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opee\Shopee Template\Klik Template\Produk\AHSP CKP 2025\AHSP CIPTA KARYA SE Bina Konstruksi No 30 Tahun 2025 file excel\"/>
    </mc:Choice>
  </mc:AlternateContent>
  <xr:revisionPtr revIDLastSave="0" documentId="13_ncr:1_{59D6DD49-5932-4D74-8771-6D631703DF29}" xr6:coauthVersionLast="47" xr6:coauthVersionMax="47" xr10:uidLastSave="{00000000-0000-0000-0000-000000000000}"/>
  <bookViews>
    <workbookView xWindow="-108" yWindow="-108" windowWidth="23256" windowHeight="12456" tabRatio="901" xr2:uid="{00000000-000D-0000-FFFF-FFFF00000000}"/>
  </bookViews>
  <sheets>
    <sheet name="Daftar Harga Satuan Pekerjaan" sheetId="27" r:id="rId1"/>
    <sheet name="Upah Bahan" sheetId="1" r:id="rId2"/>
    <sheet name="Persiapan" sheetId="2" r:id="rId3"/>
    <sheet name="Galian Tanah" sheetId="3" r:id="rId4"/>
    <sheet name="Timbunan Pemadatan" sheetId="4" r:id="rId5"/>
    <sheet name="Angkut Material" sheetId="28" r:id="rId6"/>
    <sheet name="Geotekstil &amp; Geomembran " sheetId="29" r:id="rId7"/>
    <sheet name="Pembongkaran" sheetId="5" r:id="rId8"/>
    <sheet name="Rangka Atap" sheetId="9" r:id="rId9"/>
    <sheet name="Beton" sheetId="8" r:id="rId10"/>
    <sheet name="Pondasi" sheetId="7" r:id="rId11"/>
    <sheet name="BAJA" sheetId="30" r:id="rId12"/>
    <sheet name="Beton Pracetak" sheetId="31" r:id="rId13"/>
    <sheet name="Beton Prategang " sheetId="32" r:id="rId14"/>
    <sheet name="Struktur Kayu" sheetId="18" r:id="rId15"/>
    <sheet name="Dinding Penahan Tanah " sheetId="33" r:id="rId16"/>
    <sheet name="Penutup Atap" sheetId="11" r:id="rId17"/>
    <sheet name="Plafon" sheetId="13" r:id="rId18"/>
    <sheet name="Pasangan Dinding" sheetId="10" r:id="rId19"/>
    <sheet name="Plesteran Dan Acian" sheetId="12" r:id="rId20"/>
    <sheet name="Pengecatan dan Pelituran" sheetId="19" r:id="rId21"/>
    <sheet name="Penutup Lantai dan Dinding" sheetId="14" r:id="rId22"/>
    <sheet name="Pintu dan Jendela" sheetId="15" r:id="rId23"/>
    <sheet name="Kaca" sheetId="16" r:id="rId24"/>
    <sheet name="Besi dan Aluminium" sheetId="17" r:id="rId25"/>
    <sheet name="Kayu" sheetId="34" r:id="rId26"/>
    <sheet name="Ornamen" sheetId="35" r:id="rId27"/>
    <sheet name="Signage" sheetId="20" r:id="rId28"/>
    <sheet name="Sanitair" sheetId="21" r:id="rId29"/>
    <sheet name="Lansekap" sheetId="43" r:id="rId30"/>
    <sheet name="Jaringan Listrik" sheetId="26" r:id="rId31"/>
    <sheet name="Perpipaan dan proteksi kebakar " sheetId="25" r:id="rId32"/>
    <sheet name="Sistem Air Minum" sheetId="22" r:id="rId33"/>
    <sheet name="Sistem Air Limbah" sheetId="23" r:id="rId34"/>
    <sheet name="Bak Kontrol" sheetId="24" r:id="rId35"/>
    <sheet name="Perpipaan dalam Gedung " sheetId="37" r:id="rId36"/>
    <sheet name="Sistem Air Hujan" sheetId="38" r:id="rId37"/>
    <sheet name="Jalan Pada Pemukiman" sheetId="39" r:id="rId38"/>
    <sheet name="Drainase" sheetId="40" r:id="rId39"/>
    <sheet name="Jaringan Pipa Luar Gedung" sheetId="41" r:id="rId40"/>
    <sheet name="Strutur Risha " sheetId="42" r:id="rId41"/>
  </sheets>
  <externalReferences>
    <externalReference r:id="rId42"/>
  </externalReferences>
  <definedNames>
    <definedName name="bakkontrol">'Bak Kontrol'!$C$3:$I$75</definedName>
    <definedName name="besidanaluminium">'Besi dan Aluminium'!$C$3:$I$123</definedName>
    <definedName name="beton">Beton!$C$3:$I$1055</definedName>
    <definedName name="galiantanah">'Galian Tanah'!$C$3:$J$461</definedName>
    <definedName name="jaringanlistrik">'Jaringan Listrik'!$C$3:$I$2542</definedName>
    <definedName name="kaca">Kaca!$C$3:$I$259</definedName>
    <definedName name="kayu">'Struktur Kayu'!$C$3:$J$48</definedName>
    <definedName name="pasangdinding">'Pasangan Dinding'!$C$3:$I$516</definedName>
    <definedName name="pembongkaran">Pembongkaran!$C$3:$J$146</definedName>
    <definedName name="pengecatandanpelitur">'Pengecatan dan Pelituran'!$C$3:$I$484</definedName>
    <definedName name="penutupatap">'Penutup Atap'!$C$3:$I$994</definedName>
    <definedName name="penutuplantaidandinding">'Penutup Lantai dan Dinding'!$C$3:$I$2037</definedName>
    <definedName name="perpipaangedung">'Perpipaan dan proteksi kebakar '!$C$3:$I$366</definedName>
    <definedName name="persiapan">Persiapan!$C$5:$K$682</definedName>
    <definedName name="pintudanjendela">'Pintu dan Jendela'!$C$3:$I$954</definedName>
    <definedName name="plafon">Plafon!$C$3:$I$285</definedName>
    <definedName name="plesteranacian">'Plesteran Dan Acian'!$C$3:$I$276</definedName>
    <definedName name="pondasi">Pondasi!$C$3:$J$607</definedName>
    <definedName name="rangkaatap">'Rangka Atap'!$C$4:$J$199</definedName>
    <definedName name="sanitair">Sanitair!$C$3:$I$414</definedName>
    <definedName name="signage">Signage!$C$3:$I$109</definedName>
    <definedName name="sistemairlimbah">'Sistem Air Limbah'!$C$3:$I$236</definedName>
    <definedName name="sistemairminum">'Sistem Air Minum'!$C$3:$I$608</definedName>
    <definedName name="TENAGA">'[1]UPAH BAHAN'!$C$6:$C$19</definedName>
    <definedName name="timbunanpemadatan">'Timbunan Pemadatan'!$C$3:$J$154</definedName>
    <definedName name="upahbahan">'Upah Bahan'!$F$9:$H$2256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J18" i="2" s="1"/>
  <c r="J290" i="2"/>
  <c r="J289" i="2"/>
  <c r="J275" i="2"/>
  <c r="J274" i="2"/>
  <c r="J273" i="2"/>
  <c r="E16" i="27"/>
  <c r="C1374" i="27"/>
  <c r="C1373" i="27"/>
  <c r="C1372" i="27"/>
  <c r="C1371" i="27"/>
  <c r="E1371" i="27" s="1"/>
  <c r="C1370" i="27"/>
  <c r="C1369" i="27"/>
  <c r="C1368" i="27"/>
  <c r="C1367" i="27"/>
  <c r="C1366" i="27"/>
  <c r="C1365" i="27"/>
  <c r="C1364" i="27"/>
  <c r="C1363" i="27"/>
  <c r="C1362" i="27"/>
  <c r="C1361" i="27"/>
  <c r="C1360" i="27"/>
  <c r="C1359" i="27"/>
  <c r="C1358" i="27"/>
  <c r="C1357" i="27"/>
  <c r="C1356" i="27"/>
  <c r="C1355" i="27"/>
  <c r="C1354" i="27"/>
  <c r="C1353" i="27"/>
  <c r="C1352" i="27"/>
  <c r="C1351" i="27"/>
  <c r="C1350" i="27"/>
  <c r="C1349" i="27"/>
  <c r="C1348" i="27"/>
  <c r="C1347" i="27"/>
  <c r="C1346" i="27"/>
  <c r="C1345" i="27"/>
  <c r="C1344" i="27"/>
  <c r="C1343" i="27"/>
  <c r="C1342" i="27"/>
  <c r="C1341" i="27"/>
  <c r="C1340" i="27"/>
  <c r="C1339" i="27"/>
  <c r="C1338" i="27"/>
  <c r="C1337" i="27"/>
  <c r="C1336" i="27"/>
  <c r="C1335" i="27"/>
  <c r="C1334" i="27"/>
  <c r="C1333" i="27"/>
  <c r="C1332" i="27"/>
  <c r="C1331" i="27"/>
  <c r="C1330" i="27"/>
  <c r="C1329" i="27"/>
  <c r="C1328" i="27"/>
  <c r="C1327" i="27"/>
  <c r="B1326" i="27"/>
  <c r="C1326" i="27"/>
  <c r="E1326" i="27" s="1"/>
  <c r="C1325" i="27"/>
  <c r="C1324" i="27"/>
  <c r="C1323" i="27"/>
  <c r="C1322" i="27"/>
  <c r="C1321" i="27"/>
  <c r="C1320" i="27"/>
  <c r="C1319" i="27"/>
  <c r="C1318" i="27"/>
  <c r="C1317" i="27"/>
  <c r="C1316" i="27"/>
  <c r="B1316" i="27"/>
  <c r="B1315" i="27"/>
  <c r="C1315" i="27"/>
  <c r="C1314" i="27"/>
  <c r="C1313" i="27"/>
  <c r="C1312" i="27"/>
  <c r="C1311" i="27"/>
  <c r="C1310" i="27"/>
  <c r="C1309" i="27"/>
  <c r="E1315" i="27"/>
  <c r="E1316" i="27"/>
  <c r="B1308" i="27"/>
  <c r="C1308" i="27"/>
  <c r="E1308" i="27" s="1"/>
  <c r="C1307" i="27"/>
  <c r="C1306" i="27"/>
  <c r="C1305" i="27"/>
  <c r="C1304" i="27"/>
  <c r="C1303" i="27"/>
  <c r="C1302" i="27"/>
  <c r="C1301" i="27"/>
  <c r="C1300" i="27"/>
  <c r="C1299" i="27"/>
  <c r="C1298" i="27"/>
  <c r="C1297" i="27"/>
  <c r="C1296" i="27"/>
  <c r="C1295" i="27"/>
  <c r="C1294" i="27"/>
  <c r="C1293" i="27"/>
  <c r="C1292" i="27"/>
  <c r="C1291" i="27"/>
  <c r="B1290" i="27"/>
  <c r="C1290" i="27"/>
  <c r="E1290" i="27" s="1"/>
  <c r="C1289" i="27"/>
  <c r="C1288" i="27"/>
  <c r="C1287" i="27"/>
  <c r="C1286" i="27"/>
  <c r="C1285" i="27"/>
  <c r="C1284" i="27"/>
  <c r="C1283" i="27"/>
  <c r="C1282" i="27"/>
  <c r="E1282" i="27" s="1"/>
  <c r="B1282" i="27"/>
  <c r="C1281" i="27"/>
  <c r="C1280" i="27"/>
  <c r="C1279" i="27"/>
  <c r="C1278" i="27"/>
  <c r="C1277" i="27"/>
  <c r="C1276" i="27"/>
  <c r="C1275" i="27"/>
  <c r="C1274" i="27"/>
  <c r="C1273" i="27"/>
  <c r="C1272" i="27"/>
  <c r="C1271" i="27"/>
  <c r="C1270" i="27"/>
  <c r="C1269" i="27"/>
  <c r="C1268" i="27"/>
  <c r="C1267" i="27"/>
  <c r="C1266" i="27"/>
  <c r="C1265" i="27"/>
  <c r="C1264" i="27"/>
  <c r="C1263" i="27"/>
  <c r="B1262" i="27"/>
  <c r="C1262" i="27"/>
  <c r="E1262" i="27" s="1"/>
  <c r="C1261" i="27"/>
  <c r="C1260" i="27"/>
  <c r="C1259" i="27"/>
  <c r="C1258" i="27"/>
  <c r="C1257" i="27"/>
  <c r="C1256" i="27"/>
  <c r="C1255" i="27"/>
  <c r="C1254" i="27"/>
  <c r="C1253" i="27"/>
  <c r="C1252" i="27"/>
  <c r="C1251" i="27"/>
  <c r="C1250" i="27"/>
  <c r="B1250" i="27"/>
  <c r="E1250" i="27"/>
  <c r="C1249" i="27"/>
  <c r="C1248" i="27"/>
  <c r="C1247" i="27"/>
  <c r="C1246" i="27"/>
  <c r="C1245" i="27"/>
  <c r="C1244" i="27"/>
  <c r="G7473" i="26"/>
  <c r="H7471" i="26"/>
  <c r="G7468" i="26"/>
  <c r="H7468" i="26" s="1"/>
  <c r="G7467" i="26"/>
  <c r="H7467" i="26" s="1"/>
  <c r="G7466" i="26"/>
  <c r="H7466" i="26" s="1"/>
  <c r="G7465" i="26"/>
  <c r="H7465" i="26" s="1"/>
  <c r="G7462" i="26"/>
  <c r="H7462" i="26" s="1"/>
  <c r="G7461" i="26"/>
  <c r="H7461" i="26" s="1"/>
  <c r="G7460" i="26"/>
  <c r="H7460" i="26" s="1"/>
  <c r="G7459" i="26"/>
  <c r="H7459" i="26" s="1"/>
  <c r="G7453" i="26"/>
  <c r="H7451" i="26"/>
  <c r="G7448" i="26"/>
  <c r="H7448" i="26" s="1"/>
  <c r="G7447" i="26"/>
  <c r="H7447" i="26" s="1"/>
  <c r="G7446" i="26"/>
  <c r="H7446" i="26" s="1"/>
  <c r="G7445" i="26"/>
  <c r="H7445" i="26" s="1"/>
  <c r="G7442" i="26"/>
  <c r="H7442" i="26" s="1"/>
  <c r="G7441" i="26"/>
  <c r="H7441" i="26" s="1"/>
  <c r="G7440" i="26"/>
  <c r="H7440" i="26" s="1"/>
  <c r="G7439" i="26"/>
  <c r="H7439" i="26" s="1"/>
  <c r="G7425" i="26"/>
  <c r="H7425" i="26" s="1"/>
  <c r="G7432" i="26"/>
  <c r="H7430" i="26"/>
  <c r="G7421" i="26"/>
  <c r="H7421" i="26" s="1"/>
  <c r="G7420" i="26"/>
  <c r="H7420" i="26" s="1"/>
  <c r="G7419" i="26"/>
  <c r="H7419" i="26" s="1"/>
  <c r="G7418" i="26"/>
  <c r="H7418" i="26" s="1"/>
  <c r="H7422" i="26" s="1"/>
  <c r="G7411" i="26"/>
  <c r="H7409" i="26"/>
  <c r="G7406" i="26"/>
  <c r="H7406" i="26" s="1"/>
  <c r="H7407" i="26" s="1"/>
  <c r="G7403" i="26"/>
  <c r="H7403" i="26" s="1"/>
  <c r="G7402" i="26"/>
  <c r="H7402" i="26" s="1"/>
  <c r="G7401" i="26"/>
  <c r="H7401" i="26" s="1"/>
  <c r="G7400" i="26"/>
  <c r="H7400" i="26" s="1"/>
  <c r="G7394" i="26"/>
  <c r="H7392" i="26"/>
  <c r="G7389" i="26"/>
  <c r="H7389" i="26" s="1"/>
  <c r="H7390" i="26" s="1"/>
  <c r="G7386" i="26"/>
  <c r="H7386" i="26" s="1"/>
  <c r="G7385" i="26"/>
  <c r="H7385" i="26" s="1"/>
  <c r="G7384" i="26"/>
  <c r="H7384" i="26" s="1"/>
  <c r="G7383" i="26"/>
  <c r="H7383" i="26" s="1"/>
  <c r="G7377" i="26"/>
  <c r="H7375" i="26"/>
  <c r="G7372" i="26"/>
  <c r="H7372" i="26" s="1"/>
  <c r="H7373" i="26" s="1"/>
  <c r="G7369" i="26"/>
  <c r="H7369" i="26" s="1"/>
  <c r="G7368" i="26"/>
  <c r="H7368" i="26" s="1"/>
  <c r="G7367" i="26"/>
  <c r="H7367" i="26" s="1"/>
  <c r="G7366" i="26"/>
  <c r="H7366" i="26" s="1"/>
  <c r="G7360" i="26"/>
  <c r="H7358" i="26"/>
  <c r="G7355" i="26"/>
  <c r="H7355" i="26" s="1"/>
  <c r="H7356" i="26" s="1"/>
  <c r="G7352" i="26"/>
  <c r="H7352" i="26" s="1"/>
  <c r="G7351" i="26"/>
  <c r="H7351" i="26" s="1"/>
  <c r="G7350" i="26"/>
  <c r="H7350" i="26" s="1"/>
  <c r="G7349" i="26"/>
  <c r="H7349" i="26" s="1"/>
  <c r="G7343" i="26"/>
  <c r="H7341" i="26"/>
  <c r="G7338" i="26"/>
  <c r="H7338" i="26" s="1"/>
  <c r="H7339" i="26" s="1"/>
  <c r="G7335" i="26"/>
  <c r="H7335" i="26" s="1"/>
  <c r="G7334" i="26"/>
  <c r="H7334" i="26" s="1"/>
  <c r="G7333" i="26"/>
  <c r="H7333" i="26" s="1"/>
  <c r="G7332" i="26"/>
  <c r="H7332" i="26" s="1"/>
  <c r="G7326" i="26"/>
  <c r="H7324" i="26"/>
  <c r="G7321" i="26"/>
  <c r="H7321" i="26" s="1"/>
  <c r="H7322" i="26" s="1"/>
  <c r="G7318" i="26"/>
  <c r="H7318" i="26" s="1"/>
  <c r="G7317" i="26"/>
  <c r="H7317" i="26" s="1"/>
  <c r="G7316" i="26"/>
  <c r="H7316" i="26" s="1"/>
  <c r="G7315" i="26"/>
  <c r="H7315" i="26" s="1"/>
  <c r="G7309" i="26"/>
  <c r="H7307" i="26"/>
  <c r="G7304" i="26"/>
  <c r="H7304" i="26" s="1"/>
  <c r="H7305" i="26" s="1"/>
  <c r="G7301" i="26"/>
  <c r="H7301" i="26" s="1"/>
  <c r="G7300" i="26"/>
  <c r="H7300" i="26" s="1"/>
  <c r="G7299" i="26"/>
  <c r="H7299" i="26" s="1"/>
  <c r="G7298" i="26"/>
  <c r="H7298" i="26" s="1"/>
  <c r="G7292" i="26"/>
  <c r="H7290" i="26"/>
  <c r="G7287" i="26"/>
  <c r="H7287" i="26" s="1"/>
  <c r="H7288" i="26" s="1"/>
  <c r="G7284" i="26"/>
  <c r="H7284" i="26" s="1"/>
  <c r="G7283" i="26"/>
  <c r="H7283" i="26" s="1"/>
  <c r="G7282" i="26"/>
  <c r="H7282" i="26" s="1"/>
  <c r="G7281" i="26"/>
  <c r="H7281" i="26" s="1"/>
  <c r="G7275" i="26"/>
  <c r="H7273" i="26"/>
  <c r="G7270" i="26"/>
  <c r="H7270" i="26" s="1"/>
  <c r="H7271" i="26" s="1"/>
  <c r="G7267" i="26"/>
  <c r="H7267" i="26" s="1"/>
  <c r="G7266" i="26"/>
  <c r="H7266" i="26" s="1"/>
  <c r="G7265" i="26"/>
  <c r="H7265" i="26" s="1"/>
  <c r="G7264" i="26"/>
  <c r="H7264" i="26" s="1"/>
  <c r="G7258" i="26"/>
  <c r="H7256" i="26"/>
  <c r="G7253" i="26"/>
  <c r="H7253" i="26" s="1"/>
  <c r="H7254" i="26" s="1"/>
  <c r="G7250" i="26"/>
  <c r="H7250" i="26" s="1"/>
  <c r="G7249" i="26"/>
  <c r="H7249" i="26" s="1"/>
  <c r="G7248" i="26"/>
  <c r="H7248" i="26" s="1"/>
  <c r="G7247" i="26"/>
  <c r="H7247" i="26" s="1"/>
  <c r="G7241" i="26"/>
  <c r="H7239" i="26"/>
  <c r="G7236" i="26"/>
  <c r="H7236" i="26" s="1"/>
  <c r="H7237" i="26" s="1"/>
  <c r="G7233" i="26"/>
  <c r="H7233" i="26" s="1"/>
  <c r="G7232" i="26"/>
  <c r="H7232" i="26" s="1"/>
  <c r="G7231" i="26"/>
  <c r="H7231" i="26" s="1"/>
  <c r="G7230" i="26"/>
  <c r="H7230" i="26" s="1"/>
  <c r="G7224" i="26"/>
  <c r="H7222" i="26"/>
  <c r="G7219" i="26"/>
  <c r="H7219" i="26" s="1"/>
  <c r="H7220" i="26" s="1"/>
  <c r="G7216" i="26"/>
  <c r="H7216" i="26" s="1"/>
  <c r="G7215" i="26"/>
  <c r="H7215" i="26" s="1"/>
  <c r="G7214" i="26"/>
  <c r="H7214" i="26" s="1"/>
  <c r="G7213" i="26"/>
  <c r="H7213" i="26" s="1"/>
  <c r="G7207" i="26"/>
  <c r="H7205" i="26"/>
  <c r="G7202" i="26"/>
  <c r="H7202" i="26" s="1"/>
  <c r="H7203" i="26" s="1"/>
  <c r="G7199" i="26"/>
  <c r="H7199" i="26" s="1"/>
  <c r="G7198" i="26"/>
  <c r="H7198" i="26" s="1"/>
  <c r="G7197" i="26"/>
  <c r="H7197" i="26" s="1"/>
  <c r="G7196" i="26"/>
  <c r="H7196" i="26" s="1"/>
  <c r="G7189" i="26"/>
  <c r="H7187" i="26"/>
  <c r="G7184" i="26"/>
  <c r="H7184" i="26" s="1"/>
  <c r="H7185" i="26" s="1"/>
  <c r="G7181" i="26"/>
  <c r="H7181" i="26" s="1"/>
  <c r="G7180" i="26"/>
  <c r="H7180" i="26" s="1"/>
  <c r="G7179" i="26"/>
  <c r="H7179" i="26" s="1"/>
  <c r="G7178" i="26"/>
  <c r="H7178" i="26" s="1"/>
  <c r="G7172" i="26"/>
  <c r="H7170" i="26"/>
  <c r="G7167" i="26"/>
  <c r="H7167" i="26" s="1"/>
  <c r="H7168" i="26" s="1"/>
  <c r="G7164" i="26"/>
  <c r="H7164" i="26" s="1"/>
  <c r="G7163" i="26"/>
  <c r="H7163" i="26" s="1"/>
  <c r="G7162" i="26"/>
  <c r="H7162" i="26" s="1"/>
  <c r="G7161" i="26"/>
  <c r="H7161" i="26" s="1"/>
  <c r="G7155" i="26"/>
  <c r="H7153" i="26"/>
  <c r="G7150" i="26"/>
  <c r="H7150" i="26" s="1"/>
  <c r="H7151" i="26" s="1"/>
  <c r="G7147" i="26"/>
  <c r="H7147" i="26" s="1"/>
  <c r="G7146" i="26"/>
  <c r="H7146" i="26" s="1"/>
  <c r="G7145" i="26"/>
  <c r="H7145" i="26" s="1"/>
  <c r="G7144" i="26"/>
  <c r="H7144" i="26" s="1"/>
  <c r="G7138" i="26"/>
  <c r="H7136" i="26"/>
  <c r="G7133" i="26"/>
  <c r="H7133" i="26" s="1"/>
  <c r="H7134" i="26" s="1"/>
  <c r="G7130" i="26"/>
  <c r="H7130" i="26" s="1"/>
  <c r="G7129" i="26"/>
  <c r="H7129" i="26" s="1"/>
  <c r="G7128" i="26"/>
  <c r="H7128" i="26" s="1"/>
  <c r="G7127" i="26"/>
  <c r="H7127" i="26" s="1"/>
  <c r="G7120" i="26"/>
  <c r="H7118" i="26"/>
  <c r="G7115" i="26"/>
  <c r="H7115" i="26" s="1"/>
  <c r="H7116" i="26" s="1"/>
  <c r="G7112" i="26"/>
  <c r="H7112" i="26" s="1"/>
  <c r="G7111" i="26"/>
  <c r="H7111" i="26" s="1"/>
  <c r="G7110" i="26"/>
  <c r="H7110" i="26" s="1"/>
  <c r="G7109" i="26"/>
  <c r="H7109" i="26" s="1"/>
  <c r="G7102" i="26"/>
  <c r="H7100" i="26"/>
  <c r="G7097" i="26"/>
  <c r="H7097" i="26" s="1"/>
  <c r="H7098" i="26" s="1"/>
  <c r="G7094" i="26"/>
  <c r="H7094" i="26" s="1"/>
  <c r="G7093" i="26"/>
  <c r="H7093" i="26" s="1"/>
  <c r="G7092" i="26"/>
  <c r="H7092" i="26" s="1"/>
  <c r="G7091" i="26"/>
  <c r="H7091" i="26" s="1"/>
  <c r="G7085" i="26"/>
  <c r="H7083" i="26"/>
  <c r="G7080" i="26"/>
  <c r="H7080" i="26" s="1"/>
  <c r="H7081" i="26" s="1"/>
  <c r="G7077" i="26"/>
  <c r="H7077" i="26" s="1"/>
  <c r="G7076" i="26"/>
  <c r="H7076" i="26" s="1"/>
  <c r="G7075" i="26"/>
  <c r="H7075" i="26" s="1"/>
  <c r="G7074" i="26"/>
  <c r="H7074" i="26" s="1"/>
  <c r="G7067" i="26"/>
  <c r="H7065" i="26"/>
  <c r="G7062" i="26"/>
  <c r="H7062" i="26" s="1"/>
  <c r="H7063" i="26" s="1"/>
  <c r="G7059" i="26"/>
  <c r="H7059" i="26" s="1"/>
  <c r="G7058" i="26"/>
  <c r="H7058" i="26" s="1"/>
  <c r="G7057" i="26"/>
  <c r="H7057" i="26" s="1"/>
  <c r="G7056" i="26"/>
  <c r="H7056" i="26" s="1"/>
  <c r="G7050" i="26"/>
  <c r="H7048" i="26"/>
  <c r="G7045" i="26"/>
  <c r="H7045" i="26" s="1"/>
  <c r="H7046" i="26" s="1"/>
  <c r="G7042" i="26"/>
  <c r="H7042" i="26" s="1"/>
  <c r="G7041" i="26"/>
  <c r="H7041" i="26" s="1"/>
  <c r="G7040" i="26"/>
  <c r="H7040" i="26" s="1"/>
  <c r="G7039" i="26"/>
  <c r="H7039" i="26" s="1"/>
  <c r="G7033" i="26"/>
  <c r="H7031" i="26"/>
  <c r="G7028" i="26"/>
  <c r="H7028" i="26" s="1"/>
  <c r="H7029" i="26" s="1"/>
  <c r="G7025" i="26"/>
  <c r="H7025" i="26" s="1"/>
  <c r="G7024" i="26"/>
  <c r="H7024" i="26" s="1"/>
  <c r="G7023" i="26"/>
  <c r="H7023" i="26" s="1"/>
  <c r="G7022" i="26"/>
  <c r="H7022" i="26" s="1"/>
  <c r="G7016" i="26"/>
  <c r="H7014" i="26"/>
  <c r="G7011" i="26"/>
  <c r="H7011" i="26" s="1"/>
  <c r="H7012" i="26" s="1"/>
  <c r="G7008" i="26"/>
  <c r="H7008" i="26" s="1"/>
  <c r="G7007" i="26"/>
  <c r="H7007" i="26" s="1"/>
  <c r="G7006" i="26"/>
  <c r="H7006" i="26" s="1"/>
  <c r="G7005" i="26"/>
  <c r="H7005" i="26" s="1"/>
  <c r="G6999" i="26"/>
  <c r="H6997" i="26"/>
  <c r="G6994" i="26"/>
  <c r="H6994" i="26" s="1"/>
  <c r="H6995" i="26" s="1"/>
  <c r="G6991" i="26"/>
  <c r="H6991" i="26" s="1"/>
  <c r="G6990" i="26"/>
  <c r="H6990" i="26" s="1"/>
  <c r="G6989" i="26"/>
  <c r="H6989" i="26" s="1"/>
  <c r="G6988" i="26"/>
  <c r="H6988" i="26" s="1"/>
  <c r="G6982" i="26"/>
  <c r="H6980" i="26"/>
  <c r="G6977" i="26"/>
  <c r="H6977" i="26" s="1"/>
  <c r="H6978" i="26" s="1"/>
  <c r="G6974" i="26"/>
  <c r="H6974" i="26" s="1"/>
  <c r="G6973" i="26"/>
  <c r="H6973" i="26" s="1"/>
  <c r="G6972" i="26"/>
  <c r="H6972" i="26" s="1"/>
  <c r="G6971" i="26"/>
  <c r="H6971" i="26" s="1"/>
  <c r="G6964" i="26"/>
  <c r="H6962" i="26"/>
  <c r="G6959" i="26"/>
  <c r="H6959" i="26" s="1"/>
  <c r="H6960" i="26" s="1"/>
  <c r="G6956" i="26"/>
  <c r="H6956" i="26" s="1"/>
  <c r="G6955" i="26"/>
  <c r="H6955" i="26" s="1"/>
  <c r="G6954" i="26"/>
  <c r="H6954" i="26" s="1"/>
  <c r="G6953" i="26"/>
  <c r="H6953" i="26" s="1"/>
  <c r="G6947" i="26"/>
  <c r="H6945" i="26"/>
  <c r="G6942" i="26"/>
  <c r="H6942" i="26" s="1"/>
  <c r="H6943" i="26" s="1"/>
  <c r="G6939" i="26"/>
  <c r="H6939" i="26" s="1"/>
  <c r="G6938" i="26"/>
  <c r="H6938" i="26" s="1"/>
  <c r="G6937" i="26"/>
  <c r="H6937" i="26" s="1"/>
  <c r="G6936" i="26"/>
  <c r="H6936" i="26" s="1"/>
  <c r="G6930" i="26"/>
  <c r="H6928" i="26"/>
  <c r="G6925" i="26"/>
  <c r="H6925" i="26" s="1"/>
  <c r="H6926" i="26" s="1"/>
  <c r="G6922" i="26"/>
  <c r="H6922" i="26" s="1"/>
  <c r="G6921" i="26"/>
  <c r="H6921" i="26" s="1"/>
  <c r="G6920" i="26"/>
  <c r="H6920" i="26" s="1"/>
  <c r="G6919" i="26"/>
  <c r="H6919" i="26" s="1"/>
  <c r="G6913" i="26"/>
  <c r="H6911" i="26"/>
  <c r="G6908" i="26"/>
  <c r="H6908" i="26" s="1"/>
  <c r="H6909" i="26" s="1"/>
  <c r="G6905" i="26"/>
  <c r="H6905" i="26" s="1"/>
  <c r="G6904" i="26"/>
  <c r="H6904" i="26" s="1"/>
  <c r="G6903" i="26"/>
  <c r="H6903" i="26" s="1"/>
  <c r="G6902" i="26"/>
  <c r="H6902" i="26" s="1"/>
  <c r="G6896" i="26"/>
  <c r="H6894" i="26"/>
  <c r="G6891" i="26"/>
  <c r="H6891" i="26" s="1"/>
  <c r="H6892" i="26" s="1"/>
  <c r="G6888" i="26"/>
  <c r="H6888" i="26" s="1"/>
  <c r="G6887" i="26"/>
  <c r="H6887" i="26" s="1"/>
  <c r="G6886" i="26"/>
  <c r="H6886" i="26" s="1"/>
  <c r="G6885" i="26"/>
  <c r="H6885" i="26" s="1"/>
  <c r="G6879" i="26"/>
  <c r="H6877" i="26"/>
  <c r="G6874" i="26"/>
  <c r="H6874" i="26" s="1"/>
  <c r="H6875" i="26" s="1"/>
  <c r="G6871" i="26"/>
  <c r="H6871" i="26" s="1"/>
  <c r="G6870" i="26"/>
  <c r="H6870" i="26" s="1"/>
  <c r="G6869" i="26"/>
  <c r="H6869" i="26" s="1"/>
  <c r="G6868" i="26"/>
  <c r="H6868" i="26" s="1"/>
  <c r="G6862" i="26"/>
  <c r="H6860" i="26"/>
  <c r="G6857" i="26"/>
  <c r="H6857" i="26" s="1"/>
  <c r="H6858" i="26" s="1"/>
  <c r="G6854" i="26"/>
  <c r="H6854" i="26" s="1"/>
  <c r="G6853" i="26"/>
  <c r="H6853" i="26" s="1"/>
  <c r="G6852" i="26"/>
  <c r="H6852" i="26" s="1"/>
  <c r="G6851" i="26"/>
  <c r="H6851" i="26" s="1"/>
  <c r="G6845" i="26"/>
  <c r="H6843" i="26"/>
  <c r="G6840" i="26"/>
  <c r="H6840" i="26" s="1"/>
  <c r="H6841" i="26" s="1"/>
  <c r="G6837" i="26"/>
  <c r="H6837" i="26" s="1"/>
  <c r="G6836" i="26"/>
  <c r="H6836" i="26" s="1"/>
  <c r="G6835" i="26"/>
  <c r="H6835" i="26" s="1"/>
  <c r="G6834" i="26"/>
  <c r="H6834" i="26" s="1"/>
  <c r="G6828" i="26"/>
  <c r="H6826" i="26"/>
  <c r="G6823" i="26"/>
  <c r="H6823" i="26" s="1"/>
  <c r="H6824" i="26" s="1"/>
  <c r="G6820" i="26"/>
  <c r="H6820" i="26" s="1"/>
  <c r="G6819" i="26"/>
  <c r="H6819" i="26" s="1"/>
  <c r="G6818" i="26"/>
  <c r="H6818" i="26" s="1"/>
  <c r="G6817" i="26"/>
  <c r="H6817" i="26" s="1"/>
  <c r="G6811" i="26"/>
  <c r="H6809" i="26"/>
  <c r="G6806" i="26"/>
  <c r="H6806" i="26" s="1"/>
  <c r="H6807" i="26" s="1"/>
  <c r="G6803" i="26"/>
  <c r="H6803" i="26" s="1"/>
  <c r="G6802" i="26"/>
  <c r="H6802" i="26" s="1"/>
  <c r="G6801" i="26"/>
  <c r="H6801" i="26" s="1"/>
  <c r="G6800" i="26"/>
  <c r="H6800" i="26" s="1"/>
  <c r="G6793" i="26"/>
  <c r="H6791" i="26"/>
  <c r="G6788" i="26"/>
  <c r="H6788" i="26" s="1"/>
  <c r="H6789" i="26" s="1"/>
  <c r="G6785" i="26"/>
  <c r="H6785" i="26" s="1"/>
  <c r="G6784" i="26"/>
  <c r="H6784" i="26" s="1"/>
  <c r="G6783" i="26"/>
  <c r="H6783" i="26" s="1"/>
  <c r="G6782" i="26"/>
  <c r="H6782" i="26" s="1"/>
  <c r="G6776" i="26"/>
  <c r="H6774" i="26"/>
  <c r="G6771" i="26"/>
  <c r="H6771" i="26" s="1"/>
  <c r="H6772" i="26" s="1"/>
  <c r="G6768" i="26"/>
  <c r="H6768" i="26" s="1"/>
  <c r="G6767" i="26"/>
  <c r="H6767" i="26" s="1"/>
  <c r="G6766" i="26"/>
  <c r="H6766" i="26" s="1"/>
  <c r="G6765" i="26"/>
  <c r="H6765" i="26" s="1"/>
  <c r="G6759" i="26"/>
  <c r="H6757" i="26"/>
  <c r="G6754" i="26"/>
  <c r="H6754" i="26" s="1"/>
  <c r="H6755" i="26" s="1"/>
  <c r="G6751" i="26"/>
  <c r="H6751" i="26" s="1"/>
  <c r="G6750" i="26"/>
  <c r="H6750" i="26" s="1"/>
  <c r="G6749" i="26"/>
  <c r="H6749" i="26" s="1"/>
  <c r="G6748" i="26"/>
  <c r="H6748" i="26" s="1"/>
  <c r="G6742" i="26"/>
  <c r="H6740" i="26"/>
  <c r="G6737" i="26"/>
  <c r="H6737" i="26" s="1"/>
  <c r="H6738" i="26" s="1"/>
  <c r="G6734" i="26"/>
  <c r="H6734" i="26" s="1"/>
  <c r="G6733" i="26"/>
  <c r="H6733" i="26" s="1"/>
  <c r="G6732" i="26"/>
  <c r="H6732" i="26" s="1"/>
  <c r="G6731" i="26"/>
  <c r="H6731" i="26" s="1"/>
  <c r="G6725" i="26"/>
  <c r="H6723" i="26"/>
  <c r="G6720" i="26"/>
  <c r="H6720" i="26" s="1"/>
  <c r="H6721" i="26" s="1"/>
  <c r="G6717" i="26"/>
  <c r="H6717" i="26" s="1"/>
  <c r="G6716" i="26"/>
  <c r="H6716" i="26" s="1"/>
  <c r="G6715" i="26"/>
  <c r="H6715" i="26" s="1"/>
  <c r="G6714" i="26"/>
  <c r="H6714" i="26" s="1"/>
  <c r="G6707" i="26"/>
  <c r="H6705" i="26"/>
  <c r="G6702" i="26"/>
  <c r="H6702" i="26" s="1"/>
  <c r="H6703" i="26" s="1"/>
  <c r="G6699" i="26"/>
  <c r="H6699" i="26" s="1"/>
  <c r="G6698" i="26"/>
  <c r="H6698" i="26" s="1"/>
  <c r="G6697" i="26"/>
  <c r="H6697" i="26" s="1"/>
  <c r="G6696" i="26"/>
  <c r="H6696" i="26" s="1"/>
  <c r="G6690" i="26"/>
  <c r="H6688" i="26"/>
  <c r="G6685" i="26"/>
  <c r="H6685" i="26" s="1"/>
  <c r="H6686" i="26" s="1"/>
  <c r="G6682" i="26"/>
  <c r="H6682" i="26" s="1"/>
  <c r="G6681" i="26"/>
  <c r="H6681" i="26" s="1"/>
  <c r="G6680" i="26"/>
  <c r="H6680" i="26" s="1"/>
  <c r="G6679" i="26"/>
  <c r="H6679" i="26" s="1"/>
  <c r="G6672" i="26"/>
  <c r="H6670" i="26"/>
  <c r="G6667" i="26"/>
  <c r="H6667" i="26" s="1"/>
  <c r="H6668" i="26" s="1"/>
  <c r="G6664" i="26"/>
  <c r="H6664" i="26" s="1"/>
  <c r="G6663" i="26"/>
  <c r="H6663" i="26" s="1"/>
  <c r="G6662" i="26"/>
  <c r="H6662" i="26" s="1"/>
  <c r="G6661" i="26"/>
  <c r="H6661" i="26" s="1"/>
  <c r="G6654" i="26"/>
  <c r="H6652" i="26"/>
  <c r="G6649" i="26"/>
  <c r="H6649" i="26" s="1"/>
  <c r="H6650" i="26" s="1"/>
  <c r="G6646" i="26"/>
  <c r="H6646" i="26" s="1"/>
  <c r="G6645" i="26"/>
  <c r="H6645" i="26" s="1"/>
  <c r="G6644" i="26"/>
  <c r="H6644" i="26" s="1"/>
  <c r="G6643" i="26"/>
  <c r="H6643" i="26" s="1"/>
  <c r="H6634" i="26"/>
  <c r="G6631" i="26"/>
  <c r="H6631" i="26" s="1"/>
  <c r="G6636" i="26"/>
  <c r="G6630" i="26"/>
  <c r="H6630" i="26" s="1"/>
  <c r="G6627" i="26"/>
  <c r="H6627" i="26" s="1"/>
  <c r="G6626" i="26"/>
  <c r="H6626" i="26" s="1"/>
  <c r="G6625" i="26"/>
  <c r="H6625" i="26" s="1"/>
  <c r="G6624" i="26"/>
  <c r="H6624" i="26" s="1"/>
  <c r="G6618" i="26"/>
  <c r="H6616" i="26"/>
  <c r="G6613" i="26"/>
  <c r="H6613" i="26" s="1"/>
  <c r="H6614" i="26" s="1"/>
  <c r="G6610" i="26"/>
  <c r="H6610" i="26" s="1"/>
  <c r="G6609" i="26"/>
  <c r="H6609" i="26" s="1"/>
  <c r="G6608" i="26"/>
  <c r="H6608" i="26" s="1"/>
  <c r="G6607" i="26"/>
  <c r="H6607" i="26" s="1"/>
  <c r="G6600" i="26"/>
  <c r="H6598" i="26"/>
  <c r="G6595" i="26"/>
  <c r="H6595" i="26" s="1"/>
  <c r="H6596" i="26" s="1"/>
  <c r="G6592" i="26"/>
  <c r="H6592" i="26" s="1"/>
  <c r="G6591" i="26"/>
  <c r="H6591" i="26" s="1"/>
  <c r="G6590" i="26"/>
  <c r="H6590" i="26" s="1"/>
  <c r="G6589" i="26"/>
  <c r="H6589" i="26" s="1"/>
  <c r="G6583" i="26"/>
  <c r="H6581" i="26"/>
  <c r="G6578" i="26"/>
  <c r="H6578" i="26" s="1"/>
  <c r="H6579" i="26" s="1"/>
  <c r="G6575" i="26"/>
  <c r="H6575" i="26" s="1"/>
  <c r="G6574" i="26"/>
  <c r="H6574" i="26" s="1"/>
  <c r="G6573" i="26"/>
  <c r="H6573" i="26" s="1"/>
  <c r="G6572" i="26"/>
  <c r="H6572" i="26" s="1"/>
  <c r="G6565" i="26"/>
  <c r="H6563" i="26"/>
  <c r="G6560" i="26"/>
  <c r="H6560" i="26" s="1"/>
  <c r="H6561" i="26" s="1"/>
  <c r="G6557" i="26"/>
  <c r="H6557" i="26" s="1"/>
  <c r="G6556" i="26"/>
  <c r="H6556" i="26" s="1"/>
  <c r="G6555" i="26"/>
  <c r="H6555" i="26" s="1"/>
  <c r="G6554" i="26"/>
  <c r="H6554" i="26" s="1"/>
  <c r="G6548" i="26"/>
  <c r="H6546" i="26"/>
  <c r="G6543" i="26"/>
  <c r="H6543" i="26" s="1"/>
  <c r="H6544" i="26" s="1"/>
  <c r="G6540" i="26"/>
  <c r="H6540" i="26" s="1"/>
  <c r="G6539" i="26"/>
  <c r="H6539" i="26" s="1"/>
  <c r="G6538" i="26"/>
  <c r="H6538" i="26" s="1"/>
  <c r="G6537" i="26"/>
  <c r="H6537" i="26" s="1"/>
  <c r="G6531" i="26"/>
  <c r="H6529" i="26"/>
  <c r="G6526" i="26"/>
  <c r="H6526" i="26" s="1"/>
  <c r="H6527" i="26" s="1"/>
  <c r="G6523" i="26"/>
  <c r="H6523" i="26" s="1"/>
  <c r="G6522" i="26"/>
  <c r="H6522" i="26" s="1"/>
  <c r="G6521" i="26"/>
  <c r="H6521" i="26" s="1"/>
  <c r="G6520" i="26"/>
  <c r="H6520" i="26" s="1"/>
  <c r="G6514" i="26"/>
  <c r="H6512" i="26"/>
  <c r="G6509" i="26"/>
  <c r="H6509" i="26" s="1"/>
  <c r="H6510" i="26" s="1"/>
  <c r="G6506" i="26"/>
  <c r="H6506" i="26" s="1"/>
  <c r="G6505" i="26"/>
  <c r="H6505" i="26" s="1"/>
  <c r="G6504" i="26"/>
  <c r="H6504" i="26" s="1"/>
  <c r="G6503" i="26"/>
  <c r="H6503" i="26" s="1"/>
  <c r="G6494" i="26"/>
  <c r="H6492" i="26"/>
  <c r="G6489" i="26"/>
  <c r="H6489" i="26" s="1"/>
  <c r="G6485" i="26"/>
  <c r="H6485" i="26" s="1"/>
  <c r="G6484" i="26"/>
  <c r="H6484" i="26" s="1"/>
  <c r="G6483" i="26"/>
  <c r="H6483" i="26" s="1"/>
  <c r="G6482" i="26"/>
  <c r="H6482" i="26" s="1"/>
  <c r="G6470" i="26"/>
  <c r="H6470" i="26" s="1"/>
  <c r="G6475" i="26"/>
  <c r="H6473" i="26"/>
  <c r="G6469" i="26"/>
  <c r="H6469" i="26" s="1"/>
  <c r="G6466" i="26"/>
  <c r="H6466" i="26" s="1"/>
  <c r="G6465" i="26"/>
  <c r="H6465" i="26" s="1"/>
  <c r="G6464" i="26"/>
  <c r="H6464" i="26" s="1"/>
  <c r="G6463" i="26"/>
  <c r="H6463" i="26" s="1"/>
  <c r="G6457" i="26"/>
  <c r="H6455" i="26"/>
  <c r="G6452" i="26"/>
  <c r="H6452" i="26" s="1"/>
  <c r="H6453" i="26" s="1"/>
  <c r="G6449" i="26"/>
  <c r="H6449" i="26" s="1"/>
  <c r="G6448" i="26"/>
  <c r="H6448" i="26" s="1"/>
  <c r="G6447" i="26"/>
  <c r="H6447" i="26" s="1"/>
  <c r="G6446" i="26"/>
  <c r="H6446" i="26" s="1"/>
  <c r="G6439" i="26"/>
  <c r="H6437" i="26"/>
  <c r="G6434" i="26"/>
  <c r="H6434" i="26" s="1"/>
  <c r="H6435" i="26" s="1"/>
  <c r="G6431" i="26"/>
  <c r="H6431" i="26" s="1"/>
  <c r="G6430" i="26"/>
  <c r="H6430" i="26" s="1"/>
  <c r="G6429" i="26"/>
  <c r="H6429" i="26" s="1"/>
  <c r="G6428" i="26"/>
  <c r="H6428" i="26" s="1"/>
  <c r="G6422" i="26"/>
  <c r="H6420" i="26"/>
  <c r="G6417" i="26"/>
  <c r="H6417" i="26" s="1"/>
  <c r="H6418" i="26" s="1"/>
  <c r="G6414" i="26"/>
  <c r="H6414" i="26" s="1"/>
  <c r="G6413" i="26"/>
  <c r="H6413" i="26" s="1"/>
  <c r="G6412" i="26"/>
  <c r="H6412" i="26" s="1"/>
  <c r="G6411" i="26"/>
  <c r="H6411" i="26" s="1"/>
  <c r="G6398" i="26"/>
  <c r="H6398" i="26" s="1"/>
  <c r="G6400" i="26"/>
  <c r="H6400" i="26" s="1"/>
  <c r="G6399" i="26"/>
  <c r="H6399" i="26" s="1"/>
  <c r="G6397" i="26"/>
  <c r="H6397" i="26" s="1"/>
  <c r="G6396" i="26"/>
  <c r="H6396" i="26" s="1"/>
  <c r="G6395" i="26"/>
  <c r="H6395" i="26" s="1"/>
  <c r="G6405" i="26"/>
  <c r="H6403" i="26"/>
  <c r="G6392" i="26"/>
  <c r="H6392" i="26" s="1"/>
  <c r="G6391" i="26"/>
  <c r="H6391" i="26" s="1"/>
  <c r="G6390" i="26"/>
  <c r="H6390" i="26" s="1"/>
  <c r="G6389" i="26"/>
  <c r="H6389" i="26" s="1"/>
  <c r="G6381" i="26"/>
  <c r="H6379" i="26"/>
  <c r="G6376" i="26"/>
  <c r="H6376" i="26" s="1"/>
  <c r="H6377" i="26" s="1"/>
  <c r="G6373" i="26"/>
  <c r="H6373" i="26" s="1"/>
  <c r="G6372" i="26"/>
  <c r="H6372" i="26" s="1"/>
  <c r="G6371" i="26"/>
  <c r="H6371" i="26" s="1"/>
  <c r="G6370" i="26"/>
  <c r="H6370" i="26" s="1"/>
  <c r="G6364" i="26"/>
  <c r="H6362" i="26"/>
  <c r="G6359" i="26"/>
  <c r="H6359" i="26" s="1"/>
  <c r="H6360" i="26" s="1"/>
  <c r="G6356" i="26"/>
  <c r="H6356" i="26" s="1"/>
  <c r="G6355" i="26"/>
  <c r="H6355" i="26" s="1"/>
  <c r="G6354" i="26"/>
  <c r="H6354" i="26" s="1"/>
  <c r="G6353" i="26"/>
  <c r="H6353" i="26" s="1"/>
  <c r="G6346" i="26"/>
  <c r="H6344" i="26"/>
  <c r="G6341" i="26"/>
  <c r="H6341" i="26" s="1"/>
  <c r="H6342" i="26" s="1"/>
  <c r="G6338" i="26"/>
  <c r="H6338" i="26" s="1"/>
  <c r="G6337" i="26"/>
  <c r="H6337" i="26" s="1"/>
  <c r="G6336" i="26"/>
  <c r="H6336" i="26" s="1"/>
  <c r="G6335" i="26"/>
  <c r="H6335" i="26" s="1"/>
  <c r="G6328" i="26"/>
  <c r="H6326" i="26"/>
  <c r="G6323" i="26"/>
  <c r="H6323" i="26" s="1"/>
  <c r="H6324" i="26" s="1"/>
  <c r="G6320" i="26"/>
  <c r="H6320" i="26" s="1"/>
  <c r="G6319" i="26"/>
  <c r="H6319" i="26" s="1"/>
  <c r="G6318" i="26"/>
  <c r="H6318" i="26" s="1"/>
  <c r="G6317" i="26"/>
  <c r="H6317" i="26" s="1"/>
  <c r="G6294" i="26"/>
  <c r="H6292" i="26"/>
  <c r="G6289" i="26"/>
  <c r="H6289" i="26" s="1"/>
  <c r="H6290" i="26" s="1"/>
  <c r="G6286" i="26"/>
  <c r="H6286" i="26" s="1"/>
  <c r="G6285" i="26"/>
  <c r="H6285" i="26" s="1"/>
  <c r="G6284" i="26"/>
  <c r="H6284" i="26" s="1"/>
  <c r="G6283" i="26"/>
  <c r="H6283" i="26" s="1"/>
  <c r="G6311" i="26"/>
  <c r="H6309" i="26"/>
  <c r="G6303" i="26"/>
  <c r="H6303" i="26" s="1"/>
  <c r="G6302" i="26"/>
  <c r="H6302" i="26" s="1"/>
  <c r="G6301" i="26"/>
  <c r="H6301" i="26" s="1"/>
  <c r="G6300" i="26"/>
  <c r="H6300" i="26" s="1"/>
  <c r="G6272" i="26"/>
  <c r="H6272" i="26" s="1"/>
  <c r="G6271" i="26"/>
  <c r="H6271" i="26" s="1"/>
  <c r="G6270" i="26"/>
  <c r="H6270" i="26" s="1"/>
  <c r="G6269" i="26"/>
  <c r="H6269" i="26" s="1"/>
  <c r="G6277" i="26"/>
  <c r="H6275" i="26"/>
  <c r="G6266" i="26"/>
  <c r="H6266" i="26" s="1"/>
  <c r="G6265" i="26"/>
  <c r="H6265" i="26" s="1"/>
  <c r="G6264" i="26"/>
  <c r="H6264" i="26" s="1"/>
  <c r="G6263" i="26"/>
  <c r="H6263" i="26" s="1"/>
  <c r="G6256" i="26"/>
  <c r="H6254" i="26"/>
  <c r="G6251" i="26"/>
  <c r="H6251" i="26" s="1"/>
  <c r="H6252" i="26" s="1"/>
  <c r="G6248" i="26"/>
  <c r="H6248" i="26" s="1"/>
  <c r="G6247" i="26"/>
  <c r="H6247" i="26" s="1"/>
  <c r="G6246" i="26"/>
  <c r="H6246" i="26" s="1"/>
  <c r="G6245" i="26"/>
  <c r="H6245" i="26" s="1"/>
  <c r="G6238" i="26"/>
  <c r="H6236" i="26"/>
  <c r="G6233" i="26"/>
  <c r="H6233" i="26" s="1"/>
  <c r="H6234" i="26" s="1"/>
  <c r="G6230" i="26"/>
  <c r="H6230" i="26" s="1"/>
  <c r="G6229" i="26"/>
  <c r="H6229" i="26" s="1"/>
  <c r="G6228" i="26"/>
  <c r="H6228" i="26" s="1"/>
  <c r="G6227" i="26"/>
  <c r="H6227" i="26" s="1"/>
  <c r="G6220" i="26"/>
  <c r="H6218" i="26"/>
  <c r="G6215" i="26"/>
  <c r="H6215" i="26" s="1"/>
  <c r="H6216" i="26" s="1"/>
  <c r="G6212" i="26"/>
  <c r="H6212" i="26" s="1"/>
  <c r="G6211" i="26"/>
  <c r="H6211" i="26" s="1"/>
  <c r="G6210" i="26"/>
  <c r="H6210" i="26" s="1"/>
  <c r="G6209" i="26"/>
  <c r="H6209" i="26" s="1"/>
  <c r="G6197" i="26"/>
  <c r="H6197" i="26" s="1"/>
  <c r="G6196" i="26"/>
  <c r="H6196" i="26" s="1"/>
  <c r="G6195" i="26"/>
  <c r="H6195" i="26" s="1"/>
  <c r="G6194" i="26"/>
  <c r="H6194" i="26" s="1"/>
  <c r="G6193" i="26"/>
  <c r="H6193" i="26" s="1"/>
  <c r="G6192" i="26"/>
  <c r="H6192" i="26" s="1"/>
  <c r="G6203" i="26"/>
  <c r="H6201" i="26"/>
  <c r="G6198" i="26"/>
  <c r="H6198" i="26" s="1"/>
  <c r="G6189" i="26"/>
  <c r="H6189" i="26" s="1"/>
  <c r="G6188" i="26"/>
  <c r="H6188" i="26" s="1"/>
  <c r="G6187" i="26"/>
  <c r="H6187" i="26" s="1"/>
  <c r="G6186" i="26"/>
  <c r="H6186" i="26" s="1"/>
  <c r="G6180" i="26"/>
  <c r="H6178" i="26"/>
  <c r="G6175" i="26"/>
  <c r="H6175" i="26" s="1"/>
  <c r="H6176" i="26" s="1"/>
  <c r="G6172" i="26"/>
  <c r="H6172" i="26" s="1"/>
  <c r="G6171" i="26"/>
  <c r="H6171" i="26" s="1"/>
  <c r="G6170" i="26"/>
  <c r="H6170" i="26" s="1"/>
  <c r="G6169" i="26"/>
  <c r="H6169" i="26" s="1"/>
  <c r="G6163" i="26"/>
  <c r="H6161" i="26"/>
  <c r="G6158" i="26"/>
  <c r="H6158" i="26" s="1"/>
  <c r="H6159" i="26" s="1"/>
  <c r="G6155" i="26"/>
  <c r="H6155" i="26" s="1"/>
  <c r="G6154" i="26"/>
  <c r="H6154" i="26" s="1"/>
  <c r="G6153" i="26"/>
  <c r="H6153" i="26" s="1"/>
  <c r="G6152" i="26"/>
  <c r="H6152" i="26" s="1"/>
  <c r="G6146" i="26"/>
  <c r="H6144" i="26"/>
  <c r="G6141" i="26"/>
  <c r="H6141" i="26" s="1"/>
  <c r="H6142" i="26" s="1"/>
  <c r="G6138" i="26"/>
  <c r="H6138" i="26" s="1"/>
  <c r="G6137" i="26"/>
  <c r="H6137" i="26" s="1"/>
  <c r="G6136" i="26"/>
  <c r="H6136" i="26" s="1"/>
  <c r="G6135" i="26"/>
  <c r="H6135" i="26" s="1"/>
  <c r="G6129" i="26"/>
  <c r="H6127" i="26"/>
  <c r="G6124" i="26"/>
  <c r="H6124" i="26" s="1"/>
  <c r="H6125" i="26" s="1"/>
  <c r="G6121" i="26"/>
  <c r="H6121" i="26" s="1"/>
  <c r="G6120" i="26"/>
  <c r="H6120" i="26" s="1"/>
  <c r="G6119" i="26"/>
  <c r="H6119" i="26" s="1"/>
  <c r="G6118" i="26"/>
  <c r="H6118" i="26" s="1"/>
  <c r="G6112" i="26"/>
  <c r="H6110" i="26"/>
  <c r="G6107" i="26"/>
  <c r="H6107" i="26" s="1"/>
  <c r="H6108" i="26" s="1"/>
  <c r="G6104" i="26"/>
  <c r="H6104" i="26" s="1"/>
  <c r="G6103" i="26"/>
  <c r="H6103" i="26" s="1"/>
  <c r="G6102" i="26"/>
  <c r="H6102" i="26" s="1"/>
  <c r="G6101" i="26"/>
  <c r="H6101" i="26" s="1"/>
  <c r="G6095" i="26"/>
  <c r="H6093" i="26"/>
  <c r="G6090" i="26"/>
  <c r="H6090" i="26" s="1"/>
  <c r="H6091" i="26" s="1"/>
  <c r="G6087" i="26"/>
  <c r="H6087" i="26" s="1"/>
  <c r="G6086" i="26"/>
  <c r="H6086" i="26" s="1"/>
  <c r="G6085" i="26"/>
  <c r="H6085" i="26" s="1"/>
  <c r="G6084" i="26"/>
  <c r="H6084" i="26" s="1"/>
  <c r="G6067" i="26"/>
  <c r="H6067" i="26" s="1"/>
  <c r="G6068" i="26"/>
  <c r="H6068" i="26" s="1"/>
  <c r="G6069" i="26"/>
  <c r="H6069" i="26" s="1"/>
  <c r="G6070" i="26"/>
  <c r="H6070" i="26" s="1"/>
  <c r="G6071" i="26"/>
  <c r="H6071" i="26" s="1"/>
  <c r="G6072" i="26"/>
  <c r="H6072" i="26" s="1"/>
  <c r="G6066" i="26"/>
  <c r="H6066" i="26" s="1"/>
  <c r="G6077" i="26"/>
  <c r="H6075" i="26"/>
  <c r="G6063" i="26"/>
  <c r="H6063" i="26" s="1"/>
  <c r="G6062" i="26"/>
  <c r="H6062" i="26" s="1"/>
  <c r="G6061" i="26"/>
  <c r="H6061" i="26" s="1"/>
  <c r="G6060" i="26"/>
  <c r="H6060" i="26" s="1"/>
  <c r="G6054" i="26"/>
  <c r="H6052" i="26"/>
  <c r="G6049" i="26"/>
  <c r="H6049" i="26" s="1"/>
  <c r="H6050" i="26" s="1"/>
  <c r="G6046" i="26"/>
  <c r="H6046" i="26" s="1"/>
  <c r="G6045" i="26"/>
  <c r="H6045" i="26" s="1"/>
  <c r="G6044" i="26"/>
  <c r="H6044" i="26" s="1"/>
  <c r="G6043" i="26"/>
  <c r="H6043" i="26" s="1"/>
  <c r="G6037" i="26"/>
  <c r="H6035" i="26"/>
  <c r="G6032" i="26"/>
  <c r="H6032" i="26" s="1"/>
  <c r="H6033" i="26" s="1"/>
  <c r="G6029" i="26"/>
  <c r="H6029" i="26" s="1"/>
  <c r="G6028" i="26"/>
  <c r="H6028" i="26" s="1"/>
  <c r="G6027" i="26"/>
  <c r="H6027" i="26" s="1"/>
  <c r="G6026" i="26"/>
  <c r="H6026" i="26" s="1"/>
  <c r="G6019" i="26"/>
  <c r="H6017" i="26"/>
  <c r="G6014" i="26"/>
  <c r="H6014" i="26" s="1"/>
  <c r="H6015" i="26" s="1"/>
  <c r="G6011" i="26"/>
  <c r="H6011" i="26" s="1"/>
  <c r="G6010" i="26"/>
  <c r="H6010" i="26" s="1"/>
  <c r="G6009" i="26"/>
  <c r="H6009" i="26" s="1"/>
  <c r="G6008" i="26"/>
  <c r="H6008" i="26" s="1"/>
  <c r="G6002" i="26"/>
  <c r="H6000" i="26"/>
  <c r="G5997" i="26"/>
  <c r="H5997" i="26" s="1"/>
  <c r="H5998" i="26" s="1"/>
  <c r="G5994" i="26"/>
  <c r="H5994" i="26" s="1"/>
  <c r="G5993" i="26"/>
  <c r="H5993" i="26" s="1"/>
  <c r="G5992" i="26"/>
  <c r="H5992" i="26" s="1"/>
  <c r="G5991" i="26"/>
  <c r="H5991" i="26" s="1"/>
  <c r="G5985" i="26"/>
  <c r="H5983" i="26"/>
  <c r="G5980" i="26"/>
  <c r="H5980" i="26" s="1"/>
  <c r="H5981" i="26" s="1"/>
  <c r="G5977" i="26"/>
  <c r="H5977" i="26" s="1"/>
  <c r="G5976" i="26"/>
  <c r="H5976" i="26" s="1"/>
  <c r="G5975" i="26"/>
  <c r="H5975" i="26" s="1"/>
  <c r="G5974" i="26"/>
  <c r="H5974" i="26" s="1"/>
  <c r="G5968" i="26"/>
  <c r="H5966" i="26"/>
  <c r="G5963" i="26"/>
  <c r="H5963" i="26" s="1"/>
  <c r="H5964" i="26" s="1"/>
  <c r="G5960" i="26"/>
  <c r="H5960" i="26" s="1"/>
  <c r="G5959" i="26"/>
  <c r="H5959" i="26" s="1"/>
  <c r="G5958" i="26"/>
  <c r="H5958" i="26" s="1"/>
  <c r="G5957" i="26"/>
  <c r="H5957" i="26" s="1"/>
  <c r="G5940" i="26"/>
  <c r="H5940" i="26" s="1"/>
  <c r="G5941" i="26"/>
  <c r="H5941" i="26" s="1"/>
  <c r="G5944" i="26"/>
  <c r="H5944" i="26" s="1"/>
  <c r="G5949" i="26"/>
  <c r="H5947" i="26"/>
  <c r="G5943" i="26"/>
  <c r="H5943" i="26" s="1"/>
  <c r="G5942" i="26"/>
  <c r="H5942" i="26" s="1"/>
  <c r="G5939" i="26"/>
  <c r="H5939" i="26" s="1"/>
  <c r="G5938" i="26"/>
  <c r="H5938" i="26" s="1"/>
  <c r="G5937" i="26"/>
  <c r="H5937" i="26" s="1"/>
  <c r="G5936" i="26"/>
  <c r="H5936" i="26" s="1"/>
  <c r="G5933" i="26"/>
  <c r="H5933" i="26" s="1"/>
  <c r="G5932" i="26"/>
  <c r="H5932" i="26" s="1"/>
  <c r="G5931" i="26"/>
  <c r="H5931" i="26" s="1"/>
  <c r="G5930" i="26"/>
  <c r="H5930" i="26" s="1"/>
  <c r="G5914" i="26"/>
  <c r="H5914" i="26" s="1"/>
  <c r="G5915" i="26"/>
  <c r="H5915" i="26" s="1"/>
  <c r="G5916" i="26"/>
  <c r="H5916" i="26" s="1"/>
  <c r="G5917" i="26"/>
  <c r="H5917" i="26" s="1"/>
  <c r="G5918" i="26"/>
  <c r="H5918" i="26" s="1"/>
  <c r="G5919" i="26"/>
  <c r="H5919" i="26" s="1"/>
  <c r="G5924" i="26"/>
  <c r="H5922" i="26"/>
  <c r="G5913" i="26"/>
  <c r="H5913" i="26" s="1"/>
  <c r="G5910" i="26"/>
  <c r="H5910" i="26" s="1"/>
  <c r="G5909" i="26"/>
  <c r="H5909" i="26" s="1"/>
  <c r="G5908" i="26"/>
  <c r="H5908" i="26" s="1"/>
  <c r="G5907" i="26"/>
  <c r="H5907" i="26" s="1"/>
  <c r="G5895" i="26"/>
  <c r="H5895" i="26" s="1"/>
  <c r="G5900" i="26"/>
  <c r="H5898" i="26"/>
  <c r="G5894" i="26"/>
  <c r="H5894" i="26" s="1"/>
  <c r="G5891" i="26"/>
  <c r="H5891" i="26" s="1"/>
  <c r="G5890" i="26"/>
  <c r="H5890" i="26" s="1"/>
  <c r="G5889" i="26"/>
  <c r="H5889" i="26" s="1"/>
  <c r="G5888" i="26"/>
  <c r="H5888" i="26" s="1"/>
  <c r="G5882" i="26"/>
  <c r="H5880" i="26"/>
  <c r="G5877" i="26"/>
  <c r="H5877" i="26" s="1"/>
  <c r="H5878" i="26" s="1"/>
  <c r="G5874" i="26"/>
  <c r="H5874" i="26" s="1"/>
  <c r="G5873" i="26"/>
  <c r="H5873" i="26" s="1"/>
  <c r="G5872" i="26"/>
  <c r="H5872" i="26" s="1"/>
  <c r="G5871" i="26"/>
  <c r="H5871" i="26" s="1"/>
  <c r="G5865" i="26"/>
  <c r="H5863" i="26"/>
  <c r="G5860" i="26"/>
  <c r="H5860" i="26" s="1"/>
  <c r="H5861" i="26" s="1"/>
  <c r="G5857" i="26"/>
  <c r="H5857" i="26" s="1"/>
  <c r="G5856" i="26"/>
  <c r="H5856" i="26" s="1"/>
  <c r="G5855" i="26"/>
  <c r="H5855" i="26" s="1"/>
  <c r="G5854" i="26"/>
  <c r="H5854" i="26" s="1"/>
  <c r="G5847" i="26"/>
  <c r="H5845" i="26"/>
  <c r="G5842" i="26"/>
  <c r="H5842" i="26" s="1"/>
  <c r="H5843" i="26" s="1"/>
  <c r="G5839" i="26"/>
  <c r="H5839" i="26" s="1"/>
  <c r="G5838" i="26"/>
  <c r="H5838" i="26" s="1"/>
  <c r="G5837" i="26"/>
  <c r="H5837" i="26" s="1"/>
  <c r="G5836" i="26"/>
  <c r="H5836" i="26" s="1"/>
  <c r="G5830" i="26"/>
  <c r="H5828" i="26"/>
  <c r="G5825" i="26"/>
  <c r="H5825" i="26" s="1"/>
  <c r="H5826" i="26" s="1"/>
  <c r="G5822" i="26"/>
  <c r="H5822" i="26" s="1"/>
  <c r="G5821" i="26"/>
  <c r="H5821" i="26" s="1"/>
  <c r="G5820" i="26"/>
  <c r="H5820" i="26" s="1"/>
  <c r="G5819" i="26"/>
  <c r="H5819" i="26" s="1"/>
  <c r="G5812" i="26"/>
  <c r="H5810" i="26"/>
  <c r="G5807" i="26"/>
  <c r="H5807" i="26" s="1"/>
  <c r="H5808" i="26" s="1"/>
  <c r="G5804" i="26"/>
  <c r="H5804" i="26" s="1"/>
  <c r="G5803" i="26"/>
  <c r="H5803" i="26" s="1"/>
  <c r="G5802" i="26"/>
  <c r="H5802" i="26" s="1"/>
  <c r="G5801" i="26"/>
  <c r="H5801" i="26" s="1"/>
  <c r="G5795" i="26"/>
  <c r="H5793" i="26"/>
  <c r="G5790" i="26"/>
  <c r="H5790" i="26" s="1"/>
  <c r="H5791" i="26" s="1"/>
  <c r="G5787" i="26"/>
  <c r="H5787" i="26" s="1"/>
  <c r="G5786" i="26"/>
  <c r="H5786" i="26" s="1"/>
  <c r="G5785" i="26"/>
  <c r="H5785" i="26" s="1"/>
  <c r="G5784" i="26"/>
  <c r="H5784" i="26" s="1"/>
  <c r="H5775" i="26"/>
  <c r="G5777" i="26"/>
  <c r="G5772" i="26"/>
  <c r="H5772" i="26" s="1"/>
  <c r="H5773" i="26" s="1"/>
  <c r="G5769" i="26"/>
  <c r="H5769" i="26" s="1"/>
  <c r="G5768" i="26"/>
  <c r="H5768" i="26" s="1"/>
  <c r="G5767" i="26"/>
  <c r="H5767" i="26" s="1"/>
  <c r="G5766" i="26"/>
  <c r="H5766" i="26" s="1"/>
  <c r="G5759" i="26"/>
  <c r="H5757" i="26"/>
  <c r="G5754" i="26"/>
  <c r="H5754" i="26" s="1"/>
  <c r="H5755" i="26" s="1"/>
  <c r="G5751" i="26"/>
  <c r="H5751" i="26" s="1"/>
  <c r="G5750" i="26"/>
  <c r="H5750" i="26" s="1"/>
  <c r="G5749" i="26"/>
  <c r="H5749" i="26" s="1"/>
  <c r="G5748" i="26"/>
  <c r="H5748" i="26" s="1"/>
  <c r="G5742" i="26"/>
  <c r="H5740" i="26"/>
  <c r="G5737" i="26"/>
  <c r="H5737" i="26" s="1"/>
  <c r="H5738" i="26" s="1"/>
  <c r="G5734" i="26"/>
  <c r="H5734" i="26" s="1"/>
  <c r="G5733" i="26"/>
  <c r="H5733" i="26" s="1"/>
  <c r="G5732" i="26"/>
  <c r="H5732" i="26" s="1"/>
  <c r="G5731" i="26"/>
  <c r="H5731" i="26" s="1"/>
  <c r="G5725" i="26"/>
  <c r="H5723" i="26"/>
  <c r="G5720" i="26"/>
  <c r="H5720" i="26" s="1"/>
  <c r="H5721" i="26" s="1"/>
  <c r="G5717" i="26"/>
  <c r="H5717" i="26" s="1"/>
  <c r="G5716" i="26"/>
  <c r="H5716" i="26" s="1"/>
  <c r="G5715" i="26"/>
  <c r="H5715" i="26" s="1"/>
  <c r="G5714" i="26"/>
  <c r="H5714" i="26" s="1"/>
  <c r="G5708" i="26"/>
  <c r="H5706" i="26"/>
  <c r="G5703" i="26"/>
  <c r="H5703" i="26" s="1"/>
  <c r="H5704" i="26" s="1"/>
  <c r="G5700" i="26"/>
  <c r="H5700" i="26" s="1"/>
  <c r="G5699" i="26"/>
  <c r="H5699" i="26" s="1"/>
  <c r="G5698" i="26"/>
  <c r="H5698" i="26" s="1"/>
  <c r="G5697" i="26"/>
  <c r="H5697" i="26" s="1"/>
  <c r="G5691" i="26"/>
  <c r="H5689" i="26"/>
  <c r="G5686" i="26"/>
  <c r="H5686" i="26" s="1"/>
  <c r="H5687" i="26" s="1"/>
  <c r="G5683" i="26"/>
  <c r="H5683" i="26" s="1"/>
  <c r="G5682" i="26"/>
  <c r="H5682" i="26" s="1"/>
  <c r="G5681" i="26"/>
  <c r="H5681" i="26" s="1"/>
  <c r="G5680" i="26"/>
  <c r="H5680" i="26" s="1"/>
  <c r="G5674" i="26"/>
  <c r="H5672" i="26"/>
  <c r="G5669" i="26"/>
  <c r="H5669" i="26" s="1"/>
  <c r="H5670" i="26" s="1"/>
  <c r="G5666" i="26"/>
  <c r="H5666" i="26" s="1"/>
  <c r="G5665" i="26"/>
  <c r="H5665" i="26" s="1"/>
  <c r="G5664" i="26"/>
  <c r="H5664" i="26" s="1"/>
  <c r="G5663" i="26"/>
  <c r="H5663" i="26" s="1"/>
  <c r="G5657" i="26"/>
  <c r="H5655" i="26"/>
  <c r="G5652" i="26"/>
  <c r="H5652" i="26" s="1"/>
  <c r="H5653" i="26" s="1"/>
  <c r="G5649" i="26"/>
  <c r="H5649" i="26" s="1"/>
  <c r="G5648" i="26"/>
  <c r="H5648" i="26" s="1"/>
  <c r="G5647" i="26"/>
  <c r="H5647" i="26" s="1"/>
  <c r="G5646" i="26"/>
  <c r="H5646" i="26" s="1"/>
  <c r="G5640" i="26"/>
  <c r="H5638" i="26"/>
  <c r="G5635" i="26"/>
  <c r="H5635" i="26" s="1"/>
  <c r="H5636" i="26" s="1"/>
  <c r="G5632" i="26"/>
  <c r="H5632" i="26" s="1"/>
  <c r="G5631" i="26"/>
  <c r="H5631" i="26" s="1"/>
  <c r="G5630" i="26"/>
  <c r="H5630" i="26" s="1"/>
  <c r="G5629" i="26"/>
  <c r="H5629" i="26" s="1"/>
  <c r="G5623" i="26"/>
  <c r="H5621" i="26"/>
  <c r="G5618" i="26"/>
  <c r="H5618" i="26" s="1"/>
  <c r="H5619" i="26" s="1"/>
  <c r="G5615" i="26"/>
  <c r="H5615" i="26" s="1"/>
  <c r="G5614" i="26"/>
  <c r="H5614" i="26" s="1"/>
  <c r="G5613" i="26"/>
  <c r="H5613" i="26" s="1"/>
  <c r="G5612" i="26"/>
  <c r="H5612" i="26" s="1"/>
  <c r="G5598" i="26"/>
  <c r="H5598" i="26" s="1"/>
  <c r="G5599" i="26"/>
  <c r="H5599" i="26" s="1"/>
  <c r="G5600" i="26"/>
  <c r="H5600" i="26" s="1"/>
  <c r="G5597" i="26"/>
  <c r="H5597" i="26" s="1"/>
  <c r="G5596" i="26"/>
  <c r="H5596" i="26" s="1"/>
  <c r="G5595" i="26"/>
  <c r="H5595" i="26" s="1"/>
  <c r="G5594" i="26"/>
  <c r="H5594" i="26" s="1"/>
  <c r="G5605" i="26"/>
  <c r="H5603" i="26"/>
  <c r="G5591" i="26"/>
  <c r="H5591" i="26" s="1"/>
  <c r="G5590" i="26"/>
  <c r="H5590" i="26" s="1"/>
  <c r="G5589" i="26"/>
  <c r="H5589" i="26" s="1"/>
  <c r="G5588" i="26"/>
  <c r="H5588" i="26" s="1"/>
  <c r="G5581" i="26"/>
  <c r="H5579" i="26"/>
  <c r="G5576" i="26"/>
  <c r="H5576" i="26" s="1"/>
  <c r="H5577" i="26" s="1"/>
  <c r="G5573" i="26"/>
  <c r="H5573" i="26" s="1"/>
  <c r="G5572" i="26"/>
  <c r="H5572" i="26" s="1"/>
  <c r="G5571" i="26"/>
  <c r="H5571" i="26" s="1"/>
  <c r="G5570" i="26"/>
  <c r="H5570" i="26" s="1"/>
  <c r="G5564" i="26"/>
  <c r="H5562" i="26"/>
  <c r="G5559" i="26"/>
  <c r="H5559" i="26" s="1"/>
  <c r="H5560" i="26" s="1"/>
  <c r="G5556" i="26"/>
  <c r="H5556" i="26" s="1"/>
  <c r="G5555" i="26"/>
  <c r="H5555" i="26" s="1"/>
  <c r="G5554" i="26"/>
  <c r="H5554" i="26" s="1"/>
  <c r="G5553" i="26"/>
  <c r="H5553" i="26" s="1"/>
  <c r="G5546" i="26"/>
  <c r="H5544" i="26"/>
  <c r="G5538" i="26"/>
  <c r="H5538" i="26" s="1"/>
  <c r="G5537" i="26"/>
  <c r="H5537" i="26" s="1"/>
  <c r="G5536" i="26"/>
  <c r="H5536" i="26" s="1"/>
  <c r="G5535" i="26"/>
  <c r="H5535" i="26" s="1"/>
  <c r="G5529" i="26"/>
  <c r="H5527" i="26"/>
  <c r="G5524" i="26"/>
  <c r="H5524" i="26" s="1"/>
  <c r="G5523" i="26"/>
  <c r="H5523" i="26" s="1"/>
  <c r="G5520" i="26"/>
  <c r="H5520" i="26" s="1"/>
  <c r="G5519" i="26"/>
  <c r="H5519" i="26" s="1"/>
  <c r="G5518" i="26"/>
  <c r="H5518" i="26" s="1"/>
  <c r="G5517" i="26"/>
  <c r="H5517" i="26" s="1"/>
  <c r="G5504" i="26"/>
  <c r="H5504" i="26" s="1"/>
  <c r="G5510" i="26"/>
  <c r="H5508" i="26"/>
  <c r="G5505" i="26"/>
  <c r="H5505" i="26" s="1"/>
  <c r="G5501" i="26"/>
  <c r="H5501" i="26" s="1"/>
  <c r="G5500" i="26"/>
  <c r="H5500" i="26" s="1"/>
  <c r="G5499" i="26"/>
  <c r="H5499" i="26" s="1"/>
  <c r="G5498" i="26"/>
  <c r="H5498" i="26" s="1"/>
  <c r="G5491" i="26"/>
  <c r="H5489" i="26"/>
  <c r="G5486" i="26"/>
  <c r="H5486" i="26" s="1"/>
  <c r="H5487" i="26" s="1"/>
  <c r="G5483" i="26"/>
  <c r="H5483" i="26" s="1"/>
  <c r="G5482" i="26"/>
  <c r="H5482" i="26" s="1"/>
  <c r="G5481" i="26"/>
  <c r="H5481" i="26" s="1"/>
  <c r="G5480" i="26"/>
  <c r="H5480" i="26" s="1"/>
  <c r="G5468" i="26"/>
  <c r="H5468" i="26" s="1"/>
  <c r="G5473" i="26"/>
  <c r="H5471" i="26"/>
  <c r="G5467" i="26"/>
  <c r="H5467" i="26" s="1"/>
  <c r="G5464" i="26"/>
  <c r="H5464" i="26" s="1"/>
  <c r="G5463" i="26"/>
  <c r="H5463" i="26" s="1"/>
  <c r="G5462" i="26"/>
  <c r="H5462" i="26" s="1"/>
  <c r="G5461" i="26"/>
  <c r="H5461" i="26" s="1"/>
  <c r="G5455" i="26"/>
  <c r="H5453" i="26"/>
  <c r="G5450" i="26"/>
  <c r="H5450" i="26" s="1"/>
  <c r="H5451" i="26" s="1"/>
  <c r="G5447" i="26"/>
  <c r="H5447" i="26" s="1"/>
  <c r="G5446" i="26"/>
  <c r="H5446" i="26" s="1"/>
  <c r="G5445" i="26"/>
  <c r="H5445" i="26" s="1"/>
  <c r="G5444" i="26"/>
  <c r="H5444" i="26" s="1"/>
  <c r="G5437" i="26"/>
  <c r="H5435" i="26"/>
  <c r="G5432" i="26"/>
  <c r="H5432" i="26" s="1"/>
  <c r="H5433" i="26" s="1"/>
  <c r="G5429" i="26"/>
  <c r="H5429" i="26" s="1"/>
  <c r="G5428" i="26"/>
  <c r="H5428" i="26" s="1"/>
  <c r="G5427" i="26"/>
  <c r="H5427" i="26" s="1"/>
  <c r="G5426" i="26"/>
  <c r="H5426" i="26" s="1"/>
  <c r="G5420" i="26"/>
  <c r="H5418" i="26"/>
  <c r="G5415" i="26"/>
  <c r="H5415" i="26" s="1"/>
  <c r="H5416" i="26" s="1"/>
  <c r="G5412" i="26"/>
  <c r="H5412" i="26" s="1"/>
  <c r="G5411" i="26"/>
  <c r="H5411" i="26" s="1"/>
  <c r="G5410" i="26"/>
  <c r="H5410" i="26" s="1"/>
  <c r="G5409" i="26"/>
  <c r="H5409" i="26" s="1"/>
  <c r="G5402" i="26"/>
  <c r="H5400" i="26"/>
  <c r="G5397" i="26"/>
  <c r="H5397" i="26" s="1"/>
  <c r="H5398" i="26" s="1"/>
  <c r="G5394" i="26"/>
  <c r="H5394" i="26" s="1"/>
  <c r="G5393" i="26"/>
  <c r="H5393" i="26" s="1"/>
  <c r="G5392" i="26"/>
  <c r="H5392" i="26" s="1"/>
  <c r="G5391" i="26"/>
  <c r="H5391" i="26" s="1"/>
  <c r="G5385" i="26"/>
  <c r="H5383" i="26"/>
  <c r="G5380" i="26"/>
  <c r="H5380" i="26" s="1"/>
  <c r="H5381" i="26" s="1"/>
  <c r="G5377" i="26"/>
  <c r="H5377" i="26" s="1"/>
  <c r="G5376" i="26"/>
  <c r="H5376" i="26" s="1"/>
  <c r="G5375" i="26"/>
  <c r="H5375" i="26" s="1"/>
  <c r="G5374" i="26"/>
  <c r="H5374" i="26" s="1"/>
  <c r="G5367" i="26"/>
  <c r="H5365" i="26"/>
  <c r="G5362" i="26"/>
  <c r="H5362" i="26" s="1"/>
  <c r="H5363" i="26" s="1"/>
  <c r="G5359" i="26"/>
  <c r="H5359" i="26" s="1"/>
  <c r="G5358" i="26"/>
  <c r="H5358" i="26" s="1"/>
  <c r="G5357" i="26"/>
  <c r="H5357" i="26" s="1"/>
  <c r="G5356" i="26"/>
  <c r="H5356" i="26" s="1"/>
  <c r="G5350" i="26"/>
  <c r="H5348" i="26"/>
  <c r="G5345" i="26"/>
  <c r="H5345" i="26" s="1"/>
  <c r="H5346" i="26" s="1"/>
  <c r="G5342" i="26"/>
  <c r="H5342" i="26" s="1"/>
  <c r="G5341" i="26"/>
  <c r="H5341" i="26" s="1"/>
  <c r="G5340" i="26"/>
  <c r="H5340" i="26" s="1"/>
  <c r="G5339" i="26"/>
  <c r="H5339" i="26" s="1"/>
  <c r="G5333" i="26"/>
  <c r="H5331" i="26"/>
  <c r="G5328" i="26"/>
  <c r="H5328" i="26" s="1"/>
  <c r="H5329" i="26" s="1"/>
  <c r="G5325" i="26"/>
  <c r="H5325" i="26" s="1"/>
  <c r="G5324" i="26"/>
  <c r="H5324" i="26" s="1"/>
  <c r="G5323" i="26"/>
  <c r="H5323" i="26" s="1"/>
  <c r="G5322" i="26"/>
  <c r="H5322" i="26" s="1"/>
  <c r="G5316" i="26"/>
  <c r="H5314" i="26"/>
  <c r="G5311" i="26"/>
  <c r="H5311" i="26" s="1"/>
  <c r="H5312" i="26" s="1"/>
  <c r="G5308" i="26"/>
  <c r="H5308" i="26" s="1"/>
  <c r="G5307" i="26"/>
  <c r="H5307" i="26" s="1"/>
  <c r="G5306" i="26"/>
  <c r="H5306" i="26" s="1"/>
  <c r="G5305" i="26"/>
  <c r="H5305" i="26" s="1"/>
  <c r="C1243" i="27"/>
  <c r="C1242" i="27"/>
  <c r="C1241" i="27"/>
  <c r="C1240" i="27"/>
  <c r="C1239" i="27"/>
  <c r="C1238" i="27"/>
  <c r="C1237" i="27"/>
  <c r="C1236" i="27"/>
  <c r="C1235" i="27"/>
  <c r="C1234" i="27"/>
  <c r="C1233" i="27"/>
  <c r="C1232" i="27"/>
  <c r="C1231" i="27"/>
  <c r="C1230" i="27"/>
  <c r="C1229" i="27"/>
  <c r="C1228" i="27"/>
  <c r="C1227" i="27"/>
  <c r="C1226" i="27"/>
  <c r="C1225" i="27"/>
  <c r="C1224" i="27"/>
  <c r="C1223" i="27"/>
  <c r="C1222" i="27"/>
  <c r="C1221" i="27"/>
  <c r="C1220" i="27"/>
  <c r="C1219" i="27"/>
  <c r="C1218" i="27"/>
  <c r="C1217" i="27"/>
  <c r="C1216" i="27"/>
  <c r="C1215" i="27"/>
  <c r="C1214" i="27"/>
  <c r="C1213" i="27"/>
  <c r="C1212" i="27"/>
  <c r="C1211" i="27"/>
  <c r="C1210" i="27"/>
  <c r="C1209" i="27"/>
  <c r="C1208" i="27"/>
  <c r="C1207" i="27"/>
  <c r="E1207" i="27"/>
  <c r="C1206" i="27"/>
  <c r="E1206" i="27" s="1"/>
  <c r="C1205" i="27"/>
  <c r="C1204" i="27"/>
  <c r="C1203" i="27"/>
  <c r="E1203" i="27" s="1"/>
  <c r="C1202" i="27"/>
  <c r="C1201" i="27"/>
  <c r="C1200" i="27"/>
  <c r="C1199" i="27"/>
  <c r="C1198" i="27"/>
  <c r="C1197" i="27"/>
  <c r="C1196" i="27"/>
  <c r="C1195" i="27"/>
  <c r="C1194" i="27"/>
  <c r="C1193" i="27"/>
  <c r="C1192" i="27"/>
  <c r="C1191" i="27"/>
  <c r="C1190" i="27"/>
  <c r="C1189" i="27"/>
  <c r="C1188" i="27"/>
  <c r="C1187" i="27"/>
  <c r="C1186" i="27"/>
  <c r="C1185" i="27"/>
  <c r="C1184" i="27"/>
  <c r="C1183" i="27"/>
  <c r="C1182" i="27"/>
  <c r="C1181" i="27"/>
  <c r="C1180" i="27"/>
  <c r="C1179" i="27"/>
  <c r="C1178" i="27"/>
  <c r="C1177" i="27"/>
  <c r="C1176" i="27"/>
  <c r="C1175" i="27"/>
  <c r="C1174" i="27"/>
  <c r="C1173" i="27"/>
  <c r="C1172" i="27"/>
  <c r="C1171" i="27"/>
  <c r="C1170" i="27"/>
  <c r="C1169" i="27"/>
  <c r="C1168" i="27"/>
  <c r="C1167" i="27"/>
  <c r="C1166" i="27"/>
  <c r="C1165" i="27"/>
  <c r="C1164" i="27"/>
  <c r="C1163" i="27"/>
  <c r="C1162" i="27"/>
  <c r="C1161" i="27"/>
  <c r="C1160" i="27"/>
  <c r="C1159" i="27"/>
  <c r="E1159" i="27"/>
  <c r="C1158" i="27"/>
  <c r="E1158" i="27" s="1"/>
  <c r="C1157" i="27"/>
  <c r="C1156" i="27"/>
  <c r="C1155" i="27"/>
  <c r="C1154" i="27"/>
  <c r="C1153" i="27"/>
  <c r="C1152" i="27"/>
  <c r="C1151" i="27"/>
  <c r="C1150" i="27"/>
  <c r="C1149" i="27"/>
  <c r="C1148" i="27"/>
  <c r="C1147" i="27"/>
  <c r="C1146" i="27"/>
  <c r="C1145" i="27"/>
  <c r="C1144" i="27"/>
  <c r="C1143" i="27"/>
  <c r="C1142" i="27"/>
  <c r="C1141" i="27"/>
  <c r="C1140" i="27"/>
  <c r="C1139" i="27"/>
  <c r="C1138" i="27"/>
  <c r="C1137" i="27"/>
  <c r="C1136" i="27"/>
  <c r="C1135" i="27"/>
  <c r="C1134" i="27"/>
  <c r="C1133" i="27"/>
  <c r="C1132" i="27"/>
  <c r="E1132" i="27" s="1"/>
  <c r="C1131" i="27"/>
  <c r="G5299" i="26"/>
  <c r="H5297" i="26"/>
  <c r="G5294" i="26"/>
  <c r="H5294" i="26" s="1"/>
  <c r="H5295" i="26" s="1"/>
  <c r="G5291" i="26"/>
  <c r="H5291" i="26" s="1"/>
  <c r="G5290" i="26"/>
  <c r="H5290" i="26" s="1"/>
  <c r="G5289" i="26"/>
  <c r="H5289" i="26" s="1"/>
  <c r="G5288" i="26"/>
  <c r="H5288" i="26" s="1"/>
  <c r="G5282" i="26"/>
  <c r="H5280" i="26"/>
  <c r="G5277" i="26"/>
  <c r="H5277" i="26" s="1"/>
  <c r="H5278" i="26" s="1"/>
  <c r="G5274" i="26"/>
  <c r="H5274" i="26" s="1"/>
  <c r="G5273" i="26"/>
  <c r="H5273" i="26" s="1"/>
  <c r="G5272" i="26"/>
  <c r="H5272" i="26" s="1"/>
  <c r="G5271" i="26"/>
  <c r="H5271" i="26" s="1"/>
  <c r="G5265" i="26"/>
  <c r="H5263" i="26"/>
  <c r="G5260" i="26"/>
  <c r="H5260" i="26" s="1"/>
  <c r="H5261" i="26" s="1"/>
  <c r="G5257" i="26"/>
  <c r="H5257" i="26" s="1"/>
  <c r="G5256" i="26"/>
  <c r="H5256" i="26" s="1"/>
  <c r="G5255" i="26"/>
  <c r="H5255" i="26" s="1"/>
  <c r="G5254" i="26"/>
  <c r="H5254" i="26" s="1"/>
  <c r="G5248" i="26"/>
  <c r="H5246" i="26"/>
  <c r="G5243" i="26"/>
  <c r="H5243" i="26" s="1"/>
  <c r="H5244" i="26" s="1"/>
  <c r="G5240" i="26"/>
  <c r="H5240" i="26" s="1"/>
  <c r="G5239" i="26"/>
  <c r="H5239" i="26" s="1"/>
  <c r="G5238" i="26"/>
  <c r="H5238" i="26" s="1"/>
  <c r="G5237" i="26"/>
  <c r="H5237" i="26" s="1"/>
  <c r="G5230" i="26"/>
  <c r="H5228" i="26"/>
  <c r="G5225" i="26"/>
  <c r="H5225" i="26" s="1"/>
  <c r="H5226" i="26" s="1"/>
  <c r="G5222" i="26"/>
  <c r="H5222" i="26" s="1"/>
  <c r="G5221" i="26"/>
  <c r="H5221" i="26" s="1"/>
  <c r="G5220" i="26"/>
  <c r="H5220" i="26" s="1"/>
  <c r="G5219" i="26"/>
  <c r="H5219" i="26" s="1"/>
  <c r="G5213" i="26"/>
  <c r="H5211" i="26"/>
  <c r="G5208" i="26"/>
  <c r="H5208" i="26" s="1"/>
  <c r="H5209" i="26" s="1"/>
  <c r="G5205" i="26"/>
  <c r="H5205" i="26" s="1"/>
  <c r="G5204" i="26"/>
  <c r="H5204" i="26" s="1"/>
  <c r="G5203" i="26"/>
  <c r="H5203" i="26" s="1"/>
  <c r="G5202" i="26"/>
  <c r="H5202" i="26" s="1"/>
  <c r="G5195" i="26"/>
  <c r="H5193" i="26"/>
  <c r="G5190" i="26"/>
  <c r="H5190" i="26" s="1"/>
  <c r="H5191" i="26" s="1"/>
  <c r="G5187" i="26"/>
  <c r="H5187" i="26" s="1"/>
  <c r="G5186" i="26"/>
  <c r="H5186" i="26" s="1"/>
  <c r="G5185" i="26"/>
  <c r="H5185" i="26" s="1"/>
  <c r="G5184" i="26"/>
  <c r="H5184" i="26" s="1"/>
  <c r="G5178" i="26"/>
  <c r="H5176" i="26"/>
  <c r="G5173" i="26"/>
  <c r="H5173" i="26" s="1"/>
  <c r="H5174" i="26" s="1"/>
  <c r="G5170" i="26"/>
  <c r="H5170" i="26" s="1"/>
  <c r="G5169" i="26"/>
  <c r="H5169" i="26" s="1"/>
  <c r="G5168" i="26"/>
  <c r="H5168" i="26" s="1"/>
  <c r="G5167" i="26"/>
  <c r="H5167" i="26" s="1"/>
  <c r="G5161" i="26"/>
  <c r="H5159" i="26"/>
  <c r="G5156" i="26"/>
  <c r="H5156" i="26" s="1"/>
  <c r="H5157" i="26" s="1"/>
  <c r="G5153" i="26"/>
  <c r="H5153" i="26" s="1"/>
  <c r="G5152" i="26"/>
  <c r="H5152" i="26" s="1"/>
  <c r="G5151" i="26"/>
  <c r="H5151" i="26" s="1"/>
  <c r="G5150" i="26"/>
  <c r="H5150" i="26" s="1"/>
  <c r="G5143" i="26"/>
  <c r="H5141" i="26"/>
  <c r="G5138" i="26"/>
  <c r="H5138" i="26" s="1"/>
  <c r="H5139" i="26" s="1"/>
  <c r="G5135" i="26"/>
  <c r="H5135" i="26" s="1"/>
  <c r="G5134" i="26"/>
  <c r="H5134" i="26" s="1"/>
  <c r="G5133" i="26"/>
  <c r="H5133" i="26" s="1"/>
  <c r="G5132" i="26"/>
  <c r="H5132" i="26" s="1"/>
  <c r="G5126" i="26"/>
  <c r="H5124" i="26"/>
  <c r="G5121" i="26"/>
  <c r="H5121" i="26" s="1"/>
  <c r="H5122" i="26" s="1"/>
  <c r="G5118" i="26"/>
  <c r="H5118" i="26" s="1"/>
  <c r="G5117" i="26"/>
  <c r="H5117" i="26" s="1"/>
  <c r="G5116" i="26"/>
  <c r="H5116" i="26" s="1"/>
  <c r="G5115" i="26"/>
  <c r="H5115" i="26" s="1"/>
  <c r="G5109" i="26"/>
  <c r="H5107" i="26"/>
  <c r="G5104" i="26"/>
  <c r="H5104" i="26" s="1"/>
  <c r="G5103" i="26"/>
  <c r="H5103" i="26" s="1"/>
  <c r="G5102" i="26"/>
  <c r="H5102" i="26" s="1"/>
  <c r="G5101" i="26"/>
  <c r="H5101" i="26" s="1"/>
  <c r="G5100" i="26"/>
  <c r="H5100" i="26" s="1"/>
  <c r="G5099" i="26"/>
  <c r="H5099" i="26" s="1"/>
  <c r="G5098" i="26"/>
  <c r="H5098" i="26" s="1"/>
  <c r="G5095" i="26"/>
  <c r="H5095" i="26" s="1"/>
  <c r="G5094" i="26"/>
  <c r="H5094" i="26" s="1"/>
  <c r="G5093" i="26"/>
  <c r="H5093" i="26" s="1"/>
  <c r="G5092" i="26"/>
  <c r="H5092" i="26" s="1"/>
  <c r="G5085" i="26"/>
  <c r="H5083" i="26"/>
  <c r="G5080" i="26"/>
  <c r="H5080" i="26" s="1"/>
  <c r="G5079" i="26"/>
  <c r="H5079" i="26" s="1"/>
  <c r="G5078" i="26"/>
  <c r="H5078" i="26" s="1"/>
  <c r="G5077" i="26"/>
  <c r="H5077" i="26" s="1"/>
  <c r="G5076" i="26"/>
  <c r="H5076" i="26" s="1"/>
  <c r="G5075" i="26"/>
  <c r="H5075" i="26" s="1"/>
  <c r="G5074" i="26"/>
  <c r="H5074" i="26" s="1"/>
  <c r="G5071" i="26"/>
  <c r="H5071" i="26" s="1"/>
  <c r="G5070" i="26"/>
  <c r="H5070" i="26" s="1"/>
  <c r="G5069" i="26"/>
  <c r="H5069" i="26" s="1"/>
  <c r="G5068" i="26"/>
  <c r="H5068" i="26" s="1"/>
  <c r="G5061" i="26"/>
  <c r="H5059" i="26"/>
  <c r="G5056" i="26"/>
  <c r="H5056" i="26" s="1"/>
  <c r="G5055" i="26"/>
  <c r="H5055" i="26" s="1"/>
  <c r="G5054" i="26"/>
  <c r="H5054" i="26" s="1"/>
  <c r="G5053" i="26"/>
  <c r="H5053" i="26" s="1"/>
  <c r="G5052" i="26"/>
  <c r="H5052" i="26" s="1"/>
  <c r="G5051" i="26"/>
  <c r="H5051" i="26" s="1"/>
  <c r="G5050" i="26"/>
  <c r="H5050" i="26" s="1"/>
  <c r="G5047" i="26"/>
  <c r="H5047" i="26" s="1"/>
  <c r="G5046" i="26"/>
  <c r="H5046" i="26" s="1"/>
  <c r="G5045" i="26"/>
  <c r="H5045" i="26" s="1"/>
  <c r="G5044" i="26"/>
  <c r="H5044" i="26" s="1"/>
  <c r="G5038" i="26"/>
  <c r="H5036" i="26"/>
  <c r="G5033" i="26"/>
  <c r="H5033" i="26" s="1"/>
  <c r="G5032" i="26"/>
  <c r="H5032" i="26" s="1"/>
  <c r="G5031" i="26"/>
  <c r="H5031" i="26" s="1"/>
  <c r="G5030" i="26"/>
  <c r="H5030" i="26" s="1"/>
  <c r="G5029" i="26"/>
  <c r="H5029" i="26" s="1"/>
  <c r="G5028" i="26"/>
  <c r="H5028" i="26" s="1"/>
  <c r="G5027" i="26"/>
  <c r="H5027" i="26" s="1"/>
  <c r="G5024" i="26"/>
  <c r="H5024" i="26" s="1"/>
  <c r="G5023" i="26"/>
  <c r="H5023" i="26" s="1"/>
  <c r="G5022" i="26"/>
  <c r="H5022" i="26" s="1"/>
  <c r="G5021" i="26"/>
  <c r="H5021" i="26" s="1"/>
  <c r="G5015" i="26"/>
  <c r="H5013" i="26"/>
  <c r="G5010" i="26"/>
  <c r="H5010" i="26" s="1"/>
  <c r="G5009" i="26"/>
  <c r="H5009" i="26" s="1"/>
  <c r="G5008" i="26"/>
  <c r="H5008" i="26" s="1"/>
  <c r="G5007" i="26"/>
  <c r="H5007" i="26" s="1"/>
  <c r="G5006" i="26"/>
  <c r="H5006" i="26" s="1"/>
  <c r="G5005" i="26"/>
  <c r="H5005" i="26" s="1"/>
  <c r="G5004" i="26"/>
  <c r="H5004" i="26" s="1"/>
  <c r="G5001" i="26"/>
  <c r="H5001" i="26" s="1"/>
  <c r="G5000" i="26"/>
  <c r="H5000" i="26" s="1"/>
  <c r="G4999" i="26"/>
  <c r="H4999" i="26" s="1"/>
  <c r="G4998" i="26"/>
  <c r="H4998" i="26" s="1"/>
  <c r="G4992" i="26"/>
  <c r="H4990" i="26"/>
  <c r="G4987" i="26"/>
  <c r="H4987" i="26" s="1"/>
  <c r="G4986" i="26"/>
  <c r="H4986" i="26" s="1"/>
  <c r="G4985" i="26"/>
  <c r="H4985" i="26" s="1"/>
  <c r="G4984" i="26"/>
  <c r="H4984" i="26" s="1"/>
  <c r="G4983" i="26"/>
  <c r="H4983" i="26" s="1"/>
  <c r="G4982" i="26"/>
  <c r="H4982" i="26" s="1"/>
  <c r="G4981" i="26"/>
  <c r="H4981" i="26" s="1"/>
  <c r="G4978" i="26"/>
  <c r="H4978" i="26" s="1"/>
  <c r="G4977" i="26"/>
  <c r="H4977" i="26" s="1"/>
  <c r="G4976" i="26"/>
  <c r="H4976" i="26" s="1"/>
  <c r="G4975" i="26"/>
  <c r="H4975" i="26" s="1"/>
  <c r="G4968" i="26"/>
  <c r="H4966" i="26"/>
  <c r="G4963" i="26"/>
  <c r="H4963" i="26" s="1"/>
  <c r="G4962" i="26"/>
  <c r="H4962" i="26" s="1"/>
  <c r="G4961" i="26"/>
  <c r="H4961" i="26" s="1"/>
  <c r="G4960" i="26"/>
  <c r="H4960" i="26" s="1"/>
  <c r="G4959" i="26"/>
  <c r="H4959" i="26" s="1"/>
  <c r="G4958" i="26"/>
  <c r="H4958" i="26" s="1"/>
  <c r="G4957" i="26"/>
  <c r="H4957" i="26" s="1"/>
  <c r="G4954" i="26"/>
  <c r="H4954" i="26" s="1"/>
  <c r="G4953" i="26"/>
  <c r="H4953" i="26" s="1"/>
  <c r="G4952" i="26"/>
  <c r="H4952" i="26" s="1"/>
  <c r="G4951" i="26"/>
  <c r="H4951" i="26" s="1"/>
  <c r="G4935" i="26"/>
  <c r="H4935" i="26" s="1"/>
  <c r="G4936" i="26"/>
  <c r="H4936" i="26" s="1"/>
  <c r="G4937" i="26"/>
  <c r="H4937" i="26" s="1"/>
  <c r="G4938" i="26"/>
  <c r="H4938" i="26" s="1"/>
  <c r="G4939" i="26"/>
  <c r="H4939" i="26" s="1"/>
  <c r="G4940" i="26"/>
  <c r="H4940" i="26" s="1"/>
  <c r="G4934" i="26"/>
  <c r="H4934" i="26" s="1"/>
  <c r="G4945" i="26"/>
  <c r="H4943" i="26"/>
  <c r="G4931" i="26"/>
  <c r="H4931" i="26" s="1"/>
  <c r="G4930" i="26"/>
  <c r="H4930" i="26" s="1"/>
  <c r="G4929" i="26"/>
  <c r="H4929" i="26" s="1"/>
  <c r="G4928" i="26"/>
  <c r="H4928" i="26" s="1"/>
  <c r="G4922" i="26"/>
  <c r="H4920" i="26"/>
  <c r="G4917" i="26"/>
  <c r="H4917" i="26" s="1"/>
  <c r="H4918" i="26" s="1"/>
  <c r="G4914" i="26"/>
  <c r="H4914" i="26" s="1"/>
  <c r="G4913" i="26"/>
  <c r="H4913" i="26" s="1"/>
  <c r="G4912" i="26"/>
  <c r="H4912" i="26" s="1"/>
  <c r="G4911" i="26"/>
  <c r="H4911" i="26" s="1"/>
  <c r="G4905" i="26"/>
  <c r="H4903" i="26"/>
  <c r="G4900" i="26"/>
  <c r="H4900" i="26" s="1"/>
  <c r="H4901" i="26" s="1"/>
  <c r="G4897" i="26"/>
  <c r="H4897" i="26" s="1"/>
  <c r="G4896" i="26"/>
  <c r="H4896" i="26" s="1"/>
  <c r="G4895" i="26"/>
  <c r="H4895" i="26" s="1"/>
  <c r="G4894" i="26"/>
  <c r="H4894" i="26" s="1"/>
  <c r="G4888" i="26"/>
  <c r="H4886" i="26"/>
  <c r="G4883" i="26"/>
  <c r="H4883" i="26" s="1"/>
  <c r="H4884" i="26" s="1"/>
  <c r="G4880" i="26"/>
  <c r="H4880" i="26" s="1"/>
  <c r="G4879" i="26"/>
  <c r="H4879" i="26" s="1"/>
  <c r="G4878" i="26"/>
  <c r="H4878" i="26" s="1"/>
  <c r="G4877" i="26"/>
  <c r="H4877" i="26" s="1"/>
  <c r="G4871" i="26"/>
  <c r="H4869" i="26"/>
  <c r="G4866" i="26"/>
  <c r="H4866" i="26" s="1"/>
  <c r="H4867" i="26" s="1"/>
  <c r="G4863" i="26"/>
  <c r="H4863" i="26" s="1"/>
  <c r="G4862" i="26"/>
  <c r="H4862" i="26" s="1"/>
  <c r="G4861" i="26"/>
  <c r="H4861" i="26" s="1"/>
  <c r="G4860" i="26"/>
  <c r="H4860" i="26" s="1"/>
  <c r="G4854" i="26"/>
  <c r="H4852" i="26"/>
  <c r="G4849" i="26"/>
  <c r="H4849" i="26" s="1"/>
  <c r="H4850" i="26" s="1"/>
  <c r="G4846" i="26"/>
  <c r="H4846" i="26" s="1"/>
  <c r="G4845" i="26"/>
  <c r="H4845" i="26" s="1"/>
  <c r="G4844" i="26"/>
  <c r="H4844" i="26" s="1"/>
  <c r="G4843" i="26"/>
  <c r="H4843" i="26" s="1"/>
  <c r="G4837" i="26"/>
  <c r="H4835" i="26"/>
  <c r="G4832" i="26"/>
  <c r="H4832" i="26" s="1"/>
  <c r="H4833" i="26" s="1"/>
  <c r="G4829" i="26"/>
  <c r="H4829" i="26" s="1"/>
  <c r="G4828" i="26"/>
  <c r="H4828" i="26" s="1"/>
  <c r="G4827" i="26"/>
  <c r="H4827" i="26" s="1"/>
  <c r="G4826" i="26"/>
  <c r="H4826" i="26" s="1"/>
  <c r="G4820" i="26"/>
  <c r="H4818" i="26"/>
  <c r="G4815" i="26"/>
  <c r="H4815" i="26" s="1"/>
  <c r="H4816" i="26" s="1"/>
  <c r="G4812" i="26"/>
  <c r="H4812" i="26" s="1"/>
  <c r="G4811" i="26"/>
  <c r="H4811" i="26" s="1"/>
  <c r="G4810" i="26"/>
  <c r="H4810" i="26" s="1"/>
  <c r="G4809" i="26"/>
  <c r="H4809" i="26" s="1"/>
  <c r="G4803" i="26"/>
  <c r="H4801" i="26"/>
  <c r="G4798" i="26"/>
  <c r="H4798" i="26" s="1"/>
  <c r="H4799" i="26" s="1"/>
  <c r="G4795" i="26"/>
  <c r="H4795" i="26" s="1"/>
  <c r="G4794" i="26"/>
  <c r="H4794" i="26" s="1"/>
  <c r="G4793" i="26"/>
  <c r="H4793" i="26" s="1"/>
  <c r="G4792" i="26"/>
  <c r="H4792" i="26" s="1"/>
  <c r="G4786" i="26"/>
  <c r="H4784" i="26"/>
  <c r="G4781" i="26"/>
  <c r="H4781" i="26" s="1"/>
  <c r="H4782" i="26" s="1"/>
  <c r="G4778" i="26"/>
  <c r="H4778" i="26" s="1"/>
  <c r="G4777" i="26"/>
  <c r="H4777" i="26" s="1"/>
  <c r="G4776" i="26"/>
  <c r="H4776" i="26" s="1"/>
  <c r="G4775" i="26"/>
  <c r="H4775" i="26" s="1"/>
  <c r="G4769" i="26"/>
  <c r="H4767" i="26"/>
  <c r="G4764" i="26"/>
  <c r="H4764" i="26" s="1"/>
  <c r="H4765" i="26" s="1"/>
  <c r="G4761" i="26"/>
  <c r="H4761" i="26" s="1"/>
  <c r="G4760" i="26"/>
  <c r="H4760" i="26" s="1"/>
  <c r="G4759" i="26"/>
  <c r="H4759" i="26" s="1"/>
  <c r="G4758" i="26"/>
  <c r="H4758" i="26" s="1"/>
  <c r="G4752" i="26"/>
  <c r="H4750" i="26"/>
  <c r="G4747" i="26"/>
  <c r="H4747" i="26" s="1"/>
  <c r="H4748" i="26" s="1"/>
  <c r="G4744" i="26"/>
  <c r="H4744" i="26" s="1"/>
  <c r="G4743" i="26"/>
  <c r="H4743" i="26" s="1"/>
  <c r="G4742" i="26"/>
  <c r="H4742" i="26" s="1"/>
  <c r="G4741" i="26"/>
  <c r="H4741" i="26" s="1"/>
  <c r="G4734" i="26"/>
  <c r="H4732" i="26"/>
  <c r="G4729" i="26"/>
  <c r="H4729" i="26" s="1"/>
  <c r="H4730" i="26" s="1"/>
  <c r="G4726" i="26"/>
  <c r="H4726" i="26" s="1"/>
  <c r="G4725" i="26"/>
  <c r="H4725" i="26" s="1"/>
  <c r="G4724" i="26"/>
  <c r="H4724" i="26" s="1"/>
  <c r="G4723" i="26"/>
  <c r="H4723" i="26" s="1"/>
  <c r="G4717" i="26"/>
  <c r="H4715" i="26"/>
  <c r="G4712" i="26"/>
  <c r="H4712" i="26" s="1"/>
  <c r="H4713" i="26" s="1"/>
  <c r="G4709" i="26"/>
  <c r="H4709" i="26" s="1"/>
  <c r="G4708" i="26"/>
  <c r="H4708" i="26" s="1"/>
  <c r="G4707" i="26"/>
  <c r="H4707" i="26" s="1"/>
  <c r="G4706" i="26"/>
  <c r="H4706" i="26" s="1"/>
  <c r="G4700" i="26"/>
  <c r="H4698" i="26"/>
  <c r="G4695" i="26"/>
  <c r="H4695" i="26" s="1"/>
  <c r="H4696" i="26" s="1"/>
  <c r="G4692" i="26"/>
  <c r="H4692" i="26" s="1"/>
  <c r="G4691" i="26"/>
  <c r="H4691" i="26" s="1"/>
  <c r="G4690" i="26"/>
  <c r="H4690" i="26" s="1"/>
  <c r="G4689" i="26"/>
  <c r="H4689" i="26" s="1"/>
  <c r="G4683" i="26"/>
  <c r="H4681" i="26"/>
  <c r="G4678" i="26"/>
  <c r="H4678" i="26" s="1"/>
  <c r="H4679" i="26" s="1"/>
  <c r="G4675" i="26"/>
  <c r="H4675" i="26" s="1"/>
  <c r="G4674" i="26"/>
  <c r="H4674" i="26" s="1"/>
  <c r="G4673" i="26"/>
  <c r="H4673" i="26" s="1"/>
  <c r="G4672" i="26"/>
  <c r="H4672" i="26" s="1"/>
  <c r="G4666" i="26"/>
  <c r="H4664" i="26"/>
  <c r="G4661" i="26"/>
  <c r="H4661" i="26" s="1"/>
  <c r="H4662" i="26" s="1"/>
  <c r="G4658" i="26"/>
  <c r="H4658" i="26" s="1"/>
  <c r="G4657" i="26"/>
  <c r="H4657" i="26" s="1"/>
  <c r="G4656" i="26"/>
  <c r="H4656" i="26" s="1"/>
  <c r="G4655" i="26"/>
  <c r="H4655" i="26" s="1"/>
  <c r="H4645" i="26"/>
  <c r="G4642" i="26"/>
  <c r="H4642" i="26" s="1"/>
  <c r="G4647" i="26"/>
  <c r="G4641" i="26"/>
  <c r="H4641" i="26" s="1"/>
  <c r="G4638" i="26"/>
  <c r="H4638" i="26" s="1"/>
  <c r="G4637" i="26"/>
  <c r="H4637" i="26" s="1"/>
  <c r="G4636" i="26"/>
  <c r="H4636" i="26" s="1"/>
  <c r="G4635" i="26"/>
  <c r="H4635" i="26" s="1"/>
  <c r="G4627" i="26"/>
  <c r="H4625" i="26"/>
  <c r="G4622" i="26"/>
  <c r="H4622" i="26" s="1"/>
  <c r="H4623" i="26" s="1"/>
  <c r="G4619" i="26"/>
  <c r="H4619" i="26" s="1"/>
  <c r="G4618" i="26"/>
  <c r="H4618" i="26" s="1"/>
  <c r="G4617" i="26"/>
  <c r="H4617" i="26" s="1"/>
  <c r="G4616" i="26"/>
  <c r="H4616" i="26" s="1"/>
  <c r="G4610" i="26"/>
  <c r="H4608" i="26"/>
  <c r="G4605" i="26"/>
  <c r="H4605" i="26" s="1"/>
  <c r="H4606" i="26" s="1"/>
  <c r="G4602" i="26"/>
  <c r="H4602" i="26" s="1"/>
  <c r="G4601" i="26"/>
  <c r="H4601" i="26" s="1"/>
  <c r="G4600" i="26"/>
  <c r="H4600" i="26" s="1"/>
  <c r="G4599" i="26"/>
  <c r="H4599" i="26" s="1"/>
  <c r="G4592" i="26"/>
  <c r="H4590" i="26"/>
  <c r="G4587" i="26"/>
  <c r="H4587" i="26" s="1"/>
  <c r="H4588" i="26" s="1"/>
  <c r="G4584" i="26"/>
  <c r="H4584" i="26" s="1"/>
  <c r="G4583" i="26"/>
  <c r="H4583" i="26" s="1"/>
  <c r="G4582" i="26"/>
  <c r="H4582" i="26" s="1"/>
  <c r="G4581" i="26"/>
  <c r="H4581" i="26" s="1"/>
  <c r="G4569" i="26"/>
  <c r="H4569" i="26" s="1"/>
  <c r="G4568" i="26"/>
  <c r="H4568" i="26" s="1"/>
  <c r="G4564" i="26"/>
  <c r="H4564" i="26" s="1"/>
  <c r="G4565" i="26"/>
  <c r="H4565" i="26" s="1"/>
  <c r="G4574" i="26"/>
  <c r="H4572" i="26"/>
  <c r="G4563" i="26"/>
  <c r="H4563" i="26" s="1"/>
  <c r="G4562" i="26"/>
  <c r="H4562" i="26" s="1"/>
  <c r="H4554" i="26"/>
  <c r="H4552" i="26"/>
  <c r="G4556" i="26"/>
  <c r="G4549" i="26"/>
  <c r="H4549" i="26" s="1"/>
  <c r="G4548" i="26"/>
  <c r="H4548" i="26" s="1"/>
  <c r="G4547" i="26"/>
  <c r="H4547" i="26" s="1"/>
  <c r="H4538" i="26"/>
  <c r="G4540" i="26"/>
  <c r="G4535" i="26"/>
  <c r="H4535" i="26" s="1"/>
  <c r="H4536" i="26" s="1"/>
  <c r="G4532" i="26"/>
  <c r="H4532" i="26" s="1"/>
  <c r="G4531" i="26"/>
  <c r="H4531" i="26" s="1"/>
  <c r="G4530" i="26"/>
  <c r="H4530" i="26" s="1"/>
  <c r="G4529" i="26"/>
  <c r="H4529" i="26" s="1"/>
  <c r="G4523" i="26"/>
  <c r="G4517" i="26"/>
  <c r="H4517" i="26" s="1"/>
  <c r="G4516" i="26"/>
  <c r="H4516" i="26" s="1"/>
  <c r="G4513" i="26"/>
  <c r="H4513" i="26" s="1"/>
  <c r="G4512" i="26"/>
  <c r="H4512" i="26" s="1"/>
  <c r="G4511" i="26"/>
  <c r="H4511" i="26" s="1"/>
  <c r="G4510" i="26"/>
  <c r="H4510" i="26" s="1"/>
  <c r="G4503" i="26"/>
  <c r="H4501" i="26"/>
  <c r="G4498" i="26"/>
  <c r="H4498" i="26" s="1"/>
  <c r="G4497" i="26"/>
  <c r="H4497" i="26" s="1"/>
  <c r="G4496" i="26"/>
  <c r="H4496" i="26" s="1"/>
  <c r="G4493" i="26"/>
  <c r="H4493" i="26" s="1"/>
  <c r="G4492" i="26"/>
  <c r="H4492" i="26" s="1"/>
  <c r="G4491" i="26"/>
  <c r="H4491" i="26" s="1"/>
  <c r="G4490" i="26"/>
  <c r="H4490" i="26" s="1"/>
  <c r="G4483" i="26"/>
  <c r="H4481" i="26"/>
  <c r="G4478" i="26"/>
  <c r="H4478" i="26" s="1"/>
  <c r="G4477" i="26"/>
  <c r="H4477" i="26" s="1"/>
  <c r="G4476" i="26"/>
  <c r="H4476" i="26" s="1"/>
  <c r="G4473" i="26"/>
  <c r="H4473" i="26" s="1"/>
  <c r="G4472" i="26"/>
  <c r="H4472" i="26" s="1"/>
  <c r="G4471" i="26"/>
  <c r="H4471" i="26" s="1"/>
  <c r="G4470" i="26"/>
  <c r="H4470" i="26" s="1"/>
  <c r="G4454" i="26"/>
  <c r="H4454" i="26" s="1"/>
  <c r="G4455" i="26"/>
  <c r="H4455" i="26" s="1"/>
  <c r="G4456" i="26"/>
  <c r="H4456" i="26" s="1"/>
  <c r="G4457" i="26"/>
  <c r="H4457" i="26" s="1"/>
  <c r="G4458" i="26"/>
  <c r="H4458" i="26" s="1"/>
  <c r="G4459" i="26"/>
  <c r="H4459" i="26" s="1"/>
  <c r="G4464" i="26"/>
  <c r="H4462" i="26"/>
  <c r="G4453" i="26"/>
  <c r="H4453" i="26" s="1"/>
  <c r="G4450" i="26"/>
  <c r="H4450" i="26" s="1"/>
  <c r="G4449" i="26"/>
  <c r="H4449" i="26" s="1"/>
  <c r="G4448" i="26"/>
  <c r="H4448" i="26" s="1"/>
  <c r="G4447" i="26"/>
  <c r="H4447" i="26" s="1"/>
  <c r="G4434" i="26"/>
  <c r="H4434" i="26" s="1"/>
  <c r="G4435" i="26"/>
  <c r="H4435" i="26" s="1"/>
  <c r="G4436" i="26"/>
  <c r="H4436" i="26" s="1"/>
  <c r="G4441" i="26"/>
  <c r="H4439" i="26"/>
  <c r="G4433" i="26"/>
  <c r="H4433" i="26" s="1"/>
  <c r="G4430" i="26"/>
  <c r="H4430" i="26" s="1"/>
  <c r="G4429" i="26"/>
  <c r="H4429" i="26" s="1"/>
  <c r="G4428" i="26"/>
  <c r="H4428" i="26" s="1"/>
  <c r="G4427" i="26"/>
  <c r="H4427" i="26" s="1"/>
  <c r="G4421" i="26"/>
  <c r="H4419" i="26"/>
  <c r="G4416" i="26"/>
  <c r="H4416" i="26" s="1"/>
  <c r="G4415" i="26"/>
  <c r="H4415" i="26" s="1"/>
  <c r="G4414" i="26"/>
  <c r="H4414" i="26" s="1"/>
  <c r="G4411" i="26"/>
  <c r="H4411" i="26" s="1"/>
  <c r="G4410" i="26"/>
  <c r="H4410" i="26" s="1"/>
  <c r="G4409" i="26"/>
  <c r="H4409" i="26" s="1"/>
  <c r="G4408" i="26"/>
  <c r="H4408" i="26" s="1"/>
  <c r="G4392" i="26"/>
  <c r="H4392" i="26" s="1"/>
  <c r="G4393" i="26"/>
  <c r="H4393" i="26" s="1"/>
  <c r="G4394" i="26"/>
  <c r="H4394" i="26" s="1"/>
  <c r="G4395" i="26"/>
  <c r="H4395" i="26" s="1"/>
  <c r="G4396" i="26"/>
  <c r="H4396" i="26" s="1"/>
  <c r="G4397" i="26"/>
  <c r="H4397" i="26" s="1"/>
  <c r="G4402" i="26"/>
  <c r="H4400" i="26"/>
  <c r="G4391" i="26"/>
  <c r="H4391" i="26" s="1"/>
  <c r="G4388" i="26"/>
  <c r="H4388" i="26" s="1"/>
  <c r="G4387" i="26"/>
  <c r="H4387" i="26" s="1"/>
  <c r="G4386" i="26"/>
  <c r="H4386" i="26" s="1"/>
  <c r="G4385" i="26"/>
  <c r="H4385" i="26" s="1"/>
  <c r="G4370" i="26"/>
  <c r="H4370" i="26" s="1"/>
  <c r="G4371" i="26"/>
  <c r="H4371" i="26" s="1"/>
  <c r="G4372" i="26"/>
  <c r="H4372" i="26" s="1"/>
  <c r="G4378" i="26"/>
  <c r="H4376" i="26"/>
  <c r="G4373" i="26"/>
  <c r="H4373" i="26" s="1"/>
  <c r="G4367" i="26"/>
  <c r="H4367" i="26" s="1"/>
  <c r="G4366" i="26"/>
  <c r="H4366" i="26" s="1"/>
  <c r="G4365" i="26"/>
  <c r="H4365" i="26" s="1"/>
  <c r="G4364" i="26"/>
  <c r="H4364" i="26" s="1"/>
  <c r="G4357" i="26"/>
  <c r="H4355" i="26"/>
  <c r="G4352" i="26"/>
  <c r="H4352" i="26" s="1"/>
  <c r="H4353" i="26" s="1"/>
  <c r="G4349" i="26"/>
  <c r="H4349" i="26" s="1"/>
  <c r="G4348" i="26"/>
  <c r="H4348" i="26" s="1"/>
  <c r="G4347" i="26"/>
  <c r="H4347" i="26" s="1"/>
  <c r="G4346" i="26"/>
  <c r="H4346" i="26" s="1"/>
  <c r="G4339" i="26"/>
  <c r="H4337" i="26"/>
  <c r="G4334" i="26"/>
  <c r="H4334" i="26" s="1"/>
  <c r="H4335" i="26" s="1"/>
  <c r="G4331" i="26"/>
  <c r="H4331" i="26" s="1"/>
  <c r="G4330" i="26"/>
  <c r="H4330" i="26" s="1"/>
  <c r="G4329" i="26"/>
  <c r="H4329" i="26" s="1"/>
  <c r="G4328" i="26"/>
  <c r="H4328" i="26" s="1"/>
  <c r="G4321" i="26"/>
  <c r="H4319" i="26"/>
  <c r="G4316" i="26"/>
  <c r="H4316" i="26" s="1"/>
  <c r="H4317" i="26" s="1"/>
  <c r="G4313" i="26"/>
  <c r="H4313" i="26" s="1"/>
  <c r="G4312" i="26"/>
  <c r="H4312" i="26" s="1"/>
  <c r="G4311" i="26"/>
  <c r="H4311" i="26" s="1"/>
  <c r="G4310" i="26"/>
  <c r="H4310" i="26" s="1"/>
  <c r="G4304" i="26"/>
  <c r="H4302" i="26"/>
  <c r="G4299" i="26"/>
  <c r="H4299" i="26" s="1"/>
  <c r="H4300" i="26" s="1"/>
  <c r="G4296" i="26"/>
  <c r="H4296" i="26" s="1"/>
  <c r="G4295" i="26"/>
  <c r="H4295" i="26" s="1"/>
  <c r="G4294" i="26"/>
  <c r="H4294" i="26" s="1"/>
  <c r="G4293" i="26"/>
  <c r="H4293" i="26" s="1"/>
  <c r="G4287" i="26"/>
  <c r="H4285" i="26"/>
  <c r="G4282" i="26"/>
  <c r="H4282" i="26" s="1"/>
  <c r="G4281" i="26"/>
  <c r="H4281" i="26" s="1"/>
  <c r="G4278" i="26"/>
  <c r="H4278" i="26" s="1"/>
  <c r="G4277" i="26"/>
  <c r="H4277" i="26" s="1"/>
  <c r="G4276" i="26"/>
  <c r="H4276" i="26" s="1"/>
  <c r="G4275" i="26"/>
  <c r="H4275" i="26" s="1"/>
  <c r="G4269" i="26"/>
  <c r="H4267" i="26"/>
  <c r="G4264" i="26"/>
  <c r="H4264" i="26" s="1"/>
  <c r="G4263" i="26"/>
  <c r="H4263" i="26" s="1"/>
  <c r="G4262" i="26"/>
  <c r="H4262" i="26" s="1"/>
  <c r="G4259" i="26"/>
  <c r="H4259" i="26" s="1"/>
  <c r="G4258" i="26"/>
  <c r="H4258" i="26" s="1"/>
  <c r="G4257" i="26"/>
  <c r="H4257" i="26" s="1"/>
  <c r="G4256" i="26"/>
  <c r="H4256" i="26" s="1"/>
  <c r="G4244" i="26"/>
  <c r="H4244" i="26" s="1"/>
  <c r="G4250" i="26"/>
  <c r="H4248" i="26"/>
  <c r="G4245" i="26"/>
  <c r="H4245" i="26" s="1"/>
  <c r="G4243" i="26"/>
  <c r="H4243" i="26" s="1"/>
  <c r="G4240" i="26"/>
  <c r="H4240" i="26" s="1"/>
  <c r="G4239" i="26"/>
  <c r="H4239" i="26" s="1"/>
  <c r="G4238" i="26"/>
  <c r="H4238" i="26" s="1"/>
  <c r="G4237" i="26"/>
  <c r="H4237" i="26" s="1"/>
  <c r="G4225" i="26"/>
  <c r="H4225" i="26" s="1"/>
  <c r="G4231" i="26"/>
  <c r="H4229" i="26"/>
  <c r="G4226" i="26"/>
  <c r="H4226" i="26" s="1"/>
  <c r="G4224" i="26"/>
  <c r="H4224" i="26" s="1"/>
  <c r="G4221" i="26"/>
  <c r="H4221" i="26" s="1"/>
  <c r="G4220" i="26"/>
  <c r="H4220" i="26" s="1"/>
  <c r="G4219" i="26"/>
  <c r="H4219" i="26" s="1"/>
  <c r="G4218" i="26"/>
  <c r="H4218" i="26" s="1"/>
  <c r="G4199" i="26"/>
  <c r="H4199" i="26" s="1"/>
  <c r="G4200" i="26"/>
  <c r="H4200" i="26" s="1"/>
  <c r="G4201" i="26"/>
  <c r="H4201" i="26" s="1"/>
  <c r="G4202" i="26"/>
  <c r="H4202" i="26" s="1"/>
  <c r="G4205" i="26"/>
  <c r="H4205" i="26" s="1"/>
  <c r="G4206" i="26"/>
  <c r="H4206" i="26" s="1"/>
  <c r="H4209" i="26"/>
  <c r="G4211" i="26"/>
  <c r="G4187" i="26"/>
  <c r="H4187" i="26" s="1"/>
  <c r="G4193" i="26"/>
  <c r="H4191" i="26"/>
  <c r="G4188" i="26"/>
  <c r="H4188" i="26" s="1"/>
  <c r="G4186" i="26"/>
  <c r="H4186" i="26" s="1"/>
  <c r="G4183" i="26"/>
  <c r="H4183" i="26" s="1"/>
  <c r="G4182" i="26"/>
  <c r="H4182" i="26" s="1"/>
  <c r="G4181" i="26"/>
  <c r="H4181" i="26" s="1"/>
  <c r="G4180" i="26"/>
  <c r="H4180" i="26" s="1"/>
  <c r="G4169" i="26"/>
  <c r="H4169" i="26" s="1"/>
  <c r="G4174" i="26"/>
  <c r="H4172" i="26"/>
  <c r="G4168" i="26"/>
  <c r="H4168" i="26" s="1"/>
  <c r="G4165" i="26"/>
  <c r="H4165" i="26" s="1"/>
  <c r="G4164" i="26"/>
  <c r="H4164" i="26" s="1"/>
  <c r="G4163" i="26"/>
  <c r="H4163" i="26" s="1"/>
  <c r="G4162" i="26"/>
  <c r="H4162" i="26" s="1"/>
  <c r="G4155" i="26"/>
  <c r="H4153" i="26"/>
  <c r="G4150" i="26"/>
  <c r="H4150" i="26" s="1"/>
  <c r="H4151" i="26" s="1"/>
  <c r="G4147" i="26"/>
  <c r="H4147" i="26" s="1"/>
  <c r="G4146" i="26"/>
  <c r="H4146" i="26" s="1"/>
  <c r="G4145" i="26"/>
  <c r="H4145" i="26" s="1"/>
  <c r="G4144" i="26"/>
  <c r="H4144" i="26" s="1"/>
  <c r="G4138" i="26"/>
  <c r="H4136" i="26"/>
  <c r="G4133" i="26"/>
  <c r="H4133" i="26" s="1"/>
  <c r="G4132" i="26"/>
  <c r="H4132" i="26" s="1"/>
  <c r="G4129" i="26"/>
  <c r="H4129" i="26" s="1"/>
  <c r="G4128" i="26"/>
  <c r="H4128" i="26" s="1"/>
  <c r="G4127" i="26"/>
  <c r="H4127" i="26" s="1"/>
  <c r="G4126" i="26"/>
  <c r="H4126" i="26" s="1"/>
  <c r="G4120" i="26"/>
  <c r="H4118" i="26"/>
  <c r="G4115" i="26"/>
  <c r="H4115" i="26" s="1"/>
  <c r="G4114" i="26"/>
  <c r="H4114" i="26" s="1"/>
  <c r="G4111" i="26"/>
  <c r="H4111" i="26" s="1"/>
  <c r="G4110" i="26"/>
  <c r="H4110" i="26" s="1"/>
  <c r="G4109" i="26"/>
  <c r="H4109" i="26" s="1"/>
  <c r="G4108" i="26"/>
  <c r="H4108" i="26" s="1"/>
  <c r="G4097" i="26"/>
  <c r="H4097" i="26" s="1"/>
  <c r="G4102" i="26"/>
  <c r="H4100" i="26"/>
  <c r="G4096" i="26"/>
  <c r="H4096" i="26" s="1"/>
  <c r="G4093" i="26"/>
  <c r="H4093" i="26" s="1"/>
  <c r="G4092" i="26"/>
  <c r="H4092" i="26" s="1"/>
  <c r="G4091" i="26"/>
  <c r="H4091" i="26" s="1"/>
  <c r="G4090" i="26"/>
  <c r="H4090" i="26" s="1"/>
  <c r="G4084" i="26"/>
  <c r="H4082" i="26"/>
  <c r="G4079" i="26"/>
  <c r="H4079" i="26" s="1"/>
  <c r="H4080" i="26" s="1"/>
  <c r="G4076" i="26"/>
  <c r="H4076" i="26" s="1"/>
  <c r="G4075" i="26"/>
  <c r="H4075" i="26" s="1"/>
  <c r="G4074" i="26"/>
  <c r="H4074" i="26" s="1"/>
  <c r="G4073" i="26"/>
  <c r="H4073" i="26" s="1"/>
  <c r="G4061" i="26"/>
  <c r="H4061" i="26" s="1"/>
  <c r="G4066" i="26"/>
  <c r="H4064" i="26"/>
  <c r="G4060" i="26"/>
  <c r="H4060" i="26" s="1"/>
  <c r="G4057" i="26"/>
  <c r="H4057" i="26" s="1"/>
  <c r="G4056" i="26"/>
  <c r="H4056" i="26" s="1"/>
  <c r="G4055" i="26"/>
  <c r="H4055" i="26" s="1"/>
  <c r="G4054" i="26"/>
  <c r="H4054" i="26" s="1"/>
  <c r="G4048" i="26"/>
  <c r="H4046" i="26"/>
  <c r="G4043" i="26"/>
  <c r="H4043" i="26" s="1"/>
  <c r="H4044" i="26" s="1"/>
  <c r="G4040" i="26"/>
  <c r="H4040" i="26" s="1"/>
  <c r="G4039" i="26"/>
  <c r="H4039" i="26" s="1"/>
  <c r="G4038" i="26"/>
  <c r="H4038" i="26" s="1"/>
  <c r="G4037" i="26"/>
  <c r="H4037" i="26" s="1"/>
  <c r="G4030" i="26"/>
  <c r="H4028" i="26"/>
  <c r="G4022" i="26"/>
  <c r="H4022" i="26" s="1"/>
  <c r="G4021" i="26"/>
  <c r="H4021" i="26" s="1"/>
  <c r="G4020" i="26"/>
  <c r="H4020" i="26" s="1"/>
  <c r="G4019" i="26"/>
  <c r="H4019" i="26" s="1"/>
  <c r="G4013" i="26"/>
  <c r="H4011" i="26"/>
  <c r="G4008" i="26"/>
  <c r="H4008" i="26" s="1"/>
  <c r="H4009" i="26" s="1"/>
  <c r="G4005" i="26"/>
  <c r="H4005" i="26" s="1"/>
  <c r="G4004" i="26"/>
  <c r="H4004" i="26" s="1"/>
  <c r="G4003" i="26"/>
  <c r="H4003" i="26" s="1"/>
  <c r="G4002" i="26"/>
  <c r="H4002" i="26" s="1"/>
  <c r="G3996" i="26"/>
  <c r="H3994" i="26"/>
  <c r="G3991" i="26"/>
  <c r="H3991" i="26" s="1"/>
  <c r="H3992" i="26" s="1"/>
  <c r="G3988" i="26"/>
  <c r="H3988" i="26" s="1"/>
  <c r="G3987" i="26"/>
  <c r="H3987" i="26" s="1"/>
  <c r="G3986" i="26"/>
  <c r="H3986" i="26" s="1"/>
  <c r="G3985" i="26"/>
  <c r="H3985" i="26" s="1"/>
  <c r="G3973" i="26"/>
  <c r="H3973" i="26" s="1"/>
  <c r="G3979" i="26"/>
  <c r="H3977" i="26"/>
  <c r="G3974" i="26"/>
  <c r="H3974" i="26" s="1"/>
  <c r="G3970" i="26"/>
  <c r="H3970" i="26" s="1"/>
  <c r="G3969" i="26"/>
  <c r="H3969" i="26" s="1"/>
  <c r="G3968" i="26"/>
  <c r="H3968" i="26" s="1"/>
  <c r="G3967" i="26"/>
  <c r="H3967" i="26" s="1"/>
  <c r="G3961" i="26"/>
  <c r="H3959" i="26"/>
  <c r="G3956" i="26"/>
  <c r="H3956" i="26" s="1"/>
  <c r="H3957" i="26" s="1"/>
  <c r="G3953" i="26"/>
  <c r="H3953" i="26" s="1"/>
  <c r="G3952" i="26"/>
  <c r="H3952" i="26" s="1"/>
  <c r="G3951" i="26"/>
  <c r="H3951" i="26" s="1"/>
  <c r="G3950" i="26"/>
  <c r="H3950" i="26" s="1"/>
  <c r="H7285" i="26" l="1"/>
  <c r="H4116" i="26"/>
  <c r="H5469" i="26"/>
  <c r="H6576" i="26"/>
  <c r="H6872" i="26"/>
  <c r="H6878" i="26" s="1"/>
  <c r="H7009" i="26"/>
  <c r="H5718" i="26"/>
  <c r="H5724" i="26" s="1"/>
  <c r="H5995" i="26"/>
  <c r="H6001" i="26" s="1"/>
  <c r="H6105" i="26"/>
  <c r="H6111" i="26" s="1"/>
  <c r="H6213" i="26"/>
  <c r="H6219" i="26" s="1"/>
  <c r="H6665" i="26"/>
  <c r="H7078" i="26"/>
  <c r="H4279" i="26"/>
  <c r="H4499" i="26"/>
  <c r="H4603" i="26"/>
  <c r="H4609" i="26" s="1"/>
  <c r="H4898" i="26"/>
  <c r="H4904" i="26" s="1"/>
  <c r="H6374" i="26"/>
  <c r="H6380" i="26" s="1"/>
  <c r="J276" i="2"/>
  <c r="H4368" i="26"/>
  <c r="H4693" i="26"/>
  <c r="H5154" i="26"/>
  <c r="H5160" i="26" s="1"/>
  <c r="H5292" i="26"/>
  <c r="H5343" i="26"/>
  <c r="H5349" i="26" s="1"/>
  <c r="H5521" i="26"/>
  <c r="H5650" i="26"/>
  <c r="H5656" i="26" s="1"/>
  <c r="H6273" i="26"/>
  <c r="H4451" i="26"/>
  <c r="H4796" i="26"/>
  <c r="H5448" i="26"/>
  <c r="H5616" i="26"/>
  <c r="H5911" i="26"/>
  <c r="H6632" i="26"/>
  <c r="H7463" i="26"/>
  <c r="H5258" i="26"/>
  <c r="H5264" i="26" s="1"/>
  <c r="H4417" i="26"/>
  <c r="H4570" i="26"/>
  <c r="H4620" i="26"/>
  <c r="H4915" i="26"/>
  <c r="H5048" i="26"/>
  <c r="H6012" i="26"/>
  <c r="H6122" i="26"/>
  <c r="H6128" i="26" s="1"/>
  <c r="H6231" i="26"/>
  <c r="H6237" i="26" s="1"/>
  <c r="H6304" i="26"/>
  <c r="H6700" i="26"/>
  <c r="H6975" i="26"/>
  <c r="H6981" i="26" s="1"/>
  <c r="H7387" i="26"/>
  <c r="H4437" i="26"/>
  <c r="H4227" i="26"/>
  <c r="H7217" i="26"/>
  <c r="H5823" i="26"/>
  <c r="H5829" i="26" s="1"/>
  <c r="H6486" i="26"/>
  <c r="H6786" i="26"/>
  <c r="H4643" i="26"/>
  <c r="H5025" i="26"/>
  <c r="H5896" i="26"/>
  <c r="H4474" i="26"/>
  <c r="H4550" i="26"/>
  <c r="H4555" i="26" s="1"/>
  <c r="H4710" i="26"/>
  <c r="H4716" i="26" s="1"/>
  <c r="H5171" i="26"/>
  <c r="H5934" i="26"/>
  <c r="H6611" i="26"/>
  <c r="H6617" i="26" s="1"/>
  <c r="H6769" i="26"/>
  <c r="H7182" i="26"/>
  <c r="H7188" i="26" s="1"/>
  <c r="H5081" i="26"/>
  <c r="H4189" i="26"/>
  <c r="H4514" i="26"/>
  <c r="H4813" i="26"/>
  <c r="H5105" i="26"/>
  <c r="H5275" i="26"/>
  <c r="H5465" i="26"/>
  <c r="H5472" i="26" s="1"/>
  <c r="H5633" i="26"/>
  <c r="H5639" i="26" s="1"/>
  <c r="H5840" i="26"/>
  <c r="H5846" i="26" s="1"/>
  <c r="H6393" i="26"/>
  <c r="H6593" i="26"/>
  <c r="H6599" i="26" s="1"/>
  <c r="H6683" i="26"/>
  <c r="H6889" i="26"/>
  <c r="H7095" i="26"/>
  <c r="H7101" i="26" s="1"/>
  <c r="H7302" i="26"/>
  <c r="H7449" i="26"/>
  <c r="H4134" i="26"/>
  <c r="H4398" i="26"/>
  <c r="H4639" i="26"/>
  <c r="H4727" i="26"/>
  <c r="H4932" i="26"/>
  <c r="H5188" i="26"/>
  <c r="H5378" i="26"/>
  <c r="H5557" i="26"/>
  <c r="H5563" i="26" s="1"/>
  <c r="H5752" i="26"/>
  <c r="H5758" i="26" s="1"/>
  <c r="H6030" i="26"/>
  <c r="H6036" i="26" s="1"/>
  <c r="H6139" i="26"/>
  <c r="H6145" i="26" s="1"/>
  <c r="H6249" i="26"/>
  <c r="H6287" i="26"/>
  <c r="H6415" i="26"/>
  <c r="H6421" i="26" s="1"/>
  <c r="H6507" i="26"/>
  <c r="H6513" i="26" s="1"/>
  <c r="H6804" i="26"/>
  <c r="H6810" i="26" s="1"/>
  <c r="H6923" i="26"/>
  <c r="H6929" i="26" s="1"/>
  <c r="H7131" i="26"/>
  <c r="H7137" i="26" s="1"/>
  <c r="H7336" i="26"/>
  <c r="H7342" i="26" s="1"/>
  <c r="H5667" i="26"/>
  <c r="H5875" i="26"/>
  <c r="H6471" i="26"/>
  <c r="H6628" i="26"/>
  <c r="H6718" i="26"/>
  <c r="H6724" i="26" s="1"/>
  <c r="H4283" i="26"/>
  <c r="H4286" i="26" s="1"/>
  <c r="H4494" i="26"/>
  <c r="H4502" i="26" s="1"/>
  <c r="H4762" i="26"/>
  <c r="H4768" i="26" s="1"/>
  <c r="H4979" i="26"/>
  <c r="H5223" i="26"/>
  <c r="H5229" i="26" s="1"/>
  <c r="H5413" i="26"/>
  <c r="H5419" i="26" s="1"/>
  <c r="H5502" i="26"/>
  <c r="H5525" i="26"/>
  <c r="H5528" i="26" s="1"/>
  <c r="H5592" i="26"/>
  <c r="H5788" i="26"/>
  <c r="H5794" i="26" s="1"/>
  <c r="H6064" i="26"/>
  <c r="H6076" i="26" s="1"/>
  <c r="H6173" i="26"/>
  <c r="H6339" i="26"/>
  <c r="H6450" i="26"/>
  <c r="H6541" i="26"/>
  <c r="H6838" i="26"/>
  <c r="H6844" i="26" s="1"/>
  <c r="H7043" i="26"/>
  <c r="H7049" i="26" s="1"/>
  <c r="H7251" i="26"/>
  <c r="H7257" i="26" s="1"/>
  <c r="H4847" i="26"/>
  <c r="H4853" i="26" s="1"/>
  <c r="H4955" i="26"/>
  <c r="H4518" i="26"/>
  <c r="H4585" i="26"/>
  <c r="H4591" i="26" s="1"/>
  <c r="H4676" i="26"/>
  <c r="H4881" i="26"/>
  <c r="H5002" i="26"/>
  <c r="H5136" i="26"/>
  <c r="H5142" i="26" s="1"/>
  <c r="H5326" i="26"/>
  <c r="H5332" i="26" s="1"/>
  <c r="H5701" i="26"/>
  <c r="H5707" i="26" s="1"/>
  <c r="H5978" i="26"/>
  <c r="H5984" i="26" s="1"/>
  <c r="H6088" i="26"/>
  <c r="H6094" i="26" s="1"/>
  <c r="H6752" i="26"/>
  <c r="H6758" i="26" s="1"/>
  <c r="H6957" i="26"/>
  <c r="H7165" i="26"/>
  <c r="H7171" i="26" s="1"/>
  <c r="H7370" i="26"/>
  <c r="H7376" i="26" s="1"/>
  <c r="H5360" i="26"/>
  <c r="H5366" i="26" s="1"/>
  <c r="H5735" i="26"/>
  <c r="H6401" i="26"/>
  <c r="H6992" i="26"/>
  <c r="H6998" i="26" s="1"/>
  <c r="H7200" i="26"/>
  <c r="H7404" i="26"/>
  <c r="H7410" i="26" s="1"/>
  <c r="H4964" i="26"/>
  <c r="H4941" i="26"/>
  <c r="H4988" i="26"/>
  <c r="H4991" i="26" s="1"/>
  <c r="H5072" i="26"/>
  <c r="H5539" i="26"/>
  <c r="H5858" i="26"/>
  <c r="H5864" i="26" s="1"/>
  <c r="H6906" i="26"/>
  <c r="H6912" i="26" s="1"/>
  <c r="H7113" i="26"/>
  <c r="H7119" i="26" s="1"/>
  <c r="H7319" i="26"/>
  <c r="H7325" i="26" s="1"/>
  <c r="H4041" i="26"/>
  <c r="H4222" i="26"/>
  <c r="H4230" i="26" s="1"/>
  <c r="H4297" i="26"/>
  <c r="H4303" i="26" s="1"/>
  <c r="H4431" i="26"/>
  <c r="H4533" i="26"/>
  <c r="H4539" i="26" s="1"/>
  <c r="H4830" i="26"/>
  <c r="H4836" i="26" s="1"/>
  <c r="H4246" i="26"/>
  <c r="H4566" i="26"/>
  <c r="H4573" i="26" s="1"/>
  <c r="H4745" i="26"/>
  <c r="H4751" i="26" s="1"/>
  <c r="H5011" i="26"/>
  <c r="H5096" i="26"/>
  <c r="H5206" i="26"/>
  <c r="H5395" i="26"/>
  <c r="H5401" i="26" s="1"/>
  <c r="H5484" i="26"/>
  <c r="H5490" i="26" s="1"/>
  <c r="H5574" i="26"/>
  <c r="H5580" i="26" s="1"/>
  <c r="H5770" i="26"/>
  <c r="H5776" i="26" s="1"/>
  <c r="H6047" i="26"/>
  <c r="H6053" i="26" s="1"/>
  <c r="H6156" i="26"/>
  <c r="H6162" i="26" s="1"/>
  <c r="H6267" i="26"/>
  <c r="H6321" i="26"/>
  <c r="H6327" i="26" s="1"/>
  <c r="H6432" i="26"/>
  <c r="H6438" i="26" s="1"/>
  <c r="H6524" i="26"/>
  <c r="H6821" i="26"/>
  <c r="H6827" i="26" s="1"/>
  <c r="H7026" i="26"/>
  <c r="H7032" i="26" s="1"/>
  <c r="H7234" i="26"/>
  <c r="H7443" i="26"/>
  <c r="H4389" i="26"/>
  <c r="H4460" i="26"/>
  <c r="H4659" i="26"/>
  <c r="H4665" i="26" s="1"/>
  <c r="H4864" i="26"/>
  <c r="H4870" i="26" s="1"/>
  <c r="H5034" i="26"/>
  <c r="H5037" i="26" s="1"/>
  <c r="H5119" i="26"/>
  <c r="H5309" i="26"/>
  <c r="H5315" i="26" s="1"/>
  <c r="H5601" i="26"/>
  <c r="H5604" i="26" s="1"/>
  <c r="H5684" i="26"/>
  <c r="H5892" i="26"/>
  <c r="H5920" i="26"/>
  <c r="H5961" i="26"/>
  <c r="H5967" i="26" s="1"/>
  <c r="H6073" i="26"/>
  <c r="H6735" i="26"/>
  <c r="H6741" i="26" s="1"/>
  <c r="H6940" i="26"/>
  <c r="H7148" i="26"/>
  <c r="H7154" i="26" s="1"/>
  <c r="H7353" i="26"/>
  <c r="H7359" i="26" s="1"/>
  <c r="H4412" i="26"/>
  <c r="H4420" i="26" s="1"/>
  <c r="H4479" i="26"/>
  <c r="H4779" i="26"/>
  <c r="H5057" i="26"/>
  <c r="H5060" i="26" s="1"/>
  <c r="H5241" i="26"/>
  <c r="H5247" i="26" s="1"/>
  <c r="H5430" i="26"/>
  <c r="H5805" i="26"/>
  <c r="H5811" i="26" s="1"/>
  <c r="H5945" i="26"/>
  <c r="H5948" i="26" s="1"/>
  <c r="H6190" i="26"/>
  <c r="H6357" i="26"/>
  <c r="H6363" i="26" s="1"/>
  <c r="H6467" i="26"/>
  <c r="H6558" i="26"/>
  <c r="H6564" i="26" s="1"/>
  <c r="H6647" i="26"/>
  <c r="H6653" i="26" s="1"/>
  <c r="H6855" i="26"/>
  <c r="H6861" i="26" s="1"/>
  <c r="H7060" i="26"/>
  <c r="H7066" i="26" s="1"/>
  <c r="H7268" i="26"/>
  <c r="H7274" i="26" s="1"/>
  <c r="H7469" i="26"/>
  <c r="H7393" i="26"/>
  <c r="H7308" i="26"/>
  <c r="H7291" i="26"/>
  <c r="H7240" i="26"/>
  <c r="H7223" i="26"/>
  <c r="H7206" i="26"/>
  <c r="H7084" i="26"/>
  <c r="H7015" i="26"/>
  <c r="H6963" i="26"/>
  <c r="H6946" i="26"/>
  <c r="H6895" i="26"/>
  <c r="H6792" i="26"/>
  <c r="H6775" i="26"/>
  <c r="H6706" i="26"/>
  <c r="H6689" i="26"/>
  <c r="H6671" i="26"/>
  <c r="H6635" i="26"/>
  <c r="H6582" i="26"/>
  <c r="H6547" i="26"/>
  <c r="H6530" i="26"/>
  <c r="H6456" i="26"/>
  <c r="H6345" i="26"/>
  <c r="H6293" i="26"/>
  <c r="H6255" i="26"/>
  <c r="H6199" i="26"/>
  <c r="H6179" i="26"/>
  <c r="H6018" i="26"/>
  <c r="H5881" i="26"/>
  <c r="H5741" i="26"/>
  <c r="H5690" i="26"/>
  <c r="H5673" i="26"/>
  <c r="H5622" i="26"/>
  <c r="H5506" i="26"/>
  <c r="H5454" i="26"/>
  <c r="H5436" i="26"/>
  <c r="H5384" i="26"/>
  <c r="H5298" i="26"/>
  <c r="H5281" i="26"/>
  <c r="H5212" i="26"/>
  <c r="H5194" i="26"/>
  <c r="H5177" i="26"/>
  <c r="H5125" i="26"/>
  <c r="H4967" i="26"/>
  <c r="H4921" i="26"/>
  <c r="H4887" i="26"/>
  <c r="H4819" i="26"/>
  <c r="H4802" i="26"/>
  <c r="H4785" i="26"/>
  <c r="H4733" i="26"/>
  <c r="H4699" i="26"/>
  <c r="H4682" i="26"/>
  <c r="H4626" i="26"/>
  <c r="H4463" i="26"/>
  <c r="H4374" i="26"/>
  <c r="H4377" i="26" s="1"/>
  <c r="H4350" i="26"/>
  <c r="H4170" i="26"/>
  <c r="H4184" i="26"/>
  <c r="H4023" i="26"/>
  <c r="H4098" i="26"/>
  <c r="H4112" i="26"/>
  <c r="H4119" i="26" s="1"/>
  <c r="H4130" i="26"/>
  <c r="H4148" i="26"/>
  <c r="H4154" i="26" s="1"/>
  <c r="H4332" i="26"/>
  <c r="H4338" i="26" s="1"/>
  <c r="H4166" i="26"/>
  <c r="H4241" i="26"/>
  <c r="H4094" i="26"/>
  <c r="H4058" i="26"/>
  <c r="H4062" i="26"/>
  <c r="H4077" i="26"/>
  <c r="H4083" i="26" s="1"/>
  <c r="H4260" i="26"/>
  <c r="H4265" i="26"/>
  <c r="H4314" i="26"/>
  <c r="H4320" i="26" s="1"/>
  <c r="H4356" i="26"/>
  <c r="H4207" i="26"/>
  <c r="H4203" i="26"/>
  <c r="H4173" i="26"/>
  <c r="H4047" i="26"/>
  <c r="H4006" i="26"/>
  <c r="H4012" i="26" s="1"/>
  <c r="H4013" i="26" s="1"/>
  <c r="H4014" i="26" s="1"/>
  <c r="I3999" i="26" s="1"/>
  <c r="E1171" i="27" s="1"/>
  <c r="H3975" i="26"/>
  <c r="H3971" i="26"/>
  <c r="H3978" i="26" s="1"/>
  <c r="H3989" i="26"/>
  <c r="H3995" i="26" s="1"/>
  <c r="H3996" i="26" s="1"/>
  <c r="H3997" i="26" s="1"/>
  <c r="I3982" i="26" s="1"/>
  <c r="E1170" i="27" s="1"/>
  <c r="H3954" i="26"/>
  <c r="H3960" i="26" s="1"/>
  <c r="G3944" i="26"/>
  <c r="H3942" i="26"/>
  <c r="G3939" i="26"/>
  <c r="H3939" i="26" s="1"/>
  <c r="H3940" i="26" s="1"/>
  <c r="G3936" i="26"/>
  <c r="H3936" i="26" s="1"/>
  <c r="G3935" i="26"/>
  <c r="H3935" i="26" s="1"/>
  <c r="G3934" i="26"/>
  <c r="H3934" i="26" s="1"/>
  <c r="G3933" i="26"/>
  <c r="H3933" i="26" s="1"/>
  <c r="G3920" i="26"/>
  <c r="H3920" i="26" s="1"/>
  <c r="G3926" i="26"/>
  <c r="H3924" i="26"/>
  <c r="G3921" i="26"/>
  <c r="H3921" i="26" s="1"/>
  <c r="G3919" i="26"/>
  <c r="H3919" i="26" s="1"/>
  <c r="G3916" i="26"/>
  <c r="H3916" i="26" s="1"/>
  <c r="G3915" i="26"/>
  <c r="H3915" i="26" s="1"/>
  <c r="G3914" i="26"/>
  <c r="H3914" i="26" s="1"/>
  <c r="G3913" i="26"/>
  <c r="H3913" i="26" s="1"/>
  <c r="G3906" i="26"/>
  <c r="H3904" i="26"/>
  <c r="G3901" i="26"/>
  <c r="H3901" i="26" s="1"/>
  <c r="G3900" i="26"/>
  <c r="H3900" i="26" s="1"/>
  <c r="G3897" i="26"/>
  <c r="H3897" i="26" s="1"/>
  <c r="G3896" i="26"/>
  <c r="H3896" i="26" s="1"/>
  <c r="G3895" i="26"/>
  <c r="H3895" i="26" s="1"/>
  <c r="G3894" i="26"/>
  <c r="H3894" i="26" s="1"/>
  <c r="G3882" i="26"/>
  <c r="H3882" i="26" s="1"/>
  <c r="G3888" i="26"/>
  <c r="H3886" i="26"/>
  <c r="G3883" i="26"/>
  <c r="H3883" i="26" s="1"/>
  <c r="G3881" i="26"/>
  <c r="H3881" i="26" s="1"/>
  <c r="G3878" i="26"/>
  <c r="H3878" i="26" s="1"/>
  <c r="G3877" i="26"/>
  <c r="H3877" i="26" s="1"/>
  <c r="G3876" i="26"/>
  <c r="H3876" i="26" s="1"/>
  <c r="G3875" i="26"/>
  <c r="H3875" i="26" s="1"/>
  <c r="G3863" i="26"/>
  <c r="H3863" i="26" s="1"/>
  <c r="G3869" i="26"/>
  <c r="H3867" i="26"/>
  <c r="G3864" i="26"/>
  <c r="H3864" i="26" s="1"/>
  <c r="G3860" i="26"/>
  <c r="H3860" i="26" s="1"/>
  <c r="G3859" i="26"/>
  <c r="H3859" i="26" s="1"/>
  <c r="G3858" i="26"/>
  <c r="H3858" i="26" s="1"/>
  <c r="G3857" i="26"/>
  <c r="H3857" i="26" s="1"/>
  <c r="G3851" i="26"/>
  <c r="H3849" i="26"/>
  <c r="G3846" i="26"/>
  <c r="H3846" i="26" s="1"/>
  <c r="H3847" i="26" s="1"/>
  <c r="G3843" i="26"/>
  <c r="H3843" i="26" s="1"/>
  <c r="G3842" i="26"/>
  <c r="H3842" i="26" s="1"/>
  <c r="G3841" i="26"/>
  <c r="H3841" i="26" s="1"/>
  <c r="G3840" i="26"/>
  <c r="H3840" i="26" s="1"/>
  <c r="G3834" i="26"/>
  <c r="H3832" i="26"/>
  <c r="G3829" i="26"/>
  <c r="H3829" i="26" s="1"/>
  <c r="G3828" i="26"/>
  <c r="H3828" i="26" s="1"/>
  <c r="G3827" i="26"/>
  <c r="H3827" i="26" s="1"/>
  <c r="G3826" i="26"/>
  <c r="H3826" i="26" s="1"/>
  <c r="G3825" i="26"/>
  <c r="H3825" i="26" s="1"/>
  <c r="G3824" i="26"/>
  <c r="H3824" i="26" s="1"/>
  <c r="G3823" i="26"/>
  <c r="H3823" i="26" s="1"/>
  <c r="G3822" i="26"/>
  <c r="H3822" i="26" s="1"/>
  <c r="G3821" i="26"/>
  <c r="H3821" i="26" s="1"/>
  <c r="G3820" i="26"/>
  <c r="H3820" i="26" s="1"/>
  <c r="G3817" i="26"/>
  <c r="H3817" i="26" s="1"/>
  <c r="G3816" i="26"/>
  <c r="H3816" i="26" s="1"/>
  <c r="G3815" i="26"/>
  <c r="H3815" i="26" s="1"/>
  <c r="G3814" i="26"/>
  <c r="H3814" i="26" s="1"/>
  <c r="G3794" i="26"/>
  <c r="H3794" i="26" s="1"/>
  <c r="G3795" i="26"/>
  <c r="H3795" i="26" s="1"/>
  <c r="G3796" i="26"/>
  <c r="H3796" i="26" s="1"/>
  <c r="G3797" i="26"/>
  <c r="H3797" i="26" s="1"/>
  <c r="G3798" i="26"/>
  <c r="H3798" i="26" s="1"/>
  <c r="G3799" i="26"/>
  <c r="H3799" i="26" s="1"/>
  <c r="G3800" i="26"/>
  <c r="H3800" i="26" s="1"/>
  <c r="G3801" i="26"/>
  <c r="H3801" i="26" s="1"/>
  <c r="G3802" i="26"/>
  <c r="H3802" i="26" s="1"/>
  <c r="G3803" i="26"/>
  <c r="H3803" i="26" s="1"/>
  <c r="G3808" i="26"/>
  <c r="H3806" i="26"/>
  <c r="G3791" i="26"/>
  <c r="H3791" i="26" s="1"/>
  <c r="G3790" i="26"/>
  <c r="H3790" i="26" s="1"/>
  <c r="G3789" i="26"/>
  <c r="H3789" i="26" s="1"/>
  <c r="G3788" i="26"/>
  <c r="H3788" i="26" s="1"/>
  <c r="G3780" i="26"/>
  <c r="H3778" i="26"/>
  <c r="G3775" i="26"/>
  <c r="H3775" i="26" s="1"/>
  <c r="H3776" i="26" s="1"/>
  <c r="G3772" i="26"/>
  <c r="H3772" i="26" s="1"/>
  <c r="G3771" i="26"/>
  <c r="H3771" i="26" s="1"/>
  <c r="G3770" i="26"/>
  <c r="H3770" i="26" s="1"/>
  <c r="G3769" i="26"/>
  <c r="H3769" i="26" s="1"/>
  <c r="G3763" i="26"/>
  <c r="H3761" i="26"/>
  <c r="G3758" i="26"/>
  <c r="H3758" i="26" s="1"/>
  <c r="H3759" i="26" s="1"/>
  <c r="G3755" i="26"/>
  <c r="H3755" i="26" s="1"/>
  <c r="G3754" i="26"/>
  <c r="H3754" i="26" s="1"/>
  <c r="G3753" i="26"/>
  <c r="H3753" i="26" s="1"/>
  <c r="G3752" i="26"/>
  <c r="H3752" i="26" s="1"/>
  <c r="G3746" i="26"/>
  <c r="H3744" i="26"/>
  <c r="G3741" i="26"/>
  <c r="H3741" i="26" s="1"/>
  <c r="H3742" i="26" s="1"/>
  <c r="G3738" i="26"/>
  <c r="H3738" i="26" s="1"/>
  <c r="G3737" i="26"/>
  <c r="H3737" i="26" s="1"/>
  <c r="G3736" i="26"/>
  <c r="H3736" i="26" s="1"/>
  <c r="G3735" i="26"/>
  <c r="H3735" i="26" s="1"/>
  <c r="G3729" i="26"/>
  <c r="H3727" i="26"/>
  <c r="G3724" i="26"/>
  <c r="H3724" i="26" s="1"/>
  <c r="H3725" i="26" s="1"/>
  <c r="G3721" i="26"/>
  <c r="H3721" i="26" s="1"/>
  <c r="G3720" i="26"/>
  <c r="H3720" i="26" s="1"/>
  <c r="G3719" i="26"/>
  <c r="H3719" i="26" s="1"/>
  <c r="G3718" i="26"/>
  <c r="H3718" i="26" s="1"/>
  <c r="G3712" i="26"/>
  <c r="H3710" i="26"/>
  <c r="G3707" i="26"/>
  <c r="H3707" i="26" s="1"/>
  <c r="H3708" i="26" s="1"/>
  <c r="G3704" i="26"/>
  <c r="H3704" i="26" s="1"/>
  <c r="G3703" i="26"/>
  <c r="H3703" i="26" s="1"/>
  <c r="G3702" i="26"/>
  <c r="H3702" i="26" s="1"/>
  <c r="G3701" i="26"/>
  <c r="H3701" i="26" s="1"/>
  <c r="H4065" i="26" l="1"/>
  <c r="H6474" i="26"/>
  <c r="H4482" i="26"/>
  <c r="H5084" i="26"/>
  <c r="H4646" i="26"/>
  <c r="H6276" i="26"/>
  <c r="H5014" i="26"/>
  <c r="H5015" i="26" s="1"/>
  <c r="H5016" i="26" s="1"/>
  <c r="I4995" i="26" s="1"/>
  <c r="E1228" i="27" s="1"/>
  <c r="H4137" i="26"/>
  <c r="H4138" i="26" s="1"/>
  <c r="H4139" i="26" s="1"/>
  <c r="I4123" i="26" s="1"/>
  <c r="E1178" i="27" s="1"/>
  <c r="H4944" i="26"/>
  <c r="H4401" i="26"/>
  <c r="H7452" i="26"/>
  <c r="H7453" i="26" s="1"/>
  <c r="H7454" i="26" s="1"/>
  <c r="I7436" i="26" s="1"/>
  <c r="E1373" i="27" s="1"/>
  <c r="H5899" i="26"/>
  <c r="H5923" i="26"/>
  <c r="H4192" i="26"/>
  <c r="H7472" i="26"/>
  <c r="H6404" i="26"/>
  <c r="H6405" i="26" s="1"/>
  <c r="H6406" i="26" s="1"/>
  <c r="I6386" i="26" s="1"/>
  <c r="E1309" i="27" s="1"/>
  <c r="H4249" i="26"/>
  <c r="H4440" i="26"/>
  <c r="H5108" i="26"/>
  <c r="H4268" i="26"/>
  <c r="H4101" i="26"/>
  <c r="H5509" i="26"/>
  <c r="H6202" i="26"/>
  <c r="H6203" i="26" s="1"/>
  <c r="H6204" i="26" s="1"/>
  <c r="I6183" i="26" s="1"/>
  <c r="E1297" i="27" s="1"/>
  <c r="H7473" i="26"/>
  <c r="H7474" i="26" s="1"/>
  <c r="I7456" i="26" s="1"/>
  <c r="E1374" i="27" s="1"/>
  <c r="H7411" i="26"/>
  <c r="H7412" i="26" s="1"/>
  <c r="I7397" i="26" s="1"/>
  <c r="E1370" i="27" s="1"/>
  <c r="H7394" i="26"/>
  <c r="H7395" i="26" s="1"/>
  <c r="I7380" i="26" s="1"/>
  <c r="E1369" i="27" s="1"/>
  <c r="H7377" i="26"/>
  <c r="H7378" i="26" s="1"/>
  <c r="I7363" i="26" s="1"/>
  <c r="E1368" i="27" s="1"/>
  <c r="H7360" i="26"/>
  <c r="H7361" i="26" s="1"/>
  <c r="I7346" i="26" s="1"/>
  <c r="E1367" i="27" s="1"/>
  <c r="H7343" i="26"/>
  <c r="H7344" i="26" s="1"/>
  <c r="I7329" i="26" s="1"/>
  <c r="E1366" i="27" s="1"/>
  <c r="H7326" i="26"/>
  <c r="H7327" i="26" s="1"/>
  <c r="I7312" i="26" s="1"/>
  <c r="E1365" i="27" s="1"/>
  <c r="H7309" i="26"/>
  <c r="H7310" i="26" s="1"/>
  <c r="I7295" i="26" s="1"/>
  <c r="E1364" i="27" s="1"/>
  <c r="H7292" i="26"/>
  <c r="H7293" i="26" s="1"/>
  <c r="I7278" i="26" s="1"/>
  <c r="E1363" i="27" s="1"/>
  <c r="H7275" i="26"/>
  <c r="H7276" i="26" s="1"/>
  <c r="I7261" i="26" s="1"/>
  <c r="E1362" i="27" s="1"/>
  <c r="H7258" i="26"/>
  <c r="H7259" i="26" s="1"/>
  <c r="I7244" i="26" s="1"/>
  <c r="E1361" i="27" s="1"/>
  <c r="H7241" i="26"/>
  <c r="H7242" i="26" s="1"/>
  <c r="I7227" i="26" s="1"/>
  <c r="E1360" i="27" s="1"/>
  <c r="H7224" i="26"/>
  <c r="H7225" i="26" s="1"/>
  <c r="I7210" i="26" s="1"/>
  <c r="E1359" i="27" s="1"/>
  <c r="H7207" i="26"/>
  <c r="H7208" i="26" s="1"/>
  <c r="I7193" i="26" s="1"/>
  <c r="E1358" i="27" s="1"/>
  <c r="H7189" i="26"/>
  <c r="H7190" i="26" s="1"/>
  <c r="I7175" i="26" s="1"/>
  <c r="E1357" i="27" s="1"/>
  <c r="H7172" i="26"/>
  <c r="H7173" i="26" s="1"/>
  <c r="I7158" i="26" s="1"/>
  <c r="E1356" i="27" s="1"/>
  <c r="H7155" i="26"/>
  <c r="H7156" i="26" s="1"/>
  <c r="I7141" i="26" s="1"/>
  <c r="E1355" i="27" s="1"/>
  <c r="H7138" i="26"/>
  <c r="H7139" i="26" s="1"/>
  <c r="I7124" i="26" s="1"/>
  <c r="E1354" i="27" s="1"/>
  <c r="H7120" i="26"/>
  <c r="H7121" i="26" s="1"/>
  <c r="I7106" i="26" s="1"/>
  <c r="E1353" i="27" s="1"/>
  <c r="H7102" i="26"/>
  <c r="H7103" i="26" s="1"/>
  <c r="I7088" i="26" s="1"/>
  <c r="E1352" i="27" s="1"/>
  <c r="H7085" i="26"/>
  <c r="H7086" i="26" s="1"/>
  <c r="I7071" i="26" s="1"/>
  <c r="E1351" i="27" s="1"/>
  <c r="H7067" i="26"/>
  <c r="H7068" i="26" s="1"/>
  <c r="I7053" i="26" s="1"/>
  <c r="E1350" i="27" s="1"/>
  <c r="H7050" i="26"/>
  <c r="H7051" i="26" s="1"/>
  <c r="I7036" i="26" s="1"/>
  <c r="E1349" i="27" s="1"/>
  <c r="H7033" i="26"/>
  <c r="H7034" i="26" s="1"/>
  <c r="I7019" i="26" s="1"/>
  <c r="E1348" i="27" s="1"/>
  <c r="H7016" i="26"/>
  <c r="H7017" i="26" s="1"/>
  <c r="I7002" i="26" s="1"/>
  <c r="E1347" i="27" s="1"/>
  <c r="H6999" i="26"/>
  <c r="H7000" i="26" s="1"/>
  <c r="I6985" i="26" s="1"/>
  <c r="E1346" i="27" s="1"/>
  <c r="H6982" i="26"/>
  <c r="H6983" i="26" s="1"/>
  <c r="I6968" i="26" s="1"/>
  <c r="E1345" i="27" s="1"/>
  <c r="H6964" i="26"/>
  <c r="H6965" i="26" s="1"/>
  <c r="I6950" i="26" s="1"/>
  <c r="E1344" i="27" s="1"/>
  <c r="H6947" i="26"/>
  <c r="H6948" i="26" s="1"/>
  <c r="I6933" i="26" s="1"/>
  <c r="E1343" i="27" s="1"/>
  <c r="H6930" i="26"/>
  <c r="H6931" i="26" s="1"/>
  <c r="I6916" i="26" s="1"/>
  <c r="E1342" i="27" s="1"/>
  <c r="H6913" i="26"/>
  <c r="H6914" i="26" s="1"/>
  <c r="I6899" i="26" s="1"/>
  <c r="E1341" i="27" s="1"/>
  <c r="H6896" i="26"/>
  <c r="H6897" i="26" s="1"/>
  <c r="I6882" i="26" s="1"/>
  <c r="E1340" i="27" s="1"/>
  <c r="H6879" i="26"/>
  <c r="H6880" i="26" s="1"/>
  <c r="I6865" i="26" s="1"/>
  <c r="E1339" i="27" s="1"/>
  <c r="H6862" i="26"/>
  <c r="H6863" i="26" s="1"/>
  <c r="I6848" i="26" s="1"/>
  <c r="E1338" i="27" s="1"/>
  <c r="H6845" i="26"/>
  <c r="H6846" i="26" s="1"/>
  <c r="I6831" i="26" s="1"/>
  <c r="E1337" i="27" s="1"/>
  <c r="H6828" i="26"/>
  <c r="H6829" i="26" s="1"/>
  <c r="I6814" i="26" s="1"/>
  <c r="E1336" i="27" s="1"/>
  <c r="H6811" i="26"/>
  <c r="H6812" i="26" s="1"/>
  <c r="I6797" i="26" s="1"/>
  <c r="E1335" i="27" s="1"/>
  <c r="H6793" i="26"/>
  <c r="H6794" i="26" s="1"/>
  <c r="I6779" i="26" s="1"/>
  <c r="E1334" i="27" s="1"/>
  <c r="H6776" i="26"/>
  <c r="H6777" i="26" s="1"/>
  <c r="I6762" i="26" s="1"/>
  <c r="E1333" i="27" s="1"/>
  <c r="H6759" i="26"/>
  <c r="H6760" i="26" s="1"/>
  <c r="I6745" i="26" s="1"/>
  <c r="E1332" i="27" s="1"/>
  <c r="H6742" i="26"/>
  <c r="H6743" i="26" s="1"/>
  <c r="I6728" i="26" s="1"/>
  <c r="E1331" i="27" s="1"/>
  <c r="H6725" i="26"/>
  <c r="H6726" i="26" s="1"/>
  <c r="I6711" i="26" s="1"/>
  <c r="E1330" i="27" s="1"/>
  <c r="H6707" i="26"/>
  <c r="H6708" i="26" s="1"/>
  <c r="I6693" i="26" s="1"/>
  <c r="E1329" i="27" s="1"/>
  <c r="H6690" i="26"/>
  <c r="H6691" i="26" s="1"/>
  <c r="I6676" i="26" s="1"/>
  <c r="E1328" i="27" s="1"/>
  <c r="H6672" i="26"/>
  <c r="H6673" i="26" s="1"/>
  <c r="I6658" i="26" s="1"/>
  <c r="E1327" i="27" s="1"/>
  <c r="H6654" i="26"/>
  <c r="H6655" i="26" s="1"/>
  <c r="I6640" i="26" s="1"/>
  <c r="E1325" i="27" s="1"/>
  <c r="H6636" i="26"/>
  <c r="H6637" i="26" s="1"/>
  <c r="I6621" i="26" s="1"/>
  <c r="E1324" i="27" s="1"/>
  <c r="H6618" i="26"/>
  <c r="H6619" i="26" s="1"/>
  <c r="I6604" i="26" s="1"/>
  <c r="E1323" i="27" s="1"/>
  <c r="H6600" i="26"/>
  <c r="H6601" i="26" s="1"/>
  <c r="I6586" i="26" s="1"/>
  <c r="E1322" i="27" s="1"/>
  <c r="H6583" i="26"/>
  <c r="H6584" i="26" s="1"/>
  <c r="I6569" i="26" s="1"/>
  <c r="E1321" i="27" s="1"/>
  <c r="H6565" i="26"/>
  <c r="H6566" i="26" s="1"/>
  <c r="I6551" i="26" s="1"/>
  <c r="E1320" i="27" s="1"/>
  <c r="H6548" i="26"/>
  <c r="H6549" i="26" s="1"/>
  <c r="I6534" i="26" s="1"/>
  <c r="E1319" i="27" s="1"/>
  <c r="H6531" i="26"/>
  <c r="H6532" i="26" s="1"/>
  <c r="I6517" i="26" s="1"/>
  <c r="E1318" i="27" s="1"/>
  <c r="H6514" i="26"/>
  <c r="H6515" i="26" s="1"/>
  <c r="I6500" i="26" s="1"/>
  <c r="E1317" i="27" s="1"/>
  <c r="H6475" i="26"/>
  <c r="H6476" i="26" s="1"/>
  <c r="I6460" i="26" s="1"/>
  <c r="E1313" i="27" s="1"/>
  <c r="H6457" i="26"/>
  <c r="H6458" i="26" s="1"/>
  <c r="I6443" i="26" s="1"/>
  <c r="E1312" i="27" s="1"/>
  <c r="H6439" i="26"/>
  <c r="H6440" i="26" s="1"/>
  <c r="I6425" i="26" s="1"/>
  <c r="E1311" i="27" s="1"/>
  <c r="H6422" i="26"/>
  <c r="H6423" i="26" s="1"/>
  <c r="I6408" i="26" s="1"/>
  <c r="E1310" i="27" s="1"/>
  <c r="H6381" i="26"/>
  <c r="H6382" i="26" s="1"/>
  <c r="I6367" i="26" s="1"/>
  <c r="E1307" i="27" s="1"/>
  <c r="H6364" i="26"/>
  <c r="H6365" i="26" s="1"/>
  <c r="I6350" i="26" s="1"/>
  <c r="E1306" i="27" s="1"/>
  <c r="H6346" i="26"/>
  <c r="H6347" i="26" s="1"/>
  <c r="I6332" i="26" s="1"/>
  <c r="E1305" i="27" s="1"/>
  <c r="H6328" i="26"/>
  <c r="H6329" i="26" s="1"/>
  <c r="I6314" i="26" s="1"/>
  <c r="E1304" i="27" s="1"/>
  <c r="H6294" i="26"/>
  <c r="H6295" i="26" s="1"/>
  <c r="I6280" i="26" s="1"/>
  <c r="E1302" i="27" s="1"/>
  <c r="H6277" i="26"/>
  <c r="H6278" i="26" s="1"/>
  <c r="I6260" i="26" s="1"/>
  <c r="E1301" i="27" s="1"/>
  <c r="H6256" i="26"/>
  <c r="H6257" i="26" s="1"/>
  <c r="I6242" i="26" s="1"/>
  <c r="E1300" i="27" s="1"/>
  <c r="H6238" i="26"/>
  <c r="H6239" i="26" s="1"/>
  <c r="I6224" i="26" s="1"/>
  <c r="E1299" i="27" s="1"/>
  <c r="H6220" i="26"/>
  <c r="H6221" i="26" s="1"/>
  <c r="I6206" i="26" s="1"/>
  <c r="E1298" i="27" s="1"/>
  <c r="H6180" i="26"/>
  <c r="H6181" i="26" s="1"/>
  <c r="I6166" i="26" s="1"/>
  <c r="E1296" i="27" s="1"/>
  <c r="H6163" i="26"/>
  <c r="H6164" i="26" s="1"/>
  <c r="I6149" i="26" s="1"/>
  <c r="E1295" i="27" s="1"/>
  <c r="H6146" i="26"/>
  <c r="H6147" i="26" s="1"/>
  <c r="I6132" i="26" s="1"/>
  <c r="E1294" i="27" s="1"/>
  <c r="H6129" i="26"/>
  <c r="H6130" i="26" s="1"/>
  <c r="I6115" i="26" s="1"/>
  <c r="E1293" i="27" s="1"/>
  <c r="H6112" i="26"/>
  <c r="H6113" i="26" s="1"/>
  <c r="I6098" i="26" s="1"/>
  <c r="E1292" i="27" s="1"/>
  <c r="H6095" i="26"/>
  <c r="H6096" i="26" s="1"/>
  <c r="I6081" i="26" s="1"/>
  <c r="E1291" i="27" s="1"/>
  <c r="H6077" i="26"/>
  <c r="H6078" i="26" s="1"/>
  <c r="I6057" i="26" s="1"/>
  <c r="E1289" i="27" s="1"/>
  <c r="H6054" i="26"/>
  <c r="H6055" i="26" s="1"/>
  <c r="I6040" i="26" s="1"/>
  <c r="E1288" i="27" s="1"/>
  <c r="H6037" i="26"/>
  <c r="H6038" i="26" s="1"/>
  <c r="I6023" i="26" s="1"/>
  <c r="E1287" i="27" s="1"/>
  <c r="H6019" i="26"/>
  <c r="H6020" i="26" s="1"/>
  <c r="I6005" i="26" s="1"/>
  <c r="E1286" i="27" s="1"/>
  <c r="H6002" i="26"/>
  <c r="H6003" i="26" s="1"/>
  <c r="I5988" i="26" s="1"/>
  <c r="E1285" i="27" s="1"/>
  <c r="H5985" i="26"/>
  <c r="H5986" i="26" s="1"/>
  <c r="I5971" i="26" s="1"/>
  <c r="E1284" i="27" s="1"/>
  <c r="H5968" i="26"/>
  <c r="H5969" i="26" s="1"/>
  <c r="I5954" i="26" s="1"/>
  <c r="E1283" i="27" s="1"/>
  <c r="H5949" i="26"/>
  <c r="H5950" i="26" s="1"/>
  <c r="I5927" i="26" s="1"/>
  <c r="E1281" i="27" s="1"/>
  <c r="H5924" i="26"/>
  <c r="H5925" i="26" s="1"/>
  <c r="I5904" i="26" s="1"/>
  <c r="E1280" i="27" s="1"/>
  <c r="H5900" i="26"/>
  <c r="H5901" i="26" s="1"/>
  <c r="I5885" i="26" s="1"/>
  <c r="E1279" i="27" s="1"/>
  <c r="H5882" i="26"/>
  <c r="H5883" i="26" s="1"/>
  <c r="I5868" i="26" s="1"/>
  <c r="E1278" i="27" s="1"/>
  <c r="H5865" i="26"/>
  <c r="H5866" i="26" s="1"/>
  <c r="I5851" i="26" s="1"/>
  <c r="E1277" i="27" s="1"/>
  <c r="H5847" i="26"/>
  <c r="H5848" i="26" s="1"/>
  <c r="I5833" i="26" s="1"/>
  <c r="E1276" i="27" s="1"/>
  <c r="H5830" i="26"/>
  <c r="H5831" i="26" s="1"/>
  <c r="I5816" i="26" s="1"/>
  <c r="E1275" i="27" s="1"/>
  <c r="H5812" i="26"/>
  <c r="H5813" i="26" s="1"/>
  <c r="I5798" i="26" s="1"/>
  <c r="E1274" i="27" s="1"/>
  <c r="H5777" i="26"/>
  <c r="H5778" i="26" s="1"/>
  <c r="I5763" i="26" s="1"/>
  <c r="E1272" i="27" s="1"/>
  <c r="H5795" i="26"/>
  <c r="H5796" i="26" s="1"/>
  <c r="I5781" i="26" s="1"/>
  <c r="E1273" i="27" s="1"/>
  <c r="H5759" i="26"/>
  <c r="H5760" i="26" s="1"/>
  <c r="I5745" i="26" s="1"/>
  <c r="E1271" i="27" s="1"/>
  <c r="H5742" i="26"/>
  <c r="H5743" i="26" s="1"/>
  <c r="I5728" i="26" s="1"/>
  <c r="E1270" i="27" s="1"/>
  <c r="H5725" i="26"/>
  <c r="H5726" i="26" s="1"/>
  <c r="I5711" i="26" s="1"/>
  <c r="E1269" i="27" s="1"/>
  <c r="H5708" i="26"/>
  <c r="H5709" i="26" s="1"/>
  <c r="I5694" i="26" s="1"/>
  <c r="E1268" i="27" s="1"/>
  <c r="H5691" i="26"/>
  <c r="H5692" i="26" s="1"/>
  <c r="I5677" i="26" s="1"/>
  <c r="E1267" i="27" s="1"/>
  <c r="H5674" i="26"/>
  <c r="H5675" i="26" s="1"/>
  <c r="I5660" i="26" s="1"/>
  <c r="E1266" i="27" s="1"/>
  <c r="H5657" i="26"/>
  <c r="H5658" i="26" s="1"/>
  <c r="I5643" i="26" s="1"/>
  <c r="E1265" i="27" s="1"/>
  <c r="H5640" i="26"/>
  <c r="H5641" i="26" s="1"/>
  <c r="I5626" i="26" s="1"/>
  <c r="E1264" i="27" s="1"/>
  <c r="H5623" i="26"/>
  <c r="H5624" i="26" s="1"/>
  <c r="I5609" i="26" s="1"/>
  <c r="E1263" i="27" s="1"/>
  <c r="H5605" i="26"/>
  <c r="H5606" i="26" s="1"/>
  <c r="I5585" i="26" s="1"/>
  <c r="E1261" i="27" s="1"/>
  <c r="H5581" i="26"/>
  <c r="H5582" i="26" s="1"/>
  <c r="I5567" i="26" s="1"/>
  <c r="E1260" i="27" s="1"/>
  <c r="H5564" i="26"/>
  <c r="H5565" i="26" s="1"/>
  <c r="I5550" i="26" s="1"/>
  <c r="E1259" i="27" s="1"/>
  <c r="H5529" i="26"/>
  <c r="H5530" i="26" s="1"/>
  <c r="I5514" i="26" s="1"/>
  <c r="E1257" i="27" s="1"/>
  <c r="H5510" i="26"/>
  <c r="H5511" i="26" s="1"/>
  <c r="I5495" i="26" s="1"/>
  <c r="E1256" i="27" s="1"/>
  <c r="H5491" i="26"/>
  <c r="H5492" i="26" s="1"/>
  <c r="I5477" i="26" s="1"/>
  <c r="E1255" i="27" s="1"/>
  <c r="H5473" i="26"/>
  <c r="H5474" i="26" s="1"/>
  <c r="I5458" i="26" s="1"/>
  <c r="E1254" i="27" s="1"/>
  <c r="H5455" i="26"/>
  <c r="H5456" i="26" s="1"/>
  <c r="I5441" i="26" s="1"/>
  <c r="E1253" i="27" s="1"/>
  <c r="H5437" i="26"/>
  <c r="H5438" i="26" s="1"/>
  <c r="I5423" i="26" s="1"/>
  <c r="E1252" i="27" s="1"/>
  <c r="H5420" i="26"/>
  <c r="H5421" i="26" s="1"/>
  <c r="I5406" i="26" s="1"/>
  <c r="E1251" i="27" s="1"/>
  <c r="H5402" i="26"/>
  <c r="H5403" i="26" s="1"/>
  <c r="I5388" i="26" s="1"/>
  <c r="E1249" i="27" s="1"/>
  <c r="H5385" i="26"/>
  <c r="H5386" i="26" s="1"/>
  <c r="I5371" i="26" s="1"/>
  <c r="E1248" i="27" s="1"/>
  <c r="H5367" i="26"/>
  <c r="H5368" i="26" s="1"/>
  <c r="I5353" i="26" s="1"/>
  <c r="E1247" i="27" s="1"/>
  <c r="H5350" i="26"/>
  <c r="H5351" i="26" s="1"/>
  <c r="I5336" i="26" s="1"/>
  <c r="E1246" i="27" s="1"/>
  <c r="H5333" i="26"/>
  <c r="H5334" i="26" s="1"/>
  <c r="I5319" i="26" s="1"/>
  <c r="E1245" i="27" s="1"/>
  <c r="H5316" i="26"/>
  <c r="H5317" i="26" s="1"/>
  <c r="I5302" i="26" s="1"/>
  <c r="E1244" i="27" s="1"/>
  <c r="H5299" i="26"/>
  <c r="H5300" i="26" s="1"/>
  <c r="I5285" i="26" s="1"/>
  <c r="E1243" i="27" s="1"/>
  <c r="H5282" i="26"/>
  <c r="H5283" i="26" s="1"/>
  <c r="I5268" i="26" s="1"/>
  <c r="E1242" i="27" s="1"/>
  <c r="H5265" i="26"/>
  <c r="H5266" i="26" s="1"/>
  <c r="I5251" i="26" s="1"/>
  <c r="E1241" i="27" s="1"/>
  <c r="H5248" i="26"/>
  <c r="H5249" i="26" s="1"/>
  <c r="I5234" i="26" s="1"/>
  <c r="E1240" i="27" s="1"/>
  <c r="H5230" i="26"/>
  <c r="H5231" i="26" s="1"/>
  <c r="I5216" i="26" s="1"/>
  <c r="E1239" i="27" s="1"/>
  <c r="H5213" i="26"/>
  <c r="H5214" i="26" s="1"/>
  <c r="I5199" i="26" s="1"/>
  <c r="E1238" i="27" s="1"/>
  <c r="H5195" i="26"/>
  <c r="H5196" i="26" s="1"/>
  <c r="I5181" i="26" s="1"/>
  <c r="E1237" i="27" s="1"/>
  <c r="H5178" i="26"/>
  <c r="H5179" i="26" s="1"/>
  <c r="I5164" i="26" s="1"/>
  <c r="E1236" i="27" s="1"/>
  <c r="H5161" i="26"/>
  <c r="H5162" i="26" s="1"/>
  <c r="I5147" i="26" s="1"/>
  <c r="E1235" i="27" s="1"/>
  <c r="H5143" i="26"/>
  <c r="H5144" i="26" s="1"/>
  <c r="I5129" i="26" s="1"/>
  <c r="E1234" i="27" s="1"/>
  <c r="H5126" i="26"/>
  <c r="H5127" i="26" s="1"/>
  <c r="I5112" i="26" s="1"/>
  <c r="E1233" i="27" s="1"/>
  <c r="H5109" i="26"/>
  <c r="H5110" i="26" s="1"/>
  <c r="I5089" i="26" s="1"/>
  <c r="E1232" i="27" s="1"/>
  <c r="H5085" i="26"/>
  <c r="H5086" i="26" s="1"/>
  <c r="I5065" i="26" s="1"/>
  <c r="E1231" i="27" s="1"/>
  <c r="H5061" i="26"/>
  <c r="H5062" i="26" s="1"/>
  <c r="I5041" i="26" s="1"/>
  <c r="E1230" i="27" s="1"/>
  <c r="H5038" i="26"/>
  <c r="H5039" i="26" s="1"/>
  <c r="I5018" i="26" s="1"/>
  <c r="E1229" i="27" s="1"/>
  <c r="H4992" i="26"/>
  <c r="H4993" i="26" s="1"/>
  <c r="I4972" i="26" s="1"/>
  <c r="E1227" i="27" s="1"/>
  <c r="H4968" i="26"/>
  <c r="H4969" i="26" s="1"/>
  <c r="I4948" i="26" s="1"/>
  <c r="E1226" i="27" s="1"/>
  <c r="H4945" i="26"/>
  <c r="H4946" i="26" s="1"/>
  <c r="I4925" i="26" s="1"/>
  <c r="E1225" i="27" s="1"/>
  <c r="H4922" i="26"/>
  <c r="H4923" i="26" s="1"/>
  <c r="I4908" i="26" s="1"/>
  <c r="E1224" i="27" s="1"/>
  <c r="H4905" i="26"/>
  <c r="H4906" i="26" s="1"/>
  <c r="I4891" i="26" s="1"/>
  <c r="E1223" i="27" s="1"/>
  <c r="H4888" i="26"/>
  <c r="H4889" i="26" s="1"/>
  <c r="I4874" i="26" s="1"/>
  <c r="E1222" i="27" s="1"/>
  <c r="H4871" i="26"/>
  <c r="H4872" i="26" s="1"/>
  <c r="I4857" i="26" s="1"/>
  <c r="E1221" i="27" s="1"/>
  <c r="H4854" i="26"/>
  <c r="H4855" i="26" s="1"/>
  <c r="I4840" i="26" s="1"/>
  <c r="E1220" i="27" s="1"/>
  <c r="H4837" i="26"/>
  <c r="H4838" i="26" s="1"/>
  <c r="I4823" i="26" s="1"/>
  <c r="E1219" i="27" s="1"/>
  <c r="H4820" i="26"/>
  <c r="H4821" i="26" s="1"/>
  <c r="I4806" i="26" s="1"/>
  <c r="E1218" i="27" s="1"/>
  <c r="H4803" i="26"/>
  <c r="H4804" i="26" s="1"/>
  <c r="I4789" i="26" s="1"/>
  <c r="E1217" i="27" s="1"/>
  <c r="H4786" i="26"/>
  <c r="H4787" i="26" s="1"/>
  <c r="I4772" i="26" s="1"/>
  <c r="E1216" i="27" s="1"/>
  <c r="H4769" i="26"/>
  <c r="H4770" i="26" s="1"/>
  <c r="I4755" i="26" s="1"/>
  <c r="E1215" i="27" s="1"/>
  <c r="H4752" i="26"/>
  <c r="H4753" i="26" s="1"/>
  <c r="I4738" i="26" s="1"/>
  <c r="E1214" i="27" s="1"/>
  <c r="H4734" i="26"/>
  <c r="H4735" i="26" s="1"/>
  <c r="I4720" i="26" s="1"/>
  <c r="E1213" i="27" s="1"/>
  <c r="H4717" i="26"/>
  <c r="H4718" i="26" s="1"/>
  <c r="I4703" i="26" s="1"/>
  <c r="E1212" i="27" s="1"/>
  <c r="H4700" i="26"/>
  <c r="H4701" i="26" s="1"/>
  <c r="I4686" i="26" s="1"/>
  <c r="E1211" i="27" s="1"/>
  <c r="H4683" i="26"/>
  <c r="H4684" i="26" s="1"/>
  <c r="I4669" i="26" s="1"/>
  <c r="E1210" i="27" s="1"/>
  <c r="H4666" i="26"/>
  <c r="H4667" i="26" s="1"/>
  <c r="I4652" i="26" s="1"/>
  <c r="E1209" i="27" s="1"/>
  <c r="H4647" i="26"/>
  <c r="H4648" i="26" s="1"/>
  <c r="I4632" i="26" s="1"/>
  <c r="E1208" i="27" s="1"/>
  <c r="H4627" i="26"/>
  <c r="H4628" i="26" s="1"/>
  <c r="I4613" i="26" s="1"/>
  <c r="E1205" i="27" s="1"/>
  <c r="H4610" i="26"/>
  <c r="H4611" i="26" s="1"/>
  <c r="I4596" i="26" s="1"/>
  <c r="E1204" i="27" s="1"/>
  <c r="H4592" i="26"/>
  <c r="H4593" i="26" s="1"/>
  <c r="I4578" i="26" s="1"/>
  <c r="E1202" i="27" s="1"/>
  <c r="H4574" i="26"/>
  <c r="H4575" i="26" s="1"/>
  <c r="I4559" i="26" s="1"/>
  <c r="E1201" i="27" s="1"/>
  <c r="H4556" i="26"/>
  <c r="H4557" i="26" s="1"/>
  <c r="I4544" i="26" s="1"/>
  <c r="E1200" i="27" s="1"/>
  <c r="H4540" i="26"/>
  <c r="H4541" i="26" s="1"/>
  <c r="I4526" i="26" s="1"/>
  <c r="E1199" i="27" s="1"/>
  <c r="H4503" i="26"/>
  <c r="H4504" i="26" s="1"/>
  <c r="I4487" i="26" s="1"/>
  <c r="E1197" i="27" s="1"/>
  <c r="H4483" i="26"/>
  <c r="H4484" i="26" s="1"/>
  <c r="I4467" i="26" s="1"/>
  <c r="E1196" i="27" s="1"/>
  <c r="H4464" i="26"/>
  <c r="H4465" i="26" s="1"/>
  <c r="I4444" i="26" s="1"/>
  <c r="E1195" i="27" s="1"/>
  <c r="H4441" i="26"/>
  <c r="H4442" i="26" s="1"/>
  <c r="I4424" i="26" s="1"/>
  <c r="E1194" i="27" s="1"/>
  <c r="H4421" i="26"/>
  <c r="H4422" i="26" s="1"/>
  <c r="I4405" i="26" s="1"/>
  <c r="E1193" i="27" s="1"/>
  <c r="H4402" i="26"/>
  <c r="H4403" i="26" s="1"/>
  <c r="I4382" i="26" s="1"/>
  <c r="E1192" i="27" s="1"/>
  <c r="H4378" i="26"/>
  <c r="H4379" i="26" s="1"/>
  <c r="I4361" i="26" s="1"/>
  <c r="E1191" i="27" s="1"/>
  <c r="H4357" i="26"/>
  <c r="H4358" i="26" s="1"/>
  <c r="I4343" i="26" s="1"/>
  <c r="E1190" i="27" s="1"/>
  <c r="H4339" i="26"/>
  <c r="H4340" i="26" s="1"/>
  <c r="I4325" i="26" s="1"/>
  <c r="E1189" i="27" s="1"/>
  <c r="H4321" i="26"/>
  <c r="H4322" i="26" s="1"/>
  <c r="I4307" i="26" s="1"/>
  <c r="E1188" i="27" s="1"/>
  <c r="H4304" i="26"/>
  <c r="H4305" i="26" s="1"/>
  <c r="I4290" i="26" s="1"/>
  <c r="E1187" i="27" s="1"/>
  <c r="H4287" i="26"/>
  <c r="H4288" i="26" s="1"/>
  <c r="I4272" i="26" s="1"/>
  <c r="E1186" i="27" s="1"/>
  <c r="H4269" i="26"/>
  <c r="H4270" i="26" s="1"/>
  <c r="I4253" i="26" s="1"/>
  <c r="E1185" i="27" s="1"/>
  <c r="H4250" i="26"/>
  <c r="H4251" i="26" s="1"/>
  <c r="I4234" i="26" s="1"/>
  <c r="E1184" i="27" s="1"/>
  <c r="H4210" i="26"/>
  <c r="H4231" i="26"/>
  <c r="H4232" i="26" s="1"/>
  <c r="I4215" i="26" s="1"/>
  <c r="E1183" i="27" s="1"/>
  <c r="H4193" i="26"/>
  <c r="H4194" i="26" s="1"/>
  <c r="I4177" i="26" s="1"/>
  <c r="E1181" i="27" s="1"/>
  <c r="H4174" i="26"/>
  <c r="H4175" i="26" s="1"/>
  <c r="I4159" i="26" s="1"/>
  <c r="E1180" i="27" s="1"/>
  <c r="H4155" i="26"/>
  <c r="H4156" i="26" s="1"/>
  <c r="I4141" i="26" s="1"/>
  <c r="E1179" i="27" s="1"/>
  <c r="H4120" i="26"/>
  <c r="H4121" i="26" s="1"/>
  <c r="I4105" i="26" s="1"/>
  <c r="E1177" i="27" s="1"/>
  <c r="H4102" i="26"/>
  <c r="H4103" i="26" s="1"/>
  <c r="I4087" i="26" s="1"/>
  <c r="E1176" i="27" s="1"/>
  <c r="H4084" i="26"/>
  <c r="H4085" i="26" s="1"/>
  <c r="I4070" i="26" s="1"/>
  <c r="E1175" i="27" s="1"/>
  <c r="H4066" i="26"/>
  <c r="H4067" i="26" s="1"/>
  <c r="I4051" i="26" s="1"/>
  <c r="E1174" i="27" s="1"/>
  <c r="H4048" i="26"/>
  <c r="H4049" i="26" s="1"/>
  <c r="I4034" i="26" s="1"/>
  <c r="E1173" i="27" s="1"/>
  <c r="H3979" i="26"/>
  <c r="H3980" i="26" s="1"/>
  <c r="I3964" i="26" s="1"/>
  <c r="E1169" i="27" s="1"/>
  <c r="H3961" i="26"/>
  <c r="H3962" i="26" s="1"/>
  <c r="I3947" i="26" s="1"/>
  <c r="E1168" i="27" s="1"/>
  <c r="H3937" i="26"/>
  <c r="H3943" i="26" s="1"/>
  <c r="H3917" i="26"/>
  <c r="H3922" i="26"/>
  <c r="H3898" i="26"/>
  <c r="H3902" i="26"/>
  <c r="H3865" i="26"/>
  <c r="H3861" i="26"/>
  <c r="H3879" i="26"/>
  <c r="H3884" i="26"/>
  <c r="H3844" i="26"/>
  <c r="H3850" i="26" s="1"/>
  <c r="H3792" i="26"/>
  <c r="H3830" i="26"/>
  <c r="H3818" i="26"/>
  <c r="H3804" i="26"/>
  <c r="H3773" i="26"/>
  <c r="H3779" i="26" s="1"/>
  <c r="H3756" i="26"/>
  <c r="H3762" i="26" s="1"/>
  <c r="H3739" i="26"/>
  <c r="H3745" i="26" s="1"/>
  <c r="H3722" i="26"/>
  <c r="H3728" i="26" s="1"/>
  <c r="H3705" i="26"/>
  <c r="H3711" i="26" s="1"/>
  <c r="G3695" i="26"/>
  <c r="H3693" i="26"/>
  <c r="G3690" i="26"/>
  <c r="H3690" i="26" s="1"/>
  <c r="H3691" i="26" s="1"/>
  <c r="G3687" i="26"/>
  <c r="H3687" i="26" s="1"/>
  <c r="G3686" i="26"/>
  <c r="H3686" i="26" s="1"/>
  <c r="G3685" i="26"/>
  <c r="H3685" i="26" s="1"/>
  <c r="G3684" i="26"/>
  <c r="H3684" i="26" s="1"/>
  <c r="G3677" i="26"/>
  <c r="H3675" i="26"/>
  <c r="G3672" i="26"/>
  <c r="H3672" i="26" s="1"/>
  <c r="H3673" i="26" s="1"/>
  <c r="G3669" i="26"/>
  <c r="H3669" i="26" s="1"/>
  <c r="G3668" i="26"/>
  <c r="H3668" i="26" s="1"/>
  <c r="G3667" i="26"/>
  <c r="H3667" i="26" s="1"/>
  <c r="G3666" i="26"/>
  <c r="H3666" i="26" s="1"/>
  <c r="G3660" i="26"/>
  <c r="H3658" i="26"/>
  <c r="G3655" i="26"/>
  <c r="H3655" i="26" s="1"/>
  <c r="H3656" i="26" s="1"/>
  <c r="G3652" i="26"/>
  <c r="H3652" i="26" s="1"/>
  <c r="G3651" i="26"/>
  <c r="H3651" i="26" s="1"/>
  <c r="G3650" i="26"/>
  <c r="H3650" i="26" s="1"/>
  <c r="G3649" i="26"/>
  <c r="H3649" i="26" s="1"/>
  <c r="G3642" i="26"/>
  <c r="H3640" i="26"/>
  <c r="G3637" i="26"/>
  <c r="H3637" i="26" s="1"/>
  <c r="H3638" i="26" s="1"/>
  <c r="G3634" i="26"/>
  <c r="H3634" i="26" s="1"/>
  <c r="G3633" i="26"/>
  <c r="H3633" i="26" s="1"/>
  <c r="G3632" i="26"/>
  <c r="H3632" i="26" s="1"/>
  <c r="G3631" i="26"/>
  <c r="H3631" i="26" s="1"/>
  <c r="G3625" i="26"/>
  <c r="H3623" i="26"/>
  <c r="G3620" i="26"/>
  <c r="H3620" i="26" s="1"/>
  <c r="H3621" i="26" s="1"/>
  <c r="G3617" i="26"/>
  <c r="H3617" i="26" s="1"/>
  <c r="G3616" i="26"/>
  <c r="H3616" i="26" s="1"/>
  <c r="G3615" i="26"/>
  <c r="H3615" i="26" s="1"/>
  <c r="G3614" i="26"/>
  <c r="H3614" i="26" s="1"/>
  <c r="G3608" i="26"/>
  <c r="H3606" i="26"/>
  <c r="G3603" i="26"/>
  <c r="H3603" i="26" s="1"/>
  <c r="H3604" i="26" s="1"/>
  <c r="G3600" i="26"/>
  <c r="H3600" i="26" s="1"/>
  <c r="G3599" i="26"/>
  <c r="H3599" i="26" s="1"/>
  <c r="G3598" i="26"/>
  <c r="H3598" i="26" s="1"/>
  <c r="G3597" i="26"/>
  <c r="H3597" i="26" s="1"/>
  <c r="G3591" i="26"/>
  <c r="H3589" i="26"/>
  <c r="G3586" i="26"/>
  <c r="H3586" i="26" s="1"/>
  <c r="H3587" i="26" s="1"/>
  <c r="G3583" i="26"/>
  <c r="H3583" i="26" s="1"/>
  <c r="G3582" i="26"/>
  <c r="H3582" i="26" s="1"/>
  <c r="G3581" i="26"/>
  <c r="H3581" i="26" s="1"/>
  <c r="G3580" i="26"/>
  <c r="H3580" i="26" s="1"/>
  <c r="G3574" i="26"/>
  <c r="H3572" i="26"/>
  <c r="G3569" i="26"/>
  <c r="H3569" i="26" s="1"/>
  <c r="H3570" i="26" s="1"/>
  <c r="G3566" i="26"/>
  <c r="H3566" i="26" s="1"/>
  <c r="G3565" i="26"/>
  <c r="H3565" i="26" s="1"/>
  <c r="G3564" i="26"/>
  <c r="H3564" i="26" s="1"/>
  <c r="G3563" i="26"/>
  <c r="H3563" i="26" s="1"/>
  <c r="G3557" i="26"/>
  <c r="H3555" i="26"/>
  <c r="G3552" i="26"/>
  <c r="H3552" i="26" s="1"/>
  <c r="H3553" i="26" s="1"/>
  <c r="G3549" i="26"/>
  <c r="H3549" i="26" s="1"/>
  <c r="G3548" i="26"/>
  <c r="H3548" i="26" s="1"/>
  <c r="G3547" i="26"/>
  <c r="H3547" i="26" s="1"/>
  <c r="G3546" i="26"/>
  <c r="H3546" i="26" s="1"/>
  <c r="G3540" i="26"/>
  <c r="H3538" i="26"/>
  <c r="G3535" i="26"/>
  <c r="H3535" i="26" s="1"/>
  <c r="H3536" i="26" s="1"/>
  <c r="G3532" i="26"/>
  <c r="H3532" i="26" s="1"/>
  <c r="G3531" i="26"/>
  <c r="H3531" i="26" s="1"/>
  <c r="G3530" i="26"/>
  <c r="H3530" i="26" s="1"/>
  <c r="G3529" i="26"/>
  <c r="H3529" i="26" s="1"/>
  <c r="G3523" i="26"/>
  <c r="H3521" i="26"/>
  <c r="G3518" i="26"/>
  <c r="H3518" i="26" s="1"/>
  <c r="H3519" i="26" s="1"/>
  <c r="G3515" i="26"/>
  <c r="H3515" i="26" s="1"/>
  <c r="G3514" i="26"/>
  <c r="H3514" i="26" s="1"/>
  <c r="G3513" i="26"/>
  <c r="H3513" i="26" s="1"/>
  <c r="G3512" i="26"/>
  <c r="H3512" i="26" s="1"/>
  <c r="G3506" i="26"/>
  <c r="H3504" i="26"/>
  <c r="G3501" i="26"/>
  <c r="H3501" i="26" s="1"/>
  <c r="H3502" i="26" s="1"/>
  <c r="G3498" i="26"/>
  <c r="H3498" i="26" s="1"/>
  <c r="G3497" i="26"/>
  <c r="H3497" i="26" s="1"/>
  <c r="G3496" i="26"/>
  <c r="H3496" i="26" s="1"/>
  <c r="G3495" i="26"/>
  <c r="H3495" i="26" s="1"/>
  <c r="G3489" i="26"/>
  <c r="H3487" i="26"/>
  <c r="G3484" i="26"/>
  <c r="H3484" i="26" s="1"/>
  <c r="H3485" i="26" s="1"/>
  <c r="G3481" i="26"/>
  <c r="H3481" i="26" s="1"/>
  <c r="G3480" i="26"/>
  <c r="H3480" i="26" s="1"/>
  <c r="G3479" i="26"/>
  <c r="H3479" i="26" s="1"/>
  <c r="G3478" i="26"/>
  <c r="H3478" i="26" s="1"/>
  <c r="G3472" i="26"/>
  <c r="H3470" i="26"/>
  <c r="G3467" i="26"/>
  <c r="H3467" i="26" s="1"/>
  <c r="H3468" i="26" s="1"/>
  <c r="G3464" i="26"/>
  <c r="H3464" i="26" s="1"/>
  <c r="G3463" i="26"/>
  <c r="H3463" i="26" s="1"/>
  <c r="G3462" i="26"/>
  <c r="H3462" i="26" s="1"/>
  <c r="G3461" i="26"/>
  <c r="H3461" i="26" s="1"/>
  <c r="G3454" i="26"/>
  <c r="H3452" i="26"/>
  <c r="G3449" i="26"/>
  <c r="H3449" i="26" s="1"/>
  <c r="H3450" i="26" s="1"/>
  <c r="G3446" i="26"/>
  <c r="H3446" i="26" s="1"/>
  <c r="G3445" i="26"/>
  <c r="H3445" i="26" s="1"/>
  <c r="G3444" i="26"/>
  <c r="H3444" i="26" s="1"/>
  <c r="G3443" i="26"/>
  <c r="H3443" i="26" s="1"/>
  <c r="G3437" i="26"/>
  <c r="H3435" i="26"/>
  <c r="G3432" i="26"/>
  <c r="H3432" i="26" s="1"/>
  <c r="H3433" i="26" s="1"/>
  <c r="G3429" i="26"/>
  <c r="H3429" i="26" s="1"/>
  <c r="G3428" i="26"/>
  <c r="H3428" i="26" s="1"/>
  <c r="G3427" i="26"/>
  <c r="H3427" i="26" s="1"/>
  <c r="G3426" i="26"/>
  <c r="H3426" i="26" s="1"/>
  <c r="G3420" i="26"/>
  <c r="H3418" i="26"/>
  <c r="G3415" i="26"/>
  <c r="H3415" i="26" s="1"/>
  <c r="H3416" i="26" s="1"/>
  <c r="G3412" i="26"/>
  <c r="H3412" i="26" s="1"/>
  <c r="G3411" i="26"/>
  <c r="H3411" i="26" s="1"/>
  <c r="G3410" i="26"/>
  <c r="H3410" i="26" s="1"/>
  <c r="G3409" i="26"/>
  <c r="H3409" i="26" s="1"/>
  <c r="G3403" i="26"/>
  <c r="H3401" i="26"/>
  <c r="G3398" i="26"/>
  <c r="H3398" i="26" s="1"/>
  <c r="H3399" i="26" s="1"/>
  <c r="G3395" i="26"/>
  <c r="H3395" i="26" s="1"/>
  <c r="G3394" i="26"/>
  <c r="H3394" i="26" s="1"/>
  <c r="G3393" i="26"/>
  <c r="H3393" i="26" s="1"/>
  <c r="G3392" i="26"/>
  <c r="H3392" i="26" s="1"/>
  <c r="G3386" i="26"/>
  <c r="H3384" i="26"/>
  <c r="G3381" i="26"/>
  <c r="H3381" i="26" s="1"/>
  <c r="H3382" i="26" s="1"/>
  <c r="G3378" i="26"/>
  <c r="H3378" i="26" s="1"/>
  <c r="G3377" i="26"/>
  <c r="H3377" i="26" s="1"/>
  <c r="G3376" i="26"/>
  <c r="H3376" i="26" s="1"/>
  <c r="G3375" i="26"/>
  <c r="H3375" i="26" s="1"/>
  <c r="G3368" i="26"/>
  <c r="H3366" i="26"/>
  <c r="G3363" i="26"/>
  <c r="H3363" i="26" s="1"/>
  <c r="H3364" i="26" s="1"/>
  <c r="G3360" i="26"/>
  <c r="H3360" i="26" s="1"/>
  <c r="G3359" i="26"/>
  <c r="H3359" i="26" s="1"/>
  <c r="G3358" i="26"/>
  <c r="H3358" i="26" s="1"/>
  <c r="G3357" i="26"/>
  <c r="H3357" i="26" s="1"/>
  <c r="G3350" i="26"/>
  <c r="H3348" i="26"/>
  <c r="G3345" i="26"/>
  <c r="H3345" i="26" s="1"/>
  <c r="G3344" i="26"/>
  <c r="H3344" i="26" s="1"/>
  <c r="G3343" i="26"/>
  <c r="H3343" i="26" s="1"/>
  <c r="G3342" i="26"/>
  <c r="H3342" i="26" s="1"/>
  <c r="G3341" i="26"/>
  <c r="H3341" i="26" s="1"/>
  <c r="G3340" i="26"/>
  <c r="H3340" i="26" s="1"/>
  <c r="G3339" i="26"/>
  <c r="H3339" i="26" s="1"/>
  <c r="G3338" i="26"/>
  <c r="H3338" i="26" s="1"/>
  <c r="G3335" i="26"/>
  <c r="H3335" i="26" s="1"/>
  <c r="G3334" i="26"/>
  <c r="H3334" i="26" s="1"/>
  <c r="G3333" i="26"/>
  <c r="H3333" i="26" s="1"/>
  <c r="G3332" i="26"/>
  <c r="H3332" i="26" s="1"/>
  <c r="G3314" i="26"/>
  <c r="H3324" i="26"/>
  <c r="C917" i="27"/>
  <c r="C916" i="27"/>
  <c r="C915" i="27"/>
  <c r="C914" i="27"/>
  <c r="E914" i="27" s="1"/>
  <c r="C913" i="27"/>
  <c r="C912" i="27"/>
  <c r="C911" i="27"/>
  <c r="E911" i="27" s="1"/>
  <c r="C910" i="27"/>
  <c r="C909" i="27"/>
  <c r="C908" i="27"/>
  <c r="C907" i="27"/>
  <c r="C906" i="27"/>
  <c r="C905" i="27"/>
  <c r="C904" i="27"/>
  <c r="E904" i="27" s="1"/>
  <c r="C903" i="27"/>
  <c r="C902" i="27"/>
  <c r="C901" i="27"/>
  <c r="C900" i="27"/>
  <c r="C899" i="27"/>
  <c r="E899" i="27" s="1"/>
  <c r="C898" i="27"/>
  <c r="C897" i="27"/>
  <c r="C896" i="27"/>
  <c r="E896" i="27" s="1"/>
  <c r="C895" i="27"/>
  <c r="C894" i="27"/>
  <c r="C893" i="27"/>
  <c r="E893" i="27" s="1"/>
  <c r="C892" i="27"/>
  <c r="C891" i="27"/>
  <c r="C890" i="27"/>
  <c r="C889" i="27"/>
  <c r="C888" i="27"/>
  <c r="C887" i="27"/>
  <c r="C886" i="27"/>
  <c r="C885" i="27"/>
  <c r="E885" i="27" s="1"/>
  <c r="C884" i="27"/>
  <c r="C883" i="27"/>
  <c r="C882" i="27"/>
  <c r="C881" i="27"/>
  <c r="E881" i="27" s="1"/>
  <c r="C880" i="27"/>
  <c r="C879" i="27"/>
  <c r="C878" i="27"/>
  <c r="C877" i="27"/>
  <c r="C876" i="27"/>
  <c r="C875" i="27"/>
  <c r="C874" i="27"/>
  <c r="C873" i="27"/>
  <c r="C872" i="27"/>
  <c r="C871" i="27"/>
  <c r="C870" i="27"/>
  <c r="E870" i="27" s="1"/>
  <c r="C869" i="27"/>
  <c r="C868" i="27"/>
  <c r="C867" i="27"/>
  <c r="C866" i="27"/>
  <c r="C865" i="27"/>
  <c r="C864" i="27"/>
  <c r="E864" i="27" s="1"/>
  <c r="C863" i="27"/>
  <c r="C862" i="27"/>
  <c r="C861" i="27"/>
  <c r="C860" i="27"/>
  <c r="E860" i="27" s="1"/>
  <c r="C859" i="27"/>
  <c r="C858" i="27"/>
  <c r="C857" i="27"/>
  <c r="C856" i="27"/>
  <c r="C855" i="27"/>
  <c r="C854" i="27"/>
  <c r="C853" i="27"/>
  <c r="C852" i="27"/>
  <c r="C851" i="27"/>
  <c r="C850" i="27"/>
  <c r="C849" i="27"/>
  <c r="E849" i="27" s="1"/>
  <c r="C848" i="27"/>
  <c r="C847" i="27"/>
  <c r="C846" i="27"/>
  <c r="C845" i="27"/>
  <c r="C844" i="27"/>
  <c r="C843" i="27"/>
  <c r="C842" i="27"/>
  <c r="C841" i="27"/>
  <c r="C840" i="27"/>
  <c r="C839" i="27"/>
  <c r="C838" i="27"/>
  <c r="C837" i="27"/>
  <c r="C836" i="27"/>
  <c r="C835" i="27"/>
  <c r="E836" i="27"/>
  <c r="C834" i="27"/>
  <c r="E834" i="27" s="1"/>
  <c r="C833" i="27"/>
  <c r="C832" i="27"/>
  <c r="E832" i="27" s="1"/>
  <c r="C831" i="27"/>
  <c r="C830" i="27"/>
  <c r="C829" i="27"/>
  <c r="C828" i="27"/>
  <c r="E828" i="27" s="1"/>
  <c r="C827" i="27"/>
  <c r="C826" i="27"/>
  <c r="C825" i="27"/>
  <c r="C824" i="27"/>
  <c r="C823" i="27"/>
  <c r="C822" i="27"/>
  <c r="C821" i="27"/>
  <c r="E821" i="27" s="1"/>
  <c r="C820" i="27"/>
  <c r="C819" i="27"/>
  <c r="C818" i="27"/>
  <c r="C817" i="27"/>
  <c r="C816" i="27"/>
  <c r="C815" i="27"/>
  <c r="C814" i="27"/>
  <c r="C813" i="27"/>
  <c r="B812" i="27"/>
  <c r="C812" i="27"/>
  <c r="C811" i="27"/>
  <c r="C810" i="27"/>
  <c r="C809" i="27"/>
  <c r="C808" i="27"/>
  <c r="C807" i="27"/>
  <c r="C806" i="27"/>
  <c r="B806" i="27"/>
  <c r="C805" i="27"/>
  <c r="B805" i="27"/>
  <c r="C804" i="27"/>
  <c r="B804" i="27"/>
  <c r="H1779" i="43"/>
  <c r="G1776" i="43"/>
  <c r="H1776" i="43" s="1"/>
  <c r="G1775" i="43"/>
  <c r="H1775" i="43" s="1"/>
  <c r="G1774" i="43"/>
  <c r="H1774" i="43" s="1"/>
  <c r="G1773" i="43"/>
  <c r="H1773" i="43" s="1"/>
  <c r="G1770" i="43"/>
  <c r="H1770" i="43" s="1"/>
  <c r="G1769" i="43"/>
  <c r="H1769" i="43" s="1"/>
  <c r="G1768" i="43"/>
  <c r="H1768" i="43" s="1"/>
  <c r="G1767" i="43"/>
  <c r="H1767" i="43" s="1"/>
  <c r="G1740" i="43"/>
  <c r="H1740" i="43" s="1"/>
  <c r="G1736" i="43"/>
  <c r="H1736" i="43" s="1"/>
  <c r="H1755" i="43"/>
  <c r="H1757" i="43"/>
  <c r="G1752" i="43"/>
  <c r="H1752" i="43" s="1"/>
  <c r="H1753" i="43" s="1"/>
  <c r="H1743" i="43"/>
  <c r="G1739" i="43"/>
  <c r="H1739" i="43" s="1"/>
  <c r="G1735" i="43"/>
  <c r="H1735" i="43" s="1"/>
  <c r="H1727" i="43"/>
  <c r="G1724" i="43"/>
  <c r="H1724" i="43" s="1"/>
  <c r="G1723" i="43"/>
  <c r="H1723" i="43" s="1"/>
  <c r="G1720" i="43"/>
  <c r="H1720" i="43" s="1"/>
  <c r="G1719" i="43"/>
  <c r="H1719" i="43" s="1"/>
  <c r="H1707" i="43"/>
  <c r="H1705" i="43"/>
  <c r="G1702" i="43"/>
  <c r="H1702" i="43" s="1"/>
  <c r="H1703" i="43" s="1"/>
  <c r="H1691" i="43"/>
  <c r="H1689" i="43"/>
  <c r="G1686" i="43"/>
  <c r="H1686" i="43" s="1"/>
  <c r="H1687" i="43" s="1"/>
  <c r="G1670" i="43"/>
  <c r="H1670" i="43" s="1"/>
  <c r="H1671" i="43" s="1"/>
  <c r="H1675" i="43"/>
  <c r="H1673" i="43"/>
  <c r="H1659" i="43"/>
  <c r="H1657" i="43"/>
  <c r="G1654" i="43"/>
  <c r="H1654" i="43" s="1"/>
  <c r="H1655" i="43" s="1"/>
  <c r="H1643" i="43"/>
  <c r="H1641" i="43"/>
  <c r="G1638" i="43"/>
  <c r="H1638" i="43" s="1"/>
  <c r="H1639" i="43" s="1"/>
  <c r="H1628" i="43"/>
  <c r="H1626" i="43"/>
  <c r="G1623" i="43"/>
  <c r="H1623" i="43" s="1"/>
  <c r="H1624" i="43" s="1"/>
  <c r="H1612" i="43"/>
  <c r="G1609" i="43"/>
  <c r="H1609" i="43" s="1"/>
  <c r="G1605" i="43"/>
  <c r="H1605" i="43" s="1"/>
  <c r="G1604" i="43"/>
  <c r="H1604" i="43" s="1"/>
  <c r="H2054" i="1"/>
  <c r="G1608" i="43" s="1"/>
  <c r="H1608" i="43" s="1"/>
  <c r="H1594" i="43"/>
  <c r="G1591" i="43"/>
  <c r="H1591" i="43" s="1"/>
  <c r="G1590" i="43"/>
  <c r="H1590" i="43" s="1"/>
  <c r="G1587" i="43"/>
  <c r="H1587" i="43" s="1"/>
  <c r="G1586" i="43"/>
  <c r="H1586" i="43" s="1"/>
  <c r="H1575" i="43"/>
  <c r="G1572" i="43"/>
  <c r="H1572" i="43" s="1"/>
  <c r="G1571" i="43"/>
  <c r="H1571" i="43" s="1"/>
  <c r="G1568" i="43"/>
  <c r="H1568" i="43" s="1"/>
  <c r="G1567" i="43"/>
  <c r="H1567" i="43" s="1"/>
  <c r="H1558" i="43"/>
  <c r="G1555" i="43"/>
  <c r="H1555" i="43" s="1"/>
  <c r="G1550" i="43"/>
  <c r="H1550" i="43" s="1"/>
  <c r="G1554" i="43"/>
  <c r="H1554" i="43" s="1"/>
  <c r="G1551" i="43"/>
  <c r="H1551" i="43" s="1"/>
  <c r="H1541" i="43"/>
  <c r="G1538" i="43"/>
  <c r="H1538" i="43" s="1"/>
  <c r="H1539" i="43" s="1"/>
  <c r="G1535" i="43"/>
  <c r="H1535" i="43" s="1"/>
  <c r="H1536" i="43" s="1"/>
  <c r="H1526" i="43"/>
  <c r="G1523" i="43"/>
  <c r="H1523" i="43" s="1"/>
  <c r="H1524" i="43" s="1"/>
  <c r="G1520" i="43"/>
  <c r="H1520" i="43" s="1"/>
  <c r="H1521" i="43" s="1"/>
  <c r="H1511" i="43"/>
  <c r="G1508" i="43"/>
  <c r="H1508" i="43" s="1"/>
  <c r="H1509" i="43" s="1"/>
  <c r="G1505" i="43"/>
  <c r="H1505" i="43" s="1"/>
  <c r="H1506" i="43" s="1"/>
  <c r="H1497" i="43"/>
  <c r="G1494" i="43"/>
  <c r="H1494" i="43" s="1"/>
  <c r="H1495" i="43" s="1"/>
  <c r="G1491" i="43"/>
  <c r="H1491" i="43" s="1"/>
  <c r="H1492" i="43" s="1"/>
  <c r="G1477" i="43"/>
  <c r="H1477" i="43" s="1"/>
  <c r="H1478" i="43" s="1"/>
  <c r="G1474" i="43"/>
  <c r="H1474" i="43" s="1"/>
  <c r="G1473" i="43"/>
  <c r="H1473" i="43" s="1"/>
  <c r="G1461" i="43"/>
  <c r="H1461" i="43" s="1"/>
  <c r="H1462" i="43" s="1"/>
  <c r="G1458" i="43"/>
  <c r="H1458" i="43" s="1"/>
  <c r="G1457" i="43"/>
  <c r="H1457" i="43" s="1"/>
  <c r="G1444" i="43"/>
  <c r="H1444" i="43" s="1"/>
  <c r="H1445" i="43" s="1"/>
  <c r="G1441" i="43"/>
  <c r="H1441" i="43" s="1"/>
  <c r="G1440" i="43"/>
  <c r="H1440" i="43" s="1"/>
  <c r="G1428" i="43"/>
  <c r="H1428" i="43" s="1"/>
  <c r="H1429" i="43" s="1"/>
  <c r="G1425" i="43"/>
  <c r="H1425" i="43" s="1"/>
  <c r="G1424" i="43"/>
  <c r="H1424" i="43" s="1"/>
  <c r="G1411" i="43"/>
  <c r="H1411" i="43" s="1"/>
  <c r="H1412" i="43" s="1"/>
  <c r="G1408" i="43"/>
  <c r="H1408" i="43" s="1"/>
  <c r="G1407" i="43"/>
  <c r="H1407" i="43" s="1"/>
  <c r="G1394" i="43"/>
  <c r="H1394" i="43" s="1"/>
  <c r="H1395" i="43" s="1"/>
  <c r="G1391" i="43"/>
  <c r="H1391" i="43" s="1"/>
  <c r="G1390" i="43"/>
  <c r="H1390" i="43" s="1"/>
  <c r="H1381" i="43"/>
  <c r="G1378" i="43"/>
  <c r="H1378" i="43" s="1"/>
  <c r="H1379" i="43" s="1"/>
  <c r="G1375" i="43"/>
  <c r="H1375" i="43" s="1"/>
  <c r="G1374" i="43"/>
  <c r="H1374" i="43" s="1"/>
  <c r="H1365" i="43"/>
  <c r="G1362" i="43"/>
  <c r="H1362" i="43" s="1"/>
  <c r="H1363" i="43" s="1"/>
  <c r="G1359" i="43"/>
  <c r="H1359" i="43" s="1"/>
  <c r="G1358" i="43"/>
  <c r="H1358" i="43" s="1"/>
  <c r="H1350" i="43"/>
  <c r="G1344" i="43"/>
  <c r="H1344" i="43" s="1"/>
  <c r="G1347" i="43"/>
  <c r="H1347" i="43" s="1"/>
  <c r="H1348" i="43" s="1"/>
  <c r="G1343" i="43"/>
  <c r="H1343" i="43" s="1"/>
  <c r="H1334" i="43"/>
  <c r="G1331" i="43"/>
  <c r="H1331" i="43" s="1"/>
  <c r="H1332" i="43" s="1"/>
  <c r="G1328" i="43"/>
  <c r="H1328" i="43" s="1"/>
  <c r="H1329" i="43" s="1"/>
  <c r="H1320" i="43"/>
  <c r="G1317" i="43"/>
  <c r="H1317" i="43" s="1"/>
  <c r="H1318" i="43" s="1"/>
  <c r="G1314" i="43"/>
  <c r="H1314" i="43" s="1"/>
  <c r="H1315" i="43" s="1"/>
  <c r="H1305" i="43"/>
  <c r="G1302" i="43"/>
  <c r="H1302" i="43" s="1"/>
  <c r="H1303" i="43" s="1"/>
  <c r="G1299" i="43"/>
  <c r="H1299" i="43" s="1"/>
  <c r="H1300" i="43" s="1"/>
  <c r="H1291" i="43"/>
  <c r="G1288" i="43"/>
  <c r="H1288" i="43" s="1"/>
  <c r="H1289" i="43" s="1"/>
  <c r="G1285" i="43"/>
  <c r="H1285" i="43" s="1"/>
  <c r="H1286" i="43" s="1"/>
  <c r="H1277" i="43"/>
  <c r="G1274" i="43"/>
  <c r="H1274" i="43" s="1"/>
  <c r="H1275" i="43" s="1"/>
  <c r="G1271" i="43"/>
  <c r="H1271" i="43" s="1"/>
  <c r="H1272" i="43" s="1"/>
  <c r="G1258" i="43"/>
  <c r="H1258" i="43" s="1"/>
  <c r="H1259" i="43" s="1"/>
  <c r="G1255" i="43"/>
  <c r="H1255" i="43" s="1"/>
  <c r="H1256" i="43" s="1"/>
  <c r="G1242" i="43"/>
  <c r="H1242" i="43" s="1"/>
  <c r="H1243" i="43" s="1"/>
  <c r="G1239" i="43"/>
  <c r="H1239" i="43" s="1"/>
  <c r="H1240" i="43" s="1"/>
  <c r="G1226" i="43"/>
  <c r="H1226" i="43" s="1"/>
  <c r="H1227" i="43" s="1"/>
  <c r="G1223" i="43"/>
  <c r="H1223" i="43" s="1"/>
  <c r="H1224" i="43" s="1"/>
  <c r="G1210" i="43"/>
  <c r="H1210" i="43" s="1"/>
  <c r="H1211" i="43" s="1"/>
  <c r="G1207" i="43"/>
  <c r="H1207" i="43" s="1"/>
  <c r="H1208" i="43" s="1"/>
  <c r="G1193" i="43"/>
  <c r="H1193" i="43" s="1"/>
  <c r="H1194" i="43" s="1"/>
  <c r="G1190" i="43"/>
  <c r="H1190" i="43" s="1"/>
  <c r="H1191" i="43" s="1"/>
  <c r="H1180" i="43"/>
  <c r="G1177" i="43"/>
  <c r="H1177" i="43" s="1"/>
  <c r="H1178" i="43" s="1"/>
  <c r="G1174" i="43"/>
  <c r="H1174" i="43" s="1"/>
  <c r="H1175" i="43" s="1"/>
  <c r="H1166" i="43"/>
  <c r="G1163" i="43"/>
  <c r="H1163" i="43" s="1"/>
  <c r="H1164" i="43" s="1"/>
  <c r="G1160" i="43"/>
  <c r="H1160" i="43" s="1"/>
  <c r="H1161" i="43" s="1"/>
  <c r="H1151" i="43"/>
  <c r="G1148" i="43"/>
  <c r="H1148" i="43" s="1"/>
  <c r="H1149" i="43" s="1"/>
  <c r="G1145" i="43"/>
  <c r="H1145" i="43" s="1"/>
  <c r="H1146" i="43" s="1"/>
  <c r="H1137" i="43"/>
  <c r="G1134" i="43"/>
  <c r="H1134" i="43" s="1"/>
  <c r="H1135" i="43" s="1"/>
  <c r="G1131" i="43"/>
  <c r="H1131" i="43" s="1"/>
  <c r="H1132" i="43" s="1"/>
  <c r="H1122" i="43"/>
  <c r="G1119" i="43"/>
  <c r="H1119" i="43" s="1"/>
  <c r="H1120" i="43" s="1"/>
  <c r="G1116" i="43"/>
  <c r="H1116" i="43" s="1"/>
  <c r="H1117" i="43" s="1"/>
  <c r="G1103" i="43"/>
  <c r="H1103" i="43" s="1"/>
  <c r="H1104" i="43" s="1"/>
  <c r="G1100" i="43"/>
  <c r="H1100" i="43" s="1"/>
  <c r="G1099" i="43"/>
  <c r="H1099" i="43" s="1"/>
  <c r="G1086" i="43"/>
  <c r="H1086" i="43" s="1"/>
  <c r="G1085" i="43"/>
  <c r="H1085" i="43" s="1"/>
  <c r="G1082" i="43"/>
  <c r="H1082" i="43" s="1"/>
  <c r="G1081" i="43"/>
  <c r="H1081" i="43" s="1"/>
  <c r="H880" i="43"/>
  <c r="G1069" i="43"/>
  <c r="H1069" i="43" s="1"/>
  <c r="H1070" i="43" s="1"/>
  <c r="G1066" i="43"/>
  <c r="H1066" i="43" s="1"/>
  <c r="G1065" i="43"/>
  <c r="H1065" i="43" s="1"/>
  <c r="G1051" i="43"/>
  <c r="H1051" i="43" s="1"/>
  <c r="G1052" i="43"/>
  <c r="H1052" i="43" s="1"/>
  <c r="G1050" i="43"/>
  <c r="H1050" i="43" s="1"/>
  <c r="G1047" i="43"/>
  <c r="H1047" i="43" s="1"/>
  <c r="G1046" i="43"/>
  <c r="H1046" i="43" s="1"/>
  <c r="G1034" i="43"/>
  <c r="H1034" i="43" s="1"/>
  <c r="G1033" i="43"/>
  <c r="H1033" i="43" s="1"/>
  <c r="G1030" i="43"/>
  <c r="H1030" i="43" s="1"/>
  <c r="G1029" i="43"/>
  <c r="H1029" i="43" s="1"/>
  <c r="G1016" i="43"/>
  <c r="H1016" i="43" s="1"/>
  <c r="G1015" i="43"/>
  <c r="H1015" i="43" s="1"/>
  <c r="G1012" i="43"/>
  <c r="H1012" i="43" s="1"/>
  <c r="G1011" i="43"/>
  <c r="H1011" i="43" s="1"/>
  <c r="G998" i="43"/>
  <c r="H998" i="43" s="1"/>
  <c r="G995" i="43"/>
  <c r="H995" i="43" s="1"/>
  <c r="G994" i="43"/>
  <c r="H994" i="43" s="1"/>
  <c r="G981" i="43"/>
  <c r="H981" i="43" s="1"/>
  <c r="G982" i="43"/>
  <c r="H982" i="43" s="1"/>
  <c r="G980" i="43"/>
  <c r="H980" i="43" s="1"/>
  <c r="G977" i="43"/>
  <c r="H977" i="43" s="1"/>
  <c r="G976" i="43"/>
  <c r="H976" i="43" s="1"/>
  <c r="G958" i="43"/>
  <c r="H958" i="43" s="1"/>
  <c r="G959" i="43"/>
  <c r="H959" i="43" s="1"/>
  <c r="G962" i="43"/>
  <c r="H962" i="43" s="1"/>
  <c r="G963" i="43"/>
  <c r="H963" i="43" s="1"/>
  <c r="G946" i="43"/>
  <c r="H946" i="43" s="1"/>
  <c r="G945" i="43"/>
  <c r="H945" i="43" s="1"/>
  <c r="G942" i="43"/>
  <c r="H942" i="43" s="1"/>
  <c r="G941" i="43"/>
  <c r="H941" i="43" s="1"/>
  <c r="G929" i="43"/>
  <c r="H929" i="43" s="1"/>
  <c r="H933" i="43"/>
  <c r="G927" i="43"/>
  <c r="H927" i="43" s="1"/>
  <c r="G924" i="43"/>
  <c r="H924" i="43" s="1"/>
  <c r="G923" i="43"/>
  <c r="H923" i="43" s="1"/>
  <c r="G911" i="43"/>
  <c r="H911" i="43" s="1"/>
  <c r="G910" i="43"/>
  <c r="H910" i="43" s="1"/>
  <c r="G907" i="43"/>
  <c r="H907" i="43" s="1"/>
  <c r="G906" i="43"/>
  <c r="H906" i="43" s="1"/>
  <c r="G894" i="43"/>
  <c r="H894" i="43" s="1"/>
  <c r="G893" i="43"/>
  <c r="H893" i="43" s="1"/>
  <c r="G890" i="43"/>
  <c r="H890" i="43" s="1"/>
  <c r="G889" i="43"/>
  <c r="H889" i="43" s="1"/>
  <c r="G877" i="43"/>
  <c r="H877" i="43" s="1"/>
  <c r="G876" i="43"/>
  <c r="H876" i="43" s="1"/>
  <c r="G875" i="43"/>
  <c r="H875" i="43" s="1"/>
  <c r="G874" i="43"/>
  <c r="H874" i="43" s="1"/>
  <c r="G873" i="43"/>
  <c r="H873" i="43" s="1"/>
  <c r="G872" i="43"/>
  <c r="H872" i="43" s="1"/>
  <c r="G871" i="43"/>
  <c r="H871" i="43" s="1"/>
  <c r="G868" i="43"/>
  <c r="H868" i="43" s="1"/>
  <c r="G867" i="43"/>
  <c r="H867" i="43" s="1"/>
  <c r="G866" i="43"/>
  <c r="H866" i="43" s="1"/>
  <c r="G854" i="43"/>
  <c r="H854" i="43" s="1"/>
  <c r="G853" i="43"/>
  <c r="H853" i="43" s="1"/>
  <c r="G852" i="43"/>
  <c r="H852" i="43" s="1"/>
  <c r="G851" i="43"/>
  <c r="H851" i="43" s="1"/>
  <c r="G850" i="43"/>
  <c r="H850" i="43" s="1"/>
  <c r="G849" i="43"/>
  <c r="H849" i="43" s="1"/>
  <c r="G848" i="43"/>
  <c r="H848" i="43" s="1"/>
  <c r="G845" i="43"/>
  <c r="H845" i="43" s="1"/>
  <c r="G844" i="43"/>
  <c r="H844" i="43" s="1"/>
  <c r="G843" i="43"/>
  <c r="H843" i="43" s="1"/>
  <c r="H835" i="43"/>
  <c r="G832" i="43"/>
  <c r="H832" i="43" s="1"/>
  <c r="G831" i="43"/>
  <c r="H831" i="43" s="1"/>
  <c r="G830" i="43"/>
  <c r="H830" i="43" s="1"/>
  <c r="G829" i="43"/>
  <c r="H829" i="43" s="1"/>
  <c r="G828" i="43"/>
  <c r="H828" i="43" s="1"/>
  <c r="G827" i="43"/>
  <c r="H827" i="43" s="1"/>
  <c r="G826" i="43"/>
  <c r="H826" i="43" s="1"/>
  <c r="G823" i="43"/>
  <c r="H823" i="43" s="1"/>
  <c r="G822" i="43"/>
  <c r="H822" i="43" s="1"/>
  <c r="G821" i="43"/>
  <c r="H821" i="43" s="1"/>
  <c r="G809" i="43"/>
  <c r="H809" i="43" s="1"/>
  <c r="G808" i="43"/>
  <c r="H808" i="43" s="1"/>
  <c r="G807" i="43"/>
  <c r="H807" i="43" s="1"/>
  <c r="G806" i="43"/>
  <c r="H806" i="43" s="1"/>
  <c r="G805" i="43"/>
  <c r="H805" i="43" s="1"/>
  <c r="G804" i="43"/>
  <c r="H804" i="43" s="1"/>
  <c r="G803" i="43"/>
  <c r="H803" i="43" s="1"/>
  <c r="G800" i="43"/>
  <c r="H800" i="43" s="1"/>
  <c r="G799" i="43"/>
  <c r="H799" i="43" s="1"/>
  <c r="G798" i="43"/>
  <c r="H798" i="43" s="1"/>
  <c r="H790" i="43"/>
  <c r="G787" i="43"/>
  <c r="H787" i="43" s="1"/>
  <c r="G786" i="43"/>
  <c r="H786" i="43" s="1"/>
  <c r="G785" i="43"/>
  <c r="H785" i="43" s="1"/>
  <c r="G784" i="43"/>
  <c r="H784" i="43" s="1"/>
  <c r="G783" i="43"/>
  <c r="H783" i="43" s="1"/>
  <c r="G782" i="43"/>
  <c r="H782" i="43" s="1"/>
  <c r="G781" i="43"/>
  <c r="H781" i="43" s="1"/>
  <c r="G778" i="43"/>
  <c r="H778" i="43" s="1"/>
  <c r="G777" i="43"/>
  <c r="H777" i="43" s="1"/>
  <c r="G776" i="43"/>
  <c r="H776" i="43" s="1"/>
  <c r="G764" i="43"/>
  <c r="H764" i="43" s="1"/>
  <c r="G763" i="43"/>
  <c r="H763" i="43" s="1"/>
  <c r="G762" i="43"/>
  <c r="H762" i="43" s="1"/>
  <c r="G761" i="43"/>
  <c r="H761" i="43" s="1"/>
  <c r="G760" i="43"/>
  <c r="H760" i="43" s="1"/>
  <c r="G759" i="43"/>
  <c r="H759" i="43" s="1"/>
  <c r="G758" i="43"/>
  <c r="H758" i="43" s="1"/>
  <c r="G755" i="43"/>
  <c r="H755" i="43" s="1"/>
  <c r="G754" i="43"/>
  <c r="H754" i="43" s="1"/>
  <c r="G753" i="43"/>
  <c r="H753" i="43" s="1"/>
  <c r="H745" i="43"/>
  <c r="G742" i="43"/>
  <c r="H742" i="43" s="1"/>
  <c r="G741" i="43"/>
  <c r="H741" i="43" s="1"/>
  <c r="G740" i="43"/>
  <c r="H740" i="43" s="1"/>
  <c r="G739" i="43"/>
  <c r="H739" i="43" s="1"/>
  <c r="G738" i="43"/>
  <c r="H738" i="43" s="1"/>
  <c r="G737" i="43"/>
  <c r="H737" i="43" s="1"/>
  <c r="G736" i="43"/>
  <c r="H736" i="43" s="1"/>
  <c r="G733" i="43"/>
  <c r="H733" i="43" s="1"/>
  <c r="G732" i="43"/>
  <c r="H732" i="43" s="1"/>
  <c r="G731" i="43"/>
  <c r="H731" i="43" s="1"/>
  <c r="G719" i="43"/>
  <c r="H719" i="43" s="1"/>
  <c r="G718" i="43"/>
  <c r="H718" i="43" s="1"/>
  <c r="G717" i="43"/>
  <c r="H717" i="43" s="1"/>
  <c r="G716" i="43"/>
  <c r="H716" i="43" s="1"/>
  <c r="G715" i="43"/>
  <c r="H715" i="43" s="1"/>
  <c r="G714" i="43"/>
  <c r="H714" i="43" s="1"/>
  <c r="G713" i="43"/>
  <c r="H713" i="43" s="1"/>
  <c r="G710" i="43"/>
  <c r="H710" i="43" s="1"/>
  <c r="G709" i="43"/>
  <c r="H709" i="43" s="1"/>
  <c r="G708" i="43"/>
  <c r="H708" i="43" s="1"/>
  <c r="G692" i="43"/>
  <c r="H692" i="43" s="1"/>
  <c r="H700" i="43"/>
  <c r="G697" i="43"/>
  <c r="H697" i="43" s="1"/>
  <c r="G696" i="43"/>
  <c r="H696" i="43" s="1"/>
  <c r="G695" i="43"/>
  <c r="H695" i="43" s="1"/>
  <c r="G694" i="43"/>
  <c r="H694" i="43" s="1"/>
  <c r="G693" i="43"/>
  <c r="H693" i="43" s="1"/>
  <c r="G691" i="43"/>
  <c r="H691" i="43" s="1"/>
  <c r="G688" i="43"/>
  <c r="H688" i="43" s="1"/>
  <c r="G687" i="43"/>
  <c r="H687" i="43" s="1"/>
  <c r="G686" i="43"/>
  <c r="H686" i="43" s="1"/>
  <c r="G674" i="43"/>
  <c r="H674" i="43" s="1"/>
  <c r="G673" i="43"/>
  <c r="H673" i="43" s="1"/>
  <c r="G672" i="43"/>
  <c r="H672" i="43" s="1"/>
  <c r="G671" i="43"/>
  <c r="H671" i="43" s="1"/>
  <c r="G670" i="43"/>
  <c r="H670" i="43" s="1"/>
  <c r="G669" i="43"/>
  <c r="H669" i="43" s="1"/>
  <c r="G668" i="43"/>
  <c r="H668" i="43" s="1"/>
  <c r="G665" i="43"/>
  <c r="H665" i="43" s="1"/>
  <c r="G664" i="43"/>
  <c r="H664" i="43" s="1"/>
  <c r="G663" i="43"/>
  <c r="H663" i="43" s="1"/>
  <c r="H654" i="43"/>
  <c r="G651" i="43"/>
  <c r="H651" i="43" s="1"/>
  <c r="G650" i="43"/>
  <c r="H650" i="43" s="1"/>
  <c r="G649" i="43"/>
  <c r="H649" i="43" s="1"/>
  <c r="G648" i="43"/>
  <c r="H648" i="43" s="1"/>
  <c r="G647" i="43"/>
  <c r="H647" i="43" s="1"/>
  <c r="G646" i="43"/>
  <c r="H646" i="43" s="1"/>
  <c r="G645" i="43"/>
  <c r="H645" i="43" s="1"/>
  <c r="G642" i="43"/>
  <c r="H642" i="43" s="1"/>
  <c r="G641" i="43"/>
  <c r="H641" i="43" s="1"/>
  <c r="G640" i="43"/>
  <c r="H640" i="43" s="1"/>
  <c r="G622" i="43"/>
  <c r="H622" i="43" s="1"/>
  <c r="G623" i="43"/>
  <c r="H623" i="43" s="1"/>
  <c r="G624" i="43"/>
  <c r="H624" i="43" s="1"/>
  <c r="G625" i="43"/>
  <c r="H625" i="43" s="1"/>
  <c r="G626" i="43"/>
  <c r="H626" i="43" s="1"/>
  <c r="G627" i="43"/>
  <c r="H627" i="43" s="1"/>
  <c r="G621" i="43"/>
  <c r="G618" i="43"/>
  <c r="H618" i="43" s="1"/>
  <c r="G617" i="43"/>
  <c r="H617" i="43" s="1"/>
  <c r="G616" i="43"/>
  <c r="H616" i="43" s="1"/>
  <c r="G596" i="43"/>
  <c r="H596" i="43" s="1"/>
  <c r="H607" i="43"/>
  <c r="G604" i="43"/>
  <c r="H604" i="43" s="1"/>
  <c r="G603" i="43"/>
  <c r="H603" i="43" s="1"/>
  <c r="H602" i="43"/>
  <c r="G601" i="43"/>
  <c r="H601" i="43" s="1"/>
  <c r="G598" i="43"/>
  <c r="H598" i="43" s="1"/>
  <c r="G597" i="43"/>
  <c r="H597" i="43" s="1"/>
  <c r="H587" i="43"/>
  <c r="G584" i="43"/>
  <c r="H584" i="43" s="1"/>
  <c r="G583" i="43"/>
  <c r="H583" i="43" s="1"/>
  <c r="G582" i="43"/>
  <c r="H582" i="43" s="1"/>
  <c r="H581" i="43"/>
  <c r="G580" i="43"/>
  <c r="H580" i="43" s="1"/>
  <c r="G579" i="43"/>
  <c r="H579" i="43" s="1"/>
  <c r="G576" i="43"/>
  <c r="H576" i="43" s="1"/>
  <c r="G575" i="43"/>
  <c r="H575" i="43" s="1"/>
  <c r="H566" i="43"/>
  <c r="G563" i="43"/>
  <c r="H563" i="43" s="1"/>
  <c r="G562" i="43"/>
  <c r="H562" i="43" s="1"/>
  <c r="G561" i="43"/>
  <c r="H561" i="43" s="1"/>
  <c r="H560" i="43"/>
  <c r="G559" i="43"/>
  <c r="H559" i="43" s="1"/>
  <c r="G558" i="43"/>
  <c r="H558" i="43" s="1"/>
  <c r="G555" i="43"/>
  <c r="H555" i="43" s="1"/>
  <c r="G554" i="43"/>
  <c r="H554" i="43" s="1"/>
  <c r="H546" i="43"/>
  <c r="G543" i="43"/>
  <c r="H543" i="43" s="1"/>
  <c r="G542" i="43"/>
  <c r="H542" i="43" s="1"/>
  <c r="G541" i="43"/>
  <c r="H541" i="43" s="1"/>
  <c r="H540" i="43"/>
  <c r="G539" i="43"/>
  <c r="H539" i="43" s="1"/>
  <c r="G538" i="43"/>
  <c r="H538" i="43" s="1"/>
  <c r="G535" i="43"/>
  <c r="H535" i="43" s="1"/>
  <c r="G534" i="43"/>
  <c r="H534" i="43" s="1"/>
  <c r="H526" i="43"/>
  <c r="G523" i="43"/>
  <c r="H523" i="43" s="1"/>
  <c r="G522" i="43"/>
  <c r="H522" i="43" s="1"/>
  <c r="G521" i="43"/>
  <c r="H521" i="43" s="1"/>
  <c r="H520" i="43"/>
  <c r="G519" i="43"/>
  <c r="H519" i="43" s="1"/>
  <c r="G518" i="43"/>
  <c r="H518" i="43" s="1"/>
  <c r="G515" i="43"/>
  <c r="H515" i="43" s="1"/>
  <c r="G514" i="43"/>
  <c r="H514" i="43" s="1"/>
  <c r="G501" i="43"/>
  <c r="H501" i="43" s="1"/>
  <c r="G500" i="43"/>
  <c r="H500" i="43" s="1"/>
  <c r="G499" i="43"/>
  <c r="H499" i="43" s="1"/>
  <c r="H498" i="43"/>
  <c r="G497" i="43"/>
  <c r="H497" i="43" s="1"/>
  <c r="G496" i="43"/>
  <c r="H496" i="43" s="1"/>
  <c r="H495" i="43"/>
  <c r="G494" i="43"/>
  <c r="H494" i="43" s="1"/>
  <c r="G493" i="43"/>
  <c r="H493" i="43" s="1"/>
  <c r="G490" i="43"/>
  <c r="H490" i="43" s="1"/>
  <c r="G489" i="43"/>
  <c r="H489" i="43" s="1"/>
  <c r="G488" i="43"/>
  <c r="H488" i="43" s="1"/>
  <c r="G476" i="43"/>
  <c r="H476" i="43" s="1"/>
  <c r="G475" i="43"/>
  <c r="H475" i="43" s="1"/>
  <c r="G474" i="43"/>
  <c r="H474" i="43" s="1"/>
  <c r="H473" i="43"/>
  <c r="G472" i="43"/>
  <c r="H472" i="43" s="1"/>
  <c r="G471" i="43"/>
  <c r="H471" i="43" s="1"/>
  <c r="H470" i="43"/>
  <c r="G469" i="43"/>
  <c r="H469" i="43" s="1"/>
  <c r="G468" i="43"/>
  <c r="H468" i="43" s="1"/>
  <c r="G465" i="43"/>
  <c r="H465" i="43" s="1"/>
  <c r="G464" i="43"/>
  <c r="H464" i="43" s="1"/>
  <c r="G463" i="43"/>
  <c r="H463" i="43" s="1"/>
  <c r="G451" i="43"/>
  <c r="H451" i="43" s="1"/>
  <c r="G450" i="43"/>
  <c r="H450" i="43" s="1"/>
  <c r="G449" i="43"/>
  <c r="H449" i="43" s="1"/>
  <c r="H448" i="43"/>
  <c r="G447" i="43"/>
  <c r="H447" i="43" s="1"/>
  <c r="G446" i="43"/>
  <c r="H446" i="43" s="1"/>
  <c r="H445" i="43"/>
  <c r="G444" i="43"/>
  <c r="H444" i="43" s="1"/>
  <c r="G443" i="43"/>
  <c r="H443" i="43" s="1"/>
  <c r="G440" i="43"/>
  <c r="H440" i="43" s="1"/>
  <c r="G439" i="43"/>
  <c r="H439" i="43" s="1"/>
  <c r="G438" i="43"/>
  <c r="H438" i="43" s="1"/>
  <c r="G426" i="43"/>
  <c r="H426" i="43" s="1"/>
  <c r="G425" i="43"/>
  <c r="H425" i="43" s="1"/>
  <c r="G424" i="43"/>
  <c r="H424" i="43" s="1"/>
  <c r="H423" i="43"/>
  <c r="G422" i="43"/>
  <c r="H422" i="43" s="1"/>
  <c r="G421" i="43"/>
  <c r="H421" i="43" s="1"/>
  <c r="H420" i="43"/>
  <c r="G419" i="43"/>
  <c r="H419" i="43" s="1"/>
  <c r="G418" i="43"/>
  <c r="H418" i="43" s="1"/>
  <c r="G415" i="43"/>
  <c r="H415" i="43" s="1"/>
  <c r="G414" i="43"/>
  <c r="H414" i="43" s="1"/>
  <c r="G413" i="43"/>
  <c r="H413" i="43" s="1"/>
  <c r="H404" i="43"/>
  <c r="G401" i="43"/>
  <c r="H401" i="43" s="1"/>
  <c r="G400" i="43"/>
  <c r="H400" i="43" s="1"/>
  <c r="G399" i="43"/>
  <c r="H399" i="43" s="1"/>
  <c r="H398" i="43"/>
  <c r="G397" i="43"/>
  <c r="H397" i="43" s="1"/>
  <c r="G396" i="43"/>
  <c r="H396" i="43" s="1"/>
  <c r="H395" i="43"/>
  <c r="G394" i="43"/>
  <c r="H394" i="43" s="1"/>
  <c r="G393" i="43"/>
  <c r="H393" i="43" s="1"/>
  <c r="G390" i="43"/>
  <c r="H390" i="43" s="1"/>
  <c r="G389" i="43"/>
  <c r="H389" i="43" s="1"/>
  <c r="G388" i="43"/>
  <c r="H388" i="43" s="1"/>
  <c r="H380" i="43"/>
  <c r="G377" i="43"/>
  <c r="H377" i="43" s="1"/>
  <c r="G376" i="43"/>
  <c r="H376" i="43" s="1"/>
  <c r="G375" i="43"/>
  <c r="H375" i="43" s="1"/>
  <c r="H374" i="43"/>
  <c r="G373" i="43"/>
  <c r="H373" i="43" s="1"/>
  <c r="G372" i="43"/>
  <c r="H372" i="43" s="1"/>
  <c r="H371" i="43"/>
  <c r="G370" i="43"/>
  <c r="H370" i="43" s="1"/>
  <c r="G369" i="43"/>
  <c r="H369" i="43" s="1"/>
  <c r="G366" i="43"/>
  <c r="H366" i="43" s="1"/>
  <c r="G365" i="43"/>
  <c r="H365" i="43" s="1"/>
  <c r="G364" i="43"/>
  <c r="H364" i="43" s="1"/>
  <c r="G351" i="43"/>
  <c r="H351" i="43" s="1"/>
  <c r="G350" i="43"/>
  <c r="H350" i="43" s="1"/>
  <c r="G349" i="43"/>
  <c r="H349" i="43" s="1"/>
  <c r="H348" i="43"/>
  <c r="G347" i="43"/>
  <c r="H347" i="43" s="1"/>
  <c r="G346" i="43"/>
  <c r="H346" i="43" s="1"/>
  <c r="H345" i="43"/>
  <c r="G344" i="43"/>
  <c r="H344" i="43" s="1"/>
  <c r="G343" i="43"/>
  <c r="H343" i="43" s="1"/>
  <c r="G340" i="43"/>
  <c r="H340" i="43" s="1"/>
  <c r="G339" i="43"/>
  <c r="H339" i="43" s="1"/>
  <c r="G338" i="43"/>
  <c r="H338" i="43" s="1"/>
  <c r="G326" i="43"/>
  <c r="H326" i="43" s="1"/>
  <c r="G325" i="43"/>
  <c r="H325" i="43" s="1"/>
  <c r="G324" i="43"/>
  <c r="H324" i="43" s="1"/>
  <c r="H323" i="43"/>
  <c r="G322" i="43"/>
  <c r="H322" i="43" s="1"/>
  <c r="G321" i="43"/>
  <c r="H321" i="43" s="1"/>
  <c r="H320" i="43"/>
  <c r="G319" i="43"/>
  <c r="H319" i="43" s="1"/>
  <c r="G318" i="43"/>
  <c r="H318" i="43" s="1"/>
  <c r="G315" i="43"/>
  <c r="H315" i="43" s="1"/>
  <c r="G314" i="43"/>
  <c r="H314" i="43" s="1"/>
  <c r="G313" i="43"/>
  <c r="H313" i="43" s="1"/>
  <c r="G301" i="43"/>
  <c r="H301" i="43" s="1"/>
  <c r="G300" i="43"/>
  <c r="H300" i="43" s="1"/>
  <c r="G299" i="43"/>
  <c r="H299" i="43" s="1"/>
  <c r="H298" i="43"/>
  <c r="G297" i="43"/>
  <c r="H297" i="43" s="1"/>
  <c r="G296" i="43"/>
  <c r="H296" i="43" s="1"/>
  <c r="H295" i="43"/>
  <c r="G294" i="43"/>
  <c r="H294" i="43" s="1"/>
  <c r="G293" i="43"/>
  <c r="H293" i="43" s="1"/>
  <c r="G290" i="43"/>
  <c r="H290" i="43" s="1"/>
  <c r="G289" i="43"/>
  <c r="H289" i="43" s="1"/>
  <c r="G288" i="43"/>
  <c r="H288" i="43" s="1"/>
  <c r="G275" i="43"/>
  <c r="H275" i="43" s="1"/>
  <c r="G274" i="43"/>
  <c r="H274" i="43" s="1"/>
  <c r="G273" i="43"/>
  <c r="H273" i="43" s="1"/>
  <c r="H272" i="43"/>
  <c r="G271" i="43"/>
  <c r="H271" i="43" s="1"/>
  <c r="G270" i="43"/>
  <c r="H270" i="43" s="1"/>
  <c r="H269" i="43"/>
  <c r="G268" i="43"/>
  <c r="H268" i="43" s="1"/>
  <c r="G267" i="43"/>
  <c r="H267" i="43" s="1"/>
  <c r="G264" i="43"/>
  <c r="H264" i="43" s="1"/>
  <c r="G263" i="43"/>
  <c r="H263" i="43" s="1"/>
  <c r="G262" i="43"/>
  <c r="H262" i="43" s="1"/>
  <c r="H254" i="43"/>
  <c r="G251" i="43"/>
  <c r="H251" i="43" s="1"/>
  <c r="G250" i="43"/>
  <c r="H250" i="43" s="1"/>
  <c r="G249" i="43"/>
  <c r="H249" i="43" s="1"/>
  <c r="H248" i="43"/>
  <c r="G247" i="43"/>
  <c r="H247" i="43" s="1"/>
  <c r="G246" i="43"/>
  <c r="H246" i="43" s="1"/>
  <c r="H245" i="43"/>
  <c r="G244" i="43"/>
  <c r="H244" i="43" s="1"/>
  <c r="G243" i="43"/>
  <c r="H243" i="43" s="1"/>
  <c r="G240" i="43"/>
  <c r="H240" i="43" s="1"/>
  <c r="G239" i="43"/>
  <c r="H239" i="43" s="1"/>
  <c r="G238" i="43"/>
  <c r="H238" i="43" s="1"/>
  <c r="G213" i="43"/>
  <c r="H213" i="43" s="1"/>
  <c r="H205" i="43"/>
  <c r="G202" i="43"/>
  <c r="H202" i="43" s="1"/>
  <c r="G201" i="43"/>
  <c r="H201" i="43" s="1"/>
  <c r="G200" i="43"/>
  <c r="H200" i="43" s="1"/>
  <c r="H199" i="43"/>
  <c r="G198" i="43"/>
  <c r="H198" i="43" s="1"/>
  <c r="G197" i="43"/>
  <c r="H197" i="43" s="1"/>
  <c r="H196" i="43"/>
  <c r="G195" i="43"/>
  <c r="H195" i="43" s="1"/>
  <c r="G194" i="43"/>
  <c r="H194" i="43" s="1"/>
  <c r="G191" i="43"/>
  <c r="H191" i="43" s="1"/>
  <c r="G190" i="43"/>
  <c r="H190" i="43" s="1"/>
  <c r="H229" i="43"/>
  <c r="G226" i="43"/>
  <c r="H226" i="43" s="1"/>
  <c r="G225" i="43"/>
  <c r="H225" i="43" s="1"/>
  <c r="G224" i="43"/>
  <c r="H224" i="43" s="1"/>
  <c r="H223" i="43"/>
  <c r="G222" i="43"/>
  <c r="H222" i="43" s="1"/>
  <c r="G221" i="43"/>
  <c r="H221" i="43" s="1"/>
  <c r="H220" i="43"/>
  <c r="G219" i="43"/>
  <c r="H219" i="43" s="1"/>
  <c r="G218" i="43"/>
  <c r="H218" i="43" s="1"/>
  <c r="G215" i="43"/>
  <c r="H215" i="43" s="1"/>
  <c r="G214" i="43"/>
  <c r="H214" i="43" s="1"/>
  <c r="H182" i="43"/>
  <c r="H173" i="43"/>
  <c r="H176" i="43"/>
  <c r="G174" i="43"/>
  <c r="H174" i="43" s="1"/>
  <c r="G167" i="43"/>
  <c r="H167" i="43" s="1"/>
  <c r="G168" i="43"/>
  <c r="H168" i="43" s="1"/>
  <c r="I153" i="43"/>
  <c r="I154" i="43" s="1"/>
  <c r="I159" i="43"/>
  <c r="I149" i="43"/>
  <c r="I155" i="43"/>
  <c r="F122" i="43"/>
  <c r="F123" i="43" s="1"/>
  <c r="F124" i="43" s="1"/>
  <c r="I125" i="43" s="1"/>
  <c r="K100" i="43" s="1"/>
  <c r="I124" i="43"/>
  <c r="I95" i="43"/>
  <c r="I94" i="43"/>
  <c r="I96" i="43" s="1"/>
  <c r="I98" i="43" s="1"/>
  <c r="I63" i="43"/>
  <c r="I62" i="43"/>
  <c r="I31" i="43"/>
  <c r="I30" i="43"/>
  <c r="I32" i="43" s="1"/>
  <c r="I34" i="43" s="1"/>
  <c r="C2240" i="27"/>
  <c r="C2239" i="27"/>
  <c r="C2238" i="27"/>
  <c r="E2238" i="27" s="1"/>
  <c r="C2237" i="27"/>
  <c r="C2236" i="27"/>
  <c r="C2235" i="27"/>
  <c r="E2235" i="27" s="1"/>
  <c r="C2234" i="27"/>
  <c r="C2233" i="27"/>
  <c r="C2232" i="27"/>
  <c r="C2231" i="27"/>
  <c r="C2230" i="27"/>
  <c r="C2229" i="27"/>
  <c r="C2228" i="27"/>
  <c r="C2227" i="27"/>
  <c r="C2226" i="27"/>
  <c r="C2225" i="27"/>
  <c r="C2224" i="27"/>
  <c r="B2224" i="27"/>
  <c r="H649" i="1"/>
  <c r="C2223" i="27"/>
  <c r="C2222" i="27"/>
  <c r="C2221" i="27"/>
  <c r="C2220" i="27"/>
  <c r="C2219" i="27"/>
  <c r="C2218" i="27"/>
  <c r="C2217" i="27"/>
  <c r="C2216" i="27"/>
  <c r="C2215" i="27"/>
  <c r="C2214" i="27"/>
  <c r="C2213" i="27"/>
  <c r="C2212" i="27"/>
  <c r="C2211" i="27"/>
  <c r="C2210" i="27"/>
  <c r="C2209" i="27"/>
  <c r="C2208" i="27"/>
  <c r="C2207" i="27"/>
  <c r="C2206" i="27"/>
  <c r="C2205" i="27"/>
  <c r="C2204" i="27"/>
  <c r="C2203" i="27"/>
  <c r="C2202" i="27"/>
  <c r="C2201" i="27"/>
  <c r="C2200" i="27"/>
  <c r="C2199" i="27"/>
  <c r="E2199" i="27" s="1"/>
  <c r="B2199" i="27"/>
  <c r="C2198" i="27"/>
  <c r="C2197" i="27"/>
  <c r="C2196" i="27"/>
  <c r="C2195" i="27"/>
  <c r="C2194" i="27"/>
  <c r="C2193" i="27"/>
  <c r="C2192" i="27"/>
  <c r="C2191" i="27"/>
  <c r="C2190" i="27"/>
  <c r="C2189" i="27"/>
  <c r="C2188" i="27"/>
  <c r="C2187" i="27"/>
  <c r="C2186" i="27"/>
  <c r="C2185" i="27"/>
  <c r="C2184" i="27"/>
  <c r="C2183" i="27"/>
  <c r="C2182" i="27"/>
  <c r="C2181" i="27"/>
  <c r="C2180" i="27"/>
  <c r="C2179" i="27"/>
  <c r="C2178" i="27"/>
  <c r="C2177" i="27"/>
  <c r="C2176" i="27"/>
  <c r="C2175" i="27"/>
  <c r="C2174" i="27"/>
  <c r="E2174" i="27" s="1"/>
  <c r="C2173" i="27"/>
  <c r="C2172" i="27"/>
  <c r="C2171" i="27"/>
  <c r="C2170" i="27"/>
  <c r="C2169" i="27"/>
  <c r="C2168" i="27"/>
  <c r="C2167" i="27"/>
  <c r="C2166" i="27"/>
  <c r="C2165" i="27"/>
  <c r="C2164" i="27"/>
  <c r="C2163" i="27"/>
  <c r="C2162" i="27"/>
  <c r="C2161" i="27"/>
  <c r="C2160" i="27"/>
  <c r="C2159" i="27"/>
  <c r="C2158" i="27"/>
  <c r="C2157" i="27"/>
  <c r="C2156" i="27"/>
  <c r="C2155" i="27"/>
  <c r="C2154" i="27"/>
  <c r="E2154" i="27" s="1"/>
  <c r="C2153" i="27"/>
  <c r="E2153" i="27" s="1"/>
  <c r="C2152" i="27"/>
  <c r="C2151" i="27"/>
  <c r="C2150" i="27"/>
  <c r="C2149" i="27"/>
  <c r="C2148" i="27"/>
  <c r="C2147" i="27"/>
  <c r="C2146" i="27"/>
  <c r="C2145" i="27"/>
  <c r="C2144" i="27"/>
  <c r="C2143" i="27"/>
  <c r="E2143" i="27" s="1"/>
  <c r="C2142" i="27"/>
  <c r="E2142" i="27" s="1"/>
  <c r="C2141" i="27"/>
  <c r="C2140" i="27"/>
  <c r="C2139" i="27"/>
  <c r="C2138" i="27"/>
  <c r="C2137" i="27"/>
  <c r="C2136" i="27"/>
  <c r="C2135" i="27"/>
  <c r="C2134" i="27"/>
  <c r="C2133" i="27"/>
  <c r="C2132" i="27"/>
  <c r="C2131" i="27"/>
  <c r="C2130" i="27"/>
  <c r="C2129" i="27"/>
  <c r="C2128" i="27"/>
  <c r="C2127" i="27"/>
  <c r="C2126" i="27"/>
  <c r="C2125" i="27"/>
  <c r="E2125" i="27" s="1"/>
  <c r="C2124" i="27"/>
  <c r="C2123" i="27"/>
  <c r="C2122" i="27"/>
  <c r="C2121" i="27"/>
  <c r="C2120" i="27"/>
  <c r="C2119" i="27"/>
  <c r="C2118" i="27"/>
  <c r="C2117" i="27"/>
  <c r="C2116" i="27"/>
  <c r="C2115" i="27"/>
  <c r="C2114" i="27"/>
  <c r="C2113" i="27"/>
  <c r="C2112" i="27"/>
  <c r="C2111" i="27"/>
  <c r="C2110" i="27"/>
  <c r="C2109" i="27"/>
  <c r="C2108" i="27"/>
  <c r="E2108" i="27" s="1"/>
  <c r="C2107" i="27"/>
  <c r="E2107" i="27" s="1"/>
  <c r="C2106" i="27"/>
  <c r="C2105" i="27"/>
  <c r="C2104" i="27"/>
  <c r="C2103" i="27"/>
  <c r="C2102" i="27"/>
  <c r="C2101" i="27"/>
  <c r="C2100" i="27"/>
  <c r="C2099" i="27"/>
  <c r="C2098" i="27"/>
  <c r="C2097" i="27"/>
  <c r="C2096" i="27"/>
  <c r="C2095" i="27"/>
  <c r="C2094" i="27"/>
  <c r="C2093" i="27"/>
  <c r="C2092" i="27"/>
  <c r="C2091" i="27"/>
  <c r="E2091" i="27" s="1"/>
  <c r="C2090" i="27"/>
  <c r="C2089" i="27"/>
  <c r="C2088" i="27"/>
  <c r="C2087" i="27"/>
  <c r="C2086" i="27"/>
  <c r="C2085" i="27"/>
  <c r="C2084" i="27"/>
  <c r="C2083" i="27"/>
  <c r="C2082" i="27"/>
  <c r="C2081" i="27"/>
  <c r="C2080" i="27"/>
  <c r="C2079" i="27"/>
  <c r="C2078" i="27"/>
  <c r="C2077" i="27"/>
  <c r="C2076" i="27"/>
  <c r="C2075" i="27"/>
  <c r="E2075" i="27" s="1"/>
  <c r="C2074" i="27"/>
  <c r="E2074" i="27" s="1"/>
  <c r="C2073" i="27"/>
  <c r="C2072" i="27"/>
  <c r="C2071" i="27"/>
  <c r="C2070" i="27"/>
  <c r="C2069" i="27"/>
  <c r="C2068" i="27"/>
  <c r="C2067" i="27"/>
  <c r="C2066" i="27"/>
  <c r="C2065" i="27"/>
  <c r="C2064" i="27"/>
  <c r="C2063" i="27"/>
  <c r="C2062" i="27"/>
  <c r="C2061" i="27"/>
  <c r="C2060" i="27"/>
  <c r="C2059" i="27"/>
  <c r="C2058" i="27"/>
  <c r="C2057" i="27"/>
  <c r="E2057" i="27" s="1"/>
  <c r="C2056" i="27"/>
  <c r="C2055" i="27"/>
  <c r="C2054" i="27"/>
  <c r="C2053" i="27"/>
  <c r="C2052" i="27"/>
  <c r="C2051" i="27"/>
  <c r="C2050" i="27"/>
  <c r="C2049" i="27"/>
  <c r="C2048" i="27"/>
  <c r="C2047" i="27"/>
  <c r="C2046" i="27"/>
  <c r="C2045" i="27"/>
  <c r="C2044" i="27"/>
  <c r="C2043" i="27"/>
  <c r="C2042" i="27"/>
  <c r="C2041" i="27"/>
  <c r="C2040" i="27"/>
  <c r="C2039" i="27"/>
  <c r="C2038" i="27"/>
  <c r="C2037" i="27"/>
  <c r="C2036" i="27"/>
  <c r="C2035" i="27"/>
  <c r="C2034" i="27"/>
  <c r="E2034" i="27" s="1"/>
  <c r="C2033" i="27"/>
  <c r="E2033" i="27" s="1"/>
  <c r="C2032" i="27"/>
  <c r="C2031" i="27"/>
  <c r="C2030" i="27"/>
  <c r="C2029" i="27"/>
  <c r="C2028" i="27"/>
  <c r="C2027" i="27"/>
  <c r="C2026" i="27"/>
  <c r="C2025" i="27"/>
  <c r="C2024" i="27"/>
  <c r="C2023" i="27"/>
  <c r="C2022" i="27"/>
  <c r="C2021" i="27"/>
  <c r="C2020" i="27"/>
  <c r="C2019" i="27"/>
  <c r="C2018" i="27"/>
  <c r="C2017" i="27"/>
  <c r="C2016" i="27"/>
  <c r="E2016" i="27" s="1"/>
  <c r="C2015" i="27"/>
  <c r="C2014" i="27"/>
  <c r="C2013" i="27"/>
  <c r="C2012" i="27"/>
  <c r="C2011" i="27"/>
  <c r="C2010" i="27"/>
  <c r="C2009" i="27"/>
  <c r="C2008" i="27"/>
  <c r="C2007" i="27"/>
  <c r="C2006" i="27"/>
  <c r="C2005" i="27"/>
  <c r="C2004" i="27"/>
  <c r="C2003" i="27"/>
  <c r="C2002" i="27"/>
  <c r="C2001" i="27"/>
  <c r="C2000" i="27"/>
  <c r="C1999" i="27"/>
  <c r="C1998" i="27"/>
  <c r="C1997" i="27"/>
  <c r="C1996" i="27"/>
  <c r="C1995" i="27"/>
  <c r="C1994" i="27"/>
  <c r="C1993" i="27"/>
  <c r="E1993" i="27" s="1"/>
  <c r="C1992" i="27"/>
  <c r="E1992" i="27" s="1"/>
  <c r="C1991" i="27"/>
  <c r="C1990" i="27"/>
  <c r="C1989" i="27"/>
  <c r="C1988" i="27"/>
  <c r="C1987" i="27"/>
  <c r="C1986" i="27"/>
  <c r="C1985" i="27"/>
  <c r="C1984" i="27"/>
  <c r="C1983" i="27"/>
  <c r="C1982" i="27"/>
  <c r="C1981" i="27"/>
  <c r="C1980" i="27"/>
  <c r="C1979" i="27"/>
  <c r="C1978" i="27"/>
  <c r="C1977" i="27"/>
  <c r="C1976" i="27"/>
  <c r="C1975" i="27"/>
  <c r="E1975" i="27" s="1"/>
  <c r="C1974" i="27"/>
  <c r="C1973" i="27"/>
  <c r="C1972" i="27"/>
  <c r="C1971" i="27"/>
  <c r="C1970" i="27"/>
  <c r="C1969" i="27"/>
  <c r="C1968" i="27"/>
  <c r="C1967" i="27"/>
  <c r="C1966" i="27"/>
  <c r="C1965" i="27"/>
  <c r="C1964" i="27"/>
  <c r="C1963" i="27"/>
  <c r="C1962" i="27"/>
  <c r="C1961" i="27"/>
  <c r="C1960" i="27"/>
  <c r="C1959" i="27"/>
  <c r="C1958" i="27"/>
  <c r="C1957" i="27"/>
  <c r="C1956" i="27"/>
  <c r="C1955" i="27"/>
  <c r="C1954" i="27"/>
  <c r="C1953" i="27"/>
  <c r="C1952" i="27"/>
  <c r="E1952" i="27" s="1"/>
  <c r="B1952" i="27"/>
  <c r="C1951" i="27"/>
  <c r="C1950" i="27"/>
  <c r="B1951" i="27"/>
  <c r="B1950" i="27"/>
  <c r="C1949" i="27"/>
  <c r="C1948" i="27"/>
  <c r="C1947" i="27"/>
  <c r="C1946" i="27"/>
  <c r="C1945" i="27"/>
  <c r="C1944" i="27"/>
  <c r="C1943" i="27"/>
  <c r="C1942" i="27"/>
  <c r="C1941" i="27"/>
  <c r="E1941" i="27" s="1"/>
  <c r="C1940" i="27"/>
  <c r="C1939" i="27"/>
  <c r="C1938" i="27"/>
  <c r="C1937" i="27"/>
  <c r="C1936" i="27"/>
  <c r="C1935" i="27"/>
  <c r="C1934" i="27"/>
  <c r="C1933" i="27"/>
  <c r="C1932" i="27"/>
  <c r="E1932" i="27" s="1"/>
  <c r="C1931" i="27"/>
  <c r="E1931" i="27" s="1"/>
  <c r="C1930" i="27"/>
  <c r="C1929" i="27"/>
  <c r="C1928" i="27"/>
  <c r="C1927" i="27"/>
  <c r="C1926" i="27"/>
  <c r="C1925" i="27"/>
  <c r="C1924" i="27"/>
  <c r="C1923" i="27"/>
  <c r="C1922" i="27"/>
  <c r="C1921" i="27"/>
  <c r="C1920" i="27"/>
  <c r="C1919" i="27"/>
  <c r="C1918" i="27"/>
  <c r="E1918" i="27" s="1"/>
  <c r="C1917" i="27"/>
  <c r="C1916" i="27"/>
  <c r="C1915" i="27"/>
  <c r="C1914" i="27"/>
  <c r="C1913" i="27"/>
  <c r="C1912" i="27"/>
  <c r="C1911" i="27"/>
  <c r="C1910" i="27"/>
  <c r="C1909" i="27"/>
  <c r="C1908" i="27"/>
  <c r="C1907" i="27"/>
  <c r="C1906" i="27"/>
  <c r="E1906" i="27" s="1"/>
  <c r="C1905" i="27"/>
  <c r="C1904" i="27"/>
  <c r="C1903" i="27"/>
  <c r="C1902" i="27"/>
  <c r="C1901" i="27"/>
  <c r="C1900" i="27"/>
  <c r="C1899" i="27"/>
  <c r="C1898" i="27"/>
  <c r="C1897" i="27"/>
  <c r="C1896" i="27"/>
  <c r="C1895" i="27"/>
  <c r="C1894" i="27"/>
  <c r="C1893" i="27"/>
  <c r="C1892" i="27"/>
  <c r="C1891" i="27"/>
  <c r="C1890" i="27"/>
  <c r="C1889" i="27"/>
  <c r="C1888" i="27"/>
  <c r="C1887" i="27"/>
  <c r="C1886" i="27"/>
  <c r="C1885" i="27"/>
  <c r="C1884" i="27"/>
  <c r="C1883" i="27"/>
  <c r="C1882" i="27"/>
  <c r="C1881" i="27"/>
  <c r="C1880" i="27"/>
  <c r="C1879" i="27"/>
  <c r="C1878" i="27"/>
  <c r="E1878" i="27" s="1"/>
  <c r="C1877" i="27"/>
  <c r="C1876" i="27"/>
  <c r="C1875" i="27"/>
  <c r="C1874" i="27"/>
  <c r="C1873" i="27"/>
  <c r="C1872" i="27"/>
  <c r="C1871" i="27"/>
  <c r="C1870" i="27"/>
  <c r="C1869" i="27"/>
  <c r="C1868" i="27"/>
  <c r="C1867" i="27"/>
  <c r="C1866" i="27"/>
  <c r="C1865" i="27"/>
  <c r="C1864" i="27"/>
  <c r="C1863" i="27"/>
  <c r="C1862" i="27"/>
  <c r="C1861" i="27"/>
  <c r="C1860" i="27"/>
  <c r="C1859" i="27"/>
  <c r="C1858" i="27"/>
  <c r="C1857" i="27"/>
  <c r="C1856" i="27"/>
  <c r="C1855" i="27"/>
  <c r="C1854" i="27"/>
  <c r="C1853" i="27"/>
  <c r="C1852" i="27"/>
  <c r="C1851" i="27"/>
  <c r="C1850" i="27"/>
  <c r="E1850" i="27" s="1"/>
  <c r="C1849" i="27"/>
  <c r="C1848" i="27"/>
  <c r="B1849" i="27"/>
  <c r="B1848" i="27"/>
  <c r="C1847" i="27"/>
  <c r="C1846" i="27"/>
  <c r="C1845" i="27"/>
  <c r="E1845" i="27" s="1"/>
  <c r="C1844" i="27"/>
  <c r="C1843" i="27"/>
  <c r="C1842" i="27"/>
  <c r="C1841" i="27"/>
  <c r="C1840" i="27"/>
  <c r="E1840" i="27" s="1"/>
  <c r="C1839" i="27"/>
  <c r="C1838" i="27"/>
  <c r="C1837" i="27"/>
  <c r="C1836" i="27"/>
  <c r="C1835" i="27"/>
  <c r="E1835" i="27" s="1"/>
  <c r="C1834" i="27"/>
  <c r="E1834" i="27" s="1"/>
  <c r="C1833" i="27"/>
  <c r="C1832" i="27"/>
  <c r="C1831" i="27"/>
  <c r="C1830" i="27"/>
  <c r="B1829" i="27"/>
  <c r="C1829" i="27"/>
  <c r="E1829" i="27" s="1"/>
  <c r="C1828" i="27"/>
  <c r="C1827" i="27"/>
  <c r="C1826" i="27"/>
  <c r="C1825" i="27"/>
  <c r="C1824" i="27"/>
  <c r="C1823" i="27"/>
  <c r="C1822" i="27"/>
  <c r="C1821" i="27"/>
  <c r="C1820" i="27"/>
  <c r="E1820" i="27" s="1"/>
  <c r="B1820" i="27"/>
  <c r="C1819" i="27"/>
  <c r="C1818" i="27"/>
  <c r="B1819" i="27"/>
  <c r="B1818" i="27"/>
  <c r="C1817" i="27"/>
  <c r="C1816" i="27"/>
  <c r="B1817" i="27"/>
  <c r="B1816" i="27"/>
  <c r="C1815" i="27"/>
  <c r="B1815" i="27"/>
  <c r="C1814" i="27"/>
  <c r="C1813" i="27"/>
  <c r="C1812" i="27"/>
  <c r="C1811" i="27"/>
  <c r="E1811" i="27" s="1"/>
  <c r="C1810" i="27"/>
  <c r="C1809" i="27"/>
  <c r="C1808" i="27"/>
  <c r="E1808" i="27" s="1"/>
  <c r="C1807" i="27"/>
  <c r="C1806" i="27"/>
  <c r="E1806" i="27" s="1"/>
  <c r="C1805" i="27"/>
  <c r="C1804" i="27"/>
  <c r="E1804" i="27" s="1"/>
  <c r="C1803" i="27"/>
  <c r="C1802" i="27"/>
  <c r="E1802" i="27" s="1"/>
  <c r="C1801" i="27"/>
  <c r="C1800" i="27"/>
  <c r="E1800" i="27" s="1"/>
  <c r="C1799" i="27"/>
  <c r="C1798" i="27"/>
  <c r="E1798" i="27" s="1"/>
  <c r="C1797" i="27"/>
  <c r="C1796" i="27"/>
  <c r="C1795" i="27"/>
  <c r="C1794" i="27"/>
  <c r="C1793" i="27"/>
  <c r="C1792" i="27"/>
  <c r="C1791" i="27"/>
  <c r="E1791" i="27" s="1"/>
  <c r="C1790" i="27"/>
  <c r="C1789" i="27"/>
  <c r="C1788" i="27"/>
  <c r="C1787" i="27"/>
  <c r="C1786" i="27"/>
  <c r="C1785" i="27"/>
  <c r="C1784" i="27"/>
  <c r="E1784" i="27" s="1"/>
  <c r="C1783" i="27"/>
  <c r="C1782" i="27"/>
  <c r="C1781" i="27"/>
  <c r="C1780" i="27"/>
  <c r="E1780" i="27" s="1"/>
  <c r="C1779" i="27"/>
  <c r="C1778" i="27"/>
  <c r="C1777" i="27"/>
  <c r="C1776" i="27"/>
  <c r="C1775" i="27"/>
  <c r="C1774" i="27"/>
  <c r="C1773" i="27"/>
  <c r="E1773" i="27" s="1"/>
  <c r="C1772" i="27"/>
  <c r="C1771" i="27"/>
  <c r="C1770" i="27"/>
  <c r="C1769" i="27"/>
  <c r="C1768" i="27"/>
  <c r="C1767" i="27"/>
  <c r="C1766" i="27"/>
  <c r="C1765" i="27"/>
  <c r="C1764" i="27"/>
  <c r="C1763" i="27"/>
  <c r="E1763" i="27" s="1"/>
  <c r="C1762" i="27"/>
  <c r="C1761" i="27"/>
  <c r="C1760" i="27"/>
  <c r="C1759" i="27"/>
  <c r="C1758" i="27"/>
  <c r="C1757" i="27"/>
  <c r="C1756" i="27"/>
  <c r="C1755" i="27"/>
  <c r="E1755" i="27" s="1"/>
  <c r="C1754" i="27"/>
  <c r="C1753" i="27"/>
  <c r="C1752" i="27"/>
  <c r="C1751" i="27"/>
  <c r="C1750" i="27"/>
  <c r="C1749" i="27"/>
  <c r="C1748" i="27"/>
  <c r="C1747" i="27"/>
  <c r="C1746" i="27"/>
  <c r="C1745" i="27"/>
  <c r="C1744" i="27"/>
  <c r="C1743" i="27"/>
  <c r="C1742" i="27"/>
  <c r="C1741" i="27"/>
  <c r="E1741" i="27" s="1"/>
  <c r="C1740" i="27"/>
  <c r="C1739" i="27"/>
  <c r="C1738" i="27"/>
  <c r="C1737" i="27"/>
  <c r="C1736" i="27"/>
  <c r="C1735" i="27"/>
  <c r="C1734" i="27"/>
  <c r="C1733" i="27"/>
  <c r="E1733" i="27" s="1"/>
  <c r="C1732" i="27"/>
  <c r="C1731" i="27"/>
  <c r="C1730" i="27"/>
  <c r="C1729" i="27"/>
  <c r="C1728" i="27"/>
  <c r="C1727" i="27"/>
  <c r="C1726" i="27"/>
  <c r="C1725" i="27"/>
  <c r="C1724" i="27"/>
  <c r="C1723" i="27"/>
  <c r="C1722" i="27"/>
  <c r="C1721" i="27"/>
  <c r="C1720" i="27"/>
  <c r="E1720" i="27" s="1"/>
  <c r="C1719" i="27"/>
  <c r="C1718" i="27"/>
  <c r="C1717" i="27"/>
  <c r="C1716" i="27"/>
  <c r="C1715" i="27"/>
  <c r="C1714" i="27"/>
  <c r="C1713" i="27"/>
  <c r="C1712" i="27"/>
  <c r="C1711" i="27"/>
  <c r="C1710" i="27"/>
  <c r="C1709" i="27"/>
  <c r="E1709" i="27" s="1"/>
  <c r="C1708" i="27"/>
  <c r="C1707" i="27"/>
  <c r="C1706" i="27"/>
  <c r="C1705" i="27"/>
  <c r="C1704" i="27"/>
  <c r="C1703" i="27"/>
  <c r="C1702" i="27"/>
  <c r="C1701" i="27"/>
  <c r="C1700" i="27"/>
  <c r="C1699" i="27"/>
  <c r="C1698" i="27"/>
  <c r="C1697" i="27"/>
  <c r="C1696" i="27"/>
  <c r="C1695" i="27"/>
  <c r="C1694" i="27"/>
  <c r="C1693" i="27"/>
  <c r="C1692" i="27"/>
  <c r="E1692" i="27" s="1"/>
  <c r="C1691" i="27"/>
  <c r="C1690" i="27"/>
  <c r="C1689" i="27"/>
  <c r="C1688" i="27"/>
  <c r="C1687" i="27"/>
  <c r="C1686" i="27"/>
  <c r="C1685" i="27"/>
  <c r="C1684" i="27"/>
  <c r="C1683" i="27"/>
  <c r="C1682" i="27"/>
  <c r="C1681" i="27"/>
  <c r="C1680" i="27"/>
  <c r="C1679" i="27"/>
  <c r="C1678" i="27"/>
  <c r="C1677" i="27"/>
  <c r="C1676" i="27"/>
  <c r="E1676" i="27" s="1"/>
  <c r="C1675" i="27"/>
  <c r="C1674" i="27"/>
  <c r="C1673" i="27"/>
  <c r="C1672" i="27"/>
  <c r="C1671" i="27"/>
  <c r="C1670" i="27"/>
  <c r="C1669" i="27"/>
  <c r="C1668" i="27"/>
  <c r="C1667" i="27"/>
  <c r="C1666" i="27"/>
  <c r="C1665" i="27"/>
  <c r="C1664" i="27"/>
  <c r="C1663" i="27"/>
  <c r="C1662" i="27"/>
  <c r="C1661" i="27"/>
  <c r="E1661" i="27" s="1"/>
  <c r="C1660" i="27"/>
  <c r="C1659" i="27"/>
  <c r="C1658" i="27"/>
  <c r="C1657" i="27"/>
  <c r="C1656" i="27"/>
  <c r="C1655" i="27"/>
  <c r="C1654" i="27"/>
  <c r="C1653" i="27"/>
  <c r="C1652" i="27"/>
  <c r="C1651" i="27"/>
  <c r="C1650" i="27"/>
  <c r="C1649" i="27"/>
  <c r="C1648" i="27"/>
  <c r="C1647" i="27"/>
  <c r="C1646" i="27"/>
  <c r="C1645" i="27"/>
  <c r="E1645" i="27" s="1"/>
  <c r="C1644" i="27"/>
  <c r="C1604" i="27"/>
  <c r="B1604" i="27"/>
  <c r="C1643" i="27"/>
  <c r="C1642" i="27"/>
  <c r="C1641" i="27"/>
  <c r="C1640" i="27"/>
  <c r="C1639" i="27"/>
  <c r="C1638" i="27"/>
  <c r="C1637" i="27"/>
  <c r="C1636" i="27"/>
  <c r="C1635" i="27"/>
  <c r="C1634" i="27"/>
  <c r="C1633" i="27"/>
  <c r="C1632" i="27"/>
  <c r="C1631" i="27"/>
  <c r="C1630" i="27"/>
  <c r="E1630" i="27" s="1"/>
  <c r="C1629" i="27"/>
  <c r="C1628" i="27"/>
  <c r="C1627" i="27"/>
  <c r="C1626" i="27"/>
  <c r="C1625" i="27"/>
  <c r="C1624" i="27"/>
  <c r="C1623" i="27"/>
  <c r="C1622" i="27"/>
  <c r="C1621" i="27"/>
  <c r="C1620" i="27"/>
  <c r="E1620" i="27" s="1"/>
  <c r="C1619" i="27"/>
  <c r="C1618" i="27"/>
  <c r="C1617" i="27"/>
  <c r="C1616" i="27"/>
  <c r="C1615" i="27"/>
  <c r="C1614" i="27"/>
  <c r="C1613" i="27"/>
  <c r="C1612" i="27"/>
  <c r="C1611" i="27"/>
  <c r="C1610" i="27"/>
  <c r="C1609" i="27"/>
  <c r="C1608" i="27"/>
  <c r="C1607" i="27"/>
  <c r="C1606" i="27"/>
  <c r="C1605" i="27"/>
  <c r="C1600" i="27"/>
  <c r="B1600" i="27"/>
  <c r="C1599" i="27"/>
  <c r="B1599" i="27"/>
  <c r="C1598" i="27"/>
  <c r="E1598" i="27" s="1"/>
  <c r="B1598" i="27"/>
  <c r="C1597" i="27"/>
  <c r="B1597" i="27"/>
  <c r="C1596" i="27"/>
  <c r="B1596" i="27"/>
  <c r="C1595" i="27"/>
  <c r="B1595" i="27"/>
  <c r="C1594" i="27"/>
  <c r="B1594" i="27"/>
  <c r="C1593" i="27"/>
  <c r="B1593" i="27"/>
  <c r="C1592" i="27"/>
  <c r="B1592" i="27"/>
  <c r="C1591" i="27"/>
  <c r="B1591" i="27"/>
  <c r="C1590" i="27"/>
  <c r="B1590" i="27"/>
  <c r="C1589" i="27"/>
  <c r="B1589" i="27"/>
  <c r="C1588" i="27"/>
  <c r="B1588" i="27"/>
  <c r="C1587" i="27"/>
  <c r="B1587" i="27"/>
  <c r="C1586" i="27"/>
  <c r="B1586" i="27"/>
  <c r="C1585" i="27"/>
  <c r="B1585" i="27"/>
  <c r="C1584" i="27"/>
  <c r="B1584" i="27"/>
  <c r="C1583" i="27"/>
  <c r="B1583" i="27"/>
  <c r="C1582" i="27"/>
  <c r="B1582" i="27"/>
  <c r="C1581" i="27"/>
  <c r="E1581" i="27" s="1"/>
  <c r="B1581" i="27"/>
  <c r="C1580" i="27"/>
  <c r="B1580" i="27"/>
  <c r="C1579" i="27"/>
  <c r="B1579" i="27"/>
  <c r="C1578" i="27"/>
  <c r="B1578" i="27"/>
  <c r="C1577" i="27"/>
  <c r="B1577" i="27"/>
  <c r="C1576" i="27"/>
  <c r="B1576" i="27"/>
  <c r="C1575" i="27"/>
  <c r="B1575" i="27"/>
  <c r="C1574" i="27"/>
  <c r="B1574" i="27"/>
  <c r="C1573" i="27"/>
  <c r="B1573" i="27"/>
  <c r="C1572" i="27"/>
  <c r="B1572" i="27"/>
  <c r="C1571" i="27"/>
  <c r="B1571" i="27"/>
  <c r="C1570" i="27"/>
  <c r="B1570" i="27"/>
  <c r="C1569" i="27"/>
  <c r="B1569" i="27"/>
  <c r="C1568" i="27"/>
  <c r="B1568" i="27"/>
  <c r="C1567" i="27"/>
  <c r="B1567" i="27"/>
  <c r="C1566" i="27"/>
  <c r="B1566" i="27"/>
  <c r="C1565" i="27"/>
  <c r="B1565" i="27"/>
  <c r="C1564" i="27"/>
  <c r="B1564" i="27"/>
  <c r="C1563" i="27"/>
  <c r="B1563" i="27"/>
  <c r="C1562" i="27"/>
  <c r="B1562" i="27"/>
  <c r="C1561" i="27"/>
  <c r="B1561" i="27"/>
  <c r="C1560" i="27"/>
  <c r="E1560" i="27" s="1"/>
  <c r="B1560" i="27"/>
  <c r="C1559" i="27"/>
  <c r="B1559" i="27"/>
  <c r="C1558" i="27"/>
  <c r="B1558" i="27"/>
  <c r="C1557" i="27"/>
  <c r="B1557" i="27"/>
  <c r="C1556" i="27"/>
  <c r="B1556" i="27"/>
  <c r="C1555" i="27"/>
  <c r="B1555" i="27"/>
  <c r="C1554" i="27"/>
  <c r="B1554" i="27"/>
  <c r="C1553" i="27"/>
  <c r="B1553" i="27"/>
  <c r="C1552" i="27"/>
  <c r="B1552" i="27"/>
  <c r="C1551" i="27"/>
  <c r="B1551" i="27"/>
  <c r="C1550" i="27"/>
  <c r="B1550" i="27"/>
  <c r="C1549" i="27"/>
  <c r="B1549" i="27"/>
  <c r="C1548" i="27"/>
  <c r="B1548" i="27"/>
  <c r="C1547" i="27"/>
  <c r="B1547" i="27"/>
  <c r="C1546" i="27"/>
  <c r="B1546" i="27"/>
  <c r="C1545" i="27"/>
  <c r="B1545" i="27"/>
  <c r="C1544" i="27"/>
  <c r="B1544" i="27"/>
  <c r="C1543" i="27"/>
  <c r="B1543" i="27"/>
  <c r="C1542" i="27"/>
  <c r="B1542" i="27"/>
  <c r="C1541" i="27"/>
  <c r="B1541" i="27"/>
  <c r="C1540" i="27"/>
  <c r="B1540" i="27"/>
  <c r="C1539" i="27"/>
  <c r="B1539" i="27"/>
  <c r="C1538" i="27"/>
  <c r="B1538" i="27"/>
  <c r="C1537" i="27"/>
  <c r="B1537" i="27"/>
  <c r="C1536" i="27"/>
  <c r="B1536" i="27"/>
  <c r="C1535" i="27"/>
  <c r="B1535" i="27"/>
  <c r="C1534" i="27"/>
  <c r="B1534" i="27"/>
  <c r="C1533" i="27"/>
  <c r="B1533" i="27"/>
  <c r="C1532" i="27"/>
  <c r="B1532" i="27"/>
  <c r="C1531" i="27"/>
  <c r="B1531" i="27"/>
  <c r="C1530" i="27"/>
  <c r="B1530" i="27"/>
  <c r="C1529" i="27"/>
  <c r="B1529" i="27"/>
  <c r="C1528" i="27"/>
  <c r="B1528" i="27"/>
  <c r="C1527" i="27"/>
  <c r="E1527" i="27" s="1"/>
  <c r="B1527" i="27"/>
  <c r="C1526" i="27"/>
  <c r="B1526" i="27"/>
  <c r="C1525" i="27"/>
  <c r="B1525" i="27"/>
  <c r="C1524" i="27"/>
  <c r="B1524" i="27"/>
  <c r="C1523" i="27"/>
  <c r="B1523" i="27"/>
  <c r="C1522" i="27"/>
  <c r="B1522" i="27"/>
  <c r="C1521" i="27"/>
  <c r="B1521" i="27"/>
  <c r="C1520" i="27"/>
  <c r="B1520" i="27"/>
  <c r="C1519" i="27"/>
  <c r="B1519" i="27"/>
  <c r="C1518" i="27"/>
  <c r="B1518" i="27"/>
  <c r="C1517" i="27"/>
  <c r="B1517" i="27"/>
  <c r="C1516" i="27"/>
  <c r="B1516" i="27"/>
  <c r="C1515" i="27"/>
  <c r="B1515" i="27"/>
  <c r="C1514" i="27"/>
  <c r="B1514" i="27"/>
  <c r="C1513" i="27"/>
  <c r="B1513" i="27"/>
  <c r="C1512" i="27"/>
  <c r="B1512" i="27"/>
  <c r="C1511" i="27"/>
  <c r="B1511" i="27"/>
  <c r="C1510" i="27"/>
  <c r="B1510" i="27"/>
  <c r="C1509" i="27"/>
  <c r="B1509" i="27"/>
  <c r="C1508" i="27"/>
  <c r="B1508" i="27"/>
  <c r="C1507" i="27"/>
  <c r="B1507" i="27"/>
  <c r="C1506" i="27"/>
  <c r="B1506" i="27"/>
  <c r="C1505" i="27"/>
  <c r="B1505" i="27"/>
  <c r="C1504" i="27"/>
  <c r="B1504" i="27"/>
  <c r="C1503" i="27"/>
  <c r="B1503" i="27"/>
  <c r="C1502" i="27"/>
  <c r="B1502" i="27"/>
  <c r="C1501" i="27"/>
  <c r="B1501" i="27"/>
  <c r="C1500" i="27"/>
  <c r="B1500" i="27"/>
  <c r="C1499" i="27"/>
  <c r="B1499" i="27"/>
  <c r="C1498" i="27"/>
  <c r="B1498" i="27"/>
  <c r="C1497" i="27"/>
  <c r="B1497" i="27"/>
  <c r="C1496" i="27"/>
  <c r="B1496" i="27"/>
  <c r="C1495" i="27"/>
  <c r="B1495" i="27"/>
  <c r="C1494" i="27"/>
  <c r="B1494" i="27"/>
  <c r="C1493" i="27"/>
  <c r="B1493" i="27"/>
  <c r="B1492" i="27"/>
  <c r="C1491" i="27"/>
  <c r="B1491" i="27"/>
  <c r="C1490" i="27"/>
  <c r="B1490" i="27"/>
  <c r="C1489" i="27"/>
  <c r="B1489" i="27"/>
  <c r="C1488" i="27"/>
  <c r="B1488" i="27"/>
  <c r="C1487" i="27"/>
  <c r="B1487" i="27"/>
  <c r="C1486" i="27"/>
  <c r="B1486" i="27"/>
  <c r="C1485" i="27"/>
  <c r="B1485" i="27"/>
  <c r="C1484" i="27"/>
  <c r="B1484" i="27"/>
  <c r="C1483" i="27"/>
  <c r="B1483" i="27"/>
  <c r="C1482" i="27"/>
  <c r="B1482" i="27"/>
  <c r="C1481" i="27"/>
  <c r="B1481" i="27"/>
  <c r="C1480" i="27"/>
  <c r="B1480" i="27"/>
  <c r="C1479" i="27"/>
  <c r="B1479" i="27"/>
  <c r="C1478" i="27"/>
  <c r="B1478" i="27"/>
  <c r="C1477" i="27"/>
  <c r="B1477" i="27"/>
  <c r="C1476" i="27"/>
  <c r="B1476" i="27"/>
  <c r="C1475" i="27"/>
  <c r="B1475" i="27"/>
  <c r="C1474" i="27"/>
  <c r="B1474" i="27"/>
  <c r="C1473" i="27"/>
  <c r="B1473" i="27"/>
  <c r="C1472" i="27"/>
  <c r="B1472" i="27"/>
  <c r="C1471" i="27"/>
  <c r="B1471" i="27"/>
  <c r="C1470" i="27"/>
  <c r="B1470" i="27"/>
  <c r="C1469" i="27"/>
  <c r="B1469" i="27"/>
  <c r="C1468" i="27"/>
  <c r="B1468" i="27"/>
  <c r="C1467" i="27"/>
  <c r="B1467" i="27"/>
  <c r="C1466" i="27"/>
  <c r="B1466" i="27"/>
  <c r="C1465" i="27"/>
  <c r="B1465" i="27"/>
  <c r="C1464" i="27"/>
  <c r="B1464" i="27"/>
  <c r="C1463" i="27"/>
  <c r="B1463" i="27"/>
  <c r="C1462" i="27"/>
  <c r="B1462" i="27"/>
  <c r="C1461" i="27"/>
  <c r="B1461" i="27"/>
  <c r="C1460" i="27"/>
  <c r="B1460" i="27"/>
  <c r="C1459" i="27"/>
  <c r="B1459" i="27"/>
  <c r="C1458" i="27"/>
  <c r="B1458" i="27"/>
  <c r="C1457" i="27"/>
  <c r="B1457" i="27"/>
  <c r="C1456" i="27"/>
  <c r="B1456" i="27"/>
  <c r="C1455" i="27"/>
  <c r="B1455" i="27"/>
  <c r="C1454" i="27"/>
  <c r="B1454" i="27"/>
  <c r="C1453" i="27"/>
  <c r="B1453" i="27"/>
  <c r="C1452" i="27"/>
  <c r="B1452" i="27"/>
  <c r="C1451" i="27"/>
  <c r="B1451" i="27"/>
  <c r="C1450" i="27"/>
  <c r="B1450" i="27"/>
  <c r="C1449" i="27"/>
  <c r="B1449" i="27"/>
  <c r="C1448" i="27"/>
  <c r="B1448" i="27"/>
  <c r="C1447" i="27"/>
  <c r="B1447" i="27"/>
  <c r="C1446" i="27"/>
  <c r="B1446" i="27"/>
  <c r="C1445" i="27"/>
  <c r="B1445" i="27"/>
  <c r="C1444" i="27"/>
  <c r="B1444" i="27"/>
  <c r="C1443" i="27"/>
  <c r="B1443" i="27"/>
  <c r="C1442" i="27"/>
  <c r="B1442" i="27"/>
  <c r="C1441" i="27"/>
  <c r="B1441" i="27"/>
  <c r="C1440" i="27"/>
  <c r="B1440" i="27"/>
  <c r="C1439" i="27"/>
  <c r="B1439" i="27"/>
  <c r="C1438" i="27"/>
  <c r="B1438" i="27"/>
  <c r="B1437" i="27"/>
  <c r="C1436" i="27"/>
  <c r="B1436" i="27"/>
  <c r="C1388" i="27"/>
  <c r="B1388" i="27"/>
  <c r="C1387" i="27"/>
  <c r="B1387" i="27"/>
  <c r="C1386" i="27"/>
  <c r="B1386" i="27"/>
  <c r="G994" i="25"/>
  <c r="B1435" i="27"/>
  <c r="B1434" i="27"/>
  <c r="B1433" i="27"/>
  <c r="B1432" i="27"/>
  <c r="B1431" i="27"/>
  <c r="C1430" i="27"/>
  <c r="B1430" i="27"/>
  <c r="B1429" i="27"/>
  <c r="B1428" i="27"/>
  <c r="B1427" i="27"/>
  <c r="C1426" i="27"/>
  <c r="B1426" i="27"/>
  <c r="B1425" i="27"/>
  <c r="B1424" i="27"/>
  <c r="B1423" i="27"/>
  <c r="B1422" i="27"/>
  <c r="B1421" i="27"/>
  <c r="B1420" i="27"/>
  <c r="C1419" i="27"/>
  <c r="B1419" i="27"/>
  <c r="B1418" i="27"/>
  <c r="B1417" i="27"/>
  <c r="B1416" i="27"/>
  <c r="B1415" i="27"/>
  <c r="B1414" i="27"/>
  <c r="B1413" i="27"/>
  <c r="B1412" i="27"/>
  <c r="B1411" i="27"/>
  <c r="B1410" i="27"/>
  <c r="B1409" i="27"/>
  <c r="B1408" i="27"/>
  <c r="B1407" i="27"/>
  <c r="B1406" i="27"/>
  <c r="B1405" i="27"/>
  <c r="B1404" i="27"/>
  <c r="B1403" i="27"/>
  <c r="C1402" i="27"/>
  <c r="B1402" i="27"/>
  <c r="C1401" i="27"/>
  <c r="B1401" i="27"/>
  <c r="C1400" i="27"/>
  <c r="B1400" i="27"/>
  <c r="C1399" i="27"/>
  <c r="B1399" i="27"/>
  <c r="C1398" i="27"/>
  <c r="B1398" i="27"/>
  <c r="C1397" i="27"/>
  <c r="B1397" i="27"/>
  <c r="C1396" i="27"/>
  <c r="B1396" i="27"/>
  <c r="C1395" i="27"/>
  <c r="B1395" i="27"/>
  <c r="C1394" i="27"/>
  <c r="B1394" i="27"/>
  <c r="C1393" i="27"/>
  <c r="B1393" i="27"/>
  <c r="C1392" i="27"/>
  <c r="B1392" i="27"/>
  <c r="C1391" i="27"/>
  <c r="B1391" i="27"/>
  <c r="C1390" i="27"/>
  <c r="B1390" i="27"/>
  <c r="C1389" i="27"/>
  <c r="B1389" i="27"/>
  <c r="B1385" i="27"/>
  <c r="B1384" i="27"/>
  <c r="B1383" i="27"/>
  <c r="B1382" i="27"/>
  <c r="B1381" i="27"/>
  <c r="B1380" i="27"/>
  <c r="B1379" i="27"/>
  <c r="B1378" i="27"/>
  <c r="B1377" i="27"/>
  <c r="B1376" i="27"/>
  <c r="C1375" i="27"/>
  <c r="B1375" i="27"/>
  <c r="C1130" i="27"/>
  <c r="B1130" i="27"/>
  <c r="C1128" i="27"/>
  <c r="B1128" i="27"/>
  <c r="C1129" i="27"/>
  <c r="B1129" i="27"/>
  <c r="C1127" i="27"/>
  <c r="B1127" i="27"/>
  <c r="C1126" i="27"/>
  <c r="B1126" i="27"/>
  <c r="C1125" i="27"/>
  <c r="B1125" i="27"/>
  <c r="C1124" i="27"/>
  <c r="B1124" i="27"/>
  <c r="C1123" i="27"/>
  <c r="B1123" i="27"/>
  <c r="C1122" i="27"/>
  <c r="B1122" i="27"/>
  <c r="C1121" i="27"/>
  <c r="B1121" i="27"/>
  <c r="C1120" i="27"/>
  <c r="B1120" i="27"/>
  <c r="C1119" i="27"/>
  <c r="B1119" i="27"/>
  <c r="C1118" i="27"/>
  <c r="B1118" i="27"/>
  <c r="C1117" i="27"/>
  <c r="B1117" i="27"/>
  <c r="C1116" i="27"/>
  <c r="B1116" i="27"/>
  <c r="C1115" i="27"/>
  <c r="B1115" i="27"/>
  <c r="C1114" i="27"/>
  <c r="B1114" i="27"/>
  <c r="C1113" i="27"/>
  <c r="B1113" i="27"/>
  <c r="C1112" i="27"/>
  <c r="B1112" i="27"/>
  <c r="C1111" i="27"/>
  <c r="B1111" i="27"/>
  <c r="C1110" i="27"/>
  <c r="B1110" i="27"/>
  <c r="C1109" i="27"/>
  <c r="B1109" i="27"/>
  <c r="C1108" i="27"/>
  <c r="B1108" i="27"/>
  <c r="C1107" i="27"/>
  <c r="B1107" i="27"/>
  <c r="C1106" i="27"/>
  <c r="B1106" i="27"/>
  <c r="C1105" i="27"/>
  <c r="B1105" i="27"/>
  <c r="C1104" i="27"/>
  <c r="B1104" i="27"/>
  <c r="C1103" i="27"/>
  <c r="B1103" i="27"/>
  <c r="C1102" i="27"/>
  <c r="B1102" i="27"/>
  <c r="B1101" i="27"/>
  <c r="C1101" i="27"/>
  <c r="C1100" i="27"/>
  <c r="B1100" i="27"/>
  <c r="C1099" i="27"/>
  <c r="B1099" i="27"/>
  <c r="C1098" i="27"/>
  <c r="B1098" i="27"/>
  <c r="C1097" i="27"/>
  <c r="B1097" i="27"/>
  <c r="C1096" i="27"/>
  <c r="B1096" i="27"/>
  <c r="C1095" i="27"/>
  <c r="B1095" i="27"/>
  <c r="C1094" i="27"/>
  <c r="B1094" i="27"/>
  <c r="C1093" i="27"/>
  <c r="B1093" i="27"/>
  <c r="C1092" i="27"/>
  <c r="B1092" i="27"/>
  <c r="C1091" i="27"/>
  <c r="B1091" i="27"/>
  <c r="C1090" i="27"/>
  <c r="B1090" i="27"/>
  <c r="C1089" i="27"/>
  <c r="B1089" i="27"/>
  <c r="C1088" i="27"/>
  <c r="B1088" i="27"/>
  <c r="C1087" i="27"/>
  <c r="B1087" i="27"/>
  <c r="C1086" i="27"/>
  <c r="B1086" i="27"/>
  <c r="C1085" i="27"/>
  <c r="B1085" i="27"/>
  <c r="C1084" i="27"/>
  <c r="B1084" i="27"/>
  <c r="C1083" i="27"/>
  <c r="B1083" i="27"/>
  <c r="C1082" i="27"/>
  <c r="B1082" i="27"/>
  <c r="C1081" i="27"/>
  <c r="B1081" i="27"/>
  <c r="C1080" i="27"/>
  <c r="B1080" i="27"/>
  <c r="C1079" i="27"/>
  <c r="B1079" i="27"/>
  <c r="C1078" i="27"/>
  <c r="B1078" i="27"/>
  <c r="C1077" i="27"/>
  <c r="B1077" i="27"/>
  <c r="C1076" i="27"/>
  <c r="B1076" i="27"/>
  <c r="C1075" i="27"/>
  <c r="B1075" i="27"/>
  <c r="C1074" i="27"/>
  <c r="B1074" i="27"/>
  <c r="C1073" i="27"/>
  <c r="B1073" i="27"/>
  <c r="C1072" i="27"/>
  <c r="B1072" i="27"/>
  <c r="C1071" i="27"/>
  <c r="B1071" i="27"/>
  <c r="C1070" i="27"/>
  <c r="B1070" i="27"/>
  <c r="C1069" i="27"/>
  <c r="B1069" i="27"/>
  <c r="C1068" i="27"/>
  <c r="B1068" i="27"/>
  <c r="C1067" i="27"/>
  <c r="B1067" i="27"/>
  <c r="C1066" i="27"/>
  <c r="B1066" i="27"/>
  <c r="C1065" i="27"/>
  <c r="B1065" i="27"/>
  <c r="C1064" i="27"/>
  <c r="B1064" i="27"/>
  <c r="C1063" i="27"/>
  <c r="B1063" i="27"/>
  <c r="C1062" i="27"/>
  <c r="C1061" i="27"/>
  <c r="B1062" i="27"/>
  <c r="B1061" i="27"/>
  <c r="C1060" i="27"/>
  <c r="B1060" i="27"/>
  <c r="C1059" i="27"/>
  <c r="B1059" i="27"/>
  <c r="C1057" i="27"/>
  <c r="B1057" i="27"/>
  <c r="C1058" i="27"/>
  <c r="B1058" i="27"/>
  <c r="C1056" i="27"/>
  <c r="B1056" i="27"/>
  <c r="C1055" i="27"/>
  <c r="B1055" i="27"/>
  <c r="C1054" i="27"/>
  <c r="B1054" i="27"/>
  <c r="C1053" i="27"/>
  <c r="B1053" i="27"/>
  <c r="C1052" i="27"/>
  <c r="B1052" i="27"/>
  <c r="C1051" i="27"/>
  <c r="B1051" i="27"/>
  <c r="C1050" i="27"/>
  <c r="B1050" i="27"/>
  <c r="C1049" i="27"/>
  <c r="B1049" i="27"/>
  <c r="C1048" i="27"/>
  <c r="B1048" i="27"/>
  <c r="C1047" i="27"/>
  <c r="B1047" i="27"/>
  <c r="C1046" i="27"/>
  <c r="B1046" i="27"/>
  <c r="C1045" i="27"/>
  <c r="B1045" i="27"/>
  <c r="C1044" i="27"/>
  <c r="B1044" i="27"/>
  <c r="C1043" i="27"/>
  <c r="B1043" i="27"/>
  <c r="C1042" i="27"/>
  <c r="B1042" i="27"/>
  <c r="C1041" i="27"/>
  <c r="B1041" i="27"/>
  <c r="C1040" i="27"/>
  <c r="B1040" i="27"/>
  <c r="C1039" i="27"/>
  <c r="B1039" i="27"/>
  <c r="C1038" i="27"/>
  <c r="B1038" i="27"/>
  <c r="C1037" i="27"/>
  <c r="B1037" i="27"/>
  <c r="C1036" i="27"/>
  <c r="B1036" i="27"/>
  <c r="C1035" i="27"/>
  <c r="B1035" i="27"/>
  <c r="C1034" i="27"/>
  <c r="B1034" i="27"/>
  <c r="C1033" i="27"/>
  <c r="B1033" i="27"/>
  <c r="C1032" i="27"/>
  <c r="B1032" i="27"/>
  <c r="C1031" i="27"/>
  <c r="B1031" i="27"/>
  <c r="C1030" i="27"/>
  <c r="B1030" i="27"/>
  <c r="C1029" i="27"/>
  <c r="B1029" i="27"/>
  <c r="C1028" i="27"/>
  <c r="B1028" i="27"/>
  <c r="C1027" i="27"/>
  <c r="B1027" i="27"/>
  <c r="C1026" i="27"/>
  <c r="B1026" i="27"/>
  <c r="C1025" i="27"/>
  <c r="B1025" i="27"/>
  <c r="C1024" i="27"/>
  <c r="B1024" i="27"/>
  <c r="C1023" i="27"/>
  <c r="B1023" i="27"/>
  <c r="C1022" i="27"/>
  <c r="B1022" i="27"/>
  <c r="C1021" i="27"/>
  <c r="B1021" i="27"/>
  <c r="C1020" i="27"/>
  <c r="B1020" i="27"/>
  <c r="C1019" i="27"/>
  <c r="B1019" i="27"/>
  <c r="C1018" i="27"/>
  <c r="B1018" i="27"/>
  <c r="C1017" i="27"/>
  <c r="B1017" i="27"/>
  <c r="C1016" i="27"/>
  <c r="B1016" i="27"/>
  <c r="C1015" i="27"/>
  <c r="B1015" i="27"/>
  <c r="C1014" i="27"/>
  <c r="B1014" i="27"/>
  <c r="C1013" i="27"/>
  <c r="B1013" i="27"/>
  <c r="C1012" i="27"/>
  <c r="B1012" i="27"/>
  <c r="C1011" i="27"/>
  <c r="B1011" i="27"/>
  <c r="C1010" i="27"/>
  <c r="B1010" i="27"/>
  <c r="C1009" i="27"/>
  <c r="B1009" i="27"/>
  <c r="C1008" i="27"/>
  <c r="B1008" i="27"/>
  <c r="C1007" i="27"/>
  <c r="B1007" i="27"/>
  <c r="C1006" i="27"/>
  <c r="B1006" i="27"/>
  <c r="C1005" i="27"/>
  <c r="B1005" i="27"/>
  <c r="C1004" i="27"/>
  <c r="B1004" i="27"/>
  <c r="C1003" i="27"/>
  <c r="B1003" i="27"/>
  <c r="C1002" i="27"/>
  <c r="B1002" i="27"/>
  <c r="C1001" i="27"/>
  <c r="B1001" i="27"/>
  <c r="C1000" i="27"/>
  <c r="B1000" i="27"/>
  <c r="C999" i="27"/>
  <c r="B999" i="27"/>
  <c r="C998" i="27"/>
  <c r="B998" i="27"/>
  <c r="C997" i="27"/>
  <c r="B997" i="27"/>
  <c r="C996" i="27"/>
  <c r="B996" i="27"/>
  <c r="C995" i="27"/>
  <c r="B995" i="27"/>
  <c r="C994" i="27"/>
  <c r="B994" i="27"/>
  <c r="C993" i="27"/>
  <c r="B993" i="27"/>
  <c r="C992" i="27"/>
  <c r="B992" i="27"/>
  <c r="C991" i="27"/>
  <c r="B991" i="27"/>
  <c r="C990" i="27"/>
  <c r="B990" i="27"/>
  <c r="C989" i="27"/>
  <c r="B989" i="27"/>
  <c r="C988" i="27"/>
  <c r="B988" i="27"/>
  <c r="C987" i="27"/>
  <c r="B987" i="27"/>
  <c r="C986" i="27"/>
  <c r="B986" i="27"/>
  <c r="C985" i="27"/>
  <c r="B985" i="27"/>
  <c r="C984" i="27"/>
  <c r="B984" i="27"/>
  <c r="C983" i="27"/>
  <c r="B983" i="27"/>
  <c r="C982" i="27"/>
  <c r="B982" i="27"/>
  <c r="C981" i="27"/>
  <c r="B981" i="27"/>
  <c r="C980" i="27"/>
  <c r="B980" i="27"/>
  <c r="C979" i="27"/>
  <c r="B979" i="27"/>
  <c r="C978" i="27"/>
  <c r="B978" i="27"/>
  <c r="C977" i="27"/>
  <c r="B977" i="27"/>
  <c r="C976" i="27"/>
  <c r="B976" i="27"/>
  <c r="C975" i="27"/>
  <c r="B975" i="27"/>
  <c r="C974" i="27"/>
  <c r="B974" i="27"/>
  <c r="C973" i="27"/>
  <c r="B973" i="27"/>
  <c r="C972" i="27"/>
  <c r="B972" i="27"/>
  <c r="C971" i="27"/>
  <c r="B971" i="27"/>
  <c r="C970" i="27"/>
  <c r="B970" i="27"/>
  <c r="C969" i="27"/>
  <c r="B969" i="27"/>
  <c r="C968" i="27"/>
  <c r="B968" i="27"/>
  <c r="C967" i="27"/>
  <c r="B967" i="27"/>
  <c r="C966" i="27"/>
  <c r="B966" i="27"/>
  <c r="C965" i="27"/>
  <c r="B965" i="27"/>
  <c r="C964" i="27"/>
  <c r="B964" i="27"/>
  <c r="C963" i="27"/>
  <c r="B963" i="27"/>
  <c r="C962" i="27"/>
  <c r="B962" i="27"/>
  <c r="C961" i="27"/>
  <c r="B961" i="27"/>
  <c r="C960" i="27"/>
  <c r="B960" i="27"/>
  <c r="C959" i="27"/>
  <c r="B959" i="27"/>
  <c r="C958" i="27"/>
  <c r="B958" i="27"/>
  <c r="C957" i="27"/>
  <c r="B957" i="27"/>
  <c r="C956" i="27"/>
  <c r="B956" i="27"/>
  <c r="C955" i="27"/>
  <c r="B955" i="27"/>
  <c r="C954" i="27"/>
  <c r="B954" i="27"/>
  <c r="C953" i="27"/>
  <c r="B953" i="27"/>
  <c r="C952" i="27"/>
  <c r="B952" i="27"/>
  <c r="C951" i="27"/>
  <c r="B951" i="27"/>
  <c r="C950" i="27"/>
  <c r="B950" i="27"/>
  <c r="C949" i="27"/>
  <c r="B949" i="27"/>
  <c r="C948" i="27"/>
  <c r="B948" i="27"/>
  <c r="C947" i="27"/>
  <c r="B947" i="27"/>
  <c r="C946" i="27"/>
  <c r="B946" i="27"/>
  <c r="C945" i="27"/>
  <c r="B945" i="27"/>
  <c r="C944" i="27"/>
  <c r="B944" i="27"/>
  <c r="C943" i="27"/>
  <c r="B943" i="27"/>
  <c r="C942" i="27"/>
  <c r="B942" i="27"/>
  <c r="C941" i="27"/>
  <c r="B941" i="27"/>
  <c r="C940" i="27"/>
  <c r="B940" i="27"/>
  <c r="C939" i="27"/>
  <c r="B939" i="27"/>
  <c r="C938" i="27"/>
  <c r="B938" i="27"/>
  <c r="C937" i="27"/>
  <c r="B937" i="27"/>
  <c r="C936" i="27"/>
  <c r="B936" i="27"/>
  <c r="C935" i="27"/>
  <c r="B935" i="27"/>
  <c r="C934" i="27"/>
  <c r="B934" i="27"/>
  <c r="C933" i="27"/>
  <c r="B933" i="27"/>
  <c r="C932" i="27"/>
  <c r="B932" i="27"/>
  <c r="C931" i="27"/>
  <c r="B931" i="27"/>
  <c r="C930" i="27"/>
  <c r="B930" i="27"/>
  <c r="C929" i="27"/>
  <c r="B929" i="27"/>
  <c r="C928" i="27"/>
  <c r="B928" i="27"/>
  <c r="C927" i="27"/>
  <c r="B927" i="27"/>
  <c r="C926" i="27"/>
  <c r="B926" i="27"/>
  <c r="C925" i="27"/>
  <c r="B925" i="27"/>
  <c r="C924" i="27"/>
  <c r="B924" i="27"/>
  <c r="C923" i="27"/>
  <c r="B923" i="27"/>
  <c r="C922" i="27"/>
  <c r="B922" i="27"/>
  <c r="I64" i="43" l="1"/>
  <c r="I66" i="43" s="1"/>
  <c r="E810" i="27"/>
  <c r="I160" i="43"/>
  <c r="K127" i="43" s="1"/>
  <c r="E811" i="27" s="1"/>
  <c r="H4211" i="26"/>
  <c r="H4212" i="26"/>
  <c r="I4196" i="26" s="1"/>
  <c r="E1182" i="27" s="1"/>
  <c r="H3925" i="26"/>
  <c r="H3926" i="26" s="1"/>
  <c r="H3927" i="26" s="1"/>
  <c r="I3910" i="26" s="1"/>
  <c r="E1166" i="27" s="1"/>
  <c r="H3944" i="26"/>
  <c r="H3945" i="26" s="1"/>
  <c r="I3930" i="26" s="1"/>
  <c r="E1167" i="27" s="1"/>
  <c r="H3868" i="26"/>
  <c r="H3869" i="26" s="1"/>
  <c r="H3870" i="26" s="1"/>
  <c r="I3854" i="26" s="1"/>
  <c r="E1163" i="27" s="1"/>
  <c r="H3887" i="26"/>
  <c r="H3888" i="26" s="1"/>
  <c r="H3889" i="26" s="1"/>
  <c r="I3872" i="26" s="1"/>
  <c r="E1164" i="27" s="1"/>
  <c r="H3905" i="26"/>
  <c r="H3906" i="26" s="1"/>
  <c r="H3907" i="26" s="1"/>
  <c r="I3891" i="26" s="1"/>
  <c r="E1165" i="27" s="1"/>
  <c r="H3851" i="26"/>
  <c r="H3852" i="26" s="1"/>
  <c r="I3837" i="26" s="1"/>
  <c r="E1162" i="27" s="1"/>
  <c r="H3833" i="26"/>
  <c r="H3807" i="26"/>
  <c r="H3808" i="26" s="1"/>
  <c r="H3809" i="26" s="1"/>
  <c r="I3785" i="26" s="1"/>
  <c r="E1160" i="27" s="1"/>
  <c r="H3780" i="26"/>
  <c r="H3781" i="26" s="1"/>
  <c r="I3766" i="26" s="1"/>
  <c r="E1157" i="27" s="1"/>
  <c r="H3763" i="26"/>
  <c r="H3764" i="26" s="1"/>
  <c r="I3749" i="26" s="1"/>
  <c r="E1156" i="27" s="1"/>
  <c r="H1741" i="43"/>
  <c r="H1409" i="43"/>
  <c r="H1475" i="43"/>
  <c r="H3746" i="26"/>
  <c r="H3747" i="26" s="1"/>
  <c r="I3732" i="26" s="1"/>
  <c r="E1155" i="27" s="1"/>
  <c r="H3729" i="26"/>
  <c r="H3730" i="26" s="1"/>
  <c r="I3715" i="26" s="1"/>
  <c r="E1154" i="27" s="1"/>
  <c r="H516" i="43"/>
  <c r="H947" i="43"/>
  <c r="H169" i="43"/>
  <c r="H192" i="43"/>
  <c r="H252" i="43"/>
  <c r="H416" i="43"/>
  <c r="H441" i="43"/>
  <c r="H466" i="43"/>
  <c r="H491" i="43"/>
  <c r="H544" i="43"/>
  <c r="H577" i="43"/>
  <c r="H689" i="43"/>
  <c r="H743" i="43"/>
  <c r="H756" i="43"/>
  <c r="H869" i="43"/>
  <c r="H895" i="43"/>
  <c r="H912" i="43"/>
  <c r="H978" i="43"/>
  <c r="H1013" i="43"/>
  <c r="H1031" i="43"/>
  <c r="H1048" i="43"/>
  <c r="H964" i="43"/>
  <c r="H605" i="43"/>
  <c r="H1573" i="43"/>
  <c r="H1610" i="43"/>
  <c r="H3379" i="26"/>
  <c r="H3385" i="26" s="1"/>
  <c r="H3447" i="26"/>
  <c r="H3453" i="26" s="1"/>
  <c r="H3516" i="26"/>
  <c r="H3522" i="26" s="1"/>
  <c r="H3584" i="26"/>
  <c r="H3590" i="26" s="1"/>
  <c r="H3653" i="26"/>
  <c r="H960" i="43"/>
  <c r="H1087" i="43"/>
  <c r="H1426" i="43"/>
  <c r="H1592" i="43"/>
  <c r="H1606" i="43"/>
  <c r="H1721" i="43"/>
  <c r="H3712" i="26"/>
  <c r="H3713" i="26" s="1"/>
  <c r="I3698" i="26" s="1"/>
  <c r="E1153" i="27" s="1"/>
  <c r="H241" i="43"/>
  <c r="H276" i="43"/>
  <c r="H302" i="43"/>
  <c r="H327" i="43"/>
  <c r="H352" i="43"/>
  <c r="H378" i="43"/>
  <c r="H564" i="43"/>
  <c r="H619" i="43"/>
  <c r="H675" i="43"/>
  <c r="H734" i="43"/>
  <c r="H788" i="43"/>
  <c r="H801" i="43"/>
  <c r="H855" i="43"/>
  <c r="H3361" i="26"/>
  <c r="H3367" i="26" s="1"/>
  <c r="H3430" i="26"/>
  <c r="H3436" i="26" s="1"/>
  <c r="H3499" i="26"/>
  <c r="H3505" i="26" s="1"/>
  <c r="H3567" i="26"/>
  <c r="H3573" i="26" s="1"/>
  <c r="H3635" i="26"/>
  <c r="H810" i="43"/>
  <c r="H227" i="43"/>
  <c r="H203" i="43"/>
  <c r="H265" i="43"/>
  <c r="H291" i="43"/>
  <c r="H316" i="43"/>
  <c r="H341" i="43"/>
  <c r="H367" i="43"/>
  <c r="H402" i="43"/>
  <c r="H536" i="43"/>
  <c r="H585" i="43"/>
  <c r="H652" i="43"/>
  <c r="H666" i="43"/>
  <c r="H720" i="43"/>
  <c r="H779" i="43"/>
  <c r="H833" i="43"/>
  <c r="H846" i="43"/>
  <c r="H891" i="43"/>
  <c r="H908" i="43"/>
  <c r="H925" i="43"/>
  <c r="H996" i="43"/>
  <c r="H1067" i="43"/>
  <c r="H1083" i="43"/>
  <c r="H1345" i="43"/>
  <c r="H1351" i="43" s="1"/>
  <c r="H1360" i="43"/>
  <c r="H1366" i="43" s="1"/>
  <c r="H1376" i="43"/>
  <c r="H1382" i="43" s="1"/>
  <c r="H1392" i="43"/>
  <c r="H1459" i="43"/>
  <c r="H1569" i="43"/>
  <c r="H1737" i="43"/>
  <c r="H1771" i="43"/>
  <c r="H1777" i="43"/>
  <c r="H3413" i="26"/>
  <c r="H3419" i="26" s="1"/>
  <c r="H3482" i="26"/>
  <c r="H3488" i="26" s="1"/>
  <c r="H3550" i="26"/>
  <c r="H3556" i="26" s="1"/>
  <c r="H3618" i="26"/>
  <c r="H3624" i="26" s="1"/>
  <c r="H3688" i="26"/>
  <c r="H3694" i="26" s="1"/>
  <c r="H391" i="43"/>
  <c r="H427" i="43"/>
  <c r="H452" i="43"/>
  <c r="H477" i="43"/>
  <c r="H502" i="43"/>
  <c r="H524" i="43"/>
  <c r="H556" i="43"/>
  <c r="H643" i="43"/>
  <c r="H698" i="43"/>
  <c r="H711" i="43"/>
  <c r="H765" i="43"/>
  <c r="H824" i="43"/>
  <c r="H878" i="43"/>
  <c r="H943" i="43"/>
  <c r="H983" i="43"/>
  <c r="H1017" i="43"/>
  <c r="H1035" i="43"/>
  <c r="H1053" i="43"/>
  <c r="H1101" i="43"/>
  <c r="H1442" i="43"/>
  <c r="H1588" i="43"/>
  <c r="H1725" i="43"/>
  <c r="H3336" i="26"/>
  <c r="H3346" i="26"/>
  <c r="H3396" i="26"/>
  <c r="H3402" i="26" s="1"/>
  <c r="H3465" i="26"/>
  <c r="H3471" i="26" s="1"/>
  <c r="H3533" i="26"/>
  <c r="H3539" i="26" s="1"/>
  <c r="H3601" i="26"/>
  <c r="H3607" i="26" s="1"/>
  <c r="H3670" i="26"/>
  <c r="H3676" i="26" s="1"/>
  <c r="H3659" i="26"/>
  <c r="H3641" i="26"/>
  <c r="H1758" i="43"/>
  <c r="H1708" i="43"/>
  <c r="H1692" i="43"/>
  <c r="H1676" i="43"/>
  <c r="H1660" i="43"/>
  <c r="H1644" i="43"/>
  <c r="H1629" i="43"/>
  <c r="H1552" i="43"/>
  <c r="H1556" i="43"/>
  <c r="H1527" i="43"/>
  <c r="H1542" i="43"/>
  <c r="H1512" i="43"/>
  <c r="H1498" i="43"/>
  <c r="H1335" i="43"/>
  <c r="H1321" i="43"/>
  <c r="H1306" i="43"/>
  <c r="H1292" i="43"/>
  <c r="H1278" i="43"/>
  <c r="H1181" i="43"/>
  <c r="H1167" i="43"/>
  <c r="H1152" i="43"/>
  <c r="H1138" i="43"/>
  <c r="H1123" i="43"/>
  <c r="H621" i="43"/>
  <c r="H628" i="43" s="1"/>
  <c r="H599" i="43"/>
  <c r="H216" i="43"/>
  <c r="K69" i="43"/>
  <c r="E809" i="27" s="1"/>
  <c r="K37" i="43"/>
  <c r="E808" i="27" s="1"/>
  <c r="K5" i="43"/>
  <c r="E807" i="27" s="1"/>
  <c r="C921" i="27"/>
  <c r="E921" i="27" s="1"/>
  <c r="B921" i="27"/>
  <c r="C920" i="27"/>
  <c r="E920" i="27" s="1"/>
  <c r="B920" i="27"/>
  <c r="C919" i="27"/>
  <c r="B919" i="27"/>
  <c r="C918" i="27"/>
  <c r="B918" i="27"/>
  <c r="C803" i="27"/>
  <c r="B803" i="27"/>
  <c r="C802" i="27"/>
  <c r="B802" i="27"/>
  <c r="C801" i="27"/>
  <c r="B801" i="27"/>
  <c r="C800" i="27"/>
  <c r="B800" i="27"/>
  <c r="C799" i="27"/>
  <c r="B799" i="27"/>
  <c r="C798" i="27"/>
  <c r="B798" i="27"/>
  <c r="C797" i="27"/>
  <c r="B797" i="27"/>
  <c r="C796" i="27"/>
  <c r="B796" i="27"/>
  <c r="B795" i="27"/>
  <c r="C795" i="27"/>
  <c r="C794" i="27"/>
  <c r="B794" i="27"/>
  <c r="C793" i="27"/>
  <c r="B793" i="27"/>
  <c r="C792" i="27"/>
  <c r="B792" i="27"/>
  <c r="C791" i="27"/>
  <c r="B791" i="27"/>
  <c r="C790" i="27"/>
  <c r="B790" i="27"/>
  <c r="C789" i="27"/>
  <c r="B789" i="27"/>
  <c r="C788" i="27"/>
  <c r="B788" i="27"/>
  <c r="C787" i="27"/>
  <c r="B787" i="27"/>
  <c r="C786" i="27"/>
  <c r="B786" i="27"/>
  <c r="C785" i="27"/>
  <c r="B785" i="27"/>
  <c r="C784" i="27"/>
  <c r="B784" i="27"/>
  <c r="C783" i="27"/>
  <c r="B783" i="27"/>
  <c r="C782" i="27"/>
  <c r="B782" i="27"/>
  <c r="C781" i="27"/>
  <c r="B781" i="27"/>
  <c r="C780" i="27"/>
  <c r="B780" i="27"/>
  <c r="C779" i="27"/>
  <c r="B779" i="27"/>
  <c r="C778" i="27"/>
  <c r="B778" i="27"/>
  <c r="C777" i="27"/>
  <c r="B777" i="27"/>
  <c r="B773" i="27"/>
  <c r="C774" i="27"/>
  <c r="B774" i="27"/>
  <c r="C776" i="27"/>
  <c r="B776" i="27"/>
  <c r="C775" i="27"/>
  <c r="B775" i="27"/>
  <c r="C771" i="27"/>
  <c r="B771" i="27"/>
  <c r="C770" i="27"/>
  <c r="B770" i="27"/>
  <c r="C769" i="27"/>
  <c r="B769" i="27"/>
  <c r="C768" i="27"/>
  <c r="B768" i="27"/>
  <c r="C767" i="27"/>
  <c r="B767" i="27"/>
  <c r="C766" i="27"/>
  <c r="B766" i="27"/>
  <c r="C765" i="27"/>
  <c r="B765" i="27"/>
  <c r="C764" i="27"/>
  <c r="B764" i="27"/>
  <c r="C763" i="27"/>
  <c r="B763" i="27"/>
  <c r="B762" i="27"/>
  <c r="C761" i="27"/>
  <c r="B761" i="27"/>
  <c r="C760" i="27"/>
  <c r="B760" i="27"/>
  <c r="C759" i="27"/>
  <c r="B759" i="27"/>
  <c r="C758" i="27"/>
  <c r="B758" i="27"/>
  <c r="C757" i="27"/>
  <c r="B757" i="27"/>
  <c r="C756" i="27"/>
  <c r="B756" i="27"/>
  <c r="C755" i="27"/>
  <c r="B755" i="27"/>
  <c r="C754" i="27"/>
  <c r="B754" i="27"/>
  <c r="C753" i="27"/>
  <c r="B753" i="27"/>
  <c r="C752" i="27"/>
  <c r="B752" i="27"/>
  <c r="C751" i="27"/>
  <c r="B751" i="27"/>
  <c r="C750" i="27"/>
  <c r="B750" i="27"/>
  <c r="B749" i="27"/>
  <c r="C748" i="27"/>
  <c r="B748" i="27"/>
  <c r="C747" i="27"/>
  <c r="B747" i="27"/>
  <c r="C746" i="27"/>
  <c r="B746" i="27"/>
  <c r="C745" i="27"/>
  <c r="B745" i="27"/>
  <c r="C744" i="27"/>
  <c r="B744" i="27"/>
  <c r="C743" i="27"/>
  <c r="B743" i="27"/>
  <c r="C742" i="27"/>
  <c r="B742" i="27"/>
  <c r="C741" i="27"/>
  <c r="B741" i="27"/>
  <c r="C740" i="27"/>
  <c r="B740" i="27"/>
  <c r="C739" i="27"/>
  <c r="B739" i="27"/>
  <c r="C738" i="27"/>
  <c r="B738" i="27"/>
  <c r="C737" i="27"/>
  <c r="B737" i="27"/>
  <c r="C736" i="27"/>
  <c r="B736" i="27"/>
  <c r="C735" i="27"/>
  <c r="B735" i="27"/>
  <c r="B734" i="27"/>
  <c r="C733" i="27"/>
  <c r="B733" i="27"/>
  <c r="C732" i="27"/>
  <c r="B732" i="27"/>
  <c r="C731" i="27"/>
  <c r="B731" i="27"/>
  <c r="C730" i="27"/>
  <c r="B730" i="27"/>
  <c r="C729" i="27"/>
  <c r="B729" i="27"/>
  <c r="C728" i="27"/>
  <c r="B728" i="27"/>
  <c r="C727" i="27"/>
  <c r="B727" i="27"/>
  <c r="C726" i="27"/>
  <c r="B726" i="27"/>
  <c r="C725" i="27"/>
  <c r="B725" i="27"/>
  <c r="C724" i="27"/>
  <c r="C723" i="27"/>
  <c r="B724" i="27"/>
  <c r="B723" i="27"/>
  <c r="C722" i="27"/>
  <c r="B722" i="27"/>
  <c r="C721" i="27"/>
  <c r="B721" i="27"/>
  <c r="C720" i="27"/>
  <c r="B720" i="27"/>
  <c r="C719" i="27"/>
  <c r="B719" i="27"/>
  <c r="C718" i="27"/>
  <c r="B718" i="27"/>
  <c r="C717" i="27"/>
  <c r="B717" i="27"/>
  <c r="C716" i="27"/>
  <c r="B716" i="27"/>
  <c r="C715" i="27"/>
  <c r="B715" i="27"/>
  <c r="C714" i="27"/>
  <c r="B714" i="27"/>
  <c r="C713" i="27"/>
  <c r="B713" i="27"/>
  <c r="C711" i="27"/>
  <c r="B711" i="27"/>
  <c r="C712" i="27"/>
  <c r="B712" i="27"/>
  <c r="C710" i="27"/>
  <c r="B710" i="27"/>
  <c r="C709" i="27"/>
  <c r="B709" i="27"/>
  <c r="C708" i="27"/>
  <c r="B708" i="27"/>
  <c r="C707" i="27"/>
  <c r="B707" i="27"/>
  <c r="C706" i="27"/>
  <c r="B706" i="27"/>
  <c r="C705" i="27"/>
  <c r="B705" i="27"/>
  <c r="C704" i="27"/>
  <c r="B704" i="27"/>
  <c r="C702" i="27"/>
  <c r="B702" i="27"/>
  <c r="C703" i="27"/>
  <c r="B703" i="27"/>
  <c r="C701" i="27"/>
  <c r="B701" i="27"/>
  <c r="C700" i="27"/>
  <c r="B700" i="27"/>
  <c r="C698" i="27"/>
  <c r="B698" i="27"/>
  <c r="C699" i="27"/>
  <c r="B699" i="27"/>
  <c r="C697" i="27"/>
  <c r="B697" i="27"/>
  <c r="C696" i="27"/>
  <c r="B696" i="27"/>
  <c r="C695" i="27"/>
  <c r="B695" i="27"/>
  <c r="C694" i="27"/>
  <c r="B694" i="27"/>
  <c r="C693" i="27"/>
  <c r="B693" i="27"/>
  <c r="C692" i="27"/>
  <c r="B692" i="27"/>
  <c r="C691" i="27"/>
  <c r="B691" i="27"/>
  <c r="C690" i="27"/>
  <c r="B690" i="27"/>
  <c r="C689" i="27"/>
  <c r="B689" i="27"/>
  <c r="C688" i="27"/>
  <c r="B688" i="27"/>
  <c r="C687" i="27"/>
  <c r="B687" i="27"/>
  <c r="C686" i="27"/>
  <c r="B686" i="27"/>
  <c r="C685" i="27"/>
  <c r="B685" i="27"/>
  <c r="C684" i="27"/>
  <c r="B684" i="27"/>
  <c r="C683" i="27"/>
  <c r="B683" i="27"/>
  <c r="C682" i="27"/>
  <c r="B682" i="27"/>
  <c r="C681" i="27"/>
  <c r="B681" i="27"/>
  <c r="C680" i="27"/>
  <c r="B680" i="27"/>
  <c r="C679" i="27"/>
  <c r="B679" i="27"/>
  <c r="C678" i="27"/>
  <c r="B678" i="27"/>
  <c r="B677" i="27"/>
  <c r="C665" i="27"/>
  <c r="B665" i="27"/>
  <c r="C676" i="27"/>
  <c r="B676" i="27"/>
  <c r="C675" i="27"/>
  <c r="B675" i="27"/>
  <c r="C674" i="27"/>
  <c r="C673" i="27"/>
  <c r="B673" i="27"/>
  <c r="B674" i="27"/>
  <c r="C672" i="27"/>
  <c r="B672" i="27"/>
  <c r="C671" i="27"/>
  <c r="B671" i="27"/>
  <c r="C670" i="27"/>
  <c r="B670" i="27"/>
  <c r="C669" i="27"/>
  <c r="B669" i="27"/>
  <c r="C668" i="27"/>
  <c r="B668" i="27"/>
  <c r="C667" i="27"/>
  <c r="B667" i="27"/>
  <c r="C666" i="27"/>
  <c r="B666" i="27"/>
  <c r="C664" i="27"/>
  <c r="B664" i="27"/>
  <c r="C663" i="27"/>
  <c r="B663" i="27"/>
  <c r="C661" i="27"/>
  <c r="B661" i="27"/>
  <c r="C662" i="27"/>
  <c r="B662" i="27"/>
  <c r="C660" i="27"/>
  <c r="B660" i="27"/>
  <c r="C659" i="27"/>
  <c r="B659" i="27"/>
  <c r="C657" i="27"/>
  <c r="B657" i="27"/>
  <c r="C658" i="27"/>
  <c r="B658" i="27"/>
  <c r="C656" i="27"/>
  <c r="B656" i="27"/>
  <c r="C655" i="27"/>
  <c r="B655" i="27"/>
  <c r="C654" i="27"/>
  <c r="B654" i="27"/>
  <c r="C653" i="27"/>
  <c r="B653" i="27"/>
  <c r="C652" i="27"/>
  <c r="B652" i="27"/>
  <c r="C651" i="27"/>
  <c r="B651" i="27"/>
  <c r="C650" i="27"/>
  <c r="B650" i="27"/>
  <c r="C649" i="27"/>
  <c r="B649" i="27"/>
  <c r="C648" i="27"/>
  <c r="B648" i="27"/>
  <c r="C647" i="27"/>
  <c r="B647" i="27"/>
  <c r="C646" i="27"/>
  <c r="B646" i="27"/>
  <c r="C645" i="27"/>
  <c r="B645" i="27"/>
  <c r="C644" i="27"/>
  <c r="B644" i="27"/>
  <c r="C643" i="27"/>
  <c r="B643" i="27"/>
  <c r="C642" i="27"/>
  <c r="B642" i="27"/>
  <c r="C641" i="27"/>
  <c r="B641" i="27"/>
  <c r="C640" i="27"/>
  <c r="B640" i="27"/>
  <c r="C639" i="27"/>
  <c r="B639" i="27"/>
  <c r="C638" i="27"/>
  <c r="B638" i="27"/>
  <c r="C637" i="27"/>
  <c r="B637" i="27"/>
  <c r="C636" i="27"/>
  <c r="B636" i="27"/>
  <c r="C635" i="27"/>
  <c r="B635" i="27"/>
  <c r="C634" i="27"/>
  <c r="B634" i="27"/>
  <c r="C633" i="27"/>
  <c r="B633" i="27"/>
  <c r="C632" i="27"/>
  <c r="B632" i="27"/>
  <c r="C630" i="27"/>
  <c r="B630" i="27"/>
  <c r="C631" i="27"/>
  <c r="B631" i="27"/>
  <c r="C629" i="27"/>
  <c r="B629" i="27"/>
  <c r="C628" i="27"/>
  <c r="B628" i="27"/>
  <c r="C627" i="27"/>
  <c r="B627" i="27"/>
  <c r="C626" i="27"/>
  <c r="B626" i="27"/>
  <c r="C625" i="27"/>
  <c r="B625" i="27"/>
  <c r="C624" i="27"/>
  <c r="B624" i="27"/>
  <c r="C623" i="27"/>
  <c r="C622" i="27"/>
  <c r="B622" i="27"/>
  <c r="B623" i="27"/>
  <c r="C621" i="27"/>
  <c r="B621" i="27"/>
  <c r="C620" i="27"/>
  <c r="B620" i="27"/>
  <c r="C618" i="27"/>
  <c r="B618" i="27"/>
  <c r="C619" i="27"/>
  <c r="B619" i="27"/>
  <c r="C617" i="27"/>
  <c r="B617" i="27"/>
  <c r="C616" i="27"/>
  <c r="B616" i="27"/>
  <c r="C615" i="27"/>
  <c r="B615" i="27"/>
  <c r="C614" i="27"/>
  <c r="B614" i="27"/>
  <c r="C613" i="27"/>
  <c r="B613" i="27"/>
  <c r="C611" i="27"/>
  <c r="B611" i="27"/>
  <c r="C612" i="27"/>
  <c r="B612" i="27"/>
  <c r="C610" i="27"/>
  <c r="B610" i="27"/>
  <c r="C609" i="27"/>
  <c r="B609" i="27"/>
  <c r="C608" i="27"/>
  <c r="B608" i="27"/>
  <c r="C607" i="27"/>
  <c r="B607" i="27"/>
  <c r="C606" i="27"/>
  <c r="B606" i="27"/>
  <c r="C605" i="27"/>
  <c r="B605" i="27"/>
  <c r="C604" i="27"/>
  <c r="B604" i="27"/>
  <c r="C603" i="27"/>
  <c r="B603" i="27"/>
  <c r="C601" i="27"/>
  <c r="B601" i="27"/>
  <c r="C602" i="27"/>
  <c r="B602" i="27"/>
  <c r="C600" i="27"/>
  <c r="B600" i="27"/>
  <c r="C599" i="27"/>
  <c r="B599" i="27"/>
  <c r="C598" i="27"/>
  <c r="B598" i="27"/>
  <c r="C597" i="27"/>
  <c r="B597" i="27"/>
  <c r="C596" i="27"/>
  <c r="B596" i="27"/>
  <c r="C594" i="27"/>
  <c r="B594" i="27"/>
  <c r="C595" i="27"/>
  <c r="B595" i="27"/>
  <c r="C593" i="27"/>
  <c r="B593" i="27"/>
  <c r="C592" i="27"/>
  <c r="B592" i="27"/>
  <c r="C591" i="27"/>
  <c r="B591" i="27"/>
  <c r="C590" i="27"/>
  <c r="B590" i="27"/>
  <c r="C589" i="27"/>
  <c r="B589" i="27"/>
  <c r="C588" i="27"/>
  <c r="B588" i="27"/>
  <c r="C587" i="27"/>
  <c r="B587" i="27"/>
  <c r="C586" i="27"/>
  <c r="B586" i="27"/>
  <c r="C585" i="27"/>
  <c r="B585" i="27"/>
  <c r="C584" i="27"/>
  <c r="B584" i="27"/>
  <c r="C583" i="27"/>
  <c r="B583" i="27"/>
  <c r="C581" i="27"/>
  <c r="B581" i="27"/>
  <c r="C582" i="27"/>
  <c r="B582" i="27"/>
  <c r="C580" i="27"/>
  <c r="B580" i="27"/>
  <c r="C579" i="27"/>
  <c r="B579" i="27"/>
  <c r="C578" i="27"/>
  <c r="B578" i="27"/>
  <c r="C577" i="27"/>
  <c r="B577" i="27"/>
  <c r="C575" i="27"/>
  <c r="B575" i="27"/>
  <c r="C576" i="27"/>
  <c r="B576" i="27"/>
  <c r="C574" i="27"/>
  <c r="B574" i="27"/>
  <c r="C573" i="27"/>
  <c r="H3834" i="26" l="1"/>
  <c r="H3835" i="26" s="1"/>
  <c r="I3811" i="26" s="1"/>
  <c r="E1161" i="27" s="1"/>
  <c r="H381" i="43"/>
  <c r="H608" i="43"/>
  <c r="H1613" i="43"/>
  <c r="H1614" i="43" s="1"/>
  <c r="H1615" i="43" s="1"/>
  <c r="I1601" i="43" s="1"/>
  <c r="E903" i="27" s="1"/>
  <c r="H655" i="43"/>
  <c r="H656" i="43" s="1"/>
  <c r="H657" i="43" s="1"/>
  <c r="I637" i="43" s="1"/>
  <c r="E838" i="27" s="1"/>
  <c r="H588" i="43"/>
  <c r="H881" i="43"/>
  <c r="H882" i="43" s="1"/>
  <c r="H883" i="43" s="1"/>
  <c r="I863" i="43" s="1"/>
  <c r="E848" i="27" s="1"/>
  <c r="H3349" i="26"/>
  <c r="H3350" i="26" s="1"/>
  <c r="H3351" i="26" s="1"/>
  <c r="I3329" i="26" s="1"/>
  <c r="E1131" i="27" s="1"/>
  <c r="H255" i="43"/>
  <c r="H256" i="43" s="1"/>
  <c r="H257" i="43" s="1"/>
  <c r="I235" i="43" s="1"/>
  <c r="E816" i="27" s="1"/>
  <c r="H527" i="43"/>
  <c r="H528" i="43" s="1"/>
  <c r="H529" i="43" s="1"/>
  <c r="I511" i="43" s="1"/>
  <c r="E829" i="27" s="1"/>
  <c r="H206" i="43"/>
  <c r="H746" i="43"/>
  <c r="H747" i="43" s="1"/>
  <c r="H748" i="43" s="1"/>
  <c r="I728" i="43" s="1"/>
  <c r="E842" i="27" s="1"/>
  <c r="H1780" i="43"/>
  <c r="H1781" i="43" s="1"/>
  <c r="H1782" i="43" s="1"/>
  <c r="I1764" i="43" s="1"/>
  <c r="E917" i="27" s="1"/>
  <c r="H1595" i="43"/>
  <c r="H1744" i="43"/>
  <c r="H1745" i="43" s="1"/>
  <c r="H1746" i="43" s="1"/>
  <c r="I1732" i="43" s="1"/>
  <c r="E913" i="27" s="1"/>
  <c r="H547" i="43"/>
  <c r="H548" i="43" s="1"/>
  <c r="H549" i="43" s="1"/>
  <c r="I531" i="43" s="1"/>
  <c r="E830" i="27" s="1"/>
  <c r="H1728" i="43"/>
  <c r="H1729" i="43" s="1"/>
  <c r="H1730" i="43" s="1"/>
  <c r="I1716" i="43" s="1"/>
  <c r="E912" i="27" s="1"/>
  <c r="H1576" i="43"/>
  <c r="H701" i="43"/>
  <c r="H702" i="43" s="1"/>
  <c r="H703" i="43" s="1"/>
  <c r="I683" i="43" s="1"/>
  <c r="E840" i="27" s="1"/>
  <c r="H791" i="43"/>
  <c r="H792" i="43" s="1"/>
  <c r="H793" i="43" s="1"/>
  <c r="I773" i="43" s="1"/>
  <c r="E844" i="27" s="1"/>
  <c r="H405" i="43"/>
  <c r="H406" i="43" s="1"/>
  <c r="H407" i="43" s="1"/>
  <c r="I385" i="43" s="1"/>
  <c r="E823" i="27" s="1"/>
  <c r="H836" i="43"/>
  <c r="H837" i="43" s="1"/>
  <c r="H838" i="43" s="1"/>
  <c r="I818" i="43" s="1"/>
  <c r="E846" i="27" s="1"/>
  <c r="H1559" i="43"/>
  <c r="H1560" i="43" s="1"/>
  <c r="H1561" i="43" s="1"/>
  <c r="I1547" i="43" s="1"/>
  <c r="E900" i="27" s="1"/>
  <c r="H230" i="43"/>
  <c r="H231" i="43" s="1"/>
  <c r="H232" i="43" s="1"/>
  <c r="I210" i="43" s="1"/>
  <c r="E815" i="27" s="1"/>
  <c r="H567" i="43"/>
  <c r="H568" i="43" s="1"/>
  <c r="H569" i="43" s="1"/>
  <c r="I551" i="43" s="1"/>
  <c r="E831" i="27" s="1"/>
  <c r="H3695" i="26"/>
  <c r="H3696" i="26" s="1"/>
  <c r="I3681" i="26" s="1"/>
  <c r="E1152" i="27" s="1"/>
  <c r="H3677" i="26"/>
  <c r="H3678" i="26" s="1"/>
  <c r="I3663" i="26" s="1"/>
  <c r="E1151" i="27" s="1"/>
  <c r="H3660" i="26"/>
  <c r="H3661" i="26" s="1"/>
  <c r="I3646" i="26" s="1"/>
  <c r="E1150" i="27" s="1"/>
  <c r="H3642" i="26"/>
  <c r="H3643" i="26" s="1"/>
  <c r="I3628" i="26" s="1"/>
  <c r="E1149" i="27" s="1"/>
  <c r="H3625" i="26"/>
  <c r="H3626" i="26" s="1"/>
  <c r="I3611" i="26" s="1"/>
  <c r="E1148" i="27" s="1"/>
  <c r="H3608" i="26"/>
  <c r="H3609" i="26" s="1"/>
  <c r="I3594" i="26" s="1"/>
  <c r="E1147" i="27" s="1"/>
  <c r="H3591" i="26"/>
  <c r="H3592" i="26" s="1"/>
  <c r="I3577" i="26" s="1"/>
  <c r="E1146" i="27" s="1"/>
  <c r="H3574" i="26"/>
  <c r="H3575" i="26" s="1"/>
  <c r="I3560" i="26" s="1"/>
  <c r="E1145" i="27" s="1"/>
  <c r="H3557" i="26"/>
  <c r="H3558" i="26" s="1"/>
  <c r="I3543" i="26" s="1"/>
  <c r="E1144" i="27" s="1"/>
  <c r="H3540" i="26"/>
  <c r="H3541" i="26" s="1"/>
  <c r="I3526" i="26" s="1"/>
  <c r="E1143" i="27" s="1"/>
  <c r="H3523" i="26"/>
  <c r="H3524" i="26" s="1"/>
  <c r="I3509" i="26" s="1"/>
  <c r="E1142" i="27" s="1"/>
  <c r="H3506" i="26"/>
  <c r="H3507" i="26" s="1"/>
  <c r="I3492" i="26" s="1"/>
  <c r="E1141" i="27" s="1"/>
  <c r="H3489" i="26"/>
  <c r="H3490" i="26" s="1"/>
  <c r="I3475" i="26" s="1"/>
  <c r="E1140" i="27" s="1"/>
  <c r="H3472" i="26"/>
  <c r="H3473" i="26" s="1"/>
  <c r="I3458" i="26" s="1"/>
  <c r="E1139" i="27" s="1"/>
  <c r="H3454" i="26"/>
  <c r="H3455" i="26" s="1"/>
  <c r="I3440" i="26" s="1"/>
  <c r="E1138" i="27" s="1"/>
  <c r="H3437" i="26"/>
  <c r="H3438" i="26" s="1"/>
  <c r="I3423" i="26" s="1"/>
  <c r="E1137" i="27" s="1"/>
  <c r="H3420" i="26"/>
  <c r="H3421" i="26" s="1"/>
  <c r="I3406" i="26" s="1"/>
  <c r="E1136" i="27" s="1"/>
  <c r="H3403" i="26"/>
  <c r="H3404" i="26" s="1"/>
  <c r="I3389" i="26" s="1"/>
  <c r="E1135" i="27" s="1"/>
  <c r="H3386" i="26"/>
  <c r="H3387" i="26" s="1"/>
  <c r="I3372" i="26" s="1"/>
  <c r="E1134" i="27" s="1"/>
  <c r="H3368" i="26"/>
  <c r="H3369" i="26" s="1"/>
  <c r="I3354" i="26" s="1"/>
  <c r="E1133" i="27" s="1"/>
  <c r="H1759" i="43"/>
  <c r="H1760" i="43" s="1"/>
  <c r="I1749" i="43" s="1"/>
  <c r="E915" i="27" s="1"/>
  <c r="H1709" i="43"/>
  <c r="H1710" i="43" s="1"/>
  <c r="I1699" i="43" s="1"/>
  <c r="E910" i="27" s="1"/>
  <c r="H1693" i="43"/>
  <c r="H1694" i="43" s="1"/>
  <c r="I1683" i="43" s="1"/>
  <c r="E909" i="27" s="1"/>
  <c r="H1677" i="43"/>
  <c r="H1678" i="43" s="1"/>
  <c r="I1667" i="43" s="1"/>
  <c r="E908" i="27" s="1"/>
  <c r="H1661" i="43"/>
  <c r="H1662" i="43" s="1"/>
  <c r="I1651" i="43" s="1"/>
  <c r="E907" i="27" s="1"/>
  <c r="H1645" i="43"/>
  <c r="H1646" i="43" s="1"/>
  <c r="I1635" i="43" s="1"/>
  <c r="E906" i="27" s="1"/>
  <c r="H1630" i="43"/>
  <c r="H1631" i="43" s="1"/>
  <c r="I1620" i="43" s="1"/>
  <c r="E905" i="27" s="1"/>
  <c r="H1596" i="43"/>
  <c r="H1597" i="43" s="1"/>
  <c r="I1583" i="43" s="1"/>
  <c r="E902" i="27" s="1"/>
  <c r="H1577" i="43"/>
  <c r="H1578" i="43" s="1"/>
  <c r="I1564" i="43" s="1"/>
  <c r="E901" i="27" s="1"/>
  <c r="H1543" i="43"/>
  <c r="H1544" i="43" s="1"/>
  <c r="I1532" i="43" s="1"/>
  <c r="E898" i="27" s="1"/>
  <c r="H1528" i="43"/>
  <c r="H1529" i="43" s="1"/>
  <c r="I1517" i="43" s="1"/>
  <c r="E897" i="27" s="1"/>
  <c r="H1513" i="43"/>
  <c r="H1514" i="43" s="1"/>
  <c r="I1502" i="43" s="1"/>
  <c r="E895" i="27" s="1"/>
  <c r="H1499" i="43"/>
  <c r="H1500" i="43" s="1"/>
  <c r="I1488" i="43" s="1"/>
  <c r="E894" i="27" s="1"/>
  <c r="H1383" i="43"/>
  <c r="H1384" i="43" s="1"/>
  <c r="I1371" i="43" s="1"/>
  <c r="E884" i="27" s="1"/>
  <c r="H1367" i="43"/>
  <c r="H1368" i="43" s="1"/>
  <c r="I1355" i="43" s="1"/>
  <c r="E883" i="27" s="1"/>
  <c r="H1352" i="43"/>
  <c r="H1353" i="43" s="1"/>
  <c r="I1340" i="43" s="1"/>
  <c r="E882" i="27" s="1"/>
  <c r="H1336" i="43"/>
  <c r="H1337" i="43" s="1"/>
  <c r="I1325" i="43" s="1"/>
  <c r="E880" i="27" s="1"/>
  <c r="H1322" i="43"/>
  <c r="H1323" i="43" s="1"/>
  <c r="I1311" i="43" s="1"/>
  <c r="E879" i="27" s="1"/>
  <c r="H1307" i="43"/>
  <c r="H1308" i="43" s="1"/>
  <c r="I1296" i="43" s="1"/>
  <c r="E878" i="27" s="1"/>
  <c r="H1293" i="43"/>
  <c r="H1294" i="43" s="1"/>
  <c r="I1282" i="43" s="1"/>
  <c r="E877" i="27" s="1"/>
  <c r="H1279" i="43"/>
  <c r="H1280" i="43" s="1"/>
  <c r="I1268" i="43" s="1"/>
  <c r="E876" i="27" s="1"/>
  <c r="H1182" i="43"/>
  <c r="H1183" i="43" s="1"/>
  <c r="I1171" i="43" s="1"/>
  <c r="E869" i="27" s="1"/>
  <c r="H1168" i="43"/>
  <c r="H1169" i="43" s="1"/>
  <c r="I1157" i="43" s="1"/>
  <c r="E868" i="27" s="1"/>
  <c r="H1153" i="43"/>
  <c r="H1154" i="43" s="1"/>
  <c r="I1142" i="43" s="1"/>
  <c r="E867" i="27" s="1"/>
  <c r="H1139" i="43"/>
  <c r="H1124" i="43"/>
  <c r="H609" i="43"/>
  <c r="H610" i="43" s="1"/>
  <c r="I593" i="43" s="1"/>
  <c r="E835" i="27" s="1"/>
  <c r="H589" i="43"/>
  <c r="H590" i="43" s="1"/>
  <c r="I572" i="43" s="1"/>
  <c r="E833" i="27" s="1"/>
  <c r="H382" i="43"/>
  <c r="H383" i="43" s="1"/>
  <c r="I361" i="43" s="1"/>
  <c r="E822" i="27" s="1"/>
  <c r="H207" i="43"/>
  <c r="H208" i="43" s="1"/>
  <c r="I187" i="43" s="1"/>
  <c r="E814" i="27" s="1"/>
  <c r="B573" i="27"/>
  <c r="C572" i="27"/>
  <c r="B572" i="27"/>
  <c r="C571" i="27"/>
  <c r="B571" i="27"/>
  <c r="C570" i="27"/>
  <c r="B570" i="27"/>
  <c r="C569" i="27"/>
  <c r="B569" i="27"/>
  <c r="C568" i="27"/>
  <c r="B568" i="27"/>
  <c r="C566" i="27"/>
  <c r="B566" i="27"/>
  <c r="C567" i="27"/>
  <c r="B567" i="27"/>
  <c r="C565" i="27"/>
  <c r="B565" i="27"/>
  <c r="C564" i="27"/>
  <c r="B564" i="27"/>
  <c r="C563" i="27"/>
  <c r="B563" i="27"/>
  <c r="C562" i="27"/>
  <c r="B562" i="27"/>
  <c r="C561" i="27"/>
  <c r="B561" i="27"/>
  <c r="C560" i="27"/>
  <c r="B560" i="27"/>
  <c r="C559" i="27"/>
  <c r="B559" i="27"/>
  <c r="C558" i="27"/>
  <c r="B558" i="27"/>
  <c r="C557" i="27"/>
  <c r="B557" i="27"/>
  <c r="C556" i="27"/>
  <c r="B556" i="27"/>
  <c r="C555" i="27"/>
  <c r="B555" i="27"/>
  <c r="C554" i="27"/>
  <c r="B554" i="27"/>
  <c r="C553" i="27"/>
  <c r="B553" i="27"/>
  <c r="C552" i="27"/>
  <c r="B552" i="27"/>
  <c r="C551" i="27"/>
  <c r="B551" i="27"/>
  <c r="C550" i="27"/>
  <c r="B550" i="27"/>
  <c r="C549" i="27"/>
  <c r="B549" i="27"/>
  <c r="C548" i="27"/>
  <c r="B548" i="27"/>
  <c r="C547" i="27"/>
  <c r="B547" i="27"/>
  <c r="C546" i="27"/>
  <c r="B546" i="27"/>
  <c r="C545" i="27"/>
  <c r="B545" i="27"/>
  <c r="C544" i="27"/>
  <c r="B544" i="27"/>
  <c r="C543" i="27"/>
  <c r="B543" i="27"/>
  <c r="C542" i="27"/>
  <c r="B542" i="27"/>
  <c r="C540" i="27"/>
  <c r="B540" i="27"/>
  <c r="C541" i="27"/>
  <c r="B541" i="27"/>
  <c r="C539" i="27"/>
  <c r="B539" i="27"/>
  <c r="C537" i="27"/>
  <c r="B537" i="27"/>
  <c r="C538" i="27"/>
  <c r="B538" i="27"/>
  <c r="C536" i="27"/>
  <c r="B536" i="27"/>
  <c r="C535" i="27"/>
  <c r="B535" i="27"/>
  <c r="C534" i="27"/>
  <c r="B534" i="27"/>
  <c r="C533" i="27"/>
  <c r="B533" i="27"/>
  <c r="C532" i="27"/>
  <c r="B532" i="27"/>
  <c r="C531" i="27"/>
  <c r="B531" i="27"/>
  <c r="C530" i="27"/>
  <c r="B530" i="27"/>
  <c r="C529" i="27"/>
  <c r="B529" i="27"/>
  <c r="C528" i="27"/>
  <c r="B528" i="27"/>
  <c r="B527" i="27"/>
  <c r="C526" i="27"/>
  <c r="B526" i="27"/>
  <c r="C525" i="27"/>
  <c r="B525" i="27"/>
  <c r="C524" i="27"/>
  <c r="B524" i="27"/>
  <c r="C523" i="27"/>
  <c r="B523" i="27"/>
  <c r="C522" i="27"/>
  <c r="B522" i="27"/>
  <c r="C521" i="27"/>
  <c r="B521" i="27"/>
  <c r="C520" i="27"/>
  <c r="B520" i="27"/>
  <c r="C519" i="27"/>
  <c r="B519" i="27"/>
  <c r="C518" i="27"/>
  <c r="B518" i="27"/>
  <c r="C517" i="27"/>
  <c r="B517" i="27"/>
  <c r="C516" i="27"/>
  <c r="B516" i="27"/>
  <c r="C515" i="27"/>
  <c r="B515" i="27"/>
  <c r="C514" i="27"/>
  <c r="B514" i="27"/>
  <c r="C513" i="27"/>
  <c r="B513" i="27"/>
  <c r="C512" i="27"/>
  <c r="B512" i="27"/>
  <c r="C511" i="27"/>
  <c r="B511" i="27"/>
  <c r="B510" i="27"/>
  <c r="C508" i="27"/>
  <c r="B508" i="27"/>
  <c r="C509" i="27"/>
  <c r="B509" i="27"/>
  <c r="C507" i="27"/>
  <c r="B507" i="27"/>
  <c r="C505" i="27"/>
  <c r="B505" i="27"/>
  <c r="C506" i="27"/>
  <c r="B506" i="27"/>
  <c r="C504" i="27"/>
  <c r="B504" i="27"/>
  <c r="C503" i="27"/>
  <c r="B503" i="27"/>
  <c r="C501" i="27"/>
  <c r="B501" i="27"/>
  <c r="C502" i="27"/>
  <c r="B502" i="27"/>
  <c r="C500" i="27"/>
  <c r="B500" i="27"/>
  <c r="C499" i="27"/>
  <c r="B499" i="27"/>
  <c r="C498" i="27"/>
  <c r="B498" i="27"/>
  <c r="C497" i="27"/>
  <c r="B497" i="27"/>
  <c r="C495" i="27"/>
  <c r="B495" i="27"/>
  <c r="C496" i="27"/>
  <c r="B496" i="27"/>
  <c r="C494" i="27"/>
  <c r="B494" i="27"/>
  <c r="C493" i="27"/>
  <c r="B493" i="27"/>
  <c r="C492" i="27"/>
  <c r="B492" i="27"/>
  <c r="C491" i="27"/>
  <c r="B491" i="27"/>
  <c r="C490" i="27"/>
  <c r="B490" i="27"/>
  <c r="C488" i="27"/>
  <c r="B488" i="27"/>
  <c r="C477" i="27"/>
  <c r="C489" i="27"/>
  <c r="B489" i="27"/>
  <c r="C487" i="27"/>
  <c r="B487" i="27"/>
  <c r="C486" i="27"/>
  <c r="B486" i="27"/>
  <c r="C485" i="27"/>
  <c r="B485" i="27"/>
  <c r="C484" i="27"/>
  <c r="B484" i="27"/>
  <c r="C483" i="27"/>
  <c r="B483" i="27"/>
  <c r="C482" i="27"/>
  <c r="B482" i="27"/>
  <c r="C481" i="27"/>
  <c r="B481" i="27"/>
  <c r="C480" i="27"/>
  <c r="B480" i="27"/>
  <c r="C479" i="27"/>
  <c r="B477" i="27"/>
  <c r="B479" i="27"/>
  <c r="C478" i="27"/>
  <c r="B478" i="27"/>
  <c r="B476" i="27"/>
  <c r="C475" i="27"/>
  <c r="B475" i="27"/>
  <c r="C474" i="27"/>
  <c r="B474" i="27"/>
  <c r="C473" i="27"/>
  <c r="B473" i="27"/>
  <c r="C472" i="27"/>
  <c r="B472" i="27"/>
  <c r="C471" i="27"/>
  <c r="B471" i="27"/>
  <c r="C470" i="27"/>
  <c r="B470" i="27"/>
  <c r="C469" i="27"/>
  <c r="B469" i="27"/>
  <c r="C468" i="27"/>
  <c r="B468" i="27"/>
  <c r="C467" i="27"/>
  <c r="B467" i="27"/>
  <c r="C466" i="27"/>
  <c r="B466" i="27"/>
  <c r="C465" i="27"/>
  <c r="B465" i="27"/>
  <c r="C464" i="27"/>
  <c r="E464" i="27" s="1"/>
  <c r="B464" i="27"/>
  <c r="C463" i="27"/>
  <c r="B463" i="27"/>
  <c r="C462" i="27"/>
  <c r="B462" i="27"/>
  <c r="C461" i="27"/>
  <c r="B461" i="27"/>
  <c r="C460" i="27"/>
  <c r="B460" i="27"/>
  <c r="C459" i="27"/>
  <c r="B459" i="27"/>
  <c r="C458" i="27"/>
  <c r="B458" i="27"/>
  <c r="C457" i="27"/>
  <c r="B457" i="27"/>
  <c r="C456" i="27"/>
  <c r="B456" i="27"/>
  <c r="B455" i="27"/>
  <c r="C455" i="27"/>
  <c r="C454" i="27"/>
  <c r="B454" i="27"/>
  <c r="C453" i="27"/>
  <c r="B453" i="27"/>
  <c r="C452" i="27"/>
  <c r="B452" i="27"/>
  <c r="C451" i="27"/>
  <c r="B451" i="27"/>
  <c r="C450" i="27"/>
  <c r="B450" i="27"/>
  <c r="C449" i="27"/>
  <c r="B449" i="27"/>
  <c r="C448" i="27"/>
  <c r="B448" i="27"/>
  <c r="C447" i="27"/>
  <c r="B447" i="27"/>
  <c r="C446" i="27"/>
  <c r="B446" i="27"/>
  <c r="C445" i="27"/>
  <c r="B445" i="27"/>
  <c r="C444" i="27"/>
  <c r="B444" i="27"/>
  <c r="C443" i="27"/>
  <c r="B443" i="27"/>
  <c r="C442" i="27"/>
  <c r="B442" i="27"/>
  <c r="C441" i="27"/>
  <c r="B441" i="27"/>
  <c r="C440" i="27"/>
  <c r="B440" i="27"/>
  <c r="C439" i="27"/>
  <c r="B439" i="27"/>
  <c r="C438" i="27"/>
  <c r="B438" i="27"/>
  <c r="C437" i="27"/>
  <c r="B437" i="27"/>
  <c r="C436" i="27"/>
  <c r="B436" i="27"/>
  <c r="C435" i="27"/>
  <c r="B435" i="27"/>
  <c r="C434" i="27"/>
  <c r="B434" i="27"/>
  <c r="C433" i="27"/>
  <c r="B433" i="27"/>
  <c r="C432" i="27"/>
  <c r="B432" i="27"/>
  <c r="C431" i="27"/>
  <c r="B431" i="27"/>
  <c r="C430" i="27"/>
  <c r="B430" i="27"/>
  <c r="C429" i="27"/>
  <c r="B429" i="27"/>
  <c r="C428" i="27"/>
  <c r="B428" i="27"/>
  <c r="C427" i="27"/>
  <c r="B427" i="27"/>
  <c r="C426" i="27"/>
  <c r="B426" i="27"/>
  <c r="C425" i="27"/>
  <c r="B425" i="27"/>
  <c r="C424" i="27"/>
  <c r="B424" i="27"/>
  <c r="C423" i="27"/>
  <c r="B423" i="27"/>
  <c r="C422" i="27"/>
  <c r="B422" i="27"/>
  <c r="C421" i="27"/>
  <c r="B421" i="27"/>
  <c r="C420" i="27"/>
  <c r="B420" i="27"/>
  <c r="C419" i="27"/>
  <c r="B419" i="27"/>
  <c r="C418" i="27"/>
  <c r="B418" i="27"/>
  <c r="C417" i="27"/>
  <c r="B417" i="27"/>
  <c r="C416" i="27"/>
  <c r="B416" i="27"/>
  <c r="C415" i="27"/>
  <c r="B415" i="27"/>
  <c r="C414" i="27"/>
  <c r="B414" i="27"/>
  <c r="C413" i="27"/>
  <c r="B413" i="27"/>
  <c r="C412" i="27"/>
  <c r="B412" i="27"/>
  <c r="C411" i="27"/>
  <c r="B411" i="27"/>
  <c r="C410" i="27"/>
  <c r="B410" i="27"/>
  <c r="C409" i="27"/>
  <c r="B409" i="27"/>
  <c r="C408" i="27"/>
  <c r="B408" i="27"/>
  <c r="C407" i="27"/>
  <c r="B407" i="27"/>
  <c r="C406" i="27"/>
  <c r="B406" i="27"/>
  <c r="C405" i="27"/>
  <c r="B405" i="27"/>
  <c r="C404" i="27"/>
  <c r="B404" i="27"/>
  <c r="C403" i="27"/>
  <c r="B403" i="27"/>
  <c r="C402" i="27"/>
  <c r="B402" i="27"/>
  <c r="C401" i="27"/>
  <c r="B401" i="27"/>
  <c r="C400" i="27"/>
  <c r="B400" i="27"/>
  <c r="C399" i="27"/>
  <c r="B399" i="27"/>
  <c r="C398" i="27"/>
  <c r="B398" i="27"/>
  <c r="C397" i="27"/>
  <c r="B397" i="27"/>
  <c r="C396" i="27"/>
  <c r="B396" i="27"/>
  <c r="C395" i="27"/>
  <c r="B395" i="27"/>
  <c r="C394" i="27"/>
  <c r="B394" i="27"/>
  <c r="C393" i="27"/>
  <c r="B393" i="27"/>
  <c r="C392" i="27"/>
  <c r="B392" i="27"/>
  <c r="C391" i="27"/>
  <c r="H1140" i="43" l="1"/>
  <c r="I1128" i="43" s="1"/>
  <c r="E866" i="27" s="1"/>
  <c r="H1125" i="43"/>
  <c r="I1113" i="43" s="1"/>
  <c r="E865" i="27" s="1"/>
  <c r="B391" i="27"/>
  <c r="C390" i="27"/>
  <c r="B390" i="27"/>
  <c r="B389" i="27"/>
  <c r="C388" i="27"/>
  <c r="B388" i="27"/>
  <c r="B372" i="27"/>
  <c r="C371" i="27"/>
  <c r="B371" i="27"/>
  <c r="B370" i="27"/>
  <c r="C370" i="27"/>
  <c r="C369" i="27"/>
  <c r="B369" i="27"/>
  <c r="C368" i="27"/>
  <c r="B368" i="27"/>
  <c r="C367" i="27"/>
  <c r="B367" i="27"/>
  <c r="C366" i="27"/>
  <c r="C365" i="27"/>
  <c r="B366" i="27"/>
  <c r="B365" i="27"/>
  <c r="C364" i="27"/>
  <c r="C363" i="27"/>
  <c r="B364" i="27"/>
  <c r="B363" i="27"/>
  <c r="H15" i="31"/>
  <c r="C362" i="27"/>
  <c r="B362" i="27"/>
  <c r="C361" i="27"/>
  <c r="B361" i="27"/>
  <c r="C360" i="27"/>
  <c r="B360" i="27"/>
  <c r="C359" i="27"/>
  <c r="B359" i="27"/>
  <c r="C358" i="27"/>
  <c r="B358" i="27"/>
  <c r="C357" i="27"/>
  <c r="B357" i="27"/>
  <c r="C356" i="27"/>
  <c r="B356" i="27"/>
  <c r="C355" i="27"/>
  <c r="B355" i="27"/>
  <c r="C354" i="27"/>
  <c r="B354" i="27"/>
  <c r="C353" i="27"/>
  <c r="B353" i="27"/>
  <c r="C352" i="27"/>
  <c r="B352" i="27"/>
  <c r="C351" i="27"/>
  <c r="B351" i="27"/>
  <c r="C350" i="27"/>
  <c r="B350" i="27"/>
  <c r="C349" i="27"/>
  <c r="B349" i="27"/>
  <c r="C348" i="27"/>
  <c r="B348" i="27"/>
  <c r="C347" i="27"/>
  <c r="B347" i="27"/>
  <c r="C346" i="27"/>
  <c r="B346" i="27"/>
  <c r="C345" i="27"/>
  <c r="B345" i="27"/>
  <c r="C344" i="27"/>
  <c r="B344" i="27"/>
  <c r="C343" i="27"/>
  <c r="B343" i="27"/>
  <c r="C342" i="27"/>
  <c r="B342" i="27"/>
  <c r="C341" i="27"/>
  <c r="B341" i="27"/>
  <c r="C340" i="27"/>
  <c r="B340" i="27"/>
  <c r="C339" i="27"/>
  <c r="B339" i="27"/>
  <c r="C338" i="27"/>
  <c r="B338" i="27"/>
  <c r="C337" i="27"/>
  <c r="B337" i="27"/>
  <c r="C336" i="27"/>
  <c r="B336" i="27"/>
  <c r="C335" i="27"/>
  <c r="B335" i="27"/>
  <c r="C334" i="27"/>
  <c r="B334" i="27"/>
  <c r="C333" i="27"/>
  <c r="B333" i="27"/>
  <c r="C332" i="27"/>
  <c r="B332" i="27"/>
  <c r="C331" i="27"/>
  <c r="B331" i="27"/>
  <c r="C330" i="27"/>
  <c r="B330" i="27"/>
  <c r="C329" i="27"/>
  <c r="B329" i="27"/>
  <c r="C328" i="27"/>
  <c r="B328" i="27"/>
  <c r="C327" i="27"/>
  <c r="B327" i="27"/>
  <c r="C326" i="27"/>
  <c r="B326" i="27"/>
  <c r="C325" i="27"/>
  <c r="B325" i="27"/>
  <c r="C324" i="27"/>
  <c r="B324" i="27"/>
  <c r="C323" i="27"/>
  <c r="B323" i="27"/>
  <c r="C322" i="27"/>
  <c r="B322" i="27"/>
  <c r="C321" i="27"/>
  <c r="B321" i="27"/>
  <c r="C320" i="27"/>
  <c r="B320" i="27"/>
  <c r="C319" i="27"/>
  <c r="B319" i="27"/>
  <c r="C318" i="27"/>
  <c r="B318" i="27"/>
  <c r="C317" i="27"/>
  <c r="B317" i="27"/>
  <c r="C316" i="27"/>
  <c r="B316" i="27"/>
  <c r="C315" i="27"/>
  <c r="B315" i="27"/>
  <c r="C314" i="27"/>
  <c r="B314" i="27"/>
  <c r="C313" i="27"/>
  <c r="B313" i="27"/>
  <c r="C312" i="27"/>
  <c r="B312" i="27"/>
  <c r="C311" i="27"/>
  <c r="B311" i="27"/>
  <c r="C310" i="27"/>
  <c r="B310" i="27"/>
  <c r="C309" i="27"/>
  <c r="B309" i="27"/>
  <c r="C308" i="27"/>
  <c r="B308" i="27"/>
  <c r="C307" i="27"/>
  <c r="B307" i="27"/>
  <c r="C306" i="27"/>
  <c r="B306" i="27"/>
  <c r="C305" i="27"/>
  <c r="B305" i="27"/>
  <c r="C304" i="27"/>
  <c r="B304" i="27"/>
  <c r="C303" i="27"/>
  <c r="B303" i="27"/>
  <c r="C302" i="27"/>
  <c r="B302" i="27"/>
  <c r="C301" i="27"/>
  <c r="B301" i="27"/>
  <c r="C300" i="27"/>
  <c r="B300" i="27"/>
  <c r="C299" i="27"/>
  <c r="B299" i="27"/>
  <c r="C298" i="27"/>
  <c r="B298" i="27"/>
  <c r="C297" i="27"/>
  <c r="B297" i="27"/>
  <c r="C296" i="27"/>
  <c r="B296" i="27"/>
  <c r="C295" i="27"/>
  <c r="B295" i="27"/>
  <c r="C294" i="27"/>
  <c r="B294" i="27"/>
  <c r="C293" i="27"/>
  <c r="B293" i="27"/>
  <c r="C292" i="27"/>
  <c r="B292" i="27"/>
  <c r="C291" i="27"/>
  <c r="B291" i="27"/>
  <c r="C290" i="27"/>
  <c r="B290" i="27"/>
  <c r="C289" i="27"/>
  <c r="B289" i="27"/>
  <c r="C288" i="27"/>
  <c r="B288" i="27"/>
  <c r="C287" i="27"/>
  <c r="B287" i="27"/>
  <c r="C286" i="27"/>
  <c r="B286" i="27"/>
  <c r="C285" i="27"/>
  <c r="B285" i="27"/>
  <c r="C284" i="27"/>
  <c r="B284" i="27"/>
  <c r="C283" i="27"/>
  <c r="B283" i="27"/>
  <c r="C282" i="27"/>
  <c r="B282" i="27"/>
  <c r="C281" i="27"/>
  <c r="B281" i="27"/>
  <c r="C280" i="27"/>
  <c r="B280" i="27"/>
  <c r="C279" i="27"/>
  <c r="B279" i="27"/>
  <c r="C278" i="27"/>
  <c r="B278" i="27"/>
  <c r="C277" i="27"/>
  <c r="B277" i="27"/>
  <c r="C276" i="27"/>
  <c r="B276" i="27"/>
  <c r="C275" i="27"/>
  <c r="B275" i="27"/>
  <c r="C274" i="27"/>
  <c r="B274" i="27"/>
  <c r="C273" i="27"/>
  <c r="B273" i="27"/>
  <c r="C272" i="27"/>
  <c r="B272" i="27"/>
  <c r="C271" i="27"/>
  <c r="B271" i="27"/>
  <c r="C270" i="27"/>
  <c r="B270" i="27"/>
  <c r="C269" i="27"/>
  <c r="B269" i="27"/>
  <c r="C268" i="27"/>
  <c r="B268" i="27"/>
  <c r="C267" i="27"/>
  <c r="B267" i="27"/>
  <c r="C266" i="27"/>
  <c r="B266" i="27"/>
  <c r="C265" i="27"/>
  <c r="B265" i="27"/>
  <c r="B264" i="27"/>
  <c r="C264" i="27"/>
  <c r="C263" i="27"/>
  <c r="B263" i="27"/>
  <c r="C262" i="27"/>
  <c r="B262" i="27"/>
  <c r="C261" i="27"/>
  <c r="B261" i="27"/>
  <c r="C260" i="27"/>
  <c r="B260" i="27"/>
  <c r="C259" i="27"/>
  <c r="B259" i="27"/>
  <c r="C258" i="27"/>
  <c r="B258" i="27"/>
  <c r="C257" i="27"/>
  <c r="B257" i="27"/>
  <c r="C256" i="27"/>
  <c r="B256" i="27"/>
  <c r="C255" i="27"/>
  <c r="B255" i="27"/>
  <c r="C254" i="27"/>
  <c r="B254" i="27"/>
  <c r="C253" i="27"/>
  <c r="B253" i="27"/>
  <c r="C252" i="27"/>
  <c r="B252" i="27"/>
  <c r="C251" i="27"/>
  <c r="B251" i="27"/>
  <c r="C250" i="27"/>
  <c r="B250" i="27"/>
  <c r="C249" i="27"/>
  <c r="B249" i="27"/>
  <c r="C248" i="27"/>
  <c r="B248" i="27"/>
  <c r="C247" i="27"/>
  <c r="B247" i="27"/>
  <c r="C246" i="27"/>
  <c r="B246" i="27"/>
  <c r="C245" i="27"/>
  <c r="B245" i="27"/>
  <c r="C244" i="27"/>
  <c r="B244" i="27"/>
  <c r="C243" i="27"/>
  <c r="B243" i="27"/>
  <c r="C242" i="27"/>
  <c r="B242" i="27"/>
  <c r="C241" i="27"/>
  <c r="B241" i="27"/>
  <c r="C240" i="27"/>
  <c r="B240" i="27"/>
  <c r="C239" i="27"/>
  <c r="B239" i="27"/>
  <c r="C238" i="27"/>
  <c r="B238" i="27"/>
  <c r="C237" i="27"/>
  <c r="B237" i="27"/>
  <c r="C236" i="27"/>
  <c r="B236" i="27"/>
  <c r="C235" i="27"/>
  <c r="B235" i="27"/>
  <c r="C234" i="27"/>
  <c r="B234" i="27"/>
  <c r="C233" i="27"/>
  <c r="B233" i="27"/>
  <c r="C232" i="27"/>
  <c r="B232" i="27"/>
  <c r="C231" i="27"/>
  <c r="B231" i="27"/>
  <c r="C230" i="27"/>
  <c r="B230" i="27"/>
  <c r="C229" i="27"/>
  <c r="B229" i="27"/>
  <c r="C228" i="27"/>
  <c r="B228" i="27"/>
  <c r="C227" i="27"/>
  <c r="B227" i="27"/>
  <c r="C226" i="27"/>
  <c r="B226" i="27"/>
  <c r="C225" i="27"/>
  <c r="B225" i="27"/>
  <c r="C224" i="27"/>
  <c r="B224" i="27"/>
  <c r="C223" i="27"/>
  <c r="B223" i="27"/>
  <c r="C222" i="27"/>
  <c r="B222" i="27"/>
  <c r="C221" i="27"/>
  <c r="B221" i="27"/>
  <c r="C220" i="27"/>
  <c r="B220" i="27"/>
  <c r="C219" i="27"/>
  <c r="B219" i="27"/>
  <c r="C218" i="27"/>
  <c r="B218" i="27"/>
  <c r="C217" i="27"/>
  <c r="B217" i="27"/>
  <c r="C216" i="27"/>
  <c r="B216" i="27"/>
  <c r="C215" i="27"/>
  <c r="B215" i="27"/>
  <c r="C214" i="27"/>
  <c r="B214" i="27"/>
  <c r="C213" i="27"/>
  <c r="B213" i="27"/>
  <c r="C212" i="27"/>
  <c r="B212" i="27"/>
  <c r="C211" i="27"/>
  <c r="B211" i="27"/>
  <c r="C210" i="27"/>
  <c r="B210" i="27"/>
  <c r="C209" i="27"/>
  <c r="B209" i="27"/>
  <c r="C208" i="27"/>
  <c r="B208" i="27"/>
  <c r="C207" i="27"/>
  <c r="B207" i="27"/>
  <c r="C206" i="27"/>
  <c r="B206" i="27"/>
  <c r="C205" i="27"/>
  <c r="B205" i="27"/>
  <c r="C204" i="27"/>
  <c r="B204" i="27"/>
  <c r="C203" i="27"/>
  <c r="B203" i="27"/>
  <c r="C202" i="27"/>
  <c r="B202" i="27"/>
  <c r="C201" i="27"/>
  <c r="B201" i="27"/>
  <c r="C200" i="27"/>
  <c r="B200" i="27"/>
  <c r="C199" i="27"/>
  <c r="B199" i="27"/>
  <c r="C198" i="27"/>
  <c r="B198" i="27"/>
  <c r="C197" i="27"/>
  <c r="B197" i="27"/>
  <c r="C196" i="27"/>
  <c r="B196" i="27"/>
  <c r="C195" i="27"/>
  <c r="B195" i="27"/>
  <c r="C194" i="27"/>
  <c r="B194" i="27"/>
  <c r="C193" i="27"/>
  <c r="B193" i="27"/>
  <c r="C192" i="27"/>
  <c r="B192" i="27"/>
  <c r="C191" i="27"/>
  <c r="B191" i="27"/>
  <c r="C190" i="27"/>
  <c r="B190" i="27"/>
  <c r="C189" i="27"/>
  <c r="B189" i="27"/>
  <c r="C188" i="27"/>
  <c r="B188" i="27"/>
  <c r="C181" i="27"/>
  <c r="C187" i="27"/>
  <c r="B187" i="27"/>
  <c r="C186" i="27"/>
  <c r="B186" i="27"/>
  <c r="C185" i="27"/>
  <c r="B185" i="27"/>
  <c r="C184" i="27"/>
  <c r="B184" i="27"/>
  <c r="C183" i="27"/>
  <c r="B183" i="27"/>
  <c r="C182" i="27"/>
  <c r="B182" i="27"/>
  <c r="B181" i="27"/>
  <c r="C180" i="27"/>
  <c r="B180" i="27"/>
  <c r="B179" i="27"/>
  <c r="C179" i="27"/>
  <c r="C178" i="27"/>
  <c r="B178" i="27"/>
  <c r="C177" i="27"/>
  <c r="B177" i="27"/>
  <c r="C176" i="27"/>
  <c r="B176" i="27"/>
  <c r="C175" i="27"/>
  <c r="B175" i="27"/>
  <c r="C174" i="27"/>
  <c r="B174" i="27"/>
  <c r="C173" i="27"/>
  <c r="B173" i="27"/>
  <c r="C172" i="27"/>
  <c r="B172" i="27"/>
  <c r="C171" i="27"/>
  <c r="B171" i="27"/>
  <c r="C170" i="27"/>
  <c r="B170" i="27"/>
  <c r="C169" i="27"/>
  <c r="B169" i="27"/>
  <c r="C168" i="27"/>
  <c r="B168" i="27"/>
  <c r="C167" i="27"/>
  <c r="B167" i="27"/>
  <c r="C166" i="27"/>
  <c r="B166" i="27"/>
  <c r="C165" i="27"/>
  <c r="B165" i="27"/>
  <c r="C164" i="27"/>
  <c r="B164" i="27"/>
  <c r="C163" i="27"/>
  <c r="B163" i="27"/>
  <c r="C162" i="27"/>
  <c r="B162" i="27"/>
  <c r="C161" i="27"/>
  <c r="B161" i="27"/>
  <c r="B160" i="27"/>
  <c r="H86" i="29"/>
  <c r="I86" i="29" s="1"/>
  <c r="I87" i="29" s="1"/>
  <c r="H68" i="29"/>
  <c r="I68" i="29" s="1"/>
  <c r="B159" i="27"/>
  <c r="C159" i="27"/>
  <c r="C158" i="27"/>
  <c r="B158" i="27"/>
  <c r="B157" i="27"/>
  <c r="C157" i="27"/>
  <c r="C156" i="27"/>
  <c r="B156" i="27"/>
  <c r="B155" i="27"/>
  <c r="C155" i="27"/>
  <c r="C154" i="27"/>
  <c r="B154" i="27"/>
  <c r="C153" i="27"/>
  <c r="B153" i="27"/>
  <c r="C152" i="27"/>
  <c r="B152" i="27"/>
  <c r="C151" i="27"/>
  <c r="B151" i="27"/>
  <c r="C150" i="27"/>
  <c r="B150" i="27"/>
  <c r="C149" i="27"/>
  <c r="B149" i="27"/>
  <c r="C148" i="27"/>
  <c r="B148" i="27"/>
  <c r="C147" i="27"/>
  <c r="B147" i="27"/>
  <c r="C146" i="27"/>
  <c r="B146" i="27"/>
  <c r="C145" i="27"/>
  <c r="B145" i="27"/>
  <c r="C144" i="27"/>
  <c r="B144" i="27"/>
  <c r="C143" i="27"/>
  <c r="B143" i="27"/>
  <c r="C142" i="27"/>
  <c r="B142" i="27"/>
  <c r="C141" i="27"/>
  <c r="B141" i="27"/>
  <c r="C140" i="27"/>
  <c r="B140" i="27"/>
  <c r="B139" i="27"/>
  <c r="C139" i="27"/>
  <c r="C138" i="27"/>
  <c r="B138" i="27"/>
  <c r="C137" i="27"/>
  <c r="B137" i="27"/>
  <c r="C136" i="27"/>
  <c r="B136" i="27"/>
  <c r="C135" i="27"/>
  <c r="B135" i="27"/>
  <c r="C134" i="27"/>
  <c r="B134" i="27"/>
  <c r="C133" i="27"/>
  <c r="B133" i="27"/>
  <c r="C132" i="27"/>
  <c r="B132" i="27"/>
  <c r="B131" i="27"/>
  <c r="C131" i="27"/>
  <c r="C130" i="27"/>
  <c r="B130" i="27"/>
  <c r="C129" i="27"/>
  <c r="B129" i="27"/>
  <c r="C128" i="27"/>
  <c r="B128" i="27"/>
  <c r="C127" i="27"/>
  <c r="B127" i="27"/>
  <c r="C126" i="27"/>
  <c r="B126" i="27"/>
  <c r="I147" i="4"/>
  <c r="C125" i="27"/>
  <c r="B125" i="27"/>
  <c r="C124" i="27"/>
  <c r="B124" i="27"/>
  <c r="C123" i="27"/>
  <c r="B123" i="27"/>
  <c r="C122" i="27"/>
  <c r="B122" i="27"/>
  <c r="C121" i="27"/>
  <c r="B121" i="27"/>
  <c r="C120" i="27"/>
  <c r="B120" i="27"/>
  <c r="C119" i="27"/>
  <c r="B119" i="27"/>
  <c r="C118" i="27"/>
  <c r="B118" i="27"/>
  <c r="C117" i="27"/>
  <c r="B117" i="27"/>
  <c r="C116" i="27"/>
  <c r="B116" i="27"/>
  <c r="C115" i="27"/>
  <c r="B115" i="27"/>
  <c r="C114" i="27"/>
  <c r="B114" i="27"/>
  <c r="B113" i="27"/>
  <c r="C112" i="27"/>
  <c r="B112" i="27"/>
  <c r="C111" i="27"/>
  <c r="B111" i="27"/>
  <c r="C110" i="27"/>
  <c r="B110" i="27"/>
  <c r="C109" i="27"/>
  <c r="B109" i="27"/>
  <c r="C108" i="27"/>
  <c r="B108" i="27"/>
  <c r="C107" i="27"/>
  <c r="B107" i="27"/>
  <c r="C106" i="27"/>
  <c r="B106" i="27"/>
  <c r="C105" i="27"/>
  <c r="B105" i="27"/>
  <c r="C104" i="27"/>
  <c r="B104" i="27"/>
  <c r="C103" i="27"/>
  <c r="B103" i="27"/>
  <c r="C102" i="27"/>
  <c r="B102" i="27"/>
  <c r="C101" i="27"/>
  <c r="B101" i="27"/>
  <c r="C100" i="27"/>
  <c r="B100" i="27"/>
  <c r="C99" i="27"/>
  <c r="B99" i="27"/>
  <c r="C98" i="27"/>
  <c r="B98" i="27"/>
  <c r="C97" i="27"/>
  <c r="B97" i="27"/>
  <c r="C96" i="27"/>
  <c r="B96" i="27"/>
  <c r="C95" i="27"/>
  <c r="B95" i="27"/>
  <c r="C94" i="27"/>
  <c r="B94" i="27"/>
  <c r="C93" i="27"/>
  <c r="B93" i="27"/>
  <c r="C92" i="27"/>
  <c r="B92" i="27"/>
  <c r="C91" i="27"/>
  <c r="B91" i="27"/>
  <c r="C90" i="27"/>
  <c r="B90" i="27"/>
  <c r="C89" i="27"/>
  <c r="B89" i="27"/>
  <c r="C88" i="27"/>
  <c r="B88" i="27"/>
  <c r="C87" i="27"/>
  <c r="B87" i="27"/>
  <c r="C86" i="27"/>
  <c r="B86" i="27"/>
  <c r="C85" i="27"/>
  <c r="B85" i="27"/>
  <c r="C84" i="27"/>
  <c r="B84" i="27"/>
  <c r="C83" i="27"/>
  <c r="B83" i="27"/>
  <c r="C82" i="27"/>
  <c r="B82" i="27"/>
  <c r="C81" i="27"/>
  <c r="B81" i="27"/>
  <c r="C80" i="27"/>
  <c r="B80" i="27"/>
  <c r="C79" i="27"/>
  <c r="B79" i="27"/>
  <c r="C78" i="27"/>
  <c r="B78" i="27"/>
  <c r="C77" i="27"/>
  <c r="B77" i="27"/>
  <c r="C76" i="27"/>
  <c r="B76" i="27"/>
  <c r="C75" i="27"/>
  <c r="B75" i="27"/>
  <c r="C74" i="27"/>
  <c r="B74" i="27"/>
  <c r="C73" i="27"/>
  <c r="B73" i="27"/>
  <c r="C72" i="27"/>
  <c r="B72" i="27"/>
  <c r="C71" i="27"/>
  <c r="B71" i="27"/>
  <c r="C70" i="27"/>
  <c r="B70" i="27"/>
  <c r="C69" i="27"/>
  <c r="B69" i="27"/>
  <c r="C68" i="27"/>
  <c r="B68" i="27"/>
  <c r="C67" i="27"/>
  <c r="B67" i="27"/>
  <c r="C66" i="27"/>
  <c r="B66" i="27"/>
  <c r="C65" i="27"/>
  <c r="B65" i="27"/>
  <c r="C64" i="27"/>
  <c r="B64" i="27"/>
  <c r="C63" i="27"/>
  <c r="B63" i="27"/>
  <c r="C62" i="27"/>
  <c r="B62" i="27"/>
  <c r="C61" i="27"/>
  <c r="B61" i="27"/>
  <c r="C60" i="27"/>
  <c r="B60" i="27"/>
  <c r="C59" i="27"/>
  <c r="B59" i="27"/>
  <c r="C58" i="27"/>
  <c r="B58" i="27"/>
  <c r="C57" i="27"/>
  <c r="B57" i="27"/>
  <c r="C56" i="27"/>
  <c r="B56" i="27"/>
  <c r="C55" i="27"/>
  <c r="B55" i="27"/>
  <c r="C54" i="27"/>
  <c r="B54" i="27"/>
  <c r="C53" i="27"/>
  <c r="B53" i="27"/>
  <c r="C52" i="27"/>
  <c r="B52" i="27"/>
  <c r="C48" i="27"/>
  <c r="C47" i="27"/>
  <c r="C46" i="27"/>
  <c r="C45" i="27"/>
  <c r="C44" i="27"/>
  <c r="C43" i="27"/>
  <c r="B47" i="27"/>
  <c r="B46" i="27"/>
  <c r="B45" i="27"/>
  <c r="B44" i="27"/>
  <c r="B43" i="27"/>
  <c r="C42" i="27"/>
  <c r="E42" i="27" s="1"/>
  <c r="H242" i="42"/>
  <c r="H240" i="42"/>
  <c r="G235" i="42"/>
  <c r="H235" i="42" s="1"/>
  <c r="G236" i="42"/>
  <c r="H236" i="42" s="1"/>
  <c r="G237" i="42"/>
  <c r="H237" i="42" s="1"/>
  <c r="G234" i="42"/>
  <c r="H234" i="42" s="1"/>
  <c r="G206" i="42"/>
  <c r="H206" i="42" s="1"/>
  <c r="G207" i="42"/>
  <c r="H207" i="42" s="1"/>
  <c r="G208" i="42"/>
  <c r="H208" i="42" s="1"/>
  <c r="G205" i="42"/>
  <c r="H205" i="42" s="1"/>
  <c r="H226" i="42"/>
  <c r="H188" i="42"/>
  <c r="H195" i="42"/>
  <c r="H179" i="42"/>
  <c r="G174" i="42"/>
  <c r="H174" i="42" s="1"/>
  <c r="G175" i="42"/>
  <c r="H175" i="42" s="1"/>
  <c r="G176" i="42"/>
  <c r="H176" i="42" s="1"/>
  <c r="G169" i="42"/>
  <c r="H169" i="42" s="1"/>
  <c r="G168" i="42"/>
  <c r="H168" i="42" s="1"/>
  <c r="H158" i="42"/>
  <c r="H149" i="42"/>
  <c r="H141" i="42"/>
  <c r="H131" i="42"/>
  <c r="H112" i="42"/>
  <c r="H122" i="42"/>
  <c r="H104" i="42"/>
  <c r="G101" i="42"/>
  <c r="H101" i="42" s="1"/>
  <c r="H102" i="42" s="1"/>
  <c r="G98" i="42"/>
  <c r="H98" i="42" s="1"/>
  <c r="G97" i="42"/>
  <c r="H97" i="42" s="1"/>
  <c r="G96" i="42"/>
  <c r="H96" i="42" s="1"/>
  <c r="H88" i="42"/>
  <c r="G85" i="42"/>
  <c r="H85" i="42" s="1"/>
  <c r="H86" i="42" s="1"/>
  <c r="G82" i="42"/>
  <c r="H82" i="42" s="1"/>
  <c r="G81" i="42"/>
  <c r="H81" i="42" s="1"/>
  <c r="G80" i="42"/>
  <c r="H80" i="42" s="1"/>
  <c r="H72" i="42"/>
  <c r="G69" i="42"/>
  <c r="H69" i="42" s="1"/>
  <c r="H70" i="42" s="1"/>
  <c r="G66" i="42"/>
  <c r="H66" i="42" s="1"/>
  <c r="G65" i="42"/>
  <c r="H65" i="42" s="1"/>
  <c r="G64" i="42"/>
  <c r="H64" i="42" s="1"/>
  <c r="G55" i="42"/>
  <c r="H55" i="42" s="1"/>
  <c r="H56" i="42" s="1"/>
  <c r="G52" i="42"/>
  <c r="H52" i="42" s="1"/>
  <c r="G51" i="42"/>
  <c r="H51" i="42" s="1"/>
  <c r="G48" i="42"/>
  <c r="H48" i="42" s="1"/>
  <c r="G47" i="42"/>
  <c r="H47" i="42" s="1"/>
  <c r="G46" i="42"/>
  <c r="H46" i="42" s="1"/>
  <c r="G45" i="42"/>
  <c r="H45" i="42" s="1"/>
  <c r="G36" i="42"/>
  <c r="H36" i="42" s="1"/>
  <c r="H37" i="42" s="1"/>
  <c r="G33" i="42"/>
  <c r="H33" i="42" s="1"/>
  <c r="G32" i="42"/>
  <c r="H32" i="42" s="1"/>
  <c r="G29" i="42"/>
  <c r="H29" i="42" s="1"/>
  <c r="G28" i="42"/>
  <c r="H28" i="42" s="1"/>
  <c r="G27" i="42"/>
  <c r="H27" i="42" s="1"/>
  <c r="G26" i="42"/>
  <c r="H26" i="42" s="1"/>
  <c r="G17" i="42"/>
  <c r="H17" i="42" s="1"/>
  <c r="H18" i="42" s="1"/>
  <c r="G13" i="42"/>
  <c r="H13" i="42" s="1"/>
  <c r="G9" i="42"/>
  <c r="H9" i="42" s="1"/>
  <c r="G14" i="42"/>
  <c r="H14" i="42" s="1"/>
  <c r="G10" i="42"/>
  <c r="H10" i="42" s="1"/>
  <c r="G8" i="42"/>
  <c r="H8" i="42" s="1"/>
  <c r="G7" i="42"/>
  <c r="H7" i="42" s="1"/>
  <c r="H4285" i="41"/>
  <c r="G4279" i="41"/>
  <c r="H4279" i="41" s="1"/>
  <c r="G4278" i="41"/>
  <c r="H4278" i="41" s="1"/>
  <c r="G4277" i="41"/>
  <c r="H4277" i="41" s="1"/>
  <c r="H4268" i="41"/>
  <c r="G4262" i="41"/>
  <c r="H4262" i="41" s="1"/>
  <c r="G4261" i="41"/>
  <c r="H4261" i="41" s="1"/>
  <c r="G4260" i="41"/>
  <c r="H4260" i="41" s="1"/>
  <c r="H4252" i="41"/>
  <c r="G4246" i="41"/>
  <c r="H4246" i="41" s="1"/>
  <c r="G4245" i="41"/>
  <c r="H4245" i="41" s="1"/>
  <c r="G4244" i="41"/>
  <c r="H4244" i="41" s="1"/>
  <c r="H4235" i="41"/>
  <c r="G4229" i="41"/>
  <c r="H4229" i="41" s="1"/>
  <c r="G4228" i="41"/>
  <c r="H4228" i="41" s="1"/>
  <c r="G4227" i="41"/>
  <c r="H4227" i="41" s="1"/>
  <c r="H4219" i="41"/>
  <c r="G4213" i="41"/>
  <c r="H4213" i="41" s="1"/>
  <c r="G4212" i="41"/>
  <c r="H4212" i="41" s="1"/>
  <c r="G4211" i="41"/>
  <c r="H4211" i="41" s="1"/>
  <c r="H4203" i="41"/>
  <c r="G4197" i="41"/>
  <c r="H4197" i="41" s="1"/>
  <c r="G4196" i="41"/>
  <c r="H4196" i="41" s="1"/>
  <c r="G4195" i="41"/>
  <c r="H4195" i="41" s="1"/>
  <c r="H4187" i="41"/>
  <c r="G4181" i="41"/>
  <c r="H4181" i="41" s="1"/>
  <c r="G4180" i="41"/>
  <c r="H4180" i="41" s="1"/>
  <c r="G4179" i="41"/>
  <c r="H4179" i="41" s="1"/>
  <c r="H4171" i="41"/>
  <c r="G4165" i="41"/>
  <c r="H4165" i="41" s="1"/>
  <c r="G4164" i="41"/>
  <c r="H4164" i="41" s="1"/>
  <c r="G4163" i="41"/>
  <c r="H4163" i="41" s="1"/>
  <c r="H4154" i="41"/>
  <c r="G4148" i="41"/>
  <c r="H4148" i="41" s="1"/>
  <c r="G4147" i="41"/>
  <c r="H4147" i="41" s="1"/>
  <c r="G4146" i="41"/>
  <c r="H4146" i="41" s="1"/>
  <c r="H67" i="42" l="1"/>
  <c r="H73" i="42" s="1"/>
  <c r="H74" i="42" s="1"/>
  <c r="H53" i="42"/>
  <c r="H83" i="42"/>
  <c r="H89" i="42" s="1"/>
  <c r="H170" i="42"/>
  <c r="H49" i="42"/>
  <c r="H34" i="42"/>
  <c r="H99" i="42"/>
  <c r="H105" i="42" s="1"/>
  <c r="H106" i="42" s="1"/>
  <c r="H209" i="42"/>
  <c r="H238" i="42"/>
  <c r="H243" i="42" s="1"/>
  <c r="H244" i="42" s="1"/>
  <c r="H245" i="42" s="1"/>
  <c r="I231" i="42" s="1"/>
  <c r="E2240" i="27" s="1"/>
  <c r="H11" i="42"/>
  <c r="H15" i="42"/>
  <c r="H30" i="42"/>
  <c r="H4280" i="41"/>
  <c r="H4166" i="41"/>
  <c r="H4263" i="41"/>
  <c r="H4247" i="41"/>
  <c r="H4230" i="41"/>
  <c r="H4214" i="41"/>
  <c r="H4198" i="41"/>
  <c r="H4182" i="41"/>
  <c r="H4149" i="41"/>
  <c r="H4138" i="41"/>
  <c r="G4132" i="41"/>
  <c r="H4132" i="41" s="1"/>
  <c r="G4131" i="41"/>
  <c r="H4131" i="41" s="1"/>
  <c r="G4130" i="41"/>
  <c r="H4130" i="41" s="1"/>
  <c r="H4122" i="41"/>
  <c r="G4116" i="41"/>
  <c r="H4116" i="41" s="1"/>
  <c r="G4115" i="41"/>
  <c r="H4115" i="41" s="1"/>
  <c r="G4114" i="41"/>
  <c r="H4114" i="41" s="1"/>
  <c r="H4106" i="41"/>
  <c r="G4100" i="41"/>
  <c r="H4100" i="41" s="1"/>
  <c r="G4099" i="41"/>
  <c r="H4099" i="41" s="1"/>
  <c r="G4098" i="41"/>
  <c r="H4098" i="41" s="1"/>
  <c r="G4088" i="41"/>
  <c r="H4088" i="41" s="1"/>
  <c r="G4082" i="41"/>
  <c r="H4082" i="41" s="1"/>
  <c r="G4081" i="41"/>
  <c r="H4081" i="41" s="1"/>
  <c r="G4080" i="41"/>
  <c r="H4080" i="41" s="1"/>
  <c r="G4070" i="41"/>
  <c r="H4070" i="41" s="1"/>
  <c r="G4064" i="41"/>
  <c r="H4064" i="41" s="1"/>
  <c r="G4063" i="41"/>
  <c r="H4063" i="41" s="1"/>
  <c r="G4062" i="41"/>
  <c r="H4062" i="41" s="1"/>
  <c r="G4052" i="41"/>
  <c r="H4052" i="41" s="1"/>
  <c r="G4046" i="41"/>
  <c r="H4046" i="41" s="1"/>
  <c r="G4045" i="41"/>
  <c r="H4045" i="41" s="1"/>
  <c r="G4044" i="41"/>
  <c r="H4044" i="41" s="1"/>
  <c r="G4034" i="41"/>
  <c r="H4034" i="41" s="1"/>
  <c r="G4028" i="41"/>
  <c r="H4028" i="41" s="1"/>
  <c r="G4027" i="41"/>
  <c r="H4027" i="41" s="1"/>
  <c r="G4026" i="41"/>
  <c r="H4026" i="41" s="1"/>
  <c r="G4016" i="41"/>
  <c r="H4016" i="41" s="1"/>
  <c r="G4010" i="41"/>
  <c r="H4010" i="41" s="1"/>
  <c r="G4009" i="41"/>
  <c r="H4009" i="41" s="1"/>
  <c r="G4008" i="41"/>
  <c r="H4008" i="41" s="1"/>
  <c r="G3998" i="41"/>
  <c r="H3998" i="41" s="1"/>
  <c r="G3992" i="41"/>
  <c r="H3992" i="41" s="1"/>
  <c r="G3991" i="41"/>
  <c r="H3991" i="41" s="1"/>
  <c r="G3990" i="41"/>
  <c r="H3990" i="41" s="1"/>
  <c r="G3979" i="41"/>
  <c r="H3979" i="41" s="1"/>
  <c r="G3973" i="41"/>
  <c r="H3973" i="41" s="1"/>
  <c r="G3972" i="41"/>
  <c r="H3972" i="41" s="1"/>
  <c r="G3971" i="41"/>
  <c r="H3971" i="41" s="1"/>
  <c r="G3962" i="41"/>
  <c r="H3962" i="41" s="1"/>
  <c r="H3963" i="41" s="1"/>
  <c r="G3956" i="41"/>
  <c r="H3956" i="41" s="1"/>
  <c r="G3955" i="41"/>
  <c r="H3955" i="41" s="1"/>
  <c r="G3954" i="41"/>
  <c r="H3954" i="41" s="1"/>
  <c r="G3945" i="41"/>
  <c r="H3945" i="41" s="1"/>
  <c r="H3946" i="41" s="1"/>
  <c r="G3939" i="41"/>
  <c r="H3939" i="41" s="1"/>
  <c r="G3938" i="41"/>
  <c r="H3938" i="41" s="1"/>
  <c r="G3937" i="41"/>
  <c r="H3937" i="41" s="1"/>
  <c r="G3928" i="41"/>
  <c r="H3928" i="41" s="1"/>
  <c r="H3929" i="41" s="1"/>
  <c r="G3922" i="41"/>
  <c r="H3922" i="41" s="1"/>
  <c r="G3921" i="41"/>
  <c r="H3921" i="41" s="1"/>
  <c r="G3920" i="41"/>
  <c r="H3920" i="41" s="1"/>
  <c r="G3911" i="41"/>
  <c r="H3911" i="41" s="1"/>
  <c r="H3912" i="41" s="1"/>
  <c r="G3905" i="41"/>
  <c r="H3905" i="41" s="1"/>
  <c r="G3904" i="41"/>
  <c r="H3904" i="41" s="1"/>
  <c r="G3903" i="41"/>
  <c r="H3903" i="41" s="1"/>
  <c r="G3894" i="41"/>
  <c r="H3894" i="41" s="1"/>
  <c r="H3895" i="41" s="1"/>
  <c r="G3888" i="41"/>
  <c r="H3888" i="41" s="1"/>
  <c r="G3887" i="41"/>
  <c r="H3887" i="41" s="1"/>
  <c r="G3886" i="41"/>
  <c r="H3886" i="41" s="1"/>
  <c r="H3876" i="41"/>
  <c r="G3870" i="41"/>
  <c r="H3870" i="41" s="1"/>
  <c r="G3869" i="41"/>
  <c r="H3869" i="41" s="1"/>
  <c r="G3868" i="41"/>
  <c r="H3868" i="41" s="1"/>
  <c r="H3860" i="41"/>
  <c r="G3854" i="41"/>
  <c r="H3854" i="41" s="1"/>
  <c r="G3853" i="41"/>
  <c r="H3853" i="41" s="1"/>
  <c r="G3852" i="41"/>
  <c r="H3852" i="41" s="1"/>
  <c r="H3844" i="41"/>
  <c r="G3838" i="41"/>
  <c r="H3838" i="41" s="1"/>
  <c r="G3837" i="41"/>
  <c r="H3837" i="41" s="1"/>
  <c r="G3836" i="41"/>
  <c r="H3836" i="41" s="1"/>
  <c r="H3827" i="41"/>
  <c r="G3821" i="41"/>
  <c r="H3821" i="41" s="1"/>
  <c r="G3820" i="41"/>
  <c r="H3820" i="41" s="1"/>
  <c r="G3819" i="41"/>
  <c r="H3819" i="41" s="1"/>
  <c r="H3811" i="41"/>
  <c r="G3805" i="41"/>
  <c r="H3805" i="41" s="1"/>
  <c r="G3804" i="41"/>
  <c r="H3804" i="41" s="1"/>
  <c r="G3803" i="41"/>
  <c r="H3803" i="41" s="1"/>
  <c r="H3795" i="41"/>
  <c r="G3789" i="41"/>
  <c r="H3789" i="41" s="1"/>
  <c r="G3788" i="41"/>
  <c r="H3788" i="41" s="1"/>
  <c r="G3787" i="41"/>
  <c r="H3787" i="41" s="1"/>
  <c r="H3779" i="41"/>
  <c r="G3773" i="41"/>
  <c r="H3773" i="41" s="1"/>
  <c r="G3772" i="41"/>
  <c r="H3772" i="41" s="1"/>
  <c r="G3771" i="41"/>
  <c r="H3771" i="41" s="1"/>
  <c r="H3763" i="41"/>
  <c r="G3757" i="41"/>
  <c r="H3757" i="41" s="1"/>
  <c r="G3756" i="41"/>
  <c r="H3756" i="41" s="1"/>
  <c r="G3755" i="41"/>
  <c r="H3755" i="41" s="1"/>
  <c r="H3747" i="41"/>
  <c r="G3741" i="41"/>
  <c r="H3741" i="41" s="1"/>
  <c r="G3740" i="41"/>
  <c r="H3740" i="41" s="1"/>
  <c r="G3739" i="41"/>
  <c r="H3739" i="41" s="1"/>
  <c r="H3731" i="41"/>
  <c r="G3723" i="41"/>
  <c r="H3723" i="41" s="1"/>
  <c r="G3724" i="41"/>
  <c r="H3724" i="41" s="1"/>
  <c r="G3725" i="41"/>
  <c r="H3725" i="41" s="1"/>
  <c r="G3713" i="41"/>
  <c r="H3713" i="41" s="1"/>
  <c r="G3707" i="41"/>
  <c r="H3707" i="41" s="1"/>
  <c r="G3706" i="41"/>
  <c r="H3706" i="41" s="1"/>
  <c r="G3705" i="41"/>
  <c r="H3705" i="41" s="1"/>
  <c r="G3694" i="41"/>
  <c r="H3694" i="41" s="1"/>
  <c r="G3688" i="41"/>
  <c r="H3688" i="41" s="1"/>
  <c r="G3687" i="41"/>
  <c r="H3687" i="41" s="1"/>
  <c r="G3686" i="41"/>
  <c r="H3686" i="41" s="1"/>
  <c r="G3676" i="41"/>
  <c r="H3676" i="41" s="1"/>
  <c r="G3670" i="41"/>
  <c r="H3670" i="41" s="1"/>
  <c r="G3669" i="41"/>
  <c r="H3669" i="41" s="1"/>
  <c r="G3668" i="41"/>
  <c r="H3668" i="41" s="1"/>
  <c r="G3658" i="41"/>
  <c r="H3658" i="41" s="1"/>
  <c r="G3652" i="41"/>
  <c r="H3652" i="41" s="1"/>
  <c r="G3651" i="41"/>
  <c r="H3651" i="41" s="1"/>
  <c r="G3650" i="41"/>
  <c r="H3650" i="41" s="1"/>
  <c r="G3640" i="41"/>
  <c r="H3640" i="41" s="1"/>
  <c r="G3634" i="41"/>
  <c r="H3634" i="41" s="1"/>
  <c r="G3633" i="41"/>
  <c r="H3633" i="41" s="1"/>
  <c r="G3632" i="41"/>
  <c r="H3632" i="41" s="1"/>
  <c r="G3614" i="41"/>
  <c r="H3614" i="41" s="1"/>
  <c r="G3615" i="41"/>
  <c r="H3615" i="41" s="1"/>
  <c r="G3616" i="41"/>
  <c r="H3616" i="41" s="1"/>
  <c r="G3622" i="41"/>
  <c r="H3622" i="41" s="1"/>
  <c r="G3604" i="41"/>
  <c r="H3604" i="41" s="1"/>
  <c r="G3598" i="41"/>
  <c r="H3598" i="41" s="1"/>
  <c r="G3597" i="41"/>
  <c r="H3597" i="41" s="1"/>
  <c r="G3596" i="41"/>
  <c r="H3596" i="41" s="1"/>
  <c r="G3587" i="41"/>
  <c r="H3587" i="41" s="1"/>
  <c r="H3588" i="41" s="1"/>
  <c r="G3581" i="41"/>
  <c r="H3581" i="41" s="1"/>
  <c r="G3580" i="41"/>
  <c r="H3580" i="41" s="1"/>
  <c r="G3579" i="41"/>
  <c r="H3579" i="41" s="1"/>
  <c r="G3570" i="41"/>
  <c r="H3570" i="41" s="1"/>
  <c r="H3571" i="41" s="1"/>
  <c r="G3564" i="41"/>
  <c r="H3564" i="41" s="1"/>
  <c r="G3563" i="41"/>
  <c r="H3563" i="41" s="1"/>
  <c r="G3562" i="41"/>
  <c r="H3562" i="41" s="1"/>
  <c r="G3553" i="41"/>
  <c r="H3553" i="41" s="1"/>
  <c r="H3554" i="41" s="1"/>
  <c r="G3547" i="41"/>
  <c r="H3547" i="41" s="1"/>
  <c r="G3546" i="41"/>
  <c r="H3546" i="41" s="1"/>
  <c r="G3545" i="41"/>
  <c r="H3545" i="41" s="1"/>
  <c r="G3536" i="41"/>
  <c r="H3536" i="41" s="1"/>
  <c r="H3537" i="41" s="1"/>
  <c r="G3530" i="41"/>
  <c r="H3530" i="41" s="1"/>
  <c r="G3529" i="41"/>
  <c r="H3529" i="41" s="1"/>
  <c r="G3528" i="41"/>
  <c r="H3528" i="41" s="1"/>
  <c r="G3519" i="41"/>
  <c r="H3519" i="41" s="1"/>
  <c r="H3520" i="41" s="1"/>
  <c r="G3513" i="41"/>
  <c r="H3513" i="41" s="1"/>
  <c r="G3512" i="41"/>
  <c r="H3512" i="41" s="1"/>
  <c r="G3511" i="41"/>
  <c r="H3511" i="41" s="1"/>
  <c r="G3501" i="41"/>
  <c r="H3501" i="41" s="1"/>
  <c r="H3502" i="41" s="1"/>
  <c r="G3495" i="41"/>
  <c r="H3495" i="41" s="1"/>
  <c r="G3494" i="41"/>
  <c r="H3494" i="41" s="1"/>
  <c r="G3493" i="41"/>
  <c r="H3493" i="41" s="1"/>
  <c r="G3483" i="41"/>
  <c r="H3483" i="41" s="1"/>
  <c r="H3484" i="41" s="1"/>
  <c r="G3477" i="41"/>
  <c r="H3477" i="41" s="1"/>
  <c r="G3476" i="41"/>
  <c r="H3476" i="41" s="1"/>
  <c r="G3475" i="41"/>
  <c r="H3475" i="41" s="1"/>
  <c r="H3462" i="41"/>
  <c r="G3459" i="41"/>
  <c r="H3459" i="41" s="1"/>
  <c r="G3458" i="41"/>
  <c r="H3458" i="41" s="1"/>
  <c r="G3457" i="41"/>
  <c r="H3457" i="41" s="1"/>
  <c r="H3446" i="41"/>
  <c r="G3443" i="41"/>
  <c r="H3443" i="41" s="1"/>
  <c r="G3442" i="41"/>
  <c r="H3442" i="41" s="1"/>
  <c r="G3441" i="41"/>
  <c r="H3441" i="41" s="1"/>
  <c r="H3429" i="41"/>
  <c r="G3426" i="41"/>
  <c r="H3426" i="41" s="1"/>
  <c r="G3425" i="41"/>
  <c r="H3425" i="41" s="1"/>
  <c r="G3424" i="41"/>
  <c r="H3424" i="41" s="1"/>
  <c r="H3413" i="41"/>
  <c r="G3410" i="41"/>
  <c r="H3410" i="41" s="1"/>
  <c r="G3409" i="41"/>
  <c r="H3409" i="41" s="1"/>
  <c r="G3408" i="41"/>
  <c r="H3408" i="41" s="1"/>
  <c r="H3397" i="41"/>
  <c r="G3394" i="41"/>
  <c r="H3394" i="41" s="1"/>
  <c r="G3393" i="41"/>
  <c r="H3393" i="41" s="1"/>
  <c r="G3392" i="41"/>
  <c r="H3392" i="41" s="1"/>
  <c r="H3381" i="41"/>
  <c r="G3378" i="41"/>
  <c r="H3378" i="41" s="1"/>
  <c r="G3377" i="41"/>
  <c r="H3377" i="41" s="1"/>
  <c r="G3376" i="41"/>
  <c r="H3376" i="41" s="1"/>
  <c r="H3365" i="41"/>
  <c r="G3362" i="41"/>
  <c r="H3362" i="41" s="1"/>
  <c r="G3361" i="41"/>
  <c r="H3361" i="41" s="1"/>
  <c r="G3360" i="41"/>
  <c r="H3360" i="41" s="1"/>
  <c r="G3351" i="41"/>
  <c r="H3351" i="41" s="1"/>
  <c r="G3349" i="41"/>
  <c r="H3349" i="41" s="1"/>
  <c r="G3348" i="41"/>
  <c r="H3348" i="41" s="1"/>
  <c r="H3346" i="41"/>
  <c r="G3343" i="41"/>
  <c r="H3343" i="41" s="1"/>
  <c r="G3342" i="41"/>
  <c r="H3342" i="41" s="1"/>
  <c r="G3341" i="41"/>
  <c r="H3341" i="41" s="1"/>
  <c r="G3331" i="41"/>
  <c r="H3331" i="41" s="1"/>
  <c r="G3329" i="41"/>
  <c r="H3329" i="41" s="1"/>
  <c r="G3328" i="41"/>
  <c r="H3328" i="41" s="1"/>
  <c r="H3326" i="41"/>
  <c r="G3323" i="41"/>
  <c r="H3323" i="41" s="1"/>
  <c r="G3322" i="41"/>
  <c r="H3322" i="41" s="1"/>
  <c r="G3321" i="41"/>
  <c r="H3321" i="41" s="1"/>
  <c r="G3312" i="41"/>
  <c r="H3312" i="41" s="1"/>
  <c r="G3310" i="41"/>
  <c r="H3310" i="41" s="1"/>
  <c r="G3309" i="41"/>
  <c r="H3309" i="41" s="1"/>
  <c r="H3307" i="41"/>
  <c r="G3304" i="41"/>
  <c r="H3304" i="41" s="1"/>
  <c r="G3303" i="41"/>
  <c r="H3303" i="41" s="1"/>
  <c r="G3302" i="41"/>
  <c r="H3302" i="41" s="1"/>
  <c r="G3293" i="41"/>
  <c r="H3293" i="41" s="1"/>
  <c r="G3291" i="41"/>
  <c r="H3291" i="41" s="1"/>
  <c r="G3290" i="41"/>
  <c r="H3290" i="41" s="1"/>
  <c r="H3288" i="41"/>
  <c r="G3285" i="41"/>
  <c r="H3285" i="41" s="1"/>
  <c r="G3284" i="41"/>
  <c r="H3284" i="41" s="1"/>
  <c r="G3283" i="41"/>
  <c r="H3283" i="41" s="1"/>
  <c r="G3274" i="41"/>
  <c r="H3274" i="41" s="1"/>
  <c r="G3272" i="41"/>
  <c r="H3272" i="41" s="1"/>
  <c r="G3271" i="41"/>
  <c r="H3271" i="41" s="1"/>
  <c r="H3269" i="41"/>
  <c r="G3266" i="41"/>
  <c r="H3266" i="41" s="1"/>
  <c r="G3265" i="41"/>
  <c r="H3265" i="41" s="1"/>
  <c r="G3264" i="41"/>
  <c r="H3264" i="41" s="1"/>
  <c r="G3255" i="41"/>
  <c r="H3255" i="41" s="1"/>
  <c r="G3253" i="41"/>
  <c r="H3253" i="41" s="1"/>
  <c r="G3252" i="41"/>
  <c r="H3252" i="41" s="1"/>
  <c r="H3250" i="41"/>
  <c r="G3247" i="41"/>
  <c r="H3247" i="41" s="1"/>
  <c r="G3246" i="41"/>
  <c r="H3246" i="41" s="1"/>
  <c r="G3245" i="41"/>
  <c r="H3245" i="41" s="1"/>
  <c r="G3236" i="41"/>
  <c r="H3236" i="41" s="1"/>
  <c r="G3234" i="41"/>
  <c r="H3234" i="41" s="1"/>
  <c r="G3233" i="41"/>
  <c r="H3233" i="41" s="1"/>
  <c r="H3231" i="41"/>
  <c r="G3228" i="41"/>
  <c r="H3228" i="41" s="1"/>
  <c r="G3227" i="41"/>
  <c r="H3227" i="41" s="1"/>
  <c r="G3226" i="41"/>
  <c r="H3226" i="41" s="1"/>
  <c r="G3217" i="41"/>
  <c r="H3217" i="41" s="1"/>
  <c r="G3215" i="41"/>
  <c r="H3215" i="41" s="1"/>
  <c r="G3214" i="41"/>
  <c r="H3214" i="41" s="1"/>
  <c r="H3212" i="41"/>
  <c r="G3209" i="41"/>
  <c r="H3209" i="41" s="1"/>
  <c r="G3208" i="41"/>
  <c r="H3208" i="41" s="1"/>
  <c r="G3207" i="41"/>
  <c r="H3207" i="41" s="1"/>
  <c r="G3198" i="41"/>
  <c r="H3198" i="41" s="1"/>
  <c r="G3196" i="41"/>
  <c r="H3196" i="41" s="1"/>
  <c r="G3195" i="41"/>
  <c r="H3195" i="41" s="1"/>
  <c r="H3193" i="41"/>
  <c r="G3190" i="41"/>
  <c r="H3190" i="41" s="1"/>
  <c r="G3189" i="41"/>
  <c r="H3189" i="41" s="1"/>
  <c r="G3188" i="41"/>
  <c r="H3188" i="41" s="1"/>
  <c r="G3179" i="41"/>
  <c r="H3179" i="41" s="1"/>
  <c r="G3177" i="41"/>
  <c r="H3177" i="41" s="1"/>
  <c r="G3176" i="41"/>
  <c r="H3176" i="41" s="1"/>
  <c r="H3174" i="41"/>
  <c r="G3171" i="41"/>
  <c r="H3171" i="41" s="1"/>
  <c r="G3170" i="41"/>
  <c r="H3170" i="41" s="1"/>
  <c r="G3169" i="41"/>
  <c r="H3169" i="41" s="1"/>
  <c r="G3160" i="41"/>
  <c r="H3160" i="41" s="1"/>
  <c r="G3158" i="41"/>
  <c r="H3158" i="41" s="1"/>
  <c r="G3157" i="41"/>
  <c r="H3157" i="41" s="1"/>
  <c r="H3155" i="41"/>
  <c r="G3152" i="41"/>
  <c r="H3152" i="41" s="1"/>
  <c r="G3151" i="41"/>
  <c r="H3151" i="41" s="1"/>
  <c r="G3150" i="41"/>
  <c r="H3150" i="41" s="1"/>
  <c r="H3136" i="41"/>
  <c r="G3141" i="41"/>
  <c r="H3141" i="41" s="1"/>
  <c r="G3138" i="41"/>
  <c r="H3138" i="41" s="1"/>
  <c r="G3133" i="41"/>
  <c r="H3133" i="41" s="1"/>
  <c r="G3132" i="41"/>
  <c r="H3132" i="41" s="1"/>
  <c r="G3131" i="41"/>
  <c r="H3131" i="41" s="1"/>
  <c r="H3121" i="41"/>
  <c r="G3118" i="41"/>
  <c r="H3118" i="41" s="1"/>
  <c r="G3117" i="41"/>
  <c r="H3117" i="41" s="1"/>
  <c r="G3116" i="41"/>
  <c r="H3116" i="41" s="1"/>
  <c r="G3112" i="41"/>
  <c r="H3112" i="41" s="1"/>
  <c r="G3111" i="41"/>
  <c r="H3111" i="41" s="1"/>
  <c r="G3110" i="41"/>
  <c r="H3110" i="41" s="1"/>
  <c r="G3109" i="41"/>
  <c r="H3109" i="41" s="1"/>
  <c r="H3101" i="41"/>
  <c r="G3098" i="41"/>
  <c r="H3098" i="41" s="1"/>
  <c r="G3097" i="41"/>
  <c r="H3097" i="41" s="1"/>
  <c r="G3096" i="41"/>
  <c r="H3096" i="41" s="1"/>
  <c r="G3092" i="41"/>
  <c r="H3092" i="41" s="1"/>
  <c r="G3091" i="41"/>
  <c r="H3091" i="41" s="1"/>
  <c r="G3090" i="41"/>
  <c r="H3090" i="41" s="1"/>
  <c r="G3089" i="41"/>
  <c r="H3089" i="41" s="1"/>
  <c r="H3081" i="41"/>
  <c r="G3078" i="41"/>
  <c r="H3078" i="41" s="1"/>
  <c r="G3077" i="41"/>
  <c r="H3077" i="41" s="1"/>
  <c r="G3076" i="41"/>
  <c r="H3076" i="41" s="1"/>
  <c r="G3072" i="41"/>
  <c r="H3072" i="41" s="1"/>
  <c r="G3071" i="41"/>
  <c r="H3071" i="41" s="1"/>
  <c r="G3070" i="41"/>
  <c r="H3070" i="41" s="1"/>
  <c r="G3069" i="41"/>
  <c r="H3069" i="41" s="1"/>
  <c r="H3061" i="41"/>
  <c r="G3058" i="41"/>
  <c r="H3058" i="41" s="1"/>
  <c r="G3057" i="41"/>
  <c r="H3057" i="41" s="1"/>
  <c r="G3056" i="41"/>
  <c r="H3056" i="41" s="1"/>
  <c r="G3052" i="41"/>
  <c r="H3052" i="41" s="1"/>
  <c r="G3051" i="41"/>
  <c r="H3051" i="41" s="1"/>
  <c r="G3050" i="41"/>
  <c r="H3050" i="41" s="1"/>
  <c r="G3049" i="41"/>
  <c r="H3049" i="41" s="1"/>
  <c r="H3041" i="41"/>
  <c r="G3038" i="41"/>
  <c r="H3038" i="41" s="1"/>
  <c r="G3037" i="41"/>
  <c r="H3037" i="41" s="1"/>
  <c r="G3036" i="41"/>
  <c r="H3036" i="41" s="1"/>
  <c r="G3032" i="41"/>
  <c r="H3032" i="41" s="1"/>
  <c r="G3031" i="41"/>
  <c r="H3031" i="41" s="1"/>
  <c r="G3030" i="41"/>
  <c r="H3030" i="41" s="1"/>
  <c r="G3029" i="41"/>
  <c r="H3029" i="41" s="1"/>
  <c r="H3021" i="41"/>
  <c r="G3018" i="41"/>
  <c r="H3018" i="41" s="1"/>
  <c r="G3017" i="41"/>
  <c r="H3017" i="41" s="1"/>
  <c r="G3016" i="41"/>
  <c r="H3016" i="41" s="1"/>
  <c r="G3012" i="41"/>
  <c r="H3012" i="41" s="1"/>
  <c r="G3011" i="41"/>
  <c r="H3011" i="41" s="1"/>
  <c r="G3010" i="41"/>
  <c r="H3010" i="41" s="1"/>
  <c r="G3009" i="41"/>
  <c r="H3009" i="41" s="1"/>
  <c r="H3001" i="41"/>
  <c r="G2998" i="41"/>
  <c r="H2998" i="41" s="1"/>
  <c r="G2997" i="41"/>
  <c r="H2997" i="41" s="1"/>
  <c r="G2996" i="41"/>
  <c r="H2996" i="41" s="1"/>
  <c r="G2992" i="41"/>
  <c r="H2992" i="41" s="1"/>
  <c r="G2991" i="41"/>
  <c r="H2991" i="41" s="1"/>
  <c r="G2990" i="41"/>
  <c r="H2990" i="41" s="1"/>
  <c r="G2989" i="41"/>
  <c r="H2989" i="41" s="1"/>
  <c r="H2981" i="41"/>
  <c r="G2978" i="41"/>
  <c r="H2978" i="41" s="1"/>
  <c r="G2977" i="41"/>
  <c r="H2977" i="41" s="1"/>
  <c r="G2976" i="41"/>
  <c r="H2976" i="41" s="1"/>
  <c r="G2972" i="41"/>
  <c r="H2972" i="41" s="1"/>
  <c r="G2971" i="41"/>
  <c r="H2971" i="41" s="1"/>
  <c r="G2970" i="41"/>
  <c r="H2970" i="41" s="1"/>
  <c r="G2969" i="41"/>
  <c r="H2969" i="41" s="1"/>
  <c r="H2961" i="41"/>
  <c r="G2958" i="41"/>
  <c r="H2958" i="41" s="1"/>
  <c r="G2957" i="41"/>
  <c r="H2957" i="41" s="1"/>
  <c r="G2956" i="41"/>
  <c r="H2956" i="41" s="1"/>
  <c r="G2951" i="41"/>
  <c r="H2951" i="41" s="1"/>
  <c r="G2952" i="41"/>
  <c r="H2952" i="41" s="1"/>
  <c r="G2950" i="41"/>
  <c r="H2950" i="41" s="1"/>
  <c r="G2949" i="41"/>
  <c r="H2949" i="41" s="1"/>
  <c r="G2938" i="41"/>
  <c r="H2938" i="41" s="1"/>
  <c r="H2939" i="41" s="1"/>
  <c r="H2936" i="41"/>
  <c r="G2933" i="41"/>
  <c r="H2933" i="41" s="1"/>
  <c r="G2932" i="41"/>
  <c r="H2932" i="41" s="1"/>
  <c r="G2931" i="41"/>
  <c r="H2931" i="41" s="1"/>
  <c r="G2922" i="41"/>
  <c r="H2922" i="41" s="1"/>
  <c r="H2923" i="41" s="1"/>
  <c r="H2920" i="41"/>
  <c r="G2917" i="41"/>
  <c r="H2917" i="41" s="1"/>
  <c r="G2916" i="41"/>
  <c r="H2916" i="41" s="1"/>
  <c r="G2915" i="41"/>
  <c r="H2915" i="41" s="1"/>
  <c r="G2906" i="41"/>
  <c r="H2906" i="41" s="1"/>
  <c r="H2907" i="41" s="1"/>
  <c r="H2904" i="41"/>
  <c r="G2901" i="41"/>
  <c r="H2901" i="41" s="1"/>
  <c r="G2900" i="41"/>
  <c r="H2900" i="41" s="1"/>
  <c r="G2899" i="41"/>
  <c r="H2899" i="41" s="1"/>
  <c r="G2890" i="41"/>
  <c r="H2890" i="41" s="1"/>
  <c r="H2891" i="41" s="1"/>
  <c r="H2888" i="41"/>
  <c r="G2885" i="41"/>
  <c r="H2885" i="41" s="1"/>
  <c r="G2884" i="41"/>
  <c r="H2884" i="41" s="1"/>
  <c r="G2883" i="41"/>
  <c r="H2883" i="41" s="1"/>
  <c r="G2874" i="41"/>
  <c r="H2874" i="41" s="1"/>
  <c r="H2875" i="41" s="1"/>
  <c r="H2872" i="41"/>
  <c r="G2869" i="41"/>
  <c r="H2869" i="41" s="1"/>
  <c r="G2868" i="41"/>
  <c r="H2868" i="41" s="1"/>
  <c r="G2867" i="41"/>
  <c r="H2867" i="41" s="1"/>
  <c r="G2858" i="41"/>
  <c r="H2858" i="41" s="1"/>
  <c r="H2859" i="41" s="1"/>
  <c r="H2856" i="41"/>
  <c r="G2853" i="41"/>
  <c r="H2853" i="41" s="1"/>
  <c r="G2852" i="41"/>
  <c r="H2852" i="41" s="1"/>
  <c r="G2851" i="41"/>
  <c r="H2851" i="41" s="1"/>
  <c r="G2842" i="41"/>
  <c r="H2842" i="41" s="1"/>
  <c r="H2843" i="41" s="1"/>
  <c r="H2840" i="41"/>
  <c r="G2837" i="41"/>
  <c r="H2837" i="41" s="1"/>
  <c r="G2836" i="41"/>
  <c r="H2836" i="41" s="1"/>
  <c r="G2835" i="41"/>
  <c r="H2835" i="41" s="1"/>
  <c r="G2826" i="41"/>
  <c r="H2826" i="41" s="1"/>
  <c r="H2827" i="41" s="1"/>
  <c r="H2824" i="41"/>
  <c r="G2821" i="41"/>
  <c r="H2821" i="41" s="1"/>
  <c r="G2820" i="41"/>
  <c r="H2820" i="41" s="1"/>
  <c r="G2819" i="41"/>
  <c r="H2819" i="41" s="1"/>
  <c r="G2810" i="41"/>
  <c r="H2810" i="41" s="1"/>
  <c r="H2811" i="41" s="1"/>
  <c r="H2808" i="41"/>
  <c r="G2805" i="41"/>
  <c r="H2805" i="41" s="1"/>
  <c r="G2804" i="41"/>
  <c r="H2804" i="41" s="1"/>
  <c r="G2803" i="41"/>
  <c r="H2803" i="41" s="1"/>
  <c r="G2794" i="41"/>
  <c r="H2794" i="41" s="1"/>
  <c r="H2795" i="41" s="1"/>
  <c r="H2792" i="41"/>
  <c r="G2789" i="41"/>
  <c r="H2789" i="41" s="1"/>
  <c r="G2788" i="41"/>
  <c r="H2788" i="41" s="1"/>
  <c r="G2787" i="41"/>
  <c r="H2787" i="41" s="1"/>
  <c r="G2778" i="41"/>
  <c r="H2778" i="41" s="1"/>
  <c r="H2779" i="41" s="1"/>
  <c r="H2776" i="41"/>
  <c r="G2773" i="41"/>
  <c r="H2773" i="41" s="1"/>
  <c r="G2772" i="41"/>
  <c r="H2772" i="41" s="1"/>
  <c r="G2771" i="41"/>
  <c r="H2771" i="41" s="1"/>
  <c r="G2762" i="41"/>
  <c r="H2762" i="41" s="1"/>
  <c r="H2763" i="41" s="1"/>
  <c r="H2760" i="41"/>
  <c r="G2757" i="41"/>
  <c r="H2757" i="41" s="1"/>
  <c r="G2756" i="41"/>
  <c r="H2756" i="41" s="1"/>
  <c r="G2755" i="41"/>
  <c r="H2755" i="41" s="1"/>
  <c r="G2746" i="41"/>
  <c r="H2746" i="41" s="1"/>
  <c r="H2747" i="41" s="1"/>
  <c r="H2744" i="41"/>
  <c r="G2741" i="41"/>
  <c r="H2741" i="41" s="1"/>
  <c r="G2740" i="41"/>
  <c r="H2740" i="41" s="1"/>
  <c r="G2739" i="41"/>
  <c r="H2739" i="41" s="1"/>
  <c r="G2730" i="41"/>
  <c r="H2730" i="41" s="1"/>
  <c r="H2731" i="41" s="1"/>
  <c r="H2728" i="41"/>
  <c r="G2725" i="41"/>
  <c r="H2725" i="41" s="1"/>
  <c r="G2724" i="41"/>
  <c r="H2724" i="41" s="1"/>
  <c r="G2723" i="41"/>
  <c r="H2723" i="41" s="1"/>
  <c r="G2714" i="41"/>
  <c r="H2714" i="41" s="1"/>
  <c r="H2715" i="41" s="1"/>
  <c r="H2712" i="41"/>
  <c r="G2709" i="41"/>
  <c r="H2709" i="41" s="1"/>
  <c r="G2708" i="41"/>
  <c r="H2708" i="41" s="1"/>
  <c r="G2707" i="41"/>
  <c r="H2707" i="41" s="1"/>
  <c r="H2695" i="41"/>
  <c r="G2697" i="41"/>
  <c r="H2697" i="41" s="1"/>
  <c r="H2698" i="41" s="1"/>
  <c r="G2692" i="41"/>
  <c r="H2692" i="41" s="1"/>
  <c r="G2691" i="41"/>
  <c r="H2691" i="41" s="1"/>
  <c r="G2690" i="41"/>
  <c r="H2690" i="41" s="1"/>
  <c r="G2680" i="41"/>
  <c r="H2680" i="41" s="1"/>
  <c r="G2679" i="41"/>
  <c r="H2679" i="41" s="1"/>
  <c r="G2673" i="41"/>
  <c r="H2673" i="41" s="1"/>
  <c r="G2672" i="41"/>
  <c r="H2672" i="41" s="1"/>
  <c r="G2671" i="41"/>
  <c r="H2671" i="41" s="1"/>
  <c r="G2662" i="41"/>
  <c r="H2662" i="41" s="1"/>
  <c r="G2661" i="41"/>
  <c r="H2661" i="41" s="1"/>
  <c r="G2655" i="41"/>
  <c r="H2655" i="41" s="1"/>
  <c r="G2654" i="41"/>
  <c r="H2654" i="41" s="1"/>
  <c r="G2653" i="41"/>
  <c r="H2653" i="41" s="1"/>
  <c r="G2644" i="41"/>
  <c r="H2644" i="41" s="1"/>
  <c r="G2643" i="41"/>
  <c r="H2643" i="41" s="1"/>
  <c r="G2637" i="41"/>
  <c r="H2637" i="41" s="1"/>
  <c r="G2636" i="41"/>
  <c r="H2636" i="41" s="1"/>
  <c r="G2635" i="41"/>
  <c r="H2635" i="41" s="1"/>
  <c r="G2626" i="41"/>
  <c r="H2626" i="41" s="1"/>
  <c r="G2625" i="41"/>
  <c r="H2625" i="41" s="1"/>
  <c r="G2619" i="41"/>
  <c r="H2619" i="41" s="1"/>
  <c r="G2618" i="41"/>
  <c r="H2618" i="41" s="1"/>
  <c r="G2617" i="41"/>
  <c r="H2617" i="41" s="1"/>
  <c r="G2608" i="41"/>
  <c r="H2608" i="41" s="1"/>
  <c r="G2607" i="41"/>
  <c r="H2607" i="41" s="1"/>
  <c r="G2601" i="41"/>
  <c r="H2601" i="41" s="1"/>
  <c r="G2600" i="41"/>
  <c r="H2600" i="41" s="1"/>
  <c r="G2599" i="41"/>
  <c r="H2599" i="41" s="1"/>
  <c r="G2590" i="41"/>
  <c r="H2590" i="41" s="1"/>
  <c r="G2589" i="41"/>
  <c r="H2589" i="41" s="1"/>
  <c r="G2583" i="41"/>
  <c r="H2583" i="41" s="1"/>
  <c r="G2582" i="41"/>
  <c r="H2582" i="41" s="1"/>
  <c r="G2581" i="41"/>
  <c r="H2581" i="41" s="1"/>
  <c r="G2535" i="41"/>
  <c r="H2535" i="41" s="1"/>
  <c r="G2572" i="41"/>
  <c r="H2572" i="41" s="1"/>
  <c r="G2571" i="41"/>
  <c r="H2571" i="41" s="1"/>
  <c r="G2565" i="41"/>
  <c r="H2565" i="41" s="1"/>
  <c r="G2564" i="41"/>
  <c r="H2564" i="41" s="1"/>
  <c r="G2563" i="41"/>
  <c r="H2563" i="41" s="1"/>
  <c r="G2553" i="41"/>
  <c r="H2553" i="41" s="1"/>
  <c r="G2554" i="41"/>
  <c r="H2554" i="41" s="1"/>
  <c r="G2547" i="41"/>
  <c r="H2547" i="41" s="1"/>
  <c r="G2546" i="41"/>
  <c r="H2546" i="41" s="1"/>
  <c r="G2545" i="41"/>
  <c r="H2545" i="41" s="1"/>
  <c r="G2536" i="41"/>
  <c r="H2536" i="41" s="1"/>
  <c r="G2529" i="41"/>
  <c r="H2529" i="41" s="1"/>
  <c r="G2528" i="41"/>
  <c r="H2528" i="41" s="1"/>
  <c r="G2527" i="41"/>
  <c r="H2527" i="41" s="1"/>
  <c r="G2518" i="41"/>
  <c r="H2518" i="41" s="1"/>
  <c r="H2519" i="41" s="1"/>
  <c r="G2512" i="41"/>
  <c r="H2512" i="41" s="1"/>
  <c r="G2511" i="41"/>
  <c r="H2511" i="41" s="1"/>
  <c r="G2510" i="41"/>
  <c r="H2510" i="41" s="1"/>
  <c r="G2501" i="41"/>
  <c r="H2501" i="41" s="1"/>
  <c r="H2502" i="41" s="1"/>
  <c r="G2495" i="41"/>
  <c r="H2495" i="41" s="1"/>
  <c r="G2494" i="41"/>
  <c r="H2494" i="41" s="1"/>
  <c r="G2493" i="41"/>
  <c r="H2493" i="41" s="1"/>
  <c r="G2484" i="41"/>
  <c r="H2484" i="41" s="1"/>
  <c r="H2485" i="41" s="1"/>
  <c r="G2478" i="41"/>
  <c r="H2478" i="41" s="1"/>
  <c r="G2477" i="41"/>
  <c r="H2477" i="41" s="1"/>
  <c r="G2476" i="41"/>
  <c r="H2476" i="41" s="1"/>
  <c r="G2467" i="41"/>
  <c r="H2467" i="41" s="1"/>
  <c r="H2468" i="41" s="1"/>
  <c r="G2461" i="41"/>
  <c r="H2461" i="41" s="1"/>
  <c r="G2460" i="41"/>
  <c r="H2460" i="41" s="1"/>
  <c r="G2459" i="41"/>
  <c r="H2459" i="41" s="1"/>
  <c r="G2450" i="41"/>
  <c r="H2450" i="41" s="1"/>
  <c r="H2451" i="41" s="1"/>
  <c r="G2444" i="41"/>
  <c r="H2444" i="41" s="1"/>
  <c r="G2443" i="41"/>
  <c r="H2443" i="41" s="1"/>
  <c r="G2442" i="41"/>
  <c r="H2442" i="41" s="1"/>
  <c r="G2432" i="41"/>
  <c r="H2432" i="41" s="1"/>
  <c r="H2433" i="41" s="1"/>
  <c r="G2429" i="41"/>
  <c r="H2429" i="41" s="1"/>
  <c r="H2430" i="41" s="1"/>
  <c r="G2426" i="41"/>
  <c r="H2426" i="41" s="1"/>
  <c r="G2425" i="41"/>
  <c r="H2425" i="41" s="1"/>
  <c r="G2424" i="41"/>
  <c r="H2424" i="41" s="1"/>
  <c r="G2412" i="41"/>
  <c r="H2412" i="41" s="1"/>
  <c r="H2413" i="41" s="1"/>
  <c r="G2415" i="41"/>
  <c r="H2415" i="41" s="1"/>
  <c r="H2416" i="41" s="1"/>
  <c r="G2409" i="41"/>
  <c r="H2409" i="41" s="1"/>
  <c r="G2408" i="41"/>
  <c r="H2408" i="41" s="1"/>
  <c r="G2407" i="41"/>
  <c r="H2407" i="41" s="1"/>
  <c r="G2396" i="41"/>
  <c r="H2396" i="41" s="1"/>
  <c r="H2397" i="41" s="1"/>
  <c r="H2394" i="41"/>
  <c r="G2391" i="41"/>
  <c r="H2391" i="41" s="1"/>
  <c r="G2390" i="41"/>
  <c r="H2390" i="41" s="1"/>
  <c r="G2389" i="41"/>
  <c r="H2389" i="41" s="1"/>
  <c r="G2380" i="41"/>
  <c r="H2380" i="41" s="1"/>
  <c r="H2381" i="41" s="1"/>
  <c r="H2378" i="41"/>
  <c r="G2375" i="41"/>
  <c r="H2375" i="41" s="1"/>
  <c r="G2374" i="41"/>
  <c r="H2374" i="41" s="1"/>
  <c r="G2373" i="41"/>
  <c r="H2373" i="41" s="1"/>
  <c r="G2364" i="41"/>
  <c r="H2364" i="41" s="1"/>
  <c r="H2365" i="41" s="1"/>
  <c r="H2362" i="41"/>
  <c r="G2359" i="41"/>
  <c r="H2359" i="41" s="1"/>
  <c r="G2358" i="41"/>
  <c r="H2358" i="41" s="1"/>
  <c r="G2357" i="41"/>
  <c r="H2357" i="41" s="1"/>
  <c r="G2348" i="41"/>
  <c r="H2348" i="41" s="1"/>
  <c r="H2349" i="41" s="1"/>
  <c r="H2346" i="41"/>
  <c r="G2343" i="41"/>
  <c r="H2343" i="41" s="1"/>
  <c r="G2342" i="41"/>
  <c r="H2342" i="41" s="1"/>
  <c r="G2341" i="41"/>
  <c r="H2341" i="41" s="1"/>
  <c r="G2331" i="41"/>
  <c r="H2331" i="41" s="1"/>
  <c r="H2332" i="41" s="1"/>
  <c r="H2329" i="41"/>
  <c r="G2326" i="41"/>
  <c r="H2326" i="41" s="1"/>
  <c r="G2325" i="41"/>
  <c r="H2325" i="41" s="1"/>
  <c r="G2324" i="41"/>
  <c r="H2324" i="41" s="1"/>
  <c r="G2315" i="41"/>
  <c r="H2315" i="41" s="1"/>
  <c r="H2316" i="41" s="1"/>
  <c r="H2313" i="41"/>
  <c r="G2310" i="41"/>
  <c r="H2310" i="41" s="1"/>
  <c r="G2309" i="41"/>
  <c r="H2309" i="41" s="1"/>
  <c r="G2308" i="41"/>
  <c r="H2308" i="41" s="1"/>
  <c r="G2299" i="41"/>
  <c r="H2299" i="41" s="1"/>
  <c r="H2300" i="41" s="1"/>
  <c r="H2297" i="41"/>
  <c r="G2294" i="41"/>
  <c r="H2294" i="41" s="1"/>
  <c r="G2293" i="41"/>
  <c r="H2293" i="41" s="1"/>
  <c r="G2292" i="41"/>
  <c r="H2292" i="41" s="1"/>
  <c r="G2283" i="41"/>
  <c r="H2283" i="41" s="1"/>
  <c r="H2284" i="41" s="1"/>
  <c r="H2281" i="41"/>
  <c r="G2278" i="41"/>
  <c r="H2278" i="41" s="1"/>
  <c r="G2277" i="41"/>
  <c r="H2277" i="41" s="1"/>
  <c r="G2276" i="41"/>
  <c r="H2276" i="41" s="1"/>
  <c r="G2267" i="41"/>
  <c r="H2267" i="41" s="1"/>
  <c r="H2268" i="41" s="1"/>
  <c r="H2265" i="41"/>
  <c r="G2262" i="41"/>
  <c r="H2262" i="41" s="1"/>
  <c r="G2261" i="41"/>
  <c r="H2261" i="41" s="1"/>
  <c r="G2260" i="41"/>
  <c r="H2260" i="41" s="1"/>
  <c r="G2251" i="41"/>
  <c r="H2251" i="41" s="1"/>
  <c r="H2252" i="41" s="1"/>
  <c r="H2249" i="41"/>
  <c r="G2246" i="41"/>
  <c r="H2246" i="41" s="1"/>
  <c r="G2245" i="41"/>
  <c r="H2245" i="41" s="1"/>
  <c r="G2244" i="41"/>
  <c r="H2244" i="41" s="1"/>
  <c r="G2235" i="41"/>
  <c r="H2235" i="41" s="1"/>
  <c r="H2236" i="41" s="1"/>
  <c r="H2233" i="41"/>
  <c r="G2230" i="41"/>
  <c r="H2230" i="41" s="1"/>
  <c r="G2229" i="41"/>
  <c r="H2229" i="41" s="1"/>
  <c r="G2228" i="41"/>
  <c r="H2228" i="41" s="1"/>
  <c r="G2219" i="41"/>
  <c r="H2219" i="41" s="1"/>
  <c r="H2220" i="41" s="1"/>
  <c r="H2217" i="41"/>
  <c r="G2214" i="41"/>
  <c r="H2214" i="41" s="1"/>
  <c r="G2213" i="41"/>
  <c r="H2213" i="41" s="1"/>
  <c r="G2212" i="41"/>
  <c r="H2212" i="41" s="1"/>
  <c r="G2203" i="41"/>
  <c r="H2203" i="41" s="1"/>
  <c r="H2204" i="41" s="1"/>
  <c r="H2201" i="41"/>
  <c r="G2198" i="41"/>
  <c r="H2198" i="41" s="1"/>
  <c r="G2197" i="41"/>
  <c r="H2197" i="41" s="1"/>
  <c r="G2196" i="41"/>
  <c r="H2196" i="41" s="1"/>
  <c r="G2187" i="41"/>
  <c r="H2187" i="41" s="1"/>
  <c r="H2188" i="41" s="1"/>
  <c r="H2185" i="41"/>
  <c r="G2182" i="41"/>
  <c r="H2182" i="41" s="1"/>
  <c r="G2181" i="41"/>
  <c r="H2181" i="41" s="1"/>
  <c r="G2180" i="41"/>
  <c r="H2180" i="41" s="1"/>
  <c r="H2169" i="41"/>
  <c r="G2171" i="41"/>
  <c r="H2171" i="41" s="1"/>
  <c r="H2172" i="41" s="1"/>
  <c r="G2166" i="41"/>
  <c r="H2166" i="41" s="1"/>
  <c r="G2165" i="41"/>
  <c r="H2165" i="41" s="1"/>
  <c r="G2164" i="41"/>
  <c r="H2164" i="41" s="1"/>
  <c r="G2153" i="41"/>
  <c r="H2153" i="41" s="1"/>
  <c r="G2152" i="41"/>
  <c r="H2152" i="41" s="1"/>
  <c r="G2146" i="41"/>
  <c r="H2146" i="41" s="1"/>
  <c r="G2145" i="41"/>
  <c r="H2145" i="41" s="1"/>
  <c r="G2144" i="41"/>
  <c r="H2144" i="41" s="1"/>
  <c r="G2135" i="41"/>
  <c r="H2135" i="41" s="1"/>
  <c r="G2134" i="41"/>
  <c r="H2134" i="41" s="1"/>
  <c r="G2128" i="41"/>
  <c r="H2128" i="41" s="1"/>
  <c r="G2127" i="41"/>
  <c r="H2127" i="41" s="1"/>
  <c r="G2126" i="41"/>
  <c r="H2126" i="41" s="1"/>
  <c r="G2117" i="41"/>
  <c r="H2117" i="41" s="1"/>
  <c r="G2116" i="41"/>
  <c r="H2116" i="41" s="1"/>
  <c r="G2110" i="41"/>
  <c r="H2110" i="41" s="1"/>
  <c r="G2109" i="41"/>
  <c r="H2109" i="41" s="1"/>
  <c r="G2108" i="41"/>
  <c r="H2108" i="41" s="1"/>
  <c r="G2099" i="41"/>
  <c r="H2099" i="41" s="1"/>
  <c r="G2098" i="41"/>
  <c r="H2098" i="41" s="1"/>
  <c r="G2092" i="41"/>
  <c r="H2092" i="41" s="1"/>
  <c r="G2091" i="41"/>
  <c r="H2091" i="41" s="1"/>
  <c r="G2090" i="41"/>
  <c r="H2090" i="41" s="1"/>
  <c r="G2081" i="41"/>
  <c r="H2081" i="41" s="1"/>
  <c r="G2080" i="41"/>
  <c r="H2080" i="41" s="1"/>
  <c r="G2074" i="41"/>
  <c r="H2074" i="41" s="1"/>
  <c r="G2073" i="41"/>
  <c r="H2073" i="41" s="1"/>
  <c r="G2072" i="41"/>
  <c r="H2072" i="41" s="1"/>
  <c r="G2063" i="41"/>
  <c r="H2063" i="41" s="1"/>
  <c r="G2062" i="41"/>
  <c r="H2062" i="41" s="1"/>
  <c r="G2056" i="41"/>
  <c r="H2056" i="41" s="1"/>
  <c r="G2055" i="41"/>
  <c r="H2055" i="41" s="1"/>
  <c r="G2054" i="41"/>
  <c r="H2054" i="41" s="1"/>
  <c r="G2045" i="41"/>
  <c r="H2045" i="41" s="1"/>
  <c r="G2044" i="41"/>
  <c r="H2044" i="41" s="1"/>
  <c r="G2038" i="41"/>
  <c r="H2038" i="41" s="1"/>
  <c r="G2037" i="41"/>
  <c r="H2037" i="41" s="1"/>
  <c r="G2036" i="41"/>
  <c r="H2036" i="41" s="1"/>
  <c r="G2027" i="41"/>
  <c r="H2027" i="41" s="1"/>
  <c r="G2026" i="41"/>
  <c r="H2026" i="41" s="1"/>
  <c r="G2020" i="41"/>
  <c r="H2020" i="41" s="1"/>
  <c r="G2019" i="41"/>
  <c r="H2019" i="41" s="1"/>
  <c r="G2018" i="41"/>
  <c r="H2018" i="41" s="1"/>
  <c r="G2008" i="41"/>
  <c r="H2008" i="41" s="1"/>
  <c r="G2009" i="41"/>
  <c r="H2009" i="41" s="1"/>
  <c r="G2002" i="41"/>
  <c r="H2002" i="41" s="1"/>
  <c r="G2001" i="41"/>
  <c r="H2001" i="41" s="1"/>
  <c r="G2000" i="41"/>
  <c r="H2000" i="41" s="1"/>
  <c r="G1991" i="41"/>
  <c r="H1991" i="41" s="1"/>
  <c r="H1992" i="41" s="1"/>
  <c r="G1985" i="41"/>
  <c r="H1985" i="41" s="1"/>
  <c r="G1984" i="41"/>
  <c r="H1984" i="41" s="1"/>
  <c r="G1983" i="41"/>
  <c r="H1983" i="41" s="1"/>
  <c r="G1974" i="41"/>
  <c r="H1974" i="41" s="1"/>
  <c r="H1975" i="41" s="1"/>
  <c r="G1968" i="41"/>
  <c r="H1968" i="41" s="1"/>
  <c r="G1967" i="41"/>
  <c r="H1967" i="41" s="1"/>
  <c r="G1966" i="41"/>
  <c r="H1966" i="41" s="1"/>
  <c r="G1957" i="41"/>
  <c r="H1957" i="41" s="1"/>
  <c r="H1958" i="41" s="1"/>
  <c r="G1951" i="41"/>
  <c r="H1951" i="41" s="1"/>
  <c r="G1950" i="41"/>
  <c r="H1950" i="41" s="1"/>
  <c r="G1949" i="41"/>
  <c r="H1949" i="41" s="1"/>
  <c r="G1940" i="41"/>
  <c r="H1940" i="41" s="1"/>
  <c r="H1941" i="41" s="1"/>
  <c r="G1934" i="41"/>
  <c r="H1934" i="41" s="1"/>
  <c r="G1933" i="41"/>
  <c r="H1933" i="41" s="1"/>
  <c r="G1932" i="41"/>
  <c r="H1932" i="41" s="1"/>
  <c r="G1923" i="41"/>
  <c r="H1923" i="41" s="1"/>
  <c r="H1924" i="41" s="1"/>
  <c r="G1917" i="41"/>
  <c r="H1917" i="41" s="1"/>
  <c r="G1916" i="41"/>
  <c r="H1916" i="41" s="1"/>
  <c r="G1915" i="41"/>
  <c r="H1915" i="41" s="1"/>
  <c r="G1906" i="41"/>
  <c r="H1906" i="41" s="1"/>
  <c r="H1907" i="41" s="1"/>
  <c r="G1900" i="41"/>
  <c r="H1900" i="41" s="1"/>
  <c r="G1899" i="41"/>
  <c r="H1899" i="41" s="1"/>
  <c r="G1898" i="41"/>
  <c r="H1898" i="41" s="1"/>
  <c r="G1887" i="41"/>
  <c r="H1887" i="41" s="1"/>
  <c r="H1888" i="41" s="1"/>
  <c r="H1885" i="41"/>
  <c r="G1882" i="41"/>
  <c r="H1882" i="41" s="1"/>
  <c r="G1881" i="41"/>
  <c r="H1881" i="41" s="1"/>
  <c r="G1880" i="41"/>
  <c r="H1880" i="41" s="1"/>
  <c r="G1871" i="41"/>
  <c r="H1871" i="41" s="1"/>
  <c r="H1872" i="41" s="1"/>
  <c r="H1869" i="41"/>
  <c r="G1866" i="41"/>
  <c r="H1866" i="41" s="1"/>
  <c r="G1865" i="41"/>
  <c r="H1865" i="41" s="1"/>
  <c r="G1864" i="41"/>
  <c r="H1864" i="41" s="1"/>
  <c r="G1855" i="41"/>
  <c r="H1855" i="41" s="1"/>
  <c r="H1856" i="41" s="1"/>
  <c r="H1853" i="41"/>
  <c r="G1850" i="41"/>
  <c r="H1850" i="41" s="1"/>
  <c r="G1849" i="41"/>
  <c r="H1849" i="41" s="1"/>
  <c r="G1848" i="41"/>
  <c r="H1848" i="41" s="1"/>
  <c r="G1838" i="41"/>
  <c r="H1838" i="41" s="1"/>
  <c r="H1839" i="41" s="1"/>
  <c r="H1836" i="41"/>
  <c r="G1833" i="41"/>
  <c r="H1833" i="41" s="1"/>
  <c r="G1832" i="41"/>
  <c r="H1832" i="41" s="1"/>
  <c r="G1831" i="41"/>
  <c r="H1831" i="41" s="1"/>
  <c r="G1822" i="41"/>
  <c r="H1822" i="41" s="1"/>
  <c r="H1823" i="41" s="1"/>
  <c r="H1820" i="41"/>
  <c r="G1817" i="41"/>
  <c r="H1817" i="41" s="1"/>
  <c r="G1816" i="41"/>
  <c r="H1816" i="41" s="1"/>
  <c r="G1815" i="41"/>
  <c r="H1815" i="41" s="1"/>
  <c r="G1806" i="41"/>
  <c r="H1806" i="41" s="1"/>
  <c r="H1807" i="41" s="1"/>
  <c r="H1804" i="41"/>
  <c r="G1801" i="41"/>
  <c r="H1801" i="41" s="1"/>
  <c r="G1800" i="41"/>
  <c r="H1800" i="41" s="1"/>
  <c r="G1799" i="41"/>
  <c r="H1799" i="41" s="1"/>
  <c r="G1790" i="41"/>
  <c r="H1790" i="41" s="1"/>
  <c r="H1791" i="41" s="1"/>
  <c r="H1788" i="41"/>
  <c r="G1785" i="41"/>
  <c r="H1785" i="41" s="1"/>
  <c r="G1784" i="41"/>
  <c r="H1784" i="41" s="1"/>
  <c r="G1783" i="41"/>
  <c r="H1783" i="41" s="1"/>
  <c r="G1774" i="41"/>
  <c r="H1774" i="41" s="1"/>
  <c r="H1775" i="41" s="1"/>
  <c r="H1772" i="41"/>
  <c r="G1769" i="41"/>
  <c r="H1769" i="41" s="1"/>
  <c r="G1768" i="41"/>
  <c r="H1768" i="41" s="1"/>
  <c r="G1767" i="41"/>
  <c r="H1767" i="41" s="1"/>
  <c r="G1758" i="41"/>
  <c r="H1758" i="41" s="1"/>
  <c r="H1759" i="41" s="1"/>
  <c r="H1756" i="41"/>
  <c r="G1753" i="41"/>
  <c r="H1753" i="41" s="1"/>
  <c r="G1752" i="41"/>
  <c r="H1752" i="41" s="1"/>
  <c r="G1751" i="41"/>
  <c r="H1751" i="41" s="1"/>
  <c r="G1742" i="41"/>
  <c r="H1742" i="41" s="1"/>
  <c r="H1743" i="41" s="1"/>
  <c r="H1740" i="41"/>
  <c r="G1737" i="41"/>
  <c r="H1737" i="41" s="1"/>
  <c r="G1736" i="41"/>
  <c r="H1736" i="41" s="1"/>
  <c r="G1735" i="41"/>
  <c r="H1735" i="41" s="1"/>
  <c r="G1726" i="41"/>
  <c r="H1726" i="41" s="1"/>
  <c r="H1727" i="41" s="1"/>
  <c r="H1724" i="41"/>
  <c r="G1721" i="41"/>
  <c r="H1721" i="41" s="1"/>
  <c r="G1720" i="41"/>
  <c r="H1720" i="41" s="1"/>
  <c r="G1719" i="41"/>
  <c r="H1719" i="41" s="1"/>
  <c r="G1710" i="41"/>
  <c r="H1710" i="41" s="1"/>
  <c r="H1711" i="41" s="1"/>
  <c r="H1708" i="41"/>
  <c r="G1705" i="41"/>
  <c r="H1705" i="41" s="1"/>
  <c r="G1704" i="41"/>
  <c r="H1704" i="41" s="1"/>
  <c r="G1703" i="41"/>
  <c r="H1703" i="41" s="1"/>
  <c r="G1694" i="41"/>
  <c r="H1694" i="41" s="1"/>
  <c r="H1695" i="41" s="1"/>
  <c r="H1692" i="41"/>
  <c r="G1689" i="41"/>
  <c r="H1689" i="41" s="1"/>
  <c r="G1688" i="41"/>
  <c r="H1688" i="41" s="1"/>
  <c r="G1687" i="41"/>
  <c r="H1687" i="41" s="1"/>
  <c r="G1678" i="41"/>
  <c r="H1678" i="41" s="1"/>
  <c r="H1679" i="41" s="1"/>
  <c r="H1676" i="41"/>
  <c r="G1673" i="41"/>
  <c r="H1673" i="41" s="1"/>
  <c r="G1672" i="41"/>
  <c r="H1672" i="41" s="1"/>
  <c r="G1671" i="41"/>
  <c r="H1671" i="41" s="1"/>
  <c r="G1662" i="41"/>
  <c r="H1662" i="41" s="1"/>
  <c r="H1663" i="41" s="1"/>
  <c r="H1660" i="41"/>
  <c r="G1657" i="41"/>
  <c r="H1657" i="41" s="1"/>
  <c r="G1656" i="41"/>
  <c r="H1656" i="41" s="1"/>
  <c r="G1655" i="41"/>
  <c r="H1655" i="41" s="1"/>
  <c r="G1646" i="41"/>
  <c r="H1646" i="41" s="1"/>
  <c r="H1647" i="41" s="1"/>
  <c r="H1644" i="41"/>
  <c r="G1641" i="41"/>
  <c r="H1641" i="41" s="1"/>
  <c r="G1640" i="41"/>
  <c r="H1640" i="41" s="1"/>
  <c r="G1639" i="41"/>
  <c r="H1639" i="41" s="1"/>
  <c r="H1630" i="41"/>
  <c r="G1627" i="41"/>
  <c r="H1627" i="41" s="1"/>
  <c r="H1628" i="41" s="1"/>
  <c r="G1624" i="41"/>
  <c r="H1624" i="41" s="1"/>
  <c r="G1623" i="41"/>
  <c r="H1623" i="41" s="1"/>
  <c r="G1622" i="41"/>
  <c r="H1622" i="41" s="1"/>
  <c r="H1614" i="41"/>
  <c r="G1611" i="41"/>
  <c r="H1611" i="41" s="1"/>
  <c r="H1612" i="41" s="1"/>
  <c r="G1608" i="41"/>
  <c r="H1608" i="41" s="1"/>
  <c r="G1607" i="41"/>
  <c r="H1607" i="41" s="1"/>
  <c r="G1606" i="41"/>
  <c r="H1606" i="41" s="1"/>
  <c r="H1598" i="41"/>
  <c r="G1595" i="41"/>
  <c r="H1595" i="41" s="1"/>
  <c r="H1596" i="41" s="1"/>
  <c r="G1592" i="41"/>
  <c r="H1592" i="41" s="1"/>
  <c r="G1591" i="41"/>
  <c r="H1591" i="41" s="1"/>
  <c r="G1590" i="41"/>
  <c r="H1590" i="41" s="1"/>
  <c r="H1582" i="41"/>
  <c r="G1579" i="41"/>
  <c r="H1579" i="41" s="1"/>
  <c r="H1580" i="41" s="1"/>
  <c r="G1576" i="41"/>
  <c r="H1576" i="41" s="1"/>
  <c r="G1575" i="41"/>
  <c r="H1575" i="41" s="1"/>
  <c r="G1574" i="41"/>
  <c r="H1574" i="41" s="1"/>
  <c r="H1549" i="41"/>
  <c r="H1565" i="41"/>
  <c r="G1562" i="41"/>
  <c r="H1562" i="41" s="1"/>
  <c r="H1563" i="41" s="1"/>
  <c r="G1559" i="41"/>
  <c r="H1559" i="41" s="1"/>
  <c r="G1558" i="41"/>
  <c r="H1558" i="41" s="1"/>
  <c r="G1557" i="41"/>
  <c r="H1557" i="41" s="1"/>
  <c r="G1546" i="41"/>
  <c r="H1546" i="41" s="1"/>
  <c r="H1547" i="41" s="1"/>
  <c r="G1543" i="41"/>
  <c r="H1543" i="41" s="1"/>
  <c r="G1542" i="41"/>
  <c r="H1542" i="41" s="1"/>
  <c r="G1541" i="41"/>
  <c r="H1541" i="41" s="1"/>
  <c r="H299" i="1"/>
  <c r="H1530" i="41"/>
  <c r="G1526" i="41"/>
  <c r="H1526" i="41" s="1"/>
  <c r="G1525" i="41"/>
  <c r="H1525" i="41" s="1"/>
  <c r="G1524" i="41"/>
  <c r="H1524" i="41" s="1"/>
  <c r="H1513" i="41"/>
  <c r="G1509" i="41"/>
  <c r="H1509" i="41" s="1"/>
  <c r="G1508" i="41"/>
  <c r="H1508" i="41" s="1"/>
  <c r="G1507" i="41"/>
  <c r="H1507" i="41" s="1"/>
  <c r="H1496" i="41"/>
  <c r="G1492" i="41"/>
  <c r="H1492" i="41" s="1"/>
  <c r="G1491" i="41"/>
  <c r="H1491" i="41" s="1"/>
  <c r="G1490" i="41"/>
  <c r="H1490" i="41" s="1"/>
  <c r="H1479" i="41"/>
  <c r="G1475" i="41"/>
  <c r="H1475" i="41" s="1"/>
  <c r="G1474" i="41"/>
  <c r="H1474" i="41" s="1"/>
  <c r="G1473" i="41"/>
  <c r="H1473" i="41" s="1"/>
  <c r="H1462" i="41"/>
  <c r="G1458" i="41"/>
  <c r="H1458" i="41" s="1"/>
  <c r="G1457" i="41"/>
  <c r="H1457" i="41" s="1"/>
  <c r="G1456" i="41"/>
  <c r="H1456" i="41" s="1"/>
  <c r="H1445" i="41"/>
  <c r="G1441" i="41"/>
  <c r="H1441" i="41" s="1"/>
  <c r="G1440" i="41"/>
  <c r="H1440" i="41" s="1"/>
  <c r="G1439" i="41"/>
  <c r="H1439" i="41" s="1"/>
  <c r="H1428" i="41"/>
  <c r="G1424" i="41"/>
  <c r="H1424" i="41" s="1"/>
  <c r="G1423" i="41"/>
  <c r="H1423" i="41" s="1"/>
  <c r="G1422" i="41"/>
  <c r="H1422" i="41" s="1"/>
  <c r="H1411" i="41"/>
  <c r="G1407" i="41"/>
  <c r="H1407" i="41" s="1"/>
  <c r="G1406" i="41"/>
  <c r="H1406" i="41" s="1"/>
  <c r="G1405" i="41"/>
  <c r="H1405" i="41" s="1"/>
  <c r="H1394" i="41"/>
  <c r="G1390" i="41"/>
  <c r="H1390" i="41" s="1"/>
  <c r="G1389" i="41"/>
  <c r="H1389" i="41" s="1"/>
  <c r="G1388" i="41"/>
  <c r="H1388" i="41" s="1"/>
  <c r="H1377" i="41"/>
  <c r="G1373" i="41"/>
  <c r="H1373" i="41" s="1"/>
  <c r="G1372" i="41"/>
  <c r="H1372" i="41" s="1"/>
  <c r="G1371" i="41"/>
  <c r="H1371" i="41" s="1"/>
  <c r="H1359" i="41"/>
  <c r="G1355" i="41"/>
  <c r="H1355" i="41" s="1"/>
  <c r="G1354" i="41"/>
  <c r="H1354" i="41" s="1"/>
  <c r="G1353" i="41"/>
  <c r="H1353" i="41" s="1"/>
  <c r="H1342" i="41"/>
  <c r="G1338" i="41"/>
  <c r="H1338" i="41" s="1"/>
  <c r="G1337" i="41"/>
  <c r="H1337" i="41" s="1"/>
  <c r="G1336" i="41"/>
  <c r="H1336" i="41" s="1"/>
  <c r="H1325" i="41"/>
  <c r="G1321" i="41"/>
  <c r="H1321" i="41" s="1"/>
  <c r="G1320" i="41"/>
  <c r="H1320" i="41" s="1"/>
  <c r="G1319" i="41"/>
  <c r="H1319" i="41" s="1"/>
  <c r="H1307" i="41"/>
  <c r="G1303" i="41"/>
  <c r="H1303" i="41" s="1"/>
  <c r="G1302" i="41"/>
  <c r="H1302" i="41" s="1"/>
  <c r="G1301" i="41"/>
  <c r="H1301" i="41" s="1"/>
  <c r="H1290" i="41"/>
  <c r="G1286" i="41"/>
  <c r="H1286" i="41" s="1"/>
  <c r="G1285" i="41"/>
  <c r="H1285" i="41" s="1"/>
  <c r="G1284" i="41"/>
  <c r="H1284" i="41" s="1"/>
  <c r="H1273" i="41"/>
  <c r="G1269" i="41"/>
  <c r="H1269" i="41" s="1"/>
  <c r="G1268" i="41"/>
  <c r="H1268" i="41" s="1"/>
  <c r="G1267" i="41"/>
  <c r="H1267" i="41" s="1"/>
  <c r="H1254" i="41"/>
  <c r="G1251" i="41"/>
  <c r="H1251" i="41" s="1"/>
  <c r="G1250" i="41"/>
  <c r="H1250" i="41" s="1"/>
  <c r="G1249" i="41"/>
  <c r="H1249" i="41" s="1"/>
  <c r="H1238" i="41"/>
  <c r="G1235" i="41"/>
  <c r="H1235" i="41" s="1"/>
  <c r="G1234" i="41"/>
  <c r="H1234" i="41" s="1"/>
  <c r="G1233" i="41"/>
  <c r="H1233" i="41" s="1"/>
  <c r="H1221" i="41"/>
  <c r="G1218" i="41"/>
  <c r="H1218" i="41" s="1"/>
  <c r="G1217" i="41"/>
  <c r="H1217" i="41" s="1"/>
  <c r="G1216" i="41"/>
  <c r="H1216" i="41" s="1"/>
  <c r="H1205" i="41"/>
  <c r="G1202" i="41"/>
  <c r="H1202" i="41" s="1"/>
  <c r="G1201" i="41"/>
  <c r="H1201" i="41" s="1"/>
  <c r="G1200" i="41"/>
  <c r="H1200" i="41" s="1"/>
  <c r="H1189" i="41"/>
  <c r="G1186" i="41"/>
  <c r="H1186" i="41" s="1"/>
  <c r="G1185" i="41"/>
  <c r="H1185" i="41" s="1"/>
  <c r="G1184" i="41"/>
  <c r="H1184" i="41" s="1"/>
  <c r="H1173" i="41"/>
  <c r="G1170" i="41"/>
  <c r="H1170" i="41" s="1"/>
  <c r="G1169" i="41"/>
  <c r="H1169" i="41" s="1"/>
  <c r="G1168" i="41"/>
  <c r="H1168" i="41" s="1"/>
  <c r="H1157" i="41"/>
  <c r="G1154" i="41"/>
  <c r="H1154" i="41" s="1"/>
  <c r="G1153" i="41"/>
  <c r="H1153" i="41" s="1"/>
  <c r="G1152" i="41"/>
  <c r="H1152" i="41" s="1"/>
  <c r="H1141" i="41"/>
  <c r="G1138" i="41"/>
  <c r="H1138" i="41" s="1"/>
  <c r="G1137" i="41"/>
  <c r="H1137" i="41" s="1"/>
  <c r="G1136" i="41"/>
  <c r="H1136" i="41" s="1"/>
  <c r="H1125" i="41"/>
  <c r="G1122" i="41"/>
  <c r="H1122" i="41" s="1"/>
  <c r="G1121" i="41"/>
  <c r="H1121" i="41" s="1"/>
  <c r="G1120" i="41"/>
  <c r="H1120" i="41" s="1"/>
  <c r="H1109" i="41"/>
  <c r="G1106" i="41"/>
  <c r="H1106" i="41" s="1"/>
  <c r="G1105" i="41"/>
  <c r="H1105" i="41" s="1"/>
  <c r="G1104" i="41"/>
  <c r="H1104" i="41" s="1"/>
  <c r="H1093" i="41"/>
  <c r="G1090" i="41"/>
  <c r="H1090" i="41" s="1"/>
  <c r="G1089" i="41"/>
  <c r="H1089" i="41" s="1"/>
  <c r="G1088" i="41"/>
  <c r="H1088" i="41" s="1"/>
  <c r="H1077" i="41"/>
  <c r="G1074" i="41"/>
  <c r="H1074" i="41" s="1"/>
  <c r="G1073" i="41"/>
  <c r="H1073" i="41" s="1"/>
  <c r="G1072" i="41"/>
  <c r="H1072" i="41" s="1"/>
  <c r="H1061" i="41"/>
  <c r="G1058" i="41"/>
  <c r="H1058" i="41" s="1"/>
  <c r="G1057" i="41"/>
  <c r="H1057" i="41" s="1"/>
  <c r="G1056" i="41"/>
  <c r="H1056" i="41" s="1"/>
  <c r="H1045" i="41"/>
  <c r="G1042" i="41"/>
  <c r="H1042" i="41" s="1"/>
  <c r="G1041" i="41"/>
  <c r="H1041" i="41" s="1"/>
  <c r="G1040" i="41"/>
  <c r="H1040" i="41" s="1"/>
  <c r="H1029" i="41"/>
  <c r="G1026" i="41"/>
  <c r="H1026" i="41" s="1"/>
  <c r="G1025" i="41"/>
  <c r="H1025" i="41" s="1"/>
  <c r="G1024" i="41"/>
  <c r="H1024" i="41" s="1"/>
  <c r="H1013" i="41"/>
  <c r="G1010" i="41"/>
  <c r="H1010" i="41" s="1"/>
  <c r="G1009" i="41"/>
  <c r="H1009" i="41" s="1"/>
  <c r="G1008" i="41"/>
  <c r="H1008" i="41" s="1"/>
  <c r="G991" i="41"/>
  <c r="H991" i="41" s="1"/>
  <c r="G992" i="41"/>
  <c r="H992" i="41" s="1"/>
  <c r="G993" i="41"/>
  <c r="H993" i="41" s="1"/>
  <c r="H999" i="41"/>
  <c r="H983" i="41"/>
  <c r="G977" i="41"/>
  <c r="H977" i="41" s="1"/>
  <c r="G976" i="41"/>
  <c r="H976" i="41" s="1"/>
  <c r="G975" i="41"/>
  <c r="H975" i="41" s="1"/>
  <c r="H967" i="41"/>
  <c r="G961" i="41"/>
  <c r="H961" i="41" s="1"/>
  <c r="G960" i="41"/>
  <c r="H960" i="41" s="1"/>
  <c r="G959" i="41"/>
  <c r="H959" i="41" s="1"/>
  <c r="H951" i="41"/>
  <c r="G945" i="41"/>
  <c r="H945" i="41" s="1"/>
  <c r="G944" i="41"/>
  <c r="H944" i="41" s="1"/>
  <c r="G943" i="41"/>
  <c r="H943" i="41" s="1"/>
  <c r="H935" i="41"/>
  <c r="G929" i="41"/>
  <c r="H929" i="41" s="1"/>
  <c r="G928" i="41"/>
  <c r="H928" i="41" s="1"/>
  <c r="G927" i="41"/>
  <c r="H927" i="41" s="1"/>
  <c r="H918" i="41"/>
  <c r="G912" i="41"/>
  <c r="H912" i="41" s="1"/>
  <c r="G911" i="41"/>
  <c r="H911" i="41" s="1"/>
  <c r="G910" i="41"/>
  <c r="H910" i="41" s="1"/>
  <c r="G895" i="41"/>
  <c r="H895" i="41" s="1"/>
  <c r="G894" i="41"/>
  <c r="H894" i="41" s="1"/>
  <c r="G893" i="41"/>
  <c r="H893" i="41" s="1"/>
  <c r="G878" i="41"/>
  <c r="H878" i="41" s="1"/>
  <c r="G877" i="41"/>
  <c r="H877" i="41" s="1"/>
  <c r="G876" i="41"/>
  <c r="H876" i="41" s="1"/>
  <c r="G861" i="41"/>
  <c r="H861" i="41" s="1"/>
  <c r="G860" i="41"/>
  <c r="H860" i="41" s="1"/>
  <c r="G859" i="41"/>
  <c r="H859" i="41" s="1"/>
  <c r="G843" i="41"/>
  <c r="H843" i="41" s="1"/>
  <c r="G842" i="41"/>
  <c r="H842" i="41" s="1"/>
  <c r="G841" i="41"/>
  <c r="H841" i="41" s="1"/>
  <c r="G826" i="41"/>
  <c r="H826" i="41" s="1"/>
  <c r="G825" i="41"/>
  <c r="H825" i="41" s="1"/>
  <c r="G824" i="41"/>
  <c r="H824" i="41" s="1"/>
  <c r="G809" i="41"/>
  <c r="H809" i="41" s="1"/>
  <c r="G808" i="41"/>
  <c r="H808" i="41" s="1"/>
  <c r="G807" i="41"/>
  <c r="H807" i="41" s="1"/>
  <c r="G792" i="41"/>
  <c r="H792" i="41" s="1"/>
  <c r="G791" i="41"/>
  <c r="H791" i="41" s="1"/>
  <c r="G790" i="41"/>
  <c r="H790" i="41" s="1"/>
  <c r="G775" i="41"/>
  <c r="H775" i="41" s="1"/>
  <c r="G774" i="41"/>
  <c r="H774" i="41" s="1"/>
  <c r="G773" i="41"/>
  <c r="H773" i="41" s="1"/>
  <c r="G758" i="41"/>
  <c r="H758" i="41" s="1"/>
  <c r="G757" i="41"/>
  <c r="H757" i="41" s="1"/>
  <c r="G756" i="41"/>
  <c r="H756" i="41" s="1"/>
  <c r="G740" i="41"/>
  <c r="H740" i="41" s="1"/>
  <c r="G739" i="41"/>
  <c r="H739" i="41" s="1"/>
  <c r="G738" i="41"/>
  <c r="H738" i="41" s="1"/>
  <c r="G723" i="41"/>
  <c r="H723" i="41" s="1"/>
  <c r="G722" i="41"/>
  <c r="H722" i="41" s="1"/>
  <c r="G721" i="41"/>
  <c r="H721" i="41" s="1"/>
  <c r="G705" i="41"/>
  <c r="H705" i="41" s="1"/>
  <c r="G704" i="41"/>
  <c r="H704" i="41" s="1"/>
  <c r="G703" i="41"/>
  <c r="H703" i="41" s="1"/>
  <c r="G688" i="41"/>
  <c r="H688" i="41" s="1"/>
  <c r="G687" i="41"/>
  <c r="H687" i="41" s="1"/>
  <c r="G686" i="41"/>
  <c r="H686" i="41" s="1"/>
  <c r="G671" i="41"/>
  <c r="H671" i="41" s="1"/>
  <c r="G670" i="41"/>
  <c r="H670" i="41" s="1"/>
  <c r="G669" i="41"/>
  <c r="H669" i="41" s="1"/>
  <c r="G654" i="41"/>
  <c r="H654" i="41" s="1"/>
  <c r="G653" i="41"/>
  <c r="H653" i="41" s="1"/>
  <c r="G652" i="41"/>
  <c r="H652" i="41" s="1"/>
  <c r="G637" i="41"/>
  <c r="H637" i="41" s="1"/>
  <c r="G636" i="41"/>
  <c r="H636" i="41" s="1"/>
  <c r="G635" i="41"/>
  <c r="H635" i="41" s="1"/>
  <c r="H622" i="41"/>
  <c r="G619" i="41"/>
  <c r="H619" i="41" s="1"/>
  <c r="G618" i="41"/>
  <c r="H618" i="41" s="1"/>
  <c r="G617" i="41"/>
  <c r="H617" i="41" s="1"/>
  <c r="H606" i="41"/>
  <c r="G603" i="41"/>
  <c r="H603" i="41" s="1"/>
  <c r="G602" i="41"/>
  <c r="H602" i="41" s="1"/>
  <c r="G601" i="41"/>
  <c r="H601" i="41" s="1"/>
  <c r="H590" i="41"/>
  <c r="G587" i="41"/>
  <c r="H587" i="41" s="1"/>
  <c r="G586" i="41"/>
  <c r="H586" i="41" s="1"/>
  <c r="G585" i="41"/>
  <c r="H585" i="41" s="1"/>
  <c r="H574" i="41"/>
  <c r="G571" i="41"/>
  <c r="H571" i="41" s="1"/>
  <c r="G570" i="41"/>
  <c r="H570" i="41" s="1"/>
  <c r="G569" i="41"/>
  <c r="H569" i="41" s="1"/>
  <c r="H558" i="41"/>
  <c r="G555" i="41"/>
  <c r="H555" i="41" s="1"/>
  <c r="G554" i="41"/>
  <c r="H554" i="41" s="1"/>
  <c r="G553" i="41"/>
  <c r="H553" i="41" s="1"/>
  <c r="H542" i="41"/>
  <c r="G539" i="41"/>
  <c r="H539" i="41" s="1"/>
  <c r="G538" i="41"/>
  <c r="H538" i="41" s="1"/>
  <c r="G537" i="41"/>
  <c r="H537" i="41" s="1"/>
  <c r="H526" i="41"/>
  <c r="G523" i="41"/>
  <c r="H523" i="41" s="1"/>
  <c r="G522" i="41"/>
  <c r="H522" i="41" s="1"/>
  <c r="G521" i="41"/>
  <c r="H521" i="41" s="1"/>
  <c r="H510" i="41"/>
  <c r="G507" i="41"/>
  <c r="H507" i="41" s="1"/>
  <c r="G506" i="41"/>
  <c r="H506" i="41" s="1"/>
  <c r="G505" i="41"/>
  <c r="H505" i="41" s="1"/>
  <c r="H494" i="41"/>
  <c r="G491" i="41"/>
  <c r="H491" i="41" s="1"/>
  <c r="G490" i="41"/>
  <c r="H490" i="41" s="1"/>
  <c r="G489" i="41"/>
  <c r="H489" i="41" s="1"/>
  <c r="H478" i="41"/>
  <c r="G475" i="41"/>
  <c r="H475" i="41" s="1"/>
  <c r="G474" i="41"/>
  <c r="H474" i="41" s="1"/>
  <c r="G473" i="41"/>
  <c r="H473" i="41" s="1"/>
  <c r="H462" i="41"/>
  <c r="G459" i="41"/>
  <c r="H459" i="41" s="1"/>
  <c r="G458" i="41"/>
  <c r="H458" i="41" s="1"/>
  <c r="G457" i="41"/>
  <c r="H457" i="41" s="1"/>
  <c r="H445" i="41"/>
  <c r="G442" i="41"/>
  <c r="H442" i="41" s="1"/>
  <c r="G441" i="41"/>
  <c r="H441" i="41" s="1"/>
  <c r="G440" i="41"/>
  <c r="H440" i="41" s="1"/>
  <c r="H428" i="41"/>
  <c r="G425" i="41"/>
  <c r="H425" i="41" s="1"/>
  <c r="G424" i="41"/>
  <c r="H424" i="41" s="1"/>
  <c r="G423" i="41"/>
  <c r="H423" i="41" s="1"/>
  <c r="H411" i="41"/>
  <c r="G408" i="41"/>
  <c r="H408" i="41" s="1"/>
  <c r="G407" i="41"/>
  <c r="H407" i="41" s="1"/>
  <c r="G406" i="41"/>
  <c r="H406" i="41" s="1"/>
  <c r="H395" i="41"/>
  <c r="G392" i="41"/>
  <c r="H392" i="41" s="1"/>
  <c r="G391" i="41"/>
  <c r="H391" i="41" s="1"/>
  <c r="G390" i="41"/>
  <c r="H390" i="41" s="1"/>
  <c r="H379" i="41"/>
  <c r="G376" i="41"/>
  <c r="H376" i="41" s="1"/>
  <c r="G375" i="41"/>
  <c r="H375" i="41" s="1"/>
  <c r="G374" i="41"/>
  <c r="H374" i="41" s="1"/>
  <c r="H365" i="41"/>
  <c r="G359" i="41"/>
  <c r="H359" i="41" s="1"/>
  <c r="G358" i="41"/>
  <c r="H358" i="41" s="1"/>
  <c r="G357" i="41"/>
  <c r="H357" i="41" s="1"/>
  <c r="H349" i="41"/>
  <c r="G343" i="41"/>
  <c r="H343" i="41" s="1"/>
  <c r="G342" i="41"/>
  <c r="H342" i="41" s="1"/>
  <c r="G341" i="41"/>
  <c r="H341" i="41" s="1"/>
  <c r="H333" i="41"/>
  <c r="G327" i="41"/>
  <c r="H327" i="41" s="1"/>
  <c r="G326" i="41"/>
  <c r="H326" i="41" s="1"/>
  <c r="G325" i="41"/>
  <c r="H325" i="41" s="1"/>
  <c r="H317" i="41"/>
  <c r="G311" i="41"/>
  <c r="H311" i="41" s="1"/>
  <c r="G310" i="41"/>
  <c r="H310" i="41" s="1"/>
  <c r="G309" i="41"/>
  <c r="H309" i="41" s="1"/>
  <c r="H301" i="41"/>
  <c r="G295" i="41"/>
  <c r="H295" i="41" s="1"/>
  <c r="G294" i="41"/>
  <c r="H294" i="41" s="1"/>
  <c r="G293" i="41"/>
  <c r="H293" i="41" s="1"/>
  <c r="H285" i="41"/>
  <c r="G279" i="41"/>
  <c r="H279" i="41" s="1"/>
  <c r="G278" i="41"/>
  <c r="H278" i="41" s="1"/>
  <c r="G277" i="41"/>
  <c r="H277" i="41" s="1"/>
  <c r="G262" i="41"/>
  <c r="H262" i="41" s="1"/>
  <c r="G261" i="41"/>
  <c r="H261" i="41" s="1"/>
  <c r="G260" i="41"/>
  <c r="H260" i="41" s="1"/>
  <c r="G245" i="41"/>
  <c r="H245" i="41" s="1"/>
  <c r="G244" i="41"/>
  <c r="H244" i="41" s="1"/>
  <c r="G243" i="41"/>
  <c r="H243" i="41" s="1"/>
  <c r="G227" i="41"/>
  <c r="H227" i="41" s="1"/>
  <c r="G226" i="41"/>
  <c r="H226" i="41" s="1"/>
  <c r="G225" i="41"/>
  <c r="H225" i="41" s="1"/>
  <c r="G210" i="41"/>
  <c r="H210" i="41" s="1"/>
  <c r="G209" i="41"/>
  <c r="H209" i="41" s="1"/>
  <c r="G208" i="41"/>
  <c r="H208" i="41" s="1"/>
  <c r="G193" i="41"/>
  <c r="H193" i="41" s="1"/>
  <c r="G192" i="41"/>
  <c r="H192" i="41" s="1"/>
  <c r="G191" i="41"/>
  <c r="H191" i="41" s="1"/>
  <c r="G176" i="41"/>
  <c r="H176" i="41" s="1"/>
  <c r="G175" i="41"/>
  <c r="H175" i="41" s="1"/>
  <c r="G174" i="41"/>
  <c r="H174" i="41" s="1"/>
  <c r="G159" i="41"/>
  <c r="H159" i="41" s="1"/>
  <c r="G158" i="41"/>
  <c r="H158" i="41" s="1"/>
  <c r="G157" i="41"/>
  <c r="H157" i="41" s="1"/>
  <c r="G141" i="41"/>
  <c r="H141" i="41" s="1"/>
  <c r="G140" i="41"/>
  <c r="H140" i="41" s="1"/>
  <c r="G139" i="41"/>
  <c r="H139" i="41" s="1"/>
  <c r="G124" i="41"/>
  <c r="H124" i="41" s="1"/>
  <c r="G123" i="41"/>
  <c r="H123" i="41" s="1"/>
  <c r="G122" i="41"/>
  <c r="H122" i="41" s="1"/>
  <c r="B214" i="1"/>
  <c r="G107" i="41"/>
  <c r="H107" i="41" s="1"/>
  <c r="G106" i="41"/>
  <c r="H106" i="41" s="1"/>
  <c r="G105" i="41"/>
  <c r="H105" i="41" s="1"/>
  <c r="G90" i="41"/>
  <c r="H90" i="41" s="1"/>
  <c r="G89" i="41"/>
  <c r="H89" i="41" s="1"/>
  <c r="G88" i="41"/>
  <c r="H88" i="41" s="1"/>
  <c r="H80" i="41"/>
  <c r="G74" i="41"/>
  <c r="H74" i="41" s="1"/>
  <c r="G73" i="41"/>
  <c r="H73" i="41" s="1"/>
  <c r="G72" i="41"/>
  <c r="H72" i="41" s="1"/>
  <c r="H64" i="41"/>
  <c r="G58" i="41"/>
  <c r="H58" i="41" s="1"/>
  <c r="G57" i="41"/>
  <c r="H57" i="41" s="1"/>
  <c r="G56" i="41"/>
  <c r="H56" i="41" s="1"/>
  <c r="H48" i="41"/>
  <c r="G42" i="41"/>
  <c r="H42" i="41" s="1"/>
  <c r="G41" i="41"/>
  <c r="H41" i="41" s="1"/>
  <c r="G40" i="41"/>
  <c r="H40" i="41" s="1"/>
  <c r="H32" i="41"/>
  <c r="G26" i="41"/>
  <c r="H26" i="41" s="1"/>
  <c r="G25" i="41"/>
  <c r="H25" i="41" s="1"/>
  <c r="G24" i="41"/>
  <c r="H24" i="41" s="1"/>
  <c r="H16" i="41"/>
  <c r="G10" i="41"/>
  <c r="H10" i="41" s="1"/>
  <c r="G9" i="41"/>
  <c r="H9" i="41" s="1"/>
  <c r="G8" i="41"/>
  <c r="H8" i="41" s="1"/>
  <c r="G1769" i="40"/>
  <c r="H1769" i="40" s="1"/>
  <c r="G1768" i="40"/>
  <c r="H1768" i="40" s="1"/>
  <c r="G1767" i="40"/>
  <c r="H1767" i="40" s="1"/>
  <c r="G1764" i="40"/>
  <c r="H1764" i="40" s="1"/>
  <c r="G1763" i="40"/>
  <c r="H1763" i="40" s="1"/>
  <c r="G1762" i="40"/>
  <c r="H1762" i="40" s="1"/>
  <c r="G1750" i="40"/>
  <c r="H1750" i="40" s="1"/>
  <c r="G1749" i="40"/>
  <c r="H1749" i="40" s="1"/>
  <c r="G1748" i="40"/>
  <c r="H1748" i="40" s="1"/>
  <c r="G1745" i="40"/>
  <c r="H1745" i="40" s="1"/>
  <c r="G1744" i="40"/>
  <c r="H1744" i="40" s="1"/>
  <c r="G1743" i="40"/>
  <c r="H1743" i="40" s="1"/>
  <c r="G1730" i="40"/>
  <c r="H1730" i="40" s="1"/>
  <c r="G1729" i="40"/>
  <c r="H1729" i="40" s="1"/>
  <c r="G1728" i="40"/>
  <c r="H1728" i="40" s="1"/>
  <c r="G1725" i="40"/>
  <c r="H1725" i="40" s="1"/>
  <c r="G1724" i="40"/>
  <c r="H1724" i="40" s="1"/>
  <c r="G1723" i="40"/>
  <c r="H1723" i="40" s="1"/>
  <c r="G1711" i="40"/>
  <c r="H1711" i="40" s="1"/>
  <c r="G1710" i="40"/>
  <c r="H1710" i="40" s="1"/>
  <c r="G1709" i="40"/>
  <c r="H1709" i="40" s="1"/>
  <c r="G1706" i="40"/>
  <c r="H1706" i="40" s="1"/>
  <c r="G1705" i="40"/>
  <c r="H1705" i="40" s="1"/>
  <c r="G1704" i="40"/>
  <c r="H1704" i="40" s="1"/>
  <c r="G1691" i="40"/>
  <c r="H1691" i="40" s="1"/>
  <c r="G1690" i="40"/>
  <c r="H1690" i="40" s="1"/>
  <c r="G1689" i="40"/>
  <c r="H1689" i="40" s="1"/>
  <c r="G1686" i="40"/>
  <c r="H1686" i="40" s="1"/>
  <c r="G1685" i="40"/>
  <c r="H1685" i="40" s="1"/>
  <c r="G1684" i="40"/>
  <c r="H1684" i="40" s="1"/>
  <c r="G1672" i="40"/>
  <c r="H1672" i="40" s="1"/>
  <c r="G1671" i="40"/>
  <c r="H1671" i="40" s="1"/>
  <c r="G1670" i="40"/>
  <c r="H1670" i="40" s="1"/>
  <c r="G1667" i="40"/>
  <c r="H1667" i="40" s="1"/>
  <c r="G1666" i="40"/>
  <c r="H1666" i="40" s="1"/>
  <c r="G1665" i="40"/>
  <c r="H1665" i="40" s="1"/>
  <c r="G1653" i="40"/>
  <c r="H1653" i="40" s="1"/>
  <c r="G1652" i="40"/>
  <c r="H1652" i="40" s="1"/>
  <c r="G1651" i="40"/>
  <c r="H1651" i="40" s="1"/>
  <c r="G1648" i="40"/>
  <c r="H1648" i="40" s="1"/>
  <c r="G1647" i="40"/>
  <c r="H1647" i="40" s="1"/>
  <c r="G1646" i="40"/>
  <c r="H1646" i="40" s="1"/>
  <c r="G1634" i="40"/>
  <c r="H1634" i="40" s="1"/>
  <c r="G1633" i="40"/>
  <c r="H1633" i="40" s="1"/>
  <c r="G1632" i="40"/>
  <c r="H1632" i="40" s="1"/>
  <c r="G1629" i="40"/>
  <c r="H1629" i="40" s="1"/>
  <c r="G1628" i="40"/>
  <c r="H1628" i="40" s="1"/>
  <c r="G1627" i="40"/>
  <c r="H1627" i="40" s="1"/>
  <c r="G1613" i="40"/>
  <c r="H1613" i="40" s="1"/>
  <c r="G1612" i="40"/>
  <c r="H1612" i="40" s="1"/>
  <c r="G1609" i="40"/>
  <c r="H1609" i="40" s="1"/>
  <c r="G1608" i="40"/>
  <c r="H1608" i="40" s="1"/>
  <c r="G1607" i="40"/>
  <c r="H1607" i="40" s="1"/>
  <c r="H57" i="42" l="1"/>
  <c r="H58" i="42" s="1"/>
  <c r="H19" i="42"/>
  <c r="H38" i="42"/>
  <c r="H39" i="42" s="1"/>
  <c r="H40" i="42" s="1"/>
  <c r="I23" i="42" s="1"/>
  <c r="E2227" i="27" s="1"/>
  <c r="H107" i="42"/>
  <c r="H90" i="42"/>
  <c r="H91" i="42" s="1"/>
  <c r="H75" i="42"/>
  <c r="I61" i="42" s="1"/>
  <c r="E2229" i="27" s="1"/>
  <c r="H2573" i="41"/>
  <c r="H2627" i="41"/>
  <c r="H3153" i="41"/>
  <c r="H3229" i="41"/>
  <c r="H3305" i="41"/>
  <c r="H3726" i="41"/>
  <c r="H2445" i="41"/>
  <c r="H2462" i="41"/>
  <c r="H2479" i="41"/>
  <c r="H2496" i="41"/>
  <c r="H2513" i="41"/>
  <c r="H2530" i="41"/>
  <c r="H2548" i="41"/>
  <c r="H2602" i="41"/>
  <c r="H2674" i="41"/>
  <c r="H2726" i="41"/>
  <c r="H2732" i="41" s="1"/>
  <c r="H2790" i="41"/>
  <c r="H2796" i="41" s="1"/>
  <c r="H2854" i="41"/>
  <c r="H2860" i="41" s="1"/>
  <c r="H2918" i="41"/>
  <c r="H2620" i="41"/>
  <c r="H2645" i="41"/>
  <c r="H2693" i="41"/>
  <c r="H2742" i="41"/>
  <c r="H2748" i="41" s="1"/>
  <c r="H2806" i="41"/>
  <c r="H2812" i="41" s="1"/>
  <c r="H2870" i="41"/>
  <c r="H2876" i="41" s="1"/>
  <c r="H2934" i="41"/>
  <c r="H2940" i="41" s="1"/>
  <c r="H3210" i="41"/>
  <c r="H3286" i="41"/>
  <c r="H3363" i="41"/>
  <c r="H3379" i="41"/>
  <c r="H3395" i="41"/>
  <c r="H3411" i="41"/>
  <c r="H3427" i="41"/>
  <c r="H3444" i="41"/>
  <c r="H3460" i="41"/>
  <c r="H3478" i="41"/>
  <c r="H3496" i="41"/>
  <c r="H3514" i="41"/>
  <c r="H3531" i="41"/>
  <c r="H3548" i="41"/>
  <c r="H3565" i="41"/>
  <c r="H3582" i="41"/>
  <c r="H3599" i="41"/>
  <c r="H3774" i="41"/>
  <c r="H3839" i="41"/>
  <c r="H3906" i="41"/>
  <c r="H3923" i="41"/>
  <c r="H3974" i="41"/>
  <c r="H4011" i="41"/>
  <c r="H4047" i="41"/>
  <c r="H4083" i="41"/>
  <c r="H4133" i="41"/>
  <c r="H1155" i="41"/>
  <c r="H1219" i="41"/>
  <c r="H1304" i="41"/>
  <c r="H1322" i="41"/>
  <c r="H1339" i="41"/>
  <c r="H1356" i="41"/>
  <c r="H1374" i="41"/>
  <c r="H1391" i="41"/>
  <c r="H1408" i="41"/>
  <c r="H1425" i="41"/>
  <c r="H1442" i="41"/>
  <c r="H1459" i="41"/>
  <c r="H1476" i="41"/>
  <c r="H1493" i="41"/>
  <c r="H1510" i="41"/>
  <c r="H1527" i="41"/>
  <c r="H3617" i="41"/>
  <c r="H1577" i="41"/>
  <c r="H1583" i="41" s="1"/>
  <c r="H1642" i="41"/>
  <c r="H1648" i="41" s="1"/>
  <c r="H1706" i="41"/>
  <c r="H1712" i="41" s="1"/>
  <c r="H1770" i="41"/>
  <c r="H1776" i="41" s="1"/>
  <c r="H1834" i="41"/>
  <c r="H1840" i="41" s="1"/>
  <c r="H1901" i="41"/>
  <c r="H1918" i="41"/>
  <c r="H1935" i="41"/>
  <c r="H1952" i="41"/>
  <c r="H1969" i="41"/>
  <c r="H1986" i="41"/>
  <c r="H2003" i="41"/>
  <c r="H2199" i="41"/>
  <c r="H2205" i="41" s="1"/>
  <c r="H2263" i="41"/>
  <c r="H2269" i="41" s="1"/>
  <c r="H2327" i="41"/>
  <c r="H2333" i="41" s="1"/>
  <c r="H2392" i="41"/>
  <c r="H2398" i="41" s="1"/>
  <c r="H2566" i="41"/>
  <c r="H3790" i="41"/>
  <c r="H3855" i="41"/>
  <c r="H2410" i="41"/>
  <c r="H2417" i="41" s="1"/>
  <c r="H2591" i="41"/>
  <c r="H2638" i="41"/>
  <c r="H2663" i="41"/>
  <c r="H2758" i="41"/>
  <c r="H2764" i="41" s="1"/>
  <c r="H2822" i="41"/>
  <c r="H2828" i="41" s="1"/>
  <c r="H2886" i="41"/>
  <c r="H2892" i="41" s="1"/>
  <c r="H2953" i="41"/>
  <c r="H2973" i="41"/>
  <c r="H2993" i="41"/>
  <c r="H3013" i="41"/>
  <c r="H3033" i="41"/>
  <c r="H3053" i="41"/>
  <c r="H3073" i="41"/>
  <c r="H3093" i="41"/>
  <c r="H3113" i="41"/>
  <c r="H3134" i="41"/>
  <c r="H3191" i="41"/>
  <c r="H3267" i="41"/>
  <c r="H3344" i="41"/>
  <c r="H3635" i="41"/>
  <c r="H3653" i="41"/>
  <c r="H3671" i="41"/>
  <c r="H3689" i="41"/>
  <c r="H3708" i="41"/>
  <c r="H3742" i="41"/>
  <c r="H3806" i="41"/>
  <c r="H3871" i="41"/>
  <c r="H3940" i="41"/>
  <c r="H3993" i="41"/>
  <c r="H4029" i="41"/>
  <c r="H4065" i="41"/>
  <c r="H4101" i="41"/>
  <c r="H2427" i="41"/>
  <c r="H2434" i="41" s="1"/>
  <c r="H2435" i="41" s="1"/>
  <c r="H2584" i="41"/>
  <c r="H2609" i="41"/>
  <c r="H2656" i="41"/>
  <c r="H2681" i="41"/>
  <c r="H2710" i="41"/>
  <c r="H2716" i="41" s="1"/>
  <c r="H2774" i="41"/>
  <c r="H2780" i="41" s="1"/>
  <c r="H2838" i="41"/>
  <c r="H2844" i="41" s="1"/>
  <c r="H2902" i="41"/>
  <c r="H2908" i="41" s="1"/>
  <c r="H3172" i="41"/>
  <c r="H3248" i="41"/>
  <c r="H3324" i="41"/>
  <c r="H3758" i="41"/>
  <c r="H3822" i="41"/>
  <c r="H3889" i="41"/>
  <c r="H3957" i="41"/>
  <c r="H4117" i="41"/>
  <c r="H2924" i="41"/>
  <c r="H2555" i="41"/>
  <c r="H2537" i="41"/>
  <c r="H1544" i="41"/>
  <c r="H1550" i="41" s="1"/>
  <c r="H1560" i="41"/>
  <c r="H1566" i="41" s="1"/>
  <c r="H1593" i="41"/>
  <c r="H1599" i="41" s="1"/>
  <c r="H1658" i="41"/>
  <c r="H1664" i="41" s="1"/>
  <c r="H1722" i="41"/>
  <c r="H1728" i="41" s="1"/>
  <c r="H1786" i="41"/>
  <c r="H1792" i="41" s="1"/>
  <c r="H1851" i="41"/>
  <c r="H1857" i="41" s="1"/>
  <c r="H2021" i="41"/>
  <c r="H2028" i="41"/>
  <c r="H2057" i="41"/>
  <c r="H2064" i="41"/>
  <c r="H2093" i="41"/>
  <c r="H2100" i="41"/>
  <c r="H2129" i="41"/>
  <c r="H2136" i="41"/>
  <c r="H2167" i="41"/>
  <c r="H2173" i="41" s="1"/>
  <c r="H2215" i="41"/>
  <c r="H2221" i="41" s="1"/>
  <c r="H2279" i="41"/>
  <c r="H2285" i="41" s="1"/>
  <c r="H2344" i="41"/>
  <c r="H2350" i="41" s="1"/>
  <c r="H1770" i="40"/>
  <c r="H160" i="41"/>
  <c r="H228" i="41"/>
  <c r="H655" i="41"/>
  <c r="H724" i="41"/>
  <c r="H793" i="41"/>
  <c r="H862" i="41"/>
  <c r="H1609" i="41"/>
  <c r="H1615" i="41" s="1"/>
  <c r="H1674" i="41"/>
  <c r="H1680" i="41" s="1"/>
  <c r="H1738" i="41"/>
  <c r="H1744" i="41" s="1"/>
  <c r="H1802" i="41"/>
  <c r="H1808" i="41" s="1"/>
  <c r="H1867" i="41"/>
  <c r="H1873" i="41" s="1"/>
  <c r="H2231" i="41"/>
  <c r="H2237" i="41" s="1"/>
  <c r="H2295" i="41"/>
  <c r="H2301" i="41" s="1"/>
  <c r="H2360" i="41"/>
  <c r="H2366" i="41" s="1"/>
  <c r="H1654" i="40"/>
  <c r="H1692" i="40"/>
  <c r="H1731" i="40"/>
  <c r="H1625" i="41"/>
  <c r="H1631" i="41" s="1"/>
  <c r="H1690" i="41"/>
  <c r="H1696" i="41" s="1"/>
  <c r="H1754" i="41"/>
  <c r="H1760" i="41" s="1"/>
  <c r="H1818" i="41"/>
  <c r="H1824" i="41" s="1"/>
  <c r="H1883" i="41"/>
  <c r="H1889" i="41" s="1"/>
  <c r="H2039" i="41"/>
  <c r="H2046" i="41"/>
  <c r="H2075" i="41"/>
  <c r="H2082" i="41"/>
  <c r="H2111" i="41"/>
  <c r="H2118" i="41"/>
  <c r="H2147" i="41"/>
  <c r="H2154" i="41"/>
  <c r="H2183" i="41"/>
  <c r="H2189" i="41" s="1"/>
  <c r="H2247" i="41"/>
  <c r="H2253" i="41" s="1"/>
  <c r="H2311" i="41"/>
  <c r="H2317" i="41" s="1"/>
  <c r="H2376" i="41"/>
  <c r="H2382" i="41" s="1"/>
  <c r="H2010" i="41"/>
  <c r="H994" i="41"/>
  <c r="H1649" i="40"/>
  <c r="H1687" i="40"/>
  <c r="H1726" i="40"/>
  <c r="H1765" i="40"/>
  <c r="H142" i="41"/>
  <c r="H211" i="41"/>
  <c r="H280" i="41"/>
  <c r="H296" i="41"/>
  <c r="H312" i="41"/>
  <c r="H328" i="41"/>
  <c r="H344" i="41"/>
  <c r="H360" i="41"/>
  <c r="H377" i="41"/>
  <c r="H393" i="41"/>
  <c r="H409" i="41"/>
  <c r="H426" i="41"/>
  <c r="H443" i="41"/>
  <c r="H460" i="41"/>
  <c r="H476" i="41"/>
  <c r="H492" i="41"/>
  <c r="H508" i="41"/>
  <c r="H524" i="41"/>
  <c r="H540" i="41"/>
  <c r="H556" i="41"/>
  <c r="H572" i="41"/>
  <c r="H588" i="41"/>
  <c r="H604" i="41"/>
  <c r="H620" i="41"/>
  <c r="H638" i="41"/>
  <c r="H706" i="41"/>
  <c r="H776" i="41"/>
  <c r="H844" i="41"/>
  <c r="H913" i="41"/>
  <c r="H930" i="41"/>
  <c r="H946" i="41"/>
  <c r="H962" i="41"/>
  <c r="H978" i="41"/>
  <c r="H1011" i="41"/>
  <c r="H1027" i="41"/>
  <c r="H1043" i="41"/>
  <c r="H1059" i="41"/>
  <c r="H1075" i="41"/>
  <c r="H1091" i="41"/>
  <c r="H1107" i="41"/>
  <c r="H1171" i="41"/>
  <c r="H1236" i="41"/>
  <c r="H1751" i="40"/>
  <c r="H108" i="41"/>
  <c r="H125" i="41"/>
  <c r="H194" i="41"/>
  <c r="H263" i="41"/>
  <c r="H689" i="41"/>
  <c r="H759" i="41"/>
  <c r="H827" i="41"/>
  <c r="H896" i="41"/>
  <c r="H1123" i="41"/>
  <c r="H1187" i="41"/>
  <c r="H1252" i="41"/>
  <c r="H1287" i="41"/>
  <c r="H1635" i="40"/>
  <c r="H1673" i="40"/>
  <c r="H1712" i="40"/>
  <c r="H1630" i="40"/>
  <c r="H1668" i="40"/>
  <c r="H1707" i="40"/>
  <c r="H1746" i="40"/>
  <c r="H11" i="41"/>
  <c r="H27" i="41"/>
  <c r="H43" i="41"/>
  <c r="H59" i="41"/>
  <c r="H75" i="41"/>
  <c r="H91" i="41"/>
  <c r="H177" i="41"/>
  <c r="H246" i="41"/>
  <c r="H672" i="41"/>
  <c r="H741" i="41"/>
  <c r="H810" i="41"/>
  <c r="H879" i="41"/>
  <c r="H1139" i="41"/>
  <c r="H1203" i="41"/>
  <c r="H1270" i="41"/>
  <c r="H1610" i="40"/>
  <c r="G1594" i="40"/>
  <c r="H1594" i="40" s="1"/>
  <c r="G1593" i="40"/>
  <c r="H1593" i="40" s="1"/>
  <c r="G1592" i="40"/>
  <c r="H1592" i="40" s="1"/>
  <c r="G1589" i="40"/>
  <c r="H1589" i="40" s="1"/>
  <c r="G1588" i="40"/>
  <c r="H1588" i="40" s="1"/>
  <c r="G1587" i="40"/>
  <c r="H1587" i="40" s="1"/>
  <c r="G136" i="42" l="1"/>
  <c r="H136" i="42" s="1"/>
  <c r="I77" i="42"/>
  <c r="E2230" i="27" s="1"/>
  <c r="G153" i="42"/>
  <c r="H153" i="42" s="1"/>
  <c r="I93" i="42"/>
  <c r="E2231" i="27" s="1"/>
  <c r="G117" i="42"/>
  <c r="H117" i="42" s="1"/>
  <c r="G135" i="42"/>
  <c r="H135" i="42" s="1"/>
  <c r="G191" i="42"/>
  <c r="H191" i="42" s="1"/>
  <c r="H59" i="42"/>
  <c r="I42" i="42" s="1"/>
  <c r="E2228" i="27" s="1"/>
  <c r="H20" i="42"/>
  <c r="H21" i="42" s="1"/>
  <c r="I4" i="42" s="1"/>
  <c r="E2226" i="27" s="1"/>
  <c r="H2925" i="41"/>
  <c r="H2926" i="41" s="1"/>
  <c r="I2912" i="41" s="1"/>
  <c r="E2140" i="27" s="1"/>
  <c r="H2941" i="41"/>
  <c r="H2942" i="41" s="1"/>
  <c r="I2928" i="41" s="1"/>
  <c r="E2141" i="27" s="1"/>
  <c r="H2909" i="41"/>
  <c r="H2910" i="41" s="1"/>
  <c r="I2896" i="41" s="1"/>
  <c r="E2139" i="27" s="1"/>
  <c r="H2893" i="41"/>
  <c r="H2894" i="41" s="1"/>
  <c r="I2880" i="41" s="1"/>
  <c r="E2138" i="27" s="1"/>
  <c r="H2877" i="41"/>
  <c r="H2878" i="41" s="1"/>
  <c r="I2864" i="41" s="1"/>
  <c r="E2137" i="27" s="1"/>
  <c r="H2861" i="41"/>
  <c r="H2862" i="41" s="1"/>
  <c r="I2848" i="41" s="1"/>
  <c r="E2136" i="27" s="1"/>
  <c r="H2845" i="41"/>
  <c r="H2846" i="41" s="1"/>
  <c r="I2832" i="41" s="1"/>
  <c r="E2135" i="27" s="1"/>
  <c r="H2829" i="41"/>
  <c r="H2830" i="41" s="1"/>
  <c r="I2816" i="41" s="1"/>
  <c r="E2134" i="27" s="1"/>
  <c r="H2813" i="41"/>
  <c r="H2814" i="41" s="1"/>
  <c r="I2800" i="41" s="1"/>
  <c r="E2133" i="27" s="1"/>
  <c r="H2797" i="41"/>
  <c r="H2798" i="41" s="1"/>
  <c r="I2784" i="41" s="1"/>
  <c r="E2132" i="27" s="1"/>
  <c r="H2781" i="41"/>
  <c r="H2782" i="41" s="1"/>
  <c r="I2768" i="41" s="1"/>
  <c r="E2131" i="27" s="1"/>
  <c r="H2765" i="41"/>
  <c r="H2766" i="41" s="1"/>
  <c r="I2752" i="41" s="1"/>
  <c r="E2130" i="27" s="1"/>
  <c r="H2749" i="41"/>
  <c r="H2750" i="41" s="1"/>
  <c r="I2736" i="41" s="1"/>
  <c r="E2129" i="27" s="1"/>
  <c r="H2733" i="41"/>
  <c r="H2734" i="41" s="1"/>
  <c r="I2720" i="41" s="1"/>
  <c r="E2128" i="27" s="1"/>
  <c r="H2717" i="41"/>
  <c r="H2718" i="41" s="1"/>
  <c r="I2704" i="41" s="1"/>
  <c r="E2127" i="27" s="1"/>
  <c r="H2436" i="41"/>
  <c r="I2421" i="41" s="1"/>
  <c r="E2110" i="27" s="1"/>
  <c r="H2418" i="41"/>
  <c r="H2419" i="41" s="1"/>
  <c r="I2404" i="41" s="1"/>
  <c r="E2109" i="27" s="1"/>
  <c r="H2399" i="41"/>
  <c r="H2400" i="41" s="1"/>
  <c r="I2386" i="41" s="1"/>
  <c r="E2106" i="27" s="1"/>
  <c r="H2383" i="41"/>
  <c r="H2384" i="41" s="1"/>
  <c r="I2370" i="41" s="1"/>
  <c r="E2105" i="27" s="1"/>
  <c r="H2367" i="41"/>
  <c r="H2368" i="41" s="1"/>
  <c r="I2354" i="41" s="1"/>
  <c r="E2104" i="27" s="1"/>
  <c r="H2351" i="41"/>
  <c r="H2352" i="41" s="1"/>
  <c r="I2338" i="41" s="1"/>
  <c r="E2103" i="27" s="1"/>
  <c r="H2334" i="41"/>
  <c r="H2335" i="41" s="1"/>
  <c r="I2321" i="41" s="1"/>
  <c r="E2102" i="27" s="1"/>
  <c r="H2318" i="41"/>
  <c r="H2319" i="41" s="1"/>
  <c r="I2305" i="41" s="1"/>
  <c r="E2101" i="27" s="1"/>
  <c r="H2302" i="41"/>
  <c r="H2303" i="41" s="1"/>
  <c r="I2289" i="41" s="1"/>
  <c r="E2100" i="27" s="1"/>
  <c r="H2286" i="41"/>
  <c r="H2287" i="41" s="1"/>
  <c r="I2273" i="41" s="1"/>
  <c r="E2099" i="27" s="1"/>
  <c r="H2270" i="41"/>
  <c r="H2271" i="41" s="1"/>
  <c r="I2257" i="41" s="1"/>
  <c r="E2098" i="27" s="1"/>
  <c r="H2254" i="41"/>
  <c r="H2255" i="41" s="1"/>
  <c r="I2241" i="41" s="1"/>
  <c r="E2097" i="27" s="1"/>
  <c r="H2238" i="41"/>
  <c r="H2239" i="41" s="1"/>
  <c r="I2225" i="41" s="1"/>
  <c r="H2222" i="41"/>
  <c r="H2223" i="41" s="1"/>
  <c r="I2209" i="41" s="1"/>
  <c r="H2206" i="41"/>
  <c r="H2207" i="41" s="1"/>
  <c r="I2193" i="41" s="1"/>
  <c r="E2094" i="27" s="1"/>
  <c r="H2190" i="41"/>
  <c r="H2191" i="41" s="1"/>
  <c r="I2177" i="41" s="1"/>
  <c r="E2093" i="27" s="1"/>
  <c r="H2174" i="41"/>
  <c r="H2175" i="41" s="1"/>
  <c r="I2161" i="41" s="1"/>
  <c r="E2092" i="27" s="1"/>
  <c r="H1649" i="41"/>
  <c r="H1650" i="41" s="1"/>
  <c r="I1636" i="41" s="1"/>
  <c r="E2058" i="27" s="1"/>
  <c r="H1890" i="41"/>
  <c r="H1891" i="41" s="1"/>
  <c r="I1877" i="41" s="1"/>
  <c r="E2073" i="27" s="1"/>
  <c r="H1874" i="41"/>
  <c r="H1875" i="41" s="1"/>
  <c r="I1861" i="41" s="1"/>
  <c r="E2072" i="27" s="1"/>
  <c r="H1858" i="41"/>
  <c r="H1859" i="41" s="1"/>
  <c r="I1845" i="41" s="1"/>
  <c r="E2071" i="27" s="1"/>
  <c r="H1841" i="41"/>
  <c r="H1842" i="41" s="1"/>
  <c r="I1828" i="41" s="1"/>
  <c r="E2070" i="27" s="1"/>
  <c r="H1825" i="41"/>
  <c r="H1826" i="41" s="1"/>
  <c r="I1812" i="41" s="1"/>
  <c r="E2069" i="27" s="1"/>
  <c r="H1809" i="41"/>
  <c r="H1810" i="41" s="1"/>
  <c r="I1796" i="41" s="1"/>
  <c r="E2068" i="27" s="1"/>
  <c r="H1793" i="41"/>
  <c r="H1794" i="41" s="1"/>
  <c r="I1780" i="41" s="1"/>
  <c r="E2067" i="27" s="1"/>
  <c r="H1777" i="41"/>
  <c r="H1778" i="41" s="1"/>
  <c r="I1764" i="41" s="1"/>
  <c r="E2066" i="27" s="1"/>
  <c r="H1761" i="41"/>
  <c r="H1762" i="41" s="1"/>
  <c r="I1748" i="41" s="1"/>
  <c r="E2065" i="27" s="1"/>
  <c r="H1745" i="41"/>
  <c r="H1746" i="41" s="1"/>
  <c r="I1732" i="41" s="1"/>
  <c r="E2064" i="27" s="1"/>
  <c r="H1729" i="41"/>
  <c r="H1730" i="41" s="1"/>
  <c r="I1716" i="41" s="1"/>
  <c r="E2063" i="27" s="1"/>
  <c r="H1713" i="41"/>
  <c r="H1714" i="41" s="1"/>
  <c r="I1700" i="41" s="1"/>
  <c r="E2062" i="27" s="1"/>
  <c r="H1697" i="41"/>
  <c r="H1698" i="41" s="1"/>
  <c r="I1684" i="41" s="1"/>
  <c r="E2061" i="27" s="1"/>
  <c r="H1681" i="41"/>
  <c r="H1682" i="41" s="1"/>
  <c r="I1668" i="41" s="1"/>
  <c r="E2060" i="27" s="1"/>
  <c r="H1665" i="41"/>
  <c r="H1666" i="41" s="1"/>
  <c r="I1652" i="41" s="1"/>
  <c r="E2059" i="27" s="1"/>
  <c r="H1632" i="41"/>
  <c r="H1633" i="41" s="1"/>
  <c r="I1619" i="41" s="1"/>
  <c r="E2056" i="27" s="1"/>
  <c r="H1616" i="41"/>
  <c r="H1617" i="41" s="1"/>
  <c r="I1603" i="41" s="1"/>
  <c r="E2055" i="27" s="1"/>
  <c r="H1600" i="41"/>
  <c r="H1601" i="41" s="1"/>
  <c r="I1587" i="41" s="1"/>
  <c r="E2054" i="27" s="1"/>
  <c r="H1584" i="41"/>
  <c r="H1585" i="41" s="1"/>
  <c r="I1571" i="41" s="1"/>
  <c r="E2053" i="27" s="1"/>
  <c r="H1567" i="41"/>
  <c r="H1568" i="41" s="1"/>
  <c r="I1554" i="41" s="1"/>
  <c r="E2052" i="27" s="1"/>
  <c r="H1551" i="41"/>
  <c r="H1552" i="41" s="1"/>
  <c r="I1538" i="41" s="1"/>
  <c r="E2051" i="27" s="1"/>
  <c r="H1595" i="40"/>
  <c r="H1590" i="40"/>
  <c r="G1575" i="40"/>
  <c r="H1575" i="40" s="1"/>
  <c r="G1574" i="40"/>
  <c r="H1574" i="40" s="1"/>
  <c r="G1573" i="40"/>
  <c r="H1573" i="40" s="1"/>
  <c r="G1570" i="40"/>
  <c r="H1570" i="40" s="1"/>
  <c r="G1569" i="40"/>
  <c r="H1569" i="40" s="1"/>
  <c r="G1568" i="40"/>
  <c r="H1568" i="40" s="1"/>
  <c r="G1556" i="40"/>
  <c r="H1556" i="40" s="1"/>
  <c r="G1555" i="40"/>
  <c r="H1555" i="40" s="1"/>
  <c r="G1554" i="40"/>
  <c r="H1554" i="40" s="1"/>
  <c r="G1551" i="40"/>
  <c r="H1551" i="40" s="1"/>
  <c r="G1550" i="40"/>
  <c r="H1550" i="40" s="1"/>
  <c r="G1549" i="40"/>
  <c r="H1549" i="40" s="1"/>
  <c r="G1537" i="40"/>
  <c r="H1537" i="40" s="1"/>
  <c r="G1536" i="40"/>
  <c r="H1536" i="40" s="1"/>
  <c r="G1535" i="40"/>
  <c r="H1535" i="40" s="1"/>
  <c r="G1532" i="40"/>
  <c r="H1532" i="40" s="1"/>
  <c r="G1531" i="40"/>
  <c r="H1531" i="40" s="1"/>
  <c r="G1530" i="40"/>
  <c r="H1530" i="40" s="1"/>
  <c r="G1518" i="40"/>
  <c r="H1518" i="40" s="1"/>
  <c r="G1517" i="40"/>
  <c r="H1517" i="40" s="1"/>
  <c r="G1516" i="40"/>
  <c r="H1516" i="40" s="1"/>
  <c r="G1513" i="40"/>
  <c r="H1513" i="40" s="1"/>
  <c r="G1512" i="40"/>
  <c r="H1512" i="40" s="1"/>
  <c r="G1511" i="40"/>
  <c r="H1511" i="40" s="1"/>
  <c r="G1499" i="40"/>
  <c r="H1499" i="40" s="1"/>
  <c r="G1498" i="40"/>
  <c r="H1498" i="40" s="1"/>
  <c r="G1497" i="40"/>
  <c r="H1497" i="40" s="1"/>
  <c r="G1494" i="40"/>
  <c r="H1494" i="40" s="1"/>
  <c r="G1493" i="40"/>
  <c r="H1493" i="40" s="1"/>
  <c r="G1492" i="40"/>
  <c r="H1492" i="40" s="1"/>
  <c r="G1479" i="40"/>
  <c r="H1479" i="40" s="1"/>
  <c r="G1478" i="40"/>
  <c r="H1478" i="40" s="1"/>
  <c r="G1475" i="40"/>
  <c r="H1475" i="40" s="1"/>
  <c r="G1474" i="40"/>
  <c r="H1474" i="40" s="1"/>
  <c r="G1473" i="40"/>
  <c r="H1473" i="40" s="1"/>
  <c r="G1400" i="40"/>
  <c r="H1400" i="40" s="1"/>
  <c r="G1379" i="40"/>
  <c r="H1379" i="40" s="1"/>
  <c r="H1380" i="40" s="1"/>
  <c r="G1462" i="40"/>
  <c r="H1462" i="40" s="1"/>
  <c r="H1463" i="40" s="1"/>
  <c r="G1459" i="40"/>
  <c r="H1459" i="40" s="1"/>
  <c r="H1458" i="40"/>
  <c r="G1457" i="40"/>
  <c r="H1457" i="40" s="1"/>
  <c r="G1456" i="40"/>
  <c r="H1456" i="40" s="1"/>
  <c r="G1453" i="40"/>
  <c r="H1453" i="40" s="1"/>
  <c r="G1452" i="40"/>
  <c r="H1452" i="40" s="1"/>
  <c r="G1451" i="40"/>
  <c r="H1451" i="40" s="1"/>
  <c r="G1441" i="40"/>
  <c r="H1441" i="40" s="1"/>
  <c r="H1442" i="40" s="1"/>
  <c r="G1438" i="40"/>
  <c r="H1438" i="40" s="1"/>
  <c r="H1437" i="40"/>
  <c r="G1436" i="40"/>
  <c r="H1436" i="40" s="1"/>
  <c r="G1435" i="40"/>
  <c r="H1435" i="40" s="1"/>
  <c r="G1432" i="40"/>
  <c r="H1432" i="40" s="1"/>
  <c r="G1431" i="40"/>
  <c r="H1431" i="40" s="1"/>
  <c r="G1430" i="40"/>
  <c r="H1430" i="40" s="1"/>
  <c r="G1420" i="40"/>
  <c r="H1420" i="40" s="1"/>
  <c r="H1421" i="40" s="1"/>
  <c r="G1417" i="40"/>
  <c r="H1417" i="40" s="1"/>
  <c r="H1416" i="40"/>
  <c r="G1415" i="40"/>
  <c r="H1415" i="40" s="1"/>
  <c r="G1414" i="40"/>
  <c r="H1414" i="40" s="1"/>
  <c r="G1411" i="40"/>
  <c r="H1411" i="40" s="1"/>
  <c r="G1410" i="40"/>
  <c r="H1410" i="40" s="1"/>
  <c r="G1409" i="40"/>
  <c r="H1409" i="40" s="1"/>
  <c r="H1401" i="40"/>
  <c r="G1397" i="40"/>
  <c r="H1397" i="40" s="1"/>
  <c r="H1396" i="40"/>
  <c r="G1395" i="40"/>
  <c r="H1395" i="40" s="1"/>
  <c r="G1394" i="40"/>
  <c r="H1394" i="40" s="1"/>
  <c r="G1391" i="40"/>
  <c r="H1391" i="40" s="1"/>
  <c r="G1390" i="40"/>
  <c r="H1390" i="40" s="1"/>
  <c r="G1389" i="40"/>
  <c r="H1389" i="40" s="1"/>
  <c r="G1376" i="40"/>
  <c r="H1376" i="40" s="1"/>
  <c r="H1375" i="40"/>
  <c r="G1374" i="40"/>
  <c r="H1374" i="40" s="1"/>
  <c r="G1373" i="40"/>
  <c r="H1373" i="40" s="1"/>
  <c r="G1370" i="40"/>
  <c r="H1370" i="40" s="1"/>
  <c r="G1369" i="40"/>
  <c r="H1369" i="40" s="1"/>
  <c r="G1368" i="40"/>
  <c r="H1368" i="40" s="1"/>
  <c r="H1360" i="40"/>
  <c r="H1356" i="40"/>
  <c r="G1355" i="40"/>
  <c r="H1355" i="40" s="1"/>
  <c r="G1354" i="40"/>
  <c r="H1354" i="40" s="1"/>
  <c r="G1351" i="40"/>
  <c r="H1351" i="40" s="1"/>
  <c r="G1350" i="40"/>
  <c r="H1350" i="40" s="1"/>
  <c r="G1349" i="40"/>
  <c r="H1349" i="40" s="1"/>
  <c r="G1340" i="40"/>
  <c r="H1340" i="40" s="1"/>
  <c r="H1341" i="40" s="1"/>
  <c r="H1336" i="40"/>
  <c r="G1335" i="40"/>
  <c r="H1335" i="40" s="1"/>
  <c r="G1334" i="40"/>
  <c r="H1334" i="40" s="1"/>
  <c r="G1331" i="40"/>
  <c r="H1331" i="40" s="1"/>
  <c r="G1330" i="40"/>
  <c r="H1330" i="40" s="1"/>
  <c r="G1329" i="40"/>
  <c r="H1329" i="40" s="1"/>
  <c r="G1319" i="40"/>
  <c r="H1319" i="40" s="1"/>
  <c r="H1320" i="40" s="1"/>
  <c r="G1316" i="40"/>
  <c r="H1316" i="40" s="1"/>
  <c r="H1315" i="40"/>
  <c r="G1314" i="40"/>
  <c r="H1314" i="40" s="1"/>
  <c r="G1313" i="40"/>
  <c r="H1313" i="40" s="1"/>
  <c r="G1310" i="40"/>
  <c r="H1310" i="40" s="1"/>
  <c r="G1309" i="40"/>
  <c r="H1309" i="40" s="1"/>
  <c r="G1308" i="40"/>
  <c r="H1308" i="40" s="1"/>
  <c r="G1298" i="40"/>
  <c r="H1298" i="40" s="1"/>
  <c r="H1299" i="40" s="1"/>
  <c r="G1295" i="40"/>
  <c r="H1295" i="40" s="1"/>
  <c r="H1294" i="40"/>
  <c r="G1293" i="40"/>
  <c r="H1293" i="40" s="1"/>
  <c r="G1292" i="40"/>
  <c r="H1292" i="40" s="1"/>
  <c r="G1289" i="40"/>
  <c r="H1289" i="40" s="1"/>
  <c r="G1288" i="40"/>
  <c r="H1288" i="40" s="1"/>
  <c r="G1287" i="40"/>
  <c r="H1287" i="40" s="1"/>
  <c r="H1279" i="40"/>
  <c r="H1275" i="40"/>
  <c r="G1274" i="40"/>
  <c r="H1274" i="40" s="1"/>
  <c r="G1273" i="40"/>
  <c r="H1273" i="40" s="1"/>
  <c r="G1270" i="40"/>
  <c r="H1270" i="40" s="1"/>
  <c r="G1269" i="40"/>
  <c r="H1269" i="40" s="1"/>
  <c r="G1268" i="40"/>
  <c r="H1268" i="40" s="1"/>
  <c r="H1259" i="40"/>
  <c r="G1256" i="40"/>
  <c r="H1256" i="40" s="1"/>
  <c r="H1255" i="40"/>
  <c r="G1254" i="40"/>
  <c r="H1254" i="40" s="1"/>
  <c r="G1253" i="40"/>
  <c r="H1253" i="40" s="1"/>
  <c r="G1250" i="40"/>
  <c r="H1250" i="40" s="1"/>
  <c r="G1249" i="40"/>
  <c r="H1249" i="40" s="1"/>
  <c r="G1248" i="40"/>
  <c r="H1248" i="40" s="1"/>
  <c r="H1235" i="40"/>
  <c r="G1234" i="40"/>
  <c r="H1234" i="40" s="1"/>
  <c r="G1236" i="40"/>
  <c r="H1236" i="40" s="1"/>
  <c r="H1239" i="40"/>
  <c r="G1233" i="40"/>
  <c r="H1233" i="40" s="1"/>
  <c r="G1230" i="40"/>
  <c r="H1230" i="40" s="1"/>
  <c r="G1229" i="40"/>
  <c r="H1229" i="40" s="1"/>
  <c r="G1228" i="40"/>
  <c r="H1228" i="40" s="1"/>
  <c r="H1219" i="40"/>
  <c r="G1211" i="40"/>
  <c r="H1211" i="40" s="1"/>
  <c r="G1212" i="40"/>
  <c r="H1212" i="40" s="1"/>
  <c r="G1210" i="40"/>
  <c r="H1210" i="40" s="1"/>
  <c r="G1209" i="40"/>
  <c r="H1209" i="40" s="1"/>
  <c r="G1200" i="40"/>
  <c r="H1200" i="40" s="1"/>
  <c r="H1201" i="40" s="1"/>
  <c r="G1197" i="40"/>
  <c r="H1197" i="40" s="1"/>
  <c r="H1198" i="40" s="1"/>
  <c r="G1194" i="40"/>
  <c r="H1194" i="40" s="1"/>
  <c r="G1193" i="40"/>
  <c r="H1193" i="40" s="1"/>
  <c r="G1192" i="40"/>
  <c r="H1192" i="40" s="1"/>
  <c r="G1183" i="40"/>
  <c r="H1183" i="40" s="1"/>
  <c r="H1184" i="40" s="1"/>
  <c r="G1180" i="40"/>
  <c r="H1180" i="40" s="1"/>
  <c r="H1181" i="40" s="1"/>
  <c r="G1177" i="40"/>
  <c r="H1177" i="40" s="1"/>
  <c r="G1176" i="40"/>
  <c r="H1176" i="40" s="1"/>
  <c r="G1175" i="40"/>
  <c r="H1175" i="40" s="1"/>
  <c r="G1163" i="40"/>
  <c r="H1163" i="40" s="1"/>
  <c r="H1164" i="40" s="1"/>
  <c r="G1160" i="40"/>
  <c r="H1160" i="40" s="1"/>
  <c r="G1159" i="40"/>
  <c r="H1159" i="40" s="1"/>
  <c r="G1158" i="40"/>
  <c r="H1158" i="40" s="1"/>
  <c r="H1150" i="40"/>
  <c r="G1147" i="40"/>
  <c r="H1147" i="40" s="1"/>
  <c r="H1148" i="40" s="1"/>
  <c r="G1144" i="40"/>
  <c r="H1144" i="40" s="1"/>
  <c r="G1143" i="40"/>
  <c r="H1143" i="40" s="1"/>
  <c r="G1142" i="40"/>
  <c r="H1142" i="40" s="1"/>
  <c r="H1134" i="40"/>
  <c r="G1131" i="40"/>
  <c r="H1131" i="40" s="1"/>
  <c r="H1132" i="40" s="1"/>
  <c r="G1128" i="40"/>
  <c r="H1128" i="40" s="1"/>
  <c r="G1127" i="40"/>
  <c r="H1127" i="40" s="1"/>
  <c r="G1126" i="40"/>
  <c r="H1126" i="40" s="1"/>
  <c r="H1118" i="40"/>
  <c r="G1115" i="40"/>
  <c r="H1115" i="40" s="1"/>
  <c r="H1116" i="40" s="1"/>
  <c r="G1112" i="40"/>
  <c r="H1112" i="40" s="1"/>
  <c r="G1111" i="40"/>
  <c r="H1111" i="40" s="1"/>
  <c r="G1110" i="40"/>
  <c r="H1110" i="40" s="1"/>
  <c r="H1102" i="40"/>
  <c r="G1099" i="40"/>
  <c r="H1099" i="40" s="1"/>
  <c r="H1100" i="40" s="1"/>
  <c r="G1096" i="40"/>
  <c r="H1096" i="40" s="1"/>
  <c r="G1095" i="40"/>
  <c r="H1095" i="40" s="1"/>
  <c r="G1094" i="40"/>
  <c r="H1094" i="40" s="1"/>
  <c r="H1086" i="40"/>
  <c r="G1083" i="40"/>
  <c r="H1083" i="40" s="1"/>
  <c r="H1084" i="40" s="1"/>
  <c r="G1080" i="40"/>
  <c r="H1080" i="40" s="1"/>
  <c r="G1079" i="40"/>
  <c r="H1079" i="40" s="1"/>
  <c r="G1078" i="40"/>
  <c r="H1078" i="40" s="1"/>
  <c r="H1069" i="40"/>
  <c r="G1066" i="40"/>
  <c r="H1066" i="40" s="1"/>
  <c r="H1067" i="40" s="1"/>
  <c r="G1063" i="40"/>
  <c r="H1063" i="40" s="1"/>
  <c r="G1062" i="40"/>
  <c r="H1062" i="40" s="1"/>
  <c r="G1061" i="40"/>
  <c r="H1061" i="40" s="1"/>
  <c r="H1052" i="40"/>
  <c r="G1049" i="40"/>
  <c r="H1049" i="40" s="1"/>
  <c r="H1050" i="40" s="1"/>
  <c r="G1046" i="40"/>
  <c r="H1046" i="40" s="1"/>
  <c r="G1045" i="40"/>
  <c r="H1045" i="40" s="1"/>
  <c r="G1044" i="40"/>
  <c r="H1044" i="40" s="1"/>
  <c r="G1031" i="40"/>
  <c r="H1031" i="40" s="1"/>
  <c r="G1030" i="40"/>
  <c r="H1030" i="40" s="1"/>
  <c r="G1029" i="40"/>
  <c r="H1029" i="40" s="1"/>
  <c r="G1026" i="40"/>
  <c r="H1026" i="40" s="1"/>
  <c r="G1025" i="40"/>
  <c r="H1025" i="40" s="1"/>
  <c r="G1024" i="40"/>
  <c r="H1024" i="40" s="1"/>
  <c r="G1012" i="40"/>
  <c r="H1012" i="40" s="1"/>
  <c r="G1011" i="40"/>
  <c r="H1011" i="40" s="1"/>
  <c r="G1010" i="40"/>
  <c r="H1010" i="40" s="1"/>
  <c r="G1007" i="40"/>
  <c r="H1007" i="40" s="1"/>
  <c r="G1006" i="40"/>
  <c r="H1006" i="40" s="1"/>
  <c r="G1005" i="40"/>
  <c r="H1005" i="40" s="1"/>
  <c r="G993" i="40"/>
  <c r="H993" i="40" s="1"/>
  <c r="G992" i="40"/>
  <c r="H992" i="40" s="1"/>
  <c r="G991" i="40"/>
  <c r="H991" i="40" s="1"/>
  <c r="G988" i="40"/>
  <c r="H988" i="40" s="1"/>
  <c r="G987" i="40"/>
  <c r="H987" i="40" s="1"/>
  <c r="G986" i="40"/>
  <c r="H986" i="40" s="1"/>
  <c r="G974" i="40"/>
  <c r="H974" i="40" s="1"/>
  <c r="G973" i="40"/>
  <c r="H973" i="40" s="1"/>
  <c r="G972" i="40"/>
  <c r="H972" i="40" s="1"/>
  <c r="G969" i="40"/>
  <c r="H969" i="40" s="1"/>
  <c r="G968" i="40"/>
  <c r="H968" i="40" s="1"/>
  <c r="G967" i="40"/>
  <c r="H967" i="40" s="1"/>
  <c r="G955" i="40"/>
  <c r="H955" i="40" s="1"/>
  <c r="G954" i="40"/>
  <c r="H954" i="40" s="1"/>
  <c r="G953" i="40"/>
  <c r="H953" i="40" s="1"/>
  <c r="G950" i="40"/>
  <c r="H950" i="40" s="1"/>
  <c r="G949" i="40"/>
  <c r="H949" i="40" s="1"/>
  <c r="G948" i="40"/>
  <c r="H948" i="40" s="1"/>
  <c r="G936" i="40"/>
  <c r="H936" i="40" s="1"/>
  <c r="G935" i="40"/>
  <c r="H935" i="40" s="1"/>
  <c r="G934" i="40"/>
  <c r="H934" i="40" s="1"/>
  <c r="G931" i="40"/>
  <c r="H931" i="40" s="1"/>
  <c r="G930" i="40"/>
  <c r="H930" i="40" s="1"/>
  <c r="G929" i="40"/>
  <c r="H929" i="40" s="1"/>
  <c r="G917" i="40"/>
  <c r="H917" i="40" s="1"/>
  <c r="G916" i="40"/>
  <c r="H916" i="40" s="1"/>
  <c r="G915" i="40"/>
  <c r="H915" i="40" s="1"/>
  <c r="G912" i="40"/>
  <c r="H912" i="40" s="1"/>
  <c r="G911" i="40"/>
  <c r="H911" i="40" s="1"/>
  <c r="G910" i="40"/>
  <c r="H910" i="40" s="1"/>
  <c r="G898" i="40"/>
  <c r="H898" i="40" s="1"/>
  <c r="G897" i="40"/>
  <c r="H897" i="40" s="1"/>
  <c r="G896" i="40"/>
  <c r="H896" i="40" s="1"/>
  <c r="G893" i="40"/>
  <c r="H893" i="40" s="1"/>
  <c r="G892" i="40"/>
  <c r="H892" i="40" s="1"/>
  <c r="G891" i="40"/>
  <c r="H891" i="40" s="1"/>
  <c r="G879" i="40"/>
  <c r="H879" i="40" s="1"/>
  <c r="G878" i="40"/>
  <c r="H878" i="40" s="1"/>
  <c r="G877" i="40"/>
  <c r="H877" i="40" s="1"/>
  <c r="G874" i="40"/>
  <c r="H874" i="40" s="1"/>
  <c r="G873" i="40"/>
  <c r="H873" i="40" s="1"/>
  <c r="G872" i="40"/>
  <c r="H872" i="40" s="1"/>
  <c r="G860" i="40"/>
  <c r="H860" i="40" s="1"/>
  <c r="G859" i="40"/>
  <c r="H859" i="40" s="1"/>
  <c r="G858" i="40"/>
  <c r="H858" i="40" s="1"/>
  <c r="G855" i="40"/>
  <c r="H855" i="40" s="1"/>
  <c r="G854" i="40"/>
  <c r="H854" i="40" s="1"/>
  <c r="G853" i="40"/>
  <c r="H853" i="40" s="1"/>
  <c r="G841" i="40"/>
  <c r="H841" i="40" s="1"/>
  <c r="G840" i="40"/>
  <c r="H840" i="40" s="1"/>
  <c r="G839" i="40"/>
  <c r="H839" i="40" s="1"/>
  <c r="G836" i="40"/>
  <c r="H836" i="40" s="1"/>
  <c r="G835" i="40"/>
  <c r="H835" i="40" s="1"/>
  <c r="G834" i="40"/>
  <c r="H834" i="40" s="1"/>
  <c r="G822" i="40"/>
  <c r="H822" i="40" s="1"/>
  <c r="G821" i="40"/>
  <c r="H821" i="40" s="1"/>
  <c r="G820" i="40"/>
  <c r="H820" i="40" s="1"/>
  <c r="G817" i="40"/>
  <c r="H817" i="40" s="1"/>
  <c r="G816" i="40"/>
  <c r="H816" i="40" s="1"/>
  <c r="G815" i="40"/>
  <c r="H815" i="40" s="1"/>
  <c r="G802" i="40"/>
  <c r="H802" i="40" s="1"/>
  <c r="G801" i="40"/>
  <c r="H801" i="40" s="1"/>
  <c r="G800" i="40"/>
  <c r="H800" i="40" s="1"/>
  <c r="G797" i="40"/>
  <c r="H797" i="40" s="1"/>
  <c r="G796" i="40"/>
  <c r="H796" i="40" s="1"/>
  <c r="G795" i="40"/>
  <c r="H795" i="40" s="1"/>
  <c r="G783" i="40"/>
  <c r="H783" i="40" s="1"/>
  <c r="G782" i="40"/>
  <c r="H782" i="40" s="1"/>
  <c r="G781" i="40"/>
  <c r="H781" i="40" s="1"/>
  <c r="G778" i="40"/>
  <c r="H778" i="40" s="1"/>
  <c r="G777" i="40"/>
  <c r="H777" i="40" s="1"/>
  <c r="G776" i="40"/>
  <c r="H776" i="40" s="1"/>
  <c r="G764" i="40"/>
  <c r="H764" i="40" s="1"/>
  <c r="G763" i="40"/>
  <c r="H763" i="40" s="1"/>
  <c r="G762" i="40"/>
  <c r="H762" i="40" s="1"/>
  <c r="G759" i="40"/>
  <c r="H759" i="40" s="1"/>
  <c r="G758" i="40"/>
  <c r="H758" i="40" s="1"/>
  <c r="G757" i="40"/>
  <c r="H757" i="40" s="1"/>
  <c r="G745" i="40"/>
  <c r="H745" i="40" s="1"/>
  <c r="G744" i="40"/>
  <c r="H744" i="40" s="1"/>
  <c r="G743" i="40"/>
  <c r="H743" i="40" s="1"/>
  <c r="G740" i="40"/>
  <c r="H740" i="40" s="1"/>
  <c r="G739" i="40"/>
  <c r="H739" i="40" s="1"/>
  <c r="G738" i="40"/>
  <c r="H738" i="40" s="1"/>
  <c r="G726" i="40"/>
  <c r="H726" i="40" s="1"/>
  <c r="G725" i="40"/>
  <c r="H725" i="40" s="1"/>
  <c r="G724" i="40"/>
  <c r="H724" i="40" s="1"/>
  <c r="G721" i="40"/>
  <c r="H721" i="40" s="1"/>
  <c r="G720" i="40"/>
  <c r="H720" i="40" s="1"/>
  <c r="G719" i="40"/>
  <c r="H719" i="40" s="1"/>
  <c r="G707" i="40"/>
  <c r="H707" i="40" s="1"/>
  <c r="G706" i="40"/>
  <c r="H706" i="40" s="1"/>
  <c r="G705" i="40"/>
  <c r="H705" i="40" s="1"/>
  <c r="G702" i="40"/>
  <c r="H702" i="40" s="1"/>
  <c r="G701" i="40"/>
  <c r="H701" i="40" s="1"/>
  <c r="G700" i="40"/>
  <c r="H700" i="40" s="1"/>
  <c r="G688" i="40"/>
  <c r="H688" i="40" s="1"/>
  <c r="G687" i="40"/>
  <c r="H687" i="40" s="1"/>
  <c r="G686" i="40"/>
  <c r="H686" i="40" s="1"/>
  <c r="G683" i="40"/>
  <c r="H683" i="40" s="1"/>
  <c r="G682" i="40"/>
  <c r="H682" i="40" s="1"/>
  <c r="G681" i="40"/>
  <c r="H681" i="40" s="1"/>
  <c r="G669" i="40"/>
  <c r="H669" i="40" s="1"/>
  <c r="G668" i="40"/>
  <c r="H668" i="40" s="1"/>
  <c r="G667" i="40"/>
  <c r="H667" i="40" s="1"/>
  <c r="G664" i="40"/>
  <c r="H664" i="40" s="1"/>
  <c r="G663" i="40"/>
  <c r="H663" i="40" s="1"/>
  <c r="G662" i="40"/>
  <c r="H662" i="40" s="1"/>
  <c r="G650" i="40"/>
  <c r="H650" i="40" s="1"/>
  <c r="G649" i="40"/>
  <c r="H649" i="40" s="1"/>
  <c r="G648" i="40"/>
  <c r="H648" i="40" s="1"/>
  <c r="G645" i="40"/>
  <c r="H645" i="40" s="1"/>
  <c r="G644" i="40"/>
  <c r="H644" i="40" s="1"/>
  <c r="G643" i="40"/>
  <c r="H643" i="40" s="1"/>
  <c r="G631" i="40"/>
  <c r="H631" i="40" s="1"/>
  <c r="G630" i="40"/>
  <c r="H630" i="40" s="1"/>
  <c r="G629" i="40"/>
  <c r="H629" i="40" s="1"/>
  <c r="G626" i="40"/>
  <c r="H626" i="40" s="1"/>
  <c r="G625" i="40"/>
  <c r="H625" i="40" s="1"/>
  <c r="G624" i="40"/>
  <c r="H624" i="40" s="1"/>
  <c r="G612" i="40"/>
  <c r="H612" i="40" s="1"/>
  <c r="G611" i="40"/>
  <c r="H611" i="40" s="1"/>
  <c r="G610" i="40"/>
  <c r="H610" i="40" s="1"/>
  <c r="G607" i="40"/>
  <c r="H607" i="40" s="1"/>
  <c r="G606" i="40"/>
  <c r="H606" i="40" s="1"/>
  <c r="G605" i="40"/>
  <c r="H605" i="40" s="1"/>
  <c r="G593" i="40"/>
  <c r="H593" i="40" s="1"/>
  <c r="G592" i="40"/>
  <c r="H592" i="40" s="1"/>
  <c r="G591" i="40"/>
  <c r="H591" i="40" s="1"/>
  <c r="G588" i="40"/>
  <c r="H588" i="40" s="1"/>
  <c r="G587" i="40"/>
  <c r="H587" i="40" s="1"/>
  <c r="G586" i="40"/>
  <c r="H586" i="40" s="1"/>
  <c r="G574" i="40"/>
  <c r="H574" i="40" s="1"/>
  <c r="G573" i="40"/>
  <c r="H573" i="40" s="1"/>
  <c r="G572" i="40"/>
  <c r="H572" i="40" s="1"/>
  <c r="G569" i="40"/>
  <c r="H569" i="40" s="1"/>
  <c r="G568" i="40"/>
  <c r="H568" i="40" s="1"/>
  <c r="G567" i="40"/>
  <c r="H567" i="40" s="1"/>
  <c r="G555" i="40"/>
  <c r="H555" i="40" s="1"/>
  <c r="G554" i="40"/>
  <c r="H554" i="40" s="1"/>
  <c r="G553" i="40"/>
  <c r="H553" i="40" s="1"/>
  <c r="G550" i="40"/>
  <c r="H550" i="40" s="1"/>
  <c r="G549" i="40"/>
  <c r="H549" i="40" s="1"/>
  <c r="G548" i="40"/>
  <c r="H548" i="40" s="1"/>
  <c r="G536" i="40"/>
  <c r="H536" i="40" s="1"/>
  <c r="G535" i="40"/>
  <c r="H535" i="40" s="1"/>
  <c r="G531" i="40"/>
  <c r="H531" i="40" s="1"/>
  <c r="G530" i="40"/>
  <c r="H530" i="40" s="1"/>
  <c r="G529" i="40"/>
  <c r="H529" i="40" s="1"/>
  <c r="G516" i="40"/>
  <c r="H516" i="40" s="1"/>
  <c r="G515" i="40"/>
  <c r="H515" i="40" s="1"/>
  <c r="G514" i="40"/>
  <c r="H514" i="40" s="1"/>
  <c r="G511" i="40"/>
  <c r="H511" i="40" s="1"/>
  <c r="G510" i="40"/>
  <c r="H510" i="40" s="1"/>
  <c r="G509" i="40"/>
  <c r="H509" i="40" s="1"/>
  <c r="G497" i="40"/>
  <c r="H497" i="40" s="1"/>
  <c r="G496" i="40"/>
  <c r="H496" i="40" s="1"/>
  <c r="G495" i="40"/>
  <c r="H495" i="40" s="1"/>
  <c r="G492" i="40"/>
  <c r="H492" i="40" s="1"/>
  <c r="G491" i="40"/>
  <c r="H491" i="40" s="1"/>
  <c r="G490" i="40"/>
  <c r="H490" i="40" s="1"/>
  <c r="G471" i="40"/>
  <c r="H471" i="40" s="1"/>
  <c r="G472" i="40"/>
  <c r="H472" i="40" s="1"/>
  <c r="G473" i="40"/>
  <c r="H473" i="40" s="1"/>
  <c r="G476" i="40"/>
  <c r="H476" i="40" s="1"/>
  <c r="G477" i="40"/>
  <c r="H477" i="40" s="1"/>
  <c r="G478" i="40"/>
  <c r="H478" i="40" s="1"/>
  <c r="G459" i="40"/>
  <c r="H459" i="40" s="1"/>
  <c r="G458" i="40"/>
  <c r="H458" i="40" s="1"/>
  <c r="G457" i="40"/>
  <c r="H457" i="40" s="1"/>
  <c r="G454" i="40"/>
  <c r="H454" i="40" s="1"/>
  <c r="G453" i="40"/>
  <c r="H453" i="40" s="1"/>
  <c r="G452" i="40"/>
  <c r="H452" i="40" s="1"/>
  <c r="G440" i="40"/>
  <c r="H440" i="40" s="1"/>
  <c r="G439" i="40"/>
  <c r="H439" i="40" s="1"/>
  <c r="G438" i="40"/>
  <c r="H438" i="40" s="1"/>
  <c r="G435" i="40"/>
  <c r="H435" i="40" s="1"/>
  <c r="G434" i="40"/>
  <c r="H434" i="40" s="1"/>
  <c r="G433" i="40"/>
  <c r="H433" i="40" s="1"/>
  <c r="G420" i="40"/>
  <c r="H420" i="40" s="1"/>
  <c r="G419" i="40"/>
  <c r="H419" i="40" s="1"/>
  <c r="G416" i="40"/>
  <c r="H416" i="40" s="1"/>
  <c r="G415" i="40"/>
  <c r="H415" i="40" s="1"/>
  <c r="G414" i="40"/>
  <c r="H414" i="40" s="1"/>
  <c r="G402" i="40"/>
  <c r="H402" i="40" s="1"/>
  <c r="G401" i="40"/>
  <c r="H401" i="40" s="1"/>
  <c r="G400" i="40"/>
  <c r="H400" i="40" s="1"/>
  <c r="G397" i="40"/>
  <c r="H397" i="40" s="1"/>
  <c r="G396" i="40"/>
  <c r="H396" i="40" s="1"/>
  <c r="G395" i="40"/>
  <c r="H395" i="40" s="1"/>
  <c r="G383" i="40"/>
  <c r="H383" i="40" s="1"/>
  <c r="G382" i="40"/>
  <c r="H382" i="40" s="1"/>
  <c r="G381" i="40"/>
  <c r="H381" i="40" s="1"/>
  <c r="G378" i="40"/>
  <c r="H378" i="40" s="1"/>
  <c r="G377" i="40"/>
  <c r="H377" i="40" s="1"/>
  <c r="G376" i="40"/>
  <c r="H376" i="40" s="1"/>
  <c r="G363" i="40"/>
  <c r="H363" i="40" s="1"/>
  <c r="G362" i="40"/>
  <c r="H362" i="40" s="1"/>
  <c r="G361" i="40"/>
  <c r="H361" i="40" s="1"/>
  <c r="G358" i="40"/>
  <c r="H358" i="40" s="1"/>
  <c r="G357" i="40"/>
  <c r="H357" i="40" s="1"/>
  <c r="G356" i="40"/>
  <c r="H356" i="40" s="1"/>
  <c r="G343" i="40"/>
  <c r="H343" i="40" s="1"/>
  <c r="G342" i="40"/>
  <c r="H342" i="40" s="1"/>
  <c r="G341" i="40"/>
  <c r="H341" i="40" s="1"/>
  <c r="G338" i="40"/>
  <c r="H338" i="40" s="1"/>
  <c r="G337" i="40"/>
  <c r="H337" i="40" s="1"/>
  <c r="G336" i="40"/>
  <c r="H336" i="40" s="1"/>
  <c r="G324" i="40"/>
  <c r="H324" i="40" s="1"/>
  <c r="G323" i="40"/>
  <c r="H323" i="40" s="1"/>
  <c r="G322" i="40"/>
  <c r="H322" i="40" s="1"/>
  <c r="G319" i="40"/>
  <c r="H319" i="40" s="1"/>
  <c r="G318" i="40"/>
  <c r="H318" i="40" s="1"/>
  <c r="G317" i="40"/>
  <c r="H317" i="40" s="1"/>
  <c r="G304" i="40"/>
  <c r="H304" i="40" s="1"/>
  <c r="G303" i="40"/>
  <c r="H303" i="40" s="1"/>
  <c r="G302" i="40"/>
  <c r="H302" i="40" s="1"/>
  <c r="G299" i="40"/>
  <c r="H299" i="40" s="1"/>
  <c r="G298" i="40"/>
  <c r="H298" i="40" s="1"/>
  <c r="G297" i="40"/>
  <c r="H297" i="40" s="1"/>
  <c r="G285" i="40"/>
  <c r="H285" i="40" s="1"/>
  <c r="G284" i="40"/>
  <c r="H284" i="40" s="1"/>
  <c r="G283" i="40"/>
  <c r="H283" i="40" s="1"/>
  <c r="G280" i="40"/>
  <c r="H280" i="40" s="1"/>
  <c r="G279" i="40"/>
  <c r="H279" i="40" s="1"/>
  <c r="G278" i="40"/>
  <c r="H278" i="40" s="1"/>
  <c r="G265" i="40"/>
  <c r="H265" i="40" s="1"/>
  <c r="G264" i="40"/>
  <c r="H264" i="40" s="1"/>
  <c r="G263" i="40"/>
  <c r="H263" i="40" s="1"/>
  <c r="G260" i="40"/>
  <c r="H260" i="40" s="1"/>
  <c r="G259" i="40"/>
  <c r="H259" i="40" s="1"/>
  <c r="G258" i="40"/>
  <c r="H258" i="40" s="1"/>
  <c r="G246" i="40"/>
  <c r="H246" i="40" s="1"/>
  <c r="G245" i="40"/>
  <c r="H245" i="40" s="1"/>
  <c r="G244" i="40"/>
  <c r="H244" i="40" s="1"/>
  <c r="G241" i="40"/>
  <c r="H241" i="40" s="1"/>
  <c r="G240" i="40"/>
  <c r="H240" i="40" s="1"/>
  <c r="G239" i="40"/>
  <c r="H239" i="40" s="1"/>
  <c r="G227" i="40"/>
  <c r="H227" i="40" s="1"/>
  <c r="G226" i="40"/>
  <c r="H226" i="40" s="1"/>
  <c r="G225" i="40"/>
  <c r="H225" i="40" s="1"/>
  <c r="G222" i="40"/>
  <c r="H222" i="40" s="1"/>
  <c r="G221" i="40"/>
  <c r="H221" i="40" s="1"/>
  <c r="G220" i="40"/>
  <c r="H220" i="40" s="1"/>
  <c r="G208" i="40"/>
  <c r="H208" i="40" s="1"/>
  <c r="G207" i="40"/>
  <c r="H207" i="40" s="1"/>
  <c r="G206" i="40"/>
  <c r="H206" i="40" s="1"/>
  <c r="G203" i="40"/>
  <c r="H203" i="40" s="1"/>
  <c r="G202" i="40"/>
  <c r="H202" i="40" s="1"/>
  <c r="G201" i="40"/>
  <c r="H201" i="40" s="1"/>
  <c r="G188" i="40"/>
  <c r="H188" i="40" s="1"/>
  <c r="G187" i="40"/>
  <c r="H187" i="40" s="1"/>
  <c r="G186" i="40"/>
  <c r="H186" i="40" s="1"/>
  <c r="G183" i="40"/>
  <c r="H183" i="40" s="1"/>
  <c r="G182" i="40"/>
  <c r="H182" i="40" s="1"/>
  <c r="G181" i="40"/>
  <c r="H181" i="40" s="1"/>
  <c r="G168" i="40"/>
  <c r="H168" i="40" s="1"/>
  <c r="G167" i="40"/>
  <c r="H167" i="40" s="1"/>
  <c r="G166" i="40"/>
  <c r="H166" i="40" s="1"/>
  <c r="G163" i="40"/>
  <c r="H163" i="40" s="1"/>
  <c r="G162" i="40"/>
  <c r="H162" i="40" s="1"/>
  <c r="G161" i="40"/>
  <c r="H161" i="40" s="1"/>
  <c r="G149" i="40"/>
  <c r="H149" i="40" s="1"/>
  <c r="G148" i="40"/>
  <c r="H148" i="40" s="1"/>
  <c r="G147" i="40"/>
  <c r="H147" i="40" s="1"/>
  <c r="G144" i="40"/>
  <c r="H144" i="40" s="1"/>
  <c r="G143" i="40"/>
  <c r="H143" i="40" s="1"/>
  <c r="G142" i="40"/>
  <c r="H142" i="40" s="1"/>
  <c r="G130" i="40"/>
  <c r="H130" i="40" s="1"/>
  <c r="G129" i="40"/>
  <c r="H129" i="40" s="1"/>
  <c r="G128" i="40"/>
  <c r="H128" i="40" s="1"/>
  <c r="G125" i="40"/>
  <c r="H125" i="40" s="1"/>
  <c r="G124" i="40"/>
  <c r="H124" i="40" s="1"/>
  <c r="G123" i="40"/>
  <c r="H123" i="40" s="1"/>
  <c r="G110" i="40"/>
  <c r="H110" i="40" s="1"/>
  <c r="G109" i="40"/>
  <c r="H109" i="40" s="1"/>
  <c r="G108" i="40"/>
  <c r="H108" i="40" s="1"/>
  <c r="G105" i="40"/>
  <c r="H105" i="40" s="1"/>
  <c r="G104" i="40"/>
  <c r="H104" i="40" s="1"/>
  <c r="G103" i="40"/>
  <c r="H103" i="40" s="1"/>
  <c r="G91" i="40"/>
  <c r="H91" i="40" s="1"/>
  <c r="G90" i="40"/>
  <c r="H90" i="40" s="1"/>
  <c r="G89" i="40"/>
  <c r="H89" i="40" s="1"/>
  <c r="G86" i="40"/>
  <c r="H86" i="40" s="1"/>
  <c r="G85" i="40"/>
  <c r="H85" i="40" s="1"/>
  <c r="G84" i="40"/>
  <c r="H84" i="40" s="1"/>
  <c r="G72" i="40"/>
  <c r="H72" i="40" s="1"/>
  <c r="G71" i="40"/>
  <c r="H71" i="40" s="1"/>
  <c r="G70" i="40"/>
  <c r="H70" i="40" s="1"/>
  <c r="G67" i="40"/>
  <c r="H67" i="40" s="1"/>
  <c r="G66" i="40"/>
  <c r="H66" i="40" s="1"/>
  <c r="G65" i="40"/>
  <c r="H65" i="40" s="1"/>
  <c r="G53" i="40"/>
  <c r="H53" i="40" s="1"/>
  <c r="G52" i="40"/>
  <c r="H52" i="40" s="1"/>
  <c r="G51" i="40"/>
  <c r="H51" i="40" s="1"/>
  <c r="G48" i="40"/>
  <c r="H48" i="40" s="1"/>
  <c r="G47" i="40"/>
  <c r="H47" i="40" s="1"/>
  <c r="G46" i="40"/>
  <c r="H46" i="40" s="1"/>
  <c r="E2095" i="27" l="1"/>
  <c r="E2096" i="27"/>
  <c r="G116" i="42"/>
  <c r="H116" i="42" s="1"/>
  <c r="G190" i="42"/>
  <c r="H190" i="42" s="1"/>
  <c r="G152" i="42"/>
  <c r="H152" i="42" s="1"/>
  <c r="G192" i="42"/>
  <c r="H192" i="42" s="1"/>
  <c r="H875" i="40"/>
  <c r="H913" i="40"/>
  <c r="H951" i="40"/>
  <c r="H989" i="40"/>
  <c r="H1027" i="40"/>
  <c r="H1081" i="40"/>
  <c r="H1087" i="40" s="1"/>
  <c r="H1145" i="40"/>
  <c r="H1151" i="40" s="1"/>
  <c r="H1231" i="40"/>
  <c r="H1251" i="40"/>
  <c r="H1271" i="40"/>
  <c r="H1377" i="40"/>
  <c r="H1392" i="40"/>
  <c r="H1412" i="40"/>
  <c r="H1433" i="40"/>
  <c r="H1454" i="40"/>
  <c r="H92" i="40"/>
  <c r="H131" i="40"/>
  <c r="H169" i="40"/>
  <c r="H209" i="40"/>
  <c r="H247" i="40"/>
  <c r="H87" i="40"/>
  <c r="H126" i="40"/>
  <c r="H164" i="40"/>
  <c r="H204" i="40"/>
  <c r="H242" i="40"/>
  <c r="H281" i="40"/>
  <c r="H320" i="40"/>
  <c r="H359" i="40"/>
  <c r="H398" i="40"/>
  <c r="H460" i="40"/>
  <c r="H474" i="40"/>
  <c r="H498" i="40"/>
  <c r="H570" i="40"/>
  <c r="H608" i="40"/>
  <c r="H646" i="40"/>
  <c r="H684" i="40"/>
  <c r="H722" i="40"/>
  <c r="H760" i="40"/>
  <c r="H798" i="40"/>
  <c r="H837" i="40"/>
  <c r="H1514" i="40"/>
  <c r="H1237" i="40"/>
  <c r="H1476" i="40"/>
  <c r="H1500" i="40"/>
  <c r="H1576" i="40"/>
  <c r="H479" i="40"/>
  <c r="H73" i="40"/>
  <c r="H111" i="40"/>
  <c r="H150" i="40"/>
  <c r="H189" i="40"/>
  <c r="H228" i="40"/>
  <c r="H266" i="40"/>
  <c r="H305" i="40"/>
  <c r="H344" i="40"/>
  <c r="H384" i="40"/>
  <c r="H455" i="40"/>
  <c r="H493" i="40"/>
  <c r="H532" i="40"/>
  <c r="H556" i="40"/>
  <c r="H594" i="40"/>
  <c r="H632" i="40"/>
  <c r="H670" i="40"/>
  <c r="H708" i="40"/>
  <c r="H746" i="40"/>
  <c r="H784" i="40"/>
  <c r="H823" i="40"/>
  <c r="H861" i="40"/>
  <c r="H899" i="40"/>
  <c r="H937" i="40"/>
  <c r="H975" i="40"/>
  <c r="H1013" i="40"/>
  <c r="H1097" i="40"/>
  <c r="H1103" i="40" s="1"/>
  <c r="H1161" i="40"/>
  <c r="H1178" i="40"/>
  <c r="H1185" i="40" s="1"/>
  <c r="H1371" i="40"/>
  <c r="H1495" i="40"/>
  <c r="H1557" i="40"/>
  <c r="H1571" i="40"/>
  <c r="H68" i="40"/>
  <c r="H106" i="40"/>
  <c r="H145" i="40"/>
  <c r="H184" i="40"/>
  <c r="H223" i="40"/>
  <c r="H261" i="40"/>
  <c r="H300" i="40"/>
  <c r="H339" i="40"/>
  <c r="H379" i="40"/>
  <c r="H417" i="40"/>
  <c r="H441" i="40"/>
  <c r="H517" i="40"/>
  <c r="H551" i="40"/>
  <c r="H589" i="40"/>
  <c r="H627" i="40"/>
  <c r="H665" i="40"/>
  <c r="H703" i="40"/>
  <c r="H741" i="40"/>
  <c r="H779" i="40"/>
  <c r="H818" i="40"/>
  <c r="H856" i="40"/>
  <c r="H894" i="40"/>
  <c r="H932" i="40"/>
  <c r="H970" i="40"/>
  <c r="H1008" i="40"/>
  <c r="H1047" i="40"/>
  <c r="H1053" i="40" s="1"/>
  <c r="H1113" i="40"/>
  <c r="H1119" i="40" s="1"/>
  <c r="H1195" i="40"/>
  <c r="H1202" i="40" s="1"/>
  <c r="H1296" i="40"/>
  <c r="H1317" i="40"/>
  <c r="H1352" i="40"/>
  <c r="H1538" i="40"/>
  <c r="H1552" i="40"/>
  <c r="H286" i="40"/>
  <c r="H325" i="40"/>
  <c r="H364" i="40"/>
  <c r="H403" i="40"/>
  <c r="H436" i="40"/>
  <c r="H512" i="40"/>
  <c r="H575" i="40"/>
  <c r="H613" i="40"/>
  <c r="H651" i="40"/>
  <c r="H689" i="40"/>
  <c r="H727" i="40"/>
  <c r="H765" i="40"/>
  <c r="H803" i="40"/>
  <c r="H842" i="40"/>
  <c r="H880" i="40"/>
  <c r="H918" i="40"/>
  <c r="H956" i="40"/>
  <c r="H994" i="40"/>
  <c r="H1032" i="40"/>
  <c r="H1064" i="40"/>
  <c r="H1070" i="40" s="1"/>
  <c r="H1129" i="40"/>
  <c r="H1135" i="40" s="1"/>
  <c r="H1213" i="40"/>
  <c r="H1257" i="40"/>
  <c r="H1290" i="40"/>
  <c r="H1311" i="40"/>
  <c r="H1332" i="40"/>
  <c r="H1398" i="40"/>
  <c r="H1418" i="40"/>
  <c r="H1439" i="40"/>
  <c r="H1460" i="40"/>
  <c r="H1519" i="40"/>
  <c r="H1533" i="40"/>
  <c r="H54" i="40"/>
  <c r="H49" i="40"/>
  <c r="G34" i="40"/>
  <c r="H34" i="40" s="1"/>
  <c r="G33" i="40"/>
  <c r="H33" i="40" s="1"/>
  <c r="G32" i="40"/>
  <c r="H32" i="40" s="1"/>
  <c r="G29" i="40"/>
  <c r="H29" i="40" s="1"/>
  <c r="G28" i="40"/>
  <c r="H28" i="40" s="1"/>
  <c r="G27" i="40"/>
  <c r="H27" i="40" s="1"/>
  <c r="G9" i="40"/>
  <c r="H9" i="40" s="1"/>
  <c r="G10" i="40"/>
  <c r="H10" i="40" s="1"/>
  <c r="G15" i="40"/>
  <c r="H15" i="40" s="1"/>
  <c r="G14" i="40"/>
  <c r="H14" i="40" s="1"/>
  <c r="G13" i="40"/>
  <c r="H13" i="40" s="1"/>
  <c r="G8" i="40"/>
  <c r="H8" i="40" s="1"/>
  <c r="G492" i="39"/>
  <c r="H492" i="39" s="1"/>
  <c r="G491" i="39"/>
  <c r="H491" i="39" s="1"/>
  <c r="G486" i="39"/>
  <c r="H486" i="39" s="1"/>
  <c r="G485" i="39"/>
  <c r="H485" i="39" s="1"/>
  <c r="G484" i="39"/>
  <c r="H484" i="39" s="1"/>
  <c r="G483" i="39"/>
  <c r="H483" i="39" s="1"/>
  <c r="G480" i="39"/>
  <c r="H480" i="39" s="1"/>
  <c r="G479" i="39"/>
  <c r="H479" i="39" s="1"/>
  <c r="H1300" i="40" l="1"/>
  <c r="H1422" i="40"/>
  <c r="H1260" i="40"/>
  <c r="H1261" i="40" s="1"/>
  <c r="H1262" i="40" s="1"/>
  <c r="I1245" i="40" s="1"/>
  <c r="E1920" i="27" s="1"/>
  <c r="H1381" i="40"/>
  <c r="H1382" i="40" s="1"/>
  <c r="H1383" i="40" s="1"/>
  <c r="I1365" i="40" s="1"/>
  <c r="E1926" i="27" s="1"/>
  <c r="H1443" i="40"/>
  <c r="H1444" i="40" s="1"/>
  <c r="H1445" i="40" s="1"/>
  <c r="I1427" i="40" s="1"/>
  <c r="E1929" i="27" s="1"/>
  <c r="H193" i="42"/>
  <c r="H196" i="42" s="1"/>
  <c r="H197" i="42" s="1"/>
  <c r="H198" i="42" s="1"/>
  <c r="I185" i="42" s="1"/>
  <c r="E2237" i="27" s="1"/>
  <c r="H1402" i="40"/>
  <c r="H1403" i="40" s="1"/>
  <c r="H1404" i="40" s="1"/>
  <c r="I1386" i="40" s="1"/>
  <c r="E1927" i="27" s="1"/>
  <c r="H1240" i="40"/>
  <c r="H1241" i="40" s="1"/>
  <c r="H1242" i="40" s="1"/>
  <c r="I1225" i="40" s="1"/>
  <c r="E1919" i="27" s="1"/>
  <c r="H1464" i="40"/>
  <c r="H1465" i="40" s="1"/>
  <c r="H1466" i="40" s="1"/>
  <c r="I1448" i="40" s="1"/>
  <c r="E1930" i="27" s="1"/>
  <c r="H1321" i="40"/>
  <c r="H1322" i="40" s="1"/>
  <c r="H1323" i="40" s="1"/>
  <c r="I1305" i="40" s="1"/>
  <c r="E1923" i="27" s="1"/>
  <c r="H1423" i="40"/>
  <c r="H1424" i="40" s="1"/>
  <c r="I1406" i="40" s="1"/>
  <c r="E1928" i="27" s="1"/>
  <c r="H1301" i="40"/>
  <c r="H1302" i="40" s="1"/>
  <c r="I1284" i="40" s="1"/>
  <c r="E1922" i="27" s="1"/>
  <c r="H1203" i="40"/>
  <c r="H1204" i="40" s="1"/>
  <c r="I1189" i="40" s="1"/>
  <c r="E1916" i="27" s="1"/>
  <c r="H1186" i="40"/>
  <c r="H1187" i="40" s="1"/>
  <c r="I1172" i="40" s="1"/>
  <c r="E1915" i="27" s="1"/>
  <c r="H1152" i="40"/>
  <c r="H1153" i="40" s="1"/>
  <c r="I1139" i="40" s="1"/>
  <c r="E1913" i="27" s="1"/>
  <c r="H1136" i="40"/>
  <c r="H1137" i="40" s="1"/>
  <c r="I1123" i="40" s="1"/>
  <c r="E1912" i="27" s="1"/>
  <c r="H1120" i="40"/>
  <c r="H1121" i="40" s="1"/>
  <c r="I1107" i="40" s="1"/>
  <c r="E1911" i="27" s="1"/>
  <c r="H1104" i="40"/>
  <c r="H1105" i="40" s="1"/>
  <c r="I1091" i="40" s="1"/>
  <c r="E1910" i="27" s="1"/>
  <c r="H1088" i="40"/>
  <c r="H1089" i="40" s="1"/>
  <c r="I1075" i="40" s="1"/>
  <c r="E1909" i="27" s="1"/>
  <c r="H1054" i="40"/>
  <c r="H1055" i="40" s="1"/>
  <c r="I1041" i="40" s="1"/>
  <c r="E1907" i="27" s="1"/>
  <c r="H1071" i="40"/>
  <c r="H1072" i="40" s="1"/>
  <c r="I1058" i="40" s="1"/>
  <c r="E1908" i="27" s="1"/>
  <c r="H30" i="40"/>
  <c r="H35" i="40"/>
  <c r="H481" i="39"/>
  <c r="H11" i="40"/>
  <c r="H16" i="40"/>
  <c r="H487" i="39"/>
  <c r="G458" i="39"/>
  <c r="H458" i="39" s="1"/>
  <c r="G467" i="39"/>
  <c r="H467" i="39" s="1"/>
  <c r="G461" i="39"/>
  <c r="H461" i="39" s="1"/>
  <c r="G460" i="39"/>
  <c r="H460" i="39" s="1"/>
  <c r="G459" i="39"/>
  <c r="H459" i="39" s="1"/>
  <c r="G455" i="39"/>
  <c r="H455" i="39" s="1"/>
  <c r="G454" i="39"/>
  <c r="H454" i="39" s="1"/>
  <c r="G444" i="39"/>
  <c r="H444" i="39" s="1"/>
  <c r="G443" i="39"/>
  <c r="H443" i="39" s="1"/>
  <c r="G438" i="39"/>
  <c r="H438" i="39" s="1"/>
  <c r="G437" i="39"/>
  <c r="H437" i="39" s="1"/>
  <c r="G436" i="39"/>
  <c r="H436" i="39" s="1"/>
  <c r="G435" i="39"/>
  <c r="H435" i="39" s="1"/>
  <c r="G434" i="39"/>
  <c r="H434" i="39" s="1"/>
  <c r="G433" i="39"/>
  <c r="H433" i="39" s="1"/>
  <c r="G432" i="39"/>
  <c r="H432" i="39" s="1"/>
  <c r="G429" i="39"/>
  <c r="H429" i="39" s="1"/>
  <c r="G428" i="39"/>
  <c r="H428" i="39" s="1"/>
  <c r="G427" i="39"/>
  <c r="H427" i="39" s="1"/>
  <c r="G426" i="39"/>
  <c r="H426" i="39" s="1"/>
  <c r="G417" i="39"/>
  <c r="H417" i="39" s="1"/>
  <c r="G416" i="39"/>
  <c r="H416" i="39" s="1"/>
  <c r="G413" i="39"/>
  <c r="H413" i="39" s="1"/>
  <c r="G412" i="39"/>
  <c r="H412" i="39" s="1"/>
  <c r="G411" i="39"/>
  <c r="H411" i="39" s="1"/>
  <c r="G410" i="39"/>
  <c r="H410" i="39" s="1"/>
  <c r="G409" i="39"/>
  <c r="H409" i="39" s="1"/>
  <c r="G408" i="39"/>
  <c r="H408" i="39" s="1"/>
  <c r="G407" i="39"/>
  <c r="H407" i="39" s="1"/>
  <c r="G404" i="39"/>
  <c r="H404" i="39" s="1"/>
  <c r="G403" i="39"/>
  <c r="H403" i="39" s="1"/>
  <c r="G402" i="39"/>
  <c r="H402" i="39" s="1"/>
  <c r="G401" i="39"/>
  <c r="H401" i="39" s="1"/>
  <c r="H1127" i="1"/>
  <c r="G440" i="39" s="1"/>
  <c r="H440" i="39" s="1"/>
  <c r="H1126" i="1"/>
  <c r="G439" i="39" s="1"/>
  <c r="H439" i="39" s="1"/>
  <c r="G386" i="39"/>
  <c r="H386" i="39" s="1"/>
  <c r="G392" i="39"/>
  <c r="H392" i="39" s="1"/>
  <c r="G391" i="39"/>
  <c r="H391" i="39" s="1"/>
  <c r="G383" i="39"/>
  <c r="H383" i="39" s="1"/>
  <c r="G382" i="39"/>
  <c r="H382" i="39" s="1"/>
  <c r="G381" i="39"/>
  <c r="H381" i="39" s="1"/>
  <c r="G380" i="39"/>
  <c r="H380" i="39" s="1"/>
  <c r="G379" i="39"/>
  <c r="H379" i="39" s="1"/>
  <c r="G378" i="39"/>
  <c r="H378" i="39" s="1"/>
  <c r="G377" i="39"/>
  <c r="H377" i="39" s="1"/>
  <c r="G375" i="39"/>
  <c r="H375" i="39" s="1"/>
  <c r="G374" i="39"/>
  <c r="H374" i="39" s="1"/>
  <c r="G371" i="39"/>
  <c r="H371" i="39" s="1"/>
  <c r="G370" i="39"/>
  <c r="H370" i="39" s="1"/>
  <c r="G369" i="39"/>
  <c r="H369" i="39" s="1"/>
  <c r="G368" i="39"/>
  <c r="H368" i="39" s="1"/>
  <c r="G351" i="39"/>
  <c r="H351" i="39" s="1"/>
  <c r="G357" i="39"/>
  <c r="H357" i="39" s="1"/>
  <c r="G345" i="39"/>
  <c r="H345" i="39" s="1"/>
  <c r="G346" i="39"/>
  <c r="H346" i="39" s="1"/>
  <c r="G347" i="39"/>
  <c r="H347" i="39" s="1"/>
  <c r="G348" i="39"/>
  <c r="H348" i="39" s="1"/>
  <c r="G349" i="39"/>
  <c r="H349" i="39" s="1"/>
  <c r="G350" i="39"/>
  <c r="H350" i="39" s="1"/>
  <c r="G352" i="39"/>
  <c r="H352" i="39" s="1"/>
  <c r="G358" i="39"/>
  <c r="H358" i="39" s="1"/>
  <c r="G343" i="39"/>
  <c r="H343" i="39" s="1"/>
  <c r="G342" i="39"/>
  <c r="H342" i="39" s="1"/>
  <c r="G339" i="39"/>
  <c r="H339" i="39" s="1"/>
  <c r="G338" i="39"/>
  <c r="H338" i="39" s="1"/>
  <c r="G337" i="39"/>
  <c r="H337" i="39" s="1"/>
  <c r="G336" i="39"/>
  <c r="H336" i="39" s="1"/>
  <c r="G326" i="39"/>
  <c r="G322" i="39"/>
  <c r="H322" i="39" s="1"/>
  <c r="G323" i="39"/>
  <c r="H323" i="39" s="1"/>
  <c r="G321" i="39"/>
  <c r="H321" i="39" s="1"/>
  <c r="G320" i="39"/>
  <c r="H320" i="39" s="1"/>
  <c r="G317" i="39"/>
  <c r="H317" i="39" s="1"/>
  <c r="G316" i="39"/>
  <c r="H316" i="39" s="1"/>
  <c r="G315" i="39"/>
  <c r="H315" i="39" s="1"/>
  <c r="G314" i="39"/>
  <c r="H314" i="39" s="1"/>
  <c r="H306" i="39"/>
  <c r="G303" i="39"/>
  <c r="H303" i="39" s="1"/>
  <c r="G302" i="39"/>
  <c r="H302" i="39" s="1"/>
  <c r="G301" i="39"/>
  <c r="H301" i="39" s="1"/>
  <c r="G298" i="39"/>
  <c r="H298" i="39" s="1"/>
  <c r="G297" i="39"/>
  <c r="H297" i="39" s="1"/>
  <c r="G296" i="39"/>
  <c r="H296" i="39" s="1"/>
  <c r="G295" i="39"/>
  <c r="H295" i="39" s="1"/>
  <c r="G285" i="39"/>
  <c r="H285" i="39" s="1"/>
  <c r="G279" i="39"/>
  <c r="H279" i="39" s="1"/>
  <c r="G280" i="39"/>
  <c r="H280" i="39" s="1"/>
  <c r="G278" i="39"/>
  <c r="H278" i="39" s="1"/>
  <c r="G277" i="39"/>
  <c r="H277" i="39" s="1"/>
  <c r="G275" i="39"/>
  <c r="H275" i="39" s="1"/>
  <c r="G274" i="39"/>
  <c r="H274" i="39" s="1"/>
  <c r="G271" i="39"/>
  <c r="H271" i="39" s="1"/>
  <c r="G270" i="39"/>
  <c r="H270" i="39" s="1"/>
  <c r="G269" i="39"/>
  <c r="H269" i="39" s="1"/>
  <c r="G268" i="39"/>
  <c r="H268" i="39" s="1"/>
  <c r="H54" i="1"/>
  <c r="G252" i="39"/>
  <c r="H252" i="39" s="1"/>
  <c r="G253" i="39"/>
  <c r="H253" i="39" s="1"/>
  <c r="G254" i="39"/>
  <c r="H254" i="39" s="1"/>
  <c r="G255" i="39"/>
  <c r="H255" i="39" s="1"/>
  <c r="G246" i="39"/>
  <c r="H246" i="39" s="1"/>
  <c r="G247" i="39"/>
  <c r="H247" i="39" s="1"/>
  <c r="G251" i="39"/>
  <c r="H251" i="39" s="1"/>
  <c r="G250" i="39"/>
  <c r="H250" i="39" s="1"/>
  <c r="G245" i="39"/>
  <c r="H245" i="39" s="1"/>
  <c r="G244" i="39"/>
  <c r="H244" i="39" s="1"/>
  <c r="H233" i="39"/>
  <c r="G230" i="39"/>
  <c r="H230" i="39" s="1"/>
  <c r="G229" i="39"/>
  <c r="H229" i="39" s="1"/>
  <c r="G228" i="39"/>
  <c r="H228" i="39" s="1"/>
  <c r="G225" i="39"/>
  <c r="H225" i="39" s="1"/>
  <c r="G224" i="39"/>
  <c r="H224" i="39" s="1"/>
  <c r="G223" i="39"/>
  <c r="H223" i="39" s="1"/>
  <c r="H215" i="39"/>
  <c r="G212" i="39"/>
  <c r="H212" i="39" s="1"/>
  <c r="G211" i="39"/>
  <c r="H211" i="39" s="1"/>
  <c r="G210" i="39"/>
  <c r="H210" i="39" s="1"/>
  <c r="G207" i="39"/>
  <c r="H207" i="39" s="1"/>
  <c r="G206" i="39"/>
  <c r="H206" i="39" s="1"/>
  <c r="G205" i="39"/>
  <c r="H205" i="39" s="1"/>
  <c r="H197" i="39"/>
  <c r="G194" i="39"/>
  <c r="H194" i="39" s="1"/>
  <c r="G193" i="39"/>
  <c r="H193" i="39" s="1"/>
  <c r="G192" i="39"/>
  <c r="H192" i="39" s="1"/>
  <c r="G189" i="39"/>
  <c r="H189" i="39" s="1"/>
  <c r="G188" i="39"/>
  <c r="H188" i="39" s="1"/>
  <c r="G187" i="39"/>
  <c r="H187" i="39" s="1"/>
  <c r="H178" i="39"/>
  <c r="G175" i="39"/>
  <c r="H175" i="39" s="1"/>
  <c r="G174" i="39"/>
  <c r="H174" i="39" s="1"/>
  <c r="G173" i="39"/>
  <c r="H173" i="39" s="1"/>
  <c r="G170" i="39"/>
  <c r="H170" i="39" s="1"/>
  <c r="G169" i="39"/>
  <c r="H169" i="39" s="1"/>
  <c r="G168" i="39"/>
  <c r="H168" i="39" s="1"/>
  <c r="G154" i="39"/>
  <c r="H154" i="39" s="1"/>
  <c r="G153" i="39"/>
  <c r="H153" i="39" s="1"/>
  <c r="G152" i="39"/>
  <c r="H152" i="39" s="1"/>
  <c r="G149" i="39"/>
  <c r="H149" i="39" s="1"/>
  <c r="G148" i="39"/>
  <c r="H148" i="39" s="1"/>
  <c r="G147" i="39"/>
  <c r="H147" i="39" s="1"/>
  <c r="G146" i="39"/>
  <c r="H146" i="39" s="1"/>
  <c r="G134" i="39"/>
  <c r="H134" i="39" s="1"/>
  <c r="G133" i="39"/>
  <c r="H133" i="39" s="1"/>
  <c r="G132" i="39"/>
  <c r="H132" i="39" s="1"/>
  <c r="G129" i="39"/>
  <c r="H129" i="39" s="1"/>
  <c r="G128" i="39"/>
  <c r="H128" i="39" s="1"/>
  <c r="G127" i="39"/>
  <c r="H127" i="39" s="1"/>
  <c r="G126" i="39"/>
  <c r="H126" i="39" s="1"/>
  <c r="H118" i="39"/>
  <c r="G115" i="39"/>
  <c r="H115" i="39" s="1"/>
  <c r="G114" i="39"/>
  <c r="H114" i="39" s="1"/>
  <c r="G113" i="39"/>
  <c r="H113" i="39" s="1"/>
  <c r="G110" i="39"/>
  <c r="H110" i="39" s="1"/>
  <c r="G109" i="39"/>
  <c r="H109" i="39" s="1"/>
  <c r="G108" i="39"/>
  <c r="H108" i="39" s="1"/>
  <c r="G107" i="39"/>
  <c r="H107" i="39" s="1"/>
  <c r="H418" i="39" l="1"/>
  <c r="H456" i="39"/>
  <c r="H445" i="39"/>
  <c r="H462" i="39"/>
  <c r="H405" i="39"/>
  <c r="H414" i="39"/>
  <c r="H372" i="39"/>
  <c r="H430" i="39"/>
  <c r="H441" i="39"/>
  <c r="G376" i="39"/>
  <c r="H376" i="39" s="1"/>
  <c r="G344" i="39"/>
  <c r="H344" i="39" s="1"/>
  <c r="H353" i="39" s="1"/>
  <c r="G276" i="39"/>
  <c r="H276" i="39" s="1"/>
  <c r="H281" i="39" s="1"/>
  <c r="H340" i="39"/>
  <c r="H326" i="39"/>
  <c r="H327" i="39" s="1"/>
  <c r="H318" i="39"/>
  <c r="H324" i="39"/>
  <c r="H272" i="39"/>
  <c r="H304" i="39"/>
  <c r="H299" i="39"/>
  <c r="H248" i="39"/>
  <c r="H256" i="39"/>
  <c r="H208" i="39"/>
  <c r="H226" i="39"/>
  <c r="H231" i="39"/>
  <c r="H213" i="39"/>
  <c r="H190" i="39"/>
  <c r="H176" i="39"/>
  <c r="H195" i="39"/>
  <c r="H111" i="39"/>
  <c r="H171" i="39"/>
  <c r="H155" i="39"/>
  <c r="H150" i="39"/>
  <c r="H130" i="39"/>
  <c r="H135" i="39"/>
  <c r="H116" i="39"/>
  <c r="H419" i="39" l="1"/>
  <c r="H420" i="39" s="1"/>
  <c r="H421" i="39" s="1"/>
  <c r="I398" i="39" s="1"/>
  <c r="E1843" i="27" s="1"/>
  <c r="H446" i="39"/>
  <c r="H447" i="39" s="1"/>
  <c r="H448" i="39" s="1"/>
  <c r="I423" i="39" s="1"/>
  <c r="E1844" i="27" s="1"/>
  <c r="H328" i="39"/>
  <c r="H329" i="39" s="1"/>
  <c r="H307" i="39"/>
  <c r="H216" i="39"/>
  <c r="H217" i="39" s="1"/>
  <c r="H218" i="39" s="1"/>
  <c r="I202" i="39" s="1"/>
  <c r="E1832" i="27" s="1"/>
  <c r="H234" i="39"/>
  <c r="H235" i="39" s="1"/>
  <c r="H236" i="39" s="1"/>
  <c r="I220" i="39" s="1"/>
  <c r="E1833" i="27" s="1"/>
  <c r="H179" i="39"/>
  <c r="H180" i="39" s="1"/>
  <c r="H181" i="39" s="1"/>
  <c r="I165" i="39" s="1"/>
  <c r="E1830" i="27" s="1"/>
  <c r="H198" i="39"/>
  <c r="H199" i="39" s="1"/>
  <c r="H200" i="39" s="1"/>
  <c r="I184" i="39" s="1"/>
  <c r="E1831" i="27" s="1"/>
  <c r="H119" i="39"/>
  <c r="H120" i="39" s="1"/>
  <c r="H121" i="39" s="1"/>
  <c r="I104" i="39" s="1"/>
  <c r="E1826" i="27" s="1"/>
  <c r="H330" i="39" l="1"/>
  <c r="I311" i="39" s="1"/>
  <c r="E1839" i="27" s="1"/>
  <c r="H308" i="39"/>
  <c r="H309" i="39" s="1"/>
  <c r="I292" i="39" s="1"/>
  <c r="E1838" i="27" s="1"/>
  <c r="H99" i="39" l="1"/>
  <c r="G96" i="39"/>
  <c r="H96" i="39" s="1"/>
  <c r="G95" i="39"/>
  <c r="H95" i="39" s="1"/>
  <c r="G94" i="39"/>
  <c r="H94" i="39" s="1"/>
  <c r="G91" i="39"/>
  <c r="H91" i="39" s="1"/>
  <c r="G90" i="39"/>
  <c r="H90" i="39" s="1"/>
  <c r="G89" i="39"/>
  <c r="H89" i="39" s="1"/>
  <c r="G88" i="39"/>
  <c r="H88" i="39" s="1"/>
  <c r="H97" i="39" l="1"/>
  <c r="H92" i="39"/>
  <c r="G76" i="39"/>
  <c r="H76" i="39" s="1"/>
  <c r="G75" i="39"/>
  <c r="H75" i="39" s="1"/>
  <c r="G74" i="39"/>
  <c r="H74" i="39" s="1"/>
  <c r="G71" i="39"/>
  <c r="H71" i="39" s="1"/>
  <c r="G70" i="39"/>
  <c r="H70" i="39" s="1"/>
  <c r="G69" i="39"/>
  <c r="H69" i="39" s="1"/>
  <c r="G68" i="39"/>
  <c r="H68" i="39" s="1"/>
  <c r="G56" i="39"/>
  <c r="H56" i="39" s="1"/>
  <c r="G55" i="39"/>
  <c r="H55" i="39" s="1"/>
  <c r="G54" i="39"/>
  <c r="H54" i="39" s="1"/>
  <c r="G51" i="39"/>
  <c r="H51" i="39" s="1"/>
  <c r="G50" i="39"/>
  <c r="H50" i="39" s="1"/>
  <c r="G49" i="39"/>
  <c r="H49" i="39" s="1"/>
  <c r="G48" i="39"/>
  <c r="H48" i="39" s="1"/>
  <c r="G37" i="39"/>
  <c r="H37" i="39" s="1"/>
  <c r="G36" i="39"/>
  <c r="H36" i="39" s="1"/>
  <c r="G35" i="39"/>
  <c r="H35" i="39" s="1"/>
  <c r="G32" i="39"/>
  <c r="H32" i="39" s="1"/>
  <c r="G31" i="39"/>
  <c r="H31" i="39" s="1"/>
  <c r="G30" i="39"/>
  <c r="H30" i="39" s="1"/>
  <c r="G29" i="39"/>
  <c r="H29" i="39" s="1"/>
  <c r="G12" i="39"/>
  <c r="H12" i="39" s="1"/>
  <c r="G11" i="39"/>
  <c r="H11" i="39" s="1"/>
  <c r="G10" i="39"/>
  <c r="H10" i="39" s="1"/>
  <c r="G9" i="39"/>
  <c r="H9" i="39" s="1"/>
  <c r="H16" i="38"/>
  <c r="G14" i="38"/>
  <c r="H14" i="38" s="1"/>
  <c r="G15" i="38"/>
  <c r="H15" i="38" s="1"/>
  <c r="G17" i="38"/>
  <c r="H17" i="38" s="1"/>
  <c r="G18" i="38"/>
  <c r="H18" i="38" s="1"/>
  <c r="G19" i="38"/>
  <c r="H19" i="38" s="1"/>
  <c r="G20" i="38"/>
  <c r="H20" i="38" s="1"/>
  <c r="G13" i="38"/>
  <c r="H13" i="38" s="1"/>
  <c r="G10" i="38"/>
  <c r="H10" i="38" s="1"/>
  <c r="G9" i="38"/>
  <c r="H9" i="38" s="1"/>
  <c r="G8" i="38"/>
  <c r="H8" i="38" s="1"/>
  <c r="G7" i="38"/>
  <c r="H7" i="38" s="1"/>
  <c r="G4944" i="37"/>
  <c r="H4944" i="37" s="1"/>
  <c r="H4945" i="37" s="1"/>
  <c r="G4941" i="37"/>
  <c r="H4941" i="37" s="1"/>
  <c r="G4940" i="37"/>
  <c r="H4940" i="37" s="1"/>
  <c r="G4939" i="37"/>
  <c r="H4939" i="37" s="1"/>
  <c r="G4938" i="37"/>
  <c r="H4938" i="37" s="1"/>
  <c r="G4927" i="37"/>
  <c r="H4927" i="37" s="1"/>
  <c r="H4928" i="37" s="1"/>
  <c r="G4924" i="37"/>
  <c r="H4924" i="37" s="1"/>
  <c r="G4923" i="37"/>
  <c r="H4923" i="37" s="1"/>
  <c r="G4922" i="37"/>
  <c r="H4922" i="37" s="1"/>
  <c r="G4921" i="37"/>
  <c r="H4921" i="37" s="1"/>
  <c r="G4910" i="37"/>
  <c r="H4910" i="37" s="1"/>
  <c r="H4911" i="37" s="1"/>
  <c r="G4907" i="37"/>
  <c r="H4907" i="37" s="1"/>
  <c r="G4906" i="37"/>
  <c r="H4906" i="37" s="1"/>
  <c r="G4905" i="37"/>
  <c r="H4905" i="37" s="1"/>
  <c r="G4904" i="37"/>
  <c r="H4904" i="37" s="1"/>
  <c r="G4892" i="37"/>
  <c r="H4892" i="37" s="1"/>
  <c r="H4893" i="37" s="1"/>
  <c r="G4889" i="37"/>
  <c r="H4889" i="37" s="1"/>
  <c r="G4888" i="37"/>
  <c r="H4888" i="37" s="1"/>
  <c r="G4887" i="37"/>
  <c r="H4887" i="37" s="1"/>
  <c r="G4886" i="37"/>
  <c r="H4886" i="37" s="1"/>
  <c r="G4875" i="37"/>
  <c r="H4875" i="37" s="1"/>
  <c r="H4876" i="37" s="1"/>
  <c r="G4872" i="37"/>
  <c r="H4872" i="37" s="1"/>
  <c r="G4871" i="37"/>
  <c r="H4871" i="37" s="1"/>
  <c r="G4870" i="37"/>
  <c r="H4870" i="37" s="1"/>
  <c r="G4869" i="37"/>
  <c r="H4869" i="37" s="1"/>
  <c r="H643" i="1"/>
  <c r="G4857" i="37" s="1"/>
  <c r="H4857" i="37" s="1"/>
  <c r="H4858" i="37" s="1"/>
  <c r="G4854" i="37"/>
  <c r="H4854" i="37" s="1"/>
  <c r="G4853" i="37"/>
  <c r="H4853" i="37" s="1"/>
  <c r="G4852" i="37"/>
  <c r="H4852" i="37" s="1"/>
  <c r="G4851" i="37"/>
  <c r="H4851" i="37" s="1"/>
  <c r="G4839" i="37"/>
  <c r="H4839" i="37" s="1"/>
  <c r="H4840" i="37" s="1"/>
  <c r="G4836" i="37"/>
  <c r="H4836" i="37" s="1"/>
  <c r="G4835" i="37"/>
  <c r="H4835" i="37" s="1"/>
  <c r="G4834" i="37"/>
  <c r="H4834" i="37" s="1"/>
  <c r="G4833" i="37"/>
  <c r="H4833" i="37" s="1"/>
  <c r="G4818" i="37"/>
  <c r="H4818" i="37" s="1"/>
  <c r="G4817" i="37"/>
  <c r="H4817" i="37" s="1"/>
  <c r="G4816" i="37"/>
  <c r="H4816" i="37" s="1"/>
  <c r="G4815" i="37"/>
  <c r="H4815" i="37" s="1"/>
  <c r="G4803" i="37"/>
  <c r="H4803" i="37" s="1"/>
  <c r="H4804" i="37" s="1"/>
  <c r="G4800" i="37"/>
  <c r="H4800" i="37" s="1"/>
  <c r="G4799" i="37"/>
  <c r="H4799" i="37" s="1"/>
  <c r="G4798" i="37"/>
  <c r="H4798" i="37" s="1"/>
  <c r="G4797" i="37"/>
  <c r="H4797" i="37" s="1"/>
  <c r="G4785" i="37"/>
  <c r="H4785" i="37" s="1"/>
  <c r="H4786" i="37" s="1"/>
  <c r="G4782" i="37"/>
  <c r="H4782" i="37" s="1"/>
  <c r="G4781" i="37"/>
  <c r="H4781" i="37" s="1"/>
  <c r="G4780" i="37"/>
  <c r="H4780" i="37" s="1"/>
  <c r="G4779" i="37"/>
  <c r="H4779" i="37" s="1"/>
  <c r="G4766" i="37"/>
  <c r="H4766" i="37" s="1"/>
  <c r="H4767" i="37" s="1"/>
  <c r="G4763" i="37"/>
  <c r="H4763" i="37" s="1"/>
  <c r="G4762" i="37"/>
  <c r="H4762" i="37" s="1"/>
  <c r="G4761" i="37"/>
  <c r="H4761" i="37" s="1"/>
  <c r="G4760" i="37"/>
  <c r="H4760" i="37" s="1"/>
  <c r="G4749" i="37"/>
  <c r="H4749" i="37" s="1"/>
  <c r="H4750" i="37" s="1"/>
  <c r="G4746" i="37"/>
  <c r="H4746" i="37" s="1"/>
  <c r="G4745" i="37"/>
  <c r="H4745" i="37" s="1"/>
  <c r="G4744" i="37"/>
  <c r="H4744" i="37" s="1"/>
  <c r="G4743" i="37"/>
  <c r="H4743" i="37" s="1"/>
  <c r="G4732" i="37"/>
  <c r="H4732" i="37" s="1"/>
  <c r="H4733" i="37" s="1"/>
  <c r="G4729" i="37"/>
  <c r="H4729" i="37" s="1"/>
  <c r="G4728" i="37"/>
  <c r="H4728" i="37" s="1"/>
  <c r="G4727" i="37"/>
  <c r="H4727" i="37" s="1"/>
  <c r="G4726" i="37"/>
  <c r="H4726" i="37" s="1"/>
  <c r="G4715" i="37"/>
  <c r="H4715" i="37" s="1"/>
  <c r="H4716" i="37" s="1"/>
  <c r="G4712" i="37"/>
  <c r="H4712" i="37" s="1"/>
  <c r="G4711" i="37"/>
  <c r="H4711" i="37" s="1"/>
  <c r="G4710" i="37"/>
  <c r="H4710" i="37" s="1"/>
  <c r="G4709" i="37"/>
  <c r="H4709" i="37" s="1"/>
  <c r="G4695" i="37"/>
  <c r="H4695" i="37" s="1"/>
  <c r="G4694" i="37"/>
  <c r="H4694" i="37" s="1"/>
  <c r="G4693" i="37"/>
  <c r="H4693" i="37" s="1"/>
  <c r="G4692" i="37"/>
  <c r="H4692" i="37" s="1"/>
  <c r="G4678" i="37"/>
  <c r="H4678" i="37" s="1"/>
  <c r="G4677" i="37"/>
  <c r="H4677" i="37" s="1"/>
  <c r="G4676" i="37"/>
  <c r="H4676" i="37" s="1"/>
  <c r="G4675" i="37"/>
  <c r="H4675" i="37" s="1"/>
  <c r="G4660" i="37"/>
  <c r="H4660" i="37" s="1"/>
  <c r="G4659" i="37"/>
  <c r="H4659" i="37" s="1"/>
  <c r="G4658" i="37"/>
  <c r="H4658" i="37" s="1"/>
  <c r="G4657" i="37"/>
  <c r="H4657" i="37" s="1"/>
  <c r="G4642" i="37"/>
  <c r="H4642" i="37" s="1"/>
  <c r="G4641" i="37"/>
  <c r="H4641" i="37" s="1"/>
  <c r="G4640" i="37"/>
  <c r="H4640" i="37" s="1"/>
  <c r="G4639" i="37"/>
  <c r="H4639" i="37" s="1"/>
  <c r="G4625" i="37"/>
  <c r="H4625" i="37" s="1"/>
  <c r="G4624" i="37"/>
  <c r="H4624" i="37" s="1"/>
  <c r="G4623" i="37"/>
  <c r="H4623" i="37" s="1"/>
  <c r="G4622" i="37"/>
  <c r="H4622" i="37" s="1"/>
  <c r="G4608" i="37"/>
  <c r="H4608" i="37" s="1"/>
  <c r="G4607" i="37"/>
  <c r="H4607" i="37" s="1"/>
  <c r="G4606" i="37"/>
  <c r="H4606" i="37" s="1"/>
  <c r="G4605" i="37"/>
  <c r="H4605" i="37" s="1"/>
  <c r="G4591" i="37"/>
  <c r="H4591" i="37" s="1"/>
  <c r="G4590" i="37"/>
  <c r="H4590" i="37" s="1"/>
  <c r="G4589" i="37"/>
  <c r="H4589" i="37" s="1"/>
  <c r="G4588" i="37"/>
  <c r="H4588" i="37" s="1"/>
  <c r="G4574" i="37"/>
  <c r="H4574" i="37" s="1"/>
  <c r="G4573" i="37"/>
  <c r="H4573" i="37" s="1"/>
  <c r="G4572" i="37"/>
  <c r="H4572" i="37" s="1"/>
  <c r="G4571" i="37"/>
  <c r="H4571" i="37" s="1"/>
  <c r="G4559" i="37"/>
  <c r="H4559" i="37" s="1"/>
  <c r="H4560" i="37" s="1"/>
  <c r="G4556" i="37"/>
  <c r="H4556" i="37" s="1"/>
  <c r="G4555" i="37"/>
  <c r="H4555" i="37" s="1"/>
  <c r="G4554" i="37"/>
  <c r="H4554" i="37" s="1"/>
  <c r="G4553" i="37"/>
  <c r="H4553" i="37" s="1"/>
  <c r="G4542" i="37"/>
  <c r="H4542" i="37" s="1"/>
  <c r="H4543" i="37" s="1"/>
  <c r="G4539" i="37"/>
  <c r="H4539" i="37" s="1"/>
  <c r="G4538" i="37"/>
  <c r="H4538" i="37" s="1"/>
  <c r="G4537" i="37"/>
  <c r="H4537" i="37" s="1"/>
  <c r="G4536" i="37"/>
  <c r="H4536" i="37" s="1"/>
  <c r="G4525" i="37"/>
  <c r="H4525" i="37" s="1"/>
  <c r="H4526" i="37" s="1"/>
  <c r="G4522" i="37"/>
  <c r="H4522" i="37" s="1"/>
  <c r="G4521" i="37"/>
  <c r="H4521" i="37" s="1"/>
  <c r="G4520" i="37"/>
  <c r="H4520" i="37" s="1"/>
  <c r="G4519" i="37"/>
  <c r="H4519" i="37" s="1"/>
  <c r="G4507" i="37"/>
  <c r="H4507" i="37" s="1"/>
  <c r="H4508" i="37" s="1"/>
  <c r="G4504" i="37"/>
  <c r="H4504" i="37" s="1"/>
  <c r="G4503" i="37"/>
  <c r="H4503" i="37" s="1"/>
  <c r="G4502" i="37"/>
  <c r="H4502" i="37" s="1"/>
  <c r="G4501" i="37"/>
  <c r="H4501" i="37" s="1"/>
  <c r="G4490" i="37"/>
  <c r="H4490" i="37" s="1"/>
  <c r="H4491" i="37" s="1"/>
  <c r="G4487" i="37"/>
  <c r="H4487" i="37" s="1"/>
  <c r="G4486" i="37"/>
  <c r="H4486" i="37" s="1"/>
  <c r="G4485" i="37"/>
  <c r="H4485" i="37" s="1"/>
  <c r="G4484" i="37"/>
  <c r="H4484" i="37" s="1"/>
  <c r="G4473" i="37"/>
  <c r="H4473" i="37" s="1"/>
  <c r="H4474" i="37" s="1"/>
  <c r="G4470" i="37"/>
  <c r="H4470" i="37" s="1"/>
  <c r="G4469" i="37"/>
  <c r="H4469" i="37" s="1"/>
  <c r="G4468" i="37"/>
  <c r="H4468" i="37" s="1"/>
  <c r="G4467" i="37"/>
  <c r="H4467" i="37" s="1"/>
  <c r="G4456" i="37"/>
  <c r="H4456" i="37" s="1"/>
  <c r="H4457" i="37" s="1"/>
  <c r="G4453" i="37"/>
  <c r="H4453" i="37" s="1"/>
  <c r="G4452" i="37"/>
  <c r="H4452" i="37" s="1"/>
  <c r="G4451" i="37"/>
  <c r="H4451" i="37" s="1"/>
  <c r="G4450" i="37"/>
  <c r="H4450" i="37" s="1"/>
  <c r="G4439" i="37"/>
  <c r="H4439" i="37" s="1"/>
  <c r="H4440" i="37" s="1"/>
  <c r="G4436" i="37"/>
  <c r="H4436" i="37" s="1"/>
  <c r="G4435" i="37"/>
  <c r="H4435" i="37" s="1"/>
  <c r="G4434" i="37"/>
  <c r="H4434" i="37" s="1"/>
  <c r="G4433" i="37"/>
  <c r="H4433" i="37" s="1"/>
  <c r="G4422" i="37"/>
  <c r="H4422" i="37" s="1"/>
  <c r="H4423" i="37" s="1"/>
  <c r="G4419" i="37"/>
  <c r="H4419" i="37" s="1"/>
  <c r="G4418" i="37"/>
  <c r="H4418" i="37" s="1"/>
  <c r="G4417" i="37"/>
  <c r="H4417" i="37" s="1"/>
  <c r="G4416" i="37"/>
  <c r="H4416" i="37" s="1"/>
  <c r="G4404" i="37"/>
  <c r="H4404" i="37" s="1"/>
  <c r="H4405" i="37" s="1"/>
  <c r="G4401" i="37"/>
  <c r="H4401" i="37" s="1"/>
  <c r="G4400" i="37"/>
  <c r="H4400" i="37" s="1"/>
  <c r="G4399" i="37"/>
  <c r="H4399" i="37" s="1"/>
  <c r="G4398" i="37"/>
  <c r="H4398" i="37" s="1"/>
  <c r="G4387" i="37"/>
  <c r="H4387" i="37" s="1"/>
  <c r="H4388" i="37" s="1"/>
  <c r="G4384" i="37"/>
  <c r="H4384" i="37" s="1"/>
  <c r="G4383" i="37"/>
  <c r="H4383" i="37" s="1"/>
  <c r="G4382" i="37"/>
  <c r="H4382" i="37" s="1"/>
  <c r="G4381" i="37"/>
  <c r="H4381" i="37" s="1"/>
  <c r="G4370" i="37"/>
  <c r="H4370" i="37" s="1"/>
  <c r="H4371" i="37" s="1"/>
  <c r="G4367" i="37"/>
  <c r="H4367" i="37" s="1"/>
  <c r="G4366" i="37"/>
  <c r="H4366" i="37" s="1"/>
  <c r="G4365" i="37"/>
  <c r="H4365" i="37" s="1"/>
  <c r="G4364" i="37"/>
  <c r="H4364" i="37" s="1"/>
  <c r="G4353" i="37"/>
  <c r="H4353" i="37" s="1"/>
  <c r="H4354" i="37" s="1"/>
  <c r="G4350" i="37"/>
  <c r="H4350" i="37" s="1"/>
  <c r="G4349" i="37"/>
  <c r="H4349" i="37" s="1"/>
  <c r="G4348" i="37"/>
  <c r="H4348" i="37" s="1"/>
  <c r="G4347" i="37"/>
  <c r="H4347" i="37" s="1"/>
  <c r="G4336" i="37"/>
  <c r="H4336" i="37" s="1"/>
  <c r="H4337" i="37" s="1"/>
  <c r="G4333" i="37"/>
  <c r="H4333" i="37" s="1"/>
  <c r="G4332" i="37"/>
  <c r="H4332" i="37" s="1"/>
  <c r="G4331" i="37"/>
  <c r="H4331" i="37" s="1"/>
  <c r="G4330" i="37"/>
  <c r="H4330" i="37" s="1"/>
  <c r="G4319" i="37"/>
  <c r="H4319" i="37" s="1"/>
  <c r="H4320" i="37" s="1"/>
  <c r="G4316" i="37"/>
  <c r="H4316" i="37" s="1"/>
  <c r="G4315" i="37"/>
  <c r="H4315" i="37" s="1"/>
  <c r="G4314" i="37"/>
  <c r="H4314" i="37" s="1"/>
  <c r="G4313" i="37"/>
  <c r="H4313" i="37" s="1"/>
  <c r="G4302" i="37"/>
  <c r="H4302" i="37" s="1"/>
  <c r="H4303" i="37" s="1"/>
  <c r="G4299" i="37"/>
  <c r="H4299" i="37" s="1"/>
  <c r="G4298" i="37"/>
  <c r="H4298" i="37" s="1"/>
  <c r="G4297" i="37"/>
  <c r="H4297" i="37" s="1"/>
  <c r="G4296" i="37"/>
  <c r="H4296" i="37" s="1"/>
  <c r="G4285" i="37"/>
  <c r="H4285" i="37" s="1"/>
  <c r="H4286" i="37" s="1"/>
  <c r="G4282" i="37"/>
  <c r="H4282" i="37" s="1"/>
  <c r="G4281" i="37"/>
  <c r="H4281" i="37" s="1"/>
  <c r="G4280" i="37"/>
  <c r="H4280" i="37" s="1"/>
  <c r="G4279" i="37"/>
  <c r="H4279" i="37" s="1"/>
  <c r="G4264" i="37"/>
  <c r="H4264" i="37" s="1"/>
  <c r="G4263" i="37"/>
  <c r="H4263" i="37" s="1"/>
  <c r="G4262" i="37"/>
  <c r="H4262" i="37" s="1"/>
  <c r="G4261" i="37"/>
  <c r="H4261" i="37" s="1"/>
  <c r="G4249" i="37"/>
  <c r="H4249" i="37" s="1"/>
  <c r="H4250" i="37" s="1"/>
  <c r="G4246" i="37"/>
  <c r="H4246" i="37" s="1"/>
  <c r="G4245" i="37"/>
  <c r="H4245" i="37" s="1"/>
  <c r="G4244" i="37"/>
  <c r="H4244" i="37" s="1"/>
  <c r="G4243" i="37"/>
  <c r="H4243" i="37" s="1"/>
  <c r="G4232" i="37"/>
  <c r="H4232" i="37" s="1"/>
  <c r="H4233" i="37" s="1"/>
  <c r="G4229" i="37"/>
  <c r="H4229" i="37" s="1"/>
  <c r="G4228" i="37"/>
  <c r="H4228" i="37" s="1"/>
  <c r="G4227" i="37"/>
  <c r="H4227" i="37" s="1"/>
  <c r="G4226" i="37"/>
  <c r="H4226" i="37" s="1"/>
  <c r="G4212" i="37"/>
  <c r="H4212" i="37" s="1"/>
  <c r="G4211" i="37"/>
  <c r="H4211" i="37" s="1"/>
  <c r="G4210" i="37"/>
  <c r="H4210" i="37" s="1"/>
  <c r="G4209" i="37"/>
  <c r="H4209" i="37" s="1"/>
  <c r="G4197" i="37"/>
  <c r="H4197" i="37" s="1"/>
  <c r="H4198" i="37" s="1"/>
  <c r="G4194" i="37"/>
  <c r="H4194" i="37" s="1"/>
  <c r="G4193" i="37"/>
  <c r="H4193" i="37" s="1"/>
  <c r="G4192" i="37"/>
  <c r="H4192" i="37" s="1"/>
  <c r="G4191" i="37"/>
  <c r="H4191" i="37" s="1"/>
  <c r="G4180" i="37"/>
  <c r="H4180" i="37" s="1"/>
  <c r="H4181" i="37" s="1"/>
  <c r="G4177" i="37"/>
  <c r="H4177" i="37" s="1"/>
  <c r="G4176" i="37"/>
  <c r="H4176" i="37" s="1"/>
  <c r="G4175" i="37"/>
  <c r="H4175" i="37" s="1"/>
  <c r="G4174" i="37"/>
  <c r="H4174" i="37" s="1"/>
  <c r="G4163" i="37"/>
  <c r="H4163" i="37" s="1"/>
  <c r="H4164" i="37" s="1"/>
  <c r="G4160" i="37"/>
  <c r="H4160" i="37" s="1"/>
  <c r="G4159" i="37"/>
  <c r="H4159" i="37" s="1"/>
  <c r="G4158" i="37"/>
  <c r="H4158" i="37" s="1"/>
  <c r="G4157" i="37"/>
  <c r="H4157" i="37" s="1"/>
  <c r="G4146" i="37"/>
  <c r="H4146" i="37" s="1"/>
  <c r="H4147" i="37" s="1"/>
  <c r="G4143" i="37"/>
  <c r="H4143" i="37" s="1"/>
  <c r="G4142" i="37"/>
  <c r="H4142" i="37" s="1"/>
  <c r="G4141" i="37"/>
  <c r="H4141" i="37" s="1"/>
  <c r="G4140" i="37"/>
  <c r="H4140" i="37" s="1"/>
  <c r="G4125" i="37"/>
  <c r="H4125" i="37" s="1"/>
  <c r="G4124" i="37"/>
  <c r="H4124" i="37" s="1"/>
  <c r="G4123" i="37"/>
  <c r="H4123" i="37" s="1"/>
  <c r="G4122" i="37"/>
  <c r="H4122" i="37" s="1"/>
  <c r="G4108" i="37"/>
  <c r="H4108" i="37" s="1"/>
  <c r="G4107" i="37"/>
  <c r="H4107" i="37" s="1"/>
  <c r="G4106" i="37"/>
  <c r="H4106" i="37" s="1"/>
  <c r="G4105" i="37"/>
  <c r="H4105" i="37" s="1"/>
  <c r="G4091" i="37"/>
  <c r="H4091" i="37" s="1"/>
  <c r="G4090" i="37"/>
  <c r="H4090" i="37" s="1"/>
  <c r="G4089" i="37"/>
  <c r="H4089" i="37" s="1"/>
  <c r="G4088" i="37"/>
  <c r="H4088" i="37" s="1"/>
  <c r="G4074" i="37"/>
  <c r="H4074" i="37" s="1"/>
  <c r="G4073" i="37"/>
  <c r="H4073" i="37" s="1"/>
  <c r="G4072" i="37"/>
  <c r="H4072" i="37" s="1"/>
  <c r="G4071" i="37"/>
  <c r="H4071" i="37" s="1"/>
  <c r="G4057" i="37"/>
  <c r="H4057" i="37" s="1"/>
  <c r="G4056" i="37"/>
  <c r="H4056" i="37" s="1"/>
  <c r="G4055" i="37"/>
  <c r="H4055" i="37" s="1"/>
  <c r="G4054" i="37"/>
  <c r="H4054" i="37" s="1"/>
  <c r="G4040" i="37"/>
  <c r="H4040" i="37" s="1"/>
  <c r="G4039" i="37"/>
  <c r="H4039" i="37" s="1"/>
  <c r="G4038" i="37"/>
  <c r="H4038" i="37" s="1"/>
  <c r="G4037" i="37"/>
  <c r="H4037" i="37" s="1"/>
  <c r="G3971" i="37"/>
  <c r="H3971" i="37" s="1"/>
  <c r="G3970" i="37"/>
  <c r="H3970" i="37" s="1"/>
  <c r="G3969" i="37"/>
  <c r="H3969" i="37" s="1"/>
  <c r="G3968" i="37"/>
  <c r="H3968" i="37" s="1"/>
  <c r="G3936" i="37"/>
  <c r="H3936" i="37" s="1"/>
  <c r="G3935" i="37"/>
  <c r="H3935" i="37" s="1"/>
  <c r="G3934" i="37"/>
  <c r="H3934" i="37" s="1"/>
  <c r="G3933" i="37"/>
  <c r="H3933" i="37" s="1"/>
  <c r="G4023" i="37"/>
  <c r="H4023" i="37" s="1"/>
  <c r="G4022" i="37"/>
  <c r="H4022" i="37" s="1"/>
  <c r="G4021" i="37"/>
  <c r="H4021" i="37" s="1"/>
  <c r="G4020" i="37"/>
  <c r="H4020" i="37" s="1"/>
  <c r="G4006" i="37"/>
  <c r="H4006" i="37" s="1"/>
  <c r="G4005" i="37"/>
  <c r="H4005" i="37" s="1"/>
  <c r="G4004" i="37"/>
  <c r="H4004" i="37" s="1"/>
  <c r="G4003" i="37"/>
  <c r="H4003" i="37" s="1"/>
  <c r="G3989" i="37"/>
  <c r="H3989" i="37" s="1"/>
  <c r="G3988" i="37"/>
  <c r="H3988" i="37" s="1"/>
  <c r="G3987" i="37"/>
  <c r="H3987" i="37" s="1"/>
  <c r="G3986" i="37"/>
  <c r="H3986" i="37" s="1"/>
  <c r="G3954" i="37"/>
  <c r="H3954" i="37" s="1"/>
  <c r="G3953" i="37"/>
  <c r="H3953" i="37" s="1"/>
  <c r="G3952" i="37"/>
  <c r="H3952" i="37" s="1"/>
  <c r="G3951" i="37"/>
  <c r="H3951" i="37" s="1"/>
  <c r="G3919" i="37"/>
  <c r="H3919" i="37" s="1"/>
  <c r="G3918" i="37"/>
  <c r="H3918" i="37" s="1"/>
  <c r="G3917" i="37"/>
  <c r="H3917" i="37" s="1"/>
  <c r="G3916" i="37"/>
  <c r="H3916" i="37" s="1"/>
  <c r="G3903" i="37"/>
  <c r="H3903" i="37" s="1"/>
  <c r="G3899" i="37"/>
  <c r="H3899" i="37" s="1"/>
  <c r="G3898" i="37"/>
  <c r="H3898" i="37" s="1"/>
  <c r="G3897" i="37"/>
  <c r="H3897" i="37" s="1"/>
  <c r="G3896" i="37"/>
  <c r="H3896" i="37" s="1"/>
  <c r="G3885" i="37"/>
  <c r="H3885" i="37" s="1"/>
  <c r="G3881" i="37"/>
  <c r="H3881" i="37" s="1"/>
  <c r="G3880" i="37"/>
  <c r="H3880" i="37" s="1"/>
  <c r="G3879" i="37"/>
  <c r="H3879" i="37" s="1"/>
  <c r="G3878" i="37"/>
  <c r="H3878" i="37" s="1"/>
  <c r="G3867" i="37"/>
  <c r="H3867" i="37" s="1"/>
  <c r="G3863" i="37"/>
  <c r="H3863" i="37" s="1"/>
  <c r="G3862" i="37"/>
  <c r="H3862" i="37" s="1"/>
  <c r="G3861" i="37"/>
  <c r="H3861" i="37" s="1"/>
  <c r="G3860" i="37"/>
  <c r="H3860" i="37" s="1"/>
  <c r="G3849" i="37"/>
  <c r="H3849" i="37" s="1"/>
  <c r="G3845" i="37"/>
  <c r="H3845" i="37" s="1"/>
  <c r="G3844" i="37"/>
  <c r="H3844" i="37" s="1"/>
  <c r="G3843" i="37"/>
  <c r="H3843" i="37" s="1"/>
  <c r="G3842" i="37"/>
  <c r="H3842" i="37" s="1"/>
  <c r="G3831" i="37"/>
  <c r="H3831" i="37" s="1"/>
  <c r="G3827" i="37"/>
  <c r="H3827" i="37" s="1"/>
  <c r="G3826" i="37"/>
  <c r="H3826" i="37" s="1"/>
  <c r="G3825" i="37"/>
  <c r="H3825" i="37" s="1"/>
  <c r="G3824" i="37"/>
  <c r="H3824" i="37" s="1"/>
  <c r="G3813" i="37"/>
  <c r="H3813" i="37" s="1"/>
  <c r="G3809" i="37"/>
  <c r="H3809" i="37" s="1"/>
  <c r="G3808" i="37"/>
  <c r="H3808" i="37" s="1"/>
  <c r="G3807" i="37"/>
  <c r="H3807" i="37" s="1"/>
  <c r="G3806" i="37"/>
  <c r="H3806" i="37" s="1"/>
  <c r="G3795" i="37"/>
  <c r="H3795" i="37" s="1"/>
  <c r="G3791" i="37"/>
  <c r="H3791" i="37" s="1"/>
  <c r="G3790" i="37"/>
  <c r="H3790" i="37" s="1"/>
  <c r="G3789" i="37"/>
  <c r="H3789" i="37" s="1"/>
  <c r="G3788" i="37"/>
  <c r="H3788" i="37" s="1"/>
  <c r="G3776" i="37"/>
  <c r="H3776" i="37" s="1"/>
  <c r="H3777" i="37" s="1"/>
  <c r="G3773" i="37"/>
  <c r="H3773" i="37" s="1"/>
  <c r="G3772" i="37"/>
  <c r="H3772" i="37" s="1"/>
  <c r="G3771" i="37"/>
  <c r="H3771" i="37" s="1"/>
  <c r="G3770" i="37"/>
  <c r="H3770" i="37" s="1"/>
  <c r="G3759" i="37"/>
  <c r="H3759" i="37" s="1"/>
  <c r="H3760" i="37" s="1"/>
  <c r="G3756" i="37"/>
  <c r="H3756" i="37" s="1"/>
  <c r="G3755" i="37"/>
  <c r="H3755" i="37" s="1"/>
  <c r="G3754" i="37"/>
  <c r="H3754" i="37" s="1"/>
  <c r="G3753" i="37"/>
  <c r="H3753" i="37" s="1"/>
  <c r="G3742" i="37"/>
  <c r="H3742" i="37" s="1"/>
  <c r="H3743" i="37" s="1"/>
  <c r="G3739" i="37"/>
  <c r="H3739" i="37" s="1"/>
  <c r="G3738" i="37"/>
  <c r="H3738" i="37" s="1"/>
  <c r="G3737" i="37"/>
  <c r="H3737" i="37" s="1"/>
  <c r="G3736" i="37"/>
  <c r="H3736" i="37" s="1"/>
  <c r="G3725" i="37"/>
  <c r="H3725" i="37" s="1"/>
  <c r="H3726" i="37" s="1"/>
  <c r="G3722" i="37"/>
  <c r="H3722" i="37" s="1"/>
  <c r="G3721" i="37"/>
  <c r="H3721" i="37" s="1"/>
  <c r="G3720" i="37"/>
  <c r="H3720" i="37" s="1"/>
  <c r="G3719" i="37"/>
  <c r="H3719" i="37" s="1"/>
  <c r="G3708" i="37"/>
  <c r="H3708" i="37" s="1"/>
  <c r="H3709" i="37" s="1"/>
  <c r="G3705" i="37"/>
  <c r="H3705" i="37" s="1"/>
  <c r="G3704" i="37"/>
  <c r="H3704" i="37" s="1"/>
  <c r="G3703" i="37"/>
  <c r="H3703" i="37" s="1"/>
  <c r="G3702" i="37"/>
  <c r="H3702" i="37" s="1"/>
  <c r="G3691" i="37"/>
  <c r="H3691" i="37" s="1"/>
  <c r="H3692" i="37" s="1"/>
  <c r="G3688" i="37"/>
  <c r="H3688" i="37" s="1"/>
  <c r="G3687" i="37"/>
  <c r="H3687" i="37" s="1"/>
  <c r="G3686" i="37"/>
  <c r="H3686" i="37" s="1"/>
  <c r="G3685" i="37"/>
  <c r="H3685" i="37" s="1"/>
  <c r="G3674" i="37"/>
  <c r="H3674" i="37" s="1"/>
  <c r="H3675" i="37" s="1"/>
  <c r="G3671" i="37"/>
  <c r="H3671" i="37" s="1"/>
  <c r="G3670" i="37"/>
  <c r="H3670" i="37" s="1"/>
  <c r="G3669" i="37"/>
  <c r="H3669" i="37" s="1"/>
  <c r="G3668" i="37"/>
  <c r="H3668" i="37" s="1"/>
  <c r="G3657" i="37"/>
  <c r="H3657" i="37" s="1"/>
  <c r="H3658" i="37" s="1"/>
  <c r="G3654" i="37"/>
  <c r="H3654" i="37" s="1"/>
  <c r="G3653" i="37"/>
  <c r="H3653" i="37" s="1"/>
  <c r="G3652" i="37"/>
  <c r="H3652" i="37" s="1"/>
  <c r="G3651" i="37"/>
  <c r="H3651" i="37" s="1"/>
  <c r="G3639" i="37"/>
  <c r="H3639" i="37" s="1"/>
  <c r="H3640" i="37" s="1"/>
  <c r="G3636" i="37"/>
  <c r="H3636" i="37" s="1"/>
  <c r="G3635" i="37"/>
  <c r="H3635" i="37" s="1"/>
  <c r="G3634" i="37"/>
  <c r="H3634" i="37" s="1"/>
  <c r="G3633" i="37"/>
  <c r="H3633" i="37" s="1"/>
  <c r="G3622" i="37"/>
  <c r="H3622" i="37" s="1"/>
  <c r="H3623" i="37" s="1"/>
  <c r="G3619" i="37"/>
  <c r="H3619" i="37" s="1"/>
  <c r="G3618" i="37"/>
  <c r="H3618" i="37" s="1"/>
  <c r="G3617" i="37"/>
  <c r="H3617" i="37" s="1"/>
  <c r="G3616" i="37"/>
  <c r="H3616" i="37" s="1"/>
  <c r="G3605" i="37"/>
  <c r="H3605" i="37" s="1"/>
  <c r="H3606" i="37" s="1"/>
  <c r="G3602" i="37"/>
  <c r="H3602" i="37" s="1"/>
  <c r="G3601" i="37"/>
  <c r="H3601" i="37" s="1"/>
  <c r="G3600" i="37"/>
  <c r="H3600" i="37" s="1"/>
  <c r="G3599" i="37"/>
  <c r="H3599" i="37" s="1"/>
  <c r="G3588" i="37"/>
  <c r="H3588" i="37" s="1"/>
  <c r="H3589" i="37" s="1"/>
  <c r="G3585" i="37"/>
  <c r="H3585" i="37" s="1"/>
  <c r="G3584" i="37"/>
  <c r="H3584" i="37" s="1"/>
  <c r="G3583" i="37"/>
  <c r="H3583" i="37" s="1"/>
  <c r="G3582" i="37"/>
  <c r="H3582" i="37" s="1"/>
  <c r="G3567" i="37"/>
  <c r="H3567" i="37" s="1"/>
  <c r="G3566" i="37"/>
  <c r="H3566" i="37" s="1"/>
  <c r="G3565" i="37"/>
  <c r="H3565" i="37" s="1"/>
  <c r="G3564" i="37"/>
  <c r="H3564" i="37" s="1"/>
  <c r="G3550" i="37"/>
  <c r="H3550" i="37" s="1"/>
  <c r="G3549" i="37"/>
  <c r="H3549" i="37" s="1"/>
  <c r="G3548" i="37"/>
  <c r="H3548" i="37" s="1"/>
  <c r="G3547" i="37"/>
  <c r="H3547" i="37" s="1"/>
  <c r="G3533" i="37"/>
  <c r="H3533" i="37" s="1"/>
  <c r="G3532" i="37"/>
  <c r="H3532" i="37" s="1"/>
  <c r="G3531" i="37"/>
  <c r="H3531" i="37" s="1"/>
  <c r="G3530" i="37"/>
  <c r="H3530" i="37" s="1"/>
  <c r="G3515" i="37"/>
  <c r="H3515" i="37" s="1"/>
  <c r="G3514" i="37"/>
  <c r="H3514" i="37" s="1"/>
  <c r="G3513" i="37"/>
  <c r="H3513" i="37" s="1"/>
  <c r="G3512" i="37"/>
  <c r="H3512" i="37" s="1"/>
  <c r="G3498" i="37"/>
  <c r="H3498" i="37" s="1"/>
  <c r="G3497" i="37"/>
  <c r="H3497" i="37" s="1"/>
  <c r="G3496" i="37"/>
  <c r="H3496" i="37" s="1"/>
  <c r="G3495" i="37"/>
  <c r="H3495" i="37" s="1"/>
  <c r="G3481" i="37"/>
  <c r="H3481" i="37" s="1"/>
  <c r="G3480" i="37"/>
  <c r="H3480" i="37" s="1"/>
  <c r="G3479" i="37"/>
  <c r="H3479" i="37" s="1"/>
  <c r="G3478" i="37"/>
  <c r="H3478" i="37" s="1"/>
  <c r="G3464" i="37"/>
  <c r="H3464" i="37" s="1"/>
  <c r="G3463" i="37"/>
  <c r="H3463" i="37" s="1"/>
  <c r="G3462" i="37"/>
  <c r="H3462" i="37" s="1"/>
  <c r="G3461" i="37"/>
  <c r="H3461" i="37" s="1"/>
  <c r="G3447" i="37"/>
  <c r="H3447" i="37" s="1"/>
  <c r="G3446" i="37"/>
  <c r="H3446" i="37" s="1"/>
  <c r="G3445" i="37"/>
  <c r="H3445" i="37" s="1"/>
  <c r="G3444" i="37"/>
  <c r="H3444" i="37" s="1"/>
  <c r="G3430" i="37"/>
  <c r="H3430" i="37" s="1"/>
  <c r="G3429" i="37"/>
  <c r="H3429" i="37" s="1"/>
  <c r="G3428" i="37"/>
  <c r="H3428" i="37" s="1"/>
  <c r="G3427" i="37"/>
  <c r="H3427" i="37" s="1"/>
  <c r="G3413" i="37"/>
  <c r="H3413" i="37" s="1"/>
  <c r="G3412" i="37"/>
  <c r="H3412" i="37" s="1"/>
  <c r="G3411" i="37"/>
  <c r="H3411" i="37" s="1"/>
  <c r="G3410" i="37"/>
  <c r="H3410" i="37" s="1"/>
  <c r="G3395" i="37"/>
  <c r="H3395" i="37" s="1"/>
  <c r="G3394" i="37"/>
  <c r="H3394" i="37" s="1"/>
  <c r="G3393" i="37"/>
  <c r="H3393" i="37" s="1"/>
  <c r="G3392" i="37"/>
  <c r="H3392" i="37" s="1"/>
  <c r="G3378" i="37"/>
  <c r="H3378" i="37" s="1"/>
  <c r="G3377" i="37"/>
  <c r="H3377" i="37" s="1"/>
  <c r="G3376" i="37"/>
  <c r="H3376" i="37" s="1"/>
  <c r="G3375" i="37"/>
  <c r="H3375" i="37" s="1"/>
  <c r="G3361" i="37"/>
  <c r="H3361" i="37" s="1"/>
  <c r="G3360" i="37"/>
  <c r="H3360" i="37" s="1"/>
  <c r="G3359" i="37"/>
  <c r="H3359" i="37" s="1"/>
  <c r="G3358" i="37"/>
  <c r="H3358" i="37" s="1"/>
  <c r="G3344" i="37"/>
  <c r="H3344" i="37" s="1"/>
  <c r="G3343" i="37"/>
  <c r="H3343" i="37" s="1"/>
  <c r="G3342" i="37"/>
  <c r="H3342" i="37" s="1"/>
  <c r="G3341" i="37"/>
  <c r="H3341" i="37" s="1"/>
  <c r="G3326" i="37"/>
  <c r="H3326" i="37" s="1"/>
  <c r="G3325" i="37"/>
  <c r="H3325" i="37" s="1"/>
  <c r="G3324" i="37"/>
  <c r="H3324" i="37" s="1"/>
  <c r="G3323" i="37"/>
  <c r="H3323" i="37" s="1"/>
  <c r="G3309" i="37"/>
  <c r="H3309" i="37" s="1"/>
  <c r="G3308" i="37"/>
  <c r="H3308" i="37" s="1"/>
  <c r="G3307" i="37"/>
  <c r="H3307" i="37" s="1"/>
  <c r="G3306" i="37"/>
  <c r="H3306" i="37" s="1"/>
  <c r="G3292" i="37"/>
  <c r="H3292" i="37" s="1"/>
  <c r="G3291" i="37"/>
  <c r="H3291" i="37" s="1"/>
  <c r="G3290" i="37"/>
  <c r="H3290" i="37" s="1"/>
  <c r="G3289" i="37"/>
  <c r="H3289" i="37" s="1"/>
  <c r="G3275" i="37"/>
  <c r="H3275" i="37" s="1"/>
  <c r="G3274" i="37"/>
  <c r="H3274" i="37" s="1"/>
  <c r="G3273" i="37"/>
  <c r="H3273" i="37" s="1"/>
  <c r="G3272" i="37"/>
  <c r="H3272" i="37" s="1"/>
  <c r="G3258" i="37"/>
  <c r="H3258" i="37" s="1"/>
  <c r="G3257" i="37"/>
  <c r="H3257" i="37" s="1"/>
  <c r="G3256" i="37"/>
  <c r="H3256" i="37" s="1"/>
  <c r="G3255" i="37"/>
  <c r="H3255" i="37" s="1"/>
  <c r="G3241" i="37"/>
  <c r="H3241" i="37" s="1"/>
  <c r="G3240" i="37"/>
  <c r="H3240" i="37" s="1"/>
  <c r="G3239" i="37"/>
  <c r="H3239" i="37" s="1"/>
  <c r="G3238" i="37"/>
  <c r="H3238" i="37" s="1"/>
  <c r="G3224" i="37"/>
  <c r="H3224" i="37" s="1"/>
  <c r="G3223" i="37"/>
  <c r="H3223" i="37" s="1"/>
  <c r="G3222" i="37"/>
  <c r="H3222" i="37" s="1"/>
  <c r="G3221" i="37"/>
  <c r="H3221" i="37" s="1"/>
  <c r="G3207" i="37"/>
  <c r="H3207" i="37" s="1"/>
  <c r="G3206" i="37"/>
  <c r="H3206" i="37" s="1"/>
  <c r="G3205" i="37"/>
  <c r="H3205" i="37" s="1"/>
  <c r="G3204" i="37"/>
  <c r="H3204" i="37" s="1"/>
  <c r="G3189" i="37"/>
  <c r="H3189" i="37" s="1"/>
  <c r="G3188" i="37"/>
  <c r="H3188" i="37" s="1"/>
  <c r="G3187" i="37"/>
  <c r="H3187" i="37" s="1"/>
  <c r="G3186" i="37"/>
  <c r="H3186" i="37" s="1"/>
  <c r="G3172" i="37"/>
  <c r="H3172" i="37" s="1"/>
  <c r="G3171" i="37"/>
  <c r="H3171" i="37" s="1"/>
  <c r="G3170" i="37"/>
  <c r="H3170" i="37" s="1"/>
  <c r="G3169" i="37"/>
  <c r="H3169" i="37" s="1"/>
  <c r="G3155" i="37"/>
  <c r="H3155" i="37" s="1"/>
  <c r="G3154" i="37"/>
  <c r="H3154" i="37" s="1"/>
  <c r="G3153" i="37"/>
  <c r="H3153" i="37" s="1"/>
  <c r="G3152" i="37"/>
  <c r="H3152" i="37" s="1"/>
  <c r="G3138" i="37"/>
  <c r="H3138" i="37" s="1"/>
  <c r="G3137" i="37"/>
  <c r="H3137" i="37" s="1"/>
  <c r="G3136" i="37"/>
  <c r="H3136" i="37" s="1"/>
  <c r="G3135" i="37"/>
  <c r="H3135" i="37" s="1"/>
  <c r="G3119" i="37"/>
  <c r="H3119" i="37" s="1"/>
  <c r="G3118" i="37"/>
  <c r="H3118" i="37" s="1"/>
  <c r="G3117" i="37"/>
  <c r="H3117" i="37" s="1"/>
  <c r="G3116" i="37"/>
  <c r="H3116" i="37" s="1"/>
  <c r="G3102" i="37"/>
  <c r="H3102" i="37" s="1"/>
  <c r="G3101" i="37"/>
  <c r="H3101" i="37" s="1"/>
  <c r="G3100" i="37"/>
  <c r="H3100" i="37" s="1"/>
  <c r="G3099" i="37"/>
  <c r="H3099" i="37" s="1"/>
  <c r="G3085" i="37"/>
  <c r="H3085" i="37" s="1"/>
  <c r="G3084" i="37"/>
  <c r="H3084" i="37" s="1"/>
  <c r="G3083" i="37"/>
  <c r="H3083" i="37" s="1"/>
  <c r="G3082" i="37"/>
  <c r="H3082" i="37" s="1"/>
  <c r="G3067" i="37"/>
  <c r="H3067" i="37" s="1"/>
  <c r="G3066" i="37"/>
  <c r="H3066" i="37" s="1"/>
  <c r="G3065" i="37"/>
  <c r="H3065" i="37" s="1"/>
  <c r="G3064" i="37"/>
  <c r="H3064" i="37" s="1"/>
  <c r="G3050" i="37"/>
  <c r="H3050" i="37" s="1"/>
  <c r="G3049" i="37"/>
  <c r="H3049" i="37" s="1"/>
  <c r="G3048" i="37"/>
  <c r="H3048" i="37" s="1"/>
  <c r="G3047" i="37"/>
  <c r="H3047" i="37" s="1"/>
  <c r="G3033" i="37"/>
  <c r="H3033" i="37" s="1"/>
  <c r="G3032" i="37"/>
  <c r="H3032" i="37" s="1"/>
  <c r="G3031" i="37"/>
  <c r="H3031" i="37" s="1"/>
  <c r="G3030" i="37"/>
  <c r="H3030" i="37" s="1"/>
  <c r="G3016" i="37"/>
  <c r="H3016" i="37" s="1"/>
  <c r="G3015" i="37"/>
  <c r="H3015" i="37" s="1"/>
  <c r="G3014" i="37"/>
  <c r="H3014" i="37" s="1"/>
  <c r="G3013" i="37"/>
  <c r="H3013" i="37" s="1"/>
  <c r="G2999" i="37"/>
  <c r="H2999" i="37" s="1"/>
  <c r="G2998" i="37"/>
  <c r="H2998" i="37" s="1"/>
  <c r="G2997" i="37"/>
  <c r="H2997" i="37" s="1"/>
  <c r="G2996" i="37"/>
  <c r="H2996" i="37" s="1"/>
  <c r="G2982" i="37"/>
  <c r="H2982" i="37" s="1"/>
  <c r="G2981" i="37"/>
  <c r="H2981" i="37" s="1"/>
  <c r="G2980" i="37"/>
  <c r="H2980" i="37" s="1"/>
  <c r="G2979" i="37"/>
  <c r="H2979" i="37" s="1"/>
  <c r="G2965" i="37"/>
  <c r="H2965" i="37" s="1"/>
  <c r="G2964" i="37"/>
  <c r="H2964" i="37" s="1"/>
  <c r="G2963" i="37"/>
  <c r="H2963" i="37" s="1"/>
  <c r="G2962" i="37"/>
  <c r="H2962" i="37" s="1"/>
  <c r="G2948" i="37"/>
  <c r="H2948" i="37" s="1"/>
  <c r="G2947" i="37"/>
  <c r="H2947" i="37" s="1"/>
  <c r="G2946" i="37"/>
  <c r="H2946" i="37" s="1"/>
  <c r="G2945" i="37"/>
  <c r="H2945" i="37" s="1"/>
  <c r="G2930" i="37"/>
  <c r="H2930" i="37" s="1"/>
  <c r="G2929" i="37"/>
  <c r="H2929" i="37" s="1"/>
  <c r="G2928" i="37"/>
  <c r="H2928" i="37" s="1"/>
  <c r="G2927" i="37"/>
  <c r="H2927" i="37" s="1"/>
  <c r="G2916" i="37"/>
  <c r="H2916" i="37" s="1"/>
  <c r="H2917" i="37" s="1"/>
  <c r="G2913" i="37"/>
  <c r="H2913" i="37" s="1"/>
  <c r="G2912" i="37"/>
  <c r="H2912" i="37" s="1"/>
  <c r="G2911" i="37"/>
  <c r="H2911" i="37" s="1"/>
  <c r="G2910" i="37"/>
  <c r="H2910" i="37" s="1"/>
  <c r="G2896" i="37"/>
  <c r="H2896" i="37" s="1"/>
  <c r="G2895" i="37"/>
  <c r="H2895" i="37" s="1"/>
  <c r="G2894" i="37"/>
  <c r="H2894" i="37" s="1"/>
  <c r="G2893" i="37"/>
  <c r="H2893" i="37" s="1"/>
  <c r="G2879" i="37"/>
  <c r="H2879" i="37" s="1"/>
  <c r="G2878" i="37"/>
  <c r="H2878" i="37" s="1"/>
  <c r="G2877" i="37"/>
  <c r="H2877" i="37" s="1"/>
  <c r="G2876" i="37"/>
  <c r="H2876" i="37" s="1"/>
  <c r="G2860" i="37"/>
  <c r="H2860" i="37" s="1"/>
  <c r="G2859" i="37"/>
  <c r="H2859" i="37" s="1"/>
  <c r="G2858" i="37"/>
  <c r="H2858" i="37" s="1"/>
  <c r="G2857" i="37"/>
  <c r="H2857" i="37" s="1"/>
  <c r="G2843" i="37"/>
  <c r="H2843" i="37" s="1"/>
  <c r="G2842" i="37"/>
  <c r="H2842" i="37" s="1"/>
  <c r="G2841" i="37"/>
  <c r="H2841" i="37" s="1"/>
  <c r="G2840" i="37"/>
  <c r="H2840" i="37" s="1"/>
  <c r="G2825" i="37"/>
  <c r="H2825" i="37" s="1"/>
  <c r="G2824" i="37"/>
  <c r="H2824" i="37" s="1"/>
  <c r="G2823" i="37"/>
  <c r="H2823" i="37" s="1"/>
  <c r="G2822" i="37"/>
  <c r="H2822" i="37" s="1"/>
  <c r="G2808" i="37"/>
  <c r="H2808" i="37" s="1"/>
  <c r="G2807" i="37"/>
  <c r="H2807" i="37" s="1"/>
  <c r="G2806" i="37"/>
  <c r="H2806" i="37" s="1"/>
  <c r="G2805" i="37"/>
  <c r="H2805" i="37" s="1"/>
  <c r="G2791" i="37"/>
  <c r="H2791" i="37" s="1"/>
  <c r="G2790" i="37"/>
  <c r="H2790" i="37" s="1"/>
  <c r="G2789" i="37"/>
  <c r="H2789" i="37" s="1"/>
  <c r="G2788" i="37"/>
  <c r="H2788" i="37" s="1"/>
  <c r="G2774" i="37"/>
  <c r="H2774" i="37" s="1"/>
  <c r="G2773" i="37"/>
  <c r="H2773" i="37" s="1"/>
  <c r="G2772" i="37"/>
  <c r="H2772" i="37" s="1"/>
  <c r="G2771" i="37"/>
  <c r="H2771" i="37" s="1"/>
  <c r="G2757" i="37"/>
  <c r="H2757" i="37" s="1"/>
  <c r="G2756" i="37"/>
  <c r="H2756" i="37" s="1"/>
  <c r="G2755" i="37"/>
  <c r="H2755" i="37" s="1"/>
  <c r="G2754" i="37"/>
  <c r="H2754" i="37" s="1"/>
  <c r="G2740" i="37"/>
  <c r="H2740" i="37" s="1"/>
  <c r="G2739" i="37"/>
  <c r="H2739" i="37" s="1"/>
  <c r="G2738" i="37"/>
  <c r="H2738" i="37" s="1"/>
  <c r="G2737" i="37"/>
  <c r="H2737" i="37" s="1"/>
  <c r="G2723" i="37"/>
  <c r="H2723" i="37" s="1"/>
  <c r="G2722" i="37"/>
  <c r="H2722" i="37" s="1"/>
  <c r="G2721" i="37"/>
  <c r="H2721" i="37" s="1"/>
  <c r="G2720" i="37"/>
  <c r="H2720" i="37" s="1"/>
  <c r="G2706" i="37"/>
  <c r="H2706" i="37" s="1"/>
  <c r="G2705" i="37"/>
  <c r="H2705" i="37" s="1"/>
  <c r="G2704" i="37"/>
  <c r="H2704" i="37" s="1"/>
  <c r="G2703" i="37"/>
  <c r="H2703" i="37" s="1"/>
  <c r="G2688" i="37"/>
  <c r="H2688" i="37" s="1"/>
  <c r="G2687" i="37"/>
  <c r="H2687" i="37" s="1"/>
  <c r="G2686" i="37"/>
  <c r="H2686" i="37" s="1"/>
  <c r="G2685" i="37"/>
  <c r="H2685" i="37" s="1"/>
  <c r="G2671" i="37"/>
  <c r="H2671" i="37" s="1"/>
  <c r="G2670" i="37"/>
  <c r="H2670" i="37" s="1"/>
  <c r="G2669" i="37"/>
  <c r="H2669" i="37" s="1"/>
  <c r="G2668" i="37"/>
  <c r="H2668" i="37" s="1"/>
  <c r="G2622" i="37"/>
  <c r="H2622" i="37" s="1"/>
  <c r="H2623" i="37" s="1"/>
  <c r="G2654" i="37"/>
  <c r="H2654" i="37" s="1"/>
  <c r="G2653" i="37"/>
  <c r="H2653" i="37" s="1"/>
  <c r="G2652" i="37"/>
  <c r="H2652" i="37" s="1"/>
  <c r="G2651" i="37"/>
  <c r="H2651" i="37" s="1"/>
  <c r="G2637" i="37"/>
  <c r="H2637" i="37" s="1"/>
  <c r="G2636" i="37"/>
  <c r="H2636" i="37" s="1"/>
  <c r="G2635" i="37"/>
  <c r="H2635" i="37" s="1"/>
  <c r="G2634" i="37"/>
  <c r="H2634" i="37" s="1"/>
  <c r="G2619" i="37"/>
  <c r="H2619" i="37" s="1"/>
  <c r="G2618" i="37"/>
  <c r="H2618" i="37" s="1"/>
  <c r="G2617" i="37"/>
  <c r="H2617" i="37" s="1"/>
  <c r="G2616" i="37"/>
  <c r="H2616" i="37" s="1"/>
  <c r="G2605" i="37"/>
  <c r="H2605" i="37" s="1"/>
  <c r="H2606" i="37" s="1"/>
  <c r="G2602" i="37"/>
  <c r="H2602" i="37" s="1"/>
  <c r="G2601" i="37"/>
  <c r="H2601" i="37" s="1"/>
  <c r="G2600" i="37"/>
  <c r="H2600" i="37" s="1"/>
  <c r="G2599" i="37"/>
  <c r="H2599" i="37" s="1"/>
  <c r="G2588" i="37"/>
  <c r="H2588" i="37" s="1"/>
  <c r="H2589" i="37" s="1"/>
  <c r="G2585" i="37"/>
  <c r="H2585" i="37" s="1"/>
  <c r="G2584" i="37"/>
  <c r="H2584" i="37" s="1"/>
  <c r="G2583" i="37"/>
  <c r="H2583" i="37" s="1"/>
  <c r="G2582" i="37"/>
  <c r="H2582" i="37" s="1"/>
  <c r="G2570" i="37"/>
  <c r="H2570" i="37" s="1"/>
  <c r="H2571" i="37" s="1"/>
  <c r="G2567" i="37"/>
  <c r="H2567" i="37" s="1"/>
  <c r="G2566" i="37"/>
  <c r="H2566" i="37" s="1"/>
  <c r="G2565" i="37"/>
  <c r="H2565" i="37" s="1"/>
  <c r="G2564" i="37"/>
  <c r="H2564" i="37" s="1"/>
  <c r="G2553" i="37"/>
  <c r="H2553" i="37" s="1"/>
  <c r="H2554" i="37" s="1"/>
  <c r="G2550" i="37"/>
  <c r="H2550" i="37" s="1"/>
  <c r="G2549" i="37"/>
  <c r="H2549" i="37" s="1"/>
  <c r="G2548" i="37"/>
  <c r="H2548" i="37" s="1"/>
  <c r="G2547" i="37"/>
  <c r="H2547" i="37" s="1"/>
  <c r="G2533" i="37"/>
  <c r="H2533" i="37" s="1"/>
  <c r="G2532" i="37"/>
  <c r="H2532" i="37" s="1"/>
  <c r="G2531" i="37"/>
  <c r="H2531" i="37" s="1"/>
  <c r="G2530" i="37"/>
  <c r="H2530" i="37" s="1"/>
  <c r="G2519" i="37"/>
  <c r="H2519" i="37" s="1"/>
  <c r="H2520" i="37" s="1"/>
  <c r="G2516" i="37"/>
  <c r="H2516" i="37" s="1"/>
  <c r="G2515" i="37"/>
  <c r="H2515" i="37" s="1"/>
  <c r="G2514" i="37"/>
  <c r="H2514" i="37" s="1"/>
  <c r="G2513" i="37"/>
  <c r="H2513" i="37" s="1"/>
  <c r="G2502" i="37"/>
  <c r="H2502" i="37" s="1"/>
  <c r="H2503" i="37" s="1"/>
  <c r="G2499" i="37"/>
  <c r="H2499" i="37" s="1"/>
  <c r="G2498" i="37"/>
  <c r="H2498" i="37" s="1"/>
  <c r="G2497" i="37"/>
  <c r="H2497" i="37" s="1"/>
  <c r="G2496" i="37"/>
  <c r="H2496" i="37" s="1"/>
  <c r="G2485" i="37"/>
  <c r="H2485" i="37" s="1"/>
  <c r="H2486" i="37" s="1"/>
  <c r="G2482" i="37"/>
  <c r="H2482" i="37" s="1"/>
  <c r="G2481" i="37"/>
  <c r="H2481" i="37" s="1"/>
  <c r="G2480" i="37"/>
  <c r="H2480" i="37" s="1"/>
  <c r="G2479" i="37"/>
  <c r="H2479" i="37" s="1"/>
  <c r="G2468" i="37"/>
  <c r="H2468" i="37" s="1"/>
  <c r="H2469" i="37" s="1"/>
  <c r="G2465" i="37"/>
  <c r="H2465" i="37" s="1"/>
  <c r="G2464" i="37"/>
  <c r="H2464" i="37" s="1"/>
  <c r="G2463" i="37"/>
  <c r="H2463" i="37" s="1"/>
  <c r="G2462" i="37"/>
  <c r="H2462" i="37" s="1"/>
  <c r="G2451" i="37"/>
  <c r="H2451" i="37" s="1"/>
  <c r="H2452" i="37" s="1"/>
  <c r="G2448" i="37"/>
  <c r="H2448" i="37" s="1"/>
  <c r="G2447" i="37"/>
  <c r="H2447" i="37" s="1"/>
  <c r="G2446" i="37"/>
  <c r="H2446" i="37" s="1"/>
  <c r="G2445" i="37"/>
  <c r="H2445" i="37" s="1"/>
  <c r="G2433" i="37"/>
  <c r="H2433" i="37" s="1"/>
  <c r="H2434" i="37" s="1"/>
  <c r="G2430" i="37"/>
  <c r="H2430" i="37" s="1"/>
  <c r="G2429" i="37"/>
  <c r="H2429" i="37" s="1"/>
  <c r="G2428" i="37"/>
  <c r="H2428" i="37" s="1"/>
  <c r="G2427" i="37"/>
  <c r="H2427" i="37" s="1"/>
  <c r="G2416" i="37"/>
  <c r="H2416" i="37" s="1"/>
  <c r="H2417" i="37" s="1"/>
  <c r="G2413" i="37"/>
  <c r="H2413" i="37" s="1"/>
  <c r="G2412" i="37"/>
  <c r="H2412" i="37" s="1"/>
  <c r="G2411" i="37"/>
  <c r="H2411" i="37" s="1"/>
  <c r="G2410" i="37"/>
  <c r="H2410" i="37" s="1"/>
  <c r="G2398" i="37"/>
  <c r="H2398" i="37" s="1"/>
  <c r="H2399" i="37" s="1"/>
  <c r="G2395" i="37"/>
  <c r="H2395" i="37" s="1"/>
  <c r="G2394" i="37"/>
  <c r="H2394" i="37" s="1"/>
  <c r="G2393" i="37"/>
  <c r="H2393" i="37" s="1"/>
  <c r="G2392" i="37"/>
  <c r="H2392" i="37" s="1"/>
  <c r="G2380" i="37"/>
  <c r="H2380" i="37" s="1"/>
  <c r="H2381" i="37" s="1"/>
  <c r="G2377" i="37"/>
  <c r="H2377" i="37" s="1"/>
  <c r="G2376" i="37"/>
  <c r="H2376" i="37" s="1"/>
  <c r="G2375" i="37"/>
  <c r="H2375" i="37" s="1"/>
  <c r="G2374" i="37"/>
  <c r="H2374" i="37" s="1"/>
  <c r="G2359" i="37"/>
  <c r="H2359" i="37" s="1"/>
  <c r="G2358" i="37"/>
  <c r="H2358" i="37" s="1"/>
  <c r="G2357" i="37"/>
  <c r="H2357" i="37" s="1"/>
  <c r="G2356" i="37"/>
  <c r="H2356" i="37" s="1"/>
  <c r="G2342" i="37"/>
  <c r="H2342" i="37" s="1"/>
  <c r="G2341" i="37"/>
  <c r="H2341" i="37" s="1"/>
  <c r="G2340" i="37"/>
  <c r="H2340" i="37" s="1"/>
  <c r="G2339" i="37"/>
  <c r="H2339" i="37" s="1"/>
  <c r="G2325" i="37"/>
  <c r="H2325" i="37" s="1"/>
  <c r="G2324" i="37"/>
  <c r="H2324" i="37" s="1"/>
  <c r="G2323" i="37"/>
  <c r="H2323" i="37" s="1"/>
  <c r="G2322" i="37"/>
  <c r="H2322" i="37" s="1"/>
  <c r="G2308" i="37"/>
  <c r="H2308" i="37" s="1"/>
  <c r="G2307" i="37"/>
  <c r="H2307" i="37" s="1"/>
  <c r="G2306" i="37"/>
  <c r="H2306" i="37" s="1"/>
  <c r="G2305" i="37"/>
  <c r="H2305" i="37" s="1"/>
  <c r="G2291" i="37"/>
  <c r="H2291" i="37" s="1"/>
  <c r="G2290" i="37"/>
  <c r="H2290" i="37" s="1"/>
  <c r="G2289" i="37"/>
  <c r="H2289" i="37" s="1"/>
  <c r="G2288" i="37"/>
  <c r="H2288" i="37" s="1"/>
  <c r="G2274" i="37"/>
  <c r="H2274" i="37" s="1"/>
  <c r="G2273" i="37"/>
  <c r="H2273" i="37" s="1"/>
  <c r="G2272" i="37"/>
  <c r="H2272" i="37" s="1"/>
  <c r="G2271" i="37"/>
  <c r="H2271" i="37" s="1"/>
  <c r="G2256" i="37"/>
  <c r="H2256" i="37" s="1"/>
  <c r="G2255" i="37"/>
  <c r="H2255" i="37" s="1"/>
  <c r="G2254" i="37"/>
  <c r="H2254" i="37" s="1"/>
  <c r="G2253" i="37"/>
  <c r="H2253" i="37" s="1"/>
  <c r="G2239" i="37"/>
  <c r="H2239" i="37" s="1"/>
  <c r="G2238" i="37"/>
  <c r="H2238" i="37" s="1"/>
  <c r="G2237" i="37"/>
  <c r="H2237" i="37" s="1"/>
  <c r="G2236" i="37"/>
  <c r="H2236" i="37" s="1"/>
  <c r="G2222" i="37"/>
  <c r="H2222" i="37" s="1"/>
  <c r="G2221" i="37"/>
  <c r="H2221" i="37" s="1"/>
  <c r="G2220" i="37"/>
  <c r="H2220" i="37" s="1"/>
  <c r="G2219" i="37"/>
  <c r="H2219" i="37" s="1"/>
  <c r="G2205" i="37"/>
  <c r="H2205" i="37" s="1"/>
  <c r="G2204" i="37"/>
  <c r="H2204" i="37" s="1"/>
  <c r="G2203" i="37"/>
  <c r="H2203" i="37" s="1"/>
  <c r="G2202" i="37"/>
  <c r="H2202" i="37" s="1"/>
  <c r="G2188" i="37"/>
  <c r="H2188" i="37" s="1"/>
  <c r="G2187" i="37"/>
  <c r="H2187" i="37" s="1"/>
  <c r="G2186" i="37"/>
  <c r="H2186" i="37" s="1"/>
  <c r="G2185" i="37"/>
  <c r="H2185" i="37" s="1"/>
  <c r="G2171" i="37"/>
  <c r="H2171" i="37" s="1"/>
  <c r="G2170" i="37"/>
  <c r="H2170" i="37" s="1"/>
  <c r="G2169" i="37"/>
  <c r="H2169" i="37" s="1"/>
  <c r="G2168" i="37"/>
  <c r="H2168" i="37" s="1"/>
  <c r="G2154" i="37"/>
  <c r="H2154" i="37" s="1"/>
  <c r="G2153" i="37"/>
  <c r="H2153" i="37" s="1"/>
  <c r="G2152" i="37"/>
  <c r="H2152" i="37" s="1"/>
  <c r="G2151" i="37"/>
  <c r="H2151" i="37" s="1"/>
  <c r="G2140" i="37"/>
  <c r="H2140" i="37" s="1"/>
  <c r="H2141" i="37" s="1"/>
  <c r="G2137" i="37"/>
  <c r="H2137" i="37" s="1"/>
  <c r="G2136" i="37"/>
  <c r="H2136" i="37" s="1"/>
  <c r="G2135" i="37"/>
  <c r="H2135" i="37" s="1"/>
  <c r="G2134" i="37"/>
  <c r="H2134" i="37" s="1"/>
  <c r="G2119" i="37"/>
  <c r="H2119" i="37" s="1"/>
  <c r="G2118" i="37"/>
  <c r="H2118" i="37" s="1"/>
  <c r="G2117" i="37"/>
  <c r="H2117" i="37" s="1"/>
  <c r="G2116" i="37"/>
  <c r="H2116" i="37" s="1"/>
  <c r="G2102" i="37"/>
  <c r="H2102" i="37" s="1"/>
  <c r="G2101" i="37"/>
  <c r="H2101" i="37" s="1"/>
  <c r="G2100" i="37"/>
  <c r="H2100" i="37" s="1"/>
  <c r="G2099" i="37"/>
  <c r="H2099" i="37" s="1"/>
  <c r="G2085" i="37"/>
  <c r="H2085" i="37" s="1"/>
  <c r="G2084" i="37"/>
  <c r="H2084" i="37" s="1"/>
  <c r="G2083" i="37"/>
  <c r="H2083" i="37" s="1"/>
  <c r="G2082" i="37"/>
  <c r="H2082" i="37" s="1"/>
  <c r="G2067" i="37"/>
  <c r="H2067" i="37" s="1"/>
  <c r="G2066" i="37"/>
  <c r="H2066" i="37" s="1"/>
  <c r="G2065" i="37"/>
  <c r="H2065" i="37" s="1"/>
  <c r="G2064" i="37"/>
  <c r="H2064" i="37" s="1"/>
  <c r="G2050" i="37"/>
  <c r="H2050" i="37" s="1"/>
  <c r="G2049" i="37"/>
  <c r="H2049" i="37" s="1"/>
  <c r="G2048" i="37"/>
  <c r="H2048" i="37" s="1"/>
  <c r="G2047" i="37"/>
  <c r="H2047" i="37" s="1"/>
  <c r="G2033" i="37"/>
  <c r="H2033" i="37" s="1"/>
  <c r="G2032" i="37"/>
  <c r="H2032" i="37" s="1"/>
  <c r="G2031" i="37"/>
  <c r="H2031" i="37" s="1"/>
  <c r="G2030" i="37"/>
  <c r="H2030" i="37" s="1"/>
  <c r="G2016" i="37"/>
  <c r="H2016" i="37" s="1"/>
  <c r="G2015" i="37"/>
  <c r="H2015" i="37" s="1"/>
  <c r="G2014" i="37"/>
  <c r="H2014" i="37" s="1"/>
  <c r="G2013" i="37"/>
  <c r="H2013" i="37" s="1"/>
  <c r="G1999" i="37"/>
  <c r="H1999" i="37" s="1"/>
  <c r="G1998" i="37"/>
  <c r="H1998" i="37" s="1"/>
  <c r="G1997" i="37"/>
  <c r="H1997" i="37" s="1"/>
  <c r="G1996" i="37"/>
  <c r="H1996" i="37" s="1"/>
  <c r="G1985" i="37"/>
  <c r="H1985" i="37" s="1"/>
  <c r="H1986" i="37" s="1"/>
  <c r="G1982" i="37"/>
  <c r="H1982" i="37" s="1"/>
  <c r="G1981" i="37"/>
  <c r="H1981" i="37" s="1"/>
  <c r="G1980" i="37"/>
  <c r="H1980" i="37" s="1"/>
  <c r="G1979" i="37"/>
  <c r="H1979" i="37" s="1"/>
  <c r="G1966" i="37"/>
  <c r="H1966" i="37" s="1"/>
  <c r="H1967" i="37" s="1"/>
  <c r="G1963" i="37"/>
  <c r="H1963" i="37" s="1"/>
  <c r="G1962" i="37"/>
  <c r="H1962" i="37" s="1"/>
  <c r="G1961" i="37"/>
  <c r="H1961" i="37" s="1"/>
  <c r="G1960" i="37"/>
  <c r="H1960" i="37" s="1"/>
  <c r="G1949" i="37"/>
  <c r="H1949" i="37" s="1"/>
  <c r="H1950" i="37" s="1"/>
  <c r="G1946" i="37"/>
  <c r="H1946" i="37" s="1"/>
  <c r="G1945" i="37"/>
  <c r="H1945" i="37" s="1"/>
  <c r="G1944" i="37"/>
  <c r="H1944" i="37" s="1"/>
  <c r="G1943" i="37"/>
  <c r="H1943" i="37" s="1"/>
  <c r="G1932" i="37"/>
  <c r="H1932" i="37" s="1"/>
  <c r="H1933" i="37" s="1"/>
  <c r="G1929" i="37"/>
  <c r="H1929" i="37" s="1"/>
  <c r="G1928" i="37"/>
  <c r="H1928" i="37" s="1"/>
  <c r="G1927" i="37"/>
  <c r="H1927" i="37" s="1"/>
  <c r="G1926" i="37"/>
  <c r="H1926" i="37" s="1"/>
  <c r="G1915" i="37"/>
  <c r="H1915" i="37" s="1"/>
  <c r="H1916" i="37" s="1"/>
  <c r="G1912" i="37"/>
  <c r="H1912" i="37" s="1"/>
  <c r="G1911" i="37"/>
  <c r="H1911" i="37" s="1"/>
  <c r="G1910" i="37"/>
  <c r="H1910" i="37" s="1"/>
  <c r="G1909" i="37"/>
  <c r="H1909" i="37" s="1"/>
  <c r="G1898" i="37"/>
  <c r="H1898" i="37" s="1"/>
  <c r="H1899" i="37" s="1"/>
  <c r="G1895" i="37"/>
  <c r="H1895" i="37" s="1"/>
  <c r="G1894" i="37"/>
  <c r="H1894" i="37" s="1"/>
  <c r="G1893" i="37"/>
  <c r="H1893" i="37" s="1"/>
  <c r="G1892" i="37"/>
  <c r="H1892" i="37" s="1"/>
  <c r="G1881" i="37"/>
  <c r="H1881" i="37" s="1"/>
  <c r="H1882" i="37" s="1"/>
  <c r="G1878" i="37"/>
  <c r="H1878" i="37" s="1"/>
  <c r="G1877" i="37"/>
  <c r="H1877" i="37" s="1"/>
  <c r="G1876" i="37"/>
  <c r="H1876" i="37" s="1"/>
  <c r="G1875" i="37"/>
  <c r="H1875" i="37" s="1"/>
  <c r="G1864" i="37"/>
  <c r="H1864" i="37" s="1"/>
  <c r="H1865" i="37" s="1"/>
  <c r="G1861" i="37"/>
  <c r="H1861" i="37" s="1"/>
  <c r="G1860" i="37"/>
  <c r="H1860" i="37" s="1"/>
  <c r="G1859" i="37"/>
  <c r="H1859" i="37" s="1"/>
  <c r="G1858" i="37"/>
  <c r="H1858" i="37" s="1"/>
  <c r="G1846" i="37"/>
  <c r="H1846" i="37" s="1"/>
  <c r="H1847" i="37" s="1"/>
  <c r="G1843" i="37"/>
  <c r="H1843" i="37" s="1"/>
  <c r="G1842" i="37"/>
  <c r="H1842" i="37" s="1"/>
  <c r="G1841" i="37"/>
  <c r="H1841" i="37" s="1"/>
  <c r="G1840" i="37"/>
  <c r="H1840" i="37" s="1"/>
  <c r="G1829" i="37"/>
  <c r="H1829" i="37" s="1"/>
  <c r="H1830" i="37" s="1"/>
  <c r="G1826" i="37"/>
  <c r="H1826" i="37" s="1"/>
  <c r="G1825" i="37"/>
  <c r="H1825" i="37" s="1"/>
  <c r="G1824" i="37"/>
  <c r="H1824" i="37" s="1"/>
  <c r="G1823" i="37"/>
  <c r="H1823" i="37" s="1"/>
  <c r="G1812" i="37"/>
  <c r="H1812" i="37" s="1"/>
  <c r="H1813" i="37" s="1"/>
  <c r="G1809" i="37"/>
  <c r="H1809" i="37" s="1"/>
  <c r="G1808" i="37"/>
  <c r="H1808" i="37" s="1"/>
  <c r="G1807" i="37"/>
  <c r="H1807" i="37" s="1"/>
  <c r="G1806" i="37"/>
  <c r="H1806" i="37" s="1"/>
  <c r="G1795" i="37"/>
  <c r="H1795" i="37" s="1"/>
  <c r="H1796" i="37" s="1"/>
  <c r="G1792" i="37"/>
  <c r="H1792" i="37" s="1"/>
  <c r="G1791" i="37"/>
  <c r="H1791" i="37" s="1"/>
  <c r="G1790" i="37"/>
  <c r="H1790" i="37" s="1"/>
  <c r="G1789" i="37"/>
  <c r="H1789" i="37" s="1"/>
  <c r="G1778" i="37"/>
  <c r="H1778" i="37" s="1"/>
  <c r="H1779" i="37" s="1"/>
  <c r="G1775" i="37"/>
  <c r="H1775" i="37" s="1"/>
  <c r="G1774" i="37"/>
  <c r="H1774" i="37" s="1"/>
  <c r="G1773" i="37"/>
  <c r="H1773" i="37" s="1"/>
  <c r="G1772" i="37"/>
  <c r="H1772" i="37" s="1"/>
  <c r="G1760" i="37"/>
  <c r="H1760" i="37" s="1"/>
  <c r="H1761" i="37" s="1"/>
  <c r="G1757" i="37"/>
  <c r="H1757" i="37" s="1"/>
  <c r="G1756" i="37"/>
  <c r="H1756" i="37" s="1"/>
  <c r="G1755" i="37"/>
  <c r="H1755" i="37" s="1"/>
  <c r="G1754" i="37"/>
  <c r="H1754" i="37" s="1"/>
  <c r="G1743" i="37"/>
  <c r="H1743" i="37" s="1"/>
  <c r="G1740" i="37"/>
  <c r="H1740" i="37" s="1"/>
  <c r="G1739" i="37"/>
  <c r="H1739" i="37" s="1"/>
  <c r="G1738" i="37"/>
  <c r="H1738" i="37" s="1"/>
  <c r="G1737" i="37"/>
  <c r="H1737" i="37" s="1"/>
  <c r="H38" i="39" l="1"/>
  <c r="H52" i="39"/>
  <c r="H57" i="39"/>
  <c r="H2672" i="37"/>
  <c r="H2689" i="37"/>
  <c r="H2707" i="37"/>
  <c r="H2724" i="37"/>
  <c r="H2741" i="37"/>
  <c r="H2758" i="37"/>
  <c r="H2775" i="37"/>
  <c r="H2792" i="37"/>
  <c r="H2809" i="37"/>
  <c r="H2826" i="37"/>
  <c r="H2844" i="37"/>
  <c r="H2861" i="37"/>
  <c r="H2880" i="37"/>
  <c r="H2897" i="37"/>
  <c r="H2914" i="37"/>
  <c r="H2920" i="37" s="1"/>
  <c r="H3637" i="37"/>
  <c r="H3643" i="37" s="1"/>
  <c r="H3706" i="37"/>
  <c r="H3712" i="37" s="1"/>
  <c r="H3774" i="37"/>
  <c r="H3780" i="37" s="1"/>
  <c r="H3846" i="37"/>
  <c r="H3920" i="37"/>
  <c r="H3955" i="37"/>
  <c r="H3990" i="37"/>
  <c r="H4007" i="37"/>
  <c r="H4024" i="37"/>
  <c r="H3937" i="37"/>
  <c r="H3972" i="37"/>
  <c r="H4041" i="37"/>
  <c r="H4058" i="37"/>
  <c r="H4075" i="37"/>
  <c r="H4092" i="37"/>
  <c r="H4109" i="37"/>
  <c r="H4126" i="37"/>
  <c r="H4144" i="37"/>
  <c r="H4150" i="37" s="1"/>
  <c r="H4213" i="37"/>
  <c r="H4230" i="37"/>
  <c r="H4236" i="37" s="1"/>
  <c r="H4317" i="37"/>
  <c r="H4323" i="37" s="1"/>
  <c r="H4385" i="37"/>
  <c r="H4391" i="37" s="1"/>
  <c r="H4454" i="37"/>
  <c r="H4460" i="37" s="1"/>
  <c r="H4523" i="37"/>
  <c r="H4529" i="37" s="1"/>
  <c r="H4730" i="37"/>
  <c r="H4736" i="37" s="1"/>
  <c r="H4801" i="37"/>
  <c r="H4807" i="37" s="1"/>
  <c r="H4873" i="37"/>
  <c r="H4879" i="37" s="1"/>
  <c r="H4942" i="37"/>
  <c r="H4948" i="37" s="1"/>
  <c r="H2000" i="37"/>
  <c r="H2017" i="37"/>
  <c r="H2034" i="37"/>
  <c r="H2051" i="37"/>
  <c r="H2068" i="37"/>
  <c r="H2086" i="37"/>
  <c r="H2103" i="37"/>
  <c r="H2120" i="37"/>
  <c r="H2138" i="37"/>
  <c r="H2144" i="37" s="1"/>
  <c r="H2431" i="37"/>
  <c r="H2437" i="37" s="1"/>
  <c r="H2500" i="37"/>
  <c r="H2506" i="37" s="1"/>
  <c r="H2586" i="37"/>
  <c r="H2592" i="37" s="1"/>
  <c r="H72" i="39"/>
  <c r="H77" i="39"/>
  <c r="H100" i="39"/>
  <c r="H101" i="39" s="1"/>
  <c r="H102" i="39" s="1"/>
  <c r="I85" i="39" s="1"/>
  <c r="E1825" i="27" s="1"/>
  <c r="H2172" i="37"/>
  <c r="H2206" i="37"/>
  <c r="H2223" i="37"/>
  <c r="H2240" i="37"/>
  <c r="H2275" i="37"/>
  <c r="H2292" i="37"/>
  <c r="H2309" i="37"/>
  <c r="H2326" i="37"/>
  <c r="H2343" i="37"/>
  <c r="H2360" i="37"/>
  <c r="H2378" i="37"/>
  <c r="H2384" i="37" s="1"/>
  <c r="H2449" i="37"/>
  <c r="H2455" i="37" s="1"/>
  <c r="H2517" i="37"/>
  <c r="H2523" i="37" s="1"/>
  <c r="H2603" i="37"/>
  <c r="H2609" i="37" s="1"/>
  <c r="H2931" i="37"/>
  <c r="H2949" i="37"/>
  <c r="H2966" i="37"/>
  <c r="H2983" i="37"/>
  <c r="H3000" i="37"/>
  <c r="H3017" i="37"/>
  <c r="H3034" i="37"/>
  <c r="H3051" i="37"/>
  <c r="H3068" i="37"/>
  <c r="H3086" i="37"/>
  <c r="H3103" i="37"/>
  <c r="H3120" i="37"/>
  <c r="H3139" i="37"/>
  <c r="H3156" i="37"/>
  <c r="H3173" i="37"/>
  <c r="H3190" i="37"/>
  <c r="H3208" i="37"/>
  <c r="H3225" i="37"/>
  <c r="H3242" i="37"/>
  <c r="H3259" i="37"/>
  <c r="H3276" i="37"/>
  <c r="H3293" i="37"/>
  <c r="H3310" i="37"/>
  <c r="H3327" i="37"/>
  <c r="H3345" i="37"/>
  <c r="H3362" i="37"/>
  <c r="H3379" i="37"/>
  <c r="H3396" i="37"/>
  <c r="H3414" i="37"/>
  <c r="H3431" i="37"/>
  <c r="H3448" i="37"/>
  <c r="H3465" i="37"/>
  <c r="H3482" i="37"/>
  <c r="H3499" i="37"/>
  <c r="H3516" i="37"/>
  <c r="H3534" i="37"/>
  <c r="H3551" i="37"/>
  <c r="H3568" i="37"/>
  <c r="H3586" i="37"/>
  <c r="H3592" i="37" s="1"/>
  <c r="H3655" i="37"/>
  <c r="H3661" i="37" s="1"/>
  <c r="H3723" i="37"/>
  <c r="H3729" i="37" s="1"/>
  <c r="H3792" i="37"/>
  <c r="H3864" i="37"/>
  <c r="H4161" i="37"/>
  <c r="H4167" i="37" s="1"/>
  <c r="H4247" i="37"/>
  <c r="H4253" i="37" s="1"/>
  <c r="H4334" i="37"/>
  <c r="H4340" i="37" s="1"/>
  <c r="H4402" i="37"/>
  <c r="H4408" i="37" s="1"/>
  <c r="H4471" i="37"/>
  <c r="H4477" i="37" s="1"/>
  <c r="H4540" i="37"/>
  <c r="H4546" i="37" s="1"/>
  <c r="H4747" i="37"/>
  <c r="H4753" i="37" s="1"/>
  <c r="H4819" i="37"/>
  <c r="H4837" i="37"/>
  <c r="H4890" i="37"/>
  <c r="H4896" i="37" s="1"/>
  <c r="H11" i="38"/>
  <c r="H21" i="38"/>
  <c r="H13" i="39"/>
  <c r="H33" i="39"/>
  <c r="H2155" i="37"/>
  <c r="H2189" i="37"/>
  <c r="H2257" i="37"/>
  <c r="H2396" i="37"/>
  <c r="H2402" i="37" s="1"/>
  <c r="H2466" i="37"/>
  <c r="H2472" i="37" s="1"/>
  <c r="H2534" i="37"/>
  <c r="H2551" i="37"/>
  <c r="H2557" i="37" s="1"/>
  <c r="H2620" i="37"/>
  <c r="H2626" i="37" s="1"/>
  <c r="H3603" i="37"/>
  <c r="H3609" i="37" s="1"/>
  <c r="H3672" i="37"/>
  <c r="H3678" i="37" s="1"/>
  <c r="H3740" i="37"/>
  <c r="H3746" i="37" s="1"/>
  <c r="H3810" i="37"/>
  <c r="H3882" i="37"/>
  <c r="H4178" i="37"/>
  <c r="H4184" i="37" s="1"/>
  <c r="H4265" i="37"/>
  <c r="H4283" i="37"/>
  <c r="H4289" i="37" s="1"/>
  <c r="H4351" i="37"/>
  <c r="H4357" i="37" s="1"/>
  <c r="H4420" i="37"/>
  <c r="H4426" i="37" s="1"/>
  <c r="H4488" i="37"/>
  <c r="H4494" i="37" s="1"/>
  <c r="H4557" i="37"/>
  <c r="H4563" i="37" s="1"/>
  <c r="H4764" i="37"/>
  <c r="H4770" i="37" s="1"/>
  <c r="H4855" i="37"/>
  <c r="H4861" i="37" s="1"/>
  <c r="H4908" i="37"/>
  <c r="H4914" i="37" s="1"/>
  <c r="H2414" i="37"/>
  <c r="H2420" i="37" s="1"/>
  <c r="H2483" i="37"/>
  <c r="H2489" i="37" s="1"/>
  <c r="H2568" i="37"/>
  <c r="H2574" i="37" s="1"/>
  <c r="H2638" i="37"/>
  <c r="H2655" i="37"/>
  <c r="H3620" i="37"/>
  <c r="H3626" i="37" s="1"/>
  <c r="H3689" i="37"/>
  <c r="H3695" i="37" s="1"/>
  <c r="H3757" i="37"/>
  <c r="H3763" i="37" s="1"/>
  <c r="H3828" i="37"/>
  <c r="H3900" i="37"/>
  <c r="H4195" i="37"/>
  <c r="H4201" i="37" s="1"/>
  <c r="H4300" i="37"/>
  <c r="H4306" i="37" s="1"/>
  <c r="H4368" i="37"/>
  <c r="H4374" i="37" s="1"/>
  <c r="H4437" i="37"/>
  <c r="H4443" i="37" s="1"/>
  <c r="H4505" i="37"/>
  <c r="H4511" i="37" s="1"/>
  <c r="H4575" i="37"/>
  <c r="H4592" i="37"/>
  <c r="H4609" i="37"/>
  <c r="H4626" i="37"/>
  <c r="H4643" i="37"/>
  <c r="H4661" i="37"/>
  <c r="H4679" i="37"/>
  <c r="H4696" i="37"/>
  <c r="H4713" i="37"/>
  <c r="H4719" i="37" s="1"/>
  <c r="H4783" i="37"/>
  <c r="H4789" i="37" s="1"/>
  <c r="H4925" i="37"/>
  <c r="H4931" i="37" s="1"/>
  <c r="H4843" i="37"/>
  <c r="H1983" i="37"/>
  <c r="H1989" i="37" s="1"/>
  <c r="H1964" i="37"/>
  <c r="H1970" i="37" s="1"/>
  <c r="H1947" i="37"/>
  <c r="H1953" i="37" s="1"/>
  <c r="H1954" i="37" s="1"/>
  <c r="H1955" i="37" s="1"/>
  <c r="I1940" i="37" s="1"/>
  <c r="E1618" i="27" s="1"/>
  <c r="H1930" i="37"/>
  <c r="H1936" i="37" s="1"/>
  <c r="H1913" i="37"/>
  <c r="H1919" i="37" s="1"/>
  <c r="H1896" i="37"/>
  <c r="H1902" i="37" s="1"/>
  <c r="H1879" i="37"/>
  <c r="H1885" i="37" s="1"/>
  <c r="H1886" i="37" s="1"/>
  <c r="H1887" i="37" s="1"/>
  <c r="I1872" i="37" s="1"/>
  <c r="E1614" i="27" s="1"/>
  <c r="H1862" i="37"/>
  <c r="H1868" i="37" s="1"/>
  <c r="H1844" i="37"/>
  <c r="H1850" i="37" s="1"/>
  <c r="H1827" i="37"/>
  <c r="H1833" i="37" s="1"/>
  <c r="H1810" i="37"/>
  <c r="H1816" i="37" s="1"/>
  <c r="H1793" i="37"/>
  <c r="H1799" i="37" s="1"/>
  <c r="H1776" i="37"/>
  <c r="H1782" i="37" s="1"/>
  <c r="H1758" i="37"/>
  <c r="H1764" i="37" s="1"/>
  <c r="H1765" i="37" s="1"/>
  <c r="H1766" i="37" s="1"/>
  <c r="I1751" i="37" s="1"/>
  <c r="E1607" i="27" s="1"/>
  <c r="H1741" i="37"/>
  <c r="H1744" i="37"/>
  <c r="G1724" i="37"/>
  <c r="H1724" i="37" s="1"/>
  <c r="G1723" i="37"/>
  <c r="H1723" i="37" s="1"/>
  <c r="G1722" i="37"/>
  <c r="H1722" i="37" s="1"/>
  <c r="G1721" i="37"/>
  <c r="H1721" i="37" s="1"/>
  <c r="G1718" i="37"/>
  <c r="H1718" i="37" s="1"/>
  <c r="G1717" i="37"/>
  <c r="H1717" i="37" s="1"/>
  <c r="G1716" i="37"/>
  <c r="H1716" i="37" s="1"/>
  <c r="G1715" i="37"/>
  <c r="H1715" i="37" s="1"/>
  <c r="G1702" i="37"/>
  <c r="H1702" i="37" s="1"/>
  <c r="G1703" i="37"/>
  <c r="H1703" i="37" s="1"/>
  <c r="G1704" i="37"/>
  <c r="H1704" i="37" s="1"/>
  <c r="G1698" i="37"/>
  <c r="H1698" i="37" s="1"/>
  <c r="G1697" i="37"/>
  <c r="H1697" i="37" s="1"/>
  <c r="G1696" i="37"/>
  <c r="H1696" i="37" s="1"/>
  <c r="G1695" i="37"/>
  <c r="H1695" i="37" s="1"/>
  <c r="H462" i="1"/>
  <c r="H461" i="1"/>
  <c r="H459" i="1"/>
  <c r="H460" i="1"/>
  <c r="G1649" i="37" s="1"/>
  <c r="H1649" i="37" s="1"/>
  <c r="H1650" i="37" s="1"/>
  <c r="G1683" i="37"/>
  <c r="H1683" i="37" s="1"/>
  <c r="H1684" i="37" s="1"/>
  <c r="G1680" i="37"/>
  <c r="H1680" i="37" s="1"/>
  <c r="G1679" i="37"/>
  <c r="H1679" i="37" s="1"/>
  <c r="G1678" i="37"/>
  <c r="H1678" i="37" s="1"/>
  <c r="G1677" i="37"/>
  <c r="H1677" i="37" s="1"/>
  <c r="G1666" i="37"/>
  <c r="H1666" i="37" s="1"/>
  <c r="H1667" i="37" s="1"/>
  <c r="G1663" i="37"/>
  <c r="H1663" i="37" s="1"/>
  <c r="G1662" i="37"/>
  <c r="H1662" i="37" s="1"/>
  <c r="G1661" i="37"/>
  <c r="H1661" i="37" s="1"/>
  <c r="G1660" i="37"/>
  <c r="H1660" i="37" s="1"/>
  <c r="G1646" i="37"/>
  <c r="H1646" i="37" s="1"/>
  <c r="G1645" i="37"/>
  <c r="H1645" i="37" s="1"/>
  <c r="G1644" i="37"/>
  <c r="H1644" i="37" s="1"/>
  <c r="G1643" i="37"/>
  <c r="H1643" i="37" s="1"/>
  <c r="G1632" i="37"/>
  <c r="H1632" i="37" s="1"/>
  <c r="H1633" i="37" s="1"/>
  <c r="G1629" i="37"/>
  <c r="H1629" i="37" s="1"/>
  <c r="G1628" i="37"/>
  <c r="H1628" i="37" s="1"/>
  <c r="G1627" i="37"/>
  <c r="H1627" i="37" s="1"/>
  <c r="G1626" i="37"/>
  <c r="H1626" i="37" s="1"/>
  <c r="G1612" i="37"/>
  <c r="H1612" i="37" s="1"/>
  <c r="G1611" i="37"/>
  <c r="H1611" i="37" s="1"/>
  <c r="G1610" i="37"/>
  <c r="H1610" i="37" s="1"/>
  <c r="G1609" i="37"/>
  <c r="H1609" i="37" s="1"/>
  <c r="G1595" i="37"/>
  <c r="H1595" i="37" s="1"/>
  <c r="G1594" i="37"/>
  <c r="H1594" i="37" s="1"/>
  <c r="G1593" i="37"/>
  <c r="H1593" i="37" s="1"/>
  <c r="G1592" i="37"/>
  <c r="H1592" i="37" s="1"/>
  <c r="G1578" i="37"/>
  <c r="H1578" i="37" s="1"/>
  <c r="G1577" i="37"/>
  <c r="H1577" i="37" s="1"/>
  <c r="G1576" i="37"/>
  <c r="H1576" i="37" s="1"/>
  <c r="G1575" i="37"/>
  <c r="H1575" i="37" s="1"/>
  <c r="G1561" i="37"/>
  <c r="H1561" i="37" s="1"/>
  <c r="G1560" i="37"/>
  <c r="H1560" i="37" s="1"/>
  <c r="G1559" i="37"/>
  <c r="H1559" i="37" s="1"/>
  <c r="G1558" i="37"/>
  <c r="H1558" i="37" s="1"/>
  <c r="G1544" i="37"/>
  <c r="H1544" i="37" s="1"/>
  <c r="G1543" i="37"/>
  <c r="H1543" i="37" s="1"/>
  <c r="G1542" i="37"/>
  <c r="H1542" i="37" s="1"/>
  <c r="G1541" i="37"/>
  <c r="H1541" i="37" s="1"/>
  <c r="H458" i="1"/>
  <c r="H457" i="1"/>
  <c r="H456" i="1"/>
  <c r="H455" i="1"/>
  <c r="H454" i="1"/>
  <c r="H453" i="1"/>
  <c r="G1527" i="37"/>
  <c r="H1527" i="37" s="1"/>
  <c r="G1526" i="37"/>
  <c r="H1526" i="37" s="1"/>
  <c r="G1525" i="37"/>
  <c r="H1525" i="37" s="1"/>
  <c r="G1524" i="37"/>
  <c r="H1524" i="37" s="1"/>
  <c r="H452" i="1"/>
  <c r="G1513" i="37" s="1"/>
  <c r="H1513" i="37" s="1"/>
  <c r="H1514" i="37" s="1"/>
  <c r="G1510" i="37"/>
  <c r="H1510" i="37" s="1"/>
  <c r="G1509" i="37"/>
  <c r="H1509" i="37" s="1"/>
  <c r="G1508" i="37"/>
  <c r="H1508" i="37" s="1"/>
  <c r="G1507" i="37"/>
  <c r="H1507" i="37" s="1"/>
  <c r="H451" i="1"/>
  <c r="G1496" i="37" s="1"/>
  <c r="H1496" i="37" s="1"/>
  <c r="H1497" i="37" s="1"/>
  <c r="G1493" i="37"/>
  <c r="H1493" i="37" s="1"/>
  <c r="G1492" i="37"/>
  <c r="H1492" i="37" s="1"/>
  <c r="G1491" i="37"/>
  <c r="H1491" i="37" s="1"/>
  <c r="G1490" i="37"/>
  <c r="H1490" i="37" s="1"/>
  <c r="H450" i="1"/>
  <c r="G1479" i="37" s="1"/>
  <c r="H1479" i="37" s="1"/>
  <c r="H1480" i="37" s="1"/>
  <c r="G1476" i="37"/>
  <c r="H1476" i="37" s="1"/>
  <c r="G1475" i="37"/>
  <c r="H1475" i="37" s="1"/>
  <c r="G1474" i="37"/>
  <c r="H1474" i="37" s="1"/>
  <c r="G1473" i="37"/>
  <c r="H1473" i="37" s="1"/>
  <c r="H449" i="1"/>
  <c r="G1462" i="37" s="1"/>
  <c r="H1462" i="37" s="1"/>
  <c r="H1463" i="37" s="1"/>
  <c r="G1459" i="37"/>
  <c r="H1459" i="37" s="1"/>
  <c r="G1458" i="37"/>
  <c r="H1458" i="37" s="1"/>
  <c r="G1457" i="37"/>
  <c r="H1457" i="37" s="1"/>
  <c r="G1456" i="37"/>
  <c r="H1456" i="37" s="1"/>
  <c r="H448" i="1"/>
  <c r="G1445" i="37"/>
  <c r="H1445" i="37" s="1"/>
  <c r="H1446" i="37" s="1"/>
  <c r="G1442" i="37"/>
  <c r="H1442" i="37" s="1"/>
  <c r="G1441" i="37"/>
  <c r="H1441" i="37" s="1"/>
  <c r="G1440" i="37"/>
  <c r="H1440" i="37" s="1"/>
  <c r="G1439" i="37"/>
  <c r="H1439" i="37" s="1"/>
  <c r="H447" i="1"/>
  <c r="G1425" i="37"/>
  <c r="H1425" i="37" s="1"/>
  <c r="G1424" i="37"/>
  <c r="H1424" i="37" s="1"/>
  <c r="G1423" i="37"/>
  <c r="H1423" i="37" s="1"/>
  <c r="G1422" i="37"/>
  <c r="H1422" i="37" s="1"/>
  <c r="H446" i="1"/>
  <c r="G1406" i="37"/>
  <c r="H1406" i="37" s="1"/>
  <c r="G1405" i="37"/>
  <c r="H1405" i="37" s="1"/>
  <c r="G1404" i="37"/>
  <c r="H1404" i="37" s="1"/>
  <c r="G1403" i="37"/>
  <c r="H1403" i="37" s="1"/>
  <c r="H445" i="1"/>
  <c r="G1392" i="37" s="1"/>
  <c r="H1392" i="37" s="1"/>
  <c r="H1393" i="37" s="1"/>
  <c r="G1389" i="37"/>
  <c r="H1389" i="37" s="1"/>
  <c r="G1388" i="37"/>
  <c r="H1388" i="37" s="1"/>
  <c r="G1387" i="37"/>
  <c r="H1387" i="37" s="1"/>
  <c r="G1386" i="37"/>
  <c r="H1386" i="37" s="1"/>
  <c r="H444" i="1"/>
  <c r="G1375" i="37" s="1"/>
  <c r="H1375" i="37" s="1"/>
  <c r="H1376" i="37" s="1"/>
  <c r="G1372" i="37"/>
  <c r="H1372" i="37" s="1"/>
  <c r="G1371" i="37"/>
  <c r="H1371" i="37" s="1"/>
  <c r="G1370" i="37"/>
  <c r="H1370" i="37" s="1"/>
  <c r="G1369" i="37"/>
  <c r="H1369" i="37" s="1"/>
  <c r="H443" i="1"/>
  <c r="G1358" i="37" s="1"/>
  <c r="H1358" i="37" s="1"/>
  <c r="H1359" i="37" s="1"/>
  <c r="G1355" i="37"/>
  <c r="H1355" i="37" s="1"/>
  <c r="G1354" i="37"/>
  <c r="H1354" i="37" s="1"/>
  <c r="G1353" i="37"/>
  <c r="H1353" i="37" s="1"/>
  <c r="G1352" i="37"/>
  <c r="H1352" i="37" s="1"/>
  <c r="H442" i="1"/>
  <c r="G1341" i="37" s="1"/>
  <c r="H1341" i="37" s="1"/>
  <c r="H1342" i="37" s="1"/>
  <c r="G1338" i="37"/>
  <c r="H1338" i="37" s="1"/>
  <c r="G1337" i="37"/>
  <c r="H1337" i="37" s="1"/>
  <c r="G1336" i="37"/>
  <c r="H1336" i="37" s="1"/>
  <c r="G1335" i="37"/>
  <c r="H1335" i="37" s="1"/>
  <c r="H441" i="1"/>
  <c r="G1324" i="37" s="1"/>
  <c r="H1324" i="37" s="1"/>
  <c r="H1325" i="37" s="1"/>
  <c r="G1321" i="37"/>
  <c r="H1321" i="37" s="1"/>
  <c r="G1320" i="37"/>
  <c r="H1320" i="37" s="1"/>
  <c r="G1319" i="37"/>
  <c r="H1319" i="37" s="1"/>
  <c r="G1318" i="37"/>
  <c r="H1318" i="37" s="1"/>
  <c r="H440" i="1"/>
  <c r="G1307" i="37" s="1"/>
  <c r="H1307" i="37" s="1"/>
  <c r="H1308" i="37" s="1"/>
  <c r="G1304" i="37"/>
  <c r="H1304" i="37" s="1"/>
  <c r="G1303" i="37"/>
  <c r="H1303" i="37" s="1"/>
  <c r="G1302" i="37"/>
  <c r="H1302" i="37" s="1"/>
  <c r="G1301" i="37"/>
  <c r="H1301" i="37" s="1"/>
  <c r="H439" i="1"/>
  <c r="G1290" i="37" s="1"/>
  <c r="H1290" i="37" s="1"/>
  <c r="H1291" i="37" s="1"/>
  <c r="G1287" i="37"/>
  <c r="H1287" i="37" s="1"/>
  <c r="G1286" i="37"/>
  <c r="H1286" i="37" s="1"/>
  <c r="G1285" i="37"/>
  <c r="H1285" i="37" s="1"/>
  <c r="G1284" i="37"/>
  <c r="H1284" i="37" s="1"/>
  <c r="H438" i="1"/>
  <c r="G1272" i="37" s="1"/>
  <c r="H1272" i="37" s="1"/>
  <c r="H1273" i="37" s="1"/>
  <c r="G1269" i="37"/>
  <c r="H1269" i="37" s="1"/>
  <c r="G1268" i="37"/>
  <c r="H1268" i="37" s="1"/>
  <c r="G1267" i="37"/>
  <c r="H1267" i="37" s="1"/>
  <c r="G1266" i="37"/>
  <c r="H1266" i="37" s="1"/>
  <c r="H437" i="1"/>
  <c r="G1255" i="37"/>
  <c r="H1255" i="37" s="1"/>
  <c r="H1256" i="37" s="1"/>
  <c r="G1252" i="37"/>
  <c r="H1252" i="37" s="1"/>
  <c r="G1251" i="37"/>
  <c r="H1251" i="37" s="1"/>
  <c r="G1250" i="37"/>
  <c r="H1250" i="37" s="1"/>
  <c r="G1249" i="37"/>
  <c r="H1249" i="37" s="1"/>
  <c r="G1428" i="37" l="1"/>
  <c r="H1428" i="37" s="1"/>
  <c r="H1429" i="37" s="1"/>
  <c r="G1409" i="37"/>
  <c r="H1409" i="37" s="1"/>
  <c r="H1410" i="37" s="1"/>
  <c r="H41" i="39"/>
  <c r="H42" i="39" s="1"/>
  <c r="H43" i="39" s="1"/>
  <c r="I26" i="39" s="1"/>
  <c r="E1822" i="27" s="1"/>
  <c r="H24" i="38"/>
  <c r="H25" i="38" s="1"/>
  <c r="H26" i="38" s="1"/>
  <c r="I4" i="38" s="1"/>
  <c r="E1817" i="27" s="1"/>
  <c r="H4949" i="37"/>
  <c r="H4950" i="37" s="1"/>
  <c r="I4935" i="37" s="1"/>
  <c r="E1814" i="27" s="1"/>
  <c r="H4932" i="37"/>
  <c r="H4933" i="37" s="1"/>
  <c r="I4918" i="37" s="1"/>
  <c r="E1813" i="27" s="1"/>
  <c r="H4915" i="37"/>
  <c r="H4916" i="37" s="1"/>
  <c r="I4901" i="37" s="1"/>
  <c r="E1812" i="27" s="1"/>
  <c r="H4897" i="37"/>
  <c r="H4898" i="37" s="1"/>
  <c r="I4883" i="37" s="1"/>
  <c r="E1810" i="27" s="1"/>
  <c r="H4880" i="37"/>
  <c r="H4881" i="37" s="1"/>
  <c r="I4866" i="37" s="1"/>
  <c r="E1809" i="27" s="1"/>
  <c r="H4862" i="37"/>
  <c r="H4863" i="37" s="1"/>
  <c r="I4848" i="37" s="1"/>
  <c r="E1807" i="27" s="1"/>
  <c r="H4844" i="37"/>
  <c r="H4845" i="37" s="1"/>
  <c r="I4830" i="37" s="1"/>
  <c r="E1805" i="27" s="1"/>
  <c r="H4808" i="37"/>
  <c r="H4809" i="37" s="1"/>
  <c r="I4794" i="37" s="1"/>
  <c r="E1801" i="27" s="1"/>
  <c r="H4790" i="37"/>
  <c r="H4791" i="37" s="1"/>
  <c r="I4776" i="37" s="1"/>
  <c r="E1799" i="27" s="1"/>
  <c r="H4771" i="37"/>
  <c r="H4772" i="37" s="1"/>
  <c r="I4757" i="37" s="1"/>
  <c r="E1797" i="27" s="1"/>
  <c r="H4754" i="37"/>
  <c r="H4755" i="37" s="1"/>
  <c r="I4740" i="37" s="1"/>
  <c r="E1796" i="27" s="1"/>
  <c r="H4737" i="37"/>
  <c r="H4738" i="37" s="1"/>
  <c r="I4723" i="37" s="1"/>
  <c r="E1795" i="27" s="1"/>
  <c r="H4720" i="37"/>
  <c r="H4721" i="37" s="1"/>
  <c r="I4706" i="37" s="1"/>
  <c r="E1794" i="27" s="1"/>
  <c r="H4564" i="37"/>
  <c r="H4565" i="37" s="1"/>
  <c r="I4550" i="37" s="1"/>
  <c r="E1783" i="27" s="1"/>
  <c r="H4547" i="37"/>
  <c r="H4548" i="37" s="1"/>
  <c r="I4533" i="37" s="1"/>
  <c r="E1782" i="27" s="1"/>
  <c r="H4530" i="37"/>
  <c r="H4531" i="37" s="1"/>
  <c r="I4516" i="37" s="1"/>
  <c r="E1781" i="27" s="1"/>
  <c r="H4512" i="37"/>
  <c r="H4513" i="37" s="1"/>
  <c r="I4498" i="37" s="1"/>
  <c r="E1779" i="27" s="1"/>
  <c r="H4495" i="37"/>
  <c r="H4496" i="37" s="1"/>
  <c r="I4481" i="37" s="1"/>
  <c r="E1778" i="27" s="1"/>
  <c r="H4478" i="37"/>
  <c r="H4479" i="37" s="1"/>
  <c r="I4464" i="37" s="1"/>
  <c r="E1777" i="27" s="1"/>
  <c r="H4461" i="37"/>
  <c r="H4462" i="37" s="1"/>
  <c r="I4447" i="37" s="1"/>
  <c r="E1776" i="27" s="1"/>
  <c r="H4444" i="37"/>
  <c r="H4445" i="37" s="1"/>
  <c r="I4430" i="37" s="1"/>
  <c r="E1775" i="27" s="1"/>
  <c r="H4427" i="37"/>
  <c r="H4428" i="37" s="1"/>
  <c r="I4413" i="37" s="1"/>
  <c r="E1774" i="27" s="1"/>
  <c r="H4409" i="37"/>
  <c r="H4410" i="37" s="1"/>
  <c r="I4395" i="37" s="1"/>
  <c r="E1772" i="27" s="1"/>
  <c r="H4392" i="37"/>
  <c r="H4393" i="37" s="1"/>
  <c r="I4378" i="37" s="1"/>
  <c r="E1771" i="27" s="1"/>
  <c r="H4375" i="37"/>
  <c r="H4376" i="37" s="1"/>
  <c r="I4361" i="37" s="1"/>
  <c r="E1770" i="27" s="1"/>
  <c r="H4358" i="37"/>
  <c r="H4359" i="37" s="1"/>
  <c r="I4344" i="37" s="1"/>
  <c r="E1769" i="27" s="1"/>
  <c r="H4341" i="37"/>
  <c r="H4342" i="37" s="1"/>
  <c r="I4327" i="37" s="1"/>
  <c r="E1768" i="27" s="1"/>
  <c r="H4324" i="37"/>
  <c r="H4325" i="37" s="1"/>
  <c r="I4310" i="37" s="1"/>
  <c r="E1767" i="27" s="1"/>
  <c r="H4307" i="37"/>
  <c r="H4308" i="37" s="1"/>
  <c r="I4293" i="37" s="1"/>
  <c r="E1766" i="27" s="1"/>
  <c r="H4290" i="37"/>
  <c r="H4291" i="37" s="1"/>
  <c r="I4276" i="37" s="1"/>
  <c r="E1765" i="27" s="1"/>
  <c r="H4254" i="37"/>
  <c r="H4255" i="37" s="1"/>
  <c r="I4240" i="37" s="1"/>
  <c r="E1762" i="27" s="1"/>
  <c r="H4237" i="37"/>
  <c r="H4238" i="37" s="1"/>
  <c r="I4223" i="37" s="1"/>
  <c r="E1761" i="27" s="1"/>
  <c r="H4202" i="37"/>
  <c r="H4203" i="37" s="1"/>
  <c r="I4188" i="37" s="1"/>
  <c r="E1759" i="27" s="1"/>
  <c r="H4185" i="37"/>
  <c r="H4186" i="37" s="1"/>
  <c r="I4171" i="37" s="1"/>
  <c r="E1758" i="27" s="1"/>
  <c r="H4168" i="37"/>
  <c r="H4169" i="37" s="1"/>
  <c r="I4154" i="37" s="1"/>
  <c r="E1757" i="27" s="1"/>
  <c r="H4151" i="37"/>
  <c r="H4152" i="37" s="1"/>
  <c r="I4137" i="37" s="1"/>
  <c r="E1756" i="27" s="1"/>
  <c r="H3781" i="37"/>
  <c r="H3782" i="37" s="1"/>
  <c r="I3767" i="37" s="1"/>
  <c r="E1732" i="27" s="1"/>
  <c r="H3764" i="37"/>
  <c r="H3765" i="37" s="1"/>
  <c r="I3750" i="37" s="1"/>
  <c r="E1731" i="27" s="1"/>
  <c r="H3747" i="37"/>
  <c r="H3748" i="37" s="1"/>
  <c r="I3733" i="37" s="1"/>
  <c r="H3730" i="37"/>
  <c r="H3731" i="37" s="1"/>
  <c r="I3716" i="37" s="1"/>
  <c r="H3713" i="37"/>
  <c r="H3714" i="37" s="1"/>
  <c r="I3699" i="37" s="1"/>
  <c r="E1728" i="27" s="1"/>
  <c r="H3696" i="37"/>
  <c r="H3697" i="37" s="1"/>
  <c r="I3682" i="37" s="1"/>
  <c r="E1727" i="27" s="1"/>
  <c r="H3679" i="37"/>
  <c r="H3680" i="37" s="1"/>
  <c r="I3665" i="37" s="1"/>
  <c r="E1726" i="27" s="1"/>
  <c r="H3662" i="37"/>
  <c r="H3663" i="37" s="1"/>
  <c r="I3648" i="37" s="1"/>
  <c r="E1725" i="27" s="1"/>
  <c r="H3644" i="37"/>
  <c r="H3645" i="37" s="1"/>
  <c r="I3630" i="37" s="1"/>
  <c r="E1724" i="27" s="1"/>
  <c r="H3627" i="37"/>
  <c r="H3628" i="37" s="1"/>
  <c r="I3613" i="37" s="1"/>
  <c r="E1723" i="27" s="1"/>
  <c r="H3610" i="37"/>
  <c r="H3611" i="37" s="1"/>
  <c r="I3596" i="37" s="1"/>
  <c r="E1722" i="27" s="1"/>
  <c r="H3593" i="37"/>
  <c r="H3594" i="37" s="1"/>
  <c r="I3579" i="37" s="1"/>
  <c r="E1721" i="27" s="1"/>
  <c r="H2921" i="37"/>
  <c r="H2922" i="37" s="1"/>
  <c r="I2907" i="37" s="1"/>
  <c r="H2627" i="37"/>
  <c r="H2628" i="37" s="1"/>
  <c r="I2613" i="37" s="1"/>
  <c r="E1660" i="27" s="1"/>
  <c r="H2610" i="37"/>
  <c r="H2611" i="37" s="1"/>
  <c r="I2596" i="37" s="1"/>
  <c r="E1659" i="27" s="1"/>
  <c r="H2593" i="37"/>
  <c r="H2594" i="37" s="1"/>
  <c r="I2579" i="37" s="1"/>
  <c r="E1658" i="27" s="1"/>
  <c r="H2575" i="37"/>
  <c r="H2576" i="37" s="1"/>
  <c r="I2561" i="37" s="1"/>
  <c r="E1657" i="27" s="1"/>
  <c r="H2558" i="37"/>
  <c r="H2559" i="37" s="1"/>
  <c r="I2544" i="37" s="1"/>
  <c r="E1656" i="27" s="1"/>
  <c r="H2524" i="37"/>
  <c r="H2525" i="37" s="1"/>
  <c r="I2510" i="37" s="1"/>
  <c r="E1654" i="27" s="1"/>
  <c r="H2507" i="37"/>
  <c r="H2508" i="37" s="1"/>
  <c r="I2493" i="37" s="1"/>
  <c r="E1653" i="27" s="1"/>
  <c r="H2490" i="37"/>
  <c r="H2491" i="37" s="1"/>
  <c r="I2476" i="37" s="1"/>
  <c r="E1652" i="27" s="1"/>
  <c r="H2473" i="37"/>
  <c r="H2474" i="37" s="1"/>
  <c r="I2459" i="37" s="1"/>
  <c r="E1651" i="27" s="1"/>
  <c r="H2456" i="37"/>
  <c r="H2457" i="37" s="1"/>
  <c r="I2442" i="37" s="1"/>
  <c r="E1650" i="27" s="1"/>
  <c r="H2438" i="37"/>
  <c r="H2439" i="37" s="1"/>
  <c r="I2424" i="37" s="1"/>
  <c r="E1649" i="27" s="1"/>
  <c r="H2421" i="37"/>
  <c r="H2422" i="37" s="1"/>
  <c r="I2407" i="37" s="1"/>
  <c r="E1648" i="27" s="1"/>
  <c r="H2403" i="37"/>
  <c r="H2404" i="37" s="1"/>
  <c r="I2389" i="37" s="1"/>
  <c r="E1647" i="27" s="1"/>
  <c r="H2385" i="37"/>
  <c r="H2386" i="37" s="1"/>
  <c r="I2371" i="37" s="1"/>
  <c r="E1646" i="27" s="1"/>
  <c r="H2145" i="37"/>
  <c r="H2146" i="37" s="1"/>
  <c r="I2131" i="37" s="1"/>
  <c r="E1631" i="27" s="1"/>
  <c r="H1990" i="37"/>
  <c r="H1991" i="37" s="1"/>
  <c r="I1976" i="37" s="1"/>
  <c r="E1621" i="27" s="1"/>
  <c r="H1971" i="37"/>
  <c r="H1972" i="37" s="1"/>
  <c r="I1957" i="37" s="1"/>
  <c r="E1619" i="27" s="1"/>
  <c r="H1937" i="37"/>
  <c r="H1938" i="37" s="1"/>
  <c r="I1923" i="37" s="1"/>
  <c r="E1617" i="27" s="1"/>
  <c r="H1920" i="37"/>
  <c r="H1921" i="37" s="1"/>
  <c r="I1906" i="37" s="1"/>
  <c r="E1616" i="27" s="1"/>
  <c r="H1903" i="37"/>
  <c r="H1904" i="37" s="1"/>
  <c r="I1889" i="37" s="1"/>
  <c r="E1615" i="27" s="1"/>
  <c r="H1869" i="37"/>
  <c r="H1870" i="37" s="1"/>
  <c r="I1855" i="37" s="1"/>
  <c r="E1613" i="27" s="1"/>
  <c r="H1851" i="37"/>
  <c r="H1852" i="37" s="1"/>
  <c r="I1837" i="37" s="1"/>
  <c r="E1612" i="27" s="1"/>
  <c r="H1834" i="37"/>
  <c r="H1835" i="37" s="1"/>
  <c r="I1820" i="37" s="1"/>
  <c r="E1611" i="27" s="1"/>
  <c r="H1817" i="37"/>
  <c r="H1818" i="37" s="1"/>
  <c r="I1803" i="37" s="1"/>
  <c r="E1610" i="27" s="1"/>
  <c r="H1800" i="37"/>
  <c r="H1801" i="37" s="1"/>
  <c r="I1786" i="37" s="1"/>
  <c r="E1609" i="27" s="1"/>
  <c r="H1783" i="37"/>
  <c r="H1784" i="37" s="1"/>
  <c r="I1769" i="37" s="1"/>
  <c r="E1608" i="27" s="1"/>
  <c r="H1747" i="37"/>
  <c r="H1748" i="37" s="1"/>
  <c r="H1749" i="37" s="1"/>
  <c r="I1734" i="37" s="1"/>
  <c r="E1606" i="27" s="1"/>
  <c r="H1443" i="37"/>
  <c r="H1477" i="37"/>
  <c r="H1483" i="37" s="1"/>
  <c r="H1511" i="37"/>
  <c r="H1517" i="37" s="1"/>
  <c r="H1545" i="37"/>
  <c r="H1562" i="37"/>
  <c r="H1579" i="37"/>
  <c r="H1596" i="37"/>
  <c r="H1613" i="37"/>
  <c r="H1630" i="37"/>
  <c r="H1636" i="37" s="1"/>
  <c r="H1699" i="37"/>
  <c r="H1719" i="37"/>
  <c r="H1725" i="37"/>
  <c r="H1647" i="37"/>
  <c r="H1653" i="37" s="1"/>
  <c r="H1460" i="37"/>
  <c r="H1466" i="37" s="1"/>
  <c r="H1494" i="37"/>
  <c r="H1500" i="37" s="1"/>
  <c r="H1528" i="37"/>
  <c r="H1664" i="37"/>
  <c r="H1670" i="37" s="1"/>
  <c r="H1681" i="37"/>
  <c r="H1687" i="37" s="1"/>
  <c r="G1530" i="37"/>
  <c r="H1530" i="37" s="1"/>
  <c r="H1531" i="37" s="1"/>
  <c r="G1547" i="37"/>
  <c r="H1547" i="37" s="1"/>
  <c r="H1548" i="37" s="1"/>
  <c r="G1564" i="37"/>
  <c r="H1564" i="37" s="1"/>
  <c r="H1565" i="37" s="1"/>
  <c r="G1581" i="37"/>
  <c r="H1581" i="37" s="1"/>
  <c r="H1582" i="37" s="1"/>
  <c r="G1598" i="37"/>
  <c r="H1598" i="37" s="1"/>
  <c r="H1599" i="37" s="1"/>
  <c r="G1615" i="37"/>
  <c r="H1615" i="37" s="1"/>
  <c r="H1616" i="37" s="1"/>
  <c r="H1449" i="37"/>
  <c r="H1426" i="37"/>
  <c r="H1432" i="37" s="1"/>
  <c r="H1407" i="37"/>
  <c r="H1413" i="37" s="1"/>
  <c r="H1414" i="37" s="1"/>
  <c r="H1390" i="37"/>
  <c r="H1396" i="37" s="1"/>
  <c r="H1373" i="37"/>
  <c r="H1379" i="37" s="1"/>
  <c r="H1356" i="37"/>
  <c r="H1362" i="37" s="1"/>
  <c r="H1339" i="37"/>
  <c r="H1345" i="37" s="1"/>
  <c r="H1322" i="37"/>
  <c r="H1328" i="37" s="1"/>
  <c r="H1305" i="37"/>
  <c r="H1311" i="37" s="1"/>
  <c r="H1288" i="37"/>
  <c r="H1294" i="37" s="1"/>
  <c r="H1270" i="37"/>
  <c r="H1276" i="37" s="1"/>
  <c r="H1277" i="37" s="1"/>
  <c r="H1278" i="37" s="1"/>
  <c r="I1263" i="37" s="1"/>
  <c r="E1572" i="27" s="1"/>
  <c r="H1253" i="37"/>
  <c r="H1259" i="37" s="1"/>
  <c r="H1260" i="37" s="1"/>
  <c r="H1261" i="37" s="1"/>
  <c r="I1246" i="37" s="1"/>
  <c r="E1571" i="27" s="1"/>
  <c r="H436" i="1"/>
  <c r="G1238" i="37" s="1"/>
  <c r="H1238" i="37" s="1"/>
  <c r="H1239" i="37" s="1"/>
  <c r="G1235" i="37"/>
  <c r="H1235" i="37" s="1"/>
  <c r="G1234" i="37"/>
  <c r="H1234" i="37" s="1"/>
  <c r="G1233" i="37"/>
  <c r="H1233" i="37" s="1"/>
  <c r="G1232" i="37"/>
  <c r="H1232" i="37" s="1"/>
  <c r="H435" i="1"/>
  <c r="G1218" i="37"/>
  <c r="H1218" i="37" s="1"/>
  <c r="G1217" i="37"/>
  <c r="H1217" i="37" s="1"/>
  <c r="G1216" i="37"/>
  <c r="H1216" i="37" s="1"/>
  <c r="G1215" i="37"/>
  <c r="H1215" i="37" s="1"/>
  <c r="H434" i="1"/>
  <c r="G1204" i="37" s="1"/>
  <c r="H1204" i="37" s="1"/>
  <c r="H1205" i="37" s="1"/>
  <c r="G1201" i="37"/>
  <c r="H1201" i="37" s="1"/>
  <c r="G1200" i="37"/>
  <c r="H1200" i="37" s="1"/>
  <c r="G1199" i="37"/>
  <c r="H1199" i="37" s="1"/>
  <c r="G1198" i="37"/>
  <c r="H1198" i="37" s="1"/>
  <c r="H433" i="1"/>
  <c r="G1187" i="37" s="1"/>
  <c r="H1187" i="37" s="1"/>
  <c r="H1188" i="37" s="1"/>
  <c r="G1184" i="37"/>
  <c r="H1184" i="37" s="1"/>
  <c r="G1183" i="37"/>
  <c r="H1183" i="37" s="1"/>
  <c r="G1182" i="37"/>
  <c r="H1182" i="37" s="1"/>
  <c r="G1181" i="37"/>
  <c r="H1181" i="37" s="1"/>
  <c r="H432" i="1"/>
  <c r="G1170" i="37"/>
  <c r="H1170" i="37" s="1"/>
  <c r="H1171" i="37" s="1"/>
  <c r="G1167" i="37"/>
  <c r="H1167" i="37" s="1"/>
  <c r="G1166" i="37"/>
  <c r="H1166" i="37" s="1"/>
  <c r="G1165" i="37"/>
  <c r="H1165" i="37" s="1"/>
  <c r="G1164" i="37"/>
  <c r="H1164" i="37" s="1"/>
  <c r="H431" i="1"/>
  <c r="G1153" i="37" s="1"/>
  <c r="H1153" i="37" s="1"/>
  <c r="H1154" i="37" s="1"/>
  <c r="G1150" i="37"/>
  <c r="H1150" i="37" s="1"/>
  <c r="G1149" i="37"/>
  <c r="H1149" i="37" s="1"/>
  <c r="G1148" i="37"/>
  <c r="H1148" i="37" s="1"/>
  <c r="G1147" i="37"/>
  <c r="H1147" i="37" s="1"/>
  <c r="H430" i="1"/>
  <c r="G1136" i="37" s="1"/>
  <c r="H1136" i="37" s="1"/>
  <c r="H1137" i="37" s="1"/>
  <c r="G1133" i="37"/>
  <c r="H1133" i="37" s="1"/>
  <c r="G1132" i="37"/>
  <c r="H1132" i="37" s="1"/>
  <c r="G1131" i="37"/>
  <c r="H1131" i="37" s="1"/>
  <c r="G1130" i="37"/>
  <c r="H1130" i="37" s="1"/>
  <c r="H429" i="1"/>
  <c r="G1119" i="37"/>
  <c r="H1119" i="37" s="1"/>
  <c r="H1120" i="37" s="1"/>
  <c r="G1116" i="37"/>
  <c r="H1116" i="37" s="1"/>
  <c r="G1115" i="37"/>
  <c r="H1115" i="37" s="1"/>
  <c r="G1114" i="37"/>
  <c r="H1114" i="37" s="1"/>
  <c r="G1113" i="37"/>
  <c r="H1113" i="37" s="1"/>
  <c r="H428" i="1"/>
  <c r="G1102" i="37" s="1"/>
  <c r="H1102" i="37" s="1"/>
  <c r="H1103" i="37" s="1"/>
  <c r="G1099" i="37"/>
  <c r="H1099" i="37" s="1"/>
  <c r="G1098" i="37"/>
  <c r="H1098" i="37" s="1"/>
  <c r="G1097" i="37"/>
  <c r="H1097" i="37" s="1"/>
  <c r="G1096" i="37"/>
  <c r="H1096" i="37" s="1"/>
  <c r="H427" i="1"/>
  <c r="G1085" i="37" s="1"/>
  <c r="H1085" i="37" s="1"/>
  <c r="H1086" i="37" s="1"/>
  <c r="G1082" i="37"/>
  <c r="H1082" i="37" s="1"/>
  <c r="G1081" i="37"/>
  <c r="H1081" i="37" s="1"/>
  <c r="G1080" i="37"/>
  <c r="H1080" i="37" s="1"/>
  <c r="G1079" i="37"/>
  <c r="H1079" i="37" s="1"/>
  <c r="H426" i="1"/>
  <c r="G1064" i="37"/>
  <c r="H1064" i="37" s="1"/>
  <c r="G1063" i="37"/>
  <c r="H1063" i="37" s="1"/>
  <c r="G1062" i="37"/>
  <c r="H1062" i="37" s="1"/>
  <c r="G1061" i="37"/>
  <c r="H1061" i="37" s="1"/>
  <c r="H425" i="1"/>
  <c r="G1050" i="37" s="1"/>
  <c r="H1050" i="37" s="1"/>
  <c r="H1051" i="37" s="1"/>
  <c r="G1047" i="37"/>
  <c r="H1047" i="37" s="1"/>
  <c r="G1046" i="37"/>
  <c r="H1046" i="37" s="1"/>
  <c r="G1045" i="37"/>
  <c r="H1045" i="37" s="1"/>
  <c r="G1044" i="37"/>
  <c r="H1044" i="37" s="1"/>
  <c r="H424" i="1"/>
  <c r="G1033" i="37" s="1"/>
  <c r="H1033" i="37" s="1"/>
  <c r="H1034" i="37" s="1"/>
  <c r="G1030" i="37"/>
  <c r="H1030" i="37" s="1"/>
  <c r="G1029" i="37"/>
  <c r="H1029" i="37" s="1"/>
  <c r="G1028" i="37"/>
  <c r="H1028" i="37" s="1"/>
  <c r="G1027" i="37"/>
  <c r="H1027" i="37" s="1"/>
  <c r="H423" i="1"/>
  <c r="G1016" i="37"/>
  <c r="H1016" i="37" s="1"/>
  <c r="H1017" i="37" s="1"/>
  <c r="G1013" i="37"/>
  <c r="H1013" i="37" s="1"/>
  <c r="G1012" i="37"/>
  <c r="H1012" i="37" s="1"/>
  <c r="G1011" i="37"/>
  <c r="H1011" i="37" s="1"/>
  <c r="G1010" i="37"/>
  <c r="H1010" i="37" s="1"/>
  <c r="H422" i="1"/>
  <c r="G999" i="37" s="1"/>
  <c r="H999" i="37" s="1"/>
  <c r="H1000" i="37" s="1"/>
  <c r="G996" i="37"/>
  <c r="H996" i="37" s="1"/>
  <c r="G995" i="37"/>
  <c r="H995" i="37" s="1"/>
  <c r="G994" i="37"/>
  <c r="H994" i="37" s="1"/>
  <c r="G993" i="37"/>
  <c r="H993" i="37" s="1"/>
  <c r="H421" i="1"/>
  <c r="G982" i="37" s="1"/>
  <c r="H982" i="37" s="1"/>
  <c r="H983" i="37" s="1"/>
  <c r="G979" i="37"/>
  <c r="H979" i="37" s="1"/>
  <c r="G978" i="37"/>
  <c r="H978" i="37" s="1"/>
  <c r="G977" i="37"/>
  <c r="H977" i="37" s="1"/>
  <c r="G976" i="37"/>
  <c r="H976" i="37" s="1"/>
  <c r="H420" i="1"/>
  <c r="G965" i="37" s="1"/>
  <c r="H965" i="37" s="1"/>
  <c r="H966" i="37" s="1"/>
  <c r="G962" i="37"/>
  <c r="H962" i="37" s="1"/>
  <c r="G961" i="37"/>
  <c r="H961" i="37" s="1"/>
  <c r="G960" i="37"/>
  <c r="H960" i="37" s="1"/>
  <c r="G959" i="37"/>
  <c r="H959" i="37" s="1"/>
  <c r="H419" i="1"/>
  <c r="G948" i="37" s="1"/>
  <c r="H948" i="37" s="1"/>
  <c r="H949" i="37" s="1"/>
  <c r="G945" i="37"/>
  <c r="H945" i="37" s="1"/>
  <c r="G944" i="37"/>
  <c r="H944" i="37" s="1"/>
  <c r="G943" i="37"/>
  <c r="H943" i="37" s="1"/>
  <c r="G942" i="37"/>
  <c r="H942" i="37" s="1"/>
  <c r="H418" i="1"/>
  <c r="G931" i="37" s="1"/>
  <c r="H931" i="37" s="1"/>
  <c r="H932" i="37" s="1"/>
  <c r="G928" i="37"/>
  <c r="H928" i="37" s="1"/>
  <c r="G927" i="37"/>
  <c r="H927" i="37" s="1"/>
  <c r="G926" i="37"/>
  <c r="H926" i="37" s="1"/>
  <c r="G925" i="37"/>
  <c r="H925" i="37" s="1"/>
  <c r="H417" i="1"/>
  <c r="G914" i="37" s="1"/>
  <c r="H914" i="37" s="1"/>
  <c r="H915" i="37" s="1"/>
  <c r="G911" i="37"/>
  <c r="H911" i="37" s="1"/>
  <c r="G910" i="37"/>
  <c r="H910" i="37" s="1"/>
  <c r="G909" i="37"/>
  <c r="H909" i="37" s="1"/>
  <c r="G908" i="37"/>
  <c r="H908" i="37" s="1"/>
  <c r="H416" i="1"/>
  <c r="G897" i="37" s="1"/>
  <c r="H897" i="37" s="1"/>
  <c r="H898" i="37" s="1"/>
  <c r="G894" i="37"/>
  <c r="H894" i="37" s="1"/>
  <c r="G893" i="37"/>
  <c r="H893" i="37" s="1"/>
  <c r="G892" i="37"/>
  <c r="H892" i="37" s="1"/>
  <c r="G891" i="37"/>
  <c r="H891" i="37" s="1"/>
  <c r="H415" i="1"/>
  <c r="G880" i="37" s="1"/>
  <c r="H880" i="37" s="1"/>
  <c r="H881" i="37" s="1"/>
  <c r="G877" i="37"/>
  <c r="H877" i="37" s="1"/>
  <c r="G876" i="37"/>
  <c r="H876" i="37" s="1"/>
  <c r="G875" i="37"/>
  <c r="H875" i="37" s="1"/>
  <c r="G874" i="37"/>
  <c r="H874" i="37" s="1"/>
  <c r="H414" i="1"/>
  <c r="G863" i="37" s="1"/>
  <c r="H863" i="37" s="1"/>
  <c r="H864" i="37" s="1"/>
  <c r="G860" i="37"/>
  <c r="H860" i="37" s="1"/>
  <c r="G859" i="37"/>
  <c r="H859" i="37" s="1"/>
  <c r="G858" i="37"/>
  <c r="H858" i="37" s="1"/>
  <c r="G857" i="37"/>
  <c r="H857" i="37" s="1"/>
  <c r="H413" i="1"/>
  <c r="G846" i="37" s="1"/>
  <c r="H846" i="37" s="1"/>
  <c r="H847" i="37" s="1"/>
  <c r="G843" i="37"/>
  <c r="H843" i="37" s="1"/>
  <c r="G842" i="37"/>
  <c r="H842" i="37" s="1"/>
  <c r="G841" i="37"/>
  <c r="H841" i="37" s="1"/>
  <c r="G840" i="37"/>
  <c r="H840" i="37" s="1"/>
  <c r="H412" i="1"/>
  <c r="G829" i="37" s="1"/>
  <c r="H829" i="37" s="1"/>
  <c r="H830" i="37" s="1"/>
  <c r="G826" i="37"/>
  <c r="H826" i="37" s="1"/>
  <c r="G825" i="37"/>
  <c r="H825" i="37" s="1"/>
  <c r="G824" i="37"/>
  <c r="H824" i="37" s="1"/>
  <c r="G823" i="37"/>
  <c r="H823" i="37" s="1"/>
  <c r="H411" i="1"/>
  <c r="G812" i="37" s="1"/>
  <c r="H812" i="37" s="1"/>
  <c r="H813" i="37" s="1"/>
  <c r="G809" i="37"/>
  <c r="H809" i="37" s="1"/>
  <c r="G808" i="37"/>
  <c r="H808" i="37" s="1"/>
  <c r="G807" i="37"/>
  <c r="H807" i="37" s="1"/>
  <c r="G806" i="37"/>
  <c r="H806" i="37" s="1"/>
  <c r="G795" i="37"/>
  <c r="H795" i="37" s="1"/>
  <c r="H796" i="37" s="1"/>
  <c r="G792" i="37"/>
  <c r="H792" i="37" s="1"/>
  <c r="G791" i="37"/>
  <c r="H791" i="37" s="1"/>
  <c r="G790" i="37"/>
  <c r="H790" i="37" s="1"/>
  <c r="G789" i="37"/>
  <c r="H789" i="37" s="1"/>
  <c r="G778" i="37"/>
  <c r="H778" i="37" s="1"/>
  <c r="H779" i="37" s="1"/>
  <c r="G775" i="37"/>
  <c r="H775" i="37" s="1"/>
  <c r="G774" i="37"/>
  <c r="H774" i="37" s="1"/>
  <c r="G773" i="37"/>
  <c r="H773" i="37" s="1"/>
  <c r="G772" i="37"/>
  <c r="H772" i="37" s="1"/>
  <c r="G761" i="37"/>
  <c r="H761" i="37" s="1"/>
  <c r="H762" i="37" s="1"/>
  <c r="G758" i="37"/>
  <c r="H758" i="37" s="1"/>
  <c r="G757" i="37"/>
  <c r="H757" i="37" s="1"/>
  <c r="G756" i="37"/>
  <c r="H756" i="37" s="1"/>
  <c r="G755" i="37"/>
  <c r="H755" i="37" s="1"/>
  <c r="G744" i="37"/>
  <c r="H744" i="37" s="1"/>
  <c r="H745" i="37" s="1"/>
  <c r="G741" i="37"/>
  <c r="H741" i="37" s="1"/>
  <c r="G740" i="37"/>
  <c r="H740" i="37" s="1"/>
  <c r="G739" i="37"/>
  <c r="H739" i="37" s="1"/>
  <c r="G738" i="37"/>
  <c r="H738" i="37" s="1"/>
  <c r="G723" i="37"/>
  <c r="H723" i="37" s="1"/>
  <c r="G722" i="37"/>
  <c r="H722" i="37" s="1"/>
  <c r="G721" i="37"/>
  <c r="H721" i="37" s="1"/>
  <c r="G720" i="37"/>
  <c r="H720" i="37" s="1"/>
  <c r="G706" i="37"/>
  <c r="H706" i="37" s="1"/>
  <c r="G705" i="37"/>
  <c r="H705" i="37" s="1"/>
  <c r="G704" i="37"/>
  <c r="H704" i="37" s="1"/>
  <c r="G703" i="37"/>
  <c r="H703" i="37" s="1"/>
  <c r="G689" i="37"/>
  <c r="H689" i="37" s="1"/>
  <c r="G688" i="37"/>
  <c r="H688" i="37" s="1"/>
  <c r="G687" i="37"/>
  <c r="H687" i="37" s="1"/>
  <c r="G686" i="37"/>
  <c r="H686" i="37" s="1"/>
  <c r="G672" i="37"/>
  <c r="H672" i="37" s="1"/>
  <c r="G671" i="37"/>
  <c r="H671" i="37" s="1"/>
  <c r="G670" i="37"/>
  <c r="H670" i="37" s="1"/>
  <c r="G669" i="37"/>
  <c r="H669" i="37" s="1"/>
  <c r="G655" i="37"/>
  <c r="H655" i="37" s="1"/>
  <c r="G654" i="37"/>
  <c r="H654" i="37" s="1"/>
  <c r="G653" i="37"/>
  <c r="H653" i="37" s="1"/>
  <c r="G652" i="37"/>
  <c r="H652" i="37" s="1"/>
  <c r="H400" i="1"/>
  <c r="G638" i="37"/>
  <c r="H638" i="37" s="1"/>
  <c r="G637" i="37"/>
  <c r="H637" i="37" s="1"/>
  <c r="G636" i="37"/>
  <c r="H636" i="37" s="1"/>
  <c r="G635" i="37"/>
  <c r="H635" i="37" s="1"/>
  <c r="G621" i="37"/>
  <c r="H621" i="37" s="1"/>
  <c r="G620" i="37"/>
  <c r="H620" i="37" s="1"/>
  <c r="G619" i="37"/>
  <c r="H619" i="37" s="1"/>
  <c r="G618" i="37"/>
  <c r="H618" i="37" s="1"/>
  <c r="G604" i="37"/>
  <c r="H604" i="37" s="1"/>
  <c r="G603" i="37"/>
  <c r="H603" i="37" s="1"/>
  <c r="G602" i="37"/>
  <c r="H602" i="37" s="1"/>
  <c r="G601" i="37"/>
  <c r="H601" i="37" s="1"/>
  <c r="G584" i="37"/>
  <c r="H584" i="37" s="1"/>
  <c r="G585" i="37"/>
  <c r="H585" i="37" s="1"/>
  <c r="G586" i="37"/>
  <c r="H586" i="37" s="1"/>
  <c r="G587" i="37"/>
  <c r="H587" i="37" s="1"/>
  <c r="H396" i="1"/>
  <c r="G590" i="37" s="1"/>
  <c r="H590" i="37" s="1"/>
  <c r="H591" i="37" s="1"/>
  <c r="G570" i="37"/>
  <c r="H570" i="37" s="1"/>
  <c r="G569" i="37"/>
  <c r="H569" i="37" s="1"/>
  <c r="G568" i="37"/>
  <c r="H568" i="37" s="1"/>
  <c r="G567" i="37"/>
  <c r="H567" i="37" s="1"/>
  <c r="G553" i="37"/>
  <c r="H553" i="37" s="1"/>
  <c r="G552" i="37"/>
  <c r="H552" i="37" s="1"/>
  <c r="G551" i="37"/>
  <c r="H551" i="37" s="1"/>
  <c r="G550" i="37"/>
  <c r="H550" i="37" s="1"/>
  <c r="H406" i="1"/>
  <c r="G726" i="37" s="1"/>
  <c r="H726" i="37" s="1"/>
  <c r="H727" i="37" s="1"/>
  <c r="H405" i="1"/>
  <c r="G709" i="37" s="1"/>
  <c r="H709" i="37" s="1"/>
  <c r="H710" i="37" s="1"/>
  <c r="H404" i="1"/>
  <c r="G692" i="37" s="1"/>
  <c r="H692" i="37" s="1"/>
  <c r="H693" i="37" s="1"/>
  <c r="H403" i="1"/>
  <c r="G675" i="37" s="1"/>
  <c r="H675" i="37" s="1"/>
  <c r="H676" i="37" s="1"/>
  <c r="H402" i="1"/>
  <c r="G556" i="37" s="1"/>
  <c r="H556" i="37" s="1"/>
  <c r="H557" i="37" s="1"/>
  <c r="H401" i="1"/>
  <c r="G658" i="37" s="1"/>
  <c r="H658" i="37" s="1"/>
  <c r="H659" i="37" s="1"/>
  <c r="H399" i="1"/>
  <c r="H398" i="1"/>
  <c r="G538" i="37" s="1"/>
  <c r="H538" i="37" s="1"/>
  <c r="H539" i="37" s="1"/>
  <c r="H397" i="1"/>
  <c r="H395" i="1"/>
  <c r="G607" i="37" s="1"/>
  <c r="H607" i="37" s="1"/>
  <c r="H608" i="37" s="1"/>
  <c r="G535" i="37"/>
  <c r="H535" i="37" s="1"/>
  <c r="G534" i="37"/>
  <c r="H534" i="37" s="1"/>
  <c r="G533" i="37"/>
  <c r="H533" i="37" s="1"/>
  <c r="G532" i="37"/>
  <c r="H532" i="37" s="1"/>
  <c r="G519" i="37"/>
  <c r="H519" i="37" s="1"/>
  <c r="H520" i="37" s="1"/>
  <c r="G516" i="37"/>
  <c r="H516" i="37" s="1"/>
  <c r="G515" i="37"/>
  <c r="H515" i="37" s="1"/>
  <c r="G514" i="37"/>
  <c r="H514" i="37" s="1"/>
  <c r="G513" i="37"/>
  <c r="H513" i="37" s="1"/>
  <c r="G501" i="37"/>
  <c r="H501" i="37" s="1"/>
  <c r="H502" i="37" s="1"/>
  <c r="G498" i="37"/>
  <c r="H498" i="37" s="1"/>
  <c r="G497" i="37"/>
  <c r="H497" i="37" s="1"/>
  <c r="G496" i="37"/>
  <c r="H496" i="37" s="1"/>
  <c r="G495" i="37"/>
  <c r="H495" i="37" s="1"/>
  <c r="G483" i="37"/>
  <c r="H483" i="37" s="1"/>
  <c r="H484" i="37" s="1"/>
  <c r="G480" i="37"/>
  <c r="H480" i="37" s="1"/>
  <c r="G479" i="37"/>
  <c r="H479" i="37" s="1"/>
  <c r="G478" i="37"/>
  <c r="H478" i="37" s="1"/>
  <c r="G477" i="37"/>
  <c r="H477" i="37" s="1"/>
  <c r="G465" i="37"/>
  <c r="H465" i="37" s="1"/>
  <c r="H466" i="37" s="1"/>
  <c r="G462" i="37"/>
  <c r="H462" i="37" s="1"/>
  <c r="G461" i="37"/>
  <c r="H461" i="37" s="1"/>
  <c r="G460" i="37"/>
  <c r="H460" i="37" s="1"/>
  <c r="G459" i="37"/>
  <c r="H459" i="37" s="1"/>
  <c r="G447" i="37"/>
  <c r="H447" i="37" s="1"/>
  <c r="H448" i="37" s="1"/>
  <c r="G444" i="37"/>
  <c r="H444" i="37" s="1"/>
  <c r="G443" i="37"/>
  <c r="H443" i="37" s="1"/>
  <c r="G442" i="37"/>
  <c r="H442" i="37" s="1"/>
  <c r="G441" i="37"/>
  <c r="H441" i="37" s="1"/>
  <c r="G429" i="37"/>
  <c r="H429" i="37" s="1"/>
  <c r="H430" i="37" s="1"/>
  <c r="G426" i="37"/>
  <c r="H426" i="37" s="1"/>
  <c r="G425" i="37"/>
  <c r="H425" i="37" s="1"/>
  <c r="G424" i="37"/>
  <c r="H424" i="37" s="1"/>
  <c r="G423" i="37"/>
  <c r="H423" i="37" s="1"/>
  <c r="G411" i="37"/>
  <c r="H411" i="37" s="1"/>
  <c r="H412" i="37" s="1"/>
  <c r="G408" i="37"/>
  <c r="H408" i="37" s="1"/>
  <c r="G407" i="37"/>
  <c r="H407" i="37" s="1"/>
  <c r="G406" i="37"/>
  <c r="H406" i="37" s="1"/>
  <c r="G405" i="37"/>
  <c r="H405" i="37" s="1"/>
  <c r="G393" i="37"/>
  <c r="H393" i="37" s="1"/>
  <c r="H394" i="37" s="1"/>
  <c r="G390" i="37"/>
  <c r="H390" i="37" s="1"/>
  <c r="G389" i="37"/>
  <c r="H389" i="37" s="1"/>
  <c r="G388" i="37"/>
  <c r="H388" i="37" s="1"/>
  <c r="G387" i="37"/>
  <c r="H387" i="37" s="1"/>
  <c r="G375" i="37"/>
  <c r="H375" i="37" s="1"/>
  <c r="H376" i="37" s="1"/>
  <c r="G372" i="37"/>
  <c r="H372" i="37" s="1"/>
  <c r="G371" i="37"/>
  <c r="H371" i="37" s="1"/>
  <c r="G370" i="37"/>
  <c r="H370" i="37" s="1"/>
  <c r="G369" i="37"/>
  <c r="H369" i="37" s="1"/>
  <c r="G357" i="37"/>
  <c r="H357" i="37" s="1"/>
  <c r="H358" i="37" s="1"/>
  <c r="G354" i="37"/>
  <c r="H354" i="37" s="1"/>
  <c r="G353" i="37"/>
  <c r="H353" i="37" s="1"/>
  <c r="G352" i="37"/>
  <c r="H352" i="37" s="1"/>
  <c r="G351" i="37"/>
  <c r="H351" i="37" s="1"/>
  <c r="G339" i="37"/>
  <c r="H339" i="37" s="1"/>
  <c r="H340" i="37" s="1"/>
  <c r="G336" i="37"/>
  <c r="H336" i="37" s="1"/>
  <c r="G335" i="37"/>
  <c r="H335" i="37" s="1"/>
  <c r="G334" i="37"/>
  <c r="H334" i="37" s="1"/>
  <c r="G333" i="37"/>
  <c r="H333" i="37" s="1"/>
  <c r="G321" i="37"/>
  <c r="H321" i="37" s="1"/>
  <c r="H322" i="37" s="1"/>
  <c r="G318" i="37"/>
  <c r="H318" i="37" s="1"/>
  <c r="G317" i="37"/>
  <c r="H317" i="37" s="1"/>
  <c r="G316" i="37"/>
  <c r="H316" i="37" s="1"/>
  <c r="G315" i="37"/>
  <c r="H315" i="37" s="1"/>
  <c r="G303" i="37"/>
  <c r="H303" i="37" s="1"/>
  <c r="H304" i="37" s="1"/>
  <c r="G300" i="37"/>
  <c r="H300" i="37" s="1"/>
  <c r="G299" i="37"/>
  <c r="H299" i="37" s="1"/>
  <c r="G298" i="37"/>
  <c r="H298" i="37" s="1"/>
  <c r="G297" i="37"/>
  <c r="H297" i="37" s="1"/>
  <c r="G285" i="37"/>
  <c r="H285" i="37" s="1"/>
  <c r="H286" i="37" s="1"/>
  <c r="G282" i="37"/>
  <c r="H282" i="37" s="1"/>
  <c r="G281" i="37"/>
  <c r="H281" i="37" s="1"/>
  <c r="G280" i="37"/>
  <c r="H280" i="37" s="1"/>
  <c r="G279" i="37"/>
  <c r="H279" i="37" s="1"/>
  <c r="G267" i="37"/>
  <c r="H267" i="37" s="1"/>
  <c r="H268" i="37" s="1"/>
  <c r="G264" i="37"/>
  <c r="H264" i="37" s="1"/>
  <c r="G263" i="37"/>
  <c r="H263" i="37" s="1"/>
  <c r="G262" i="37"/>
  <c r="H262" i="37" s="1"/>
  <c r="G261" i="37"/>
  <c r="H261" i="37" s="1"/>
  <c r="G249" i="37"/>
  <c r="H249" i="37" s="1"/>
  <c r="H250" i="37" s="1"/>
  <c r="G246" i="37"/>
  <c r="H246" i="37" s="1"/>
  <c r="G245" i="37"/>
  <c r="H245" i="37" s="1"/>
  <c r="G244" i="37"/>
  <c r="H244" i="37" s="1"/>
  <c r="G243" i="37"/>
  <c r="H243" i="37" s="1"/>
  <c r="G231" i="37"/>
  <c r="H231" i="37" s="1"/>
  <c r="H232" i="37" s="1"/>
  <c r="G228" i="37"/>
  <c r="H228" i="37" s="1"/>
  <c r="G227" i="37"/>
  <c r="H227" i="37" s="1"/>
  <c r="G226" i="37"/>
  <c r="H226" i="37" s="1"/>
  <c r="G225" i="37"/>
  <c r="H225" i="37" s="1"/>
  <c r="G213" i="37"/>
  <c r="H213" i="37" s="1"/>
  <c r="H214" i="37" s="1"/>
  <c r="G210" i="37"/>
  <c r="H210" i="37" s="1"/>
  <c r="G209" i="37"/>
  <c r="H209" i="37" s="1"/>
  <c r="G208" i="37"/>
  <c r="H208" i="37" s="1"/>
  <c r="G207" i="37"/>
  <c r="H207" i="37" s="1"/>
  <c r="G195" i="37"/>
  <c r="H195" i="37" s="1"/>
  <c r="H196" i="37" s="1"/>
  <c r="G192" i="37"/>
  <c r="H192" i="37" s="1"/>
  <c r="G191" i="37"/>
  <c r="H191" i="37" s="1"/>
  <c r="G190" i="37"/>
  <c r="H190" i="37" s="1"/>
  <c r="G189" i="37"/>
  <c r="H189" i="37" s="1"/>
  <c r="G176" i="37"/>
  <c r="H176" i="37" s="1"/>
  <c r="H177" i="37" s="1"/>
  <c r="G173" i="37"/>
  <c r="H173" i="37" s="1"/>
  <c r="G172" i="37"/>
  <c r="H172" i="37" s="1"/>
  <c r="G171" i="37"/>
  <c r="H171" i="37" s="1"/>
  <c r="G170" i="37"/>
  <c r="H170" i="37" s="1"/>
  <c r="G158" i="37"/>
  <c r="H158" i="37" s="1"/>
  <c r="H159" i="37" s="1"/>
  <c r="G155" i="37"/>
  <c r="H155" i="37" s="1"/>
  <c r="G154" i="37"/>
  <c r="H154" i="37" s="1"/>
  <c r="G153" i="37"/>
  <c r="H153" i="37" s="1"/>
  <c r="G152" i="37"/>
  <c r="H152" i="37" s="1"/>
  <c r="G140" i="37"/>
  <c r="H140" i="37" s="1"/>
  <c r="H141" i="37" s="1"/>
  <c r="G137" i="37"/>
  <c r="H137" i="37" s="1"/>
  <c r="G136" i="37"/>
  <c r="H136" i="37" s="1"/>
  <c r="G135" i="37"/>
  <c r="H135" i="37" s="1"/>
  <c r="G134" i="37"/>
  <c r="H134" i="37" s="1"/>
  <c r="G121" i="37"/>
  <c r="H121" i="37" s="1"/>
  <c r="H122" i="37" s="1"/>
  <c r="G118" i="37"/>
  <c r="H118" i="37" s="1"/>
  <c r="G117" i="37"/>
  <c r="H117" i="37" s="1"/>
  <c r="G116" i="37"/>
  <c r="H116" i="37" s="1"/>
  <c r="G115" i="37"/>
  <c r="H115" i="37" s="1"/>
  <c r="G103" i="37"/>
  <c r="H103" i="37" s="1"/>
  <c r="H104" i="37" s="1"/>
  <c r="G100" i="37"/>
  <c r="H100" i="37" s="1"/>
  <c r="G99" i="37"/>
  <c r="H99" i="37" s="1"/>
  <c r="G98" i="37"/>
  <c r="H98" i="37" s="1"/>
  <c r="G97" i="37"/>
  <c r="H97" i="37" s="1"/>
  <c r="G85" i="37"/>
  <c r="H85" i="37" s="1"/>
  <c r="H86" i="37" s="1"/>
  <c r="G82" i="37"/>
  <c r="H82" i="37" s="1"/>
  <c r="G81" i="37"/>
  <c r="H81" i="37" s="1"/>
  <c r="G80" i="37"/>
  <c r="H80" i="37" s="1"/>
  <c r="G79" i="37"/>
  <c r="H79" i="37" s="1"/>
  <c r="G66" i="37"/>
  <c r="G63" i="37"/>
  <c r="H63" i="37" s="1"/>
  <c r="G62" i="37"/>
  <c r="H62" i="37" s="1"/>
  <c r="G61" i="37"/>
  <c r="H61" i="37" s="1"/>
  <c r="G60" i="37"/>
  <c r="H60" i="37" s="1"/>
  <c r="G48" i="37"/>
  <c r="H48" i="37" s="1"/>
  <c r="H49" i="37" s="1"/>
  <c r="G45" i="37"/>
  <c r="H45" i="37" s="1"/>
  <c r="G44" i="37"/>
  <c r="H44" i="37" s="1"/>
  <c r="G43" i="37"/>
  <c r="H43" i="37" s="1"/>
  <c r="G42" i="37"/>
  <c r="H42" i="37" s="1"/>
  <c r="G31" i="37"/>
  <c r="H31" i="37" s="1"/>
  <c r="H32" i="37" s="1"/>
  <c r="G28" i="37"/>
  <c r="H28" i="37" s="1"/>
  <c r="G27" i="37"/>
  <c r="H27" i="37" s="1"/>
  <c r="G26" i="37"/>
  <c r="H26" i="37" s="1"/>
  <c r="G25" i="37"/>
  <c r="H25" i="37" s="1"/>
  <c r="G13" i="37"/>
  <c r="H13" i="37" s="1"/>
  <c r="H14" i="37" s="1"/>
  <c r="G10" i="37"/>
  <c r="H10" i="37" s="1"/>
  <c r="G9" i="37"/>
  <c r="H9" i="37" s="1"/>
  <c r="G8" i="37"/>
  <c r="H8" i="37" s="1"/>
  <c r="G7" i="37"/>
  <c r="H7" i="37" s="1"/>
  <c r="G153" i="23"/>
  <c r="G148" i="23"/>
  <c r="H148" i="23" s="1"/>
  <c r="G147" i="23"/>
  <c r="H147" i="23" s="1"/>
  <c r="G145" i="23"/>
  <c r="H145" i="23" s="1"/>
  <c r="G143" i="23"/>
  <c r="H143" i="23" s="1"/>
  <c r="G140" i="23"/>
  <c r="H140" i="23" s="1"/>
  <c r="G139" i="23"/>
  <c r="H139" i="23" s="1"/>
  <c r="G138" i="23"/>
  <c r="H138" i="23" s="1"/>
  <c r="G137" i="23"/>
  <c r="H137" i="23" s="1"/>
  <c r="H1585" i="37" l="1"/>
  <c r="H1568" i="37"/>
  <c r="H1534" i="37"/>
  <c r="H1535" i="37" s="1"/>
  <c r="H1536" i="37" s="1"/>
  <c r="I1521" i="37" s="1"/>
  <c r="E1588" i="27" s="1"/>
  <c r="H1728" i="37"/>
  <c r="H1729" i="37" s="1"/>
  <c r="H1730" i="37" s="1"/>
  <c r="I1712" i="37" s="1"/>
  <c r="E1600" i="27" s="1"/>
  <c r="H1602" i="37"/>
  <c r="H1603" i="37" s="1"/>
  <c r="H1604" i="37" s="1"/>
  <c r="I1589" i="37" s="1"/>
  <c r="E1592" i="27" s="1"/>
  <c r="H1619" i="37"/>
  <c r="H1620" i="37" s="1"/>
  <c r="H1621" i="37" s="1"/>
  <c r="I1606" i="37" s="1"/>
  <c r="E1593" i="27" s="1"/>
  <c r="H1551" i="37"/>
  <c r="H1552" i="37" s="1"/>
  <c r="H1553" i="37" s="1"/>
  <c r="I1538" i="37" s="1"/>
  <c r="E1589" i="27" s="1"/>
  <c r="H1688" i="37"/>
  <c r="H1689" i="37" s="1"/>
  <c r="I1674" i="37" s="1"/>
  <c r="E1597" i="27" s="1"/>
  <c r="H1671" i="37"/>
  <c r="H1672" i="37" s="1"/>
  <c r="I1657" i="37" s="1"/>
  <c r="E1596" i="27" s="1"/>
  <c r="H1654" i="37"/>
  <c r="H1655" i="37" s="1"/>
  <c r="I1640" i="37" s="1"/>
  <c r="E1595" i="27" s="1"/>
  <c r="H1637" i="37"/>
  <c r="H1638" i="37" s="1"/>
  <c r="I1623" i="37" s="1"/>
  <c r="E1594" i="27" s="1"/>
  <c r="H1586" i="37"/>
  <c r="H1587" i="37" s="1"/>
  <c r="I1572" i="37" s="1"/>
  <c r="E1591" i="27" s="1"/>
  <c r="H1569" i="37"/>
  <c r="H1570" i="37" s="1"/>
  <c r="I1555" i="37" s="1"/>
  <c r="E1590" i="27" s="1"/>
  <c r="H1518" i="37"/>
  <c r="H1519" i="37" s="1"/>
  <c r="I1504" i="37" s="1"/>
  <c r="E1587" i="27" s="1"/>
  <c r="H1501" i="37"/>
  <c r="H1502" i="37" s="1"/>
  <c r="I1487" i="37" s="1"/>
  <c r="E1586" i="27" s="1"/>
  <c r="H1484" i="37"/>
  <c r="H1485" i="37" s="1"/>
  <c r="I1470" i="37" s="1"/>
  <c r="E1585" i="27" s="1"/>
  <c r="H1450" i="37"/>
  <c r="H1451" i="37" s="1"/>
  <c r="I1436" i="37" s="1"/>
  <c r="E1583" i="27" s="1"/>
  <c r="H1467" i="37"/>
  <c r="H1468" i="37" s="1"/>
  <c r="I1453" i="37" s="1"/>
  <c r="E1584" i="27" s="1"/>
  <c r="H1433" i="37"/>
  <c r="H1434" i="37" s="1"/>
  <c r="I1419" i="37" s="1"/>
  <c r="E1582" i="27" s="1"/>
  <c r="H1415" i="37"/>
  <c r="I1400" i="37" s="1"/>
  <c r="E1580" i="27" s="1"/>
  <c r="H1397" i="37"/>
  <c r="H1398" i="37" s="1"/>
  <c r="I1383" i="37" s="1"/>
  <c r="E1579" i="27" s="1"/>
  <c r="H1380" i="37"/>
  <c r="H1381" i="37" s="1"/>
  <c r="I1366" i="37" s="1"/>
  <c r="E1578" i="27" s="1"/>
  <c r="H1363" i="37"/>
  <c r="H1364" i="37" s="1"/>
  <c r="I1349" i="37" s="1"/>
  <c r="E1577" i="27" s="1"/>
  <c r="H1346" i="37"/>
  <c r="H1347" i="37" s="1"/>
  <c r="I1332" i="37" s="1"/>
  <c r="E1576" i="27" s="1"/>
  <c r="H1329" i="37"/>
  <c r="H1330" i="37" s="1"/>
  <c r="I1315" i="37" s="1"/>
  <c r="E1575" i="27" s="1"/>
  <c r="H1312" i="37"/>
  <c r="H1313" i="37" s="1"/>
  <c r="I1298" i="37" s="1"/>
  <c r="E1574" i="27" s="1"/>
  <c r="H1295" i="37"/>
  <c r="H1296" i="37" s="1"/>
  <c r="I1281" i="37" s="1"/>
  <c r="E1573" i="27" s="1"/>
  <c r="H156" i="37"/>
  <c r="H162" i="37" s="1"/>
  <c r="H229" i="37"/>
  <c r="H235" i="37" s="1"/>
  <c r="H301" i="37"/>
  <c r="H307" i="37" s="1"/>
  <c r="H373" i="37"/>
  <c r="H379" i="37" s="1"/>
  <c r="H445" i="37"/>
  <c r="H451" i="37" s="1"/>
  <c r="H517" i="37"/>
  <c r="H523" i="37" s="1"/>
  <c r="H554" i="37"/>
  <c r="H560" i="37" s="1"/>
  <c r="H571" i="37"/>
  <c r="H1100" i="37"/>
  <c r="H1106" i="37" s="1"/>
  <c r="H1134" i="37"/>
  <c r="H1140" i="37" s="1"/>
  <c r="H1168" i="37"/>
  <c r="H1174" i="37" s="1"/>
  <c r="H1202" i="37"/>
  <c r="H1208" i="37" s="1"/>
  <c r="H11" i="37"/>
  <c r="H17" i="37" s="1"/>
  <c r="H83" i="37"/>
  <c r="H89" i="37" s="1"/>
  <c r="H759" i="37"/>
  <c r="H765" i="37" s="1"/>
  <c r="H588" i="37"/>
  <c r="H594" i="37" s="1"/>
  <c r="H29" i="37"/>
  <c r="H35" i="37" s="1"/>
  <c r="H101" i="37"/>
  <c r="H107" i="37" s="1"/>
  <c r="H174" i="37"/>
  <c r="H180" i="37" s="1"/>
  <c r="H247" i="37"/>
  <c r="H253" i="37" s="1"/>
  <c r="H319" i="37"/>
  <c r="H325" i="37" s="1"/>
  <c r="H391" i="37"/>
  <c r="H397" i="37" s="1"/>
  <c r="H463" i="37"/>
  <c r="H469" i="37" s="1"/>
  <c r="H536" i="37"/>
  <c r="H542" i="37" s="1"/>
  <c r="H776" i="37"/>
  <c r="H782" i="37" s="1"/>
  <c r="H827" i="37"/>
  <c r="H833" i="37" s="1"/>
  <c r="H861" i="37"/>
  <c r="H867" i="37" s="1"/>
  <c r="H895" i="37"/>
  <c r="H901" i="37" s="1"/>
  <c r="H929" i="37"/>
  <c r="H935" i="37" s="1"/>
  <c r="H963" i="37"/>
  <c r="H969" i="37" s="1"/>
  <c r="H997" i="37"/>
  <c r="H1003" i="37" s="1"/>
  <c r="H1031" i="37"/>
  <c r="H1037" i="37" s="1"/>
  <c r="H1065" i="37"/>
  <c r="H46" i="37"/>
  <c r="H52" i="37" s="1"/>
  <c r="H119" i="37"/>
  <c r="H125" i="37" s="1"/>
  <c r="H193" i="37"/>
  <c r="H199" i="37" s="1"/>
  <c r="H265" i="37"/>
  <c r="H271" i="37" s="1"/>
  <c r="H337" i="37"/>
  <c r="H343" i="37" s="1"/>
  <c r="H409" i="37"/>
  <c r="H415" i="37" s="1"/>
  <c r="H481" i="37"/>
  <c r="H487" i="37" s="1"/>
  <c r="H605" i="37"/>
  <c r="H611" i="37" s="1"/>
  <c r="H622" i="37"/>
  <c r="H639" i="37"/>
  <c r="H793" i="37"/>
  <c r="H799" i="37" s="1"/>
  <c r="H1083" i="37"/>
  <c r="H1089" i="37" s="1"/>
  <c r="H1117" i="37"/>
  <c r="H1123" i="37" s="1"/>
  <c r="H1185" i="37"/>
  <c r="H1191" i="37" s="1"/>
  <c r="H1219" i="37"/>
  <c r="H64" i="37"/>
  <c r="H138" i="37"/>
  <c r="H144" i="37" s="1"/>
  <c r="H211" i="37"/>
  <c r="H217" i="37" s="1"/>
  <c r="H283" i="37"/>
  <c r="H289" i="37" s="1"/>
  <c r="H355" i="37"/>
  <c r="H361" i="37" s="1"/>
  <c r="H427" i="37"/>
  <c r="H433" i="37" s="1"/>
  <c r="H499" i="37"/>
  <c r="H505" i="37" s="1"/>
  <c r="H656" i="37"/>
  <c r="H662" i="37" s="1"/>
  <c r="H673" i="37"/>
  <c r="H679" i="37" s="1"/>
  <c r="H690" i="37"/>
  <c r="H696" i="37" s="1"/>
  <c r="H707" i="37"/>
  <c r="H713" i="37" s="1"/>
  <c r="H724" i="37"/>
  <c r="H730" i="37" s="1"/>
  <c r="H742" i="37"/>
  <c r="H748" i="37" s="1"/>
  <c r="H810" i="37"/>
  <c r="H816" i="37" s="1"/>
  <c r="H844" i="37"/>
  <c r="H850" i="37" s="1"/>
  <c r="H878" i="37"/>
  <c r="H884" i="37" s="1"/>
  <c r="H912" i="37"/>
  <c r="H918" i="37" s="1"/>
  <c r="H946" i="37"/>
  <c r="H952" i="37" s="1"/>
  <c r="H980" i="37"/>
  <c r="H986" i="37" s="1"/>
  <c r="H1014" i="37"/>
  <c r="H1020" i="37" s="1"/>
  <c r="H1048" i="37"/>
  <c r="H1054" i="37" s="1"/>
  <c r="H1236" i="37"/>
  <c r="H1242" i="37" s="1"/>
  <c r="H1151" i="37"/>
  <c r="H1157" i="37" s="1"/>
  <c r="H1158" i="37" s="1"/>
  <c r="G641" i="37"/>
  <c r="H641" i="37" s="1"/>
  <c r="H642" i="37" s="1"/>
  <c r="G624" i="37"/>
  <c r="H624" i="37" s="1"/>
  <c r="H625" i="37" s="1"/>
  <c r="G573" i="37"/>
  <c r="H573" i="37" s="1"/>
  <c r="H574" i="37" s="1"/>
  <c r="H66" i="37"/>
  <c r="H67" i="37" s="1"/>
  <c r="H141" i="23"/>
  <c r="G112" i="23"/>
  <c r="H112" i="23" s="1"/>
  <c r="G131" i="23"/>
  <c r="G115" i="23"/>
  <c r="H115" i="23" s="1"/>
  <c r="G114" i="23"/>
  <c r="H114" i="23" s="1"/>
  <c r="G113" i="23"/>
  <c r="H113" i="23" s="1"/>
  <c r="G105" i="23"/>
  <c r="G100" i="23"/>
  <c r="H100" i="23" s="1"/>
  <c r="H101" i="23" s="1"/>
  <c r="G97" i="23"/>
  <c r="H97" i="23" s="1"/>
  <c r="G96" i="23"/>
  <c r="H96" i="23" s="1"/>
  <c r="G94" i="23"/>
  <c r="H94" i="23" s="1"/>
  <c r="G8" i="23"/>
  <c r="H8" i="23" s="1"/>
  <c r="G588" i="22"/>
  <c r="H588" i="22" s="1"/>
  <c r="G502" i="22"/>
  <c r="H502" i="22" s="1"/>
  <c r="G468" i="22"/>
  <c r="H468" i="22" s="1"/>
  <c r="G422" i="22"/>
  <c r="H422" i="22" s="1"/>
  <c r="H423" i="22" s="1"/>
  <c r="G419" i="22"/>
  <c r="H419" i="22" s="1"/>
  <c r="G418" i="22"/>
  <c r="H418" i="22" s="1"/>
  <c r="G416" i="22"/>
  <c r="H416" i="22" s="1"/>
  <c r="H628" i="37" l="1"/>
  <c r="H629" i="37" s="1"/>
  <c r="H630" i="37" s="1"/>
  <c r="I615" i="37" s="1"/>
  <c r="E1533" i="27" s="1"/>
  <c r="H70" i="37"/>
  <c r="H71" i="37" s="1"/>
  <c r="H72" i="37" s="1"/>
  <c r="I57" i="37" s="1"/>
  <c r="E1501" i="27" s="1"/>
  <c r="H577" i="37"/>
  <c r="H578" i="37" s="1"/>
  <c r="H579" i="37" s="1"/>
  <c r="I564" i="37" s="1"/>
  <c r="E1530" i="27" s="1"/>
  <c r="H645" i="37"/>
  <c r="H646" i="37" s="1"/>
  <c r="H647" i="37" s="1"/>
  <c r="I632" i="37" s="1"/>
  <c r="E1534" i="27" s="1"/>
  <c r="H1243" i="37"/>
  <c r="H1244" i="37" s="1"/>
  <c r="I1229" i="37" s="1"/>
  <c r="E1570" i="27" s="1"/>
  <c r="H1209" i="37"/>
  <c r="H1210" i="37" s="1"/>
  <c r="I1195" i="37" s="1"/>
  <c r="E1568" i="27" s="1"/>
  <c r="H1192" i="37"/>
  <c r="H1193" i="37" s="1"/>
  <c r="I1178" i="37" s="1"/>
  <c r="E1567" i="27" s="1"/>
  <c r="H1175" i="37"/>
  <c r="H1176" i="37" s="1"/>
  <c r="I1161" i="37" s="1"/>
  <c r="E1566" i="27" s="1"/>
  <c r="H1159" i="37"/>
  <c r="I1144" i="37" s="1"/>
  <c r="E1565" i="27" s="1"/>
  <c r="H1141" i="37"/>
  <c r="H1142" i="37" s="1"/>
  <c r="I1127" i="37" s="1"/>
  <c r="E1564" i="27" s="1"/>
  <c r="H1124" i="37"/>
  <c r="H1125" i="37" s="1"/>
  <c r="I1110" i="37" s="1"/>
  <c r="E1563" i="27" s="1"/>
  <c r="H1107" i="37"/>
  <c r="H1108" i="37" s="1"/>
  <c r="I1093" i="37" s="1"/>
  <c r="E1562" i="27" s="1"/>
  <c r="H1090" i="37"/>
  <c r="H1091" i="37" s="1"/>
  <c r="I1076" i="37" s="1"/>
  <c r="E1561" i="27" s="1"/>
  <c r="H1055" i="37"/>
  <c r="H1056" i="37" s="1"/>
  <c r="I1041" i="37" s="1"/>
  <c r="E1558" i="27" s="1"/>
  <c r="H1038" i="37"/>
  <c r="H1039" i="37" s="1"/>
  <c r="I1024" i="37" s="1"/>
  <c r="E1557" i="27" s="1"/>
  <c r="H1021" i="37"/>
  <c r="H1022" i="37" s="1"/>
  <c r="I1007" i="37" s="1"/>
  <c r="E1556" i="27" s="1"/>
  <c r="H1004" i="37"/>
  <c r="H1005" i="37" s="1"/>
  <c r="I990" i="37" s="1"/>
  <c r="E1555" i="27" s="1"/>
  <c r="H987" i="37"/>
  <c r="H988" i="37" s="1"/>
  <c r="I973" i="37" s="1"/>
  <c r="E1554" i="27" s="1"/>
  <c r="H970" i="37"/>
  <c r="H971" i="37" s="1"/>
  <c r="I956" i="37" s="1"/>
  <c r="E1553" i="27" s="1"/>
  <c r="H953" i="37"/>
  <c r="H954" i="37" s="1"/>
  <c r="I939" i="37" s="1"/>
  <c r="E1552" i="27" s="1"/>
  <c r="H936" i="37"/>
  <c r="H937" i="37" s="1"/>
  <c r="I922" i="37" s="1"/>
  <c r="E1551" i="27" s="1"/>
  <c r="H919" i="37"/>
  <c r="H920" i="37" s="1"/>
  <c r="I905" i="37" s="1"/>
  <c r="E1550" i="27" s="1"/>
  <c r="H902" i="37"/>
  <c r="H903" i="37" s="1"/>
  <c r="I888" i="37" s="1"/>
  <c r="E1549" i="27" s="1"/>
  <c r="H885" i="37"/>
  <c r="H886" i="37" s="1"/>
  <c r="I871" i="37" s="1"/>
  <c r="E1548" i="27" s="1"/>
  <c r="H868" i="37"/>
  <c r="H869" i="37" s="1"/>
  <c r="I854" i="37" s="1"/>
  <c r="E1547" i="27" s="1"/>
  <c r="H851" i="37"/>
  <c r="H852" i="37" s="1"/>
  <c r="I837" i="37" s="1"/>
  <c r="E1546" i="27" s="1"/>
  <c r="H834" i="37"/>
  <c r="H835" i="37" s="1"/>
  <c r="I820" i="37" s="1"/>
  <c r="E1545" i="27" s="1"/>
  <c r="H817" i="37"/>
  <c r="H818" i="37" s="1"/>
  <c r="I803" i="37" s="1"/>
  <c r="E1544" i="27" s="1"/>
  <c r="H800" i="37"/>
  <c r="H801" i="37" s="1"/>
  <c r="I786" i="37" s="1"/>
  <c r="E1543" i="27" s="1"/>
  <c r="H783" i="37"/>
  <c r="H784" i="37" s="1"/>
  <c r="I769" i="37" s="1"/>
  <c r="E1542" i="27" s="1"/>
  <c r="H766" i="37"/>
  <c r="H767" i="37" s="1"/>
  <c r="I752" i="37" s="1"/>
  <c r="E1541" i="27" s="1"/>
  <c r="H749" i="37"/>
  <c r="H750" i="37" s="1"/>
  <c r="I735" i="37" s="1"/>
  <c r="E1540" i="27" s="1"/>
  <c r="H731" i="37"/>
  <c r="H732" i="37" s="1"/>
  <c r="I717" i="37" s="1"/>
  <c r="E1539" i="27" s="1"/>
  <c r="H714" i="37"/>
  <c r="H715" i="37" s="1"/>
  <c r="I700" i="37" s="1"/>
  <c r="E1538" i="27" s="1"/>
  <c r="H697" i="37"/>
  <c r="H698" i="37" s="1"/>
  <c r="I683" i="37" s="1"/>
  <c r="E1537" i="27" s="1"/>
  <c r="H680" i="37"/>
  <c r="H681" i="37" s="1"/>
  <c r="I666" i="37" s="1"/>
  <c r="E1536" i="27" s="1"/>
  <c r="H663" i="37"/>
  <c r="H664" i="37" s="1"/>
  <c r="I649" i="37" s="1"/>
  <c r="E1535" i="27" s="1"/>
  <c r="H612" i="37"/>
  <c r="H613" i="37" s="1"/>
  <c r="I598" i="37" s="1"/>
  <c r="E1532" i="27" s="1"/>
  <c r="H595" i="37"/>
  <c r="H596" i="37" s="1"/>
  <c r="I581" i="37" s="1"/>
  <c r="E1531" i="27" s="1"/>
  <c r="H561" i="37"/>
  <c r="H562" i="37" s="1"/>
  <c r="I547" i="37" s="1"/>
  <c r="E1529" i="27" s="1"/>
  <c r="H543" i="37"/>
  <c r="H544" i="37" s="1"/>
  <c r="I529" i="37" s="1"/>
  <c r="E1528" i="27" s="1"/>
  <c r="H524" i="37"/>
  <c r="H525" i="37" s="1"/>
  <c r="I510" i="37" s="1"/>
  <c r="E1526" i="27" s="1"/>
  <c r="H506" i="37"/>
  <c r="H507" i="37" s="1"/>
  <c r="I492" i="37" s="1"/>
  <c r="E1525" i="27" s="1"/>
  <c r="H488" i="37"/>
  <c r="H489" i="37" s="1"/>
  <c r="I474" i="37" s="1"/>
  <c r="E1524" i="27" s="1"/>
  <c r="H470" i="37"/>
  <c r="H471" i="37" s="1"/>
  <c r="I456" i="37" s="1"/>
  <c r="E1523" i="27" s="1"/>
  <c r="H452" i="37"/>
  <c r="H453" i="37" s="1"/>
  <c r="I438" i="37" s="1"/>
  <c r="E1522" i="27" s="1"/>
  <c r="H434" i="37"/>
  <c r="H435" i="37" s="1"/>
  <c r="I420" i="37" s="1"/>
  <c r="E1521" i="27" s="1"/>
  <c r="H416" i="37"/>
  <c r="H417" i="37" s="1"/>
  <c r="I402" i="37" s="1"/>
  <c r="E1520" i="27" s="1"/>
  <c r="H398" i="37"/>
  <c r="H399" i="37" s="1"/>
  <c r="I384" i="37" s="1"/>
  <c r="E1519" i="27" s="1"/>
  <c r="H380" i="37"/>
  <c r="H381" i="37" s="1"/>
  <c r="I366" i="37" s="1"/>
  <c r="E1518" i="27" s="1"/>
  <c r="H362" i="37"/>
  <c r="H363" i="37" s="1"/>
  <c r="I348" i="37" s="1"/>
  <c r="E1517" i="27" s="1"/>
  <c r="H344" i="37"/>
  <c r="H345" i="37" s="1"/>
  <c r="I330" i="37" s="1"/>
  <c r="E1516" i="27" s="1"/>
  <c r="H326" i="37"/>
  <c r="H327" i="37" s="1"/>
  <c r="I312" i="37" s="1"/>
  <c r="E1515" i="27" s="1"/>
  <c r="H308" i="37"/>
  <c r="H309" i="37" s="1"/>
  <c r="I294" i="37" s="1"/>
  <c r="E1514" i="27" s="1"/>
  <c r="H290" i="37"/>
  <c r="H291" i="37" s="1"/>
  <c r="I276" i="37" s="1"/>
  <c r="E1513" i="27" s="1"/>
  <c r="H272" i="37"/>
  <c r="H273" i="37" s="1"/>
  <c r="I258" i="37" s="1"/>
  <c r="E1512" i="27" s="1"/>
  <c r="H254" i="37"/>
  <c r="H255" i="37" s="1"/>
  <c r="I240" i="37" s="1"/>
  <c r="E1511" i="27" s="1"/>
  <c r="H236" i="37"/>
  <c r="H237" i="37" s="1"/>
  <c r="I222" i="37" s="1"/>
  <c r="E1510" i="27" s="1"/>
  <c r="H218" i="37"/>
  <c r="H219" i="37" s="1"/>
  <c r="I204" i="37" s="1"/>
  <c r="E1509" i="27" s="1"/>
  <c r="H200" i="37"/>
  <c r="H201" i="37" s="1"/>
  <c r="I186" i="37" s="1"/>
  <c r="E1508" i="27" s="1"/>
  <c r="H181" i="37"/>
  <c r="H182" i="37" s="1"/>
  <c r="I167" i="37" s="1"/>
  <c r="E1507" i="27" s="1"/>
  <c r="H163" i="37"/>
  <c r="H164" i="37" s="1"/>
  <c r="I149" i="37" s="1"/>
  <c r="E1506" i="27" s="1"/>
  <c r="H145" i="37"/>
  <c r="H146" i="37" s="1"/>
  <c r="I131" i="37" s="1"/>
  <c r="E1505" i="27" s="1"/>
  <c r="H126" i="37"/>
  <c r="H127" i="37" s="1"/>
  <c r="I112" i="37" s="1"/>
  <c r="E1504" i="27" s="1"/>
  <c r="H108" i="37"/>
  <c r="H90" i="37"/>
  <c r="H91" i="37" s="1"/>
  <c r="I76" i="37" s="1"/>
  <c r="E1502" i="27" s="1"/>
  <c r="H53" i="37"/>
  <c r="H54" i="37" s="1"/>
  <c r="I39" i="37" s="1"/>
  <c r="E1500" i="27" s="1"/>
  <c r="H36" i="37"/>
  <c r="H37" i="37" s="1"/>
  <c r="I22" i="37" s="1"/>
  <c r="E1499" i="27" s="1"/>
  <c r="H18" i="37"/>
  <c r="H19" i="37" s="1"/>
  <c r="I4" i="37" s="1"/>
  <c r="E1498" i="27" s="1"/>
  <c r="H116" i="23"/>
  <c r="G268" i="22"/>
  <c r="H268" i="22" s="1"/>
  <c r="H269" i="22" s="1"/>
  <c r="G265" i="22"/>
  <c r="H265" i="22" s="1"/>
  <c r="G264" i="22"/>
  <c r="H264" i="22" s="1"/>
  <c r="G262" i="22"/>
  <c r="H262" i="22" s="1"/>
  <c r="G248" i="22"/>
  <c r="H248" i="22" s="1"/>
  <c r="G247" i="22"/>
  <c r="H247" i="22" s="1"/>
  <c r="G245" i="22"/>
  <c r="H245" i="22" s="1"/>
  <c r="G1016" i="25"/>
  <c r="G1008" i="25"/>
  <c r="H1008" i="25" s="1"/>
  <c r="G1007" i="25"/>
  <c r="H1007" i="25" s="1"/>
  <c r="G1006" i="25"/>
  <c r="H1006" i="25" s="1"/>
  <c r="G1005" i="25"/>
  <c r="H1005" i="25" s="1"/>
  <c r="G999" i="25"/>
  <c r="H994" i="25"/>
  <c r="H995" i="25" s="1"/>
  <c r="G991" i="25"/>
  <c r="H991" i="25" s="1"/>
  <c r="G990" i="25"/>
  <c r="H990" i="25" s="1"/>
  <c r="G989" i="25"/>
  <c r="H989" i="25" s="1"/>
  <c r="G988" i="25"/>
  <c r="H988" i="25" s="1"/>
  <c r="G960" i="25"/>
  <c r="G977" i="25"/>
  <c r="G982" i="25"/>
  <c r="G974" i="25"/>
  <c r="H974" i="25" s="1"/>
  <c r="G973" i="25"/>
  <c r="H973" i="25" s="1"/>
  <c r="G972" i="25"/>
  <c r="H972" i="25" s="1"/>
  <c r="G971" i="25"/>
  <c r="H971" i="25" s="1"/>
  <c r="G965" i="25"/>
  <c r="G957" i="25"/>
  <c r="H957" i="25" s="1"/>
  <c r="G956" i="25"/>
  <c r="H956" i="25" s="1"/>
  <c r="G955" i="25"/>
  <c r="H955" i="25" s="1"/>
  <c r="G954" i="25"/>
  <c r="H954" i="25" s="1"/>
  <c r="G947" i="25"/>
  <c r="G942" i="25"/>
  <c r="H942" i="25" s="1"/>
  <c r="H943" i="25" s="1"/>
  <c r="G939" i="25"/>
  <c r="H939" i="25" s="1"/>
  <c r="G938" i="25"/>
  <c r="H938" i="25" s="1"/>
  <c r="G937" i="25"/>
  <c r="H937" i="25" s="1"/>
  <c r="G936" i="25"/>
  <c r="H936" i="25" s="1"/>
  <c r="G929" i="25"/>
  <c r="G924" i="25"/>
  <c r="H924" i="25" s="1"/>
  <c r="H925" i="25" s="1"/>
  <c r="G921" i="25"/>
  <c r="H921" i="25" s="1"/>
  <c r="G920" i="25"/>
  <c r="H920" i="25" s="1"/>
  <c r="G919" i="25"/>
  <c r="H919" i="25" s="1"/>
  <c r="G918" i="25"/>
  <c r="H918" i="25" s="1"/>
  <c r="H109" i="37" l="1"/>
  <c r="I94" i="37" s="1"/>
  <c r="E1503" i="27" s="1"/>
  <c r="H975" i="25"/>
  <c r="H1009" i="25"/>
  <c r="H992" i="25"/>
  <c r="H998" i="25" s="1"/>
  <c r="H958" i="25"/>
  <c r="H940" i="25"/>
  <c r="H946" i="25" s="1"/>
  <c r="H922" i="25"/>
  <c r="H928" i="25" s="1"/>
  <c r="G912" i="25"/>
  <c r="G907" i="25"/>
  <c r="H907" i="25" s="1"/>
  <c r="H908" i="25" s="1"/>
  <c r="G904" i="25"/>
  <c r="H904" i="25" s="1"/>
  <c r="G903" i="25"/>
  <c r="H903" i="25" s="1"/>
  <c r="G902" i="25"/>
  <c r="H902" i="25" s="1"/>
  <c r="G901" i="25"/>
  <c r="H901" i="25" s="1"/>
  <c r="G895" i="25"/>
  <c r="G890" i="25"/>
  <c r="H890" i="25" s="1"/>
  <c r="H891" i="25" s="1"/>
  <c r="G887" i="25"/>
  <c r="H887" i="25" s="1"/>
  <c r="G886" i="25"/>
  <c r="H886" i="25" s="1"/>
  <c r="G885" i="25"/>
  <c r="H885" i="25" s="1"/>
  <c r="G884" i="25"/>
  <c r="H884" i="25" s="1"/>
  <c r="G877" i="25"/>
  <c r="G872" i="25"/>
  <c r="H872" i="25" s="1"/>
  <c r="H873" i="25" s="1"/>
  <c r="G869" i="25"/>
  <c r="H869" i="25" s="1"/>
  <c r="G868" i="25"/>
  <c r="H868" i="25" s="1"/>
  <c r="G867" i="25"/>
  <c r="H867" i="25" s="1"/>
  <c r="G866" i="25"/>
  <c r="H866" i="25" s="1"/>
  <c r="G859" i="25"/>
  <c r="G854" i="25"/>
  <c r="H854" i="25" s="1"/>
  <c r="H855" i="25" s="1"/>
  <c r="G851" i="25"/>
  <c r="H851" i="25" s="1"/>
  <c r="G850" i="25"/>
  <c r="H850" i="25" s="1"/>
  <c r="G849" i="25"/>
  <c r="H849" i="25" s="1"/>
  <c r="G848" i="25"/>
  <c r="H848" i="25" s="1"/>
  <c r="G842" i="25"/>
  <c r="G837" i="25"/>
  <c r="H837" i="25" s="1"/>
  <c r="H838" i="25" s="1"/>
  <c r="G834" i="25"/>
  <c r="H834" i="25" s="1"/>
  <c r="G833" i="25"/>
  <c r="H833" i="25" s="1"/>
  <c r="G832" i="25"/>
  <c r="H832" i="25" s="1"/>
  <c r="G831" i="25"/>
  <c r="H831" i="25" s="1"/>
  <c r="G824" i="25"/>
  <c r="G819" i="25"/>
  <c r="H819" i="25" s="1"/>
  <c r="H820" i="25" s="1"/>
  <c r="G816" i="25"/>
  <c r="H816" i="25" s="1"/>
  <c r="G815" i="25"/>
  <c r="H815" i="25" s="1"/>
  <c r="G814" i="25"/>
  <c r="H814" i="25" s="1"/>
  <c r="G813" i="25"/>
  <c r="H813" i="25" s="1"/>
  <c r="G807" i="25"/>
  <c r="G802" i="25"/>
  <c r="H802" i="25" s="1"/>
  <c r="H803" i="25" s="1"/>
  <c r="G799" i="25"/>
  <c r="H799" i="25" s="1"/>
  <c r="G798" i="25"/>
  <c r="H798" i="25" s="1"/>
  <c r="G797" i="25"/>
  <c r="H797" i="25" s="1"/>
  <c r="G796" i="25"/>
  <c r="H796" i="25" s="1"/>
  <c r="G789" i="25"/>
  <c r="G784" i="25"/>
  <c r="H784" i="25" s="1"/>
  <c r="H785" i="25" s="1"/>
  <c r="G781" i="25"/>
  <c r="H781" i="25" s="1"/>
  <c r="G780" i="25"/>
  <c r="H780" i="25" s="1"/>
  <c r="G779" i="25"/>
  <c r="H779" i="25" s="1"/>
  <c r="G778" i="25"/>
  <c r="H778" i="25" s="1"/>
  <c r="G771" i="25"/>
  <c r="G766" i="25"/>
  <c r="H766" i="25" s="1"/>
  <c r="H767" i="25" s="1"/>
  <c r="G763" i="25"/>
  <c r="H763" i="25" s="1"/>
  <c r="G762" i="25"/>
  <c r="H762" i="25" s="1"/>
  <c r="G761" i="25"/>
  <c r="H761" i="25" s="1"/>
  <c r="G760" i="25"/>
  <c r="H760" i="25" s="1"/>
  <c r="G753" i="25"/>
  <c r="G748" i="25"/>
  <c r="H748" i="25" s="1"/>
  <c r="H749" i="25" s="1"/>
  <c r="G745" i="25"/>
  <c r="H745" i="25" s="1"/>
  <c r="G744" i="25"/>
  <c r="H744" i="25" s="1"/>
  <c r="G743" i="25"/>
  <c r="H743" i="25" s="1"/>
  <c r="G742" i="25"/>
  <c r="H742" i="25" s="1"/>
  <c r="G736" i="25"/>
  <c r="G731" i="25"/>
  <c r="H731" i="25" s="1"/>
  <c r="H732" i="25" s="1"/>
  <c r="G728" i="25"/>
  <c r="H728" i="25" s="1"/>
  <c r="G727" i="25"/>
  <c r="H727" i="25" s="1"/>
  <c r="G726" i="25"/>
  <c r="H726" i="25" s="1"/>
  <c r="G725" i="25"/>
  <c r="H725" i="25" s="1"/>
  <c r="G718" i="25"/>
  <c r="G713" i="25"/>
  <c r="H713" i="25" s="1"/>
  <c r="H714" i="25" s="1"/>
  <c r="G710" i="25"/>
  <c r="H710" i="25" s="1"/>
  <c r="G709" i="25"/>
  <c r="H709" i="25" s="1"/>
  <c r="G708" i="25"/>
  <c r="H708" i="25" s="1"/>
  <c r="G707" i="25"/>
  <c r="H707" i="25" s="1"/>
  <c r="G700" i="25"/>
  <c r="G695" i="25"/>
  <c r="H695" i="25" s="1"/>
  <c r="H696" i="25" s="1"/>
  <c r="G692" i="25"/>
  <c r="H692" i="25" s="1"/>
  <c r="G691" i="25"/>
  <c r="H691" i="25" s="1"/>
  <c r="G690" i="25"/>
  <c r="H690" i="25" s="1"/>
  <c r="G689" i="25"/>
  <c r="H689" i="25" s="1"/>
  <c r="G682" i="25"/>
  <c r="G677" i="25"/>
  <c r="H677" i="25" s="1"/>
  <c r="H678" i="25" s="1"/>
  <c r="G674" i="25"/>
  <c r="H674" i="25" s="1"/>
  <c r="G673" i="25"/>
  <c r="H673" i="25" s="1"/>
  <c r="G672" i="25"/>
  <c r="H672" i="25" s="1"/>
  <c r="G671" i="25"/>
  <c r="H671" i="25" s="1"/>
  <c r="G664" i="25"/>
  <c r="G659" i="25"/>
  <c r="H659" i="25" s="1"/>
  <c r="H660" i="25" s="1"/>
  <c r="G656" i="25"/>
  <c r="H656" i="25" s="1"/>
  <c r="G655" i="25"/>
  <c r="H655" i="25" s="1"/>
  <c r="G654" i="25"/>
  <c r="H654" i="25" s="1"/>
  <c r="G653" i="25"/>
  <c r="H653" i="25" s="1"/>
  <c r="G646" i="25"/>
  <c r="G638" i="25"/>
  <c r="H638" i="25" s="1"/>
  <c r="G637" i="25"/>
  <c r="H637" i="25" s="1"/>
  <c r="G636" i="25"/>
  <c r="H636" i="25" s="1"/>
  <c r="G635" i="25"/>
  <c r="H635" i="25" s="1"/>
  <c r="G628" i="25"/>
  <c r="G623" i="25"/>
  <c r="H623" i="25" s="1"/>
  <c r="G622" i="25"/>
  <c r="H622" i="25" s="1"/>
  <c r="G621" i="25"/>
  <c r="H621" i="25" s="1"/>
  <c r="G620" i="25"/>
  <c r="H620" i="25" s="1"/>
  <c r="G619" i="25"/>
  <c r="H619" i="25" s="1"/>
  <c r="G618" i="25"/>
  <c r="H618" i="25" s="1"/>
  <c r="G615" i="25"/>
  <c r="H615" i="25" s="1"/>
  <c r="G614" i="25"/>
  <c r="H614" i="25" s="1"/>
  <c r="G613" i="25"/>
  <c r="H613" i="25" s="1"/>
  <c r="G612" i="25"/>
  <c r="H612" i="25" s="1"/>
  <c r="G605" i="25"/>
  <c r="G600" i="25"/>
  <c r="H600" i="25" s="1"/>
  <c r="G599" i="25"/>
  <c r="H599" i="25" s="1"/>
  <c r="G598" i="25"/>
  <c r="H598" i="25" s="1"/>
  <c r="G597" i="25"/>
  <c r="H597" i="25" s="1"/>
  <c r="G596" i="25"/>
  <c r="H596" i="25" s="1"/>
  <c r="G595" i="25"/>
  <c r="H595" i="25" s="1"/>
  <c r="G592" i="25"/>
  <c r="H592" i="25" s="1"/>
  <c r="G591" i="25"/>
  <c r="H591" i="25" s="1"/>
  <c r="G590" i="25"/>
  <c r="H590" i="25" s="1"/>
  <c r="G589" i="25"/>
  <c r="H589" i="25" s="1"/>
  <c r="G583" i="25"/>
  <c r="G578" i="25"/>
  <c r="H578" i="25" s="1"/>
  <c r="G577" i="25"/>
  <c r="H577" i="25" s="1"/>
  <c r="G576" i="25"/>
  <c r="H576" i="25" s="1"/>
  <c r="G575" i="25"/>
  <c r="H575" i="25" s="1"/>
  <c r="G574" i="25"/>
  <c r="H574" i="25" s="1"/>
  <c r="G573" i="25"/>
  <c r="H573" i="25" s="1"/>
  <c r="G570" i="25"/>
  <c r="H570" i="25" s="1"/>
  <c r="G569" i="25"/>
  <c r="H569" i="25" s="1"/>
  <c r="G568" i="25"/>
  <c r="H568" i="25" s="1"/>
  <c r="G567" i="25"/>
  <c r="H567" i="25" s="1"/>
  <c r="H999" i="25" l="1"/>
  <c r="H1000" i="25" s="1"/>
  <c r="I985" i="25" s="1"/>
  <c r="H947" i="25"/>
  <c r="H948" i="25" s="1"/>
  <c r="I933" i="25" s="1"/>
  <c r="H675" i="25"/>
  <c r="H681" i="25" s="1"/>
  <c r="H711" i="25"/>
  <c r="H717" i="25" s="1"/>
  <c r="H746" i="25"/>
  <c r="H752" i="25" s="1"/>
  <c r="H782" i="25"/>
  <c r="H788" i="25" s="1"/>
  <c r="H789" i="25" s="1"/>
  <c r="H817" i="25"/>
  <c r="H823" i="25" s="1"/>
  <c r="H852" i="25"/>
  <c r="H858" i="25" s="1"/>
  <c r="H888" i="25"/>
  <c r="H894" i="25" s="1"/>
  <c r="H929" i="25"/>
  <c r="H930" i="25" s="1"/>
  <c r="I915" i="25" s="1"/>
  <c r="H639" i="25"/>
  <c r="H657" i="25"/>
  <c r="H663" i="25" s="1"/>
  <c r="H693" i="25"/>
  <c r="H699" i="25" s="1"/>
  <c r="H729" i="25"/>
  <c r="H735" i="25" s="1"/>
  <c r="H764" i="25"/>
  <c r="H770" i="25" s="1"/>
  <c r="H800" i="25"/>
  <c r="H806" i="25" s="1"/>
  <c r="H835" i="25"/>
  <c r="H841" i="25" s="1"/>
  <c r="H870" i="25"/>
  <c r="H876" i="25" s="1"/>
  <c r="H905" i="25"/>
  <c r="H911" i="25" s="1"/>
  <c r="H624" i="25"/>
  <c r="H616" i="25"/>
  <c r="H593" i="25"/>
  <c r="H601" i="25"/>
  <c r="H579" i="25"/>
  <c r="H571" i="25"/>
  <c r="G559" i="25"/>
  <c r="G554" i="25"/>
  <c r="H554" i="25" s="1"/>
  <c r="G553" i="25"/>
  <c r="H553" i="25" s="1"/>
  <c r="G552" i="25"/>
  <c r="H552" i="25" s="1"/>
  <c r="G551" i="25"/>
  <c r="H551" i="25" s="1"/>
  <c r="G550" i="25"/>
  <c r="H550" i="25" s="1"/>
  <c r="G549" i="25"/>
  <c r="H549" i="25" s="1"/>
  <c r="G546" i="25"/>
  <c r="H546" i="25" s="1"/>
  <c r="G545" i="25"/>
  <c r="H545" i="25" s="1"/>
  <c r="G544" i="25"/>
  <c r="H544" i="25" s="1"/>
  <c r="G543" i="25"/>
  <c r="H543" i="25" s="1"/>
  <c r="G526" i="25"/>
  <c r="H526" i="25" s="1"/>
  <c r="G527" i="25"/>
  <c r="H527" i="25" s="1"/>
  <c r="G528" i="25"/>
  <c r="H528" i="25" s="1"/>
  <c r="G529" i="25"/>
  <c r="H529" i="25" s="1"/>
  <c r="G530" i="25"/>
  <c r="H530" i="25" s="1"/>
  <c r="G531" i="25"/>
  <c r="H531" i="25" s="1"/>
  <c r="G536" i="25"/>
  <c r="G523" i="25"/>
  <c r="H523" i="25" s="1"/>
  <c r="G522" i="25"/>
  <c r="H522" i="25" s="1"/>
  <c r="G521" i="25"/>
  <c r="H521" i="25" s="1"/>
  <c r="G520" i="25"/>
  <c r="H520" i="25" s="1"/>
  <c r="G514" i="25"/>
  <c r="G509" i="25"/>
  <c r="H509" i="25" s="1"/>
  <c r="H510" i="25" s="1"/>
  <c r="G506" i="25"/>
  <c r="H506" i="25" s="1"/>
  <c r="G505" i="25"/>
  <c r="H505" i="25" s="1"/>
  <c r="G504" i="25"/>
  <c r="H504" i="25" s="1"/>
  <c r="G503" i="25"/>
  <c r="H503" i="25" s="1"/>
  <c r="G497" i="25"/>
  <c r="G492" i="25"/>
  <c r="H492" i="25" s="1"/>
  <c r="H493" i="25" s="1"/>
  <c r="G489" i="25"/>
  <c r="H489" i="25" s="1"/>
  <c r="G488" i="25"/>
  <c r="H488" i="25" s="1"/>
  <c r="G487" i="25"/>
  <c r="H487" i="25" s="1"/>
  <c r="G486" i="25"/>
  <c r="H486" i="25" s="1"/>
  <c r="H912" i="25" l="1"/>
  <c r="H913" i="25" s="1"/>
  <c r="I898" i="25" s="1"/>
  <c r="H895" i="25"/>
  <c r="H896" i="25" s="1"/>
  <c r="I881" i="25" s="1"/>
  <c r="H877" i="25"/>
  <c r="H878" i="25" s="1"/>
  <c r="I863" i="25" s="1"/>
  <c r="H859" i="25"/>
  <c r="H860" i="25" s="1"/>
  <c r="I845" i="25" s="1"/>
  <c r="H842" i="25"/>
  <c r="H843" i="25" s="1"/>
  <c r="I828" i="25" s="1"/>
  <c r="H824" i="25"/>
  <c r="H825" i="25" s="1"/>
  <c r="I810" i="25" s="1"/>
  <c r="H807" i="25"/>
  <c r="H808" i="25" s="1"/>
  <c r="I793" i="25" s="1"/>
  <c r="H790" i="25"/>
  <c r="I775" i="25" s="1"/>
  <c r="H771" i="25"/>
  <c r="H772" i="25" s="1"/>
  <c r="I757" i="25" s="1"/>
  <c r="H753" i="25"/>
  <c r="H754" i="25" s="1"/>
  <c r="I739" i="25" s="1"/>
  <c r="H736" i="25"/>
  <c r="H737" i="25" s="1"/>
  <c r="I722" i="25" s="1"/>
  <c r="H718" i="25"/>
  <c r="H719" i="25" s="1"/>
  <c r="I704" i="25" s="1"/>
  <c r="H682" i="25"/>
  <c r="H683" i="25" s="1"/>
  <c r="I668" i="25" s="1"/>
  <c r="H700" i="25"/>
  <c r="H701" i="25" s="1"/>
  <c r="I686" i="25" s="1"/>
  <c r="H664" i="25"/>
  <c r="H665" i="25" s="1"/>
  <c r="I650" i="25" s="1"/>
  <c r="H627" i="25"/>
  <c r="H628" i="25" s="1"/>
  <c r="H629" i="25" s="1"/>
  <c r="I609" i="25" s="1"/>
  <c r="H582" i="25"/>
  <c r="H583" i="25" s="1"/>
  <c r="H584" i="25" s="1"/>
  <c r="I564" i="25" s="1"/>
  <c r="H604" i="25"/>
  <c r="H605" i="25" s="1"/>
  <c r="H606" i="25" s="1"/>
  <c r="I586" i="25" s="1"/>
  <c r="H524" i="25"/>
  <c r="H532" i="25"/>
  <c r="H547" i="25"/>
  <c r="H555" i="25"/>
  <c r="H507" i="25"/>
  <c r="H513" i="25" s="1"/>
  <c r="H514" i="25" s="1"/>
  <c r="H490" i="25"/>
  <c r="H496" i="25" s="1"/>
  <c r="G480" i="25"/>
  <c r="G475" i="25"/>
  <c r="H475" i="25" s="1"/>
  <c r="H476" i="25" s="1"/>
  <c r="G472" i="25"/>
  <c r="H472" i="25" s="1"/>
  <c r="G471" i="25"/>
  <c r="H471" i="25" s="1"/>
  <c r="G470" i="25"/>
  <c r="H470" i="25" s="1"/>
  <c r="G469" i="25"/>
  <c r="H469" i="25" s="1"/>
  <c r="G462" i="25"/>
  <c r="G457" i="25"/>
  <c r="H457" i="25" s="1"/>
  <c r="H458" i="25" s="1"/>
  <c r="G454" i="25"/>
  <c r="H454" i="25" s="1"/>
  <c r="G453" i="25"/>
  <c r="H453" i="25" s="1"/>
  <c r="G452" i="25"/>
  <c r="H452" i="25" s="1"/>
  <c r="G451" i="25"/>
  <c r="H451" i="25" s="1"/>
  <c r="G444" i="25"/>
  <c r="G439" i="25"/>
  <c r="H439" i="25" s="1"/>
  <c r="H440" i="25" s="1"/>
  <c r="G436" i="25"/>
  <c r="H436" i="25" s="1"/>
  <c r="G435" i="25"/>
  <c r="H435" i="25" s="1"/>
  <c r="G434" i="25"/>
  <c r="H434" i="25" s="1"/>
  <c r="G433" i="25"/>
  <c r="H433" i="25" s="1"/>
  <c r="G427" i="25"/>
  <c r="G422" i="25"/>
  <c r="H422" i="25" s="1"/>
  <c r="H423" i="25" s="1"/>
  <c r="G419" i="25"/>
  <c r="H419" i="25" s="1"/>
  <c r="G418" i="25"/>
  <c r="H418" i="25" s="1"/>
  <c r="G417" i="25"/>
  <c r="H417" i="25" s="1"/>
  <c r="G416" i="25"/>
  <c r="H416" i="25" s="1"/>
  <c r="H535" i="25" l="1"/>
  <c r="H536" i="25" s="1"/>
  <c r="H537" i="25" s="1"/>
  <c r="H558" i="25"/>
  <c r="H559" i="25" s="1"/>
  <c r="H560" i="25" s="1"/>
  <c r="I540" i="25" s="1"/>
  <c r="H515" i="25"/>
  <c r="I500" i="25" s="1"/>
  <c r="H497" i="25"/>
  <c r="H498" i="25" s="1"/>
  <c r="I483" i="25" s="1"/>
  <c r="H473" i="25"/>
  <c r="H479" i="25" s="1"/>
  <c r="H420" i="25"/>
  <c r="H426" i="25" s="1"/>
  <c r="H427" i="25" s="1"/>
  <c r="H428" i="25" s="1"/>
  <c r="H455" i="25"/>
  <c r="H461" i="25" s="1"/>
  <c r="H437" i="25"/>
  <c r="H443" i="25" s="1"/>
  <c r="G410" i="25"/>
  <c r="G405" i="25"/>
  <c r="H405" i="25" s="1"/>
  <c r="H406" i="25" s="1"/>
  <c r="G402" i="25"/>
  <c r="H402" i="25" s="1"/>
  <c r="G401" i="25"/>
  <c r="H401" i="25" s="1"/>
  <c r="G400" i="25"/>
  <c r="H400" i="25" s="1"/>
  <c r="G399" i="25"/>
  <c r="H399" i="25" s="1"/>
  <c r="G393" i="25"/>
  <c r="G388" i="25"/>
  <c r="H388" i="25" s="1"/>
  <c r="H389" i="25" s="1"/>
  <c r="G385" i="25"/>
  <c r="H385" i="25" s="1"/>
  <c r="G384" i="25"/>
  <c r="H384" i="25" s="1"/>
  <c r="G383" i="25"/>
  <c r="H383" i="25" s="1"/>
  <c r="G382" i="25"/>
  <c r="H382" i="25" s="1"/>
  <c r="G370" i="25"/>
  <c r="G375" i="25"/>
  <c r="G367" i="25"/>
  <c r="H367" i="25" s="1"/>
  <c r="G366" i="25"/>
  <c r="H366" i="25" s="1"/>
  <c r="G364" i="25"/>
  <c r="H364" i="25" s="1"/>
  <c r="G350" i="25"/>
  <c r="G332" i="25"/>
  <c r="G314" i="25"/>
  <c r="G296" i="25"/>
  <c r="G278" i="25"/>
  <c r="G260" i="25"/>
  <c r="G242" i="25"/>
  <c r="H242" i="25" s="1"/>
  <c r="G224" i="25"/>
  <c r="H224" i="25" s="1"/>
  <c r="G205" i="25"/>
  <c r="G206" i="25"/>
  <c r="H206" i="25" s="1"/>
  <c r="G193" i="25"/>
  <c r="G188" i="25"/>
  <c r="G187" i="25"/>
  <c r="H187" i="25" s="1"/>
  <c r="G186" i="25"/>
  <c r="H186" i="25" s="1"/>
  <c r="G183" i="25"/>
  <c r="H183" i="25" s="1"/>
  <c r="G182" i="25"/>
  <c r="H182" i="25" s="1"/>
  <c r="G181" i="25"/>
  <c r="H181" i="25" s="1"/>
  <c r="G180" i="25"/>
  <c r="H180" i="25" s="1"/>
  <c r="G174" i="25"/>
  <c r="G169" i="25"/>
  <c r="G168" i="25"/>
  <c r="H168" i="25" s="1"/>
  <c r="G167" i="25"/>
  <c r="H167" i="25" s="1"/>
  <c r="G164" i="25"/>
  <c r="H164" i="25" s="1"/>
  <c r="G163" i="25"/>
  <c r="H163" i="25" s="1"/>
  <c r="G162" i="25"/>
  <c r="H162" i="25" s="1"/>
  <c r="G161" i="25"/>
  <c r="H161" i="25" s="1"/>
  <c r="G154" i="25"/>
  <c r="G149" i="25"/>
  <c r="G148" i="25"/>
  <c r="H148" i="25" s="1"/>
  <c r="G147" i="25"/>
  <c r="H147" i="25" s="1"/>
  <c r="G144" i="25"/>
  <c r="H144" i="25" s="1"/>
  <c r="G143" i="25"/>
  <c r="H143" i="25" s="1"/>
  <c r="G142" i="25"/>
  <c r="H142" i="25" s="1"/>
  <c r="G141" i="25"/>
  <c r="H141" i="25" s="1"/>
  <c r="G135" i="25"/>
  <c r="G130" i="25"/>
  <c r="G129" i="25"/>
  <c r="H129" i="25" s="1"/>
  <c r="G128" i="25"/>
  <c r="H128" i="25" s="1"/>
  <c r="G125" i="25"/>
  <c r="H125" i="25" s="1"/>
  <c r="G124" i="25"/>
  <c r="H124" i="25" s="1"/>
  <c r="G123" i="25"/>
  <c r="H123" i="25" s="1"/>
  <c r="G122" i="25"/>
  <c r="H122" i="25" s="1"/>
  <c r="G116" i="25"/>
  <c r="G111" i="25"/>
  <c r="G110" i="25"/>
  <c r="H110" i="25" s="1"/>
  <c r="G109" i="25"/>
  <c r="H109" i="25" s="1"/>
  <c r="G106" i="25"/>
  <c r="H106" i="25" s="1"/>
  <c r="G105" i="25"/>
  <c r="H105" i="25" s="1"/>
  <c r="G104" i="25"/>
  <c r="H104" i="25" s="1"/>
  <c r="G103" i="25"/>
  <c r="H103" i="25" s="1"/>
  <c r="G97" i="25"/>
  <c r="G92" i="25"/>
  <c r="G91" i="25"/>
  <c r="H91" i="25" s="1"/>
  <c r="G90" i="25"/>
  <c r="H90" i="25" s="1"/>
  <c r="G87" i="25"/>
  <c r="H87" i="25" s="1"/>
  <c r="G86" i="25"/>
  <c r="H86" i="25" s="1"/>
  <c r="G85" i="25"/>
  <c r="H85" i="25" s="1"/>
  <c r="G84" i="25"/>
  <c r="H84" i="25" s="1"/>
  <c r="G77" i="25"/>
  <c r="G72" i="25"/>
  <c r="G71" i="25"/>
  <c r="H71" i="25" s="1"/>
  <c r="G70" i="25"/>
  <c r="H70" i="25" s="1"/>
  <c r="G67" i="25"/>
  <c r="H67" i="25" s="1"/>
  <c r="G66" i="25"/>
  <c r="H66" i="25" s="1"/>
  <c r="G65" i="25"/>
  <c r="H65" i="25" s="1"/>
  <c r="G64" i="25"/>
  <c r="H64" i="25" s="1"/>
  <c r="G58" i="25"/>
  <c r="G53" i="25"/>
  <c r="G52" i="25"/>
  <c r="H52" i="25" s="1"/>
  <c r="G51" i="25"/>
  <c r="H51" i="25" s="1"/>
  <c r="G48" i="25"/>
  <c r="H48" i="25" s="1"/>
  <c r="G47" i="25"/>
  <c r="H47" i="25" s="1"/>
  <c r="G46" i="25"/>
  <c r="H46" i="25" s="1"/>
  <c r="G45" i="25"/>
  <c r="H45" i="25" s="1"/>
  <c r="G39" i="25"/>
  <c r="G34" i="25"/>
  <c r="G33" i="25"/>
  <c r="H33" i="25" s="1"/>
  <c r="G32" i="25"/>
  <c r="H32" i="25" s="1"/>
  <c r="G29" i="25"/>
  <c r="H29" i="25" s="1"/>
  <c r="G28" i="25"/>
  <c r="H28" i="25" s="1"/>
  <c r="G27" i="25"/>
  <c r="H27" i="25" s="1"/>
  <c r="G26" i="25"/>
  <c r="H26" i="25" s="1"/>
  <c r="G14" i="25"/>
  <c r="H14" i="25" s="1"/>
  <c r="G15" i="25"/>
  <c r="G20" i="25"/>
  <c r="G10" i="25"/>
  <c r="H10" i="25" s="1"/>
  <c r="G9" i="25"/>
  <c r="H9" i="25" s="1"/>
  <c r="G8" i="25"/>
  <c r="H8" i="25" s="1"/>
  <c r="G7" i="25"/>
  <c r="H7" i="25" s="1"/>
  <c r="G3326" i="26"/>
  <c r="G3311" i="26"/>
  <c r="H3311" i="26" s="1"/>
  <c r="G3310" i="26"/>
  <c r="H3310" i="26" s="1"/>
  <c r="G3309" i="26"/>
  <c r="H3309" i="26" s="1"/>
  <c r="G3308" i="26"/>
  <c r="H3308" i="26" s="1"/>
  <c r="G3299" i="26"/>
  <c r="H3297" i="26"/>
  <c r="G3294" i="26"/>
  <c r="H3294" i="26" s="1"/>
  <c r="H3295" i="26" s="1"/>
  <c r="G3291" i="26"/>
  <c r="H3291" i="26" s="1"/>
  <c r="G3290" i="26"/>
  <c r="H3290" i="26" s="1"/>
  <c r="G3289" i="26"/>
  <c r="H3289" i="26" s="1"/>
  <c r="G3288" i="26"/>
  <c r="H3288" i="26" s="1"/>
  <c r="G3282" i="26"/>
  <c r="H3280" i="26"/>
  <c r="G3277" i="26"/>
  <c r="H3277" i="26" s="1"/>
  <c r="H3278" i="26" s="1"/>
  <c r="G3274" i="26"/>
  <c r="H3274" i="26" s="1"/>
  <c r="G3273" i="26"/>
  <c r="H3273" i="26" s="1"/>
  <c r="G3272" i="26"/>
  <c r="H3272" i="26" s="1"/>
  <c r="G3271" i="26"/>
  <c r="H3271" i="26" s="1"/>
  <c r="G3265" i="26"/>
  <c r="H3263" i="26"/>
  <c r="G3260" i="26"/>
  <c r="H3260" i="26" s="1"/>
  <c r="H3261" i="26" s="1"/>
  <c r="G3257" i="26"/>
  <c r="H3257" i="26" s="1"/>
  <c r="G3256" i="26"/>
  <c r="H3256" i="26" s="1"/>
  <c r="G3255" i="26"/>
  <c r="H3255" i="26" s="1"/>
  <c r="G3254" i="26"/>
  <c r="H3254" i="26" s="1"/>
  <c r="G3248" i="26"/>
  <c r="H3246" i="26"/>
  <c r="G3240" i="26"/>
  <c r="H3240" i="26" s="1"/>
  <c r="G3239" i="26"/>
  <c r="H3239" i="26" s="1"/>
  <c r="G3238" i="26"/>
  <c r="H3238" i="26" s="1"/>
  <c r="G3237" i="26"/>
  <c r="H3237" i="26" s="1"/>
  <c r="G3217" i="26"/>
  <c r="H3217" i="26" s="1"/>
  <c r="G3230" i="26"/>
  <c r="H3228" i="26"/>
  <c r="G3214" i="26"/>
  <c r="H3214" i="26" s="1"/>
  <c r="G3213" i="26"/>
  <c r="H3213" i="26" s="1"/>
  <c r="G3212" i="26"/>
  <c r="H3212" i="26" s="1"/>
  <c r="G3211" i="26"/>
  <c r="H3211" i="26" s="1"/>
  <c r="G3205" i="26"/>
  <c r="H3203" i="26"/>
  <c r="G3197" i="26"/>
  <c r="H3197" i="26" s="1"/>
  <c r="G3196" i="26"/>
  <c r="H3196" i="26" s="1"/>
  <c r="G3195" i="26"/>
  <c r="H3195" i="26" s="1"/>
  <c r="G3194" i="26"/>
  <c r="H3194" i="26" s="1"/>
  <c r="G3188" i="26"/>
  <c r="H3186" i="26"/>
  <c r="G3183" i="26"/>
  <c r="H3183" i="26" s="1"/>
  <c r="H3184" i="26" s="1"/>
  <c r="G3180" i="26"/>
  <c r="H3180" i="26" s="1"/>
  <c r="G3179" i="26"/>
  <c r="H3179" i="26" s="1"/>
  <c r="G3178" i="26"/>
  <c r="H3178" i="26" s="1"/>
  <c r="G3177" i="26"/>
  <c r="H3177" i="26" s="1"/>
  <c r="G3171" i="26"/>
  <c r="H3169" i="26"/>
  <c r="G3163" i="26"/>
  <c r="H3163" i="26" s="1"/>
  <c r="G3162" i="26"/>
  <c r="H3162" i="26" s="1"/>
  <c r="G3161" i="26"/>
  <c r="H3161" i="26" s="1"/>
  <c r="G3160" i="26"/>
  <c r="H3160" i="26" s="1"/>
  <c r="G3154" i="26"/>
  <c r="H3152" i="26"/>
  <c r="G3149" i="26"/>
  <c r="H3149" i="26" s="1"/>
  <c r="H3150" i="26" s="1"/>
  <c r="G3146" i="26"/>
  <c r="H3146" i="26" s="1"/>
  <c r="G3145" i="26"/>
  <c r="H3145" i="26" s="1"/>
  <c r="G3144" i="26"/>
  <c r="H3144" i="26" s="1"/>
  <c r="G3143" i="26"/>
  <c r="H3143" i="26" s="1"/>
  <c r="G3137" i="26"/>
  <c r="H3135" i="26"/>
  <c r="G3132" i="26"/>
  <c r="H3132" i="26" s="1"/>
  <c r="H3133" i="26" s="1"/>
  <c r="G3129" i="26"/>
  <c r="H3129" i="26" s="1"/>
  <c r="G3128" i="26"/>
  <c r="H3128" i="26" s="1"/>
  <c r="G3127" i="26"/>
  <c r="H3127" i="26" s="1"/>
  <c r="G3126" i="26"/>
  <c r="H3126" i="26" s="1"/>
  <c r="G3120" i="26"/>
  <c r="H3118" i="26"/>
  <c r="G3115" i="26"/>
  <c r="H3115" i="26" s="1"/>
  <c r="H3116" i="26" s="1"/>
  <c r="G3112" i="26"/>
  <c r="H3112" i="26" s="1"/>
  <c r="G3111" i="26"/>
  <c r="H3111" i="26" s="1"/>
  <c r="G3110" i="26"/>
  <c r="H3110" i="26" s="1"/>
  <c r="G3109" i="26"/>
  <c r="H3109" i="26" s="1"/>
  <c r="G3103" i="26"/>
  <c r="H3101" i="26"/>
  <c r="G3098" i="26"/>
  <c r="H3098" i="26" s="1"/>
  <c r="H3099" i="26" s="1"/>
  <c r="G3095" i="26"/>
  <c r="H3095" i="26" s="1"/>
  <c r="G3094" i="26"/>
  <c r="H3094" i="26" s="1"/>
  <c r="G3093" i="26"/>
  <c r="H3093" i="26" s="1"/>
  <c r="G3092" i="26"/>
  <c r="H3092" i="26" s="1"/>
  <c r="G3086" i="26"/>
  <c r="H3084" i="26"/>
  <c r="G3081" i="26"/>
  <c r="H3081" i="26" s="1"/>
  <c r="H3082" i="26" s="1"/>
  <c r="G3078" i="26"/>
  <c r="H3078" i="26" s="1"/>
  <c r="G3077" i="26"/>
  <c r="H3077" i="26" s="1"/>
  <c r="G3076" i="26"/>
  <c r="H3076" i="26" s="1"/>
  <c r="G3075" i="26"/>
  <c r="H3075" i="26" s="1"/>
  <c r="G3069" i="26"/>
  <c r="H3067" i="26"/>
  <c r="G3064" i="26"/>
  <c r="H3064" i="26" s="1"/>
  <c r="H3065" i="26" s="1"/>
  <c r="G3061" i="26"/>
  <c r="H3061" i="26" s="1"/>
  <c r="G3060" i="26"/>
  <c r="H3060" i="26" s="1"/>
  <c r="G3059" i="26"/>
  <c r="H3059" i="26" s="1"/>
  <c r="G3058" i="26"/>
  <c r="H3058" i="26" s="1"/>
  <c r="G3050" i="26"/>
  <c r="H3048" i="26"/>
  <c r="G3042" i="26"/>
  <c r="H3042" i="26" s="1"/>
  <c r="G3041" i="26"/>
  <c r="H3041" i="26" s="1"/>
  <c r="G3040" i="26"/>
  <c r="H3040" i="26" s="1"/>
  <c r="G3039" i="26"/>
  <c r="H3039" i="26" s="1"/>
  <c r="G3032" i="26"/>
  <c r="H3030" i="26"/>
  <c r="G3024" i="26"/>
  <c r="H3024" i="26" s="1"/>
  <c r="G3023" i="26"/>
  <c r="H3023" i="26" s="1"/>
  <c r="G3022" i="26"/>
  <c r="H3022" i="26" s="1"/>
  <c r="G3021" i="26"/>
  <c r="H3021" i="26" s="1"/>
  <c r="H3013" i="26"/>
  <c r="H3312" i="26" l="1"/>
  <c r="I517" i="25"/>
  <c r="H480" i="25"/>
  <c r="H481" i="25" s="1"/>
  <c r="I466" i="25" s="1"/>
  <c r="H462" i="25"/>
  <c r="H463" i="25" s="1"/>
  <c r="I448" i="25" s="1"/>
  <c r="H444" i="25"/>
  <c r="H445" i="25" s="1"/>
  <c r="I430" i="25" s="1"/>
  <c r="H3164" i="26"/>
  <c r="H3258" i="26"/>
  <c r="H3264" i="26" s="1"/>
  <c r="H386" i="25"/>
  <c r="H392" i="25" s="1"/>
  <c r="I413" i="25"/>
  <c r="H3147" i="26"/>
  <c r="H3153" i="26" s="1"/>
  <c r="H3198" i="26"/>
  <c r="H30" i="25"/>
  <c r="H49" i="25"/>
  <c r="H68" i="25"/>
  <c r="H88" i="25"/>
  <c r="H107" i="25"/>
  <c r="H126" i="25"/>
  <c r="H145" i="25"/>
  <c r="H165" i="25"/>
  <c r="H184" i="25"/>
  <c r="H3130" i="26"/>
  <c r="H3136" i="26" s="1"/>
  <c r="H3241" i="26"/>
  <c r="H3292" i="26"/>
  <c r="H3298" i="26" s="1"/>
  <c r="H403" i="25"/>
  <c r="H409" i="25" s="1"/>
  <c r="H3181" i="26"/>
  <c r="H3187" i="26" s="1"/>
  <c r="H11" i="25"/>
  <c r="H3215" i="26"/>
  <c r="H3275" i="26"/>
  <c r="H3281" i="26" s="1"/>
  <c r="H188" i="25"/>
  <c r="H189" i="25" s="1"/>
  <c r="H169" i="25"/>
  <c r="H170" i="25" s="1"/>
  <c r="H149" i="25"/>
  <c r="H150" i="25" s="1"/>
  <c r="H130" i="25"/>
  <c r="H131" i="25" s="1"/>
  <c r="H111" i="25"/>
  <c r="H112" i="25" s="1"/>
  <c r="H92" i="25"/>
  <c r="H93" i="25" s="1"/>
  <c r="H72" i="25"/>
  <c r="H73" i="25" s="1"/>
  <c r="H53" i="25"/>
  <c r="H54" i="25" s="1"/>
  <c r="H34" i="25"/>
  <c r="H3113" i="26"/>
  <c r="H3119" i="26" s="1"/>
  <c r="H3096" i="26"/>
  <c r="H3102" i="26" s="1"/>
  <c r="H3079" i="26"/>
  <c r="H3085" i="26" s="1"/>
  <c r="H3043" i="26"/>
  <c r="H3025" i="26"/>
  <c r="H3062" i="26"/>
  <c r="H3068" i="26" s="1"/>
  <c r="G3015" i="26"/>
  <c r="G3007" i="26"/>
  <c r="H3007" i="26" s="1"/>
  <c r="G3006" i="26"/>
  <c r="H3006" i="26" s="1"/>
  <c r="G3005" i="26"/>
  <c r="H3005" i="26" s="1"/>
  <c r="G3004" i="26"/>
  <c r="H3004" i="26" s="1"/>
  <c r="H76" i="25" l="1"/>
  <c r="H77" i="25" s="1"/>
  <c r="H78" i="25" s="1"/>
  <c r="I61" i="25" s="1"/>
  <c r="E1379" i="27" s="1"/>
  <c r="H153" i="25"/>
  <c r="H154" i="25" s="1"/>
  <c r="H155" i="25" s="1"/>
  <c r="I138" i="25" s="1"/>
  <c r="E1383" i="27" s="1"/>
  <c r="H96" i="25"/>
  <c r="H97" i="25" s="1"/>
  <c r="H98" i="25" s="1"/>
  <c r="I81" i="25" s="1"/>
  <c r="E1380" i="27" s="1"/>
  <c r="H173" i="25"/>
  <c r="H174" i="25" s="1"/>
  <c r="H175" i="25" s="1"/>
  <c r="I158" i="25" s="1"/>
  <c r="E1384" i="27" s="1"/>
  <c r="H57" i="25"/>
  <c r="H58" i="25" s="1"/>
  <c r="H59" i="25" s="1"/>
  <c r="I42" i="25" s="1"/>
  <c r="E1378" i="27" s="1"/>
  <c r="H134" i="25"/>
  <c r="H135" i="25" s="1"/>
  <c r="H136" i="25" s="1"/>
  <c r="I119" i="25" s="1"/>
  <c r="E1382" i="27" s="1"/>
  <c r="H192" i="25"/>
  <c r="H193" i="25" s="1"/>
  <c r="H194" i="25" s="1"/>
  <c r="I177" i="25" s="1"/>
  <c r="E1385" i="27" s="1"/>
  <c r="H115" i="25"/>
  <c r="H116" i="25" s="1"/>
  <c r="H117" i="25" s="1"/>
  <c r="I100" i="25" s="1"/>
  <c r="E1381" i="27" s="1"/>
  <c r="H410" i="25"/>
  <c r="H411" i="25" s="1"/>
  <c r="I396" i="25" s="1"/>
  <c r="H393" i="25"/>
  <c r="H394" i="25" s="1"/>
  <c r="I379" i="25" s="1"/>
  <c r="H35" i="25"/>
  <c r="H38" i="25" s="1"/>
  <c r="H39" i="25" s="1"/>
  <c r="H40" i="25" s="1"/>
  <c r="I23" i="25" s="1"/>
  <c r="E1377" i="27" s="1"/>
  <c r="H3299" i="26"/>
  <c r="H3300" i="26" s="1"/>
  <c r="I3285" i="26" s="1"/>
  <c r="H3282" i="26"/>
  <c r="H3283" i="26" s="1"/>
  <c r="I3268" i="26" s="1"/>
  <c r="H3265" i="26"/>
  <c r="H3266" i="26" s="1"/>
  <c r="I3251" i="26" s="1"/>
  <c r="H3188" i="26"/>
  <c r="H3189" i="26" s="1"/>
  <c r="I3174" i="26" s="1"/>
  <c r="H3154" i="26"/>
  <c r="H3155" i="26" s="1"/>
  <c r="I3140" i="26" s="1"/>
  <c r="H3137" i="26"/>
  <c r="H3138" i="26" s="1"/>
  <c r="I3123" i="26" s="1"/>
  <c r="H3120" i="26"/>
  <c r="H3121" i="26" s="1"/>
  <c r="I3106" i="26" s="1"/>
  <c r="H3103" i="26"/>
  <c r="H3104" i="26" s="1"/>
  <c r="I3089" i="26" s="1"/>
  <c r="H3086" i="26"/>
  <c r="H3087" i="26" s="1"/>
  <c r="I3072" i="26" s="1"/>
  <c r="H3069" i="26"/>
  <c r="H3070" i="26" s="1"/>
  <c r="I3055" i="26" s="1"/>
  <c r="H3008" i="26"/>
  <c r="G2997" i="26"/>
  <c r="G2988" i="26"/>
  <c r="H2988" i="26" s="1"/>
  <c r="G2987" i="26"/>
  <c r="H2987" i="26" s="1"/>
  <c r="G2986" i="26"/>
  <c r="H2986" i="26" s="1"/>
  <c r="G2985" i="26"/>
  <c r="H2985" i="26" s="1"/>
  <c r="G2979" i="26"/>
  <c r="G2970" i="26"/>
  <c r="H2970" i="26" s="1"/>
  <c r="G2969" i="26"/>
  <c r="H2969" i="26" s="1"/>
  <c r="G2968" i="26"/>
  <c r="H2968" i="26" s="1"/>
  <c r="G2967" i="26"/>
  <c r="H2967" i="26" s="1"/>
  <c r="G2955" i="26"/>
  <c r="G2946" i="26"/>
  <c r="H2946" i="26" s="1"/>
  <c r="G2945" i="26"/>
  <c r="H2945" i="26" s="1"/>
  <c r="G2944" i="26"/>
  <c r="H2944" i="26" s="1"/>
  <c r="G2943" i="26"/>
  <c r="H2943" i="26" s="1"/>
  <c r="G2935" i="26"/>
  <c r="G2927" i="26"/>
  <c r="H2927" i="26" s="1"/>
  <c r="G2926" i="26"/>
  <c r="H2926" i="26" s="1"/>
  <c r="G2925" i="26"/>
  <c r="H2925" i="26" s="1"/>
  <c r="G2924" i="26"/>
  <c r="H2924" i="26" s="1"/>
  <c r="G2917" i="26"/>
  <c r="G2909" i="26"/>
  <c r="H2909" i="26" s="1"/>
  <c r="G2908" i="26"/>
  <c r="H2908" i="26" s="1"/>
  <c r="G2907" i="26"/>
  <c r="H2907" i="26" s="1"/>
  <c r="G2906" i="26"/>
  <c r="H2906" i="26" s="1"/>
  <c r="G2899" i="26"/>
  <c r="G2891" i="26"/>
  <c r="H2891" i="26" s="1"/>
  <c r="G2890" i="26"/>
  <c r="H2890" i="26" s="1"/>
  <c r="G2889" i="26"/>
  <c r="H2889" i="26" s="1"/>
  <c r="G2888" i="26"/>
  <c r="H2888" i="26" s="1"/>
  <c r="G2881" i="26"/>
  <c r="G2873" i="26"/>
  <c r="H2873" i="26" s="1"/>
  <c r="G2872" i="26"/>
  <c r="H2872" i="26" s="1"/>
  <c r="G2871" i="26"/>
  <c r="H2871" i="26" s="1"/>
  <c r="G2870" i="26"/>
  <c r="H2870" i="26" s="1"/>
  <c r="G2863" i="26"/>
  <c r="G2855" i="26"/>
  <c r="H2855" i="26" s="1"/>
  <c r="G2854" i="26"/>
  <c r="H2854" i="26" s="1"/>
  <c r="G2853" i="26"/>
  <c r="H2853" i="26" s="1"/>
  <c r="G2852" i="26"/>
  <c r="H2852" i="26" s="1"/>
  <c r="G2845" i="26"/>
  <c r="G2837" i="26"/>
  <c r="H2837" i="26" s="1"/>
  <c r="G2836" i="26"/>
  <c r="H2836" i="26" s="1"/>
  <c r="G2835" i="26"/>
  <c r="H2835" i="26" s="1"/>
  <c r="G2834" i="26"/>
  <c r="H2834" i="26" s="1"/>
  <c r="G2827" i="26"/>
  <c r="G2819" i="26"/>
  <c r="H2819" i="26" s="1"/>
  <c r="G2818" i="26"/>
  <c r="H2818" i="26" s="1"/>
  <c r="G2817" i="26"/>
  <c r="H2817" i="26" s="1"/>
  <c r="G2816" i="26"/>
  <c r="H2816" i="26" s="1"/>
  <c r="G2810" i="26"/>
  <c r="G2802" i="26"/>
  <c r="H2802" i="26" s="1"/>
  <c r="G2801" i="26"/>
  <c r="H2801" i="26" s="1"/>
  <c r="G2800" i="26"/>
  <c r="H2800" i="26" s="1"/>
  <c r="G2799" i="26"/>
  <c r="H2799" i="26" s="1"/>
  <c r="G2792" i="26"/>
  <c r="G2784" i="26"/>
  <c r="H2784" i="26" s="1"/>
  <c r="G2783" i="26"/>
  <c r="H2783" i="26" s="1"/>
  <c r="G2782" i="26"/>
  <c r="H2782" i="26" s="1"/>
  <c r="G2781" i="26"/>
  <c r="H2781" i="26" s="1"/>
  <c r="G2774" i="26"/>
  <c r="G2766" i="26"/>
  <c r="H2766" i="26" s="1"/>
  <c r="G2765" i="26"/>
  <c r="H2765" i="26" s="1"/>
  <c r="G2764" i="26"/>
  <c r="H2764" i="26" s="1"/>
  <c r="G2763" i="26"/>
  <c r="H2763" i="26" s="1"/>
  <c r="G2756" i="26"/>
  <c r="G2748" i="26"/>
  <c r="H2748" i="26" s="1"/>
  <c r="G2747" i="26"/>
  <c r="H2747" i="26" s="1"/>
  <c r="G2746" i="26"/>
  <c r="H2746" i="26" s="1"/>
  <c r="G2745" i="26"/>
  <c r="H2745" i="26" s="1"/>
  <c r="G2739" i="26"/>
  <c r="G2731" i="26"/>
  <c r="H2731" i="26" s="1"/>
  <c r="G2730" i="26"/>
  <c r="H2730" i="26" s="1"/>
  <c r="G2729" i="26"/>
  <c r="H2729" i="26" s="1"/>
  <c r="G2728" i="26"/>
  <c r="H2728" i="26" s="1"/>
  <c r="G2722" i="26"/>
  <c r="G2714" i="26"/>
  <c r="H2714" i="26" s="1"/>
  <c r="G2713" i="26"/>
  <c r="H2713" i="26" s="1"/>
  <c r="G2712" i="26"/>
  <c r="H2712" i="26" s="1"/>
  <c r="G2711" i="26"/>
  <c r="H2711" i="26" s="1"/>
  <c r="G2705" i="26"/>
  <c r="G2697" i="26"/>
  <c r="H2697" i="26" s="1"/>
  <c r="G2696" i="26"/>
  <c r="H2696" i="26" s="1"/>
  <c r="G2695" i="26"/>
  <c r="H2695" i="26" s="1"/>
  <c r="G2694" i="26"/>
  <c r="H2694" i="26" s="1"/>
  <c r="G2688" i="26"/>
  <c r="G2680" i="26"/>
  <c r="H2680" i="26" s="1"/>
  <c r="G2679" i="26"/>
  <c r="H2679" i="26" s="1"/>
  <c r="G2678" i="26"/>
  <c r="H2678" i="26" s="1"/>
  <c r="G2677" i="26"/>
  <c r="H2677" i="26" s="1"/>
  <c r="G2671" i="26"/>
  <c r="G2663" i="26"/>
  <c r="H2663" i="26" s="1"/>
  <c r="G2662" i="26"/>
  <c r="H2662" i="26" s="1"/>
  <c r="G2661" i="26"/>
  <c r="H2661" i="26" s="1"/>
  <c r="G2660" i="26"/>
  <c r="H2660" i="26" s="1"/>
  <c r="G2654" i="26"/>
  <c r="G2646" i="26"/>
  <c r="H2646" i="26" s="1"/>
  <c r="G2645" i="26"/>
  <c r="H2645" i="26" s="1"/>
  <c r="G2644" i="26"/>
  <c r="H2644" i="26" s="1"/>
  <c r="G2643" i="26"/>
  <c r="H2643" i="26" s="1"/>
  <c r="G2637" i="26"/>
  <c r="G2629" i="26"/>
  <c r="H2629" i="26" s="1"/>
  <c r="G2628" i="26"/>
  <c r="H2628" i="26" s="1"/>
  <c r="G2627" i="26"/>
  <c r="H2627" i="26" s="1"/>
  <c r="G2626" i="26"/>
  <c r="H2626" i="26" s="1"/>
  <c r="G2620" i="26"/>
  <c r="G2612" i="26"/>
  <c r="H2612" i="26" s="1"/>
  <c r="G2611" i="26"/>
  <c r="H2611" i="26" s="1"/>
  <c r="G2610" i="26"/>
  <c r="H2610" i="26" s="1"/>
  <c r="G2609" i="26"/>
  <c r="H2609" i="26" s="1"/>
  <c r="G2603" i="26"/>
  <c r="G2595" i="26"/>
  <c r="H2595" i="26" s="1"/>
  <c r="G2594" i="26"/>
  <c r="H2594" i="26" s="1"/>
  <c r="G2593" i="26"/>
  <c r="H2593" i="26" s="1"/>
  <c r="G2592" i="26"/>
  <c r="H2592" i="26" s="1"/>
  <c r="G2585" i="26"/>
  <c r="G2580" i="26"/>
  <c r="H2580" i="26" s="1"/>
  <c r="H2581" i="26" s="1"/>
  <c r="G2577" i="26"/>
  <c r="H2577" i="26" s="1"/>
  <c r="G2576" i="26"/>
  <c r="H2576" i="26" s="1"/>
  <c r="G2575" i="26"/>
  <c r="H2575" i="26" s="1"/>
  <c r="G2574" i="26"/>
  <c r="H2574" i="26" s="1"/>
  <c r="G2568" i="26"/>
  <c r="G2563" i="26"/>
  <c r="H2563" i="26" s="1"/>
  <c r="H2564" i="26" s="1"/>
  <c r="G2560" i="26"/>
  <c r="H2560" i="26" s="1"/>
  <c r="G2559" i="26"/>
  <c r="H2559" i="26" s="1"/>
  <c r="G2558" i="26"/>
  <c r="H2558" i="26" s="1"/>
  <c r="G2557" i="26"/>
  <c r="H2557" i="26" s="1"/>
  <c r="G2551" i="26"/>
  <c r="G2546" i="26"/>
  <c r="H2546" i="26" s="1"/>
  <c r="H2547" i="26" s="1"/>
  <c r="G2543" i="26"/>
  <c r="H2543" i="26" s="1"/>
  <c r="G2542" i="26"/>
  <c r="H2542" i="26" s="1"/>
  <c r="G2541" i="26"/>
  <c r="H2541" i="26" s="1"/>
  <c r="G2540" i="26"/>
  <c r="H2540" i="26" s="1"/>
  <c r="G2513" i="26"/>
  <c r="G2505" i="26"/>
  <c r="H2505" i="26" s="1"/>
  <c r="G2504" i="26"/>
  <c r="H2504" i="26" s="1"/>
  <c r="D2503" i="26"/>
  <c r="G2503" i="26" s="1"/>
  <c r="H2503" i="26" s="1"/>
  <c r="G2502" i="26"/>
  <c r="H2502" i="26" s="1"/>
  <c r="G2496" i="26"/>
  <c r="G2491" i="26"/>
  <c r="H2491" i="26" s="1"/>
  <c r="H2492" i="26" s="1"/>
  <c r="G2488" i="26"/>
  <c r="H2488" i="26" s="1"/>
  <c r="G2487" i="26"/>
  <c r="H2487" i="26" s="1"/>
  <c r="D2486" i="26"/>
  <c r="G2486" i="26" s="1"/>
  <c r="H2486" i="26" s="1"/>
  <c r="G2485" i="26"/>
  <c r="H2485" i="26" s="1"/>
  <c r="G2479" i="26"/>
  <c r="G2474" i="26"/>
  <c r="H2474" i="26" s="1"/>
  <c r="H2475" i="26" s="1"/>
  <c r="G2471" i="26"/>
  <c r="H2471" i="26" s="1"/>
  <c r="G2470" i="26"/>
  <c r="H2470" i="26" s="1"/>
  <c r="D2469" i="26"/>
  <c r="G2469" i="26" s="1"/>
  <c r="H2469" i="26" s="1"/>
  <c r="G2468" i="26"/>
  <c r="H2468" i="26" s="1"/>
  <c r="G2290" i="26"/>
  <c r="G2285" i="26"/>
  <c r="H2285" i="26" s="1"/>
  <c r="H2286" i="26" s="1"/>
  <c r="G2282" i="26"/>
  <c r="H2282" i="26" s="1"/>
  <c r="G2281" i="26"/>
  <c r="H2281" i="26" s="1"/>
  <c r="G2280" i="26"/>
  <c r="H2280" i="26" s="1"/>
  <c r="G2279" i="26"/>
  <c r="H2279" i="26" s="1"/>
  <c r="G2260" i="26"/>
  <c r="H2260" i="26" s="1"/>
  <c r="G2261" i="26"/>
  <c r="H2261" i="26" s="1"/>
  <c r="G2262" i="26"/>
  <c r="H2262" i="26" s="1"/>
  <c r="G2263" i="26"/>
  <c r="H2263" i="26" s="1"/>
  <c r="G2266" i="26"/>
  <c r="H2266" i="26" s="1"/>
  <c r="G2267" i="26"/>
  <c r="H2267" i="26" s="1"/>
  <c r="G2272" i="26"/>
  <c r="G2253" i="26"/>
  <c r="G2248" i="26"/>
  <c r="H2248" i="26" s="1"/>
  <c r="G2247" i="26"/>
  <c r="H2247" i="26" s="1"/>
  <c r="G2244" i="26"/>
  <c r="H2244" i="26" s="1"/>
  <c r="G2243" i="26"/>
  <c r="H2243" i="26" s="1"/>
  <c r="G2242" i="26"/>
  <c r="H2242" i="26" s="1"/>
  <c r="G2241" i="26"/>
  <c r="H2241" i="26" s="1"/>
  <c r="G2229" i="26"/>
  <c r="H2229" i="26" s="1"/>
  <c r="G2234" i="26"/>
  <c r="G2225" i="26"/>
  <c r="H2225" i="26" s="1"/>
  <c r="G2224" i="26"/>
  <c r="H2224" i="26" s="1"/>
  <c r="G2223" i="26"/>
  <c r="H2223" i="26" s="1"/>
  <c r="G2222" i="26"/>
  <c r="H2222" i="26" s="1"/>
  <c r="H2249" i="26" l="1"/>
  <c r="H2268" i="26"/>
  <c r="H2472" i="26"/>
  <c r="H2478" i="26" s="1"/>
  <c r="H2506" i="26"/>
  <c r="H2264" i="26"/>
  <c r="H2544" i="26"/>
  <c r="H2550" i="26" s="1"/>
  <c r="H2613" i="26"/>
  <c r="H2681" i="26"/>
  <c r="H2749" i="26"/>
  <c r="H2820" i="26"/>
  <c r="H2856" i="26"/>
  <c r="H2892" i="26"/>
  <c r="H2928" i="26"/>
  <c r="H2989" i="26"/>
  <c r="H2578" i="26"/>
  <c r="H2584" i="26" s="1"/>
  <c r="H2647" i="26"/>
  <c r="H2715" i="26"/>
  <c r="H2785" i="26"/>
  <c r="H2283" i="26"/>
  <c r="H2289" i="26" s="1"/>
  <c r="H2489" i="26"/>
  <c r="H2495" i="26" s="1"/>
  <c r="H2971" i="26"/>
  <c r="H2245" i="26"/>
  <c r="H2226" i="26"/>
  <c r="H2561" i="26"/>
  <c r="H2567" i="26" s="1"/>
  <c r="H2596" i="26"/>
  <c r="H2630" i="26"/>
  <c r="H2664" i="26"/>
  <c r="H2698" i="26"/>
  <c r="H2732" i="26"/>
  <c r="H2767" i="26"/>
  <c r="H2803" i="26"/>
  <c r="H2838" i="26"/>
  <c r="H2874" i="26"/>
  <c r="H2910" i="26"/>
  <c r="H2947" i="26"/>
  <c r="G1815" i="26"/>
  <c r="G1741" i="26"/>
  <c r="G1605" i="26"/>
  <c r="H1605" i="26" s="1"/>
  <c r="G1537" i="26"/>
  <c r="H1537" i="26" s="1"/>
  <c r="G1543" i="26"/>
  <c r="G1520" i="26"/>
  <c r="H1520" i="26" s="1"/>
  <c r="G1421" i="26"/>
  <c r="G1404" i="26"/>
  <c r="H1404" i="26" s="1"/>
  <c r="H1405" i="26" s="1"/>
  <c r="G1387" i="26"/>
  <c r="H1387" i="26" s="1"/>
  <c r="H1388" i="26" s="1"/>
  <c r="G1381" i="26"/>
  <c r="H1381" i="26" s="1"/>
  <c r="H2252" i="26" l="1"/>
  <c r="H2253" i="26" s="1"/>
  <c r="H2254" i="26" s="1"/>
  <c r="I2238" i="26" s="1"/>
  <c r="H2271" i="26"/>
  <c r="H2272" i="26" s="1"/>
  <c r="H2273" i="26" s="1"/>
  <c r="I2257" i="26" s="1"/>
  <c r="H2585" i="26"/>
  <c r="H2586" i="26" s="1"/>
  <c r="I2571" i="26" s="1"/>
  <c r="H2568" i="26"/>
  <c r="H2569" i="26" s="1"/>
  <c r="I2554" i="26" s="1"/>
  <c r="H2551" i="26"/>
  <c r="H2552" i="26" s="1"/>
  <c r="I2537" i="26" s="1"/>
  <c r="H2496" i="26"/>
  <c r="H2497" i="26" s="1"/>
  <c r="I2482" i="26" s="1"/>
  <c r="H2479" i="26"/>
  <c r="H2480" i="26" s="1"/>
  <c r="I2465" i="26" s="1"/>
  <c r="H2290" i="26"/>
  <c r="H2291" i="26" s="1"/>
  <c r="I2276" i="26" s="1"/>
  <c r="G1067" i="26"/>
  <c r="G1059" i="26"/>
  <c r="H1059" i="26" s="1"/>
  <c r="G1058" i="26"/>
  <c r="H1058" i="26" s="1"/>
  <c r="G1057" i="26"/>
  <c r="H1057" i="26" s="1"/>
  <c r="G1056" i="26"/>
  <c r="H1056" i="26" s="1"/>
  <c r="G1050" i="26"/>
  <c r="G1042" i="26"/>
  <c r="H1042" i="26" s="1"/>
  <c r="G1041" i="26"/>
  <c r="H1041" i="26" s="1"/>
  <c r="G1039" i="26"/>
  <c r="H1039" i="26" s="1"/>
  <c r="G1033" i="26"/>
  <c r="G1028" i="26"/>
  <c r="H1028" i="26" s="1"/>
  <c r="G1027" i="26"/>
  <c r="H1027" i="26" s="1"/>
  <c r="G1024" i="26"/>
  <c r="H1024" i="26" s="1"/>
  <c r="G1023" i="26"/>
  <c r="H1023" i="26" s="1"/>
  <c r="G1021" i="26"/>
  <c r="H1021" i="26" s="1"/>
  <c r="G1014" i="26"/>
  <c r="G1009" i="26"/>
  <c r="H1009" i="26" s="1"/>
  <c r="G1005" i="26"/>
  <c r="H1005" i="26" s="1"/>
  <c r="G1004" i="26"/>
  <c r="H1004" i="26" s="1"/>
  <c r="G1003" i="26"/>
  <c r="H1003" i="26" s="1"/>
  <c r="G1002" i="26"/>
  <c r="H1002" i="26" s="1"/>
  <c r="G995" i="26"/>
  <c r="G989" i="26"/>
  <c r="H989" i="26" s="1"/>
  <c r="G986" i="26"/>
  <c r="H986" i="26" s="1"/>
  <c r="G985" i="26"/>
  <c r="H985" i="26" s="1"/>
  <c r="G984" i="26"/>
  <c r="H984" i="26" s="1"/>
  <c r="G983" i="26"/>
  <c r="H983" i="26" s="1"/>
  <c r="G976" i="26"/>
  <c r="G971" i="26"/>
  <c r="H971" i="26" s="1"/>
  <c r="G967" i="26"/>
  <c r="H967" i="26" s="1"/>
  <c r="G966" i="26"/>
  <c r="H966" i="26" s="1"/>
  <c r="G964" i="26"/>
  <c r="H964" i="26" s="1"/>
  <c r="G843" i="26"/>
  <c r="H843" i="26" s="1"/>
  <c r="G826" i="26"/>
  <c r="H826" i="26" s="1"/>
  <c r="G780" i="26"/>
  <c r="H780" i="26" s="1"/>
  <c r="G576" i="26"/>
  <c r="H576" i="26" s="1"/>
  <c r="G485" i="26"/>
  <c r="H485" i="26" s="1"/>
  <c r="G471" i="26"/>
  <c r="G389" i="26"/>
  <c r="G349" i="26"/>
  <c r="G185" i="26"/>
  <c r="G355" i="21"/>
  <c r="H355" i="21" s="1"/>
  <c r="H356" i="21" s="1"/>
  <c r="G349" i="21"/>
  <c r="H349" i="21" s="1"/>
  <c r="G332" i="21"/>
  <c r="H332" i="21" s="1"/>
  <c r="G320" i="21"/>
  <c r="H320" i="21" s="1"/>
  <c r="G303" i="21"/>
  <c r="H303" i="21" s="1"/>
  <c r="G302" i="21"/>
  <c r="H302" i="21" s="1"/>
  <c r="G258" i="21"/>
  <c r="H258" i="21" s="1"/>
  <c r="G236" i="21"/>
  <c r="H236" i="21" s="1"/>
  <c r="G217" i="21"/>
  <c r="H217" i="21" s="1"/>
  <c r="G198" i="21"/>
  <c r="G178" i="21"/>
  <c r="H178" i="21" s="1"/>
  <c r="G160" i="21"/>
  <c r="H160" i="21" s="1"/>
  <c r="G141" i="21"/>
  <c r="H141" i="21" s="1"/>
  <c r="G122" i="21"/>
  <c r="H122" i="21" s="1"/>
  <c r="G109" i="21"/>
  <c r="H109" i="21" s="1"/>
  <c r="G103" i="21"/>
  <c r="H103" i="21" s="1"/>
  <c r="G85" i="21"/>
  <c r="H85" i="21" s="1"/>
  <c r="G68" i="21"/>
  <c r="G67" i="21"/>
  <c r="H67" i="21" s="1"/>
  <c r="G55" i="21"/>
  <c r="H55" i="21" s="1"/>
  <c r="G54" i="21"/>
  <c r="H54" i="21" s="1"/>
  <c r="G53" i="21"/>
  <c r="H53" i="21" s="1"/>
  <c r="G60" i="21"/>
  <c r="G49" i="21"/>
  <c r="H49" i="21" s="1"/>
  <c r="G48" i="21"/>
  <c r="H48" i="21" s="1"/>
  <c r="G47" i="21"/>
  <c r="H47" i="21" s="1"/>
  <c r="G46" i="21"/>
  <c r="H46" i="21" s="1"/>
  <c r="G28" i="21"/>
  <c r="H28" i="21" s="1"/>
  <c r="G40" i="21"/>
  <c r="G35" i="21"/>
  <c r="H35" i="21" s="1"/>
  <c r="G34" i="21"/>
  <c r="H34" i="21" s="1"/>
  <c r="G31" i="21"/>
  <c r="H31" i="21" s="1"/>
  <c r="G30" i="21"/>
  <c r="H30" i="21" s="1"/>
  <c r="G29" i="21"/>
  <c r="H29" i="21" s="1"/>
  <c r="G8" i="21"/>
  <c r="H8" i="21" s="1"/>
  <c r="G21" i="21"/>
  <c r="G16" i="21"/>
  <c r="H16" i="21" s="1"/>
  <c r="G15" i="21"/>
  <c r="H15" i="21" s="1"/>
  <c r="G14" i="21"/>
  <c r="H14" i="21" s="1"/>
  <c r="G11" i="21"/>
  <c r="H11" i="21" s="1"/>
  <c r="G10" i="21"/>
  <c r="H10" i="21" s="1"/>
  <c r="G9" i="21"/>
  <c r="H9" i="21" s="1"/>
  <c r="G160" i="20"/>
  <c r="G157" i="20"/>
  <c r="H157" i="20" s="1"/>
  <c r="H158" i="20" s="1"/>
  <c r="G154" i="20"/>
  <c r="H154" i="20" s="1"/>
  <c r="G150" i="20"/>
  <c r="H150" i="20" s="1"/>
  <c r="G149" i="20"/>
  <c r="H149" i="20" s="1"/>
  <c r="G148" i="20"/>
  <c r="H148" i="20" s="1"/>
  <c r="G147" i="20"/>
  <c r="H147" i="20" s="1"/>
  <c r="G127" i="20"/>
  <c r="H127" i="20" s="1"/>
  <c r="G140" i="20"/>
  <c r="G137" i="20"/>
  <c r="H137" i="20" s="1"/>
  <c r="H138" i="20" s="1"/>
  <c r="G134" i="20"/>
  <c r="H134" i="20" s="1"/>
  <c r="G130" i="20"/>
  <c r="H130" i="20" s="1"/>
  <c r="G129" i="20"/>
  <c r="H129" i="20" s="1"/>
  <c r="G128" i="20"/>
  <c r="H128" i="20" s="1"/>
  <c r="G117" i="20"/>
  <c r="H117" i="20" s="1"/>
  <c r="H118" i="20" s="1"/>
  <c r="G120" i="20"/>
  <c r="G110" i="20"/>
  <c r="H110" i="20" s="1"/>
  <c r="G109" i="20"/>
  <c r="H109" i="20" s="1"/>
  <c r="G108" i="20"/>
  <c r="H108" i="20" s="1"/>
  <c r="G107" i="20"/>
  <c r="H107" i="20" s="1"/>
  <c r="H59" i="20"/>
  <c r="G63" i="20"/>
  <c r="G56" i="20"/>
  <c r="H56" i="20" s="1"/>
  <c r="G55" i="20"/>
  <c r="H55" i="20" s="1"/>
  <c r="G54" i="20"/>
  <c r="H54" i="20" s="1"/>
  <c r="G53" i="20"/>
  <c r="H53" i="20" s="1"/>
  <c r="G41" i="20"/>
  <c r="H41" i="20" s="1"/>
  <c r="H2165" i="1"/>
  <c r="G31" i="20"/>
  <c r="H31" i="20" s="1"/>
  <c r="G47" i="20"/>
  <c r="G40" i="20"/>
  <c r="H40" i="20" s="1"/>
  <c r="G39" i="20"/>
  <c r="H39" i="20" s="1"/>
  <c r="G38" i="20"/>
  <c r="H38" i="20" s="1"/>
  <c r="G35" i="20"/>
  <c r="H35" i="20" s="1"/>
  <c r="G34" i="20"/>
  <c r="H34" i="20" s="1"/>
  <c r="G33" i="20"/>
  <c r="H33" i="20" s="1"/>
  <c r="G32" i="20"/>
  <c r="H32" i="20" s="1"/>
  <c r="G8" i="20"/>
  <c r="H8" i="20" s="1"/>
  <c r="G13" i="35"/>
  <c r="G9" i="35"/>
  <c r="H9" i="35" s="1"/>
  <c r="G8" i="35"/>
  <c r="H8" i="35" s="1"/>
  <c r="G7" i="35"/>
  <c r="H7" i="35" s="1"/>
  <c r="G6" i="35"/>
  <c r="H6" i="35" s="1"/>
  <c r="G35" i="34"/>
  <c r="H35" i="34" s="1"/>
  <c r="G36" i="34"/>
  <c r="H36" i="34" s="1"/>
  <c r="G34" i="34"/>
  <c r="H34" i="34" s="1"/>
  <c r="G33" i="34"/>
  <c r="H33" i="34" s="1"/>
  <c r="G32" i="34"/>
  <c r="H32" i="34" s="1"/>
  <c r="G29" i="34"/>
  <c r="H29" i="34" s="1"/>
  <c r="G28" i="34"/>
  <c r="H28" i="34" s="1"/>
  <c r="G27" i="34"/>
  <c r="H27" i="34" s="1"/>
  <c r="G26" i="34"/>
  <c r="H26" i="34" s="1"/>
  <c r="G14" i="34"/>
  <c r="H14" i="34" s="1"/>
  <c r="G13" i="34"/>
  <c r="H13" i="34" s="1"/>
  <c r="G15" i="34"/>
  <c r="H15" i="34" s="1"/>
  <c r="G12" i="34"/>
  <c r="H12" i="34" s="1"/>
  <c r="G9" i="34"/>
  <c r="H9" i="34" s="1"/>
  <c r="G8" i="34"/>
  <c r="H8" i="34" s="1"/>
  <c r="G7" i="34"/>
  <c r="H7" i="34" s="1"/>
  <c r="G6" i="34"/>
  <c r="H6" i="34" s="1"/>
  <c r="G135" i="17"/>
  <c r="G126" i="17"/>
  <c r="H126" i="17" s="1"/>
  <c r="G125" i="17"/>
  <c r="H125" i="17" s="1"/>
  <c r="G124" i="17"/>
  <c r="H124" i="17" s="1"/>
  <c r="G123" i="17"/>
  <c r="H123" i="17" s="1"/>
  <c r="G221" i="16"/>
  <c r="H221" i="16" s="1"/>
  <c r="G120" i="16"/>
  <c r="H120" i="16" s="1"/>
  <c r="H121" i="16" s="1"/>
  <c r="G114" i="16"/>
  <c r="G96" i="16"/>
  <c r="H96" i="16" s="1"/>
  <c r="G66" i="16"/>
  <c r="H66" i="16" s="1"/>
  <c r="G60" i="16"/>
  <c r="H60" i="16" s="1"/>
  <c r="G48" i="16"/>
  <c r="H48" i="16" s="1"/>
  <c r="G42" i="16"/>
  <c r="H42" i="16" s="1"/>
  <c r="G24" i="16"/>
  <c r="H24" i="16" s="1"/>
  <c r="G961" i="15"/>
  <c r="G953" i="15"/>
  <c r="H953" i="15" s="1"/>
  <c r="G952" i="15"/>
  <c r="H952" i="15" s="1"/>
  <c r="G951" i="15"/>
  <c r="H951" i="15" s="1"/>
  <c r="G950" i="15"/>
  <c r="H950" i="15" s="1"/>
  <c r="G863" i="15"/>
  <c r="H863" i="15" s="1"/>
  <c r="G822" i="15"/>
  <c r="G817" i="15"/>
  <c r="H817" i="15" s="1"/>
  <c r="H818" i="15" s="1"/>
  <c r="G814" i="15"/>
  <c r="H814" i="15" s="1"/>
  <c r="G813" i="15"/>
  <c r="H813" i="15" s="1"/>
  <c r="G812" i="15"/>
  <c r="H812" i="15" s="1"/>
  <c r="G811" i="15"/>
  <c r="H811" i="15" s="1"/>
  <c r="G804" i="15"/>
  <c r="G797" i="15"/>
  <c r="H797" i="15" s="1"/>
  <c r="G794" i="15"/>
  <c r="H794" i="15" s="1"/>
  <c r="G793" i="15"/>
  <c r="H793" i="15" s="1"/>
  <c r="G792" i="15"/>
  <c r="H792" i="15" s="1"/>
  <c r="G791" i="15"/>
  <c r="H791" i="15" s="1"/>
  <c r="G777" i="15"/>
  <c r="H777" i="15" s="1"/>
  <c r="G783" i="15"/>
  <c r="G774" i="15"/>
  <c r="H774" i="15" s="1"/>
  <c r="G773" i="15"/>
  <c r="H773" i="15" s="1"/>
  <c r="G772" i="15"/>
  <c r="H772" i="15" s="1"/>
  <c r="G771" i="15"/>
  <c r="H771" i="15" s="1"/>
  <c r="G764" i="15"/>
  <c r="G759" i="15"/>
  <c r="G756" i="15"/>
  <c r="H756" i="15" s="1"/>
  <c r="G755" i="15"/>
  <c r="H755" i="15" s="1"/>
  <c r="G754" i="15"/>
  <c r="H754" i="15" s="1"/>
  <c r="G753" i="15"/>
  <c r="H753" i="15" s="1"/>
  <c r="G746" i="15"/>
  <c r="G741" i="15"/>
  <c r="H741" i="15" s="1"/>
  <c r="H742" i="15" s="1"/>
  <c r="G738" i="15"/>
  <c r="H738" i="15" s="1"/>
  <c r="G737" i="15"/>
  <c r="H737" i="15" s="1"/>
  <c r="G736" i="15"/>
  <c r="H736" i="15" s="1"/>
  <c r="G735" i="15"/>
  <c r="H735" i="15" s="1"/>
  <c r="G728" i="15"/>
  <c r="G723" i="15"/>
  <c r="H723" i="15" s="1"/>
  <c r="H724" i="15" s="1"/>
  <c r="G720" i="15"/>
  <c r="H720" i="15" s="1"/>
  <c r="G719" i="15"/>
  <c r="H719" i="15" s="1"/>
  <c r="G718" i="15"/>
  <c r="H718" i="15" s="1"/>
  <c r="G717" i="15"/>
  <c r="H717" i="15" s="1"/>
  <c r="G710" i="15"/>
  <c r="G705" i="15"/>
  <c r="H705" i="15" s="1"/>
  <c r="H706" i="15" s="1"/>
  <c r="G702" i="15"/>
  <c r="H702" i="15" s="1"/>
  <c r="G701" i="15"/>
  <c r="H701" i="15" s="1"/>
  <c r="G700" i="15"/>
  <c r="H700" i="15" s="1"/>
  <c r="G699" i="15"/>
  <c r="H699" i="15" s="1"/>
  <c r="G681" i="15"/>
  <c r="H681" i="15" s="1"/>
  <c r="G692" i="15"/>
  <c r="G687" i="15"/>
  <c r="H687" i="15" s="1"/>
  <c r="H688" i="15" s="1"/>
  <c r="G684" i="15"/>
  <c r="H684" i="15" s="1"/>
  <c r="G683" i="15"/>
  <c r="H683" i="15" s="1"/>
  <c r="G682" i="15"/>
  <c r="H682" i="15" s="1"/>
  <c r="G669" i="15"/>
  <c r="H669" i="15" s="1"/>
  <c r="H670" i="15" s="1"/>
  <c r="G663" i="15"/>
  <c r="H663" i="15" s="1"/>
  <c r="G635" i="15"/>
  <c r="H635" i="15" s="1"/>
  <c r="H636" i="15" s="1"/>
  <c r="G629" i="15"/>
  <c r="H629" i="15" s="1"/>
  <c r="G618" i="15"/>
  <c r="H618" i="15" s="1"/>
  <c r="H619" i="15" s="1"/>
  <c r="G612" i="15"/>
  <c r="H612" i="15" s="1"/>
  <c r="G595" i="15"/>
  <c r="H595" i="15" s="1"/>
  <c r="G581" i="15"/>
  <c r="G580" i="15"/>
  <c r="G579" i="15"/>
  <c r="G578" i="15"/>
  <c r="G570" i="15"/>
  <c r="G565" i="15"/>
  <c r="H565" i="15" s="1"/>
  <c r="H566" i="15" s="1"/>
  <c r="G562" i="15"/>
  <c r="H562" i="15" s="1"/>
  <c r="G561" i="15"/>
  <c r="H561" i="15" s="1"/>
  <c r="G560" i="15"/>
  <c r="H560" i="15" s="1"/>
  <c r="G559" i="15"/>
  <c r="H559" i="15" s="1"/>
  <c r="G541" i="15"/>
  <c r="H541" i="15" s="1"/>
  <c r="G552" i="15"/>
  <c r="G547" i="15"/>
  <c r="H547" i="15" s="1"/>
  <c r="H548" i="15" s="1"/>
  <c r="G544" i="15"/>
  <c r="H544" i="15" s="1"/>
  <c r="G543" i="15"/>
  <c r="H543" i="15" s="1"/>
  <c r="G542" i="15"/>
  <c r="H542" i="15" s="1"/>
  <c r="G525" i="15"/>
  <c r="G524" i="15"/>
  <c r="G523" i="15"/>
  <c r="G522" i="15"/>
  <c r="H522" i="15" s="1"/>
  <c r="G509" i="15"/>
  <c r="G503" i="15"/>
  <c r="H503" i="15" s="1"/>
  <c r="G484" i="15"/>
  <c r="H484" i="15" s="1"/>
  <c r="G465" i="15"/>
  <c r="G452" i="15"/>
  <c r="H452" i="15" s="1"/>
  <c r="G446" i="15"/>
  <c r="H446" i="15" s="1"/>
  <c r="G433" i="15"/>
  <c r="H433" i="15" s="1"/>
  <c r="G427" i="15"/>
  <c r="H427" i="15" s="1"/>
  <c r="G419" i="15"/>
  <c r="G414" i="15"/>
  <c r="H414" i="15" s="1"/>
  <c r="H415" i="15" s="1"/>
  <c r="G411" i="15"/>
  <c r="H411" i="15" s="1"/>
  <c r="G410" i="15"/>
  <c r="H410" i="15" s="1"/>
  <c r="G409" i="15"/>
  <c r="H409" i="15" s="1"/>
  <c r="G408" i="15"/>
  <c r="H408" i="15" s="1"/>
  <c r="G402" i="15"/>
  <c r="G397" i="15"/>
  <c r="H397" i="15" s="1"/>
  <c r="H398" i="15" s="1"/>
  <c r="G394" i="15"/>
  <c r="H394" i="15" s="1"/>
  <c r="G393" i="15"/>
  <c r="H393" i="15" s="1"/>
  <c r="G392" i="15"/>
  <c r="H392" i="15" s="1"/>
  <c r="G391" i="15"/>
  <c r="H391" i="15" s="1"/>
  <c r="G377" i="15"/>
  <c r="G374" i="15"/>
  <c r="H374" i="15" s="1"/>
  <c r="G373" i="15"/>
  <c r="H373" i="15" s="1"/>
  <c r="G372" i="15"/>
  <c r="H372" i="15" s="1"/>
  <c r="G371" i="15"/>
  <c r="H371" i="15" s="1"/>
  <c r="G353" i="15"/>
  <c r="H353" i="15" s="1"/>
  <c r="G346" i="15"/>
  <c r="G341" i="15"/>
  <c r="H341" i="15" s="1"/>
  <c r="H342" i="15" s="1"/>
  <c r="G338" i="15"/>
  <c r="H338" i="15" s="1"/>
  <c r="G337" i="15"/>
  <c r="H337" i="15" s="1"/>
  <c r="G336" i="15"/>
  <c r="H336" i="15" s="1"/>
  <c r="G335" i="15"/>
  <c r="H335" i="15" s="1"/>
  <c r="G324" i="15"/>
  <c r="H324" i="15" s="1"/>
  <c r="H325" i="15" s="1"/>
  <c r="G318" i="15"/>
  <c r="H318" i="15" s="1"/>
  <c r="G321" i="15"/>
  <c r="H321" i="15" s="1"/>
  <c r="G320" i="15"/>
  <c r="H320" i="15" s="1"/>
  <c r="G319" i="15"/>
  <c r="H319" i="15" s="1"/>
  <c r="G329" i="15"/>
  <c r="G304" i="15"/>
  <c r="H304" i="15" s="1"/>
  <c r="G301" i="15"/>
  <c r="G300" i="15"/>
  <c r="G299" i="15"/>
  <c r="G298" i="15"/>
  <c r="H298" i="15" s="1"/>
  <c r="G287" i="15"/>
  <c r="H287" i="15" s="1"/>
  <c r="H288" i="15" s="1"/>
  <c r="G284" i="15"/>
  <c r="G283" i="15"/>
  <c r="G282" i="15"/>
  <c r="G281" i="15"/>
  <c r="H281" i="15" s="1"/>
  <c r="G265" i="15"/>
  <c r="G262" i="15"/>
  <c r="H262" i="15" s="1"/>
  <c r="G270" i="15"/>
  <c r="H270" i="15" s="1"/>
  <c r="G269" i="15"/>
  <c r="H269" i="15" s="1"/>
  <c r="G268" i="15"/>
  <c r="H268" i="15" s="1"/>
  <c r="G264" i="15"/>
  <c r="G263" i="15"/>
  <c r="G251" i="15"/>
  <c r="H251" i="15" s="1"/>
  <c r="H252" i="15" s="1"/>
  <c r="G248" i="15"/>
  <c r="H248" i="15" s="1"/>
  <c r="G247" i="15"/>
  <c r="H247" i="15" s="1"/>
  <c r="G246" i="15"/>
  <c r="H246" i="15" s="1"/>
  <c r="G245" i="15"/>
  <c r="H245" i="15" s="1"/>
  <c r="G233" i="15"/>
  <c r="G232" i="15"/>
  <c r="G231" i="15"/>
  <c r="G228" i="15"/>
  <c r="H228" i="15" s="1"/>
  <c r="G227" i="15"/>
  <c r="H227" i="15" s="1"/>
  <c r="G226" i="15"/>
  <c r="H226" i="15" s="1"/>
  <c r="G225" i="15"/>
  <c r="H225" i="15" s="1"/>
  <c r="G214" i="15"/>
  <c r="G208" i="15"/>
  <c r="G207" i="15"/>
  <c r="G206" i="15"/>
  <c r="H206" i="15" s="1"/>
  <c r="G205" i="15"/>
  <c r="H205" i="15" s="1"/>
  <c r="G194" i="15"/>
  <c r="G193" i="15"/>
  <c r="H193" i="15" s="1"/>
  <c r="G187" i="15"/>
  <c r="H187" i="15" s="1"/>
  <c r="G169" i="15"/>
  <c r="H169" i="15" s="1"/>
  <c r="G153" i="15"/>
  <c r="G152" i="15"/>
  <c r="G151" i="15"/>
  <c r="H151" i="15" s="1"/>
  <c r="G140" i="15"/>
  <c r="H140" i="15" s="1"/>
  <c r="G139" i="15"/>
  <c r="H139" i="15" s="1"/>
  <c r="G48" i="15"/>
  <c r="G25" i="15"/>
  <c r="G2038" i="14"/>
  <c r="H2038" i="14" s="1"/>
  <c r="G2039" i="14"/>
  <c r="H2039" i="14" s="1"/>
  <c r="G2044" i="14"/>
  <c r="G2034" i="14"/>
  <c r="H2034" i="14" s="1"/>
  <c r="G2033" i="14"/>
  <c r="H2033" i="14" s="1"/>
  <c r="G2032" i="14"/>
  <c r="H2032" i="14" s="1"/>
  <c r="G2031" i="14"/>
  <c r="H2031" i="14" s="1"/>
  <c r="G1993" i="14"/>
  <c r="H1993" i="14" s="1"/>
  <c r="G1957" i="14"/>
  <c r="H1957" i="14" s="1"/>
  <c r="G1882" i="14"/>
  <c r="G1874" i="14"/>
  <c r="H1874" i="14" s="1"/>
  <c r="G1862" i="14"/>
  <c r="H1862" i="14" s="1"/>
  <c r="G1823" i="14"/>
  <c r="H1823" i="14" s="1"/>
  <c r="G1736" i="14"/>
  <c r="H1736" i="14" s="1"/>
  <c r="G1716" i="14"/>
  <c r="H1716" i="14" s="1"/>
  <c r="G1729" i="14"/>
  <c r="G1724" i="14"/>
  <c r="H1724" i="14" s="1"/>
  <c r="G1723" i="14"/>
  <c r="H1723" i="14" s="1"/>
  <c r="G1722" i="14"/>
  <c r="H1722" i="14" s="1"/>
  <c r="G1719" i="14"/>
  <c r="H1719" i="14" s="1"/>
  <c r="G1718" i="14"/>
  <c r="H1718" i="14" s="1"/>
  <c r="G1717" i="14"/>
  <c r="H1717" i="14" s="1"/>
  <c r="G1710" i="14"/>
  <c r="G1705" i="14"/>
  <c r="H1705" i="14" s="1"/>
  <c r="G1704" i="14"/>
  <c r="H1704" i="14" s="1"/>
  <c r="G1703" i="14"/>
  <c r="H1703" i="14" s="1"/>
  <c r="G1700" i="14"/>
  <c r="H1700" i="14" s="1"/>
  <c r="G1699" i="14"/>
  <c r="H1699" i="14" s="1"/>
  <c r="G1698" i="14"/>
  <c r="H1698" i="14" s="1"/>
  <c r="G1697" i="14"/>
  <c r="H1697" i="14" s="1"/>
  <c r="G1691" i="14"/>
  <c r="G1686" i="14"/>
  <c r="H1686" i="14" s="1"/>
  <c r="G1685" i="14"/>
  <c r="H1685" i="14" s="1"/>
  <c r="G1684" i="14"/>
  <c r="H1684" i="14" s="1"/>
  <c r="G1681" i="14"/>
  <c r="H1681" i="14" s="1"/>
  <c r="G1680" i="14"/>
  <c r="H1680" i="14" s="1"/>
  <c r="G1679" i="14"/>
  <c r="H1679" i="14" s="1"/>
  <c r="G1678" i="14"/>
  <c r="H1678" i="14" s="1"/>
  <c r="G1640" i="14"/>
  <c r="H1640" i="14" s="1"/>
  <c r="G1599" i="14"/>
  <c r="H1599" i="14" s="1"/>
  <c r="G1585" i="14"/>
  <c r="H1585" i="14" s="1"/>
  <c r="G1586" i="14"/>
  <c r="G1587" i="14"/>
  <c r="G1588" i="14"/>
  <c r="G1579" i="14"/>
  <c r="H1579" i="14" s="1"/>
  <c r="G1565" i="14"/>
  <c r="G1542" i="14"/>
  <c r="G1541" i="14"/>
  <c r="G1540" i="14"/>
  <c r="H1540" i="14" s="1"/>
  <c r="G1539" i="14"/>
  <c r="H1539" i="14" s="1"/>
  <c r="G1530" i="14"/>
  <c r="G1527" i="14"/>
  <c r="H1527" i="14" s="1"/>
  <c r="H1528" i="14" s="1"/>
  <c r="G1524" i="14"/>
  <c r="H1524" i="14" s="1"/>
  <c r="G1523" i="14"/>
  <c r="H1523" i="14" s="1"/>
  <c r="G1522" i="14"/>
  <c r="H1522" i="14" s="1"/>
  <c r="G1521" i="14"/>
  <c r="H1521" i="14" s="1"/>
  <c r="G1518" i="14"/>
  <c r="H1518" i="14" s="1"/>
  <c r="G1517" i="14"/>
  <c r="H1517" i="14" s="1"/>
  <c r="G1516" i="14"/>
  <c r="H1516" i="14" s="1"/>
  <c r="G1515" i="14"/>
  <c r="H1515" i="14" s="1"/>
  <c r="G1502" i="14"/>
  <c r="H1502" i="14" s="1"/>
  <c r="G1501" i="14"/>
  <c r="H1501" i="14" s="1"/>
  <c r="G1500" i="14"/>
  <c r="H1500" i="14" s="1"/>
  <c r="G1499" i="14"/>
  <c r="H1499" i="14" s="1"/>
  <c r="G1508" i="14"/>
  <c r="G1505" i="14"/>
  <c r="H1505" i="14" s="1"/>
  <c r="H1506" i="14" s="1"/>
  <c r="G1496" i="14"/>
  <c r="H1496" i="14" s="1"/>
  <c r="G1495" i="14"/>
  <c r="H1495" i="14" s="1"/>
  <c r="G1494" i="14"/>
  <c r="H1494" i="14" s="1"/>
  <c r="G1493" i="14"/>
  <c r="H1493" i="14" s="1"/>
  <c r="G1484" i="14"/>
  <c r="H1484" i="14" s="1"/>
  <c r="H1485" i="14" s="1"/>
  <c r="G1481" i="14"/>
  <c r="G1480" i="14"/>
  <c r="H1480" i="14" s="1"/>
  <c r="G1458" i="14"/>
  <c r="G1457" i="14"/>
  <c r="H1457" i="14" s="1"/>
  <c r="G1446" i="14"/>
  <c r="H1446" i="14" s="1"/>
  <c r="H1447" i="14" s="1"/>
  <c r="G1440" i="14"/>
  <c r="H1440" i="14" s="1"/>
  <c r="G1404" i="14"/>
  <c r="H1404" i="14" s="1"/>
  <c r="G1368" i="14"/>
  <c r="H1368" i="14" s="1"/>
  <c r="G1350" i="14"/>
  <c r="H1350" i="14" s="1"/>
  <c r="G1339" i="14"/>
  <c r="H1339" i="14" s="1"/>
  <c r="G1338" i="14"/>
  <c r="H1338" i="14" s="1"/>
  <c r="G1332" i="14"/>
  <c r="H1332" i="14" s="1"/>
  <c r="G1314" i="14"/>
  <c r="G1297" i="14"/>
  <c r="H1297" i="14" s="1"/>
  <c r="G1296" i="14"/>
  <c r="H1296" i="14" s="1"/>
  <c r="G1295" i="14"/>
  <c r="H1295" i="14" s="1"/>
  <c r="G1294" i="14"/>
  <c r="H1294" i="14" s="1"/>
  <c r="G1281" i="14"/>
  <c r="G1279" i="14"/>
  <c r="G1278" i="14"/>
  <c r="H1278" i="14" s="1"/>
  <c r="G1273" i="14"/>
  <c r="G1272" i="14"/>
  <c r="H304" i="21" l="1"/>
  <c r="H131" i="20"/>
  <c r="H12" i="21"/>
  <c r="H17" i="21"/>
  <c r="H36" i="21"/>
  <c r="H50" i="21"/>
  <c r="H1029" i="26"/>
  <c r="H375" i="15"/>
  <c r="H721" i="15"/>
  <c r="H727" i="15" s="1"/>
  <c r="H757" i="15"/>
  <c r="H795" i="15"/>
  <c r="H10" i="34"/>
  <c r="H16" i="34"/>
  <c r="H30" i="34"/>
  <c r="H37" i="34"/>
  <c r="H42" i="20"/>
  <c r="H57" i="20"/>
  <c r="H62" i="20" s="1"/>
  <c r="H151" i="20"/>
  <c r="H987" i="26"/>
  <c r="H249" i="15"/>
  <c r="H271" i="15"/>
  <c r="H1006" i="26"/>
  <c r="H1060" i="26"/>
  <c r="G1022" i="26"/>
  <c r="H1022" i="26" s="1"/>
  <c r="H1025" i="26" s="1"/>
  <c r="D1040" i="26"/>
  <c r="G1040" i="26" s="1"/>
  <c r="H1040" i="26" s="1"/>
  <c r="H1043" i="26" s="1"/>
  <c r="H32" i="21"/>
  <c r="H111" i="20"/>
  <c r="H229" i="15"/>
  <c r="H339" i="15"/>
  <c r="H345" i="15" s="1"/>
  <c r="H395" i="15"/>
  <c r="H401" i="15" s="1"/>
  <c r="H954" i="15"/>
  <c r="H10" i="35"/>
  <c r="H1725" i="14"/>
  <c r="H2035" i="14"/>
  <c r="H703" i="15"/>
  <c r="H709" i="15" s="1"/>
  <c r="H739" i="15"/>
  <c r="H745" i="15" s="1"/>
  <c r="H775" i="15"/>
  <c r="H815" i="15"/>
  <c r="H821" i="15" s="1"/>
  <c r="H1682" i="14"/>
  <c r="H1687" i="14"/>
  <c r="H1701" i="14"/>
  <c r="H1706" i="14"/>
  <c r="H141" i="15"/>
  <c r="H412" i="15"/>
  <c r="H418" i="15" s="1"/>
  <c r="H563" i="15"/>
  <c r="H569" i="15" s="1"/>
  <c r="H127" i="17"/>
  <c r="H36" i="20"/>
  <c r="H759" i="15"/>
  <c r="H760" i="15" s="1"/>
  <c r="H685" i="15"/>
  <c r="H691" i="15" s="1"/>
  <c r="H545" i="15"/>
  <c r="H551" i="15" s="1"/>
  <c r="H322" i="15"/>
  <c r="H328" i="15" s="1"/>
  <c r="H255" i="15"/>
  <c r="H1720" i="14"/>
  <c r="H1497" i="14"/>
  <c r="H1503" i="14"/>
  <c r="H1519" i="14"/>
  <c r="H1525" i="14"/>
  <c r="H1340" i="14"/>
  <c r="H1298" i="14"/>
  <c r="G1286" i="14"/>
  <c r="H1281" i="14"/>
  <c r="G1280" i="14"/>
  <c r="H1280" i="14" s="1"/>
  <c r="H1279" i="14"/>
  <c r="G1275" i="14"/>
  <c r="H1275" i="14" s="1"/>
  <c r="G1274" i="14"/>
  <c r="H1274" i="14" s="1"/>
  <c r="H1273" i="14"/>
  <c r="H1272" i="14"/>
  <c r="H1728" i="14" l="1"/>
  <c r="H1729" i="14" s="1"/>
  <c r="H1730" i="14" s="1"/>
  <c r="I1713" i="14" s="1"/>
  <c r="E656" i="27" s="1"/>
  <c r="H763" i="15"/>
  <c r="H764" i="15" s="1"/>
  <c r="H765" i="15" s="1"/>
  <c r="I750" i="15" s="1"/>
  <c r="H40" i="34"/>
  <c r="H41" i="34" s="1"/>
  <c r="H1032" i="26"/>
  <c r="H1033" i="26" s="1"/>
  <c r="H1034" i="26" s="1"/>
  <c r="I1018" i="26" s="1"/>
  <c r="H19" i="34"/>
  <c r="H20" i="34" s="1"/>
  <c r="H21" i="34" s="1"/>
  <c r="I3" i="34" s="1"/>
  <c r="E758" i="27" s="1"/>
  <c r="H20" i="21"/>
  <c r="H21" i="21" s="1"/>
  <c r="H22" i="21" s="1"/>
  <c r="I5" i="21" s="1"/>
  <c r="H1709" i="14"/>
  <c r="H1710" i="14" s="1"/>
  <c r="H1711" i="14" s="1"/>
  <c r="I1694" i="14" s="1"/>
  <c r="E655" i="27" s="1"/>
  <c r="H39" i="21"/>
  <c r="H40" i="21" s="1"/>
  <c r="H41" i="21" s="1"/>
  <c r="I25" i="21" s="1"/>
  <c r="H1690" i="14"/>
  <c r="H1691" i="14" s="1"/>
  <c r="H1692" i="14" s="1"/>
  <c r="I1675" i="14" s="1"/>
  <c r="E654" i="27" s="1"/>
  <c r="H63" i="20"/>
  <c r="H64" i="20" s="1"/>
  <c r="I50" i="20" s="1"/>
  <c r="H822" i="15"/>
  <c r="H823" i="15" s="1"/>
  <c r="I808" i="15" s="1"/>
  <c r="H746" i="15"/>
  <c r="H747" i="15" s="1"/>
  <c r="I732" i="15" s="1"/>
  <c r="H728" i="15"/>
  <c r="H729" i="15" s="1"/>
  <c r="I714" i="15" s="1"/>
  <c r="H710" i="15"/>
  <c r="H711" i="15" s="1"/>
  <c r="I696" i="15" s="1"/>
  <c r="H692" i="15"/>
  <c r="H693" i="15" s="1"/>
  <c r="I678" i="15" s="1"/>
  <c r="H570" i="15"/>
  <c r="H571" i="15" s="1"/>
  <c r="I556" i="15" s="1"/>
  <c r="H552" i="15"/>
  <c r="H553" i="15" s="1"/>
  <c r="I538" i="15" s="1"/>
  <c r="H419" i="15"/>
  <c r="H420" i="15" s="1"/>
  <c r="I405" i="15" s="1"/>
  <c r="H402" i="15"/>
  <c r="H403" i="15" s="1"/>
  <c r="I388" i="15" s="1"/>
  <c r="H346" i="15"/>
  <c r="H347" i="15" s="1"/>
  <c r="I332" i="15" s="1"/>
  <c r="H329" i="15"/>
  <c r="H330" i="15" s="1"/>
  <c r="H1529" i="14"/>
  <c r="H1530" i="14" s="1"/>
  <c r="H1531" i="14" s="1"/>
  <c r="I1512" i="14" s="1"/>
  <c r="E643" i="27" s="1"/>
  <c r="H1507" i="14"/>
  <c r="H1508" i="14" s="1"/>
  <c r="H1509" i="14" s="1"/>
  <c r="I1490" i="14" s="1"/>
  <c r="E642" i="27" s="1"/>
  <c r="H1282" i="14"/>
  <c r="H1276" i="14"/>
  <c r="G1165" i="14"/>
  <c r="G1160" i="14"/>
  <c r="H1160" i="14" s="1"/>
  <c r="G1159" i="14"/>
  <c r="H1159" i="14" s="1"/>
  <c r="G1158" i="14"/>
  <c r="H1158" i="14" s="1"/>
  <c r="G1157" i="14"/>
  <c r="H1157" i="14" s="1"/>
  <c r="G1154" i="14"/>
  <c r="H1154" i="14" s="1"/>
  <c r="G1153" i="14"/>
  <c r="H1153" i="14" s="1"/>
  <c r="G1152" i="14"/>
  <c r="H1152" i="14" s="1"/>
  <c r="G1151" i="14"/>
  <c r="H1151" i="14" s="1"/>
  <c r="H42" i="34" l="1"/>
  <c r="I23" i="34" s="1"/>
  <c r="E759" i="27" s="1"/>
  <c r="H1285" i="14"/>
  <c r="H1286" i="14" s="1"/>
  <c r="H1287" i="14" s="1"/>
  <c r="H1161" i="14"/>
  <c r="H1155" i="14"/>
  <c r="G711" i="14"/>
  <c r="G643" i="14"/>
  <c r="H643" i="14" s="1"/>
  <c r="G644" i="14"/>
  <c r="H644" i="14" s="1"/>
  <c r="G645" i="14"/>
  <c r="H645" i="14" s="1"/>
  <c r="G646" i="14"/>
  <c r="H646" i="14" s="1"/>
  <c r="G649" i="14"/>
  <c r="H649" i="14" s="1"/>
  <c r="G650" i="14"/>
  <c r="H650" i="14" s="1"/>
  <c r="G651" i="14"/>
  <c r="H651" i="14" s="1"/>
  <c r="G652" i="14"/>
  <c r="H652" i="14" s="1"/>
  <c r="G657" i="14"/>
  <c r="G637" i="14"/>
  <c r="G632" i="14"/>
  <c r="H632" i="14" s="1"/>
  <c r="G631" i="14"/>
  <c r="H631" i="14" s="1"/>
  <c r="G630" i="14"/>
  <c r="H630" i="14" s="1"/>
  <c r="G629" i="14"/>
  <c r="H629" i="14" s="1"/>
  <c r="G626" i="14"/>
  <c r="H626" i="14" s="1"/>
  <c r="G625" i="14"/>
  <c r="H625" i="14" s="1"/>
  <c r="G624" i="14"/>
  <c r="H624" i="14" s="1"/>
  <c r="G623" i="14"/>
  <c r="H623" i="14" s="1"/>
  <c r="G616" i="14"/>
  <c r="G611" i="14"/>
  <c r="H611" i="14" s="1"/>
  <c r="G610" i="14"/>
  <c r="H610" i="14" s="1"/>
  <c r="G609" i="14"/>
  <c r="H609" i="14" s="1"/>
  <c r="G608" i="14"/>
  <c r="H608" i="14" s="1"/>
  <c r="G605" i="14"/>
  <c r="H605" i="14" s="1"/>
  <c r="G604" i="14"/>
  <c r="H604" i="14" s="1"/>
  <c r="G603" i="14"/>
  <c r="H603" i="14" s="1"/>
  <c r="G602" i="14"/>
  <c r="H602" i="14" s="1"/>
  <c r="G596" i="14"/>
  <c r="G591" i="14"/>
  <c r="H591" i="14" s="1"/>
  <c r="G590" i="14"/>
  <c r="H590" i="14" s="1"/>
  <c r="G589" i="14"/>
  <c r="H589" i="14" s="1"/>
  <c r="G588" i="14"/>
  <c r="H588" i="14" s="1"/>
  <c r="G585" i="14"/>
  <c r="H585" i="14" s="1"/>
  <c r="G584" i="14"/>
  <c r="H584" i="14" s="1"/>
  <c r="G583" i="14"/>
  <c r="H583" i="14" s="1"/>
  <c r="G582" i="14"/>
  <c r="H582" i="14" s="1"/>
  <c r="G576" i="14"/>
  <c r="G571" i="14"/>
  <c r="H571" i="14" s="1"/>
  <c r="G570" i="14"/>
  <c r="H570" i="14" s="1"/>
  <c r="G569" i="14"/>
  <c r="H569" i="14" s="1"/>
  <c r="G568" i="14"/>
  <c r="H568" i="14" s="1"/>
  <c r="G565" i="14"/>
  <c r="H565" i="14" s="1"/>
  <c r="G564" i="14"/>
  <c r="H564" i="14" s="1"/>
  <c r="G563" i="14"/>
  <c r="H563" i="14" s="1"/>
  <c r="G562" i="14"/>
  <c r="H562" i="14" s="1"/>
  <c r="G556" i="14"/>
  <c r="G551" i="14"/>
  <c r="H551" i="14" s="1"/>
  <c r="G550" i="14"/>
  <c r="H550" i="14" s="1"/>
  <c r="G549" i="14"/>
  <c r="H549" i="14" s="1"/>
  <c r="G545" i="14"/>
  <c r="H545" i="14" s="1"/>
  <c r="G544" i="14"/>
  <c r="H544" i="14" s="1"/>
  <c r="G543" i="14"/>
  <c r="H543" i="14" s="1"/>
  <c r="G542" i="14"/>
  <c r="H542" i="14" s="1"/>
  <c r="G447" i="14"/>
  <c r="H447" i="14" s="1"/>
  <c r="G406" i="14"/>
  <c r="H406" i="14" s="1"/>
  <c r="G400" i="14"/>
  <c r="H400" i="14" s="1"/>
  <c r="G369" i="14"/>
  <c r="H369" i="14" s="1"/>
  <c r="G368" i="14"/>
  <c r="H368" i="14" s="1"/>
  <c r="G365" i="14"/>
  <c r="G364" i="14"/>
  <c r="G363" i="14"/>
  <c r="G362" i="14"/>
  <c r="H362" i="14" s="1"/>
  <c r="G331" i="14"/>
  <c r="G322" i="14"/>
  <c r="H322" i="14" s="1"/>
  <c r="H1164" i="14" l="1"/>
  <c r="H1165" i="14" s="1"/>
  <c r="H1166" i="14" s="1"/>
  <c r="I1148" i="14" s="1"/>
  <c r="E623" i="27" s="1"/>
  <c r="H653" i="14"/>
  <c r="H647" i="14"/>
  <c r="H633" i="14"/>
  <c r="H627" i="14"/>
  <c r="H606" i="14"/>
  <c r="H572" i="14"/>
  <c r="H612" i="14"/>
  <c r="H586" i="14"/>
  <c r="H592" i="14"/>
  <c r="H566" i="14"/>
  <c r="H546" i="14"/>
  <c r="H370" i="14"/>
  <c r="G267" i="14"/>
  <c r="H267" i="14" s="1"/>
  <c r="G261" i="14"/>
  <c r="H261" i="14" s="1"/>
  <c r="H636" i="14" l="1"/>
  <c r="H637" i="14" s="1"/>
  <c r="H638" i="14" s="1"/>
  <c r="I620" i="14" s="1"/>
  <c r="E592" i="27" s="1"/>
  <c r="H656" i="14"/>
  <c r="H615" i="14"/>
  <c r="H616" i="14" s="1"/>
  <c r="H617" i="14" s="1"/>
  <c r="I599" i="14" s="1"/>
  <c r="E591" i="27" s="1"/>
  <c r="H575" i="14"/>
  <c r="H576" i="14" s="1"/>
  <c r="H577" i="14" s="1"/>
  <c r="I559" i="14" s="1"/>
  <c r="E589" i="27" s="1"/>
  <c r="H595" i="14"/>
  <c r="H596" i="14" s="1"/>
  <c r="H597" i="14" s="1"/>
  <c r="I579" i="14" s="1"/>
  <c r="E590" i="27" s="1"/>
  <c r="G161" i="14"/>
  <c r="G430" i="19"/>
  <c r="G425" i="19"/>
  <c r="H425" i="19" s="1"/>
  <c r="G424" i="19"/>
  <c r="H424" i="19" s="1"/>
  <c r="G421" i="19"/>
  <c r="H421" i="19" s="1"/>
  <c r="G420" i="19"/>
  <c r="H420" i="19" s="1"/>
  <c r="G419" i="19"/>
  <c r="H419" i="19" s="1"/>
  <c r="G418" i="19"/>
  <c r="H418" i="19" s="1"/>
  <c r="G104" i="19"/>
  <c r="H104" i="19" s="1"/>
  <c r="H105" i="19" s="1"/>
  <c r="G7" i="19"/>
  <c r="H7" i="19" s="1"/>
  <c r="G285" i="12"/>
  <c r="G277" i="12"/>
  <c r="H277" i="12" s="1"/>
  <c r="G276" i="12"/>
  <c r="H276" i="12" s="1"/>
  <c r="G275" i="12"/>
  <c r="H275" i="12" s="1"/>
  <c r="G274" i="12"/>
  <c r="H274" i="12" s="1"/>
  <c r="G168" i="12"/>
  <c r="G167" i="12"/>
  <c r="G67" i="12"/>
  <c r="H67" i="12" s="1"/>
  <c r="G61" i="12"/>
  <c r="H61" i="12" s="1"/>
  <c r="G7" i="12"/>
  <c r="H7" i="12" s="1"/>
  <c r="G527" i="10"/>
  <c r="G522" i="10"/>
  <c r="H522" i="10" s="1"/>
  <c r="G521" i="10"/>
  <c r="H521" i="10" s="1"/>
  <c r="G520" i="10"/>
  <c r="H520" i="10" s="1"/>
  <c r="G519" i="10"/>
  <c r="H519" i="10" s="1"/>
  <c r="G516" i="10"/>
  <c r="H516" i="10" s="1"/>
  <c r="G515" i="10"/>
  <c r="H515" i="10" s="1"/>
  <c r="G514" i="10"/>
  <c r="H514" i="10" s="1"/>
  <c r="G513" i="10"/>
  <c r="H513" i="10" s="1"/>
  <c r="G492" i="10"/>
  <c r="G481" i="10"/>
  <c r="H481" i="10" s="1"/>
  <c r="G453" i="10"/>
  <c r="H453" i="10" s="1"/>
  <c r="G409" i="10"/>
  <c r="G404" i="10"/>
  <c r="H404" i="10" s="1"/>
  <c r="G403" i="10"/>
  <c r="H403" i="10" s="1"/>
  <c r="G402" i="10"/>
  <c r="H402" i="10" s="1"/>
  <c r="G399" i="10"/>
  <c r="H399" i="10" s="1"/>
  <c r="G398" i="10"/>
  <c r="H398" i="10" s="1"/>
  <c r="G397" i="10"/>
  <c r="H397" i="10" s="1"/>
  <c r="G396" i="10"/>
  <c r="H396" i="10" s="1"/>
  <c r="G279" i="10"/>
  <c r="H279" i="10" s="1"/>
  <c r="G179" i="10"/>
  <c r="H179" i="10" s="1"/>
  <c r="G160" i="10"/>
  <c r="H160" i="10" s="1"/>
  <c r="G141" i="10"/>
  <c r="H141" i="10" s="1"/>
  <c r="G14" i="10"/>
  <c r="H14" i="10" s="1"/>
  <c r="G8" i="10"/>
  <c r="H8" i="10" s="1"/>
  <c r="G294" i="13"/>
  <c r="G289" i="13"/>
  <c r="H289" i="13" s="1"/>
  <c r="G288" i="13"/>
  <c r="H288" i="13" s="1"/>
  <c r="G285" i="13"/>
  <c r="H285" i="13" s="1"/>
  <c r="G284" i="13"/>
  <c r="H284" i="13" s="1"/>
  <c r="G283" i="13"/>
  <c r="H283" i="13" s="1"/>
  <c r="G282" i="13"/>
  <c r="H282" i="13" s="1"/>
  <c r="G167" i="13"/>
  <c r="G162" i="13"/>
  <c r="H162" i="13" s="1"/>
  <c r="G161" i="13"/>
  <c r="H161" i="13" s="1"/>
  <c r="G158" i="13"/>
  <c r="H158" i="13" s="1"/>
  <c r="G157" i="13"/>
  <c r="H157" i="13" s="1"/>
  <c r="G156" i="13"/>
  <c r="H156" i="13" s="1"/>
  <c r="G155" i="13"/>
  <c r="H155" i="13" s="1"/>
  <c r="G149" i="13"/>
  <c r="G144" i="13"/>
  <c r="H144" i="13" s="1"/>
  <c r="G143" i="13"/>
  <c r="H143" i="13" s="1"/>
  <c r="G140" i="13"/>
  <c r="H140" i="13" s="1"/>
  <c r="G139" i="13"/>
  <c r="H139" i="13" s="1"/>
  <c r="G138" i="13"/>
  <c r="H138" i="13" s="1"/>
  <c r="G137" i="13"/>
  <c r="H137" i="13" s="1"/>
  <c r="G106" i="13"/>
  <c r="H106" i="13" s="1"/>
  <c r="G105" i="13"/>
  <c r="H105" i="13" s="1"/>
  <c r="G80" i="13"/>
  <c r="H80" i="13" s="1"/>
  <c r="G65" i="13"/>
  <c r="H65" i="13" s="1"/>
  <c r="G59" i="13"/>
  <c r="H59" i="13" s="1"/>
  <c r="G31" i="13"/>
  <c r="H31" i="13" s="1"/>
  <c r="H32" i="13" s="1"/>
  <c r="G1057" i="11"/>
  <c r="G1052" i="11"/>
  <c r="H1052" i="11" s="1"/>
  <c r="H1053" i="11" s="1"/>
  <c r="G1049" i="11"/>
  <c r="H1049" i="11" s="1"/>
  <c r="G1048" i="11"/>
  <c r="H1048" i="11" s="1"/>
  <c r="G1047" i="11"/>
  <c r="H1047" i="11" s="1"/>
  <c r="G1046" i="11"/>
  <c r="H1046" i="11" s="1"/>
  <c r="G1039" i="11"/>
  <c r="G1034" i="11"/>
  <c r="H1034" i="11" s="1"/>
  <c r="H1035" i="11" s="1"/>
  <c r="G1031" i="11"/>
  <c r="H1031" i="11" s="1"/>
  <c r="G1030" i="11"/>
  <c r="H1030" i="11" s="1"/>
  <c r="G1029" i="11"/>
  <c r="H1029" i="11" s="1"/>
  <c r="G1028" i="11"/>
  <c r="H1028" i="11" s="1"/>
  <c r="G1022" i="11"/>
  <c r="G1017" i="11"/>
  <c r="H1017" i="11" s="1"/>
  <c r="H1018" i="11" s="1"/>
  <c r="G1014" i="11"/>
  <c r="H1014" i="11" s="1"/>
  <c r="G1013" i="11"/>
  <c r="H1013" i="11" s="1"/>
  <c r="G1012" i="11"/>
  <c r="H1012" i="11" s="1"/>
  <c r="G1011" i="11"/>
  <c r="H1011" i="11" s="1"/>
  <c r="H657" i="14" l="1"/>
  <c r="H658" i="14" s="1"/>
  <c r="I640" i="14" s="1"/>
  <c r="E593" i="27" s="1"/>
  <c r="H426" i="19"/>
  <c r="H278" i="12"/>
  <c r="H422" i="19"/>
  <c r="H523" i="10"/>
  <c r="H517" i="10"/>
  <c r="H400" i="10"/>
  <c r="H405" i="10"/>
  <c r="H286" i="13"/>
  <c r="H290" i="13"/>
  <c r="H159" i="13"/>
  <c r="H163" i="13"/>
  <c r="H141" i="13"/>
  <c r="H145" i="13"/>
  <c r="H1050" i="11"/>
  <c r="H1056" i="11" s="1"/>
  <c r="H107" i="13"/>
  <c r="H1015" i="11"/>
  <c r="H1021" i="11" s="1"/>
  <c r="H1022" i="11" s="1"/>
  <c r="H1023" i="11" s="1"/>
  <c r="H1032" i="11"/>
  <c r="H1038" i="11" s="1"/>
  <c r="H429" i="19" l="1"/>
  <c r="H430" i="19" s="1"/>
  <c r="H431" i="19" s="1"/>
  <c r="I415" i="19" s="1"/>
  <c r="H526" i="10"/>
  <c r="H527" i="10" s="1"/>
  <c r="H528" i="10" s="1"/>
  <c r="I510" i="10" s="1"/>
  <c r="H408" i="10"/>
  <c r="H409" i="10" s="1"/>
  <c r="H410" i="10" s="1"/>
  <c r="I393" i="10" s="1"/>
  <c r="H293" i="13"/>
  <c r="H294" i="13" s="1"/>
  <c r="H295" i="13" s="1"/>
  <c r="I279" i="13" s="1"/>
  <c r="E475" i="27" s="1"/>
  <c r="H148" i="13"/>
  <c r="H149" i="13" s="1"/>
  <c r="H150" i="13" s="1"/>
  <c r="I134" i="13" s="1"/>
  <c r="E466" i="27" s="1"/>
  <c r="H166" i="13"/>
  <c r="H167" i="13" s="1"/>
  <c r="H168" i="13" s="1"/>
  <c r="I152" i="13" s="1"/>
  <c r="E467" i="27" s="1"/>
  <c r="H1057" i="11"/>
  <c r="H1058" i="11" s="1"/>
  <c r="I1043" i="11" s="1"/>
  <c r="H1039" i="11"/>
  <c r="H1040" i="11" s="1"/>
  <c r="I1025" i="11" s="1"/>
  <c r="I1008" i="11"/>
  <c r="G1004" i="11"/>
  <c r="G999" i="11"/>
  <c r="H999" i="11" s="1"/>
  <c r="G998" i="11"/>
  <c r="H998" i="11" s="1"/>
  <c r="G995" i="11"/>
  <c r="H995" i="11" s="1"/>
  <c r="G994" i="11"/>
  <c r="H994" i="11" s="1"/>
  <c r="G993" i="11"/>
  <c r="H993" i="11" s="1"/>
  <c r="G992" i="11"/>
  <c r="H992" i="11" s="1"/>
  <c r="G980" i="11"/>
  <c r="G979" i="11"/>
  <c r="G919" i="11"/>
  <c r="H919" i="11" s="1"/>
  <c r="G852" i="11"/>
  <c r="G851" i="11"/>
  <c r="G631" i="11"/>
  <c r="H631" i="11" s="1"/>
  <c r="G626" i="11"/>
  <c r="H626" i="11" s="1"/>
  <c r="G625" i="11"/>
  <c r="H625" i="11" s="1"/>
  <c r="G572" i="11"/>
  <c r="G571" i="11"/>
  <c r="H571" i="11" s="1"/>
  <c r="G559" i="11"/>
  <c r="H559" i="11" s="1"/>
  <c r="G558" i="11"/>
  <c r="H558" i="11" s="1"/>
  <c r="G540" i="11"/>
  <c r="H540" i="11" s="1"/>
  <c r="G534" i="11"/>
  <c r="H534" i="11" s="1"/>
  <c r="G523" i="11"/>
  <c r="H523" i="11" s="1"/>
  <c r="G522" i="11"/>
  <c r="H522" i="11" s="1"/>
  <c r="G519" i="11"/>
  <c r="H519" i="11" s="1"/>
  <c r="G518" i="11"/>
  <c r="H518" i="11" s="1"/>
  <c r="G517" i="11"/>
  <c r="H517" i="11" s="1"/>
  <c r="G516" i="11"/>
  <c r="H516" i="11" s="1"/>
  <c r="G504" i="11"/>
  <c r="H504" i="11" s="1"/>
  <c r="G501" i="11"/>
  <c r="G500" i="11"/>
  <c r="G499" i="11"/>
  <c r="G498" i="11"/>
  <c r="H498" i="11" s="1"/>
  <c r="G487" i="11"/>
  <c r="H487" i="11" s="1"/>
  <c r="G486" i="11"/>
  <c r="H486" i="11" s="1"/>
  <c r="G483" i="11"/>
  <c r="G482" i="11"/>
  <c r="G481" i="11"/>
  <c r="G480" i="11"/>
  <c r="H480" i="11" s="1"/>
  <c r="G411" i="11"/>
  <c r="H411" i="11" s="1"/>
  <c r="G410" i="11"/>
  <c r="H410" i="11" s="1"/>
  <c r="G409" i="11"/>
  <c r="H409" i="11" s="1"/>
  <c r="G408" i="11"/>
  <c r="H408" i="11" s="1"/>
  <c r="G390" i="11"/>
  <c r="H390" i="11" s="1"/>
  <c r="G354" i="11"/>
  <c r="H354" i="11" s="1"/>
  <c r="G339" i="11"/>
  <c r="H339" i="11" s="1"/>
  <c r="G338" i="11"/>
  <c r="H338" i="11" s="1"/>
  <c r="G337" i="11"/>
  <c r="H337" i="11" s="1"/>
  <c r="G336" i="11"/>
  <c r="H336" i="11" s="1"/>
  <c r="G325" i="11"/>
  <c r="H325" i="11" s="1"/>
  <c r="G324" i="11"/>
  <c r="H324" i="11" s="1"/>
  <c r="G303" i="11"/>
  <c r="G302" i="11"/>
  <c r="G301" i="11"/>
  <c r="G300" i="11"/>
  <c r="G213" i="11"/>
  <c r="G212" i="11"/>
  <c r="G211" i="11"/>
  <c r="G210" i="11"/>
  <c r="H210" i="11" s="1"/>
  <c r="G198" i="11"/>
  <c r="H198" i="11" s="1"/>
  <c r="G162" i="11"/>
  <c r="G159" i="11"/>
  <c r="G158" i="11"/>
  <c r="G157" i="11"/>
  <c r="G156" i="11"/>
  <c r="G144" i="11"/>
  <c r="G143" i="11"/>
  <c r="G142" i="11"/>
  <c r="G141" i="11"/>
  <c r="G140" i="11"/>
  <c r="G102" i="11"/>
  <c r="H102" i="11" s="1"/>
  <c r="G104" i="11"/>
  <c r="G103" i="11"/>
  <c r="G99" i="11"/>
  <c r="H99" i="11" s="1"/>
  <c r="G98" i="11"/>
  <c r="H98" i="11" s="1"/>
  <c r="G97" i="11"/>
  <c r="H97" i="11" s="1"/>
  <c r="G96" i="11"/>
  <c r="H96" i="11" s="1"/>
  <c r="G85" i="11"/>
  <c r="H85" i="11" s="1"/>
  <c r="G84" i="11"/>
  <c r="H84" i="11" s="1"/>
  <c r="G83" i="11"/>
  <c r="H83" i="11" s="1"/>
  <c r="G66" i="11"/>
  <c r="H66" i="11" s="1"/>
  <c r="G65" i="11"/>
  <c r="H65" i="11" s="1"/>
  <c r="G45" i="11"/>
  <c r="G44" i="11"/>
  <c r="G43" i="11"/>
  <c r="G42" i="11"/>
  <c r="G14" i="11"/>
  <c r="H14" i="11" s="1"/>
  <c r="H15" i="11" s="1"/>
  <c r="I289" i="33"/>
  <c r="H282" i="33"/>
  <c r="I282" i="33" s="1"/>
  <c r="H281" i="33"/>
  <c r="I281" i="33" s="1"/>
  <c r="H280" i="33"/>
  <c r="I280" i="33" s="1"/>
  <c r="I271" i="33"/>
  <c r="H268" i="33"/>
  <c r="I268" i="33" s="1"/>
  <c r="H263" i="33"/>
  <c r="I263" i="33" s="1"/>
  <c r="H262" i="33"/>
  <c r="I262" i="33" s="1"/>
  <c r="H261" i="33"/>
  <c r="I261" i="33" s="1"/>
  <c r="I252" i="33"/>
  <c r="H245" i="33"/>
  <c r="I245" i="33" s="1"/>
  <c r="H244" i="33"/>
  <c r="I244" i="33" s="1"/>
  <c r="H243" i="33"/>
  <c r="I243" i="33" s="1"/>
  <c r="H232" i="33"/>
  <c r="I232" i="33" s="1"/>
  <c r="I235" i="33"/>
  <c r="H227" i="33"/>
  <c r="I227" i="33" s="1"/>
  <c r="H226" i="33"/>
  <c r="I226" i="33" s="1"/>
  <c r="H225" i="33"/>
  <c r="I225" i="33" s="1"/>
  <c r="I216" i="33"/>
  <c r="H209" i="33"/>
  <c r="I209" i="33" s="1"/>
  <c r="H208" i="33"/>
  <c r="I208" i="33" s="1"/>
  <c r="H207" i="33"/>
  <c r="I207" i="33" s="1"/>
  <c r="I199" i="33"/>
  <c r="H196" i="33"/>
  <c r="I196" i="33" s="1"/>
  <c r="H191" i="33"/>
  <c r="I191" i="33" s="1"/>
  <c r="H190" i="33"/>
  <c r="I190" i="33" s="1"/>
  <c r="H189" i="33"/>
  <c r="I189" i="33" s="1"/>
  <c r="I181" i="33"/>
  <c r="H174" i="33"/>
  <c r="I174" i="33" s="1"/>
  <c r="H173" i="33"/>
  <c r="I173" i="33" s="1"/>
  <c r="H172" i="33"/>
  <c r="I172" i="33" s="1"/>
  <c r="I163" i="33"/>
  <c r="H160" i="33"/>
  <c r="I160" i="33" s="1"/>
  <c r="H155" i="33"/>
  <c r="I155" i="33" s="1"/>
  <c r="H154" i="33"/>
  <c r="I154" i="33" s="1"/>
  <c r="H153" i="33"/>
  <c r="I153" i="33" s="1"/>
  <c r="H137" i="33"/>
  <c r="I137" i="33" s="1"/>
  <c r="H136" i="33"/>
  <c r="I136" i="33" s="1"/>
  <c r="H135" i="33"/>
  <c r="I135" i="33" s="1"/>
  <c r="I144" i="33"/>
  <c r="I126" i="33"/>
  <c r="H123" i="33"/>
  <c r="I123" i="33" s="1"/>
  <c r="H118" i="33"/>
  <c r="I118" i="33" s="1"/>
  <c r="H117" i="33"/>
  <c r="I117" i="33" s="1"/>
  <c r="H116" i="33"/>
  <c r="I116" i="33" s="1"/>
  <c r="I107" i="33"/>
  <c r="H100" i="33"/>
  <c r="I100" i="33" s="1"/>
  <c r="H99" i="33"/>
  <c r="I99" i="33" s="1"/>
  <c r="H98" i="33"/>
  <c r="I98" i="33" s="1"/>
  <c r="I89" i="33"/>
  <c r="H86" i="33"/>
  <c r="I86" i="33" s="1"/>
  <c r="H80" i="33"/>
  <c r="I80" i="33" s="1"/>
  <c r="H326" i="11" l="1"/>
  <c r="H488" i="11"/>
  <c r="H996" i="11"/>
  <c r="H1000" i="11"/>
  <c r="H340" i="11"/>
  <c r="H520" i="11"/>
  <c r="H524" i="11"/>
  <c r="H560" i="11"/>
  <c r="I283" i="33"/>
  <c r="H412" i="11"/>
  <c r="H67" i="11"/>
  <c r="H86" i="11"/>
  <c r="H100" i="11"/>
  <c r="I246" i="33"/>
  <c r="I264" i="33"/>
  <c r="I210" i="33"/>
  <c r="I228" i="33"/>
  <c r="I175" i="33"/>
  <c r="I192" i="33"/>
  <c r="I119" i="33"/>
  <c r="I156" i="33"/>
  <c r="I138" i="33"/>
  <c r="I101" i="33"/>
  <c r="H81" i="33"/>
  <c r="I81" i="33" s="1"/>
  <c r="H79" i="33"/>
  <c r="I79" i="33" s="1"/>
  <c r="I70" i="33"/>
  <c r="H67" i="33"/>
  <c r="I67" i="33" s="1"/>
  <c r="H62" i="33"/>
  <c r="I62" i="33" s="1"/>
  <c r="H61" i="33"/>
  <c r="I61" i="33" s="1"/>
  <c r="H66" i="33"/>
  <c r="I66" i="33" s="1"/>
  <c r="H63" i="33"/>
  <c r="I63" i="33" s="1"/>
  <c r="H60" i="33"/>
  <c r="I60" i="33" s="1"/>
  <c r="I51" i="33"/>
  <c r="H45" i="33"/>
  <c r="I45" i="33" s="1"/>
  <c r="H44" i="33"/>
  <c r="I44" i="33" s="1"/>
  <c r="I35" i="33"/>
  <c r="H26" i="33"/>
  <c r="I26" i="33" s="1"/>
  <c r="H25" i="33"/>
  <c r="I25" i="33" s="1"/>
  <c r="I16" i="33"/>
  <c r="H7" i="33"/>
  <c r="I7" i="33" s="1"/>
  <c r="H6" i="33"/>
  <c r="I6" i="33" s="1"/>
  <c r="I55" i="18"/>
  <c r="H46" i="18"/>
  <c r="I46" i="18" s="1"/>
  <c r="H57" i="18"/>
  <c r="H47" i="18"/>
  <c r="I47" i="18" s="1"/>
  <c r="H45" i="18"/>
  <c r="I45" i="18" s="1"/>
  <c r="H44" i="18"/>
  <c r="I44" i="18" s="1"/>
  <c r="I48" i="18" l="1"/>
  <c r="H1003" i="11"/>
  <c r="H1004" i="11" s="1"/>
  <c r="H1005" i="11" s="1"/>
  <c r="I989" i="11" s="1"/>
  <c r="I82" i="33"/>
  <c r="I68" i="33"/>
  <c r="I64" i="33"/>
  <c r="I8" i="33"/>
  <c r="I46" i="33"/>
  <c r="I27" i="33"/>
  <c r="I71" i="33" l="1"/>
  <c r="I72" i="33" s="1"/>
  <c r="I73" i="33" s="1"/>
  <c r="J57" i="33" s="1"/>
  <c r="E375" i="27" s="1"/>
  <c r="H13" i="32"/>
  <c r="I13" i="32" s="1"/>
  <c r="H12" i="32"/>
  <c r="I12" i="32" s="1"/>
  <c r="H9" i="32"/>
  <c r="I9" i="32" s="1"/>
  <c r="H8" i="32"/>
  <c r="I8" i="32" s="1"/>
  <c r="H7" i="32"/>
  <c r="I7" i="32" s="1"/>
  <c r="H6" i="32"/>
  <c r="I6" i="32" s="1"/>
  <c r="I466" i="31"/>
  <c r="H463" i="31"/>
  <c r="I463" i="31" s="1"/>
  <c r="H461" i="31"/>
  <c r="I461" i="31" s="1"/>
  <c r="H460" i="31"/>
  <c r="I460" i="31" s="1"/>
  <c r="H457" i="31"/>
  <c r="I457" i="31" s="1"/>
  <c r="H456" i="31"/>
  <c r="I456" i="31" s="1"/>
  <c r="H455" i="31"/>
  <c r="I455" i="31" s="1"/>
  <c r="H454" i="31"/>
  <c r="I454" i="31" s="1"/>
  <c r="I445" i="31"/>
  <c r="H442" i="31"/>
  <c r="I442" i="31" s="1"/>
  <c r="H440" i="31"/>
  <c r="I440" i="31" s="1"/>
  <c r="H439" i="31"/>
  <c r="I439" i="31" s="1"/>
  <c r="H436" i="31"/>
  <c r="I436" i="31" s="1"/>
  <c r="H435" i="31"/>
  <c r="I435" i="31" s="1"/>
  <c r="H434" i="31"/>
  <c r="I434" i="31" s="1"/>
  <c r="H433" i="31"/>
  <c r="I433" i="31" s="1"/>
  <c r="I424" i="31"/>
  <c r="H421" i="31"/>
  <c r="I421" i="31" s="1"/>
  <c r="H419" i="31"/>
  <c r="I419" i="31" s="1"/>
  <c r="H418" i="31"/>
  <c r="I418" i="31" s="1"/>
  <c r="H415" i="31"/>
  <c r="I415" i="31" s="1"/>
  <c r="H414" i="31"/>
  <c r="I414" i="31" s="1"/>
  <c r="H413" i="31"/>
  <c r="I413" i="31" s="1"/>
  <c r="H412" i="31"/>
  <c r="I412" i="31" s="1"/>
  <c r="I403" i="31"/>
  <c r="H400" i="31"/>
  <c r="I400" i="31" s="1"/>
  <c r="H398" i="31"/>
  <c r="I398" i="31" s="1"/>
  <c r="H397" i="31"/>
  <c r="I397" i="31" s="1"/>
  <c r="H394" i="31"/>
  <c r="I394" i="31" s="1"/>
  <c r="H393" i="31"/>
  <c r="I393" i="31" s="1"/>
  <c r="H392" i="31"/>
  <c r="I392" i="31" s="1"/>
  <c r="H391" i="31"/>
  <c r="I391" i="31" s="1"/>
  <c r="H373" i="31"/>
  <c r="I373" i="31" s="1"/>
  <c r="I381" i="31"/>
  <c r="I379" i="31"/>
  <c r="H376" i="31"/>
  <c r="I376" i="31" s="1"/>
  <c r="H375" i="31"/>
  <c r="I375" i="31" s="1"/>
  <c r="H374" i="31"/>
  <c r="I374" i="31" s="1"/>
  <c r="I362" i="31"/>
  <c r="I364" i="31"/>
  <c r="H359" i="31"/>
  <c r="I359" i="31" s="1"/>
  <c r="H358" i="31"/>
  <c r="I358" i="31" s="1"/>
  <c r="H357" i="31"/>
  <c r="I357" i="31" s="1"/>
  <c r="I343" i="31"/>
  <c r="H340" i="31"/>
  <c r="I340" i="31" s="1"/>
  <c r="H339" i="31"/>
  <c r="I339" i="31" s="1"/>
  <c r="H338" i="31"/>
  <c r="I338" i="31" s="1"/>
  <c r="H337" i="31"/>
  <c r="I337" i="31" s="1"/>
  <c r="H336" i="31"/>
  <c r="I336" i="31" s="1"/>
  <c r="I322" i="31"/>
  <c r="H319" i="31"/>
  <c r="I319" i="31" s="1"/>
  <c r="H318" i="31"/>
  <c r="I318" i="31" s="1"/>
  <c r="H317" i="31"/>
  <c r="I317" i="31" s="1"/>
  <c r="H316" i="31"/>
  <c r="I316" i="31" s="1"/>
  <c r="H315" i="31"/>
  <c r="I315" i="31" s="1"/>
  <c r="I302" i="31"/>
  <c r="H299" i="31"/>
  <c r="I299" i="31" s="1"/>
  <c r="H298" i="31"/>
  <c r="I298" i="31" s="1"/>
  <c r="H297" i="31"/>
  <c r="I297" i="31" s="1"/>
  <c r="H296" i="31"/>
  <c r="I296" i="31" s="1"/>
  <c r="H295" i="31"/>
  <c r="I295" i="31" s="1"/>
  <c r="I283" i="31"/>
  <c r="H280" i="31"/>
  <c r="I280" i="31" s="1"/>
  <c r="H279" i="31"/>
  <c r="I279" i="31" s="1"/>
  <c r="H278" i="31"/>
  <c r="I278" i="31" s="1"/>
  <c r="H277" i="31"/>
  <c r="I277" i="31" s="1"/>
  <c r="H276" i="31"/>
  <c r="I276" i="31" s="1"/>
  <c r="I395" i="31" l="1"/>
  <c r="I10" i="32"/>
  <c r="I14" i="32"/>
  <c r="I416" i="31"/>
  <c r="I437" i="31"/>
  <c r="I458" i="31"/>
  <c r="I377" i="31"/>
  <c r="I382" i="31" s="1"/>
  <c r="I383" i="31" s="1"/>
  <c r="I360" i="31"/>
  <c r="I365" i="31" s="1"/>
  <c r="I366" i="31" s="1"/>
  <c r="I367" i="31" s="1"/>
  <c r="I281" i="31"/>
  <c r="I341" i="31"/>
  <c r="I320" i="31"/>
  <c r="I300" i="31"/>
  <c r="I262" i="31"/>
  <c r="H257" i="31"/>
  <c r="I257" i="31" s="1"/>
  <c r="H255" i="31"/>
  <c r="I255" i="31" s="1"/>
  <c r="H259" i="31"/>
  <c r="I259" i="31" s="1"/>
  <c r="H258" i="31"/>
  <c r="I258" i="31" s="1"/>
  <c r="H256" i="31"/>
  <c r="I256" i="31" s="1"/>
  <c r="I242" i="31"/>
  <c r="H239" i="31"/>
  <c r="I239" i="31" s="1"/>
  <c r="H238" i="31"/>
  <c r="I238" i="31" s="1"/>
  <c r="H237" i="31"/>
  <c r="I237" i="31" s="1"/>
  <c r="I225" i="31"/>
  <c r="H222" i="31"/>
  <c r="I222" i="31" s="1"/>
  <c r="H221" i="31"/>
  <c r="I221" i="31" s="1"/>
  <c r="H220" i="31"/>
  <c r="I220" i="31" s="1"/>
  <c r="I208" i="31"/>
  <c r="H205" i="31"/>
  <c r="I205" i="31" s="1"/>
  <c r="H204" i="31"/>
  <c r="I204" i="31" s="1"/>
  <c r="H203" i="31"/>
  <c r="I203" i="31" s="1"/>
  <c r="I192" i="31"/>
  <c r="I190" i="31"/>
  <c r="H187" i="31"/>
  <c r="I187" i="31" s="1"/>
  <c r="H186" i="31"/>
  <c r="I186" i="31" s="1"/>
  <c r="H185" i="31"/>
  <c r="I185" i="31" s="1"/>
  <c r="H184" i="31"/>
  <c r="I184" i="31" s="1"/>
  <c r="H183" i="31"/>
  <c r="I183" i="31" s="1"/>
  <c r="I174" i="31"/>
  <c r="I172" i="31"/>
  <c r="H169" i="31"/>
  <c r="I169" i="31" s="1"/>
  <c r="H168" i="31"/>
  <c r="I168" i="31" s="1"/>
  <c r="H167" i="31"/>
  <c r="I167" i="31" s="1"/>
  <c r="H166" i="31"/>
  <c r="I166" i="31" s="1"/>
  <c r="H165" i="31"/>
  <c r="I165" i="31" s="1"/>
  <c r="H149" i="31"/>
  <c r="I156" i="31"/>
  <c r="I154" i="31"/>
  <c r="H151" i="31"/>
  <c r="I151" i="31" s="1"/>
  <c r="H150" i="31"/>
  <c r="I150" i="31" s="1"/>
  <c r="H148" i="31"/>
  <c r="I148" i="31" s="1"/>
  <c r="H147" i="31"/>
  <c r="I147" i="31" s="1"/>
  <c r="I137" i="31"/>
  <c r="I135" i="31"/>
  <c r="H132" i="31"/>
  <c r="I132" i="31" s="1"/>
  <c r="H131" i="31"/>
  <c r="I131" i="31" s="1"/>
  <c r="H130" i="31"/>
  <c r="I130" i="31" s="1"/>
  <c r="H129" i="31"/>
  <c r="I129" i="31" s="1"/>
  <c r="I119" i="31"/>
  <c r="I117" i="31"/>
  <c r="H114" i="31"/>
  <c r="I114" i="31" s="1"/>
  <c r="H113" i="31"/>
  <c r="I113" i="31" s="1"/>
  <c r="H112" i="31"/>
  <c r="I112" i="31" s="1"/>
  <c r="H111" i="31"/>
  <c r="I111" i="31" s="1"/>
  <c r="I102" i="31"/>
  <c r="I100" i="31"/>
  <c r="H97" i="31"/>
  <c r="I97" i="31" s="1"/>
  <c r="H96" i="31"/>
  <c r="I96" i="31" s="1"/>
  <c r="H95" i="31"/>
  <c r="I95" i="31" s="1"/>
  <c r="H94" i="31"/>
  <c r="I94" i="31" s="1"/>
  <c r="H81" i="31"/>
  <c r="H82" i="31"/>
  <c r="I82" i="31" s="1"/>
  <c r="H80" i="31"/>
  <c r="I80" i="31" s="1"/>
  <c r="H77" i="31"/>
  <c r="I77" i="31" s="1"/>
  <c r="H76" i="31"/>
  <c r="I76" i="31" s="1"/>
  <c r="H75" i="31"/>
  <c r="I75" i="31" s="1"/>
  <c r="H74" i="31"/>
  <c r="I74" i="31" s="1"/>
  <c r="H61" i="31"/>
  <c r="I61" i="31" s="1"/>
  <c r="H60" i="31"/>
  <c r="I60" i="31" s="1"/>
  <c r="H58" i="31"/>
  <c r="I58" i="31" s="1"/>
  <c r="H55" i="31"/>
  <c r="I55" i="31" s="1"/>
  <c r="H54" i="31"/>
  <c r="I54" i="31" s="1"/>
  <c r="H53" i="31"/>
  <c r="I53" i="31" s="1"/>
  <c r="H52" i="31"/>
  <c r="I52" i="31" s="1"/>
  <c r="H39" i="31"/>
  <c r="I39" i="31" s="1"/>
  <c r="H38" i="31"/>
  <c r="I38" i="31" s="1"/>
  <c r="H36" i="31"/>
  <c r="I36" i="31" s="1"/>
  <c r="H33" i="31"/>
  <c r="I33" i="31" s="1"/>
  <c r="H32" i="31"/>
  <c r="I32" i="31" s="1"/>
  <c r="H31" i="31"/>
  <c r="I31" i="31" s="1"/>
  <c r="H30" i="31"/>
  <c r="I30" i="31" s="1"/>
  <c r="H17" i="31"/>
  <c r="I17" i="31" s="1"/>
  <c r="I15" i="31"/>
  <c r="H10" i="31"/>
  <c r="I10" i="31" s="1"/>
  <c r="H9" i="31"/>
  <c r="I9" i="31" s="1"/>
  <c r="H8" i="31"/>
  <c r="I8" i="31" s="1"/>
  <c r="H7" i="31"/>
  <c r="I7" i="31" s="1"/>
  <c r="H116" i="30"/>
  <c r="H108" i="30"/>
  <c r="I108" i="30" s="1"/>
  <c r="H107" i="30"/>
  <c r="I107" i="30" s="1"/>
  <c r="H106" i="30"/>
  <c r="I106" i="30" s="1"/>
  <c r="H105" i="30"/>
  <c r="I105" i="30" s="1"/>
  <c r="H98" i="30"/>
  <c r="H92" i="30"/>
  <c r="I92" i="30" s="1"/>
  <c r="H88" i="30"/>
  <c r="I88" i="30" s="1"/>
  <c r="H87" i="30"/>
  <c r="I87" i="30" s="1"/>
  <c r="H86" i="30"/>
  <c r="I86" i="30" s="1"/>
  <c r="H85" i="30"/>
  <c r="I85" i="30" s="1"/>
  <c r="H78" i="30"/>
  <c r="H72" i="30"/>
  <c r="I72" i="30" s="1"/>
  <c r="H68" i="30"/>
  <c r="I68" i="30" s="1"/>
  <c r="H67" i="30"/>
  <c r="I67" i="30" s="1"/>
  <c r="H66" i="30"/>
  <c r="I66" i="30" s="1"/>
  <c r="H65" i="30"/>
  <c r="I65" i="30" s="1"/>
  <c r="H58" i="30"/>
  <c r="H49" i="30"/>
  <c r="I49" i="30" s="1"/>
  <c r="H48" i="30"/>
  <c r="I48" i="30" s="1"/>
  <c r="H47" i="30"/>
  <c r="I47" i="30" s="1"/>
  <c r="H46" i="30"/>
  <c r="I46" i="30" s="1"/>
  <c r="H39" i="30"/>
  <c r="H34" i="30"/>
  <c r="I34" i="30" s="1"/>
  <c r="I35" i="30" s="1"/>
  <c r="H31" i="30"/>
  <c r="I31" i="30" s="1"/>
  <c r="H30" i="30"/>
  <c r="I30" i="30" s="1"/>
  <c r="H29" i="30"/>
  <c r="I29" i="30" s="1"/>
  <c r="H28" i="30"/>
  <c r="I28" i="30" s="1"/>
  <c r="H9" i="30"/>
  <c r="I9" i="30" s="1"/>
  <c r="H8" i="30"/>
  <c r="I8" i="30" s="1"/>
  <c r="H22" i="30"/>
  <c r="H15" i="30"/>
  <c r="I15" i="30" s="1"/>
  <c r="H11" i="30"/>
  <c r="I11" i="30" s="1"/>
  <c r="H10" i="30"/>
  <c r="I10" i="30" s="1"/>
  <c r="H7" i="30"/>
  <c r="I7" i="30" s="1"/>
  <c r="H1144" i="7"/>
  <c r="H1135" i="7"/>
  <c r="I1135" i="7" s="1"/>
  <c r="H1134" i="7"/>
  <c r="I1134" i="7" s="1"/>
  <c r="H1133" i="7"/>
  <c r="I1133" i="7" s="1"/>
  <c r="H1126" i="7"/>
  <c r="H1117" i="7"/>
  <c r="I1117" i="7" s="1"/>
  <c r="H1116" i="7"/>
  <c r="I1116" i="7" s="1"/>
  <c r="H1115" i="7"/>
  <c r="I1115" i="7" s="1"/>
  <c r="H1108" i="7"/>
  <c r="H1099" i="7"/>
  <c r="I1099" i="7" s="1"/>
  <c r="H1098" i="7"/>
  <c r="I1098" i="7" s="1"/>
  <c r="H1097" i="7"/>
  <c r="I1097" i="7" s="1"/>
  <c r="H1090" i="7"/>
  <c r="H1081" i="7"/>
  <c r="I1081" i="7" s="1"/>
  <c r="H1080" i="7"/>
  <c r="I1080" i="7" s="1"/>
  <c r="H1079" i="7"/>
  <c r="I1079" i="7" s="1"/>
  <c r="H1072" i="7"/>
  <c r="H1063" i="7"/>
  <c r="I1063" i="7" s="1"/>
  <c r="H1062" i="7"/>
  <c r="I1062" i="7" s="1"/>
  <c r="H1061" i="7"/>
  <c r="I1061" i="7" s="1"/>
  <c r="H1053" i="7"/>
  <c r="H1044" i="7"/>
  <c r="I1044" i="7" s="1"/>
  <c r="H1043" i="7"/>
  <c r="I1043" i="7" s="1"/>
  <c r="H1042" i="7"/>
  <c r="I1042" i="7" s="1"/>
  <c r="H1034" i="7"/>
  <c r="H1028" i="7"/>
  <c r="I1028" i="7" s="1"/>
  <c r="I1029" i="7" s="1"/>
  <c r="H1025" i="7"/>
  <c r="I1025" i="7" s="1"/>
  <c r="H1024" i="7"/>
  <c r="I1024" i="7" s="1"/>
  <c r="H1023" i="7"/>
  <c r="I1023" i="7" s="1"/>
  <c r="H1015" i="7"/>
  <c r="H1009" i="7"/>
  <c r="I1009" i="7" s="1"/>
  <c r="I1010" i="7" s="1"/>
  <c r="H1006" i="7"/>
  <c r="I1006" i="7" s="1"/>
  <c r="H1005" i="7"/>
  <c r="I1005" i="7" s="1"/>
  <c r="H1004" i="7"/>
  <c r="I1004" i="7" s="1"/>
  <c r="H996" i="7"/>
  <c r="H990" i="7"/>
  <c r="I990" i="7" s="1"/>
  <c r="I991" i="7" s="1"/>
  <c r="H987" i="7"/>
  <c r="I987" i="7" s="1"/>
  <c r="H986" i="7"/>
  <c r="I986" i="7" s="1"/>
  <c r="H985" i="7"/>
  <c r="I985" i="7" s="1"/>
  <c r="H972" i="7"/>
  <c r="I972" i="7" s="1"/>
  <c r="I973" i="7" s="1"/>
  <c r="H978" i="7"/>
  <c r="H969" i="7"/>
  <c r="I969" i="7" s="1"/>
  <c r="H968" i="7"/>
  <c r="I968" i="7" s="1"/>
  <c r="H967" i="7"/>
  <c r="I967" i="7" s="1"/>
  <c r="H960" i="7"/>
  <c r="H949" i="7"/>
  <c r="I949" i="7" s="1"/>
  <c r="H948" i="7"/>
  <c r="I948" i="7" s="1"/>
  <c r="H947" i="7"/>
  <c r="I947" i="7" s="1"/>
  <c r="H940" i="7"/>
  <c r="H929" i="7"/>
  <c r="I929" i="7" s="1"/>
  <c r="H928" i="7"/>
  <c r="I928" i="7" s="1"/>
  <c r="H927" i="7"/>
  <c r="I927" i="7" s="1"/>
  <c r="H921" i="7"/>
  <c r="H910" i="7"/>
  <c r="I910" i="7" s="1"/>
  <c r="H909" i="7"/>
  <c r="I909" i="7" s="1"/>
  <c r="H908" i="7"/>
  <c r="I908" i="7" s="1"/>
  <c r="H902" i="7"/>
  <c r="H891" i="7"/>
  <c r="I891" i="7" s="1"/>
  <c r="H890" i="7"/>
  <c r="I890" i="7" s="1"/>
  <c r="H889" i="7"/>
  <c r="I889" i="7" s="1"/>
  <c r="H883" i="7"/>
  <c r="H872" i="7"/>
  <c r="I872" i="7" s="1"/>
  <c r="H871" i="7"/>
  <c r="I871" i="7" s="1"/>
  <c r="H870" i="7"/>
  <c r="I870" i="7" s="1"/>
  <c r="H863" i="7"/>
  <c r="H852" i="7"/>
  <c r="I852" i="7" s="1"/>
  <c r="H851" i="7"/>
  <c r="I851" i="7" s="1"/>
  <c r="H850" i="7"/>
  <c r="I850" i="7" s="1"/>
  <c r="H843" i="7"/>
  <c r="H832" i="7"/>
  <c r="I832" i="7" s="1"/>
  <c r="H831" i="7"/>
  <c r="I831" i="7" s="1"/>
  <c r="H830" i="7"/>
  <c r="I830" i="7" s="1"/>
  <c r="H823" i="7"/>
  <c r="H812" i="7"/>
  <c r="I812" i="7" s="1"/>
  <c r="H811" i="7"/>
  <c r="I811" i="7" s="1"/>
  <c r="H810" i="7"/>
  <c r="I810" i="7" s="1"/>
  <c r="H802" i="7"/>
  <c r="H791" i="7"/>
  <c r="I791" i="7" s="1"/>
  <c r="H790" i="7"/>
  <c r="I790" i="7" s="1"/>
  <c r="H789" i="7"/>
  <c r="I789" i="7" s="1"/>
  <c r="H782" i="7"/>
  <c r="H771" i="7"/>
  <c r="I771" i="7" s="1"/>
  <c r="H770" i="7"/>
  <c r="I770" i="7" s="1"/>
  <c r="H769" i="7"/>
  <c r="I769" i="7" s="1"/>
  <c r="H762" i="7"/>
  <c r="H751" i="7"/>
  <c r="I751" i="7" s="1"/>
  <c r="H750" i="7"/>
  <c r="I750" i="7" s="1"/>
  <c r="H749" i="7"/>
  <c r="I749" i="7" s="1"/>
  <c r="H742" i="7"/>
  <c r="H731" i="7"/>
  <c r="I731" i="7" s="1"/>
  <c r="H730" i="7"/>
  <c r="I730" i="7" s="1"/>
  <c r="H729" i="7"/>
  <c r="I729" i="7" s="1"/>
  <c r="H723" i="7"/>
  <c r="H712" i="7"/>
  <c r="I712" i="7" s="1"/>
  <c r="H711" i="7"/>
  <c r="I711" i="7" s="1"/>
  <c r="H710" i="7"/>
  <c r="I710" i="7" s="1"/>
  <c r="H653" i="7"/>
  <c r="I653" i="7" s="1"/>
  <c r="H652" i="7"/>
  <c r="I652" i="7" s="1"/>
  <c r="H651" i="7"/>
  <c r="I651" i="7" s="1"/>
  <c r="H637" i="7"/>
  <c r="I637" i="7" s="1"/>
  <c r="H636" i="7"/>
  <c r="I636" i="7" s="1"/>
  <c r="H635" i="7"/>
  <c r="I635" i="7" s="1"/>
  <c r="H621" i="7"/>
  <c r="I621" i="7" s="1"/>
  <c r="H620" i="7"/>
  <c r="I620" i="7" s="1"/>
  <c r="H619" i="7"/>
  <c r="I619" i="7" s="1"/>
  <c r="H605" i="7"/>
  <c r="I605" i="7" s="1"/>
  <c r="H604" i="7"/>
  <c r="I604" i="7" s="1"/>
  <c r="H603" i="7"/>
  <c r="I603" i="7" s="1"/>
  <c r="H703" i="7"/>
  <c r="H692" i="7"/>
  <c r="I692" i="7" s="1"/>
  <c r="H691" i="7"/>
  <c r="I691" i="7" s="1"/>
  <c r="H690" i="7"/>
  <c r="I690" i="7" s="1"/>
  <c r="H671" i="7"/>
  <c r="I671" i="7" s="1"/>
  <c r="H670" i="7"/>
  <c r="I670" i="7" s="1"/>
  <c r="H669" i="7"/>
  <c r="I669" i="7" s="1"/>
  <c r="H682" i="7"/>
  <c r="H661" i="7"/>
  <c r="H658" i="7"/>
  <c r="I658" i="7" s="1"/>
  <c r="I659" i="7" s="1"/>
  <c r="H645" i="7"/>
  <c r="H642" i="7"/>
  <c r="I642" i="7" s="1"/>
  <c r="I643" i="7" s="1"/>
  <c r="H629" i="7"/>
  <c r="H626" i="7"/>
  <c r="I626" i="7" s="1"/>
  <c r="I627" i="7" s="1"/>
  <c r="H613" i="7"/>
  <c r="H610" i="7"/>
  <c r="I610" i="7" s="1"/>
  <c r="I611" i="7" s="1"/>
  <c r="H412" i="7"/>
  <c r="I412" i="7" s="1"/>
  <c r="H408" i="7"/>
  <c r="I408" i="7" s="1"/>
  <c r="I409" i="7" s="1"/>
  <c r="H339" i="7"/>
  <c r="H338" i="7"/>
  <c r="I338" i="7" s="1"/>
  <c r="H324" i="7"/>
  <c r="I324" i="7" s="1"/>
  <c r="H179" i="7"/>
  <c r="I179" i="7" s="1"/>
  <c r="G919" i="8"/>
  <c r="H919" i="8" s="1"/>
  <c r="I32" i="30" l="1"/>
  <c r="I38" i="30" s="1"/>
  <c r="I39" i="30" s="1"/>
  <c r="I693" i="7"/>
  <c r="I713" i="7"/>
  <c r="I732" i="7"/>
  <c r="I752" i="7"/>
  <c r="I772" i="7"/>
  <c r="I792" i="7"/>
  <c r="I813" i="7"/>
  <c r="I833" i="7"/>
  <c r="I853" i="7"/>
  <c r="I873" i="7"/>
  <c r="I892" i="7"/>
  <c r="I930" i="7"/>
  <c r="I950" i="7"/>
  <c r="I970" i="7"/>
  <c r="I12" i="30"/>
  <c r="I1045" i="7"/>
  <c r="I1118" i="7"/>
  <c r="I89" i="30"/>
  <c r="I672" i="7"/>
  <c r="I988" i="7"/>
  <c r="I34" i="31"/>
  <c r="I260" i="31"/>
  <c r="I622" i="7"/>
  <c r="I628" i="7" s="1"/>
  <c r="I1026" i="7"/>
  <c r="I69" i="30"/>
  <c r="I109" i="30"/>
  <c r="I384" i="31"/>
  <c r="J370" i="31" s="1"/>
  <c r="E357" i="27" s="1"/>
  <c r="I223" i="31"/>
  <c r="I240" i="31"/>
  <c r="I98" i="31"/>
  <c r="I103" i="31" s="1"/>
  <c r="I104" i="31" s="1"/>
  <c r="I133" i="31"/>
  <c r="I138" i="31" s="1"/>
  <c r="I188" i="31"/>
  <c r="I193" i="31" s="1"/>
  <c r="J354" i="31"/>
  <c r="E356" i="27" s="1"/>
  <c r="I654" i="7"/>
  <c r="I660" i="7" s="1"/>
  <c r="I911" i="7"/>
  <c r="I11" i="31"/>
  <c r="I78" i="31"/>
  <c r="I170" i="31"/>
  <c r="I175" i="31" s="1"/>
  <c r="I176" i="31" s="1"/>
  <c r="I1007" i="7"/>
  <c r="I1064" i="7"/>
  <c r="I1082" i="7"/>
  <c r="I1100" i="7"/>
  <c r="I1136" i="7"/>
  <c r="I56" i="31"/>
  <c r="I115" i="31"/>
  <c r="I120" i="31" s="1"/>
  <c r="I638" i="7"/>
  <c r="I644" i="7" s="1"/>
  <c r="I50" i="30"/>
  <c r="I206" i="31"/>
  <c r="I606" i="7"/>
  <c r="I612" i="7" s="1"/>
  <c r="I613" i="7" s="1"/>
  <c r="I614" i="7" s="1"/>
  <c r="H73" i="9"/>
  <c r="H68" i="9"/>
  <c r="I68" i="9" s="1"/>
  <c r="H64" i="9"/>
  <c r="I64" i="9" s="1"/>
  <c r="H63" i="9"/>
  <c r="I63" i="9" s="1"/>
  <c r="D62" i="9"/>
  <c r="H62" i="9" s="1"/>
  <c r="I62" i="9" s="1"/>
  <c r="H61" i="9"/>
  <c r="I61" i="9" s="1"/>
  <c r="H49" i="9"/>
  <c r="I49" i="9" s="1"/>
  <c r="H1905" i="1"/>
  <c r="H48" i="9" s="1"/>
  <c r="I48" i="9" s="1"/>
  <c r="H54" i="9"/>
  <c r="H45" i="9"/>
  <c r="I45" i="9" s="1"/>
  <c r="H44" i="9"/>
  <c r="I44" i="9" s="1"/>
  <c r="H42" i="9"/>
  <c r="I42" i="9" s="1"/>
  <c r="H220" i="5"/>
  <c r="I218" i="5"/>
  <c r="H213" i="5"/>
  <c r="I213" i="5" s="1"/>
  <c r="H212" i="5"/>
  <c r="I212" i="5" s="1"/>
  <c r="H211" i="5"/>
  <c r="I211" i="5" s="1"/>
  <c r="H210" i="5"/>
  <c r="I210" i="5" s="1"/>
  <c r="I202" i="5"/>
  <c r="H204" i="5"/>
  <c r="H197" i="5"/>
  <c r="I197" i="5" s="1"/>
  <c r="H196" i="5"/>
  <c r="I196" i="5" s="1"/>
  <c r="H195" i="5"/>
  <c r="I195" i="5" s="1"/>
  <c r="H194" i="5"/>
  <c r="I194" i="5" s="1"/>
  <c r="H188" i="5"/>
  <c r="H179" i="5"/>
  <c r="I179" i="5" s="1"/>
  <c r="H178" i="5"/>
  <c r="I178" i="5" s="1"/>
  <c r="H177" i="5"/>
  <c r="I177" i="5" s="1"/>
  <c r="H176" i="5"/>
  <c r="I176" i="5" s="1"/>
  <c r="H170" i="5"/>
  <c r="H161" i="5"/>
  <c r="I161" i="5" s="1"/>
  <c r="H160" i="5"/>
  <c r="I160" i="5" s="1"/>
  <c r="H159" i="5"/>
  <c r="I159" i="5" s="1"/>
  <c r="H158" i="5"/>
  <c r="I149" i="5"/>
  <c r="H143" i="5"/>
  <c r="I143" i="5" s="1"/>
  <c r="H142" i="5"/>
  <c r="I142" i="5" s="1"/>
  <c r="H151" i="5"/>
  <c r="H144" i="5"/>
  <c r="I144" i="5" s="1"/>
  <c r="H141" i="5"/>
  <c r="I141" i="5" s="1"/>
  <c r="H95" i="5"/>
  <c r="I95" i="5" s="1"/>
  <c r="H94" i="5"/>
  <c r="I94" i="5" s="1"/>
  <c r="H60" i="5"/>
  <c r="I60" i="5" s="1"/>
  <c r="H8" i="5"/>
  <c r="I8" i="5" s="1"/>
  <c r="H7" i="5"/>
  <c r="I7" i="5" s="1"/>
  <c r="H138" i="29"/>
  <c r="I138" i="29" s="1"/>
  <c r="H140" i="29"/>
  <c r="I140" i="29" s="1"/>
  <c r="H139" i="29"/>
  <c r="I139" i="29" s="1"/>
  <c r="H137" i="29"/>
  <c r="I137" i="29" s="1"/>
  <c r="H136" i="29"/>
  <c r="I136" i="29" s="1"/>
  <c r="H117" i="29"/>
  <c r="I117" i="29" s="1"/>
  <c r="H118" i="29"/>
  <c r="I118" i="29" s="1"/>
  <c r="H116" i="29"/>
  <c r="I116" i="29" s="1"/>
  <c r="H115" i="29"/>
  <c r="H98" i="29"/>
  <c r="I98" i="29" s="1"/>
  <c r="H97" i="29"/>
  <c r="I97" i="29" s="1"/>
  <c r="H96" i="29"/>
  <c r="I96" i="29" s="1"/>
  <c r="H80" i="29"/>
  <c r="I80" i="29" s="1"/>
  <c r="H79" i="29"/>
  <c r="I79" i="29" s="1"/>
  <c r="H78" i="29"/>
  <c r="I78" i="29" s="1"/>
  <c r="H62" i="29"/>
  <c r="I62" i="29" s="1"/>
  <c r="H61" i="29"/>
  <c r="I61" i="29" s="1"/>
  <c r="H60" i="29"/>
  <c r="I60" i="29" s="1"/>
  <c r="H44" i="29"/>
  <c r="I44" i="29" s="1"/>
  <c r="H43" i="29"/>
  <c r="I43" i="29" s="1"/>
  <c r="H42" i="29"/>
  <c r="I42" i="29" s="1"/>
  <c r="H25" i="29"/>
  <c r="I25" i="29" s="1"/>
  <c r="H24" i="29"/>
  <c r="I24" i="29" s="1"/>
  <c r="H23" i="29"/>
  <c r="I23" i="29" s="1"/>
  <c r="H7" i="29"/>
  <c r="I7" i="29" s="1"/>
  <c r="H8" i="29"/>
  <c r="I8" i="29" s="1"/>
  <c r="H6" i="29"/>
  <c r="I6" i="29" s="1"/>
  <c r="I251" i="28"/>
  <c r="H248" i="28"/>
  <c r="I248" i="28" s="1"/>
  <c r="H247" i="28"/>
  <c r="I247" i="28" s="1"/>
  <c r="I234" i="28"/>
  <c r="H231" i="28"/>
  <c r="I231" i="28" s="1"/>
  <c r="H230" i="28"/>
  <c r="I230" i="28" s="1"/>
  <c r="I218" i="28"/>
  <c r="H215" i="28"/>
  <c r="I215" i="28" s="1"/>
  <c r="H214" i="28"/>
  <c r="I214" i="28" s="1"/>
  <c r="I202" i="28"/>
  <c r="H199" i="28"/>
  <c r="I199" i="28" s="1"/>
  <c r="H198" i="28"/>
  <c r="I198" i="28" s="1"/>
  <c r="I187" i="28"/>
  <c r="H184" i="28"/>
  <c r="I184" i="28" s="1"/>
  <c r="H183" i="28"/>
  <c r="I183" i="28" s="1"/>
  <c r="I174" i="28"/>
  <c r="I172" i="28"/>
  <c r="H169" i="28"/>
  <c r="I169" i="28" s="1"/>
  <c r="H168" i="28"/>
  <c r="I168" i="28" s="1"/>
  <c r="I159" i="28"/>
  <c r="I157" i="28"/>
  <c r="H154" i="28"/>
  <c r="I154" i="28" s="1"/>
  <c r="H153" i="28"/>
  <c r="I153" i="28" s="1"/>
  <c r="I144" i="28"/>
  <c r="I142" i="28"/>
  <c r="H139" i="28"/>
  <c r="I139" i="28" s="1"/>
  <c r="H138" i="28"/>
  <c r="I138" i="28" s="1"/>
  <c r="I129" i="28"/>
  <c r="I127" i="28"/>
  <c r="H124" i="28"/>
  <c r="I124" i="28" s="1"/>
  <c r="H123" i="28"/>
  <c r="I123" i="28" s="1"/>
  <c r="I114" i="28"/>
  <c r="I112" i="28"/>
  <c r="H109" i="28"/>
  <c r="I109" i="28" s="1"/>
  <c r="H108" i="28"/>
  <c r="I108" i="28" s="1"/>
  <c r="I99" i="28"/>
  <c r="I97" i="28"/>
  <c r="H94" i="28"/>
  <c r="I94" i="28" s="1"/>
  <c r="H93" i="28"/>
  <c r="I93" i="28" s="1"/>
  <c r="I85" i="28"/>
  <c r="I83" i="28"/>
  <c r="H80" i="28"/>
  <c r="I80" i="28" s="1"/>
  <c r="H79" i="28"/>
  <c r="I79" i="28" s="1"/>
  <c r="I70" i="28"/>
  <c r="I68" i="28"/>
  <c r="H65" i="28"/>
  <c r="I65" i="28" s="1"/>
  <c r="H64" i="28"/>
  <c r="I64" i="28" s="1"/>
  <c r="I56" i="28"/>
  <c r="I54" i="28"/>
  <c r="H51" i="28"/>
  <c r="I51" i="28" s="1"/>
  <c r="H50" i="28"/>
  <c r="I50" i="28" s="1"/>
  <c r="I42" i="28"/>
  <c r="I40" i="28"/>
  <c r="H37" i="28"/>
  <c r="I37" i="28" s="1"/>
  <c r="H36" i="28"/>
  <c r="I36" i="28" s="1"/>
  <c r="I28" i="28"/>
  <c r="I26" i="28"/>
  <c r="H23" i="28"/>
  <c r="I23" i="28" s="1"/>
  <c r="H22" i="28"/>
  <c r="I22" i="28" s="1"/>
  <c r="I13" i="28"/>
  <c r="I11" i="28"/>
  <c r="H8" i="28"/>
  <c r="I8" i="28" s="1"/>
  <c r="H7" i="28"/>
  <c r="I7" i="28" s="1"/>
  <c r="I81" i="29" l="1"/>
  <c r="I185" i="28"/>
  <c r="I63" i="29"/>
  <c r="I45" i="29"/>
  <c r="I141" i="29"/>
  <c r="I26" i="29"/>
  <c r="I9" i="5"/>
  <c r="I99" i="29"/>
  <c r="I96" i="5"/>
  <c r="I214" i="5"/>
  <c r="I219" i="5" s="1"/>
  <c r="I220" i="5" s="1"/>
  <c r="I221" i="5" s="1"/>
  <c r="J207" i="5" s="1"/>
  <c r="E173" i="27" s="1"/>
  <c r="I145" i="5"/>
  <c r="I150" i="5" s="1"/>
  <c r="I151" i="5" s="1"/>
  <c r="I152" i="5" s="1"/>
  <c r="J138" i="5" s="1"/>
  <c r="E169" i="27" s="1"/>
  <c r="I50" i="9"/>
  <c r="I194" i="31"/>
  <c r="I195" i="31" s="1"/>
  <c r="I177" i="31"/>
  <c r="J162" i="31" s="1"/>
  <c r="E344" i="27" s="1"/>
  <c r="I139" i="31"/>
  <c r="I140" i="31" s="1"/>
  <c r="J126" i="31" s="1"/>
  <c r="E341" i="27" s="1"/>
  <c r="I121" i="31"/>
  <c r="I122" i="31" s="1"/>
  <c r="J108" i="31" s="1"/>
  <c r="E340" i="27" s="1"/>
  <c r="I105" i="31"/>
  <c r="J91" i="31" s="1"/>
  <c r="E339" i="27" s="1"/>
  <c r="I40" i="30"/>
  <c r="J25" i="30" s="1"/>
  <c r="E327" i="27" s="1"/>
  <c r="I661" i="7"/>
  <c r="I662" i="7" s="1"/>
  <c r="J648" i="7" s="1"/>
  <c r="E296" i="27" s="1"/>
  <c r="I645" i="7"/>
  <c r="I646" i="7" s="1"/>
  <c r="J632" i="7" s="1"/>
  <c r="E295" i="27" s="1"/>
  <c r="I629" i="7"/>
  <c r="I630" i="7" s="1"/>
  <c r="J616" i="7" s="1"/>
  <c r="E294" i="27" s="1"/>
  <c r="J600" i="7"/>
  <c r="E293" i="27" s="1"/>
  <c r="I65" i="9"/>
  <c r="I198" i="5"/>
  <c r="I203" i="5" s="1"/>
  <c r="I204" i="5" s="1"/>
  <c r="I205" i="5" s="1"/>
  <c r="J191" i="5" s="1"/>
  <c r="E172" i="27" s="1"/>
  <c r="I180" i="5"/>
  <c r="I158" i="5"/>
  <c r="I162" i="5" s="1"/>
  <c r="I115" i="29"/>
  <c r="I119" i="29" s="1"/>
  <c r="I24" i="28"/>
  <c r="I29" i="28" s="1"/>
  <c r="I30" i="28" s="1"/>
  <c r="I31" i="28" s="1"/>
  <c r="J19" i="28" s="1"/>
  <c r="E134" i="27" s="1"/>
  <c r="I66" i="28"/>
  <c r="I71" i="28" s="1"/>
  <c r="I72" i="28" s="1"/>
  <c r="I73" i="28" s="1"/>
  <c r="J61" i="28" s="1"/>
  <c r="E137" i="27" s="1"/>
  <c r="I81" i="28"/>
  <c r="I86" i="28" s="1"/>
  <c r="I87" i="28" s="1"/>
  <c r="I88" i="28" s="1"/>
  <c r="J76" i="28" s="1"/>
  <c r="E138" i="27" s="1"/>
  <c r="I125" i="28"/>
  <c r="I130" i="28" s="1"/>
  <c r="I131" i="28" s="1"/>
  <c r="I132" i="28" s="1"/>
  <c r="J120" i="28" s="1"/>
  <c r="E141" i="27" s="1"/>
  <c r="I140" i="28"/>
  <c r="I145" i="28" s="1"/>
  <c r="I146" i="28" s="1"/>
  <c r="I147" i="28" s="1"/>
  <c r="J135" i="28" s="1"/>
  <c r="E142" i="27" s="1"/>
  <c r="I155" i="28"/>
  <c r="I160" i="28" s="1"/>
  <c r="I161" i="28" s="1"/>
  <c r="I162" i="28" s="1"/>
  <c r="J150" i="28" s="1"/>
  <c r="E143" i="27" s="1"/>
  <c r="I170" i="28"/>
  <c r="I175" i="28" s="1"/>
  <c r="I176" i="28" s="1"/>
  <c r="I177" i="28" s="1"/>
  <c r="J165" i="28" s="1"/>
  <c r="E144" i="27" s="1"/>
  <c r="I200" i="28"/>
  <c r="I216" i="28"/>
  <c r="I232" i="28"/>
  <c r="I249" i="28"/>
  <c r="I9" i="29"/>
  <c r="I110" i="28"/>
  <c r="I115" i="28" s="1"/>
  <c r="I95" i="28"/>
  <c r="I100" i="28" s="1"/>
  <c r="I101" i="28" s="1"/>
  <c r="I102" i="28" s="1"/>
  <c r="J90" i="28" s="1"/>
  <c r="E139" i="27" s="1"/>
  <c r="I52" i="28"/>
  <c r="I57" i="28" s="1"/>
  <c r="I58" i="28" s="1"/>
  <c r="I59" i="28" s="1"/>
  <c r="J47" i="28" s="1"/>
  <c r="E136" i="27" s="1"/>
  <c r="I38" i="28"/>
  <c r="I43" i="28" s="1"/>
  <c r="I9" i="28"/>
  <c r="I14" i="28" s="1"/>
  <c r="H230" i="4"/>
  <c r="H224" i="4"/>
  <c r="I224" i="4" s="1"/>
  <c r="I225" i="4" s="1"/>
  <c r="H221" i="4"/>
  <c r="I221" i="4" s="1"/>
  <c r="H220" i="4"/>
  <c r="I220" i="4" s="1"/>
  <c r="H204" i="4"/>
  <c r="I204" i="4" s="1"/>
  <c r="H203" i="4"/>
  <c r="I203" i="4" s="1"/>
  <c r="H213" i="4"/>
  <c r="H195" i="4"/>
  <c r="I190" i="4"/>
  <c r="I188" i="4"/>
  <c r="H181" i="4"/>
  <c r="I176" i="4"/>
  <c r="I174" i="4"/>
  <c r="H167" i="4"/>
  <c r="I162" i="4"/>
  <c r="I160" i="4"/>
  <c r="I149" i="4"/>
  <c r="H154" i="4"/>
  <c r="H109" i="4"/>
  <c r="H101" i="4"/>
  <c r="I101" i="4" s="1"/>
  <c r="H100" i="4"/>
  <c r="I100" i="4" s="1"/>
  <c r="H93" i="4"/>
  <c r="H85" i="4"/>
  <c r="I85" i="4" s="1"/>
  <c r="H84" i="4"/>
  <c r="I84" i="4" s="1"/>
  <c r="H77" i="4"/>
  <c r="H72" i="4"/>
  <c r="I72" i="4" s="1"/>
  <c r="I73" i="4" s="1"/>
  <c r="H69" i="4"/>
  <c r="I69" i="4" s="1"/>
  <c r="H68" i="4"/>
  <c r="I68" i="4" s="1"/>
  <c r="H714" i="3"/>
  <c r="I714" i="3" s="1"/>
  <c r="H713" i="3"/>
  <c r="I713" i="3" s="1"/>
  <c r="H699" i="3"/>
  <c r="I699" i="3" s="1"/>
  <c r="H698" i="3"/>
  <c r="I698" i="3" s="1"/>
  <c r="H684" i="3"/>
  <c r="I684" i="3" s="1"/>
  <c r="H683" i="3"/>
  <c r="I683" i="3" s="1"/>
  <c r="H669" i="3"/>
  <c r="I669" i="3" s="1"/>
  <c r="H668" i="3"/>
  <c r="I668" i="3" s="1"/>
  <c r="H653" i="3"/>
  <c r="I653" i="3" s="1"/>
  <c r="H652" i="3"/>
  <c r="I652" i="3" s="1"/>
  <c r="H639" i="3"/>
  <c r="I639" i="3" s="1"/>
  <c r="H638" i="3"/>
  <c r="I638" i="3" s="1"/>
  <c r="H624" i="3"/>
  <c r="I624" i="3" s="1"/>
  <c r="H623" i="3"/>
  <c r="I623" i="3" s="1"/>
  <c r="H610" i="3"/>
  <c r="I610" i="3" s="1"/>
  <c r="H609" i="3"/>
  <c r="I609" i="3" s="1"/>
  <c r="H596" i="3"/>
  <c r="I596" i="3" s="1"/>
  <c r="H595" i="3"/>
  <c r="I595" i="3" s="1"/>
  <c r="H582" i="3"/>
  <c r="I582" i="3" s="1"/>
  <c r="H581" i="3"/>
  <c r="I581" i="3" s="1"/>
  <c r="H158" i="3"/>
  <c r="I158" i="3" s="1"/>
  <c r="I159" i="3" s="1"/>
  <c r="H153" i="3"/>
  <c r="I153" i="3" s="1"/>
  <c r="H152" i="3"/>
  <c r="I152" i="3" s="1"/>
  <c r="H564" i="3"/>
  <c r="I564" i="3" s="1"/>
  <c r="H563" i="3"/>
  <c r="I563" i="3" s="1"/>
  <c r="H549" i="3"/>
  <c r="I549" i="3" s="1"/>
  <c r="H548" i="3"/>
  <c r="I548" i="3" s="1"/>
  <c r="H534" i="3"/>
  <c r="I534" i="3" s="1"/>
  <c r="H533" i="3"/>
  <c r="I533" i="3" s="1"/>
  <c r="H518" i="3"/>
  <c r="I518" i="3" s="1"/>
  <c r="H517" i="3"/>
  <c r="I517" i="3" s="1"/>
  <c r="H503" i="3"/>
  <c r="I503" i="3" s="1"/>
  <c r="H502" i="3"/>
  <c r="I502" i="3" s="1"/>
  <c r="H489" i="3"/>
  <c r="I489" i="3" s="1"/>
  <c r="H488" i="3"/>
  <c r="I488" i="3" s="1"/>
  <c r="H475" i="3"/>
  <c r="I475" i="3" s="1"/>
  <c r="H474" i="3"/>
  <c r="I474" i="3" s="1"/>
  <c r="H461" i="3"/>
  <c r="I461" i="3" s="1"/>
  <c r="H460" i="3"/>
  <c r="I460" i="3" s="1"/>
  <c r="H446" i="3"/>
  <c r="I446" i="3" s="1"/>
  <c r="H445" i="3"/>
  <c r="I445" i="3" s="1"/>
  <c r="H432" i="3"/>
  <c r="I432" i="3" s="1"/>
  <c r="H431" i="3"/>
  <c r="I431" i="3" s="1"/>
  <c r="H415" i="3"/>
  <c r="I415" i="3" s="1"/>
  <c r="H414" i="3"/>
  <c r="I414" i="3" s="1"/>
  <c r="H400" i="3"/>
  <c r="I400" i="3" s="1"/>
  <c r="H399" i="3"/>
  <c r="I399" i="3" s="1"/>
  <c r="H385" i="3"/>
  <c r="I385" i="3" s="1"/>
  <c r="H384" i="3"/>
  <c r="I384" i="3" s="1"/>
  <c r="H370" i="3"/>
  <c r="I370" i="3" s="1"/>
  <c r="H369" i="3"/>
  <c r="I369" i="3" s="1"/>
  <c r="H354" i="3"/>
  <c r="I354" i="3" s="1"/>
  <c r="H353" i="3"/>
  <c r="I353" i="3" s="1"/>
  <c r="H340" i="3"/>
  <c r="I340" i="3" s="1"/>
  <c r="H339" i="3"/>
  <c r="I339" i="3" s="1"/>
  <c r="H326" i="3"/>
  <c r="I326" i="3" s="1"/>
  <c r="H325" i="3"/>
  <c r="I325" i="3" s="1"/>
  <c r="H311" i="3"/>
  <c r="I311" i="3" s="1"/>
  <c r="H310" i="3"/>
  <c r="I310" i="3" s="1"/>
  <c r="H293" i="3"/>
  <c r="I293" i="3" s="1"/>
  <c r="H292" i="3"/>
  <c r="I292" i="3" s="1"/>
  <c r="H277" i="3"/>
  <c r="I277" i="3" s="1"/>
  <c r="H276" i="3"/>
  <c r="I276" i="3" s="1"/>
  <c r="H261" i="3"/>
  <c r="I261" i="3" s="1"/>
  <c r="H260" i="3"/>
  <c r="I260" i="3" s="1"/>
  <c r="H246" i="3"/>
  <c r="I246" i="3" s="1"/>
  <c r="H245" i="3"/>
  <c r="I245" i="3" s="1"/>
  <c r="H230" i="3"/>
  <c r="I230" i="3" s="1"/>
  <c r="H229" i="3"/>
  <c r="I229" i="3" s="1"/>
  <c r="H215" i="3"/>
  <c r="I215" i="3" s="1"/>
  <c r="H214" i="3"/>
  <c r="I214" i="3" s="1"/>
  <c r="H201" i="3"/>
  <c r="I201" i="3" s="1"/>
  <c r="H200" i="3"/>
  <c r="I200" i="3" s="1"/>
  <c r="H187" i="3"/>
  <c r="I187" i="3" s="1"/>
  <c r="H186" i="3"/>
  <c r="I186" i="3" s="1"/>
  <c r="H175" i="3"/>
  <c r="I175" i="3" s="1"/>
  <c r="I176" i="3" s="1"/>
  <c r="H170" i="3"/>
  <c r="I170" i="3" s="1"/>
  <c r="H169" i="3"/>
  <c r="I169" i="3" s="1"/>
  <c r="H143" i="3"/>
  <c r="I143" i="3" s="1"/>
  <c r="I144" i="3" s="1"/>
  <c r="H138" i="3"/>
  <c r="I138" i="3" s="1"/>
  <c r="H137" i="3"/>
  <c r="I137" i="3" s="1"/>
  <c r="H128" i="3"/>
  <c r="I128" i="3" s="1"/>
  <c r="I129" i="3" s="1"/>
  <c r="H123" i="3"/>
  <c r="I123" i="3" s="1"/>
  <c r="H122" i="3"/>
  <c r="I122" i="3" s="1"/>
  <c r="H108" i="3"/>
  <c r="I108" i="3" s="1"/>
  <c r="H107" i="3"/>
  <c r="I107" i="3" s="1"/>
  <c r="H94" i="3"/>
  <c r="I94" i="3" s="1"/>
  <c r="H93" i="3"/>
  <c r="I93" i="3" s="1"/>
  <c r="H80" i="3"/>
  <c r="I80" i="3" s="1"/>
  <c r="H79" i="3"/>
  <c r="I79" i="3" s="1"/>
  <c r="H66" i="3"/>
  <c r="I66" i="3" s="1"/>
  <c r="H65" i="3"/>
  <c r="I65" i="3" s="1"/>
  <c r="H52" i="3"/>
  <c r="I52" i="3" s="1"/>
  <c r="H51" i="3"/>
  <c r="I51" i="3" s="1"/>
  <c r="H38" i="3"/>
  <c r="I38" i="3" s="1"/>
  <c r="H37" i="3"/>
  <c r="I37" i="3" s="1"/>
  <c r="H24" i="3"/>
  <c r="I24" i="3" s="1"/>
  <c r="H23" i="3"/>
  <c r="I23" i="3" s="1"/>
  <c r="H10" i="3"/>
  <c r="I10" i="3" s="1"/>
  <c r="H9" i="3"/>
  <c r="I685" i="3" l="1"/>
  <c r="I262" i="3"/>
  <c r="I294" i="3"/>
  <c r="I416" i="3"/>
  <c r="I565" i="3"/>
  <c r="I247" i="3"/>
  <c r="I278" i="3"/>
  <c r="I312" i="3"/>
  <c r="I317" i="3" s="1"/>
  <c r="I318" i="3" s="1"/>
  <c r="I319" i="3" s="1"/>
  <c r="J307" i="3" s="1"/>
  <c r="E78" i="27" s="1"/>
  <c r="I371" i="3"/>
  <c r="I519" i="3"/>
  <c r="I670" i="3"/>
  <c r="I86" i="4"/>
  <c r="J180" i="31"/>
  <c r="E345" i="27" s="1"/>
  <c r="G155" i="42"/>
  <c r="H155" i="42" s="1"/>
  <c r="G138" i="42"/>
  <c r="H138" i="42" s="1"/>
  <c r="G119" i="42"/>
  <c r="H119" i="42" s="1"/>
  <c r="I222" i="4"/>
  <c r="I700" i="3"/>
  <c r="I597" i="3"/>
  <c r="I602" i="3" s="1"/>
  <c r="I603" i="3" s="1"/>
  <c r="I604" i="3" s="1"/>
  <c r="J592" i="3" s="1"/>
  <c r="E103" i="27" s="1"/>
  <c r="I625" i="3"/>
  <c r="I630" i="3" s="1"/>
  <c r="I631" i="3" s="1"/>
  <c r="I632" i="3" s="1"/>
  <c r="J620" i="3" s="1"/>
  <c r="E105" i="27" s="1"/>
  <c r="I654" i="3"/>
  <c r="I659" i="3" s="1"/>
  <c r="I660" i="3" s="1"/>
  <c r="I661" i="3" s="1"/>
  <c r="J649" i="3" s="1"/>
  <c r="E107" i="27" s="1"/>
  <c r="I715" i="3"/>
  <c r="I205" i="4"/>
  <c r="I116" i="28"/>
  <c r="I117" i="28" s="1"/>
  <c r="J105" i="28" s="1"/>
  <c r="E140" i="27" s="1"/>
  <c r="I44" i="28"/>
  <c r="I45" i="28" s="1"/>
  <c r="J33" i="28" s="1"/>
  <c r="E135" i="27" s="1"/>
  <c r="I15" i="28"/>
  <c r="I16" i="28" s="1"/>
  <c r="J4" i="28" s="1"/>
  <c r="E133" i="27" s="1"/>
  <c r="I583" i="3"/>
  <c r="I588" i="3" s="1"/>
  <c r="I589" i="3" s="1"/>
  <c r="I590" i="3" s="1"/>
  <c r="J578" i="3" s="1"/>
  <c r="E102" i="27" s="1"/>
  <c r="I611" i="3"/>
  <c r="I616" i="3" s="1"/>
  <c r="I617" i="3" s="1"/>
  <c r="I618" i="3" s="1"/>
  <c r="J606" i="3" s="1"/>
  <c r="E104" i="27" s="1"/>
  <c r="I640" i="3"/>
  <c r="I645" i="3" s="1"/>
  <c r="I646" i="3" s="1"/>
  <c r="I647" i="3" s="1"/>
  <c r="J635" i="3" s="1"/>
  <c r="E106" i="27" s="1"/>
  <c r="I70" i="4"/>
  <c r="I76" i="4" s="1"/>
  <c r="I77" i="4" s="1"/>
  <c r="I78" i="4" s="1"/>
  <c r="J65" i="4" s="1"/>
  <c r="I102" i="4"/>
  <c r="I154" i="3"/>
  <c r="I160" i="3" s="1"/>
  <c r="I447" i="3"/>
  <c r="I452" i="3" s="1"/>
  <c r="I453" i="3" s="1"/>
  <c r="I454" i="3" s="1"/>
  <c r="J442" i="3" s="1"/>
  <c r="E90" i="27" s="1"/>
  <c r="I476" i="3"/>
  <c r="I481" i="3" s="1"/>
  <c r="I482" i="3" s="1"/>
  <c r="I483" i="3" s="1"/>
  <c r="J471" i="3" s="1"/>
  <c r="E92" i="27" s="1"/>
  <c r="I535" i="3"/>
  <c r="I462" i="3"/>
  <c r="I467" i="3" s="1"/>
  <c r="I468" i="3" s="1"/>
  <c r="I469" i="3" s="1"/>
  <c r="J457" i="3" s="1"/>
  <c r="E91" i="27" s="1"/>
  <c r="I504" i="3"/>
  <c r="I509" i="3" s="1"/>
  <c r="I510" i="3" s="1"/>
  <c r="I511" i="3" s="1"/>
  <c r="J499" i="3" s="1"/>
  <c r="E94" i="27" s="1"/>
  <c r="I550" i="3"/>
  <c r="I490" i="3"/>
  <c r="I495" i="3" s="1"/>
  <c r="I401" i="3"/>
  <c r="I433" i="3"/>
  <c r="I438" i="3" s="1"/>
  <c r="I439" i="3" s="1"/>
  <c r="I231" i="3"/>
  <c r="I236" i="3" s="1"/>
  <c r="I237" i="3" s="1"/>
  <c r="I238" i="3" s="1"/>
  <c r="J226" i="3" s="1"/>
  <c r="E70" i="27" s="1"/>
  <c r="I386" i="3"/>
  <c r="I355" i="3"/>
  <c r="I360" i="3" s="1"/>
  <c r="I341" i="3"/>
  <c r="I346" i="3" s="1"/>
  <c r="I347" i="3" s="1"/>
  <c r="I348" i="3" s="1"/>
  <c r="J336" i="3" s="1"/>
  <c r="E80" i="27" s="1"/>
  <c r="I327" i="3"/>
  <c r="I332" i="3" s="1"/>
  <c r="I333" i="3" s="1"/>
  <c r="I334" i="3" s="1"/>
  <c r="J322" i="3" s="1"/>
  <c r="E79" i="27" s="1"/>
  <c r="I216" i="3"/>
  <c r="I221" i="3" s="1"/>
  <c r="I222" i="3" s="1"/>
  <c r="I202" i="3"/>
  <c r="I207" i="3" s="1"/>
  <c r="I208" i="3" s="1"/>
  <c r="I209" i="3" s="1"/>
  <c r="J197" i="3" s="1"/>
  <c r="E68" i="27" s="1"/>
  <c r="I81" i="3"/>
  <c r="I86" i="3" s="1"/>
  <c r="I87" i="3" s="1"/>
  <c r="I25" i="3"/>
  <c r="I30" i="3" s="1"/>
  <c r="I53" i="3"/>
  <c r="I58" i="3" s="1"/>
  <c r="I59" i="3" s="1"/>
  <c r="I60" i="3" s="1"/>
  <c r="I109" i="3"/>
  <c r="I114" i="3" s="1"/>
  <c r="I115" i="3" s="1"/>
  <c r="I116" i="3" s="1"/>
  <c r="I39" i="3"/>
  <c r="I44" i="3" s="1"/>
  <c r="I67" i="3"/>
  <c r="I72" i="3" s="1"/>
  <c r="I95" i="3"/>
  <c r="I100" i="3" s="1"/>
  <c r="I124" i="3"/>
  <c r="I130" i="3" s="1"/>
  <c r="I139" i="3"/>
  <c r="I145" i="3" s="1"/>
  <c r="I171" i="3"/>
  <c r="I177" i="3" s="1"/>
  <c r="I188" i="3"/>
  <c r="I193" i="3" s="1"/>
  <c r="I9" i="3"/>
  <c r="I11" i="3" s="1"/>
  <c r="I16" i="3" s="1"/>
  <c r="I17" i="3" s="1"/>
  <c r="I18" i="3" s="1"/>
  <c r="H644" i="2" s="1"/>
  <c r="H664" i="2" s="1"/>
  <c r="H678" i="2"/>
  <c r="J676" i="2"/>
  <c r="H658" i="2"/>
  <c r="J656" i="2"/>
  <c r="H631" i="2"/>
  <c r="J631" i="2" s="1"/>
  <c r="H638" i="2"/>
  <c r="H632" i="2"/>
  <c r="J632" i="2" s="1"/>
  <c r="H628" i="2"/>
  <c r="J628" i="2" s="1"/>
  <c r="H627" i="2"/>
  <c r="J627" i="2" s="1"/>
  <c r="H626" i="2"/>
  <c r="J626" i="2" s="1"/>
  <c r="H625" i="2"/>
  <c r="J625" i="2" s="1"/>
  <c r="H618" i="2"/>
  <c r="H615" i="2"/>
  <c r="J615" i="2" s="1"/>
  <c r="J616" i="2" s="1"/>
  <c r="H612" i="2"/>
  <c r="J612" i="2" s="1"/>
  <c r="H611" i="2"/>
  <c r="J611" i="2" s="1"/>
  <c r="H608" i="2"/>
  <c r="J608" i="2" s="1"/>
  <c r="H607" i="2"/>
  <c r="J607" i="2" s="1"/>
  <c r="H606" i="2"/>
  <c r="J606" i="2" s="1"/>
  <c r="H605" i="2"/>
  <c r="J605" i="2" s="1"/>
  <c r="J6" i="3" l="1"/>
  <c r="E52" i="27" s="1"/>
  <c r="J104" i="3"/>
  <c r="E59" i="27" s="1"/>
  <c r="J48" i="3"/>
  <c r="E55" i="27" s="1"/>
  <c r="I161" i="3"/>
  <c r="I162" i="3" s="1"/>
  <c r="I496" i="3"/>
  <c r="I497" i="3" s="1"/>
  <c r="J485" i="3" s="1"/>
  <c r="E93" i="27" s="1"/>
  <c r="I440" i="3"/>
  <c r="J428" i="3" s="1"/>
  <c r="E89" i="27" s="1"/>
  <c r="I361" i="3"/>
  <c r="I362" i="3" s="1"/>
  <c r="J350" i="3" s="1"/>
  <c r="E81" i="27" s="1"/>
  <c r="I31" i="3"/>
  <c r="I32" i="3" s="1"/>
  <c r="I223" i="3"/>
  <c r="J211" i="3" s="1"/>
  <c r="E69" i="27" s="1"/>
  <c r="I88" i="3"/>
  <c r="I178" i="3"/>
  <c r="I179" i="3" s="1"/>
  <c r="I73" i="3"/>
  <c r="I74" i="3" s="1"/>
  <c r="I146" i="3"/>
  <c r="I147" i="3" s="1"/>
  <c r="I45" i="3"/>
  <c r="I46" i="3" s="1"/>
  <c r="I131" i="3"/>
  <c r="I132" i="3" s="1"/>
  <c r="I194" i="3"/>
  <c r="I195" i="3" s="1"/>
  <c r="J183" i="3" s="1"/>
  <c r="E67" i="27" s="1"/>
  <c r="I101" i="3"/>
  <c r="I102" i="3" s="1"/>
  <c r="J629" i="2"/>
  <c r="J633" i="2"/>
  <c r="J613" i="2"/>
  <c r="J609" i="2"/>
  <c r="H546" i="2"/>
  <c r="J546" i="2" s="1"/>
  <c r="H555" i="2"/>
  <c r="H552" i="2"/>
  <c r="J552" i="2" s="1"/>
  <c r="J553" i="2" s="1"/>
  <c r="H547" i="2"/>
  <c r="J547" i="2" s="1"/>
  <c r="H530" i="2"/>
  <c r="J530" i="2" s="1"/>
  <c r="H539" i="2"/>
  <c r="H536" i="2"/>
  <c r="J536" i="2" s="1"/>
  <c r="J537" i="2" s="1"/>
  <c r="H531" i="2"/>
  <c r="J531" i="2" s="1"/>
  <c r="H521" i="2"/>
  <c r="J521" i="2" s="1"/>
  <c r="J522" i="2" s="1"/>
  <c r="H516" i="2"/>
  <c r="J516" i="2" s="1"/>
  <c r="H515" i="2"/>
  <c r="J515" i="2" s="1"/>
  <c r="H524" i="2"/>
  <c r="H500" i="2"/>
  <c r="J500" i="2" s="1"/>
  <c r="H499" i="2"/>
  <c r="J499" i="2" s="1"/>
  <c r="H460" i="2"/>
  <c r="J460" i="2" s="1"/>
  <c r="J461" i="2" s="1"/>
  <c r="H415" i="2"/>
  <c r="J415" i="2" s="1"/>
  <c r="J416" i="2" s="1"/>
  <c r="H177" i="2"/>
  <c r="J177" i="2" s="1"/>
  <c r="H295" i="2"/>
  <c r="J295" i="2" s="1"/>
  <c r="J296" i="2" s="1"/>
  <c r="J291" i="2"/>
  <c r="J293" i="2" s="1"/>
  <c r="J297" i="2" s="1"/>
  <c r="H298" i="2"/>
  <c r="J292" i="2"/>
  <c r="H278" i="2"/>
  <c r="J278" i="2" s="1"/>
  <c r="J279" i="2" s="1"/>
  <c r="J280" i="2" s="1"/>
  <c r="H281" i="2"/>
  <c r="H250" i="2"/>
  <c r="J250" i="2" s="1"/>
  <c r="H249" i="2"/>
  <c r="J249" i="2" s="1"/>
  <c r="H267" i="2"/>
  <c r="J90" i="3" l="1"/>
  <c r="E58" i="27" s="1"/>
  <c r="J119" i="3"/>
  <c r="E61" i="27" s="1"/>
  <c r="J34" i="3"/>
  <c r="E54" i="27" s="1"/>
  <c r="J134" i="3"/>
  <c r="E62" i="27" s="1"/>
  <c r="J62" i="3"/>
  <c r="E56" i="27" s="1"/>
  <c r="J166" i="3"/>
  <c r="E64" i="27" s="1"/>
  <c r="J76" i="3"/>
  <c r="E57" i="27" s="1"/>
  <c r="J20" i="3"/>
  <c r="E53" i="27" s="1"/>
  <c r="J149" i="3"/>
  <c r="E63" i="27" s="1"/>
  <c r="J517" i="2"/>
  <c r="J523" i="2" s="1"/>
  <c r="J524" i="2" s="1"/>
  <c r="J525" i="2" s="1"/>
  <c r="J617" i="2"/>
  <c r="J618" i="2" s="1"/>
  <c r="J619" i="2" s="1"/>
  <c r="J548" i="2"/>
  <c r="J554" i="2" s="1"/>
  <c r="J555" i="2" s="1"/>
  <c r="J556" i="2" s="1"/>
  <c r="J532" i="2"/>
  <c r="J538" i="2" s="1"/>
  <c r="J251" i="2"/>
  <c r="K543" i="2" l="1"/>
  <c r="E41" i="27" s="1"/>
  <c r="K602" i="2"/>
  <c r="E45" i="27" s="1"/>
  <c r="K512" i="2"/>
  <c r="E39" i="27" s="1"/>
  <c r="J298" i="2"/>
  <c r="J299" i="2" s="1"/>
  <c r="K286" i="2" s="1"/>
  <c r="E23" i="27" s="1"/>
  <c r="J539" i="2"/>
  <c r="J540" i="2" s="1"/>
  <c r="J281" i="2"/>
  <c r="J282" i="2" s="1"/>
  <c r="K527" i="2" l="1"/>
  <c r="E40" i="27" s="1"/>
  <c r="K270" i="2"/>
  <c r="E22" i="27" s="1"/>
  <c r="H243" i="2" l="1"/>
  <c r="H234" i="2"/>
  <c r="J234" i="2" s="1"/>
  <c r="H232" i="2"/>
  <c r="J232" i="2" s="1"/>
  <c r="H225" i="2"/>
  <c r="J225" i="2" s="1"/>
  <c r="H224" i="2"/>
  <c r="J224" i="2" s="1"/>
  <c r="H223" i="2"/>
  <c r="J223" i="2" s="1"/>
  <c r="H222" i="2"/>
  <c r="J222" i="2" s="1"/>
  <c r="H204" i="2"/>
  <c r="J204" i="2" s="1"/>
  <c r="H176" i="2"/>
  <c r="J176" i="2" s="1"/>
  <c r="H183" i="2"/>
  <c r="H178" i="2"/>
  <c r="J178" i="2" s="1"/>
  <c r="H173" i="2"/>
  <c r="J173" i="2" s="1"/>
  <c r="H170" i="2"/>
  <c r="J170" i="2" s="1"/>
  <c r="H169" i="2"/>
  <c r="J169" i="2" s="1"/>
  <c r="H168" i="2"/>
  <c r="J168" i="2" s="1"/>
  <c r="H167" i="2"/>
  <c r="J167" i="2" s="1"/>
  <c r="H152" i="2"/>
  <c r="H145" i="2"/>
  <c r="J145" i="2" s="1"/>
  <c r="H158" i="2"/>
  <c r="H149" i="2"/>
  <c r="J149" i="2" s="1"/>
  <c r="H146" i="2"/>
  <c r="J146" i="2" s="1"/>
  <c r="H144" i="2"/>
  <c r="J144" i="2" s="1"/>
  <c r="H143" i="2"/>
  <c r="J143" i="2" s="1"/>
  <c r="H142" i="2"/>
  <c r="J142" i="2" s="1"/>
  <c r="H128" i="2"/>
  <c r="J128" i="2" s="1"/>
  <c r="H95" i="2"/>
  <c r="H88" i="2"/>
  <c r="J88" i="2" s="1"/>
  <c r="H87" i="2"/>
  <c r="J87" i="2" s="1"/>
  <c r="H84" i="2"/>
  <c r="J84" i="2" s="1"/>
  <c r="H83" i="2"/>
  <c r="J83" i="2" s="1"/>
  <c r="H82" i="2"/>
  <c r="J82" i="2" s="1"/>
  <c r="H81" i="2"/>
  <c r="J81" i="2" s="1"/>
  <c r="H592" i="2"/>
  <c r="J592" i="2" s="1"/>
  <c r="H591" i="2"/>
  <c r="J591" i="2" s="1"/>
  <c r="H590" i="2"/>
  <c r="J590" i="2" s="1"/>
  <c r="H587" i="2"/>
  <c r="J587" i="2" s="1"/>
  <c r="H586" i="2"/>
  <c r="J586" i="2" s="1"/>
  <c r="H585" i="2"/>
  <c r="J585" i="2" s="1"/>
  <c r="H584" i="2"/>
  <c r="J584" i="2" s="1"/>
  <c r="G1462" i="26"/>
  <c r="G2534" i="26"/>
  <c r="G2461" i="26"/>
  <c r="G2444" i="26"/>
  <c r="G2427" i="26"/>
  <c r="G2410" i="26"/>
  <c r="G2393" i="26"/>
  <c r="G2376" i="26"/>
  <c r="G2359" i="26"/>
  <c r="G2342" i="26"/>
  <c r="G2325" i="26"/>
  <c r="G2308" i="26"/>
  <c r="G2215" i="26"/>
  <c r="G2181" i="26"/>
  <c r="G2164" i="26"/>
  <c r="G2147" i="26"/>
  <c r="G2130" i="26"/>
  <c r="G2113" i="26"/>
  <c r="G2096" i="26"/>
  <c r="G2079" i="26"/>
  <c r="G2061" i="26"/>
  <c r="G2043" i="26"/>
  <c r="G2025" i="26"/>
  <c r="G2008" i="26"/>
  <c r="G1991" i="26"/>
  <c r="G1974" i="26"/>
  <c r="G1957" i="26"/>
  <c r="G1939" i="26"/>
  <c r="G1922" i="26"/>
  <c r="G1905" i="26"/>
  <c r="G1888" i="26"/>
  <c r="G1871" i="26"/>
  <c r="G1854" i="26"/>
  <c r="G1837" i="26"/>
  <c r="G1820" i="26"/>
  <c r="G1803" i="26"/>
  <c r="G1786" i="26"/>
  <c r="G1769" i="26"/>
  <c r="G1752" i="26"/>
  <c r="G1735" i="26"/>
  <c r="G1718" i="26"/>
  <c r="G1701" i="26"/>
  <c r="G1684" i="26"/>
  <c r="G1667" i="26"/>
  <c r="G1650" i="26"/>
  <c r="G1633" i="26"/>
  <c r="G1616" i="26"/>
  <c r="G1599" i="26"/>
  <c r="G1582" i="26"/>
  <c r="G1565" i="26"/>
  <c r="G1548" i="26"/>
  <c r="G1531" i="26"/>
  <c r="G1514" i="26"/>
  <c r="G1497" i="26"/>
  <c r="G1480" i="26"/>
  <c r="G1444" i="26"/>
  <c r="G1426" i="26"/>
  <c r="G1409" i="26"/>
  <c r="G1392" i="26"/>
  <c r="G1375" i="26"/>
  <c r="G1340" i="26"/>
  <c r="G1358" i="26"/>
  <c r="G1323" i="26"/>
  <c r="G1306" i="26"/>
  <c r="G1289" i="26"/>
  <c r="G1272" i="26"/>
  <c r="G1255" i="26"/>
  <c r="G1238" i="26"/>
  <c r="G1221" i="26"/>
  <c r="G1204" i="26"/>
  <c r="G1187" i="26"/>
  <c r="G1170" i="26"/>
  <c r="G1153" i="26"/>
  <c r="G1136" i="26"/>
  <c r="G1119" i="26"/>
  <c r="G1102" i="26"/>
  <c r="G1085" i="26"/>
  <c r="G958" i="26"/>
  <c r="G940" i="26"/>
  <c r="G922" i="26"/>
  <c r="G905" i="26"/>
  <c r="G888" i="26"/>
  <c r="G871" i="26"/>
  <c r="G854" i="26"/>
  <c r="G837" i="26"/>
  <c r="G819" i="26"/>
  <c r="G802" i="26"/>
  <c r="G785" i="26"/>
  <c r="G768" i="26"/>
  <c r="G751" i="26"/>
  <c r="G734" i="26"/>
  <c r="G717" i="26"/>
  <c r="G700" i="26"/>
  <c r="G683" i="26"/>
  <c r="G666" i="26"/>
  <c r="G649" i="26"/>
  <c r="G632" i="26"/>
  <c r="G615" i="26"/>
  <c r="G598" i="26"/>
  <c r="G581" i="26"/>
  <c r="G564" i="26"/>
  <c r="G547" i="26"/>
  <c r="G530" i="26"/>
  <c r="G513" i="26"/>
  <c r="G496" i="26"/>
  <c r="G479" i="26"/>
  <c r="G462" i="26"/>
  <c r="G445" i="26"/>
  <c r="G428" i="26"/>
  <c r="G411" i="26"/>
  <c r="G394" i="26"/>
  <c r="G377" i="26"/>
  <c r="G360" i="26"/>
  <c r="G343" i="26"/>
  <c r="G326" i="26"/>
  <c r="G309" i="26"/>
  <c r="G292" i="26"/>
  <c r="G275" i="26"/>
  <c r="G258" i="26"/>
  <c r="G241" i="26"/>
  <c r="G224" i="26"/>
  <c r="G207" i="26"/>
  <c r="G190" i="26"/>
  <c r="G173" i="26"/>
  <c r="G156" i="26"/>
  <c r="G139" i="26"/>
  <c r="G122" i="26"/>
  <c r="G105" i="26"/>
  <c r="G88" i="26"/>
  <c r="G71" i="26"/>
  <c r="G54" i="26"/>
  <c r="G37" i="26"/>
  <c r="G2529" i="26"/>
  <c r="H2529" i="26" s="1"/>
  <c r="G2528" i="26"/>
  <c r="H2528" i="26" s="1"/>
  <c r="G2527" i="26"/>
  <c r="H2527" i="26" s="1"/>
  <c r="G2526" i="26"/>
  <c r="H2526" i="26" s="1"/>
  <c r="G2523" i="26"/>
  <c r="H2523" i="26" s="1"/>
  <c r="G2522" i="26"/>
  <c r="H2522" i="26" s="1"/>
  <c r="G2520" i="26"/>
  <c r="H2520" i="26" s="1"/>
  <c r="G2456" i="26"/>
  <c r="H2456" i="26" s="1"/>
  <c r="H2457" i="26" s="1"/>
  <c r="G2453" i="26"/>
  <c r="H2453" i="26" s="1"/>
  <c r="G2452" i="26"/>
  <c r="H2452" i="26" s="1"/>
  <c r="G2450" i="26"/>
  <c r="H2450" i="26" s="1"/>
  <c r="G2439" i="26"/>
  <c r="H2439" i="26" s="1"/>
  <c r="H2440" i="26" s="1"/>
  <c r="G2436" i="26"/>
  <c r="H2436" i="26" s="1"/>
  <c r="G2435" i="26"/>
  <c r="H2435" i="26" s="1"/>
  <c r="G2433" i="26"/>
  <c r="H2433" i="26" s="1"/>
  <c r="G2422" i="26"/>
  <c r="H2422" i="26" s="1"/>
  <c r="H2423" i="26" s="1"/>
  <c r="G2419" i="26"/>
  <c r="H2419" i="26" s="1"/>
  <c r="G2418" i="26"/>
  <c r="H2418" i="26" s="1"/>
  <c r="G2416" i="26"/>
  <c r="H2416" i="26" s="1"/>
  <c r="G2405" i="26"/>
  <c r="H2405" i="26" s="1"/>
  <c r="H2406" i="26" s="1"/>
  <c r="G2402" i="26"/>
  <c r="H2402" i="26" s="1"/>
  <c r="G2401" i="26"/>
  <c r="H2401" i="26" s="1"/>
  <c r="G2399" i="26"/>
  <c r="H2399" i="26" s="1"/>
  <c r="G2388" i="26"/>
  <c r="H2388" i="26" s="1"/>
  <c r="H2389" i="26" s="1"/>
  <c r="G2385" i="26"/>
  <c r="H2385" i="26" s="1"/>
  <c r="G2384" i="26"/>
  <c r="H2384" i="26" s="1"/>
  <c r="G2382" i="26"/>
  <c r="H2382" i="26" s="1"/>
  <c r="G2371" i="26"/>
  <c r="H2371" i="26" s="1"/>
  <c r="H2372" i="26" s="1"/>
  <c r="G2368" i="26"/>
  <c r="H2368" i="26" s="1"/>
  <c r="G2367" i="26"/>
  <c r="H2367" i="26" s="1"/>
  <c r="G2365" i="26"/>
  <c r="H2365" i="26" s="1"/>
  <c r="G2354" i="26"/>
  <c r="H2354" i="26" s="1"/>
  <c r="H2355" i="26" s="1"/>
  <c r="G2351" i="26"/>
  <c r="H2351" i="26" s="1"/>
  <c r="G2350" i="26"/>
  <c r="H2350" i="26" s="1"/>
  <c r="G2348" i="26"/>
  <c r="H2348" i="26" s="1"/>
  <c r="G2337" i="26"/>
  <c r="H2337" i="26" s="1"/>
  <c r="H2338" i="26" s="1"/>
  <c r="G2334" i="26"/>
  <c r="H2334" i="26" s="1"/>
  <c r="G2333" i="26"/>
  <c r="H2333" i="26" s="1"/>
  <c r="G2331" i="26"/>
  <c r="H2331" i="26" s="1"/>
  <c r="G2320" i="26"/>
  <c r="H2320" i="26" s="1"/>
  <c r="H2321" i="26" s="1"/>
  <c r="G2317" i="26"/>
  <c r="H2317" i="26" s="1"/>
  <c r="G2316" i="26"/>
  <c r="H2316" i="26" s="1"/>
  <c r="G2314" i="26"/>
  <c r="H2314" i="26" s="1"/>
  <c r="G2303" i="26"/>
  <c r="H2303" i="26" s="1"/>
  <c r="H2304" i="26" s="1"/>
  <c r="G2300" i="26"/>
  <c r="H2300" i="26" s="1"/>
  <c r="G2299" i="26"/>
  <c r="H2299" i="26" s="1"/>
  <c r="G2297" i="26"/>
  <c r="H2297" i="26" s="1"/>
  <c r="G2210" i="26"/>
  <c r="H2210" i="26" s="1"/>
  <c r="H2211" i="26" s="1"/>
  <c r="G2207" i="26"/>
  <c r="H2207" i="26" s="1"/>
  <c r="G2206" i="26"/>
  <c r="H2206" i="26" s="1"/>
  <c r="G2204" i="26"/>
  <c r="H2204" i="26" s="1"/>
  <c r="G2193" i="26"/>
  <c r="H2193" i="26" s="1"/>
  <c r="H2194" i="26" s="1"/>
  <c r="G2190" i="26"/>
  <c r="H2190" i="26" s="1"/>
  <c r="G2189" i="26"/>
  <c r="H2189" i="26" s="1"/>
  <c r="G2187" i="26"/>
  <c r="H2187" i="26" s="1"/>
  <c r="G2176" i="26"/>
  <c r="H2176" i="26" s="1"/>
  <c r="H2177" i="26" s="1"/>
  <c r="G2173" i="26"/>
  <c r="H2173" i="26" s="1"/>
  <c r="G2172" i="26"/>
  <c r="H2172" i="26" s="1"/>
  <c r="G2170" i="26"/>
  <c r="H2170" i="26" s="1"/>
  <c r="G2159" i="26"/>
  <c r="H2159" i="26" s="1"/>
  <c r="H2160" i="26" s="1"/>
  <c r="G2156" i="26"/>
  <c r="H2156" i="26" s="1"/>
  <c r="G2155" i="26"/>
  <c r="H2155" i="26" s="1"/>
  <c r="G2153" i="26"/>
  <c r="H2153" i="26" s="1"/>
  <c r="G2142" i="26"/>
  <c r="H2142" i="26" s="1"/>
  <c r="H2143" i="26" s="1"/>
  <c r="G2139" i="26"/>
  <c r="H2139" i="26" s="1"/>
  <c r="G2138" i="26"/>
  <c r="H2138" i="26" s="1"/>
  <c r="G2136" i="26"/>
  <c r="H2136" i="26" s="1"/>
  <c r="G2125" i="26"/>
  <c r="H2125" i="26" s="1"/>
  <c r="H2126" i="26" s="1"/>
  <c r="G2122" i="26"/>
  <c r="H2122" i="26" s="1"/>
  <c r="G2121" i="26"/>
  <c r="H2121" i="26" s="1"/>
  <c r="G2119" i="26"/>
  <c r="H2119" i="26" s="1"/>
  <c r="G2108" i="26"/>
  <c r="H2108" i="26" s="1"/>
  <c r="H2109" i="26" s="1"/>
  <c r="G2105" i="26"/>
  <c r="H2105" i="26" s="1"/>
  <c r="G2104" i="26"/>
  <c r="H2104" i="26" s="1"/>
  <c r="G2102" i="26"/>
  <c r="H2102" i="26" s="1"/>
  <c r="G2091" i="26"/>
  <c r="H2091" i="26" s="1"/>
  <c r="H2092" i="26" s="1"/>
  <c r="G2088" i="26"/>
  <c r="H2088" i="26" s="1"/>
  <c r="G2087" i="26"/>
  <c r="H2087" i="26" s="1"/>
  <c r="G2085" i="26"/>
  <c r="H2085" i="26" s="1"/>
  <c r="G2074" i="26"/>
  <c r="H2074" i="26" s="1"/>
  <c r="H2075" i="26" s="1"/>
  <c r="G2071" i="26"/>
  <c r="H2071" i="26" s="1"/>
  <c r="G2070" i="26"/>
  <c r="H2070" i="26" s="1"/>
  <c r="G2068" i="26"/>
  <c r="H2068" i="26" s="1"/>
  <c r="G2056" i="26"/>
  <c r="H2056" i="26" s="1"/>
  <c r="G2055" i="26"/>
  <c r="H2055" i="26" s="1"/>
  <c r="G2052" i="26"/>
  <c r="H2052" i="26" s="1"/>
  <c r="G2051" i="26"/>
  <c r="H2051" i="26" s="1"/>
  <c r="G2049" i="26"/>
  <c r="H2049" i="26" s="1"/>
  <c r="G2038" i="26"/>
  <c r="H2038" i="26" s="1"/>
  <c r="G2037" i="26"/>
  <c r="H2037" i="26" s="1"/>
  <c r="G2034" i="26"/>
  <c r="H2034" i="26" s="1"/>
  <c r="G2033" i="26"/>
  <c r="H2033" i="26" s="1"/>
  <c r="G2031" i="26"/>
  <c r="H2031" i="26" s="1"/>
  <c r="G2020" i="26"/>
  <c r="H2020" i="26" s="1"/>
  <c r="H2021" i="26" s="1"/>
  <c r="G2017" i="26"/>
  <c r="H2017" i="26" s="1"/>
  <c r="G2016" i="26"/>
  <c r="H2016" i="26" s="1"/>
  <c r="G2014" i="26"/>
  <c r="H2014" i="26" s="1"/>
  <c r="G2003" i="26"/>
  <c r="H2003" i="26" s="1"/>
  <c r="H2004" i="26" s="1"/>
  <c r="G2000" i="26"/>
  <c r="H2000" i="26" s="1"/>
  <c r="G1999" i="26"/>
  <c r="H1999" i="26" s="1"/>
  <c r="G1997" i="26"/>
  <c r="H1997" i="26" s="1"/>
  <c r="G1986" i="26"/>
  <c r="H1986" i="26" s="1"/>
  <c r="H1987" i="26" s="1"/>
  <c r="G1983" i="26"/>
  <c r="H1983" i="26" s="1"/>
  <c r="G1982" i="26"/>
  <c r="H1982" i="26" s="1"/>
  <c r="G1980" i="26"/>
  <c r="H1980" i="26" s="1"/>
  <c r="G1969" i="26"/>
  <c r="H1969" i="26" s="1"/>
  <c r="H1970" i="26" s="1"/>
  <c r="G1966" i="26"/>
  <c r="H1966" i="26" s="1"/>
  <c r="G1965" i="26"/>
  <c r="H1965" i="26" s="1"/>
  <c r="G1963" i="26"/>
  <c r="H1963" i="26" s="1"/>
  <c r="G1952" i="26"/>
  <c r="H1952" i="26" s="1"/>
  <c r="H1953" i="26" s="1"/>
  <c r="G1949" i="26"/>
  <c r="H1949" i="26" s="1"/>
  <c r="G1948" i="26"/>
  <c r="H1948" i="26" s="1"/>
  <c r="G1946" i="26"/>
  <c r="H1946" i="26" s="1"/>
  <c r="G1934" i="26"/>
  <c r="H1934" i="26" s="1"/>
  <c r="H1935" i="26" s="1"/>
  <c r="G1931" i="26"/>
  <c r="H1931" i="26" s="1"/>
  <c r="G1930" i="26"/>
  <c r="H1930" i="26" s="1"/>
  <c r="G1928" i="26"/>
  <c r="H1928" i="26" s="1"/>
  <c r="G1917" i="26"/>
  <c r="H1917" i="26" s="1"/>
  <c r="H1918" i="26" s="1"/>
  <c r="G1914" i="26"/>
  <c r="H1914" i="26" s="1"/>
  <c r="G1913" i="26"/>
  <c r="H1913" i="26" s="1"/>
  <c r="G1911" i="26"/>
  <c r="H1911" i="26" s="1"/>
  <c r="G1900" i="26"/>
  <c r="H1900" i="26" s="1"/>
  <c r="H1901" i="26" s="1"/>
  <c r="G1897" i="26"/>
  <c r="H1897" i="26" s="1"/>
  <c r="G1896" i="26"/>
  <c r="H1896" i="26" s="1"/>
  <c r="G1894" i="26"/>
  <c r="H1894" i="26" s="1"/>
  <c r="G1883" i="26"/>
  <c r="H1883" i="26" s="1"/>
  <c r="H1884" i="26" s="1"/>
  <c r="G1880" i="26"/>
  <c r="H1880" i="26" s="1"/>
  <c r="G1879" i="26"/>
  <c r="H1879" i="26" s="1"/>
  <c r="G1877" i="26"/>
  <c r="H1877" i="26" s="1"/>
  <c r="G1866" i="26"/>
  <c r="H1866" i="26" s="1"/>
  <c r="H1867" i="26" s="1"/>
  <c r="G1863" i="26"/>
  <c r="H1863" i="26" s="1"/>
  <c r="G1862" i="26"/>
  <c r="H1862" i="26" s="1"/>
  <c r="G1860" i="26"/>
  <c r="H1860" i="26" s="1"/>
  <c r="G1849" i="26"/>
  <c r="H1849" i="26" s="1"/>
  <c r="H1850" i="26" s="1"/>
  <c r="G1846" i="26"/>
  <c r="H1846" i="26" s="1"/>
  <c r="G1845" i="26"/>
  <c r="H1845" i="26" s="1"/>
  <c r="G1843" i="26"/>
  <c r="H1843" i="26" s="1"/>
  <c r="G1832" i="26"/>
  <c r="H1832" i="26" s="1"/>
  <c r="H1833" i="26" s="1"/>
  <c r="G1829" i="26"/>
  <c r="H1829" i="26" s="1"/>
  <c r="G1828" i="26"/>
  <c r="H1828" i="26" s="1"/>
  <c r="G1826" i="26"/>
  <c r="H1826" i="26" s="1"/>
  <c r="H1815" i="26"/>
  <c r="H1816" i="26" s="1"/>
  <c r="G1812" i="26"/>
  <c r="H1812" i="26" s="1"/>
  <c r="G1811" i="26"/>
  <c r="H1811" i="26" s="1"/>
  <c r="G1809" i="26"/>
  <c r="H1809" i="26" s="1"/>
  <c r="G1798" i="26"/>
  <c r="H1798" i="26" s="1"/>
  <c r="H1799" i="26" s="1"/>
  <c r="G1795" i="26"/>
  <c r="H1795" i="26" s="1"/>
  <c r="G1794" i="26"/>
  <c r="H1794" i="26" s="1"/>
  <c r="G1792" i="26"/>
  <c r="H1792" i="26" s="1"/>
  <c r="G1781" i="26"/>
  <c r="H1781" i="26" s="1"/>
  <c r="H1782" i="26" s="1"/>
  <c r="G1778" i="26"/>
  <c r="H1778" i="26" s="1"/>
  <c r="G1777" i="26"/>
  <c r="H1777" i="26" s="1"/>
  <c r="G1775" i="26"/>
  <c r="H1775" i="26" s="1"/>
  <c r="G1764" i="26"/>
  <c r="H1764" i="26" s="1"/>
  <c r="H1765" i="26" s="1"/>
  <c r="G1761" i="26"/>
  <c r="H1761" i="26" s="1"/>
  <c r="G1760" i="26"/>
  <c r="H1760" i="26" s="1"/>
  <c r="G1758" i="26"/>
  <c r="H1758" i="26" s="1"/>
  <c r="G1747" i="26"/>
  <c r="G1744" i="26"/>
  <c r="H1744" i="26" s="1"/>
  <c r="G1743" i="26"/>
  <c r="H1743" i="26" s="1"/>
  <c r="H1741" i="26"/>
  <c r="G1730" i="26"/>
  <c r="H1730" i="26" s="1"/>
  <c r="H1731" i="26" s="1"/>
  <c r="G1727" i="26"/>
  <c r="H1727" i="26" s="1"/>
  <c r="G1726" i="26"/>
  <c r="H1726" i="26" s="1"/>
  <c r="G1724" i="26"/>
  <c r="H1724" i="26" s="1"/>
  <c r="G1713" i="26"/>
  <c r="H1713" i="26" s="1"/>
  <c r="H1714" i="26" s="1"/>
  <c r="G1710" i="26"/>
  <c r="H1710" i="26" s="1"/>
  <c r="G1709" i="26"/>
  <c r="H1709" i="26" s="1"/>
  <c r="G1707" i="26"/>
  <c r="H1707" i="26" s="1"/>
  <c r="G1696" i="26"/>
  <c r="H1696" i="26" s="1"/>
  <c r="H1697" i="26" s="1"/>
  <c r="G1693" i="26"/>
  <c r="H1693" i="26" s="1"/>
  <c r="G1692" i="26"/>
  <c r="H1692" i="26" s="1"/>
  <c r="G1690" i="26"/>
  <c r="H1690" i="26" s="1"/>
  <c r="G1679" i="26"/>
  <c r="H1679" i="26" s="1"/>
  <c r="H1680" i="26" s="1"/>
  <c r="G1676" i="26"/>
  <c r="H1676" i="26" s="1"/>
  <c r="G1675" i="26"/>
  <c r="H1675" i="26" s="1"/>
  <c r="G1673" i="26"/>
  <c r="H1673" i="26" s="1"/>
  <c r="G1662" i="26"/>
  <c r="H1662" i="26" s="1"/>
  <c r="H1663" i="26" s="1"/>
  <c r="G1659" i="26"/>
  <c r="H1659" i="26" s="1"/>
  <c r="G1658" i="26"/>
  <c r="H1658" i="26" s="1"/>
  <c r="G1656" i="26"/>
  <c r="H1656" i="26" s="1"/>
  <c r="G1645" i="26"/>
  <c r="H1645" i="26" s="1"/>
  <c r="H1646" i="26" s="1"/>
  <c r="G1642" i="26"/>
  <c r="H1642" i="26" s="1"/>
  <c r="G1641" i="26"/>
  <c r="H1641" i="26" s="1"/>
  <c r="G1639" i="26"/>
  <c r="H1639" i="26" s="1"/>
  <c r="G1628" i="26"/>
  <c r="H1628" i="26" s="1"/>
  <c r="H1629" i="26" s="1"/>
  <c r="G1625" i="26"/>
  <c r="H1625" i="26" s="1"/>
  <c r="G1624" i="26"/>
  <c r="H1624" i="26" s="1"/>
  <c r="G1622" i="26"/>
  <c r="H1622" i="26" s="1"/>
  <c r="G1611" i="26"/>
  <c r="H1611" i="26" s="1"/>
  <c r="H1612" i="26" s="1"/>
  <c r="G1608" i="26"/>
  <c r="H1608" i="26" s="1"/>
  <c r="G1607" i="26"/>
  <c r="H1607" i="26" s="1"/>
  <c r="G1594" i="26"/>
  <c r="G1591" i="26"/>
  <c r="H1591" i="26" s="1"/>
  <c r="G1590" i="26"/>
  <c r="H1590" i="26" s="1"/>
  <c r="G1588" i="26"/>
  <c r="H1588" i="26" s="1"/>
  <c r="G1577" i="26"/>
  <c r="H1577" i="26" s="1"/>
  <c r="H1578" i="26" s="1"/>
  <c r="G1574" i="26"/>
  <c r="H1574" i="26" s="1"/>
  <c r="G1573" i="26"/>
  <c r="H1573" i="26" s="1"/>
  <c r="G1571" i="26"/>
  <c r="H1571" i="26" s="1"/>
  <c r="G1560" i="26"/>
  <c r="H1560" i="26" s="1"/>
  <c r="H1561" i="26" s="1"/>
  <c r="G1557" i="26"/>
  <c r="H1557" i="26" s="1"/>
  <c r="G1556" i="26"/>
  <c r="H1556" i="26" s="1"/>
  <c r="G1554" i="26"/>
  <c r="H1554" i="26" s="1"/>
  <c r="H1543" i="26"/>
  <c r="H1544" i="26" s="1"/>
  <c r="G1540" i="26"/>
  <c r="H1540" i="26" s="1"/>
  <c r="G1539" i="26"/>
  <c r="H1539" i="26" s="1"/>
  <c r="G1526" i="26"/>
  <c r="G1523" i="26"/>
  <c r="H1523" i="26" s="1"/>
  <c r="G1522" i="26"/>
  <c r="H1522" i="26" s="1"/>
  <c r="G1509" i="26"/>
  <c r="G1506" i="26"/>
  <c r="H1506" i="26" s="1"/>
  <c r="G1505" i="26"/>
  <c r="H1505" i="26" s="1"/>
  <c r="G1503" i="26"/>
  <c r="H1503" i="26" s="1"/>
  <c r="G1492" i="26"/>
  <c r="G1489" i="26"/>
  <c r="H1489" i="26" s="1"/>
  <c r="G1488" i="26"/>
  <c r="H1488" i="26" s="1"/>
  <c r="G1486" i="26"/>
  <c r="H1486" i="26" s="1"/>
  <c r="G1475" i="26"/>
  <c r="H1475" i="26" s="1"/>
  <c r="H1476" i="26" s="1"/>
  <c r="G1472" i="26"/>
  <c r="H1472" i="26" s="1"/>
  <c r="G1471" i="26"/>
  <c r="H1471" i="26" s="1"/>
  <c r="G1469" i="26"/>
  <c r="H1469" i="26" s="1"/>
  <c r="G1457" i="26"/>
  <c r="H1457" i="26" s="1"/>
  <c r="G1456" i="26"/>
  <c r="H1456" i="26" s="1"/>
  <c r="G1453" i="26"/>
  <c r="H1453" i="26" s="1"/>
  <c r="G1452" i="26"/>
  <c r="H1452" i="26" s="1"/>
  <c r="G1450" i="26"/>
  <c r="H1450" i="26" s="1"/>
  <c r="G1439" i="26"/>
  <c r="H1439" i="26" s="1"/>
  <c r="G1438" i="26"/>
  <c r="G1435" i="26"/>
  <c r="H1435" i="26" s="1"/>
  <c r="G1434" i="26"/>
  <c r="H1434" i="26" s="1"/>
  <c r="G1432" i="26"/>
  <c r="H1432" i="26" s="1"/>
  <c r="H1421" i="26"/>
  <c r="H1422" i="26" s="1"/>
  <c r="G1418" i="26"/>
  <c r="H1418" i="26" s="1"/>
  <c r="G1417" i="26"/>
  <c r="H1417" i="26" s="1"/>
  <c r="G1415" i="26"/>
  <c r="H1415" i="26" s="1"/>
  <c r="G1401" i="26"/>
  <c r="H1401" i="26" s="1"/>
  <c r="G1400" i="26"/>
  <c r="H1400" i="26" s="1"/>
  <c r="G1398" i="26"/>
  <c r="H1398" i="26" s="1"/>
  <c r="G1384" i="26"/>
  <c r="H1384" i="26" s="1"/>
  <c r="G1383" i="26"/>
  <c r="H1383" i="26" s="1"/>
  <c r="G1370" i="26"/>
  <c r="H1370" i="26" s="1"/>
  <c r="H1371" i="26" s="1"/>
  <c r="G1367" i="26"/>
  <c r="H1367" i="26" s="1"/>
  <c r="G1366" i="26"/>
  <c r="H1366" i="26" s="1"/>
  <c r="G1364" i="26"/>
  <c r="H1364" i="26" s="1"/>
  <c r="G1353" i="26"/>
  <c r="H1353" i="26" s="1"/>
  <c r="H1354" i="26" s="1"/>
  <c r="G1350" i="26"/>
  <c r="H1350" i="26" s="1"/>
  <c r="G1349" i="26"/>
  <c r="H1349" i="26" s="1"/>
  <c r="G1347" i="26"/>
  <c r="H1347" i="26" s="1"/>
  <c r="G1335" i="26"/>
  <c r="H1335" i="26" s="1"/>
  <c r="H1336" i="26" s="1"/>
  <c r="G1332" i="26"/>
  <c r="H1332" i="26" s="1"/>
  <c r="G1331" i="26"/>
  <c r="H1331" i="26" s="1"/>
  <c r="G1329" i="26"/>
  <c r="H1329" i="26" s="1"/>
  <c r="G1318" i="26"/>
  <c r="H1318" i="26" s="1"/>
  <c r="H1319" i="26" s="1"/>
  <c r="G1315" i="26"/>
  <c r="H1315" i="26" s="1"/>
  <c r="G1314" i="26"/>
  <c r="H1314" i="26" s="1"/>
  <c r="G1312" i="26"/>
  <c r="H1312" i="26" s="1"/>
  <c r="G1301" i="26"/>
  <c r="H1301" i="26" s="1"/>
  <c r="H1302" i="26" s="1"/>
  <c r="G1298" i="26"/>
  <c r="H1298" i="26" s="1"/>
  <c r="G1297" i="26"/>
  <c r="H1297" i="26" s="1"/>
  <c r="G1295" i="26"/>
  <c r="H1295" i="26" s="1"/>
  <c r="G1284" i="26"/>
  <c r="H1284" i="26" s="1"/>
  <c r="H1285" i="26" s="1"/>
  <c r="G1281" i="26"/>
  <c r="H1281" i="26" s="1"/>
  <c r="G1280" i="26"/>
  <c r="H1280" i="26" s="1"/>
  <c r="G1278" i="26"/>
  <c r="H1278" i="26" s="1"/>
  <c r="G1267" i="26"/>
  <c r="G1264" i="26"/>
  <c r="H1264" i="26" s="1"/>
  <c r="G1263" i="26"/>
  <c r="H1263" i="26" s="1"/>
  <c r="G1261" i="26"/>
  <c r="H1261" i="26" s="1"/>
  <c r="G1250" i="26"/>
  <c r="H1250" i="26" s="1"/>
  <c r="H1251" i="26" s="1"/>
  <c r="G1247" i="26"/>
  <c r="H1247" i="26" s="1"/>
  <c r="G1246" i="26"/>
  <c r="H1246" i="26" s="1"/>
  <c r="G1244" i="26"/>
  <c r="H1244" i="26" s="1"/>
  <c r="G1233" i="26"/>
  <c r="H1233" i="26" s="1"/>
  <c r="H1234" i="26" s="1"/>
  <c r="G1230" i="26"/>
  <c r="H1230" i="26" s="1"/>
  <c r="G1229" i="26"/>
  <c r="H1229" i="26" s="1"/>
  <c r="G1227" i="26"/>
  <c r="H1227" i="26" s="1"/>
  <c r="G1216" i="26"/>
  <c r="H1216" i="26" s="1"/>
  <c r="H1217" i="26" s="1"/>
  <c r="G1213" i="26"/>
  <c r="H1213" i="26" s="1"/>
  <c r="G1212" i="26"/>
  <c r="H1212" i="26" s="1"/>
  <c r="G1210" i="26"/>
  <c r="H1210" i="26" s="1"/>
  <c r="G1199" i="26"/>
  <c r="H1199" i="26" s="1"/>
  <c r="H1200" i="26" s="1"/>
  <c r="G1196" i="26"/>
  <c r="H1196" i="26" s="1"/>
  <c r="G1195" i="26"/>
  <c r="H1195" i="26" s="1"/>
  <c r="G1193" i="26"/>
  <c r="H1193" i="26" s="1"/>
  <c r="G1182" i="26"/>
  <c r="H1182" i="26" s="1"/>
  <c r="H1183" i="26" s="1"/>
  <c r="G1179" i="26"/>
  <c r="H1179" i="26" s="1"/>
  <c r="G1178" i="26"/>
  <c r="H1178" i="26" s="1"/>
  <c r="G1176" i="26"/>
  <c r="H1176" i="26" s="1"/>
  <c r="G1165" i="26"/>
  <c r="H1165" i="26" s="1"/>
  <c r="H1166" i="26" s="1"/>
  <c r="G1162" i="26"/>
  <c r="H1162" i="26" s="1"/>
  <c r="G1161" i="26"/>
  <c r="H1161" i="26" s="1"/>
  <c r="G1159" i="26"/>
  <c r="H1159" i="26" s="1"/>
  <c r="G1148" i="26"/>
  <c r="H1148" i="26" s="1"/>
  <c r="H1149" i="26" s="1"/>
  <c r="G1145" i="26"/>
  <c r="H1145" i="26" s="1"/>
  <c r="G1144" i="26"/>
  <c r="H1144" i="26" s="1"/>
  <c r="G1142" i="26"/>
  <c r="H1142" i="26" s="1"/>
  <c r="G1131" i="26"/>
  <c r="H1131" i="26" s="1"/>
  <c r="H1132" i="26" s="1"/>
  <c r="G1128" i="26"/>
  <c r="H1128" i="26" s="1"/>
  <c r="G1127" i="26"/>
  <c r="H1127" i="26" s="1"/>
  <c r="G1125" i="26"/>
  <c r="H1125" i="26" s="1"/>
  <c r="G1114" i="26"/>
  <c r="G1111" i="26"/>
  <c r="H1111" i="26" s="1"/>
  <c r="G1110" i="26"/>
  <c r="H1110" i="26" s="1"/>
  <c r="G1108" i="26"/>
  <c r="H1108" i="26" s="1"/>
  <c r="G1097" i="26"/>
  <c r="H1097" i="26" s="1"/>
  <c r="H1098" i="26" s="1"/>
  <c r="G1094" i="26"/>
  <c r="H1094" i="26" s="1"/>
  <c r="G1093" i="26"/>
  <c r="H1093" i="26" s="1"/>
  <c r="G1091" i="26"/>
  <c r="H1091" i="26" s="1"/>
  <c r="G1080" i="26"/>
  <c r="H1080" i="26" s="1"/>
  <c r="H1081" i="26" s="1"/>
  <c r="G1077" i="26"/>
  <c r="H1077" i="26" s="1"/>
  <c r="G1076" i="26"/>
  <c r="H1076" i="26" s="1"/>
  <c r="G1074" i="26"/>
  <c r="H1074" i="26" s="1"/>
  <c r="G953" i="26"/>
  <c r="H953" i="26" s="1"/>
  <c r="G952" i="26"/>
  <c r="H952" i="26" s="1"/>
  <c r="G949" i="26"/>
  <c r="H949" i="26" s="1"/>
  <c r="G948" i="26"/>
  <c r="H948" i="26" s="1"/>
  <c r="G946" i="26"/>
  <c r="H946" i="26" s="1"/>
  <c r="G935" i="26"/>
  <c r="H935" i="26" s="1"/>
  <c r="G934" i="26"/>
  <c r="H934" i="26" s="1"/>
  <c r="G931" i="26"/>
  <c r="H931" i="26" s="1"/>
  <c r="G930" i="26"/>
  <c r="H930" i="26" s="1"/>
  <c r="G928" i="26"/>
  <c r="H928" i="26" s="1"/>
  <c r="G917" i="26"/>
  <c r="H917" i="26" s="1"/>
  <c r="H918" i="26" s="1"/>
  <c r="G914" i="26"/>
  <c r="H914" i="26" s="1"/>
  <c r="G913" i="26"/>
  <c r="H913" i="26" s="1"/>
  <c r="G911" i="26"/>
  <c r="H911" i="26" s="1"/>
  <c r="G900" i="26"/>
  <c r="H900" i="26" s="1"/>
  <c r="H901" i="26" s="1"/>
  <c r="G897" i="26"/>
  <c r="H897" i="26" s="1"/>
  <c r="G896" i="26"/>
  <c r="H896" i="26" s="1"/>
  <c r="G894" i="26"/>
  <c r="H894" i="26" s="1"/>
  <c r="G883" i="26"/>
  <c r="G880" i="26"/>
  <c r="H880" i="26" s="1"/>
  <c r="G879" i="26"/>
  <c r="H879" i="26" s="1"/>
  <c r="G877" i="26"/>
  <c r="H877" i="26" s="1"/>
  <c r="G866" i="26"/>
  <c r="H866" i="26" s="1"/>
  <c r="H867" i="26" s="1"/>
  <c r="G863" i="26"/>
  <c r="H863" i="26" s="1"/>
  <c r="G862" i="26"/>
  <c r="H862" i="26" s="1"/>
  <c r="G860" i="26"/>
  <c r="H860" i="26" s="1"/>
  <c r="G849" i="26"/>
  <c r="H849" i="26" s="1"/>
  <c r="H850" i="26" s="1"/>
  <c r="G846" i="26"/>
  <c r="H846" i="26" s="1"/>
  <c r="G845" i="26"/>
  <c r="H845" i="26" s="1"/>
  <c r="G832" i="26"/>
  <c r="H832" i="26" s="1"/>
  <c r="H833" i="26" s="1"/>
  <c r="G829" i="26"/>
  <c r="H829" i="26" s="1"/>
  <c r="G828" i="26"/>
  <c r="H828" i="26" s="1"/>
  <c r="G814" i="26"/>
  <c r="H814" i="26" s="1"/>
  <c r="H815" i="26" s="1"/>
  <c r="G811" i="26"/>
  <c r="H811" i="26" s="1"/>
  <c r="G810" i="26"/>
  <c r="H810" i="26" s="1"/>
  <c r="G808" i="26"/>
  <c r="H808" i="26" s="1"/>
  <c r="G797" i="26"/>
  <c r="G794" i="26"/>
  <c r="H794" i="26" s="1"/>
  <c r="G793" i="26"/>
  <c r="H793" i="26" s="1"/>
  <c r="G791" i="26"/>
  <c r="H791" i="26" s="1"/>
  <c r="H781" i="26"/>
  <c r="G777" i="26"/>
  <c r="H777" i="26" s="1"/>
  <c r="G776" i="26"/>
  <c r="H776" i="26" s="1"/>
  <c r="G774" i="26"/>
  <c r="H774" i="26" s="1"/>
  <c r="G763" i="26"/>
  <c r="H763" i="26" s="1"/>
  <c r="H764" i="26" s="1"/>
  <c r="G760" i="26"/>
  <c r="H760" i="26" s="1"/>
  <c r="G759" i="26"/>
  <c r="H759" i="26" s="1"/>
  <c r="G757" i="26"/>
  <c r="H757" i="26" s="1"/>
  <c r="G746" i="26"/>
  <c r="G743" i="26"/>
  <c r="H743" i="26" s="1"/>
  <c r="G742" i="26"/>
  <c r="H742" i="26" s="1"/>
  <c r="G740" i="26"/>
  <c r="H740" i="26" s="1"/>
  <c r="G729" i="26"/>
  <c r="G726" i="26"/>
  <c r="H726" i="26" s="1"/>
  <c r="G725" i="26"/>
  <c r="H725" i="26" s="1"/>
  <c r="G723" i="26"/>
  <c r="H723" i="26" s="1"/>
  <c r="G712" i="26"/>
  <c r="G709" i="26"/>
  <c r="H709" i="26" s="1"/>
  <c r="G708" i="26"/>
  <c r="H708" i="26" s="1"/>
  <c r="G706" i="26"/>
  <c r="H706" i="26" s="1"/>
  <c r="G695" i="26"/>
  <c r="H695" i="26" s="1"/>
  <c r="H696" i="26" s="1"/>
  <c r="G692" i="26"/>
  <c r="H692" i="26" s="1"/>
  <c r="G691" i="26"/>
  <c r="H691" i="26" s="1"/>
  <c r="G689" i="26"/>
  <c r="H689" i="26" s="1"/>
  <c r="G678" i="26"/>
  <c r="H678" i="26" s="1"/>
  <c r="H679" i="26" s="1"/>
  <c r="G675" i="26"/>
  <c r="H675" i="26" s="1"/>
  <c r="G674" i="26"/>
  <c r="H674" i="26" s="1"/>
  <c r="G672" i="26"/>
  <c r="H672" i="26" s="1"/>
  <c r="G661" i="26"/>
  <c r="H661" i="26" s="1"/>
  <c r="H662" i="26" s="1"/>
  <c r="G658" i="26"/>
  <c r="H658" i="26" s="1"/>
  <c r="G657" i="26"/>
  <c r="H657" i="26" s="1"/>
  <c r="G655" i="26"/>
  <c r="H655" i="26" s="1"/>
  <c r="G644" i="26"/>
  <c r="G641" i="26"/>
  <c r="H641" i="26" s="1"/>
  <c r="G640" i="26"/>
  <c r="H640" i="26" s="1"/>
  <c r="G638" i="26"/>
  <c r="H638" i="26" s="1"/>
  <c r="G627" i="26"/>
  <c r="H627" i="26" s="1"/>
  <c r="H628" i="26" s="1"/>
  <c r="G624" i="26"/>
  <c r="H624" i="26" s="1"/>
  <c r="G623" i="26"/>
  <c r="H623" i="26" s="1"/>
  <c r="G621" i="26"/>
  <c r="H621" i="26" s="1"/>
  <c r="G610" i="26"/>
  <c r="H610" i="26" s="1"/>
  <c r="H611" i="26" s="1"/>
  <c r="G607" i="26"/>
  <c r="H607" i="26" s="1"/>
  <c r="G606" i="26"/>
  <c r="H606" i="26" s="1"/>
  <c r="G604" i="26"/>
  <c r="H604" i="26" s="1"/>
  <c r="G593" i="26"/>
  <c r="H593" i="26" s="1"/>
  <c r="H594" i="26" s="1"/>
  <c r="G590" i="26"/>
  <c r="H590" i="26" s="1"/>
  <c r="G589" i="26"/>
  <c r="H589" i="26" s="1"/>
  <c r="G587" i="26"/>
  <c r="H587" i="26" s="1"/>
  <c r="H577" i="26"/>
  <c r="G573" i="26"/>
  <c r="H573" i="26" s="1"/>
  <c r="G572" i="26"/>
  <c r="H572" i="26" s="1"/>
  <c r="G570" i="26"/>
  <c r="H570" i="26" s="1"/>
  <c r="G559" i="26"/>
  <c r="H559" i="26" s="1"/>
  <c r="H560" i="26" s="1"/>
  <c r="G556" i="26"/>
  <c r="H556" i="26" s="1"/>
  <c r="G555" i="26"/>
  <c r="H555" i="26" s="1"/>
  <c r="G553" i="26"/>
  <c r="H553" i="26" s="1"/>
  <c r="G542" i="26"/>
  <c r="H542" i="26" s="1"/>
  <c r="H543" i="26" s="1"/>
  <c r="G539" i="26"/>
  <c r="H539" i="26" s="1"/>
  <c r="G538" i="26"/>
  <c r="H538" i="26" s="1"/>
  <c r="G536" i="26"/>
  <c r="H536" i="26" s="1"/>
  <c r="G525" i="26"/>
  <c r="H525" i="26" s="1"/>
  <c r="H526" i="26" s="1"/>
  <c r="G522" i="26"/>
  <c r="H522" i="26" s="1"/>
  <c r="G521" i="26"/>
  <c r="H521" i="26" s="1"/>
  <c r="G519" i="26"/>
  <c r="H519" i="26" s="1"/>
  <c r="G508" i="26"/>
  <c r="H508" i="26" s="1"/>
  <c r="H509" i="26" s="1"/>
  <c r="G505" i="26"/>
  <c r="H505" i="26" s="1"/>
  <c r="G504" i="26"/>
  <c r="H504" i="26" s="1"/>
  <c r="G502" i="26"/>
  <c r="H502" i="26" s="1"/>
  <c r="G491" i="26"/>
  <c r="H491" i="26" s="1"/>
  <c r="H492" i="26" s="1"/>
  <c r="G488" i="26"/>
  <c r="H488" i="26" s="1"/>
  <c r="G487" i="26"/>
  <c r="H487" i="26" s="1"/>
  <c r="G474" i="26"/>
  <c r="H474" i="26" s="1"/>
  <c r="H475" i="26" s="1"/>
  <c r="H471" i="26"/>
  <c r="G470" i="26"/>
  <c r="H470" i="26" s="1"/>
  <c r="G468" i="26"/>
  <c r="H468" i="26" s="1"/>
  <c r="G457" i="26"/>
  <c r="G454" i="26"/>
  <c r="H454" i="26" s="1"/>
  <c r="G453" i="26"/>
  <c r="H453" i="26" s="1"/>
  <c r="G451" i="26"/>
  <c r="H451" i="26" s="1"/>
  <c r="G440" i="26"/>
  <c r="G437" i="26"/>
  <c r="H437" i="26" s="1"/>
  <c r="G436" i="26"/>
  <c r="H436" i="26" s="1"/>
  <c r="G434" i="26"/>
  <c r="H434" i="26" s="1"/>
  <c r="G423" i="26"/>
  <c r="H423" i="26" s="1"/>
  <c r="H424" i="26" s="1"/>
  <c r="G420" i="26"/>
  <c r="H420" i="26" s="1"/>
  <c r="G419" i="26"/>
  <c r="H419" i="26" s="1"/>
  <c r="G417" i="26"/>
  <c r="H417" i="26" s="1"/>
  <c r="G406" i="26"/>
  <c r="H406" i="26" s="1"/>
  <c r="H407" i="26" s="1"/>
  <c r="G403" i="26"/>
  <c r="H403" i="26" s="1"/>
  <c r="G402" i="26"/>
  <c r="H402" i="26" s="1"/>
  <c r="G400" i="26"/>
  <c r="H400" i="26" s="1"/>
  <c r="H389" i="26"/>
  <c r="H390" i="26" s="1"/>
  <c r="G386" i="26"/>
  <c r="H386" i="26" s="1"/>
  <c r="G385" i="26"/>
  <c r="H385" i="26" s="1"/>
  <c r="G383" i="26"/>
  <c r="H383" i="26" s="1"/>
  <c r="G372" i="26"/>
  <c r="H372" i="26" s="1"/>
  <c r="H373" i="26" s="1"/>
  <c r="G369" i="26"/>
  <c r="H369" i="26" s="1"/>
  <c r="G368" i="26"/>
  <c r="H368" i="26" s="1"/>
  <c r="G366" i="26"/>
  <c r="H366" i="26" s="1"/>
  <c r="G355" i="26"/>
  <c r="H355" i="26" s="1"/>
  <c r="H356" i="26" s="1"/>
  <c r="G352" i="26"/>
  <c r="H352" i="26" s="1"/>
  <c r="G351" i="26"/>
  <c r="H351" i="26" s="1"/>
  <c r="H349" i="26"/>
  <c r="G338" i="26"/>
  <c r="H338" i="26" s="1"/>
  <c r="H339" i="26" s="1"/>
  <c r="G335" i="26"/>
  <c r="H335" i="26" s="1"/>
  <c r="G334" i="26"/>
  <c r="H334" i="26" s="1"/>
  <c r="G332" i="26"/>
  <c r="H332" i="26" s="1"/>
  <c r="G321" i="26"/>
  <c r="H321" i="26" s="1"/>
  <c r="H322" i="26" s="1"/>
  <c r="G318" i="26"/>
  <c r="H318" i="26" s="1"/>
  <c r="G317" i="26"/>
  <c r="H317" i="26" s="1"/>
  <c r="G315" i="26"/>
  <c r="H315" i="26" s="1"/>
  <c r="G304" i="26"/>
  <c r="H304" i="26" s="1"/>
  <c r="H305" i="26" s="1"/>
  <c r="G301" i="26"/>
  <c r="H301" i="26" s="1"/>
  <c r="G300" i="26"/>
  <c r="H300" i="26" s="1"/>
  <c r="G298" i="26"/>
  <c r="H298" i="26" s="1"/>
  <c r="G287" i="26"/>
  <c r="G284" i="26"/>
  <c r="H284" i="26" s="1"/>
  <c r="G283" i="26"/>
  <c r="H283" i="26" s="1"/>
  <c r="G281" i="26"/>
  <c r="H281" i="26" s="1"/>
  <c r="G270" i="26"/>
  <c r="H270" i="26" s="1"/>
  <c r="H271" i="26" s="1"/>
  <c r="G267" i="26"/>
  <c r="H267" i="26" s="1"/>
  <c r="G266" i="26"/>
  <c r="H266" i="26" s="1"/>
  <c r="G264" i="26"/>
  <c r="H264" i="26" s="1"/>
  <c r="G253" i="26"/>
  <c r="H253" i="26" s="1"/>
  <c r="H254" i="26" s="1"/>
  <c r="G250" i="26"/>
  <c r="H250" i="26" s="1"/>
  <c r="G249" i="26"/>
  <c r="H249" i="26" s="1"/>
  <c r="G247" i="26"/>
  <c r="H247" i="26" s="1"/>
  <c r="G236" i="26"/>
  <c r="H236" i="26" s="1"/>
  <c r="H237" i="26" s="1"/>
  <c r="G233" i="26"/>
  <c r="H233" i="26" s="1"/>
  <c r="G232" i="26"/>
  <c r="H232" i="26" s="1"/>
  <c r="G230" i="26"/>
  <c r="H230" i="26" s="1"/>
  <c r="G219" i="26"/>
  <c r="H219" i="26" s="1"/>
  <c r="H220" i="26" s="1"/>
  <c r="G216" i="26"/>
  <c r="H216" i="26" s="1"/>
  <c r="G215" i="26"/>
  <c r="H215" i="26" s="1"/>
  <c r="G213" i="26"/>
  <c r="H213" i="26" s="1"/>
  <c r="G202" i="26"/>
  <c r="H202" i="26" s="1"/>
  <c r="H203" i="26" s="1"/>
  <c r="G199" i="26"/>
  <c r="H199" i="26" s="1"/>
  <c r="G198" i="26"/>
  <c r="H198" i="26" s="1"/>
  <c r="G196" i="26"/>
  <c r="H196" i="26" s="1"/>
  <c r="H185" i="26"/>
  <c r="H186" i="26" s="1"/>
  <c r="G182" i="26"/>
  <c r="H182" i="26" s="1"/>
  <c r="G181" i="26"/>
  <c r="H181" i="26" s="1"/>
  <c r="G179" i="26"/>
  <c r="H179" i="26" s="1"/>
  <c r="G168" i="26"/>
  <c r="H168" i="26" s="1"/>
  <c r="H169" i="26" s="1"/>
  <c r="G165" i="26"/>
  <c r="H165" i="26" s="1"/>
  <c r="G164" i="26"/>
  <c r="H164" i="26" s="1"/>
  <c r="G162" i="26"/>
  <c r="H162" i="26" s="1"/>
  <c r="G151" i="26"/>
  <c r="H151" i="26" s="1"/>
  <c r="H152" i="26" s="1"/>
  <c r="G148" i="26"/>
  <c r="H148" i="26" s="1"/>
  <c r="G147" i="26"/>
  <c r="H147" i="26" s="1"/>
  <c r="G145" i="26"/>
  <c r="H145" i="26" s="1"/>
  <c r="G134" i="26"/>
  <c r="H134" i="26" s="1"/>
  <c r="H135" i="26" s="1"/>
  <c r="G131" i="26"/>
  <c r="H131" i="26" s="1"/>
  <c r="G130" i="26"/>
  <c r="H130" i="26" s="1"/>
  <c r="G128" i="26"/>
  <c r="H128" i="26" s="1"/>
  <c r="G117" i="26"/>
  <c r="G114" i="26"/>
  <c r="H114" i="26" s="1"/>
  <c r="G113" i="26"/>
  <c r="H113" i="26" s="1"/>
  <c r="G111" i="26"/>
  <c r="H111" i="26" s="1"/>
  <c r="G100" i="26"/>
  <c r="G97" i="26"/>
  <c r="H97" i="26" s="1"/>
  <c r="G96" i="26"/>
  <c r="H96" i="26" s="1"/>
  <c r="G94" i="26"/>
  <c r="H94" i="26" s="1"/>
  <c r="G83" i="26"/>
  <c r="H83" i="26" s="1"/>
  <c r="H84" i="26" s="1"/>
  <c r="G80" i="26"/>
  <c r="H80" i="26" s="1"/>
  <c r="G79" i="26"/>
  <c r="H79" i="26" s="1"/>
  <c r="G77" i="26"/>
  <c r="H77" i="26" s="1"/>
  <c r="G66" i="26"/>
  <c r="H66" i="26" s="1"/>
  <c r="H67" i="26" s="1"/>
  <c r="G63" i="26"/>
  <c r="H63" i="26" s="1"/>
  <c r="G62" i="26"/>
  <c r="H62" i="26" s="1"/>
  <c r="G60" i="26"/>
  <c r="H60" i="26" s="1"/>
  <c r="G49" i="26"/>
  <c r="G46" i="26"/>
  <c r="H46" i="26" s="1"/>
  <c r="G45" i="26"/>
  <c r="H45" i="26" s="1"/>
  <c r="G43" i="26"/>
  <c r="H43" i="26" s="1"/>
  <c r="G32" i="26"/>
  <c r="H32" i="26" s="1"/>
  <c r="H33" i="26" s="1"/>
  <c r="G29" i="26"/>
  <c r="H29" i="26" s="1"/>
  <c r="G28" i="26"/>
  <c r="H28" i="26" s="1"/>
  <c r="G26" i="26"/>
  <c r="H26" i="26" s="1"/>
  <c r="G20" i="26"/>
  <c r="G15" i="26"/>
  <c r="H15" i="26" s="1"/>
  <c r="H16" i="26" s="1"/>
  <c r="G12" i="26"/>
  <c r="H12" i="26" s="1"/>
  <c r="G11" i="26"/>
  <c r="H11" i="26" s="1"/>
  <c r="G10" i="26"/>
  <c r="H10" i="26" s="1"/>
  <c r="G9" i="26"/>
  <c r="H9" i="26" s="1"/>
  <c r="F440" i="26"/>
  <c r="F287" i="26"/>
  <c r="F100" i="26"/>
  <c r="D27" i="26"/>
  <c r="G355" i="25"/>
  <c r="G337" i="25"/>
  <c r="G319" i="25"/>
  <c r="G301" i="25"/>
  <c r="G283" i="25"/>
  <c r="G265" i="25"/>
  <c r="G247" i="25"/>
  <c r="G229" i="25"/>
  <c r="G211" i="25"/>
  <c r="G349" i="25"/>
  <c r="G346" i="25"/>
  <c r="H346" i="25" s="1"/>
  <c r="G345" i="25"/>
  <c r="H345" i="25" s="1"/>
  <c r="G343" i="25"/>
  <c r="H343" i="25" s="1"/>
  <c r="G331" i="25"/>
  <c r="G328" i="25"/>
  <c r="H328" i="25" s="1"/>
  <c r="G327" i="25"/>
  <c r="H327" i="25" s="1"/>
  <c r="G325" i="25"/>
  <c r="H325" i="25" s="1"/>
  <c r="G313" i="25"/>
  <c r="G310" i="25"/>
  <c r="H310" i="25" s="1"/>
  <c r="G309" i="25"/>
  <c r="H309" i="25" s="1"/>
  <c r="G307" i="25"/>
  <c r="H307" i="25" s="1"/>
  <c r="G295" i="25"/>
  <c r="G292" i="25"/>
  <c r="H292" i="25" s="1"/>
  <c r="G291" i="25"/>
  <c r="H291" i="25" s="1"/>
  <c r="G289" i="25"/>
  <c r="H289" i="25" s="1"/>
  <c r="G277" i="25"/>
  <c r="G274" i="25"/>
  <c r="H274" i="25" s="1"/>
  <c r="G273" i="25"/>
  <c r="H273" i="25" s="1"/>
  <c r="G271" i="25"/>
  <c r="H271" i="25" s="1"/>
  <c r="G259" i="25"/>
  <c r="G256" i="25"/>
  <c r="H256" i="25" s="1"/>
  <c r="G255" i="25"/>
  <c r="H255" i="25" s="1"/>
  <c r="G253" i="25"/>
  <c r="H253" i="25" s="1"/>
  <c r="G241" i="25"/>
  <c r="H241" i="25" s="1"/>
  <c r="G238" i="25"/>
  <c r="H238" i="25" s="1"/>
  <c r="G237" i="25"/>
  <c r="H237" i="25" s="1"/>
  <c r="G235" i="25"/>
  <c r="H235" i="25" s="1"/>
  <c r="G223" i="25"/>
  <c r="H223" i="25" s="1"/>
  <c r="G220" i="25"/>
  <c r="H220" i="25" s="1"/>
  <c r="G219" i="25"/>
  <c r="H219" i="25" s="1"/>
  <c r="G217" i="25"/>
  <c r="H217" i="25" s="1"/>
  <c r="H205" i="25"/>
  <c r="H207" i="25" s="1"/>
  <c r="G202" i="25"/>
  <c r="H202" i="25" s="1"/>
  <c r="G201" i="25"/>
  <c r="H201" i="25" s="1"/>
  <c r="G200" i="25"/>
  <c r="H200" i="25" s="1"/>
  <c r="G199" i="25"/>
  <c r="H199" i="25" s="1"/>
  <c r="F259" i="25"/>
  <c r="D218" i="25"/>
  <c r="G67" i="24"/>
  <c r="G45" i="24"/>
  <c r="G62" i="24"/>
  <c r="H62" i="24" s="1"/>
  <c r="G61" i="24"/>
  <c r="H61" i="24" s="1"/>
  <c r="G60" i="24"/>
  <c r="H60" i="24" s="1"/>
  <c r="G59" i="24"/>
  <c r="H59" i="24" s="1"/>
  <c r="G57" i="24"/>
  <c r="H57" i="24" s="1"/>
  <c r="G54" i="24"/>
  <c r="H54" i="24" s="1"/>
  <c r="G53" i="24"/>
  <c r="H53" i="24" s="1"/>
  <c r="G52" i="24"/>
  <c r="H52" i="24" s="1"/>
  <c r="G51" i="24"/>
  <c r="H51" i="24" s="1"/>
  <c r="G40" i="24"/>
  <c r="H40" i="24" s="1"/>
  <c r="G39" i="24"/>
  <c r="H39" i="24" s="1"/>
  <c r="G38" i="24"/>
  <c r="H38" i="24" s="1"/>
  <c r="G37" i="24"/>
  <c r="H37" i="24" s="1"/>
  <c r="G35" i="24"/>
  <c r="H35" i="24" s="1"/>
  <c r="G32" i="24"/>
  <c r="H32" i="24" s="1"/>
  <c r="G31" i="24"/>
  <c r="H31" i="24" s="1"/>
  <c r="G30" i="24"/>
  <c r="H30" i="24" s="1"/>
  <c r="G29" i="24"/>
  <c r="H29" i="24" s="1"/>
  <c r="G18" i="24"/>
  <c r="H18" i="24" s="1"/>
  <c r="G17" i="24"/>
  <c r="H17" i="24" s="1"/>
  <c r="G16" i="24"/>
  <c r="H16" i="24" s="1"/>
  <c r="G15" i="24"/>
  <c r="H15" i="24" s="1"/>
  <c r="G13" i="24"/>
  <c r="H13" i="24" s="1"/>
  <c r="G10" i="24"/>
  <c r="H10" i="24" s="1"/>
  <c r="G9" i="24"/>
  <c r="H9" i="24" s="1"/>
  <c r="G8" i="24"/>
  <c r="H8" i="24" s="1"/>
  <c r="G7" i="24"/>
  <c r="H7" i="24" s="1"/>
  <c r="G23" i="24"/>
  <c r="D3" i="24"/>
  <c r="C1492" i="27" s="1"/>
  <c r="G223" i="23"/>
  <c r="G206" i="23"/>
  <c r="G189" i="23"/>
  <c r="G171" i="23"/>
  <c r="G88" i="23"/>
  <c r="G71" i="23"/>
  <c r="G54" i="23"/>
  <c r="G37" i="23"/>
  <c r="G19" i="23"/>
  <c r="G218" i="23"/>
  <c r="H218" i="23" s="1"/>
  <c r="H219" i="23" s="1"/>
  <c r="G215" i="23"/>
  <c r="H215" i="23" s="1"/>
  <c r="G214" i="23"/>
  <c r="H214" i="23" s="1"/>
  <c r="G212" i="23"/>
  <c r="H212" i="23" s="1"/>
  <c r="G201" i="23"/>
  <c r="H201" i="23" s="1"/>
  <c r="H202" i="23" s="1"/>
  <c r="G198" i="23"/>
  <c r="H198" i="23" s="1"/>
  <c r="G197" i="23"/>
  <c r="H197" i="23" s="1"/>
  <c r="G195" i="23"/>
  <c r="H195" i="23" s="1"/>
  <c r="G184" i="23"/>
  <c r="H184" i="23" s="1"/>
  <c r="H185" i="23" s="1"/>
  <c r="G181" i="23"/>
  <c r="H181" i="23" s="1"/>
  <c r="G180" i="23"/>
  <c r="H180" i="23" s="1"/>
  <c r="G178" i="23"/>
  <c r="H178" i="23" s="1"/>
  <c r="G166" i="23"/>
  <c r="H166" i="23" s="1"/>
  <c r="H167" i="23" s="1"/>
  <c r="G163" i="23"/>
  <c r="H163" i="23" s="1"/>
  <c r="G162" i="23"/>
  <c r="H162" i="23" s="1"/>
  <c r="G160" i="23"/>
  <c r="H160" i="23" s="1"/>
  <c r="G83" i="23"/>
  <c r="H83" i="23" s="1"/>
  <c r="H84" i="23" s="1"/>
  <c r="G80" i="23"/>
  <c r="H80" i="23" s="1"/>
  <c r="G79" i="23"/>
  <c r="H79" i="23" s="1"/>
  <c r="G77" i="23"/>
  <c r="H77" i="23" s="1"/>
  <c r="G66" i="23"/>
  <c r="G63" i="23"/>
  <c r="H63" i="23" s="1"/>
  <c r="G62" i="23"/>
  <c r="H62" i="23" s="1"/>
  <c r="G60" i="23"/>
  <c r="H60" i="23" s="1"/>
  <c r="G49" i="23"/>
  <c r="G46" i="23"/>
  <c r="H46" i="23" s="1"/>
  <c r="G45" i="23"/>
  <c r="H45" i="23" s="1"/>
  <c r="G43" i="23"/>
  <c r="H43" i="23" s="1"/>
  <c r="G32" i="23"/>
  <c r="G29" i="23"/>
  <c r="H29" i="23" s="1"/>
  <c r="G28" i="23"/>
  <c r="H28" i="23" s="1"/>
  <c r="G26" i="23"/>
  <c r="H26" i="23" s="1"/>
  <c r="G14" i="23"/>
  <c r="H14" i="23" s="1"/>
  <c r="H15" i="23" s="1"/>
  <c r="G11" i="23"/>
  <c r="H11" i="23" s="1"/>
  <c r="G10" i="23"/>
  <c r="H10" i="23" s="1"/>
  <c r="G9" i="23"/>
  <c r="H9" i="23" s="1"/>
  <c r="F32" i="23"/>
  <c r="F49" i="23" s="1"/>
  <c r="F66" i="23" s="1"/>
  <c r="D27" i="23"/>
  <c r="G594" i="22"/>
  <c r="G591" i="22"/>
  <c r="H591" i="22" s="1"/>
  <c r="G590" i="22"/>
  <c r="H590" i="22" s="1"/>
  <c r="G577" i="22"/>
  <c r="G574" i="22"/>
  <c r="H574" i="22" s="1"/>
  <c r="G573" i="22"/>
  <c r="H573" i="22" s="1"/>
  <c r="G571" i="22"/>
  <c r="H571" i="22" s="1"/>
  <c r="G560" i="22"/>
  <c r="G557" i="22"/>
  <c r="H557" i="22" s="1"/>
  <c r="G556" i="22"/>
  <c r="H556" i="22" s="1"/>
  <c r="G554" i="22"/>
  <c r="H554" i="22" s="1"/>
  <c r="G543" i="22"/>
  <c r="G540" i="22"/>
  <c r="H540" i="22" s="1"/>
  <c r="G539" i="22"/>
  <c r="H539" i="22" s="1"/>
  <c r="G537" i="22"/>
  <c r="H537" i="22" s="1"/>
  <c r="G526" i="22"/>
  <c r="G523" i="22"/>
  <c r="H523" i="22" s="1"/>
  <c r="G522" i="22"/>
  <c r="H522" i="22" s="1"/>
  <c r="G520" i="22"/>
  <c r="H520" i="22" s="1"/>
  <c r="G508" i="22"/>
  <c r="G505" i="22"/>
  <c r="H505" i="22" s="1"/>
  <c r="G504" i="22"/>
  <c r="H504" i="22" s="1"/>
  <c r="G491" i="22"/>
  <c r="G488" i="22"/>
  <c r="H488" i="22" s="1"/>
  <c r="G487" i="22"/>
  <c r="H487" i="22" s="1"/>
  <c r="G485" i="22"/>
  <c r="H485" i="22" s="1"/>
  <c r="G474" i="22"/>
  <c r="G471" i="22"/>
  <c r="H471" i="22" s="1"/>
  <c r="G470" i="22"/>
  <c r="H470" i="22" s="1"/>
  <c r="G457" i="22"/>
  <c r="H457" i="22" s="1"/>
  <c r="H458" i="22" s="1"/>
  <c r="G454" i="22"/>
  <c r="H454" i="22" s="1"/>
  <c r="G453" i="22"/>
  <c r="H453" i="22" s="1"/>
  <c r="G451" i="22"/>
  <c r="H451" i="22" s="1"/>
  <c r="G440" i="22"/>
  <c r="H440" i="22" s="1"/>
  <c r="H441" i="22" s="1"/>
  <c r="G437" i="22"/>
  <c r="H437" i="22" s="1"/>
  <c r="G436" i="22"/>
  <c r="H436" i="22" s="1"/>
  <c r="G434" i="22"/>
  <c r="H434" i="22" s="1"/>
  <c r="G405" i="22"/>
  <c r="G402" i="22"/>
  <c r="H402" i="22" s="1"/>
  <c r="G401" i="22"/>
  <c r="H401" i="22" s="1"/>
  <c r="G399" i="22"/>
  <c r="H399" i="22" s="1"/>
  <c r="G388" i="22"/>
  <c r="H388" i="22" s="1"/>
  <c r="H389" i="22" s="1"/>
  <c r="G385" i="22"/>
  <c r="H385" i="22" s="1"/>
  <c r="G384" i="22"/>
  <c r="H384" i="22" s="1"/>
  <c r="G382" i="22"/>
  <c r="H382" i="22" s="1"/>
  <c r="G371" i="22"/>
  <c r="G368" i="22"/>
  <c r="H368" i="22" s="1"/>
  <c r="G367" i="22"/>
  <c r="H367" i="22" s="1"/>
  <c r="G365" i="22"/>
  <c r="H365" i="22" s="1"/>
  <c r="G354" i="22"/>
  <c r="G351" i="22"/>
  <c r="H351" i="22" s="1"/>
  <c r="G350" i="22"/>
  <c r="H350" i="22" s="1"/>
  <c r="G348" i="22"/>
  <c r="H348" i="22" s="1"/>
  <c r="G337" i="22"/>
  <c r="H337" i="22" s="1"/>
  <c r="H338" i="22" s="1"/>
  <c r="G334" i="22"/>
  <c r="H334" i="22" s="1"/>
  <c r="G333" i="22"/>
  <c r="H333" i="22" s="1"/>
  <c r="G331" i="22"/>
  <c r="H331" i="22" s="1"/>
  <c r="G320" i="22"/>
  <c r="G317" i="22"/>
  <c r="H317" i="22" s="1"/>
  <c r="G316" i="22"/>
  <c r="H316" i="22" s="1"/>
  <c r="G314" i="22"/>
  <c r="H314" i="22" s="1"/>
  <c r="G303" i="22"/>
  <c r="G300" i="22"/>
  <c r="H300" i="22" s="1"/>
  <c r="G299" i="22"/>
  <c r="H299" i="22" s="1"/>
  <c r="G298" i="22"/>
  <c r="H298" i="22" s="1"/>
  <c r="G297" i="22"/>
  <c r="H297" i="22" s="1"/>
  <c r="G286" i="22"/>
  <c r="H286" i="22" s="1"/>
  <c r="H287" i="22" s="1"/>
  <c r="G283" i="22"/>
  <c r="H283" i="22" s="1"/>
  <c r="G282" i="22"/>
  <c r="H282" i="22" s="1"/>
  <c r="G281" i="22"/>
  <c r="H281" i="22" s="1"/>
  <c r="G280" i="22"/>
  <c r="H280" i="22" s="1"/>
  <c r="G234" i="22"/>
  <c r="G231" i="22"/>
  <c r="H231" i="22" s="1"/>
  <c r="G230" i="22"/>
  <c r="H230" i="22" s="1"/>
  <c r="G228" i="22"/>
  <c r="H228" i="22" s="1"/>
  <c r="G217" i="22"/>
  <c r="G214" i="22"/>
  <c r="H214" i="22" s="1"/>
  <c r="G213" i="22"/>
  <c r="H213" i="22" s="1"/>
  <c r="G211" i="22"/>
  <c r="H211" i="22" s="1"/>
  <c r="G200" i="22"/>
  <c r="H200" i="22" s="1"/>
  <c r="H201" i="22" s="1"/>
  <c r="G197" i="22"/>
  <c r="H197" i="22" s="1"/>
  <c r="G196" i="22"/>
  <c r="H196" i="22" s="1"/>
  <c r="G194" i="22"/>
  <c r="H194" i="22" s="1"/>
  <c r="G183" i="22"/>
  <c r="H183" i="22" s="1"/>
  <c r="H184" i="22" s="1"/>
  <c r="G180" i="22"/>
  <c r="H180" i="22" s="1"/>
  <c r="G179" i="22"/>
  <c r="H179" i="22" s="1"/>
  <c r="G177" i="22"/>
  <c r="H177" i="22" s="1"/>
  <c r="G166" i="22"/>
  <c r="G163" i="22"/>
  <c r="H163" i="22" s="1"/>
  <c r="G162" i="22"/>
  <c r="H162" i="22" s="1"/>
  <c r="G160" i="22"/>
  <c r="H160" i="22" s="1"/>
  <c r="G149" i="22"/>
  <c r="G146" i="22"/>
  <c r="H146" i="22" s="1"/>
  <c r="G145" i="22"/>
  <c r="H145" i="22" s="1"/>
  <c r="G143" i="22"/>
  <c r="H143" i="22" s="1"/>
  <c r="G132" i="22"/>
  <c r="H132" i="22" s="1"/>
  <c r="H133" i="22" s="1"/>
  <c r="G129" i="22"/>
  <c r="H129" i="22" s="1"/>
  <c r="G128" i="22"/>
  <c r="H128" i="22" s="1"/>
  <c r="G126" i="22"/>
  <c r="H126" i="22" s="1"/>
  <c r="G115" i="22"/>
  <c r="H115" i="22" s="1"/>
  <c r="H116" i="22" s="1"/>
  <c r="G112" i="22"/>
  <c r="H112" i="22" s="1"/>
  <c r="G111" i="22"/>
  <c r="H111" i="22" s="1"/>
  <c r="G109" i="22"/>
  <c r="H109" i="22" s="1"/>
  <c r="G98" i="22"/>
  <c r="G95" i="22"/>
  <c r="H95" i="22" s="1"/>
  <c r="G94" i="22"/>
  <c r="H94" i="22" s="1"/>
  <c r="G92" i="22"/>
  <c r="H92" i="22" s="1"/>
  <c r="G81" i="22"/>
  <c r="G78" i="22"/>
  <c r="H78" i="22" s="1"/>
  <c r="G77" i="22"/>
  <c r="H77" i="22" s="1"/>
  <c r="G75" i="22"/>
  <c r="H75" i="22" s="1"/>
  <c r="G64" i="22"/>
  <c r="H64" i="22" s="1"/>
  <c r="H65" i="22" s="1"/>
  <c r="G61" i="22"/>
  <c r="H61" i="22" s="1"/>
  <c r="G60" i="22"/>
  <c r="H60" i="22" s="1"/>
  <c r="G58" i="22"/>
  <c r="H58" i="22" s="1"/>
  <c r="G47" i="22"/>
  <c r="H47" i="22" s="1"/>
  <c r="H48" i="22" s="1"/>
  <c r="G44" i="22"/>
  <c r="H44" i="22" s="1"/>
  <c r="G43" i="22"/>
  <c r="H43" i="22" s="1"/>
  <c r="G41" i="22"/>
  <c r="H41" i="22" s="1"/>
  <c r="G30" i="22"/>
  <c r="H30" i="22" s="1"/>
  <c r="H31" i="22" s="1"/>
  <c r="G27" i="22"/>
  <c r="H27" i="22" s="1"/>
  <c r="G26" i="22"/>
  <c r="H26" i="22" s="1"/>
  <c r="G24" i="22"/>
  <c r="H24" i="22" s="1"/>
  <c r="G13" i="22"/>
  <c r="H13" i="22" s="1"/>
  <c r="H14" i="22" s="1"/>
  <c r="G10" i="22"/>
  <c r="H10" i="22" s="1"/>
  <c r="G9" i="22"/>
  <c r="H9" i="22" s="1"/>
  <c r="G8" i="22"/>
  <c r="H8" i="22" s="1"/>
  <c r="G7" i="22"/>
  <c r="H7" i="22" s="1"/>
  <c r="G18" i="22"/>
  <c r="G412" i="21"/>
  <c r="G395" i="21"/>
  <c r="G430" i="21"/>
  <c r="G377" i="21"/>
  <c r="G360" i="21"/>
  <c r="G343" i="21"/>
  <c r="G326" i="21"/>
  <c r="G308" i="21"/>
  <c r="G289" i="21"/>
  <c r="G271" i="21"/>
  <c r="G252" i="21"/>
  <c r="G230" i="21"/>
  <c r="G211" i="21"/>
  <c r="G192" i="21"/>
  <c r="G172" i="21"/>
  <c r="G153" i="21"/>
  <c r="G135" i="21"/>
  <c r="G115" i="21"/>
  <c r="G97" i="21"/>
  <c r="G79" i="21"/>
  <c r="G407" i="21"/>
  <c r="G404" i="21"/>
  <c r="G403" i="21"/>
  <c r="G402" i="21"/>
  <c r="G401" i="21"/>
  <c r="G390" i="21"/>
  <c r="G387" i="21"/>
  <c r="G386" i="21"/>
  <c r="G385" i="21"/>
  <c r="G384" i="21"/>
  <c r="G425" i="21"/>
  <c r="G421" i="21"/>
  <c r="G420" i="21"/>
  <c r="G419" i="21"/>
  <c r="G418" i="21"/>
  <c r="G372" i="21"/>
  <c r="G369" i="21"/>
  <c r="G368" i="21"/>
  <c r="G367" i="21"/>
  <c r="G366" i="21"/>
  <c r="G352" i="21"/>
  <c r="G351" i="21"/>
  <c r="G350" i="21"/>
  <c r="G338" i="21"/>
  <c r="G335" i="21"/>
  <c r="G334" i="21"/>
  <c r="G333" i="21"/>
  <c r="G321" i="21"/>
  <c r="G317" i="21"/>
  <c r="G316" i="21"/>
  <c r="G315" i="21"/>
  <c r="G314" i="21"/>
  <c r="G299" i="21"/>
  <c r="G298" i="21"/>
  <c r="G297" i="21"/>
  <c r="G296" i="21"/>
  <c r="G284" i="21"/>
  <c r="G281" i="21"/>
  <c r="G280" i="21"/>
  <c r="G279" i="21"/>
  <c r="G278" i="21"/>
  <c r="G266" i="21"/>
  <c r="G265" i="21"/>
  <c r="G264" i="21"/>
  <c r="H264" i="21" s="1"/>
  <c r="G261" i="21"/>
  <c r="G260" i="21"/>
  <c r="G259" i="21"/>
  <c r="G247" i="21"/>
  <c r="G246" i="21"/>
  <c r="G245" i="21"/>
  <c r="G244" i="21"/>
  <c r="G243" i="21"/>
  <c r="G242" i="21"/>
  <c r="G239" i="21"/>
  <c r="G238" i="21"/>
  <c r="G237" i="21"/>
  <c r="G225" i="21"/>
  <c r="G224" i="21"/>
  <c r="G223" i="21"/>
  <c r="H223" i="21" s="1"/>
  <c r="G220" i="21"/>
  <c r="G219" i="21"/>
  <c r="G218" i="21"/>
  <c r="G205" i="21"/>
  <c r="G206" i="21"/>
  <c r="G204" i="21"/>
  <c r="G201" i="21"/>
  <c r="G200" i="21"/>
  <c r="G199" i="21"/>
  <c r="G187" i="21"/>
  <c r="G186" i="21"/>
  <c r="G184" i="21"/>
  <c r="G181" i="21"/>
  <c r="G180" i="21"/>
  <c r="G179" i="21"/>
  <c r="G167" i="21"/>
  <c r="H167" i="21" s="1"/>
  <c r="G166" i="21"/>
  <c r="H166" i="21" s="1"/>
  <c r="G163" i="21"/>
  <c r="G162" i="21"/>
  <c r="G161" i="21"/>
  <c r="G148" i="21"/>
  <c r="G147" i="21"/>
  <c r="G144" i="21"/>
  <c r="G143" i="21"/>
  <c r="G142" i="21"/>
  <c r="G130" i="21"/>
  <c r="G128" i="21"/>
  <c r="G125" i="21"/>
  <c r="G124" i="21"/>
  <c r="G123" i="21"/>
  <c r="G110" i="21"/>
  <c r="G106" i="21"/>
  <c r="G105" i="21"/>
  <c r="G104" i="21"/>
  <c r="G91" i="21"/>
  <c r="G88" i="21"/>
  <c r="G87" i="21"/>
  <c r="G86" i="21"/>
  <c r="G92" i="21"/>
  <c r="G74" i="21"/>
  <c r="G73" i="21"/>
  <c r="G70" i="21"/>
  <c r="G69" i="21"/>
  <c r="F491" i="22"/>
  <c r="F508" i="22" s="1"/>
  <c r="F405" i="22"/>
  <c r="F354" i="22"/>
  <c r="F371" i="22" s="1"/>
  <c r="D315" i="22"/>
  <c r="F303" i="22"/>
  <c r="F320" i="22" s="1"/>
  <c r="F217" i="22"/>
  <c r="F234" i="22" s="1"/>
  <c r="F149" i="22"/>
  <c r="F166" i="22" s="1"/>
  <c r="F81" i="22"/>
  <c r="D25" i="22"/>
  <c r="D3" i="22"/>
  <c r="C1437" i="27" l="1"/>
  <c r="G27" i="23"/>
  <c r="G27" i="26"/>
  <c r="H27" i="26" s="1"/>
  <c r="H33" i="24"/>
  <c r="H11" i="24"/>
  <c r="H12" i="23"/>
  <c r="H18" i="23" s="1"/>
  <c r="H303" i="22"/>
  <c r="H304" i="22" s="1"/>
  <c r="H508" i="22"/>
  <c r="H509" i="22" s="1"/>
  <c r="H474" i="22"/>
  <c r="H475" i="22" s="1"/>
  <c r="H166" i="22"/>
  <c r="H167" i="22" s="1"/>
  <c r="H301" i="22"/>
  <c r="H11" i="22"/>
  <c r="H17" i="22" s="1"/>
  <c r="H2057" i="26"/>
  <c r="H203" i="25"/>
  <c r="H210" i="25" s="1"/>
  <c r="H211" i="25" s="1"/>
  <c r="H1594" i="26"/>
  <c r="H1595" i="26" s="1"/>
  <c r="H1526" i="26"/>
  <c r="H1527" i="26" s="1"/>
  <c r="H1492" i="26"/>
  <c r="H1493" i="26" s="1"/>
  <c r="H1509" i="26"/>
  <c r="H1510" i="26" s="1"/>
  <c r="H1747" i="26"/>
  <c r="H1748" i="26" s="1"/>
  <c r="H1458" i="26"/>
  <c r="H168" i="21"/>
  <c r="H1267" i="26"/>
  <c r="H1268" i="26" s="1"/>
  <c r="H13" i="26"/>
  <c r="H19" i="26" s="1"/>
  <c r="H20" i="26" s="1"/>
  <c r="H1114" i="26"/>
  <c r="H1115" i="26" s="1"/>
  <c r="H883" i="26"/>
  <c r="H884" i="26" s="1"/>
  <c r="H644" i="26"/>
  <c r="H645" i="26" s="1"/>
  <c r="H712" i="26"/>
  <c r="H713" i="26" s="1"/>
  <c r="H729" i="26"/>
  <c r="H730" i="26" s="1"/>
  <c r="H746" i="26"/>
  <c r="H747" i="26" s="1"/>
  <c r="H797" i="26"/>
  <c r="H798" i="26" s="1"/>
  <c r="H49" i="26"/>
  <c r="H50" i="26" s="1"/>
  <c r="D42" i="22"/>
  <c r="D59" i="22" s="1"/>
  <c r="G59" i="22" s="1"/>
  <c r="G25" i="22"/>
  <c r="H25" i="22" s="1"/>
  <c r="H28" i="22" s="1"/>
  <c r="H34" i="22" s="1"/>
  <c r="D332" i="22"/>
  <c r="G332" i="22" s="1"/>
  <c r="H332" i="22" s="1"/>
  <c r="H335" i="22" s="1"/>
  <c r="H341" i="22" s="1"/>
  <c r="G315" i="22"/>
  <c r="H315" i="22" s="1"/>
  <c r="H318" i="22" s="1"/>
  <c r="D236" i="25"/>
  <c r="G218" i="25"/>
  <c r="H218" i="25" s="1"/>
  <c r="H221" i="25" s="1"/>
  <c r="J171" i="2"/>
  <c r="J588" i="2"/>
  <c r="J593" i="2"/>
  <c r="J226" i="2"/>
  <c r="J85" i="2"/>
  <c r="J147" i="2"/>
  <c r="H55" i="24"/>
  <c r="H954" i="26"/>
  <c r="D44" i="26"/>
  <c r="H936" i="26"/>
  <c r="H287" i="26"/>
  <c r="H288" i="26" s="1"/>
  <c r="H440" i="26"/>
  <c r="H441" i="26" s="1"/>
  <c r="H2039" i="26"/>
  <c r="H100" i="26"/>
  <c r="H101" i="26" s="1"/>
  <c r="F117" i="26"/>
  <c r="H117" i="26" s="1"/>
  <c r="H118" i="26" s="1"/>
  <c r="H1438" i="26"/>
  <c r="H1440" i="26" s="1"/>
  <c r="F457" i="26"/>
  <c r="H457" i="26" s="1"/>
  <c r="H458" i="26" s="1"/>
  <c r="H2530" i="26"/>
  <c r="H27" i="23"/>
  <c r="H30" i="23" s="1"/>
  <c r="D254" i="25"/>
  <c r="G254" i="25" s="1"/>
  <c r="H225" i="25"/>
  <c r="F277" i="25"/>
  <c r="H259" i="25"/>
  <c r="H66" i="23"/>
  <c r="H67" i="23" s="1"/>
  <c r="H49" i="23"/>
  <c r="H50" i="23" s="1"/>
  <c r="D44" i="23"/>
  <c r="H32" i="23"/>
  <c r="H33" i="23" s="1"/>
  <c r="H234" i="22"/>
  <c r="H235" i="22" s="1"/>
  <c r="H81" i="22"/>
  <c r="H82" i="22" s="1"/>
  <c r="H320" i="22"/>
  <c r="H321" i="22" s="1"/>
  <c r="H491" i="22"/>
  <c r="H492" i="22" s="1"/>
  <c r="H149" i="22"/>
  <c r="H150" i="22" s="1"/>
  <c r="H405" i="22"/>
  <c r="H406" i="22" s="1"/>
  <c r="H354" i="22"/>
  <c r="H355" i="22" s="1"/>
  <c r="H371" i="22"/>
  <c r="H372" i="22" s="1"/>
  <c r="H217" i="22"/>
  <c r="H218" i="22" s="1"/>
  <c r="F98" i="22"/>
  <c r="H98" i="22" s="1"/>
  <c r="H99" i="22" s="1"/>
  <c r="H284" i="22"/>
  <c r="H290" i="22" s="1"/>
  <c r="F526" i="22"/>
  <c r="D349" i="22"/>
  <c r="G349" i="22" s="1"/>
  <c r="H407" i="21"/>
  <c r="H408" i="21" s="1"/>
  <c r="H404" i="21"/>
  <c r="H403" i="21"/>
  <c r="H402" i="21"/>
  <c r="H401" i="21"/>
  <c r="H390" i="21"/>
  <c r="H391" i="21" s="1"/>
  <c r="H387" i="21"/>
  <c r="H386" i="21"/>
  <c r="H385" i="21"/>
  <c r="H384" i="21"/>
  <c r="H425" i="21"/>
  <c r="H426" i="21" s="1"/>
  <c r="H421" i="21"/>
  <c r="H420" i="21"/>
  <c r="H419" i="21"/>
  <c r="H418" i="21"/>
  <c r="H372" i="21"/>
  <c r="H373" i="21" s="1"/>
  <c r="H369" i="21"/>
  <c r="H368" i="21"/>
  <c r="H367" i="21"/>
  <c r="H366" i="21"/>
  <c r="H352" i="21"/>
  <c r="H351" i="21"/>
  <c r="H350" i="21"/>
  <c r="H338" i="21"/>
  <c r="H339" i="21" s="1"/>
  <c r="H335" i="21"/>
  <c r="H334" i="21"/>
  <c r="H333" i="21"/>
  <c r="H321" i="21"/>
  <c r="H322" i="21" s="1"/>
  <c r="H317" i="21"/>
  <c r="H316" i="21"/>
  <c r="H315" i="21"/>
  <c r="H314" i="21"/>
  <c r="H299" i="21"/>
  <c r="H298" i="21"/>
  <c r="H297" i="21"/>
  <c r="H296" i="21"/>
  <c r="H284" i="21"/>
  <c r="H285" i="21" s="1"/>
  <c r="H281" i="21"/>
  <c r="H280" i="21"/>
  <c r="H279" i="21"/>
  <c r="H278" i="21"/>
  <c r="H266" i="21"/>
  <c r="H265" i="21"/>
  <c r="H261" i="21"/>
  <c r="H260" i="21"/>
  <c r="H259" i="21"/>
  <c r="H247" i="21"/>
  <c r="H246" i="21"/>
  <c r="H245" i="21"/>
  <c r="H244" i="21"/>
  <c r="H243" i="21"/>
  <c r="H242" i="21"/>
  <c r="H239" i="21"/>
  <c r="H238" i="21"/>
  <c r="H237" i="21"/>
  <c r="H225" i="21"/>
  <c r="H224" i="21"/>
  <c r="H220" i="21"/>
  <c r="H219" i="21"/>
  <c r="H218" i="21"/>
  <c r="H206" i="21"/>
  <c r="H205" i="21"/>
  <c r="H204" i="21"/>
  <c r="H201" i="21"/>
  <c r="H200" i="21"/>
  <c r="H199" i="21"/>
  <c r="H198" i="21"/>
  <c r="H187" i="21"/>
  <c r="H186" i="21"/>
  <c r="H184" i="21"/>
  <c r="H181" i="21"/>
  <c r="H180" i="21"/>
  <c r="H179" i="21"/>
  <c r="H163" i="21"/>
  <c r="H162" i="21"/>
  <c r="H161" i="21"/>
  <c r="H148" i="21"/>
  <c r="H147" i="21"/>
  <c r="H144" i="21"/>
  <c r="H143" i="21"/>
  <c r="H142" i="21"/>
  <c r="H130" i="21"/>
  <c r="H128" i="21"/>
  <c r="H125" i="21"/>
  <c r="H124" i="21"/>
  <c r="H123" i="21"/>
  <c r="H110" i="21"/>
  <c r="H111" i="21" s="1"/>
  <c r="H106" i="21"/>
  <c r="H105" i="21"/>
  <c r="H104" i="21"/>
  <c r="H92" i="21"/>
  <c r="H91" i="21"/>
  <c r="H93" i="21" s="1"/>
  <c r="H88" i="21"/>
  <c r="H87" i="21"/>
  <c r="H86" i="21"/>
  <c r="H73" i="21"/>
  <c r="H70" i="21"/>
  <c r="H69" i="21"/>
  <c r="H68" i="21"/>
  <c r="D3" i="21"/>
  <c r="G100" i="20"/>
  <c r="G83" i="20"/>
  <c r="G24" i="20"/>
  <c r="G95" i="20"/>
  <c r="H95" i="20" s="1"/>
  <c r="H96" i="20" s="1"/>
  <c r="G92" i="20"/>
  <c r="H92" i="20" s="1"/>
  <c r="G91" i="20"/>
  <c r="H91" i="20" s="1"/>
  <c r="G90" i="20"/>
  <c r="H90" i="20" s="1"/>
  <c r="G89" i="20"/>
  <c r="H89" i="20" s="1"/>
  <c r="G78" i="20"/>
  <c r="H78" i="20" s="1"/>
  <c r="G77" i="20"/>
  <c r="H77" i="20" s="1"/>
  <c r="G76" i="20"/>
  <c r="H76" i="20" s="1"/>
  <c r="G73" i="20"/>
  <c r="H73" i="20" s="1"/>
  <c r="G72" i="20"/>
  <c r="H72" i="20" s="1"/>
  <c r="G71" i="20"/>
  <c r="H71" i="20" s="1"/>
  <c r="G70" i="20"/>
  <c r="H70" i="20" s="1"/>
  <c r="G18" i="20"/>
  <c r="H18" i="20" s="1"/>
  <c r="G17" i="20"/>
  <c r="H17" i="20" s="1"/>
  <c r="G16" i="20"/>
  <c r="H16" i="20" s="1"/>
  <c r="G15" i="20"/>
  <c r="H15" i="20" s="1"/>
  <c r="G12" i="20"/>
  <c r="H12" i="20" s="1"/>
  <c r="G11" i="20"/>
  <c r="H11" i="20" s="1"/>
  <c r="G10" i="20"/>
  <c r="H10" i="20" s="1"/>
  <c r="G9" i="20"/>
  <c r="H9" i="20" s="1"/>
  <c r="D3" i="20"/>
  <c r="G469" i="19"/>
  <c r="G447" i="19"/>
  <c r="G412" i="19"/>
  <c r="G393" i="19"/>
  <c r="G374" i="19"/>
  <c r="G353" i="19"/>
  <c r="G333" i="19"/>
  <c r="G313" i="19"/>
  <c r="G292" i="19"/>
  <c r="G274" i="19"/>
  <c r="G255" i="19"/>
  <c r="G236" i="19"/>
  <c r="G218" i="19"/>
  <c r="G199" i="19"/>
  <c r="G181" i="19"/>
  <c r="G162" i="19"/>
  <c r="G143" i="19"/>
  <c r="G128" i="19"/>
  <c r="G109" i="19"/>
  <c r="G92" i="19"/>
  <c r="G69" i="19"/>
  <c r="G46" i="19"/>
  <c r="G31" i="19"/>
  <c r="G16" i="19"/>
  <c r="G464" i="19"/>
  <c r="H464" i="19" s="1"/>
  <c r="G463" i="19"/>
  <c r="H463" i="19" s="1"/>
  <c r="G462" i="19"/>
  <c r="H462" i="19" s="1"/>
  <c r="G461" i="19"/>
  <c r="H461" i="19" s="1"/>
  <c r="G460" i="19"/>
  <c r="H460" i="19" s="1"/>
  <c r="G459" i="19"/>
  <c r="H459" i="19" s="1"/>
  <c r="G456" i="19"/>
  <c r="H456" i="19" s="1"/>
  <c r="G455" i="19"/>
  <c r="H455" i="19" s="1"/>
  <c r="G454" i="19"/>
  <c r="H454" i="19" s="1"/>
  <c r="G453" i="19"/>
  <c r="H453" i="19" s="1"/>
  <c r="G442" i="19"/>
  <c r="H442" i="19" s="1"/>
  <c r="H443" i="19" s="1"/>
  <c r="G439" i="19"/>
  <c r="H439" i="19" s="1"/>
  <c r="G438" i="19"/>
  <c r="H438" i="19" s="1"/>
  <c r="G437" i="19"/>
  <c r="H437" i="19" s="1"/>
  <c r="G436" i="19"/>
  <c r="H436" i="19" s="1"/>
  <c r="G407" i="19"/>
  <c r="H407" i="19" s="1"/>
  <c r="G406" i="19"/>
  <c r="H406" i="19" s="1"/>
  <c r="G403" i="19"/>
  <c r="H403" i="19" s="1"/>
  <c r="G402" i="19"/>
  <c r="H402" i="19" s="1"/>
  <c r="G401" i="19"/>
  <c r="H401" i="19" s="1"/>
  <c r="G400" i="19"/>
  <c r="H400" i="19" s="1"/>
  <c r="G388" i="19"/>
  <c r="H388" i="19" s="1"/>
  <c r="G387" i="19"/>
  <c r="H387" i="19" s="1"/>
  <c r="G386" i="19"/>
  <c r="H386" i="19" s="1"/>
  <c r="G383" i="19"/>
  <c r="H383" i="19" s="1"/>
  <c r="G382" i="19"/>
  <c r="H382" i="19" s="1"/>
  <c r="G381" i="19"/>
  <c r="H381" i="19" s="1"/>
  <c r="G380" i="19"/>
  <c r="H380" i="19" s="1"/>
  <c r="G369" i="19"/>
  <c r="H369" i="19" s="1"/>
  <c r="G368" i="19"/>
  <c r="H368" i="19" s="1"/>
  <c r="G367" i="19"/>
  <c r="H367" i="19" s="1"/>
  <c r="G366" i="19"/>
  <c r="H366" i="19" s="1"/>
  <c r="G365" i="19"/>
  <c r="H365" i="19" s="1"/>
  <c r="G362" i="19"/>
  <c r="H362" i="19" s="1"/>
  <c r="G361" i="19"/>
  <c r="H361" i="19" s="1"/>
  <c r="G360" i="19"/>
  <c r="H360" i="19" s="1"/>
  <c r="G359" i="19"/>
  <c r="H359" i="19" s="1"/>
  <c r="G348" i="19"/>
  <c r="H348" i="19" s="1"/>
  <c r="G347" i="19"/>
  <c r="H347" i="19" s="1"/>
  <c r="G346" i="19"/>
  <c r="H346" i="19" s="1"/>
  <c r="G345" i="19"/>
  <c r="H345" i="19" s="1"/>
  <c r="G342" i="19"/>
  <c r="H342" i="19" s="1"/>
  <c r="G341" i="19"/>
  <c r="H341" i="19" s="1"/>
  <c r="G340" i="19"/>
  <c r="H340" i="19" s="1"/>
  <c r="G339" i="19"/>
  <c r="H339" i="19" s="1"/>
  <c r="G328" i="19"/>
  <c r="H328" i="19" s="1"/>
  <c r="G327" i="19"/>
  <c r="H327" i="19" s="1"/>
  <c r="G326" i="19"/>
  <c r="H326" i="19" s="1"/>
  <c r="G325" i="19"/>
  <c r="H325" i="19" s="1"/>
  <c r="G322" i="19"/>
  <c r="H322" i="19" s="1"/>
  <c r="G321" i="19"/>
  <c r="H321" i="19" s="1"/>
  <c r="G320" i="19"/>
  <c r="H320" i="19" s="1"/>
  <c r="G319" i="19"/>
  <c r="H319" i="19" s="1"/>
  <c r="G308" i="19"/>
  <c r="H308" i="19" s="1"/>
  <c r="G307" i="19"/>
  <c r="H307" i="19" s="1"/>
  <c r="G306" i="19"/>
  <c r="H306" i="19" s="1"/>
  <c r="G305" i="19"/>
  <c r="H305" i="19" s="1"/>
  <c r="G304" i="19"/>
  <c r="H304" i="19" s="1"/>
  <c r="G301" i="19"/>
  <c r="H301" i="19" s="1"/>
  <c r="G300" i="19"/>
  <c r="H300" i="19" s="1"/>
  <c r="G299" i="19"/>
  <c r="H299" i="19" s="1"/>
  <c r="G298" i="19"/>
  <c r="H298" i="19" s="1"/>
  <c r="G287" i="19"/>
  <c r="H287" i="19" s="1"/>
  <c r="G286" i="19"/>
  <c r="H286" i="19" s="1"/>
  <c r="G283" i="19"/>
  <c r="H283" i="19" s="1"/>
  <c r="G282" i="19"/>
  <c r="H282" i="19" s="1"/>
  <c r="G281" i="19"/>
  <c r="H281" i="19" s="1"/>
  <c r="G280" i="19"/>
  <c r="H280" i="19" s="1"/>
  <c r="G269" i="19"/>
  <c r="H269" i="19" s="1"/>
  <c r="G268" i="19"/>
  <c r="H268" i="19" s="1"/>
  <c r="G267" i="19"/>
  <c r="H267" i="19" s="1"/>
  <c r="G264" i="19"/>
  <c r="H264" i="19" s="1"/>
  <c r="G263" i="19"/>
  <c r="H263" i="19" s="1"/>
  <c r="G262" i="19"/>
  <c r="H262" i="19" s="1"/>
  <c r="G261" i="19"/>
  <c r="H261" i="19" s="1"/>
  <c r="G250" i="19"/>
  <c r="H250" i="19" s="1"/>
  <c r="G249" i="19"/>
  <c r="H249" i="19" s="1"/>
  <c r="G248" i="19"/>
  <c r="H248" i="19" s="1"/>
  <c r="G245" i="19"/>
  <c r="H245" i="19" s="1"/>
  <c r="G244" i="19"/>
  <c r="H244" i="19" s="1"/>
  <c r="G243" i="19"/>
  <c r="H243" i="19" s="1"/>
  <c r="G242" i="19"/>
  <c r="H242" i="19" s="1"/>
  <c r="G231" i="19"/>
  <c r="H231" i="19" s="1"/>
  <c r="G230" i="19"/>
  <c r="H230" i="19" s="1"/>
  <c r="G227" i="19"/>
  <c r="H227" i="19" s="1"/>
  <c r="G226" i="19"/>
  <c r="H226" i="19" s="1"/>
  <c r="G225" i="19"/>
  <c r="H225" i="19" s="1"/>
  <c r="G224" i="19"/>
  <c r="H224" i="19" s="1"/>
  <c r="G213" i="19"/>
  <c r="H213" i="19" s="1"/>
  <c r="G212" i="19"/>
  <c r="H212" i="19" s="1"/>
  <c r="G209" i="19"/>
  <c r="H209" i="19" s="1"/>
  <c r="G208" i="19"/>
  <c r="H208" i="19" s="1"/>
  <c r="G207" i="19"/>
  <c r="H207" i="19" s="1"/>
  <c r="G206" i="19"/>
  <c r="H206" i="19" s="1"/>
  <c r="G194" i="19"/>
  <c r="H194" i="19" s="1"/>
  <c r="G193" i="19"/>
  <c r="H193" i="19" s="1"/>
  <c r="G190" i="19"/>
  <c r="H190" i="19" s="1"/>
  <c r="G189" i="19"/>
  <c r="H189" i="19" s="1"/>
  <c r="G188" i="19"/>
  <c r="H188" i="19" s="1"/>
  <c r="G187" i="19"/>
  <c r="H187" i="19" s="1"/>
  <c r="G176" i="19"/>
  <c r="H176" i="19" s="1"/>
  <c r="G175" i="19"/>
  <c r="H175" i="19" s="1"/>
  <c r="G172" i="19"/>
  <c r="H172" i="19" s="1"/>
  <c r="G171" i="19"/>
  <c r="H171" i="19" s="1"/>
  <c r="G170" i="19"/>
  <c r="H170" i="19" s="1"/>
  <c r="G169" i="19"/>
  <c r="H169" i="19" s="1"/>
  <c r="G157" i="19"/>
  <c r="H157" i="19" s="1"/>
  <c r="G156" i="19"/>
  <c r="H156" i="19" s="1"/>
  <c r="G155" i="19"/>
  <c r="H155" i="19" s="1"/>
  <c r="G152" i="19"/>
  <c r="H152" i="19" s="1"/>
  <c r="G151" i="19"/>
  <c r="H151" i="19" s="1"/>
  <c r="G150" i="19"/>
  <c r="H150" i="19" s="1"/>
  <c r="G149" i="19"/>
  <c r="H149" i="19" s="1"/>
  <c r="G138" i="19"/>
  <c r="H138" i="19" s="1"/>
  <c r="H139" i="19" s="1"/>
  <c r="G135" i="19"/>
  <c r="H135" i="19" s="1"/>
  <c r="G134" i="19"/>
  <c r="H134" i="19" s="1"/>
  <c r="G123" i="19"/>
  <c r="H123" i="19" s="1"/>
  <c r="G122" i="19"/>
  <c r="H122" i="19" s="1"/>
  <c r="G121" i="19"/>
  <c r="H121" i="19" s="1"/>
  <c r="G118" i="19"/>
  <c r="H118" i="19" s="1"/>
  <c r="G117" i="19"/>
  <c r="H117" i="19" s="1"/>
  <c r="G116" i="19"/>
  <c r="H116" i="19" s="1"/>
  <c r="G115" i="19"/>
  <c r="H115" i="19" s="1"/>
  <c r="G101" i="19"/>
  <c r="H101" i="19" s="1"/>
  <c r="G100" i="19"/>
  <c r="H100" i="19" s="1"/>
  <c r="G99" i="19"/>
  <c r="H99" i="19" s="1"/>
  <c r="G98" i="19"/>
  <c r="H98" i="19" s="1"/>
  <c r="G87" i="19"/>
  <c r="H87" i="19" s="1"/>
  <c r="G86" i="19"/>
  <c r="H86" i="19" s="1"/>
  <c r="G85" i="19"/>
  <c r="H85" i="19" s="1"/>
  <c r="G84" i="19"/>
  <c r="H84" i="19" s="1"/>
  <c r="G83" i="19"/>
  <c r="H83" i="19" s="1"/>
  <c r="G82" i="19"/>
  <c r="H82" i="19" s="1"/>
  <c r="G81" i="19"/>
  <c r="H81" i="19" s="1"/>
  <c r="G78" i="19"/>
  <c r="H78" i="19" s="1"/>
  <c r="G77" i="19"/>
  <c r="H77" i="19" s="1"/>
  <c r="G76" i="19"/>
  <c r="H76" i="19" s="1"/>
  <c r="G75" i="19"/>
  <c r="H75" i="19" s="1"/>
  <c r="G64" i="19"/>
  <c r="H64" i="19" s="1"/>
  <c r="G63" i="19"/>
  <c r="H63" i="19" s="1"/>
  <c r="G62" i="19"/>
  <c r="H62" i="19" s="1"/>
  <c r="G61" i="19"/>
  <c r="H61" i="19" s="1"/>
  <c r="G60" i="19"/>
  <c r="H60" i="19" s="1"/>
  <c r="G59" i="19"/>
  <c r="H59" i="19" s="1"/>
  <c r="G58" i="19"/>
  <c r="H58" i="19" s="1"/>
  <c r="G55" i="19"/>
  <c r="H55" i="19" s="1"/>
  <c r="G54" i="19"/>
  <c r="H54" i="19" s="1"/>
  <c r="G53" i="19"/>
  <c r="H53" i="19" s="1"/>
  <c r="G52" i="19"/>
  <c r="H52" i="19" s="1"/>
  <c r="G41" i="19"/>
  <c r="H41" i="19" s="1"/>
  <c r="H42" i="19" s="1"/>
  <c r="G38" i="19"/>
  <c r="H38" i="19" s="1"/>
  <c r="G37" i="19"/>
  <c r="H37" i="19" s="1"/>
  <c r="G26" i="19"/>
  <c r="H26" i="19" s="1"/>
  <c r="H27" i="19" s="1"/>
  <c r="G23" i="19"/>
  <c r="H23" i="19" s="1"/>
  <c r="G22" i="19"/>
  <c r="H22" i="19" s="1"/>
  <c r="G11" i="19"/>
  <c r="H11" i="19" s="1"/>
  <c r="H12" i="19" s="1"/>
  <c r="G8" i="19"/>
  <c r="H8" i="19" s="1"/>
  <c r="H9" i="19" s="1"/>
  <c r="D3" i="19"/>
  <c r="H38" i="18"/>
  <c r="H19" i="18"/>
  <c r="H27" i="18"/>
  <c r="I27" i="18" s="1"/>
  <c r="H26" i="18"/>
  <c r="I26" i="18" s="1"/>
  <c r="H25" i="18"/>
  <c r="I25" i="18" s="1"/>
  <c r="H9" i="18"/>
  <c r="I9" i="18" s="1"/>
  <c r="H8" i="18"/>
  <c r="I8" i="18" s="1"/>
  <c r="H7" i="18"/>
  <c r="I7" i="18" s="1"/>
  <c r="G116" i="17"/>
  <c r="G95" i="17"/>
  <c r="G75" i="17"/>
  <c r="G57" i="17"/>
  <c r="G37" i="17"/>
  <c r="G19" i="17"/>
  <c r="G111" i="17"/>
  <c r="H111" i="17" s="1"/>
  <c r="G110" i="17"/>
  <c r="H110" i="17" s="1"/>
  <c r="G109" i="17"/>
  <c r="H109" i="17" s="1"/>
  <c r="G108" i="17"/>
  <c r="H108" i="17" s="1"/>
  <c r="G107" i="17"/>
  <c r="H107" i="17" s="1"/>
  <c r="G104" i="17"/>
  <c r="H104" i="17" s="1"/>
  <c r="G103" i="17"/>
  <c r="H103" i="17" s="1"/>
  <c r="G102" i="17"/>
  <c r="H102" i="17" s="1"/>
  <c r="G101" i="17"/>
  <c r="H101" i="17" s="1"/>
  <c r="G90" i="17"/>
  <c r="H90" i="17" s="1"/>
  <c r="G89" i="17"/>
  <c r="H89" i="17" s="1"/>
  <c r="G88" i="17"/>
  <c r="H88" i="17" s="1"/>
  <c r="G87" i="17"/>
  <c r="H87" i="17" s="1"/>
  <c r="G84" i="17"/>
  <c r="H84" i="17" s="1"/>
  <c r="G83" i="17"/>
  <c r="H83" i="17" s="1"/>
  <c r="G82" i="17"/>
  <c r="H82" i="17" s="1"/>
  <c r="G81" i="17"/>
  <c r="H81" i="17" s="1"/>
  <c r="G72" i="17"/>
  <c r="H72" i="17" s="1"/>
  <c r="H73" i="17" s="1"/>
  <c r="G69" i="17"/>
  <c r="H69" i="17" s="1"/>
  <c r="H70" i="17" s="1"/>
  <c r="G66" i="17"/>
  <c r="H66" i="17" s="1"/>
  <c r="G65" i="17"/>
  <c r="H65" i="17" s="1"/>
  <c r="G64" i="17"/>
  <c r="H64" i="17" s="1"/>
  <c r="G63" i="17"/>
  <c r="H63" i="17" s="1"/>
  <c r="G51" i="17"/>
  <c r="H51" i="17" s="1"/>
  <c r="G49" i="17"/>
  <c r="H49" i="17" s="1"/>
  <c r="H50" i="17" s="1"/>
  <c r="G46" i="17"/>
  <c r="H46" i="17" s="1"/>
  <c r="G45" i="17"/>
  <c r="H45" i="17" s="1"/>
  <c r="G44" i="17"/>
  <c r="H44" i="17" s="1"/>
  <c r="G43" i="17"/>
  <c r="H43" i="17" s="1"/>
  <c r="G32" i="17"/>
  <c r="H32" i="17" s="1"/>
  <c r="G31" i="17"/>
  <c r="H31" i="17" s="1"/>
  <c r="G28" i="17"/>
  <c r="H28" i="17" s="1"/>
  <c r="G27" i="17"/>
  <c r="H27" i="17" s="1"/>
  <c r="G26" i="17"/>
  <c r="H26" i="17" s="1"/>
  <c r="G25" i="17"/>
  <c r="H25" i="17" s="1"/>
  <c r="G14" i="17"/>
  <c r="H14" i="17" s="1"/>
  <c r="G13" i="17"/>
  <c r="H13" i="17" s="1"/>
  <c r="G10" i="17"/>
  <c r="H10" i="17" s="1"/>
  <c r="G9" i="17"/>
  <c r="H9" i="17" s="1"/>
  <c r="G8" i="17"/>
  <c r="H8" i="17" s="1"/>
  <c r="G7" i="17"/>
  <c r="H7" i="17" s="1"/>
  <c r="F52" i="17"/>
  <c r="D3" i="17"/>
  <c r="C749" i="27" s="1"/>
  <c r="G253" i="16"/>
  <c r="G233" i="16"/>
  <c r="G215" i="16"/>
  <c r="G195" i="16"/>
  <c r="G177" i="16"/>
  <c r="G159" i="16"/>
  <c r="G142" i="16"/>
  <c r="G125" i="16"/>
  <c r="G108" i="16"/>
  <c r="G90" i="16"/>
  <c r="G72" i="16"/>
  <c r="G54" i="16"/>
  <c r="G36" i="16"/>
  <c r="G18" i="16"/>
  <c r="G248" i="16"/>
  <c r="H248" i="16" s="1"/>
  <c r="G247" i="16"/>
  <c r="H247" i="16" s="1"/>
  <c r="G246" i="16"/>
  <c r="H246" i="16" s="1"/>
  <c r="G243" i="16"/>
  <c r="H243" i="16" s="1"/>
  <c r="G242" i="16"/>
  <c r="H242" i="16" s="1"/>
  <c r="G241" i="16"/>
  <c r="H241" i="16" s="1"/>
  <c r="G240" i="16"/>
  <c r="H240" i="16" s="1"/>
  <c r="G239" i="16"/>
  <c r="H239" i="16" s="1"/>
  <c r="G228" i="16"/>
  <c r="H228" i="16" s="1"/>
  <c r="G227" i="16"/>
  <c r="H227" i="16" s="1"/>
  <c r="G224" i="16"/>
  <c r="H224" i="16" s="1"/>
  <c r="G223" i="16"/>
  <c r="H223" i="16" s="1"/>
  <c r="G222" i="16"/>
  <c r="H222" i="16" s="1"/>
  <c r="G210" i="16"/>
  <c r="H210" i="16" s="1"/>
  <c r="G209" i="16"/>
  <c r="H209" i="16" s="1"/>
  <c r="G208" i="16"/>
  <c r="H208" i="16" s="1"/>
  <c r="G205" i="16"/>
  <c r="H205" i="16" s="1"/>
  <c r="G204" i="16"/>
  <c r="H204" i="16" s="1"/>
  <c r="G203" i="16"/>
  <c r="H203" i="16" s="1"/>
  <c r="G202" i="16"/>
  <c r="H202" i="16" s="1"/>
  <c r="G201" i="16"/>
  <c r="H201" i="16" s="1"/>
  <c r="G190" i="16"/>
  <c r="H190" i="16" s="1"/>
  <c r="G189" i="16"/>
  <c r="H189" i="16" s="1"/>
  <c r="G186" i="16"/>
  <c r="H186" i="16" s="1"/>
  <c r="G185" i="16"/>
  <c r="H185" i="16" s="1"/>
  <c r="G184" i="16"/>
  <c r="H184" i="16" s="1"/>
  <c r="G183" i="16"/>
  <c r="H183" i="16" s="1"/>
  <c r="G172" i="16"/>
  <c r="H172" i="16" s="1"/>
  <c r="G171" i="16"/>
  <c r="H171" i="16" s="1"/>
  <c r="G168" i="16"/>
  <c r="H168" i="16" s="1"/>
  <c r="G167" i="16"/>
  <c r="H167" i="16" s="1"/>
  <c r="G166" i="16"/>
  <c r="H166" i="16" s="1"/>
  <c r="G165" i="16"/>
  <c r="H165" i="16" s="1"/>
  <c r="G154" i="16"/>
  <c r="H154" i="16" s="1"/>
  <c r="H155" i="16" s="1"/>
  <c r="G151" i="16"/>
  <c r="H151" i="16" s="1"/>
  <c r="G150" i="16"/>
  <c r="H150" i="16" s="1"/>
  <c r="G149" i="16"/>
  <c r="H149" i="16" s="1"/>
  <c r="G148" i="16"/>
  <c r="H148" i="16" s="1"/>
  <c r="G137" i="16"/>
  <c r="H137" i="16" s="1"/>
  <c r="H138" i="16" s="1"/>
  <c r="G134" i="16"/>
  <c r="H134" i="16" s="1"/>
  <c r="G133" i="16"/>
  <c r="H133" i="16" s="1"/>
  <c r="G132" i="16"/>
  <c r="H132" i="16" s="1"/>
  <c r="G131" i="16"/>
  <c r="H131" i="16" s="1"/>
  <c r="G117" i="16"/>
  <c r="H117" i="16" s="1"/>
  <c r="H124" i="16" s="1"/>
  <c r="G116" i="16"/>
  <c r="H116" i="16" s="1"/>
  <c r="G115" i="16"/>
  <c r="H115" i="16" s="1"/>
  <c r="H114" i="16"/>
  <c r="G103" i="16"/>
  <c r="H103" i="16" s="1"/>
  <c r="G102" i="16"/>
  <c r="H102" i="16" s="1"/>
  <c r="G99" i="16"/>
  <c r="H99" i="16" s="1"/>
  <c r="G98" i="16"/>
  <c r="H98" i="16" s="1"/>
  <c r="G97" i="16"/>
  <c r="H97" i="16" s="1"/>
  <c r="G85" i="16"/>
  <c r="H85" i="16" s="1"/>
  <c r="G84" i="16"/>
  <c r="H84" i="16" s="1"/>
  <c r="G81" i="16"/>
  <c r="H81" i="16" s="1"/>
  <c r="G80" i="16"/>
  <c r="H80" i="16" s="1"/>
  <c r="G79" i="16"/>
  <c r="H79" i="16" s="1"/>
  <c r="G78" i="16"/>
  <c r="H78" i="16" s="1"/>
  <c r="G67" i="16"/>
  <c r="H67" i="16" s="1"/>
  <c r="H68" i="16" s="1"/>
  <c r="G63" i="16"/>
  <c r="H63" i="16" s="1"/>
  <c r="G62" i="16"/>
  <c r="H62" i="16" s="1"/>
  <c r="G61" i="16"/>
  <c r="H61" i="16" s="1"/>
  <c r="G49" i="16"/>
  <c r="H49" i="16" s="1"/>
  <c r="H50" i="16" s="1"/>
  <c r="G45" i="16"/>
  <c r="H45" i="16" s="1"/>
  <c r="G44" i="16"/>
  <c r="H44" i="16" s="1"/>
  <c r="G43" i="16"/>
  <c r="H43" i="16" s="1"/>
  <c r="G31" i="16"/>
  <c r="H31" i="16" s="1"/>
  <c r="G30" i="16"/>
  <c r="H30" i="16" s="1"/>
  <c r="G27" i="16"/>
  <c r="H27" i="16" s="1"/>
  <c r="G26" i="16"/>
  <c r="H26" i="16" s="1"/>
  <c r="G25" i="16"/>
  <c r="H25" i="16" s="1"/>
  <c r="G13" i="16"/>
  <c r="G10" i="16"/>
  <c r="H10" i="16" s="1"/>
  <c r="G9" i="16"/>
  <c r="H9" i="16" s="1"/>
  <c r="G8" i="16"/>
  <c r="H8" i="16" s="1"/>
  <c r="G7" i="16"/>
  <c r="H7" i="16" s="1"/>
  <c r="D3" i="16"/>
  <c r="C734" i="27" s="1"/>
  <c r="G943" i="15"/>
  <c r="G926" i="15"/>
  <c r="G909" i="15"/>
  <c r="G891" i="15"/>
  <c r="G874" i="15"/>
  <c r="G857" i="15"/>
  <c r="G840" i="15"/>
  <c r="G674" i="15"/>
  <c r="G657" i="15"/>
  <c r="G640" i="15"/>
  <c r="G623" i="15"/>
  <c r="G606" i="15"/>
  <c r="G589" i="15"/>
  <c r="G534" i="15"/>
  <c r="G516" i="15"/>
  <c r="G497" i="15"/>
  <c r="G478" i="15"/>
  <c r="G459" i="15"/>
  <c r="G440" i="15"/>
  <c r="G384" i="15"/>
  <c r="G365" i="15"/>
  <c r="G311" i="15"/>
  <c r="G292" i="15"/>
  <c r="G275" i="15"/>
  <c r="G256" i="15"/>
  <c r="H256" i="15" s="1"/>
  <c r="H257" i="15" s="1"/>
  <c r="G239" i="15"/>
  <c r="G219" i="15"/>
  <c r="G199" i="15"/>
  <c r="G181" i="15"/>
  <c r="G163" i="15"/>
  <c r="G145" i="15"/>
  <c r="G127" i="15"/>
  <c r="G109" i="15"/>
  <c r="G90" i="15"/>
  <c r="G71" i="15"/>
  <c r="G53" i="15"/>
  <c r="G36" i="15"/>
  <c r="G19" i="15"/>
  <c r="G938" i="15"/>
  <c r="G935" i="15"/>
  <c r="H935" i="15" s="1"/>
  <c r="G934" i="15"/>
  <c r="H934" i="15" s="1"/>
  <c r="G933" i="15"/>
  <c r="H933" i="15" s="1"/>
  <c r="G932" i="15"/>
  <c r="H932" i="15" s="1"/>
  <c r="G921" i="15"/>
  <c r="H921" i="15" s="1"/>
  <c r="H922" i="15" s="1"/>
  <c r="G918" i="15"/>
  <c r="H918" i="15" s="1"/>
  <c r="G917" i="15"/>
  <c r="H917" i="15" s="1"/>
  <c r="G916" i="15"/>
  <c r="H916" i="15" s="1"/>
  <c r="G915" i="15"/>
  <c r="H915" i="15" s="1"/>
  <c r="G904" i="15"/>
  <c r="H904" i="15" s="1"/>
  <c r="H905" i="15" s="1"/>
  <c r="G901" i="15"/>
  <c r="H901" i="15" s="1"/>
  <c r="G900" i="15"/>
  <c r="H900" i="15" s="1"/>
  <c r="G899" i="15"/>
  <c r="H899" i="15" s="1"/>
  <c r="G898" i="15"/>
  <c r="H898" i="15" s="1"/>
  <c r="G886" i="15"/>
  <c r="H886" i="15" s="1"/>
  <c r="H887" i="15" s="1"/>
  <c r="G883" i="15"/>
  <c r="H883" i="15" s="1"/>
  <c r="G882" i="15"/>
  <c r="H882" i="15" s="1"/>
  <c r="G881" i="15"/>
  <c r="H881" i="15" s="1"/>
  <c r="G880" i="15"/>
  <c r="H880" i="15" s="1"/>
  <c r="G869" i="15"/>
  <c r="H869" i="15" s="1"/>
  <c r="H870" i="15" s="1"/>
  <c r="G866" i="15"/>
  <c r="H866" i="15" s="1"/>
  <c r="G865" i="15"/>
  <c r="H865" i="15" s="1"/>
  <c r="G864" i="15"/>
  <c r="H864" i="15" s="1"/>
  <c r="G852" i="15"/>
  <c r="H852" i="15" s="1"/>
  <c r="H853" i="15" s="1"/>
  <c r="G849" i="15"/>
  <c r="H849" i="15" s="1"/>
  <c r="G848" i="15"/>
  <c r="H848" i="15" s="1"/>
  <c r="G847" i="15"/>
  <c r="H847" i="15" s="1"/>
  <c r="G846" i="15"/>
  <c r="H846" i="15" s="1"/>
  <c r="G835" i="15"/>
  <c r="G832" i="15"/>
  <c r="H832" i="15" s="1"/>
  <c r="G831" i="15"/>
  <c r="H831" i="15" s="1"/>
  <c r="G830" i="15"/>
  <c r="H830" i="15" s="1"/>
  <c r="G829" i="15"/>
  <c r="H829" i="15" s="1"/>
  <c r="G666" i="15"/>
  <c r="H666" i="15" s="1"/>
  <c r="G665" i="15"/>
  <c r="H665" i="15" s="1"/>
  <c r="G664" i="15"/>
  <c r="H664" i="15" s="1"/>
  <c r="G652" i="15"/>
  <c r="G649" i="15"/>
  <c r="H649" i="15" s="1"/>
  <c r="G648" i="15"/>
  <c r="H648" i="15" s="1"/>
  <c r="G647" i="15"/>
  <c r="H647" i="15" s="1"/>
  <c r="G646" i="15"/>
  <c r="H646" i="15" s="1"/>
  <c r="G632" i="15"/>
  <c r="H632" i="15" s="1"/>
  <c r="G631" i="15"/>
  <c r="H631" i="15" s="1"/>
  <c r="G630" i="15"/>
  <c r="H630" i="15" s="1"/>
  <c r="G615" i="15"/>
  <c r="H615" i="15" s="1"/>
  <c r="G614" i="15"/>
  <c r="H614" i="15" s="1"/>
  <c r="G613" i="15"/>
  <c r="H613" i="15" s="1"/>
  <c r="G601" i="15"/>
  <c r="H601" i="15" s="1"/>
  <c r="H602" i="15" s="1"/>
  <c r="G598" i="15"/>
  <c r="H598" i="15" s="1"/>
  <c r="G597" i="15"/>
  <c r="H597" i="15" s="1"/>
  <c r="G596" i="15"/>
  <c r="H596" i="15" s="1"/>
  <c r="G584" i="15"/>
  <c r="H584" i="15" s="1"/>
  <c r="H585" i="15" s="1"/>
  <c r="H581" i="15"/>
  <c r="H580" i="15"/>
  <c r="H579" i="15"/>
  <c r="H578" i="15"/>
  <c r="G529" i="15"/>
  <c r="H529" i="15" s="1"/>
  <c r="G528" i="15"/>
  <c r="H528" i="15" s="1"/>
  <c r="H525" i="15"/>
  <c r="H524" i="15"/>
  <c r="H523" i="15"/>
  <c r="G511" i="15"/>
  <c r="H511" i="15" s="1"/>
  <c r="H509" i="15"/>
  <c r="G506" i="15"/>
  <c r="H506" i="15" s="1"/>
  <c r="G505" i="15"/>
  <c r="H505" i="15" s="1"/>
  <c r="G504" i="15"/>
  <c r="H504" i="15" s="1"/>
  <c r="G492" i="15"/>
  <c r="H492" i="15" s="1"/>
  <c r="G490" i="15"/>
  <c r="H490" i="15" s="1"/>
  <c r="G487" i="15"/>
  <c r="H487" i="15" s="1"/>
  <c r="G486" i="15"/>
  <c r="H486" i="15" s="1"/>
  <c r="G485" i="15"/>
  <c r="H485" i="15" s="1"/>
  <c r="G473" i="15"/>
  <c r="H473" i="15" s="1"/>
  <c r="G471" i="15"/>
  <c r="H471" i="15" s="1"/>
  <c r="G468" i="15"/>
  <c r="H468" i="15" s="1"/>
  <c r="G467" i="15"/>
  <c r="H467" i="15" s="1"/>
  <c r="G466" i="15"/>
  <c r="H466" i="15" s="1"/>
  <c r="H465" i="15"/>
  <c r="G454" i="15"/>
  <c r="H454" i="15" s="1"/>
  <c r="G449" i="15"/>
  <c r="H449" i="15" s="1"/>
  <c r="G448" i="15"/>
  <c r="H448" i="15" s="1"/>
  <c r="G447" i="15"/>
  <c r="H447" i="15" s="1"/>
  <c r="G435" i="15"/>
  <c r="H435" i="15" s="1"/>
  <c r="G434" i="15"/>
  <c r="H434" i="15" s="1"/>
  <c r="G430" i="15"/>
  <c r="H430" i="15" s="1"/>
  <c r="G429" i="15"/>
  <c r="H429" i="15" s="1"/>
  <c r="G428" i="15"/>
  <c r="H428" i="15" s="1"/>
  <c r="G379" i="15"/>
  <c r="H379" i="15" s="1"/>
  <c r="G378" i="15"/>
  <c r="H378" i="15" s="1"/>
  <c r="H377" i="15"/>
  <c r="G360" i="15"/>
  <c r="H360" i="15" s="1"/>
  <c r="G359" i="15"/>
  <c r="H359" i="15" s="1"/>
  <c r="G356" i="15"/>
  <c r="H356" i="15" s="1"/>
  <c r="G355" i="15"/>
  <c r="H355" i="15" s="1"/>
  <c r="G354" i="15"/>
  <c r="H354" i="15" s="1"/>
  <c r="G306" i="15"/>
  <c r="H306" i="15" s="1"/>
  <c r="G305" i="15"/>
  <c r="H305" i="15" s="1"/>
  <c r="H301" i="15"/>
  <c r="H300" i="15"/>
  <c r="H299" i="15"/>
  <c r="H284" i="15"/>
  <c r="H283" i="15"/>
  <c r="H282" i="15"/>
  <c r="H265" i="15"/>
  <c r="H264" i="15"/>
  <c r="H263" i="15"/>
  <c r="H233" i="15"/>
  <c r="H232" i="15"/>
  <c r="H231" i="15"/>
  <c r="G213" i="15"/>
  <c r="H213" i="15" s="1"/>
  <c r="G212" i="15"/>
  <c r="H212" i="15" s="1"/>
  <c r="G211" i="15"/>
  <c r="H211" i="15" s="1"/>
  <c r="H208" i="15"/>
  <c r="H207" i="15"/>
  <c r="H194" i="15"/>
  <c r="H195" i="15" s="1"/>
  <c r="G190" i="15"/>
  <c r="H190" i="15" s="1"/>
  <c r="G189" i="15"/>
  <c r="H189" i="15" s="1"/>
  <c r="G188" i="15"/>
  <c r="H188" i="15" s="1"/>
  <c r="G176" i="15"/>
  <c r="H176" i="15" s="1"/>
  <c r="G175" i="15"/>
  <c r="H175" i="15" s="1"/>
  <c r="G172" i="15"/>
  <c r="H172" i="15" s="1"/>
  <c r="G171" i="15"/>
  <c r="H171" i="15" s="1"/>
  <c r="G170" i="15"/>
  <c r="H170" i="15" s="1"/>
  <c r="G158" i="15"/>
  <c r="H158" i="15" s="1"/>
  <c r="G157" i="15"/>
  <c r="H157" i="15" s="1"/>
  <c r="G154" i="15"/>
  <c r="H154" i="15" s="1"/>
  <c r="H153" i="15"/>
  <c r="H152" i="15"/>
  <c r="G136" i="15"/>
  <c r="H136" i="15" s="1"/>
  <c r="G135" i="15"/>
  <c r="H135" i="15" s="1"/>
  <c r="G134" i="15"/>
  <c r="H134" i="15" s="1"/>
  <c r="G133" i="15"/>
  <c r="H133" i="15" s="1"/>
  <c r="G122" i="15"/>
  <c r="H122" i="15" s="1"/>
  <c r="G121" i="15"/>
  <c r="H121" i="15" s="1"/>
  <c r="G118" i="15"/>
  <c r="H118" i="15" s="1"/>
  <c r="G117" i="15"/>
  <c r="H117" i="15" s="1"/>
  <c r="G116" i="15"/>
  <c r="H116" i="15" s="1"/>
  <c r="G115" i="15"/>
  <c r="H115" i="15" s="1"/>
  <c r="G104" i="15"/>
  <c r="H104" i="15" s="1"/>
  <c r="G103" i="15"/>
  <c r="H103" i="15" s="1"/>
  <c r="G102" i="15"/>
  <c r="H102" i="15" s="1"/>
  <c r="G99" i="15"/>
  <c r="H99" i="15" s="1"/>
  <c r="G98" i="15"/>
  <c r="H98" i="15" s="1"/>
  <c r="G97" i="15"/>
  <c r="H97" i="15" s="1"/>
  <c r="G96" i="15"/>
  <c r="H96" i="15" s="1"/>
  <c r="G85" i="15"/>
  <c r="H85" i="15" s="1"/>
  <c r="G84" i="15"/>
  <c r="H84" i="15" s="1"/>
  <c r="G83" i="15"/>
  <c r="H83" i="15" s="1"/>
  <c r="G80" i="15"/>
  <c r="H80" i="15" s="1"/>
  <c r="G79" i="15"/>
  <c r="H79" i="15" s="1"/>
  <c r="G78" i="15"/>
  <c r="H78" i="15" s="1"/>
  <c r="G77" i="15"/>
  <c r="H77" i="15" s="1"/>
  <c r="G66" i="15"/>
  <c r="H66" i="15" s="1"/>
  <c r="G65" i="15"/>
  <c r="H65" i="15" s="1"/>
  <c r="G62" i="15"/>
  <c r="H62" i="15" s="1"/>
  <c r="G61" i="15"/>
  <c r="H61" i="15" s="1"/>
  <c r="G60" i="15"/>
  <c r="H60" i="15" s="1"/>
  <c r="G59" i="15"/>
  <c r="H59" i="15" s="1"/>
  <c r="H48" i="15"/>
  <c r="H49" i="15" s="1"/>
  <c r="G45" i="15"/>
  <c r="H45" i="15" s="1"/>
  <c r="G44" i="15"/>
  <c r="H44" i="15" s="1"/>
  <c r="G43" i="15"/>
  <c r="H43" i="15" s="1"/>
  <c r="G42" i="15"/>
  <c r="H42" i="15" s="1"/>
  <c r="G31" i="15"/>
  <c r="H31" i="15" s="1"/>
  <c r="H32" i="15" s="1"/>
  <c r="G28" i="15"/>
  <c r="H28" i="15" s="1"/>
  <c r="G27" i="15"/>
  <c r="H27" i="15" s="1"/>
  <c r="G26" i="15"/>
  <c r="H26" i="15" s="1"/>
  <c r="H25" i="15"/>
  <c r="G14" i="15"/>
  <c r="H14" i="15" s="1"/>
  <c r="H15" i="15" s="1"/>
  <c r="G11" i="15"/>
  <c r="H11" i="15" s="1"/>
  <c r="G10" i="15"/>
  <c r="H10" i="15" s="1"/>
  <c r="G9" i="15"/>
  <c r="H9" i="15" s="1"/>
  <c r="G8" i="15"/>
  <c r="H8" i="15" s="1"/>
  <c r="D3" i="15"/>
  <c r="G2024" i="14"/>
  <c r="G2006" i="14"/>
  <c r="G1986" i="14"/>
  <c r="G1965" i="14"/>
  <c r="G1945" i="14"/>
  <c r="G1925" i="14"/>
  <c r="G1907" i="14"/>
  <c r="G1888" i="14"/>
  <c r="G1868" i="14"/>
  <c r="G1849" i="14"/>
  <c r="G1830" i="14"/>
  <c r="G1811" i="14"/>
  <c r="G1790" i="14"/>
  <c r="G1770" i="14"/>
  <c r="G1750" i="14"/>
  <c r="G1672" i="14"/>
  <c r="G1653" i="14"/>
  <c r="G1634" i="14"/>
  <c r="G1613" i="14"/>
  <c r="G1593" i="14"/>
  <c r="G1573" i="14"/>
  <c r="G1553" i="14"/>
  <c r="G1487" i="14"/>
  <c r="G1468" i="14"/>
  <c r="G1451" i="14"/>
  <c r="G1434" i="14"/>
  <c r="G1416" i="14"/>
  <c r="G1398" i="14"/>
  <c r="G1380" i="14"/>
  <c r="G1362" i="14"/>
  <c r="G1344" i="14"/>
  <c r="G1326" i="14"/>
  <c r="G1308" i="14"/>
  <c r="G1266" i="14"/>
  <c r="G1246" i="14"/>
  <c r="G1226" i="14"/>
  <c r="G1206" i="14"/>
  <c r="G1185" i="14"/>
  <c r="G1144" i="14"/>
  <c r="G1124" i="14"/>
  <c r="G1104" i="14"/>
  <c r="G1082" i="14"/>
  <c r="G1062" i="14"/>
  <c r="G1042" i="14"/>
  <c r="G1022" i="14"/>
  <c r="G1002" i="14"/>
  <c r="G982" i="14"/>
  <c r="G960" i="14"/>
  <c r="G940" i="14"/>
  <c r="G920" i="14"/>
  <c r="G900" i="14"/>
  <c r="G880" i="14"/>
  <c r="G860" i="14"/>
  <c r="G840" i="14"/>
  <c r="G820" i="14"/>
  <c r="G800" i="14"/>
  <c r="G779" i="14"/>
  <c r="G759" i="14"/>
  <c r="G739" i="14"/>
  <c r="G719" i="14"/>
  <c r="G699" i="14"/>
  <c r="G679" i="14"/>
  <c r="G535" i="14"/>
  <c r="G515" i="14"/>
  <c r="G495" i="14"/>
  <c r="G475" i="14"/>
  <c r="G455" i="14"/>
  <c r="G435" i="14"/>
  <c r="G414" i="14"/>
  <c r="G394" i="14"/>
  <c r="G374" i="14"/>
  <c r="G21" i="14"/>
  <c r="G2018" i="14"/>
  <c r="H2018" i="14" s="1"/>
  <c r="G2015" i="14"/>
  <c r="H2015" i="14" s="1"/>
  <c r="G2014" i="14"/>
  <c r="H2014" i="14" s="1"/>
  <c r="G2013" i="14"/>
  <c r="H2013" i="14" s="1"/>
  <c r="G2012" i="14"/>
  <c r="H2012" i="14" s="1"/>
  <c r="G2001" i="14"/>
  <c r="H2001" i="14" s="1"/>
  <c r="G2000" i="14"/>
  <c r="H2000" i="14" s="1"/>
  <c r="G1999" i="14"/>
  <c r="H1999" i="14" s="1"/>
  <c r="G1996" i="14"/>
  <c r="H1996" i="14" s="1"/>
  <c r="G1995" i="14"/>
  <c r="H1995" i="14" s="1"/>
  <c r="G1994" i="14"/>
  <c r="H1994" i="14" s="1"/>
  <c r="G1981" i="14"/>
  <c r="H1981" i="14" s="1"/>
  <c r="G1980" i="14"/>
  <c r="H1980" i="14" s="1"/>
  <c r="G1979" i="14"/>
  <c r="H1979" i="14" s="1"/>
  <c r="G1977" i="14"/>
  <c r="H1977" i="14" s="1"/>
  <c r="G1974" i="14"/>
  <c r="H1974" i="14" s="1"/>
  <c r="G1973" i="14"/>
  <c r="H1973" i="14" s="1"/>
  <c r="G1972" i="14"/>
  <c r="H1972" i="14" s="1"/>
  <c r="G1971" i="14"/>
  <c r="H1971" i="14" s="1"/>
  <c r="G1960" i="14"/>
  <c r="H1960" i="14" s="1"/>
  <c r="G1959" i="14"/>
  <c r="H1959" i="14" s="1"/>
  <c r="G1958" i="14"/>
  <c r="H1958" i="14" s="1"/>
  <c r="G1954" i="14"/>
  <c r="H1954" i="14" s="1"/>
  <c r="G1953" i="14"/>
  <c r="H1953" i="14" s="1"/>
  <c r="G1952" i="14"/>
  <c r="H1952" i="14" s="1"/>
  <c r="G1951" i="14"/>
  <c r="H1951" i="14" s="1"/>
  <c r="G1940" i="14"/>
  <c r="H1940" i="14" s="1"/>
  <c r="G1938" i="14"/>
  <c r="H1938" i="14" s="1"/>
  <c r="G1937" i="14"/>
  <c r="H1937" i="14" s="1"/>
  <c r="G1934" i="14"/>
  <c r="H1934" i="14" s="1"/>
  <c r="G1933" i="14"/>
  <c r="H1933" i="14" s="1"/>
  <c r="G1932" i="14"/>
  <c r="H1932" i="14" s="1"/>
  <c r="G1931" i="14"/>
  <c r="H1931" i="14" s="1"/>
  <c r="G1919" i="14"/>
  <c r="H1919" i="14" s="1"/>
  <c r="G1916" i="14"/>
  <c r="H1916" i="14" s="1"/>
  <c r="G1915" i="14"/>
  <c r="H1915" i="14" s="1"/>
  <c r="G1914" i="14"/>
  <c r="H1914" i="14" s="1"/>
  <c r="G1913" i="14"/>
  <c r="H1913" i="14" s="1"/>
  <c r="G1902" i="14"/>
  <c r="H1902" i="14" s="1"/>
  <c r="G1900" i="14"/>
  <c r="H1900" i="14" s="1"/>
  <c r="G1897" i="14"/>
  <c r="H1897" i="14" s="1"/>
  <c r="G1896" i="14"/>
  <c r="H1896" i="14" s="1"/>
  <c r="G1895" i="14"/>
  <c r="H1895" i="14" s="1"/>
  <c r="G1894" i="14"/>
  <c r="H1894" i="14" s="1"/>
  <c r="G1883" i="14"/>
  <c r="H1883" i="14" s="1"/>
  <c r="G1880" i="14"/>
  <c r="H1880" i="14" s="1"/>
  <c r="G1877" i="14"/>
  <c r="H1877" i="14" s="1"/>
  <c r="G1876" i="14"/>
  <c r="H1876" i="14" s="1"/>
  <c r="G1875" i="14"/>
  <c r="H1875" i="14" s="1"/>
  <c r="G1863" i="14"/>
  <c r="H1863" i="14" s="1"/>
  <c r="H1864" i="14" s="1"/>
  <c r="G1859" i="14"/>
  <c r="H1859" i="14" s="1"/>
  <c r="G1858" i="14"/>
  <c r="H1858" i="14" s="1"/>
  <c r="G1857" i="14"/>
  <c r="H1857" i="14" s="1"/>
  <c r="G1856" i="14"/>
  <c r="H1856" i="14" s="1"/>
  <c r="G1844" i="14"/>
  <c r="H1844" i="14" s="1"/>
  <c r="G1842" i="14"/>
  <c r="H1842" i="14" s="1"/>
  <c r="G1839" i="14"/>
  <c r="H1839" i="14" s="1"/>
  <c r="G1838" i="14"/>
  <c r="H1838" i="14" s="1"/>
  <c r="G1837" i="14"/>
  <c r="H1837" i="14" s="1"/>
  <c r="G1836" i="14"/>
  <c r="H1836" i="14" s="1"/>
  <c r="G1825" i="14"/>
  <c r="H1825" i="14" s="1"/>
  <c r="G1820" i="14"/>
  <c r="H1820" i="14" s="1"/>
  <c r="G1819" i="14"/>
  <c r="H1819" i="14" s="1"/>
  <c r="G1818" i="14"/>
  <c r="H1818" i="14" s="1"/>
  <c r="G1817" i="14"/>
  <c r="H1817" i="14" s="1"/>
  <c r="G1806" i="14"/>
  <c r="H1806" i="14" s="1"/>
  <c r="G1805" i="14"/>
  <c r="H1805" i="14" s="1"/>
  <c r="G1803" i="14"/>
  <c r="H1803" i="14" s="1"/>
  <c r="G1800" i="14"/>
  <c r="H1800" i="14" s="1"/>
  <c r="G1799" i="14"/>
  <c r="H1799" i="14" s="1"/>
  <c r="G1798" i="14"/>
  <c r="H1798" i="14" s="1"/>
  <c r="G1797" i="14"/>
  <c r="H1797" i="14" s="1"/>
  <c r="G1785" i="14"/>
  <c r="H1785" i="14" s="1"/>
  <c r="G1784" i="14"/>
  <c r="H1784" i="14" s="1"/>
  <c r="G1782" i="14"/>
  <c r="H1782" i="14" s="1"/>
  <c r="G1779" i="14"/>
  <c r="H1779" i="14" s="1"/>
  <c r="G1778" i="14"/>
  <c r="H1778" i="14" s="1"/>
  <c r="G1777" i="14"/>
  <c r="H1777" i="14" s="1"/>
  <c r="G1776" i="14"/>
  <c r="H1776" i="14" s="1"/>
  <c r="G1765" i="14"/>
  <c r="H1765" i="14" s="1"/>
  <c r="G1764" i="14"/>
  <c r="H1764" i="14" s="1"/>
  <c r="G1762" i="14"/>
  <c r="H1762" i="14" s="1"/>
  <c r="G1759" i="14"/>
  <c r="H1759" i="14" s="1"/>
  <c r="G1758" i="14"/>
  <c r="H1758" i="14" s="1"/>
  <c r="G1757" i="14"/>
  <c r="H1757" i="14" s="1"/>
  <c r="G1756" i="14"/>
  <c r="H1756" i="14" s="1"/>
  <c r="G1745" i="14"/>
  <c r="H1745" i="14" s="1"/>
  <c r="G1744" i="14"/>
  <c r="H1744" i="14" s="1"/>
  <c r="G1742" i="14"/>
  <c r="H1742" i="14" s="1"/>
  <c r="G1739" i="14"/>
  <c r="H1739" i="14" s="1"/>
  <c r="G1738" i="14"/>
  <c r="H1738" i="14" s="1"/>
  <c r="G1737" i="14"/>
  <c r="H1737" i="14" s="1"/>
  <c r="G1667" i="14"/>
  <c r="H1667" i="14" s="1"/>
  <c r="G1665" i="14"/>
  <c r="H1665" i="14" s="1"/>
  <c r="G1662" i="14"/>
  <c r="H1662" i="14" s="1"/>
  <c r="G1661" i="14"/>
  <c r="H1661" i="14" s="1"/>
  <c r="G1660" i="14"/>
  <c r="H1660" i="14" s="1"/>
  <c r="G1659" i="14"/>
  <c r="H1659" i="14" s="1"/>
  <c r="G1648" i="14"/>
  <c r="H1648" i="14" s="1"/>
  <c r="G1646" i="14"/>
  <c r="H1646" i="14" s="1"/>
  <c r="G1643" i="14"/>
  <c r="H1643" i="14" s="1"/>
  <c r="G1642" i="14"/>
  <c r="H1642" i="14" s="1"/>
  <c r="G1641" i="14"/>
  <c r="H1641" i="14" s="1"/>
  <c r="G1629" i="14"/>
  <c r="H1629" i="14" s="1"/>
  <c r="G1627" i="14"/>
  <c r="H1627" i="14" s="1"/>
  <c r="G1624" i="14"/>
  <c r="H1624" i="14" s="1"/>
  <c r="G1623" i="14"/>
  <c r="H1623" i="14" s="1"/>
  <c r="G1622" i="14"/>
  <c r="H1622" i="14" s="1"/>
  <c r="G1621" i="14"/>
  <c r="H1621" i="14" s="1"/>
  <c r="G1608" i="14"/>
  <c r="H1608" i="14" s="1"/>
  <c r="G1607" i="14"/>
  <c r="H1607" i="14" s="1"/>
  <c r="G1605" i="14"/>
  <c r="H1605" i="14" s="1"/>
  <c r="G1602" i="14"/>
  <c r="H1602" i="14" s="1"/>
  <c r="G1601" i="14"/>
  <c r="H1601" i="14" s="1"/>
  <c r="G1600" i="14"/>
  <c r="H1600" i="14" s="1"/>
  <c r="H1588" i="14"/>
  <c r="H1587" i="14"/>
  <c r="G1582" i="14"/>
  <c r="H1582" i="14" s="1"/>
  <c r="G1581" i="14"/>
  <c r="H1581" i="14" s="1"/>
  <c r="G1580" i="14"/>
  <c r="H1580" i="14" s="1"/>
  <c r="G1568" i="14"/>
  <c r="H1568" i="14" s="1"/>
  <c r="G1567" i="14"/>
  <c r="H1567" i="14" s="1"/>
  <c r="H1565" i="14"/>
  <c r="G1562" i="14"/>
  <c r="H1562" i="14" s="1"/>
  <c r="G1561" i="14"/>
  <c r="H1561" i="14" s="1"/>
  <c r="G1560" i="14"/>
  <c r="H1560" i="14" s="1"/>
  <c r="G1559" i="14"/>
  <c r="H1559" i="14" s="1"/>
  <c r="G1548" i="14"/>
  <c r="H1548" i="14" s="1"/>
  <c r="G1547" i="14"/>
  <c r="H1547" i="14" s="1"/>
  <c r="G1545" i="14"/>
  <c r="H1545" i="14" s="1"/>
  <c r="H1542" i="14"/>
  <c r="H1541" i="14"/>
  <c r="H1481" i="14"/>
  <c r="H1482" i="14" s="1"/>
  <c r="G1477" i="14"/>
  <c r="H1477" i="14" s="1"/>
  <c r="G1476" i="14"/>
  <c r="H1476" i="14" s="1"/>
  <c r="G1475" i="14"/>
  <c r="H1475" i="14" s="1"/>
  <c r="G1474" i="14"/>
  <c r="H1474" i="14" s="1"/>
  <c r="G1463" i="14"/>
  <c r="H1463" i="14" s="1"/>
  <c r="H1464" i="14" s="1"/>
  <c r="G1460" i="14"/>
  <c r="H1460" i="14" s="1"/>
  <c r="G1459" i="14"/>
  <c r="H1459" i="14" s="1"/>
  <c r="H1458" i="14"/>
  <c r="G1443" i="14"/>
  <c r="H1443" i="14" s="1"/>
  <c r="G1442" i="14"/>
  <c r="H1442" i="14" s="1"/>
  <c r="G1441" i="14"/>
  <c r="H1441" i="14" s="1"/>
  <c r="G1429" i="14"/>
  <c r="H1429" i="14" s="1"/>
  <c r="G1428" i="14"/>
  <c r="H1428" i="14" s="1"/>
  <c r="G1425" i="14"/>
  <c r="H1425" i="14" s="1"/>
  <c r="G1424" i="14"/>
  <c r="H1424" i="14" s="1"/>
  <c r="G1423" i="14"/>
  <c r="H1423" i="14" s="1"/>
  <c r="G1422" i="14"/>
  <c r="H1422" i="14" s="1"/>
  <c r="G1411" i="14"/>
  <c r="H1411" i="14" s="1"/>
  <c r="G1410" i="14"/>
  <c r="H1410" i="14" s="1"/>
  <c r="G1407" i="14"/>
  <c r="H1407" i="14" s="1"/>
  <c r="G1406" i="14"/>
  <c r="H1406" i="14" s="1"/>
  <c r="G1405" i="14"/>
  <c r="H1405" i="14" s="1"/>
  <c r="G1393" i="14"/>
  <c r="H1393" i="14" s="1"/>
  <c r="G1392" i="14"/>
  <c r="H1392" i="14" s="1"/>
  <c r="G1389" i="14"/>
  <c r="H1389" i="14" s="1"/>
  <c r="G1388" i="14"/>
  <c r="H1388" i="14" s="1"/>
  <c r="G1387" i="14"/>
  <c r="H1387" i="14" s="1"/>
  <c r="G1386" i="14"/>
  <c r="H1386" i="14" s="1"/>
  <c r="G1375" i="14"/>
  <c r="H1375" i="14" s="1"/>
  <c r="G1374" i="14"/>
  <c r="H1374" i="14" s="1"/>
  <c r="G1371" i="14"/>
  <c r="H1371" i="14" s="1"/>
  <c r="G1370" i="14"/>
  <c r="H1370" i="14" s="1"/>
  <c r="G1369" i="14"/>
  <c r="H1369" i="14" s="1"/>
  <c r="G1357" i="14"/>
  <c r="H1357" i="14" s="1"/>
  <c r="G1356" i="14"/>
  <c r="H1356" i="14" s="1"/>
  <c r="G1353" i="14"/>
  <c r="H1353" i="14" s="1"/>
  <c r="G1352" i="14"/>
  <c r="H1352" i="14" s="1"/>
  <c r="G1351" i="14"/>
  <c r="H1351" i="14" s="1"/>
  <c r="G1335" i="14"/>
  <c r="H1335" i="14" s="1"/>
  <c r="G1334" i="14"/>
  <c r="H1334" i="14" s="1"/>
  <c r="G1333" i="14"/>
  <c r="H1333" i="14" s="1"/>
  <c r="G1321" i="14"/>
  <c r="H1321" i="14" s="1"/>
  <c r="G1320" i="14"/>
  <c r="H1320" i="14" s="1"/>
  <c r="G1317" i="14"/>
  <c r="H1317" i="14" s="1"/>
  <c r="G1316" i="14"/>
  <c r="H1316" i="14" s="1"/>
  <c r="G1315" i="14"/>
  <c r="H1315" i="14" s="1"/>
  <c r="H1314" i="14"/>
  <c r="G1303" i="14"/>
  <c r="H1303" i="14" s="1"/>
  <c r="G1302" i="14"/>
  <c r="H1302" i="14" s="1"/>
  <c r="G1300" i="14"/>
  <c r="H1300" i="14" s="1"/>
  <c r="G1261" i="14"/>
  <c r="H1261" i="14" s="1"/>
  <c r="G1260" i="14"/>
  <c r="H1260" i="14" s="1"/>
  <c r="G1258" i="14"/>
  <c r="H1258" i="14" s="1"/>
  <c r="G1255" i="14"/>
  <c r="H1255" i="14" s="1"/>
  <c r="G1254" i="14"/>
  <c r="H1254" i="14" s="1"/>
  <c r="G1253" i="14"/>
  <c r="H1253" i="14" s="1"/>
  <c r="G1252" i="14"/>
  <c r="H1252" i="14" s="1"/>
  <c r="G1241" i="14"/>
  <c r="H1241" i="14" s="1"/>
  <c r="G1240" i="14"/>
  <c r="H1240" i="14" s="1"/>
  <c r="G1238" i="14"/>
  <c r="H1238" i="14" s="1"/>
  <c r="G1235" i="14"/>
  <c r="H1235" i="14" s="1"/>
  <c r="G1234" i="14"/>
  <c r="H1234" i="14" s="1"/>
  <c r="G1233" i="14"/>
  <c r="H1233" i="14" s="1"/>
  <c r="G1232" i="14"/>
  <c r="H1232" i="14" s="1"/>
  <c r="G1221" i="14"/>
  <c r="H1221" i="14" s="1"/>
  <c r="G1220" i="14"/>
  <c r="H1220" i="14" s="1"/>
  <c r="G1218" i="14"/>
  <c r="H1218" i="14" s="1"/>
  <c r="G1215" i="14"/>
  <c r="H1215" i="14" s="1"/>
  <c r="G1214" i="14"/>
  <c r="H1214" i="14" s="1"/>
  <c r="G1213" i="14"/>
  <c r="H1213" i="14" s="1"/>
  <c r="G1212" i="14"/>
  <c r="H1212" i="14" s="1"/>
  <c r="G1201" i="14"/>
  <c r="H1201" i="14" s="1"/>
  <c r="G1200" i="14"/>
  <c r="H1200" i="14" s="1"/>
  <c r="G1198" i="14"/>
  <c r="H1198" i="14" s="1"/>
  <c r="G1195" i="14"/>
  <c r="H1195" i="14" s="1"/>
  <c r="G1194" i="14"/>
  <c r="H1194" i="14" s="1"/>
  <c r="G1193" i="14"/>
  <c r="H1193" i="14" s="1"/>
  <c r="G1192" i="14"/>
  <c r="H1192" i="14" s="1"/>
  <c r="G1180" i="14"/>
  <c r="H1180" i="14" s="1"/>
  <c r="G1179" i="14"/>
  <c r="H1179" i="14" s="1"/>
  <c r="G1177" i="14"/>
  <c r="H1177" i="14" s="1"/>
  <c r="G1174" i="14"/>
  <c r="H1174" i="14" s="1"/>
  <c r="G1173" i="14"/>
  <c r="H1173" i="14" s="1"/>
  <c r="G1172" i="14"/>
  <c r="H1172" i="14" s="1"/>
  <c r="G1171" i="14"/>
  <c r="H1171" i="14" s="1"/>
  <c r="G1139" i="14"/>
  <c r="H1139" i="14" s="1"/>
  <c r="G1138" i="14"/>
  <c r="H1138" i="14" s="1"/>
  <c r="G1136" i="14"/>
  <c r="H1136" i="14" s="1"/>
  <c r="G1133" i="14"/>
  <c r="H1133" i="14" s="1"/>
  <c r="G1132" i="14"/>
  <c r="H1132" i="14" s="1"/>
  <c r="G1131" i="14"/>
  <c r="H1131" i="14" s="1"/>
  <c r="G1130" i="14"/>
  <c r="H1130" i="14" s="1"/>
  <c r="G1119" i="14"/>
  <c r="H1119" i="14" s="1"/>
  <c r="G1118" i="14"/>
  <c r="H1118" i="14" s="1"/>
  <c r="G1116" i="14"/>
  <c r="H1116" i="14" s="1"/>
  <c r="G1113" i="14"/>
  <c r="H1113" i="14" s="1"/>
  <c r="G1112" i="14"/>
  <c r="H1112" i="14" s="1"/>
  <c r="G1111" i="14"/>
  <c r="H1111" i="14" s="1"/>
  <c r="G1110" i="14"/>
  <c r="H1110" i="14" s="1"/>
  <c r="G1099" i="14"/>
  <c r="H1099" i="14" s="1"/>
  <c r="G1098" i="14"/>
  <c r="H1098" i="14" s="1"/>
  <c r="G1096" i="14"/>
  <c r="H1096" i="14" s="1"/>
  <c r="G1093" i="14"/>
  <c r="H1093" i="14" s="1"/>
  <c r="G1092" i="14"/>
  <c r="H1092" i="14" s="1"/>
  <c r="G1091" i="14"/>
  <c r="H1091" i="14" s="1"/>
  <c r="G1090" i="14"/>
  <c r="H1090" i="14" s="1"/>
  <c r="G1077" i="14"/>
  <c r="H1077" i="14" s="1"/>
  <c r="G1076" i="14"/>
  <c r="H1076" i="14" s="1"/>
  <c r="G1074" i="14"/>
  <c r="H1074" i="14" s="1"/>
  <c r="G1071" i="14"/>
  <c r="H1071" i="14" s="1"/>
  <c r="G1070" i="14"/>
  <c r="H1070" i="14" s="1"/>
  <c r="G1069" i="14"/>
  <c r="H1069" i="14" s="1"/>
  <c r="G1068" i="14"/>
  <c r="H1068" i="14" s="1"/>
  <c r="G1057" i="14"/>
  <c r="H1057" i="14" s="1"/>
  <c r="G1056" i="14"/>
  <c r="H1056" i="14" s="1"/>
  <c r="G1054" i="14"/>
  <c r="H1054" i="14" s="1"/>
  <c r="G1051" i="14"/>
  <c r="H1051" i="14" s="1"/>
  <c r="G1050" i="14"/>
  <c r="H1050" i="14" s="1"/>
  <c r="G1049" i="14"/>
  <c r="H1049" i="14" s="1"/>
  <c r="G1048" i="14"/>
  <c r="H1048" i="14" s="1"/>
  <c r="G1037" i="14"/>
  <c r="H1037" i="14" s="1"/>
  <c r="G1036" i="14"/>
  <c r="H1036" i="14" s="1"/>
  <c r="G1034" i="14"/>
  <c r="H1034" i="14" s="1"/>
  <c r="G1031" i="14"/>
  <c r="H1031" i="14" s="1"/>
  <c r="G1030" i="14"/>
  <c r="H1030" i="14" s="1"/>
  <c r="G1029" i="14"/>
  <c r="H1029" i="14" s="1"/>
  <c r="G1028" i="14"/>
  <c r="H1028" i="14" s="1"/>
  <c r="G1017" i="14"/>
  <c r="H1017" i="14" s="1"/>
  <c r="G1016" i="14"/>
  <c r="H1016" i="14" s="1"/>
  <c r="G1014" i="14"/>
  <c r="H1014" i="14" s="1"/>
  <c r="G1011" i="14"/>
  <c r="H1011" i="14" s="1"/>
  <c r="G1010" i="14"/>
  <c r="H1010" i="14" s="1"/>
  <c r="G1009" i="14"/>
  <c r="H1009" i="14" s="1"/>
  <c r="G1008" i="14"/>
  <c r="H1008" i="14" s="1"/>
  <c r="G997" i="14"/>
  <c r="H997" i="14" s="1"/>
  <c r="G996" i="14"/>
  <c r="H996" i="14" s="1"/>
  <c r="G994" i="14"/>
  <c r="H994" i="14" s="1"/>
  <c r="G991" i="14"/>
  <c r="H991" i="14" s="1"/>
  <c r="G990" i="14"/>
  <c r="H990" i="14" s="1"/>
  <c r="G989" i="14"/>
  <c r="H989" i="14" s="1"/>
  <c r="G988" i="14"/>
  <c r="H988" i="14" s="1"/>
  <c r="G977" i="14"/>
  <c r="H977" i="14" s="1"/>
  <c r="G976" i="14"/>
  <c r="H976" i="14" s="1"/>
  <c r="G974" i="14"/>
  <c r="H974" i="14" s="1"/>
  <c r="G971" i="14"/>
  <c r="H971" i="14" s="1"/>
  <c r="G970" i="14"/>
  <c r="H970" i="14" s="1"/>
  <c r="G969" i="14"/>
  <c r="H969" i="14" s="1"/>
  <c r="G968" i="14"/>
  <c r="H968" i="14" s="1"/>
  <c r="G955" i="14"/>
  <c r="H955" i="14" s="1"/>
  <c r="G954" i="14"/>
  <c r="H954" i="14" s="1"/>
  <c r="G952" i="14"/>
  <c r="H952" i="14" s="1"/>
  <c r="G949" i="14"/>
  <c r="H949" i="14" s="1"/>
  <c r="G948" i="14"/>
  <c r="H948" i="14" s="1"/>
  <c r="G947" i="14"/>
  <c r="H947" i="14" s="1"/>
  <c r="G946" i="14"/>
  <c r="H946" i="14" s="1"/>
  <c r="G935" i="14"/>
  <c r="H935" i="14" s="1"/>
  <c r="G934" i="14"/>
  <c r="H934" i="14" s="1"/>
  <c r="G932" i="14"/>
  <c r="H932" i="14" s="1"/>
  <c r="G929" i="14"/>
  <c r="H929" i="14" s="1"/>
  <c r="G928" i="14"/>
  <c r="H928" i="14" s="1"/>
  <c r="G927" i="14"/>
  <c r="H927" i="14" s="1"/>
  <c r="G926" i="14"/>
  <c r="H926" i="14" s="1"/>
  <c r="G915" i="14"/>
  <c r="H915" i="14" s="1"/>
  <c r="G914" i="14"/>
  <c r="H914" i="14" s="1"/>
  <c r="G912" i="14"/>
  <c r="H912" i="14" s="1"/>
  <c r="G909" i="14"/>
  <c r="H909" i="14" s="1"/>
  <c r="G908" i="14"/>
  <c r="H908" i="14" s="1"/>
  <c r="G907" i="14"/>
  <c r="H907" i="14" s="1"/>
  <c r="G906" i="14"/>
  <c r="H906" i="14" s="1"/>
  <c r="G895" i="14"/>
  <c r="H895" i="14" s="1"/>
  <c r="G894" i="14"/>
  <c r="H894" i="14" s="1"/>
  <c r="G892" i="14"/>
  <c r="H892" i="14" s="1"/>
  <c r="G889" i="14"/>
  <c r="H889" i="14" s="1"/>
  <c r="G888" i="14"/>
  <c r="H888" i="14" s="1"/>
  <c r="G887" i="14"/>
  <c r="H887" i="14" s="1"/>
  <c r="G886" i="14"/>
  <c r="H886" i="14" s="1"/>
  <c r="G875" i="14"/>
  <c r="H875" i="14" s="1"/>
  <c r="G874" i="14"/>
  <c r="H874" i="14" s="1"/>
  <c r="G872" i="14"/>
  <c r="H872" i="14" s="1"/>
  <c r="G869" i="14"/>
  <c r="H869" i="14" s="1"/>
  <c r="G868" i="14"/>
  <c r="H868" i="14" s="1"/>
  <c r="G867" i="14"/>
  <c r="H867" i="14" s="1"/>
  <c r="G866" i="14"/>
  <c r="H866" i="14" s="1"/>
  <c r="G855" i="14"/>
  <c r="H855" i="14" s="1"/>
  <c r="G854" i="14"/>
  <c r="H854" i="14" s="1"/>
  <c r="G852" i="14"/>
  <c r="H852" i="14" s="1"/>
  <c r="G849" i="14"/>
  <c r="H849" i="14" s="1"/>
  <c r="G848" i="14"/>
  <c r="H848" i="14" s="1"/>
  <c r="G847" i="14"/>
  <c r="H847" i="14" s="1"/>
  <c r="G846" i="14"/>
  <c r="H846" i="14" s="1"/>
  <c r="G835" i="14"/>
  <c r="H835" i="14" s="1"/>
  <c r="G834" i="14"/>
  <c r="H834" i="14" s="1"/>
  <c r="G832" i="14"/>
  <c r="H832" i="14" s="1"/>
  <c r="G829" i="14"/>
  <c r="H829" i="14" s="1"/>
  <c r="G828" i="14"/>
  <c r="H828" i="14" s="1"/>
  <c r="G827" i="14"/>
  <c r="H827" i="14" s="1"/>
  <c r="G826" i="14"/>
  <c r="H826" i="14" s="1"/>
  <c r="G815" i="14"/>
  <c r="H815" i="14" s="1"/>
  <c r="G814" i="14"/>
  <c r="H814" i="14" s="1"/>
  <c r="G812" i="14"/>
  <c r="H812" i="14" s="1"/>
  <c r="G809" i="14"/>
  <c r="H809" i="14" s="1"/>
  <c r="G808" i="14"/>
  <c r="H808" i="14" s="1"/>
  <c r="G807" i="14"/>
  <c r="H807" i="14" s="1"/>
  <c r="G806" i="14"/>
  <c r="H806" i="14" s="1"/>
  <c r="G795" i="14"/>
  <c r="H795" i="14" s="1"/>
  <c r="G794" i="14"/>
  <c r="H794" i="14" s="1"/>
  <c r="G792" i="14"/>
  <c r="H792" i="14" s="1"/>
  <c r="G789" i="14"/>
  <c r="H789" i="14" s="1"/>
  <c r="G788" i="14"/>
  <c r="H788" i="14" s="1"/>
  <c r="G787" i="14"/>
  <c r="H787" i="14" s="1"/>
  <c r="G786" i="14"/>
  <c r="H786" i="14" s="1"/>
  <c r="G774" i="14"/>
  <c r="H774" i="14" s="1"/>
  <c r="G773" i="14"/>
  <c r="H773" i="14" s="1"/>
  <c r="G771" i="14"/>
  <c r="H771" i="14" s="1"/>
  <c r="G768" i="14"/>
  <c r="H768" i="14" s="1"/>
  <c r="G767" i="14"/>
  <c r="H767" i="14" s="1"/>
  <c r="G766" i="14"/>
  <c r="H766" i="14" s="1"/>
  <c r="G765" i="14"/>
  <c r="H765" i="14" s="1"/>
  <c r="G754" i="14"/>
  <c r="H754" i="14" s="1"/>
  <c r="G753" i="14"/>
  <c r="H753" i="14" s="1"/>
  <c r="G751" i="14"/>
  <c r="H751" i="14" s="1"/>
  <c r="G748" i="14"/>
  <c r="H748" i="14" s="1"/>
  <c r="G747" i="14"/>
  <c r="H747" i="14" s="1"/>
  <c r="G746" i="14"/>
  <c r="H746" i="14" s="1"/>
  <c r="G745" i="14"/>
  <c r="H745" i="14" s="1"/>
  <c r="G734" i="14"/>
  <c r="H734" i="14" s="1"/>
  <c r="G733" i="14"/>
  <c r="H733" i="14" s="1"/>
  <c r="G731" i="14"/>
  <c r="H731" i="14" s="1"/>
  <c r="G728" i="14"/>
  <c r="H728" i="14" s="1"/>
  <c r="G727" i="14"/>
  <c r="H727" i="14" s="1"/>
  <c r="G726" i="14"/>
  <c r="H726" i="14" s="1"/>
  <c r="G725" i="14"/>
  <c r="H725" i="14" s="1"/>
  <c r="G714" i="14"/>
  <c r="H714" i="14" s="1"/>
  <c r="G713" i="14"/>
  <c r="H713" i="14" s="1"/>
  <c r="H711" i="14"/>
  <c r="G708" i="14"/>
  <c r="H708" i="14" s="1"/>
  <c r="G707" i="14"/>
  <c r="H707" i="14" s="1"/>
  <c r="G706" i="14"/>
  <c r="H706" i="14" s="1"/>
  <c r="G705" i="14"/>
  <c r="H705" i="14" s="1"/>
  <c r="G694" i="14"/>
  <c r="H694" i="14" s="1"/>
  <c r="G693" i="14"/>
  <c r="H693" i="14" s="1"/>
  <c r="G691" i="14"/>
  <c r="H691" i="14" s="1"/>
  <c r="G688" i="14"/>
  <c r="H688" i="14" s="1"/>
  <c r="G687" i="14"/>
  <c r="H687" i="14" s="1"/>
  <c r="G686" i="14"/>
  <c r="H686" i="14" s="1"/>
  <c r="G685" i="14"/>
  <c r="H685" i="14" s="1"/>
  <c r="G674" i="14"/>
  <c r="H674" i="14" s="1"/>
  <c r="G673" i="14"/>
  <c r="H673" i="14" s="1"/>
  <c r="G671" i="14"/>
  <c r="H671" i="14" s="1"/>
  <c r="G668" i="14"/>
  <c r="H668" i="14" s="1"/>
  <c r="G667" i="14"/>
  <c r="H667" i="14" s="1"/>
  <c r="G666" i="14"/>
  <c r="H666" i="14" s="1"/>
  <c r="G665" i="14"/>
  <c r="H665" i="14" s="1"/>
  <c r="G530" i="14"/>
  <c r="H530" i="14" s="1"/>
  <c r="G529" i="14"/>
  <c r="H529" i="14" s="1"/>
  <c r="G527" i="14"/>
  <c r="H527" i="14" s="1"/>
  <c r="G524" i="14"/>
  <c r="H524" i="14" s="1"/>
  <c r="G523" i="14"/>
  <c r="H523" i="14" s="1"/>
  <c r="G522" i="14"/>
  <c r="H522" i="14" s="1"/>
  <c r="G521" i="14"/>
  <c r="H521" i="14" s="1"/>
  <c r="G510" i="14"/>
  <c r="H510" i="14" s="1"/>
  <c r="G509" i="14"/>
  <c r="H509" i="14" s="1"/>
  <c r="G507" i="14"/>
  <c r="H507" i="14" s="1"/>
  <c r="G504" i="14"/>
  <c r="H504" i="14" s="1"/>
  <c r="G503" i="14"/>
  <c r="H503" i="14" s="1"/>
  <c r="G502" i="14"/>
  <c r="H502" i="14" s="1"/>
  <c r="G501" i="14"/>
  <c r="H501" i="14" s="1"/>
  <c r="G490" i="14"/>
  <c r="H490" i="14" s="1"/>
  <c r="G489" i="14"/>
  <c r="H489" i="14" s="1"/>
  <c r="G487" i="14"/>
  <c r="H487" i="14" s="1"/>
  <c r="G484" i="14"/>
  <c r="H484" i="14" s="1"/>
  <c r="G483" i="14"/>
  <c r="H483" i="14" s="1"/>
  <c r="G482" i="14"/>
  <c r="H482" i="14" s="1"/>
  <c r="G481" i="14"/>
  <c r="H481" i="14" s="1"/>
  <c r="G470" i="14"/>
  <c r="H470" i="14" s="1"/>
  <c r="G469" i="14"/>
  <c r="H469" i="14" s="1"/>
  <c r="G467" i="14"/>
  <c r="H467" i="14" s="1"/>
  <c r="G464" i="14"/>
  <c r="H464" i="14" s="1"/>
  <c r="G463" i="14"/>
  <c r="H463" i="14" s="1"/>
  <c r="G462" i="14"/>
  <c r="H462" i="14" s="1"/>
  <c r="G461" i="14"/>
  <c r="H461" i="14" s="1"/>
  <c r="G450" i="14"/>
  <c r="H450" i="14" s="1"/>
  <c r="G449" i="14"/>
  <c r="H449" i="14" s="1"/>
  <c r="G444" i="14"/>
  <c r="H444" i="14" s="1"/>
  <c r="G443" i="14"/>
  <c r="H443" i="14" s="1"/>
  <c r="G442" i="14"/>
  <c r="H442" i="14" s="1"/>
  <c r="G441" i="14"/>
  <c r="H441" i="14" s="1"/>
  <c r="G430" i="14"/>
  <c r="H430" i="14" s="1"/>
  <c r="G429" i="14"/>
  <c r="H429" i="14" s="1"/>
  <c r="G427" i="14"/>
  <c r="H427" i="14" s="1"/>
  <c r="G424" i="14"/>
  <c r="H424" i="14" s="1"/>
  <c r="G423" i="14"/>
  <c r="H423" i="14" s="1"/>
  <c r="G422" i="14"/>
  <c r="H422" i="14" s="1"/>
  <c r="G421" i="14"/>
  <c r="H421" i="14" s="1"/>
  <c r="G409" i="14"/>
  <c r="H409" i="14" s="1"/>
  <c r="G408" i="14"/>
  <c r="H408" i="14" s="1"/>
  <c r="G403" i="14"/>
  <c r="H403" i="14" s="1"/>
  <c r="G402" i="14"/>
  <c r="H402" i="14" s="1"/>
  <c r="G401" i="14"/>
  <c r="H401" i="14" s="1"/>
  <c r="G389" i="14"/>
  <c r="H389" i="14" s="1"/>
  <c r="G388" i="14"/>
  <c r="H388" i="14" s="1"/>
  <c r="G386" i="14"/>
  <c r="H386" i="14" s="1"/>
  <c r="G383" i="14"/>
  <c r="H383" i="14" s="1"/>
  <c r="G382" i="14"/>
  <c r="H382" i="14" s="1"/>
  <c r="G381" i="14"/>
  <c r="H381" i="14" s="1"/>
  <c r="G380" i="14"/>
  <c r="H380" i="14" s="1"/>
  <c r="H365" i="14"/>
  <c r="H364" i="14"/>
  <c r="H363" i="14"/>
  <c r="G351" i="14"/>
  <c r="H351" i="14" s="1"/>
  <c r="G350" i="14"/>
  <c r="H350" i="14" s="1"/>
  <c r="G348" i="14"/>
  <c r="H348" i="14" s="1"/>
  <c r="G345" i="14"/>
  <c r="H345" i="14" s="1"/>
  <c r="G344" i="14"/>
  <c r="H344" i="14" s="1"/>
  <c r="G343" i="14"/>
  <c r="H343" i="14" s="1"/>
  <c r="G342" i="14"/>
  <c r="H342" i="14" s="1"/>
  <c r="H331" i="14"/>
  <c r="G330" i="14"/>
  <c r="H330" i="14" s="1"/>
  <c r="G328" i="14"/>
  <c r="H328" i="14" s="1"/>
  <c r="G325" i="14"/>
  <c r="H325" i="14" s="1"/>
  <c r="G324" i="14"/>
  <c r="H324" i="14" s="1"/>
  <c r="G323" i="14"/>
  <c r="H323" i="14" s="1"/>
  <c r="G310" i="14"/>
  <c r="H310" i="14" s="1"/>
  <c r="G309" i="14"/>
  <c r="H309" i="14" s="1"/>
  <c r="G307" i="14"/>
  <c r="H307" i="14" s="1"/>
  <c r="G304" i="14"/>
  <c r="H304" i="14" s="1"/>
  <c r="G303" i="14"/>
  <c r="H303" i="14" s="1"/>
  <c r="G302" i="14"/>
  <c r="H302" i="14" s="1"/>
  <c r="G301" i="14"/>
  <c r="H301" i="14" s="1"/>
  <c r="G290" i="14"/>
  <c r="H290" i="14" s="1"/>
  <c r="G289" i="14"/>
  <c r="H289" i="14" s="1"/>
  <c r="G287" i="14"/>
  <c r="H287" i="14" s="1"/>
  <c r="G284" i="14"/>
  <c r="H284" i="14" s="1"/>
  <c r="G283" i="14"/>
  <c r="H283" i="14" s="1"/>
  <c r="G282" i="14"/>
  <c r="H282" i="14" s="1"/>
  <c r="G281" i="14"/>
  <c r="H281" i="14" s="1"/>
  <c r="G270" i="14"/>
  <c r="H270" i="14" s="1"/>
  <c r="G269" i="14"/>
  <c r="H269" i="14" s="1"/>
  <c r="G264" i="14"/>
  <c r="H264" i="14" s="1"/>
  <c r="G263" i="14"/>
  <c r="H263" i="14" s="1"/>
  <c r="G262" i="14"/>
  <c r="H262" i="14" s="1"/>
  <c r="G250" i="14"/>
  <c r="H250" i="14" s="1"/>
  <c r="G249" i="14"/>
  <c r="H249" i="14" s="1"/>
  <c r="G247" i="14"/>
  <c r="H247" i="14" s="1"/>
  <c r="G244" i="14"/>
  <c r="H244" i="14" s="1"/>
  <c r="G243" i="14"/>
  <c r="H243" i="14" s="1"/>
  <c r="G242" i="14"/>
  <c r="H242" i="14" s="1"/>
  <c r="G241" i="14"/>
  <c r="H241" i="14" s="1"/>
  <c r="G230" i="14"/>
  <c r="H230" i="14" s="1"/>
  <c r="G229" i="14"/>
  <c r="H229" i="14" s="1"/>
  <c r="G227" i="14"/>
  <c r="H227" i="14" s="1"/>
  <c r="G224" i="14"/>
  <c r="H224" i="14" s="1"/>
  <c r="G223" i="14"/>
  <c r="H223" i="14" s="1"/>
  <c r="G222" i="14"/>
  <c r="H222" i="14" s="1"/>
  <c r="G221" i="14"/>
  <c r="H221" i="14" s="1"/>
  <c r="G210" i="14"/>
  <c r="H210" i="14" s="1"/>
  <c r="G209" i="14"/>
  <c r="H209" i="14" s="1"/>
  <c r="G207" i="14"/>
  <c r="H207" i="14" s="1"/>
  <c r="G204" i="14"/>
  <c r="H204" i="14" s="1"/>
  <c r="G203" i="14"/>
  <c r="H203" i="14" s="1"/>
  <c r="G202" i="14"/>
  <c r="H202" i="14" s="1"/>
  <c r="G201" i="14"/>
  <c r="H201" i="14" s="1"/>
  <c r="G190" i="14"/>
  <c r="H190" i="14" s="1"/>
  <c r="G189" i="14"/>
  <c r="H189" i="14" s="1"/>
  <c r="G187" i="14"/>
  <c r="H187" i="14" s="1"/>
  <c r="G184" i="14"/>
  <c r="H184" i="14" s="1"/>
  <c r="G183" i="14"/>
  <c r="H183" i="14" s="1"/>
  <c r="G182" i="14"/>
  <c r="H182" i="14" s="1"/>
  <c r="G181" i="14"/>
  <c r="H181" i="14" s="1"/>
  <c r="G170" i="14"/>
  <c r="H170" i="14" s="1"/>
  <c r="G169" i="14"/>
  <c r="H169" i="14" s="1"/>
  <c r="G167" i="14"/>
  <c r="H167" i="14" s="1"/>
  <c r="G164" i="14"/>
  <c r="H164" i="14" s="1"/>
  <c r="G163" i="14"/>
  <c r="H163" i="14" s="1"/>
  <c r="G162" i="14"/>
  <c r="H162" i="14" s="1"/>
  <c r="H161" i="14"/>
  <c r="G149" i="14"/>
  <c r="H149" i="14" s="1"/>
  <c r="G147" i="14"/>
  <c r="H147" i="14" s="1"/>
  <c r="G144" i="14"/>
  <c r="H144" i="14" s="1"/>
  <c r="G143" i="14"/>
  <c r="H143" i="14" s="1"/>
  <c r="G142" i="14"/>
  <c r="H142" i="14" s="1"/>
  <c r="G141" i="14"/>
  <c r="H141" i="14" s="1"/>
  <c r="G130" i="14"/>
  <c r="H130" i="14" s="1"/>
  <c r="G128" i="14"/>
  <c r="H128" i="14" s="1"/>
  <c r="G125" i="14"/>
  <c r="H125" i="14" s="1"/>
  <c r="G124" i="14"/>
  <c r="H124" i="14" s="1"/>
  <c r="G123" i="14"/>
  <c r="H123" i="14" s="1"/>
  <c r="G122" i="14"/>
  <c r="H122" i="14" s="1"/>
  <c r="G111" i="14"/>
  <c r="H111" i="14" s="1"/>
  <c r="G109" i="14"/>
  <c r="H109" i="14" s="1"/>
  <c r="G106" i="14"/>
  <c r="H106" i="14" s="1"/>
  <c r="G105" i="14"/>
  <c r="H105" i="14" s="1"/>
  <c r="G104" i="14"/>
  <c r="H104" i="14" s="1"/>
  <c r="G103" i="14"/>
  <c r="H103" i="14" s="1"/>
  <c r="G92" i="14"/>
  <c r="H92" i="14" s="1"/>
  <c r="G90" i="14"/>
  <c r="H90" i="14" s="1"/>
  <c r="G87" i="14"/>
  <c r="H87" i="14" s="1"/>
  <c r="G86" i="14"/>
  <c r="H86" i="14" s="1"/>
  <c r="G85" i="14"/>
  <c r="H85" i="14" s="1"/>
  <c r="G84" i="14"/>
  <c r="H84" i="14" s="1"/>
  <c r="G73" i="14"/>
  <c r="H73" i="14" s="1"/>
  <c r="G71" i="14"/>
  <c r="H71" i="14" s="1"/>
  <c r="G68" i="14"/>
  <c r="H68" i="14" s="1"/>
  <c r="G67" i="14"/>
  <c r="H67" i="14" s="1"/>
  <c r="G66" i="14"/>
  <c r="H66" i="14" s="1"/>
  <c r="G65" i="14"/>
  <c r="H65" i="14" s="1"/>
  <c r="G54" i="14"/>
  <c r="H54" i="14" s="1"/>
  <c r="G52" i="14"/>
  <c r="H52" i="14" s="1"/>
  <c r="G49" i="14"/>
  <c r="H49" i="14" s="1"/>
  <c r="G48" i="14"/>
  <c r="H48" i="14" s="1"/>
  <c r="G47" i="14"/>
  <c r="H47" i="14" s="1"/>
  <c r="G46" i="14"/>
  <c r="H46" i="14" s="1"/>
  <c r="G35" i="14"/>
  <c r="H35" i="14" s="1"/>
  <c r="G33" i="14"/>
  <c r="H33" i="14" s="1"/>
  <c r="G30" i="14"/>
  <c r="H30" i="14" s="1"/>
  <c r="G29" i="14"/>
  <c r="H29" i="14" s="1"/>
  <c r="G28" i="14"/>
  <c r="H28" i="14" s="1"/>
  <c r="G27" i="14"/>
  <c r="H27" i="14" s="1"/>
  <c r="G16" i="14"/>
  <c r="H16" i="14" s="1"/>
  <c r="G14" i="14"/>
  <c r="H14" i="14" s="1"/>
  <c r="G11" i="14"/>
  <c r="H11" i="14" s="1"/>
  <c r="G10" i="14"/>
  <c r="H10" i="14" s="1"/>
  <c r="G9" i="14"/>
  <c r="H9" i="14" s="1"/>
  <c r="G8" i="14"/>
  <c r="H8" i="14" s="1"/>
  <c r="G276" i="13"/>
  <c r="G258" i="13"/>
  <c r="G239" i="13"/>
  <c r="G221" i="13"/>
  <c r="G203" i="13"/>
  <c r="G185" i="13"/>
  <c r="G130" i="13"/>
  <c r="G111" i="13"/>
  <c r="G92" i="13"/>
  <c r="G73" i="13"/>
  <c r="G53" i="13"/>
  <c r="G36" i="13"/>
  <c r="G19" i="13"/>
  <c r="G267" i="13"/>
  <c r="H267" i="13" s="1"/>
  <c r="G266" i="13"/>
  <c r="H266" i="13" s="1"/>
  <c r="G265" i="13"/>
  <c r="H265" i="13" s="1"/>
  <c r="G264" i="13"/>
  <c r="H264" i="13" s="1"/>
  <c r="G253" i="13"/>
  <c r="H253" i="13" s="1"/>
  <c r="G252" i="13"/>
  <c r="H252" i="13" s="1"/>
  <c r="G249" i="13"/>
  <c r="H249" i="13" s="1"/>
  <c r="G248" i="13"/>
  <c r="H248" i="13" s="1"/>
  <c r="G247" i="13"/>
  <c r="H247" i="13" s="1"/>
  <c r="G246" i="13"/>
  <c r="H246" i="13" s="1"/>
  <c r="G234" i="13"/>
  <c r="H234" i="13" s="1"/>
  <c r="G233" i="13"/>
  <c r="H233" i="13" s="1"/>
  <c r="G230" i="13"/>
  <c r="H230" i="13" s="1"/>
  <c r="G229" i="13"/>
  <c r="H229" i="13" s="1"/>
  <c r="G228" i="13"/>
  <c r="H228" i="13" s="1"/>
  <c r="G227" i="13"/>
  <c r="H227" i="13" s="1"/>
  <c r="G216" i="13"/>
  <c r="H216" i="13" s="1"/>
  <c r="G215" i="13"/>
  <c r="H215" i="13" s="1"/>
  <c r="G212" i="13"/>
  <c r="H212" i="13" s="1"/>
  <c r="G211" i="13"/>
  <c r="H211" i="13" s="1"/>
  <c r="G210" i="13"/>
  <c r="H210" i="13" s="1"/>
  <c r="G209" i="13"/>
  <c r="H209" i="13" s="1"/>
  <c r="G198" i="13"/>
  <c r="H198" i="13" s="1"/>
  <c r="G197" i="13"/>
  <c r="H197" i="13" s="1"/>
  <c r="G194" i="13"/>
  <c r="H194" i="13" s="1"/>
  <c r="G193" i="13"/>
  <c r="H193" i="13" s="1"/>
  <c r="G192" i="13"/>
  <c r="H192" i="13" s="1"/>
  <c r="G191" i="13"/>
  <c r="H191" i="13" s="1"/>
  <c r="G180" i="13"/>
  <c r="H180" i="13" s="1"/>
  <c r="G179" i="13"/>
  <c r="H179" i="13" s="1"/>
  <c r="G176" i="13"/>
  <c r="H176" i="13" s="1"/>
  <c r="G175" i="13"/>
  <c r="H175" i="13" s="1"/>
  <c r="G174" i="13"/>
  <c r="H174" i="13" s="1"/>
  <c r="G173" i="13"/>
  <c r="H173" i="13" s="1"/>
  <c r="G125" i="13"/>
  <c r="H125" i="13" s="1"/>
  <c r="G121" i="13"/>
  <c r="H121" i="13" s="1"/>
  <c r="G120" i="13"/>
  <c r="H120" i="13" s="1"/>
  <c r="G119" i="13"/>
  <c r="H119" i="13" s="1"/>
  <c r="G118" i="13"/>
  <c r="H118" i="13" s="1"/>
  <c r="G102" i="13"/>
  <c r="H102" i="13" s="1"/>
  <c r="G101" i="13"/>
  <c r="H101" i="13" s="1"/>
  <c r="G100" i="13"/>
  <c r="H100" i="13" s="1"/>
  <c r="G99" i="13"/>
  <c r="H99" i="13" s="1"/>
  <c r="G87" i="13"/>
  <c r="H87" i="13" s="1"/>
  <c r="G86" i="13"/>
  <c r="H86" i="13" s="1"/>
  <c r="G83" i="13"/>
  <c r="H83" i="13" s="1"/>
  <c r="G82" i="13"/>
  <c r="H82" i="13" s="1"/>
  <c r="G81" i="13"/>
  <c r="H81" i="13" s="1"/>
  <c r="G68" i="13"/>
  <c r="H68" i="13" s="1"/>
  <c r="G67" i="13"/>
  <c r="H67" i="13" s="1"/>
  <c r="G66" i="13"/>
  <c r="H66" i="13" s="1"/>
  <c r="G62" i="13"/>
  <c r="H62" i="13" s="1"/>
  <c r="G61" i="13"/>
  <c r="H61" i="13" s="1"/>
  <c r="G60" i="13"/>
  <c r="H60" i="13" s="1"/>
  <c r="G48" i="13"/>
  <c r="H48" i="13" s="1"/>
  <c r="H49" i="13" s="1"/>
  <c r="G45" i="13"/>
  <c r="H45" i="13" s="1"/>
  <c r="G44" i="13"/>
  <c r="H44" i="13" s="1"/>
  <c r="G43" i="13"/>
  <c r="H43" i="13" s="1"/>
  <c r="G42" i="13"/>
  <c r="H42" i="13" s="1"/>
  <c r="G28" i="13"/>
  <c r="H28" i="13" s="1"/>
  <c r="G27" i="13"/>
  <c r="H27" i="13" s="1"/>
  <c r="G26" i="13"/>
  <c r="H26" i="13" s="1"/>
  <c r="G25" i="13"/>
  <c r="H25" i="13" s="1"/>
  <c r="G14" i="13"/>
  <c r="H14" i="13" s="1"/>
  <c r="H15" i="13" s="1"/>
  <c r="G11" i="13"/>
  <c r="H11" i="13" s="1"/>
  <c r="G10" i="13"/>
  <c r="H10" i="13" s="1"/>
  <c r="G9" i="13"/>
  <c r="H9" i="13" s="1"/>
  <c r="G8" i="13"/>
  <c r="H8" i="13" s="1"/>
  <c r="G267" i="12"/>
  <c r="G250" i="12"/>
  <c r="G233" i="12"/>
  <c r="G215" i="12"/>
  <c r="G197" i="12"/>
  <c r="G179" i="12"/>
  <c r="G161" i="12"/>
  <c r="G143" i="12"/>
  <c r="G126" i="12"/>
  <c r="G109" i="12"/>
  <c r="G91" i="12"/>
  <c r="G73" i="12"/>
  <c r="G55" i="12"/>
  <c r="G37" i="12"/>
  <c r="G19" i="12"/>
  <c r="G259" i="12"/>
  <c r="H259" i="12" s="1"/>
  <c r="G258" i="12"/>
  <c r="H258" i="12" s="1"/>
  <c r="G257" i="12"/>
  <c r="H257" i="12" s="1"/>
  <c r="G256" i="12"/>
  <c r="H256" i="12" s="1"/>
  <c r="G242" i="12"/>
  <c r="H242" i="12" s="1"/>
  <c r="G241" i="12"/>
  <c r="H241" i="12" s="1"/>
  <c r="G240" i="12"/>
  <c r="H240" i="12" s="1"/>
  <c r="G239" i="12"/>
  <c r="H239" i="12" s="1"/>
  <c r="G228" i="12"/>
  <c r="H228" i="12" s="1"/>
  <c r="G224" i="12"/>
  <c r="H224" i="12" s="1"/>
  <c r="G223" i="12"/>
  <c r="H223" i="12" s="1"/>
  <c r="G222" i="12"/>
  <c r="H222" i="12" s="1"/>
  <c r="G221" i="12"/>
  <c r="H221" i="12" s="1"/>
  <c r="G210" i="12"/>
  <c r="H210" i="12" s="1"/>
  <c r="G206" i="12"/>
  <c r="H206" i="12" s="1"/>
  <c r="G205" i="12"/>
  <c r="H205" i="12" s="1"/>
  <c r="G204" i="12"/>
  <c r="H204" i="12" s="1"/>
  <c r="G203" i="12"/>
  <c r="H203" i="12" s="1"/>
  <c r="G192" i="12"/>
  <c r="H192" i="12" s="1"/>
  <c r="G188" i="12"/>
  <c r="H188" i="12" s="1"/>
  <c r="G187" i="12"/>
  <c r="H187" i="12" s="1"/>
  <c r="G186" i="12"/>
  <c r="H186" i="12" s="1"/>
  <c r="G185" i="12"/>
  <c r="H185" i="12" s="1"/>
  <c r="G174" i="12"/>
  <c r="H174" i="12" s="1"/>
  <c r="G170" i="12"/>
  <c r="H170" i="12" s="1"/>
  <c r="G169" i="12"/>
  <c r="H169" i="12" s="1"/>
  <c r="H168" i="12"/>
  <c r="H167" i="12"/>
  <c r="G156" i="12"/>
  <c r="H156" i="12" s="1"/>
  <c r="G152" i="12"/>
  <c r="H152" i="12" s="1"/>
  <c r="G151" i="12"/>
  <c r="H151" i="12" s="1"/>
  <c r="G150" i="12"/>
  <c r="H150" i="12" s="1"/>
  <c r="G149" i="12"/>
  <c r="H149" i="12" s="1"/>
  <c r="G135" i="12"/>
  <c r="H135" i="12" s="1"/>
  <c r="G134" i="12"/>
  <c r="H134" i="12" s="1"/>
  <c r="G133" i="12"/>
  <c r="H133" i="12" s="1"/>
  <c r="G132" i="12"/>
  <c r="H132" i="12" s="1"/>
  <c r="G121" i="12"/>
  <c r="H121" i="12" s="1"/>
  <c r="H122" i="12" s="1"/>
  <c r="G118" i="12"/>
  <c r="H118" i="12" s="1"/>
  <c r="G117" i="12"/>
  <c r="H117" i="12" s="1"/>
  <c r="G116" i="12"/>
  <c r="H116" i="12" s="1"/>
  <c r="G115" i="12"/>
  <c r="H115" i="12" s="1"/>
  <c r="G104" i="12"/>
  <c r="H104" i="12" s="1"/>
  <c r="G100" i="12"/>
  <c r="H100" i="12" s="1"/>
  <c r="G99" i="12"/>
  <c r="H99" i="12" s="1"/>
  <c r="G98" i="12"/>
  <c r="H98" i="12" s="1"/>
  <c r="G97" i="12"/>
  <c r="H97" i="12" s="1"/>
  <c r="G86" i="12"/>
  <c r="H86" i="12" s="1"/>
  <c r="G82" i="12"/>
  <c r="H82" i="12" s="1"/>
  <c r="G81" i="12"/>
  <c r="H81" i="12" s="1"/>
  <c r="G80" i="12"/>
  <c r="H80" i="12" s="1"/>
  <c r="G79" i="12"/>
  <c r="H79" i="12" s="1"/>
  <c r="G68" i="12"/>
  <c r="H68" i="12" s="1"/>
  <c r="H69" i="12" s="1"/>
  <c r="G64" i="12"/>
  <c r="H64" i="12" s="1"/>
  <c r="G63" i="12"/>
  <c r="H63" i="12" s="1"/>
  <c r="G62" i="12"/>
  <c r="H62" i="12" s="1"/>
  <c r="G50" i="12"/>
  <c r="H50" i="12" s="1"/>
  <c r="G46" i="12"/>
  <c r="H46" i="12" s="1"/>
  <c r="G45" i="12"/>
  <c r="H45" i="12" s="1"/>
  <c r="G44" i="12"/>
  <c r="H44" i="12" s="1"/>
  <c r="G43" i="12"/>
  <c r="H43" i="12" s="1"/>
  <c r="G32" i="12"/>
  <c r="H32" i="12" s="1"/>
  <c r="G28" i="12"/>
  <c r="H28" i="12" s="1"/>
  <c r="G27" i="12"/>
  <c r="H27" i="12" s="1"/>
  <c r="G26" i="12"/>
  <c r="H26" i="12" s="1"/>
  <c r="G25" i="12"/>
  <c r="H25" i="12" s="1"/>
  <c r="G14" i="12"/>
  <c r="H14" i="12" s="1"/>
  <c r="G10" i="12"/>
  <c r="H10" i="12" s="1"/>
  <c r="G9" i="12"/>
  <c r="H9" i="12" s="1"/>
  <c r="G8" i="12"/>
  <c r="H8" i="12" s="1"/>
  <c r="D3" i="12"/>
  <c r="G985" i="11"/>
  <c r="G967" i="11"/>
  <c r="G949" i="11"/>
  <c r="G931" i="11"/>
  <c r="G913" i="11"/>
  <c r="G894" i="11"/>
  <c r="G874" i="11"/>
  <c r="G857" i="11"/>
  <c r="G839" i="11"/>
  <c r="G821" i="11"/>
  <c r="G803" i="11"/>
  <c r="G784" i="11"/>
  <c r="G766" i="11"/>
  <c r="G748" i="11"/>
  <c r="G730" i="11"/>
  <c r="G711" i="11"/>
  <c r="G693" i="11"/>
  <c r="G675" i="11"/>
  <c r="G655" i="11"/>
  <c r="G637" i="11"/>
  <c r="G619" i="11"/>
  <c r="G601" i="11"/>
  <c r="G583" i="11"/>
  <c r="G564" i="11"/>
  <c r="G546" i="11"/>
  <c r="G528" i="11"/>
  <c r="G510" i="11"/>
  <c r="G492" i="11"/>
  <c r="G474" i="11"/>
  <c r="G456" i="11"/>
  <c r="G438" i="11"/>
  <c r="G420" i="11"/>
  <c r="G402" i="11"/>
  <c r="G384" i="11"/>
  <c r="G366" i="11"/>
  <c r="G348" i="11"/>
  <c r="G330" i="11"/>
  <c r="G312" i="11"/>
  <c r="G294" i="11"/>
  <c r="G276" i="11"/>
  <c r="G258" i="11"/>
  <c r="G240" i="11"/>
  <c r="G222" i="11"/>
  <c r="G204" i="11"/>
  <c r="G186" i="11"/>
  <c r="G168" i="11"/>
  <c r="G149" i="11"/>
  <c r="G128" i="11"/>
  <c r="G109" i="11"/>
  <c r="G90" i="11"/>
  <c r="G71" i="11"/>
  <c r="G53" i="11"/>
  <c r="G36" i="11"/>
  <c r="G19" i="11"/>
  <c r="H980" i="11"/>
  <c r="H979" i="11"/>
  <c r="G976" i="11"/>
  <c r="H976" i="11" s="1"/>
  <c r="G975" i="11"/>
  <c r="H975" i="11" s="1"/>
  <c r="G974" i="11"/>
  <c r="H974" i="11" s="1"/>
  <c r="G973" i="11"/>
  <c r="H973" i="11" s="1"/>
  <c r="G962" i="11"/>
  <c r="H962" i="11" s="1"/>
  <c r="G961" i="11"/>
  <c r="H961" i="11" s="1"/>
  <c r="G958" i="11"/>
  <c r="H958" i="11" s="1"/>
  <c r="G957" i="11"/>
  <c r="H957" i="11" s="1"/>
  <c r="G956" i="11"/>
  <c r="H956" i="11" s="1"/>
  <c r="G955" i="11"/>
  <c r="H955" i="11" s="1"/>
  <c r="G944" i="11"/>
  <c r="H944" i="11" s="1"/>
  <c r="G943" i="11"/>
  <c r="H943" i="11" s="1"/>
  <c r="G940" i="11"/>
  <c r="H940" i="11" s="1"/>
  <c r="G939" i="11"/>
  <c r="H939" i="11" s="1"/>
  <c r="G938" i="11"/>
  <c r="H938" i="11" s="1"/>
  <c r="G937" i="11"/>
  <c r="H937" i="11" s="1"/>
  <c r="G926" i="11"/>
  <c r="H926" i="11" s="1"/>
  <c r="G925" i="11"/>
  <c r="H925" i="11" s="1"/>
  <c r="G922" i="11"/>
  <c r="H922" i="11" s="1"/>
  <c r="G921" i="11"/>
  <c r="H921" i="11" s="1"/>
  <c r="G920" i="11"/>
  <c r="H920" i="11" s="1"/>
  <c r="G908" i="11"/>
  <c r="H908" i="11" s="1"/>
  <c r="G907" i="11"/>
  <c r="H907" i="11" s="1"/>
  <c r="G906" i="11"/>
  <c r="H906" i="11" s="1"/>
  <c r="G903" i="11"/>
  <c r="H903" i="11" s="1"/>
  <c r="G902" i="11"/>
  <c r="H902" i="11" s="1"/>
  <c r="G901" i="11"/>
  <c r="H901" i="11" s="1"/>
  <c r="G900" i="11"/>
  <c r="H900" i="11" s="1"/>
  <c r="G889" i="11"/>
  <c r="H889" i="11" s="1"/>
  <c r="G888" i="11"/>
  <c r="H888" i="11" s="1"/>
  <c r="G884" i="11"/>
  <c r="H884" i="11" s="1"/>
  <c r="G883" i="11"/>
  <c r="H883" i="11" s="1"/>
  <c r="G882" i="11"/>
  <c r="H882" i="11" s="1"/>
  <c r="G881" i="11"/>
  <c r="H881" i="11" s="1"/>
  <c r="G869" i="11"/>
  <c r="H869" i="11" s="1"/>
  <c r="H870" i="11" s="1"/>
  <c r="G866" i="11"/>
  <c r="H866" i="11" s="1"/>
  <c r="G865" i="11"/>
  <c r="H865" i="11" s="1"/>
  <c r="G864" i="11"/>
  <c r="H864" i="11" s="1"/>
  <c r="G863" i="11"/>
  <c r="H863" i="11" s="1"/>
  <c r="H852" i="11"/>
  <c r="H851" i="11"/>
  <c r="G848" i="11"/>
  <c r="H848" i="11" s="1"/>
  <c r="G847" i="11"/>
  <c r="H847" i="11" s="1"/>
  <c r="G846" i="11"/>
  <c r="H846" i="11" s="1"/>
  <c r="G845" i="11"/>
  <c r="H845" i="11" s="1"/>
  <c r="G834" i="11"/>
  <c r="H834" i="11" s="1"/>
  <c r="H835" i="11" s="1"/>
  <c r="G831" i="11"/>
  <c r="H831" i="11" s="1"/>
  <c r="G830" i="11"/>
  <c r="H830" i="11" s="1"/>
  <c r="G829" i="11"/>
  <c r="H829" i="11" s="1"/>
  <c r="G828" i="11"/>
  <c r="H828" i="11" s="1"/>
  <c r="G816" i="11"/>
  <c r="H816" i="11" s="1"/>
  <c r="G815" i="11"/>
  <c r="H815" i="11" s="1"/>
  <c r="G812" i="11"/>
  <c r="H812" i="11" s="1"/>
  <c r="G811" i="11"/>
  <c r="H811" i="11" s="1"/>
  <c r="G810" i="11"/>
  <c r="H810" i="11" s="1"/>
  <c r="G809" i="11"/>
  <c r="H809" i="11" s="1"/>
  <c r="G798" i="11"/>
  <c r="H798" i="11" s="1"/>
  <c r="G797" i="11"/>
  <c r="H797" i="11" s="1"/>
  <c r="G796" i="11"/>
  <c r="H796" i="11" s="1"/>
  <c r="G793" i="11"/>
  <c r="H793" i="11" s="1"/>
  <c r="G792" i="11"/>
  <c r="H792" i="11" s="1"/>
  <c r="G791" i="11"/>
  <c r="H791" i="11" s="1"/>
  <c r="G790" i="11"/>
  <c r="H790" i="11" s="1"/>
  <c r="G779" i="11"/>
  <c r="H779" i="11" s="1"/>
  <c r="G778" i="11"/>
  <c r="H778" i="11" s="1"/>
  <c r="G775" i="11"/>
  <c r="H775" i="11" s="1"/>
  <c r="G774" i="11"/>
  <c r="H774" i="11" s="1"/>
  <c r="G773" i="11"/>
  <c r="H773" i="11" s="1"/>
  <c r="G772" i="11"/>
  <c r="H772" i="11" s="1"/>
  <c r="G761" i="11"/>
  <c r="H761" i="11" s="1"/>
  <c r="G760" i="11"/>
  <c r="H760" i="11" s="1"/>
  <c r="G757" i="11"/>
  <c r="H757" i="11" s="1"/>
  <c r="G756" i="11"/>
  <c r="H756" i="11" s="1"/>
  <c r="G755" i="11"/>
  <c r="H755" i="11" s="1"/>
  <c r="G754" i="11"/>
  <c r="H754" i="11" s="1"/>
  <c r="G743" i="11"/>
  <c r="H743" i="11" s="1"/>
  <c r="G742" i="11"/>
  <c r="H742" i="11" s="1"/>
  <c r="G739" i="11"/>
  <c r="H739" i="11" s="1"/>
  <c r="G738" i="11"/>
  <c r="H738" i="11" s="1"/>
  <c r="G737" i="11"/>
  <c r="H737" i="11" s="1"/>
  <c r="G736" i="11"/>
  <c r="H736" i="11" s="1"/>
  <c r="G725" i="11"/>
  <c r="H725" i="11" s="1"/>
  <c r="G724" i="11"/>
  <c r="H724" i="11" s="1"/>
  <c r="G721" i="11"/>
  <c r="H721" i="11" s="1"/>
  <c r="G720" i="11"/>
  <c r="H720" i="11" s="1"/>
  <c r="G719" i="11"/>
  <c r="H719" i="11" s="1"/>
  <c r="G718" i="11"/>
  <c r="H718" i="11" s="1"/>
  <c r="G706" i="11"/>
  <c r="H706" i="11" s="1"/>
  <c r="G705" i="11"/>
  <c r="H705" i="11" s="1"/>
  <c r="G702" i="11"/>
  <c r="H702" i="11" s="1"/>
  <c r="G701" i="11"/>
  <c r="H701" i="11" s="1"/>
  <c r="G700" i="11"/>
  <c r="H700" i="11" s="1"/>
  <c r="G699" i="11"/>
  <c r="H699" i="11" s="1"/>
  <c r="G688" i="11"/>
  <c r="H688" i="11" s="1"/>
  <c r="G687" i="11"/>
  <c r="H687" i="11" s="1"/>
  <c r="G684" i="11"/>
  <c r="H684" i="11" s="1"/>
  <c r="G683" i="11"/>
  <c r="H683" i="11" s="1"/>
  <c r="G682" i="11"/>
  <c r="H682" i="11" s="1"/>
  <c r="G681" i="11"/>
  <c r="H681" i="11" s="1"/>
  <c r="G670" i="11"/>
  <c r="H670" i="11" s="1"/>
  <c r="G669" i="11"/>
  <c r="H669" i="11" s="1"/>
  <c r="G668" i="11"/>
  <c r="H668" i="11" s="1"/>
  <c r="G667" i="11"/>
  <c r="H667" i="11" s="1"/>
  <c r="G664" i="11"/>
  <c r="H664" i="11" s="1"/>
  <c r="G663" i="11"/>
  <c r="H663" i="11" s="1"/>
  <c r="G662" i="11"/>
  <c r="H662" i="11" s="1"/>
  <c r="G661" i="11"/>
  <c r="H661" i="11" s="1"/>
  <c r="G650" i="11"/>
  <c r="H650" i="11" s="1"/>
  <c r="G649" i="11"/>
  <c r="H649" i="11" s="1"/>
  <c r="G646" i="11"/>
  <c r="H646" i="11" s="1"/>
  <c r="G645" i="11"/>
  <c r="H645" i="11" s="1"/>
  <c r="G644" i="11"/>
  <c r="H644" i="11" s="1"/>
  <c r="G643" i="11"/>
  <c r="H643" i="11" s="1"/>
  <c r="G632" i="11"/>
  <c r="H632" i="11" s="1"/>
  <c r="H633" i="11" s="1"/>
  <c r="G628" i="11"/>
  <c r="H628" i="11" s="1"/>
  <c r="G627" i="11"/>
  <c r="H627" i="11" s="1"/>
  <c r="G614" i="11"/>
  <c r="H614" i="11" s="1"/>
  <c r="G613" i="11"/>
  <c r="H613" i="11" s="1"/>
  <c r="G610" i="11"/>
  <c r="H610" i="11" s="1"/>
  <c r="G609" i="11"/>
  <c r="H609" i="11" s="1"/>
  <c r="G608" i="11"/>
  <c r="H608" i="11" s="1"/>
  <c r="G607" i="11"/>
  <c r="H607" i="11" s="1"/>
  <c r="G596" i="11"/>
  <c r="H596" i="11" s="1"/>
  <c r="G595" i="11"/>
  <c r="H595" i="11" s="1"/>
  <c r="G592" i="11"/>
  <c r="H592" i="11" s="1"/>
  <c r="G591" i="11"/>
  <c r="H591" i="11" s="1"/>
  <c r="G590" i="11"/>
  <c r="H590" i="11" s="1"/>
  <c r="G589" i="11"/>
  <c r="H589" i="11" s="1"/>
  <c r="G578" i="11"/>
  <c r="H578" i="11" s="1"/>
  <c r="G577" i="11"/>
  <c r="H577" i="11" s="1"/>
  <c r="G574" i="11"/>
  <c r="H574" i="11" s="1"/>
  <c r="G573" i="11"/>
  <c r="H573" i="11" s="1"/>
  <c r="H572" i="11"/>
  <c r="G555" i="11"/>
  <c r="H555" i="11" s="1"/>
  <c r="G554" i="11"/>
  <c r="H554" i="11" s="1"/>
  <c r="G553" i="11"/>
  <c r="H553" i="11" s="1"/>
  <c r="G552" i="11"/>
  <c r="H552" i="11" s="1"/>
  <c r="G541" i="11"/>
  <c r="H541" i="11" s="1"/>
  <c r="H542" i="11" s="1"/>
  <c r="G537" i="11"/>
  <c r="H537" i="11" s="1"/>
  <c r="G536" i="11"/>
  <c r="H536" i="11" s="1"/>
  <c r="G535" i="11"/>
  <c r="H535" i="11" s="1"/>
  <c r="G505" i="11"/>
  <c r="H505" i="11" s="1"/>
  <c r="H506" i="11" s="1"/>
  <c r="H501" i="11"/>
  <c r="H500" i="11"/>
  <c r="H499" i="11"/>
  <c r="H483" i="11"/>
  <c r="H482" i="11"/>
  <c r="H481" i="11"/>
  <c r="G469" i="11"/>
  <c r="H469" i="11" s="1"/>
  <c r="G468" i="11"/>
  <c r="H468" i="11" s="1"/>
  <c r="G465" i="11"/>
  <c r="H465" i="11" s="1"/>
  <c r="G464" i="11"/>
  <c r="H464" i="11" s="1"/>
  <c r="G463" i="11"/>
  <c r="H463" i="11" s="1"/>
  <c r="G462" i="11"/>
  <c r="H462" i="11" s="1"/>
  <c r="G451" i="11"/>
  <c r="H451" i="11" s="1"/>
  <c r="G450" i="11"/>
  <c r="H450" i="11" s="1"/>
  <c r="G447" i="11"/>
  <c r="H447" i="11" s="1"/>
  <c r="G446" i="11"/>
  <c r="H446" i="11" s="1"/>
  <c r="G445" i="11"/>
  <c r="H445" i="11" s="1"/>
  <c r="G444" i="11"/>
  <c r="H444" i="11" s="1"/>
  <c r="G433" i="11"/>
  <c r="H433" i="11" s="1"/>
  <c r="G432" i="11"/>
  <c r="H432" i="11" s="1"/>
  <c r="G429" i="11"/>
  <c r="H429" i="11" s="1"/>
  <c r="G428" i="11"/>
  <c r="H428" i="11" s="1"/>
  <c r="G427" i="11"/>
  <c r="H427" i="11" s="1"/>
  <c r="G426" i="11"/>
  <c r="H426" i="11" s="1"/>
  <c r="G415" i="11"/>
  <c r="H415" i="11" s="1"/>
  <c r="G414" i="11"/>
  <c r="H414" i="11" s="1"/>
  <c r="G397" i="11"/>
  <c r="H397" i="11" s="1"/>
  <c r="G396" i="11"/>
  <c r="H396" i="11" s="1"/>
  <c r="G393" i="11"/>
  <c r="H393" i="11" s="1"/>
  <c r="G392" i="11"/>
  <c r="H392" i="11" s="1"/>
  <c r="G391" i="11"/>
  <c r="H391" i="11" s="1"/>
  <c r="G379" i="11"/>
  <c r="H379" i="11" s="1"/>
  <c r="G378" i="11"/>
  <c r="H378" i="11" s="1"/>
  <c r="G375" i="11"/>
  <c r="H375" i="11" s="1"/>
  <c r="G374" i="11"/>
  <c r="H374" i="11" s="1"/>
  <c r="G373" i="11"/>
  <c r="H373" i="11" s="1"/>
  <c r="G372" i="11"/>
  <c r="H372" i="11" s="1"/>
  <c r="G361" i="11"/>
  <c r="H361" i="11" s="1"/>
  <c r="G360" i="11"/>
  <c r="H360" i="11" s="1"/>
  <c r="G357" i="11"/>
  <c r="H357" i="11" s="1"/>
  <c r="G356" i="11"/>
  <c r="H356" i="11" s="1"/>
  <c r="G355" i="11"/>
  <c r="H355" i="11" s="1"/>
  <c r="G343" i="11"/>
  <c r="H343" i="11" s="1"/>
  <c r="G342" i="11"/>
  <c r="H342" i="11" s="1"/>
  <c r="G321" i="11"/>
  <c r="H321" i="11" s="1"/>
  <c r="G320" i="11"/>
  <c r="H320" i="11" s="1"/>
  <c r="G319" i="11"/>
  <c r="H319" i="11" s="1"/>
  <c r="G318" i="11"/>
  <c r="H318" i="11" s="1"/>
  <c r="G307" i="11"/>
  <c r="H307" i="11" s="1"/>
  <c r="G306" i="11"/>
  <c r="H306" i="11" s="1"/>
  <c r="H303" i="11"/>
  <c r="H302" i="11"/>
  <c r="H301" i="11"/>
  <c r="H300" i="11"/>
  <c r="G289" i="11"/>
  <c r="H289" i="11" s="1"/>
  <c r="G288" i="11"/>
  <c r="H288" i="11" s="1"/>
  <c r="G285" i="11"/>
  <c r="H285" i="11" s="1"/>
  <c r="G284" i="11"/>
  <c r="H284" i="11" s="1"/>
  <c r="G283" i="11"/>
  <c r="H283" i="11" s="1"/>
  <c r="G282" i="11"/>
  <c r="H282" i="11" s="1"/>
  <c r="G271" i="11"/>
  <c r="H271" i="11" s="1"/>
  <c r="G270" i="11"/>
  <c r="H270" i="11" s="1"/>
  <c r="G267" i="11"/>
  <c r="H267" i="11" s="1"/>
  <c r="G266" i="11"/>
  <c r="H266" i="11" s="1"/>
  <c r="G265" i="11"/>
  <c r="H265" i="11" s="1"/>
  <c r="G264" i="11"/>
  <c r="H264" i="11" s="1"/>
  <c r="G253" i="11"/>
  <c r="H253" i="11" s="1"/>
  <c r="G252" i="11"/>
  <c r="H252" i="11" s="1"/>
  <c r="G249" i="11"/>
  <c r="H249" i="11" s="1"/>
  <c r="G248" i="11"/>
  <c r="H248" i="11" s="1"/>
  <c r="G247" i="11"/>
  <c r="H247" i="11" s="1"/>
  <c r="G246" i="11"/>
  <c r="H246" i="11" s="1"/>
  <c r="G235" i="11"/>
  <c r="H235" i="11" s="1"/>
  <c r="G234" i="11"/>
  <c r="H234" i="11" s="1"/>
  <c r="G231" i="11"/>
  <c r="H231" i="11" s="1"/>
  <c r="G230" i="11"/>
  <c r="H230" i="11" s="1"/>
  <c r="G229" i="11"/>
  <c r="H229" i="11" s="1"/>
  <c r="G228" i="11"/>
  <c r="H228" i="11" s="1"/>
  <c r="G217" i="11"/>
  <c r="H217" i="11" s="1"/>
  <c r="G216" i="11"/>
  <c r="H216" i="11" s="1"/>
  <c r="H213" i="11"/>
  <c r="H212" i="11"/>
  <c r="H211" i="11"/>
  <c r="G199" i="11"/>
  <c r="H199" i="11" s="1"/>
  <c r="H200" i="11" s="1"/>
  <c r="G195" i="11"/>
  <c r="H195" i="11" s="1"/>
  <c r="G194" i="11"/>
  <c r="H194" i="11" s="1"/>
  <c r="G193" i="11"/>
  <c r="H193" i="11" s="1"/>
  <c r="G192" i="11"/>
  <c r="H192" i="11" s="1"/>
  <c r="G181" i="11"/>
  <c r="H181" i="11" s="1"/>
  <c r="G180" i="11"/>
  <c r="H180" i="11" s="1"/>
  <c r="G177" i="11"/>
  <c r="H177" i="11" s="1"/>
  <c r="G176" i="11"/>
  <c r="H176" i="11" s="1"/>
  <c r="G175" i="11"/>
  <c r="H175" i="11" s="1"/>
  <c r="G174" i="11"/>
  <c r="H174" i="11" s="1"/>
  <c r="G163" i="11"/>
  <c r="H163" i="11" s="1"/>
  <c r="H162" i="11"/>
  <c r="H159" i="11"/>
  <c r="H158" i="11"/>
  <c r="H157" i="11"/>
  <c r="H156" i="11"/>
  <c r="H144" i="11"/>
  <c r="H143" i="11"/>
  <c r="H141" i="11"/>
  <c r="H140" i="11"/>
  <c r="G137" i="11"/>
  <c r="H137" i="11" s="1"/>
  <c r="G136" i="11"/>
  <c r="H136" i="11" s="1"/>
  <c r="G135" i="11"/>
  <c r="H135" i="11" s="1"/>
  <c r="G134" i="11"/>
  <c r="H134" i="11" s="1"/>
  <c r="G123" i="11"/>
  <c r="H123" i="11" s="1"/>
  <c r="G121" i="11"/>
  <c r="H121" i="11" s="1"/>
  <c r="G118" i="11"/>
  <c r="H118" i="11" s="1"/>
  <c r="G117" i="11"/>
  <c r="H117" i="11" s="1"/>
  <c r="G116" i="11"/>
  <c r="H116" i="11" s="1"/>
  <c r="G115" i="11"/>
  <c r="H115" i="11" s="1"/>
  <c r="H104" i="11"/>
  <c r="G80" i="11"/>
  <c r="H80" i="11" s="1"/>
  <c r="G79" i="11"/>
  <c r="H79" i="11" s="1"/>
  <c r="G78" i="11"/>
  <c r="H78" i="11" s="1"/>
  <c r="G77" i="11"/>
  <c r="H77" i="11" s="1"/>
  <c r="G62" i="11"/>
  <c r="H62" i="11" s="1"/>
  <c r="G61" i="11"/>
  <c r="H61" i="11" s="1"/>
  <c r="G60" i="11"/>
  <c r="H60" i="11" s="1"/>
  <c r="G59" i="11"/>
  <c r="H59" i="11" s="1"/>
  <c r="G48" i="11"/>
  <c r="H48" i="11" s="1"/>
  <c r="H49" i="11" s="1"/>
  <c r="H45" i="11"/>
  <c r="H44" i="11"/>
  <c r="H43" i="11"/>
  <c r="H42" i="11"/>
  <c r="G31" i="11"/>
  <c r="H31" i="11" s="1"/>
  <c r="H32" i="11" s="1"/>
  <c r="G28" i="11"/>
  <c r="H28" i="11" s="1"/>
  <c r="G27" i="11"/>
  <c r="H27" i="11" s="1"/>
  <c r="G26" i="11"/>
  <c r="H26" i="11" s="1"/>
  <c r="G25" i="11"/>
  <c r="H25" i="11" s="1"/>
  <c r="G11" i="11"/>
  <c r="H11" i="11" s="1"/>
  <c r="G10" i="11"/>
  <c r="H10" i="11" s="1"/>
  <c r="G9" i="11"/>
  <c r="H9" i="11" s="1"/>
  <c r="G8" i="11"/>
  <c r="H8" i="11" s="1"/>
  <c r="D3" i="11"/>
  <c r="G506" i="10"/>
  <c r="G486" i="10"/>
  <c r="G465" i="10"/>
  <c r="G447" i="10"/>
  <c r="G429" i="10"/>
  <c r="G390" i="10"/>
  <c r="G371" i="10"/>
  <c r="G352" i="10"/>
  <c r="G333" i="10"/>
  <c r="G313" i="10"/>
  <c r="G293" i="10"/>
  <c r="G273" i="10"/>
  <c r="G253" i="10"/>
  <c r="G233" i="10"/>
  <c r="G213" i="10"/>
  <c r="G192" i="10"/>
  <c r="G173" i="10"/>
  <c r="G154" i="10"/>
  <c r="G135" i="10"/>
  <c r="G116" i="10"/>
  <c r="G97" i="10"/>
  <c r="G78" i="10"/>
  <c r="G59" i="10"/>
  <c r="G40" i="10"/>
  <c r="G21" i="10"/>
  <c r="G501" i="10"/>
  <c r="H501" i="10" s="1"/>
  <c r="G500" i="10"/>
  <c r="H500" i="10" s="1"/>
  <c r="G498" i="10"/>
  <c r="H498" i="10" s="1"/>
  <c r="G495" i="10"/>
  <c r="H495" i="10" s="1"/>
  <c r="G494" i="10"/>
  <c r="H494" i="10" s="1"/>
  <c r="G493" i="10"/>
  <c r="H493" i="10" s="1"/>
  <c r="H492" i="10"/>
  <c r="G480" i="10"/>
  <c r="H480" i="10" s="1"/>
  <c r="G478" i="10"/>
  <c r="H478" i="10" s="1"/>
  <c r="G475" i="10"/>
  <c r="H475" i="10" s="1"/>
  <c r="G474" i="10"/>
  <c r="H474" i="10" s="1"/>
  <c r="G473" i="10"/>
  <c r="H473" i="10" s="1"/>
  <c r="G472" i="10"/>
  <c r="H472" i="10" s="1"/>
  <c r="G460" i="10"/>
  <c r="H460" i="10" s="1"/>
  <c r="G459" i="10"/>
  <c r="H459" i="10" s="1"/>
  <c r="G456" i="10"/>
  <c r="H456" i="10" s="1"/>
  <c r="G455" i="10"/>
  <c r="H455" i="10" s="1"/>
  <c r="G454" i="10"/>
  <c r="H454" i="10" s="1"/>
  <c r="G442" i="10"/>
  <c r="H442" i="10" s="1"/>
  <c r="G441" i="10"/>
  <c r="H441" i="10" s="1"/>
  <c r="G438" i="10"/>
  <c r="H438" i="10" s="1"/>
  <c r="G437" i="10"/>
  <c r="H437" i="10" s="1"/>
  <c r="G436" i="10"/>
  <c r="H436" i="10" s="1"/>
  <c r="G435" i="10"/>
  <c r="H435" i="10" s="1"/>
  <c r="G424" i="10"/>
  <c r="H424" i="10" s="1"/>
  <c r="G423" i="10"/>
  <c r="H423" i="10" s="1"/>
  <c r="G420" i="10"/>
  <c r="H420" i="10" s="1"/>
  <c r="G419" i="10"/>
  <c r="H419" i="10" s="1"/>
  <c r="G418" i="10"/>
  <c r="H418" i="10" s="1"/>
  <c r="G417" i="10"/>
  <c r="H417" i="10" s="1"/>
  <c r="G385" i="10"/>
  <c r="H385" i="10" s="1"/>
  <c r="G383" i="10"/>
  <c r="H383" i="10" s="1"/>
  <c r="G380" i="10"/>
  <c r="H380" i="10" s="1"/>
  <c r="G379" i="10"/>
  <c r="H379" i="10" s="1"/>
  <c r="G378" i="10"/>
  <c r="H378" i="10" s="1"/>
  <c r="G377" i="10"/>
  <c r="H377" i="10" s="1"/>
  <c r="G366" i="10"/>
  <c r="H366" i="10" s="1"/>
  <c r="G364" i="10"/>
  <c r="H364" i="10" s="1"/>
  <c r="G361" i="10"/>
  <c r="H361" i="10" s="1"/>
  <c r="G360" i="10"/>
  <c r="H360" i="10" s="1"/>
  <c r="G359" i="10"/>
  <c r="H359" i="10" s="1"/>
  <c r="G358" i="10"/>
  <c r="H358" i="10" s="1"/>
  <c r="G347" i="10"/>
  <c r="H347" i="10" s="1"/>
  <c r="G345" i="10"/>
  <c r="H345" i="10" s="1"/>
  <c r="G342" i="10"/>
  <c r="H342" i="10" s="1"/>
  <c r="G341" i="10"/>
  <c r="H341" i="10" s="1"/>
  <c r="G340" i="10"/>
  <c r="H340" i="10" s="1"/>
  <c r="G339" i="10"/>
  <c r="H339" i="10" s="1"/>
  <c r="G328" i="10"/>
  <c r="H328" i="10" s="1"/>
  <c r="G326" i="10"/>
  <c r="H326" i="10" s="1"/>
  <c r="G323" i="10"/>
  <c r="H323" i="10" s="1"/>
  <c r="G322" i="10"/>
  <c r="H322" i="10" s="1"/>
  <c r="G321" i="10"/>
  <c r="H321" i="10" s="1"/>
  <c r="G320" i="10"/>
  <c r="H320" i="10" s="1"/>
  <c r="G308" i="10"/>
  <c r="H308" i="10" s="1"/>
  <c r="G307" i="10"/>
  <c r="H307" i="10" s="1"/>
  <c r="G305" i="10"/>
  <c r="H305" i="10" s="1"/>
  <c r="G302" i="10"/>
  <c r="H302" i="10" s="1"/>
  <c r="G301" i="10"/>
  <c r="H301" i="10" s="1"/>
  <c r="G300" i="10"/>
  <c r="H300" i="10" s="1"/>
  <c r="G299" i="10"/>
  <c r="H299" i="10" s="1"/>
  <c r="G288" i="10"/>
  <c r="H288" i="10" s="1"/>
  <c r="G287" i="10"/>
  <c r="H287" i="10" s="1"/>
  <c r="G285" i="10"/>
  <c r="H285" i="10" s="1"/>
  <c r="G282" i="10"/>
  <c r="H282" i="10" s="1"/>
  <c r="G281" i="10"/>
  <c r="H281" i="10" s="1"/>
  <c r="G280" i="10"/>
  <c r="H280" i="10" s="1"/>
  <c r="G268" i="10"/>
  <c r="H268" i="10" s="1"/>
  <c r="G267" i="10"/>
  <c r="H267" i="10" s="1"/>
  <c r="G265" i="10"/>
  <c r="H265" i="10" s="1"/>
  <c r="G262" i="10"/>
  <c r="H262" i="10" s="1"/>
  <c r="G261" i="10"/>
  <c r="H261" i="10" s="1"/>
  <c r="G260" i="10"/>
  <c r="H260" i="10" s="1"/>
  <c r="G259" i="10"/>
  <c r="H259" i="10" s="1"/>
  <c r="G248" i="10"/>
  <c r="H248" i="10" s="1"/>
  <c r="G247" i="10"/>
  <c r="H247" i="10" s="1"/>
  <c r="G245" i="10"/>
  <c r="H245" i="10" s="1"/>
  <c r="G242" i="10"/>
  <c r="H242" i="10" s="1"/>
  <c r="G241" i="10"/>
  <c r="H241" i="10" s="1"/>
  <c r="G240" i="10"/>
  <c r="H240" i="10" s="1"/>
  <c r="G239" i="10"/>
  <c r="H239" i="10" s="1"/>
  <c r="G228" i="10"/>
  <c r="H228" i="10" s="1"/>
  <c r="G227" i="10"/>
  <c r="H227" i="10" s="1"/>
  <c r="G225" i="10"/>
  <c r="H225" i="10" s="1"/>
  <c r="G222" i="10"/>
  <c r="H222" i="10" s="1"/>
  <c r="G221" i="10"/>
  <c r="H221" i="10" s="1"/>
  <c r="G220" i="10"/>
  <c r="H220" i="10" s="1"/>
  <c r="G219" i="10"/>
  <c r="H219" i="10" s="1"/>
  <c r="G208" i="10"/>
  <c r="H208" i="10" s="1"/>
  <c r="G207" i="10"/>
  <c r="H207" i="10" s="1"/>
  <c r="G205" i="10"/>
  <c r="H205" i="10" s="1"/>
  <c r="G202" i="10"/>
  <c r="H202" i="10" s="1"/>
  <c r="G201" i="10"/>
  <c r="H201" i="10" s="1"/>
  <c r="G200" i="10"/>
  <c r="H200" i="10" s="1"/>
  <c r="G199" i="10"/>
  <c r="H199" i="10" s="1"/>
  <c r="G187" i="10"/>
  <c r="H187" i="10" s="1"/>
  <c r="G185" i="10"/>
  <c r="H185" i="10" s="1"/>
  <c r="G182" i="10"/>
  <c r="H182" i="10" s="1"/>
  <c r="G181" i="10"/>
  <c r="H181" i="10" s="1"/>
  <c r="G180" i="10"/>
  <c r="H180" i="10" s="1"/>
  <c r="G168" i="10"/>
  <c r="H168" i="10" s="1"/>
  <c r="G166" i="10"/>
  <c r="H166" i="10" s="1"/>
  <c r="G163" i="10"/>
  <c r="H163" i="10" s="1"/>
  <c r="G162" i="10"/>
  <c r="H162" i="10" s="1"/>
  <c r="G161" i="10"/>
  <c r="H161" i="10" s="1"/>
  <c r="G149" i="10"/>
  <c r="H149" i="10" s="1"/>
  <c r="G147" i="10"/>
  <c r="H147" i="10" s="1"/>
  <c r="G144" i="10"/>
  <c r="H144" i="10" s="1"/>
  <c r="G143" i="10"/>
  <c r="H143" i="10" s="1"/>
  <c r="G142" i="10"/>
  <c r="H142" i="10" s="1"/>
  <c r="G130" i="10"/>
  <c r="H130" i="10" s="1"/>
  <c r="G128" i="10"/>
  <c r="H128" i="10" s="1"/>
  <c r="G125" i="10"/>
  <c r="H125" i="10" s="1"/>
  <c r="G124" i="10"/>
  <c r="H124" i="10" s="1"/>
  <c r="G123" i="10"/>
  <c r="H123" i="10" s="1"/>
  <c r="G122" i="10"/>
  <c r="H122" i="10" s="1"/>
  <c r="G111" i="10"/>
  <c r="H111" i="10" s="1"/>
  <c r="G109" i="10"/>
  <c r="H109" i="10" s="1"/>
  <c r="G106" i="10"/>
  <c r="H106" i="10" s="1"/>
  <c r="G105" i="10"/>
  <c r="H105" i="10" s="1"/>
  <c r="G104" i="10"/>
  <c r="H104" i="10" s="1"/>
  <c r="G103" i="10"/>
  <c r="H103" i="10" s="1"/>
  <c r="G92" i="10"/>
  <c r="H92" i="10" s="1"/>
  <c r="G90" i="10"/>
  <c r="H90" i="10" s="1"/>
  <c r="G87" i="10"/>
  <c r="H87" i="10" s="1"/>
  <c r="G86" i="10"/>
  <c r="H86" i="10" s="1"/>
  <c r="G85" i="10"/>
  <c r="H85" i="10" s="1"/>
  <c r="G84" i="10"/>
  <c r="H84" i="10" s="1"/>
  <c r="G73" i="10"/>
  <c r="H73" i="10" s="1"/>
  <c r="G71" i="10"/>
  <c r="H71" i="10" s="1"/>
  <c r="G68" i="10"/>
  <c r="H68" i="10" s="1"/>
  <c r="G67" i="10"/>
  <c r="H67" i="10" s="1"/>
  <c r="G66" i="10"/>
  <c r="H66" i="10" s="1"/>
  <c r="G65" i="10"/>
  <c r="H65" i="10" s="1"/>
  <c r="G54" i="10"/>
  <c r="H54" i="10" s="1"/>
  <c r="G52" i="10"/>
  <c r="H52" i="10" s="1"/>
  <c r="G49" i="10"/>
  <c r="H49" i="10" s="1"/>
  <c r="G48" i="10"/>
  <c r="H48" i="10" s="1"/>
  <c r="G47" i="10"/>
  <c r="H47" i="10" s="1"/>
  <c r="G46" i="10"/>
  <c r="H46" i="10" s="1"/>
  <c r="G35" i="10"/>
  <c r="H35" i="10" s="1"/>
  <c r="G33" i="10"/>
  <c r="H33" i="10" s="1"/>
  <c r="G30" i="10"/>
  <c r="H30" i="10" s="1"/>
  <c r="G29" i="10"/>
  <c r="H29" i="10" s="1"/>
  <c r="G28" i="10"/>
  <c r="H28" i="10" s="1"/>
  <c r="G27" i="10"/>
  <c r="H27" i="10" s="1"/>
  <c r="G16" i="10"/>
  <c r="H16" i="10" s="1"/>
  <c r="G11" i="10"/>
  <c r="H11" i="10" s="1"/>
  <c r="G10" i="10"/>
  <c r="H10" i="10" s="1"/>
  <c r="G9" i="10"/>
  <c r="H9" i="10" s="1"/>
  <c r="D3" i="10"/>
  <c r="H189" i="9"/>
  <c r="H171" i="9"/>
  <c r="H152" i="9"/>
  <c r="H133" i="9"/>
  <c r="H114" i="9"/>
  <c r="H95" i="9"/>
  <c r="H36" i="9"/>
  <c r="H19" i="9"/>
  <c r="H184" i="9"/>
  <c r="I184" i="9" s="1"/>
  <c r="H183" i="9"/>
  <c r="I183" i="9" s="1"/>
  <c r="H180" i="9"/>
  <c r="I180" i="9" s="1"/>
  <c r="H179" i="9"/>
  <c r="I179" i="9" s="1"/>
  <c r="H178" i="9"/>
  <c r="I178" i="9" s="1"/>
  <c r="H177" i="9"/>
  <c r="I177" i="9" s="1"/>
  <c r="H166" i="9"/>
  <c r="I166" i="9" s="1"/>
  <c r="H165" i="9"/>
  <c r="I165" i="9" s="1"/>
  <c r="H161" i="9"/>
  <c r="I161" i="9" s="1"/>
  <c r="H160" i="9"/>
  <c r="I160" i="9" s="1"/>
  <c r="H159" i="9"/>
  <c r="I159" i="9" s="1"/>
  <c r="H158" i="9"/>
  <c r="I158" i="9" s="1"/>
  <c r="H147" i="9"/>
  <c r="I147" i="9" s="1"/>
  <c r="H146" i="9"/>
  <c r="I146" i="9" s="1"/>
  <c r="H142" i="9"/>
  <c r="I142" i="9" s="1"/>
  <c r="H141" i="9"/>
  <c r="I141" i="9" s="1"/>
  <c r="H140" i="9"/>
  <c r="I140" i="9" s="1"/>
  <c r="H139" i="9"/>
  <c r="I139" i="9" s="1"/>
  <c r="H127" i="9"/>
  <c r="I127" i="9" s="1"/>
  <c r="H126" i="9"/>
  <c r="I126" i="9" s="1"/>
  <c r="H123" i="9"/>
  <c r="I123" i="9" s="1"/>
  <c r="H122" i="9"/>
  <c r="I122" i="9" s="1"/>
  <c r="H121" i="9"/>
  <c r="I121" i="9" s="1"/>
  <c r="H120" i="9"/>
  <c r="I120" i="9" s="1"/>
  <c r="H108" i="9"/>
  <c r="I108" i="9" s="1"/>
  <c r="H107" i="9"/>
  <c r="I107" i="9" s="1"/>
  <c r="H104" i="9"/>
  <c r="I104" i="9" s="1"/>
  <c r="H103" i="9"/>
  <c r="I103" i="9" s="1"/>
  <c r="H102" i="9"/>
  <c r="I102" i="9" s="1"/>
  <c r="H101" i="9"/>
  <c r="I101" i="9" s="1"/>
  <c r="H89" i="9"/>
  <c r="I89" i="9" s="1"/>
  <c r="H88" i="9"/>
  <c r="I88" i="9" s="1"/>
  <c r="H85" i="9"/>
  <c r="I85" i="9" s="1"/>
  <c r="H84" i="9"/>
  <c r="I84" i="9" s="1"/>
  <c r="H83" i="9"/>
  <c r="I83" i="9" s="1"/>
  <c r="H82" i="9"/>
  <c r="I82" i="9" s="1"/>
  <c r="H31" i="9"/>
  <c r="I31" i="9" s="1"/>
  <c r="I32" i="9" s="1"/>
  <c r="H28" i="9"/>
  <c r="I28" i="9" s="1"/>
  <c r="H27" i="9"/>
  <c r="I27" i="9" s="1"/>
  <c r="H25" i="9"/>
  <c r="I25" i="9" s="1"/>
  <c r="H14" i="9"/>
  <c r="I14" i="9" s="1"/>
  <c r="I15" i="9" s="1"/>
  <c r="H11" i="9"/>
  <c r="I11" i="9" s="1"/>
  <c r="H10" i="9"/>
  <c r="I10" i="9" s="1"/>
  <c r="H9" i="9"/>
  <c r="I9" i="9" s="1"/>
  <c r="H8" i="9"/>
  <c r="I8" i="9" s="1"/>
  <c r="D26" i="9"/>
  <c r="G1044" i="8"/>
  <c r="G1029" i="8"/>
  <c r="G1010" i="8"/>
  <c r="G984" i="8"/>
  <c r="G957" i="8"/>
  <c r="G941" i="8"/>
  <c r="G925" i="8"/>
  <c r="G907" i="8"/>
  <c r="G892" i="8"/>
  <c r="G876" i="8"/>
  <c r="G860" i="8"/>
  <c r="G845" i="8"/>
  <c r="G830" i="8"/>
  <c r="G815" i="8"/>
  <c r="G801" i="8"/>
  <c r="G784" i="8"/>
  <c r="G766" i="8"/>
  <c r="G743" i="8"/>
  <c r="G719" i="8"/>
  <c r="G698" i="8"/>
  <c r="G677" i="8"/>
  <c r="G656" i="8"/>
  <c r="G635" i="8"/>
  <c r="G614" i="8"/>
  <c r="G593" i="8"/>
  <c r="G572" i="8"/>
  <c r="G550" i="8"/>
  <c r="G527" i="8"/>
  <c r="G507" i="8"/>
  <c r="G487" i="8"/>
  <c r="G467" i="8"/>
  <c r="G447" i="8"/>
  <c r="G427" i="8"/>
  <c r="G406" i="8"/>
  <c r="G392" i="8"/>
  <c r="G378" i="8"/>
  <c r="G359" i="8"/>
  <c r="G338" i="8"/>
  <c r="G316" i="8"/>
  <c r="G295" i="8"/>
  <c r="G274" i="8"/>
  <c r="G252" i="8"/>
  <c r="G233" i="8"/>
  <c r="G213" i="8"/>
  <c r="G195" i="8"/>
  <c r="G178" i="8"/>
  <c r="G160" i="8"/>
  <c r="G144" i="8"/>
  <c r="G130" i="8"/>
  <c r="G116" i="8"/>
  <c r="G97" i="8"/>
  <c r="G79" i="8"/>
  <c r="G59" i="8"/>
  <c r="G41" i="8"/>
  <c r="G21" i="8"/>
  <c r="H596" i="7"/>
  <c r="H580" i="7"/>
  <c r="H564" i="7"/>
  <c r="H548" i="7"/>
  <c r="H530" i="7"/>
  <c r="H514" i="7"/>
  <c r="H498" i="7"/>
  <c r="H482" i="7"/>
  <c r="H464" i="7"/>
  <c r="H448" i="7"/>
  <c r="H432" i="7"/>
  <c r="H416" i="7"/>
  <c r="H398" i="7"/>
  <c r="H382" i="7"/>
  <c r="H366" i="7"/>
  <c r="H350" i="7"/>
  <c r="H330" i="7"/>
  <c r="H310" i="7"/>
  <c r="H289" i="7"/>
  <c r="H269" i="7"/>
  <c r="H248" i="7"/>
  <c r="H228" i="7"/>
  <c r="H206" i="7"/>
  <c r="H186" i="7"/>
  <c r="H167" i="7"/>
  <c r="H148" i="7"/>
  <c r="H130" i="7"/>
  <c r="H111" i="7"/>
  <c r="H93" i="7"/>
  <c r="H74" i="7"/>
  <c r="H56" i="7"/>
  <c r="H37" i="7"/>
  <c r="H19" i="7"/>
  <c r="H135" i="5"/>
  <c r="H120" i="5"/>
  <c r="H103" i="5"/>
  <c r="H88" i="5"/>
  <c r="H73" i="5"/>
  <c r="H54" i="5"/>
  <c r="H35" i="5"/>
  <c r="H18" i="5"/>
  <c r="H598" i="2"/>
  <c r="H578" i="2"/>
  <c r="H508" i="2"/>
  <c r="H493" i="2"/>
  <c r="H478" i="2"/>
  <c r="H463" i="2"/>
  <c r="H448" i="2"/>
  <c r="H433" i="2"/>
  <c r="H418" i="2"/>
  <c r="H403" i="2"/>
  <c r="H388" i="2"/>
  <c r="H373" i="2"/>
  <c r="H358" i="2"/>
  <c r="H343" i="2"/>
  <c r="H329" i="2"/>
  <c r="H216" i="2"/>
  <c r="H133" i="2"/>
  <c r="H112" i="2"/>
  <c r="H75" i="2"/>
  <c r="H51" i="2"/>
  <c r="H139" i="4"/>
  <c r="H124" i="4"/>
  <c r="H61" i="4"/>
  <c r="H46" i="4"/>
  <c r="H31" i="4"/>
  <c r="H16" i="4"/>
  <c r="G1037" i="8"/>
  <c r="H1037" i="8" s="1"/>
  <c r="H1038" i="8" s="1"/>
  <c r="G1024" i="8"/>
  <c r="H1024" i="8" s="1"/>
  <c r="G1023" i="8"/>
  <c r="H1023" i="8" s="1"/>
  <c r="G1020" i="8"/>
  <c r="H1020" i="8" s="1"/>
  <c r="G1019" i="8"/>
  <c r="H1019" i="8" s="1"/>
  <c r="G1018" i="8"/>
  <c r="H1018" i="8" s="1"/>
  <c r="G1017" i="8"/>
  <c r="H1017" i="8" s="1"/>
  <c r="G1005" i="8"/>
  <c r="H1005" i="8" s="1"/>
  <c r="G1004" i="8"/>
  <c r="H1004" i="8" s="1"/>
  <c r="G1002" i="8"/>
  <c r="H1002" i="8" s="1"/>
  <c r="G1001" i="8"/>
  <c r="H1001" i="8" s="1"/>
  <c r="G1000" i="8"/>
  <c r="H1000" i="8" s="1"/>
  <c r="G998" i="8"/>
  <c r="H998" i="8" s="1"/>
  <c r="G995" i="8"/>
  <c r="H995" i="8" s="1"/>
  <c r="G994" i="8"/>
  <c r="H994" i="8" s="1"/>
  <c r="G993" i="8"/>
  <c r="H993" i="8" s="1"/>
  <c r="G992" i="8"/>
  <c r="H992" i="8" s="1"/>
  <c r="G991" i="8"/>
  <c r="H991" i="8" s="1"/>
  <c r="G990" i="8"/>
  <c r="H990" i="8" s="1"/>
  <c r="G979" i="8"/>
  <c r="H979" i="8" s="1"/>
  <c r="G978" i="8"/>
  <c r="H978" i="8" s="1"/>
  <c r="G976" i="8"/>
  <c r="H976" i="8" s="1"/>
  <c r="G975" i="8"/>
  <c r="H975" i="8" s="1"/>
  <c r="G973" i="8"/>
  <c r="H973" i="8" s="1"/>
  <c r="G970" i="8"/>
  <c r="H970" i="8" s="1"/>
  <c r="G969" i="8"/>
  <c r="H969" i="8" s="1"/>
  <c r="G968" i="8"/>
  <c r="H968" i="8" s="1"/>
  <c r="G967" i="8"/>
  <c r="H967" i="8" s="1"/>
  <c r="G966" i="8"/>
  <c r="H966" i="8" s="1"/>
  <c r="G965" i="8"/>
  <c r="H965" i="8" s="1"/>
  <c r="G952" i="8"/>
  <c r="H952" i="8" s="1"/>
  <c r="H953" i="8" s="1"/>
  <c r="G949" i="8"/>
  <c r="H949" i="8" s="1"/>
  <c r="G948" i="8"/>
  <c r="H948" i="8" s="1"/>
  <c r="G936" i="8"/>
  <c r="H936" i="8" s="1"/>
  <c r="H937" i="8" s="1"/>
  <c r="G933" i="8"/>
  <c r="H933" i="8" s="1"/>
  <c r="G932" i="8"/>
  <c r="H932" i="8" s="1"/>
  <c r="G920" i="8"/>
  <c r="H920" i="8" s="1"/>
  <c r="H921" i="8" s="1"/>
  <c r="G916" i="8"/>
  <c r="H916" i="8" s="1"/>
  <c r="G915" i="8"/>
  <c r="H915" i="8" s="1"/>
  <c r="G904" i="8"/>
  <c r="H904" i="8" s="1"/>
  <c r="H905" i="8" s="1"/>
  <c r="G899" i="8"/>
  <c r="H899" i="8" s="1"/>
  <c r="G898" i="8"/>
  <c r="H898" i="8" s="1"/>
  <c r="G885" i="8"/>
  <c r="H885" i="8" s="1"/>
  <c r="G884" i="8"/>
  <c r="H884" i="8" s="1"/>
  <c r="G873" i="8"/>
  <c r="H873" i="8" s="1"/>
  <c r="H874" i="8" s="1"/>
  <c r="G868" i="8"/>
  <c r="H868" i="8" s="1"/>
  <c r="G867" i="8"/>
  <c r="H867" i="8" s="1"/>
  <c r="G857" i="8"/>
  <c r="H857" i="8" s="1"/>
  <c r="H858" i="8" s="1"/>
  <c r="G852" i="8"/>
  <c r="H852" i="8" s="1"/>
  <c r="G851" i="8"/>
  <c r="H851" i="8" s="1"/>
  <c r="G842" i="8"/>
  <c r="G837" i="8"/>
  <c r="H837" i="8" s="1"/>
  <c r="G836" i="8"/>
  <c r="H836" i="8" s="1"/>
  <c r="G827" i="8"/>
  <c r="H827" i="8" s="1"/>
  <c r="H828" i="8" s="1"/>
  <c r="G822" i="8"/>
  <c r="H822" i="8" s="1"/>
  <c r="G821" i="8"/>
  <c r="H821" i="8" s="1"/>
  <c r="G808" i="8"/>
  <c r="H808" i="8" s="1"/>
  <c r="G807" i="8"/>
  <c r="H807" i="8" s="1"/>
  <c r="G794" i="8"/>
  <c r="H794" i="8" s="1"/>
  <c r="G793" i="8"/>
  <c r="H793" i="8" s="1"/>
  <c r="G779" i="8"/>
  <c r="H779" i="8" s="1"/>
  <c r="H780" i="8" s="1"/>
  <c r="G776" i="8"/>
  <c r="H776" i="8" s="1"/>
  <c r="G775" i="8"/>
  <c r="H775" i="8" s="1"/>
  <c r="G774" i="8"/>
  <c r="H774" i="8" s="1"/>
  <c r="G773" i="8"/>
  <c r="H773" i="8" s="1"/>
  <c r="G758" i="8"/>
  <c r="H758" i="8" s="1"/>
  <c r="G760" i="8"/>
  <c r="H760" i="8" s="1"/>
  <c r="G759" i="8"/>
  <c r="H759" i="8" s="1"/>
  <c r="G757" i="8"/>
  <c r="H757" i="8" s="1"/>
  <c r="G753" i="8"/>
  <c r="H753" i="8" s="1"/>
  <c r="G752" i="8"/>
  <c r="H752" i="8" s="1"/>
  <c r="G751" i="8"/>
  <c r="H751" i="8" s="1"/>
  <c r="G750" i="8"/>
  <c r="H750" i="8" s="1"/>
  <c r="G735" i="8"/>
  <c r="H735" i="8" s="1"/>
  <c r="G737" i="8"/>
  <c r="H737" i="8" s="1"/>
  <c r="G736" i="8"/>
  <c r="H736" i="8" s="1"/>
  <c r="G734" i="8"/>
  <c r="H734" i="8" s="1"/>
  <c r="G730" i="8"/>
  <c r="H730" i="8" s="1"/>
  <c r="G729" i="8"/>
  <c r="H729" i="8" s="1"/>
  <c r="G728" i="8"/>
  <c r="H728" i="8" s="1"/>
  <c r="G727" i="8"/>
  <c r="H727" i="8" s="1"/>
  <c r="G712" i="8"/>
  <c r="H712" i="8" s="1"/>
  <c r="G713" i="8"/>
  <c r="H713" i="8" s="1"/>
  <c r="G711" i="8"/>
  <c r="H711" i="8" s="1"/>
  <c r="G707" i="8"/>
  <c r="H707" i="8" s="1"/>
  <c r="G706" i="8"/>
  <c r="H706" i="8" s="1"/>
  <c r="G705" i="8"/>
  <c r="H705" i="8" s="1"/>
  <c r="G704" i="8"/>
  <c r="H704" i="8" s="1"/>
  <c r="G691" i="8"/>
  <c r="H691" i="8" s="1"/>
  <c r="G692" i="8"/>
  <c r="H692" i="8" s="1"/>
  <c r="G690" i="8"/>
  <c r="H690" i="8" s="1"/>
  <c r="G686" i="8"/>
  <c r="H686" i="8" s="1"/>
  <c r="G685" i="8"/>
  <c r="H685" i="8" s="1"/>
  <c r="G684" i="8"/>
  <c r="H684" i="8" s="1"/>
  <c r="G683" i="8"/>
  <c r="H683" i="8" s="1"/>
  <c r="G670" i="8"/>
  <c r="H670" i="8" s="1"/>
  <c r="G671" i="8"/>
  <c r="H671" i="8" s="1"/>
  <c r="G669" i="8"/>
  <c r="H669" i="8" s="1"/>
  <c r="G665" i="8"/>
  <c r="H665" i="8" s="1"/>
  <c r="G664" i="8"/>
  <c r="H664" i="8" s="1"/>
  <c r="G663" i="8"/>
  <c r="H663" i="8" s="1"/>
  <c r="G662" i="8"/>
  <c r="H662" i="8" s="1"/>
  <c r="G649" i="8"/>
  <c r="H649" i="8" s="1"/>
  <c r="G650" i="8"/>
  <c r="H650" i="8" s="1"/>
  <c r="G648" i="8"/>
  <c r="H648" i="8" s="1"/>
  <c r="G644" i="8"/>
  <c r="H644" i="8" s="1"/>
  <c r="G643" i="8"/>
  <c r="H643" i="8" s="1"/>
  <c r="G642" i="8"/>
  <c r="H642" i="8" s="1"/>
  <c r="G641" i="8"/>
  <c r="H641" i="8" s="1"/>
  <c r="G628" i="8"/>
  <c r="H628" i="8" s="1"/>
  <c r="G629" i="8"/>
  <c r="H629" i="8" s="1"/>
  <c r="G627" i="8"/>
  <c r="H627" i="8" s="1"/>
  <c r="G623" i="8"/>
  <c r="H623" i="8" s="1"/>
  <c r="G622" i="8"/>
  <c r="H622" i="8" s="1"/>
  <c r="G621" i="8"/>
  <c r="H621" i="8" s="1"/>
  <c r="G620" i="8"/>
  <c r="H620" i="8" s="1"/>
  <c r="G607" i="8"/>
  <c r="H607" i="8" s="1"/>
  <c r="G608" i="8"/>
  <c r="H608" i="8" s="1"/>
  <c r="G606" i="8"/>
  <c r="H606" i="8" s="1"/>
  <c r="G602" i="8"/>
  <c r="H602" i="8" s="1"/>
  <c r="G601" i="8"/>
  <c r="H601" i="8" s="1"/>
  <c r="G600" i="8"/>
  <c r="H600" i="8" s="1"/>
  <c r="G599" i="8"/>
  <c r="H599" i="8" s="1"/>
  <c r="G586" i="8"/>
  <c r="H586" i="8" s="1"/>
  <c r="G587" i="8"/>
  <c r="H587" i="8" s="1"/>
  <c r="G585" i="8"/>
  <c r="H585" i="8" s="1"/>
  <c r="G581" i="8"/>
  <c r="H581" i="8" s="1"/>
  <c r="G580" i="8"/>
  <c r="H580" i="8" s="1"/>
  <c r="G579" i="8"/>
  <c r="H579" i="8" s="1"/>
  <c r="G578" i="8"/>
  <c r="H578" i="8" s="1"/>
  <c r="G565" i="8"/>
  <c r="H565" i="8" s="1"/>
  <c r="G566" i="8"/>
  <c r="H566" i="8" s="1"/>
  <c r="G564" i="8"/>
  <c r="H564" i="8" s="1"/>
  <c r="G560" i="8"/>
  <c r="H560" i="8" s="1"/>
  <c r="G559" i="8"/>
  <c r="H559" i="8" s="1"/>
  <c r="G558" i="8"/>
  <c r="H558" i="8" s="1"/>
  <c r="G557" i="8"/>
  <c r="H557" i="8" s="1"/>
  <c r="G543" i="8"/>
  <c r="H543" i="8" s="1"/>
  <c r="G544" i="8"/>
  <c r="H544" i="8" s="1"/>
  <c r="G542" i="8"/>
  <c r="H542" i="8" s="1"/>
  <c r="G538" i="8"/>
  <c r="H538" i="8" s="1"/>
  <c r="G537" i="8"/>
  <c r="H537" i="8" s="1"/>
  <c r="G536" i="8"/>
  <c r="H536" i="8" s="1"/>
  <c r="G535" i="8"/>
  <c r="H535" i="8" s="1"/>
  <c r="G521" i="8"/>
  <c r="H521" i="8" s="1"/>
  <c r="G522" i="8"/>
  <c r="H522" i="8" s="1"/>
  <c r="G520" i="8"/>
  <c r="H520" i="8" s="1"/>
  <c r="G516" i="8"/>
  <c r="H516" i="8" s="1"/>
  <c r="G515" i="8"/>
  <c r="H515" i="8" s="1"/>
  <c r="G514" i="8"/>
  <c r="H514" i="8" s="1"/>
  <c r="G513" i="8"/>
  <c r="H513" i="8" s="1"/>
  <c r="G501" i="8"/>
  <c r="H501" i="8" s="1"/>
  <c r="G502" i="8"/>
  <c r="H502" i="8" s="1"/>
  <c r="G500" i="8"/>
  <c r="H500" i="8" s="1"/>
  <c r="G496" i="8"/>
  <c r="H496" i="8" s="1"/>
  <c r="G495" i="8"/>
  <c r="H495" i="8" s="1"/>
  <c r="G494" i="8"/>
  <c r="H494" i="8" s="1"/>
  <c r="G493" i="8"/>
  <c r="H493" i="8" s="1"/>
  <c r="G481" i="8"/>
  <c r="H481" i="8" s="1"/>
  <c r="G482" i="8"/>
  <c r="H482" i="8" s="1"/>
  <c r="G480" i="8"/>
  <c r="H480" i="8" s="1"/>
  <c r="G476" i="8"/>
  <c r="H476" i="8" s="1"/>
  <c r="G475" i="8"/>
  <c r="H475" i="8" s="1"/>
  <c r="G474" i="8"/>
  <c r="H474" i="8" s="1"/>
  <c r="G473" i="8"/>
  <c r="H473" i="8" s="1"/>
  <c r="G461" i="8"/>
  <c r="H461" i="8" s="1"/>
  <c r="G460" i="8"/>
  <c r="H460" i="8" s="1"/>
  <c r="G462" i="8"/>
  <c r="H462" i="8" s="1"/>
  <c r="G456" i="8"/>
  <c r="H456" i="8" s="1"/>
  <c r="G455" i="8"/>
  <c r="H455" i="8" s="1"/>
  <c r="G454" i="8"/>
  <c r="H454" i="8" s="1"/>
  <c r="G453" i="8"/>
  <c r="H453" i="8" s="1"/>
  <c r="G441" i="8"/>
  <c r="H441" i="8" s="1"/>
  <c r="G442" i="8"/>
  <c r="H442" i="8" s="1"/>
  <c r="G440" i="8"/>
  <c r="H440" i="8" s="1"/>
  <c r="G436" i="8"/>
  <c r="H436" i="8" s="1"/>
  <c r="G435" i="8"/>
  <c r="H435" i="8" s="1"/>
  <c r="G434" i="8"/>
  <c r="H434" i="8" s="1"/>
  <c r="G433" i="8"/>
  <c r="H433" i="8" s="1"/>
  <c r="G421" i="8"/>
  <c r="H421" i="8" s="1"/>
  <c r="G422" i="8"/>
  <c r="H422" i="8" s="1"/>
  <c r="G420" i="8"/>
  <c r="H420" i="8" s="1"/>
  <c r="G416" i="8"/>
  <c r="H416" i="8" s="1"/>
  <c r="G415" i="8"/>
  <c r="H415" i="8" s="1"/>
  <c r="G414" i="8"/>
  <c r="H414" i="8" s="1"/>
  <c r="G413" i="8"/>
  <c r="H413" i="8" s="1"/>
  <c r="G399" i="8"/>
  <c r="H399" i="8" s="1"/>
  <c r="G398" i="8"/>
  <c r="H398" i="8" s="1"/>
  <c r="G385" i="8"/>
  <c r="H385" i="8" s="1"/>
  <c r="G384" i="8"/>
  <c r="H384" i="8" s="1"/>
  <c r="G373" i="8"/>
  <c r="H373" i="8" s="1"/>
  <c r="G371" i="8"/>
  <c r="H371" i="8" s="1"/>
  <c r="G368" i="8"/>
  <c r="H368" i="8" s="1"/>
  <c r="G367" i="8"/>
  <c r="H367" i="8" s="1"/>
  <c r="G366" i="8"/>
  <c r="H366" i="8" s="1"/>
  <c r="G365" i="8"/>
  <c r="H365" i="8" s="1"/>
  <c r="G354" i="8"/>
  <c r="H354" i="8" s="1"/>
  <c r="G353" i="8"/>
  <c r="H353" i="8" s="1"/>
  <c r="G352" i="8"/>
  <c r="H352" i="8" s="1"/>
  <c r="G351" i="8"/>
  <c r="H351" i="8" s="1"/>
  <c r="G350" i="8"/>
  <c r="H350" i="8" s="1"/>
  <c r="G347" i="8"/>
  <c r="H347" i="8" s="1"/>
  <c r="G346" i="8"/>
  <c r="H346" i="8" s="1"/>
  <c r="G345" i="8"/>
  <c r="H345" i="8" s="1"/>
  <c r="G344" i="8"/>
  <c r="H344" i="8" s="1"/>
  <c r="G333" i="8"/>
  <c r="H333" i="8" s="1"/>
  <c r="G332" i="8"/>
  <c r="H332" i="8" s="1"/>
  <c r="G331" i="8"/>
  <c r="H331" i="8" s="1"/>
  <c r="G330" i="8"/>
  <c r="H330" i="8" s="1"/>
  <c r="G329" i="8"/>
  <c r="H329" i="8" s="1"/>
  <c r="G328" i="8"/>
  <c r="H328" i="8" s="1"/>
  <c r="G325" i="8"/>
  <c r="H325" i="8" s="1"/>
  <c r="G324" i="8"/>
  <c r="H324" i="8" s="1"/>
  <c r="G323" i="8"/>
  <c r="H323" i="8" s="1"/>
  <c r="G322" i="8"/>
  <c r="H322" i="8" s="1"/>
  <c r="G311" i="8"/>
  <c r="H311" i="8" s="1"/>
  <c r="G310" i="8"/>
  <c r="H310" i="8" s="1"/>
  <c r="G309" i="8"/>
  <c r="H309" i="8" s="1"/>
  <c r="G308" i="8"/>
  <c r="H308" i="8" s="1"/>
  <c r="G307" i="8"/>
  <c r="H307" i="8" s="1"/>
  <c r="G304" i="8"/>
  <c r="H304" i="8" s="1"/>
  <c r="G303" i="8"/>
  <c r="H303" i="8" s="1"/>
  <c r="G302" i="8"/>
  <c r="H302" i="8" s="1"/>
  <c r="G301" i="8"/>
  <c r="H301" i="8" s="1"/>
  <c r="G290" i="8"/>
  <c r="H290" i="8" s="1"/>
  <c r="G289" i="8"/>
  <c r="H289" i="8" s="1"/>
  <c r="G288" i="8"/>
  <c r="H288" i="8" s="1"/>
  <c r="G287" i="8"/>
  <c r="H287" i="8" s="1"/>
  <c r="G283" i="8"/>
  <c r="H283" i="8" s="1"/>
  <c r="G282" i="8"/>
  <c r="H282" i="8" s="1"/>
  <c r="G281" i="8"/>
  <c r="H281" i="8" s="1"/>
  <c r="G280" i="8"/>
  <c r="H280" i="8" s="1"/>
  <c r="G269" i="8"/>
  <c r="H269" i="8" s="1"/>
  <c r="G268" i="8"/>
  <c r="H268" i="8" s="1"/>
  <c r="G267" i="8"/>
  <c r="H267" i="8" s="1"/>
  <c r="G266" i="8"/>
  <c r="H266" i="8" s="1"/>
  <c r="G262" i="8"/>
  <c r="H262" i="8" s="1"/>
  <c r="G261" i="8"/>
  <c r="H261" i="8" s="1"/>
  <c r="G260" i="8"/>
  <c r="H260" i="8" s="1"/>
  <c r="G259" i="8"/>
  <c r="H259" i="8" s="1"/>
  <c r="G247" i="8"/>
  <c r="H247" i="8" s="1"/>
  <c r="G245" i="8"/>
  <c r="H245" i="8" s="1"/>
  <c r="G242" i="8"/>
  <c r="H242" i="8" s="1"/>
  <c r="G241" i="8"/>
  <c r="H241" i="8" s="1"/>
  <c r="G240" i="8"/>
  <c r="H240" i="8" s="1"/>
  <c r="G239" i="8"/>
  <c r="H239" i="8" s="1"/>
  <c r="G228" i="8"/>
  <c r="H228" i="8" s="1"/>
  <c r="G227" i="8"/>
  <c r="H227" i="8" s="1"/>
  <c r="G226" i="8"/>
  <c r="H226" i="8" s="1"/>
  <c r="G223" i="8"/>
  <c r="H223" i="8" s="1"/>
  <c r="G222" i="8"/>
  <c r="H222" i="8" s="1"/>
  <c r="G221" i="8"/>
  <c r="H221" i="8" s="1"/>
  <c r="G220" i="8"/>
  <c r="H220" i="8" s="1"/>
  <c r="G208" i="8"/>
  <c r="H208" i="8" s="1"/>
  <c r="G207" i="8"/>
  <c r="H207" i="8" s="1"/>
  <c r="G204" i="8"/>
  <c r="H204" i="8" s="1"/>
  <c r="G203" i="8"/>
  <c r="H203" i="8" s="1"/>
  <c r="G202" i="8"/>
  <c r="H202" i="8" s="1"/>
  <c r="G201" i="8"/>
  <c r="H201" i="8" s="1"/>
  <c r="G190" i="8"/>
  <c r="H190" i="8" s="1"/>
  <c r="H191" i="8" s="1"/>
  <c r="G187" i="8"/>
  <c r="H187" i="8" s="1"/>
  <c r="G186" i="8"/>
  <c r="H186" i="8" s="1"/>
  <c r="G185" i="8"/>
  <c r="H185" i="8" s="1"/>
  <c r="G184" i="8"/>
  <c r="H184" i="8" s="1"/>
  <c r="G173" i="8"/>
  <c r="H173" i="8" s="1"/>
  <c r="H174" i="8" s="1"/>
  <c r="G170" i="8"/>
  <c r="H170" i="8" s="1"/>
  <c r="G169" i="8"/>
  <c r="H169" i="8" s="1"/>
  <c r="G168" i="8"/>
  <c r="H168" i="8" s="1"/>
  <c r="G167" i="8"/>
  <c r="H167" i="8" s="1"/>
  <c r="G152" i="8"/>
  <c r="H152" i="8" s="1"/>
  <c r="G151" i="8"/>
  <c r="H151" i="8" s="1"/>
  <c r="G150" i="8"/>
  <c r="H150" i="8" s="1"/>
  <c r="G137" i="8"/>
  <c r="H137" i="8" s="1"/>
  <c r="G136" i="8"/>
  <c r="H136" i="8" s="1"/>
  <c r="G123" i="8"/>
  <c r="H123" i="8" s="1"/>
  <c r="G122" i="8"/>
  <c r="H122" i="8" s="1"/>
  <c r="G110" i="8"/>
  <c r="H110" i="8" s="1"/>
  <c r="G109" i="8"/>
  <c r="H109" i="8" s="1"/>
  <c r="G106" i="8"/>
  <c r="H106" i="8" s="1"/>
  <c r="G105" i="8"/>
  <c r="H105" i="8" s="1"/>
  <c r="G103" i="8"/>
  <c r="H103" i="8" s="1"/>
  <c r="G92" i="8"/>
  <c r="H92" i="8" s="1"/>
  <c r="G91" i="8"/>
  <c r="H91" i="8" s="1"/>
  <c r="G88" i="8"/>
  <c r="H88" i="8" s="1"/>
  <c r="G87" i="8"/>
  <c r="H87" i="8" s="1"/>
  <c r="G85" i="8"/>
  <c r="H85" i="8" s="1"/>
  <c r="G76" i="8"/>
  <c r="H76" i="8" s="1"/>
  <c r="G75" i="8"/>
  <c r="H75" i="8" s="1"/>
  <c r="G72" i="8"/>
  <c r="H72" i="8" s="1"/>
  <c r="G71" i="8"/>
  <c r="H71" i="8" s="1"/>
  <c r="G68" i="8"/>
  <c r="H68" i="8" s="1"/>
  <c r="G67" i="8"/>
  <c r="H67" i="8" s="1"/>
  <c r="G65" i="8"/>
  <c r="H65" i="8" s="1"/>
  <c r="G54" i="8"/>
  <c r="H54" i="8" s="1"/>
  <c r="G53" i="8"/>
  <c r="H53" i="8" s="1"/>
  <c r="G50" i="8"/>
  <c r="H50" i="8" s="1"/>
  <c r="G49" i="8"/>
  <c r="H49" i="8" s="1"/>
  <c r="G48" i="8"/>
  <c r="H48" i="8" s="1"/>
  <c r="G47" i="8"/>
  <c r="H47" i="8" s="1"/>
  <c r="G38" i="8"/>
  <c r="H38" i="8" s="1"/>
  <c r="G37" i="8"/>
  <c r="H37" i="8" s="1"/>
  <c r="G34" i="8"/>
  <c r="H34" i="8" s="1"/>
  <c r="G33" i="8"/>
  <c r="H33" i="8" s="1"/>
  <c r="G30" i="8"/>
  <c r="H30" i="8" s="1"/>
  <c r="G29" i="8"/>
  <c r="H29" i="8" s="1"/>
  <c r="G27" i="8"/>
  <c r="H27" i="8" s="1"/>
  <c r="G16" i="8"/>
  <c r="H16" i="8" s="1"/>
  <c r="G15" i="8"/>
  <c r="H15" i="8" s="1"/>
  <c r="G12" i="8"/>
  <c r="H12" i="8" s="1"/>
  <c r="G11" i="8"/>
  <c r="H11" i="8" s="1"/>
  <c r="G10" i="8"/>
  <c r="H10" i="8" s="1"/>
  <c r="G9" i="8"/>
  <c r="H9" i="8" s="1"/>
  <c r="G113" i="8" a="1"/>
  <c r="G113" i="8" s="1"/>
  <c r="H113" i="8" s="1"/>
  <c r="H114" i="8" s="1"/>
  <c r="D66" i="8"/>
  <c r="G66" i="8" s="1"/>
  <c r="H66" i="8" s="1"/>
  <c r="D86" i="8"/>
  <c r="D28" i="8"/>
  <c r="G28" i="8" s="1"/>
  <c r="H28" i="8" s="1"/>
  <c r="H593" i="7"/>
  <c r="I593" i="7" s="1"/>
  <c r="H587" i="7"/>
  <c r="I587" i="7" s="1"/>
  <c r="H586" i="7"/>
  <c r="I586" i="7" s="1"/>
  <c r="H577" i="7"/>
  <c r="I577" i="7" s="1"/>
  <c r="H571" i="7"/>
  <c r="I571" i="7" s="1"/>
  <c r="H570" i="7"/>
  <c r="I570" i="7" s="1"/>
  <c r="H561" i="7"/>
  <c r="I561" i="7" s="1"/>
  <c r="H555" i="7"/>
  <c r="I555" i="7" s="1"/>
  <c r="H554" i="7"/>
  <c r="I554" i="7" s="1"/>
  <c r="H544" i="7"/>
  <c r="I544" i="7" s="1"/>
  <c r="H540" i="7"/>
  <c r="I540" i="7" s="1"/>
  <c r="I541" i="7" s="1"/>
  <c r="H537" i="7"/>
  <c r="I537" i="7" s="1"/>
  <c r="H536" i="7"/>
  <c r="I536" i="7" s="1"/>
  <c r="H527" i="7"/>
  <c r="I527" i="7" s="1"/>
  <c r="H521" i="7"/>
  <c r="I521" i="7" s="1"/>
  <c r="H520" i="7"/>
  <c r="I520" i="7" s="1"/>
  <c r="H511" i="7"/>
  <c r="I511" i="7" s="1"/>
  <c r="H505" i="7"/>
  <c r="I505" i="7" s="1"/>
  <c r="H504" i="7"/>
  <c r="I504" i="7" s="1"/>
  <c r="H495" i="7"/>
  <c r="I495" i="7" s="1"/>
  <c r="H489" i="7"/>
  <c r="I489" i="7" s="1"/>
  <c r="H488" i="7"/>
  <c r="I488" i="7" s="1"/>
  <c r="H478" i="7"/>
  <c r="I478" i="7" s="1"/>
  <c r="H474" i="7"/>
  <c r="H471" i="7"/>
  <c r="I471" i="7" s="1"/>
  <c r="H470" i="7"/>
  <c r="I470" i="7" s="1"/>
  <c r="H461" i="7"/>
  <c r="I461" i="7" s="1"/>
  <c r="H455" i="7"/>
  <c r="I455" i="7" s="1"/>
  <c r="H454" i="7"/>
  <c r="I454" i="7" s="1"/>
  <c r="H445" i="7"/>
  <c r="I445" i="7" s="1"/>
  <c r="H439" i="7"/>
  <c r="I439" i="7" s="1"/>
  <c r="H438" i="7"/>
  <c r="I438" i="7" s="1"/>
  <c r="H429" i="7"/>
  <c r="I429" i="7" s="1"/>
  <c r="H423" i="7"/>
  <c r="I423" i="7" s="1"/>
  <c r="H422" i="7"/>
  <c r="I422" i="7" s="1"/>
  <c r="H405" i="7"/>
  <c r="I405" i="7" s="1"/>
  <c r="H404" i="7"/>
  <c r="I404" i="7" s="1"/>
  <c r="H395" i="7"/>
  <c r="I395" i="7" s="1"/>
  <c r="H389" i="7"/>
  <c r="I389" i="7" s="1"/>
  <c r="H388" i="7"/>
  <c r="I388" i="7" s="1"/>
  <c r="H379" i="7"/>
  <c r="I379" i="7" s="1"/>
  <c r="H373" i="7"/>
  <c r="I373" i="7" s="1"/>
  <c r="H372" i="7"/>
  <c r="I372" i="7" s="1"/>
  <c r="H363" i="7"/>
  <c r="I363" i="7" s="1"/>
  <c r="H357" i="7"/>
  <c r="I357" i="7" s="1"/>
  <c r="H356" i="7"/>
  <c r="I356" i="7" s="1"/>
  <c r="H346" i="7"/>
  <c r="I346" i="7" s="1"/>
  <c r="H342" i="7"/>
  <c r="I342" i="7" s="1"/>
  <c r="I343" i="7" s="1"/>
  <c r="I339" i="7"/>
  <c r="I340" i="7" s="1"/>
  <c r="H325" i="7"/>
  <c r="I325" i="7" s="1"/>
  <c r="H322" i="7"/>
  <c r="I322" i="7" s="1"/>
  <c r="H319" i="7"/>
  <c r="I319" i="7" s="1"/>
  <c r="H318" i="7"/>
  <c r="I318" i="7" s="1"/>
  <c r="H317" i="7"/>
  <c r="I317" i="7" s="1"/>
  <c r="H316" i="7"/>
  <c r="I316" i="7" s="1"/>
  <c r="H304" i="7"/>
  <c r="I304" i="7" s="1"/>
  <c r="H303" i="7"/>
  <c r="I303" i="7" s="1"/>
  <c r="H302" i="7"/>
  <c r="I302" i="7" s="1"/>
  <c r="H300" i="7"/>
  <c r="I300" i="7" s="1"/>
  <c r="H297" i="7"/>
  <c r="I297" i="7" s="1"/>
  <c r="H296" i="7"/>
  <c r="I296" i="7" s="1"/>
  <c r="H295" i="7"/>
  <c r="I295" i="7" s="1"/>
  <c r="H284" i="7"/>
  <c r="I284" i="7" s="1"/>
  <c r="H283" i="7"/>
  <c r="I283" i="7" s="1"/>
  <c r="H282" i="7"/>
  <c r="I282" i="7" s="1"/>
  <c r="H280" i="7"/>
  <c r="I280" i="7" s="1"/>
  <c r="H277" i="7"/>
  <c r="I277" i="7" s="1"/>
  <c r="H276" i="7"/>
  <c r="I276" i="7" s="1"/>
  <c r="H275" i="7"/>
  <c r="I275" i="7" s="1"/>
  <c r="H262" i="7"/>
  <c r="I262" i="7" s="1"/>
  <c r="H261" i="7"/>
  <c r="I261" i="7" s="1"/>
  <c r="H263" i="7"/>
  <c r="I263" i="7" s="1"/>
  <c r="H259" i="7"/>
  <c r="I259" i="7" s="1"/>
  <c r="H256" i="7"/>
  <c r="I256" i="7" s="1"/>
  <c r="H255" i="7"/>
  <c r="I255" i="7" s="1"/>
  <c r="H254" i="7"/>
  <c r="I254" i="7" s="1"/>
  <c r="H242" i="7"/>
  <c r="I242" i="7" s="1"/>
  <c r="H241" i="7"/>
  <c r="I241" i="7" s="1"/>
  <c r="H243" i="7"/>
  <c r="I243" i="7" s="1"/>
  <c r="H239" i="7"/>
  <c r="I239" i="7" s="1"/>
  <c r="H236" i="7"/>
  <c r="I236" i="7" s="1"/>
  <c r="H235" i="7"/>
  <c r="I235" i="7" s="1"/>
  <c r="H234" i="7"/>
  <c r="I234" i="7" s="1"/>
  <c r="H222" i="7"/>
  <c r="I222" i="7" s="1"/>
  <c r="H221" i="7"/>
  <c r="I221" i="7" s="1"/>
  <c r="H223" i="7"/>
  <c r="I223" i="7" s="1"/>
  <c r="H219" i="7"/>
  <c r="I219" i="7" s="1"/>
  <c r="H216" i="7"/>
  <c r="I216" i="7" s="1"/>
  <c r="H215" i="7"/>
  <c r="I215" i="7" s="1"/>
  <c r="H214" i="7"/>
  <c r="I214" i="7" s="1"/>
  <c r="H200" i="7"/>
  <c r="I200" i="7" s="1"/>
  <c r="H198" i="7"/>
  <c r="I198" i="7" s="1"/>
  <c r="H195" i="7"/>
  <c r="I195" i="7" s="1"/>
  <c r="H194" i="7"/>
  <c r="I194" i="7" s="1"/>
  <c r="H193" i="7"/>
  <c r="I193" i="7" s="1"/>
  <c r="H181" i="7"/>
  <c r="I181" i="7" s="1"/>
  <c r="H176" i="7"/>
  <c r="I176" i="7" s="1"/>
  <c r="H175" i="7"/>
  <c r="I175" i="7" s="1"/>
  <c r="H174" i="7"/>
  <c r="I174" i="7" s="1"/>
  <c r="H161" i="7"/>
  <c r="I161" i="7" s="1"/>
  <c r="H159" i="7"/>
  <c r="I159" i="7" s="1"/>
  <c r="H156" i="7"/>
  <c r="I156" i="7" s="1"/>
  <c r="H155" i="7"/>
  <c r="I155" i="7" s="1"/>
  <c r="H154" i="7"/>
  <c r="I154" i="7" s="1"/>
  <c r="H143" i="7"/>
  <c r="I143" i="7" s="1"/>
  <c r="H141" i="7"/>
  <c r="I141" i="7" s="1"/>
  <c r="H138" i="7"/>
  <c r="I138" i="7" s="1"/>
  <c r="H137" i="7"/>
  <c r="I137" i="7" s="1"/>
  <c r="H136" i="7"/>
  <c r="I136" i="7" s="1"/>
  <c r="H124" i="7"/>
  <c r="I124" i="7" s="1"/>
  <c r="H122" i="7"/>
  <c r="I122" i="7" s="1"/>
  <c r="H119" i="7"/>
  <c r="I119" i="7" s="1"/>
  <c r="H118" i="7"/>
  <c r="I118" i="7" s="1"/>
  <c r="H117" i="7"/>
  <c r="I117" i="7" s="1"/>
  <c r="H106" i="7"/>
  <c r="I106" i="7" s="1"/>
  <c r="H104" i="7"/>
  <c r="I104" i="7" s="1"/>
  <c r="H101" i="7"/>
  <c r="I101" i="7" s="1"/>
  <c r="H100" i="7"/>
  <c r="I100" i="7" s="1"/>
  <c r="H99" i="7"/>
  <c r="I99" i="7" s="1"/>
  <c r="H87" i="7"/>
  <c r="I87" i="7" s="1"/>
  <c r="H85" i="7"/>
  <c r="I85" i="7" s="1"/>
  <c r="H82" i="7"/>
  <c r="I82" i="7" s="1"/>
  <c r="H81" i="7"/>
  <c r="I81" i="7" s="1"/>
  <c r="H80" i="7"/>
  <c r="I80" i="7" s="1"/>
  <c r="H69" i="7"/>
  <c r="I69" i="7" s="1"/>
  <c r="H67" i="7"/>
  <c r="I67" i="7" s="1"/>
  <c r="H64" i="7"/>
  <c r="I64" i="7" s="1"/>
  <c r="H63" i="7"/>
  <c r="I63" i="7" s="1"/>
  <c r="H62" i="7"/>
  <c r="I62" i="7" s="1"/>
  <c r="H50" i="7"/>
  <c r="I50" i="7" s="1"/>
  <c r="H48" i="7"/>
  <c r="I48" i="7" s="1"/>
  <c r="H45" i="7"/>
  <c r="I45" i="7" s="1"/>
  <c r="H44" i="7"/>
  <c r="I44" i="7" s="1"/>
  <c r="H43" i="7"/>
  <c r="I43" i="7" s="1"/>
  <c r="H32" i="7"/>
  <c r="I32" i="7" s="1"/>
  <c r="H30" i="7"/>
  <c r="I30" i="7" s="1"/>
  <c r="H27" i="7"/>
  <c r="I27" i="7" s="1"/>
  <c r="H26" i="7"/>
  <c r="I26" i="7" s="1"/>
  <c r="H25" i="7"/>
  <c r="I25" i="7" s="1"/>
  <c r="H14" i="7"/>
  <c r="I14" i="7" s="1"/>
  <c r="H13" i="7"/>
  <c r="I13" i="7" s="1"/>
  <c r="H10" i="7"/>
  <c r="I10" i="7" s="1"/>
  <c r="H9" i="7"/>
  <c r="I9" i="7" s="1"/>
  <c r="H8" i="7"/>
  <c r="I8" i="7" s="1"/>
  <c r="H7" i="7"/>
  <c r="I7" i="7" s="1"/>
  <c r="H132" i="5"/>
  <c r="I132" i="5" s="1"/>
  <c r="I133" i="5" s="1"/>
  <c r="H127" i="5"/>
  <c r="I127" i="5" s="1"/>
  <c r="H126" i="5"/>
  <c r="I126" i="5" s="1"/>
  <c r="H110" i="5"/>
  <c r="I110" i="5" s="1"/>
  <c r="H109" i="5"/>
  <c r="I109" i="5" s="1"/>
  <c r="H100" i="5"/>
  <c r="I100" i="5" s="1"/>
  <c r="I101" i="5" s="1"/>
  <c r="H85" i="5"/>
  <c r="I85" i="5" s="1"/>
  <c r="I86" i="5" s="1"/>
  <c r="H80" i="5"/>
  <c r="I80" i="5" s="1"/>
  <c r="H79" i="5"/>
  <c r="I79" i="5" s="1"/>
  <c r="H64" i="5"/>
  <c r="I64" i="5" s="1"/>
  <c r="I65" i="5" s="1"/>
  <c r="H61" i="5"/>
  <c r="I61" i="5" s="1"/>
  <c r="I62" i="5" s="1"/>
  <c r="H45" i="5"/>
  <c r="I45" i="5" s="1"/>
  <c r="I46" i="5" s="1"/>
  <c r="H42" i="5"/>
  <c r="I42" i="5" s="1"/>
  <c r="H41" i="5"/>
  <c r="I41" i="5" s="1"/>
  <c r="H32" i="5"/>
  <c r="I32" i="5" s="1"/>
  <c r="I33" i="5" s="1"/>
  <c r="H27" i="5"/>
  <c r="I27" i="5" s="1"/>
  <c r="H26" i="5"/>
  <c r="I26" i="5" s="1"/>
  <c r="D3" i="5"/>
  <c r="C160" i="27" s="1"/>
  <c r="H134" i="4"/>
  <c r="I134" i="4" s="1"/>
  <c r="I135" i="4" s="1"/>
  <c r="H131" i="4"/>
  <c r="I131" i="4" s="1"/>
  <c r="H130" i="4"/>
  <c r="I130" i="4" s="1"/>
  <c r="H117" i="4"/>
  <c r="I117" i="4" s="1"/>
  <c r="H116" i="4"/>
  <c r="I116" i="4" s="1"/>
  <c r="H56" i="4"/>
  <c r="I56" i="4" s="1"/>
  <c r="I57" i="4" s="1"/>
  <c r="H53" i="4"/>
  <c r="I53" i="4" s="1"/>
  <c r="H52" i="4"/>
  <c r="I52" i="4" s="1"/>
  <c r="H41" i="4"/>
  <c r="I41" i="4" s="1"/>
  <c r="I42" i="4" s="1"/>
  <c r="H38" i="4"/>
  <c r="I38" i="4" s="1"/>
  <c r="H37" i="4"/>
  <c r="I37" i="4" s="1"/>
  <c r="H26" i="4"/>
  <c r="I26" i="4" s="1"/>
  <c r="I27" i="4" s="1"/>
  <c r="H23" i="4"/>
  <c r="I23" i="4" s="1"/>
  <c r="H22" i="4"/>
  <c r="I22" i="4" s="1"/>
  <c r="H9" i="4"/>
  <c r="I9" i="4" s="1"/>
  <c r="H8" i="4"/>
  <c r="I8" i="4" s="1"/>
  <c r="E119" i="27"/>
  <c r="H595" i="2"/>
  <c r="J595" i="2" s="1"/>
  <c r="J596" i="2" s="1"/>
  <c r="H315" i="2"/>
  <c r="H27" i="2"/>
  <c r="H571" i="2"/>
  <c r="J571" i="2" s="1"/>
  <c r="H570" i="2"/>
  <c r="J570" i="2" s="1"/>
  <c r="H567" i="2"/>
  <c r="J567" i="2" s="1"/>
  <c r="H566" i="2"/>
  <c r="J566" i="2" s="1"/>
  <c r="H565" i="2"/>
  <c r="J565" i="2" s="1"/>
  <c r="H564" i="2"/>
  <c r="J564" i="2" s="1"/>
  <c r="H563" i="2"/>
  <c r="J563" i="2" s="1"/>
  <c r="H505" i="2"/>
  <c r="J505" i="2" s="1"/>
  <c r="J506" i="2" s="1"/>
  <c r="H490" i="2"/>
  <c r="J490" i="2" s="1"/>
  <c r="J491" i="2" s="1"/>
  <c r="H485" i="2"/>
  <c r="J485" i="2" s="1"/>
  <c r="H484" i="2"/>
  <c r="J484" i="2" s="1"/>
  <c r="H475" i="2"/>
  <c r="J475" i="2" s="1"/>
  <c r="J476" i="2" s="1"/>
  <c r="H470" i="2"/>
  <c r="J470" i="2" s="1"/>
  <c r="H469" i="2"/>
  <c r="J469" i="2" s="1"/>
  <c r="H455" i="2"/>
  <c r="J455" i="2" s="1"/>
  <c r="H454" i="2"/>
  <c r="J454" i="2" s="1"/>
  <c r="H445" i="2"/>
  <c r="H440" i="2"/>
  <c r="J440" i="2" s="1"/>
  <c r="H439" i="2"/>
  <c r="J439" i="2" s="1"/>
  <c r="H430" i="2"/>
  <c r="J430" i="2" s="1"/>
  <c r="J431" i="2" s="1"/>
  <c r="H425" i="2"/>
  <c r="J425" i="2" s="1"/>
  <c r="H424" i="2"/>
  <c r="J424" i="2" s="1"/>
  <c r="H410" i="2"/>
  <c r="J410" i="2" s="1"/>
  <c r="H409" i="2"/>
  <c r="J409" i="2" s="1"/>
  <c r="H395" i="2"/>
  <c r="J395" i="2" s="1"/>
  <c r="H394" i="2"/>
  <c r="J394" i="2" s="1"/>
  <c r="H380" i="2"/>
  <c r="J380" i="2" s="1"/>
  <c r="H379" i="2"/>
  <c r="J379" i="2" s="1"/>
  <c r="H370" i="2"/>
  <c r="J370" i="2" s="1"/>
  <c r="J371" i="2" s="1"/>
  <c r="H365" i="2"/>
  <c r="J365" i="2" s="1"/>
  <c r="H364" i="2"/>
  <c r="J364" i="2" s="1"/>
  <c r="H355" i="2"/>
  <c r="J355" i="2" s="1"/>
  <c r="J356" i="2" s="1"/>
  <c r="H350" i="2"/>
  <c r="J350" i="2" s="1"/>
  <c r="H349" i="2"/>
  <c r="J349" i="2" s="1"/>
  <c r="H336" i="2"/>
  <c r="J336" i="2" s="1"/>
  <c r="H335" i="2"/>
  <c r="J335" i="2" s="1"/>
  <c r="H322" i="2"/>
  <c r="J322" i="2" s="1"/>
  <c r="H321" i="2"/>
  <c r="J321" i="2" s="1"/>
  <c r="H308" i="2"/>
  <c r="J308" i="2" s="1"/>
  <c r="H307" i="2"/>
  <c r="J307" i="2" s="1"/>
  <c r="H211" i="2"/>
  <c r="J211" i="2" s="1"/>
  <c r="H210" i="2"/>
  <c r="J210" i="2" s="1"/>
  <c r="H209" i="2"/>
  <c r="J209" i="2" s="1"/>
  <c r="H208" i="2"/>
  <c r="J208" i="2" s="1"/>
  <c r="H207" i="2"/>
  <c r="J207" i="2" s="1"/>
  <c r="H206" i="2"/>
  <c r="J206" i="2" s="1"/>
  <c r="H205" i="2"/>
  <c r="J205" i="2" s="1"/>
  <c r="H203" i="2"/>
  <c r="J203" i="2" s="1"/>
  <c r="H202" i="2"/>
  <c r="J202" i="2" s="1"/>
  <c r="H201" i="2"/>
  <c r="J201" i="2" s="1"/>
  <c r="H200" i="2"/>
  <c r="J200" i="2" s="1"/>
  <c r="H199" i="2"/>
  <c r="J199" i="2" s="1"/>
  <c r="H198" i="2"/>
  <c r="J198" i="2" s="1"/>
  <c r="H195" i="2"/>
  <c r="J195" i="2" s="1"/>
  <c r="H194" i="2"/>
  <c r="J194" i="2" s="1"/>
  <c r="H193" i="2"/>
  <c r="J193" i="2" s="1"/>
  <c r="H192" i="2"/>
  <c r="J192" i="2" s="1"/>
  <c r="H191" i="2"/>
  <c r="J191" i="2" s="1"/>
  <c r="H127" i="2"/>
  <c r="J127" i="2" s="1"/>
  <c r="H126" i="2"/>
  <c r="J126" i="2" s="1"/>
  <c r="H125" i="2"/>
  <c r="J125" i="2" s="1"/>
  <c r="H124" i="2"/>
  <c r="J124" i="2" s="1"/>
  <c r="H121" i="2"/>
  <c r="J121" i="2" s="1"/>
  <c r="H120" i="2"/>
  <c r="J120" i="2" s="1"/>
  <c r="H119" i="2"/>
  <c r="J119" i="2" s="1"/>
  <c r="H118" i="2"/>
  <c r="J118" i="2" s="1"/>
  <c r="H107" i="2"/>
  <c r="H104" i="2"/>
  <c r="J104" i="2" s="1"/>
  <c r="H103" i="2"/>
  <c r="J103" i="2" s="1"/>
  <c r="H102" i="2"/>
  <c r="J102" i="2" s="1"/>
  <c r="H101" i="2"/>
  <c r="J101" i="2" s="1"/>
  <c r="H70" i="2"/>
  <c r="J70" i="2" s="1"/>
  <c r="H69" i="2"/>
  <c r="H68" i="2"/>
  <c r="H67" i="2"/>
  <c r="J67" i="2" s="1"/>
  <c r="H66" i="2"/>
  <c r="J66" i="2" s="1"/>
  <c r="H65" i="2"/>
  <c r="J65" i="2" s="1"/>
  <c r="H64" i="2"/>
  <c r="J64" i="2" s="1"/>
  <c r="H61" i="2"/>
  <c r="J61" i="2" s="1"/>
  <c r="H60" i="2"/>
  <c r="J60" i="2" s="1"/>
  <c r="H59" i="2"/>
  <c r="J59" i="2" s="1"/>
  <c r="H58" i="2"/>
  <c r="J58" i="2" s="1"/>
  <c r="H57" i="2"/>
  <c r="J57" i="2" s="1"/>
  <c r="H46" i="2"/>
  <c r="J46" i="2" s="1"/>
  <c r="H45" i="2"/>
  <c r="H44" i="2"/>
  <c r="H43" i="2"/>
  <c r="J43" i="2" s="1"/>
  <c r="H42" i="2"/>
  <c r="J42" i="2" s="1"/>
  <c r="H40" i="2"/>
  <c r="J40" i="2" s="1"/>
  <c r="H37" i="2"/>
  <c r="J37" i="2" s="1"/>
  <c r="H36" i="2"/>
  <c r="J36" i="2" s="1"/>
  <c r="H35" i="2"/>
  <c r="J35" i="2" s="1"/>
  <c r="H34" i="2"/>
  <c r="J34" i="2" s="1"/>
  <c r="H33" i="2"/>
  <c r="J33" i="2" s="1"/>
  <c r="H22" i="2"/>
  <c r="J22" i="2" s="1"/>
  <c r="H21" i="2"/>
  <c r="J21" i="2" s="1"/>
  <c r="H20" i="2"/>
  <c r="J20" i="2" s="1"/>
  <c r="H19" i="2"/>
  <c r="J19" i="2" s="1"/>
  <c r="H17" i="2"/>
  <c r="J17" i="2" s="1"/>
  <c r="H16" i="2"/>
  <c r="J16" i="2" s="1"/>
  <c r="H15" i="2"/>
  <c r="J15" i="2" s="1"/>
  <c r="H12" i="2"/>
  <c r="J12" i="2" s="1"/>
  <c r="H11" i="2"/>
  <c r="J11" i="2" s="1"/>
  <c r="H10" i="2"/>
  <c r="J10" i="2" s="1"/>
  <c r="H9" i="2"/>
  <c r="J9" i="2" s="1"/>
  <c r="H8" i="2"/>
  <c r="J8" i="2" s="1"/>
  <c r="G69" i="2"/>
  <c r="G68" i="2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3" i="1" a="1"/>
  <c r="F2163" i="1" s="1"/>
  <c r="F2164" i="1" a="1"/>
  <c r="F2164" i="1" s="1"/>
  <c r="G86" i="8"/>
  <c r="H86" i="8" s="1"/>
  <c r="D104" i="8"/>
  <c r="G104" i="8"/>
  <c r="H104" i="8" s="1"/>
  <c r="G7424" i="26" l="1"/>
  <c r="H7424" i="26" s="1"/>
  <c r="G7426" i="26"/>
  <c r="H7426" i="26" s="1"/>
  <c r="G7427" i="26"/>
  <c r="H7427" i="26" s="1"/>
  <c r="G6488" i="26"/>
  <c r="H6488" i="26" s="1"/>
  <c r="G6306" i="26"/>
  <c r="H6306" i="26" s="1"/>
  <c r="H6307" i="26" s="1"/>
  <c r="H6310" i="26" s="1"/>
  <c r="H6311" i="26" s="1"/>
  <c r="H6312" i="26" s="1"/>
  <c r="I6297" i="26" s="1"/>
  <c r="E1303" i="27" s="1"/>
  <c r="G5541" i="26"/>
  <c r="H5541" i="26" s="1"/>
  <c r="G4520" i="26"/>
  <c r="H4520" i="26" s="1"/>
  <c r="G4025" i="26"/>
  <c r="H4025" i="26" s="1"/>
  <c r="H4026" i="26" s="1"/>
  <c r="H4029" i="26" s="1"/>
  <c r="H4030" i="26" s="1"/>
  <c r="H4031" i="26" s="1"/>
  <c r="I4016" i="26" s="1"/>
  <c r="E1172" i="27" s="1"/>
  <c r="G44" i="23"/>
  <c r="G236" i="25"/>
  <c r="H236" i="25" s="1"/>
  <c r="H239" i="25" s="1"/>
  <c r="G42" i="22"/>
  <c r="H42" i="22" s="1"/>
  <c r="H45" i="22" s="1"/>
  <c r="H51" i="22" s="1"/>
  <c r="G3315" i="26"/>
  <c r="H3315" i="26" s="1"/>
  <c r="G3316" i="26"/>
  <c r="H3316" i="26" s="1"/>
  <c r="G3317" i="26"/>
  <c r="H3317" i="26" s="1"/>
  <c r="G3318" i="26"/>
  <c r="H3318" i="26" s="1"/>
  <c r="G3319" i="26"/>
  <c r="H3319" i="26" s="1"/>
  <c r="G3320" i="26"/>
  <c r="H3320" i="26" s="1"/>
  <c r="G3321" i="26"/>
  <c r="H3321" i="26" s="1"/>
  <c r="H3314" i="26"/>
  <c r="G1480" i="43"/>
  <c r="H1480" i="43" s="1"/>
  <c r="H1481" i="43" s="1"/>
  <c r="H1482" i="43" s="1"/>
  <c r="H1483" i="43" s="1"/>
  <c r="H1484" i="43" s="1"/>
  <c r="I1470" i="43" s="1"/>
  <c r="E891" i="27" s="1"/>
  <c r="G1464" i="43"/>
  <c r="H1464" i="43" s="1"/>
  <c r="H1465" i="43" s="1"/>
  <c r="H1466" i="43" s="1"/>
  <c r="H1467" i="43" s="1"/>
  <c r="H1468" i="43" s="1"/>
  <c r="I1454" i="43" s="1"/>
  <c r="E890" i="27" s="1"/>
  <c r="G1447" i="43"/>
  <c r="H1447" i="43" s="1"/>
  <c r="H1448" i="43" s="1"/>
  <c r="H1449" i="43" s="1"/>
  <c r="H1450" i="43" s="1"/>
  <c r="H1451" i="43" s="1"/>
  <c r="I1437" i="43" s="1"/>
  <c r="E889" i="27" s="1"/>
  <c r="G1431" i="43"/>
  <c r="H1431" i="43" s="1"/>
  <c r="H1432" i="43" s="1"/>
  <c r="H1433" i="43" s="1"/>
  <c r="H1434" i="43" s="1"/>
  <c r="H1435" i="43" s="1"/>
  <c r="I1421" i="43" s="1"/>
  <c r="E888" i="27" s="1"/>
  <c r="G1414" i="43"/>
  <c r="H1414" i="43" s="1"/>
  <c r="H1415" i="43" s="1"/>
  <c r="H1416" i="43" s="1"/>
  <c r="H1417" i="43" s="1"/>
  <c r="H1418" i="43" s="1"/>
  <c r="I1404" i="43" s="1"/>
  <c r="E887" i="27" s="1"/>
  <c r="G1397" i="43"/>
  <c r="H1397" i="43" s="1"/>
  <c r="H1398" i="43" s="1"/>
  <c r="H1399" i="43" s="1"/>
  <c r="H1400" i="43" s="1"/>
  <c r="H1401" i="43" s="1"/>
  <c r="I1387" i="43" s="1"/>
  <c r="E886" i="27" s="1"/>
  <c r="G1261" i="43"/>
  <c r="H1261" i="43" s="1"/>
  <c r="H1262" i="43" s="1"/>
  <c r="H1263" i="43" s="1"/>
  <c r="H1264" i="43" s="1"/>
  <c r="H1265" i="43" s="1"/>
  <c r="I1252" i="43" s="1"/>
  <c r="E875" i="27" s="1"/>
  <c r="G1245" i="43"/>
  <c r="H1245" i="43" s="1"/>
  <c r="H1246" i="43" s="1"/>
  <c r="H1247" i="43" s="1"/>
  <c r="H1248" i="43" s="1"/>
  <c r="H1249" i="43" s="1"/>
  <c r="I1236" i="43" s="1"/>
  <c r="E874" i="27" s="1"/>
  <c r="G1229" i="43"/>
  <c r="H1229" i="43" s="1"/>
  <c r="H1230" i="43" s="1"/>
  <c r="H1231" i="43" s="1"/>
  <c r="H1232" i="43" s="1"/>
  <c r="H1233" i="43" s="1"/>
  <c r="I1220" i="43" s="1"/>
  <c r="E873" i="27" s="1"/>
  <c r="G1213" i="43"/>
  <c r="H1213" i="43" s="1"/>
  <c r="H1214" i="43" s="1"/>
  <c r="H1215" i="43" s="1"/>
  <c r="H1216" i="43" s="1"/>
  <c r="H1217" i="43" s="1"/>
  <c r="I1204" i="43" s="1"/>
  <c r="E872" i="27" s="1"/>
  <c r="G1196" i="43"/>
  <c r="H1196" i="43" s="1"/>
  <c r="H1197" i="43" s="1"/>
  <c r="H1198" i="43" s="1"/>
  <c r="H1199" i="43" s="1"/>
  <c r="H1200" i="43" s="1"/>
  <c r="I1187" i="43" s="1"/>
  <c r="E871" i="27" s="1"/>
  <c r="G1106" i="43"/>
  <c r="H1106" i="43" s="1"/>
  <c r="H1107" i="43" s="1"/>
  <c r="H1108" i="43" s="1"/>
  <c r="H1109" i="43" s="1"/>
  <c r="H1110" i="43" s="1"/>
  <c r="I1096" i="43" s="1"/>
  <c r="E863" i="27" s="1"/>
  <c r="G1089" i="43"/>
  <c r="H1089" i="43" s="1"/>
  <c r="H1090" i="43" s="1"/>
  <c r="H1091" i="43" s="1"/>
  <c r="H1092" i="43" s="1"/>
  <c r="H1093" i="43" s="1"/>
  <c r="I1078" i="43" s="1"/>
  <c r="E862" i="27" s="1"/>
  <c r="G1072" i="43"/>
  <c r="H1072" i="43" s="1"/>
  <c r="H1073" i="43" s="1"/>
  <c r="H1074" i="43" s="1"/>
  <c r="H1075" i="43" s="1"/>
  <c r="H1076" i="43" s="1"/>
  <c r="I1062" i="43" s="1"/>
  <c r="E861" i="27" s="1"/>
  <c r="G1055" i="43"/>
  <c r="H1055" i="43" s="1"/>
  <c r="H1056" i="43" s="1"/>
  <c r="H1057" i="43" s="1"/>
  <c r="H1058" i="43" s="1"/>
  <c r="H1059" i="43" s="1"/>
  <c r="I1043" i="43" s="1"/>
  <c r="E859" i="27" s="1"/>
  <c r="G1037" i="43"/>
  <c r="H1037" i="43" s="1"/>
  <c r="H1038" i="43" s="1"/>
  <c r="H1039" i="43" s="1"/>
  <c r="H1040" i="43" s="1"/>
  <c r="H1041" i="43" s="1"/>
  <c r="I1026" i="43" s="1"/>
  <c r="E858" i="27" s="1"/>
  <c r="G1019" i="43"/>
  <c r="H1019" i="43" s="1"/>
  <c r="H1020" i="43" s="1"/>
  <c r="H1021" i="43" s="1"/>
  <c r="H1022" i="43" s="1"/>
  <c r="H1023" i="43" s="1"/>
  <c r="I1008" i="43" s="1"/>
  <c r="E857" i="27" s="1"/>
  <c r="G1002" i="43"/>
  <c r="H1002" i="43" s="1"/>
  <c r="H1003" i="43" s="1"/>
  <c r="G999" i="43"/>
  <c r="H999" i="43" s="1"/>
  <c r="H1000" i="43" s="1"/>
  <c r="G985" i="43"/>
  <c r="H985" i="43" s="1"/>
  <c r="H986" i="43" s="1"/>
  <c r="H987" i="43" s="1"/>
  <c r="H988" i="43" s="1"/>
  <c r="H989" i="43" s="1"/>
  <c r="I973" i="43" s="1"/>
  <c r="E855" i="27" s="1"/>
  <c r="G966" i="43"/>
  <c r="H966" i="43" s="1"/>
  <c r="H967" i="43" s="1"/>
  <c r="H968" i="43" s="1"/>
  <c r="G949" i="43"/>
  <c r="H949" i="43" s="1"/>
  <c r="H950" i="43" s="1"/>
  <c r="H951" i="43" s="1"/>
  <c r="H952" i="43" s="1"/>
  <c r="H953" i="43" s="1"/>
  <c r="I938" i="43" s="1"/>
  <c r="E853" i="27" s="1"/>
  <c r="G928" i="43"/>
  <c r="H928" i="43" s="1"/>
  <c r="H930" i="43" s="1"/>
  <c r="H934" i="43" s="1"/>
  <c r="H935" i="43" s="1"/>
  <c r="H936" i="43" s="1"/>
  <c r="I920" i="43" s="1"/>
  <c r="E852" i="27" s="1"/>
  <c r="G932" i="43"/>
  <c r="H932" i="43" s="1"/>
  <c r="G914" i="43"/>
  <c r="H914" i="43" s="1"/>
  <c r="H915" i="43" s="1"/>
  <c r="H916" i="43" s="1"/>
  <c r="H917" i="43" s="1"/>
  <c r="H918" i="43" s="1"/>
  <c r="I903" i="43" s="1"/>
  <c r="E851" i="27" s="1"/>
  <c r="G897" i="43"/>
  <c r="H897" i="43" s="1"/>
  <c r="H898" i="43" s="1"/>
  <c r="H899" i="43" s="1"/>
  <c r="H900" i="43" s="1"/>
  <c r="H901" i="43" s="1"/>
  <c r="I886" i="43" s="1"/>
  <c r="E850" i="27" s="1"/>
  <c r="G857" i="43"/>
  <c r="H857" i="43" s="1"/>
  <c r="G812" i="43"/>
  <c r="H812" i="43" s="1"/>
  <c r="G767" i="43"/>
  <c r="H767" i="43" s="1"/>
  <c r="H768" i="43" s="1"/>
  <c r="H769" i="43" s="1"/>
  <c r="H770" i="43" s="1"/>
  <c r="H771" i="43" s="1"/>
  <c r="I750" i="43" s="1"/>
  <c r="E843" i="27" s="1"/>
  <c r="G722" i="43"/>
  <c r="H722" i="43" s="1"/>
  <c r="H723" i="43" s="1"/>
  <c r="H724" i="43" s="1"/>
  <c r="H725" i="43" s="1"/>
  <c r="H726" i="43" s="1"/>
  <c r="I705" i="43" s="1"/>
  <c r="E841" i="27" s="1"/>
  <c r="G677" i="43"/>
  <c r="H677" i="43" s="1"/>
  <c r="H678" i="43" s="1"/>
  <c r="H679" i="43" s="1"/>
  <c r="H680" i="43" s="1"/>
  <c r="H681" i="43" s="1"/>
  <c r="I660" i="43" s="1"/>
  <c r="E839" i="27" s="1"/>
  <c r="G630" i="43"/>
  <c r="H630" i="43" s="1"/>
  <c r="H631" i="43" s="1"/>
  <c r="H632" i="43" s="1"/>
  <c r="H633" i="43" s="1"/>
  <c r="H634" i="43" s="1"/>
  <c r="I613" i="43" s="1"/>
  <c r="E837" i="27" s="1"/>
  <c r="G504" i="43"/>
  <c r="H504" i="43" s="1"/>
  <c r="H505" i="43" s="1"/>
  <c r="H506" i="43" s="1"/>
  <c r="H507" i="43" s="1"/>
  <c r="H508" i="43" s="1"/>
  <c r="I485" i="43" s="1"/>
  <c r="E827" i="27" s="1"/>
  <c r="G479" i="43"/>
  <c r="H479" i="43" s="1"/>
  <c r="H480" i="43" s="1"/>
  <c r="H481" i="43" s="1"/>
  <c r="H482" i="43" s="1"/>
  <c r="H483" i="43" s="1"/>
  <c r="I460" i="43" s="1"/>
  <c r="E826" i="27" s="1"/>
  <c r="G454" i="43"/>
  <c r="H454" i="43" s="1"/>
  <c r="H455" i="43" s="1"/>
  <c r="H456" i="43" s="1"/>
  <c r="H457" i="43" s="1"/>
  <c r="H458" i="43" s="1"/>
  <c r="I435" i="43" s="1"/>
  <c r="E825" i="27" s="1"/>
  <c r="G429" i="43"/>
  <c r="H429" i="43" s="1"/>
  <c r="H430" i="43" s="1"/>
  <c r="H431" i="43" s="1"/>
  <c r="H432" i="43" s="1"/>
  <c r="H433" i="43" s="1"/>
  <c r="I410" i="43" s="1"/>
  <c r="E824" i="27" s="1"/>
  <c r="G354" i="43"/>
  <c r="H354" i="43" s="1"/>
  <c r="H355" i="43" s="1"/>
  <c r="H356" i="43" s="1"/>
  <c r="H357" i="43" s="1"/>
  <c r="H358" i="43" s="1"/>
  <c r="I335" i="43" s="1"/>
  <c r="E820" i="27" s="1"/>
  <c r="G329" i="43"/>
  <c r="H329" i="43" s="1"/>
  <c r="H330" i="43" s="1"/>
  <c r="H331" i="43" s="1"/>
  <c r="H332" i="43" s="1"/>
  <c r="H333" i="43" s="1"/>
  <c r="I310" i="43" s="1"/>
  <c r="E819" i="27" s="1"/>
  <c r="G304" i="43"/>
  <c r="H304" i="43" s="1"/>
  <c r="H305" i="43" s="1"/>
  <c r="H306" i="43" s="1"/>
  <c r="H307" i="43" s="1"/>
  <c r="H308" i="43" s="1"/>
  <c r="I285" i="43" s="1"/>
  <c r="E818" i="27" s="1"/>
  <c r="G278" i="43"/>
  <c r="H278" i="43" s="1"/>
  <c r="H279" i="43" s="1"/>
  <c r="H280" i="43" s="1"/>
  <c r="H281" i="43" s="1"/>
  <c r="H282" i="43" s="1"/>
  <c r="I259" i="43" s="1"/>
  <c r="E817" i="27" s="1"/>
  <c r="G179" i="43"/>
  <c r="H179" i="43" s="1"/>
  <c r="G178" i="43"/>
  <c r="H178" i="43" s="1"/>
  <c r="G177" i="43"/>
  <c r="H177" i="43" s="1"/>
  <c r="G175" i="43"/>
  <c r="H175" i="43" s="1"/>
  <c r="G172" i="43"/>
  <c r="H172" i="43" s="1"/>
  <c r="G171" i="43"/>
  <c r="H171" i="43" s="1"/>
  <c r="C762" i="27"/>
  <c r="E766" i="27"/>
  <c r="C773" i="27"/>
  <c r="E776" i="27"/>
  <c r="E779" i="27"/>
  <c r="E783" i="27"/>
  <c r="E786" i="27"/>
  <c r="E793" i="27"/>
  <c r="E795" i="27"/>
  <c r="E777" i="27"/>
  <c r="E775" i="27"/>
  <c r="G44" i="26"/>
  <c r="I28" i="18"/>
  <c r="C476" i="27"/>
  <c r="E500" i="27"/>
  <c r="E509" i="27"/>
  <c r="E432" i="27"/>
  <c r="E451" i="27"/>
  <c r="E452" i="27"/>
  <c r="E453" i="27"/>
  <c r="E454" i="27"/>
  <c r="C510" i="27"/>
  <c r="C677" i="27"/>
  <c r="E697" i="27"/>
  <c r="E700" i="27"/>
  <c r="E701" i="27"/>
  <c r="E709" i="27"/>
  <c r="E710" i="27"/>
  <c r="E718" i="27"/>
  <c r="E719" i="27"/>
  <c r="E720" i="27"/>
  <c r="E721" i="27"/>
  <c r="E722" i="27"/>
  <c r="E725" i="27"/>
  <c r="C527" i="27"/>
  <c r="E551" i="27"/>
  <c r="E553" i="27"/>
  <c r="C389" i="27"/>
  <c r="I11" i="7"/>
  <c r="I15" i="7"/>
  <c r="I65" i="7"/>
  <c r="I28" i="7"/>
  <c r="I10" i="18"/>
  <c r="I46" i="7"/>
  <c r="G223" i="42"/>
  <c r="H223" i="42" s="1"/>
  <c r="G222" i="42"/>
  <c r="H222" i="42" s="1"/>
  <c r="G220" i="42"/>
  <c r="H220" i="42" s="1"/>
  <c r="G219" i="42"/>
  <c r="H219" i="42" s="1"/>
  <c r="G218" i="42"/>
  <c r="H218" i="42" s="1"/>
  <c r="G217" i="42"/>
  <c r="H217" i="42" s="1"/>
  <c r="G213" i="42"/>
  <c r="H213" i="42" s="1"/>
  <c r="G214" i="42"/>
  <c r="H214" i="42" s="1"/>
  <c r="G215" i="42"/>
  <c r="H215" i="42" s="1"/>
  <c r="I202" i="42" s="1"/>
  <c r="E2239" i="27" s="1"/>
  <c r="G212" i="42"/>
  <c r="H212" i="42" s="1"/>
  <c r="G173" i="42"/>
  <c r="H173" i="42" s="1"/>
  <c r="G172" i="42"/>
  <c r="H172" i="42" s="1"/>
  <c r="G4282" i="41"/>
  <c r="H4282" i="41" s="1"/>
  <c r="H4283" i="41" s="1"/>
  <c r="H4286" i="41" s="1"/>
  <c r="G4265" i="41"/>
  <c r="H4265" i="41" s="1"/>
  <c r="H4266" i="41" s="1"/>
  <c r="H4269" i="41" s="1"/>
  <c r="G4249" i="41"/>
  <c r="H4249" i="41" s="1"/>
  <c r="H4250" i="41" s="1"/>
  <c r="H4253" i="41" s="1"/>
  <c r="G4232" i="41"/>
  <c r="H4232" i="41" s="1"/>
  <c r="H4233" i="41" s="1"/>
  <c r="H4236" i="41" s="1"/>
  <c r="G4216" i="41"/>
  <c r="H4216" i="41" s="1"/>
  <c r="H4217" i="41" s="1"/>
  <c r="H4220" i="41" s="1"/>
  <c r="G4200" i="41"/>
  <c r="H4200" i="41" s="1"/>
  <c r="H4201" i="41" s="1"/>
  <c r="H4204" i="41" s="1"/>
  <c r="G4184" i="41"/>
  <c r="H4184" i="41" s="1"/>
  <c r="H4185" i="41" s="1"/>
  <c r="H4188" i="41" s="1"/>
  <c r="G4168" i="41"/>
  <c r="H4168" i="41" s="1"/>
  <c r="H4169" i="41" s="1"/>
  <c r="H4172" i="41" s="1"/>
  <c r="G4151" i="41"/>
  <c r="H4151" i="41" s="1"/>
  <c r="H4152" i="41" s="1"/>
  <c r="H4155" i="41" s="1"/>
  <c r="G4135" i="41"/>
  <c r="H4135" i="41" s="1"/>
  <c r="H4136" i="41" s="1"/>
  <c r="H4139" i="41" s="1"/>
  <c r="G4085" i="41"/>
  <c r="H4085" i="41" s="1"/>
  <c r="H4086" i="41" s="1"/>
  <c r="G4071" i="41"/>
  <c r="H4071" i="41" s="1"/>
  <c r="H4072" i="41" s="1"/>
  <c r="G4049" i="41"/>
  <c r="H4049" i="41" s="1"/>
  <c r="H4050" i="41" s="1"/>
  <c r="G4035" i="41"/>
  <c r="H4035" i="41" s="1"/>
  <c r="H4036" i="41" s="1"/>
  <c r="G4013" i="41"/>
  <c r="H4013" i="41" s="1"/>
  <c r="H4014" i="41" s="1"/>
  <c r="G3999" i="41"/>
  <c r="H3999" i="41" s="1"/>
  <c r="H4000" i="41" s="1"/>
  <c r="G3976" i="41"/>
  <c r="H3976" i="41" s="1"/>
  <c r="H3977" i="41" s="1"/>
  <c r="G3908" i="41"/>
  <c r="H3908" i="41" s="1"/>
  <c r="H3909" i="41" s="1"/>
  <c r="H3913" i="41" s="1"/>
  <c r="G3841" i="41"/>
  <c r="H3841" i="41" s="1"/>
  <c r="H3842" i="41" s="1"/>
  <c r="H3845" i="41" s="1"/>
  <c r="G3776" i="41"/>
  <c r="H3776" i="41" s="1"/>
  <c r="H3777" i="41" s="1"/>
  <c r="H3780" i="41" s="1"/>
  <c r="G3925" i="41"/>
  <c r="H3925" i="41" s="1"/>
  <c r="H3926" i="41" s="1"/>
  <c r="H3930" i="41" s="1"/>
  <c r="G4119" i="41"/>
  <c r="H4119" i="41" s="1"/>
  <c r="H4120" i="41" s="1"/>
  <c r="H4123" i="41" s="1"/>
  <c r="G3959" i="41"/>
  <c r="H3959" i="41" s="1"/>
  <c r="H3960" i="41" s="1"/>
  <c r="H3964" i="41" s="1"/>
  <c r="G3891" i="41"/>
  <c r="H3891" i="41" s="1"/>
  <c r="H3892" i="41" s="1"/>
  <c r="H3896" i="41" s="1"/>
  <c r="G3824" i="41"/>
  <c r="H3824" i="41" s="1"/>
  <c r="H3825" i="41" s="1"/>
  <c r="H3828" i="41" s="1"/>
  <c r="G3760" i="41"/>
  <c r="H3760" i="41" s="1"/>
  <c r="H3761" i="41" s="1"/>
  <c r="H3764" i="41" s="1"/>
  <c r="G3792" i="41"/>
  <c r="H3792" i="41" s="1"/>
  <c r="H3793" i="41" s="1"/>
  <c r="H3796" i="41" s="1"/>
  <c r="G4103" i="41"/>
  <c r="H4103" i="41" s="1"/>
  <c r="H4104" i="41" s="1"/>
  <c r="H4107" i="41" s="1"/>
  <c r="G4089" i="41"/>
  <c r="H4089" i="41" s="1"/>
  <c r="H4090" i="41" s="1"/>
  <c r="G4067" i="41"/>
  <c r="H4067" i="41" s="1"/>
  <c r="H4068" i="41" s="1"/>
  <c r="G4053" i="41"/>
  <c r="H4053" i="41" s="1"/>
  <c r="H4054" i="41" s="1"/>
  <c r="G4031" i="41"/>
  <c r="H4031" i="41" s="1"/>
  <c r="H4032" i="41" s="1"/>
  <c r="G4017" i="41"/>
  <c r="H4017" i="41" s="1"/>
  <c r="H4018" i="41" s="1"/>
  <c r="G3995" i="41"/>
  <c r="H3995" i="41" s="1"/>
  <c r="H3996" i="41" s="1"/>
  <c r="G3942" i="41"/>
  <c r="H3942" i="41" s="1"/>
  <c r="H3943" i="41" s="1"/>
  <c r="H3947" i="41" s="1"/>
  <c r="G3873" i="41"/>
  <c r="H3873" i="41" s="1"/>
  <c r="H3874" i="41" s="1"/>
  <c r="H3877" i="41" s="1"/>
  <c r="G3808" i="41"/>
  <c r="H3808" i="41" s="1"/>
  <c r="H3809" i="41" s="1"/>
  <c r="H3812" i="41" s="1"/>
  <c r="G3744" i="41"/>
  <c r="H3744" i="41" s="1"/>
  <c r="H3745" i="41" s="1"/>
  <c r="H3748" i="41" s="1"/>
  <c r="G3980" i="41"/>
  <c r="H3980" i="41" s="1"/>
  <c r="H3981" i="41" s="1"/>
  <c r="G3857" i="41"/>
  <c r="H3857" i="41" s="1"/>
  <c r="H3858" i="41" s="1"/>
  <c r="H3861" i="41" s="1"/>
  <c r="G3728" i="41"/>
  <c r="H3728" i="41" s="1"/>
  <c r="H3729" i="41" s="1"/>
  <c r="H3732" i="41" s="1"/>
  <c r="G3714" i="41"/>
  <c r="H3714" i="41" s="1"/>
  <c r="H3715" i="41" s="1"/>
  <c r="G3710" i="41"/>
  <c r="H3710" i="41" s="1"/>
  <c r="H3711" i="41" s="1"/>
  <c r="G3695" i="41"/>
  <c r="H3695" i="41" s="1"/>
  <c r="H3696" i="41" s="1"/>
  <c r="G3691" i="41"/>
  <c r="H3691" i="41" s="1"/>
  <c r="H3692" i="41" s="1"/>
  <c r="G3677" i="41"/>
  <c r="H3677" i="41" s="1"/>
  <c r="H3678" i="41" s="1"/>
  <c r="G3673" i="41"/>
  <c r="H3673" i="41" s="1"/>
  <c r="H3674" i="41" s="1"/>
  <c r="G3659" i="41"/>
  <c r="H3659" i="41" s="1"/>
  <c r="H3660" i="41" s="1"/>
  <c r="G3655" i="41"/>
  <c r="H3655" i="41" s="1"/>
  <c r="H3656" i="41" s="1"/>
  <c r="G3641" i="41"/>
  <c r="H3641" i="41" s="1"/>
  <c r="H3642" i="41" s="1"/>
  <c r="G3637" i="41"/>
  <c r="H3637" i="41" s="1"/>
  <c r="H3638" i="41" s="1"/>
  <c r="G3619" i="41"/>
  <c r="H3619" i="41" s="1"/>
  <c r="H3620" i="41" s="1"/>
  <c r="G3623" i="41"/>
  <c r="H3623" i="41" s="1"/>
  <c r="H3624" i="41" s="1"/>
  <c r="G3605" i="41"/>
  <c r="H3605" i="41" s="1"/>
  <c r="H3606" i="41" s="1"/>
  <c r="G3601" i="41"/>
  <c r="H3601" i="41" s="1"/>
  <c r="H3602" i="41" s="1"/>
  <c r="G3584" i="41"/>
  <c r="H3584" i="41" s="1"/>
  <c r="H3585" i="41" s="1"/>
  <c r="H3589" i="41" s="1"/>
  <c r="G3567" i="41"/>
  <c r="H3567" i="41" s="1"/>
  <c r="H3568" i="41" s="1"/>
  <c r="H3572" i="41" s="1"/>
  <c r="G3550" i="41"/>
  <c r="H3550" i="41" s="1"/>
  <c r="H3551" i="41" s="1"/>
  <c r="H3555" i="41" s="1"/>
  <c r="G3533" i="41"/>
  <c r="H3533" i="41" s="1"/>
  <c r="H3534" i="41" s="1"/>
  <c r="H3538" i="41" s="1"/>
  <c r="G3516" i="41"/>
  <c r="H3516" i="41" s="1"/>
  <c r="H3517" i="41" s="1"/>
  <c r="H3521" i="41" s="1"/>
  <c r="G3498" i="41"/>
  <c r="H3498" i="41" s="1"/>
  <c r="H3499" i="41" s="1"/>
  <c r="H3503" i="41" s="1"/>
  <c r="G3480" i="41"/>
  <c r="H3480" i="41" s="1"/>
  <c r="H3481" i="41" s="1"/>
  <c r="H3485" i="41" s="1"/>
  <c r="H3486" i="41" s="1"/>
  <c r="H3487" i="41" s="1"/>
  <c r="I3472" i="41" s="1"/>
  <c r="E2175" i="27" s="1"/>
  <c r="G3464" i="41"/>
  <c r="H3464" i="41" s="1"/>
  <c r="H3465" i="41" s="1"/>
  <c r="H3466" i="41" s="1"/>
  <c r="H3467" i="41" s="1"/>
  <c r="H3468" i="41" s="1"/>
  <c r="I3454" i="41" s="1"/>
  <c r="E2173" i="27" s="1"/>
  <c r="G3448" i="41"/>
  <c r="H3448" i="41" s="1"/>
  <c r="H3449" i="41" s="1"/>
  <c r="H3450" i="41" s="1"/>
  <c r="H3451" i="41" s="1"/>
  <c r="H3452" i="41" s="1"/>
  <c r="I3438" i="41" s="1"/>
  <c r="E2172" i="27" s="1"/>
  <c r="G3431" i="41"/>
  <c r="H3431" i="41" s="1"/>
  <c r="H3432" i="41" s="1"/>
  <c r="H3433" i="41" s="1"/>
  <c r="H3434" i="41" s="1"/>
  <c r="H3435" i="41" s="1"/>
  <c r="I3421" i="41" s="1"/>
  <c r="E2171" i="27" s="1"/>
  <c r="G3415" i="41"/>
  <c r="H3415" i="41" s="1"/>
  <c r="H3416" i="41" s="1"/>
  <c r="H3417" i="41" s="1"/>
  <c r="H3418" i="41" s="1"/>
  <c r="H3419" i="41" s="1"/>
  <c r="I3405" i="41" s="1"/>
  <c r="E2170" i="27" s="1"/>
  <c r="G3399" i="41"/>
  <c r="H3399" i="41" s="1"/>
  <c r="H3400" i="41" s="1"/>
  <c r="H3401" i="41" s="1"/>
  <c r="H3402" i="41" s="1"/>
  <c r="H3403" i="41" s="1"/>
  <c r="I3389" i="41" s="1"/>
  <c r="E2169" i="27" s="1"/>
  <c r="G3383" i="41"/>
  <c r="H3383" i="41" s="1"/>
  <c r="H3384" i="41" s="1"/>
  <c r="H3385" i="41" s="1"/>
  <c r="H3386" i="41" s="1"/>
  <c r="H3387" i="41" s="1"/>
  <c r="I3373" i="41" s="1"/>
  <c r="E2168" i="27" s="1"/>
  <c r="G3367" i="41"/>
  <c r="H3367" i="41" s="1"/>
  <c r="H3368" i="41" s="1"/>
  <c r="H3369" i="41" s="1"/>
  <c r="H3370" i="41" s="1"/>
  <c r="H3371" i="41" s="1"/>
  <c r="I3357" i="41" s="1"/>
  <c r="E2167" i="27" s="1"/>
  <c r="G3350" i="41"/>
  <c r="H3350" i="41" s="1"/>
  <c r="H3352" i="41" s="1"/>
  <c r="H3353" i="41" s="1"/>
  <c r="H3354" i="41" s="1"/>
  <c r="H3355" i="41" s="1"/>
  <c r="I3338" i="41" s="1"/>
  <c r="E2166" i="27" s="1"/>
  <c r="G3330" i="41"/>
  <c r="H3330" i="41" s="1"/>
  <c r="H3332" i="41" s="1"/>
  <c r="H3333" i="41" s="1"/>
  <c r="H3334" i="41" s="1"/>
  <c r="H3335" i="41" s="1"/>
  <c r="I3318" i="41" s="1"/>
  <c r="E2165" i="27" s="1"/>
  <c r="G3311" i="41"/>
  <c r="H3311" i="41" s="1"/>
  <c r="H3313" i="41" s="1"/>
  <c r="H3314" i="41" s="1"/>
  <c r="H3315" i="41" s="1"/>
  <c r="H3316" i="41" s="1"/>
  <c r="I3299" i="41" s="1"/>
  <c r="E2164" i="27" s="1"/>
  <c r="G3292" i="41"/>
  <c r="H3292" i="41" s="1"/>
  <c r="H3294" i="41" s="1"/>
  <c r="H3295" i="41" s="1"/>
  <c r="H3296" i="41" s="1"/>
  <c r="H3297" i="41" s="1"/>
  <c r="I3280" i="41" s="1"/>
  <c r="E2163" i="27" s="1"/>
  <c r="G3273" i="41"/>
  <c r="H3273" i="41" s="1"/>
  <c r="H3275" i="41" s="1"/>
  <c r="H3276" i="41" s="1"/>
  <c r="H3277" i="41" s="1"/>
  <c r="H3278" i="41" s="1"/>
  <c r="I3261" i="41" s="1"/>
  <c r="E2162" i="27" s="1"/>
  <c r="G3254" i="41"/>
  <c r="H3254" i="41" s="1"/>
  <c r="H3256" i="41" s="1"/>
  <c r="H3257" i="41" s="1"/>
  <c r="H3258" i="41" s="1"/>
  <c r="H3259" i="41" s="1"/>
  <c r="I3242" i="41" s="1"/>
  <c r="E2161" i="27" s="1"/>
  <c r="G3235" i="41"/>
  <c r="H3235" i="41" s="1"/>
  <c r="H3237" i="41" s="1"/>
  <c r="H3238" i="41" s="1"/>
  <c r="H3239" i="41" s="1"/>
  <c r="H3240" i="41" s="1"/>
  <c r="I3223" i="41" s="1"/>
  <c r="E2160" i="27" s="1"/>
  <c r="G3216" i="41"/>
  <c r="H3216" i="41" s="1"/>
  <c r="H3218" i="41" s="1"/>
  <c r="H3219" i="41" s="1"/>
  <c r="H3220" i="41" s="1"/>
  <c r="H3221" i="41" s="1"/>
  <c r="I3204" i="41" s="1"/>
  <c r="E2159" i="27" s="1"/>
  <c r="G3197" i="41"/>
  <c r="H3197" i="41" s="1"/>
  <c r="H3199" i="41" s="1"/>
  <c r="H3200" i="41" s="1"/>
  <c r="H3201" i="41" s="1"/>
  <c r="H3202" i="41" s="1"/>
  <c r="I3185" i="41" s="1"/>
  <c r="E2158" i="27" s="1"/>
  <c r="G3178" i="41"/>
  <c r="H3178" i="41" s="1"/>
  <c r="H3180" i="41" s="1"/>
  <c r="H3181" i="41" s="1"/>
  <c r="H3182" i="41" s="1"/>
  <c r="H3183" i="41" s="1"/>
  <c r="I3166" i="41" s="1"/>
  <c r="E2157" i="27" s="1"/>
  <c r="G3159" i="41"/>
  <c r="H3159" i="41" s="1"/>
  <c r="H3161" i="41" s="1"/>
  <c r="H3162" i="41" s="1"/>
  <c r="H3163" i="41" s="1"/>
  <c r="H3164" i="41" s="1"/>
  <c r="I3147" i="41" s="1"/>
  <c r="E2156" i="27" s="1"/>
  <c r="G3139" i="41"/>
  <c r="H3139" i="41" s="1"/>
  <c r="G3140" i="41"/>
  <c r="H3140" i="41" s="1"/>
  <c r="G3115" i="41"/>
  <c r="H3115" i="41" s="1"/>
  <c r="H3119" i="41" s="1"/>
  <c r="H3122" i="41" s="1"/>
  <c r="G3095" i="41"/>
  <c r="H3095" i="41" s="1"/>
  <c r="H3099" i="41" s="1"/>
  <c r="H3102" i="41" s="1"/>
  <c r="G3075" i="41"/>
  <c r="H3075" i="41" s="1"/>
  <c r="H3079" i="41" s="1"/>
  <c r="H3082" i="41" s="1"/>
  <c r="G3055" i="41"/>
  <c r="H3055" i="41" s="1"/>
  <c r="H3059" i="41" s="1"/>
  <c r="H3062" i="41" s="1"/>
  <c r="G3035" i="41"/>
  <c r="H3035" i="41" s="1"/>
  <c r="H3039" i="41" s="1"/>
  <c r="H3042" i="41" s="1"/>
  <c r="G3015" i="41"/>
  <c r="H3015" i="41" s="1"/>
  <c r="H3019" i="41" s="1"/>
  <c r="H3022" i="41" s="1"/>
  <c r="G2995" i="41"/>
  <c r="H2995" i="41" s="1"/>
  <c r="H2999" i="41" s="1"/>
  <c r="H3002" i="41" s="1"/>
  <c r="G2975" i="41"/>
  <c r="H2975" i="41" s="1"/>
  <c r="H2979" i="41" s="1"/>
  <c r="H2982" i="41" s="1"/>
  <c r="G2955" i="41"/>
  <c r="H2955" i="41" s="1"/>
  <c r="H2959" i="41" s="1"/>
  <c r="H2962" i="41" s="1"/>
  <c r="H2963" i="41" s="1"/>
  <c r="H2964" i="41" s="1"/>
  <c r="I2946" i="41" s="1"/>
  <c r="E2144" i="27" s="1"/>
  <c r="H2699" i="41"/>
  <c r="G2676" i="41"/>
  <c r="H2676" i="41" s="1"/>
  <c r="H2677" i="41" s="1"/>
  <c r="H2682" i="41" s="1"/>
  <c r="G2658" i="41"/>
  <c r="H2658" i="41" s="1"/>
  <c r="H2659" i="41" s="1"/>
  <c r="H2664" i="41" s="1"/>
  <c r="G2640" i="41"/>
  <c r="H2640" i="41" s="1"/>
  <c r="H2641" i="41" s="1"/>
  <c r="H2646" i="41" s="1"/>
  <c r="G2622" i="41"/>
  <c r="H2622" i="41" s="1"/>
  <c r="H2623" i="41" s="1"/>
  <c r="H2628" i="41" s="1"/>
  <c r="G2604" i="41"/>
  <c r="H2604" i="41" s="1"/>
  <c r="H2605" i="41" s="1"/>
  <c r="H2610" i="41" s="1"/>
  <c r="G2586" i="41"/>
  <c r="H2586" i="41" s="1"/>
  <c r="H2587" i="41" s="1"/>
  <c r="H2592" i="41" s="1"/>
  <c r="G2568" i="41"/>
  <c r="H2568" i="41" s="1"/>
  <c r="H2569" i="41" s="1"/>
  <c r="H2574" i="41" s="1"/>
  <c r="G2550" i="41"/>
  <c r="H2550" i="41" s="1"/>
  <c r="H2551" i="41" s="1"/>
  <c r="H2556" i="41" s="1"/>
  <c r="G2532" i="41"/>
  <c r="H2532" i="41" s="1"/>
  <c r="H2533" i="41" s="1"/>
  <c r="H2538" i="41" s="1"/>
  <c r="G2515" i="41"/>
  <c r="H2515" i="41" s="1"/>
  <c r="H2516" i="41" s="1"/>
  <c r="H2520" i="41" s="1"/>
  <c r="G2498" i="41"/>
  <c r="H2498" i="41" s="1"/>
  <c r="H2499" i="41" s="1"/>
  <c r="H2503" i="41" s="1"/>
  <c r="G2481" i="41"/>
  <c r="H2481" i="41" s="1"/>
  <c r="H2482" i="41" s="1"/>
  <c r="H2486" i="41" s="1"/>
  <c r="G2464" i="41"/>
  <c r="H2464" i="41" s="1"/>
  <c r="H2465" i="41" s="1"/>
  <c r="H2469" i="41" s="1"/>
  <c r="H2470" i="41" s="1"/>
  <c r="H2471" i="41" s="1"/>
  <c r="I2456" i="41" s="1"/>
  <c r="E2112" i="27" s="1"/>
  <c r="G2447" i="41"/>
  <c r="H2447" i="41" s="1"/>
  <c r="H2448" i="41" s="1"/>
  <c r="H2452" i="41" s="1"/>
  <c r="H2453" i="41" s="1"/>
  <c r="H2454" i="41" s="1"/>
  <c r="I2439" i="41" s="1"/>
  <c r="E2111" i="27" s="1"/>
  <c r="G2059" i="41"/>
  <c r="H2059" i="41" s="1"/>
  <c r="H2060" i="41" s="1"/>
  <c r="H2065" i="41" s="1"/>
  <c r="G2149" i="41"/>
  <c r="H2149" i="41" s="1"/>
  <c r="H2150" i="41" s="1"/>
  <c r="H2155" i="41" s="1"/>
  <c r="G2113" i="41"/>
  <c r="H2113" i="41" s="1"/>
  <c r="H2114" i="41" s="1"/>
  <c r="H2119" i="41" s="1"/>
  <c r="G2077" i="41"/>
  <c r="H2077" i="41" s="1"/>
  <c r="H2078" i="41" s="1"/>
  <c r="H2083" i="41" s="1"/>
  <c r="G2041" i="41"/>
  <c r="H2041" i="41" s="1"/>
  <c r="H2042" i="41" s="1"/>
  <c r="H2047" i="41" s="1"/>
  <c r="G2023" i="41"/>
  <c r="H2023" i="41" s="1"/>
  <c r="H2024" i="41" s="1"/>
  <c r="H2029" i="41" s="1"/>
  <c r="G2131" i="41"/>
  <c r="H2131" i="41" s="1"/>
  <c r="H2132" i="41" s="1"/>
  <c r="H2137" i="41" s="1"/>
  <c r="G2095" i="41"/>
  <c r="H2095" i="41" s="1"/>
  <c r="H2096" i="41" s="1"/>
  <c r="H2101" i="41" s="1"/>
  <c r="G2005" i="41"/>
  <c r="G1988" i="41"/>
  <c r="H1988" i="41" s="1"/>
  <c r="H1989" i="41" s="1"/>
  <c r="H1993" i="41" s="1"/>
  <c r="G1971" i="41"/>
  <c r="H1971" i="41" s="1"/>
  <c r="H1972" i="41" s="1"/>
  <c r="H1976" i="41" s="1"/>
  <c r="G1954" i="41"/>
  <c r="H1954" i="41" s="1"/>
  <c r="H1955" i="41" s="1"/>
  <c r="H1959" i="41" s="1"/>
  <c r="G1937" i="41"/>
  <c r="H1937" i="41" s="1"/>
  <c r="H1938" i="41" s="1"/>
  <c r="H1942" i="41" s="1"/>
  <c r="G1920" i="41"/>
  <c r="H1920" i="41" s="1"/>
  <c r="H1921" i="41" s="1"/>
  <c r="H1925" i="41" s="1"/>
  <c r="G1903" i="41"/>
  <c r="H1903" i="41" s="1"/>
  <c r="H1904" i="41" s="1"/>
  <c r="H1908" i="41" s="1"/>
  <c r="H1909" i="41" s="1"/>
  <c r="G1532" i="41"/>
  <c r="H1532" i="41" s="1"/>
  <c r="H1533" i="41" s="1"/>
  <c r="H1534" i="41" s="1"/>
  <c r="G1529" i="41"/>
  <c r="H1529" i="41" s="1"/>
  <c r="G1515" i="41"/>
  <c r="H1515" i="41" s="1"/>
  <c r="H1516" i="41" s="1"/>
  <c r="H1517" i="41" s="1"/>
  <c r="G1512" i="41"/>
  <c r="H1512" i="41" s="1"/>
  <c r="G1498" i="41"/>
  <c r="H1498" i="41" s="1"/>
  <c r="H1499" i="41" s="1"/>
  <c r="H1500" i="41" s="1"/>
  <c r="G1495" i="41"/>
  <c r="H1495" i="41" s="1"/>
  <c r="G1481" i="41"/>
  <c r="H1481" i="41" s="1"/>
  <c r="H1482" i="41" s="1"/>
  <c r="H1483" i="41" s="1"/>
  <c r="G1478" i="41"/>
  <c r="H1478" i="41" s="1"/>
  <c r="G1464" i="41"/>
  <c r="H1464" i="41" s="1"/>
  <c r="H1465" i="41" s="1"/>
  <c r="H1466" i="41" s="1"/>
  <c r="G1461" i="41"/>
  <c r="H1461" i="41" s="1"/>
  <c r="G1447" i="41"/>
  <c r="H1447" i="41" s="1"/>
  <c r="H1448" i="41" s="1"/>
  <c r="H1449" i="41" s="1"/>
  <c r="G1444" i="41"/>
  <c r="H1444" i="41" s="1"/>
  <c r="G1430" i="41"/>
  <c r="H1430" i="41" s="1"/>
  <c r="H1431" i="41" s="1"/>
  <c r="H1432" i="41" s="1"/>
  <c r="G1427" i="41"/>
  <c r="H1427" i="41" s="1"/>
  <c r="G1413" i="41"/>
  <c r="H1413" i="41" s="1"/>
  <c r="H1414" i="41" s="1"/>
  <c r="H1415" i="41" s="1"/>
  <c r="G1410" i="41"/>
  <c r="H1410" i="41" s="1"/>
  <c r="G1396" i="41"/>
  <c r="H1396" i="41" s="1"/>
  <c r="H1397" i="41" s="1"/>
  <c r="H1398" i="41" s="1"/>
  <c r="G1393" i="41"/>
  <c r="H1393" i="41" s="1"/>
  <c r="G1379" i="41"/>
  <c r="H1379" i="41" s="1"/>
  <c r="H1380" i="41" s="1"/>
  <c r="H1381" i="41" s="1"/>
  <c r="G1376" i="41"/>
  <c r="H1376" i="41" s="1"/>
  <c r="G1361" i="41"/>
  <c r="H1361" i="41" s="1"/>
  <c r="H1362" i="41" s="1"/>
  <c r="H1363" i="41" s="1"/>
  <c r="G1358" i="41"/>
  <c r="H1358" i="41" s="1"/>
  <c r="G1344" i="41"/>
  <c r="H1344" i="41" s="1"/>
  <c r="H1345" i="41" s="1"/>
  <c r="H1346" i="41" s="1"/>
  <c r="G1341" i="41"/>
  <c r="H1341" i="41" s="1"/>
  <c r="G1327" i="41"/>
  <c r="H1327" i="41" s="1"/>
  <c r="H1328" i="41" s="1"/>
  <c r="H1329" i="41" s="1"/>
  <c r="G1324" i="41"/>
  <c r="H1324" i="41" s="1"/>
  <c r="G1309" i="41"/>
  <c r="H1309" i="41" s="1"/>
  <c r="H1310" i="41" s="1"/>
  <c r="H1311" i="41" s="1"/>
  <c r="G1306" i="41"/>
  <c r="H1306" i="41" s="1"/>
  <c r="G1292" i="41"/>
  <c r="H1292" i="41" s="1"/>
  <c r="H1293" i="41" s="1"/>
  <c r="H1294" i="41" s="1"/>
  <c r="G1275" i="41"/>
  <c r="H1275" i="41" s="1"/>
  <c r="H1276" i="41" s="1"/>
  <c r="H1277" i="41" s="1"/>
  <c r="G1207" i="41"/>
  <c r="H1207" i="41" s="1"/>
  <c r="H1208" i="41" s="1"/>
  <c r="H1209" i="41" s="1"/>
  <c r="G1143" i="41"/>
  <c r="H1143" i="41" s="1"/>
  <c r="H1144" i="41" s="1"/>
  <c r="H1145" i="41" s="1"/>
  <c r="G1159" i="41"/>
  <c r="H1159" i="41" s="1"/>
  <c r="H1160" i="41" s="1"/>
  <c r="H1161" i="41" s="1"/>
  <c r="G1256" i="41"/>
  <c r="H1256" i="41" s="1"/>
  <c r="H1257" i="41" s="1"/>
  <c r="H1258" i="41" s="1"/>
  <c r="G1191" i="41"/>
  <c r="H1191" i="41" s="1"/>
  <c r="H1192" i="41" s="1"/>
  <c r="H1193" i="41" s="1"/>
  <c r="G1127" i="41"/>
  <c r="H1127" i="41" s="1"/>
  <c r="H1128" i="41" s="1"/>
  <c r="H1129" i="41" s="1"/>
  <c r="G1289" i="41"/>
  <c r="H1289" i="41" s="1"/>
  <c r="G1240" i="41"/>
  <c r="H1240" i="41" s="1"/>
  <c r="H1241" i="41" s="1"/>
  <c r="H1242" i="41" s="1"/>
  <c r="G1175" i="41"/>
  <c r="H1175" i="41" s="1"/>
  <c r="H1176" i="41" s="1"/>
  <c r="H1177" i="41" s="1"/>
  <c r="G1111" i="41"/>
  <c r="H1111" i="41" s="1"/>
  <c r="H1112" i="41" s="1"/>
  <c r="H1113" i="41" s="1"/>
  <c r="G1272" i="41"/>
  <c r="H1272" i="41" s="1"/>
  <c r="G1223" i="41"/>
  <c r="H1223" i="41" s="1"/>
  <c r="H1224" i="41" s="1"/>
  <c r="H1225" i="41" s="1"/>
  <c r="G1095" i="41"/>
  <c r="H1095" i="41" s="1"/>
  <c r="H1096" i="41" s="1"/>
  <c r="H1097" i="41" s="1"/>
  <c r="G1079" i="41"/>
  <c r="H1079" i="41" s="1"/>
  <c r="H1080" i="41" s="1"/>
  <c r="H1081" i="41" s="1"/>
  <c r="G1063" i="41"/>
  <c r="H1063" i="41" s="1"/>
  <c r="H1064" i="41" s="1"/>
  <c r="H1065" i="41" s="1"/>
  <c r="G1047" i="41"/>
  <c r="H1047" i="41" s="1"/>
  <c r="H1048" i="41" s="1"/>
  <c r="H1049" i="41" s="1"/>
  <c r="G1031" i="41"/>
  <c r="H1031" i="41" s="1"/>
  <c r="H1032" i="41" s="1"/>
  <c r="H1033" i="41" s="1"/>
  <c r="G1015" i="41"/>
  <c r="H1015" i="41" s="1"/>
  <c r="H1016" i="41" s="1"/>
  <c r="H1017" i="41" s="1"/>
  <c r="H1018" i="41" s="1"/>
  <c r="H1019" i="41" s="1"/>
  <c r="I1005" i="41" s="1"/>
  <c r="E2017" i="27" s="1"/>
  <c r="G996" i="41"/>
  <c r="H996" i="41" s="1"/>
  <c r="H997" i="41" s="1"/>
  <c r="H1000" i="41" s="1"/>
  <c r="G980" i="41"/>
  <c r="H980" i="41" s="1"/>
  <c r="H981" i="41" s="1"/>
  <c r="H984" i="41" s="1"/>
  <c r="G964" i="41"/>
  <c r="H964" i="41" s="1"/>
  <c r="H965" i="41" s="1"/>
  <c r="H968" i="41" s="1"/>
  <c r="G948" i="41"/>
  <c r="H948" i="41" s="1"/>
  <c r="H949" i="41" s="1"/>
  <c r="H952" i="41" s="1"/>
  <c r="G932" i="41"/>
  <c r="H932" i="41" s="1"/>
  <c r="H933" i="41" s="1"/>
  <c r="H936" i="41" s="1"/>
  <c r="G915" i="41"/>
  <c r="H915" i="41" s="1"/>
  <c r="H916" i="41" s="1"/>
  <c r="H919" i="41" s="1"/>
  <c r="G901" i="41"/>
  <c r="H901" i="41" s="1"/>
  <c r="H902" i="41" s="1"/>
  <c r="G898" i="41"/>
  <c r="H898" i="41" s="1"/>
  <c r="H899" i="41" s="1"/>
  <c r="G884" i="41"/>
  <c r="H884" i="41" s="1"/>
  <c r="H885" i="41" s="1"/>
  <c r="G881" i="41"/>
  <c r="H881" i="41" s="1"/>
  <c r="H882" i="41" s="1"/>
  <c r="G867" i="41"/>
  <c r="H867" i="41" s="1"/>
  <c r="H868" i="41" s="1"/>
  <c r="G864" i="41"/>
  <c r="H864" i="41" s="1"/>
  <c r="H865" i="41" s="1"/>
  <c r="G849" i="41"/>
  <c r="H849" i="41" s="1"/>
  <c r="H850" i="41" s="1"/>
  <c r="G846" i="41"/>
  <c r="H846" i="41" s="1"/>
  <c r="H847" i="41" s="1"/>
  <c r="G832" i="41"/>
  <c r="H832" i="41" s="1"/>
  <c r="H833" i="41" s="1"/>
  <c r="G829" i="41"/>
  <c r="H829" i="41" s="1"/>
  <c r="H830" i="41" s="1"/>
  <c r="G815" i="41"/>
  <c r="H815" i="41" s="1"/>
  <c r="H816" i="41" s="1"/>
  <c r="G812" i="41"/>
  <c r="H812" i="41" s="1"/>
  <c r="H813" i="41" s="1"/>
  <c r="G798" i="41"/>
  <c r="H798" i="41" s="1"/>
  <c r="H799" i="41" s="1"/>
  <c r="G795" i="41"/>
  <c r="H795" i="41" s="1"/>
  <c r="H796" i="41" s="1"/>
  <c r="G781" i="41"/>
  <c r="H781" i="41" s="1"/>
  <c r="H782" i="41" s="1"/>
  <c r="G778" i="41"/>
  <c r="H778" i="41" s="1"/>
  <c r="H779" i="41" s="1"/>
  <c r="G764" i="41"/>
  <c r="H764" i="41" s="1"/>
  <c r="H765" i="41" s="1"/>
  <c r="G761" i="41"/>
  <c r="H761" i="41" s="1"/>
  <c r="H762" i="41" s="1"/>
  <c r="G746" i="41"/>
  <c r="H746" i="41" s="1"/>
  <c r="H747" i="41" s="1"/>
  <c r="G743" i="41"/>
  <c r="H743" i="41" s="1"/>
  <c r="H744" i="41" s="1"/>
  <c r="G729" i="41"/>
  <c r="H729" i="41" s="1"/>
  <c r="H730" i="41" s="1"/>
  <c r="G726" i="41"/>
  <c r="H726" i="41" s="1"/>
  <c r="H727" i="41" s="1"/>
  <c r="G711" i="41"/>
  <c r="H711" i="41" s="1"/>
  <c r="H712" i="41" s="1"/>
  <c r="G708" i="41"/>
  <c r="H708" i="41" s="1"/>
  <c r="H709" i="41" s="1"/>
  <c r="G694" i="41"/>
  <c r="H694" i="41" s="1"/>
  <c r="H695" i="41" s="1"/>
  <c r="G691" i="41"/>
  <c r="H691" i="41" s="1"/>
  <c r="H692" i="41" s="1"/>
  <c r="G677" i="41"/>
  <c r="H677" i="41" s="1"/>
  <c r="H678" i="41" s="1"/>
  <c r="G674" i="41"/>
  <c r="H674" i="41" s="1"/>
  <c r="H675" i="41" s="1"/>
  <c r="G660" i="41"/>
  <c r="H660" i="41" s="1"/>
  <c r="H661" i="41" s="1"/>
  <c r="G657" i="41"/>
  <c r="H657" i="41" s="1"/>
  <c r="H658" i="41" s="1"/>
  <c r="G640" i="41"/>
  <c r="H640" i="41" s="1"/>
  <c r="H641" i="41" s="1"/>
  <c r="G643" i="41"/>
  <c r="H643" i="41" s="1"/>
  <c r="H644" i="41" s="1"/>
  <c r="G624" i="41"/>
  <c r="H624" i="41" s="1"/>
  <c r="H625" i="41" s="1"/>
  <c r="H626" i="41" s="1"/>
  <c r="G608" i="41"/>
  <c r="H608" i="41" s="1"/>
  <c r="H609" i="41" s="1"/>
  <c r="H610" i="41" s="1"/>
  <c r="G592" i="41"/>
  <c r="H592" i="41" s="1"/>
  <c r="H593" i="41" s="1"/>
  <c r="H594" i="41" s="1"/>
  <c r="G576" i="41"/>
  <c r="H576" i="41" s="1"/>
  <c r="H577" i="41" s="1"/>
  <c r="H578" i="41" s="1"/>
  <c r="G560" i="41"/>
  <c r="H560" i="41" s="1"/>
  <c r="H561" i="41" s="1"/>
  <c r="H562" i="41" s="1"/>
  <c r="G544" i="41"/>
  <c r="H544" i="41" s="1"/>
  <c r="H545" i="41" s="1"/>
  <c r="H546" i="41" s="1"/>
  <c r="G528" i="41"/>
  <c r="H528" i="41" s="1"/>
  <c r="H529" i="41" s="1"/>
  <c r="H530" i="41" s="1"/>
  <c r="G512" i="41"/>
  <c r="H512" i="41" s="1"/>
  <c r="H513" i="41" s="1"/>
  <c r="H514" i="41" s="1"/>
  <c r="G496" i="41"/>
  <c r="H496" i="41" s="1"/>
  <c r="H497" i="41" s="1"/>
  <c r="H498" i="41" s="1"/>
  <c r="G480" i="41"/>
  <c r="H480" i="41" s="1"/>
  <c r="H481" i="41" s="1"/>
  <c r="H482" i="41" s="1"/>
  <c r="G464" i="41"/>
  <c r="H464" i="41" s="1"/>
  <c r="H465" i="41" s="1"/>
  <c r="H466" i="41" s="1"/>
  <c r="G447" i="41"/>
  <c r="H447" i="41" s="1"/>
  <c r="H448" i="41" s="1"/>
  <c r="H449" i="41" s="1"/>
  <c r="G430" i="41"/>
  <c r="H430" i="41" s="1"/>
  <c r="H431" i="41" s="1"/>
  <c r="H432" i="41" s="1"/>
  <c r="G413" i="41"/>
  <c r="H413" i="41" s="1"/>
  <c r="H414" i="41" s="1"/>
  <c r="H415" i="41" s="1"/>
  <c r="G397" i="41"/>
  <c r="H397" i="41" s="1"/>
  <c r="H398" i="41" s="1"/>
  <c r="H399" i="41" s="1"/>
  <c r="G381" i="41"/>
  <c r="H381" i="41" s="1"/>
  <c r="H382" i="41" s="1"/>
  <c r="H383" i="41" s="1"/>
  <c r="H384" i="41" s="1"/>
  <c r="H385" i="41" s="1"/>
  <c r="I371" i="41" s="1"/>
  <c r="E1976" i="27" s="1"/>
  <c r="G362" i="41"/>
  <c r="H362" i="41" s="1"/>
  <c r="H363" i="41" s="1"/>
  <c r="H366" i="41" s="1"/>
  <c r="G346" i="41"/>
  <c r="H346" i="41" s="1"/>
  <c r="H347" i="41" s="1"/>
  <c r="H350" i="41" s="1"/>
  <c r="G330" i="41"/>
  <c r="H330" i="41" s="1"/>
  <c r="H331" i="41" s="1"/>
  <c r="H334" i="41" s="1"/>
  <c r="G314" i="41"/>
  <c r="H314" i="41" s="1"/>
  <c r="H315" i="41" s="1"/>
  <c r="H318" i="41" s="1"/>
  <c r="G298" i="41"/>
  <c r="H298" i="41" s="1"/>
  <c r="H299" i="41" s="1"/>
  <c r="H302" i="41" s="1"/>
  <c r="G282" i="41"/>
  <c r="H282" i="41" s="1"/>
  <c r="H283" i="41" s="1"/>
  <c r="H286" i="41" s="1"/>
  <c r="G268" i="41"/>
  <c r="H268" i="41" s="1"/>
  <c r="H269" i="41" s="1"/>
  <c r="G265" i="41"/>
  <c r="H265" i="41" s="1"/>
  <c r="H266" i="41" s="1"/>
  <c r="G251" i="41"/>
  <c r="H251" i="41" s="1"/>
  <c r="H252" i="41" s="1"/>
  <c r="G248" i="41"/>
  <c r="H248" i="41" s="1"/>
  <c r="H249" i="41" s="1"/>
  <c r="G233" i="41"/>
  <c r="H233" i="41" s="1"/>
  <c r="H234" i="41" s="1"/>
  <c r="G230" i="41"/>
  <c r="H230" i="41" s="1"/>
  <c r="H231" i="41" s="1"/>
  <c r="G216" i="41"/>
  <c r="H216" i="41" s="1"/>
  <c r="H217" i="41" s="1"/>
  <c r="G213" i="41"/>
  <c r="H213" i="41" s="1"/>
  <c r="H214" i="41" s="1"/>
  <c r="G199" i="41"/>
  <c r="H199" i="41" s="1"/>
  <c r="H200" i="41" s="1"/>
  <c r="G196" i="41"/>
  <c r="H196" i="41" s="1"/>
  <c r="H197" i="41" s="1"/>
  <c r="G182" i="41"/>
  <c r="H182" i="41" s="1"/>
  <c r="H183" i="41" s="1"/>
  <c r="G179" i="41"/>
  <c r="H179" i="41" s="1"/>
  <c r="H180" i="41" s="1"/>
  <c r="G165" i="41"/>
  <c r="H165" i="41" s="1"/>
  <c r="H166" i="41" s="1"/>
  <c r="G162" i="41"/>
  <c r="H162" i="41" s="1"/>
  <c r="H163" i="41" s="1"/>
  <c r="G147" i="41"/>
  <c r="H147" i="41" s="1"/>
  <c r="H148" i="41" s="1"/>
  <c r="G144" i="41"/>
  <c r="H144" i="41" s="1"/>
  <c r="H145" i="41" s="1"/>
  <c r="G130" i="41"/>
  <c r="H130" i="41" s="1"/>
  <c r="H131" i="41" s="1"/>
  <c r="G127" i="41"/>
  <c r="H127" i="41" s="1"/>
  <c r="H128" i="41" s="1"/>
  <c r="G113" i="41"/>
  <c r="H113" i="41" s="1"/>
  <c r="H114" i="41" s="1"/>
  <c r="G96" i="41"/>
  <c r="H96" i="41" s="1"/>
  <c r="H97" i="41" s="1"/>
  <c r="G110" i="41"/>
  <c r="H110" i="41" s="1"/>
  <c r="H111" i="41" s="1"/>
  <c r="G93" i="41"/>
  <c r="H93" i="41" s="1"/>
  <c r="H94" i="41" s="1"/>
  <c r="G77" i="41"/>
  <c r="H77" i="41" s="1"/>
  <c r="H78" i="41" s="1"/>
  <c r="H81" i="41" s="1"/>
  <c r="G61" i="41"/>
  <c r="H61" i="41" s="1"/>
  <c r="H62" i="41" s="1"/>
  <c r="H65" i="41" s="1"/>
  <c r="G45" i="41"/>
  <c r="H45" i="41" s="1"/>
  <c r="H46" i="41" s="1"/>
  <c r="H49" i="41" s="1"/>
  <c r="G29" i="41"/>
  <c r="H29" i="41" s="1"/>
  <c r="H30" i="41" s="1"/>
  <c r="H33" i="41" s="1"/>
  <c r="H34" i="41" s="1"/>
  <c r="H35" i="41" s="1"/>
  <c r="I21" i="41" s="1"/>
  <c r="E1954" i="27" s="1"/>
  <c r="G13" i="41"/>
  <c r="H13" i="41" s="1"/>
  <c r="H14" i="41" s="1"/>
  <c r="H17" i="41" s="1"/>
  <c r="H18" i="41" s="1"/>
  <c r="H19" i="41" s="1"/>
  <c r="I5" i="41" s="1"/>
  <c r="E1953" i="27" s="1"/>
  <c r="G1772" i="40"/>
  <c r="H1772" i="40" s="1"/>
  <c r="H1773" i="40" s="1"/>
  <c r="H1774" i="40" s="1"/>
  <c r="H1775" i="40" s="1"/>
  <c r="H1776" i="40" s="1"/>
  <c r="I1759" i="40" s="1"/>
  <c r="E1949" i="27" s="1"/>
  <c r="G1753" i="40"/>
  <c r="H1753" i="40" s="1"/>
  <c r="H1754" i="40" s="1"/>
  <c r="H1755" i="40" s="1"/>
  <c r="H1756" i="40" s="1"/>
  <c r="H1757" i="40" s="1"/>
  <c r="I1740" i="40" s="1"/>
  <c r="E1948" i="27" s="1"/>
  <c r="G1733" i="40"/>
  <c r="H1733" i="40" s="1"/>
  <c r="H1734" i="40" s="1"/>
  <c r="H1735" i="40" s="1"/>
  <c r="H1736" i="40" s="1"/>
  <c r="H1737" i="40" s="1"/>
  <c r="I1720" i="40" s="1"/>
  <c r="E1947" i="27" s="1"/>
  <c r="G1714" i="40"/>
  <c r="H1714" i="40" s="1"/>
  <c r="H1715" i="40" s="1"/>
  <c r="H1716" i="40" s="1"/>
  <c r="H1717" i="40" s="1"/>
  <c r="H1718" i="40" s="1"/>
  <c r="I1701" i="40" s="1"/>
  <c r="E1946" i="27" s="1"/>
  <c r="G1694" i="40"/>
  <c r="H1694" i="40" s="1"/>
  <c r="H1695" i="40" s="1"/>
  <c r="H1696" i="40" s="1"/>
  <c r="H1697" i="40" s="1"/>
  <c r="H1698" i="40" s="1"/>
  <c r="I1681" i="40" s="1"/>
  <c r="E1945" i="27" s="1"/>
  <c r="G1675" i="40"/>
  <c r="H1675" i="40" s="1"/>
  <c r="H1676" i="40" s="1"/>
  <c r="H1677" i="40" s="1"/>
  <c r="H1678" i="40" s="1"/>
  <c r="H1679" i="40" s="1"/>
  <c r="I1662" i="40" s="1"/>
  <c r="E1944" i="27" s="1"/>
  <c r="G1656" i="40"/>
  <c r="H1656" i="40" s="1"/>
  <c r="H1657" i="40" s="1"/>
  <c r="H1658" i="40" s="1"/>
  <c r="H1659" i="40" s="1"/>
  <c r="H1660" i="40" s="1"/>
  <c r="I1643" i="40" s="1"/>
  <c r="E1943" i="27" s="1"/>
  <c r="G1637" i="40"/>
  <c r="H1637" i="40" s="1"/>
  <c r="H1638" i="40" s="1"/>
  <c r="H1639" i="40" s="1"/>
  <c r="H1640" i="40" s="1"/>
  <c r="H1641" i="40" s="1"/>
  <c r="I1624" i="40" s="1"/>
  <c r="E1942" i="27" s="1"/>
  <c r="G1617" i="40"/>
  <c r="H1617" i="40" s="1"/>
  <c r="H1618" i="40" s="1"/>
  <c r="G1614" i="40"/>
  <c r="H1614" i="40" s="1"/>
  <c r="H1615" i="40" s="1"/>
  <c r="G1597" i="40"/>
  <c r="H1597" i="40" s="1"/>
  <c r="H1598" i="40" s="1"/>
  <c r="H1599" i="40" s="1"/>
  <c r="H1600" i="40" s="1"/>
  <c r="H1601" i="40" s="1"/>
  <c r="I1584" i="40" s="1"/>
  <c r="E1939" i="27" s="1"/>
  <c r="G1578" i="40"/>
  <c r="H1578" i="40" s="1"/>
  <c r="H1579" i="40" s="1"/>
  <c r="H1580" i="40" s="1"/>
  <c r="H1581" i="40" s="1"/>
  <c r="H1582" i="40" s="1"/>
  <c r="I1565" i="40" s="1"/>
  <c r="E1938" i="27" s="1"/>
  <c r="G1502" i="40"/>
  <c r="H1502" i="40" s="1"/>
  <c r="H1503" i="40" s="1"/>
  <c r="H1504" i="40" s="1"/>
  <c r="H1505" i="40" s="1"/>
  <c r="H1506" i="40" s="1"/>
  <c r="I1489" i="40" s="1"/>
  <c r="E1934" i="27" s="1"/>
  <c r="G1521" i="40"/>
  <c r="H1521" i="40" s="1"/>
  <c r="H1522" i="40" s="1"/>
  <c r="H1523" i="40" s="1"/>
  <c r="H1524" i="40" s="1"/>
  <c r="H1525" i="40" s="1"/>
  <c r="I1508" i="40" s="1"/>
  <c r="E1935" i="27" s="1"/>
  <c r="G1559" i="40"/>
  <c r="H1559" i="40" s="1"/>
  <c r="H1560" i="40" s="1"/>
  <c r="H1561" i="40" s="1"/>
  <c r="H1562" i="40" s="1"/>
  <c r="H1563" i="40" s="1"/>
  <c r="I1546" i="40" s="1"/>
  <c r="E1937" i="27" s="1"/>
  <c r="G1540" i="40"/>
  <c r="H1540" i="40" s="1"/>
  <c r="H1541" i="40" s="1"/>
  <c r="H1542" i="40" s="1"/>
  <c r="H1543" i="40" s="1"/>
  <c r="H1544" i="40" s="1"/>
  <c r="I1527" i="40" s="1"/>
  <c r="E1936" i="27" s="1"/>
  <c r="G1483" i="40"/>
  <c r="H1483" i="40" s="1"/>
  <c r="H1484" i="40" s="1"/>
  <c r="G1480" i="40"/>
  <c r="H1480" i="40" s="1"/>
  <c r="H1481" i="40" s="1"/>
  <c r="G1357" i="40"/>
  <c r="H1357" i="40" s="1"/>
  <c r="G1337" i="40"/>
  <c r="H1337" i="40" s="1"/>
  <c r="H1338" i="40" s="1"/>
  <c r="H1342" i="40" s="1"/>
  <c r="H1343" i="40" s="1"/>
  <c r="H1344" i="40" s="1"/>
  <c r="I1326" i="40" s="1"/>
  <c r="E1924" i="27" s="1"/>
  <c r="G1276" i="40"/>
  <c r="H1276" i="40" s="1"/>
  <c r="H1277" i="40" s="1"/>
  <c r="H1280" i="40" s="1"/>
  <c r="H1281" i="40" s="1"/>
  <c r="H1282" i="40" s="1"/>
  <c r="I1265" i="40" s="1"/>
  <c r="E1921" i="27" s="1"/>
  <c r="G1215" i="40"/>
  <c r="H1215" i="40" s="1"/>
  <c r="G1216" i="40"/>
  <c r="H1216" i="40" s="1"/>
  <c r="G1166" i="40"/>
  <c r="H1166" i="40" s="1"/>
  <c r="H1167" i="40" s="1"/>
  <c r="H1168" i="40" s="1"/>
  <c r="H1169" i="40" s="1"/>
  <c r="H1170" i="40" s="1"/>
  <c r="I1155" i="40" s="1"/>
  <c r="E1914" i="27" s="1"/>
  <c r="G1034" i="40"/>
  <c r="H1034" i="40" s="1"/>
  <c r="H1035" i="40" s="1"/>
  <c r="H1036" i="40" s="1"/>
  <c r="H1037" i="40" s="1"/>
  <c r="H1038" i="40" s="1"/>
  <c r="I1021" i="40" s="1"/>
  <c r="E1905" i="27" s="1"/>
  <c r="G1015" i="40"/>
  <c r="H1015" i="40" s="1"/>
  <c r="H1016" i="40" s="1"/>
  <c r="H1017" i="40" s="1"/>
  <c r="H1018" i="40" s="1"/>
  <c r="H1019" i="40" s="1"/>
  <c r="I1002" i="40" s="1"/>
  <c r="E1904" i="27" s="1"/>
  <c r="G996" i="40"/>
  <c r="H996" i="40" s="1"/>
  <c r="H997" i="40" s="1"/>
  <c r="H998" i="40" s="1"/>
  <c r="H999" i="40" s="1"/>
  <c r="H1000" i="40" s="1"/>
  <c r="I983" i="40" s="1"/>
  <c r="E1903" i="27" s="1"/>
  <c r="G977" i="40"/>
  <c r="H977" i="40" s="1"/>
  <c r="H978" i="40" s="1"/>
  <c r="H979" i="40" s="1"/>
  <c r="H980" i="40" s="1"/>
  <c r="H981" i="40" s="1"/>
  <c r="I964" i="40" s="1"/>
  <c r="E1902" i="27" s="1"/>
  <c r="G958" i="40"/>
  <c r="H958" i="40" s="1"/>
  <c r="H959" i="40" s="1"/>
  <c r="H960" i="40" s="1"/>
  <c r="H961" i="40" s="1"/>
  <c r="H962" i="40" s="1"/>
  <c r="I945" i="40" s="1"/>
  <c r="E1901" i="27" s="1"/>
  <c r="G939" i="40"/>
  <c r="H939" i="40" s="1"/>
  <c r="H940" i="40" s="1"/>
  <c r="H941" i="40" s="1"/>
  <c r="H942" i="40" s="1"/>
  <c r="H943" i="40" s="1"/>
  <c r="I926" i="40" s="1"/>
  <c r="E1900" i="27" s="1"/>
  <c r="G920" i="40"/>
  <c r="H920" i="40" s="1"/>
  <c r="H921" i="40" s="1"/>
  <c r="H922" i="40" s="1"/>
  <c r="H923" i="40" s="1"/>
  <c r="H924" i="40" s="1"/>
  <c r="I907" i="40" s="1"/>
  <c r="E1899" i="27" s="1"/>
  <c r="G901" i="40"/>
  <c r="H901" i="40" s="1"/>
  <c r="H902" i="40" s="1"/>
  <c r="H903" i="40" s="1"/>
  <c r="H904" i="40" s="1"/>
  <c r="H905" i="40" s="1"/>
  <c r="I888" i="40" s="1"/>
  <c r="E1898" i="27" s="1"/>
  <c r="G882" i="40"/>
  <c r="H882" i="40" s="1"/>
  <c r="H883" i="40" s="1"/>
  <c r="H884" i="40" s="1"/>
  <c r="H885" i="40" s="1"/>
  <c r="H886" i="40" s="1"/>
  <c r="I869" i="40" s="1"/>
  <c r="E1897" i="27" s="1"/>
  <c r="G863" i="40"/>
  <c r="H863" i="40" s="1"/>
  <c r="H864" i="40" s="1"/>
  <c r="H865" i="40" s="1"/>
  <c r="H866" i="40" s="1"/>
  <c r="H867" i="40" s="1"/>
  <c r="I850" i="40" s="1"/>
  <c r="E1896" i="27" s="1"/>
  <c r="G844" i="40"/>
  <c r="H844" i="40" s="1"/>
  <c r="H845" i="40" s="1"/>
  <c r="H846" i="40" s="1"/>
  <c r="H847" i="40" s="1"/>
  <c r="H848" i="40" s="1"/>
  <c r="I831" i="40" s="1"/>
  <c r="E1895" i="27" s="1"/>
  <c r="G825" i="40"/>
  <c r="H825" i="40" s="1"/>
  <c r="H826" i="40" s="1"/>
  <c r="H827" i="40" s="1"/>
  <c r="H828" i="40" s="1"/>
  <c r="H829" i="40" s="1"/>
  <c r="I812" i="40" s="1"/>
  <c r="E1894" i="27" s="1"/>
  <c r="G805" i="40"/>
  <c r="H805" i="40" s="1"/>
  <c r="H806" i="40" s="1"/>
  <c r="H807" i="40" s="1"/>
  <c r="H808" i="40" s="1"/>
  <c r="H809" i="40" s="1"/>
  <c r="I792" i="40" s="1"/>
  <c r="E1893" i="27" s="1"/>
  <c r="G786" i="40"/>
  <c r="H786" i="40" s="1"/>
  <c r="H787" i="40" s="1"/>
  <c r="H788" i="40" s="1"/>
  <c r="H789" i="40" s="1"/>
  <c r="H790" i="40" s="1"/>
  <c r="I773" i="40" s="1"/>
  <c r="E1892" i="27" s="1"/>
  <c r="G767" i="40"/>
  <c r="H767" i="40" s="1"/>
  <c r="H768" i="40" s="1"/>
  <c r="H769" i="40" s="1"/>
  <c r="H770" i="40" s="1"/>
  <c r="H771" i="40" s="1"/>
  <c r="I754" i="40" s="1"/>
  <c r="E1891" i="27" s="1"/>
  <c r="G748" i="40"/>
  <c r="H748" i="40" s="1"/>
  <c r="H749" i="40" s="1"/>
  <c r="H750" i="40" s="1"/>
  <c r="H751" i="40" s="1"/>
  <c r="H752" i="40" s="1"/>
  <c r="I735" i="40" s="1"/>
  <c r="E1890" i="27" s="1"/>
  <c r="G729" i="40"/>
  <c r="H729" i="40" s="1"/>
  <c r="H730" i="40" s="1"/>
  <c r="H731" i="40" s="1"/>
  <c r="H732" i="40" s="1"/>
  <c r="H733" i="40" s="1"/>
  <c r="I716" i="40" s="1"/>
  <c r="E1889" i="27" s="1"/>
  <c r="G710" i="40"/>
  <c r="H710" i="40" s="1"/>
  <c r="H711" i="40" s="1"/>
  <c r="H712" i="40" s="1"/>
  <c r="H713" i="40" s="1"/>
  <c r="H714" i="40" s="1"/>
  <c r="I697" i="40" s="1"/>
  <c r="E1888" i="27" s="1"/>
  <c r="G691" i="40"/>
  <c r="H691" i="40" s="1"/>
  <c r="H692" i="40" s="1"/>
  <c r="H693" i="40" s="1"/>
  <c r="H694" i="40" s="1"/>
  <c r="H695" i="40" s="1"/>
  <c r="I678" i="40" s="1"/>
  <c r="E1887" i="27" s="1"/>
  <c r="G672" i="40"/>
  <c r="H672" i="40" s="1"/>
  <c r="H673" i="40" s="1"/>
  <c r="H674" i="40" s="1"/>
  <c r="H675" i="40" s="1"/>
  <c r="H676" i="40" s="1"/>
  <c r="I659" i="40" s="1"/>
  <c r="E1886" i="27" s="1"/>
  <c r="G653" i="40"/>
  <c r="H653" i="40" s="1"/>
  <c r="H654" i="40" s="1"/>
  <c r="H655" i="40" s="1"/>
  <c r="H656" i="40" s="1"/>
  <c r="H657" i="40" s="1"/>
  <c r="I640" i="40" s="1"/>
  <c r="E1885" i="27" s="1"/>
  <c r="G634" i="40"/>
  <c r="H634" i="40" s="1"/>
  <c r="H635" i="40" s="1"/>
  <c r="H636" i="40" s="1"/>
  <c r="H637" i="40" s="1"/>
  <c r="H638" i="40" s="1"/>
  <c r="I621" i="40" s="1"/>
  <c r="E1884" i="27" s="1"/>
  <c r="G615" i="40"/>
  <c r="H615" i="40" s="1"/>
  <c r="H616" i="40" s="1"/>
  <c r="H617" i="40" s="1"/>
  <c r="H618" i="40" s="1"/>
  <c r="H619" i="40" s="1"/>
  <c r="I602" i="40" s="1"/>
  <c r="E1883" i="27" s="1"/>
  <c r="G596" i="40"/>
  <c r="H596" i="40" s="1"/>
  <c r="H597" i="40" s="1"/>
  <c r="H598" i="40" s="1"/>
  <c r="H599" i="40" s="1"/>
  <c r="H600" i="40" s="1"/>
  <c r="I583" i="40" s="1"/>
  <c r="E1882" i="27" s="1"/>
  <c r="G577" i="40"/>
  <c r="H577" i="40" s="1"/>
  <c r="H578" i="40" s="1"/>
  <c r="H579" i="40" s="1"/>
  <c r="H580" i="40" s="1"/>
  <c r="H581" i="40" s="1"/>
  <c r="I564" i="40" s="1"/>
  <c r="E1881" i="27" s="1"/>
  <c r="G558" i="40"/>
  <c r="H558" i="40" s="1"/>
  <c r="H559" i="40" s="1"/>
  <c r="H560" i="40" s="1"/>
  <c r="H561" i="40" s="1"/>
  <c r="H562" i="40" s="1"/>
  <c r="I545" i="40" s="1"/>
  <c r="E1880" i="27" s="1"/>
  <c r="G539" i="40"/>
  <c r="H539" i="40" s="1"/>
  <c r="H540" i="40" s="1"/>
  <c r="G534" i="40"/>
  <c r="H534" i="40" s="1"/>
  <c r="H537" i="40" s="1"/>
  <c r="G519" i="40"/>
  <c r="H519" i="40" s="1"/>
  <c r="H520" i="40" s="1"/>
  <c r="H521" i="40" s="1"/>
  <c r="H522" i="40" s="1"/>
  <c r="H523" i="40" s="1"/>
  <c r="I506" i="40" s="1"/>
  <c r="E1877" i="27" s="1"/>
  <c r="G500" i="40"/>
  <c r="H500" i="40" s="1"/>
  <c r="H501" i="40" s="1"/>
  <c r="H502" i="40" s="1"/>
  <c r="H503" i="40" s="1"/>
  <c r="H504" i="40" s="1"/>
  <c r="I487" i="40" s="1"/>
  <c r="E1876" i="27" s="1"/>
  <c r="G481" i="40"/>
  <c r="H481" i="40" s="1"/>
  <c r="H482" i="40" s="1"/>
  <c r="H483" i="40" s="1"/>
  <c r="G462" i="40"/>
  <c r="H462" i="40" s="1"/>
  <c r="H463" i="40" s="1"/>
  <c r="H464" i="40" s="1"/>
  <c r="H465" i="40" s="1"/>
  <c r="H466" i="40" s="1"/>
  <c r="I449" i="40" s="1"/>
  <c r="E1874" i="27" s="1"/>
  <c r="G443" i="40"/>
  <c r="H443" i="40" s="1"/>
  <c r="H444" i="40" s="1"/>
  <c r="H445" i="40" s="1"/>
  <c r="H446" i="40" s="1"/>
  <c r="H447" i="40" s="1"/>
  <c r="I430" i="40" s="1"/>
  <c r="E1873" i="27" s="1"/>
  <c r="G424" i="40"/>
  <c r="H424" i="40" s="1"/>
  <c r="H425" i="40" s="1"/>
  <c r="G421" i="40"/>
  <c r="H421" i="40" s="1"/>
  <c r="H422" i="40" s="1"/>
  <c r="G405" i="40"/>
  <c r="H405" i="40" s="1"/>
  <c r="H406" i="40" s="1"/>
  <c r="H407" i="40" s="1"/>
  <c r="H408" i="40" s="1"/>
  <c r="H409" i="40" s="1"/>
  <c r="I392" i="40" s="1"/>
  <c r="E1871" i="27" s="1"/>
  <c r="G386" i="40"/>
  <c r="H386" i="40" s="1"/>
  <c r="H387" i="40" s="1"/>
  <c r="H388" i="40" s="1"/>
  <c r="H389" i="40" s="1"/>
  <c r="H390" i="40" s="1"/>
  <c r="I373" i="40" s="1"/>
  <c r="E1870" i="27" s="1"/>
  <c r="G366" i="40"/>
  <c r="H366" i="40" s="1"/>
  <c r="H367" i="40" s="1"/>
  <c r="H368" i="40" s="1"/>
  <c r="H369" i="40" s="1"/>
  <c r="H370" i="40" s="1"/>
  <c r="I353" i="40" s="1"/>
  <c r="E1869" i="27" s="1"/>
  <c r="G346" i="40"/>
  <c r="H346" i="40" s="1"/>
  <c r="H347" i="40" s="1"/>
  <c r="H348" i="40" s="1"/>
  <c r="H349" i="40" s="1"/>
  <c r="H350" i="40" s="1"/>
  <c r="I333" i="40" s="1"/>
  <c r="E1868" i="27" s="1"/>
  <c r="G327" i="40"/>
  <c r="H327" i="40" s="1"/>
  <c r="H328" i="40" s="1"/>
  <c r="H329" i="40" s="1"/>
  <c r="H330" i="40" s="1"/>
  <c r="H331" i="40" s="1"/>
  <c r="I314" i="40" s="1"/>
  <c r="E1867" i="27" s="1"/>
  <c r="G307" i="40"/>
  <c r="H307" i="40" s="1"/>
  <c r="H308" i="40" s="1"/>
  <c r="H309" i="40" s="1"/>
  <c r="H310" i="40" s="1"/>
  <c r="H311" i="40" s="1"/>
  <c r="I294" i="40" s="1"/>
  <c r="E1866" i="27" s="1"/>
  <c r="G288" i="40"/>
  <c r="H288" i="40" s="1"/>
  <c r="H289" i="40" s="1"/>
  <c r="H290" i="40" s="1"/>
  <c r="H291" i="40" s="1"/>
  <c r="H292" i="40" s="1"/>
  <c r="I275" i="40" s="1"/>
  <c r="E1865" i="27" s="1"/>
  <c r="G268" i="40"/>
  <c r="H268" i="40" s="1"/>
  <c r="H269" i="40" s="1"/>
  <c r="H270" i="40" s="1"/>
  <c r="H271" i="40" s="1"/>
  <c r="H272" i="40" s="1"/>
  <c r="I255" i="40" s="1"/>
  <c r="E1864" i="27" s="1"/>
  <c r="G249" i="40"/>
  <c r="H249" i="40" s="1"/>
  <c r="H250" i="40" s="1"/>
  <c r="H251" i="40" s="1"/>
  <c r="H252" i="40" s="1"/>
  <c r="H253" i="40" s="1"/>
  <c r="I236" i="40" s="1"/>
  <c r="E1863" i="27" s="1"/>
  <c r="G230" i="40"/>
  <c r="H230" i="40" s="1"/>
  <c r="H231" i="40" s="1"/>
  <c r="H232" i="40" s="1"/>
  <c r="H233" i="40" s="1"/>
  <c r="H234" i="40" s="1"/>
  <c r="I217" i="40" s="1"/>
  <c r="E1862" i="27" s="1"/>
  <c r="G211" i="40"/>
  <c r="H211" i="40" s="1"/>
  <c r="H212" i="40" s="1"/>
  <c r="H213" i="40" s="1"/>
  <c r="H214" i="40" s="1"/>
  <c r="H215" i="40" s="1"/>
  <c r="I198" i="40" s="1"/>
  <c r="E1861" i="27" s="1"/>
  <c r="G191" i="40"/>
  <c r="H191" i="40" s="1"/>
  <c r="H192" i="40" s="1"/>
  <c r="H193" i="40" s="1"/>
  <c r="H194" i="40" s="1"/>
  <c r="H195" i="40" s="1"/>
  <c r="I178" i="40" s="1"/>
  <c r="E1860" i="27" s="1"/>
  <c r="G171" i="40"/>
  <c r="H171" i="40" s="1"/>
  <c r="H172" i="40" s="1"/>
  <c r="H173" i="40" s="1"/>
  <c r="H174" i="40" s="1"/>
  <c r="H175" i="40" s="1"/>
  <c r="I158" i="40" s="1"/>
  <c r="E1859" i="27" s="1"/>
  <c r="G152" i="40"/>
  <c r="H152" i="40" s="1"/>
  <c r="H153" i="40" s="1"/>
  <c r="H154" i="40" s="1"/>
  <c r="H155" i="40" s="1"/>
  <c r="H156" i="40" s="1"/>
  <c r="I139" i="40" s="1"/>
  <c r="E1858" i="27" s="1"/>
  <c r="G133" i="40"/>
  <c r="H133" i="40" s="1"/>
  <c r="H134" i="40" s="1"/>
  <c r="H135" i="40" s="1"/>
  <c r="H136" i="40" s="1"/>
  <c r="H137" i="40" s="1"/>
  <c r="I120" i="40" s="1"/>
  <c r="E1857" i="27" s="1"/>
  <c r="G113" i="40"/>
  <c r="H113" i="40" s="1"/>
  <c r="H114" i="40" s="1"/>
  <c r="H115" i="40" s="1"/>
  <c r="H116" i="40" s="1"/>
  <c r="H117" i="40" s="1"/>
  <c r="I100" i="40" s="1"/>
  <c r="G94" i="40"/>
  <c r="H94" i="40" s="1"/>
  <c r="H95" i="40" s="1"/>
  <c r="H96" i="40" s="1"/>
  <c r="H97" i="40" s="1"/>
  <c r="H98" i="40" s="1"/>
  <c r="I81" i="40" s="1"/>
  <c r="E1855" i="27" s="1"/>
  <c r="G75" i="40"/>
  <c r="H75" i="40" s="1"/>
  <c r="H76" i="40" s="1"/>
  <c r="H77" i="40" s="1"/>
  <c r="H78" i="40" s="1"/>
  <c r="H79" i="40" s="1"/>
  <c r="I62" i="40" s="1"/>
  <c r="G56" i="40"/>
  <c r="H56" i="40" s="1"/>
  <c r="H57" i="40" s="1"/>
  <c r="H58" i="40" s="1"/>
  <c r="H59" i="40" s="1"/>
  <c r="H60" i="40" s="1"/>
  <c r="I43" i="40" s="1"/>
  <c r="E1853" i="27" s="1"/>
  <c r="G37" i="40"/>
  <c r="H37" i="40" s="1"/>
  <c r="H38" i="40" s="1"/>
  <c r="H39" i="40" s="1"/>
  <c r="H40" i="40" s="1"/>
  <c r="H41" i="40" s="1"/>
  <c r="I24" i="40" s="1"/>
  <c r="E1852" i="27" s="1"/>
  <c r="G493" i="39"/>
  <c r="H493" i="39" s="1"/>
  <c r="G489" i="39"/>
  <c r="H489" i="39" s="1"/>
  <c r="G18" i="40"/>
  <c r="H18" i="40" s="1"/>
  <c r="H19" i="40" s="1"/>
  <c r="H20" i="40" s="1"/>
  <c r="H21" i="40" s="1"/>
  <c r="H22" i="40" s="1"/>
  <c r="I5" i="40" s="1"/>
  <c r="E1851" i="27" s="1"/>
  <c r="G490" i="39"/>
  <c r="H490" i="39" s="1"/>
  <c r="G495" i="39"/>
  <c r="H495" i="39" s="1"/>
  <c r="G494" i="39"/>
  <c r="H494" i="39" s="1"/>
  <c r="G465" i="39"/>
  <c r="H465" i="39" s="1"/>
  <c r="G466" i="39"/>
  <c r="H466" i="39" s="1"/>
  <c r="G468" i="39"/>
  <c r="H468" i="39" s="1"/>
  <c r="G469" i="39"/>
  <c r="H469" i="39" s="1"/>
  <c r="G470" i="39"/>
  <c r="H470" i="39" s="1"/>
  <c r="G464" i="39"/>
  <c r="H464" i="39" s="1"/>
  <c r="G384" i="39"/>
  <c r="H384" i="39" s="1"/>
  <c r="G385" i="39"/>
  <c r="H385" i="39" s="1"/>
  <c r="G79" i="39"/>
  <c r="H79" i="39" s="1"/>
  <c r="H80" i="39" s="1"/>
  <c r="H81" i="39" s="1"/>
  <c r="H82" i="39" s="1"/>
  <c r="H83" i="39" s="1"/>
  <c r="I65" i="39" s="1"/>
  <c r="E1824" i="27" s="1"/>
  <c r="G390" i="39"/>
  <c r="H390" i="39" s="1"/>
  <c r="G389" i="39"/>
  <c r="H389" i="39" s="1"/>
  <c r="G355" i="39"/>
  <c r="H355" i="39" s="1"/>
  <c r="G356" i="39"/>
  <c r="H356" i="39" s="1"/>
  <c r="G284" i="39"/>
  <c r="H284" i="39" s="1"/>
  <c r="G283" i="39"/>
  <c r="H283" i="39" s="1"/>
  <c r="G259" i="39"/>
  <c r="H259" i="39" s="1"/>
  <c r="G258" i="39"/>
  <c r="H258" i="39" s="1"/>
  <c r="G157" i="39"/>
  <c r="H157" i="39" s="1"/>
  <c r="H158" i="39" s="1"/>
  <c r="H159" i="39" s="1"/>
  <c r="H160" i="39" s="1"/>
  <c r="H161" i="39" s="1"/>
  <c r="I143" i="39" s="1"/>
  <c r="E1828" i="27" s="1"/>
  <c r="G137" i="39"/>
  <c r="H137" i="39" s="1"/>
  <c r="H138" i="39" s="1"/>
  <c r="H139" i="39" s="1"/>
  <c r="H140" i="39" s="1"/>
  <c r="H141" i="39" s="1"/>
  <c r="I123" i="39" s="1"/>
  <c r="E1827" i="27" s="1"/>
  <c r="G59" i="39"/>
  <c r="H59" i="39" s="1"/>
  <c r="H60" i="39" s="1"/>
  <c r="H61" i="39" s="1"/>
  <c r="G17" i="39"/>
  <c r="H17" i="39" s="1"/>
  <c r="G16" i="39"/>
  <c r="H16" i="39" s="1"/>
  <c r="G15" i="39"/>
  <c r="H15" i="39" s="1"/>
  <c r="G4821" i="37"/>
  <c r="H4821" i="37" s="1"/>
  <c r="H4822" i="37" s="1"/>
  <c r="H4825" i="37" s="1"/>
  <c r="H4826" i="37" s="1"/>
  <c r="H4827" i="37" s="1"/>
  <c r="I4812" i="37" s="1"/>
  <c r="E1803" i="27" s="1"/>
  <c r="G4698" i="37"/>
  <c r="H4698" i="37" s="1"/>
  <c r="H4699" i="37" s="1"/>
  <c r="H4702" i="37" s="1"/>
  <c r="G4681" i="37"/>
  <c r="G4663" i="37"/>
  <c r="H4663" i="37" s="1"/>
  <c r="H4664" i="37" s="1"/>
  <c r="H4667" i="37" s="1"/>
  <c r="G4645" i="37"/>
  <c r="H4645" i="37" s="1"/>
  <c r="H4646" i="37" s="1"/>
  <c r="H4649" i="37" s="1"/>
  <c r="G4628" i="37"/>
  <c r="H4628" i="37" s="1"/>
  <c r="H4629" i="37" s="1"/>
  <c r="H4632" i="37" s="1"/>
  <c r="G4611" i="37"/>
  <c r="H4611" i="37" s="1"/>
  <c r="H4612" i="37" s="1"/>
  <c r="H4615" i="37" s="1"/>
  <c r="H4616" i="37" s="1"/>
  <c r="H4617" i="37" s="1"/>
  <c r="I4602" i="37" s="1"/>
  <c r="E1787" i="27" s="1"/>
  <c r="G4594" i="37"/>
  <c r="H4594" i="37" s="1"/>
  <c r="H4595" i="37" s="1"/>
  <c r="H4598" i="37" s="1"/>
  <c r="H4599" i="37" s="1"/>
  <c r="H4600" i="37" s="1"/>
  <c r="I4585" i="37" s="1"/>
  <c r="E1786" i="27" s="1"/>
  <c r="G4577" i="37"/>
  <c r="H4577" i="37" s="1"/>
  <c r="H4578" i="37" s="1"/>
  <c r="H4581" i="37" s="1"/>
  <c r="H4582" i="37" s="1"/>
  <c r="H4583" i="37" s="1"/>
  <c r="I4568" i="37" s="1"/>
  <c r="E1785" i="27" s="1"/>
  <c r="G4267" i="37"/>
  <c r="H4267" i="37" s="1"/>
  <c r="H4268" i="37" s="1"/>
  <c r="H4271" i="37" s="1"/>
  <c r="H4272" i="37" s="1"/>
  <c r="H4273" i="37" s="1"/>
  <c r="I4258" i="37" s="1"/>
  <c r="E1764" i="27" s="1"/>
  <c r="G4215" i="37"/>
  <c r="H4215" i="37" s="1"/>
  <c r="H4216" i="37" s="1"/>
  <c r="H4219" i="37" s="1"/>
  <c r="H4220" i="37" s="1"/>
  <c r="H4221" i="37" s="1"/>
  <c r="I4206" i="37" s="1"/>
  <c r="E1760" i="27" s="1"/>
  <c r="G4128" i="37"/>
  <c r="H4128" i="37" s="1"/>
  <c r="H4129" i="37" s="1"/>
  <c r="H4132" i="37" s="1"/>
  <c r="H4133" i="37" s="1"/>
  <c r="H4134" i="37" s="1"/>
  <c r="I4119" i="37" s="1"/>
  <c r="E1754" i="27" s="1"/>
  <c r="G4111" i="37"/>
  <c r="H4111" i="37" s="1"/>
  <c r="H4112" i="37" s="1"/>
  <c r="H4115" i="37" s="1"/>
  <c r="G4094" i="37"/>
  <c r="H4094" i="37" s="1"/>
  <c r="H4095" i="37" s="1"/>
  <c r="H4098" i="37" s="1"/>
  <c r="G4077" i="37"/>
  <c r="H4077" i="37" s="1"/>
  <c r="H4078" i="37" s="1"/>
  <c r="H4081" i="37" s="1"/>
  <c r="G4060" i="37"/>
  <c r="H4060" i="37" s="1"/>
  <c r="H4061" i="37" s="1"/>
  <c r="H4064" i="37" s="1"/>
  <c r="G4043" i="37"/>
  <c r="H4043" i="37" s="1"/>
  <c r="H4044" i="37" s="1"/>
  <c r="H4047" i="37" s="1"/>
  <c r="G3974" i="37"/>
  <c r="H3974" i="37" s="1"/>
  <c r="H3975" i="37" s="1"/>
  <c r="H3978" i="37" s="1"/>
  <c r="G3939" i="37"/>
  <c r="H3939" i="37" s="1"/>
  <c r="H3940" i="37" s="1"/>
  <c r="H3943" i="37" s="1"/>
  <c r="G4026" i="37"/>
  <c r="H4026" i="37" s="1"/>
  <c r="H4027" i="37" s="1"/>
  <c r="H4030" i="37" s="1"/>
  <c r="H4031" i="37" s="1"/>
  <c r="H4032" i="37" s="1"/>
  <c r="I4017" i="37" s="1"/>
  <c r="E1748" i="27" s="1"/>
  <c r="G4009" i="37"/>
  <c r="H4009" i="37" s="1"/>
  <c r="H4010" i="37" s="1"/>
  <c r="H4013" i="37" s="1"/>
  <c r="H4014" i="37" s="1"/>
  <c r="H4015" i="37" s="1"/>
  <c r="I4000" i="37" s="1"/>
  <c r="E1747" i="27" s="1"/>
  <c r="G3992" i="37"/>
  <c r="H3992" i="37" s="1"/>
  <c r="H3993" i="37" s="1"/>
  <c r="H3996" i="37" s="1"/>
  <c r="H3997" i="37" s="1"/>
  <c r="H3998" i="37" s="1"/>
  <c r="I3983" i="37" s="1"/>
  <c r="E1746" i="27" s="1"/>
  <c r="G3957" i="37"/>
  <c r="H3957" i="37" s="1"/>
  <c r="H3958" i="37" s="1"/>
  <c r="H3961" i="37" s="1"/>
  <c r="H3962" i="37" s="1"/>
  <c r="H3963" i="37" s="1"/>
  <c r="I3948" i="37" s="1"/>
  <c r="E1744" i="27" s="1"/>
  <c r="G3922" i="37"/>
  <c r="H3922" i="37" s="1"/>
  <c r="H3923" i="37" s="1"/>
  <c r="H3926" i="37" s="1"/>
  <c r="H3927" i="37" s="1"/>
  <c r="H3928" i="37" s="1"/>
  <c r="I3913" i="37" s="1"/>
  <c r="E1742" i="27" s="1"/>
  <c r="G3902" i="37"/>
  <c r="H3902" i="37" s="1"/>
  <c r="H3904" i="37" s="1"/>
  <c r="H3907" i="37" s="1"/>
  <c r="H3908" i="37" s="1"/>
  <c r="H3909" i="37" s="1"/>
  <c r="I3893" i="37" s="1"/>
  <c r="E1740" i="27" s="1"/>
  <c r="G3884" i="37"/>
  <c r="H3884" i="37" s="1"/>
  <c r="H3886" i="37" s="1"/>
  <c r="H3889" i="37" s="1"/>
  <c r="H3890" i="37" s="1"/>
  <c r="H3891" i="37" s="1"/>
  <c r="I3875" i="37" s="1"/>
  <c r="E1739" i="27" s="1"/>
  <c r="G3866" i="37"/>
  <c r="H3866" i="37" s="1"/>
  <c r="H3868" i="37" s="1"/>
  <c r="H3871" i="37" s="1"/>
  <c r="H3872" i="37" s="1"/>
  <c r="H3873" i="37" s="1"/>
  <c r="I3857" i="37" s="1"/>
  <c r="E1738" i="27" s="1"/>
  <c r="G3848" i="37"/>
  <c r="H3848" i="37" s="1"/>
  <c r="H3850" i="37" s="1"/>
  <c r="H3853" i="37" s="1"/>
  <c r="H3854" i="37" s="1"/>
  <c r="H3855" i="37" s="1"/>
  <c r="I3839" i="37" s="1"/>
  <c r="E1737" i="27" s="1"/>
  <c r="G3830" i="37"/>
  <c r="H3830" i="37" s="1"/>
  <c r="H3832" i="37" s="1"/>
  <c r="H3835" i="37" s="1"/>
  <c r="H3836" i="37" s="1"/>
  <c r="H3837" i="37" s="1"/>
  <c r="I3821" i="37" s="1"/>
  <c r="E1736" i="27" s="1"/>
  <c r="G3812" i="37"/>
  <c r="H3812" i="37" s="1"/>
  <c r="H3814" i="37" s="1"/>
  <c r="H3817" i="37" s="1"/>
  <c r="H3818" i="37" s="1"/>
  <c r="H3819" i="37" s="1"/>
  <c r="I3803" i="37" s="1"/>
  <c r="E1735" i="27" s="1"/>
  <c r="G3794" i="37"/>
  <c r="H3794" i="37" s="1"/>
  <c r="H3796" i="37" s="1"/>
  <c r="H3799" i="37" s="1"/>
  <c r="H3800" i="37" s="1"/>
  <c r="H3801" i="37" s="1"/>
  <c r="I3785" i="37" s="1"/>
  <c r="E1734" i="27" s="1"/>
  <c r="G3570" i="37"/>
  <c r="H3570" i="37" s="1"/>
  <c r="H3571" i="37" s="1"/>
  <c r="H3574" i="37" s="1"/>
  <c r="H3575" i="37" s="1"/>
  <c r="H3576" i="37" s="1"/>
  <c r="I3561" i="37" s="1"/>
  <c r="G3553" i="37"/>
  <c r="H3553" i="37" s="1"/>
  <c r="H3554" i="37" s="1"/>
  <c r="H3557" i="37" s="1"/>
  <c r="H3558" i="37" s="1"/>
  <c r="H3559" i="37" s="1"/>
  <c r="I3544" i="37" s="1"/>
  <c r="G3536" i="37"/>
  <c r="H3536" i="37" s="1"/>
  <c r="H3537" i="37" s="1"/>
  <c r="H3540" i="37" s="1"/>
  <c r="H3541" i="37" s="1"/>
  <c r="H3542" i="37" s="1"/>
  <c r="I3527" i="37" s="1"/>
  <c r="E1717" i="27" s="1"/>
  <c r="G3518" i="37"/>
  <c r="H3518" i="37" s="1"/>
  <c r="H3519" i="37" s="1"/>
  <c r="H3522" i="37" s="1"/>
  <c r="H3523" i="37" s="1"/>
  <c r="H3524" i="37" s="1"/>
  <c r="I3509" i="37" s="1"/>
  <c r="E1716" i="27" s="1"/>
  <c r="G3501" i="37"/>
  <c r="H3501" i="37" s="1"/>
  <c r="H3502" i="37" s="1"/>
  <c r="H3505" i="37" s="1"/>
  <c r="H3506" i="37" s="1"/>
  <c r="H3507" i="37" s="1"/>
  <c r="I3492" i="37" s="1"/>
  <c r="E1715" i="27" s="1"/>
  <c r="G3484" i="37"/>
  <c r="H3484" i="37" s="1"/>
  <c r="H3485" i="37" s="1"/>
  <c r="H3488" i="37" s="1"/>
  <c r="G3467" i="37"/>
  <c r="H3467" i="37" s="1"/>
  <c r="H3468" i="37" s="1"/>
  <c r="H3471" i="37" s="1"/>
  <c r="H3472" i="37" s="1"/>
  <c r="H3473" i="37" s="1"/>
  <c r="I3458" i="37" s="1"/>
  <c r="E1713" i="27" s="1"/>
  <c r="G3450" i="37"/>
  <c r="H3450" i="37" s="1"/>
  <c r="H3451" i="37" s="1"/>
  <c r="H3454" i="37" s="1"/>
  <c r="H3455" i="37" s="1"/>
  <c r="H3456" i="37" s="1"/>
  <c r="I3441" i="37" s="1"/>
  <c r="E1712" i="27" s="1"/>
  <c r="G3433" i="37"/>
  <c r="H3433" i="37" s="1"/>
  <c r="H3434" i="37" s="1"/>
  <c r="H3437" i="37" s="1"/>
  <c r="H3438" i="37" s="1"/>
  <c r="H3439" i="37" s="1"/>
  <c r="I3424" i="37" s="1"/>
  <c r="E1711" i="27" s="1"/>
  <c r="G3416" i="37"/>
  <c r="H3416" i="37" s="1"/>
  <c r="H3417" i="37" s="1"/>
  <c r="H3420" i="37" s="1"/>
  <c r="H3421" i="37" s="1"/>
  <c r="H3422" i="37" s="1"/>
  <c r="I3407" i="37" s="1"/>
  <c r="E1710" i="27" s="1"/>
  <c r="G3398" i="37"/>
  <c r="H3398" i="37" s="1"/>
  <c r="H3399" i="37" s="1"/>
  <c r="H3402" i="37" s="1"/>
  <c r="G3381" i="37"/>
  <c r="H3381" i="37" s="1"/>
  <c r="H3382" i="37" s="1"/>
  <c r="H3385" i="37" s="1"/>
  <c r="H3386" i="37" s="1"/>
  <c r="H3387" i="37" s="1"/>
  <c r="I3372" i="37" s="1"/>
  <c r="E1707" i="27" s="1"/>
  <c r="G3364" i="37"/>
  <c r="H3364" i="37" s="1"/>
  <c r="H3365" i="37" s="1"/>
  <c r="H3368" i="37" s="1"/>
  <c r="H3369" i="37" s="1"/>
  <c r="H3370" i="37" s="1"/>
  <c r="I3355" i="37" s="1"/>
  <c r="E1706" i="27" s="1"/>
  <c r="G3347" i="37"/>
  <c r="H3347" i="37" s="1"/>
  <c r="H3348" i="37" s="1"/>
  <c r="H3351" i="37" s="1"/>
  <c r="H3352" i="37" s="1"/>
  <c r="H3353" i="37" s="1"/>
  <c r="I3338" i="37" s="1"/>
  <c r="E1705" i="27" s="1"/>
  <c r="G3329" i="37"/>
  <c r="H3329" i="37" s="1"/>
  <c r="H3330" i="37" s="1"/>
  <c r="H3333" i="37" s="1"/>
  <c r="H3334" i="37" s="1"/>
  <c r="H3335" i="37" s="1"/>
  <c r="I3320" i="37" s="1"/>
  <c r="E1704" i="27" s="1"/>
  <c r="G3312" i="37"/>
  <c r="H3312" i="37" s="1"/>
  <c r="H3313" i="37" s="1"/>
  <c r="H3316" i="37" s="1"/>
  <c r="H3317" i="37" s="1"/>
  <c r="H3318" i="37" s="1"/>
  <c r="I3303" i="37" s="1"/>
  <c r="E1703" i="27" s="1"/>
  <c r="G3295" i="37"/>
  <c r="H3295" i="37" s="1"/>
  <c r="H3296" i="37" s="1"/>
  <c r="H3299" i="37" s="1"/>
  <c r="H3300" i="37" s="1"/>
  <c r="H3301" i="37" s="1"/>
  <c r="I3286" i="37" s="1"/>
  <c r="G3278" i="37"/>
  <c r="H3278" i="37" s="1"/>
  <c r="H3279" i="37" s="1"/>
  <c r="H3282" i="37" s="1"/>
  <c r="H3283" i="37" s="1"/>
  <c r="H3284" i="37" s="1"/>
  <c r="I3269" i="37" s="1"/>
  <c r="G3261" i="37"/>
  <c r="H3261" i="37" s="1"/>
  <c r="H3262" i="37" s="1"/>
  <c r="H3265" i="37" s="1"/>
  <c r="H3266" i="37" s="1"/>
  <c r="H3267" i="37" s="1"/>
  <c r="I3252" i="37" s="1"/>
  <c r="E1700" i="27" s="1"/>
  <c r="G3244" i="37"/>
  <c r="H3244" i="37" s="1"/>
  <c r="H3245" i="37" s="1"/>
  <c r="H3248" i="37" s="1"/>
  <c r="H3249" i="37" s="1"/>
  <c r="H3250" i="37" s="1"/>
  <c r="I3235" i="37" s="1"/>
  <c r="E1699" i="27" s="1"/>
  <c r="G3227" i="37"/>
  <c r="H3227" i="37" s="1"/>
  <c r="H3228" i="37" s="1"/>
  <c r="H3231" i="37" s="1"/>
  <c r="H3232" i="37" s="1"/>
  <c r="H3233" i="37" s="1"/>
  <c r="I3218" i="37" s="1"/>
  <c r="E1698" i="27" s="1"/>
  <c r="G3210" i="37"/>
  <c r="H3210" i="37" s="1"/>
  <c r="H3211" i="37" s="1"/>
  <c r="H3214" i="37" s="1"/>
  <c r="H3215" i="37" s="1"/>
  <c r="H3216" i="37" s="1"/>
  <c r="I3201" i="37" s="1"/>
  <c r="E1697" i="27" s="1"/>
  <c r="G3192" i="37"/>
  <c r="H3192" i="37" s="1"/>
  <c r="H3193" i="37" s="1"/>
  <c r="H3196" i="37" s="1"/>
  <c r="H3197" i="37" s="1"/>
  <c r="H3198" i="37" s="1"/>
  <c r="I3183" i="37" s="1"/>
  <c r="E1696" i="27" s="1"/>
  <c r="G3175" i="37"/>
  <c r="H3175" i="37" s="1"/>
  <c r="H3176" i="37" s="1"/>
  <c r="H3179" i="37" s="1"/>
  <c r="H3180" i="37" s="1"/>
  <c r="H3181" i="37" s="1"/>
  <c r="I3166" i="37" s="1"/>
  <c r="E1695" i="27" s="1"/>
  <c r="G3158" i="37"/>
  <c r="H3158" i="37" s="1"/>
  <c r="H3159" i="37" s="1"/>
  <c r="H3162" i="37" s="1"/>
  <c r="H3163" i="37" s="1"/>
  <c r="H3164" i="37" s="1"/>
  <c r="I3149" i="37" s="1"/>
  <c r="E1694" i="27" s="1"/>
  <c r="G3141" i="37"/>
  <c r="H3141" i="37" s="1"/>
  <c r="H3142" i="37" s="1"/>
  <c r="H3145" i="37" s="1"/>
  <c r="H3146" i="37" s="1"/>
  <c r="H3147" i="37" s="1"/>
  <c r="I3132" i="37" s="1"/>
  <c r="E1693" i="27" s="1"/>
  <c r="G3122" i="37"/>
  <c r="H3122" i="37" s="1"/>
  <c r="H3123" i="37" s="1"/>
  <c r="H3126" i="37" s="1"/>
  <c r="G3105" i="37"/>
  <c r="H3105" i="37" s="1"/>
  <c r="H3106" i="37" s="1"/>
  <c r="H3109" i="37" s="1"/>
  <c r="H3110" i="37" s="1"/>
  <c r="H3111" i="37" s="1"/>
  <c r="I3096" i="37" s="1"/>
  <c r="E1690" i="27" s="1"/>
  <c r="G3088" i="37"/>
  <c r="H3088" i="37" s="1"/>
  <c r="H3089" i="37" s="1"/>
  <c r="H3092" i="37" s="1"/>
  <c r="H3093" i="37" s="1"/>
  <c r="H3094" i="37" s="1"/>
  <c r="I3079" i="37" s="1"/>
  <c r="E1689" i="27" s="1"/>
  <c r="G3070" i="37"/>
  <c r="H3070" i="37" s="1"/>
  <c r="H3071" i="37" s="1"/>
  <c r="H3074" i="37" s="1"/>
  <c r="H3075" i="37" s="1"/>
  <c r="H3076" i="37" s="1"/>
  <c r="I3061" i="37" s="1"/>
  <c r="G3053" i="37"/>
  <c r="H3053" i="37" s="1"/>
  <c r="H3054" i="37" s="1"/>
  <c r="H3057" i="37" s="1"/>
  <c r="H3058" i="37" s="1"/>
  <c r="H3059" i="37" s="1"/>
  <c r="I3044" i="37" s="1"/>
  <c r="E1687" i="27" s="1"/>
  <c r="G3036" i="37"/>
  <c r="H3036" i="37" s="1"/>
  <c r="H3037" i="37" s="1"/>
  <c r="H3040" i="37" s="1"/>
  <c r="H3041" i="37" s="1"/>
  <c r="H3042" i="37" s="1"/>
  <c r="I3027" i="37" s="1"/>
  <c r="E1686" i="27" s="1"/>
  <c r="G3019" i="37"/>
  <c r="H3019" i="37" s="1"/>
  <c r="H3020" i="37" s="1"/>
  <c r="H3023" i="37" s="1"/>
  <c r="H3024" i="37" s="1"/>
  <c r="H3025" i="37" s="1"/>
  <c r="I3010" i="37" s="1"/>
  <c r="E1685" i="27" s="1"/>
  <c r="G3002" i="37"/>
  <c r="H3002" i="37" s="1"/>
  <c r="H3003" i="37" s="1"/>
  <c r="H3006" i="37" s="1"/>
  <c r="H3007" i="37" s="1"/>
  <c r="H3008" i="37" s="1"/>
  <c r="I2993" i="37" s="1"/>
  <c r="E1684" i="27" s="1"/>
  <c r="G2985" i="37"/>
  <c r="H2985" i="37" s="1"/>
  <c r="H2986" i="37" s="1"/>
  <c r="H2989" i="37" s="1"/>
  <c r="H2990" i="37" s="1"/>
  <c r="H2991" i="37" s="1"/>
  <c r="I2976" i="37" s="1"/>
  <c r="E1683" i="27" s="1"/>
  <c r="G2968" i="37"/>
  <c r="H2968" i="37" s="1"/>
  <c r="H2969" i="37" s="1"/>
  <c r="H2972" i="37" s="1"/>
  <c r="H2973" i="37" s="1"/>
  <c r="H2974" i="37" s="1"/>
  <c r="I2959" i="37" s="1"/>
  <c r="E1682" i="27" s="1"/>
  <c r="G2951" i="37"/>
  <c r="H2951" i="37" s="1"/>
  <c r="H2952" i="37" s="1"/>
  <c r="H2955" i="37" s="1"/>
  <c r="H2956" i="37" s="1"/>
  <c r="H2957" i="37" s="1"/>
  <c r="I2942" i="37" s="1"/>
  <c r="G2933" i="37"/>
  <c r="H2933" i="37" s="1"/>
  <c r="H2934" i="37" s="1"/>
  <c r="H2937" i="37" s="1"/>
  <c r="H2938" i="37" s="1"/>
  <c r="H2939" i="37" s="1"/>
  <c r="I2924" i="37" s="1"/>
  <c r="E1680" i="27" s="1"/>
  <c r="G2899" i="37"/>
  <c r="H2899" i="37" s="1"/>
  <c r="H2900" i="37" s="1"/>
  <c r="H2903" i="37" s="1"/>
  <c r="H2904" i="37" s="1"/>
  <c r="H2905" i="37" s="1"/>
  <c r="I2890" i="37" s="1"/>
  <c r="E1678" i="27" s="1"/>
  <c r="G2882" i="37"/>
  <c r="H2882" i="37" s="1"/>
  <c r="H2883" i="37" s="1"/>
  <c r="H2886" i="37" s="1"/>
  <c r="H2887" i="37" s="1"/>
  <c r="H2888" i="37" s="1"/>
  <c r="I2873" i="37" s="1"/>
  <c r="E1677" i="27" s="1"/>
  <c r="G2863" i="37"/>
  <c r="H2863" i="37" s="1"/>
  <c r="H2864" i="37" s="1"/>
  <c r="H2867" i="37" s="1"/>
  <c r="H2868" i="37" s="1"/>
  <c r="H2869" i="37" s="1"/>
  <c r="I2854" i="37" s="1"/>
  <c r="E1675" i="27" s="1"/>
  <c r="G2846" i="37"/>
  <c r="H2846" i="37" s="1"/>
  <c r="H2847" i="37" s="1"/>
  <c r="H2850" i="37" s="1"/>
  <c r="H2851" i="37" s="1"/>
  <c r="H2852" i="37" s="1"/>
  <c r="I2837" i="37" s="1"/>
  <c r="E1674" i="27" s="1"/>
  <c r="G2828" i="37"/>
  <c r="H2828" i="37" s="1"/>
  <c r="H2829" i="37" s="1"/>
  <c r="H2832" i="37" s="1"/>
  <c r="H2833" i="37" s="1"/>
  <c r="H2834" i="37" s="1"/>
  <c r="I2819" i="37" s="1"/>
  <c r="G2811" i="37"/>
  <c r="H2811" i="37" s="1"/>
  <c r="H2812" i="37" s="1"/>
  <c r="H2815" i="37" s="1"/>
  <c r="H2816" i="37" s="1"/>
  <c r="H2817" i="37" s="1"/>
  <c r="I2802" i="37" s="1"/>
  <c r="E1672" i="27" s="1"/>
  <c r="G2794" i="37"/>
  <c r="H2794" i="37" s="1"/>
  <c r="H2795" i="37" s="1"/>
  <c r="H2798" i="37" s="1"/>
  <c r="H2799" i="37" s="1"/>
  <c r="H2800" i="37" s="1"/>
  <c r="I2785" i="37" s="1"/>
  <c r="E1671" i="27" s="1"/>
  <c r="G2777" i="37"/>
  <c r="H2777" i="37" s="1"/>
  <c r="H2778" i="37" s="1"/>
  <c r="H2781" i="37" s="1"/>
  <c r="H2782" i="37" s="1"/>
  <c r="H2783" i="37" s="1"/>
  <c r="I2768" i="37" s="1"/>
  <c r="E1670" i="27" s="1"/>
  <c r="G2760" i="37"/>
  <c r="H2760" i="37" s="1"/>
  <c r="H2761" i="37" s="1"/>
  <c r="H2764" i="37" s="1"/>
  <c r="H2765" i="37" s="1"/>
  <c r="H2766" i="37" s="1"/>
  <c r="I2751" i="37" s="1"/>
  <c r="E1669" i="27" s="1"/>
  <c r="G2743" i="37"/>
  <c r="H2743" i="37" s="1"/>
  <c r="H2744" i="37" s="1"/>
  <c r="H2747" i="37" s="1"/>
  <c r="H2748" i="37" s="1"/>
  <c r="H2749" i="37" s="1"/>
  <c r="I2734" i="37" s="1"/>
  <c r="E1668" i="27" s="1"/>
  <c r="G2726" i="37"/>
  <c r="H2726" i="37" s="1"/>
  <c r="H2727" i="37" s="1"/>
  <c r="H2730" i="37" s="1"/>
  <c r="H2731" i="37" s="1"/>
  <c r="H2732" i="37" s="1"/>
  <c r="I2717" i="37" s="1"/>
  <c r="E1667" i="27" s="1"/>
  <c r="G2709" i="37"/>
  <c r="H2709" i="37" s="1"/>
  <c r="H2710" i="37" s="1"/>
  <c r="H2713" i="37" s="1"/>
  <c r="H2714" i="37" s="1"/>
  <c r="H2715" i="37" s="1"/>
  <c r="I2700" i="37" s="1"/>
  <c r="G2691" i="37"/>
  <c r="H2691" i="37" s="1"/>
  <c r="H2692" i="37" s="1"/>
  <c r="H2695" i="37" s="1"/>
  <c r="H2696" i="37" s="1"/>
  <c r="H2697" i="37" s="1"/>
  <c r="I2682" i="37" s="1"/>
  <c r="E1665" i="27" s="1"/>
  <c r="G2674" i="37"/>
  <c r="H2674" i="37" s="1"/>
  <c r="H2675" i="37" s="1"/>
  <c r="H2678" i="37" s="1"/>
  <c r="G2657" i="37"/>
  <c r="H2657" i="37" s="1"/>
  <c r="H2658" i="37" s="1"/>
  <c r="H2661" i="37" s="1"/>
  <c r="G2640" i="37"/>
  <c r="H2640" i="37" s="1"/>
  <c r="H2641" i="37" s="1"/>
  <c r="H2644" i="37" s="1"/>
  <c r="G2536" i="37"/>
  <c r="H2536" i="37" s="1"/>
  <c r="H2537" i="37" s="1"/>
  <c r="H2540" i="37" s="1"/>
  <c r="G2362" i="37"/>
  <c r="H2362" i="37" s="1"/>
  <c r="H2363" i="37" s="1"/>
  <c r="H2366" i="37" s="1"/>
  <c r="H2367" i="37" s="1"/>
  <c r="H2368" i="37" s="1"/>
  <c r="I2353" i="37" s="1"/>
  <c r="E1644" i="27" s="1"/>
  <c r="G2345" i="37"/>
  <c r="H2345" i="37" s="1"/>
  <c r="H2346" i="37" s="1"/>
  <c r="H2349" i="37" s="1"/>
  <c r="G2328" i="37"/>
  <c r="H2328" i="37" s="1"/>
  <c r="H2329" i="37" s="1"/>
  <c r="H2332" i="37" s="1"/>
  <c r="G2311" i="37"/>
  <c r="H2311" i="37" s="1"/>
  <c r="H2312" i="37" s="1"/>
  <c r="H2315" i="37" s="1"/>
  <c r="G2294" i="37"/>
  <c r="H2294" i="37" s="1"/>
  <c r="H2295" i="37" s="1"/>
  <c r="H2298" i="37" s="1"/>
  <c r="G2277" i="37"/>
  <c r="H2277" i="37" s="1"/>
  <c r="H2278" i="37" s="1"/>
  <c r="H2281" i="37" s="1"/>
  <c r="G2259" i="37"/>
  <c r="H2259" i="37" s="1"/>
  <c r="H2260" i="37" s="1"/>
  <c r="H2263" i="37" s="1"/>
  <c r="G2242" i="37"/>
  <c r="H2242" i="37" s="1"/>
  <c r="H2243" i="37" s="1"/>
  <c r="H2246" i="37" s="1"/>
  <c r="G2225" i="37"/>
  <c r="H2225" i="37" s="1"/>
  <c r="H2226" i="37" s="1"/>
  <c r="H2229" i="37" s="1"/>
  <c r="G2208" i="37"/>
  <c r="H2208" i="37" s="1"/>
  <c r="H2209" i="37" s="1"/>
  <c r="H2212" i="37" s="1"/>
  <c r="G2191" i="37"/>
  <c r="H2191" i="37" s="1"/>
  <c r="H2192" i="37" s="1"/>
  <c r="H2195" i="37" s="1"/>
  <c r="G2174" i="37"/>
  <c r="H2174" i="37" s="1"/>
  <c r="H2175" i="37" s="1"/>
  <c r="H2178" i="37" s="1"/>
  <c r="G2157" i="37"/>
  <c r="H2157" i="37" s="1"/>
  <c r="H2158" i="37" s="1"/>
  <c r="H2161" i="37" s="1"/>
  <c r="G2122" i="37"/>
  <c r="H2122" i="37" s="1"/>
  <c r="H2123" i="37" s="1"/>
  <c r="H2126" i="37" s="1"/>
  <c r="G2105" i="37"/>
  <c r="H2105" i="37" s="1"/>
  <c r="H2106" i="37" s="1"/>
  <c r="H2109" i="37" s="1"/>
  <c r="G2088" i="37"/>
  <c r="H2088" i="37" s="1"/>
  <c r="H2089" i="37" s="1"/>
  <c r="H2092" i="37" s="1"/>
  <c r="G2070" i="37"/>
  <c r="H2070" i="37" s="1"/>
  <c r="H2071" i="37" s="1"/>
  <c r="H2074" i="37" s="1"/>
  <c r="G2053" i="37"/>
  <c r="H2053" i="37" s="1"/>
  <c r="H2054" i="37" s="1"/>
  <c r="H2057" i="37" s="1"/>
  <c r="G2036" i="37"/>
  <c r="H2036" i="37" s="1"/>
  <c r="H2037" i="37" s="1"/>
  <c r="H2040" i="37" s="1"/>
  <c r="G2019" i="37"/>
  <c r="H2019" i="37" s="1"/>
  <c r="H2020" i="37" s="1"/>
  <c r="H2023" i="37" s="1"/>
  <c r="G2002" i="37"/>
  <c r="H2002" i="37" s="1"/>
  <c r="H2003" i="37" s="1"/>
  <c r="H2006" i="37" s="1"/>
  <c r="G1701" i="37"/>
  <c r="H1701" i="37" s="1"/>
  <c r="H1705" i="37" s="1"/>
  <c r="H1708" i="37" s="1"/>
  <c r="G1221" i="37"/>
  <c r="H1221" i="37" s="1"/>
  <c r="H1222" i="37" s="1"/>
  <c r="H1225" i="37" s="1"/>
  <c r="H1226" i="37" s="1"/>
  <c r="H1227" i="37" s="1"/>
  <c r="I1212" i="37" s="1"/>
  <c r="E1569" i="27" s="1"/>
  <c r="G1067" i="37"/>
  <c r="H1067" i="37" s="1"/>
  <c r="H1068" i="37" s="1"/>
  <c r="H1071" i="37" s="1"/>
  <c r="H1072" i="37" s="1"/>
  <c r="H1073" i="37" s="1"/>
  <c r="I1058" i="37" s="1"/>
  <c r="E1559" i="27" s="1"/>
  <c r="G146" i="23"/>
  <c r="H146" i="23" s="1"/>
  <c r="H149" i="23" s="1"/>
  <c r="H152" i="23" s="1"/>
  <c r="H153" i="23" s="1"/>
  <c r="H154" i="23" s="1"/>
  <c r="I134" i="23" s="1"/>
  <c r="G119" i="23"/>
  <c r="H119" i="23" s="1"/>
  <c r="G120" i="23"/>
  <c r="H120" i="23" s="1"/>
  <c r="G121" i="23"/>
  <c r="H121" i="23" s="1"/>
  <c r="G123" i="23"/>
  <c r="H123" i="23" s="1"/>
  <c r="G124" i="23"/>
  <c r="H124" i="23" s="1"/>
  <c r="G125" i="23"/>
  <c r="H125" i="23" s="1"/>
  <c r="G126" i="23"/>
  <c r="H126" i="23" s="1"/>
  <c r="G118" i="23"/>
  <c r="H118" i="23" s="1"/>
  <c r="H19" i="23"/>
  <c r="H20" i="23" s="1"/>
  <c r="I5" i="23" s="1"/>
  <c r="E1478" i="27" s="1"/>
  <c r="G251" i="22"/>
  <c r="H251" i="22" s="1"/>
  <c r="H252" i="22" s="1"/>
  <c r="G1011" i="25"/>
  <c r="H1011" i="25" s="1"/>
  <c r="H1012" i="25" s="1"/>
  <c r="H1015" i="25" s="1"/>
  <c r="H1016" i="25" s="1"/>
  <c r="H1017" i="25" s="1"/>
  <c r="I1002" i="25" s="1"/>
  <c r="H52" i="22"/>
  <c r="H53" i="22" s="1"/>
  <c r="H18" i="22"/>
  <c r="H19" i="22" s="1"/>
  <c r="I4" i="22" s="1"/>
  <c r="E1438" i="27" s="1"/>
  <c r="H977" i="25"/>
  <c r="H978" i="25" s="1"/>
  <c r="H981" i="25" s="1"/>
  <c r="H960" i="25"/>
  <c r="H961" i="25" s="1"/>
  <c r="H964" i="25" s="1"/>
  <c r="H965" i="25" s="1"/>
  <c r="H966" i="25" s="1"/>
  <c r="I951" i="25" s="1"/>
  <c r="G641" i="25"/>
  <c r="H641" i="25" s="1"/>
  <c r="H642" i="25" s="1"/>
  <c r="H645" i="25" s="1"/>
  <c r="H646" i="25" s="1"/>
  <c r="H647" i="25" s="1"/>
  <c r="I632" i="25" s="1"/>
  <c r="G13" i="25"/>
  <c r="H13" i="25" s="1"/>
  <c r="G3243" i="26"/>
  <c r="H3243" i="26" s="1"/>
  <c r="H3244" i="26" s="1"/>
  <c r="H3247" i="26" s="1"/>
  <c r="H3248" i="26" s="1"/>
  <c r="H3249" i="26" s="1"/>
  <c r="I3234" i="26" s="1"/>
  <c r="G3218" i="26"/>
  <c r="H3218" i="26" s="1"/>
  <c r="G3219" i="26"/>
  <c r="H3219" i="26" s="1"/>
  <c r="G3220" i="26"/>
  <c r="H3220" i="26" s="1"/>
  <c r="G3221" i="26"/>
  <c r="H3221" i="26" s="1"/>
  <c r="G3222" i="26"/>
  <c r="H3222" i="26" s="1"/>
  <c r="G3223" i="26"/>
  <c r="H3223" i="26" s="1"/>
  <c r="G3224" i="26"/>
  <c r="H3224" i="26" s="1"/>
  <c r="G3225" i="26"/>
  <c r="H3225" i="26" s="1"/>
  <c r="G3200" i="26"/>
  <c r="H3200" i="26" s="1"/>
  <c r="H3201" i="26" s="1"/>
  <c r="H3204" i="26" s="1"/>
  <c r="H3205" i="26" s="1"/>
  <c r="H3206" i="26" s="1"/>
  <c r="I3191" i="26" s="1"/>
  <c r="G3166" i="26"/>
  <c r="H3166" i="26" s="1"/>
  <c r="H3167" i="26" s="1"/>
  <c r="H3170" i="26" s="1"/>
  <c r="H3171" i="26" s="1"/>
  <c r="H3172" i="26" s="1"/>
  <c r="I3157" i="26" s="1"/>
  <c r="G3045" i="26"/>
  <c r="H3045" i="26" s="1"/>
  <c r="H3046" i="26" s="1"/>
  <c r="H3049" i="26" s="1"/>
  <c r="G3027" i="26"/>
  <c r="H3027" i="26" s="1"/>
  <c r="H3028" i="26" s="1"/>
  <c r="H3031" i="26" s="1"/>
  <c r="G3010" i="26"/>
  <c r="H3010" i="26" s="1"/>
  <c r="H3011" i="26" s="1"/>
  <c r="H3014" i="26" s="1"/>
  <c r="H226" i="21"/>
  <c r="G2976" i="26"/>
  <c r="H2976" i="26" s="1"/>
  <c r="H2977" i="26" s="1"/>
  <c r="G2949" i="26"/>
  <c r="H2949" i="26" s="1"/>
  <c r="H2950" i="26" s="1"/>
  <c r="G2912" i="26"/>
  <c r="H2912" i="26" s="1"/>
  <c r="H2913" i="26" s="1"/>
  <c r="H2916" i="26" s="1"/>
  <c r="G2876" i="26"/>
  <c r="H2876" i="26" s="1"/>
  <c r="H2877" i="26" s="1"/>
  <c r="H2880" i="26" s="1"/>
  <c r="G2840" i="26"/>
  <c r="H2840" i="26" s="1"/>
  <c r="H2841" i="26" s="1"/>
  <c r="H2844" i="26" s="1"/>
  <c r="G2805" i="26"/>
  <c r="H2805" i="26" s="1"/>
  <c r="H2806" i="26" s="1"/>
  <c r="H2809" i="26" s="1"/>
  <c r="G2769" i="26"/>
  <c r="H2769" i="26" s="1"/>
  <c r="H2770" i="26" s="1"/>
  <c r="H2773" i="26" s="1"/>
  <c r="G2734" i="26"/>
  <c r="H2734" i="26" s="1"/>
  <c r="H2735" i="26" s="1"/>
  <c r="H2738" i="26" s="1"/>
  <c r="G2700" i="26"/>
  <c r="H2700" i="26" s="1"/>
  <c r="H2701" i="26" s="1"/>
  <c r="H2704" i="26" s="1"/>
  <c r="G2666" i="26"/>
  <c r="H2666" i="26" s="1"/>
  <c r="H2667" i="26" s="1"/>
  <c r="H2670" i="26" s="1"/>
  <c r="G2632" i="26"/>
  <c r="H2632" i="26" s="1"/>
  <c r="H2633" i="26" s="1"/>
  <c r="H2636" i="26" s="1"/>
  <c r="G2598" i="26"/>
  <c r="H2598" i="26" s="1"/>
  <c r="H2599" i="26" s="1"/>
  <c r="H2602" i="26" s="1"/>
  <c r="H2603" i="26" s="1"/>
  <c r="H2604" i="26" s="1"/>
  <c r="I2589" i="26" s="1"/>
  <c r="G2994" i="26"/>
  <c r="H2994" i="26" s="1"/>
  <c r="H2995" i="26" s="1"/>
  <c r="G2973" i="26"/>
  <c r="H2973" i="26" s="1"/>
  <c r="H2974" i="26" s="1"/>
  <c r="G2751" i="26"/>
  <c r="H2751" i="26" s="1"/>
  <c r="H2752" i="26" s="1"/>
  <c r="H2755" i="26" s="1"/>
  <c r="G2683" i="26"/>
  <c r="H2683" i="26" s="1"/>
  <c r="H2684" i="26" s="1"/>
  <c r="H2687" i="26" s="1"/>
  <c r="G2615" i="26"/>
  <c r="H2615" i="26" s="1"/>
  <c r="H2616" i="26" s="1"/>
  <c r="H2619" i="26" s="1"/>
  <c r="G2991" i="26"/>
  <c r="H2991" i="26" s="1"/>
  <c r="H2992" i="26" s="1"/>
  <c r="G2952" i="26"/>
  <c r="H2952" i="26" s="1"/>
  <c r="H2953" i="26" s="1"/>
  <c r="G2930" i="26"/>
  <c r="H2930" i="26" s="1"/>
  <c r="H2931" i="26" s="1"/>
  <c r="H2934" i="26" s="1"/>
  <c r="G2894" i="26"/>
  <c r="H2894" i="26" s="1"/>
  <c r="H2895" i="26" s="1"/>
  <c r="H2898" i="26" s="1"/>
  <c r="G2858" i="26"/>
  <c r="H2858" i="26" s="1"/>
  <c r="H2859" i="26" s="1"/>
  <c r="H2862" i="26" s="1"/>
  <c r="G2822" i="26"/>
  <c r="H2822" i="26" s="1"/>
  <c r="H2823" i="26" s="1"/>
  <c r="H2826" i="26" s="1"/>
  <c r="G2787" i="26"/>
  <c r="H2787" i="26" s="1"/>
  <c r="H2788" i="26" s="1"/>
  <c r="H2791" i="26" s="1"/>
  <c r="G2717" i="26"/>
  <c r="H2717" i="26" s="1"/>
  <c r="H2718" i="26" s="1"/>
  <c r="H2721" i="26" s="1"/>
  <c r="G2649" i="26"/>
  <c r="H2649" i="26" s="1"/>
  <c r="H2650" i="26" s="1"/>
  <c r="H2653" i="26" s="1"/>
  <c r="H107" i="21"/>
  <c r="H114" i="21" s="1"/>
  <c r="H126" i="21"/>
  <c r="H149" i="21"/>
  <c r="H262" i="21"/>
  <c r="G2508" i="26"/>
  <c r="H2508" i="26" s="1"/>
  <c r="H2509" i="26" s="1"/>
  <c r="H2512" i="26" s="1"/>
  <c r="H2513" i="26" s="1"/>
  <c r="H2514" i="26" s="1"/>
  <c r="I2499" i="26" s="1"/>
  <c r="G2228" i="26"/>
  <c r="H2228" i="26" s="1"/>
  <c r="H13" i="20"/>
  <c r="H19" i="20"/>
  <c r="H71" i="21"/>
  <c r="H89" i="21"/>
  <c r="H207" i="21"/>
  <c r="H240" i="21"/>
  <c r="H267" i="21"/>
  <c r="H336" i="21"/>
  <c r="H342" i="21" s="1"/>
  <c r="H353" i="21"/>
  <c r="H359" i="21" s="1"/>
  <c r="H360" i="21" s="1"/>
  <c r="H100" i="16"/>
  <c r="H145" i="21"/>
  <c r="H182" i="21"/>
  <c r="H1663" i="14"/>
  <c r="H1760" i="14"/>
  <c r="H1860" i="14"/>
  <c r="H1867" i="14" s="1"/>
  <c r="H137" i="15"/>
  <c r="H144" i="15" s="1"/>
  <c r="H145" i="15" s="1"/>
  <c r="H146" i="15" s="1"/>
  <c r="H155" i="15"/>
  <c r="H177" i="15"/>
  <c r="H302" i="15"/>
  <c r="H361" i="15"/>
  <c r="H436" i="15"/>
  <c r="H488" i="15"/>
  <c r="H616" i="15"/>
  <c r="H622" i="15" s="1"/>
  <c r="H623" i="15" s="1"/>
  <c r="H624" i="15" s="1"/>
  <c r="H867" i="15"/>
  <c r="H873" i="15" s="1"/>
  <c r="H874" i="15" s="1"/>
  <c r="H28" i="16"/>
  <c r="H118" i="16"/>
  <c r="H135" i="16"/>
  <c r="H187" i="16"/>
  <c r="H191" i="16"/>
  <c r="H249" i="16"/>
  <c r="H164" i="21"/>
  <c r="H171" i="21" s="1"/>
  <c r="H172" i="21" s="1"/>
  <c r="H173" i="21" s="1"/>
  <c r="H221" i="21"/>
  <c r="H229" i="21" s="1"/>
  <c r="H248" i="21"/>
  <c r="H300" i="21"/>
  <c r="H307" i="21" s="1"/>
  <c r="H308" i="21" s="1"/>
  <c r="H309" i="21" s="1"/>
  <c r="H318" i="21"/>
  <c r="G1062" i="26"/>
  <c r="H1062" i="26" s="1"/>
  <c r="H1063" i="26" s="1"/>
  <c r="H1066" i="26" s="1"/>
  <c r="H1067" i="26" s="1"/>
  <c r="H1068" i="26" s="1"/>
  <c r="I1053" i="26" s="1"/>
  <c r="G1045" i="26"/>
  <c r="H1045" i="26" s="1"/>
  <c r="H1046" i="26" s="1"/>
  <c r="H1049" i="26" s="1"/>
  <c r="H1050" i="26" s="1"/>
  <c r="H1051" i="26" s="1"/>
  <c r="I1036" i="26" s="1"/>
  <c r="G1008" i="26"/>
  <c r="H1008" i="26" s="1"/>
  <c r="H1010" i="26" s="1"/>
  <c r="H1013" i="26" s="1"/>
  <c r="H1014" i="26" s="1"/>
  <c r="H1015" i="26" s="1"/>
  <c r="I999" i="26" s="1"/>
  <c r="G990" i="26"/>
  <c r="H990" i="26" s="1"/>
  <c r="H991" i="26" s="1"/>
  <c r="H994" i="26" s="1"/>
  <c r="H995" i="26" s="1"/>
  <c r="H996" i="26" s="1"/>
  <c r="I980" i="26" s="1"/>
  <c r="G970" i="26"/>
  <c r="H970" i="26" s="1"/>
  <c r="H972" i="26" s="1"/>
  <c r="H30" i="26"/>
  <c r="H36" i="26" s="1"/>
  <c r="H37" i="26" s="1"/>
  <c r="G424" i="21"/>
  <c r="H424" i="21" s="1"/>
  <c r="H325" i="21"/>
  <c r="H74" i="21"/>
  <c r="H75" i="21" s="1"/>
  <c r="G52" i="21"/>
  <c r="H52" i="21" s="1"/>
  <c r="G153" i="20"/>
  <c r="H153" i="20" s="1"/>
  <c r="H155" i="20" s="1"/>
  <c r="H159" i="20" s="1"/>
  <c r="H160" i="20" s="1"/>
  <c r="H161" i="20" s="1"/>
  <c r="I144" i="20" s="1"/>
  <c r="E771" i="27" s="1"/>
  <c r="H1543" i="14"/>
  <c r="H1583" i="14"/>
  <c r="H1740" i="14"/>
  <c r="H1801" i="14"/>
  <c r="H67" i="15"/>
  <c r="H119" i="15"/>
  <c r="H123" i="15"/>
  <c r="H191" i="15"/>
  <c r="H198" i="15" s="1"/>
  <c r="H209" i="15"/>
  <c r="H266" i="15"/>
  <c r="H274" i="15" s="1"/>
  <c r="H275" i="15" s="1"/>
  <c r="H276" i="15" s="1"/>
  <c r="H380" i="15"/>
  <c r="H383" i="15" s="1"/>
  <c r="H384" i="15" s="1"/>
  <c r="H385" i="15" s="1"/>
  <c r="H450" i="15"/>
  <c r="H469" i="15"/>
  <c r="H526" i="15"/>
  <c r="H650" i="15"/>
  <c r="H833" i="15"/>
  <c r="H919" i="15"/>
  <c r="H925" i="15" s="1"/>
  <c r="H926" i="15" s="1"/>
  <c r="H104" i="16"/>
  <c r="H169" i="16"/>
  <c r="H206" i="16"/>
  <c r="H225" i="16"/>
  <c r="H1563" i="14"/>
  <c r="H1603" i="14"/>
  <c r="H1644" i="14"/>
  <c r="H1780" i="14"/>
  <c r="H1975" i="14"/>
  <c r="H1997" i="14"/>
  <c r="H12" i="15"/>
  <c r="H18" i="15" s="1"/>
  <c r="H100" i="15"/>
  <c r="H105" i="15"/>
  <c r="H307" i="15"/>
  <c r="H582" i="15"/>
  <c r="H588" i="15" s="1"/>
  <c r="H633" i="15"/>
  <c r="H639" i="15" s="1"/>
  <c r="H640" i="15" s="1"/>
  <c r="H641" i="15" s="1"/>
  <c r="H667" i="15"/>
  <c r="H673" i="15" s="1"/>
  <c r="H674" i="15" s="1"/>
  <c r="H675" i="15" s="1"/>
  <c r="H850" i="15"/>
  <c r="H856" i="15" s="1"/>
  <c r="H936" i="15"/>
  <c r="H11" i="16"/>
  <c r="H32" i="16"/>
  <c r="H211" i="16"/>
  <c r="H244" i="16"/>
  <c r="H11" i="17"/>
  <c r="H15" i="17"/>
  <c r="H85" i="17"/>
  <c r="H91" i="17"/>
  <c r="H105" i="17"/>
  <c r="H112" i="17"/>
  <c r="G133" i="20"/>
  <c r="H133" i="20" s="1"/>
  <c r="H135" i="20" s="1"/>
  <c r="H139" i="20" s="1"/>
  <c r="H140" i="20" s="1"/>
  <c r="H141" i="20" s="1"/>
  <c r="I124" i="20" s="1"/>
  <c r="E770" i="27" s="1"/>
  <c r="H1625" i="14"/>
  <c r="H1878" i="14"/>
  <c r="H1935" i="14"/>
  <c r="H46" i="15"/>
  <c r="H52" i="15" s="1"/>
  <c r="H53" i="15" s="1"/>
  <c r="H173" i="15"/>
  <c r="H285" i="15"/>
  <c r="H291" i="15" s="1"/>
  <c r="H292" i="15" s="1"/>
  <c r="H293" i="15" s="1"/>
  <c r="H357" i="15"/>
  <c r="H431" i="15"/>
  <c r="H507" i="15"/>
  <c r="H902" i="15"/>
  <c r="H908" i="15" s="1"/>
  <c r="H909" i="15" s="1"/>
  <c r="H46" i="16"/>
  <c r="H64" i="16"/>
  <c r="H71" i="16" s="1"/>
  <c r="H82" i="16"/>
  <c r="H86" i="16"/>
  <c r="H152" i="16"/>
  <c r="H158" i="16" s="1"/>
  <c r="H159" i="16" s="1"/>
  <c r="H229" i="16"/>
  <c r="H29" i="17"/>
  <c r="H33" i="17"/>
  <c r="H67" i="17"/>
  <c r="H74" i="17" s="1"/>
  <c r="G113" i="20"/>
  <c r="H113" i="20" s="1"/>
  <c r="G114" i="20"/>
  <c r="H114" i="20" s="1"/>
  <c r="G44" i="20"/>
  <c r="H44" i="20" s="1"/>
  <c r="H45" i="20" s="1"/>
  <c r="H46" i="20" s="1"/>
  <c r="H47" i="20" s="1"/>
  <c r="H48" i="20" s="1"/>
  <c r="I28" i="20" s="1"/>
  <c r="E765" i="27" s="1"/>
  <c r="G21" i="20"/>
  <c r="H21" i="20" s="1"/>
  <c r="H22" i="20" s="1"/>
  <c r="H13" i="35"/>
  <c r="G12" i="35"/>
  <c r="H12" i="35" s="1"/>
  <c r="G129" i="17"/>
  <c r="H129" i="17" s="1"/>
  <c r="G130" i="17"/>
  <c r="H130" i="17" s="1"/>
  <c r="H13" i="16"/>
  <c r="H14" i="16" s="1"/>
  <c r="H125" i="16"/>
  <c r="H126" i="16" s="1"/>
  <c r="H141" i="16"/>
  <c r="G956" i="15"/>
  <c r="G798" i="15"/>
  <c r="H798" i="15" s="1"/>
  <c r="G799" i="15"/>
  <c r="H799" i="15" s="1"/>
  <c r="G778" i="15"/>
  <c r="H778" i="15" s="1"/>
  <c r="H779" i="15" s="1"/>
  <c r="H782" i="15" s="1"/>
  <c r="H938" i="15"/>
  <c r="H939" i="15" s="1"/>
  <c r="H835" i="15"/>
  <c r="H836" i="15" s="1"/>
  <c r="H652" i="15"/>
  <c r="H653" i="15" s="1"/>
  <c r="I315" i="15"/>
  <c r="E696" i="27" s="1"/>
  <c r="I1269" i="14"/>
  <c r="E629" i="27" s="1"/>
  <c r="G2037" i="14"/>
  <c r="H2037" i="14" s="1"/>
  <c r="H1322" i="14"/>
  <c r="H1358" i="14"/>
  <c r="H1412" i="14"/>
  <c r="H1444" i="14"/>
  <c r="H1450" i="14" s="1"/>
  <c r="H1451" i="14" s="1"/>
  <c r="H1452" i="14" s="1"/>
  <c r="H1354" i="14"/>
  <c r="H1376" i="14"/>
  <c r="H1408" i="14"/>
  <c r="H1372" i="14"/>
  <c r="H1390" i="14"/>
  <c r="H1394" i="14"/>
  <c r="H1461" i="14"/>
  <c r="H1467" i="14" s="1"/>
  <c r="H1478" i="14"/>
  <c r="H1486" i="14" s="1"/>
  <c r="H1487" i="14" s="1"/>
  <c r="H1488" i="14" s="1"/>
  <c r="H1318" i="14"/>
  <c r="H1336" i="14"/>
  <c r="H1343" i="14" s="1"/>
  <c r="H729" i="14"/>
  <c r="H890" i="14"/>
  <c r="H972" i="14"/>
  <c r="H1114" i="14"/>
  <c r="H1094" i="14"/>
  <c r="H992" i="14"/>
  <c r="H1072" i="14"/>
  <c r="H790" i="14"/>
  <c r="H870" i="14"/>
  <c r="H850" i="14"/>
  <c r="H930" i="14"/>
  <c r="H830" i="14"/>
  <c r="H709" i="14"/>
  <c r="H689" i="14"/>
  <c r="H669" i="14"/>
  <c r="H749" i="14"/>
  <c r="H408" i="19"/>
  <c r="H525" i="14"/>
  <c r="H440" i="19"/>
  <c r="H446" i="19" s="1"/>
  <c r="G548" i="14"/>
  <c r="H548" i="14" s="1"/>
  <c r="H404" i="14"/>
  <c r="H505" i="14"/>
  <c r="H425" i="14"/>
  <c r="H465" i="14"/>
  <c r="H326" i="14"/>
  <c r="H384" i="14"/>
  <c r="H265" i="14"/>
  <c r="H305" i="14"/>
  <c r="H366" i="14"/>
  <c r="H373" i="14" s="1"/>
  <c r="H346" i="14"/>
  <c r="H285" i="14"/>
  <c r="H102" i="19"/>
  <c r="H108" i="19" s="1"/>
  <c r="H109" i="19" s="1"/>
  <c r="H110" i="19" s="1"/>
  <c r="H119" i="19"/>
  <c r="H124" i="19"/>
  <c r="H11" i="12"/>
  <c r="H29" i="12"/>
  <c r="H69" i="14"/>
  <c r="H79" i="19"/>
  <c r="H173" i="19"/>
  <c r="H177" i="19"/>
  <c r="H246" i="19"/>
  <c r="H251" i="19"/>
  <c r="H302" i="19"/>
  <c r="H309" i="19"/>
  <c r="H457" i="19"/>
  <c r="H465" i="19"/>
  <c r="H47" i="12"/>
  <c r="H225" i="12"/>
  <c r="H56" i="19"/>
  <c r="H65" i="19"/>
  <c r="H153" i="19"/>
  <c r="H158" i="19"/>
  <c r="H323" i="19"/>
  <c r="H329" i="19"/>
  <c r="H343" i="19"/>
  <c r="H349" i="19"/>
  <c r="H363" i="19"/>
  <c r="H370" i="19"/>
  <c r="H404" i="19"/>
  <c r="H65" i="12"/>
  <c r="H72" i="12" s="1"/>
  <c r="H12" i="14"/>
  <c r="H165" i="14"/>
  <c r="H384" i="19"/>
  <c r="H389" i="19"/>
  <c r="G280" i="12"/>
  <c r="H280" i="12" s="1"/>
  <c r="H281" i="12" s="1"/>
  <c r="H284" i="12" s="1"/>
  <c r="H285" i="12" s="1"/>
  <c r="H286" i="12" s="1"/>
  <c r="I271" i="12" s="1"/>
  <c r="E526" i="27" s="1"/>
  <c r="H425" i="10"/>
  <c r="H235" i="13"/>
  <c r="H457" i="10"/>
  <c r="H421" i="10"/>
  <c r="H476" i="10"/>
  <c r="H496" i="10"/>
  <c r="H439" i="10"/>
  <c r="H443" i="10"/>
  <c r="H461" i="10"/>
  <c r="H381" i="10"/>
  <c r="H362" i="10"/>
  <c r="H243" i="10"/>
  <c r="H268" i="13"/>
  <c r="H343" i="10"/>
  <c r="H324" i="10"/>
  <c r="H88" i="10"/>
  <c r="H183" i="10"/>
  <c r="H223" i="10"/>
  <c r="H283" i="10"/>
  <c r="H12" i="10"/>
  <c r="H263" i="10"/>
  <c r="H69" i="10"/>
  <c r="H145" i="10"/>
  <c r="H31" i="10"/>
  <c r="H107" i="10"/>
  <c r="H164" i="10"/>
  <c r="H217" i="13"/>
  <c r="H250" i="13"/>
  <c r="H254" i="13"/>
  <c r="H195" i="13"/>
  <c r="H199" i="13"/>
  <c r="H231" i="13"/>
  <c r="H177" i="13"/>
  <c r="H181" i="13"/>
  <c r="H213" i="13"/>
  <c r="H122" i="13"/>
  <c r="H88" i="13"/>
  <c r="H103" i="13"/>
  <c r="H110" i="13" s="1"/>
  <c r="H111" i="13" s="1"/>
  <c r="H112" i="13" s="1"/>
  <c r="H84" i="13"/>
  <c r="H12" i="13"/>
  <c r="H18" i="13" s="1"/>
  <c r="H29" i="13"/>
  <c r="H35" i="13" s="1"/>
  <c r="H46" i="13"/>
  <c r="H52" i="13" s="1"/>
  <c r="H69" i="13"/>
  <c r="H63" i="13"/>
  <c r="H182" i="11"/>
  <c r="H236" i="11"/>
  <c r="H272" i="11"/>
  <c r="H308" i="11"/>
  <c r="H416" i="11"/>
  <c r="H419" i="11" s="1"/>
  <c r="H420" i="11" s="1"/>
  <c r="H421" i="11" s="1"/>
  <c r="H452" i="11"/>
  <c r="H597" i="11"/>
  <c r="H629" i="11"/>
  <c r="H636" i="11" s="1"/>
  <c r="H817" i="11"/>
  <c r="H945" i="11"/>
  <c r="H981" i="11"/>
  <c r="H160" i="11"/>
  <c r="H164" i="11"/>
  <c r="H196" i="11"/>
  <c r="H203" i="11" s="1"/>
  <c r="H218" i="11"/>
  <c r="H254" i="11"/>
  <c r="H286" i="11"/>
  <c r="H290" i="11"/>
  <c r="H322" i="11"/>
  <c r="H329" i="11" s="1"/>
  <c r="H330" i="11" s="1"/>
  <c r="H331" i="11" s="1"/>
  <c r="H344" i="11"/>
  <c r="H347" i="11" s="1"/>
  <c r="H398" i="11"/>
  <c r="H430" i="11"/>
  <c r="H434" i="11"/>
  <c r="H466" i="11"/>
  <c r="H470" i="11"/>
  <c r="H579" i="11"/>
  <c r="H611" i="11"/>
  <c r="H615" i="11"/>
  <c r="H832" i="11"/>
  <c r="H838" i="11" s="1"/>
  <c r="H885" i="11"/>
  <c r="H927" i="11"/>
  <c r="H959" i="11"/>
  <c r="H963" i="11"/>
  <c r="H214" i="11"/>
  <c r="H362" i="11"/>
  <c r="H394" i="11"/>
  <c r="H502" i="11"/>
  <c r="H538" i="11"/>
  <c r="H556" i="11"/>
  <c r="H575" i="11"/>
  <c r="H647" i="11"/>
  <c r="H651" i="11"/>
  <c r="H703" i="11"/>
  <c r="H707" i="11"/>
  <c r="H740" i="11"/>
  <c r="H744" i="11"/>
  <c r="H776" i="11"/>
  <c r="H780" i="11"/>
  <c r="H849" i="11"/>
  <c r="H853" i="11"/>
  <c r="H923" i="11"/>
  <c r="H119" i="11"/>
  <c r="H178" i="11"/>
  <c r="H232" i="11"/>
  <c r="H268" i="11"/>
  <c r="H304" i="11"/>
  <c r="H358" i="11"/>
  <c r="H448" i="11"/>
  <c r="H484" i="11"/>
  <c r="H491" i="11" s="1"/>
  <c r="H492" i="11" s="1"/>
  <c r="H493" i="11" s="1"/>
  <c r="H593" i="11"/>
  <c r="H813" i="11"/>
  <c r="H904" i="11"/>
  <c r="H909" i="11"/>
  <c r="H941" i="11"/>
  <c r="H977" i="11"/>
  <c r="H376" i="11"/>
  <c r="H380" i="11"/>
  <c r="H665" i="11"/>
  <c r="H671" i="11"/>
  <c r="H685" i="11"/>
  <c r="H689" i="11"/>
  <c r="H722" i="11"/>
  <c r="H726" i="11"/>
  <c r="H758" i="11"/>
  <c r="H762" i="11"/>
  <c r="H794" i="11"/>
  <c r="H799" i="11"/>
  <c r="H867" i="11"/>
  <c r="H873" i="11" s="1"/>
  <c r="G887" i="11"/>
  <c r="H887" i="11" s="1"/>
  <c r="H890" i="11" s="1"/>
  <c r="H286" i="33"/>
  <c r="I286" i="33" s="1"/>
  <c r="H285" i="33"/>
  <c r="I285" i="33" s="1"/>
  <c r="H267" i="33"/>
  <c r="I267" i="33" s="1"/>
  <c r="H266" i="33"/>
  <c r="I266" i="33" s="1"/>
  <c r="H249" i="33"/>
  <c r="I249" i="33" s="1"/>
  <c r="H248" i="33"/>
  <c r="I248" i="33" s="1"/>
  <c r="H231" i="33"/>
  <c r="I231" i="33" s="1"/>
  <c r="H230" i="33"/>
  <c r="I230" i="33" s="1"/>
  <c r="H213" i="33"/>
  <c r="I213" i="33" s="1"/>
  <c r="H212" i="33"/>
  <c r="I212" i="33" s="1"/>
  <c r="H195" i="33"/>
  <c r="I195" i="33" s="1"/>
  <c r="H194" i="33"/>
  <c r="I194" i="33" s="1"/>
  <c r="H178" i="33"/>
  <c r="I178" i="33" s="1"/>
  <c r="H177" i="33"/>
  <c r="I177" i="33" s="1"/>
  <c r="H159" i="33"/>
  <c r="I159" i="33" s="1"/>
  <c r="H158" i="33"/>
  <c r="I158" i="33" s="1"/>
  <c r="H141" i="33"/>
  <c r="I141" i="33" s="1"/>
  <c r="H140" i="33"/>
  <c r="I140" i="33" s="1"/>
  <c r="H122" i="33"/>
  <c r="I122" i="33" s="1"/>
  <c r="H121" i="33"/>
  <c r="I121" i="33" s="1"/>
  <c r="H104" i="33"/>
  <c r="I104" i="33" s="1"/>
  <c r="H103" i="33"/>
  <c r="I103" i="33" s="1"/>
  <c r="H85" i="33"/>
  <c r="I85" i="33" s="1"/>
  <c r="H84" i="33"/>
  <c r="I84" i="33" s="1"/>
  <c r="H12" i="11"/>
  <c r="H18" i="11" s="1"/>
  <c r="H29" i="11"/>
  <c r="H35" i="11" s="1"/>
  <c r="H138" i="11"/>
  <c r="H63" i="11"/>
  <c r="H70" i="11" s="1"/>
  <c r="H81" i="11"/>
  <c r="H89" i="11" s="1"/>
  <c r="H46" i="11"/>
  <c r="H52" i="11" s="1"/>
  <c r="H13" i="18"/>
  <c r="I13" i="18" s="1"/>
  <c r="H30" i="33"/>
  <c r="I30" i="33" s="1"/>
  <c r="H10" i="33"/>
  <c r="I10" i="33" s="1"/>
  <c r="H51" i="18"/>
  <c r="I51" i="18" s="1"/>
  <c r="H52" i="18"/>
  <c r="I52" i="18" s="1"/>
  <c r="H11" i="33"/>
  <c r="I11" i="33" s="1"/>
  <c r="H29" i="33"/>
  <c r="I29" i="33" s="1"/>
  <c r="H13" i="33"/>
  <c r="I13" i="33" s="1"/>
  <c r="H50" i="18"/>
  <c r="I50" i="18" s="1"/>
  <c r="H31" i="33"/>
  <c r="I31" i="33" s="1"/>
  <c r="H48" i="33"/>
  <c r="I48" i="33" s="1"/>
  <c r="I49" i="33" s="1"/>
  <c r="I52" i="33" s="1"/>
  <c r="H32" i="33"/>
  <c r="I32" i="33" s="1"/>
  <c r="H12" i="33"/>
  <c r="I12" i="33" s="1"/>
  <c r="H35" i="18"/>
  <c r="I35" i="18" s="1"/>
  <c r="H34" i="18"/>
  <c r="I34" i="18" s="1"/>
  <c r="I538" i="7"/>
  <c r="I556" i="7"/>
  <c r="H31" i="18"/>
  <c r="I31" i="18" s="1"/>
  <c r="H30" i="18"/>
  <c r="I30" i="18" s="1"/>
  <c r="H16" i="32"/>
  <c r="I16" i="32" s="1"/>
  <c r="I17" i="32" s="1"/>
  <c r="I18" i="32" s="1"/>
  <c r="H345" i="31"/>
  <c r="I345" i="31" s="1"/>
  <c r="H324" i="31"/>
  <c r="I324" i="31" s="1"/>
  <c r="H16" i="18"/>
  <c r="I16" i="18" s="1"/>
  <c r="I17" i="18" s="1"/>
  <c r="H462" i="31"/>
  <c r="I462" i="31" s="1"/>
  <c r="I464" i="31" s="1"/>
  <c r="I467" i="31" s="1"/>
  <c r="H441" i="31"/>
  <c r="I441" i="31" s="1"/>
  <c r="I443" i="31" s="1"/>
  <c r="I446" i="31" s="1"/>
  <c r="H420" i="31"/>
  <c r="I420" i="31" s="1"/>
  <c r="I422" i="31" s="1"/>
  <c r="I425" i="31" s="1"/>
  <c r="H399" i="31"/>
  <c r="I399" i="31" s="1"/>
  <c r="I401" i="31" s="1"/>
  <c r="I404" i="31" s="1"/>
  <c r="H285" i="31"/>
  <c r="I285" i="31" s="1"/>
  <c r="H286" i="31"/>
  <c r="I286" i="31" s="1"/>
  <c r="H346" i="31"/>
  <c r="I346" i="31" s="1"/>
  <c r="H325" i="31"/>
  <c r="I325" i="31" s="1"/>
  <c r="H305" i="31"/>
  <c r="I305" i="31" s="1"/>
  <c r="H304" i="31"/>
  <c r="I304" i="31" s="1"/>
  <c r="I406" i="7"/>
  <c r="I456" i="7"/>
  <c r="H809" i="8"/>
  <c r="H814" i="8" s="1"/>
  <c r="H815" i="8" s="1"/>
  <c r="H816" i="8" s="1"/>
  <c r="H853" i="8"/>
  <c r="H859" i="8" s="1"/>
  <c r="H900" i="8"/>
  <c r="H906" i="8" s="1"/>
  <c r="I185" i="9"/>
  <c r="H307" i="22"/>
  <c r="H308" i="22" s="1"/>
  <c r="H309" i="22" s="1"/>
  <c r="I294" i="22" s="1"/>
  <c r="H12" i="18"/>
  <c r="I12" i="18" s="1"/>
  <c r="I102" i="7"/>
  <c r="I177" i="7"/>
  <c r="I196" i="7"/>
  <c r="I237" i="7"/>
  <c r="I320" i="7"/>
  <c r="I374" i="7"/>
  <c r="I424" i="7"/>
  <c r="I506" i="7"/>
  <c r="I588" i="7"/>
  <c r="H264" i="31"/>
  <c r="I264" i="31" s="1"/>
  <c r="H210" i="31"/>
  <c r="I210" i="31" s="1"/>
  <c r="I211" i="31" s="1"/>
  <c r="I212" i="31" s="1"/>
  <c r="I213" i="31" s="1"/>
  <c r="H227" i="31"/>
  <c r="I227" i="31" s="1"/>
  <c r="I228" i="31" s="1"/>
  <c r="I229" i="31" s="1"/>
  <c r="I230" i="31" s="1"/>
  <c r="I231" i="31" s="1"/>
  <c r="J217" i="31" s="1"/>
  <c r="E348" i="27" s="1"/>
  <c r="H265" i="31"/>
  <c r="I265" i="31" s="1"/>
  <c r="H244" i="31"/>
  <c r="I244" i="31" s="1"/>
  <c r="I245" i="31" s="1"/>
  <c r="I246" i="31" s="1"/>
  <c r="I247" i="31" s="1"/>
  <c r="I248" i="31" s="1"/>
  <c r="J234" i="31" s="1"/>
  <c r="E349" i="27" s="1"/>
  <c r="H971" i="8"/>
  <c r="I143" i="9"/>
  <c r="I139" i="7"/>
  <c r="I278" i="7"/>
  <c r="I105" i="9"/>
  <c r="I128" i="5"/>
  <c r="I134" i="5" s="1"/>
  <c r="I135" i="5" s="1"/>
  <c r="I136" i="5" s="1"/>
  <c r="I83" i="7"/>
  <c r="I157" i="7"/>
  <c r="I257" i="7"/>
  <c r="I390" i="7"/>
  <c r="I440" i="7"/>
  <c r="I522" i="7"/>
  <c r="H838" i="8"/>
  <c r="H950" i="8"/>
  <c r="H956" i="8" s="1"/>
  <c r="I28" i="5"/>
  <c r="I34" i="5" s="1"/>
  <c r="I35" i="5" s="1"/>
  <c r="I81" i="5"/>
  <c r="I87" i="5" s="1"/>
  <c r="I88" i="5" s="1"/>
  <c r="I89" i="5" s="1"/>
  <c r="I111" i="5"/>
  <c r="I120" i="7"/>
  <c r="I217" i="7"/>
  <c r="I298" i="7"/>
  <c r="I358" i="7"/>
  <c r="I472" i="7"/>
  <c r="I490" i="7"/>
  <c r="H996" i="8"/>
  <c r="H1021" i="8"/>
  <c r="H1025" i="8"/>
  <c r="I149" i="31"/>
  <c r="I152" i="31" s="1"/>
  <c r="I157" i="31" s="1"/>
  <c r="I158" i="31" s="1"/>
  <c r="I159" i="31" s="1"/>
  <c r="J144" i="31" s="1"/>
  <c r="E343" i="27" s="1"/>
  <c r="I81" i="31"/>
  <c r="I83" i="31" s="1"/>
  <c r="I86" i="31" s="1"/>
  <c r="I87" i="31" s="1"/>
  <c r="H62" i="31"/>
  <c r="I62" i="31" s="1"/>
  <c r="H59" i="31"/>
  <c r="I59" i="31" s="1"/>
  <c r="H40" i="31"/>
  <c r="I40" i="31" s="1"/>
  <c r="H37" i="31"/>
  <c r="I37" i="31" s="1"/>
  <c r="H18" i="31"/>
  <c r="I18" i="31" s="1"/>
  <c r="H16" i="31"/>
  <c r="I16" i="31" s="1"/>
  <c r="H14" i="31"/>
  <c r="I14" i="31" s="1"/>
  <c r="H13" i="31"/>
  <c r="I13" i="31" s="1"/>
  <c r="H111" i="30"/>
  <c r="I111" i="30" s="1"/>
  <c r="I112" i="30" s="1"/>
  <c r="I115" i="30" s="1"/>
  <c r="H95" i="30"/>
  <c r="I95" i="30" s="1"/>
  <c r="I96" i="30" s="1"/>
  <c r="H91" i="30"/>
  <c r="I91" i="30" s="1"/>
  <c r="I93" i="30" s="1"/>
  <c r="H71" i="30"/>
  <c r="I71" i="30" s="1"/>
  <c r="I73" i="30" s="1"/>
  <c r="H75" i="30"/>
  <c r="I75" i="30" s="1"/>
  <c r="I76" i="30" s="1"/>
  <c r="H55" i="30"/>
  <c r="I55" i="30" s="1"/>
  <c r="H52" i="30"/>
  <c r="I52" i="30" s="1"/>
  <c r="I53" i="30" s="1"/>
  <c r="I57" i="30" s="1"/>
  <c r="I58" i="30" s="1"/>
  <c r="I59" i="30" s="1"/>
  <c r="J43" i="30" s="1"/>
  <c r="E328" i="27" s="1"/>
  <c r="H19" i="30"/>
  <c r="I19" i="30" s="1"/>
  <c r="H18" i="30"/>
  <c r="I18" i="30" s="1"/>
  <c r="H14" i="30"/>
  <c r="I14" i="30" s="1"/>
  <c r="I16" i="30" s="1"/>
  <c r="H1141" i="7"/>
  <c r="I1141" i="7" s="1"/>
  <c r="H1140" i="7"/>
  <c r="I1140" i="7" s="1"/>
  <c r="H1123" i="7"/>
  <c r="I1123" i="7" s="1"/>
  <c r="H1122" i="7"/>
  <c r="I1122" i="7" s="1"/>
  <c r="H1105" i="7"/>
  <c r="I1105" i="7" s="1"/>
  <c r="H1104" i="7"/>
  <c r="I1104" i="7" s="1"/>
  <c r="H1087" i="7"/>
  <c r="I1087" i="7" s="1"/>
  <c r="H1086" i="7"/>
  <c r="I1086" i="7" s="1"/>
  <c r="H1069" i="7"/>
  <c r="I1069" i="7" s="1"/>
  <c r="H1068" i="7"/>
  <c r="I1068" i="7" s="1"/>
  <c r="H1049" i="7"/>
  <c r="I1049" i="7" s="1"/>
  <c r="H1050" i="7"/>
  <c r="I1050" i="7" s="1"/>
  <c r="H1031" i="7"/>
  <c r="I1031" i="7" s="1"/>
  <c r="I1032" i="7" s="1"/>
  <c r="I1033" i="7" s="1"/>
  <c r="I1034" i="7" s="1"/>
  <c r="I1035" i="7" s="1"/>
  <c r="J1020" i="7" s="1"/>
  <c r="E316" i="27" s="1"/>
  <c r="H1012" i="7"/>
  <c r="I1012" i="7" s="1"/>
  <c r="I1013" i="7" s="1"/>
  <c r="I1014" i="7" s="1"/>
  <c r="I1015" i="7" s="1"/>
  <c r="I1016" i="7" s="1"/>
  <c r="J1001" i="7" s="1"/>
  <c r="E315" i="27" s="1"/>
  <c r="H993" i="7"/>
  <c r="I993" i="7" s="1"/>
  <c r="I994" i="7" s="1"/>
  <c r="I995" i="7" s="1"/>
  <c r="I996" i="7" s="1"/>
  <c r="I997" i="7" s="1"/>
  <c r="J982" i="7" s="1"/>
  <c r="E314" i="27" s="1"/>
  <c r="H975" i="7"/>
  <c r="I975" i="7" s="1"/>
  <c r="I976" i="7" s="1"/>
  <c r="I977" i="7" s="1"/>
  <c r="I978" i="7" s="1"/>
  <c r="I979" i="7" s="1"/>
  <c r="J964" i="7" s="1"/>
  <c r="E313" i="27" s="1"/>
  <c r="H957" i="7"/>
  <c r="I957" i="7" s="1"/>
  <c r="H956" i="7"/>
  <c r="I956" i="7" s="1"/>
  <c r="H953" i="7"/>
  <c r="I953" i="7" s="1"/>
  <c r="H952" i="7"/>
  <c r="I952" i="7" s="1"/>
  <c r="H937" i="7"/>
  <c r="I937" i="7" s="1"/>
  <c r="H936" i="7"/>
  <c r="I936" i="7" s="1"/>
  <c r="H933" i="7"/>
  <c r="I933" i="7" s="1"/>
  <c r="H932" i="7"/>
  <c r="I932" i="7" s="1"/>
  <c r="H918" i="7"/>
  <c r="I918" i="7" s="1"/>
  <c r="H917" i="7"/>
  <c r="I917" i="7" s="1"/>
  <c r="H914" i="7"/>
  <c r="I914" i="7" s="1"/>
  <c r="H913" i="7"/>
  <c r="I913" i="7" s="1"/>
  <c r="H899" i="7"/>
  <c r="I899" i="7" s="1"/>
  <c r="H898" i="7"/>
  <c r="I898" i="7" s="1"/>
  <c r="H895" i="7"/>
  <c r="I895" i="7" s="1"/>
  <c r="H894" i="7"/>
  <c r="I894" i="7" s="1"/>
  <c r="H880" i="7"/>
  <c r="I880" i="7" s="1"/>
  <c r="H879" i="7"/>
  <c r="I879" i="7" s="1"/>
  <c r="H876" i="7"/>
  <c r="I876" i="7" s="1"/>
  <c r="H875" i="7"/>
  <c r="I875" i="7" s="1"/>
  <c r="H860" i="7"/>
  <c r="I860" i="7" s="1"/>
  <c r="H859" i="7"/>
  <c r="I859" i="7" s="1"/>
  <c r="H856" i="7"/>
  <c r="I856" i="7" s="1"/>
  <c r="H855" i="7"/>
  <c r="I855" i="7" s="1"/>
  <c r="H840" i="7"/>
  <c r="I840" i="7" s="1"/>
  <c r="H839" i="7"/>
  <c r="I839" i="7" s="1"/>
  <c r="H836" i="7"/>
  <c r="I836" i="7" s="1"/>
  <c r="H835" i="7"/>
  <c r="I835" i="7" s="1"/>
  <c r="H820" i="7"/>
  <c r="I820" i="7" s="1"/>
  <c r="H819" i="7"/>
  <c r="I819" i="7" s="1"/>
  <c r="H816" i="7"/>
  <c r="I816" i="7" s="1"/>
  <c r="H815" i="7"/>
  <c r="I815" i="7" s="1"/>
  <c r="H799" i="7"/>
  <c r="I799" i="7" s="1"/>
  <c r="H798" i="7"/>
  <c r="I798" i="7" s="1"/>
  <c r="H795" i="7"/>
  <c r="I795" i="7" s="1"/>
  <c r="H794" i="7"/>
  <c r="I794" i="7" s="1"/>
  <c r="H779" i="7"/>
  <c r="H778" i="7"/>
  <c r="I778" i="7" s="1"/>
  <c r="H775" i="7"/>
  <c r="I775" i="7" s="1"/>
  <c r="H774" i="7"/>
  <c r="I774" i="7" s="1"/>
  <c r="H759" i="7"/>
  <c r="I759" i="7" s="1"/>
  <c r="H758" i="7"/>
  <c r="I758" i="7" s="1"/>
  <c r="H755" i="7"/>
  <c r="I755" i="7" s="1"/>
  <c r="H754" i="7"/>
  <c r="I754" i="7" s="1"/>
  <c r="H739" i="7"/>
  <c r="I739" i="7" s="1"/>
  <c r="H738" i="7"/>
  <c r="I738" i="7" s="1"/>
  <c r="H735" i="7"/>
  <c r="I735" i="7" s="1"/>
  <c r="H734" i="7"/>
  <c r="I734" i="7" s="1"/>
  <c r="H720" i="7"/>
  <c r="I720" i="7" s="1"/>
  <c r="H719" i="7"/>
  <c r="I719" i="7" s="1"/>
  <c r="H716" i="7"/>
  <c r="I716" i="7" s="1"/>
  <c r="H715" i="7"/>
  <c r="I715" i="7" s="1"/>
  <c r="H700" i="7"/>
  <c r="I700" i="7" s="1"/>
  <c r="H699" i="7"/>
  <c r="I699" i="7" s="1"/>
  <c r="H696" i="7"/>
  <c r="I696" i="7" s="1"/>
  <c r="H695" i="7"/>
  <c r="I695" i="7" s="1"/>
  <c r="H679" i="7"/>
  <c r="I679" i="7" s="1"/>
  <c r="H678" i="7"/>
  <c r="I678" i="7" s="1"/>
  <c r="H675" i="7"/>
  <c r="I675" i="7" s="1"/>
  <c r="H674" i="7"/>
  <c r="I674" i="7" s="1"/>
  <c r="H413" i="7"/>
  <c r="I413" i="7" s="1"/>
  <c r="H307" i="7"/>
  <c r="I307" i="7" s="1"/>
  <c r="I308" i="7" s="1"/>
  <c r="H266" i="7"/>
  <c r="I266" i="7" s="1"/>
  <c r="I267" i="7" s="1"/>
  <c r="H164" i="7"/>
  <c r="I164" i="7" s="1"/>
  <c r="I165" i="7" s="1"/>
  <c r="I474" i="7"/>
  <c r="I475" i="7" s="1"/>
  <c r="H934" i="8"/>
  <c r="H940" i="8" s="1"/>
  <c r="H917" i="8"/>
  <c r="H924" i="8" s="1"/>
  <c r="H886" i="8"/>
  <c r="H891" i="8" s="1"/>
  <c r="H795" i="8"/>
  <c r="H800" i="8" s="1"/>
  <c r="H842" i="8"/>
  <c r="H843" i="8" s="1"/>
  <c r="H17" i="8"/>
  <c r="H77" i="8"/>
  <c r="H124" i="8"/>
  <c r="H129" i="8" s="1"/>
  <c r="H130" i="8" s="1"/>
  <c r="H131" i="8" s="1"/>
  <c r="H400" i="8"/>
  <c r="H405" i="8" s="1"/>
  <c r="H406" i="8" s="1"/>
  <c r="H407" i="8" s="1"/>
  <c r="H73" i="8"/>
  <c r="H111" i="8"/>
  <c r="H138" i="8"/>
  <c r="H143" i="8" s="1"/>
  <c r="H144" i="8" s="1"/>
  <c r="H145" i="8" s="1"/>
  <c r="H243" i="8"/>
  <c r="H386" i="8"/>
  <c r="H391" i="8" s="1"/>
  <c r="H392" i="8" s="1"/>
  <c r="H393" i="8" s="1"/>
  <c r="H417" i="8"/>
  <c r="H497" i="8"/>
  <c r="I43" i="5"/>
  <c r="H39" i="8"/>
  <c r="H171" i="8"/>
  <c r="H177" i="8" s="1"/>
  <c r="H224" i="8"/>
  <c r="H229" i="8"/>
  <c r="H355" i="8"/>
  <c r="H477" i="8"/>
  <c r="I12" i="9"/>
  <c r="I18" i="9" s="1"/>
  <c r="I19" i="9" s="1"/>
  <c r="I20" i="9" s="1"/>
  <c r="J5" i="9" s="1"/>
  <c r="H13" i="8"/>
  <c r="H153" i="8"/>
  <c r="H188" i="8"/>
  <c r="H194" i="8" s="1"/>
  <c r="H263" i="8"/>
  <c r="H284" i="8"/>
  <c r="H305" i="8"/>
  <c r="H312" i="8"/>
  <c r="H369" i="8"/>
  <c r="H457" i="8"/>
  <c r="I86" i="9"/>
  <c r="I124" i="9"/>
  <c r="I162" i="9"/>
  <c r="H67" i="9"/>
  <c r="I67" i="9" s="1"/>
  <c r="I69" i="9" s="1"/>
  <c r="I72" i="9" s="1"/>
  <c r="I73" i="9" s="1"/>
  <c r="I74" i="9" s="1"/>
  <c r="J58" i="9" s="1"/>
  <c r="H35" i="8"/>
  <c r="H51" i="8"/>
  <c r="H55" i="8"/>
  <c r="H93" i="8"/>
  <c r="H205" i="8"/>
  <c r="H209" i="8"/>
  <c r="H334" i="8"/>
  <c r="H437" i="8"/>
  <c r="H517" i="8"/>
  <c r="H31" i="8"/>
  <c r="H69" i="8"/>
  <c r="H89" i="8"/>
  <c r="H107" i="8"/>
  <c r="H26" i="9"/>
  <c r="I26" i="9" s="1"/>
  <c r="I29" i="9" s="1"/>
  <c r="I35" i="9" s="1"/>
  <c r="D43" i="9"/>
  <c r="H185" i="5"/>
  <c r="I185" i="5" s="1"/>
  <c r="H184" i="5"/>
  <c r="I184" i="5" s="1"/>
  <c r="H167" i="5"/>
  <c r="I167" i="5" s="1"/>
  <c r="H166" i="5"/>
  <c r="I166" i="5" s="1"/>
  <c r="H48" i="5"/>
  <c r="I48" i="5" s="1"/>
  <c r="H148" i="29"/>
  <c r="I148" i="29" s="1"/>
  <c r="I149" i="29" s="1"/>
  <c r="H145" i="29"/>
  <c r="I145" i="29" s="1"/>
  <c r="H144" i="29"/>
  <c r="I144" i="29" s="1"/>
  <c r="H143" i="29"/>
  <c r="I143" i="29" s="1"/>
  <c r="H125" i="29"/>
  <c r="I125" i="29" s="1"/>
  <c r="H126" i="29"/>
  <c r="I126" i="29" s="1"/>
  <c r="H124" i="29"/>
  <c r="I124" i="29" s="1"/>
  <c r="H121" i="29"/>
  <c r="I121" i="29" s="1"/>
  <c r="I122" i="29" s="1"/>
  <c r="H105" i="29"/>
  <c r="I105" i="29" s="1"/>
  <c r="H104" i="29"/>
  <c r="I104" i="29" s="1"/>
  <c r="H101" i="29"/>
  <c r="I101" i="29" s="1"/>
  <c r="I102" i="29" s="1"/>
  <c r="H83" i="29"/>
  <c r="I83" i="29" s="1"/>
  <c r="H69" i="29"/>
  <c r="I69" i="29" s="1"/>
  <c r="I70" i="29" s="1"/>
  <c r="H65" i="29"/>
  <c r="I65" i="29" s="1"/>
  <c r="I66" i="29" s="1"/>
  <c r="H47" i="29"/>
  <c r="I47" i="29" s="1"/>
  <c r="I48" i="29" s="1"/>
  <c r="H28" i="29"/>
  <c r="I28" i="29" s="1"/>
  <c r="I29" i="29" s="1"/>
  <c r="H14" i="29"/>
  <c r="I14" i="29" s="1"/>
  <c r="I15" i="29" s="1"/>
  <c r="H204" i="28"/>
  <c r="I204" i="28" s="1"/>
  <c r="I205" i="28" s="1"/>
  <c r="I206" i="28" s="1"/>
  <c r="H11" i="29"/>
  <c r="I11" i="29" s="1"/>
  <c r="I12" i="29" s="1"/>
  <c r="H253" i="28"/>
  <c r="I253" i="28" s="1"/>
  <c r="I254" i="28" s="1"/>
  <c r="I255" i="28" s="1"/>
  <c r="H236" i="28"/>
  <c r="I236" i="28" s="1"/>
  <c r="I237" i="28" s="1"/>
  <c r="I238" i="28" s="1"/>
  <c r="H220" i="28"/>
  <c r="I220" i="28" s="1"/>
  <c r="I221" i="28" s="1"/>
  <c r="I222" i="28" s="1"/>
  <c r="H31" i="29"/>
  <c r="I31" i="29" s="1"/>
  <c r="H189" i="28"/>
  <c r="I189" i="28" s="1"/>
  <c r="I190" i="28" s="1"/>
  <c r="I191" i="28" s="1"/>
  <c r="H50" i="29"/>
  <c r="I50" i="29" s="1"/>
  <c r="I51" i="29" s="1"/>
  <c r="H32" i="29"/>
  <c r="I32" i="29" s="1"/>
  <c r="H192" i="4"/>
  <c r="I192" i="4" s="1"/>
  <c r="I193" i="4" s="1"/>
  <c r="I194" i="4" s="1"/>
  <c r="H178" i="4"/>
  <c r="I178" i="4" s="1"/>
  <c r="I179" i="4" s="1"/>
  <c r="I180" i="4" s="1"/>
  <c r="H164" i="4"/>
  <c r="I164" i="4" s="1"/>
  <c r="I165" i="4" s="1"/>
  <c r="I166" i="4" s="1"/>
  <c r="H104" i="4"/>
  <c r="I104" i="4" s="1"/>
  <c r="I105" i="4" s="1"/>
  <c r="I108" i="4" s="1"/>
  <c r="H88" i="4"/>
  <c r="I88" i="4" s="1"/>
  <c r="H674" i="3"/>
  <c r="I674" i="3" s="1"/>
  <c r="I675" i="3" s="1"/>
  <c r="I676" i="3" s="1"/>
  <c r="H554" i="3"/>
  <c r="I554" i="3" s="1"/>
  <c r="I555" i="3" s="1"/>
  <c r="I556" i="3" s="1"/>
  <c r="H539" i="3"/>
  <c r="I539" i="3" s="1"/>
  <c r="I540" i="3" s="1"/>
  <c r="I541" i="3" s="1"/>
  <c r="H227" i="4"/>
  <c r="I227" i="4" s="1"/>
  <c r="I228" i="4" s="1"/>
  <c r="I229" i="4" s="1"/>
  <c r="H207" i="4"/>
  <c r="I207" i="4" s="1"/>
  <c r="I208" i="4" s="1"/>
  <c r="H210" i="4"/>
  <c r="I210" i="4" s="1"/>
  <c r="I211" i="4" s="1"/>
  <c r="H704" i="3"/>
  <c r="I704" i="3" s="1"/>
  <c r="I705" i="3" s="1"/>
  <c r="I706" i="3" s="1"/>
  <c r="H523" i="3"/>
  <c r="H390" i="3"/>
  <c r="I390" i="3" s="1"/>
  <c r="I391" i="3" s="1"/>
  <c r="I392" i="3" s="1"/>
  <c r="H151" i="4"/>
  <c r="H719" i="3"/>
  <c r="I719" i="3" s="1"/>
  <c r="I720" i="3" s="1"/>
  <c r="I721" i="3" s="1"/>
  <c r="H569" i="3"/>
  <c r="I569" i="3" s="1"/>
  <c r="I570" i="3" s="1"/>
  <c r="I571" i="3" s="1"/>
  <c r="H420" i="3"/>
  <c r="H375" i="3"/>
  <c r="H405" i="3"/>
  <c r="I405" i="3" s="1"/>
  <c r="I406" i="3" s="1"/>
  <c r="I407" i="3" s="1"/>
  <c r="H689" i="3"/>
  <c r="I689" i="3" s="1"/>
  <c r="I690" i="3" s="1"/>
  <c r="I691" i="3" s="1"/>
  <c r="H298" i="3"/>
  <c r="I298" i="3" s="1"/>
  <c r="I299" i="3" s="1"/>
  <c r="I300" i="3" s="1"/>
  <c r="H282" i="3"/>
  <c r="I282" i="3" s="1"/>
  <c r="I283" i="3" s="1"/>
  <c r="I284" i="3" s="1"/>
  <c r="I285" i="3" s="1"/>
  <c r="I286" i="3" s="1"/>
  <c r="J273" i="3" s="1"/>
  <c r="E74" i="27" s="1"/>
  <c r="H266" i="3"/>
  <c r="I266" i="3" s="1"/>
  <c r="I267" i="3" s="1"/>
  <c r="I268" i="3" s="1"/>
  <c r="H251" i="3"/>
  <c r="I251" i="3" s="1"/>
  <c r="I252" i="3" s="1"/>
  <c r="I253" i="3" s="1"/>
  <c r="H385" i="2"/>
  <c r="J385" i="2" s="1"/>
  <c r="J386" i="2" s="1"/>
  <c r="H652" i="2"/>
  <c r="J652" i="2" s="1"/>
  <c r="H671" i="2"/>
  <c r="J671" i="2" s="1"/>
  <c r="H651" i="2"/>
  <c r="J651" i="2" s="1"/>
  <c r="H635" i="2"/>
  <c r="J635" i="2" s="1"/>
  <c r="J636" i="2" s="1"/>
  <c r="J637" i="2" s="1"/>
  <c r="J638" i="2" s="1"/>
  <c r="J639" i="2" s="1"/>
  <c r="H672" i="2"/>
  <c r="J672" i="2" s="1"/>
  <c r="J664" i="2"/>
  <c r="J644" i="2"/>
  <c r="H400" i="2"/>
  <c r="J400" i="2" s="1"/>
  <c r="J401" i="2" s="1"/>
  <c r="J411" i="2"/>
  <c r="J417" i="2" s="1"/>
  <c r="J418" i="2" s="1"/>
  <c r="J419" i="2" s="1"/>
  <c r="J456" i="2"/>
  <c r="J462" i="2" s="1"/>
  <c r="J463" i="2" s="1"/>
  <c r="J464" i="2" s="1"/>
  <c r="J13" i="2"/>
  <c r="J62" i="2"/>
  <c r="J366" i="2"/>
  <c r="J372" i="2" s="1"/>
  <c r="J373" i="2" s="1"/>
  <c r="J374" i="2" s="1"/>
  <c r="J441" i="2"/>
  <c r="J486" i="2"/>
  <c r="J492" i="2" s="1"/>
  <c r="J493" i="2" s="1"/>
  <c r="J494" i="2" s="1"/>
  <c r="J323" i="2"/>
  <c r="J328" i="2" s="1"/>
  <c r="J329" i="2" s="1"/>
  <c r="J330" i="2" s="1"/>
  <c r="J351" i="2"/>
  <c r="J357" i="2" s="1"/>
  <c r="J358" i="2" s="1"/>
  <c r="J359" i="2" s="1"/>
  <c r="J597" i="2"/>
  <c r="J23" i="2"/>
  <c r="J122" i="2"/>
  <c r="J196" i="2"/>
  <c r="J212" i="2"/>
  <c r="J568" i="2"/>
  <c r="J129" i="2"/>
  <c r="J309" i="2"/>
  <c r="J314" i="2" s="1"/>
  <c r="J315" i="2" s="1"/>
  <c r="J316" i="2" s="1"/>
  <c r="J337" i="2"/>
  <c r="J342" i="2" s="1"/>
  <c r="J343" i="2" s="1"/>
  <c r="J344" i="2" s="1"/>
  <c r="J381" i="2"/>
  <c r="J426" i="2"/>
  <c r="J432" i="2" s="1"/>
  <c r="J433" i="2" s="1"/>
  <c r="J434" i="2" s="1"/>
  <c r="J471" i="2"/>
  <c r="J477" i="2" s="1"/>
  <c r="J478" i="2" s="1"/>
  <c r="J479" i="2" s="1"/>
  <c r="J572" i="2"/>
  <c r="J445" i="2"/>
  <c r="J446" i="2" s="1"/>
  <c r="J68" i="2"/>
  <c r="J69" i="2"/>
  <c r="J107" i="2"/>
  <c r="J108" i="2" s="1"/>
  <c r="H262" i="2"/>
  <c r="J262" i="2" s="1"/>
  <c r="H263" i="2"/>
  <c r="J263" i="2" s="1"/>
  <c r="H264" i="2"/>
  <c r="J264" i="2" s="1"/>
  <c r="H261" i="2"/>
  <c r="J261" i="2" s="1"/>
  <c r="H260" i="2"/>
  <c r="J260" i="2" s="1"/>
  <c r="H259" i="2"/>
  <c r="J259" i="2" s="1"/>
  <c r="H256" i="2"/>
  <c r="J256" i="2" s="1"/>
  <c r="H255" i="2"/>
  <c r="J255" i="2" s="1"/>
  <c r="H254" i="2"/>
  <c r="J254" i="2" s="1"/>
  <c r="H253" i="2"/>
  <c r="J253" i="2" s="1"/>
  <c r="H238" i="2"/>
  <c r="J238" i="2" s="1"/>
  <c r="H237" i="2"/>
  <c r="J237" i="2" s="1"/>
  <c r="H236" i="2"/>
  <c r="J236" i="2" s="1"/>
  <c r="H235" i="2"/>
  <c r="J235" i="2" s="1"/>
  <c r="H233" i="2"/>
  <c r="J233" i="2" s="1"/>
  <c r="H231" i="2"/>
  <c r="J231" i="2" s="1"/>
  <c r="H230" i="2"/>
  <c r="J230" i="2" s="1"/>
  <c r="H214" i="15"/>
  <c r="H215" i="15" s="1"/>
  <c r="H229" i="2"/>
  <c r="J229" i="2" s="1"/>
  <c r="G234" i="15"/>
  <c r="H234" i="15" s="1"/>
  <c r="H235" i="15" s="1"/>
  <c r="H1882" i="14"/>
  <c r="H228" i="2"/>
  <c r="J228" i="2" s="1"/>
  <c r="G124" i="13"/>
  <c r="H124" i="13" s="1"/>
  <c r="H126" i="13" s="1"/>
  <c r="H153" i="2"/>
  <c r="J153" i="2" s="1"/>
  <c r="H175" i="2"/>
  <c r="J175" i="2" s="1"/>
  <c r="H174" i="2"/>
  <c r="J174" i="2" s="1"/>
  <c r="J152" i="2"/>
  <c r="H151" i="2"/>
  <c r="J151" i="2" s="1"/>
  <c r="H150" i="2"/>
  <c r="J150" i="2" s="1"/>
  <c r="H90" i="2"/>
  <c r="J90" i="2" s="1"/>
  <c r="H41" i="2"/>
  <c r="J41" i="2" s="1"/>
  <c r="H89" i="2"/>
  <c r="J89" i="2" s="1"/>
  <c r="H109" i="9"/>
  <c r="I109" i="9" s="1"/>
  <c r="I110" i="9" s="1"/>
  <c r="G1978" i="14"/>
  <c r="H1978" i="14" s="1"/>
  <c r="H1982" i="14" s="1"/>
  <c r="G1804" i="14"/>
  <c r="H1804" i="14" s="1"/>
  <c r="H1807" i="14" s="1"/>
  <c r="H240" i="7"/>
  <c r="I240" i="7" s="1"/>
  <c r="I244" i="7" s="1"/>
  <c r="G1743" i="14"/>
  <c r="H1743" i="14" s="1"/>
  <c r="H1746" i="14" s="1"/>
  <c r="G1901" i="14"/>
  <c r="H1901" i="14" s="1"/>
  <c r="H1903" i="14" s="1"/>
  <c r="G1178" i="14"/>
  <c r="H1178" i="14" s="1"/>
  <c r="H1181" i="14" s="1"/>
  <c r="G519" i="8"/>
  <c r="H519" i="8" s="1"/>
  <c r="H523" i="8" s="1"/>
  <c r="G584" i="8"/>
  <c r="H584" i="8" s="1"/>
  <c r="H588" i="8" s="1"/>
  <c r="G647" i="8"/>
  <c r="H647" i="8" s="1"/>
  <c r="H651" i="8" s="1"/>
  <c r="G710" i="8"/>
  <c r="H710" i="8" s="1"/>
  <c r="H714" i="8" s="1"/>
  <c r="G91" i="10"/>
  <c r="H91" i="10" s="1"/>
  <c r="H93" i="10" s="1"/>
  <c r="G271" i="13"/>
  <c r="H271" i="13" s="1"/>
  <c r="G491" i="15"/>
  <c r="H491" i="15" s="1"/>
  <c r="H493" i="15" s="1"/>
  <c r="G793" i="14"/>
  <c r="H793" i="14" s="1"/>
  <c r="H796" i="14" s="1"/>
  <c r="G459" i="8"/>
  <c r="H459" i="8" s="1"/>
  <c r="H463" i="8" s="1"/>
  <c r="G129" i="10"/>
  <c r="H129" i="10" s="1"/>
  <c r="H131" i="10" s="1"/>
  <c r="G226" i="10"/>
  <c r="H226" i="10" s="1"/>
  <c r="H229" i="10" s="1"/>
  <c r="G286" i="10"/>
  <c r="H286" i="10" s="1"/>
  <c r="H289" i="10" s="1"/>
  <c r="H103" i="11"/>
  <c r="H105" i="11" s="1"/>
  <c r="H108" i="11" s="1"/>
  <c r="G262" i="12"/>
  <c r="H262" i="12" s="1"/>
  <c r="H263" i="12" s="1"/>
  <c r="G1566" i="14"/>
  <c r="H1566" i="14" s="1"/>
  <c r="H1569" i="14" s="1"/>
  <c r="G1628" i="14"/>
  <c r="H1628" i="14" s="1"/>
  <c r="H1630" i="14" s="1"/>
  <c r="G1843" i="14"/>
  <c r="H1843" i="14" s="1"/>
  <c r="H1845" i="14" s="1"/>
  <c r="G1097" i="14"/>
  <c r="H1097" i="14" s="1"/>
  <c r="H1100" i="14" s="1"/>
  <c r="H145" i="9"/>
  <c r="I145" i="9" s="1"/>
  <c r="I148" i="9" s="1"/>
  <c r="G188" i="14"/>
  <c r="H188" i="14" s="1"/>
  <c r="H191" i="14" s="1"/>
  <c r="H31" i="7"/>
  <c r="I31" i="7" s="1"/>
  <c r="I33" i="7" s="1"/>
  <c r="H68" i="7"/>
  <c r="I68" i="7" s="1"/>
  <c r="I70" i="7" s="1"/>
  <c r="H105" i="7"/>
  <c r="I105" i="7" s="1"/>
  <c r="I107" i="7" s="1"/>
  <c r="H142" i="7"/>
  <c r="I142" i="7" s="1"/>
  <c r="I144" i="7" s="1"/>
  <c r="H180" i="7"/>
  <c r="I180" i="7" s="1"/>
  <c r="I182" i="7" s="1"/>
  <c r="H220" i="7"/>
  <c r="I220" i="7" s="1"/>
  <c r="I224" i="7" s="1"/>
  <c r="H281" i="7"/>
  <c r="I281" i="7" s="1"/>
  <c r="I285" i="7" s="1"/>
  <c r="G34" i="10"/>
  <c r="H34" i="10" s="1"/>
  <c r="H36" i="10" s="1"/>
  <c r="G384" i="10"/>
  <c r="H384" i="10" s="1"/>
  <c r="H386" i="10" s="1"/>
  <c r="G155" i="12"/>
  <c r="H155" i="12" s="1"/>
  <c r="H157" i="12" s="1"/>
  <c r="G191" i="12"/>
  <c r="H191" i="12" s="1"/>
  <c r="H193" i="12" s="1"/>
  <c r="G227" i="12"/>
  <c r="H227" i="12" s="1"/>
  <c r="H229" i="12" s="1"/>
  <c r="G129" i="14"/>
  <c r="H129" i="14" s="1"/>
  <c r="H131" i="14" s="1"/>
  <c r="G407" i="14"/>
  <c r="H407" i="14" s="1"/>
  <c r="H410" i="14" s="1"/>
  <c r="G468" i="14"/>
  <c r="H468" i="14" s="1"/>
  <c r="H471" i="14" s="1"/>
  <c r="G528" i="14"/>
  <c r="H528" i="14" s="1"/>
  <c r="H531" i="14" s="1"/>
  <c r="G712" i="14"/>
  <c r="H712" i="14" s="1"/>
  <c r="H715" i="14" s="1"/>
  <c r="G772" i="14"/>
  <c r="H772" i="14" s="1"/>
  <c r="H775" i="14" s="1"/>
  <c r="G833" i="14"/>
  <c r="H833" i="14" s="1"/>
  <c r="H836" i="14" s="1"/>
  <c r="G893" i="14"/>
  <c r="H893" i="14" s="1"/>
  <c r="H896" i="14" s="1"/>
  <c r="G953" i="14"/>
  <c r="H953" i="14" s="1"/>
  <c r="H956" i="14" s="1"/>
  <c r="G1015" i="14"/>
  <c r="H1015" i="14" s="1"/>
  <c r="H1018" i="14" s="1"/>
  <c r="G1075" i="14"/>
  <c r="H1075" i="14" s="1"/>
  <c r="H1078" i="14" s="1"/>
  <c r="G1137" i="14"/>
  <c r="H1137" i="14" s="1"/>
  <c r="H1140" i="14" s="1"/>
  <c r="G1199" i="14"/>
  <c r="H1199" i="14" s="1"/>
  <c r="H1202" i="14" s="1"/>
  <c r="G1259" i="14"/>
  <c r="H1259" i="14" s="1"/>
  <c r="H1262" i="14" s="1"/>
  <c r="G1783" i="14"/>
  <c r="H1783" i="14" s="1"/>
  <c r="H1786" i="14" s="1"/>
  <c r="G1881" i="14"/>
  <c r="H1881" i="14" s="1"/>
  <c r="G428" i="14"/>
  <c r="H428" i="14" s="1"/>
  <c r="H431" i="14" s="1"/>
  <c r="G853" i="14"/>
  <c r="H853" i="14" s="1"/>
  <c r="H856" i="14" s="1"/>
  <c r="G248" i="14"/>
  <c r="H248" i="14" s="1"/>
  <c r="H251" i="14" s="1"/>
  <c r="G439" i="8"/>
  <c r="H439" i="8" s="1"/>
  <c r="H443" i="8" s="1"/>
  <c r="G499" i="8"/>
  <c r="H499" i="8" s="1"/>
  <c r="H503" i="8" s="1"/>
  <c r="G563" i="8"/>
  <c r="H563" i="8" s="1"/>
  <c r="H567" i="8" s="1"/>
  <c r="G626" i="8"/>
  <c r="H626" i="8" s="1"/>
  <c r="H630" i="8" s="1"/>
  <c r="G689" i="8"/>
  <c r="H689" i="8" s="1"/>
  <c r="H693" i="8" s="1"/>
  <c r="G974" i="8"/>
  <c r="H974" i="8" s="1"/>
  <c r="G167" i="10"/>
  <c r="H167" i="10" s="1"/>
  <c r="H169" i="10" s="1"/>
  <c r="G479" i="10"/>
  <c r="H479" i="10" s="1"/>
  <c r="H482" i="10" s="1"/>
  <c r="G34" i="14"/>
  <c r="H34" i="14" s="1"/>
  <c r="H36" i="14" s="1"/>
  <c r="G1666" i="14"/>
  <c r="H1666" i="14" s="1"/>
  <c r="H1668" i="14" s="1"/>
  <c r="H1671" i="14" s="1"/>
  <c r="G488" i="14"/>
  <c r="H488" i="14" s="1"/>
  <c r="H491" i="14" s="1"/>
  <c r="G913" i="14"/>
  <c r="H913" i="14" s="1"/>
  <c r="H916" i="14" s="1"/>
  <c r="G1939" i="14"/>
  <c r="H1939" i="14" s="1"/>
  <c r="H1941" i="14" s="1"/>
  <c r="G185" i="21"/>
  <c r="H185" i="21" s="1"/>
  <c r="H188" i="21" s="1"/>
  <c r="G129" i="21"/>
  <c r="H129" i="21" s="1"/>
  <c r="H131" i="21" s="1"/>
  <c r="G14" i="24"/>
  <c r="H14" i="24" s="1"/>
  <c r="G36" i="24"/>
  <c r="H36" i="24" s="1"/>
  <c r="G58" i="24"/>
  <c r="H58" i="24" s="1"/>
  <c r="H63" i="24" s="1"/>
  <c r="H66" i="24" s="1"/>
  <c r="H67" i="24" s="1"/>
  <c r="G756" i="8"/>
  <c r="H756" i="8" s="1"/>
  <c r="H761" i="8" s="1"/>
  <c r="G999" i="8"/>
  <c r="H999" i="8" s="1"/>
  <c r="G72" i="10"/>
  <c r="H72" i="10" s="1"/>
  <c r="H74" i="10" s="1"/>
  <c r="H142" i="11"/>
  <c r="H145" i="11" s="1"/>
  <c r="G13" i="12"/>
  <c r="H13" i="12" s="1"/>
  <c r="H15" i="12" s="1"/>
  <c r="G49" i="12"/>
  <c r="H49" i="12" s="1"/>
  <c r="H51" i="12" s="1"/>
  <c r="G85" i="12"/>
  <c r="H85" i="12" s="1"/>
  <c r="H87" i="12" s="1"/>
  <c r="G168" i="14"/>
  <c r="H168" i="14" s="1"/>
  <c r="H171" i="14" s="1"/>
  <c r="G228" i="14"/>
  <c r="H228" i="14" s="1"/>
  <c r="H231" i="14" s="1"/>
  <c r="G288" i="14"/>
  <c r="H288" i="14" s="1"/>
  <c r="H291" i="14" s="1"/>
  <c r="G349" i="14"/>
  <c r="H349" i="14" s="1"/>
  <c r="H352" i="14" s="1"/>
  <c r="G472" i="15"/>
  <c r="H472" i="15" s="1"/>
  <c r="H474" i="15" s="1"/>
  <c r="H301" i="7"/>
  <c r="I301" i="7" s="1"/>
  <c r="I305" i="7" s="1"/>
  <c r="G186" i="10"/>
  <c r="H186" i="10" s="1"/>
  <c r="H188" i="10" s="1"/>
  <c r="G975" i="14"/>
  <c r="H975" i="14" s="1"/>
  <c r="H978" i="14" s="1"/>
  <c r="G91" i="14"/>
  <c r="H91" i="14" s="1"/>
  <c r="H93" i="14" s="1"/>
  <c r="H90" i="9"/>
  <c r="I90" i="9" s="1"/>
  <c r="I91" i="9" s="1"/>
  <c r="G206" i="10"/>
  <c r="H206" i="10" s="1"/>
  <c r="H209" i="10" s="1"/>
  <c r="G266" i="10"/>
  <c r="H266" i="10" s="1"/>
  <c r="H269" i="10" s="1"/>
  <c r="G327" i="10"/>
  <c r="H327" i="10" s="1"/>
  <c r="H329" i="10" s="1"/>
  <c r="G72" i="14"/>
  <c r="H72" i="14" s="1"/>
  <c r="H74" i="14" s="1"/>
  <c r="G1546" i="14"/>
  <c r="H1546" i="14" s="1"/>
  <c r="H1549" i="14" s="1"/>
  <c r="G1606" i="14"/>
  <c r="H1606" i="14" s="1"/>
  <c r="H1609" i="14" s="1"/>
  <c r="G1824" i="14"/>
  <c r="H1824" i="14" s="1"/>
  <c r="H1826" i="14" s="1"/>
  <c r="G1920" i="14"/>
  <c r="H1920" i="14" s="1"/>
  <c r="H1921" i="14" s="1"/>
  <c r="G103" i="12"/>
  <c r="H103" i="12" s="1"/>
  <c r="H105" i="12" s="1"/>
  <c r="G672" i="14"/>
  <c r="H672" i="14" s="1"/>
  <c r="H675" i="14" s="1"/>
  <c r="G1035" i="14"/>
  <c r="H1035" i="14" s="1"/>
  <c r="H1038" i="14" s="1"/>
  <c r="G308" i="14"/>
  <c r="H308" i="14" s="1"/>
  <c r="H311" i="14" s="1"/>
  <c r="H260" i="7"/>
  <c r="I260" i="7" s="1"/>
  <c r="I264" i="7" s="1"/>
  <c r="G977" i="8"/>
  <c r="H977" i="8" s="1"/>
  <c r="G110" i="10"/>
  <c r="H110" i="10" s="1"/>
  <c r="H112" i="10" s="1"/>
  <c r="G387" i="14"/>
  <c r="H387" i="14" s="1"/>
  <c r="H390" i="14" s="1"/>
  <c r="G448" i="14"/>
  <c r="H448" i="14" s="1"/>
  <c r="H451" i="14" s="1"/>
  <c r="G508" i="14"/>
  <c r="H508" i="14" s="1"/>
  <c r="H511" i="14" s="1"/>
  <c r="G692" i="14"/>
  <c r="H692" i="14" s="1"/>
  <c r="H695" i="14" s="1"/>
  <c r="G752" i="14"/>
  <c r="H752" i="14" s="1"/>
  <c r="H755" i="14" s="1"/>
  <c r="G813" i="14"/>
  <c r="H813" i="14" s="1"/>
  <c r="H816" i="14" s="1"/>
  <c r="G873" i="14"/>
  <c r="H873" i="14" s="1"/>
  <c r="H876" i="14" s="1"/>
  <c r="G933" i="14"/>
  <c r="H933" i="14" s="1"/>
  <c r="H936" i="14" s="1"/>
  <c r="G995" i="14"/>
  <c r="H995" i="14" s="1"/>
  <c r="H998" i="14" s="1"/>
  <c r="G1055" i="14"/>
  <c r="H1055" i="14" s="1"/>
  <c r="H1058" i="14" s="1"/>
  <c r="G1117" i="14"/>
  <c r="H1117" i="14" s="1"/>
  <c r="H1120" i="14" s="1"/>
  <c r="G1239" i="14"/>
  <c r="H1239" i="14" s="1"/>
  <c r="H1242" i="14" s="1"/>
  <c r="G1763" i="14"/>
  <c r="H1763" i="14" s="1"/>
  <c r="H1766" i="14" s="1"/>
  <c r="G510" i="15"/>
  <c r="H510" i="15" s="1"/>
  <c r="H512" i="15" s="1"/>
  <c r="G499" i="10"/>
  <c r="H499" i="10" s="1"/>
  <c r="H502" i="10" s="1"/>
  <c r="G53" i="14"/>
  <c r="H53" i="14" s="1"/>
  <c r="H55" i="14" s="1"/>
  <c r="G286" i="8"/>
  <c r="H286" i="8" s="1"/>
  <c r="H291" i="8" s="1"/>
  <c r="G479" i="8"/>
  <c r="H479" i="8" s="1"/>
  <c r="H483" i="8" s="1"/>
  <c r="G541" i="8"/>
  <c r="H541" i="8" s="1"/>
  <c r="H545" i="8" s="1"/>
  <c r="G605" i="8"/>
  <c r="H605" i="8" s="1"/>
  <c r="H609" i="8" s="1"/>
  <c r="G668" i="8"/>
  <c r="H668" i="8" s="1"/>
  <c r="H672" i="8" s="1"/>
  <c r="G733" i="8"/>
  <c r="H733" i="8" s="1"/>
  <c r="H738" i="8" s="1"/>
  <c r="H128" i="9"/>
  <c r="I128" i="9" s="1"/>
  <c r="I129" i="9" s="1"/>
  <c r="H164" i="9"/>
  <c r="I164" i="9" s="1"/>
  <c r="I167" i="9" s="1"/>
  <c r="G15" i="10"/>
  <c r="H15" i="10" s="1"/>
  <c r="H17" i="10" s="1"/>
  <c r="G365" i="10"/>
  <c r="H365" i="10" s="1"/>
  <c r="H367" i="10" s="1"/>
  <c r="G110" i="14"/>
  <c r="H110" i="14" s="1"/>
  <c r="H112" i="14" s="1"/>
  <c r="G2019" i="14"/>
  <c r="H2019" i="14" s="1"/>
  <c r="H2020" i="14" s="1"/>
  <c r="G265" i="8"/>
  <c r="H265" i="8" s="1"/>
  <c r="H270" i="8" s="1"/>
  <c r="G732" i="14"/>
  <c r="H732" i="14" s="1"/>
  <c r="H735" i="14" s="1"/>
  <c r="G1219" i="14"/>
  <c r="H1219" i="14" s="1"/>
  <c r="H1222" i="14" s="1"/>
  <c r="G346" i="10"/>
  <c r="H346" i="10" s="1"/>
  <c r="H348" i="10" s="1"/>
  <c r="H323" i="7"/>
  <c r="I323" i="7" s="1"/>
  <c r="I326" i="7" s="1"/>
  <c r="G419" i="8"/>
  <c r="H419" i="8" s="1"/>
  <c r="H423" i="8" s="1"/>
  <c r="H49" i="7"/>
  <c r="I49" i="7" s="1"/>
  <c r="I51" i="7" s="1"/>
  <c r="H86" i="7"/>
  <c r="I86" i="7" s="1"/>
  <c r="I88" i="7" s="1"/>
  <c r="H123" i="7"/>
  <c r="I123" i="7" s="1"/>
  <c r="I125" i="7" s="1"/>
  <c r="H160" i="7"/>
  <c r="I160" i="7" s="1"/>
  <c r="I162" i="7" s="1"/>
  <c r="H199" i="7"/>
  <c r="I199" i="7" s="1"/>
  <c r="I201" i="7" s="1"/>
  <c r="G1003" i="8"/>
  <c r="H1003" i="8" s="1"/>
  <c r="G148" i="10"/>
  <c r="H148" i="10" s="1"/>
  <c r="H150" i="10" s="1"/>
  <c r="G122" i="11"/>
  <c r="H122" i="11" s="1"/>
  <c r="H124" i="11" s="1"/>
  <c r="G173" i="12"/>
  <c r="H173" i="12" s="1"/>
  <c r="H175" i="12" s="1"/>
  <c r="G209" i="12"/>
  <c r="H209" i="12" s="1"/>
  <c r="H211" i="12" s="1"/>
  <c r="G245" i="12"/>
  <c r="H245" i="12" s="1"/>
  <c r="H246" i="12" s="1"/>
  <c r="G15" i="14"/>
  <c r="H15" i="14" s="1"/>
  <c r="H17" i="14" s="1"/>
  <c r="G208" i="14"/>
  <c r="H208" i="14" s="1"/>
  <c r="H211" i="14" s="1"/>
  <c r="G268" i="14"/>
  <c r="H268" i="14" s="1"/>
  <c r="H271" i="14" s="1"/>
  <c r="G329" i="14"/>
  <c r="H329" i="14" s="1"/>
  <c r="H332" i="14" s="1"/>
  <c r="G1647" i="14"/>
  <c r="H1647" i="14" s="1"/>
  <c r="H1649" i="14" s="1"/>
  <c r="G31" i="12"/>
  <c r="H31" i="12" s="1"/>
  <c r="H33" i="12" s="1"/>
  <c r="G270" i="13"/>
  <c r="H270" i="13" s="1"/>
  <c r="G1301" i="14"/>
  <c r="H1301" i="14" s="1"/>
  <c r="H1304" i="14" s="1"/>
  <c r="H1307" i="14" s="1"/>
  <c r="H1308" i="14" s="1"/>
  <c r="G246" i="8"/>
  <c r="H246" i="8" s="1"/>
  <c r="H248" i="8" s="1"/>
  <c r="G372" i="8"/>
  <c r="H372" i="8" s="1"/>
  <c r="H374" i="8" s="1"/>
  <c r="G53" i="10"/>
  <c r="H53" i="10" s="1"/>
  <c r="H55" i="10" s="1"/>
  <c r="G246" i="10"/>
  <c r="H246" i="10" s="1"/>
  <c r="H249" i="10" s="1"/>
  <c r="G306" i="10"/>
  <c r="H306" i="10" s="1"/>
  <c r="H309" i="10" s="1"/>
  <c r="G138" i="12"/>
  <c r="H138" i="12" s="1"/>
  <c r="H139" i="12" s="1"/>
  <c r="G148" i="14"/>
  <c r="H148" i="14" s="1"/>
  <c r="H150" i="14" s="1"/>
  <c r="H1586" i="14"/>
  <c r="H1589" i="14" s="1"/>
  <c r="G453" i="15"/>
  <c r="H453" i="15" s="1"/>
  <c r="H455" i="15" s="1"/>
  <c r="J44" i="2"/>
  <c r="J45" i="2"/>
  <c r="H362" i="7"/>
  <c r="I362" i="7" s="1"/>
  <c r="I364" i="7" s="1"/>
  <c r="H545" i="7"/>
  <c r="I545" i="7" s="1"/>
  <c r="H599" i="15"/>
  <c r="J396" i="2"/>
  <c r="H44" i="26"/>
  <c r="D61" i="26"/>
  <c r="H21" i="26"/>
  <c r="I6" i="26" s="1"/>
  <c r="H282" i="21"/>
  <c r="H288" i="21" s="1"/>
  <c r="H289" i="21" s="1"/>
  <c r="H36" i="23"/>
  <c r="H37" i="23" s="1"/>
  <c r="H38" i="23" s="1"/>
  <c r="I23" i="23" s="1"/>
  <c r="E1479" i="27" s="1"/>
  <c r="H228" i="25"/>
  <c r="H277" i="25"/>
  <c r="F295" i="25"/>
  <c r="F260" i="25"/>
  <c r="H260" i="25" s="1"/>
  <c r="H261" i="25" s="1"/>
  <c r="H243" i="25"/>
  <c r="H246" i="25" s="1"/>
  <c r="D272" i="25"/>
  <c r="H254" i="25"/>
  <c r="H257" i="25" s="1"/>
  <c r="D61" i="23"/>
  <c r="H44" i="23"/>
  <c r="H47" i="23" s="1"/>
  <c r="H53" i="23" s="1"/>
  <c r="H54" i="23" s="1"/>
  <c r="H405" i="21"/>
  <c r="H411" i="21" s="1"/>
  <c r="H412" i="21" s="1"/>
  <c r="H348" i="8"/>
  <c r="H479" i="7"/>
  <c r="I479" i="7" s="1"/>
  <c r="G740" i="8"/>
  <c r="H740" i="8" s="1"/>
  <c r="H741" i="8" s="1"/>
  <c r="H324" i="22"/>
  <c r="H325" i="22" s="1"/>
  <c r="H326" i="22" s="1"/>
  <c r="I311" i="22" s="1"/>
  <c r="H326" i="8"/>
  <c r="H136" i="12"/>
  <c r="H214" i="19"/>
  <c r="H136" i="19"/>
  <c r="H142" i="19" s="1"/>
  <c r="H143" i="19" s="1"/>
  <c r="H561" i="8"/>
  <c r="H530" i="15"/>
  <c r="H79" i="20"/>
  <c r="H202" i="21"/>
  <c r="H342" i="22"/>
  <c r="H343" i="22" s="1"/>
  <c r="I328" i="22" s="1"/>
  <c r="H291" i="22"/>
  <c r="H292" i="22" s="1"/>
  <c r="I277" i="22" s="1"/>
  <c r="I38" i="22"/>
  <c r="E1440" i="27" s="1"/>
  <c r="H35" i="22"/>
  <c r="H36" i="22" s="1"/>
  <c r="I21" i="22" s="1"/>
  <c r="E1439" i="27" s="1"/>
  <c r="H349" i="22"/>
  <c r="H352" i="22" s="1"/>
  <c r="H358" i="22" s="1"/>
  <c r="D366" i="22"/>
  <c r="G366" i="22" s="1"/>
  <c r="D76" i="22"/>
  <c r="H59" i="22"/>
  <c r="H62" i="22" s="1"/>
  <c r="H68" i="22" s="1"/>
  <c r="F543" i="22"/>
  <c r="H543" i="22" s="1"/>
  <c r="H544" i="22" s="1"/>
  <c r="H526" i="22"/>
  <c r="H527" i="22" s="1"/>
  <c r="H388" i="21"/>
  <c r="H394" i="21" s="1"/>
  <c r="H422" i="21"/>
  <c r="H429" i="21" s="1"/>
  <c r="H370" i="21"/>
  <c r="H376" i="21" s="1"/>
  <c r="H377" i="21" s="1"/>
  <c r="H93" i="20"/>
  <c r="H99" i="20" s="1"/>
  <c r="H100" i="20" s="1"/>
  <c r="H74" i="20"/>
  <c r="H270" i="19"/>
  <c r="H228" i="19"/>
  <c r="H232" i="19"/>
  <c r="H15" i="19"/>
  <c r="H16" i="19" s="1"/>
  <c r="H24" i="19"/>
  <c r="H288" i="19"/>
  <c r="H195" i="19"/>
  <c r="H210" i="19"/>
  <c r="H191" i="19"/>
  <c r="H265" i="19"/>
  <c r="H88" i="19"/>
  <c r="H284" i="19"/>
  <c r="H39" i="19"/>
  <c r="H45" i="19" s="1"/>
  <c r="H46" i="19" s="1"/>
  <c r="H52" i="17"/>
  <c r="H53" i="17" s="1"/>
  <c r="H47" i="17"/>
  <c r="H173" i="16"/>
  <c r="I181" i="9"/>
  <c r="I102" i="5"/>
  <c r="I103" i="5" s="1"/>
  <c r="I104" i="5" s="1"/>
  <c r="J91" i="5" s="1"/>
  <c r="E166" i="27" s="1"/>
  <c r="H107" i="14"/>
  <c r="I132" i="4"/>
  <c r="I138" i="4" s="1"/>
  <c r="I139" i="4" s="1"/>
  <c r="I140" i="4" s="1"/>
  <c r="J127" i="4" s="1"/>
  <c r="E123" i="27" s="1"/>
  <c r="H1430" i="14"/>
  <c r="H1052" i="14"/>
  <c r="H83" i="12"/>
  <c r="H582" i="8"/>
  <c r="I54" i="4"/>
  <c r="I60" i="4" s="1"/>
  <c r="I61" i="4" s="1"/>
  <c r="I62" i="4" s="1"/>
  <c r="J49" i="4" s="1"/>
  <c r="E118" i="27" s="1"/>
  <c r="I572" i="7"/>
  <c r="H869" i="8"/>
  <c r="H875" i="8" s="1"/>
  <c r="H876" i="8" s="1"/>
  <c r="H877" i="8" s="1"/>
  <c r="I864" i="8" s="1"/>
  <c r="H666" i="8"/>
  <c r="I10" i="4"/>
  <c r="I15" i="4" s="1"/>
  <c r="I16" i="4" s="1"/>
  <c r="I17" i="4" s="1"/>
  <c r="J5" i="4" s="1"/>
  <c r="E115" i="27" s="1"/>
  <c r="H86" i="15"/>
  <c r="H159" i="15"/>
  <c r="H63" i="15"/>
  <c r="H884" i="15"/>
  <c r="H890" i="15" s="1"/>
  <c r="H891" i="15" s="1"/>
  <c r="H81" i="15"/>
  <c r="H29" i="15"/>
  <c r="H35" i="15" s="1"/>
  <c r="H119" i="12"/>
  <c r="H125" i="12" s="1"/>
  <c r="H1216" i="14"/>
  <c r="H687" i="8"/>
  <c r="H539" i="8"/>
  <c r="H126" i="10"/>
  <c r="H731" i="8"/>
  <c r="H810" i="14"/>
  <c r="H1840" i="14"/>
  <c r="H50" i="14"/>
  <c r="H1426" i="14"/>
  <c r="H1961" i="14"/>
  <c r="H485" i="14"/>
  <c r="H145" i="14"/>
  <c r="H31" i="14"/>
  <c r="H1236" i="14"/>
  <c r="H225" i="14"/>
  <c r="H1175" i="14"/>
  <c r="H1012" i="14"/>
  <c r="H1134" i="14"/>
  <c r="H126" i="14"/>
  <c r="H185" i="14"/>
  <c r="H1196" i="14"/>
  <c r="H245" i="14"/>
  <c r="H910" i="14"/>
  <c r="H445" i="14"/>
  <c r="H1032" i="14"/>
  <c r="H1821" i="14"/>
  <c r="H88" i="14"/>
  <c r="H205" i="14"/>
  <c r="H1256" i="14"/>
  <c r="H1917" i="14"/>
  <c r="H2016" i="14"/>
  <c r="H950" i="14"/>
  <c r="H769" i="14"/>
  <c r="H1955" i="14"/>
  <c r="H2002" i="14"/>
  <c r="H1898" i="14"/>
  <c r="H624" i="8"/>
  <c r="G157" i="8"/>
  <c r="H157" i="8" s="1"/>
  <c r="H158" i="8" s="1"/>
  <c r="H603" i="8"/>
  <c r="H574" i="2"/>
  <c r="J574" i="2" s="1"/>
  <c r="H477" i="7"/>
  <c r="I477" i="7" s="1"/>
  <c r="H203" i="10"/>
  <c r="H101" i="12"/>
  <c r="H153" i="12"/>
  <c r="H777" i="8"/>
  <c r="H783" i="8" s="1"/>
  <c r="H243" i="12"/>
  <c r="J105" i="2"/>
  <c r="H823" i="8"/>
  <c r="H829" i="8" s="1"/>
  <c r="H250" i="11"/>
  <c r="G763" i="8"/>
  <c r="H763" i="8" s="1"/>
  <c r="H764" i="8" s="1"/>
  <c r="H303" i="10"/>
  <c r="H260" i="12"/>
  <c r="I24" i="4"/>
  <c r="I30" i="4" s="1"/>
  <c r="I31" i="4" s="1"/>
  <c r="I118" i="4"/>
  <c r="I123" i="4" s="1"/>
  <c r="I124" i="4" s="1"/>
  <c r="H645" i="8"/>
  <c r="H171" i="12"/>
  <c r="H189" i="12"/>
  <c r="H14" i="5"/>
  <c r="I14" i="5" s="1"/>
  <c r="H428" i="7"/>
  <c r="I428" i="7" s="1"/>
  <c r="I430" i="7" s="1"/>
  <c r="G569" i="8"/>
  <c r="H569" i="8" s="1"/>
  <c r="H570" i="8" s="1"/>
  <c r="H50" i="5"/>
  <c r="I50" i="5" s="1"/>
  <c r="H127" i="7"/>
  <c r="I127" i="7" s="1"/>
  <c r="I128" i="7" s="1"/>
  <c r="H460" i="7"/>
  <c r="I460" i="7" s="1"/>
  <c r="I462" i="7" s="1"/>
  <c r="H526" i="7"/>
  <c r="I526" i="7" s="1"/>
  <c r="I528" i="7" s="1"/>
  <c r="G674" i="8"/>
  <c r="H674" i="8" s="1"/>
  <c r="H675" i="8" s="1"/>
  <c r="H115" i="5"/>
  <c r="I115" i="5" s="1"/>
  <c r="H51" i="5"/>
  <c r="I51" i="5" s="1"/>
  <c r="G547" i="8"/>
  <c r="H547" i="8" s="1"/>
  <c r="H548" i="8" s="1"/>
  <c r="G716" i="8"/>
  <c r="H716" i="8" s="1"/>
  <c r="H717" i="8" s="1"/>
  <c r="H576" i="7"/>
  <c r="I576" i="7" s="1"/>
  <c r="I578" i="7" s="1"/>
  <c r="H13" i="5"/>
  <c r="I13" i="5" s="1"/>
  <c r="H70" i="5"/>
  <c r="I70" i="5" s="1"/>
  <c r="H592" i="7"/>
  <c r="I592" i="7" s="1"/>
  <c r="I594" i="7" s="1"/>
  <c r="G653" i="8"/>
  <c r="H653" i="8" s="1"/>
  <c r="H654" i="8" s="1"/>
  <c r="H394" i="7"/>
  <c r="I394" i="7" s="1"/>
  <c r="I396" i="7" s="1"/>
  <c r="G632" i="8"/>
  <c r="H632" i="8" s="1"/>
  <c r="H633" i="8" s="1"/>
  <c r="G1041" i="8"/>
  <c r="H1041" i="8" s="1"/>
  <c r="H347" i="7"/>
  <c r="I347" i="7" s="1"/>
  <c r="H575" i="2"/>
  <c r="J575" i="2" s="1"/>
  <c r="H69" i="5"/>
  <c r="I69" i="5" s="1"/>
  <c r="H90" i="7"/>
  <c r="I90" i="7" s="1"/>
  <c r="I91" i="7" s="1"/>
  <c r="G611" i="8"/>
  <c r="H611" i="8" s="1"/>
  <c r="H612" i="8" s="1"/>
  <c r="H560" i="7"/>
  <c r="I560" i="7" s="1"/>
  <c r="I562" i="7" s="1"/>
  <c r="G590" i="8"/>
  <c r="H590" i="8" s="1"/>
  <c r="H591" i="8" s="1"/>
  <c r="H116" i="5"/>
  <c r="I116" i="5" s="1"/>
  <c r="H494" i="7"/>
  <c r="I494" i="7" s="1"/>
  <c r="I496" i="7" s="1"/>
  <c r="H543" i="7"/>
  <c r="I543" i="7" s="1"/>
  <c r="G695" i="8"/>
  <c r="H695" i="8" s="1"/>
  <c r="H696" i="8" s="1"/>
  <c r="H53" i="7"/>
  <c r="I53" i="7" s="1"/>
  <c r="I54" i="7" s="1"/>
  <c r="I55" i="7" s="1"/>
  <c r="H203" i="7"/>
  <c r="I203" i="7" s="1"/>
  <c r="I204" i="7" s="1"/>
  <c r="H117" i="5"/>
  <c r="I117" i="5" s="1"/>
  <c r="H49" i="5"/>
  <c r="I49" i="5" s="1"/>
  <c r="H510" i="7"/>
  <c r="I510" i="7" s="1"/>
  <c r="I512" i="7" s="1"/>
  <c r="H444" i="7"/>
  <c r="I444" i="7" s="1"/>
  <c r="I446" i="7" s="1"/>
  <c r="H411" i="7"/>
  <c r="I411" i="7" s="1"/>
  <c r="H68" i="5"/>
  <c r="I68" i="5" s="1"/>
  <c r="G1040" i="8"/>
  <c r="H1040" i="8" s="1"/>
  <c r="J501" i="2"/>
  <c r="J507" i="2" s="1"/>
  <c r="J508" i="2" s="1"/>
  <c r="H207" i="12"/>
  <c r="H754" i="8"/>
  <c r="H708" i="8"/>
  <c r="I39" i="4"/>
  <c r="I45" i="4" s="1"/>
  <c r="J38" i="2"/>
  <c r="H50" i="10"/>
  <c r="H345" i="7"/>
  <c r="I345" i="7" s="1"/>
  <c r="H378" i="7"/>
  <c r="I378" i="7" s="1"/>
  <c r="I380" i="7" s="1"/>
  <c r="H15" i="5"/>
  <c r="I15" i="5" s="1"/>
  <c r="H67" i="5"/>
  <c r="I67" i="5" s="1"/>
  <c r="H1325" i="14" l="1"/>
  <c r="H1415" i="14"/>
  <c r="H820" i="11"/>
  <c r="I14" i="18"/>
  <c r="J26" i="2"/>
  <c r="J27" i="2" s="1"/>
  <c r="J28" i="2" s="1"/>
  <c r="H7428" i="26"/>
  <c r="H7431" i="26" s="1"/>
  <c r="H7432" i="26" s="1"/>
  <c r="H7433" i="26" s="1"/>
  <c r="I7415" i="26" s="1"/>
  <c r="E1372" i="27" s="1"/>
  <c r="H6490" i="26"/>
  <c r="H6493" i="26" s="1"/>
  <c r="H6494" i="26" s="1"/>
  <c r="H6495" i="26" s="1"/>
  <c r="I6479" i="26" s="1"/>
  <c r="E1314" i="27" s="1"/>
  <c r="H5542" i="26"/>
  <c r="H5545" i="26" s="1"/>
  <c r="H5546" i="26" s="1"/>
  <c r="H5547" i="26" s="1"/>
  <c r="I5532" i="26" s="1"/>
  <c r="E1258" i="27" s="1"/>
  <c r="H4521" i="26"/>
  <c r="H4522" i="26" s="1"/>
  <c r="G76" i="22"/>
  <c r="G61" i="23"/>
  <c r="G272" i="25"/>
  <c r="H1552" i="14"/>
  <c r="H1769" i="14"/>
  <c r="H1770" i="14" s="1"/>
  <c r="H1771" i="14" s="1"/>
  <c r="H4091" i="41"/>
  <c r="H224" i="42"/>
  <c r="H227" i="42" s="1"/>
  <c r="H228" i="42" s="1"/>
  <c r="H229" i="42" s="1"/>
  <c r="H1004" i="43"/>
  <c r="H1005" i="43" s="1"/>
  <c r="H1006" i="43" s="1"/>
  <c r="I991" i="43" s="1"/>
  <c r="E856" i="27" s="1"/>
  <c r="H180" i="43"/>
  <c r="H183" i="43" s="1"/>
  <c r="H184" i="43" s="1"/>
  <c r="H185" i="43" s="1"/>
  <c r="I164" i="43" s="1"/>
  <c r="E813" i="27" s="1"/>
  <c r="H3322" i="26"/>
  <c r="H3325" i="26" s="1"/>
  <c r="H3326" i="26" s="1"/>
  <c r="H3327" i="26" s="1"/>
  <c r="I3305" i="26" s="1"/>
  <c r="H813" i="43"/>
  <c r="H814" i="43" s="1"/>
  <c r="H815" i="43" s="1"/>
  <c r="H816" i="43" s="1"/>
  <c r="I795" i="43" s="1"/>
  <c r="E845" i="27" s="1"/>
  <c r="H858" i="43"/>
  <c r="H859" i="43" s="1"/>
  <c r="H860" i="43" s="1"/>
  <c r="H861" i="43" s="1"/>
  <c r="I840" i="43" s="1"/>
  <c r="E847" i="27" s="1"/>
  <c r="H969" i="43"/>
  <c r="H970" i="43" s="1"/>
  <c r="I955" i="43" s="1"/>
  <c r="E854" i="27" s="1"/>
  <c r="E1854" i="27"/>
  <c r="E1856" i="27"/>
  <c r="H1910" i="41"/>
  <c r="I1895" i="41" s="1"/>
  <c r="E2076" i="27" s="1"/>
  <c r="E1666" i="27"/>
  <c r="E1681" i="27"/>
  <c r="E1673" i="27"/>
  <c r="E1688" i="27"/>
  <c r="E1729" i="27"/>
  <c r="E1701" i="27"/>
  <c r="E1730" i="27"/>
  <c r="E1702" i="27"/>
  <c r="E1718" i="27"/>
  <c r="E1719" i="27"/>
  <c r="G61" i="26"/>
  <c r="H61" i="26" s="1"/>
  <c r="H64" i="26" s="1"/>
  <c r="H70" i="26" s="1"/>
  <c r="I546" i="7"/>
  <c r="E922" i="27"/>
  <c r="I185" i="7"/>
  <c r="I87" i="33"/>
  <c r="I90" i="33" s="1"/>
  <c r="I91" i="33" s="1"/>
  <c r="I92" i="33" s="1"/>
  <c r="J76" i="33" s="1"/>
  <c r="E376" i="27" s="1"/>
  <c r="I124" i="33"/>
  <c r="I127" i="33" s="1"/>
  <c r="I161" i="33"/>
  <c r="I164" i="33" s="1"/>
  <c r="I165" i="33" s="1"/>
  <c r="I166" i="33" s="1"/>
  <c r="J150" i="33" s="1"/>
  <c r="E380" i="27" s="1"/>
  <c r="I197" i="33"/>
  <c r="I200" i="33" s="1"/>
  <c r="I233" i="33"/>
  <c r="I236" i="33" s="1"/>
  <c r="I237" i="33" s="1"/>
  <c r="I238" i="33" s="1"/>
  <c r="J222" i="33" s="1"/>
  <c r="E384" i="27" s="1"/>
  <c r="I269" i="33"/>
  <c r="I272" i="33" s="1"/>
  <c r="H1789" i="14"/>
  <c r="H1790" i="14" s="1"/>
  <c r="H1791" i="14" s="1"/>
  <c r="H218" i="15"/>
  <c r="H219" i="15" s="1"/>
  <c r="H220" i="15" s="1"/>
  <c r="I20" i="30"/>
  <c r="I21" i="30" s="1"/>
  <c r="I105" i="33"/>
  <c r="I108" i="33" s="1"/>
  <c r="I142" i="33"/>
  <c r="I145" i="33" s="1"/>
  <c r="I146" i="33" s="1"/>
  <c r="I147" i="33" s="1"/>
  <c r="J132" i="33" s="1"/>
  <c r="E379" i="27" s="1"/>
  <c r="I179" i="33"/>
  <c r="I182" i="33" s="1"/>
  <c r="I183" i="33" s="1"/>
  <c r="I184" i="33" s="1"/>
  <c r="J169" i="33" s="1"/>
  <c r="E381" i="27" s="1"/>
  <c r="I214" i="33"/>
  <c r="I217" i="33" s="1"/>
  <c r="I218" i="33" s="1"/>
  <c r="I219" i="33" s="1"/>
  <c r="J204" i="33" s="1"/>
  <c r="E383" i="27" s="1"/>
  <c r="I250" i="33"/>
  <c r="I253" i="33" s="1"/>
  <c r="I287" i="33"/>
  <c r="I290" i="33" s="1"/>
  <c r="I106" i="29"/>
  <c r="I107" i="29" s="1"/>
  <c r="I676" i="7"/>
  <c r="I186" i="5"/>
  <c r="I187" i="5" s="1"/>
  <c r="J653" i="2"/>
  <c r="I127" i="29"/>
  <c r="I128" i="29" s="1"/>
  <c r="I168" i="5"/>
  <c r="I169" i="5" s="1"/>
  <c r="I170" i="5" s="1"/>
  <c r="I171" i="5" s="1"/>
  <c r="J155" i="5" s="1"/>
  <c r="E170" i="27" s="1"/>
  <c r="I697" i="7"/>
  <c r="I717" i="7"/>
  <c r="I736" i="7"/>
  <c r="I756" i="7"/>
  <c r="I776" i="7"/>
  <c r="I796" i="7"/>
  <c r="I817" i="7"/>
  <c r="I837" i="7"/>
  <c r="I857" i="7"/>
  <c r="I877" i="7"/>
  <c r="I896" i="7"/>
  <c r="I915" i="7"/>
  <c r="I934" i="7"/>
  <c r="I954" i="7"/>
  <c r="I1088" i="7"/>
  <c r="I1089" i="7" s="1"/>
  <c r="I1090" i="7" s="1"/>
  <c r="I1091" i="7" s="1"/>
  <c r="J1076" i="7" s="1"/>
  <c r="E320" i="27" s="1"/>
  <c r="I63" i="31"/>
  <c r="I66" i="31" s="1"/>
  <c r="I67" i="31" s="1"/>
  <c r="I68" i="31" s="1"/>
  <c r="J49" i="31" s="1"/>
  <c r="E336" i="27" s="1"/>
  <c r="I53" i="18"/>
  <c r="I56" i="18" s="1"/>
  <c r="I52" i="29"/>
  <c r="I53" i="29" s="1"/>
  <c r="H1103" i="14"/>
  <c r="H1104" i="14" s="1"/>
  <c r="H1105" i="14" s="1"/>
  <c r="I146" i="29"/>
  <c r="I150" i="29" s="1"/>
  <c r="I680" i="7"/>
  <c r="I701" i="7"/>
  <c r="I721" i="7"/>
  <c r="I740" i="7"/>
  <c r="I760" i="7"/>
  <c r="I800" i="7"/>
  <c r="I821" i="7"/>
  <c r="I841" i="7"/>
  <c r="I861" i="7"/>
  <c r="I881" i="7"/>
  <c r="I900" i="7"/>
  <c r="I919" i="7"/>
  <c r="I938" i="7"/>
  <c r="I958" i="7"/>
  <c r="I1070" i="7"/>
  <c r="I1071" i="7" s="1"/>
  <c r="I1106" i="7"/>
  <c r="I1107" i="7" s="1"/>
  <c r="I1142" i="7"/>
  <c r="I1143" i="7" s="1"/>
  <c r="I19" i="31"/>
  <c r="I22" i="31" s="1"/>
  <c r="I23" i="31" s="1"/>
  <c r="I24" i="31" s="1"/>
  <c r="J4" i="31" s="1"/>
  <c r="E334" i="27" s="1"/>
  <c r="I41" i="31"/>
  <c r="I44" i="31" s="1"/>
  <c r="I45" i="31" s="1"/>
  <c r="I46" i="31" s="1"/>
  <c r="J27" i="31" s="1"/>
  <c r="E335" i="27" s="1"/>
  <c r="I32" i="18"/>
  <c r="I36" i="18"/>
  <c r="H177" i="42"/>
  <c r="H180" i="42" s="1"/>
  <c r="H181" i="42" s="1"/>
  <c r="H182" i="42" s="1"/>
  <c r="I165" i="42" s="1"/>
  <c r="E2236" i="27" s="1"/>
  <c r="I33" i="33"/>
  <c r="I36" i="33" s="1"/>
  <c r="I14" i="33"/>
  <c r="I17" i="33" s="1"/>
  <c r="I18" i="33" s="1"/>
  <c r="I19" i="33" s="1"/>
  <c r="J3" i="33" s="1"/>
  <c r="E372" i="27" s="1"/>
  <c r="I18" i="18"/>
  <c r="I266" i="31"/>
  <c r="I267" i="31" s="1"/>
  <c r="I1124" i="7"/>
  <c r="I1125" i="7" s="1"/>
  <c r="I1051" i="7"/>
  <c r="I1052" i="7" s="1"/>
  <c r="I1053" i="7" s="1"/>
  <c r="I1054" i="7" s="1"/>
  <c r="J1039" i="7" s="1"/>
  <c r="E318" i="27" s="1"/>
  <c r="I779" i="7"/>
  <c r="I780" i="7" s="1"/>
  <c r="E242" i="27"/>
  <c r="H43" i="9"/>
  <c r="I43" i="9" s="1"/>
  <c r="E180" i="27"/>
  <c r="E177" i="27"/>
  <c r="I84" i="29"/>
  <c r="I88" i="29" s="1"/>
  <c r="I33" i="29"/>
  <c r="I34" i="29" s="1"/>
  <c r="I16" i="29"/>
  <c r="I151" i="4"/>
  <c r="I152" i="4" s="1"/>
  <c r="I153" i="4" s="1"/>
  <c r="I154" i="4" s="1"/>
  <c r="I155" i="4" s="1"/>
  <c r="J144" i="4" s="1"/>
  <c r="E125" i="27" s="1"/>
  <c r="I89" i="4"/>
  <c r="I92" i="4" s="1"/>
  <c r="I93" i="4" s="1"/>
  <c r="I94" i="4" s="1"/>
  <c r="J81" i="4" s="1"/>
  <c r="E120" i="27" s="1"/>
  <c r="I523" i="3"/>
  <c r="I524" i="3" s="1"/>
  <c r="I525" i="3" s="1"/>
  <c r="I526" i="3" s="1"/>
  <c r="I527" i="3" s="1"/>
  <c r="J514" i="3" s="1"/>
  <c r="E96" i="27" s="1"/>
  <c r="I420" i="3"/>
  <c r="I421" i="3" s="1"/>
  <c r="I422" i="3" s="1"/>
  <c r="I375" i="3"/>
  <c r="I376" i="3" s="1"/>
  <c r="I377" i="3" s="1"/>
  <c r="I269" i="3"/>
  <c r="I270" i="3" s="1"/>
  <c r="J257" i="3" s="1"/>
  <c r="E73" i="27" s="1"/>
  <c r="I301" i="3"/>
  <c r="I302" i="3" s="1"/>
  <c r="J289" i="3" s="1"/>
  <c r="E75" i="27" s="1"/>
  <c r="I254" i="3"/>
  <c r="I255" i="3" s="1"/>
  <c r="J673" i="2"/>
  <c r="K466" i="2"/>
  <c r="E36" i="27" s="1"/>
  <c r="K481" i="2"/>
  <c r="E37" i="27" s="1"/>
  <c r="K622" i="2"/>
  <c r="E46" i="27" s="1"/>
  <c r="K332" i="2"/>
  <c r="E27" i="27" s="1"/>
  <c r="H4156" i="41"/>
  <c r="H4157" i="41" s="1"/>
  <c r="I4143" i="41" s="1"/>
  <c r="E2215" i="27" s="1"/>
  <c r="H4173" i="41"/>
  <c r="H4174" i="41" s="1"/>
  <c r="I4160" i="41" s="1"/>
  <c r="E2216" i="27" s="1"/>
  <c r="H4189" i="41"/>
  <c r="H4190" i="41" s="1"/>
  <c r="I4176" i="41" s="1"/>
  <c r="E2217" i="27" s="1"/>
  <c r="H4205" i="41"/>
  <c r="H4206" i="41" s="1"/>
  <c r="I4192" i="41" s="1"/>
  <c r="E2218" i="27" s="1"/>
  <c r="H4221" i="41"/>
  <c r="H4222" i="41" s="1"/>
  <c r="I4208" i="41" s="1"/>
  <c r="E2219" i="27" s="1"/>
  <c r="H4237" i="41"/>
  <c r="H4238" i="41" s="1"/>
  <c r="I4224" i="41" s="1"/>
  <c r="E2220" i="27" s="1"/>
  <c r="H4254" i="41"/>
  <c r="H4255" i="41" s="1"/>
  <c r="I4241" i="41" s="1"/>
  <c r="E2221" i="27" s="1"/>
  <c r="H4270" i="41"/>
  <c r="H4271" i="41" s="1"/>
  <c r="I4257" i="41" s="1"/>
  <c r="E2222" i="27" s="1"/>
  <c r="H4287" i="41"/>
  <c r="H4288" i="41" s="1"/>
  <c r="I4274" i="41" s="1"/>
  <c r="E2223" i="27" s="1"/>
  <c r="H3982" i="41"/>
  <c r="H4055" i="41"/>
  <c r="H4056" i="41" s="1"/>
  <c r="H645" i="41"/>
  <c r="H646" i="41" s="1"/>
  <c r="H647" i="41" s="1"/>
  <c r="I632" i="41" s="1"/>
  <c r="E1994" i="27" s="1"/>
  <c r="H3625" i="41"/>
  <c r="H3626" i="41" s="1"/>
  <c r="H3813" i="41"/>
  <c r="H3814" i="41" s="1"/>
  <c r="I3800" i="41" s="1"/>
  <c r="E2194" i="27" s="1"/>
  <c r="H4019" i="41"/>
  <c r="H4092" i="41"/>
  <c r="H4093" i="41" s="1"/>
  <c r="I4077" i="41" s="1"/>
  <c r="E2211" i="27" s="1"/>
  <c r="H3829" i="41"/>
  <c r="H3830" i="41" s="1"/>
  <c r="I3816" i="41" s="1"/>
  <c r="E2195" i="27" s="1"/>
  <c r="H3931" i="41"/>
  <c r="H3932" i="41" s="1"/>
  <c r="I3917" i="41" s="1"/>
  <c r="E2202" i="27" s="1"/>
  <c r="H3862" i="41"/>
  <c r="H3863" i="41" s="1"/>
  <c r="I3849" i="41" s="1"/>
  <c r="E2197" i="27" s="1"/>
  <c r="H3878" i="41"/>
  <c r="H3879" i="41" s="1"/>
  <c r="I3865" i="41" s="1"/>
  <c r="E2198" i="27" s="1"/>
  <c r="H4108" i="41"/>
  <c r="H4109" i="41" s="1"/>
  <c r="I4095" i="41" s="1"/>
  <c r="E2212" i="27" s="1"/>
  <c r="H3897" i="41"/>
  <c r="H3898" i="41" s="1"/>
  <c r="I3883" i="41" s="1"/>
  <c r="E2200" i="27" s="1"/>
  <c r="H3781" i="41"/>
  <c r="H3782" i="41" s="1"/>
  <c r="I3768" i="41" s="1"/>
  <c r="E2192" i="27" s="1"/>
  <c r="H4001" i="41"/>
  <c r="H4073" i="41"/>
  <c r="H3948" i="41"/>
  <c r="H3949" i="41" s="1"/>
  <c r="I3934" i="41" s="1"/>
  <c r="E2203" i="27" s="1"/>
  <c r="H3797" i="41"/>
  <c r="H3798" i="41" s="1"/>
  <c r="I3784" i="41" s="1"/>
  <c r="E2193" i="27" s="1"/>
  <c r="H3965" i="41"/>
  <c r="H3966" i="41" s="1"/>
  <c r="I3951" i="41" s="1"/>
  <c r="E2204" i="27" s="1"/>
  <c r="H3846" i="41"/>
  <c r="H3847" i="41" s="1"/>
  <c r="I3833" i="41" s="1"/>
  <c r="E2196" i="27" s="1"/>
  <c r="H3749" i="41"/>
  <c r="H3750" i="41" s="1"/>
  <c r="I3736" i="41" s="1"/>
  <c r="E2190" i="27" s="1"/>
  <c r="H3765" i="41"/>
  <c r="H3766" i="41" s="1"/>
  <c r="I3752" i="41" s="1"/>
  <c r="E2191" i="27" s="1"/>
  <c r="H4124" i="41"/>
  <c r="H4125" i="41" s="1"/>
  <c r="I4111" i="41" s="1"/>
  <c r="E2213" i="27" s="1"/>
  <c r="H3914" i="41"/>
  <c r="H3915" i="41" s="1"/>
  <c r="I3900" i="41" s="1"/>
  <c r="E2201" i="27" s="1"/>
  <c r="H4037" i="41"/>
  <c r="H4140" i="41"/>
  <c r="H4141" i="41" s="1"/>
  <c r="I4127" i="41" s="1"/>
  <c r="E2214" i="27" s="1"/>
  <c r="H3504" i="41"/>
  <c r="H3505" i="41" s="1"/>
  <c r="I3490" i="41" s="1"/>
  <c r="E2176" i="27" s="1"/>
  <c r="H3522" i="41"/>
  <c r="H3523" i="41" s="1"/>
  <c r="I3508" i="41" s="1"/>
  <c r="E2177" i="27" s="1"/>
  <c r="H3539" i="41"/>
  <c r="H3540" i="41" s="1"/>
  <c r="I3525" i="41" s="1"/>
  <c r="E2178" i="27" s="1"/>
  <c r="H3556" i="41"/>
  <c r="H3557" i="41" s="1"/>
  <c r="I3542" i="41" s="1"/>
  <c r="E2179" i="27" s="1"/>
  <c r="H3573" i="41"/>
  <c r="H3574" i="41" s="1"/>
  <c r="I3559" i="41" s="1"/>
  <c r="E2180" i="27" s="1"/>
  <c r="H3590" i="41"/>
  <c r="H3591" i="41" s="1"/>
  <c r="I3576" i="41" s="1"/>
  <c r="E2181" i="27" s="1"/>
  <c r="H3607" i="41"/>
  <c r="H3643" i="41"/>
  <c r="H3661" i="41"/>
  <c r="H3679" i="41"/>
  <c r="H3697" i="41"/>
  <c r="H3716" i="41"/>
  <c r="H3733" i="41"/>
  <c r="H3734" i="41" s="1"/>
  <c r="I3720" i="41" s="1"/>
  <c r="E2189" i="27" s="1"/>
  <c r="H3142" i="41"/>
  <c r="H3143" i="41" s="1"/>
  <c r="H2983" i="41"/>
  <c r="H2984" i="41" s="1"/>
  <c r="I2966" i="41" s="1"/>
  <c r="E2145" i="27" s="1"/>
  <c r="H3003" i="41"/>
  <c r="H3004" i="41" s="1"/>
  <c r="I2986" i="41" s="1"/>
  <c r="E2146" i="27" s="1"/>
  <c r="H3023" i="41"/>
  <c r="H3024" i="41" s="1"/>
  <c r="I3006" i="41" s="1"/>
  <c r="E2147" i="27" s="1"/>
  <c r="H3043" i="41"/>
  <c r="H3044" i="41" s="1"/>
  <c r="I3026" i="41" s="1"/>
  <c r="E2148" i="27" s="1"/>
  <c r="H3063" i="41"/>
  <c r="H3064" i="41" s="1"/>
  <c r="I3046" i="41" s="1"/>
  <c r="E2149" i="27" s="1"/>
  <c r="H3083" i="41"/>
  <c r="H3084" i="41" s="1"/>
  <c r="I3066" i="41" s="1"/>
  <c r="E2150" i="27" s="1"/>
  <c r="H3103" i="41"/>
  <c r="H3104" i="41" s="1"/>
  <c r="I3086" i="41" s="1"/>
  <c r="E2151" i="27" s="1"/>
  <c r="H3123" i="41"/>
  <c r="H3124" i="41" s="1"/>
  <c r="I3106" i="41" s="1"/>
  <c r="E2152" i="27" s="1"/>
  <c r="H2629" i="41"/>
  <c r="H2630" i="41" s="1"/>
  <c r="I2614" i="41" s="1"/>
  <c r="E2121" i="27" s="1"/>
  <c r="H2647" i="41"/>
  <c r="H2648" i="41" s="1"/>
  <c r="I2632" i="41" s="1"/>
  <c r="E2122" i="27" s="1"/>
  <c r="H2665" i="41"/>
  <c r="H2666" i="41" s="1"/>
  <c r="I2650" i="41" s="1"/>
  <c r="E2123" i="27" s="1"/>
  <c r="H2683" i="41"/>
  <c r="H2684" i="41" s="1"/>
  <c r="I2668" i="41" s="1"/>
  <c r="E2124" i="27" s="1"/>
  <c r="H2700" i="41"/>
  <c r="H2701" i="41" s="1"/>
  <c r="I2687" i="41" s="1"/>
  <c r="E2126" i="27" s="1"/>
  <c r="H2487" i="41"/>
  <c r="H2488" i="41" s="1"/>
  <c r="I2473" i="41" s="1"/>
  <c r="E2113" i="27" s="1"/>
  <c r="H2504" i="41"/>
  <c r="H2505" i="41" s="1"/>
  <c r="I2490" i="41" s="1"/>
  <c r="E2114" i="27" s="1"/>
  <c r="H2521" i="41"/>
  <c r="H2522" i="41" s="1"/>
  <c r="I2507" i="41" s="1"/>
  <c r="E2115" i="27" s="1"/>
  <c r="H2539" i="41"/>
  <c r="H2540" i="41" s="1"/>
  <c r="I2524" i="41" s="1"/>
  <c r="E2116" i="27" s="1"/>
  <c r="H2557" i="41"/>
  <c r="H2558" i="41" s="1"/>
  <c r="I2542" i="41" s="1"/>
  <c r="E2117" i="27" s="1"/>
  <c r="H2575" i="41"/>
  <c r="H2576" i="41" s="1"/>
  <c r="I2560" i="41" s="1"/>
  <c r="E2118" i="27" s="1"/>
  <c r="H2593" i="41"/>
  <c r="H2594" i="41" s="1"/>
  <c r="I2578" i="41" s="1"/>
  <c r="E2119" i="27" s="1"/>
  <c r="H2611" i="41"/>
  <c r="H2612" i="41" s="1"/>
  <c r="I2596" i="41" s="1"/>
  <c r="E2120" i="27" s="1"/>
  <c r="H2102" i="41"/>
  <c r="H2103" i="41" s="1"/>
  <c r="I2087" i="41" s="1"/>
  <c r="E2087" i="27" s="1"/>
  <c r="H2084" i="41"/>
  <c r="H2085" i="41" s="1"/>
  <c r="I2069" i="41" s="1"/>
  <c r="E2086" i="27" s="1"/>
  <c r="H2138" i="41"/>
  <c r="H2139" i="41" s="1"/>
  <c r="I2123" i="41" s="1"/>
  <c r="E2089" i="27" s="1"/>
  <c r="H2120" i="41"/>
  <c r="H2121" i="41" s="1"/>
  <c r="I2105" i="41" s="1"/>
  <c r="E2088" i="27" s="1"/>
  <c r="H2030" i="41"/>
  <c r="H2031" i="41" s="1"/>
  <c r="I2015" i="41" s="1"/>
  <c r="E2083" i="27" s="1"/>
  <c r="H2156" i="41"/>
  <c r="H2157" i="41" s="1"/>
  <c r="I2141" i="41" s="1"/>
  <c r="E2090" i="27" s="1"/>
  <c r="H2048" i="41"/>
  <c r="H2049" i="41" s="1"/>
  <c r="I2033" i="41" s="1"/>
  <c r="E2084" i="27" s="1"/>
  <c r="H2066" i="41"/>
  <c r="H2067" i="41" s="1"/>
  <c r="I2051" i="41" s="1"/>
  <c r="E2085" i="27" s="1"/>
  <c r="H2005" i="41"/>
  <c r="H2006" i="41" s="1"/>
  <c r="H2011" i="41" s="1"/>
  <c r="H1926" i="41"/>
  <c r="H1927" i="41" s="1"/>
  <c r="I1912" i="41" s="1"/>
  <c r="E2077" i="27" s="1"/>
  <c r="H1943" i="41"/>
  <c r="H1944" i="41" s="1"/>
  <c r="I1929" i="41" s="1"/>
  <c r="E2078" i="27" s="1"/>
  <c r="H1960" i="41"/>
  <c r="H1961" i="41" s="1"/>
  <c r="I1946" i="41" s="1"/>
  <c r="E2079" i="27" s="1"/>
  <c r="H1977" i="41"/>
  <c r="H1978" i="41" s="1"/>
  <c r="I1963" i="41" s="1"/>
  <c r="E2080" i="27" s="1"/>
  <c r="H1994" i="41"/>
  <c r="H1995" i="41" s="1"/>
  <c r="I1980" i="41" s="1"/>
  <c r="E2081" i="27" s="1"/>
  <c r="H1312" i="41"/>
  <c r="H1313" i="41" s="1"/>
  <c r="I1298" i="41" s="1"/>
  <c r="E2037" i="27" s="1"/>
  <c r="H1330" i="41"/>
  <c r="H1331" i="41" s="1"/>
  <c r="I1316" i="41" s="1"/>
  <c r="E2038" i="27" s="1"/>
  <c r="H1347" i="41"/>
  <c r="H1348" i="41" s="1"/>
  <c r="I1333" i="41" s="1"/>
  <c r="E2039" i="27" s="1"/>
  <c r="H1364" i="41"/>
  <c r="H1365" i="41" s="1"/>
  <c r="I1350" i="41" s="1"/>
  <c r="E2040" i="27" s="1"/>
  <c r="H1382" i="41"/>
  <c r="H1383" i="41" s="1"/>
  <c r="I1368" i="41" s="1"/>
  <c r="E2041" i="27" s="1"/>
  <c r="H1399" i="41"/>
  <c r="H1400" i="41" s="1"/>
  <c r="I1385" i="41" s="1"/>
  <c r="E2042" i="27" s="1"/>
  <c r="H1416" i="41"/>
  <c r="H1417" i="41" s="1"/>
  <c r="I1402" i="41" s="1"/>
  <c r="E2043" i="27" s="1"/>
  <c r="H1433" i="41"/>
  <c r="H1434" i="41" s="1"/>
  <c r="I1419" i="41" s="1"/>
  <c r="E2044" i="27" s="1"/>
  <c r="H1450" i="41"/>
  <c r="H1451" i="41" s="1"/>
  <c r="I1436" i="41" s="1"/>
  <c r="E2045" i="27" s="1"/>
  <c r="H1467" i="41"/>
  <c r="H1468" i="41" s="1"/>
  <c r="I1453" i="41" s="1"/>
  <c r="E2046" i="27" s="1"/>
  <c r="H1484" i="41"/>
  <c r="H1485" i="41" s="1"/>
  <c r="I1470" i="41" s="1"/>
  <c r="E2047" i="27" s="1"/>
  <c r="H1501" i="41"/>
  <c r="H1502" i="41" s="1"/>
  <c r="I1487" i="41" s="1"/>
  <c r="E2048" i="27" s="1"/>
  <c r="H1518" i="41"/>
  <c r="H1519" i="41" s="1"/>
  <c r="I1504" i="41" s="1"/>
  <c r="E2049" i="27" s="1"/>
  <c r="H1535" i="41"/>
  <c r="H1536" i="41" s="1"/>
  <c r="I1521" i="41" s="1"/>
  <c r="E2050" i="27" s="1"/>
  <c r="H1114" i="41"/>
  <c r="H1115" i="41" s="1"/>
  <c r="I1101" i="41" s="1"/>
  <c r="E2023" i="27" s="1"/>
  <c r="H1130" i="41"/>
  <c r="H1131" i="41" s="1"/>
  <c r="I1117" i="41" s="1"/>
  <c r="E2024" i="27" s="1"/>
  <c r="H1146" i="41"/>
  <c r="H1147" i="41" s="1"/>
  <c r="I1133" i="41" s="1"/>
  <c r="E2025" i="27" s="1"/>
  <c r="H1178" i="41"/>
  <c r="H1179" i="41" s="1"/>
  <c r="I1165" i="41" s="1"/>
  <c r="E2027" i="27" s="1"/>
  <c r="H1194" i="41"/>
  <c r="H1195" i="41" s="1"/>
  <c r="I1181" i="41" s="1"/>
  <c r="E2028" i="27" s="1"/>
  <c r="H1210" i="41"/>
  <c r="H1211" i="41" s="1"/>
  <c r="I1197" i="41" s="1"/>
  <c r="E2029" i="27" s="1"/>
  <c r="H1226" i="41"/>
  <c r="H1227" i="41" s="1"/>
  <c r="I1213" i="41" s="1"/>
  <c r="E2030" i="27" s="1"/>
  <c r="H1243" i="41"/>
  <c r="H1244" i="41" s="1"/>
  <c r="I1230" i="41" s="1"/>
  <c r="E2031" i="27" s="1"/>
  <c r="H1259" i="41"/>
  <c r="H1260" i="41" s="1"/>
  <c r="I1246" i="41" s="1"/>
  <c r="E2032" i="27" s="1"/>
  <c r="H1278" i="41"/>
  <c r="H1279" i="41" s="1"/>
  <c r="I1264" i="41" s="1"/>
  <c r="E2035" i="27" s="1"/>
  <c r="H1162" i="41"/>
  <c r="H1163" i="41" s="1"/>
  <c r="I1149" i="41" s="1"/>
  <c r="E2026" i="27" s="1"/>
  <c r="H1295" i="41"/>
  <c r="H1296" i="41" s="1"/>
  <c r="I1281" i="41" s="1"/>
  <c r="E2036" i="27" s="1"/>
  <c r="H50" i="41"/>
  <c r="H51" i="41" s="1"/>
  <c r="I37" i="41" s="1"/>
  <c r="E1955" i="27" s="1"/>
  <c r="H66" i="41"/>
  <c r="H67" i="41" s="1"/>
  <c r="I53" i="41" s="1"/>
  <c r="E1956" i="27" s="1"/>
  <c r="H82" i="41"/>
  <c r="H83" i="41" s="1"/>
  <c r="I69" i="41" s="1"/>
  <c r="E1957" i="27" s="1"/>
  <c r="H98" i="41"/>
  <c r="H115" i="41"/>
  <c r="H132" i="41"/>
  <c r="H149" i="41"/>
  <c r="H167" i="41"/>
  <c r="H184" i="41"/>
  <c r="H201" i="41"/>
  <c r="H218" i="41"/>
  <c r="H235" i="41"/>
  <c r="H253" i="41"/>
  <c r="H270" i="41"/>
  <c r="H287" i="41"/>
  <c r="H288" i="41" s="1"/>
  <c r="I274" i="41" s="1"/>
  <c r="E1969" i="27" s="1"/>
  <c r="H303" i="41"/>
  <c r="H304" i="41" s="1"/>
  <c r="I290" i="41" s="1"/>
  <c r="E1970" i="27" s="1"/>
  <c r="H319" i="41"/>
  <c r="H320" i="41" s="1"/>
  <c r="I306" i="41" s="1"/>
  <c r="E1971" i="27" s="1"/>
  <c r="H335" i="41"/>
  <c r="H336" i="41" s="1"/>
  <c r="I322" i="41" s="1"/>
  <c r="E1972" i="27" s="1"/>
  <c r="H351" i="41"/>
  <c r="H352" i="41" s="1"/>
  <c r="I338" i="41" s="1"/>
  <c r="E1973" i="27" s="1"/>
  <c r="H367" i="41"/>
  <c r="H368" i="41" s="1"/>
  <c r="I354" i="41" s="1"/>
  <c r="E1974" i="27" s="1"/>
  <c r="H400" i="41"/>
  <c r="H401" i="41" s="1"/>
  <c r="I387" i="41" s="1"/>
  <c r="E1977" i="27" s="1"/>
  <c r="H416" i="41"/>
  <c r="H417" i="41" s="1"/>
  <c r="I403" i="41" s="1"/>
  <c r="E1978" i="27" s="1"/>
  <c r="H433" i="41"/>
  <c r="H434" i="41" s="1"/>
  <c r="I420" i="41" s="1"/>
  <c r="E1979" i="27" s="1"/>
  <c r="H450" i="41"/>
  <c r="H451" i="41" s="1"/>
  <c r="I437" i="41" s="1"/>
  <c r="E1980" i="27" s="1"/>
  <c r="H467" i="41"/>
  <c r="H468" i="41" s="1"/>
  <c r="I454" i="41" s="1"/>
  <c r="E1981" i="27" s="1"/>
  <c r="H483" i="41"/>
  <c r="H484" i="41" s="1"/>
  <c r="I470" i="41" s="1"/>
  <c r="E1982" i="27" s="1"/>
  <c r="H499" i="41"/>
  <c r="H500" i="41" s="1"/>
  <c r="I486" i="41" s="1"/>
  <c r="E1983" i="27" s="1"/>
  <c r="H515" i="41"/>
  <c r="H516" i="41" s="1"/>
  <c r="I502" i="41" s="1"/>
  <c r="E1984" i="27" s="1"/>
  <c r="H531" i="41"/>
  <c r="H532" i="41" s="1"/>
  <c r="I518" i="41" s="1"/>
  <c r="E1985" i="27" s="1"/>
  <c r="H547" i="41"/>
  <c r="H548" i="41" s="1"/>
  <c r="I534" i="41" s="1"/>
  <c r="E1986" i="27" s="1"/>
  <c r="H563" i="41"/>
  <c r="H564" i="41" s="1"/>
  <c r="I550" i="41" s="1"/>
  <c r="E1987" i="27" s="1"/>
  <c r="H579" i="41"/>
  <c r="H580" i="41" s="1"/>
  <c r="I566" i="41" s="1"/>
  <c r="E1988" i="27" s="1"/>
  <c r="H595" i="41"/>
  <c r="H596" i="41" s="1"/>
  <c r="I582" i="41" s="1"/>
  <c r="E1989" i="27" s="1"/>
  <c r="H611" i="41"/>
  <c r="H612" i="41" s="1"/>
  <c r="I598" i="41" s="1"/>
  <c r="E1990" i="27" s="1"/>
  <c r="H627" i="41"/>
  <c r="H628" i="41" s="1"/>
  <c r="I614" i="41" s="1"/>
  <c r="E1991" i="27" s="1"/>
  <c r="H662" i="41"/>
  <c r="H679" i="41"/>
  <c r="H696" i="41"/>
  <c r="H713" i="41"/>
  <c r="H731" i="41"/>
  <c r="H748" i="41"/>
  <c r="H766" i="41"/>
  <c r="H783" i="41"/>
  <c r="H800" i="41"/>
  <c r="H817" i="41"/>
  <c r="H834" i="41"/>
  <c r="H851" i="41"/>
  <c r="H869" i="41"/>
  <c r="H886" i="41"/>
  <c r="H903" i="41"/>
  <c r="H920" i="41"/>
  <c r="H921" i="41" s="1"/>
  <c r="I907" i="41" s="1"/>
  <c r="E2010" i="27" s="1"/>
  <c r="H937" i="41"/>
  <c r="H938" i="41" s="1"/>
  <c r="I924" i="41" s="1"/>
  <c r="E2011" i="27" s="1"/>
  <c r="H953" i="41"/>
  <c r="H954" i="41" s="1"/>
  <c r="I940" i="41" s="1"/>
  <c r="E2012" i="27" s="1"/>
  <c r="H969" i="41"/>
  <c r="H970" i="41" s="1"/>
  <c r="I956" i="41" s="1"/>
  <c r="E2013" i="27" s="1"/>
  <c r="H985" i="41"/>
  <c r="H986" i="41" s="1"/>
  <c r="I972" i="41" s="1"/>
  <c r="E2014" i="27" s="1"/>
  <c r="H1001" i="41"/>
  <c r="H1002" i="41" s="1"/>
  <c r="I988" i="41" s="1"/>
  <c r="E2015" i="27" s="1"/>
  <c r="H1034" i="41"/>
  <c r="H1035" i="41" s="1"/>
  <c r="I1021" i="41" s="1"/>
  <c r="E2018" i="27" s="1"/>
  <c r="H1050" i="41"/>
  <c r="H1051" i="41" s="1"/>
  <c r="I1037" i="41" s="1"/>
  <c r="E2019" i="27" s="1"/>
  <c r="H1066" i="41"/>
  <c r="H1067" i="41" s="1"/>
  <c r="I1053" i="41" s="1"/>
  <c r="E2020" i="27" s="1"/>
  <c r="H1082" i="41"/>
  <c r="H1083" i="41" s="1"/>
  <c r="I1069" i="41" s="1"/>
  <c r="E2021" i="27" s="1"/>
  <c r="H1098" i="41"/>
  <c r="H1099" i="41" s="1"/>
  <c r="I1085" i="41" s="1"/>
  <c r="E2022" i="27" s="1"/>
  <c r="H698" i="14"/>
  <c r="H699" i="14" s="1"/>
  <c r="H700" i="14" s="1"/>
  <c r="H70" i="15"/>
  <c r="H71" i="15" s="1"/>
  <c r="H72" i="15" s="1"/>
  <c r="I56" i="15" s="1"/>
  <c r="H1619" i="40"/>
  <c r="H1620" i="40" s="1"/>
  <c r="H1621" i="40" s="1"/>
  <c r="I1604" i="40" s="1"/>
  <c r="E1940" i="27" s="1"/>
  <c r="H1485" i="40"/>
  <c r="H1486" i="40" s="1"/>
  <c r="H1487" i="40" s="1"/>
  <c r="I1470" i="40" s="1"/>
  <c r="E1933" i="27" s="1"/>
  <c r="H1358" i="40"/>
  <c r="H1361" i="40" s="1"/>
  <c r="H1362" i="40" s="1"/>
  <c r="H1363" i="40" s="1"/>
  <c r="I1346" i="40" s="1"/>
  <c r="E1925" i="27" s="1"/>
  <c r="H1217" i="40"/>
  <c r="H1220" i="40" s="1"/>
  <c r="H484" i="40"/>
  <c r="H485" i="40" s="1"/>
  <c r="I468" i="40" s="1"/>
  <c r="E1875" i="27" s="1"/>
  <c r="H541" i="40"/>
  <c r="H542" i="40" s="1"/>
  <c r="H543" i="40" s="1"/>
  <c r="I526" i="40" s="1"/>
  <c r="E1879" i="27" s="1"/>
  <c r="H426" i="40"/>
  <c r="H427" i="40" s="1"/>
  <c r="H428" i="40" s="1"/>
  <c r="I411" i="40" s="1"/>
  <c r="E1872" i="27" s="1"/>
  <c r="H496" i="39"/>
  <c r="H497" i="39" s="1"/>
  <c r="H498" i="39" s="1"/>
  <c r="H499" i="39" s="1"/>
  <c r="I476" i="39" s="1"/>
  <c r="E1847" i="27" s="1"/>
  <c r="H332" i="10"/>
  <c r="H333" i="10" s="1"/>
  <c r="H334" i="10" s="1"/>
  <c r="I317" i="10" s="1"/>
  <c r="I431" i="7"/>
  <c r="I432" i="7" s="1"/>
  <c r="I433" i="7" s="1"/>
  <c r="H36" i="12"/>
  <c r="H37" i="12" s="1"/>
  <c r="H38" i="12" s="1"/>
  <c r="I22" i="12" s="1"/>
  <c r="H879" i="14"/>
  <c r="H880" i="14" s="1"/>
  <c r="H881" i="14" s="1"/>
  <c r="H1633" i="14"/>
  <c r="H1634" i="14" s="1"/>
  <c r="H1635" i="14" s="1"/>
  <c r="H292" i="10"/>
  <c r="H293" i="10" s="1"/>
  <c r="H294" i="10" s="1"/>
  <c r="I276" i="10" s="1"/>
  <c r="H1810" i="14"/>
  <c r="H1811" i="14" s="1"/>
  <c r="H1812" i="14" s="1"/>
  <c r="I447" i="7"/>
  <c r="I448" i="7" s="1"/>
  <c r="I449" i="7" s="1"/>
  <c r="J435" i="7" s="1"/>
  <c r="E283" i="27" s="1"/>
  <c r="H1652" i="14"/>
  <c r="H1653" i="14" s="1"/>
  <c r="H1654" i="14" s="1"/>
  <c r="H515" i="15"/>
  <c r="H516" i="15" s="1"/>
  <c r="H517" i="15" s="1"/>
  <c r="H260" i="39"/>
  <c r="H261" i="39" s="1"/>
  <c r="H262" i="39" s="1"/>
  <c r="H263" i="39" s="1"/>
  <c r="I241" i="39" s="1"/>
  <c r="E1836" i="27" s="1"/>
  <c r="H286" i="39"/>
  <c r="H287" i="39" s="1"/>
  <c r="H288" i="39" s="1"/>
  <c r="H289" i="39" s="1"/>
  <c r="I265" i="39" s="1"/>
  <c r="E1837" i="27" s="1"/>
  <c r="H393" i="39"/>
  <c r="H471" i="39"/>
  <c r="H472" i="39" s="1"/>
  <c r="H473" i="39" s="1"/>
  <c r="H474" i="39" s="1"/>
  <c r="I451" i="39" s="1"/>
  <c r="E1846" i="27" s="1"/>
  <c r="H387" i="39"/>
  <c r="H359" i="39"/>
  <c r="H360" i="39" s="1"/>
  <c r="H361" i="39" s="1"/>
  <c r="H362" i="39" s="1"/>
  <c r="I333" i="39" s="1"/>
  <c r="E1841" i="27" s="1"/>
  <c r="H62" i="39"/>
  <c r="H63" i="39" s="1"/>
  <c r="I45" i="39" s="1"/>
  <c r="E1823" i="27" s="1"/>
  <c r="H18" i="39"/>
  <c r="H21" i="39" s="1"/>
  <c r="H22" i="39" s="1"/>
  <c r="H23" i="39" s="1"/>
  <c r="I6" i="39" s="1"/>
  <c r="E1821" i="27" s="1"/>
  <c r="H4681" i="37"/>
  <c r="H4682" i="37" s="1"/>
  <c r="H4703" i="37"/>
  <c r="H4704" i="37" s="1"/>
  <c r="I4689" i="37" s="1"/>
  <c r="E1793" i="27" s="1"/>
  <c r="H4633" i="37"/>
  <c r="H4634" i="37" s="1"/>
  <c r="I4619" i="37" s="1"/>
  <c r="E1788" i="27" s="1"/>
  <c r="H4650" i="37"/>
  <c r="H4651" i="37" s="1"/>
  <c r="I4636" i="37" s="1"/>
  <c r="E1789" i="27" s="1"/>
  <c r="H4668" i="37"/>
  <c r="H4669" i="37" s="1"/>
  <c r="I4654" i="37" s="1"/>
  <c r="E1790" i="27" s="1"/>
  <c r="H3944" i="37"/>
  <c r="H3945" i="37" s="1"/>
  <c r="I3930" i="37" s="1"/>
  <c r="E1743" i="27" s="1"/>
  <c r="H3979" i="37"/>
  <c r="H3980" i="37" s="1"/>
  <c r="I3965" i="37" s="1"/>
  <c r="E1745" i="27" s="1"/>
  <c r="H4048" i="37"/>
  <c r="H4049" i="37" s="1"/>
  <c r="I4034" i="37" s="1"/>
  <c r="E1749" i="27" s="1"/>
  <c r="H4065" i="37"/>
  <c r="H4066" i="37" s="1"/>
  <c r="I4051" i="37" s="1"/>
  <c r="E1750" i="27" s="1"/>
  <c r="H4082" i="37"/>
  <c r="H4083" i="37" s="1"/>
  <c r="I4068" i="37" s="1"/>
  <c r="E1751" i="27" s="1"/>
  <c r="H4099" i="37"/>
  <c r="H4100" i="37" s="1"/>
  <c r="I4085" i="37" s="1"/>
  <c r="E1752" i="27" s="1"/>
  <c r="H4116" i="37"/>
  <c r="H4117" i="37" s="1"/>
  <c r="I4102" i="37" s="1"/>
  <c r="E1753" i="27" s="1"/>
  <c r="H3489" i="37"/>
  <c r="H3490" i="37" s="1"/>
  <c r="I3475" i="37" s="1"/>
  <c r="E1714" i="27" s="1"/>
  <c r="H3403" i="37"/>
  <c r="H3404" i="37" s="1"/>
  <c r="I3389" i="37" s="1"/>
  <c r="E1708" i="27" s="1"/>
  <c r="H3127" i="37"/>
  <c r="H3128" i="37" s="1"/>
  <c r="I3113" i="37" s="1"/>
  <c r="E1691" i="27" s="1"/>
  <c r="H2679" i="37"/>
  <c r="H2680" i="37" s="1"/>
  <c r="I2665" i="37" s="1"/>
  <c r="H2541" i="37"/>
  <c r="H2542" i="37" s="1"/>
  <c r="I2527" i="37" s="1"/>
  <c r="E1655" i="27" s="1"/>
  <c r="H2645" i="37"/>
  <c r="H2646" i="37" s="1"/>
  <c r="I2631" i="37" s="1"/>
  <c r="E1662" i="27" s="1"/>
  <c r="H2662" i="37"/>
  <c r="H2663" i="37" s="1"/>
  <c r="I2648" i="37" s="1"/>
  <c r="E1663" i="27" s="1"/>
  <c r="H2162" i="37"/>
  <c r="H2163" i="37" s="1"/>
  <c r="I2148" i="37" s="1"/>
  <c r="E1632" i="27" s="1"/>
  <c r="H2179" i="37"/>
  <c r="H2180" i="37" s="1"/>
  <c r="I2165" i="37" s="1"/>
  <c r="E1633" i="27" s="1"/>
  <c r="H2196" i="37"/>
  <c r="H2197" i="37" s="1"/>
  <c r="I2182" i="37" s="1"/>
  <c r="E1634" i="27" s="1"/>
  <c r="H2213" i="37"/>
  <c r="H2214" i="37" s="1"/>
  <c r="I2199" i="37" s="1"/>
  <c r="E1635" i="27" s="1"/>
  <c r="H2230" i="37"/>
  <c r="H2231" i="37" s="1"/>
  <c r="I2216" i="37" s="1"/>
  <c r="E1636" i="27" s="1"/>
  <c r="H2247" i="37"/>
  <c r="H2248" i="37" s="1"/>
  <c r="I2233" i="37" s="1"/>
  <c r="E1637" i="27" s="1"/>
  <c r="H2264" i="37"/>
  <c r="H2265" i="37" s="1"/>
  <c r="I2250" i="37" s="1"/>
  <c r="E1638" i="27" s="1"/>
  <c r="H2282" i="37"/>
  <c r="H2283" i="37" s="1"/>
  <c r="I2268" i="37" s="1"/>
  <c r="E1639" i="27" s="1"/>
  <c r="H2299" i="37"/>
  <c r="H2300" i="37" s="1"/>
  <c r="I2285" i="37" s="1"/>
  <c r="E1640" i="27" s="1"/>
  <c r="H2316" i="37"/>
  <c r="H2317" i="37" s="1"/>
  <c r="I2302" i="37" s="1"/>
  <c r="E1641" i="27" s="1"/>
  <c r="H2333" i="37"/>
  <c r="H2334" i="37" s="1"/>
  <c r="I2319" i="37" s="1"/>
  <c r="E1642" i="27" s="1"/>
  <c r="H2350" i="37"/>
  <c r="H2351" i="37" s="1"/>
  <c r="I2336" i="37" s="1"/>
  <c r="E1643" i="27" s="1"/>
  <c r="H2007" i="37"/>
  <c r="H2008" i="37" s="1"/>
  <c r="I1993" i="37" s="1"/>
  <c r="E1622" i="27" s="1"/>
  <c r="H2024" i="37"/>
  <c r="H2025" i="37" s="1"/>
  <c r="I2010" i="37" s="1"/>
  <c r="E1623" i="27" s="1"/>
  <c r="H2041" i="37"/>
  <c r="H2042" i="37" s="1"/>
  <c r="I2027" i="37" s="1"/>
  <c r="E1624" i="27" s="1"/>
  <c r="H2058" i="37"/>
  <c r="H2059" i="37" s="1"/>
  <c r="I2044" i="37" s="1"/>
  <c r="E1625" i="27" s="1"/>
  <c r="H2075" i="37"/>
  <c r="H2076" i="37" s="1"/>
  <c r="I2061" i="37" s="1"/>
  <c r="E1626" i="27" s="1"/>
  <c r="H2093" i="37"/>
  <c r="H2094" i="37" s="1"/>
  <c r="I2079" i="37" s="1"/>
  <c r="E1627" i="27" s="1"/>
  <c r="H2110" i="37"/>
  <c r="H2111" i="37" s="1"/>
  <c r="I2096" i="37" s="1"/>
  <c r="E1628" i="27" s="1"/>
  <c r="H2127" i="37"/>
  <c r="H2128" i="37" s="1"/>
  <c r="I2113" i="37" s="1"/>
  <c r="E1629" i="27" s="1"/>
  <c r="H1709" i="37"/>
  <c r="H1710" i="37" s="1"/>
  <c r="I1692" i="37" s="1"/>
  <c r="E1599" i="27" s="1"/>
  <c r="H38" i="26"/>
  <c r="I23" i="26" s="1"/>
  <c r="I397" i="7"/>
  <c r="I398" i="7" s="1"/>
  <c r="I399" i="7" s="1"/>
  <c r="J385" i="7" s="1"/>
  <c r="E280" i="27" s="1"/>
  <c r="H505" i="10"/>
  <c r="H506" i="10" s="1"/>
  <c r="H507" i="10" s="1"/>
  <c r="I381" i="7"/>
  <c r="I382" i="7" s="1"/>
  <c r="I383" i="7" s="1"/>
  <c r="J369" i="7" s="1"/>
  <c r="E279" i="27" s="1"/>
  <c r="H176" i="16"/>
  <c r="H177" i="16" s="1"/>
  <c r="H1612" i="14"/>
  <c r="H1613" i="14" s="1"/>
  <c r="H210" i="21"/>
  <c r="H211" i="21" s="1"/>
  <c r="H212" i="21" s="1"/>
  <c r="H41" i="24"/>
  <c r="H44" i="24" s="1"/>
  <c r="H19" i="24"/>
  <c r="H22" i="24" s="1"/>
  <c r="H23" i="24" s="1"/>
  <c r="H127" i="23"/>
  <c r="H130" i="23" s="1"/>
  <c r="H131" i="23" s="1"/>
  <c r="H132" i="23" s="1"/>
  <c r="I109" i="23" s="1"/>
  <c r="H982" i="25"/>
  <c r="H983" i="25" s="1"/>
  <c r="I968" i="25" s="1"/>
  <c r="H656" i="15"/>
  <c r="H657" i="15" s="1"/>
  <c r="H658" i="15" s="1"/>
  <c r="I643" i="15" s="1"/>
  <c r="H274" i="14"/>
  <c r="H275" i="14" s="1"/>
  <c r="H276" i="14" s="1"/>
  <c r="I258" i="14" s="1"/>
  <c r="H939" i="14"/>
  <c r="H940" i="14" s="1"/>
  <c r="H941" i="14" s="1"/>
  <c r="H174" i="14"/>
  <c r="H175" i="14" s="1"/>
  <c r="H176" i="14" s="1"/>
  <c r="I158" i="14" s="1"/>
  <c r="H191" i="21"/>
  <c r="H192" i="21" s="1"/>
  <c r="H193" i="21" s="1"/>
  <c r="I166" i="7"/>
  <c r="I167" i="7" s="1"/>
  <c r="I168" i="7" s="1"/>
  <c r="H191" i="10"/>
  <c r="H192" i="10" s="1"/>
  <c r="H193" i="10" s="1"/>
  <c r="I176" i="10" s="1"/>
  <c r="H485" i="10"/>
  <c r="H486" i="10" s="1"/>
  <c r="H487" i="10" s="1"/>
  <c r="I469" i="10" s="1"/>
  <c r="I110" i="7"/>
  <c r="I111" i="7" s="1"/>
  <c r="I112" i="7" s="1"/>
  <c r="J96" i="7" s="1"/>
  <c r="E263" i="27" s="1"/>
  <c r="H1592" i="14"/>
  <c r="H1593" i="14" s="1"/>
  <c r="H1594" i="14" s="1"/>
  <c r="H942" i="15"/>
  <c r="H943" i="15" s="1"/>
  <c r="H944" i="15" s="1"/>
  <c r="I929" i="15" s="1"/>
  <c r="H77" i="10"/>
  <c r="H78" i="10" s="1"/>
  <c r="H79" i="10" s="1"/>
  <c r="I62" i="10" s="1"/>
  <c r="H1944" i="14"/>
  <c r="H1945" i="14" s="1"/>
  <c r="H799" i="14"/>
  <c r="H800" i="14" s="1"/>
  <c r="H801" i="14" s="1"/>
  <c r="H54" i="12"/>
  <c r="H55" i="12" s="1"/>
  <c r="H56" i="12" s="1"/>
  <c r="I40" i="12" s="1"/>
  <c r="H1572" i="14"/>
  <c r="H1573" i="14" s="1"/>
  <c r="H1574" i="14" s="1"/>
  <c r="H232" i="10"/>
  <c r="H233" i="10" s="1"/>
  <c r="H234" i="10" s="1"/>
  <c r="I216" i="10" s="1"/>
  <c r="I365" i="7"/>
  <c r="I366" i="7" s="1"/>
  <c r="I367" i="7" s="1"/>
  <c r="J353" i="7" s="1"/>
  <c r="E278" i="27" s="1"/>
  <c r="H758" i="14"/>
  <c r="H759" i="14" s="1"/>
  <c r="H760" i="14" s="1"/>
  <c r="H18" i="12"/>
  <c r="H19" i="12" s="1"/>
  <c r="H20" i="12" s="1"/>
  <c r="I4" i="12" s="1"/>
  <c r="H134" i="21"/>
  <c r="H135" i="21" s="1"/>
  <c r="H136" i="21" s="1"/>
  <c r="H172" i="10"/>
  <c r="H173" i="10" s="1"/>
  <c r="H174" i="10" s="1"/>
  <c r="I157" i="10" s="1"/>
  <c r="H310" i="15"/>
  <c r="H311" i="15" s="1"/>
  <c r="H312" i="15" s="1"/>
  <c r="H126" i="15"/>
  <c r="H127" i="15" s="1"/>
  <c r="H128" i="15" s="1"/>
  <c r="I170" i="9"/>
  <c r="I171" i="9" s="1"/>
  <c r="I172" i="9" s="1"/>
  <c r="H180" i="15"/>
  <c r="H181" i="15" s="1"/>
  <c r="H182" i="15" s="1"/>
  <c r="H252" i="16"/>
  <c r="H253" i="16" s="1"/>
  <c r="H254" i="16" s="1"/>
  <c r="H270" i="21"/>
  <c r="H271" i="21" s="1"/>
  <c r="H272" i="21" s="1"/>
  <c r="H2954" i="26"/>
  <c r="H107" i="16"/>
  <c r="H108" i="16" s="1"/>
  <c r="H109" i="16" s="1"/>
  <c r="H78" i="21"/>
  <c r="H79" i="21" s="1"/>
  <c r="H80" i="21" s="1"/>
  <c r="I64" i="21" s="1"/>
  <c r="H251" i="21"/>
  <c r="H252" i="21" s="1"/>
  <c r="H253" i="21" s="1"/>
  <c r="H247" i="25"/>
  <c r="H248" i="25" s="1"/>
  <c r="I232" i="25" s="1"/>
  <c r="E1388" i="27" s="1"/>
  <c r="H264" i="25"/>
  <c r="H15" i="25"/>
  <c r="H16" i="25" s="1"/>
  <c r="H19" i="25" s="1"/>
  <c r="H3226" i="26"/>
  <c r="H3229" i="26" s="1"/>
  <c r="H3015" i="26"/>
  <c r="H3016" i="26" s="1"/>
  <c r="I3001" i="26" s="1"/>
  <c r="H3032" i="26"/>
  <c r="H3033" i="26" s="1"/>
  <c r="I3018" i="26" s="1"/>
  <c r="H3050" i="26"/>
  <c r="H3051" i="26" s="1"/>
  <c r="I3036" i="26" s="1"/>
  <c r="H152" i="21"/>
  <c r="H153" i="21" s="1"/>
  <c r="H154" i="21" s="1"/>
  <c r="H194" i="16"/>
  <c r="H195" i="16" s="1"/>
  <c r="H196" i="16" s="1"/>
  <c r="H23" i="20"/>
  <c r="H24" i="20" s="1"/>
  <c r="H25" i="20" s="1"/>
  <c r="H115" i="17"/>
  <c r="H116" i="17" s="1"/>
  <c r="H117" i="17" s="1"/>
  <c r="H35" i="16"/>
  <c r="H36" i="16" s="1"/>
  <c r="H37" i="16" s="1"/>
  <c r="H506" i="8"/>
  <c r="H507" i="8" s="1"/>
  <c r="H508" i="8" s="1"/>
  <c r="H2792" i="26"/>
  <c r="H2793" i="26" s="1"/>
  <c r="I2778" i="26" s="1"/>
  <c r="H2935" i="26"/>
  <c r="H2936" i="26" s="1"/>
  <c r="I2921" i="26" s="1"/>
  <c r="H2688" i="26"/>
  <c r="H2689" i="26" s="1"/>
  <c r="I2674" i="26" s="1"/>
  <c r="H2739" i="26"/>
  <c r="H2740" i="26" s="1"/>
  <c r="I2725" i="26" s="1"/>
  <c r="H2881" i="26"/>
  <c r="H2882" i="26" s="1"/>
  <c r="I2867" i="26" s="1"/>
  <c r="H2827" i="26"/>
  <c r="H2828" i="26" s="1"/>
  <c r="I2813" i="26" s="1"/>
  <c r="H2756" i="26"/>
  <c r="H2757" i="26" s="1"/>
  <c r="I2742" i="26" s="1"/>
  <c r="H2637" i="26"/>
  <c r="H2638" i="26" s="1"/>
  <c r="I2623" i="26" s="1"/>
  <c r="H2774" i="26"/>
  <c r="H2775" i="26" s="1"/>
  <c r="I2760" i="26" s="1"/>
  <c r="H2917" i="26"/>
  <c r="H2918" i="26" s="1"/>
  <c r="I2903" i="26" s="1"/>
  <c r="H2654" i="26"/>
  <c r="H2655" i="26" s="1"/>
  <c r="I2640" i="26" s="1"/>
  <c r="H2863" i="26"/>
  <c r="H2864" i="26" s="1"/>
  <c r="I2849" i="26" s="1"/>
  <c r="H2671" i="26"/>
  <c r="H2672" i="26" s="1"/>
  <c r="I2657" i="26" s="1"/>
  <c r="H2810" i="26"/>
  <c r="H2811" i="26" s="1"/>
  <c r="I2796" i="26" s="1"/>
  <c r="H839" i="15"/>
  <c r="H840" i="15" s="1"/>
  <c r="H841" i="15" s="1"/>
  <c r="H2722" i="26"/>
  <c r="H2723" i="26" s="1"/>
  <c r="I2708" i="26" s="1"/>
  <c r="H2899" i="26"/>
  <c r="H2900" i="26" s="1"/>
  <c r="I2885" i="26" s="1"/>
  <c r="H2620" i="26"/>
  <c r="H2621" i="26" s="1"/>
  <c r="I2606" i="26" s="1"/>
  <c r="H2996" i="26"/>
  <c r="H2705" i="26"/>
  <c r="H2706" i="26" s="1"/>
  <c r="I2691" i="26" s="1"/>
  <c r="H2845" i="26"/>
  <c r="H2846" i="26" s="1"/>
  <c r="I2831" i="26" s="1"/>
  <c r="H2978" i="26"/>
  <c r="H2230" i="26"/>
  <c r="H2233" i="26" s="1"/>
  <c r="H2234" i="26" s="1"/>
  <c r="H2235" i="26" s="1"/>
  <c r="I2219" i="26" s="1"/>
  <c r="H36" i="17"/>
  <c r="H37" i="17" s="1"/>
  <c r="H38" i="17" s="1"/>
  <c r="H18" i="17"/>
  <c r="H108" i="15"/>
  <c r="H109" i="15" s="1"/>
  <c r="H214" i="16"/>
  <c r="H215" i="16" s="1"/>
  <c r="H216" i="16" s="1"/>
  <c r="H232" i="16"/>
  <c r="H233" i="16" s="1"/>
  <c r="H234" i="16" s="1"/>
  <c r="H364" i="15"/>
  <c r="H365" i="15" s="1"/>
  <c r="H366" i="15" s="1"/>
  <c r="I350" i="15" s="1"/>
  <c r="E699" i="27" s="1"/>
  <c r="H94" i="17"/>
  <c r="H95" i="17" s="1"/>
  <c r="H96" i="17" s="1"/>
  <c r="H17" i="16"/>
  <c r="H18" i="16" s="1"/>
  <c r="H19" i="16" s="1"/>
  <c r="I4" i="16" s="1"/>
  <c r="H47" i="26"/>
  <c r="H53" i="26" s="1"/>
  <c r="H54" i="26" s="1"/>
  <c r="H430" i="21"/>
  <c r="H431" i="21" s="1"/>
  <c r="I415" i="21" s="1"/>
  <c r="H395" i="21"/>
  <c r="H396" i="21" s="1"/>
  <c r="I381" i="21" s="1"/>
  <c r="H343" i="21"/>
  <c r="H344" i="21" s="1"/>
  <c r="I329" i="21" s="1"/>
  <c r="H326" i="21"/>
  <c r="H327" i="21" s="1"/>
  <c r="H230" i="21"/>
  <c r="H231" i="21" s="1"/>
  <c r="H115" i="21"/>
  <c r="H116" i="21" s="1"/>
  <c r="H56" i="21"/>
  <c r="H59" i="21" s="1"/>
  <c r="H60" i="21" s="1"/>
  <c r="H89" i="16"/>
  <c r="H90" i="16" s="1"/>
  <c r="H91" i="16" s="1"/>
  <c r="I75" i="16" s="1"/>
  <c r="H115" i="20"/>
  <c r="H119" i="20" s="1"/>
  <c r="H1884" i="14"/>
  <c r="H1887" i="14" s="1"/>
  <c r="H1888" i="14" s="1"/>
  <c r="H1889" i="14" s="1"/>
  <c r="H14" i="35"/>
  <c r="H17" i="35" s="1"/>
  <c r="H131" i="17"/>
  <c r="H134" i="17" s="1"/>
  <c r="H75" i="17"/>
  <c r="H76" i="17" s="1"/>
  <c r="I60" i="17" s="1"/>
  <c r="H956" i="15"/>
  <c r="H957" i="15" s="1"/>
  <c r="H960" i="15" s="1"/>
  <c r="H142" i="16"/>
  <c r="H143" i="16" s="1"/>
  <c r="H72" i="16"/>
  <c r="H73" i="16" s="1"/>
  <c r="H783" i="15"/>
  <c r="H784" i="15" s="1"/>
  <c r="I768" i="15" s="1"/>
  <c r="E723" i="27" s="1"/>
  <c r="H800" i="15"/>
  <c r="H803" i="15" s="1"/>
  <c r="H605" i="15"/>
  <c r="H606" i="15" s="1"/>
  <c r="H589" i="15"/>
  <c r="H590" i="15" s="1"/>
  <c r="I575" i="15" s="1"/>
  <c r="H36" i="15"/>
  <c r="H37" i="15" s="1"/>
  <c r="I22" i="15" s="1"/>
  <c r="H199" i="15"/>
  <c r="H200" i="15" s="1"/>
  <c r="H19" i="15"/>
  <c r="H20" i="15" s="1"/>
  <c r="I5" i="15" s="1"/>
  <c r="H2040" i="14"/>
  <c r="H2043" i="14" s="1"/>
  <c r="H1868" i="14"/>
  <c r="H1869" i="14" s="1"/>
  <c r="H1829" i="14"/>
  <c r="H1848" i="14"/>
  <c r="H1672" i="14"/>
  <c r="H1673" i="14" s="1"/>
  <c r="H1553" i="14"/>
  <c r="H1554" i="14" s="1"/>
  <c r="H738" i="14"/>
  <c r="H739" i="14" s="1"/>
  <c r="H740" i="14" s="1"/>
  <c r="H718" i="14"/>
  <c r="H719" i="14" s="1"/>
  <c r="H720" i="14" s="1"/>
  <c r="H335" i="14"/>
  <c r="H336" i="14" s="1"/>
  <c r="H337" i="14" s="1"/>
  <c r="H314" i="14"/>
  <c r="H315" i="14" s="1"/>
  <c r="H316" i="14" s="1"/>
  <c r="I298" i="14" s="1"/>
  <c r="H514" i="14"/>
  <c r="H515" i="14" s="1"/>
  <c r="H516" i="14" s="1"/>
  <c r="H355" i="14"/>
  <c r="H356" i="14" s="1"/>
  <c r="H357" i="14" s="1"/>
  <c r="I339" i="14" s="1"/>
  <c r="H1361" i="14"/>
  <c r="H1362" i="14" s="1"/>
  <c r="H1363" i="14" s="1"/>
  <c r="I147" i="7"/>
  <c r="I148" i="7" s="1"/>
  <c r="I149" i="7" s="1"/>
  <c r="J133" i="7" s="1"/>
  <c r="E265" i="27" s="1"/>
  <c r="H20" i="14"/>
  <c r="H21" i="14" s="1"/>
  <c r="H899" i="14"/>
  <c r="H900" i="14" s="1"/>
  <c r="H901" i="14" s="1"/>
  <c r="H1416" i="14"/>
  <c r="H1417" i="14" s="1"/>
  <c r="H1468" i="14"/>
  <c r="H1469" i="14" s="1"/>
  <c r="I1454" i="14" s="1"/>
  <c r="H981" i="14"/>
  <c r="H982" i="14" s="1"/>
  <c r="H983" i="14" s="1"/>
  <c r="H1397" i="14"/>
  <c r="H1344" i="14"/>
  <c r="H1345" i="14" s="1"/>
  <c r="H1326" i="14"/>
  <c r="H1327" i="14" s="1"/>
  <c r="H411" i="19"/>
  <c r="H412" i="19" s="1"/>
  <c r="H839" i="14"/>
  <c r="H840" i="14" s="1"/>
  <c r="H841" i="14" s="1"/>
  <c r="H1123" i="14"/>
  <c r="H1124" i="14" s="1"/>
  <c r="H1125" i="14" s="1"/>
  <c r="H1205" i="14"/>
  <c r="H678" i="14"/>
  <c r="H679" i="14" s="1"/>
  <c r="H680" i="14" s="1"/>
  <c r="H1001" i="14"/>
  <c r="H1002" i="14" s="1"/>
  <c r="H1003" i="14" s="1"/>
  <c r="H859" i="14"/>
  <c r="H860" i="14" s="1"/>
  <c r="H861" i="14" s="1"/>
  <c r="H413" i="14"/>
  <c r="H414" i="14" s="1"/>
  <c r="H415" i="14" s="1"/>
  <c r="H819" i="14"/>
  <c r="H820" i="14" s="1"/>
  <c r="H821" i="14" s="1"/>
  <c r="H919" i="14"/>
  <c r="H920" i="14" s="1"/>
  <c r="H294" i="14"/>
  <c r="H295" i="14" s="1"/>
  <c r="H296" i="14" s="1"/>
  <c r="I278" i="14" s="1"/>
  <c r="H434" i="14"/>
  <c r="H435" i="14" s="1"/>
  <c r="H436" i="14" s="1"/>
  <c r="I513" i="7"/>
  <c r="I514" i="7" s="1"/>
  <c r="I515" i="7" s="1"/>
  <c r="J501" i="7" s="1"/>
  <c r="E287" i="27" s="1"/>
  <c r="H393" i="14"/>
  <c r="H394" i="14" s="1"/>
  <c r="H395" i="14" s="1"/>
  <c r="H534" i="14"/>
  <c r="H535" i="14" s="1"/>
  <c r="H536" i="14" s="1"/>
  <c r="H39" i="10"/>
  <c r="H40" i="10" s="1"/>
  <c r="H41" i="10" s="1"/>
  <c r="I24" i="10" s="1"/>
  <c r="H129" i="13"/>
  <c r="H130" i="13" s="1"/>
  <c r="H131" i="13" s="1"/>
  <c r="I115" i="13" s="1"/>
  <c r="I73" i="7"/>
  <c r="I74" i="7" s="1"/>
  <c r="H474" i="14"/>
  <c r="H475" i="14" s="1"/>
  <c r="H552" i="14"/>
  <c r="H555" i="14" s="1"/>
  <c r="H127" i="19"/>
  <c r="H128" i="19" s="1"/>
  <c r="H129" i="19" s="1"/>
  <c r="I112" i="19" s="1"/>
  <c r="H180" i="19"/>
  <c r="H181" i="19" s="1"/>
  <c r="H182" i="19" s="1"/>
  <c r="I132" i="9"/>
  <c r="I133" i="9" s="1"/>
  <c r="I134" i="9" s="1"/>
  <c r="J117" i="9" s="1"/>
  <c r="H392" i="19"/>
  <c r="H393" i="19" s="1"/>
  <c r="H394" i="19" s="1"/>
  <c r="H352" i="19"/>
  <c r="H353" i="19" s="1"/>
  <c r="H354" i="19" s="1"/>
  <c r="H161" i="19"/>
  <c r="H162" i="19" s="1"/>
  <c r="H312" i="19"/>
  <c r="H313" i="19" s="1"/>
  <c r="H314" i="19" s="1"/>
  <c r="I295" i="19" s="1"/>
  <c r="H374" i="14"/>
  <c r="H375" i="14" s="1"/>
  <c r="H373" i="19"/>
  <c r="H374" i="19" s="1"/>
  <c r="H375" i="19" s="1"/>
  <c r="H254" i="19"/>
  <c r="H255" i="19" s="1"/>
  <c r="H256" i="19" s="1"/>
  <c r="H238" i="13"/>
  <c r="H239" i="13" s="1"/>
  <c r="H240" i="13" s="1"/>
  <c r="I224" i="13" s="1"/>
  <c r="H468" i="19"/>
  <c r="H469" i="19" s="1"/>
  <c r="H447" i="19"/>
  <c r="H448" i="19" s="1"/>
  <c r="H291" i="19"/>
  <c r="H30" i="19"/>
  <c r="H31" i="19" s="1"/>
  <c r="H73" i="12"/>
  <c r="H74" i="12" s="1"/>
  <c r="I58" i="12" s="1"/>
  <c r="H428" i="10"/>
  <c r="H429" i="10" s="1"/>
  <c r="H430" i="10" s="1"/>
  <c r="I414" i="10" s="1"/>
  <c r="H464" i="10"/>
  <c r="H465" i="10" s="1"/>
  <c r="H466" i="10" s="1"/>
  <c r="H1028" i="8"/>
  <c r="H1029" i="8" s="1"/>
  <c r="H1030" i="8" s="1"/>
  <c r="I18" i="7"/>
  <c r="I19" i="7" s="1"/>
  <c r="I20" i="7" s="1"/>
  <c r="J4" i="7" s="1"/>
  <c r="E258" i="27" s="1"/>
  <c r="H293" i="11"/>
  <c r="H294" i="11" s="1"/>
  <c r="H295" i="11" s="1"/>
  <c r="H446" i="10"/>
  <c r="H447" i="10" s="1"/>
  <c r="H448" i="10" s="1"/>
  <c r="I529" i="7"/>
  <c r="I530" i="7" s="1"/>
  <c r="I531" i="7" s="1"/>
  <c r="H389" i="10"/>
  <c r="H390" i="10" s="1"/>
  <c r="H391" i="10" s="1"/>
  <c r="I374" i="10" s="1"/>
  <c r="I36" i="7"/>
  <c r="I37" i="7" s="1"/>
  <c r="I38" i="7" s="1"/>
  <c r="H337" i="8"/>
  <c r="H338" i="8" s="1"/>
  <c r="H339" i="8" s="1"/>
  <c r="H272" i="13"/>
  <c r="H275" i="13" s="1"/>
  <c r="H276" i="13" s="1"/>
  <c r="H257" i="13"/>
  <c r="H258" i="13" s="1"/>
  <c r="H259" i="13" s="1"/>
  <c r="H252" i="10"/>
  <c r="H253" i="10" s="1"/>
  <c r="H254" i="10" s="1"/>
  <c r="H20" i="10"/>
  <c r="H21" i="10" s="1"/>
  <c r="H351" i="10"/>
  <c r="H352" i="10" s="1"/>
  <c r="H353" i="10" s="1"/>
  <c r="I336" i="10" s="1"/>
  <c r="H220" i="13"/>
  <c r="H221" i="13" s="1"/>
  <c r="H222" i="13" s="1"/>
  <c r="I206" i="13" s="1"/>
  <c r="H212" i="10"/>
  <c r="H153" i="10"/>
  <c r="H154" i="10" s="1"/>
  <c r="H155" i="10" s="1"/>
  <c r="I138" i="10" s="1"/>
  <c r="H96" i="10"/>
  <c r="H97" i="10" s="1"/>
  <c r="H202" i="13"/>
  <c r="H203" i="13" s="1"/>
  <c r="H204" i="13" s="1"/>
  <c r="H912" i="11"/>
  <c r="H913" i="11" s="1"/>
  <c r="H914" i="11" s="1"/>
  <c r="I897" i="11" s="1"/>
  <c r="H184" i="13"/>
  <c r="H185" i="13" s="1"/>
  <c r="H186" i="13" s="1"/>
  <c r="I170" i="13" s="1"/>
  <c r="H239" i="11"/>
  <c r="H240" i="11" s="1"/>
  <c r="H241" i="11" s="1"/>
  <c r="I225" i="11" s="1"/>
  <c r="H948" i="11"/>
  <c r="H949" i="11" s="1"/>
  <c r="H765" i="11"/>
  <c r="H766" i="11" s="1"/>
  <c r="H767" i="11" s="1"/>
  <c r="H91" i="13"/>
  <c r="H92" i="13" s="1"/>
  <c r="H93" i="13" s="1"/>
  <c r="H692" i="11"/>
  <c r="H693" i="11" s="1"/>
  <c r="H383" i="11"/>
  <c r="H384" i="11" s="1"/>
  <c r="H385" i="11" s="1"/>
  <c r="I369" i="11" s="1"/>
  <c r="H582" i="11"/>
  <c r="H583" i="11" s="1"/>
  <c r="H584" i="11" s="1"/>
  <c r="I568" i="11" s="1"/>
  <c r="H437" i="11"/>
  <c r="H438" i="11" s="1"/>
  <c r="H439" i="11" s="1"/>
  <c r="I423" i="11" s="1"/>
  <c r="H365" i="11"/>
  <c r="H366" i="11" s="1"/>
  <c r="H367" i="11" s="1"/>
  <c r="I351" i="11" s="1"/>
  <c r="H185" i="11"/>
  <c r="H186" i="11" s="1"/>
  <c r="H187" i="11" s="1"/>
  <c r="I171" i="11" s="1"/>
  <c r="H72" i="13"/>
  <c r="H73" i="13" s="1"/>
  <c r="H74" i="13" s="1"/>
  <c r="H19" i="13"/>
  <c r="H20" i="13" s="1"/>
  <c r="I5" i="13" s="1"/>
  <c r="H53" i="13"/>
  <c r="H54" i="13" s="1"/>
  <c r="I39" i="13" s="1"/>
  <c r="H856" i="11"/>
  <c r="H857" i="11" s="1"/>
  <c r="H858" i="11" s="1"/>
  <c r="H802" i="11"/>
  <c r="H803" i="11" s="1"/>
  <c r="H804" i="11" s="1"/>
  <c r="I787" i="11" s="1"/>
  <c r="H729" i="11"/>
  <c r="H730" i="11" s="1"/>
  <c r="H731" i="11" s="1"/>
  <c r="I715" i="11" s="1"/>
  <c r="H674" i="11"/>
  <c r="H675" i="11" s="1"/>
  <c r="H676" i="11" s="1"/>
  <c r="I658" i="11" s="1"/>
  <c r="H401" i="11"/>
  <c r="H966" i="11"/>
  <c r="H473" i="11"/>
  <c r="H474" i="11" s="1"/>
  <c r="H475" i="11" s="1"/>
  <c r="I459" i="11" s="1"/>
  <c r="H747" i="11"/>
  <c r="H748" i="11" s="1"/>
  <c r="H749" i="11" s="1"/>
  <c r="I733" i="11" s="1"/>
  <c r="I247" i="7"/>
  <c r="I248" i="7" s="1"/>
  <c r="I249" i="7" s="1"/>
  <c r="J231" i="7" s="1"/>
  <c r="E271" i="27" s="1"/>
  <c r="I497" i="7"/>
  <c r="I498" i="7" s="1"/>
  <c r="I499" i="7" s="1"/>
  <c r="J485" i="7" s="1"/>
  <c r="E286" i="27" s="1"/>
  <c r="I288" i="7"/>
  <c r="I289" i="7" s="1"/>
  <c r="I290" i="7" s="1"/>
  <c r="I151" i="9"/>
  <c r="I152" i="9" s="1"/>
  <c r="I153" i="9" s="1"/>
  <c r="J136" i="9" s="1"/>
  <c r="I227" i="7"/>
  <c r="I228" i="7" s="1"/>
  <c r="I229" i="7" s="1"/>
  <c r="H893" i="11"/>
  <c r="H894" i="11" s="1"/>
  <c r="H275" i="11"/>
  <c r="H276" i="11" s="1"/>
  <c r="H277" i="11" s="1"/>
  <c r="H148" i="11"/>
  <c r="H149" i="11" s="1"/>
  <c r="H150" i="11" s="1"/>
  <c r="I131" i="11" s="1"/>
  <c r="H783" i="11"/>
  <c r="H784" i="11" s="1"/>
  <c r="H785" i="11" s="1"/>
  <c r="I769" i="11" s="1"/>
  <c r="H710" i="11"/>
  <c r="H711" i="11" s="1"/>
  <c r="H654" i="11"/>
  <c r="H655" i="11" s="1"/>
  <c r="H656" i="11" s="1"/>
  <c r="H167" i="11"/>
  <c r="H168" i="11" s="1"/>
  <c r="H169" i="11" s="1"/>
  <c r="I414" i="7"/>
  <c r="I415" i="7" s="1"/>
  <c r="I416" i="7" s="1"/>
  <c r="I417" i="7" s="1"/>
  <c r="H618" i="11"/>
  <c r="H619" i="11" s="1"/>
  <c r="H620" i="11" s="1"/>
  <c r="I604" i="11" s="1"/>
  <c r="H221" i="11"/>
  <c r="H222" i="11" s="1"/>
  <c r="H223" i="11" s="1"/>
  <c r="I207" i="11" s="1"/>
  <c r="I547" i="7"/>
  <c r="I548" i="7" s="1"/>
  <c r="I549" i="7" s="1"/>
  <c r="J533" i="7" s="1"/>
  <c r="E289" i="27" s="1"/>
  <c r="H311" i="11"/>
  <c r="H312" i="11" s="1"/>
  <c r="H313" i="11" s="1"/>
  <c r="I297" i="11" s="1"/>
  <c r="H600" i="11"/>
  <c r="H601" i="11" s="1"/>
  <c r="H602" i="11" s="1"/>
  <c r="I586" i="11" s="1"/>
  <c r="I563" i="7"/>
  <c r="I564" i="7" s="1"/>
  <c r="I565" i="7" s="1"/>
  <c r="I463" i="7"/>
  <c r="I464" i="7" s="1"/>
  <c r="I465" i="7" s="1"/>
  <c r="I205" i="7"/>
  <c r="I206" i="7" s="1"/>
  <c r="I207" i="7" s="1"/>
  <c r="J190" i="7" s="1"/>
  <c r="E268" i="27" s="1"/>
  <c r="I579" i="7"/>
  <c r="I580" i="7" s="1"/>
  <c r="I581" i="7" s="1"/>
  <c r="J567" i="7" s="1"/>
  <c r="E291" i="27" s="1"/>
  <c r="H257" i="11"/>
  <c r="H258" i="11" s="1"/>
  <c r="H259" i="11" s="1"/>
  <c r="I480" i="7"/>
  <c r="I481" i="7" s="1"/>
  <c r="I482" i="7" s="1"/>
  <c r="I483" i="7" s="1"/>
  <c r="J467" i="7" s="1"/>
  <c r="E285" i="27" s="1"/>
  <c r="I188" i="9"/>
  <c r="I189" i="9" s="1"/>
  <c r="I190" i="9" s="1"/>
  <c r="J174" i="9" s="1"/>
  <c r="I329" i="7"/>
  <c r="I330" i="7" s="1"/>
  <c r="I268" i="7"/>
  <c r="I269" i="7" s="1"/>
  <c r="I270" i="7" s="1"/>
  <c r="J251" i="7" s="1"/>
  <c r="E272" i="27" s="1"/>
  <c r="I113" i="9"/>
  <c r="I114" i="9" s="1"/>
  <c r="I115" i="9" s="1"/>
  <c r="H844" i="8"/>
  <c r="H845" i="8" s="1"/>
  <c r="H846" i="8" s="1"/>
  <c r="I833" i="8" s="1"/>
  <c r="H127" i="11"/>
  <c r="H128" i="11" s="1"/>
  <c r="H129" i="11" s="1"/>
  <c r="I112" i="11" s="1"/>
  <c r="I56" i="7"/>
  <c r="I57" i="7" s="1"/>
  <c r="J40" i="7" s="1"/>
  <c r="E260" i="27" s="1"/>
  <c r="I595" i="7"/>
  <c r="I596" i="7" s="1"/>
  <c r="I597" i="7" s="1"/>
  <c r="J583" i="7" s="1"/>
  <c r="E292" i="27" s="1"/>
  <c r="H159" i="8"/>
  <c r="H160" i="8" s="1"/>
  <c r="H161" i="8" s="1"/>
  <c r="H358" i="8"/>
  <c r="H359" i="8" s="1"/>
  <c r="H360" i="8" s="1"/>
  <c r="I341" i="8" s="1"/>
  <c r="I94" i="9"/>
  <c r="I95" i="9" s="1"/>
  <c r="I309" i="7"/>
  <c r="I310" i="7" s="1"/>
  <c r="I311" i="7" s="1"/>
  <c r="J292" i="7" s="1"/>
  <c r="E274" i="27" s="1"/>
  <c r="H446" i="8"/>
  <c r="H447" i="8" s="1"/>
  <c r="H448" i="8" s="1"/>
  <c r="I430" i="8" s="1"/>
  <c r="H967" i="11"/>
  <c r="H968" i="11" s="1"/>
  <c r="I952" i="11" s="1"/>
  <c r="H874" i="11"/>
  <c r="H875" i="11" s="1"/>
  <c r="I860" i="11" s="1"/>
  <c r="H839" i="11"/>
  <c r="H840" i="11" s="1"/>
  <c r="I825" i="11" s="1"/>
  <c r="H821" i="11"/>
  <c r="H822" i="11" s="1"/>
  <c r="I806" i="11" s="1"/>
  <c r="H637" i="11"/>
  <c r="H638" i="11" s="1"/>
  <c r="I622" i="11" s="1"/>
  <c r="H204" i="11"/>
  <c r="H205" i="11" s="1"/>
  <c r="I189" i="11" s="1"/>
  <c r="I109" i="33"/>
  <c r="I110" i="33" s="1"/>
  <c r="J95" i="33" s="1"/>
  <c r="E377" i="27" s="1"/>
  <c r="I128" i="33"/>
  <c r="I129" i="33" s="1"/>
  <c r="J113" i="33" s="1"/>
  <c r="E378" i="27" s="1"/>
  <c r="I201" i="33"/>
  <c r="I202" i="33" s="1"/>
  <c r="J186" i="33" s="1"/>
  <c r="E382" i="27" s="1"/>
  <c r="I254" i="33"/>
  <c r="I255" i="33" s="1"/>
  <c r="J240" i="33" s="1"/>
  <c r="E385" i="27" s="1"/>
  <c r="I273" i="33"/>
  <c r="I274" i="33" s="1"/>
  <c r="J258" i="33" s="1"/>
  <c r="E386" i="27" s="1"/>
  <c r="I291" i="33"/>
  <c r="I292" i="33" s="1"/>
  <c r="J277" i="33" s="1"/>
  <c r="E387" i="27" s="1"/>
  <c r="H53" i="11"/>
  <c r="H54" i="11" s="1"/>
  <c r="I39" i="11" s="1"/>
  <c r="H71" i="11"/>
  <c r="H72" i="11" s="1"/>
  <c r="I56" i="11" s="1"/>
  <c r="H90" i="11"/>
  <c r="H91" i="11" s="1"/>
  <c r="I74" i="11" s="1"/>
  <c r="H109" i="11"/>
  <c r="H110" i="11" s="1"/>
  <c r="I93" i="11" s="1"/>
  <c r="H19" i="11"/>
  <c r="H20" i="11" s="1"/>
  <c r="I5" i="11" s="1"/>
  <c r="I53" i="33"/>
  <c r="I54" i="33" s="1"/>
  <c r="J41" i="33" s="1"/>
  <c r="E374" i="27" s="1"/>
  <c r="I37" i="33"/>
  <c r="I38" i="33" s="1"/>
  <c r="J22" i="33" s="1"/>
  <c r="E373" i="27" s="1"/>
  <c r="I57" i="18"/>
  <c r="I58" i="18" s="1"/>
  <c r="J41" i="18" s="1"/>
  <c r="E370" i="27" s="1"/>
  <c r="I77" i="30"/>
  <c r="I78" i="30" s="1"/>
  <c r="I79" i="30" s="1"/>
  <c r="J62" i="30" s="1"/>
  <c r="E329" i="27" s="1"/>
  <c r="I129" i="7"/>
  <c r="I130" i="7" s="1"/>
  <c r="I131" i="7" s="1"/>
  <c r="J114" i="7" s="1"/>
  <c r="E264" i="27" s="1"/>
  <c r="I287" i="31"/>
  <c r="I288" i="31" s="1"/>
  <c r="I289" i="31" s="1"/>
  <c r="I290" i="31" s="1"/>
  <c r="J273" i="31" s="1"/>
  <c r="E352" i="27" s="1"/>
  <c r="I405" i="31"/>
  <c r="I406" i="31" s="1"/>
  <c r="J388" i="31" s="1"/>
  <c r="E359" i="27" s="1"/>
  <c r="I426" i="31"/>
  <c r="I427" i="31" s="1"/>
  <c r="J409" i="31" s="1"/>
  <c r="E360" i="27" s="1"/>
  <c r="I326" i="31"/>
  <c r="I327" i="31" s="1"/>
  <c r="I328" i="31" s="1"/>
  <c r="I329" i="31" s="1"/>
  <c r="J312" i="31" s="1"/>
  <c r="E354" i="27" s="1"/>
  <c r="I306" i="31"/>
  <c r="I307" i="31" s="1"/>
  <c r="I308" i="31" s="1"/>
  <c r="I309" i="31" s="1"/>
  <c r="J292" i="31" s="1"/>
  <c r="E353" i="27" s="1"/>
  <c r="I447" i="31"/>
  <c r="I448" i="31" s="1"/>
  <c r="J430" i="31" s="1"/>
  <c r="E361" i="27" s="1"/>
  <c r="I347" i="31"/>
  <c r="I348" i="31" s="1"/>
  <c r="I349" i="31" s="1"/>
  <c r="I350" i="31" s="1"/>
  <c r="J333" i="31" s="1"/>
  <c r="E355" i="27" s="1"/>
  <c r="I468" i="31"/>
  <c r="I469" i="31" s="1"/>
  <c r="J451" i="31" s="1"/>
  <c r="E362" i="27" s="1"/>
  <c r="I19" i="32"/>
  <c r="I20" i="32" s="1"/>
  <c r="J3" i="32" s="1"/>
  <c r="E364" i="27" s="1"/>
  <c r="I71" i="29"/>
  <c r="I72" i="29" s="1"/>
  <c r="I348" i="7"/>
  <c r="I349" i="7" s="1"/>
  <c r="I350" i="7" s="1"/>
  <c r="I351" i="7" s="1"/>
  <c r="I92" i="7"/>
  <c r="I93" i="7" s="1"/>
  <c r="I94" i="7" s="1"/>
  <c r="H1042" i="8"/>
  <c r="H1043" i="8" s="1"/>
  <c r="H1044" i="8" s="1"/>
  <c r="H1045" i="8" s="1"/>
  <c r="I1032" i="8" s="1"/>
  <c r="H20" i="8"/>
  <c r="H21" i="8" s="1"/>
  <c r="H22" i="8" s="1"/>
  <c r="I214" i="31"/>
  <c r="J200" i="31" s="1"/>
  <c r="E347" i="27" s="1"/>
  <c r="I88" i="31"/>
  <c r="J71" i="31" s="1"/>
  <c r="E337" i="27" s="1"/>
  <c r="I1072" i="7"/>
  <c r="I1073" i="7" s="1"/>
  <c r="J1058" i="7" s="1"/>
  <c r="E319" i="27" s="1"/>
  <c r="I1108" i="7"/>
  <c r="I1109" i="7" s="1"/>
  <c r="J1094" i="7" s="1"/>
  <c r="E321" i="27" s="1"/>
  <c r="I1126" i="7"/>
  <c r="I1127" i="7" s="1"/>
  <c r="J1112" i="7" s="1"/>
  <c r="E322" i="27" s="1"/>
  <c r="I1144" i="7"/>
  <c r="I1145" i="7" s="1"/>
  <c r="J1130" i="7" s="1"/>
  <c r="E323" i="27" s="1"/>
  <c r="I97" i="30"/>
  <c r="I116" i="30"/>
  <c r="I117" i="30" s="1"/>
  <c r="J102" i="30" s="1"/>
  <c r="E331" i="27" s="1"/>
  <c r="I186" i="7"/>
  <c r="I187" i="7" s="1"/>
  <c r="J171" i="7" s="1"/>
  <c r="E267" i="27" s="1"/>
  <c r="H1006" i="8"/>
  <c r="H1009" i="8" s="1"/>
  <c r="H980" i="8"/>
  <c r="H983" i="8" s="1"/>
  <c r="H984" i="8" s="1"/>
  <c r="H957" i="8"/>
  <c r="H958" i="8" s="1"/>
  <c r="I945" i="8" s="1"/>
  <c r="H941" i="8"/>
  <c r="H942" i="8" s="1"/>
  <c r="I929" i="8" s="1"/>
  <c r="H925" i="8"/>
  <c r="H926" i="8" s="1"/>
  <c r="I912" i="8" s="1"/>
  <c r="H907" i="8"/>
  <c r="H908" i="8" s="1"/>
  <c r="I895" i="8" s="1"/>
  <c r="H892" i="8"/>
  <c r="H893" i="8" s="1"/>
  <c r="I881" i="8" s="1"/>
  <c r="H212" i="8"/>
  <c r="H213" i="8" s="1"/>
  <c r="H214" i="8" s="1"/>
  <c r="H58" i="8"/>
  <c r="H59" i="8" s="1"/>
  <c r="H60" i="8" s="1"/>
  <c r="H860" i="8"/>
  <c r="H861" i="8" s="1"/>
  <c r="I848" i="8" s="1"/>
  <c r="H426" i="8"/>
  <c r="H427" i="8" s="1"/>
  <c r="H428" i="8" s="1"/>
  <c r="I410" i="8" s="1"/>
  <c r="H486" i="8"/>
  <c r="H487" i="8" s="1"/>
  <c r="H488" i="8" s="1"/>
  <c r="H801" i="8"/>
  <c r="H802" i="8" s="1"/>
  <c r="I790" i="8" s="1"/>
  <c r="H232" i="8"/>
  <c r="H233" i="8" s="1"/>
  <c r="H234" i="8" s="1"/>
  <c r="I217" i="8" s="1"/>
  <c r="H377" i="8"/>
  <c r="H378" i="8" s="1"/>
  <c r="H379" i="8" s="1"/>
  <c r="H526" i="8"/>
  <c r="H527" i="8" s="1"/>
  <c r="H273" i="8"/>
  <c r="H274" i="8" s="1"/>
  <c r="H275" i="8" s="1"/>
  <c r="H251" i="8"/>
  <c r="H252" i="8" s="1"/>
  <c r="H253" i="8" s="1"/>
  <c r="I236" i="8" s="1"/>
  <c r="H294" i="8"/>
  <c r="H295" i="8" s="1"/>
  <c r="H296" i="8" s="1"/>
  <c r="H96" i="8"/>
  <c r="H97" i="8" s="1"/>
  <c r="H115" i="8"/>
  <c r="H116" i="8" s="1"/>
  <c r="H117" i="8" s="1"/>
  <c r="H466" i="8"/>
  <c r="H467" i="8" s="1"/>
  <c r="H468" i="8" s="1"/>
  <c r="H648" i="2" s="1"/>
  <c r="H315" i="8"/>
  <c r="H316" i="8" s="1"/>
  <c r="H317" i="8" s="1"/>
  <c r="H40" i="8"/>
  <c r="H41" i="8" s="1"/>
  <c r="H42" i="8" s="1"/>
  <c r="I71" i="5"/>
  <c r="I72" i="5" s="1"/>
  <c r="I73" i="5" s="1"/>
  <c r="I17" i="29"/>
  <c r="I52" i="5"/>
  <c r="I53" i="5" s="1"/>
  <c r="I54" i="5" s="1"/>
  <c r="I55" i="5" s="1"/>
  <c r="H195" i="8"/>
  <c r="H196" i="8" s="1"/>
  <c r="I181" i="8" s="1"/>
  <c r="H178" i="8"/>
  <c r="H179" i="8" s="1"/>
  <c r="I164" i="8" s="1"/>
  <c r="I46" i="9"/>
  <c r="I53" i="9" s="1"/>
  <c r="I54" i="9" s="1"/>
  <c r="I55" i="9" s="1"/>
  <c r="J39" i="9" s="1"/>
  <c r="E179" i="27" s="1"/>
  <c r="I89" i="29"/>
  <c r="I90" i="29" s="1"/>
  <c r="J75" i="29" s="1"/>
  <c r="E156" i="27" s="1"/>
  <c r="I188" i="5"/>
  <c r="I189" i="5" s="1"/>
  <c r="J173" i="5" s="1"/>
  <c r="E171" i="27" s="1"/>
  <c r="I118" i="5"/>
  <c r="I119" i="5" s="1"/>
  <c r="I120" i="5" s="1"/>
  <c r="I16" i="5"/>
  <c r="I17" i="5" s="1"/>
  <c r="I223" i="28"/>
  <c r="I224" i="28" s="1"/>
  <c r="J211" i="28" s="1"/>
  <c r="E148" i="27" s="1"/>
  <c r="I207" i="28"/>
  <c r="I208" i="28" s="1"/>
  <c r="J195" i="28" s="1"/>
  <c r="E147" i="27" s="1"/>
  <c r="I239" i="28"/>
  <c r="I240" i="28" s="1"/>
  <c r="J227" i="28" s="1"/>
  <c r="E149" i="27" s="1"/>
  <c r="I192" i="28"/>
  <c r="I193" i="28" s="1"/>
  <c r="J180" i="28" s="1"/>
  <c r="E146" i="27" s="1"/>
  <c r="I256" i="28"/>
  <c r="I257" i="28" s="1"/>
  <c r="J244" i="28" s="1"/>
  <c r="E150" i="27" s="1"/>
  <c r="I408" i="3"/>
  <c r="I409" i="3" s="1"/>
  <c r="J396" i="3" s="1"/>
  <c r="E85" i="27" s="1"/>
  <c r="I722" i="3"/>
  <c r="I723" i="3" s="1"/>
  <c r="J710" i="3" s="1"/>
  <c r="E112" i="27" s="1"/>
  <c r="I707" i="3"/>
  <c r="I708" i="3" s="1"/>
  <c r="J695" i="3" s="1"/>
  <c r="E111" i="27" s="1"/>
  <c r="I542" i="3"/>
  <c r="I543" i="3" s="1"/>
  <c r="J530" i="3" s="1"/>
  <c r="E97" i="27" s="1"/>
  <c r="I109" i="4"/>
  <c r="I110" i="4" s="1"/>
  <c r="J97" i="4" s="1"/>
  <c r="I557" i="3"/>
  <c r="I558" i="3" s="1"/>
  <c r="J545" i="3" s="1"/>
  <c r="E98" i="27" s="1"/>
  <c r="I167" i="4"/>
  <c r="I168" i="4" s="1"/>
  <c r="J157" i="4" s="1"/>
  <c r="E126" i="27" s="1"/>
  <c r="I393" i="3"/>
  <c r="I394" i="3" s="1"/>
  <c r="J381" i="3" s="1"/>
  <c r="E84" i="27" s="1"/>
  <c r="I212" i="4"/>
  <c r="I677" i="3"/>
  <c r="I678" i="3" s="1"/>
  <c r="J665" i="3" s="1"/>
  <c r="E109" i="27" s="1"/>
  <c r="I181" i="4"/>
  <c r="I182" i="4" s="1"/>
  <c r="J171" i="4" s="1"/>
  <c r="E127" i="27" s="1"/>
  <c r="I692" i="3"/>
  <c r="I693" i="3" s="1"/>
  <c r="J680" i="3" s="1"/>
  <c r="E110" i="27" s="1"/>
  <c r="I572" i="3"/>
  <c r="I573" i="3" s="1"/>
  <c r="I230" i="4"/>
  <c r="I231" i="4" s="1"/>
  <c r="J217" i="4" s="1"/>
  <c r="E130" i="27" s="1"/>
  <c r="I195" i="4"/>
  <c r="I196" i="4" s="1"/>
  <c r="J185" i="4" s="1"/>
  <c r="E128" i="27" s="1"/>
  <c r="J242" i="3"/>
  <c r="E72" i="27" s="1"/>
  <c r="J387" i="2"/>
  <c r="J388" i="2" s="1"/>
  <c r="J389" i="2" s="1"/>
  <c r="J402" i="2"/>
  <c r="J403" i="2" s="1"/>
  <c r="J154" i="2"/>
  <c r="J157" i="2" s="1"/>
  <c r="J158" i="2" s="1"/>
  <c r="J159" i="2" s="1"/>
  <c r="J239" i="2"/>
  <c r="J242" i="2" s="1"/>
  <c r="J598" i="2"/>
  <c r="J599" i="2" s="1"/>
  <c r="J447" i="2"/>
  <c r="J448" i="2" s="1"/>
  <c r="J215" i="2"/>
  <c r="J216" i="2" s="1"/>
  <c r="J217" i="2" s="1"/>
  <c r="J265" i="2"/>
  <c r="J132" i="2"/>
  <c r="J133" i="2" s="1"/>
  <c r="J134" i="2" s="1"/>
  <c r="J91" i="2"/>
  <c r="J94" i="2" s="1"/>
  <c r="J95" i="2" s="1"/>
  <c r="J96" i="2" s="1"/>
  <c r="J179" i="2"/>
  <c r="J182" i="2" s="1"/>
  <c r="J576" i="2"/>
  <c r="J577" i="2" s="1"/>
  <c r="J71" i="2"/>
  <c r="J74" i="2" s="1"/>
  <c r="J75" i="2" s="1"/>
  <c r="J76" i="2" s="1"/>
  <c r="J111" i="2"/>
  <c r="J112" i="2" s="1"/>
  <c r="J257" i="2"/>
  <c r="H266" i="12"/>
  <c r="H267" i="12" s="1"/>
  <c r="H268" i="12" s="1"/>
  <c r="I253" i="12" s="1"/>
  <c r="H142" i="12"/>
  <c r="H143" i="12" s="1"/>
  <c r="H144" i="12" s="1"/>
  <c r="I129" i="12" s="1"/>
  <c r="J47" i="2"/>
  <c r="J50" i="2" s="1"/>
  <c r="J51" i="2" s="1"/>
  <c r="J52" i="2" s="1"/>
  <c r="K30" i="2" s="1"/>
  <c r="E11" i="27" s="1"/>
  <c r="H249" i="12"/>
  <c r="H250" i="12" s="1"/>
  <c r="H251" i="12" s="1"/>
  <c r="I236" i="12" s="1"/>
  <c r="H1245" i="14"/>
  <c r="H1246" i="14" s="1"/>
  <c r="H563" i="11"/>
  <c r="H564" i="11" s="1"/>
  <c r="H565" i="11" s="1"/>
  <c r="I549" i="11" s="1"/>
  <c r="H68" i="24"/>
  <c r="I48" i="24" s="1"/>
  <c r="E1495" i="27" s="1"/>
  <c r="I119" i="8"/>
  <c r="H96" i="21"/>
  <c r="H527" i="11"/>
  <c r="H528" i="11" s="1"/>
  <c r="H529" i="11" s="1"/>
  <c r="I513" i="11" s="1"/>
  <c r="H160" i="12"/>
  <c r="H161" i="12" s="1"/>
  <c r="H162" i="12" s="1"/>
  <c r="I146" i="12" s="1"/>
  <c r="H78" i="8"/>
  <c r="H229" i="25"/>
  <c r="H230" i="25" s="1"/>
  <c r="I214" i="25" s="1"/>
  <c r="E1387" i="27" s="1"/>
  <c r="D78" i="26"/>
  <c r="H477" i="15"/>
  <c r="H478" i="15" s="1"/>
  <c r="H930" i="11"/>
  <c r="H931" i="11" s="1"/>
  <c r="H932" i="11" s="1"/>
  <c r="I916" i="11" s="1"/>
  <c r="H212" i="25"/>
  <c r="I196" i="25" s="1"/>
  <c r="E1386" i="27" s="1"/>
  <c r="H58" i="10"/>
  <c r="H59" i="10" s="1"/>
  <c r="H60" i="10" s="1"/>
  <c r="I43" i="10" s="1"/>
  <c r="K304" i="2"/>
  <c r="E25" i="27" s="1"/>
  <c r="D290" i="25"/>
  <c r="H272" i="25"/>
  <c r="H275" i="25" s="1"/>
  <c r="F278" i="25"/>
  <c r="H278" i="25" s="1"/>
  <c r="H295" i="25"/>
  <c r="F313" i="25"/>
  <c r="H55" i="23"/>
  <c r="I40" i="23" s="1"/>
  <c r="E1480" i="27" s="1"/>
  <c r="H61" i="23"/>
  <c r="H64" i="23" s="1"/>
  <c r="H70" i="23" s="1"/>
  <c r="D78" i="23"/>
  <c r="H39" i="14"/>
  <c r="H40" i="14" s="1"/>
  <c r="H41" i="14" s="1"/>
  <c r="I24" i="14" s="1"/>
  <c r="H53" i="16"/>
  <c r="H54" i="16" s="1"/>
  <c r="H115" i="14"/>
  <c r="H116" i="14" s="1"/>
  <c r="H117" i="14" s="1"/>
  <c r="I100" i="14" s="1"/>
  <c r="H370" i="10"/>
  <c r="H332" i="19"/>
  <c r="H56" i="17"/>
  <c r="H57" i="17" s="1"/>
  <c r="H217" i="19"/>
  <c r="H218" i="19" s="1"/>
  <c r="I477" i="11"/>
  <c r="H82" i="20"/>
  <c r="H83" i="20" s="1"/>
  <c r="I660" i="15"/>
  <c r="I133" i="8"/>
  <c r="H232" i="12"/>
  <c r="H233" i="12" s="1"/>
  <c r="H234" i="12" s="1"/>
  <c r="I218" i="12" s="1"/>
  <c r="H91" i="19"/>
  <c r="H92" i="19" s="1"/>
  <c r="H857" i="15"/>
  <c r="H858" i="15" s="1"/>
  <c r="I843" i="15" s="1"/>
  <c r="H273" i="19"/>
  <c r="H235" i="19"/>
  <c r="I95" i="19"/>
  <c r="H742" i="8"/>
  <c r="H743" i="8" s="1"/>
  <c r="H744" i="8" s="1"/>
  <c r="I724" i="8" s="1"/>
  <c r="H455" i="11"/>
  <c r="H456" i="11" s="1"/>
  <c r="H457" i="11" s="1"/>
  <c r="I441" i="11" s="1"/>
  <c r="H533" i="15"/>
  <c r="H534" i="15" s="1"/>
  <c r="H366" i="22"/>
  <c r="H369" i="22" s="1"/>
  <c r="H375" i="22" s="1"/>
  <c r="D383" i="22"/>
  <c r="G383" i="22" s="1"/>
  <c r="H359" i="22"/>
  <c r="H360" i="22" s="1"/>
  <c r="I345" i="22" s="1"/>
  <c r="F560" i="22"/>
  <c r="H69" i="22"/>
  <c r="H70" i="22" s="1"/>
  <c r="I55" i="22" s="1"/>
  <c r="E1441" i="27" s="1"/>
  <c r="H76" i="22"/>
  <c r="H79" i="22" s="1"/>
  <c r="H85" i="22" s="1"/>
  <c r="D93" i="22"/>
  <c r="H361" i="21"/>
  <c r="I346" i="21" s="1"/>
  <c r="H413" i="21"/>
  <c r="I398" i="21" s="1"/>
  <c r="H290" i="21"/>
  <c r="I275" i="21" s="1"/>
  <c r="H378" i="21"/>
  <c r="I363" i="21" s="1"/>
  <c r="H101" i="20"/>
  <c r="I86" i="20" s="1"/>
  <c r="H198" i="19"/>
  <c r="H47" i="19"/>
  <c r="I34" i="19" s="1"/>
  <c r="H17" i="19"/>
  <c r="I4" i="19" s="1"/>
  <c r="H68" i="19"/>
  <c r="H69" i="19" s="1"/>
  <c r="H144" i="19"/>
  <c r="I131" i="19" s="1"/>
  <c r="H160" i="16"/>
  <c r="H1433" i="14"/>
  <c r="H1434" i="14" s="1"/>
  <c r="H134" i="10"/>
  <c r="H135" i="10" s="1"/>
  <c r="H136" i="10" s="1"/>
  <c r="I119" i="10" s="1"/>
  <c r="H134" i="14"/>
  <c r="H135" i="14" s="1"/>
  <c r="H136" i="14" s="1"/>
  <c r="I119" i="14" s="1"/>
  <c r="K318" i="2"/>
  <c r="E26" i="27" s="1"/>
  <c r="H1081" i="14"/>
  <c r="H1082" i="14" s="1"/>
  <c r="H238" i="15"/>
  <c r="H89" i="15"/>
  <c r="H545" i="11"/>
  <c r="H546" i="11" s="1"/>
  <c r="H547" i="11" s="1"/>
  <c r="I531" i="11" s="1"/>
  <c r="H254" i="14"/>
  <c r="H255" i="14" s="1"/>
  <c r="H256" i="14" s="1"/>
  <c r="I238" i="14" s="1"/>
  <c r="K361" i="2"/>
  <c r="E29" i="27" s="1"/>
  <c r="H178" i="12"/>
  <c r="H179" i="12" s="1"/>
  <c r="H180" i="12" s="1"/>
  <c r="I164" i="12" s="1"/>
  <c r="I36" i="5"/>
  <c r="J23" i="5" s="1"/>
  <c r="E162" i="27" s="1"/>
  <c r="H1061" i="14"/>
  <c r="H1062" i="14" s="1"/>
  <c r="H115" i="10"/>
  <c r="H116" i="10" s="1"/>
  <c r="H117" i="10" s="1"/>
  <c r="I100" i="10" s="1"/>
  <c r="H272" i="10"/>
  <c r="H273" i="10" s="1"/>
  <c r="H194" i="14"/>
  <c r="H195" i="14" s="1"/>
  <c r="H1964" i="14"/>
  <c r="H1965" i="14" s="1"/>
  <c r="J123" i="5"/>
  <c r="E168" i="27" s="1"/>
  <c r="I804" i="8"/>
  <c r="H984" i="11"/>
  <c r="H985" i="11" s="1"/>
  <c r="H196" i="12"/>
  <c r="H197" i="12" s="1"/>
  <c r="H198" i="12" s="1"/>
  <c r="I182" i="12" s="1"/>
  <c r="H509" i="11"/>
  <c r="H510" i="11" s="1"/>
  <c r="H511" i="11" s="1"/>
  <c r="I495" i="11" s="1"/>
  <c r="H1924" i="14"/>
  <c r="H1925" i="14" s="1"/>
  <c r="H2023" i="14"/>
  <c r="H1225" i="14"/>
  <c r="H439" i="15"/>
  <c r="H90" i="12"/>
  <c r="H162" i="15"/>
  <c r="H163" i="15" s="1"/>
  <c r="H458" i="15"/>
  <c r="H496" i="15"/>
  <c r="H910" i="15"/>
  <c r="I895" i="15" s="1"/>
  <c r="H927" i="15"/>
  <c r="I912" i="15" s="1"/>
  <c r="I609" i="15"/>
  <c r="H54" i="15"/>
  <c r="I39" i="15" s="1"/>
  <c r="H875" i="15"/>
  <c r="I860" i="15" s="1"/>
  <c r="I626" i="15"/>
  <c r="I242" i="15"/>
  <c r="I278" i="15"/>
  <c r="H892" i="15"/>
  <c r="I877" i="15" s="1"/>
  <c r="H959" i="14"/>
  <c r="H697" i="8"/>
  <c r="H698" i="8" s="1"/>
  <c r="H699" i="8" s="1"/>
  <c r="I680" i="8" s="1"/>
  <c r="H96" i="14"/>
  <c r="H97" i="14" s="1"/>
  <c r="H98" i="14" s="1"/>
  <c r="I81" i="14" s="1"/>
  <c r="H718" i="8"/>
  <c r="H719" i="8" s="1"/>
  <c r="J76" i="5"/>
  <c r="E165" i="27" s="1"/>
  <c r="H549" i="8"/>
  <c r="H550" i="8" s="1"/>
  <c r="I395" i="8"/>
  <c r="H613" i="8"/>
  <c r="H614" i="8" s="1"/>
  <c r="H615" i="8" s="1"/>
  <c r="I596" i="8" s="1"/>
  <c r="I381" i="8"/>
  <c r="H108" i="12"/>
  <c r="H348" i="11"/>
  <c r="H349" i="11" s="1"/>
  <c r="I333" i="11" s="1"/>
  <c r="H494" i="14"/>
  <c r="H495" i="14" s="1"/>
  <c r="H153" i="14"/>
  <c r="H154" i="14" s="1"/>
  <c r="H155" i="14" s="1"/>
  <c r="I138" i="14" s="1"/>
  <c r="K346" i="2"/>
  <c r="E28" i="27" s="1"/>
  <c r="H36" i="11"/>
  <c r="H37" i="11" s="1"/>
  <c r="I22" i="11" s="1"/>
  <c r="H312" i="10"/>
  <c r="H1021" i="14"/>
  <c r="H234" i="14"/>
  <c r="H235" i="14" s="1"/>
  <c r="H236" i="14" s="1"/>
  <c r="I218" i="14" s="1"/>
  <c r="H1379" i="14"/>
  <c r="H454" i="14"/>
  <c r="H455" i="14" s="1"/>
  <c r="H214" i="14"/>
  <c r="H215" i="14" s="1"/>
  <c r="H216" i="14" s="1"/>
  <c r="I198" i="14" s="1"/>
  <c r="H58" i="14"/>
  <c r="H59" i="14" s="1"/>
  <c r="H60" i="14" s="1"/>
  <c r="I43" i="14" s="1"/>
  <c r="H1143" i="14"/>
  <c r="H778" i="14"/>
  <c r="H779" i="14" s="1"/>
  <c r="H1985" i="14"/>
  <c r="H1265" i="14"/>
  <c r="H2005" i="14"/>
  <c r="H77" i="14"/>
  <c r="H78" i="14" s="1"/>
  <c r="H79" i="14" s="1"/>
  <c r="I62" i="14" s="1"/>
  <c r="H1184" i="14"/>
  <c r="H1185" i="14" s="1"/>
  <c r="H1041" i="14"/>
  <c r="H1042" i="14" s="1"/>
  <c r="I1437" i="14"/>
  <c r="H1906" i="14"/>
  <c r="H1907" i="14" s="1"/>
  <c r="H1749" i="14"/>
  <c r="H1750" i="14" s="1"/>
  <c r="I125" i="4"/>
  <c r="H676" i="8"/>
  <c r="H214" i="12"/>
  <c r="H634" i="8"/>
  <c r="H635" i="8" s="1"/>
  <c r="H636" i="8" s="1"/>
  <c r="I617" i="8" s="1"/>
  <c r="H765" i="8"/>
  <c r="H766" i="8" s="1"/>
  <c r="H767" i="8" s="1"/>
  <c r="I747" i="8" s="1"/>
  <c r="I32" i="4"/>
  <c r="H655" i="8"/>
  <c r="H656" i="8" s="1"/>
  <c r="H657" i="8" s="1"/>
  <c r="I46" i="4"/>
  <c r="I47" i="4" s="1"/>
  <c r="J34" i="4" s="1"/>
  <c r="E117" i="27" s="1"/>
  <c r="K451" i="2"/>
  <c r="E35" i="27" s="1"/>
  <c r="K406" i="2"/>
  <c r="E32" i="27" s="1"/>
  <c r="H784" i="8"/>
  <c r="H785" i="8" s="1"/>
  <c r="I770" i="8" s="1"/>
  <c r="H592" i="8"/>
  <c r="H126" i="12"/>
  <c r="H127" i="12" s="1"/>
  <c r="I112" i="12" s="1"/>
  <c r="K421" i="2"/>
  <c r="E33" i="27" s="1"/>
  <c r="H36" i="13"/>
  <c r="H37" i="13" s="1"/>
  <c r="I22" i="13" s="1"/>
  <c r="I36" i="9"/>
  <c r="I37" i="9" s="1"/>
  <c r="J22" i="9" s="1"/>
  <c r="J509" i="2"/>
  <c r="H571" i="8"/>
  <c r="H830" i="8"/>
  <c r="H831" i="8" s="1"/>
  <c r="I818" i="8" s="1"/>
  <c r="I882" i="7" l="1"/>
  <c r="I883" i="7" s="1"/>
  <c r="I884" i="7" s="1"/>
  <c r="J867" i="7" s="1"/>
  <c r="E308" i="27" s="1"/>
  <c r="I901" i="7"/>
  <c r="I902" i="7" s="1"/>
  <c r="I903" i="7" s="1"/>
  <c r="J886" i="7" s="1"/>
  <c r="E309" i="27" s="1"/>
  <c r="I822" i="7"/>
  <c r="I823" i="7" s="1"/>
  <c r="I824" i="7" s="1"/>
  <c r="J807" i="7" s="1"/>
  <c r="E305" i="27" s="1"/>
  <c r="I959" i="7"/>
  <c r="I960" i="7" s="1"/>
  <c r="I961" i="7" s="1"/>
  <c r="J944" i="7" s="1"/>
  <c r="E312" i="27" s="1"/>
  <c r="I920" i="7"/>
  <c r="I921" i="7" s="1"/>
  <c r="I922" i="7" s="1"/>
  <c r="J905" i="7" s="1"/>
  <c r="E310" i="27" s="1"/>
  <c r="I801" i="7"/>
  <c r="I802" i="7" s="1"/>
  <c r="I803" i="7" s="1"/>
  <c r="J786" i="7" s="1"/>
  <c r="E304" i="27" s="1"/>
  <c r="I939" i="7"/>
  <c r="I940" i="7" s="1"/>
  <c r="I941" i="7" s="1"/>
  <c r="J924" i="7" s="1"/>
  <c r="E311" i="27" s="1"/>
  <c r="I862" i="7"/>
  <c r="I863" i="7" s="1"/>
  <c r="I864" i="7" s="1"/>
  <c r="J847" i="7" s="1"/>
  <c r="E307" i="27" s="1"/>
  <c r="I842" i="7"/>
  <c r="I843" i="7" s="1"/>
  <c r="I844" i="7" s="1"/>
  <c r="J827" i="7" s="1"/>
  <c r="E306" i="27" s="1"/>
  <c r="H4523" i="26"/>
  <c r="H4524" i="26" s="1"/>
  <c r="I4507" i="26" s="1"/>
  <c r="E1198" i="27" s="1"/>
  <c r="G93" i="22"/>
  <c r="G290" i="25"/>
  <c r="I681" i="7"/>
  <c r="I682" i="7" s="1"/>
  <c r="E1679" i="27"/>
  <c r="E1664" i="27"/>
  <c r="G78" i="26"/>
  <c r="H78" i="26" s="1"/>
  <c r="H81" i="26" s="1"/>
  <c r="H87" i="26" s="1"/>
  <c r="H88" i="26" s="1"/>
  <c r="I741" i="7"/>
  <c r="I742" i="7" s="1"/>
  <c r="I743" i="7" s="1"/>
  <c r="J726" i="7" s="1"/>
  <c r="E301" i="27" s="1"/>
  <c r="I781" i="7"/>
  <c r="I782" i="7" s="1"/>
  <c r="I783" i="7" s="1"/>
  <c r="J766" i="7" s="1"/>
  <c r="E303" i="27" s="1"/>
  <c r="I702" i="7"/>
  <c r="I703" i="7" s="1"/>
  <c r="I704" i="7" s="1"/>
  <c r="E923" i="27"/>
  <c r="E794" i="27"/>
  <c r="E798" i="27"/>
  <c r="H4057" i="41"/>
  <c r="I4041" i="41" s="1"/>
  <c r="E2209" i="27" s="1"/>
  <c r="E801" i="27"/>
  <c r="E802" i="27"/>
  <c r="E799" i="27"/>
  <c r="E803" i="27"/>
  <c r="E800" i="27"/>
  <c r="E780" i="27"/>
  <c r="E768" i="27"/>
  <c r="E753" i="27"/>
  <c r="E739" i="27"/>
  <c r="E735" i="27"/>
  <c r="E458" i="27"/>
  <c r="E517" i="27"/>
  <c r="E639" i="27"/>
  <c r="E561" i="27"/>
  <c r="E560" i="27"/>
  <c r="E569" i="27"/>
  <c r="E570" i="27"/>
  <c r="E565" i="27"/>
  <c r="E562" i="27"/>
  <c r="E729" i="27"/>
  <c r="E694" i="27"/>
  <c r="E679" i="27"/>
  <c r="E692" i="27"/>
  <c r="E715" i="27"/>
  <c r="E728" i="27"/>
  <c r="E681" i="27"/>
  <c r="E714" i="27"/>
  <c r="E731" i="27"/>
  <c r="E730" i="27"/>
  <c r="E419" i="27"/>
  <c r="E521" i="27"/>
  <c r="E483" i="27"/>
  <c r="E520" i="27"/>
  <c r="E571" i="27"/>
  <c r="E421" i="27"/>
  <c r="E564" i="27"/>
  <c r="E484" i="27"/>
  <c r="E535" i="27"/>
  <c r="E528" i="27"/>
  <c r="E530" i="27"/>
  <c r="E416" i="27"/>
  <c r="E533" i="27"/>
  <c r="E727" i="27"/>
  <c r="E523" i="27"/>
  <c r="E717" i="27"/>
  <c r="E418" i="27"/>
  <c r="E563" i="27"/>
  <c r="E559" i="27"/>
  <c r="E480" i="27"/>
  <c r="E446" i="27"/>
  <c r="E519" i="27"/>
  <c r="E420" i="27"/>
  <c r="E422" i="27"/>
  <c r="E524" i="27"/>
  <c r="E518" i="27"/>
  <c r="E525" i="27"/>
  <c r="E427" i="27"/>
  <c r="E438" i="27"/>
  <c r="E440" i="27"/>
  <c r="E442" i="27"/>
  <c r="E448" i="27"/>
  <c r="E425" i="27"/>
  <c r="E426" i="27"/>
  <c r="E436" i="27"/>
  <c r="E434" i="27"/>
  <c r="E417" i="27"/>
  <c r="E429" i="27"/>
  <c r="E433" i="27"/>
  <c r="E437" i="27"/>
  <c r="E459" i="27"/>
  <c r="E457" i="27"/>
  <c r="E415" i="27"/>
  <c r="E424" i="27"/>
  <c r="E468" i="27"/>
  <c r="E445" i="27"/>
  <c r="E493" i="27"/>
  <c r="E485" i="27"/>
  <c r="E470" i="27"/>
  <c r="E497" i="27"/>
  <c r="E499" i="27"/>
  <c r="E502" i="27"/>
  <c r="E514" i="27"/>
  <c r="E512" i="27"/>
  <c r="E471" i="27"/>
  <c r="E546" i="27"/>
  <c r="E534" i="27"/>
  <c r="E465" i="27"/>
  <c r="E479" i="27"/>
  <c r="E573" i="27"/>
  <c r="E640" i="27"/>
  <c r="E577" i="27"/>
  <c r="E574" i="27"/>
  <c r="E682" i="27"/>
  <c r="E680" i="27"/>
  <c r="E712" i="27"/>
  <c r="E486" i="27"/>
  <c r="E511" i="27"/>
  <c r="E490" i="27"/>
  <c r="E513" i="27"/>
  <c r="E481" i="27"/>
  <c r="E732" i="27"/>
  <c r="E506" i="27"/>
  <c r="E487" i="27"/>
  <c r="E567" i="27"/>
  <c r="E572" i="27"/>
  <c r="E716" i="27"/>
  <c r="E496" i="27"/>
  <c r="I37" i="18"/>
  <c r="I38" i="18" s="1"/>
  <c r="I39" i="18" s="1"/>
  <c r="J22" i="18" s="1"/>
  <c r="I761" i="7"/>
  <c r="I762" i="7" s="1"/>
  <c r="I763" i="7" s="1"/>
  <c r="J746" i="7" s="1"/>
  <c r="E302" i="27" s="1"/>
  <c r="I722" i="7"/>
  <c r="I723" i="7" s="1"/>
  <c r="I724" i="7" s="1"/>
  <c r="J707" i="7" s="1"/>
  <c r="E300" i="27" s="1"/>
  <c r="E392" i="27"/>
  <c r="E410" i="27"/>
  <c r="E395" i="27"/>
  <c r="E408" i="27"/>
  <c r="E401" i="27"/>
  <c r="E412" i="27"/>
  <c r="E394" i="27"/>
  <c r="E398" i="27"/>
  <c r="E411" i="27"/>
  <c r="E404" i="27"/>
  <c r="E391" i="27"/>
  <c r="E393" i="27"/>
  <c r="E402" i="27"/>
  <c r="E403" i="27"/>
  <c r="E396" i="27"/>
  <c r="E397" i="27"/>
  <c r="H3983" i="41"/>
  <c r="H3984" i="41" s="1"/>
  <c r="I3968" i="41" s="1"/>
  <c r="E2205" i="27" s="1"/>
  <c r="I19" i="18"/>
  <c r="I20" i="18" s="1"/>
  <c r="J4" i="18" s="1"/>
  <c r="I22" i="30"/>
  <c r="I23" i="30" s="1"/>
  <c r="J687" i="7"/>
  <c r="E299" i="27" s="1"/>
  <c r="I683" i="7"/>
  <c r="J666" i="7" s="1"/>
  <c r="E298" i="27" s="1"/>
  <c r="E239" i="27"/>
  <c r="E235" i="27"/>
  <c r="E233" i="27"/>
  <c r="E227" i="27"/>
  <c r="E213" i="27"/>
  <c r="E226" i="27"/>
  <c r="E214" i="27"/>
  <c r="E230" i="27"/>
  <c r="E238" i="27"/>
  <c r="E232" i="27"/>
  <c r="E198" i="27"/>
  <c r="E197" i="27"/>
  <c r="E201" i="27"/>
  <c r="E202" i="27"/>
  <c r="E206" i="27"/>
  <c r="E205" i="27"/>
  <c r="E237" i="27"/>
  <c r="E216" i="27"/>
  <c r="E241" i="27"/>
  <c r="E244" i="27"/>
  <c r="E245" i="27"/>
  <c r="E247" i="27"/>
  <c r="E248" i="27"/>
  <c r="E249" i="27"/>
  <c r="E255" i="27"/>
  <c r="E217" i="27"/>
  <c r="E211" i="27"/>
  <c r="E240" i="27"/>
  <c r="E187" i="27"/>
  <c r="E185" i="27"/>
  <c r="E184" i="27"/>
  <c r="E178" i="27"/>
  <c r="I423" i="3"/>
  <c r="I424" i="3" s="1"/>
  <c r="J411" i="3" s="1"/>
  <c r="E86" i="27" s="1"/>
  <c r="I378" i="3"/>
  <c r="I379" i="3" s="1"/>
  <c r="J366" i="3" s="1"/>
  <c r="E83" i="27" s="1"/>
  <c r="J19" i="4"/>
  <c r="E116" i="27" s="1"/>
  <c r="H645" i="2"/>
  <c r="H668" i="2"/>
  <c r="J668" i="2" s="1"/>
  <c r="J648" i="2"/>
  <c r="I277" i="8"/>
  <c r="H647" i="2"/>
  <c r="H667" i="2" s="1"/>
  <c r="I44" i="8"/>
  <c r="H646" i="2"/>
  <c r="K496" i="2"/>
  <c r="E38" i="27" s="1"/>
  <c r="K376" i="2"/>
  <c r="E30" i="27" s="1"/>
  <c r="I638" i="8"/>
  <c r="G154" i="42"/>
  <c r="H154" i="42" s="1"/>
  <c r="G137" i="42"/>
  <c r="H137" i="42" s="1"/>
  <c r="G118" i="42"/>
  <c r="H118" i="42" s="1"/>
  <c r="I6" i="8"/>
  <c r="G151" i="42"/>
  <c r="H151" i="42" s="1"/>
  <c r="H156" i="42" s="1"/>
  <c r="H159" i="42" s="1"/>
  <c r="H160" i="42" s="1"/>
  <c r="H161" i="42" s="1"/>
  <c r="I146" i="42" s="1"/>
  <c r="E2234" i="27" s="1"/>
  <c r="G133" i="42"/>
  <c r="H133" i="42" s="1"/>
  <c r="G114" i="42"/>
  <c r="H114" i="42" s="1"/>
  <c r="H2012" i="41"/>
  <c r="H2013" i="41" s="1"/>
  <c r="I1997" i="41" s="1"/>
  <c r="E2082" i="27" s="1"/>
  <c r="H3627" i="41"/>
  <c r="I3611" i="41" s="1"/>
  <c r="E2183" i="27" s="1"/>
  <c r="H4038" i="41"/>
  <c r="H4039" i="41" s="1"/>
  <c r="I4023" i="41" s="1"/>
  <c r="E2208" i="27" s="1"/>
  <c r="H4074" i="41"/>
  <c r="H4075" i="41" s="1"/>
  <c r="I4059" i="41" s="1"/>
  <c r="E2210" i="27" s="1"/>
  <c r="H4002" i="41"/>
  <c r="H4003" i="41" s="1"/>
  <c r="I3987" i="41" s="1"/>
  <c r="E2206" i="27" s="1"/>
  <c r="H4020" i="41"/>
  <c r="H4021" i="41" s="1"/>
  <c r="I4005" i="41" s="1"/>
  <c r="E2207" i="27" s="1"/>
  <c r="H3717" i="41"/>
  <c r="H3718" i="41" s="1"/>
  <c r="I3702" i="41" s="1"/>
  <c r="E2188" i="27" s="1"/>
  <c r="H3698" i="41"/>
  <c r="H3699" i="41" s="1"/>
  <c r="I3683" i="41" s="1"/>
  <c r="E2187" i="27" s="1"/>
  <c r="H3680" i="41"/>
  <c r="H3681" i="41" s="1"/>
  <c r="I3665" i="41" s="1"/>
  <c r="E2186" i="27" s="1"/>
  <c r="H3662" i="41"/>
  <c r="H3663" i="41" s="1"/>
  <c r="I3647" i="41" s="1"/>
  <c r="E2185" i="27" s="1"/>
  <c r="H3644" i="41"/>
  <c r="H3645" i="41" s="1"/>
  <c r="I3629" i="41" s="1"/>
  <c r="E2184" i="27" s="1"/>
  <c r="H3608" i="41"/>
  <c r="H3609" i="41" s="1"/>
  <c r="I3593" i="41" s="1"/>
  <c r="E2182" i="27" s="1"/>
  <c r="H3144" i="41"/>
  <c r="H3145" i="41" s="1"/>
  <c r="I3128" i="41" s="1"/>
  <c r="E2155" i="27" s="1"/>
  <c r="H904" i="41"/>
  <c r="H905" i="41" s="1"/>
  <c r="I890" i="41" s="1"/>
  <c r="E2009" i="27" s="1"/>
  <c r="H887" i="41"/>
  <c r="H888" i="41" s="1"/>
  <c r="I873" i="41" s="1"/>
  <c r="E2008" i="27" s="1"/>
  <c r="H870" i="41"/>
  <c r="H871" i="41" s="1"/>
  <c r="I856" i="41" s="1"/>
  <c r="E2007" i="27" s="1"/>
  <c r="H852" i="41"/>
  <c r="H853" i="41" s="1"/>
  <c r="I838" i="41" s="1"/>
  <c r="E2006" i="27" s="1"/>
  <c r="H835" i="41"/>
  <c r="H836" i="41" s="1"/>
  <c r="I821" i="41" s="1"/>
  <c r="E2005" i="27" s="1"/>
  <c r="H818" i="41"/>
  <c r="H819" i="41" s="1"/>
  <c r="I804" i="41" s="1"/>
  <c r="E2004" i="27" s="1"/>
  <c r="H801" i="41"/>
  <c r="H802" i="41" s="1"/>
  <c r="I787" i="41" s="1"/>
  <c r="E2003" i="27" s="1"/>
  <c r="H784" i="41"/>
  <c r="H785" i="41" s="1"/>
  <c r="I770" i="41" s="1"/>
  <c r="E2002" i="27" s="1"/>
  <c r="H767" i="41"/>
  <c r="H768" i="41" s="1"/>
  <c r="I753" i="41" s="1"/>
  <c r="E2001" i="27" s="1"/>
  <c r="H749" i="41"/>
  <c r="H750" i="41" s="1"/>
  <c r="I735" i="41" s="1"/>
  <c r="E2000" i="27" s="1"/>
  <c r="H732" i="41"/>
  <c r="H733" i="41" s="1"/>
  <c r="I718" i="41" s="1"/>
  <c r="E1999" i="27" s="1"/>
  <c r="H714" i="41"/>
  <c r="H715" i="41" s="1"/>
  <c r="I700" i="41" s="1"/>
  <c r="E1998" i="27" s="1"/>
  <c r="H697" i="41"/>
  <c r="H698" i="41" s="1"/>
  <c r="I683" i="41" s="1"/>
  <c r="E1997" i="27" s="1"/>
  <c r="H680" i="41"/>
  <c r="H681" i="41" s="1"/>
  <c r="I666" i="41" s="1"/>
  <c r="E1996" i="27" s="1"/>
  <c r="H663" i="41"/>
  <c r="H664" i="41" s="1"/>
  <c r="I649" i="41" s="1"/>
  <c r="E1995" i="27" s="1"/>
  <c r="H271" i="41"/>
  <c r="H272" i="41" s="1"/>
  <c r="I257" i="41" s="1"/>
  <c r="E1968" i="27" s="1"/>
  <c r="H254" i="41"/>
  <c r="H255" i="41" s="1"/>
  <c r="I240" i="41" s="1"/>
  <c r="E1967" i="27" s="1"/>
  <c r="H236" i="41"/>
  <c r="H237" i="41" s="1"/>
  <c r="I222" i="41" s="1"/>
  <c r="E1966" i="27" s="1"/>
  <c r="H219" i="41"/>
  <c r="H220" i="41" s="1"/>
  <c r="I205" i="41" s="1"/>
  <c r="E1965" i="27" s="1"/>
  <c r="H202" i="41"/>
  <c r="H203" i="41" s="1"/>
  <c r="I188" i="41" s="1"/>
  <c r="E1964" i="27" s="1"/>
  <c r="H185" i="41"/>
  <c r="H186" i="41" s="1"/>
  <c r="I171" i="41" s="1"/>
  <c r="E1963" i="27" s="1"/>
  <c r="H168" i="41"/>
  <c r="H169" i="41" s="1"/>
  <c r="I154" i="41" s="1"/>
  <c r="E1962" i="27" s="1"/>
  <c r="H150" i="41"/>
  <c r="H151" i="41" s="1"/>
  <c r="I136" i="41" s="1"/>
  <c r="E1961" i="27" s="1"/>
  <c r="H133" i="41"/>
  <c r="H134" i="41" s="1"/>
  <c r="I119" i="41" s="1"/>
  <c r="E1960" i="27" s="1"/>
  <c r="H116" i="41"/>
  <c r="H117" i="41" s="1"/>
  <c r="I102" i="41" s="1"/>
  <c r="E1959" i="27" s="1"/>
  <c r="H99" i="41"/>
  <c r="H100" i="41" s="1"/>
  <c r="I85" i="41" s="1"/>
  <c r="E1958" i="27" s="1"/>
  <c r="H1221" i="40"/>
  <c r="H1222" i="40" s="1"/>
  <c r="I1206" i="40" s="1"/>
  <c r="E1917" i="27" s="1"/>
  <c r="H394" i="39"/>
  <c r="H395" i="39" s="1"/>
  <c r="H396" i="39" s="1"/>
  <c r="I365" i="39" s="1"/>
  <c r="E1842" i="27" s="1"/>
  <c r="H4685" i="37"/>
  <c r="H24" i="24"/>
  <c r="I4" i="24" s="1"/>
  <c r="E1493" i="27" s="1"/>
  <c r="H45" i="24"/>
  <c r="H46" i="24" s="1"/>
  <c r="I26" i="24" s="1"/>
  <c r="E1494" i="27" s="1"/>
  <c r="G78" i="23"/>
  <c r="H78" i="23" s="1"/>
  <c r="H81" i="23" s="1"/>
  <c r="H87" i="23" s="1"/>
  <c r="H88" i="23" s="1"/>
  <c r="D95" i="23"/>
  <c r="H71" i="23"/>
  <c r="H72" i="23" s="1"/>
  <c r="I57" i="23" s="1"/>
  <c r="E1481" i="27" s="1"/>
  <c r="H86" i="22"/>
  <c r="H87" i="22" s="1"/>
  <c r="I72" i="22" s="1"/>
  <c r="E1442" i="27" s="1"/>
  <c r="H32" i="19"/>
  <c r="I19" i="19" s="1"/>
  <c r="H22" i="14"/>
  <c r="I5" i="14" s="1"/>
  <c r="H607" i="15"/>
  <c r="I592" i="15" s="1"/>
  <c r="I331" i="7"/>
  <c r="J313" i="7" s="1"/>
  <c r="E275" i="27" s="1"/>
  <c r="I75" i="7"/>
  <c r="J59" i="7" s="1"/>
  <c r="E261" i="27" s="1"/>
  <c r="H2955" i="26"/>
  <c r="H2956" i="26" s="1"/>
  <c r="I2940" i="26" s="1"/>
  <c r="H265" i="25"/>
  <c r="H266" i="25" s="1"/>
  <c r="I250" i="25" s="1"/>
  <c r="E1389" i="27" s="1"/>
  <c r="H20" i="25"/>
  <c r="H21" i="25" s="1"/>
  <c r="I4" i="25" s="1"/>
  <c r="E1376" i="27" s="1"/>
  <c r="H3230" i="26"/>
  <c r="H3231" i="26" s="1"/>
  <c r="I3208" i="26" s="1"/>
  <c r="H2979" i="26"/>
  <c r="H2980" i="26" s="1"/>
  <c r="I2964" i="26" s="1"/>
  <c r="H2997" i="26"/>
  <c r="H2998" i="26" s="1"/>
  <c r="I2982" i="26" s="1"/>
  <c r="H55" i="26"/>
  <c r="I40" i="26" s="1"/>
  <c r="H61" i="21"/>
  <c r="I43" i="21" s="1"/>
  <c r="E778" i="27" s="1"/>
  <c r="H97" i="21"/>
  <c r="H98" i="21" s="1"/>
  <c r="I82" i="21" s="1"/>
  <c r="H120" i="20"/>
  <c r="H121" i="20" s="1"/>
  <c r="I104" i="20" s="1"/>
  <c r="E769" i="27" s="1"/>
  <c r="H18" i="35"/>
  <c r="H19" i="35" s="1"/>
  <c r="I3" i="35" s="1"/>
  <c r="E761" i="27" s="1"/>
  <c r="H135" i="17"/>
  <c r="H136" i="17" s="1"/>
  <c r="I120" i="17" s="1"/>
  <c r="E756" i="27" s="1"/>
  <c r="H961" i="15"/>
  <c r="H962" i="15" s="1"/>
  <c r="I947" i="15" s="1"/>
  <c r="E733" i="27" s="1"/>
  <c r="H804" i="15"/>
  <c r="H805" i="15" s="1"/>
  <c r="I788" i="15" s="1"/>
  <c r="E724" i="27" s="1"/>
  <c r="I826" i="15"/>
  <c r="E726" i="27" s="1"/>
  <c r="H2044" i="14"/>
  <c r="H2045" i="14" s="1"/>
  <c r="I2028" i="14" s="1"/>
  <c r="E676" i="27" s="1"/>
  <c r="H2006" i="14"/>
  <c r="H2007" i="14" s="1"/>
  <c r="I1990" i="14" s="1"/>
  <c r="H2024" i="14"/>
  <c r="H2025" i="14" s="1"/>
  <c r="I2009" i="14" s="1"/>
  <c r="H1849" i="14"/>
  <c r="H1850" i="14" s="1"/>
  <c r="I1833" i="14" s="1"/>
  <c r="H1830" i="14"/>
  <c r="H1831" i="14" s="1"/>
  <c r="I1814" i="14" s="1"/>
  <c r="H1398" i="14"/>
  <c r="H1399" i="14" s="1"/>
  <c r="I1383" i="14" s="1"/>
  <c r="H694" i="11"/>
  <c r="I678" i="11" s="1"/>
  <c r="H1206" i="14"/>
  <c r="H1207" i="14" s="1"/>
  <c r="I1189" i="14" s="1"/>
  <c r="H556" i="14"/>
  <c r="H557" i="14" s="1"/>
  <c r="I539" i="14" s="1"/>
  <c r="E588" i="27" s="1"/>
  <c r="I433" i="19"/>
  <c r="E554" i="27" s="1"/>
  <c r="H333" i="19"/>
  <c r="H334" i="19" s="1"/>
  <c r="I316" i="19" s="1"/>
  <c r="H292" i="19"/>
  <c r="H293" i="19" s="1"/>
  <c r="I277" i="19" s="1"/>
  <c r="H371" i="10"/>
  <c r="H372" i="10" s="1"/>
  <c r="H313" i="10"/>
  <c r="H314" i="10" s="1"/>
  <c r="H213" i="10"/>
  <c r="H214" i="10" s="1"/>
  <c r="I196" i="10" s="1"/>
  <c r="I108" i="29"/>
  <c r="I109" i="29" s="1"/>
  <c r="J93" i="29" s="1"/>
  <c r="E157" i="27" s="1"/>
  <c r="I151" i="29"/>
  <c r="I152" i="29" s="1"/>
  <c r="J133" i="29" s="1"/>
  <c r="E159" i="27" s="1"/>
  <c r="I129" i="29"/>
  <c r="I130" i="29" s="1"/>
  <c r="J112" i="29" s="1"/>
  <c r="E158" i="27" s="1"/>
  <c r="I18" i="29"/>
  <c r="J3" i="29" s="1"/>
  <c r="E152" i="27" s="1"/>
  <c r="H712" i="11"/>
  <c r="I696" i="11" s="1"/>
  <c r="I96" i="9"/>
  <c r="J79" i="9" s="1"/>
  <c r="I73" i="29"/>
  <c r="J57" i="29" s="1"/>
  <c r="E155" i="27" s="1"/>
  <c r="H985" i="8"/>
  <c r="I962" i="8" s="1"/>
  <c r="I268" i="31"/>
  <c r="I269" i="31" s="1"/>
  <c r="J252" i="31" s="1"/>
  <c r="E351" i="27" s="1"/>
  <c r="I98" i="30"/>
  <c r="I99" i="30" s="1"/>
  <c r="J82" i="30" s="1"/>
  <c r="E330" i="27" s="1"/>
  <c r="J4" i="30"/>
  <c r="E326" i="27" s="1"/>
  <c r="H1010" i="8"/>
  <c r="H1011" i="8" s="1"/>
  <c r="I987" i="8" s="1"/>
  <c r="H98" i="8"/>
  <c r="H528" i="8"/>
  <c r="I510" i="8" s="1"/>
  <c r="H79" i="8"/>
  <c r="H80" i="8" s="1"/>
  <c r="I62" i="8" s="1"/>
  <c r="I18" i="5"/>
  <c r="I19" i="5" s="1"/>
  <c r="J4" i="5" s="1"/>
  <c r="E161" i="27" s="1"/>
  <c r="I35" i="29"/>
  <c r="I36" i="29" s="1"/>
  <c r="J20" i="29" s="1"/>
  <c r="E153" i="27" s="1"/>
  <c r="I54" i="29"/>
  <c r="J39" i="29" s="1"/>
  <c r="E154" i="27" s="1"/>
  <c r="J560" i="3"/>
  <c r="E99" i="27" s="1"/>
  <c r="I213" i="4"/>
  <c r="I214" i="4" s="1"/>
  <c r="J200" i="4" s="1"/>
  <c r="E129" i="27" s="1"/>
  <c r="J113" i="4"/>
  <c r="E122" i="27" s="1"/>
  <c r="J404" i="2"/>
  <c r="J113" i="2"/>
  <c r="J449" i="2"/>
  <c r="J578" i="2"/>
  <c r="J579" i="2" s="1"/>
  <c r="J183" i="2"/>
  <c r="J184" i="2" s="1"/>
  <c r="J266" i="2"/>
  <c r="J267" i="2" s="1"/>
  <c r="J268" i="2" s="1"/>
  <c r="J243" i="2"/>
  <c r="K188" i="2"/>
  <c r="E19" i="27" s="1"/>
  <c r="K139" i="2"/>
  <c r="E17" i="27" s="1"/>
  <c r="I180" i="16"/>
  <c r="H1247" i="14"/>
  <c r="I1229" i="14" s="1"/>
  <c r="K78" i="2"/>
  <c r="E13" i="27" s="1"/>
  <c r="I112" i="15"/>
  <c r="I1853" i="14"/>
  <c r="H413" i="19"/>
  <c r="H163" i="19"/>
  <c r="I146" i="19" s="1"/>
  <c r="I1329" i="14"/>
  <c r="I783" i="14"/>
  <c r="H178" i="16"/>
  <c r="I162" i="16" s="1"/>
  <c r="H479" i="15"/>
  <c r="I462" i="15" s="1"/>
  <c r="I336" i="19"/>
  <c r="I1014" i="8"/>
  <c r="I311" i="21"/>
  <c r="I702" i="14"/>
  <c r="H71" i="26"/>
  <c r="H72" i="26" s="1"/>
  <c r="I57" i="26" s="1"/>
  <c r="I78" i="17"/>
  <c r="I255" i="21"/>
  <c r="I138" i="21"/>
  <c r="I188" i="13"/>
  <c r="I965" i="14"/>
  <c r="H950" i="11"/>
  <c r="I934" i="11" s="1"/>
  <c r="J272" i="7"/>
  <c r="E273" i="27" s="1"/>
  <c r="I184" i="15"/>
  <c r="D95" i="26"/>
  <c r="I319" i="8"/>
  <c r="I450" i="10"/>
  <c r="I157" i="21"/>
  <c r="I295" i="15"/>
  <c r="I5" i="20"/>
  <c r="H22" i="10"/>
  <c r="I5" i="10" s="1"/>
  <c r="F296" i="25"/>
  <c r="H296" i="25" s="1"/>
  <c r="H279" i="25"/>
  <c r="H282" i="25" s="1"/>
  <c r="H283" i="25" s="1"/>
  <c r="H313" i="25"/>
  <c r="F331" i="25"/>
  <c r="H290" i="25"/>
  <c r="H293" i="25" s="1"/>
  <c r="D308" i="25"/>
  <c r="D161" i="23"/>
  <c r="G161" i="23" s="1"/>
  <c r="I293" i="21"/>
  <c r="I195" i="21"/>
  <c r="I214" i="21"/>
  <c r="I236" i="16"/>
  <c r="H219" i="19"/>
  <c r="I203" i="19" s="1"/>
  <c r="I198" i="8"/>
  <c r="I175" i="21"/>
  <c r="H93" i="19"/>
  <c r="I72" i="19" s="1"/>
  <c r="I119" i="21"/>
  <c r="I100" i="21"/>
  <c r="I233" i="21"/>
  <c r="H55" i="16"/>
  <c r="I39" i="16" s="1"/>
  <c r="H1063" i="14"/>
  <c r="I1045" i="14" s="1"/>
  <c r="I356" i="19"/>
  <c r="I57" i="16"/>
  <c r="I93" i="16"/>
  <c r="I243" i="13"/>
  <c r="I22" i="17"/>
  <c r="I470" i="8"/>
  <c r="I166" i="15"/>
  <c r="I722" i="14"/>
  <c r="I198" i="16"/>
  <c r="K581" i="2"/>
  <c r="E44" i="27" s="1"/>
  <c r="I21" i="16"/>
  <c r="H84" i="20"/>
  <c r="H58" i="17"/>
  <c r="I40" i="17" s="1"/>
  <c r="I298" i="8"/>
  <c r="I98" i="17"/>
  <c r="I751" i="11"/>
  <c r="H895" i="11"/>
  <c r="I878" i="11" s="1"/>
  <c r="J451" i="7"/>
  <c r="E284" i="27" s="1"/>
  <c r="I166" i="19"/>
  <c r="I261" i="11"/>
  <c r="I239" i="19"/>
  <c r="H274" i="19"/>
  <c r="H275" i="19" s="1"/>
  <c r="I258" i="19" s="1"/>
  <c r="H440" i="15"/>
  <c r="H441" i="15" s="1"/>
  <c r="I424" i="15" s="1"/>
  <c r="I500" i="15"/>
  <c r="H1435" i="14"/>
  <c r="I1419" i="14" s="1"/>
  <c r="I368" i="15"/>
  <c r="I202" i="15"/>
  <c r="H90" i="15"/>
  <c r="H91" i="15" s="1"/>
  <c r="I74" i="15" s="1"/>
  <c r="I377" i="19"/>
  <c r="H239" i="15"/>
  <c r="H240" i="15" s="1"/>
  <c r="I222" i="15" s="1"/>
  <c r="H19" i="17"/>
  <c r="I130" i="15"/>
  <c r="I842" i="11"/>
  <c r="H470" i="19"/>
  <c r="I450" i="19" s="1"/>
  <c r="H535" i="15"/>
  <c r="I519" i="15" s="1"/>
  <c r="I450" i="8"/>
  <c r="I489" i="10"/>
  <c r="I218" i="16"/>
  <c r="H459" i="15"/>
  <c r="H199" i="19"/>
  <c r="H200" i="19" s="1"/>
  <c r="I184" i="19" s="1"/>
  <c r="H497" i="15"/>
  <c r="H498" i="15" s="1"/>
  <c r="I481" i="15" s="1"/>
  <c r="I153" i="11"/>
  <c r="H236" i="19"/>
  <c r="H237" i="19" s="1"/>
  <c r="I221" i="19" s="1"/>
  <c r="F577" i="22"/>
  <c r="H560" i="22"/>
  <c r="H561" i="22" s="1"/>
  <c r="H93" i="22"/>
  <c r="H96" i="22" s="1"/>
  <c r="H102" i="22" s="1"/>
  <c r="D110" i="22"/>
  <c r="H383" i="22"/>
  <c r="H386" i="22" s="1"/>
  <c r="H392" i="22" s="1"/>
  <c r="D400" i="22"/>
  <c r="H376" i="22"/>
  <c r="H377" i="22" s="1"/>
  <c r="I362" i="22" s="1"/>
  <c r="H70" i="19"/>
  <c r="I49" i="19" s="1"/>
  <c r="I128" i="16"/>
  <c r="I145" i="16"/>
  <c r="I111" i="16"/>
  <c r="I405" i="11"/>
  <c r="H720" i="8"/>
  <c r="I701" i="8" s="1"/>
  <c r="H274" i="10"/>
  <c r="I256" i="10" s="1"/>
  <c r="H98" i="10"/>
  <c r="I81" i="10" s="1"/>
  <c r="J151" i="7"/>
  <c r="E266" i="27" s="1"/>
  <c r="J155" i="9"/>
  <c r="J419" i="7"/>
  <c r="E282" i="27" s="1"/>
  <c r="I243" i="11"/>
  <c r="I432" i="10"/>
  <c r="H1083" i="14"/>
  <c r="I1065" i="14" s="1"/>
  <c r="H277" i="13"/>
  <c r="I261" i="13" s="1"/>
  <c r="J551" i="7"/>
  <c r="E290" i="27" s="1"/>
  <c r="J22" i="7"/>
  <c r="E259" i="27" s="1"/>
  <c r="I490" i="8"/>
  <c r="I1347" i="14"/>
  <c r="I77" i="13"/>
  <c r="H476" i="14"/>
  <c r="I458" i="14" s="1"/>
  <c r="I640" i="11"/>
  <c r="I362" i="8"/>
  <c r="I803" i="14"/>
  <c r="I96" i="13"/>
  <c r="H196" i="14"/>
  <c r="I178" i="14" s="1"/>
  <c r="H164" i="15"/>
  <c r="I148" i="15" s="1"/>
  <c r="I24" i="8"/>
  <c r="I1536" i="14"/>
  <c r="I682" i="14"/>
  <c r="H1966" i="14"/>
  <c r="I1948" i="14" s="1"/>
  <c r="I662" i="14"/>
  <c r="H1144" i="14"/>
  <c r="H1145" i="14" s="1"/>
  <c r="I1127" i="14" s="1"/>
  <c r="I923" i="14"/>
  <c r="I1401" i="14"/>
  <c r="I1773" i="14"/>
  <c r="J77" i="7"/>
  <c r="E262" i="27" s="1"/>
  <c r="H986" i="11"/>
  <c r="I970" i="11" s="1"/>
  <c r="I279" i="11"/>
  <c r="I1556" i="14"/>
  <c r="H1986" i="14"/>
  <c r="H1987" i="14" s="1"/>
  <c r="I1968" i="14" s="1"/>
  <c r="I883" i="14"/>
  <c r="J98" i="9"/>
  <c r="I985" i="14"/>
  <c r="I1871" i="14"/>
  <c r="I418" i="14"/>
  <c r="I397" i="14"/>
  <c r="H960" i="14"/>
  <c r="H961" i="14" s="1"/>
  <c r="I943" i="14" s="1"/>
  <c r="H1380" i="14"/>
  <c r="H1381" i="14" s="1"/>
  <c r="I1365" i="14" s="1"/>
  <c r="I236" i="10"/>
  <c r="H1266" i="14"/>
  <c r="H1267" i="14" s="1"/>
  <c r="I1249" i="14" s="1"/>
  <c r="I319" i="14"/>
  <c r="I498" i="14"/>
  <c r="I377" i="14"/>
  <c r="I1087" i="14"/>
  <c r="H91" i="12"/>
  <c r="H92" i="12" s="1"/>
  <c r="I76" i="12" s="1"/>
  <c r="I1576" i="14"/>
  <c r="I742" i="14"/>
  <c r="H1022" i="14"/>
  <c r="H1023" i="14" s="1"/>
  <c r="I1005" i="14" s="1"/>
  <c r="I1656" i="14"/>
  <c r="J517" i="7"/>
  <c r="E288" i="27" s="1"/>
  <c r="H1309" i="14"/>
  <c r="I1291" i="14" s="1"/>
  <c r="I1794" i="14"/>
  <c r="H1226" i="14"/>
  <c r="H1227" i="14" s="1"/>
  <c r="I1209" i="14" s="1"/>
  <c r="I359" i="14"/>
  <c r="I1618" i="14"/>
  <c r="H1926" i="14"/>
  <c r="I1910" i="14" s="1"/>
  <c r="I1107" i="14"/>
  <c r="I1637" i="14"/>
  <c r="I823" i="14"/>
  <c r="H496" i="14"/>
  <c r="I478" i="14" s="1"/>
  <c r="I518" i="14"/>
  <c r="I1471" i="14"/>
  <c r="H110" i="15"/>
  <c r="I93" i="15" s="1"/>
  <c r="I259" i="15"/>
  <c r="H109" i="12"/>
  <c r="H110" i="12" s="1"/>
  <c r="I94" i="12" s="1"/>
  <c r="J211" i="7"/>
  <c r="E270" i="27" s="1"/>
  <c r="H921" i="14"/>
  <c r="I903" i="14" s="1"/>
  <c r="I843" i="14"/>
  <c r="I256" i="8"/>
  <c r="I100" i="8"/>
  <c r="H551" i="8"/>
  <c r="I532" i="8" s="1"/>
  <c r="I1311" i="14"/>
  <c r="H456" i="14"/>
  <c r="I438" i="14" s="1"/>
  <c r="H1186" i="14"/>
  <c r="I1168" i="14" s="1"/>
  <c r="H1614" i="14"/>
  <c r="I1596" i="14" s="1"/>
  <c r="H780" i="14"/>
  <c r="I762" i="14" s="1"/>
  <c r="I863" i="14"/>
  <c r="I1753" i="14"/>
  <c r="H1043" i="14"/>
  <c r="I1025" i="14" s="1"/>
  <c r="H1751" i="14"/>
  <c r="I1733" i="14" s="1"/>
  <c r="H1908" i="14"/>
  <c r="I1891" i="14" s="1"/>
  <c r="J38" i="5"/>
  <c r="E163" i="27" s="1"/>
  <c r="H215" i="12"/>
  <c r="H216" i="12" s="1"/>
  <c r="I200" i="12" s="1"/>
  <c r="I147" i="8"/>
  <c r="I56" i="13"/>
  <c r="I315" i="11"/>
  <c r="H677" i="8"/>
  <c r="H678" i="8" s="1"/>
  <c r="I659" i="8" s="1"/>
  <c r="J335" i="7"/>
  <c r="E277" i="27" s="1"/>
  <c r="H402" i="11"/>
  <c r="I74" i="5"/>
  <c r="J57" i="5" s="1"/>
  <c r="E164" i="27" s="1"/>
  <c r="J401" i="7"/>
  <c r="E281" i="27" s="1"/>
  <c r="H593" i="8"/>
  <c r="H594" i="8" s="1"/>
  <c r="I575" i="8" s="1"/>
  <c r="I121" i="5"/>
  <c r="J106" i="5" s="1"/>
  <c r="E167" i="27" s="1"/>
  <c r="H572" i="8"/>
  <c r="H573" i="8" s="1"/>
  <c r="I554" i="8" s="1"/>
  <c r="G110" i="22" l="1"/>
  <c r="G308" i="25"/>
  <c r="G95" i="23"/>
  <c r="H95" i="23" s="1"/>
  <c r="H98" i="23" s="1"/>
  <c r="H104" i="23" s="1"/>
  <c r="H105" i="23" s="1"/>
  <c r="H106" i="23" s="1"/>
  <c r="I91" i="23" s="1"/>
  <c r="E1483" i="27" s="1"/>
  <c r="E1486" i="27"/>
  <c r="E1488" i="27"/>
  <c r="E1485" i="27"/>
  <c r="E1484" i="27"/>
  <c r="G95" i="26"/>
  <c r="H95" i="26" s="1"/>
  <c r="H98" i="26" s="1"/>
  <c r="H104" i="26" s="1"/>
  <c r="H105" i="26" s="1"/>
  <c r="E924" i="27"/>
  <c r="E925" i="27"/>
  <c r="E790" i="27"/>
  <c r="E789" i="27"/>
  <c r="E785" i="27"/>
  <c r="E784" i="27"/>
  <c r="E791" i="27"/>
  <c r="E788" i="27"/>
  <c r="E781" i="27"/>
  <c r="E782" i="27"/>
  <c r="E796" i="27"/>
  <c r="E787" i="27"/>
  <c r="E792" i="27"/>
  <c r="E797" i="27"/>
  <c r="E741" i="27"/>
  <c r="E743" i="27"/>
  <c r="E742" i="27"/>
  <c r="E747" i="27"/>
  <c r="E755" i="27"/>
  <c r="E752" i="27"/>
  <c r="E736" i="27"/>
  <c r="E746" i="27"/>
  <c r="E751" i="27"/>
  <c r="E740" i="27"/>
  <c r="E738" i="27"/>
  <c r="E737" i="27"/>
  <c r="E748" i="27"/>
  <c r="E764" i="27"/>
  <c r="E754" i="27"/>
  <c r="E744" i="27"/>
  <c r="E745" i="27"/>
  <c r="E460" i="27"/>
  <c r="E522" i="27"/>
  <c r="E668" i="27"/>
  <c r="E658" i="27"/>
  <c r="E615" i="27"/>
  <c r="E659" i="27"/>
  <c r="E606" i="27"/>
  <c r="E600" i="27"/>
  <c r="E649" i="27"/>
  <c r="E624" i="27"/>
  <c r="E583" i="27"/>
  <c r="E632" i="27"/>
  <c r="E605" i="27"/>
  <c r="E608" i="27"/>
  <c r="E516" i="27"/>
  <c r="E693" i="27"/>
  <c r="E684" i="27"/>
  <c r="E641" i="27"/>
  <c r="E587" i="27"/>
  <c r="E585" i="27"/>
  <c r="E604" i="27"/>
  <c r="E652" i="27"/>
  <c r="E620" i="27"/>
  <c r="E669" i="27"/>
  <c r="E651" i="27"/>
  <c r="E578" i="27"/>
  <c r="E626" i="27"/>
  <c r="E662" i="27"/>
  <c r="E631" i="27"/>
  <c r="E653" i="27"/>
  <c r="E614" i="27"/>
  <c r="E599" i="27"/>
  <c r="E648" i="27"/>
  <c r="E515" i="27"/>
  <c r="E619" i="27"/>
  <c r="E579" i="27"/>
  <c r="E586" i="27"/>
  <c r="E576" i="27"/>
  <c r="E628" i="27"/>
  <c r="E491" i="27"/>
  <c r="E635" i="27"/>
  <c r="E610" i="27"/>
  <c r="E580" i="27"/>
  <c r="E582" i="27"/>
  <c r="E667" i="27"/>
  <c r="E613" i="27"/>
  <c r="E607" i="27"/>
  <c r="E672" i="27"/>
  <c r="E647" i="27"/>
  <c r="E449" i="27"/>
  <c r="E660" i="27"/>
  <c r="E637" i="27"/>
  <c r="E609" i="27"/>
  <c r="E621" i="27"/>
  <c r="E595" i="27"/>
  <c r="E671" i="27"/>
  <c r="E596" i="27"/>
  <c r="E646" i="27"/>
  <c r="E687" i="27"/>
  <c r="E568" i="27"/>
  <c r="E463" i="27"/>
  <c r="E603" i="27"/>
  <c r="E428" i="27"/>
  <c r="E584" i="27"/>
  <c r="E462" i="27"/>
  <c r="E634" i="27"/>
  <c r="E474" i="27"/>
  <c r="E617" i="27"/>
  <c r="E503" i="27"/>
  <c r="E482" i="27"/>
  <c r="E492" i="27"/>
  <c r="E414" i="27"/>
  <c r="E531" i="27"/>
  <c r="E542" i="27"/>
  <c r="E706" i="27"/>
  <c r="E539" i="27"/>
  <c r="E507" i="27"/>
  <c r="E708" i="27"/>
  <c r="E555" i="27"/>
  <c r="E441" i="27"/>
  <c r="E686" i="27"/>
  <c r="E691" i="27"/>
  <c r="E550" i="27"/>
  <c r="E683" i="27"/>
  <c r="E690" i="27"/>
  <c r="E638" i="27"/>
  <c r="E707" i="27"/>
  <c r="E703" i="27"/>
  <c r="E544" i="27"/>
  <c r="E543" i="27"/>
  <c r="E538" i="27"/>
  <c r="E444" i="27"/>
  <c r="E435" i="27"/>
  <c r="E598" i="27"/>
  <c r="E688" i="27"/>
  <c r="E473" i="27"/>
  <c r="E549" i="27"/>
  <c r="E616" i="27"/>
  <c r="E532" i="27"/>
  <c r="E541" i="27"/>
  <c r="E478" i="27"/>
  <c r="E695" i="27"/>
  <c r="E504" i="27"/>
  <c r="E689" i="27"/>
  <c r="E447" i="27"/>
  <c r="E612" i="27"/>
  <c r="E469" i="27"/>
  <c r="E597" i="27"/>
  <c r="E548" i="27"/>
  <c r="E705" i="27"/>
  <c r="E602" i="27"/>
  <c r="E633" i="27"/>
  <c r="E536" i="27"/>
  <c r="I397" i="19"/>
  <c r="E552" i="27" s="1"/>
  <c r="E666" i="27"/>
  <c r="E685" i="27"/>
  <c r="E627" i="27"/>
  <c r="E431" i="27"/>
  <c r="E489" i="27"/>
  <c r="E545" i="27"/>
  <c r="E547" i="27"/>
  <c r="E625" i="27"/>
  <c r="E430" i="27"/>
  <c r="E636" i="27"/>
  <c r="E663" i="27"/>
  <c r="E664" i="27"/>
  <c r="E675" i="27"/>
  <c r="E674" i="27"/>
  <c r="E713" i="27"/>
  <c r="E558" i="27"/>
  <c r="E529" i="27"/>
  <c r="E405" i="27"/>
  <c r="E400" i="27"/>
  <c r="E406" i="27"/>
  <c r="E409" i="27"/>
  <c r="E407" i="27"/>
  <c r="E369" i="27"/>
  <c r="E368" i="27"/>
  <c r="E224" i="27"/>
  <c r="E225" i="27"/>
  <c r="E229" i="27"/>
  <c r="E199" i="27"/>
  <c r="E223" i="27"/>
  <c r="E196" i="27"/>
  <c r="E207" i="27"/>
  <c r="E183" i="27"/>
  <c r="E192" i="27"/>
  <c r="E212" i="27"/>
  <c r="E220" i="27"/>
  <c r="E186" i="27"/>
  <c r="E231" i="27"/>
  <c r="E218" i="27"/>
  <c r="E209" i="27"/>
  <c r="E219" i="27"/>
  <c r="E203" i="27"/>
  <c r="E210" i="27"/>
  <c r="E254" i="27"/>
  <c r="E194" i="27"/>
  <c r="E221" i="27"/>
  <c r="E252" i="27"/>
  <c r="E251" i="27"/>
  <c r="E182" i="27"/>
  <c r="E191" i="27"/>
  <c r="E228" i="27"/>
  <c r="E193" i="27"/>
  <c r="E208" i="27"/>
  <c r="H666" i="2"/>
  <c r="J666" i="2" s="1"/>
  <c r="J646" i="2"/>
  <c r="H665" i="2"/>
  <c r="J665" i="2" s="1"/>
  <c r="J645" i="2"/>
  <c r="K560" i="2"/>
  <c r="E43" i="27" s="1"/>
  <c r="K436" i="2"/>
  <c r="E34" i="27" s="1"/>
  <c r="K391" i="2"/>
  <c r="E31" i="27" s="1"/>
  <c r="K164" i="2"/>
  <c r="E18" i="27" s="1"/>
  <c r="K98" i="2"/>
  <c r="E14" i="27" s="1"/>
  <c r="I82" i="8"/>
  <c r="G134" i="42"/>
  <c r="H134" i="42" s="1"/>
  <c r="H139" i="42" s="1"/>
  <c r="H142" i="42" s="1"/>
  <c r="H143" i="42" s="1"/>
  <c r="H144" i="42" s="1"/>
  <c r="I128" i="42" s="1"/>
  <c r="E2233" i="27" s="1"/>
  <c r="G115" i="42"/>
  <c r="H115" i="42" s="1"/>
  <c r="H120" i="42" s="1"/>
  <c r="H123" i="42" s="1"/>
  <c r="H124" i="42" s="1"/>
  <c r="H125" i="42" s="1"/>
  <c r="I109" i="42" s="1"/>
  <c r="E2232" i="27" s="1"/>
  <c r="H4686" i="37"/>
  <c r="H4687" i="37" s="1"/>
  <c r="I4672" i="37" s="1"/>
  <c r="E1792" i="27" s="1"/>
  <c r="G400" i="22"/>
  <c r="H400" i="22" s="1"/>
  <c r="H403" i="22" s="1"/>
  <c r="H409" i="22" s="1"/>
  <c r="D417" i="22"/>
  <c r="G417" i="22" s="1"/>
  <c r="H417" i="22" s="1"/>
  <c r="H420" i="22" s="1"/>
  <c r="H426" i="22" s="1"/>
  <c r="H427" i="22" s="1"/>
  <c r="H428" i="22" s="1"/>
  <c r="I413" i="22" s="1"/>
  <c r="H103" i="22"/>
  <c r="H104" i="22" s="1"/>
  <c r="I89" i="22" s="1"/>
  <c r="E1443" i="27" s="1"/>
  <c r="I67" i="20"/>
  <c r="H20" i="17"/>
  <c r="I4" i="17" s="1"/>
  <c r="H460" i="15"/>
  <c r="I443" i="15" s="1"/>
  <c r="H1946" i="14"/>
  <c r="I1928" i="14" s="1"/>
  <c r="I355" i="10"/>
  <c r="I296" i="10"/>
  <c r="H403" i="11"/>
  <c r="I387" i="11" s="1"/>
  <c r="J244" i="2"/>
  <c r="K246" i="2"/>
  <c r="E21" i="27" s="1"/>
  <c r="K115" i="2"/>
  <c r="E15" i="27" s="1"/>
  <c r="K54" i="2"/>
  <c r="E12" i="27" s="1"/>
  <c r="K5" i="2"/>
  <c r="E10" i="27" s="1"/>
  <c r="H89" i="26"/>
  <c r="I74" i="26" s="1"/>
  <c r="D112" i="26"/>
  <c r="D326" i="25"/>
  <c r="H308" i="25"/>
  <c r="H311" i="25" s="1"/>
  <c r="H331" i="25"/>
  <c r="F349" i="25"/>
  <c r="H284" i="25"/>
  <c r="I268" i="25" s="1"/>
  <c r="E1390" i="27" s="1"/>
  <c r="F314" i="25"/>
  <c r="H314" i="25" s="1"/>
  <c r="H315" i="25" s="1"/>
  <c r="H297" i="25"/>
  <c r="H300" i="25" s="1"/>
  <c r="H301" i="25" s="1"/>
  <c r="H89" i="23"/>
  <c r="I74" i="23" s="1"/>
  <c r="E1482" i="27" s="1"/>
  <c r="D179" i="23"/>
  <c r="G179" i="23" s="1"/>
  <c r="H179" i="23" s="1"/>
  <c r="H182" i="23" s="1"/>
  <c r="H161" i="23"/>
  <c r="H164" i="23" s="1"/>
  <c r="H170" i="23" s="1"/>
  <c r="H171" i="23" s="1"/>
  <c r="D435" i="22"/>
  <c r="G435" i="22" s="1"/>
  <c r="H393" i="22"/>
  <c r="H394" i="22" s="1"/>
  <c r="I379" i="22" s="1"/>
  <c r="D127" i="22"/>
  <c r="H110" i="22"/>
  <c r="H113" i="22" s="1"/>
  <c r="H119" i="22" s="1"/>
  <c r="F594" i="22"/>
  <c r="H594" i="22" s="1"/>
  <c r="H595" i="22" s="1"/>
  <c r="H577" i="22"/>
  <c r="H578" i="22" s="1"/>
  <c r="G127" i="22" l="1"/>
  <c r="G326" i="25"/>
  <c r="H326" i="25" s="1"/>
  <c r="H329" i="25" s="1"/>
  <c r="G112" i="26"/>
  <c r="H112" i="26" s="1"/>
  <c r="H115" i="26" s="1"/>
  <c r="H121" i="26" s="1"/>
  <c r="H122" i="26" s="1"/>
  <c r="E926" i="27"/>
  <c r="E750" i="27"/>
  <c r="E767" i="27"/>
  <c r="E494" i="27"/>
  <c r="E498" i="27"/>
  <c r="E670" i="27"/>
  <c r="E704" i="27"/>
  <c r="E413" i="27"/>
  <c r="J669" i="2"/>
  <c r="J677" i="2" s="1"/>
  <c r="J678" i="2" s="1"/>
  <c r="J679" i="2" s="1"/>
  <c r="K661" i="2" s="1"/>
  <c r="E48" i="27" s="1"/>
  <c r="J649" i="2"/>
  <c r="J657" i="2" s="1"/>
  <c r="J658" i="2" s="1"/>
  <c r="J659" i="2" s="1"/>
  <c r="K641" i="2" s="1"/>
  <c r="E47" i="27" s="1"/>
  <c r="E195" i="27"/>
  <c r="H318" i="25"/>
  <c r="H319" i="25" s="1"/>
  <c r="K219" i="2"/>
  <c r="E20" i="27" s="1"/>
  <c r="D129" i="26"/>
  <c r="H106" i="26"/>
  <c r="I91" i="26" s="1"/>
  <c r="H349" i="25"/>
  <c r="D344" i="25"/>
  <c r="H302" i="25"/>
  <c r="I286" i="25" s="1"/>
  <c r="E1391" i="27" s="1"/>
  <c r="F332" i="25"/>
  <c r="H332" i="25" s="1"/>
  <c r="H172" i="23"/>
  <c r="I157" i="23" s="1"/>
  <c r="E1487" i="27" s="1"/>
  <c r="D196" i="23"/>
  <c r="G196" i="23" s="1"/>
  <c r="H188" i="23"/>
  <c r="H189" i="23" s="1"/>
  <c r="H120" i="22"/>
  <c r="H121" i="22" s="1"/>
  <c r="I106" i="22" s="1"/>
  <c r="E1444" i="27" s="1"/>
  <c r="H127" i="22"/>
  <c r="H130" i="22" s="1"/>
  <c r="H136" i="22" s="1"/>
  <c r="D144" i="22"/>
  <c r="H410" i="22"/>
  <c r="H411" i="22" s="1"/>
  <c r="I396" i="22" s="1"/>
  <c r="D452" i="22"/>
  <c r="G452" i="22" s="1"/>
  <c r="H435" i="22"/>
  <c r="H438" i="22" s="1"/>
  <c r="H444" i="22" s="1"/>
  <c r="G144" i="22" l="1"/>
  <c r="E1429" i="27"/>
  <c r="E1431" i="27"/>
  <c r="E1434" i="27"/>
  <c r="E1409" i="27"/>
  <c r="E1408" i="27"/>
  <c r="E1410" i="27"/>
  <c r="E1412" i="27"/>
  <c r="E1414" i="27"/>
  <c r="E1413" i="27"/>
  <c r="E1415" i="27"/>
  <c r="E1416" i="27"/>
  <c r="E1417" i="27"/>
  <c r="E1418" i="27"/>
  <c r="E1420" i="27"/>
  <c r="E1421" i="27"/>
  <c r="E1422" i="27"/>
  <c r="E1423" i="27"/>
  <c r="E1424" i="27"/>
  <c r="E1425" i="27"/>
  <c r="E1427" i="27"/>
  <c r="E1428" i="27"/>
  <c r="E1404" i="27"/>
  <c r="E1405" i="27"/>
  <c r="E1407" i="27"/>
  <c r="E1400" i="27"/>
  <c r="E1401" i="27"/>
  <c r="E1402" i="27"/>
  <c r="E1403" i="27"/>
  <c r="E1406" i="27"/>
  <c r="E1398" i="27"/>
  <c r="E1399" i="27"/>
  <c r="E1411" i="27"/>
  <c r="E1432" i="27"/>
  <c r="E1435" i="27"/>
  <c r="E1433" i="27"/>
  <c r="G344" i="25"/>
  <c r="H344" i="25" s="1"/>
  <c r="H347" i="25" s="1"/>
  <c r="G129" i="26"/>
  <c r="H129" i="26" s="1"/>
  <c r="H132" i="26" s="1"/>
  <c r="H138" i="26" s="1"/>
  <c r="H139" i="26" s="1"/>
  <c r="E927" i="27"/>
  <c r="D146" i="26"/>
  <c r="H123" i="26"/>
  <c r="I108" i="26" s="1"/>
  <c r="H333" i="25"/>
  <c r="H336" i="25" s="1"/>
  <c r="H337" i="25" s="1"/>
  <c r="F350" i="25"/>
  <c r="H320" i="25"/>
  <c r="I304" i="25" s="1"/>
  <c r="E1392" i="27" s="1"/>
  <c r="H190" i="23"/>
  <c r="I175" i="23" s="1"/>
  <c r="E1489" i="27" s="1"/>
  <c r="H196" i="23"/>
  <c r="H199" i="23" s="1"/>
  <c r="H205" i="23" s="1"/>
  <c r="H206" i="23" s="1"/>
  <c r="D213" i="23"/>
  <c r="H452" i="22"/>
  <c r="H455" i="22" s="1"/>
  <c r="H461" i="22" s="1"/>
  <c r="D469" i="22"/>
  <c r="G469" i="22" s="1"/>
  <c r="H445" i="22"/>
  <c r="H446" i="22" s="1"/>
  <c r="I431" i="22" s="1"/>
  <c r="H144" i="22"/>
  <c r="H147" i="22" s="1"/>
  <c r="H153" i="22" s="1"/>
  <c r="D161" i="22"/>
  <c r="H137" i="22"/>
  <c r="H138" i="22" s="1"/>
  <c r="I123" i="22" s="1"/>
  <c r="E1445" i="27" s="1"/>
  <c r="G161" i="22" l="1"/>
  <c r="H161" i="22" s="1"/>
  <c r="H164" i="22" s="1"/>
  <c r="H170" i="22" s="1"/>
  <c r="H350" i="25"/>
  <c r="H351" i="25" s="1"/>
  <c r="H354" i="25" s="1"/>
  <c r="G146" i="26"/>
  <c r="H146" i="26" s="1"/>
  <c r="E928" i="27"/>
  <c r="G213" i="23"/>
  <c r="H213" i="23" s="1"/>
  <c r="H216" i="23" s="1"/>
  <c r="H222" i="23" s="1"/>
  <c r="H223" i="23" s="1"/>
  <c r="H140" i="26"/>
  <c r="I125" i="26" s="1"/>
  <c r="D163" i="26"/>
  <c r="H338" i="25"/>
  <c r="I322" i="25" s="1"/>
  <c r="E1393" i="27" s="1"/>
  <c r="H207" i="23"/>
  <c r="I192" i="23" s="1"/>
  <c r="E1490" i="27" s="1"/>
  <c r="H154" i="22"/>
  <c r="H155" i="22" s="1"/>
  <c r="I140" i="22" s="1"/>
  <c r="E1446" i="27" s="1"/>
  <c r="H469" i="22"/>
  <c r="H472" i="22" s="1"/>
  <c r="H478" i="22" s="1"/>
  <c r="D486" i="22"/>
  <c r="G486" i="22" s="1"/>
  <c r="D178" i="22"/>
  <c r="H462" i="22"/>
  <c r="H463" i="22" s="1"/>
  <c r="I448" i="22" s="1"/>
  <c r="G178" i="22" l="1"/>
  <c r="G163" i="26"/>
  <c r="H163" i="26" s="1"/>
  <c r="E929" i="27"/>
  <c r="H355" i="25"/>
  <c r="H356" i="25" s="1"/>
  <c r="I340" i="25" s="1"/>
  <c r="E1394" i="27" s="1"/>
  <c r="H149" i="26"/>
  <c r="H155" i="26" s="1"/>
  <c r="H156" i="26" s="1"/>
  <c r="H224" i="23"/>
  <c r="I209" i="23" s="1"/>
  <c r="E1491" i="27" s="1"/>
  <c r="D180" i="26"/>
  <c r="H479" i="22"/>
  <c r="H480" i="22" s="1"/>
  <c r="I465" i="22" s="1"/>
  <c r="H171" i="22"/>
  <c r="H172" i="22" s="1"/>
  <c r="I157" i="22" s="1"/>
  <c r="E1447" i="27" s="1"/>
  <c r="D195" i="22"/>
  <c r="H178" i="22"/>
  <c r="H181" i="22" s="1"/>
  <c r="H187" i="22" s="1"/>
  <c r="H486" i="22"/>
  <c r="H489" i="22" s="1"/>
  <c r="H495" i="22" s="1"/>
  <c r="D503" i="22"/>
  <c r="G503" i="22" s="1"/>
  <c r="G195" i="22" l="1"/>
  <c r="H195" i="22" s="1"/>
  <c r="H198" i="22" s="1"/>
  <c r="H204" i="22" s="1"/>
  <c r="G180" i="26"/>
  <c r="H180" i="26" s="1"/>
  <c r="H166" i="26"/>
  <c r="H172" i="26" s="1"/>
  <c r="H157" i="26"/>
  <c r="I142" i="26" s="1"/>
  <c r="D197" i="26"/>
  <c r="D521" i="22"/>
  <c r="G521" i="22" s="1"/>
  <c r="H503" i="22"/>
  <c r="H506" i="22" s="1"/>
  <c r="H512" i="22" s="1"/>
  <c r="H496" i="22"/>
  <c r="H497" i="22" s="1"/>
  <c r="I482" i="22" s="1"/>
  <c r="H188" i="22"/>
  <c r="H189" i="22" s="1"/>
  <c r="I174" i="22" s="1"/>
  <c r="E1448" i="27" s="1"/>
  <c r="D212" i="22"/>
  <c r="G212" i="22" l="1"/>
  <c r="H212" i="22" s="1"/>
  <c r="H215" i="22" s="1"/>
  <c r="H221" i="22" s="1"/>
  <c r="G197" i="26"/>
  <c r="H197" i="26" s="1"/>
  <c r="H200" i="26" s="1"/>
  <c r="H206" i="26" s="1"/>
  <c r="E930" i="27"/>
  <c r="H513" i="22"/>
  <c r="H514" i="22" s="1"/>
  <c r="I499" i="22" s="1"/>
  <c r="H183" i="26"/>
  <c r="H189" i="26" s="1"/>
  <c r="H190" i="26" s="1"/>
  <c r="H173" i="26"/>
  <c r="H174" i="26" s="1"/>
  <c r="I159" i="26" s="1"/>
  <c r="D214" i="26"/>
  <c r="D538" i="22"/>
  <c r="G538" i="22" s="1"/>
  <c r="H538" i="22" s="1"/>
  <c r="H541" i="22" s="1"/>
  <c r="H547" i="22" s="1"/>
  <c r="H521" i="22"/>
  <c r="H205" i="22"/>
  <c r="H206" i="22" s="1"/>
  <c r="I191" i="22" s="1"/>
  <c r="E1449" i="27" s="1"/>
  <c r="D229" i="22"/>
  <c r="D246" i="22" l="1"/>
  <c r="G214" i="26"/>
  <c r="H214" i="26" s="1"/>
  <c r="H217" i="26" s="1"/>
  <c r="H223" i="26" s="1"/>
  <c r="H224" i="26" s="1"/>
  <c r="E931" i="27"/>
  <c r="G246" i="22"/>
  <c r="H246" i="22" s="1"/>
  <c r="H249" i="22" s="1"/>
  <c r="H255" i="22" s="1"/>
  <c r="H256" i="22" s="1"/>
  <c r="H257" i="22" s="1"/>
  <c r="I242" i="22" s="1"/>
  <c r="E1452" i="27" s="1"/>
  <c r="D263" i="22"/>
  <c r="H524" i="22"/>
  <c r="H530" i="22" s="1"/>
  <c r="H531" i="22" s="1"/>
  <c r="H532" i="22" s="1"/>
  <c r="I517" i="22" s="1"/>
  <c r="E1471" i="27" s="1"/>
  <c r="H548" i="22"/>
  <c r="H549" i="22" s="1"/>
  <c r="H191" i="26"/>
  <c r="I176" i="26" s="1"/>
  <c r="H207" i="26"/>
  <c r="H208" i="26" s="1"/>
  <c r="I193" i="26" s="1"/>
  <c r="G229" i="22"/>
  <c r="H229" i="22" s="1"/>
  <c r="H232" i="22" s="1"/>
  <c r="H238" i="22" s="1"/>
  <c r="H239" i="22" s="1"/>
  <c r="H240" i="22" s="1"/>
  <c r="I225" i="22" s="1"/>
  <c r="E1451" i="27" s="1"/>
  <c r="D231" i="26"/>
  <c r="H222" i="22"/>
  <c r="H223" i="22" s="1"/>
  <c r="I208" i="22" s="1"/>
  <c r="E1450" i="27" s="1"/>
  <c r="D555" i="22"/>
  <c r="G555" i="22" s="1"/>
  <c r="G263" i="22" l="1"/>
  <c r="H263" i="22" s="1"/>
  <c r="H266" i="22" s="1"/>
  <c r="H272" i="22" s="1"/>
  <c r="H273" i="22" s="1"/>
  <c r="H274" i="22" s="1"/>
  <c r="I259" i="22" s="1"/>
  <c r="E1453" i="27" s="1"/>
  <c r="E1466" i="27"/>
  <c r="E1462" i="27"/>
  <c r="E1460" i="27"/>
  <c r="E1454" i="27"/>
  <c r="E1464" i="27"/>
  <c r="E1470" i="27"/>
  <c r="E1455" i="27"/>
  <c r="E1458" i="27"/>
  <c r="E1457" i="27"/>
  <c r="E1456" i="27"/>
  <c r="E1459" i="27"/>
  <c r="E1461" i="27"/>
  <c r="E1463" i="27"/>
  <c r="E1465" i="27"/>
  <c r="E1467" i="27"/>
  <c r="E1468" i="27"/>
  <c r="E1469" i="27"/>
  <c r="G231" i="26"/>
  <c r="H231" i="26" s="1"/>
  <c r="E933" i="27"/>
  <c r="E932" i="27"/>
  <c r="H225" i="26"/>
  <c r="I210" i="26" s="1"/>
  <c r="D248" i="26"/>
  <c r="H555" i="22"/>
  <c r="D572" i="22"/>
  <c r="G572" i="22" s="1"/>
  <c r="I534" i="22"/>
  <c r="E1472" i="27" s="1"/>
  <c r="G248" i="26" l="1"/>
  <c r="H248" i="26" s="1"/>
  <c r="H251" i="26" s="1"/>
  <c r="H257" i="26" s="1"/>
  <c r="E934" i="27"/>
  <c r="H558" i="22"/>
  <c r="H564" i="22" s="1"/>
  <c r="H565" i="22" s="1"/>
  <c r="H566" i="22" s="1"/>
  <c r="I551" i="22" s="1"/>
  <c r="E1473" i="27" s="1"/>
  <c r="H234" i="26"/>
  <c r="H240" i="26" s="1"/>
  <c r="H241" i="26" s="1"/>
  <c r="H242" i="26" s="1"/>
  <c r="I227" i="26" s="1"/>
  <c r="D265" i="26"/>
  <c r="H572" i="22"/>
  <c r="H575" i="22" s="1"/>
  <c r="H581" i="22" s="1"/>
  <c r="D589" i="22"/>
  <c r="G265" i="26" l="1"/>
  <c r="H265" i="26" s="1"/>
  <c r="H268" i="26" s="1"/>
  <c r="H274" i="26" s="1"/>
  <c r="H275" i="26" s="1"/>
  <c r="E935" i="27"/>
  <c r="G589" i="22"/>
  <c r="H589" i="22" s="1"/>
  <c r="H258" i="26"/>
  <c r="H259" i="26" s="1"/>
  <c r="I244" i="26" s="1"/>
  <c r="D282" i="26"/>
  <c r="H582" i="22"/>
  <c r="H583" i="22" s="1"/>
  <c r="I568" i="22" s="1"/>
  <c r="E1474" i="27" s="1"/>
  <c r="G282" i="26" l="1"/>
  <c r="H282" i="26" s="1"/>
  <c r="E936" i="27"/>
  <c r="H592" i="22"/>
  <c r="H598" i="22" s="1"/>
  <c r="H599" i="22" s="1"/>
  <c r="H600" i="22" s="1"/>
  <c r="I585" i="22" s="1"/>
  <c r="E1475" i="27" s="1"/>
  <c r="H276" i="26"/>
  <c r="I261" i="26" s="1"/>
  <c r="D299" i="26"/>
  <c r="G299" i="26" l="1"/>
  <c r="H299" i="26" s="1"/>
  <c r="H302" i="26" s="1"/>
  <c r="H308" i="26" s="1"/>
  <c r="E937" i="27"/>
  <c r="H285" i="26"/>
  <c r="H291" i="26" s="1"/>
  <c r="H292" i="26" s="1"/>
  <c r="D316" i="26"/>
  <c r="G316" i="26" l="1"/>
  <c r="H316" i="26" s="1"/>
  <c r="H319" i="26" s="1"/>
  <c r="H325" i="26" s="1"/>
  <c r="H293" i="26"/>
  <c r="I278" i="26" s="1"/>
  <c r="H309" i="26"/>
  <c r="H310" i="26" s="1"/>
  <c r="I295" i="26" s="1"/>
  <c r="D333" i="26"/>
  <c r="G333" i="26" l="1"/>
  <c r="H333" i="26" s="1"/>
  <c r="H336" i="26" s="1"/>
  <c r="H342" i="26" s="1"/>
  <c r="E939" i="27"/>
  <c r="E938" i="27"/>
  <c r="H326" i="26"/>
  <c r="H327" i="26" s="1"/>
  <c r="I312" i="26" s="1"/>
  <c r="D350" i="26"/>
  <c r="G350" i="26" l="1"/>
  <c r="H350" i="26" s="1"/>
  <c r="E940" i="27"/>
  <c r="H343" i="26"/>
  <c r="H344" i="26" s="1"/>
  <c r="I329" i="26" s="1"/>
  <c r="D367" i="26"/>
  <c r="G367" i="26" l="1"/>
  <c r="H367" i="26" s="1"/>
  <c r="H370" i="26" s="1"/>
  <c r="H376" i="26" s="1"/>
  <c r="E941" i="27"/>
  <c r="H353" i="26"/>
  <c r="H359" i="26" s="1"/>
  <c r="H360" i="26" s="1"/>
  <c r="H361" i="26" s="1"/>
  <c r="I346" i="26" s="1"/>
  <c r="D384" i="26"/>
  <c r="G384" i="26" l="1"/>
  <c r="H384" i="26" s="1"/>
  <c r="H387" i="26" s="1"/>
  <c r="H393" i="26" s="1"/>
  <c r="E942" i="27"/>
  <c r="H377" i="26"/>
  <c r="H378" i="26" s="1"/>
  <c r="I363" i="26" s="1"/>
  <c r="D401" i="26"/>
  <c r="G401" i="26" l="1"/>
  <c r="H401" i="26" s="1"/>
  <c r="E943" i="27"/>
  <c r="H394" i="26"/>
  <c r="H395" i="26" s="1"/>
  <c r="I380" i="26" s="1"/>
  <c r="D418" i="26"/>
  <c r="G418" i="26" l="1"/>
  <c r="H418" i="26" s="1"/>
  <c r="H421" i="26" s="1"/>
  <c r="H427" i="26" s="1"/>
  <c r="H428" i="26" s="1"/>
  <c r="E944" i="27"/>
  <c r="H404" i="26"/>
  <c r="H410" i="26" s="1"/>
  <c r="H411" i="26" s="1"/>
  <c r="H412" i="26" s="1"/>
  <c r="I397" i="26" s="1"/>
  <c r="D435" i="26"/>
  <c r="G435" i="26" l="1"/>
  <c r="H435" i="26" s="1"/>
  <c r="H438" i="26" s="1"/>
  <c r="H444" i="26" s="1"/>
  <c r="H445" i="26" s="1"/>
  <c r="E945" i="27"/>
  <c r="D452" i="26"/>
  <c r="H429" i="26"/>
  <c r="I414" i="26" s="1"/>
  <c r="G452" i="26" l="1"/>
  <c r="H452" i="26" s="1"/>
  <c r="E946" i="27"/>
  <c r="H370" i="25"/>
  <c r="H446" i="26"/>
  <c r="I431" i="26" s="1"/>
  <c r="D469" i="26"/>
  <c r="G365" i="25"/>
  <c r="H365" i="25" s="1"/>
  <c r="H368" i="25" s="1"/>
  <c r="G469" i="26" l="1"/>
  <c r="H469" i="26" s="1"/>
  <c r="H472" i="26" s="1"/>
  <c r="H478" i="26" s="1"/>
  <c r="H479" i="26" s="1"/>
  <c r="E947" i="27"/>
  <c r="H455" i="26"/>
  <c r="H461" i="26" s="1"/>
  <c r="D486" i="26"/>
  <c r="G486" i="26" l="1"/>
  <c r="H486" i="26" s="1"/>
  <c r="H371" i="25"/>
  <c r="H374" i="25" s="1"/>
  <c r="H375" i="25" s="1"/>
  <c r="H376" i="25" s="1"/>
  <c r="I361" i="25" s="1"/>
  <c r="E1397" i="27" s="1"/>
  <c r="H462" i="26"/>
  <c r="H463" i="26" s="1"/>
  <c r="I448" i="26" s="1"/>
  <c r="H480" i="26"/>
  <c r="I465" i="26" s="1"/>
  <c r="D503" i="26"/>
  <c r="G503" i="26" l="1"/>
  <c r="H503" i="26" s="1"/>
  <c r="E949" i="27"/>
  <c r="E948" i="27"/>
  <c r="H489" i="26"/>
  <c r="H495" i="26" s="1"/>
  <c r="H496" i="26" s="1"/>
  <c r="D520" i="26"/>
  <c r="G520" i="26" l="1"/>
  <c r="H520" i="26" s="1"/>
  <c r="H523" i="26" s="1"/>
  <c r="H529" i="26" s="1"/>
  <c r="H506" i="26"/>
  <c r="H512" i="26" s="1"/>
  <c r="H497" i="26"/>
  <c r="I482" i="26" s="1"/>
  <c r="D537" i="26"/>
  <c r="G537" i="26" l="1"/>
  <c r="H537" i="26" s="1"/>
  <c r="H540" i="26" s="1"/>
  <c r="H546" i="26" s="1"/>
  <c r="H547" i="26" s="1"/>
  <c r="E950" i="27"/>
  <c r="H513" i="26"/>
  <c r="H514" i="26" s="1"/>
  <c r="I499" i="26" s="1"/>
  <c r="H530" i="26"/>
  <c r="H531" i="26" s="1"/>
  <c r="I516" i="26" s="1"/>
  <c r="D554" i="26"/>
  <c r="G554" i="26" l="1"/>
  <c r="H554" i="26" s="1"/>
  <c r="E952" i="27"/>
  <c r="E951" i="27"/>
  <c r="D571" i="26"/>
  <c r="H548" i="26"/>
  <c r="I533" i="26" s="1"/>
  <c r="G571" i="26" l="1"/>
  <c r="H571" i="26" s="1"/>
  <c r="H574" i="26" s="1"/>
  <c r="H580" i="26" s="1"/>
  <c r="E953" i="27"/>
  <c r="H557" i="26"/>
  <c r="H563" i="26" s="1"/>
  <c r="D588" i="26"/>
  <c r="G588" i="26" l="1"/>
  <c r="H588" i="26" s="1"/>
  <c r="H591" i="26" s="1"/>
  <c r="H597" i="26" s="1"/>
  <c r="H598" i="26" s="1"/>
  <c r="H564" i="26"/>
  <c r="H565" i="26" s="1"/>
  <c r="I550" i="26" s="1"/>
  <c r="H581" i="26"/>
  <c r="H582" i="26" s="1"/>
  <c r="I567" i="26" s="1"/>
  <c r="D605" i="26"/>
  <c r="G605" i="26" l="1"/>
  <c r="H605" i="26" s="1"/>
  <c r="H608" i="26" s="1"/>
  <c r="H614" i="26" s="1"/>
  <c r="E955" i="27"/>
  <c r="E954" i="27"/>
  <c r="H599" i="26"/>
  <c r="I584" i="26" s="1"/>
  <c r="D622" i="26"/>
  <c r="G622" i="26" l="1"/>
  <c r="H622" i="26" s="1"/>
  <c r="H625" i="26" s="1"/>
  <c r="H631" i="26" s="1"/>
  <c r="E956" i="27"/>
  <c r="H615" i="26"/>
  <c r="H616" i="26" s="1"/>
  <c r="I601" i="26" s="1"/>
  <c r="D639" i="26"/>
  <c r="G639" i="26" l="1"/>
  <c r="H639" i="26" s="1"/>
  <c r="E957" i="27"/>
  <c r="H632" i="26"/>
  <c r="H633" i="26" s="1"/>
  <c r="I618" i="26" s="1"/>
  <c r="D656" i="26"/>
  <c r="G656" i="26" l="1"/>
  <c r="H656" i="26" s="1"/>
  <c r="H659" i="26" s="1"/>
  <c r="H665" i="26" s="1"/>
  <c r="E958" i="27"/>
  <c r="H642" i="26"/>
  <c r="H648" i="26" s="1"/>
  <c r="H649" i="26" s="1"/>
  <c r="D673" i="26"/>
  <c r="G673" i="26" l="1"/>
  <c r="H673" i="26" s="1"/>
  <c r="H676" i="26" s="1"/>
  <c r="H682" i="26" s="1"/>
  <c r="H683" i="26" s="1"/>
  <c r="H650" i="26"/>
  <c r="I635" i="26" s="1"/>
  <c r="H666" i="26"/>
  <c r="H667" i="26" s="1"/>
  <c r="I652" i="26" s="1"/>
  <c r="D690" i="26"/>
  <c r="G690" i="26" l="1"/>
  <c r="H690" i="26" s="1"/>
  <c r="H693" i="26" s="1"/>
  <c r="H699" i="26" s="1"/>
  <c r="H700" i="26" s="1"/>
  <c r="E960" i="27"/>
  <c r="E959" i="27"/>
  <c r="H684" i="26"/>
  <c r="I669" i="26" s="1"/>
  <c r="D707" i="26"/>
  <c r="G707" i="26" l="1"/>
  <c r="H707" i="26" s="1"/>
  <c r="H710" i="26" s="1"/>
  <c r="H716" i="26" s="1"/>
  <c r="E961" i="27"/>
  <c r="D724" i="26"/>
  <c r="H701" i="26"/>
  <c r="I686" i="26" s="1"/>
  <c r="G724" i="26" l="1"/>
  <c r="H724" i="26" s="1"/>
  <c r="E962" i="27"/>
  <c r="H717" i="26"/>
  <c r="H718" i="26" s="1"/>
  <c r="I703" i="26" s="1"/>
  <c r="D741" i="26"/>
  <c r="G741" i="26" l="1"/>
  <c r="H741" i="26" s="1"/>
  <c r="E963" i="27"/>
  <c r="H727" i="26"/>
  <c r="H733" i="26" s="1"/>
  <c r="H734" i="26" s="1"/>
  <c r="H735" i="26" s="1"/>
  <c r="I720" i="26" s="1"/>
  <c r="D758" i="26"/>
  <c r="G758" i="26" l="1"/>
  <c r="H758" i="26" s="1"/>
  <c r="H761" i="26" s="1"/>
  <c r="H767" i="26" s="1"/>
  <c r="H768" i="26" s="1"/>
  <c r="E964" i="27"/>
  <c r="H744" i="26"/>
  <c r="H750" i="26" s="1"/>
  <c r="H751" i="26" s="1"/>
  <c r="H752" i="26" s="1"/>
  <c r="I737" i="26" s="1"/>
  <c r="D775" i="26"/>
  <c r="G775" i="26" l="1"/>
  <c r="H775" i="26" s="1"/>
  <c r="E965" i="27"/>
  <c r="D792" i="26"/>
  <c r="H769" i="26"/>
  <c r="I754" i="26" s="1"/>
  <c r="G792" i="26" l="1"/>
  <c r="H792" i="26" s="1"/>
  <c r="E966" i="27"/>
  <c r="H778" i="26"/>
  <c r="H784" i="26" s="1"/>
  <c r="H785" i="26" s="1"/>
  <c r="H786" i="26" s="1"/>
  <c r="I771" i="26" s="1"/>
  <c r="D809" i="26"/>
  <c r="G809" i="26" l="1"/>
  <c r="H809" i="26" s="1"/>
  <c r="H812" i="26" s="1"/>
  <c r="H818" i="26" s="1"/>
  <c r="E967" i="27"/>
  <c r="H795" i="26"/>
  <c r="H801" i="26" s="1"/>
  <c r="H802" i="26" s="1"/>
  <c r="D827" i="26"/>
  <c r="G827" i="26" l="1"/>
  <c r="H827" i="26" s="1"/>
  <c r="H803" i="26"/>
  <c r="I788" i="26" s="1"/>
  <c r="H819" i="26"/>
  <c r="H820" i="26" s="1"/>
  <c r="I805" i="26" s="1"/>
  <c r="D844" i="26"/>
  <c r="G844" i="26" l="1"/>
  <c r="H844" i="26" s="1"/>
  <c r="E969" i="27"/>
  <c r="E968" i="27"/>
  <c r="H830" i="26"/>
  <c r="H836" i="26" s="1"/>
  <c r="H837" i="26" s="1"/>
  <c r="H838" i="26" s="1"/>
  <c r="I823" i="26" s="1"/>
  <c r="D861" i="26"/>
  <c r="G861" i="26" l="1"/>
  <c r="H861" i="26" s="1"/>
  <c r="H864" i="26" s="1"/>
  <c r="H870" i="26" s="1"/>
  <c r="E971" i="27"/>
  <c r="H847" i="26"/>
  <c r="H853" i="26" s="1"/>
  <c r="H854" i="26" s="1"/>
  <c r="H855" i="26" s="1"/>
  <c r="I840" i="26" s="1"/>
  <c r="D878" i="26"/>
  <c r="G878" i="26" l="1"/>
  <c r="H878" i="26" s="1"/>
  <c r="H881" i="26" s="1"/>
  <c r="H887" i="26" s="1"/>
  <c r="E972" i="27"/>
  <c r="H871" i="26"/>
  <c r="H872" i="26" s="1"/>
  <c r="I857" i="26" s="1"/>
  <c r="D895" i="26"/>
  <c r="G895" i="26" l="1"/>
  <c r="H895" i="26" s="1"/>
  <c r="H898" i="26" s="1"/>
  <c r="H904" i="26" s="1"/>
  <c r="E973" i="27"/>
  <c r="H888" i="26"/>
  <c r="H889" i="26" s="1"/>
  <c r="I874" i="26" s="1"/>
  <c r="D912" i="26"/>
  <c r="G912" i="26" l="1"/>
  <c r="H912" i="26" s="1"/>
  <c r="H915" i="26" s="1"/>
  <c r="H921" i="26" s="1"/>
  <c r="H922" i="26" s="1"/>
  <c r="E974" i="27"/>
  <c r="H905" i="26"/>
  <c r="H906" i="26" s="1"/>
  <c r="I891" i="26" s="1"/>
  <c r="D929" i="26"/>
  <c r="G929" i="26" l="1"/>
  <c r="H929" i="26" s="1"/>
  <c r="H932" i="26" s="1"/>
  <c r="H939" i="26" s="1"/>
  <c r="E975" i="27"/>
  <c r="H923" i="26"/>
  <c r="I908" i="26" s="1"/>
  <c r="D947" i="26"/>
  <c r="E976" i="27" l="1"/>
  <c r="G947" i="26"/>
  <c r="H947" i="26" s="1"/>
  <c r="H950" i="26" s="1"/>
  <c r="H957" i="26" s="1"/>
  <c r="D965" i="26"/>
  <c r="H940" i="26"/>
  <c r="H941" i="26" s="1"/>
  <c r="I925" i="26" s="1"/>
  <c r="D1075" i="26"/>
  <c r="G1075" i="26" s="1"/>
  <c r="G965" i="26" l="1"/>
  <c r="H965" i="26" s="1"/>
  <c r="H968" i="26" s="1"/>
  <c r="H975" i="26" s="1"/>
  <c r="H976" i="26" s="1"/>
  <c r="H977" i="26" s="1"/>
  <c r="E982" i="27"/>
  <c r="E980" i="27"/>
  <c r="E981" i="27"/>
  <c r="E983" i="27"/>
  <c r="E984" i="27"/>
  <c r="E977" i="27"/>
  <c r="H958" i="26"/>
  <c r="H959" i="26" s="1"/>
  <c r="I943" i="26" s="1"/>
  <c r="H1075" i="26"/>
  <c r="H1078" i="26" s="1"/>
  <c r="H1084" i="26" s="1"/>
  <c r="H1085" i="26" s="1"/>
  <c r="D1092" i="26"/>
  <c r="G1092" i="26" l="1"/>
  <c r="H1092" i="26" s="1"/>
  <c r="E978" i="27"/>
  <c r="I961" i="26"/>
  <c r="E979" i="27" s="1"/>
  <c r="D1109" i="26"/>
  <c r="H1086" i="26"/>
  <c r="I1071" i="26" s="1"/>
  <c r="G1109" i="26" l="1"/>
  <c r="H1109" i="26" s="1"/>
  <c r="H1112" i="26" s="1"/>
  <c r="H1118" i="26" s="1"/>
  <c r="E986" i="27"/>
  <c r="H1095" i="26"/>
  <c r="H1101" i="26" s="1"/>
  <c r="H1102" i="26" s="1"/>
  <c r="H1103" i="26" s="1"/>
  <c r="I1088" i="26" s="1"/>
  <c r="D1126" i="26"/>
  <c r="G1126" i="26" l="1"/>
  <c r="H1126" i="26" s="1"/>
  <c r="H1129" i="26" s="1"/>
  <c r="H1135" i="26" s="1"/>
  <c r="E987" i="27"/>
  <c r="H1119" i="26"/>
  <c r="H1120" i="26" s="1"/>
  <c r="I1105" i="26" s="1"/>
  <c r="D1143" i="26"/>
  <c r="G1143" i="26" l="1"/>
  <c r="H1143" i="26" s="1"/>
  <c r="H1146" i="26" s="1"/>
  <c r="H1152" i="26" s="1"/>
  <c r="H1153" i="26" s="1"/>
  <c r="E988" i="27"/>
  <c r="H1136" i="26"/>
  <c r="H1137" i="26" s="1"/>
  <c r="I1122" i="26" s="1"/>
  <c r="D1160" i="26"/>
  <c r="G1160" i="26" l="1"/>
  <c r="H1160" i="26" s="1"/>
  <c r="H1163" i="26" s="1"/>
  <c r="H1169" i="26" s="1"/>
  <c r="H1170" i="26" s="1"/>
  <c r="E989" i="27"/>
  <c r="H1154" i="26"/>
  <c r="I1139" i="26" s="1"/>
  <c r="D1177" i="26"/>
  <c r="G1177" i="26" l="1"/>
  <c r="H1177" i="26" s="1"/>
  <c r="H1180" i="26" s="1"/>
  <c r="H1186" i="26" s="1"/>
  <c r="E990" i="27"/>
  <c r="H1171" i="26"/>
  <c r="I1156" i="26" s="1"/>
  <c r="D1194" i="26"/>
  <c r="G1194" i="26" l="1"/>
  <c r="H1194" i="26" s="1"/>
  <c r="E991" i="27"/>
  <c r="H1187" i="26"/>
  <c r="H1188" i="26" s="1"/>
  <c r="I1173" i="26" s="1"/>
  <c r="D1211" i="26"/>
  <c r="G1211" i="26" l="1"/>
  <c r="H1211" i="26" s="1"/>
  <c r="E992" i="27"/>
  <c r="H1197" i="26"/>
  <c r="H1203" i="26" s="1"/>
  <c r="H1204" i="26" s="1"/>
  <c r="H1205" i="26" s="1"/>
  <c r="I1190" i="26" s="1"/>
  <c r="D1228" i="26"/>
  <c r="G1228" i="26" l="1"/>
  <c r="H1228" i="26" s="1"/>
  <c r="E993" i="27"/>
  <c r="H1214" i="26"/>
  <c r="H1220" i="26" s="1"/>
  <c r="H1221" i="26" s="1"/>
  <c r="H1222" i="26" s="1"/>
  <c r="I1207" i="26" s="1"/>
  <c r="D1245" i="26"/>
  <c r="G1245" i="26" l="1"/>
  <c r="H1245" i="26" s="1"/>
  <c r="E994" i="27"/>
  <c r="H1231" i="26"/>
  <c r="H1237" i="26" s="1"/>
  <c r="H1238" i="26" s="1"/>
  <c r="D1262" i="26"/>
  <c r="G1262" i="26" l="1"/>
  <c r="H1262" i="26" s="1"/>
  <c r="H1265" i="26" s="1"/>
  <c r="H1248" i="26"/>
  <c r="H1254" i="26" s="1"/>
  <c r="H1239" i="26"/>
  <c r="I1224" i="26" s="1"/>
  <c r="D1279" i="26"/>
  <c r="G1279" i="26" l="1"/>
  <c r="H1279" i="26" s="1"/>
  <c r="H1282" i="26" s="1"/>
  <c r="H1288" i="26" s="1"/>
  <c r="E995" i="27"/>
  <c r="H1271" i="26"/>
  <c r="H1255" i="26"/>
  <c r="H1256" i="26" s="1"/>
  <c r="I1241" i="26" s="1"/>
  <c r="D1296" i="26"/>
  <c r="G1296" i="26" l="1"/>
  <c r="H1296" i="26" s="1"/>
  <c r="H1299" i="26" s="1"/>
  <c r="H1305" i="26" s="1"/>
  <c r="E996" i="27"/>
  <c r="H1289" i="26"/>
  <c r="H1290" i="26" s="1"/>
  <c r="I1275" i="26" s="1"/>
  <c r="H1272" i="26"/>
  <c r="H1273" i="26" s="1"/>
  <c r="I1258" i="26" s="1"/>
  <c r="D1313" i="26"/>
  <c r="G1313" i="26" l="1"/>
  <c r="H1313" i="26" s="1"/>
  <c r="H1316" i="26" s="1"/>
  <c r="H1322" i="26" s="1"/>
  <c r="E997" i="27"/>
  <c r="E998" i="27"/>
  <c r="H1306" i="26"/>
  <c r="H1307" i="26" s="1"/>
  <c r="I1292" i="26" s="1"/>
  <c r="D1330" i="26"/>
  <c r="G1330" i="26" l="1"/>
  <c r="H1330" i="26" s="1"/>
  <c r="H1333" i="26" s="1"/>
  <c r="H1339" i="26" s="1"/>
  <c r="E999" i="27"/>
  <c r="H1323" i="26"/>
  <c r="D1348" i="26"/>
  <c r="G1348" i="26" l="1"/>
  <c r="H1348" i="26" s="1"/>
  <c r="H1351" i="26" s="1"/>
  <c r="H1357" i="26" s="1"/>
  <c r="H1340" i="26"/>
  <c r="H1341" i="26" s="1"/>
  <c r="I1326" i="26" s="1"/>
  <c r="H1324" i="26"/>
  <c r="I1309" i="26" s="1"/>
  <c r="D1365" i="26"/>
  <c r="G1365" i="26" l="1"/>
  <c r="H1365" i="26" s="1"/>
  <c r="H1368" i="26" s="1"/>
  <c r="H1374" i="26" s="1"/>
  <c r="E1000" i="27"/>
  <c r="E1001" i="27"/>
  <c r="H1358" i="26"/>
  <c r="H1359" i="26" s="1"/>
  <c r="D1382" i="26"/>
  <c r="G1382" i="26" l="1"/>
  <c r="H1382" i="26" s="1"/>
  <c r="H1385" i="26" s="1"/>
  <c r="H1391" i="26" s="1"/>
  <c r="I1344" i="26"/>
  <c r="H1375" i="26"/>
  <c r="D1399" i="26"/>
  <c r="G1399" i="26" l="1"/>
  <c r="H1399" i="26" s="1"/>
  <c r="H1402" i="26" s="1"/>
  <c r="H1408" i="26" s="1"/>
  <c r="E1003" i="27"/>
  <c r="H1392" i="26"/>
  <c r="H1393" i="26" s="1"/>
  <c r="I1378" i="26" s="1"/>
  <c r="H1376" i="26"/>
  <c r="I1361" i="26" s="1"/>
  <c r="D1416" i="26"/>
  <c r="G1416" i="26" l="1"/>
  <c r="H1416" i="26" s="1"/>
  <c r="H1419" i="26" s="1"/>
  <c r="H1425" i="26" s="1"/>
  <c r="E1004" i="27"/>
  <c r="E1005" i="27"/>
  <c r="H1409" i="26"/>
  <c r="H1410" i="26" s="1"/>
  <c r="I1395" i="26" s="1"/>
  <c r="D1433" i="26"/>
  <c r="G1433" i="26" l="1"/>
  <c r="H1433" i="26" s="1"/>
  <c r="H1436" i="26" s="1"/>
  <c r="H1443" i="26" s="1"/>
  <c r="E1006" i="27"/>
  <c r="H1426" i="26"/>
  <c r="H1427" i="26" s="1"/>
  <c r="I1412" i="26" s="1"/>
  <c r="D1451" i="26"/>
  <c r="G1451" i="26" l="1"/>
  <c r="H1451" i="26" s="1"/>
  <c r="E1007" i="27"/>
  <c r="H1444" i="26"/>
  <c r="H1445" i="26" s="1"/>
  <c r="I1429" i="26" s="1"/>
  <c r="D1470" i="26"/>
  <c r="G1470" i="26" l="1"/>
  <c r="H1470" i="26" s="1"/>
  <c r="H1473" i="26" s="1"/>
  <c r="E1008" i="27"/>
  <c r="H1454" i="26"/>
  <c r="H1461" i="26" s="1"/>
  <c r="H1462" i="26" s="1"/>
  <c r="H1463" i="26" s="1"/>
  <c r="I1447" i="26" s="1"/>
  <c r="D1487" i="26"/>
  <c r="G1487" i="26" l="1"/>
  <c r="H1487" i="26" s="1"/>
  <c r="H1490" i="26" s="1"/>
  <c r="H1496" i="26" s="1"/>
  <c r="E1009" i="27"/>
  <c r="H1479" i="26"/>
  <c r="H1480" i="26" s="1"/>
  <c r="D1504" i="26"/>
  <c r="G1504" i="26" l="1"/>
  <c r="H1504" i="26" s="1"/>
  <c r="H1497" i="26"/>
  <c r="H1498" i="26" s="1"/>
  <c r="I1483" i="26" s="1"/>
  <c r="H1481" i="26"/>
  <c r="I1466" i="26" s="1"/>
  <c r="D1521" i="26"/>
  <c r="G1521" i="26" l="1"/>
  <c r="H1521" i="26" s="1"/>
  <c r="E1011" i="27"/>
  <c r="E1012" i="27"/>
  <c r="H1507" i="26"/>
  <c r="H1513" i="26" s="1"/>
  <c r="D1538" i="26"/>
  <c r="G1538" i="26" l="1"/>
  <c r="H1538" i="26" s="1"/>
  <c r="H1541" i="26" s="1"/>
  <c r="H1547" i="26" s="1"/>
  <c r="H1548" i="26" s="1"/>
  <c r="H1549" i="26" s="1"/>
  <c r="H1514" i="26"/>
  <c r="H1524" i="26"/>
  <c r="H1530" i="26" s="1"/>
  <c r="D1555" i="26"/>
  <c r="G1555" i="26" l="1"/>
  <c r="H1555" i="26" s="1"/>
  <c r="H1558" i="26" s="1"/>
  <c r="H1531" i="26"/>
  <c r="H1532" i="26" s="1"/>
  <c r="I1517" i="26" s="1"/>
  <c r="H1515" i="26"/>
  <c r="I1500" i="26" s="1"/>
  <c r="D1572" i="26"/>
  <c r="I1534" i="26"/>
  <c r="G1572" i="26" l="1"/>
  <c r="H1572" i="26" s="1"/>
  <c r="H1575" i="26" s="1"/>
  <c r="H1581" i="26" s="1"/>
  <c r="E1013" i="27"/>
  <c r="E1015" i="27"/>
  <c r="E1014" i="27"/>
  <c r="H1564" i="26"/>
  <c r="D1589" i="26"/>
  <c r="G1589" i="26" l="1"/>
  <c r="H1589" i="26" s="1"/>
  <c r="H1592" i="26" s="1"/>
  <c r="H1598" i="26" s="1"/>
  <c r="H1582" i="26"/>
  <c r="H1583" i="26" s="1"/>
  <c r="I1568" i="26" s="1"/>
  <c r="H1565" i="26"/>
  <c r="H1566" i="26" s="1"/>
  <c r="I1551" i="26" s="1"/>
  <c r="D1606" i="26"/>
  <c r="G1606" i="26" l="1"/>
  <c r="H1606" i="26" s="1"/>
  <c r="H1609" i="26" s="1"/>
  <c r="H1615" i="26" s="1"/>
  <c r="E1016" i="27"/>
  <c r="E1017" i="27"/>
  <c r="H1599" i="26"/>
  <c r="H1600" i="26" s="1"/>
  <c r="I1585" i="26" s="1"/>
  <c r="D1623" i="26"/>
  <c r="G1623" i="26" l="1"/>
  <c r="H1623" i="26" s="1"/>
  <c r="H1626" i="26" s="1"/>
  <c r="H1632" i="26" s="1"/>
  <c r="E1018" i="27"/>
  <c r="H1616" i="26"/>
  <c r="H1617" i="26" s="1"/>
  <c r="I1602" i="26" s="1"/>
  <c r="D1640" i="26"/>
  <c r="G1640" i="26" l="1"/>
  <c r="H1640" i="26" s="1"/>
  <c r="H1643" i="26" s="1"/>
  <c r="H1649" i="26" s="1"/>
  <c r="E1019" i="27"/>
  <c r="H1633" i="26"/>
  <c r="H1634" i="26" s="1"/>
  <c r="D1657" i="26"/>
  <c r="G1657" i="26" l="1"/>
  <c r="H1657" i="26" s="1"/>
  <c r="H1660" i="26" s="1"/>
  <c r="H1666" i="26" s="1"/>
  <c r="H1650" i="26"/>
  <c r="H1651" i="26" s="1"/>
  <c r="I1636" i="26" s="1"/>
  <c r="I1619" i="26"/>
  <c r="D1674" i="26"/>
  <c r="G1674" i="26" l="1"/>
  <c r="H1674" i="26" s="1"/>
  <c r="H1677" i="26" s="1"/>
  <c r="H1683" i="26" s="1"/>
  <c r="E1020" i="27"/>
  <c r="E1021" i="27"/>
  <c r="H1667" i="26"/>
  <c r="H1668" i="26" s="1"/>
  <c r="I1653" i="26" s="1"/>
  <c r="D1691" i="26"/>
  <c r="G1691" i="26" l="1"/>
  <c r="H1691" i="26" s="1"/>
  <c r="H1694" i="26" s="1"/>
  <c r="H1700" i="26" s="1"/>
  <c r="H1701" i="26" s="1"/>
  <c r="E1022" i="27"/>
  <c r="H1684" i="26"/>
  <c r="H1685" i="26" s="1"/>
  <c r="I1670" i="26" s="1"/>
  <c r="D1708" i="26"/>
  <c r="G1708" i="26" l="1"/>
  <c r="H1708" i="26" s="1"/>
  <c r="E1023" i="27"/>
  <c r="H1702" i="26"/>
  <c r="I1687" i="26" s="1"/>
  <c r="D1725" i="26"/>
  <c r="G1725" i="26" l="1"/>
  <c r="H1725" i="26" s="1"/>
  <c r="H1728" i="26" s="1"/>
  <c r="H1734" i="26" s="1"/>
  <c r="E1024" i="27"/>
  <c r="H1711" i="26"/>
  <c r="H1717" i="26" s="1"/>
  <c r="H1718" i="26" s="1"/>
  <c r="H1719" i="26" s="1"/>
  <c r="I1704" i="26" s="1"/>
  <c r="D1742" i="26"/>
  <c r="G1742" i="26" l="1"/>
  <c r="H1742" i="26" s="1"/>
  <c r="H1745" i="26" s="1"/>
  <c r="H1751" i="26" s="1"/>
  <c r="E1025" i="27"/>
  <c r="H1735" i="26"/>
  <c r="H1736" i="26" s="1"/>
  <c r="I1721" i="26" s="1"/>
  <c r="D1759" i="26"/>
  <c r="G1759" i="26" l="1"/>
  <c r="H1759" i="26" s="1"/>
  <c r="E1026" i="27"/>
  <c r="H1752" i="26"/>
  <c r="H1753" i="26" s="1"/>
  <c r="I1738" i="26" s="1"/>
  <c r="D1776" i="26"/>
  <c r="G1776" i="26" l="1"/>
  <c r="H1776" i="26" s="1"/>
  <c r="H1779" i="26" s="1"/>
  <c r="H1785" i="26" s="1"/>
  <c r="E1027" i="27"/>
  <c r="H1762" i="26"/>
  <c r="H1768" i="26" s="1"/>
  <c r="H1769" i="26" s="1"/>
  <c r="H1770" i="26" s="1"/>
  <c r="I1755" i="26" s="1"/>
  <c r="D1793" i="26"/>
  <c r="G1793" i="26" l="1"/>
  <c r="H1793" i="26" s="1"/>
  <c r="H1796" i="26" s="1"/>
  <c r="H1802" i="26" s="1"/>
  <c r="E1028" i="27"/>
  <c r="H1786" i="26"/>
  <c r="H1787" i="26" s="1"/>
  <c r="I1772" i="26" s="1"/>
  <c r="D1810" i="26"/>
  <c r="G1810" i="26" l="1"/>
  <c r="H1810" i="26" s="1"/>
  <c r="H1813" i="26" s="1"/>
  <c r="H1819" i="26" s="1"/>
  <c r="E1029" i="27"/>
  <c r="H1803" i="26"/>
  <c r="H1804" i="26" s="1"/>
  <c r="I1789" i="26" s="1"/>
  <c r="D1827" i="26"/>
  <c r="G1827" i="26" l="1"/>
  <c r="H1827" i="26" s="1"/>
  <c r="E1030" i="27"/>
  <c r="H1820" i="26"/>
  <c r="H1821" i="26" s="1"/>
  <c r="I1806" i="26" s="1"/>
  <c r="D1844" i="26"/>
  <c r="G1844" i="26" l="1"/>
  <c r="H1844" i="26" s="1"/>
  <c r="H1847" i="26" s="1"/>
  <c r="H1853" i="26" s="1"/>
  <c r="H1854" i="26" s="1"/>
  <c r="E1031" i="27"/>
  <c r="H1830" i="26"/>
  <c r="H1836" i="26" s="1"/>
  <c r="H1837" i="26" s="1"/>
  <c r="H1838" i="26" s="1"/>
  <c r="I1823" i="26" s="1"/>
  <c r="D1861" i="26"/>
  <c r="G1861" i="26" l="1"/>
  <c r="H1861" i="26" s="1"/>
  <c r="E1032" i="27"/>
  <c r="D1878" i="26"/>
  <c r="H1855" i="26"/>
  <c r="I1840" i="26" s="1"/>
  <c r="G1878" i="26" l="1"/>
  <c r="H1878" i="26" s="1"/>
  <c r="H1881" i="26" s="1"/>
  <c r="H1887" i="26" s="1"/>
  <c r="H1888" i="26" s="1"/>
  <c r="E1033" i="27"/>
  <c r="H1864" i="26"/>
  <c r="H1870" i="26" s="1"/>
  <c r="H1871" i="26" s="1"/>
  <c r="D1895" i="26"/>
  <c r="G1895" i="26" l="1"/>
  <c r="H1895" i="26" s="1"/>
  <c r="H1898" i="26" s="1"/>
  <c r="H1904" i="26" s="1"/>
  <c r="H1872" i="26"/>
  <c r="I1857" i="26" s="1"/>
  <c r="D1912" i="26"/>
  <c r="H1889" i="26"/>
  <c r="I1874" i="26" s="1"/>
  <c r="G1912" i="26" l="1"/>
  <c r="H1912" i="26" s="1"/>
  <c r="H1915" i="26" s="1"/>
  <c r="H1921" i="26" s="1"/>
  <c r="E1035" i="27"/>
  <c r="E1034" i="27"/>
  <c r="H1905" i="26"/>
  <c r="D1929" i="26"/>
  <c r="G1929" i="26" l="1"/>
  <c r="H1929" i="26" s="1"/>
  <c r="H1932" i="26" s="1"/>
  <c r="H1938" i="26" s="1"/>
  <c r="H1906" i="26"/>
  <c r="I1891" i="26" s="1"/>
  <c r="H1922" i="26"/>
  <c r="H1923" i="26" s="1"/>
  <c r="I1908" i="26" s="1"/>
  <c r="D1947" i="26"/>
  <c r="G1947" i="26" l="1"/>
  <c r="H1947" i="26" s="1"/>
  <c r="H1950" i="26" s="1"/>
  <c r="H1956" i="26" s="1"/>
  <c r="E1037" i="27"/>
  <c r="E1036" i="27"/>
  <c r="H1939" i="26"/>
  <c r="H1940" i="26" s="1"/>
  <c r="I1925" i="26" s="1"/>
  <c r="D1964" i="26"/>
  <c r="G1964" i="26" l="1"/>
  <c r="H1964" i="26" s="1"/>
  <c r="H1967" i="26" s="1"/>
  <c r="H1973" i="26" s="1"/>
  <c r="E1038" i="27"/>
  <c r="H1957" i="26"/>
  <c r="H1958" i="26" s="1"/>
  <c r="I1943" i="26" s="1"/>
  <c r="D1981" i="26"/>
  <c r="G1981" i="26" l="1"/>
  <c r="H1981" i="26" s="1"/>
  <c r="H1984" i="26" s="1"/>
  <c r="E1040" i="27"/>
  <c r="H1974" i="26"/>
  <c r="D1998" i="26"/>
  <c r="G1998" i="26" l="1"/>
  <c r="H1998" i="26" s="1"/>
  <c r="H2001" i="26" s="1"/>
  <c r="H2007" i="26" s="1"/>
  <c r="H1990" i="26"/>
  <c r="H1991" i="26" s="1"/>
  <c r="H1975" i="26"/>
  <c r="I1960" i="26" s="1"/>
  <c r="D2015" i="26"/>
  <c r="G2015" i="26" l="1"/>
  <c r="H2015" i="26" s="1"/>
  <c r="H2018" i="26" s="1"/>
  <c r="H2024" i="26" s="1"/>
  <c r="E1041" i="27"/>
  <c r="H1992" i="26"/>
  <c r="I1977" i="26" s="1"/>
  <c r="H2008" i="26"/>
  <c r="H2009" i="26" s="1"/>
  <c r="I1994" i="26" s="1"/>
  <c r="D2032" i="26"/>
  <c r="G2032" i="26" l="1"/>
  <c r="H2032" i="26" s="1"/>
  <c r="H2035" i="26" s="1"/>
  <c r="H2042" i="26" s="1"/>
  <c r="H2043" i="26" s="1"/>
  <c r="E1043" i="27"/>
  <c r="E1042" i="27"/>
  <c r="H2025" i="26"/>
  <c r="H2026" i="26" s="1"/>
  <c r="I2011" i="26" s="1"/>
  <c r="D2050" i="26"/>
  <c r="G2050" i="26" l="1"/>
  <c r="H2050" i="26" s="1"/>
  <c r="H2053" i="26" s="1"/>
  <c r="H2060" i="26" s="1"/>
  <c r="E1044" i="27"/>
  <c r="H2044" i="26"/>
  <c r="I2028" i="26" s="1"/>
  <c r="D2069" i="26"/>
  <c r="G2069" i="26" l="1"/>
  <c r="H2069" i="26" s="1"/>
  <c r="H2072" i="26" s="1"/>
  <c r="H2078" i="26" s="1"/>
  <c r="E1045" i="27"/>
  <c r="H2061" i="26"/>
  <c r="H2062" i="26" s="1"/>
  <c r="D2086" i="26"/>
  <c r="G2086" i="26" l="1"/>
  <c r="H2086" i="26" s="1"/>
  <c r="H2089" i="26" s="1"/>
  <c r="H2095" i="26" s="1"/>
  <c r="H2079" i="26"/>
  <c r="H2080" i="26" s="1"/>
  <c r="I2065" i="26" s="1"/>
  <c r="I2046" i="26"/>
  <c r="D2103" i="26"/>
  <c r="G2103" i="26" l="1"/>
  <c r="H2103" i="26" s="1"/>
  <c r="H2106" i="26" s="1"/>
  <c r="H2112" i="26" s="1"/>
  <c r="E1046" i="27"/>
  <c r="E1048" i="27"/>
  <c r="H2096" i="26"/>
  <c r="H2097" i="26" s="1"/>
  <c r="I2082" i="26" s="1"/>
  <c r="D2120" i="26"/>
  <c r="G2120" i="26" l="1"/>
  <c r="H2120" i="26" s="1"/>
  <c r="H2123" i="26" s="1"/>
  <c r="H2129" i="26" s="1"/>
  <c r="E1049" i="27"/>
  <c r="H2113" i="26"/>
  <c r="H2114" i="26" s="1"/>
  <c r="I2099" i="26" s="1"/>
  <c r="D2137" i="26"/>
  <c r="G2137" i="26" l="1"/>
  <c r="H2137" i="26" s="1"/>
  <c r="H2140" i="26" s="1"/>
  <c r="H2146" i="26" s="1"/>
  <c r="E1050" i="27"/>
  <c r="H2130" i="26"/>
  <c r="D2154" i="26"/>
  <c r="G2154" i="26" l="1"/>
  <c r="H2154" i="26" s="1"/>
  <c r="H2157" i="26" s="1"/>
  <c r="H2163" i="26" s="1"/>
  <c r="H2147" i="26"/>
  <c r="H2148" i="26" s="1"/>
  <c r="I2133" i="26" s="1"/>
  <c r="H2131" i="26"/>
  <c r="I2116" i="26" s="1"/>
  <c r="D2171" i="26"/>
  <c r="G2171" i="26" l="1"/>
  <c r="H2171" i="26" s="1"/>
  <c r="E1051" i="27"/>
  <c r="E1052" i="27"/>
  <c r="H2164" i="26"/>
  <c r="H2165" i="26" s="1"/>
  <c r="I2150" i="26" s="1"/>
  <c r="D2188" i="26"/>
  <c r="G2188" i="26" l="1"/>
  <c r="H2188" i="26" s="1"/>
  <c r="E1053" i="27"/>
  <c r="H2174" i="26"/>
  <c r="H2180" i="26" s="1"/>
  <c r="H2181" i="26" s="1"/>
  <c r="D2205" i="26"/>
  <c r="G2205" i="26" l="1"/>
  <c r="E1061" i="27"/>
  <c r="E1059" i="27"/>
  <c r="E1063" i="27"/>
  <c r="E1065" i="27"/>
  <c r="E1064" i="27"/>
  <c r="E1062" i="27"/>
  <c r="E1060" i="27"/>
  <c r="E1058" i="27"/>
  <c r="H2182" i="26"/>
  <c r="I2167" i="26" s="1"/>
  <c r="H2191" i="26"/>
  <c r="H2197" i="26" s="1"/>
  <c r="H2198" i="26" s="1"/>
  <c r="H2199" i="26" s="1"/>
  <c r="I2184" i="26" s="1"/>
  <c r="H2205" i="26"/>
  <c r="H2208" i="26" s="1"/>
  <c r="D2298" i="26"/>
  <c r="G2298" i="26" l="1"/>
  <c r="H2298" i="26" s="1"/>
  <c r="H2301" i="26" s="1"/>
  <c r="H2307" i="26" s="1"/>
  <c r="H2308" i="26" s="1"/>
  <c r="E1055" i="27"/>
  <c r="E1054" i="27"/>
  <c r="H2214" i="26"/>
  <c r="H2215" i="26" s="1"/>
  <c r="D2315" i="26"/>
  <c r="G2315" i="26" l="1"/>
  <c r="H2315" i="26" s="1"/>
  <c r="H2318" i="26" s="1"/>
  <c r="H2324" i="26" s="1"/>
  <c r="H2216" i="26"/>
  <c r="I2201" i="26" s="1"/>
  <c r="H2309" i="26"/>
  <c r="I2294" i="26" s="1"/>
  <c r="D2332" i="26"/>
  <c r="G2332" i="26" l="1"/>
  <c r="H2332" i="26" s="1"/>
  <c r="H2335" i="26" s="1"/>
  <c r="H2341" i="26" s="1"/>
  <c r="H2342" i="26" s="1"/>
  <c r="E1066" i="27"/>
  <c r="E1056" i="27"/>
  <c r="H2325" i="26"/>
  <c r="H2326" i="26" s="1"/>
  <c r="I2311" i="26" s="1"/>
  <c r="D2383" i="26"/>
  <c r="G2383" i="26" s="1"/>
  <c r="D2349" i="26"/>
  <c r="G2349" i="26" l="1"/>
  <c r="H2349" i="26" s="1"/>
  <c r="H2352" i="26" s="1"/>
  <c r="H2358" i="26" s="1"/>
  <c r="E1067" i="27"/>
  <c r="D2400" i="26"/>
  <c r="G2400" i="26" s="1"/>
  <c r="D2366" i="26"/>
  <c r="H2383" i="26"/>
  <c r="H2386" i="26" s="1"/>
  <c r="H2392" i="26" s="1"/>
  <c r="D2434" i="26"/>
  <c r="H2343" i="26"/>
  <c r="I2328" i="26" s="1"/>
  <c r="G2366" i="26" l="1"/>
  <c r="H2366" i="26" s="1"/>
  <c r="H2369" i="26" s="1"/>
  <c r="H2375" i="26" s="1"/>
  <c r="E1068" i="27"/>
  <c r="H2393" i="26"/>
  <c r="H2394" i="26" s="1"/>
  <c r="I2379" i="26" s="1"/>
  <c r="G2434" i="26"/>
  <c r="H2434" i="26" s="1"/>
  <c r="H2359" i="26"/>
  <c r="H2360" i="26" s="1"/>
  <c r="I2345" i="26" s="1"/>
  <c r="H2400" i="26"/>
  <c r="H2403" i="26" s="1"/>
  <c r="H2409" i="26" s="1"/>
  <c r="H2410" i="26" s="1"/>
  <c r="H2411" i="26" s="1"/>
  <c r="D2451" i="26"/>
  <c r="D2417" i="26"/>
  <c r="G2417" i="26" l="1"/>
  <c r="E1076" i="27"/>
  <c r="E1077" i="27"/>
  <c r="E1078" i="27"/>
  <c r="E1069" i="27"/>
  <c r="E1071" i="27"/>
  <c r="H2437" i="26"/>
  <c r="H2443" i="26" s="1"/>
  <c r="G2451" i="26"/>
  <c r="H2451" i="26" s="1"/>
  <c r="H2376" i="26"/>
  <c r="I2396" i="26"/>
  <c r="H2417" i="26"/>
  <c r="H2420" i="26" s="1"/>
  <c r="H2426" i="26" s="1"/>
  <c r="D2521" i="26"/>
  <c r="E1104" i="27" l="1"/>
  <c r="E1110" i="27"/>
  <c r="E1112" i="27"/>
  <c r="E1123" i="27"/>
  <c r="E1129" i="27"/>
  <c r="E1128" i="27"/>
  <c r="E1113" i="27"/>
  <c r="E1114" i="27"/>
  <c r="E1115" i="27"/>
  <c r="E1116" i="27"/>
  <c r="E1117" i="27"/>
  <c r="E1118" i="27"/>
  <c r="E1120" i="27"/>
  <c r="E1125" i="27"/>
  <c r="E1126" i="27"/>
  <c r="E1127" i="27"/>
  <c r="E1130" i="27"/>
  <c r="E1119" i="27"/>
  <c r="E1121" i="27"/>
  <c r="E1124" i="27"/>
  <c r="E1103" i="27"/>
  <c r="E1111" i="27"/>
  <c r="E1109" i="27"/>
  <c r="E1108" i="27"/>
  <c r="E1107" i="27"/>
  <c r="E1106" i="27"/>
  <c r="E1122" i="27"/>
  <c r="E1105" i="27"/>
  <c r="E1101" i="27"/>
  <c r="E1102" i="27"/>
  <c r="E1091" i="27"/>
  <c r="E1092" i="27"/>
  <c r="E1093" i="27"/>
  <c r="E1094" i="27"/>
  <c r="E1095" i="27"/>
  <c r="E1096" i="27"/>
  <c r="E1097" i="27"/>
  <c r="E1098" i="27"/>
  <c r="E1099" i="27"/>
  <c r="E1100" i="27"/>
  <c r="E1083" i="27"/>
  <c r="E1080" i="27"/>
  <c r="E1081" i="27"/>
  <c r="E1082" i="27"/>
  <c r="E1084" i="27"/>
  <c r="E1090" i="27"/>
  <c r="E1085" i="27"/>
  <c r="E1088" i="27"/>
  <c r="E1087" i="27"/>
  <c r="E1086" i="27"/>
  <c r="E1089" i="27"/>
  <c r="E1072" i="27"/>
  <c r="H2427" i="26"/>
  <c r="H2428" i="26" s="1"/>
  <c r="I2413" i="26" s="1"/>
  <c r="H2377" i="26"/>
  <c r="I2362" i="26" s="1"/>
  <c r="H2454" i="26"/>
  <c r="H2460" i="26" s="1"/>
  <c r="H2444" i="26"/>
  <c r="H2445" i="26" s="1"/>
  <c r="I2430" i="26" s="1"/>
  <c r="G2521" i="26"/>
  <c r="H2521" i="26" s="1"/>
  <c r="H2524" i="26" s="1"/>
  <c r="H2533" i="26" s="1"/>
  <c r="H2534" i="26" s="1"/>
  <c r="H2535" i="26" s="1"/>
  <c r="I2517" i="26" s="1"/>
  <c r="E1074" i="27" l="1"/>
  <c r="E1073" i="27"/>
  <c r="E1070" i="27"/>
  <c r="E1079" i="27"/>
  <c r="H2461" i="26"/>
  <c r="H2462" i="26" s="1"/>
  <c r="I2447" i="26" s="1"/>
  <c r="E1075" i="27" l="1"/>
</calcChain>
</file>

<file path=xl/sharedStrings.xml><?xml version="1.0" encoding="utf-8"?>
<sst xmlns="http://schemas.openxmlformats.org/spreadsheetml/2006/main" count="78821" uniqueCount="7364">
  <si>
    <t>NO</t>
  </si>
  <si>
    <t>HARGA SATUAN</t>
  </si>
  <si>
    <t>KETERANGAN</t>
  </si>
  <si>
    <t>I.</t>
  </si>
  <si>
    <t>UPAH</t>
  </si>
  <si>
    <t>Pekerja</t>
  </si>
  <si>
    <t>OH</t>
  </si>
  <si>
    <t>Tukang batu</t>
  </si>
  <si>
    <t>Tukang kayu</t>
  </si>
  <si>
    <t>Tukang besi</t>
  </si>
  <si>
    <t>Tukang pipa</t>
  </si>
  <si>
    <t>Tukang las</t>
  </si>
  <si>
    <t>Tukang cat</t>
  </si>
  <si>
    <t>Tukang erection</t>
  </si>
  <si>
    <t>Tukang alumunium</t>
  </si>
  <si>
    <t>Tukang gali</t>
  </si>
  <si>
    <t>Tukang aspal</t>
  </si>
  <si>
    <t>Tukang listrik</t>
  </si>
  <si>
    <t>Kepala tukang</t>
  </si>
  <si>
    <t>Mandor</t>
  </si>
  <si>
    <t>Administrasi bor</t>
  </si>
  <si>
    <t>Ahli geologist</t>
  </si>
  <si>
    <t>Ahli topografi</t>
  </si>
  <si>
    <t>Crew driller</t>
  </si>
  <si>
    <t>Driller</t>
  </si>
  <si>
    <t>Juru gambar</t>
  </si>
  <si>
    <t>Juru ukur</t>
  </si>
  <si>
    <t>Kenek</t>
  </si>
  <si>
    <t>Koordinator driller</t>
  </si>
  <si>
    <t>Mekanik alat berat</t>
  </si>
  <si>
    <t>Operator alat berat</t>
  </si>
  <si>
    <t>Operator pompa</t>
  </si>
  <si>
    <t>Pembantu driller</t>
  </si>
  <si>
    <t>Pembantu juru ukur</t>
  </si>
  <si>
    <t>Pembantu mekanik alat berat</t>
  </si>
  <si>
    <t>Pembantu operator alat berat</t>
  </si>
  <si>
    <t>Sopir</t>
  </si>
  <si>
    <t>Supir kendaraan &lt;  2 ton (termasuk sedan)</t>
  </si>
  <si>
    <t>II.</t>
  </si>
  <si>
    <t>MATERIAL</t>
  </si>
  <si>
    <t>MATERIAL  TANAH DAN  BATUAN</t>
  </si>
  <si>
    <t>Agregat kasar</t>
  </si>
  <si>
    <t>m3</t>
  </si>
  <si>
    <t>Bata merah</t>
  </si>
  <si>
    <t>buah</t>
  </si>
  <si>
    <t>Bata merah 5 x  11 x  22 cm (per m3)</t>
  </si>
  <si>
    <t>Bata ringan</t>
  </si>
  <si>
    <t>Bata ringan t=10 cm</t>
  </si>
  <si>
    <t>Bata ringan tebal 10 cm</t>
  </si>
  <si>
    <t>Bata ringan tebal 20 cm</t>
  </si>
  <si>
    <t>Bata ringan tebal 7,5 cm</t>
  </si>
  <si>
    <t>Bata rooster</t>
  </si>
  <si>
    <t>Batu alam andesit  bakar</t>
  </si>
  <si>
    <t>m²</t>
  </si>
  <si>
    <t>Batu alam andesit  non bakar</t>
  </si>
  <si>
    <t>Batu belah (base camp - lokasi pekerjaan)</t>
  </si>
  <si>
    <t>Batu belah (quarry - base camp)</t>
  </si>
  <si>
    <t>Batu belah (quarry - lokasi pekerjaan)</t>
  </si>
  <si>
    <t>Batu belah (quarry)</t>
  </si>
  <si>
    <t>Batu candi</t>
  </si>
  <si>
    <t>Batu kali (quarry - base camp)</t>
  </si>
  <si>
    <t>Batu kali (quarry)</t>
  </si>
  <si>
    <t>Batu Muka ukuran 12x18 cm</t>
  </si>
  <si>
    <t>m2</t>
  </si>
  <si>
    <t>Batu paras</t>
  </si>
  <si>
    <t>Batu pecah</t>
  </si>
  <si>
    <t>kg</t>
  </si>
  <si>
    <t>Batu pecah 3/5</t>
  </si>
  <si>
    <t>Batu pecah 5/7</t>
  </si>
  <si>
    <t>Batu putih</t>
  </si>
  <si>
    <t>Batu putih breksi</t>
  </si>
  <si>
    <t>Batu sikat</t>
  </si>
  <si>
    <t>Batu split 1/2</t>
  </si>
  <si>
    <t>Batu split 2/3</t>
  </si>
  <si>
    <t>Batu tempel hitam</t>
  </si>
  <si>
    <t>Fly ash</t>
  </si>
  <si>
    <t>HB-10</t>
  </si>
  <si>
    <t>HB-15</t>
  </si>
  <si>
    <t>HB-20</t>
  </si>
  <si>
    <t>Koral bulat</t>
  </si>
  <si>
    <t>Pasir beton</t>
  </si>
  <si>
    <t>Pasir beton (Base camp - lokasi pekerjaan)</t>
  </si>
  <si>
    <t>Pasir beton (quarry - Base camp)</t>
  </si>
  <si>
    <t>Pasir beton (quarry - lokasi pekerjaan)</t>
  </si>
  <si>
    <t>Pasir beton (quarry)</t>
  </si>
  <si>
    <t>Pasir pasang (quarry - base camp)</t>
  </si>
  <si>
    <t>Pasir pasang (quarry - lokasi pekerjaan)</t>
  </si>
  <si>
    <t>Pasir pasang (quarry)</t>
  </si>
  <si>
    <t>Pasir urug (quarry - base camp)</t>
  </si>
  <si>
    <t>Pasir urug (quarry - lokasi pekerjaan)</t>
  </si>
  <si>
    <t>Pasir Urug (quarry)</t>
  </si>
  <si>
    <t>Serbuk batu granit</t>
  </si>
  <si>
    <t>Serbuk batu traso</t>
  </si>
  <si>
    <t>Sirtu (base camp - lokasi pekerjaan)</t>
  </si>
  <si>
    <t>Sirtu (quarry - base camp)</t>
  </si>
  <si>
    <t>Sirtu (quarry - lokasi pekerjaan)</t>
  </si>
  <si>
    <t>Sirtu (quarry)</t>
  </si>
  <si>
    <t>Tanah biasa (quarry - lokasi pekerjaan)</t>
  </si>
  <si>
    <t>Tanah biasa (quarry)</t>
  </si>
  <si>
    <t>Tanah liat  (quarry)</t>
  </si>
  <si>
    <t>Tanah liat (quarry-lokasi pekerjaan)</t>
  </si>
  <si>
    <t>Tanah padas  (quarry - lokasi pekerjaan)</t>
  </si>
  <si>
    <t>Tanah padas  (quarry)</t>
  </si>
  <si>
    <t>Tanah Pilihan (quarry - lokasi pekerjaan)</t>
  </si>
  <si>
    <t>Tanah Pilihan (quarry)</t>
  </si>
  <si>
    <t>MATERIAL KAYU DAN BAMBU</t>
  </si>
  <si>
    <t>Bambu cerucuk Ø 10 cm panjang 600 cm</t>
  </si>
  <si>
    <t>batang</t>
  </si>
  <si>
    <t>Bambu cerucuk Ø 15 cm panjang 600 cm</t>
  </si>
  <si>
    <t>Bambu Ø 10 cm panjang 600 cm</t>
  </si>
  <si>
    <t>Bambu Ø 6 - 8 cm, pjg 6m</t>
  </si>
  <si>
    <t>Bilik bambu</t>
  </si>
  <si>
    <t>Blockboard tebal 18 mm</t>
  </si>
  <si>
    <t>Dolken kayu φ 8-10 panjang 400 cm</t>
  </si>
  <si>
    <t>m'</t>
  </si>
  <si>
    <t>Kayu balok 6/12 kelas I</t>
  </si>
  <si>
    <t>Kayu balok 6/12 kelas II</t>
  </si>
  <si>
    <t>Kayu balok 6/15 kelas I</t>
  </si>
  <si>
    <t>Kayu balok 6/15 kelas II</t>
  </si>
  <si>
    <t>Kayu kaso 5/7 kelas III</t>
  </si>
  <si>
    <t>Kayu Meranti (papan)</t>
  </si>
  <si>
    <t>m³</t>
  </si>
  <si>
    <t>Kayu papan 3/20 cm</t>
  </si>
  <si>
    <t>Kayu papan kelas I</t>
  </si>
  <si>
    <t>Kayu papan kelas II</t>
  </si>
  <si>
    <t>Kayu papan kelas III</t>
  </si>
  <si>
    <t>Kayu sengon (balok)</t>
  </si>
  <si>
    <t>Kayu Sengon (papan)</t>
  </si>
  <si>
    <t>List kayu 2x4 cm</t>
  </si>
  <si>
    <t>List kayu profil</t>
  </si>
  <si>
    <t>lembar</t>
  </si>
  <si>
    <t>Multiplek tebal 12 mm</t>
  </si>
  <si>
    <t>Multiplek tebal 18 mm</t>
  </si>
  <si>
    <t>Perancah kayu</t>
  </si>
  <si>
    <t>Phenol film 12mm</t>
  </si>
  <si>
    <t>Pintu panel kayu lapis timbal uk. 1x2 m</t>
  </si>
  <si>
    <t>unit</t>
  </si>
  <si>
    <t>Plywood 12 mm</t>
  </si>
  <si>
    <t>Plywood 6 mm</t>
  </si>
  <si>
    <t>Plywood 9 mm (120x240)</t>
  </si>
  <si>
    <t>Reng 2x3 cm</t>
  </si>
  <si>
    <t>Reng 3x4 cm</t>
  </si>
  <si>
    <t>Teakwood 4 mm (120x240)</t>
  </si>
  <si>
    <t>Teakwood 4 mm (90x210)</t>
  </si>
  <si>
    <t>Teakwood 9 mm (90x210)</t>
  </si>
  <si>
    <t>Tripleks  t=9mm</t>
  </si>
  <si>
    <t>Veeneer tebal 2 mm</t>
  </si>
  <si>
    <t>MATERIAL PIPA PVC DAN HDPE</t>
  </si>
  <si>
    <t>Assesoris  PVC</t>
  </si>
  <si>
    <t>Pipa HDPE 40/33 mm</t>
  </si>
  <si>
    <t>Pipa PVC  tipe D Ø 2"</t>
  </si>
  <si>
    <t>Pipa PVC AW Ø 1"</t>
  </si>
  <si>
    <t>Pipa PVC AW Ø 1/2"</t>
  </si>
  <si>
    <t>Pipa PVC AW Ø 10"</t>
  </si>
  <si>
    <t>Pipa PVC AW Ø 1-1/2"</t>
  </si>
  <si>
    <t>Pipa PVC AW Ø 1-1/4"</t>
  </si>
  <si>
    <t>Pipa PVC AW Ø 12"</t>
  </si>
  <si>
    <t>Pipa PVC AW Ø 14"</t>
  </si>
  <si>
    <t>Pipa PVC AW Ø 16"</t>
  </si>
  <si>
    <t>Pipa PVC AW Ø 2"</t>
  </si>
  <si>
    <t>Pipa PVC AW Ø 2-1/2"</t>
  </si>
  <si>
    <t>Pipa PVC AW Ø 3"</t>
  </si>
  <si>
    <t>Pipa PVC AW Ø 3/4"</t>
  </si>
  <si>
    <t>Pipa PVC AW Ø 4"</t>
  </si>
  <si>
    <t>Pipa PVC AW Ø 5"</t>
  </si>
  <si>
    <t>Pipa PVC AW Ø 6"</t>
  </si>
  <si>
    <t>Pipa PVC AW Ø 8"</t>
  </si>
  <si>
    <t>Pipa PVC D Ø 10"</t>
  </si>
  <si>
    <t>Pipa PVC D Ø 1-1/2"</t>
  </si>
  <si>
    <t>Pipa PVC D Ø 1-1/4"</t>
  </si>
  <si>
    <t>Pipa PVC D Ø 12"</t>
  </si>
  <si>
    <t>Pipa PVC D Ø 14"</t>
  </si>
  <si>
    <t>Pipa PVC D Ø 16"</t>
  </si>
  <si>
    <t>Pipa PVC D Ø 2"</t>
  </si>
  <si>
    <t>Pipa PVC D Ø 2-1/2"</t>
  </si>
  <si>
    <t>Pipa PVC D Ø 3"</t>
  </si>
  <si>
    <t>Pipa PVC D Ø 4"</t>
  </si>
  <si>
    <t>Pipa PVC D Ø 5"</t>
  </si>
  <si>
    <t>Pipa PVC D Ø 6"</t>
  </si>
  <si>
    <t>Pipa PVC D Ø 8"</t>
  </si>
  <si>
    <t>PVC  Ø 1 1/4"  s  10 tekanan nominal 10 bar (1,0 mpa) 4m</t>
  </si>
  <si>
    <t>PVC  Ø 1 1/5"  s  10 tekanan nominal 10 bar (1,0 mpa) 6m</t>
  </si>
  <si>
    <t>PVC  Ø 1"  s  10 tekanan nominal 10 bar (1,0 mpa) 4m</t>
  </si>
  <si>
    <t>PVC  Ø 1/2"  s  10 tekanan nominal 10 bar (1,0 mpa) 4m</t>
  </si>
  <si>
    <t>PVC  Ø 2"  s  12,5 tekanan nominal 10 bar (1,0 mpa) 6m</t>
  </si>
  <si>
    <t>PVC  Ø 3"  s  12,5 tekanan nominal 10 bar (1,0 mpa) 6m</t>
  </si>
  <si>
    <t>PVC  Ø 3/4"  s  10 tekanan nominal 10 bar (1,0 mpa) 4m</t>
  </si>
  <si>
    <t>PVC  Ø 4"  s  12,5 tekanan nominal 10 bar (1,0 mpa) 6m</t>
  </si>
  <si>
    <t>PVC  Ø 6"  s  12,5 tekanan nominal 10 bar (1,0 mpa) 6m</t>
  </si>
  <si>
    <t>PVC  Ø 8"  s  12,5 tekanan nominal 10 bar (1,0 mpa) 6m</t>
  </si>
  <si>
    <t>MATERIAL PIPA GALVANIS</t>
  </si>
  <si>
    <t>Assesoris  galvanis</t>
  </si>
  <si>
    <t>Pipa  galvanis medium B Ø  1  1/2" panjang  6  m</t>
  </si>
  <si>
    <t>Pipa  galvanis medium B Ø  1" panjang  6  m</t>
  </si>
  <si>
    <t>Pipa  galvanis medium B Ø  1/2" panjang  6  m</t>
  </si>
  <si>
    <t>Pipa  galvanis medium B Ø  2  1/2" panjang  6  m</t>
  </si>
  <si>
    <t>Pipa  galvanis medium B Ø  3" panjang  6  m</t>
  </si>
  <si>
    <t>Pipa  galvanis medium B Ø  3/4" panjang  6  m</t>
  </si>
  <si>
    <t>Pipa  galvanis medium B Ø  4" panjang  6  m</t>
  </si>
  <si>
    <t>Pipa besi stainless  steel Ø1"  t=1.5 mm</t>
  </si>
  <si>
    <t>Pipa besi stainless  steel Ø2"  t=1.5 mm</t>
  </si>
  <si>
    <t>Pipa galvanis  medium A Ø 1 1/2"  panjang 6 m</t>
  </si>
  <si>
    <t>Pipa galvanis  medium A Ø 1"  panjang 6 m</t>
  </si>
  <si>
    <t>Pipa galvanis  medium A Ø 1/2"  panjang 6 m</t>
  </si>
  <si>
    <t>Pipa galvanis  medium A Ø 2"  panjang 6 m</t>
  </si>
  <si>
    <t>Pipa galvanis  medium A Ø 3"  panjang 6 m</t>
  </si>
  <si>
    <t>Pipa galvanis  medium A Ø 3/4"  panjang 6 m</t>
  </si>
  <si>
    <t>Pipa galvanis  medium A Ø 4"  panjang 6 m</t>
  </si>
  <si>
    <t>Pipa galvanis  medium A Ø 5"  panjang 6 m</t>
  </si>
  <si>
    <t>Pipa galvanis  medium A Ø 6"  panjang 6 m</t>
  </si>
  <si>
    <t>Pipa galvanis  medium A Ø 8"  panjang 6 m</t>
  </si>
  <si>
    <t>Pipa galvanis  medium B  Ø 2"  panjang 6 m</t>
  </si>
  <si>
    <t>Pipa galvanis  medium B  Ø 5"  panjang 6 m</t>
  </si>
  <si>
    <t>Pipa galvanis  medium B  Ø 6"  panjang 6 m</t>
  </si>
  <si>
    <t>Pipa galvanis  medium B  Ø 8"  panjang 6 m</t>
  </si>
  <si>
    <t>MATERIAL BESI DAN BAJA</t>
  </si>
  <si>
    <t>Baja (ulir) U-39</t>
  </si>
  <si>
    <t>Baja (ulir) U-48</t>
  </si>
  <si>
    <t>Baja Tahan Karat  ( Stainless  Steel )</t>
  </si>
  <si>
    <t>Besi angkur diameter 8</t>
  </si>
  <si>
    <t>Besi angkur/mur/baut</t>
  </si>
  <si>
    <t>Besi hollow  38.38.2</t>
  </si>
  <si>
    <t>Besi hollow  50.50.3</t>
  </si>
  <si>
    <t>Besi hollow galvanis 40.40</t>
  </si>
  <si>
    <t>Besi lis  kaca (1 x  1) cm</t>
  </si>
  <si>
    <t>Besi plat baja tebal 2 mm</t>
  </si>
  <si>
    <t>Besi profil</t>
  </si>
  <si>
    <t>Besi siku</t>
  </si>
  <si>
    <t>Besi siku 30x30x3 mm</t>
  </si>
  <si>
    <t>Besi siku 40x40x4 mm</t>
  </si>
  <si>
    <t>Besi strip (0,2x2) cm</t>
  </si>
  <si>
    <t>Besi strip (20x3) mm</t>
  </si>
  <si>
    <t>Besi strip tebal 5 mm</t>
  </si>
  <si>
    <t>BjTP</t>
  </si>
  <si>
    <t>BjTS</t>
  </si>
  <si>
    <t>Bronjong kawat  pabrikan Uk.2x1x0,5 ø  3mm mesh 8x10</t>
  </si>
  <si>
    <t>Unit</t>
  </si>
  <si>
    <t>Bronjong kawat  pabrikan Uk.3x1,5x0,5 ø  3mm mesh 8x10</t>
  </si>
  <si>
    <t>Bronjong kawat  pabrikan Uk.3x1x0,5 ø  3mm mesh 8x10</t>
  </si>
  <si>
    <t>Bronjong kawat  pabrikan Uk.4x1x0,5 ø  3mm mesh 8x10</t>
  </si>
  <si>
    <t>Dinabolt dia. 12mm (10-15 cm)</t>
  </si>
  <si>
    <t>Jaring Kawat Baja dilas</t>
  </si>
  <si>
    <t>Kawat  bronjong</t>
  </si>
  <si>
    <t>Kawat  duri</t>
  </si>
  <si>
    <t>roll</t>
  </si>
  <si>
    <t>Kawat  galvanis  Ø 3 mm</t>
  </si>
  <si>
    <t>Kawat  galvanis  Ø 4 mm</t>
  </si>
  <si>
    <t>Kawat  galvanis  Ø 5 mm</t>
  </si>
  <si>
    <t>Kawat  harmonika 12 x  24 mm</t>
  </si>
  <si>
    <t>Kawat  harmonika 14 x  30 mm</t>
  </si>
  <si>
    <t>Kawat  harmonika 14 x  35 mm</t>
  </si>
  <si>
    <t>Kawat  kasa</t>
  </si>
  <si>
    <t>Kawat beton</t>
  </si>
  <si>
    <t>Kawat duri</t>
  </si>
  <si>
    <t>Kawat harmonika</t>
  </si>
  <si>
    <t>Kawat las</t>
  </si>
  <si>
    <t>Kawat nyamuk</t>
  </si>
  <si>
    <t>Kawat nyamuk nylon</t>
  </si>
  <si>
    <t>Kawat Ø 4 mm</t>
  </si>
  <si>
    <t>Lapisan hot  deep galvanis</t>
  </si>
  <si>
    <t>Paku 1 inch</t>
  </si>
  <si>
    <t>Paku 12 cm</t>
  </si>
  <si>
    <t>Paku 2 inch</t>
  </si>
  <si>
    <t>Paku 4 inch</t>
  </si>
  <si>
    <t>Paku beton</t>
  </si>
  <si>
    <t>Paku hak panj 15cm</t>
  </si>
  <si>
    <t>Paku pancing 6x23</t>
  </si>
  <si>
    <t>Paku payung</t>
  </si>
  <si>
    <t>Paku rivet</t>
  </si>
  <si>
    <t>Paku sekrup</t>
  </si>
  <si>
    <t>Pintu tahan api</t>
  </si>
  <si>
    <t>Pipa baja dia. 30 cm</t>
  </si>
  <si>
    <t>Pipa baja dia. 40 cm</t>
  </si>
  <si>
    <t>Pipa baja dia. 50 cm</t>
  </si>
  <si>
    <t>Pipa besi hitam 1 inch</t>
  </si>
  <si>
    <t>Pipa besi hitam 1,5 inch</t>
  </si>
  <si>
    <t>Pipa besi hitam 2 inch</t>
  </si>
  <si>
    <t>Pipa besi hitam 3 inch</t>
  </si>
  <si>
    <t>Saringan pasir</t>
  </si>
  <si>
    <t>Sekrup kait</t>
  </si>
  <si>
    <t>Wiremesh M10</t>
  </si>
  <si>
    <t>96,54 kg/lembar</t>
  </si>
  <si>
    <t>Wiremesh M12</t>
  </si>
  <si>
    <t>139,02 kg/lembar</t>
  </si>
  <si>
    <t>Wiremesh M6</t>
  </si>
  <si>
    <t>34,76 kg/lembar</t>
  </si>
  <si>
    <t>Wiremesh M7</t>
  </si>
  <si>
    <t>47,31 kg/lembar</t>
  </si>
  <si>
    <t>Wiremesh M8</t>
  </si>
  <si>
    <t>61,79 kg/lembar</t>
  </si>
  <si>
    <t>Wiremesh M9</t>
  </si>
  <si>
    <t>8,20 kg/lembar</t>
  </si>
  <si>
    <t>MATERIAL PENUTUP ATAP</t>
  </si>
  <si>
    <t>Aluminium gelombang 95x180 cm</t>
  </si>
  <si>
    <t>Asbes  gelombang kecil 4mm (150x105)</t>
  </si>
  <si>
    <t>Asbes  gelombang kecil 4mm (180x105)</t>
  </si>
  <si>
    <t>Asbes  gelombang kecil 4mm (210x105)</t>
  </si>
  <si>
    <t>Asbes  gelombang kecil 4mm (240x105)</t>
  </si>
  <si>
    <t>Asbes gelombang besar 5 mm, 150x105 cm</t>
  </si>
  <si>
    <t>Asbes gelombang besar 5 mm, 180x92 cm</t>
  </si>
  <si>
    <t>Asbes gelombang besar 5 mm, 200x92 cm</t>
  </si>
  <si>
    <t>Asbes gelombang besar 5 mm, 210x105 cm</t>
  </si>
  <si>
    <t>Asbes gelombang besar 5 mm, 225x92 cm</t>
  </si>
  <si>
    <t>Asbes gelombang besar 5 mm, 240x105 cm</t>
  </si>
  <si>
    <t>Asbes gelombang besar 5 mm, 250x92 cm</t>
  </si>
  <si>
    <t>Asbes gelombang besar 5 mm, 300x105 cm</t>
  </si>
  <si>
    <t>Asbes gelombang besar 6 mm, 180x108 cm</t>
  </si>
  <si>
    <t>Asbes gelombang besar 6 mm, 210x108 cm</t>
  </si>
  <si>
    <t>Asbes gelombang besar 6 mm, 240x108 cm</t>
  </si>
  <si>
    <t>Asbes gelombang besar 6 mm, 270x108 cm</t>
  </si>
  <si>
    <t>Asbes gelombang besar 6 mm, 300x108 cm</t>
  </si>
  <si>
    <t>Asbes gelombang kecil 4 mm, 270x105 cm</t>
  </si>
  <si>
    <t>Asbes gelombang kecil 4 mm, 300x105 cm</t>
  </si>
  <si>
    <t>Atap metal berpasir</t>
  </si>
  <si>
    <t>Atap metal menerus</t>
  </si>
  <si>
    <t>Atap Rumbia /  Atap Saung 150cmx50cm</t>
  </si>
  <si>
    <t>Atap UPVC uk. 86x119 cm</t>
  </si>
  <si>
    <t>Bitumen tekstur genting</t>
  </si>
  <si>
    <t>Bubung genteng kodok</t>
  </si>
  <si>
    <t>Bubung genteng palentong</t>
  </si>
  <si>
    <t>Bubungan asbes  besar</t>
  </si>
  <si>
    <t>Bubungan asbes  kecil</t>
  </si>
  <si>
    <t>Bubungan beton press</t>
  </si>
  <si>
    <t>Fibre glass  (jabes) 180x105 cm</t>
  </si>
  <si>
    <t>Fibre glass  (jabes) 200x92 cm</t>
  </si>
  <si>
    <t>Fibre glass  (jabes) 210x105 cm</t>
  </si>
  <si>
    <t>Fibre glass  (jabes) 250x105 cm</t>
  </si>
  <si>
    <t>Fibre glass  (jabes) 250x92 cm</t>
  </si>
  <si>
    <t>Fibreglass 180x90 cm</t>
  </si>
  <si>
    <t>Frame 'S' 85.50 tinggi profil 85 dan tebal 0,75  mm</t>
  </si>
  <si>
    <t>Galvalum Gelombang Lapis  Pasir</t>
  </si>
  <si>
    <t>Genteng aspal 80x100 cm</t>
  </si>
  <si>
    <t>Genteng beton</t>
  </si>
  <si>
    <t>Genteng decra bond</t>
  </si>
  <si>
    <t>Genteng kodok</t>
  </si>
  <si>
    <t>Genteng kodok glazuur</t>
  </si>
  <si>
    <t>Genteng metal</t>
  </si>
  <si>
    <t>Genteng metal berpasir</t>
  </si>
  <si>
    <t>Genteng palentong</t>
  </si>
  <si>
    <t>Genteng palentong super</t>
  </si>
  <si>
    <t>setara morando</t>
  </si>
  <si>
    <t>Listplang papan kalsiboard</t>
  </si>
  <si>
    <t>Listplang tekstur kayu</t>
  </si>
  <si>
    <t>Nok genteng aspal</t>
  </si>
  <si>
    <t>Nok genteng beton</t>
  </si>
  <si>
    <t>Nok genteng metal</t>
  </si>
  <si>
    <t>Nok paten 105 cm</t>
  </si>
  <si>
    <t>Nok paten 108 cm</t>
  </si>
  <si>
    <t>Nok paten 92 cm</t>
  </si>
  <si>
    <t>Nok setel rata 105 cm</t>
  </si>
  <si>
    <t>Nok setel rata 108 cm</t>
  </si>
  <si>
    <t>Nok setel rata 92 cm</t>
  </si>
  <si>
    <t>Nok standar</t>
  </si>
  <si>
    <t>Nok stel gelombang 105 cm</t>
  </si>
  <si>
    <t>Nok stel gelombang 108 cm</t>
  </si>
  <si>
    <t>Nok stel gelombang 92 cm</t>
  </si>
  <si>
    <t>Reng  batten  0,5</t>
  </si>
  <si>
    <t>Roof light fiberglass</t>
  </si>
  <si>
    <t>Seng gelombang 3x6 inch</t>
  </si>
  <si>
    <t>Seng gelombang bjls  0.18 panjang 180 cm</t>
  </si>
  <si>
    <t>Seng gelombang bjls  0.20 panjang 180 cm</t>
  </si>
  <si>
    <t>Seng gelombang bjls  0.40 panjang 180 cm</t>
  </si>
  <si>
    <t>Seng gelombang bjls  28</t>
  </si>
  <si>
    <t>Seng gelombang bljs 30</t>
  </si>
  <si>
    <t>Seng gelombang panjang 200 cm</t>
  </si>
  <si>
    <t>Seng plat  BJLS 0.18 lebar 55 cm</t>
  </si>
  <si>
    <t>Seng plat  BJLS 0.20 lebar 55 cm</t>
  </si>
  <si>
    <t>Seng plat  BJLS 0.28 lebar 55 cm</t>
  </si>
  <si>
    <t>Seng plat  BJLS 0.30 lebar 55 cm</t>
  </si>
  <si>
    <t>Seng plat 3x6 inch</t>
  </si>
  <si>
    <t>Seng plat 3x6 inch bjls 28</t>
  </si>
  <si>
    <t>Seng plat bjls 28</t>
  </si>
  <si>
    <t>Seng plat bjls 30</t>
  </si>
  <si>
    <t>Sirap (100 lbr)</t>
  </si>
  <si>
    <t>pak</t>
  </si>
  <si>
    <t>Sirap kayu</t>
  </si>
  <si>
    <t>Wab  capsule 62.27  tinggi 62  mm dan  tebal 0,4mm</t>
  </si>
  <si>
    <t>MATERIAL PLAFON</t>
  </si>
  <si>
    <t>Asbes 1,00  x 1,00  m</t>
  </si>
  <si>
    <t>Compon Flafond</t>
  </si>
  <si>
    <t>cross tee</t>
  </si>
  <si>
    <t>GRCboard (120 cm x  240 cm x  5 mm)</t>
  </si>
  <si>
    <t>GRCboard (120 cm x  240 cm x  6 mm)</t>
  </si>
  <si>
    <t>Gypsum Board (120 cm x  240 cm x  12 mm)</t>
  </si>
  <si>
    <t>Gypsum board (120 cm x 240 cm x 9 mm)</t>
  </si>
  <si>
    <t>Lambersening plafon ˂3</t>
  </si>
  <si>
    <t>Lambersening plafon ˃3</t>
  </si>
  <si>
    <t>List gypsum profil</t>
  </si>
  <si>
    <t>Listplank GRC lebar 20 cm</t>
  </si>
  <si>
    <t>Listplank GRC lebar 30 cm</t>
  </si>
  <si>
    <t>Main tee</t>
  </si>
  <si>
    <t>Papan semen</t>
  </si>
  <si>
    <t>Pelat  asbes  tebal 3,5 mm</t>
  </si>
  <si>
    <t>Pelat  asbes  tebal 4 mm</t>
  </si>
  <si>
    <t>Plafon akustik 30x30 cm</t>
  </si>
  <si>
    <t>Plafon akustik 30x60 cm</t>
  </si>
  <si>
    <t>Plafon akustik 60x120 cm</t>
  </si>
  <si>
    <t>MATERIAL PENUTUP LANTAI DAN DINDING</t>
  </si>
  <si>
    <t>Bata Ekspose Tempel warna natural 8x24x2 cm</t>
  </si>
  <si>
    <t>Bata tempel</t>
  </si>
  <si>
    <t>Batako 20x40x10 cm</t>
  </si>
  <si>
    <t>Batu andesit  30x30 t=3cm</t>
  </si>
  <si>
    <t>Batu andesit  30x30 t=5cm</t>
  </si>
  <si>
    <t>Batu paros</t>
  </si>
  <si>
    <t>Floor hardener</t>
  </si>
  <si>
    <t>Flooring Kayu Kruing   1,5x13,5x60 cm</t>
  </si>
  <si>
    <t>Flooring Kayu Merbau 1,5x9x30cm</t>
  </si>
  <si>
    <t>Flooring Kayu Sonokeling Grade B  1,5x9x30cm</t>
  </si>
  <si>
    <t>Granit  bakar 10x10, t=2cm</t>
  </si>
  <si>
    <t>Granit  bakar 30x30, t=2cm</t>
  </si>
  <si>
    <t>Granit  tile unpolish /  anti skid</t>
  </si>
  <si>
    <t>Granit tile 30x30 cm (double loading)</t>
  </si>
  <si>
    <t>Granit tile 40x40 cm (double loading)</t>
  </si>
  <si>
    <t>Granit tile 60x60 cm (double loading)</t>
  </si>
  <si>
    <t>Granito  30 x  30 cm</t>
  </si>
  <si>
    <t>Granito  40 x  40 cm</t>
  </si>
  <si>
    <t>Guiding Block Warna t  =  6 cm</t>
  </si>
  <si>
    <t>Homogenous tile 30x30 cm</t>
  </si>
  <si>
    <t>Homogenous tile 40x40 cm</t>
  </si>
  <si>
    <t>Homogenous tile 60x60 cm</t>
  </si>
  <si>
    <t>Homogenous tile dinding 30x30 cm</t>
  </si>
  <si>
    <t>Homogenous tile dinding 40x40 cm</t>
  </si>
  <si>
    <t>Homogenous tile dinding 60x60 cm</t>
  </si>
  <si>
    <t>Karpet</t>
  </si>
  <si>
    <t>Keramik  20  x 25  cm</t>
  </si>
  <si>
    <t>Keramik 10 x  20 cm</t>
  </si>
  <si>
    <t>Keramik 20x20 cm</t>
  </si>
  <si>
    <t>Keramik 25 x  25 cm</t>
  </si>
  <si>
    <t>Keramik 30x30 cm</t>
  </si>
  <si>
    <t>Keramik 40x40 cm</t>
  </si>
  <si>
    <t>Keramik 60x60 cm</t>
  </si>
  <si>
    <t>Keramik artistik 10x10 cm</t>
  </si>
  <si>
    <t>Keramik artistik 20x20 cm</t>
  </si>
  <si>
    <t>Keramik artistik 30x30 cm</t>
  </si>
  <si>
    <t>Keramik artistik 40x40 cm</t>
  </si>
  <si>
    <t>Keramik artistik 8x8 cm</t>
  </si>
  <si>
    <t>Keramik cuting 50x50</t>
  </si>
  <si>
    <t>Keramik dinding 10x20 cm</t>
  </si>
  <si>
    <t>Keramik dinding 20x20 cm</t>
  </si>
  <si>
    <t>Keramik dinding artistik 10x20 cm</t>
  </si>
  <si>
    <t>Keramik dinding artistik 5x20 cm</t>
  </si>
  <si>
    <t>Lamparquet  Kayu Merbau 1x6x20cm</t>
  </si>
  <si>
    <t>Lamparquet  Kayu Merbau 1x9x20cm</t>
  </si>
  <si>
    <t>Lantai engineering wood</t>
  </si>
  <si>
    <t>Lantai Parket  Jati grade A   1,2x5x17 cm</t>
  </si>
  <si>
    <t>Lantai Parket  Jati grade A   1,2x5x20cm</t>
  </si>
  <si>
    <t>Lantai Parket  Jati grade A   1,2x5x25 cm</t>
  </si>
  <si>
    <t>Lantai Parket  Jati grade A   1,2x5x30 cm</t>
  </si>
  <si>
    <t>Lantai Parket  Jati grade B   1,2x5x17 cm</t>
  </si>
  <si>
    <t>Lantai Parket  Jati grade B   1,2x5x20cm</t>
  </si>
  <si>
    <t>Lantai Parket  Jati grade B   1,2x5x25 cm</t>
  </si>
  <si>
    <t>Lantai Parket  Jati grade B   1,2x5x30 cm</t>
  </si>
  <si>
    <t>Lantai Parket  Jati grade C   1,2x5x20cm</t>
  </si>
  <si>
    <t>Lantai Parket  Jati grade C   1,2x5x25 cm</t>
  </si>
  <si>
    <t>Lantai Parket  Jati grade C   1,2x5x30 cm</t>
  </si>
  <si>
    <t>Lem</t>
  </si>
  <si>
    <t>Marmer</t>
  </si>
  <si>
    <t>Mozaik porselen 10 x  20 cm</t>
  </si>
  <si>
    <t>Mozaik porselen 15 x  15 cm</t>
  </si>
  <si>
    <t>Mozaik porselen 20 x  20 cm</t>
  </si>
  <si>
    <t>Mozaik porselen 20 x  25 cm</t>
  </si>
  <si>
    <t>Parquet kayu solid</t>
  </si>
  <si>
    <t>Plint  Kayu 10 cm</t>
  </si>
  <si>
    <t>Plint  keramik 10 x  20 cm</t>
  </si>
  <si>
    <t>Plint  keramik 5 x  20 cm</t>
  </si>
  <si>
    <t>Plint granit 10 cm x 40 cm</t>
  </si>
  <si>
    <t>Plint granit 10cm x 30cm</t>
  </si>
  <si>
    <t>Plint homogenous tile uk. 10-15x30 cm</t>
  </si>
  <si>
    <t>Plint homogenous tile uk. 10-15x40 cm</t>
  </si>
  <si>
    <t>Plint homogenous tile uk. 10-15x60 cm</t>
  </si>
  <si>
    <t>Plint internal cove uk. 5x5x20 cm</t>
  </si>
  <si>
    <t>Plint keramik  10  x 30  cm</t>
  </si>
  <si>
    <t>Plint keramik uk. 10-15x20 cm</t>
  </si>
  <si>
    <t>Plint keramik uk. 10-15x30 cm</t>
  </si>
  <si>
    <t>Plint keramik uk. 10-15x40 cm</t>
  </si>
  <si>
    <t>Plint keramik uk. 10-15x60 cm</t>
  </si>
  <si>
    <t>Plint teralux kerang uk. 10-15x30 cm</t>
  </si>
  <si>
    <t>Plint teralux kerang uk. 10-15x40 cm</t>
  </si>
  <si>
    <t>Plint teralux kerang uk. 10-15x60 cm</t>
  </si>
  <si>
    <t>Plint teralux marmer uk. 10-15x30 cm</t>
  </si>
  <si>
    <t>Plint teralux marmer uk. 10-15x40 cm</t>
  </si>
  <si>
    <t>Plint teralux marmer uk. 10-15x60 cm</t>
  </si>
  <si>
    <t>Plint ubin granit uk. 10-15x30 cm</t>
  </si>
  <si>
    <t>Plint ubin granit uk. 10-15x40 cm</t>
  </si>
  <si>
    <t>Plint ubin granit uk. 10-15x60 cm</t>
  </si>
  <si>
    <t>Plint ubin PC abu-abu uk. 10-15x20 cm</t>
  </si>
  <si>
    <t>Plint ubin PC abu-abu uk. 10-15x30 cm</t>
  </si>
  <si>
    <t>Plint ubin PC abu-abu uk. 10-15x40 cm</t>
  </si>
  <si>
    <t>Plint ubin PC abu-abu uk. 10-15x60 cm</t>
  </si>
  <si>
    <t>Plint ubin teraso uk. 10-15x30 cm</t>
  </si>
  <si>
    <t>Plint ubin teraso uk. 10-15x40 cm</t>
  </si>
  <si>
    <t>Plint ubin warna uk. 10-15x20 cm</t>
  </si>
  <si>
    <t>Plint ubin warna uk. 10-15x30 cm</t>
  </si>
  <si>
    <t>Plint ubin warna uk. 10-15x40 cm</t>
  </si>
  <si>
    <t>Plint ubin warna uk. 10-15x60 cm</t>
  </si>
  <si>
    <t>Porselen 10x20 cm</t>
  </si>
  <si>
    <t>Porselen 11x11 cm</t>
  </si>
  <si>
    <t>dus</t>
  </si>
  <si>
    <t>Porselen 20x20 cm</t>
  </si>
  <si>
    <t>Tangga Papan</t>
  </si>
  <si>
    <t>Tangga Parquet  /  Flooring</t>
  </si>
  <si>
    <t>Tegel plint, PC  abu-abu 15 x  20 cm</t>
  </si>
  <si>
    <t>Tegel plint, PC  warna 10 x  20 cm</t>
  </si>
  <si>
    <t>Teraso cor</t>
  </si>
  <si>
    <t>Ubin granit 30x30 cm</t>
  </si>
  <si>
    <t>Ubin granit 40x40 cm</t>
  </si>
  <si>
    <t>Ubin granit 60x60 cm</t>
  </si>
  <si>
    <t>Ubin PC abu-abu 20x20 cm</t>
  </si>
  <si>
    <t>Ubin PC abu-abu 30x30 cm</t>
  </si>
  <si>
    <t>Ubin PC abu-abu 40x40 cm</t>
  </si>
  <si>
    <t>Ubin PC abu-abu 60x60 cm</t>
  </si>
  <si>
    <t>Ubin porselen lokal 11 x  11 putih</t>
  </si>
  <si>
    <t>dos</t>
  </si>
  <si>
    <t>Ubin porselen lokal 11 x  11 warna</t>
  </si>
  <si>
    <t>Ubin porselen lokal 15 x  15 putih</t>
  </si>
  <si>
    <t>Ubin porselen lokal 15 x  15 warna</t>
  </si>
  <si>
    <t>Ubin teralux marmer 30x30 cm</t>
  </si>
  <si>
    <t>Ubin teralux marmer 40x40 cm</t>
  </si>
  <si>
    <t>Ubin teralux marmer 60x60 cm</t>
  </si>
  <si>
    <t>Ubin teraso 30x30 cm</t>
  </si>
  <si>
    <t>Ubin teraso 40x40 cm</t>
  </si>
  <si>
    <t>Ubin warna 20x20 cm</t>
  </si>
  <si>
    <t>Ubin warna 30x30 cm</t>
  </si>
  <si>
    <t>Ubin warna 40x40 cm</t>
  </si>
  <si>
    <t>Ubin warna 60x60 cm</t>
  </si>
  <si>
    <t>Underlayer karpet</t>
  </si>
  <si>
    <t>UPVC decking</t>
  </si>
  <si>
    <t>Vinyl</t>
  </si>
  <si>
    <t>MATERIAL BETON DAN ADUKAN PASANGAN</t>
  </si>
  <si>
    <t>Additive</t>
  </si>
  <si>
    <t>liter</t>
  </si>
  <si>
    <t>Adukan beton berpori (Aggregat  10/20mm) ready mix</t>
  </si>
  <si>
    <t>Adukan beton K-100 ready mix</t>
  </si>
  <si>
    <t>Adukan beton K-125 ready mix</t>
  </si>
  <si>
    <t>Adukan beton K-175 ready mix</t>
  </si>
  <si>
    <t>Adukan beton K-200 ready mix</t>
  </si>
  <si>
    <t>Adukan beton K-225 ready mix</t>
  </si>
  <si>
    <t>Adukan beton K-250 ready mix</t>
  </si>
  <si>
    <t>Adukan beton K-275 ready mix</t>
  </si>
  <si>
    <t>Adukan beton K-300 ready mix</t>
  </si>
  <si>
    <t>Adukan beton K-350 ready mix</t>
  </si>
  <si>
    <t>Adukan beton K-400 ready mix</t>
  </si>
  <si>
    <t>Adukan beton K-500 ready mix</t>
  </si>
  <si>
    <t>Compound gypsum</t>
  </si>
  <si>
    <t>Compound hardboard</t>
  </si>
  <si>
    <t>Curing compound</t>
  </si>
  <si>
    <t>Flexible waterproofing</t>
  </si>
  <si>
    <t>Formtie/penjaga jarak bekesting/spacer</t>
  </si>
  <si>
    <t>Kassa</t>
  </si>
  <si>
    <t>Paper tape hardboard</t>
  </si>
  <si>
    <t>Pengisi khusus  rongga nat</t>
  </si>
  <si>
    <t>Perekat  khusus  penutup dinding</t>
  </si>
  <si>
    <t>Perekat  khusus  penutup lantai</t>
  </si>
  <si>
    <t>Semen 40 Kg</t>
  </si>
  <si>
    <t>zak</t>
  </si>
  <si>
    <t>Semen 50 Kg</t>
  </si>
  <si>
    <t>Semen grout</t>
  </si>
  <si>
    <t>Semen merah</t>
  </si>
  <si>
    <t>Semen Merk II 40 Kg</t>
  </si>
  <si>
    <t>Semen Merk II 50 Kg</t>
  </si>
  <si>
    <t>Semen nat</t>
  </si>
  <si>
    <t>Semen putih 40 Kg</t>
  </si>
  <si>
    <t>Semen putih 50 Kg</t>
  </si>
  <si>
    <t>Semen warna</t>
  </si>
  <si>
    <t>Waterproofing</t>
  </si>
  <si>
    <t>MATERIAL CAT</t>
  </si>
  <si>
    <t>Cat  anti karat</t>
  </si>
  <si>
    <t>Cat  besi</t>
  </si>
  <si>
    <t>Cat  coating</t>
  </si>
  <si>
    <t>Cat  genteng</t>
  </si>
  <si>
    <t>Cat  tembok per 20 kg</t>
  </si>
  <si>
    <t>Cat antara (cat besi)</t>
  </si>
  <si>
    <t>Cat dasar (cat besi)</t>
  </si>
  <si>
    <t>Cat dasar (cat kayu)</t>
  </si>
  <si>
    <t>Cat dasar (cat tembok eksterior)</t>
  </si>
  <si>
    <t>Cat dasar (cat tembok interior)</t>
  </si>
  <si>
    <t>Cat epoxy</t>
  </si>
  <si>
    <t>Cat kedap  air  ( water  base)</t>
  </si>
  <si>
    <t>Cat penutup (cat besi)</t>
  </si>
  <si>
    <t>Cat penutup (cat kayu)</t>
  </si>
  <si>
    <t>Cat penutup (cat tembok eksterior)</t>
  </si>
  <si>
    <t>Cat penutup (cat tembok interior)</t>
  </si>
  <si>
    <t>Cat zyncromate</t>
  </si>
  <si>
    <t>Dempul</t>
  </si>
  <si>
    <t>Dempul jadi</t>
  </si>
  <si>
    <t>Kuas  1"</t>
  </si>
  <si>
    <t>Kuas  2"</t>
  </si>
  <si>
    <t>Kuas  4"</t>
  </si>
  <si>
    <t>Kuas 3 inch</t>
  </si>
  <si>
    <t>Melamic</t>
  </si>
  <si>
    <t>Meni besi</t>
  </si>
  <si>
    <t>Meni kayu</t>
  </si>
  <si>
    <t>Pelitur</t>
  </si>
  <si>
    <t>Pelitur jadi</t>
  </si>
  <si>
    <t>Pengencer cat kayu/besi</t>
  </si>
  <si>
    <t>Pewarna Beton</t>
  </si>
  <si>
    <t>Plamir kayu</t>
  </si>
  <si>
    <t>Plamir tembok</t>
  </si>
  <si>
    <t>Sanding</t>
  </si>
  <si>
    <t>Vernis</t>
  </si>
  <si>
    <t>Wood filler</t>
  </si>
  <si>
    <t>Woodstain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</si>
  <si>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</si>
  <si>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</si>
  <si>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</si>
  <si>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</si>
  <si>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</si>
  <si>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</si>
  <si>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</si>
  <si>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</si>
  <si>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</si>
  <si>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</si>
  <si>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</si>
  <si>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1)</t>
  </si>
  <si>
    <t>Engsel pintu (kw 2)</t>
  </si>
  <si>
    <t>Floor hinge</t>
  </si>
  <si>
    <t>Gerendel Biasa</t>
  </si>
  <si>
    <t>Grendel</t>
  </si>
  <si>
    <t>Grendel tanam</t>
  </si>
  <si>
    <t>Handle pintu (kw  1)</t>
  </si>
  <si>
    <t>Kait angin</t>
  </si>
  <si>
    <t>Kunci lemari</t>
  </si>
  <si>
    <t>Kunci silinder</t>
  </si>
  <si>
    <t>Kunci slot</t>
  </si>
  <si>
    <t>Kunci tanam antik</t>
  </si>
  <si>
    <t>Kunci tanam biasa</t>
  </si>
  <si>
    <t>Kunci Tanam ex  lokal 2x  slag</t>
  </si>
  <si>
    <t>Kunci tanam kamar mandi</t>
  </si>
  <si>
    <t>Pull handle (kw  1)</t>
  </si>
  <si>
    <t>Pull handle stainless  jumbo  (kw  1)</t>
  </si>
  <si>
    <t>Rel pintu dorong</t>
  </si>
  <si>
    <t>set</t>
  </si>
  <si>
    <t>Spring knip</t>
  </si>
  <si>
    <t>Tarikan Pintu Stainless</t>
  </si>
  <si>
    <t>Venetions blinds dan vertical blinds</t>
  </si>
  <si>
    <t>MATERIAL KACA</t>
  </si>
  <si>
    <t>Glass block 20x20 cm</t>
  </si>
  <si>
    <t>Jendela nako</t>
  </si>
  <si>
    <t>Jendela nako (rangka+kaca 5 mm)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</si>
  <si>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</si>
  <si>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</si>
  <si>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</si>
  <si>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</si>
  <si>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</si>
  <si>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</si>
  <si>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</si>
  <si>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</si>
  <si>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</si>
  <si>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</si>
  <si>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</si>
  <si>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</si>
  <si>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</si>
  <si>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</si>
  <si>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</si>
  <si>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</si>
  <si>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</si>
  <si>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</si>
  <si>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</si>
  <si>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</si>
  <si>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</si>
  <si>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</si>
  <si>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</si>
  <si>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Ray Band 3mm</t>
  </si>
  <si>
    <t>Ray Band 5mm</t>
  </si>
  <si>
    <t>MATERIAL SANITAIR</t>
  </si>
  <si>
    <t>Bak  reservoir  fibreglass (kapasitas 1050  liter)</t>
  </si>
  <si>
    <t>Bak  reservoir  fibreglass (kapasitas 1200  liter)</t>
  </si>
  <si>
    <t>Bak  reservoir  fibreglass (kapasitas 1550  liter)</t>
  </si>
  <si>
    <t>Bak  reservoir  fibreglass (kapasitas 2000  liter)</t>
  </si>
  <si>
    <t>Bak  reservoir  fibreglass (kapasitas 650  liter)</t>
  </si>
  <si>
    <t>Bak cuci stainlesteel</t>
  </si>
  <si>
    <t>Bak cuci teraso</t>
  </si>
  <si>
    <t>Bak fiberglass 1 m3</t>
  </si>
  <si>
    <t>Bak fiberglass 70x70x66 cm</t>
  </si>
  <si>
    <t>Bak teraso</t>
  </si>
  <si>
    <t>Bathup</t>
  </si>
  <si>
    <t>Carbon filter kap. 0,1 m3/hari</t>
  </si>
  <si>
    <t>Carbon filter kap. 0,6 m3/hari</t>
  </si>
  <si>
    <t>Clean out</t>
  </si>
  <si>
    <t>Flexible hose</t>
  </si>
  <si>
    <t>Floor drain stainles steel</t>
  </si>
  <si>
    <t>Grab bar</t>
  </si>
  <si>
    <t>Grease trap central fiberglass, kap. 5 m3</t>
  </si>
  <si>
    <t>Grease trap portable fiberglass, kap. 30 Liter</t>
  </si>
  <si>
    <t>Grease trap portable stainless, kap. 30 Liter</t>
  </si>
  <si>
    <t>Jet washer</t>
  </si>
  <si>
    <t>Kloset duduk/monoblok</t>
  </si>
  <si>
    <t>Kloset jongkok</t>
  </si>
  <si>
    <t>Komunal 10</t>
  </si>
  <si>
    <t>Komunal 100</t>
  </si>
  <si>
    <t>Komunal 125</t>
  </si>
  <si>
    <t>Komunal 150</t>
  </si>
  <si>
    <t>Komunal 25</t>
  </si>
  <si>
    <t>Komunal 50</t>
  </si>
  <si>
    <t>Komunal 75</t>
  </si>
  <si>
    <t>Kran air</t>
  </si>
  <si>
    <t>Partisi urinoir</t>
  </si>
  <si>
    <t>Pintu kubikel</t>
  </si>
  <si>
    <t>Pompa booster 150 lpm (vertical in line-packaged)</t>
  </si>
  <si>
    <t>Pompa booster 450 lpm (centrifugal end suction)</t>
  </si>
  <si>
    <t>Pompa jet 100 lpm</t>
  </si>
  <si>
    <t>Pompa jet 27 lpm</t>
  </si>
  <si>
    <t>Pompa jet 34 lpm</t>
  </si>
  <si>
    <t>Pompa lift 250 lpm</t>
  </si>
  <si>
    <t>Pompa lift 80 lpm</t>
  </si>
  <si>
    <t>Pompa transfer 150 lpm (centrifugal end suction)</t>
  </si>
  <si>
    <t>Pressure tank 1.000 liter</t>
  </si>
  <si>
    <t>Priming tank fiber 1.000 liter</t>
  </si>
  <si>
    <t>Priming tank fiber 2.000 liter</t>
  </si>
  <si>
    <t>Priming tank fiber 500 liter</t>
  </si>
  <si>
    <t>Priming tank fiber 800 liter</t>
  </si>
  <si>
    <t>Robe hook</t>
  </si>
  <si>
    <t>Roof tank fiberglass kap. 12 m3</t>
  </si>
  <si>
    <t>Roof tank fiberglass kap. 2 m3</t>
  </si>
  <si>
    <t>Roof tank fiberglass kap. 4 m3</t>
  </si>
  <si>
    <t>Roof tank stainless kap. 12 m3</t>
  </si>
  <si>
    <t>Roof tank stainless kap. 2 m3</t>
  </si>
  <si>
    <t>Roof tank stainless kap. 4 m3</t>
  </si>
  <si>
    <t>Sand filter kap. 0,1 m3/hari</t>
  </si>
  <si>
    <t>Sand filter kap. 14 m3/hari</t>
  </si>
  <si>
    <t>Sekat kubikel</t>
  </si>
  <si>
    <t>Septic  0,6</t>
  </si>
  <si>
    <t>Septic  0,8</t>
  </si>
  <si>
    <t>Septic  1</t>
  </si>
  <si>
    <t>Septic  2</t>
  </si>
  <si>
    <t>Septic  5</t>
  </si>
  <si>
    <t>Sewage Treatment Plant (STP) fiberglass kap. 10 m3</t>
  </si>
  <si>
    <t>Sewage Treatment Plant (STP) fiberglass kap. 2 m3</t>
  </si>
  <si>
    <t>Sewage Treatment Plant (STP) fiberglass kap. 30 m3</t>
  </si>
  <si>
    <t>Sewage Treatment Plant (STP) fiberglass kap. 5 m3</t>
  </si>
  <si>
    <t>Sewage Treatment Plant (STP) precast kap. 30 m3</t>
  </si>
  <si>
    <t>Silika filter kap. 0,1 m3/hari</t>
  </si>
  <si>
    <t>Soap holder</t>
  </si>
  <si>
    <t>Stop kran PVC 1/2"</t>
  </si>
  <si>
    <t>Stop kran PVC 3/4"</t>
  </si>
  <si>
    <t>Submersible cutter pump kap. 100 lpm</t>
  </si>
  <si>
    <t>Tangki toren kap. 0,7 m3</t>
  </si>
  <si>
    <t>Tangki toren kap. 1,5 m3</t>
  </si>
  <si>
    <t>Tangki toren kap. 2,5 m3</t>
  </si>
  <si>
    <t>Tangki toren kap. 3 m3</t>
  </si>
  <si>
    <t>Tangki toren kap. 4 m3</t>
  </si>
  <si>
    <t>Tangki toren kap. 5 m3</t>
  </si>
  <si>
    <t>Tangki toren kap. 5,5 m3</t>
  </si>
  <si>
    <t>Tangki toren kap. 6 m3</t>
  </si>
  <si>
    <t>Tempat  sabun gantung</t>
  </si>
  <si>
    <t>Tempat  sabun tanam</t>
  </si>
  <si>
    <t>Tissue holder</t>
  </si>
  <si>
    <t>Towel bar</t>
  </si>
  <si>
    <t>Urinoir</t>
  </si>
  <si>
    <t>Wastafel</t>
  </si>
  <si>
    <t>Water drain</t>
  </si>
  <si>
    <t>MATERIAL MINYAK</t>
  </si>
  <si>
    <t>Bensin</t>
  </si>
  <si>
    <t>Bensin (industri)</t>
  </si>
  <si>
    <t>Bentonite</t>
  </si>
  <si>
    <t>Cairan perontok karat</t>
  </si>
  <si>
    <t>Cuka bibit</t>
  </si>
  <si>
    <t>Minyak bekisting</t>
  </si>
  <si>
    <t>Minyak cat</t>
  </si>
  <si>
    <t>Minyak pelumas</t>
  </si>
  <si>
    <t>Minyak tanah</t>
  </si>
  <si>
    <t>Oli hidrolis</t>
  </si>
  <si>
    <t>Oli mesin</t>
  </si>
  <si>
    <t>Premium (industri)</t>
  </si>
  <si>
    <t>Residu</t>
  </si>
  <si>
    <t>Solar</t>
  </si>
  <si>
    <t>Solar (industri)</t>
  </si>
  <si>
    <t>Steamvet</t>
  </si>
  <si>
    <t>Teak oil</t>
  </si>
  <si>
    <t>Thinner</t>
  </si>
  <si>
    <t>Thinner A</t>
  </si>
  <si>
    <t>MATERIAL ALUMINIUM DAN BESI</t>
  </si>
  <si>
    <t>Aluminium composite panel</t>
  </si>
  <si>
    <t>Aluminium spandrel 10x600 cm</t>
  </si>
  <si>
    <t>Aluminium strip</t>
  </si>
  <si>
    <t>Besi as  drat</t>
  </si>
  <si>
    <t>Blok besi cor type skep</t>
  </si>
  <si>
    <t>bh</t>
  </si>
  <si>
    <t>Blok besi type ronsel</t>
  </si>
  <si>
    <t>Buis  brons</t>
  </si>
  <si>
    <t>C  channel galvanis  lebar 40 mm</t>
  </si>
  <si>
    <t>C  channel galvanis  lebar 75 mm</t>
  </si>
  <si>
    <t>Cat  meni</t>
  </si>
  <si>
    <t>Daun Pintu HDF 36x720x2100</t>
  </si>
  <si>
    <t>Frame aluminium</t>
  </si>
  <si>
    <t>Gembok</t>
  </si>
  <si>
    <t>Grease</t>
  </si>
  <si>
    <t>Hollow  galvanis  20x40x0,4 mm</t>
  </si>
  <si>
    <t>Hollow galvanis 40x40x0,4 mm</t>
  </si>
  <si>
    <t>Jalusi aluminium</t>
  </si>
  <si>
    <t>Kontra mur type ronsel</t>
  </si>
  <si>
    <t>Kontra mur type skep</t>
  </si>
  <si>
    <t>kopel/universal join</t>
  </si>
  <si>
    <t>Kusen aluminium 4"  putih</t>
  </si>
  <si>
    <t>Lager type ronsel</t>
  </si>
  <si>
    <t>Lager type skep</t>
  </si>
  <si>
    <t>Mur baut  1/2"  x  4"</t>
  </si>
  <si>
    <t>Mur baut  5/8"  x  4"</t>
  </si>
  <si>
    <t>Mur baut  M8 steinless</t>
  </si>
  <si>
    <t>Mur brons  ronsel</t>
  </si>
  <si>
    <t>Mur brons  type skep</t>
  </si>
  <si>
    <t>Pen spindie type ronsel</t>
  </si>
  <si>
    <t>Penyangga roda gigi</t>
  </si>
  <si>
    <t>Pintu alluminium</t>
  </si>
  <si>
    <t>Pintu KM  aluminium</t>
  </si>
  <si>
    <t>Pintu lipat  besi</t>
  </si>
  <si>
    <t>Pintu lipat PVC</t>
  </si>
  <si>
    <t>Plat  peluncur</t>
  </si>
  <si>
    <t>Plat besi 3 mm</t>
  </si>
  <si>
    <t>Profil aluminium</t>
  </si>
  <si>
    <t>Profil Aluminium ”T”</t>
  </si>
  <si>
    <t>Profil slimar aluminium</t>
  </si>
  <si>
    <t>Rangka metal hollow 40.40.1,2 mm</t>
  </si>
  <si>
    <t>Rangka metal hollow 40.40.2 mm</t>
  </si>
  <si>
    <t>roda gigi nanas</t>
  </si>
  <si>
    <t>Roda gigi pinggiran</t>
  </si>
  <si>
    <t>Rolling door aluminium</t>
  </si>
  <si>
    <t>Rolling door besi</t>
  </si>
  <si>
    <t>Rubber seal</t>
  </si>
  <si>
    <t>Sliding pintu J4</t>
  </si>
  <si>
    <t>Stang draft  diameter 1,5"  +  mur baut</t>
  </si>
  <si>
    <t>Stang draft  diameter 1,75"  +  mur baut</t>
  </si>
  <si>
    <t>Stang draft  diameter 2"  +  mur baut</t>
  </si>
  <si>
    <t>Stang draft  diameter 2,25"  +  mur baut</t>
  </si>
  <si>
    <t>Stang gembok</t>
  </si>
  <si>
    <t>Stang pemutar type ronsel</t>
  </si>
  <si>
    <t>Stang pemutar type skep</t>
  </si>
  <si>
    <t>Sunscreen aluminium</t>
  </si>
  <si>
    <t>Talang galvalum lebar 50 cm tebal 0,4 mm</t>
  </si>
  <si>
    <t>ltr</t>
  </si>
  <si>
    <t>MATERIAL LISTRIK</t>
  </si>
  <si>
    <t>Hanger tray panjang 2,5 m</t>
  </si>
  <si>
    <t>Kabel BCC 10 mm² (0,10 kg/m)</t>
  </si>
  <si>
    <t>Kabel BCC 16 mm² (0,16 kg/m)</t>
  </si>
  <si>
    <t>Kabel BCC 25 mm² (0,25 kg/m)</t>
  </si>
  <si>
    <t>Kabel BCC 35 mm² (0,35 kg/m)</t>
  </si>
  <si>
    <t>Kabel BCC 4 mm² (0,04 kg/m)</t>
  </si>
  <si>
    <t>Kabel BCC 50 mm² (0,50 kg/m)</t>
  </si>
  <si>
    <t>Kabel BCC 6 mm² (0,06 kg/m)</t>
  </si>
  <si>
    <t>Kabel BCC 70 mm² (0,70 kg/m)</t>
  </si>
  <si>
    <t>Kabel BCC 95 mm² (0,95 kg/m)</t>
  </si>
  <si>
    <t>Kabel FRC 1 x 150 mm²</t>
  </si>
  <si>
    <t>Kabel FRC 2 x 1,5 mm²</t>
  </si>
  <si>
    <t>Kabel FRC 2 x 2,5 mm²</t>
  </si>
  <si>
    <t>Kabel FRC 3 x 2,5 mm²</t>
  </si>
  <si>
    <t>Kabel FRC 4 x 150 mm²</t>
  </si>
  <si>
    <t>Kabel FRC 4 x 4 mm²</t>
  </si>
  <si>
    <t>Kabel FRC 4 x 6 mm²</t>
  </si>
  <si>
    <t>Kabel NYA 1 x 1,5 mm²</t>
  </si>
  <si>
    <t>Kabel NYA 1 x 10 mm²</t>
  </si>
  <si>
    <t>Kabel NYA 1 x 16 mm²</t>
  </si>
  <si>
    <t>Kabel NYA 1 x 2,5 mm²</t>
  </si>
  <si>
    <t>Kabel NYA 1 x 4 mm²</t>
  </si>
  <si>
    <t>Kabel NYA 1 x 6 mm²</t>
  </si>
  <si>
    <t>Kabel NYA 2 x 1,5 mm²</t>
  </si>
  <si>
    <t>Kabel NYA 3 x 1,5 mm²</t>
  </si>
  <si>
    <t>Kabel NYFGBY 2 x 1,5 mm²</t>
  </si>
  <si>
    <t>Kabel NYFGBY 2 x 10 mm²</t>
  </si>
  <si>
    <t>Kabel NYFGBY 2 x 16 mm²</t>
  </si>
  <si>
    <t>Kabel NYFGBY 2 x 2,5 mm²</t>
  </si>
  <si>
    <t>Kabel NYFGBY 2 x 4 mm²</t>
  </si>
  <si>
    <t>Kabel NYFGBY 2 x 6 mm²</t>
  </si>
  <si>
    <t>Kabel NYFGBY 3 x 1,5 mm²</t>
  </si>
  <si>
    <t>Kabel NYFGBY 3 x 10 mm²</t>
  </si>
  <si>
    <t>Kabel NYFGBY 3 x 16 mm²</t>
  </si>
  <si>
    <t>Kabel NYFGBY 3 x 2,5 mm²</t>
  </si>
  <si>
    <t>Kabel NYFGBY 3 x 4 mm²</t>
  </si>
  <si>
    <t>Kabel NYFGBY 3 x 6 mm²</t>
  </si>
  <si>
    <t>Kabel NYFGBY 4 x 1,5 mm²</t>
  </si>
  <si>
    <t>Kabel NYFGBY 4 x 10 mm²</t>
  </si>
  <si>
    <t>Kabel NYFGBY 4 x 120 mm²</t>
  </si>
  <si>
    <t>Kabel NYFGBY 4 x 150 mm²</t>
  </si>
  <si>
    <t>Kabel NYFGBY 4 x 16 mm²</t>
  </si>
  <si>
    <t>Kabel NYFGBY 4 x 185 mm²</t>
  </si>
  <si>
    <t>Kabel NYFGBY 4 x 2,5 mm²</t>
  </si>
  <si>
    <t>Kabel NYFGBY 4 x 240 mm²</t>
  </si>
  <si>
    <t>Kabel NYFGBY 4 x 25 mm²</t>
  </si>
  <si>
    <t>Kabel NYFGBY 4 x 300 mm²</t>
  </si>
  <si>
    <t>Kabel NYFGBY 4 x 35 mm²</t>
  </si>
  <si>
    <t>Kabel NYFGBY 4 x 4 mm²</t>
  </si>
  <si>
    <t>Kabel NYFGBY 4 x 50 mm²</t>
  </si>
  <si>
    <t>Kabel NYFGBY 4 x 6 mm²</t>
  </si>
  <si>
    <t>Kabel NYFGBY 4 x 70 mm²</t>
  </si>
  <si>
    <t>Kabel NYFGBY 4 x 95 mm²</t>
  </si>
  <si>
    <t>Kabel NYM 2 x 1,5 mm²</t>
  </si>
  <si>
    <t>Kabel NYM 2 x 10 mm²</t>
  </si>
  <si>
    <t>Kabel NYM 2 x 2,5 mm²</t>
  </si>
  <si>
    <t>Kabel NYM 2 x 4 mm²</t>
  </si>
  <si>
    <t>Kabel NYM 2 x 6 mm²</t>
  </si>
  <si>
    <t>Kabel NYM 3 x 1,5 mm²</t>
  </si>
  <si>
    <t>Kabel NYM 3 x 10 mm²</t>
  </si>
  <si>
    <t>Kabel NYM 3 x 2,5 mm²</t>
  </si>
  <si>
    <t>Kabel NYM 3 x 4 mm²</t>
  </si>
  <si>
    <t>Kabel NYM 3 x 6 mm²</t>
  </si>
  <si>
    <t>Kabel NYM 4 x 1,5 mm²</t>
  </si>
  <si>
    <t>Kabel NYM 4 x 10 mm²</t>
  </si>
  <si>
    <t>Kabel NYM 4 x 16 mm²</t>
  </si>
  <si>
    <t>Kabel NYM 4 x 2,5 mm²</t>
  </si>
  <si>
    <t>Kabel NYM 4 x 4 mm²</t>
  </si>
  <si>
    <t>Kabel NYM 4 x 6 mm²</t>
  </si>
  <si>
    <t>Kabel NYMHY 2 x 1,5 mm²</t>
  </si>
  <si>
    <t>Kabel NYMHY 2 x 2,5 mm²</t>
  </si>
  <si>
    <t>Kabel NYMHY 3 x 1,5 mm²</t>
  </si>
  <si>
    <t>Kabel NYMHY 3 x 2,5 mm²</t>
  </si>
  <si>
    <t>Kabel NYMHY 4 x 2,5 mm²</t>
  </si>
  <si>
    <t>Kabel NYY 1 x 10 mm²</t>
  </si>
  <si>
    <t>Kabel NYY 1 x 120 mm²</t>
  </si>
  <si>
    <t>Kabel NYY 1 x 150 mm²</t>
  </si>
  <si>
    <t>Kabel NYY 1 x 16 mm²</t>
  </si>
  <si>
    <t>Kabel NYY 1 x 185 mm²</t>
  </si>
  <si>
    <t>Kabel NYY 1 x 25 mm²</t>
  </si>
  <si>
    <t>Kabel NYY 1 x 250 mm²</t>
  </si>
  <si>
    <t>Kabel NYY 1 x 300 mm²</t>
  </si>
  <si>
    <t>Kabel NYY 1 x 35 mm²</t>
  </si>
  <si>
    <t>Kabel NYY 1 x 4 mm²</t>
  </si>
  <si>
    <t>Kabel NYY 1 x 400 mm²</t>
  </si>
  <si>
    <t>Kabel NYY 1 x 50 mm²</t>
  </si>
  <si>
    <t>Kabel NYY 1 x 500 mm²</t>
  </si>
  <si>
    <t>Kabel NYY 1 x 6 mm²</t>
  </si>
  <si>
    <t>Kabel NYY 1 x 630 mm²</t>
  </si>
  <si>
    <t>Kabel NYY 1 x 70 mm²</t>
  </si>
  <si>
    <t>Kabel NYY 1 x 95 mm²</t>
  </si>
  <si>
    <t>Kabel NYY 2 x 1,5 mm²</t>
  </si>
  <si>
    <t>Kabel NYY 2 x 10 mm²</t>
  </si>
  <si>
    <t>Kabel NYY 2 x 16 mm²</t>
  </si>
  <si>
    <t>Kabel NYY 2 x 2,5 mm²</t>
  </si>
  <si>
    <t>Kabel NYY 2 x 4 mm²</t>
  </si>
  <si>
    <t>Kabel NYY 2 x 6 mm²</t>
  </si>
  <si>
    <t>Kabel NYY 3 x 1,5 mm²</t>
  </si>
  <si>
    <t>Kabel NYY 3 x 10 mm²</t>
  </si>
  <si>
    <t>Kabel NYY 3 x 16 mm²</t>
  </si>
  <si>
    <t>Kabel NYY 3 x 2,5 mm²</t>
  </si>
  <si>
    <t>Kabel NYY 3 x 25 mm²</t>
  </si>
  <si>
    <t>Kabel NYY 3 x 35 mm²</t>
  </si>
  <si>
    <t>Kabel NYY 3 x 4 mm²</t>
  </si>
  <si>
    <t>Kabel NYY 3 x 50 mm²</t>
  </si>
  <si>
    <t>Kabel NYY 3 x 6 mm²</t>
  </si>
  <si>
    <t>Kabel NYY 4 x 1,5 mm²</t>
  </si>
  <si>
    <t>Kabel NYY 4 x 10 mm²</t>
  </si>
  <si>
    <t>Kabel NYY 4 x 120 mm²</t>
  </si>
  <si>
    <t>Kabel NYY 4 x 150 mm²</t>
  </si>
  <si>
    <t>Kabel NYY 4 x 16 mm²</t>
  </si>
  <si>
    <t>Kabel NYY 4 x 185 mm²</t>
  </si>
  <si>
    <t>Kabel NYY 4 x 2,5 mm²</t>
  </si>
  <si>
    <t>Kabel NYY 4 x 240 mm²</t>
  </si>
  <si>
    <t>Kabel NYY 4 x 25 mm²</t>
  </si>
  <si>
    <t>Kabel NYY 4 x 300 mm²</t>
  </si>
  <si>
    <t>Kabel NYY 4 x 35 mm²</t>
  </si>
  <si>
    <t>Kabel NYY 4 x 4 mm²</t>
  </si>
  <si>
    <t>Kabel NYY 4 x 50 mm²</t>
  </si>
  <si>
    <t>Kabel NYY 4 x 6 mm²</t>
  </si>
  <si>
    <t>Kabel NYY 4 x 70 mm²</t>
  </si>
  <si>
    <t>Kabel NYY 4 x 95 mm²</t>
  </si>
  <si>
    <t>Kabel tray 200 x 100 mm</t>
  </si>
  <si>
    <t>Kabel tray 300 x 100 mm</t>
  </si>
  <si>
    <t>Kabel tray 400 x 100 mm</t>
  </si>
  <si>
    <t>Kabel tray 500 x 100 mm</t>
  </si>
  <si>
    <t>Kabel tray 600 x 100 mm</t>
  </si>
  <si>
    <t>Klem kabel tray</t>
  </si>
  <si>
    <t>Mur baut kabel tray</t>
  </si>
  <si>
    <t>PVC conduit HI 20 mm²</t>
  </si>
  <si>
    <t>MATERIAL LAIN-LAIN</t>
  </si>
  <si>
    <t>Air</t>
  </si>
  <si>
    <t>Akrilik 4 mm</t>
  </si>
  <si>
    <t>Alang-alang</t>
  </si>
  <si>
    <t>ikat</t>
  </si>
  <si>
    <t>Alat  tulis</t>
  </si>
  <si>
    <t>Aluminium foil</t>
  </si>
  <si>
    <t>Aluminium foil double side</t>
  </si>
  <si>
    <t>Amplas</t>
  </si>
  <si>
    <t>Baja ringan C75 x 0,75 mm</t>
  </si>
  <si>
    <t>Baja ringan C75 x 0,8 mm</t>
  </si>
  <si>
    <t>Baja ringan C75 x 1,00 mm</t>
  </si>
  <si>
    <t>Bata Ringan (ukuran 60x20x10 cm)</t>
  </si>
  <si>
    <t>Batu Andesit  Bakar 10x10, t=3cm</t>
  </si>
  <si>
    <t>Batu Andesit  Bakar 30x30, t=3cm</t>
  </si>
  <si>
    <t>Batu apung</t>
  </si>
  <si>
    <t>Bollard Besi Tempa (BL1)</t>
  </si>
  <si>
    <t>Bollard Besi Tempa (BL2)</t>
  </si>
  <si>
    <t>Bollard cast  iron (tinggi 1,2m ; Ø bawah 5"  ; Ø atas  4")</t>
  </si>
  <si>
    <t>Bollard stainless  steel (tinggi 1m ; Ø 4")</t>
  </si>
  <si>
    <t>Bubuk poles</t>
  </si>
  <si>
    <t>Coldmix  (Aspal Tambal Dingin) 25 kg</t>
  </si>
  <si>
    <t>Zak</t>
  </si>
  <si>
    <t>Cutting sticker</t>
  </si>
  <si>
    <t>Epoxy resin grout</t>
  </si>
  <si>
    <t>Formica</t>
  </si>
  <si>
    <t>Formika</t>
  </si>
  <si>
    <t>Gebalan Rumput  Jenis  Lamuran</t>
  </si>
  <si>
    <t>Glasswool tebal 8 cm</t>
  </si>
  <si>
    <t>Guardrail</t>
  </si>
  <si>
    <t>Hebel Block (ukuran 60x20x15 cm)</t>
  </si>
  <si>
    <t>Huruf/letter timbul stainless  steel</t>
  </si>
  <si>
    <t>Ijuk</t>
  </si>
  <si>
    <t>Insulasi foam</t>
  </si>
  <si>
    <t>Jaringan udara (LVTC  2x15 mm)</t>
  </si>
  <si>
    <t>Jendela type J1</t>
  </si>
  <si>
    <t>Jendela type J2</t>
  </si>
  <si>
    <t>Joint  Sealent</t>
  </si>
  <si>
    <t>Kapur</t>
  </si>
  <si>
    <t>Kapur padam</t>
  </si>
  <si>
    <t>Karung goni</t>
  </si>
  <si>
    <t>Karung plastik</t>
  </si>
  <si>
    <t>Kisdam (sewa sheet  pile selama 2 bulan)</t>
  </si>
  <si>
    <t>Lem Aibon</t>
  </si>
  <si>
    <t>Lem epoxy</t>
  </si>
  <si>
    <t>Lem kayu</t>
  </si>
  <si>
    <t>Lem vinyl</t>
  </si>
  <si>
    <t>Lethering akrilik tinggi 100 tebal 20 cm</t>
  </si>
  <si>
    <t>Lethering akrilik tinggi 25 tebal 5 cm</t>
  </si>
  <si>
    <t>Lethering akrilik tinggi 45 tebal 20 cm</t>
  </si>
  <si>
    <t>Lethering akrilik tinggi 70 tebal 20 cm</t>
  </si>
  <si>
    <t>Lis  profil beton (50 cm)</t>
  </si>
  <si>
    <t>Mortar Acian Bata Ringan</t>
  </si>
  <si>
    <t>Mortar Perekat  Bata Ringan</t>
  </si>
  <si>
    <t>Mortar Plesteran Bata Ringan</t>
  </si>
  <si>
    <t>Mortar siap pakai</t>
  </si>
  <si>
    <t>Nako  per daun</t>
  </si>
  <si>
    <t>Pasir Ottawa</t>
  </si>
  <si>
    <t>Pemasangan lantai tempered laminated glass  Jemabatan Kaca</t>
  </si>
  <si>
    <t>Pen akrilik</t>
  </si>
  <si>
    <t>Perekat untuk  wallpaper</t>
  </si>
  <si>
    <t>Pintu lipat  (folding door) bahan plastik/PVC</t>
  </si>
  <si>
    <t>Pintu type P1</t>
  </si>
  <si>
    <t>Pipa screen pvc  Ø 4"</t>
  </si>
  <si>
    <t>Pipa stainless  steel diameter 0,5 "  panjang 6 m</t>
  </si>
  <si>
    <t>Pipa stainless  steel diameter 0,75 "  panjang 6 m</t>
  </si>
  <si>
    <t>Pipa stainless  steel diameter 1 "  panjang 6 m</t>
  </si>
  <si>
    <t>Pipa stainless  steel diameter 1,5 "  panjang 6 m</t>
  </si>
  <si>
    <t>Pipa stainless  steel diameter 2 "  panjang 6 m</t>
  </si>
  <si>
    <t>Pipa stainless  steel diameter 2,5 "  panjang 6 m</t>
  </si>
  <si>
    <t>Pipa stainless  steel diameter 3 "  panjang 6 m</t>
  </si>
  <si>
    <t>Plastik aerator</t>
  </si>
  <si>
    <t>Prasasti marmer 20x20</t>
  </si>
  <si>
    <t>Ramset</t>
  </si>
  <si>
    <t>Recorder paper</t>
  </si>
  <si>
    <t>Reng baja ringan</t>
  </si>
  <si>
    <t>Roster 10 x  20 cm</t>
  </si>
  <si>
    <t>Roster 15 x  25 cm</t>
  </si>
  <si>
    <t>Roster 15 x  30 cm</t>
  </si>
  <si>
    <t>Roster 20 x 20 cm</t>
  </si>
  <si>
    <t>Roster 25 x  25 cm</t>
  </si>
  <si>
    <t>Roster 30 x  30 cm</t>
  </si>
  <si>
    <t>Roster/terawang</t>
  </si>
  <si>
    <t>Rumput  sintetis  uk. 1mx1m tebal 2 cm</t>
  </si>
  <si>
    <t>Sabun</t>
  </si>
  <si>
    <t>Kg</t>
  </si>
  <si>
    <t>Screen low  carbon</t>
  </si>
  <si>
    <t>Screen stainless  steel ø  4"</t>
  </si>
  <si>
    <t>Sealant</t>
  </si>
  <si>
    <t>tube</t>
  </si>
  <si>
    <t>Sealant  kaca</t>
  </si>
  <si>
    <t>Sealtape</t>
  </si>
  <si>
    <t>Semen Sika</t>
  </si>
  <si>
    <t>Septic  tank pabrikasi 1000 liter</t>
  </si>
  <si>
    <t>Septic  tank pabrikasi 1200 liter</t>
  </si>
  <si>
    <t>Septic  tank pabrikasi 2000 liter</t>
  </si>
  <si>
    <t>Septic  tank pabrikasi 800 liter</t>
  </si>
  <si>
    <t>Sesek bambu</t>
  </si>
  <si>
    <t>Signage RMJ</t>
  </si>
  <si>
    <t>Sitting Group (cast  iron, kayu)</t>
  </si>
  <si>
    <t>Skrup fixer</t>
  </si>
  <si>
    <t>Soda api</t>
  </si>
  <si>
    <t>Strorox-100</t>
  </si>
  <si>
    <t>Tali ijuk</t>
  </si>
  <si>
    <t>Terpal</t>
  </si>
  <si>
    <t>Tiang Bolard (Bollard cast  iron) tinggi 1,2 m; ø bawah 5"; ø atas  4"</t>
  </si>
  <si>
    <t>Venetions  blinds  dan vertical blinds  (tirai)</t>
  </si>
  <si>
    <t>Wallpaper</t>
  </si>
  <si>
    <t>Waterstop lebar 150 mm</t>
  </si>
  <si>
    <t>Waterstop lebar 200 mm</t>
  </si>
  <si>
    <t>Waterstop lebar 250 mm</t>
  </si>
  <si>
    <t>Wax</t>
  </si>
  <si>
    <t>III</t>
  </si>
  <si>
    <t>SEWA PERALATAN</t>
  </si>
  <si>
    <t>Alat  bantu</t>
  </si>
  <si>
    <t>jam</t>
  </si>
  <si>
    <t>Asphalt  finisher</t>
  </si>
  <si>
    <t>Asphalt  liquid mixer 1000 ℓ</t>
  </si>
  <si>
    <t>Asphalt  mixing plant</t>
  </si>
  <si>
    <t>Asphalt  sprayer 850 ℓ</t>
  </si>
  <si>
    <t>Bender baja beton</t>
  </si>
  <si>
    <t>hari</t>
  </si>
  <si>
    <t>Blending equipment</t>
  </si>
  <si>
    <t>Bore pile machine</t>
  </si>
  <si>
    <t>Bulldozer 100-150 HP</t>
  </si>
  <si>
    <t>Chain saw</t>
  </si>
  <si>
    <t>Chainsaw 20”; 5,5HP</t>
  </si>
  <si>
    <t>Cold milling machine</t>
  </si>
  <si>
    <t>Compressor 4000-6500 ℓ\m</t>
  </si>
  <si>
    <t>Compressor bor</t>
  </si>
  <si>
    <t>Concrete mixer 350 ℓ</t>
  </si>
  <si>
    <t>Concrete mixer 500 ℓ</t>
  </si>
  <si>
    <t>Concrete mixer truck 5 m³</t>
  </si>
  <si>
    <t>Concrete pan mixer</t>
  </si>
  <si>
    <t>Concrete pump</t>
  </si>
  <si>
    <t>Concrete slip form paver</t>
  </si>
  <si>
    <t>Concrete vibrator</t>
  </si>
  <si>
    <t>Crane on track 35 ton</t>
  </si>
  <si>
    <t>Crane on wheel 10-15 ton</t>
  </si>
  <si>
    <t>Cutter baja beton</t>
  </si>
  <si>
    <t>Cutting machine</t>
  </si>
  <si>
    <t>Depresiasi alat  compressor</t>
  </si>
  <si>
    <t>Depresiasi mesin pompa uji</t>
  </si>
  <si>
    <t>Depresiasi peralatan pemboran</t>
  </si>
  <si>
    <t>Dump truck 20 ton</t>
  </si>
  <si>
    <t>Dump truck 3,5 ton</t>
  </si>
  <si>
    <t>Dump truck 40 ton</t>
  </si>
  <si>
    <t>Dump truck 7,5 ton</t>
  </si>
  <si>
    <t>Excavator 80-140 HP</t>
  </si>
  <si>
    <t>Flat  bed truck 3-4 m³</t>
  </si>
  <si>
    <t>Generator set  135 KVA</t>
  </si>
  <si>
    <t>Jack hammer</t>
  </si>
  <si>
    <t>Jack hammer + genset</t>
  </si>
  <si>
    <t>pekerjaan pembongkaran</t>
  </si>
  <si>
    <t>Logging</t>
  </si>
  <si>
    <t>Mata bor auger 20 cm</t>
  </si>
  <si>
    <t>Mata bor auger 30 cm</t>
  </si>
  <si>
    <t>Mata bor auger 40 cm</t>
  </si>
  <si>
    <t>Mata bor auger 50 cm</t>
  </si>
  <si>
    <t>Mesin bor</t>
  </si>
  <si>
    <t>Mesin gilas  2 roda 6 - 10 ton</t>
  </si>
  <si>
    <t>Mesin gilas  3 roda 6 - 10 ton</t>
  </si>
  <si>
    <t>Mesin gilas  roda karet  8 - 10 ton</t>
  </si>
  <si>
    <t>Mesin kerek</t>
  </si>
  <si>
    <t>Mesin poles</t>
  </si>
  <si>
    <t>Mesin trowel</t>
  </si>
  <si>
    <t>Motor grader &gt;100 HP</t>
  </si>
  <si>
    <t>Pedestrian Roller</t>
  </si>
  <si>
    <t>Pile driver +  hammer 2,5 ton</t>
  </si>
  <si>
    <t>Pneumatic  tire roller 8-10 ton</t>
  </si>
  <si>
    <t>Pompa beton ∅ 2,5", 75KW; 120 bar, T= 50 m'/H=80 m’</t>
  </si>
  <si>
    <t>Pompa beton ∅ 2,5",20 KW; 20 bar, T = 18 m'</t>
  </si>
  <si>
    <t>Pompa beton ∅ 3",140KW; 180 bar, T = 75 m' / H=150 m'</t>
  </si>
  <si>
    <t>Pompa beton φ 1,5";5 KW; 8 bar; T = 5 m'</t>
  </si>
  <si>
    <t>Pompa injeksi</t>
  </si>
  <si>
    <t>Pompa tangan</t>
  </si>
  <si>
    <t>Road Marking Machine</t>
  </si>
  <si>
    <t>Sewa alat cutting machine</t>
  </si>
  <si>
    <t>Sewa alat las</t>
  </si>
  <si>
    <t>Sewa bor horisontal</t>
  </si>
  <si>
    <t>Sewa Scaffolding :</t>
  </si>
  <si>
    <t>bulan</t>
  </si>
  <si>
    <t>- ScaffoldingPipe brancing 3 m</t>
  </si>
  <si>
    <t>- Scaffolding Pipe brancing 6 m</t>
  </si>
  <si>
    <t>Stamper</t>
  </si>
  <si>
    <t>Stang bor, batang bor dia. 1-1/4"</t>
  </si>
  <si>
    <t>Stone crusher</t>
  </si>
  <si>
    <t>Tandem roller 6-8 ton</t>
  </si>
  <si>
    <t>Theodolit</t>
  </si>
  <si>
    <t>Tower crane arm 30 m</t>
  </si>
  <si>
    <t>Transportasi peralatan drailler</t>
  </si>
  <si>
    <t>Vibratory plate tamper</t>
  </si>
  <si>
    <t>Vibratory roller 1 ton</t>
  </si>
  <si>
    <t>Vibratory roller 5-8 ton</t>
  </si>
  <si>
    <t>Water pump 70-100 mm</t>
  </si>
  <si>
    <t>Water tanker truck 3000-4000 ℓ</t>
  </si>
  <si>
    <t>Waterpass</t>
  </si>
  <si>
    <t>Wheel loader 1,0-1,6 m³</t>
  </si>
  <si>
    <t>Alat  pancang Hammer 0.5 ton</t>
  </si>
  <si>
    <t>Alat  penyambung tiang pancang dolken</t>
  </si>
  <si>
    <t>Angkur/mur/baut</t>
  </si>
  <si>
    <t>Beton Neser</t>
  </si>
  <si>
    <t>BP (Biaya Penyambungan)</t>
  </si>
  <si>
    <t>VA</t>
  </si>
  <si>
    <t>Cutting stiker +  pasang</t>
  </si>
  <si>
    <t>Gergaji besi</t>
  </si>
  <si>
    <t>GIL  (Gambar Instalasi Langganan), administrasi pemasangan</t>
  </si>
  <si>
    <t>Linggis (baja keras)</t>
  </si>
  <si>
    <t>Molen beton mixer 350 liter</t>
  </si>
  <si>
    <t>Pahat beton (baja keras)</t>
  </si>
  <si>
    <t>Palu/godam (baja keras)</t>
  </si>
  <si>
    <t>Perapian lokasi kerja</t>
  </si>
  <si>
    <t>ls</t>
  </si>
  <si>
    <t>Pisau Gerinda</t>
  </si>
  <si>
    <t>Pompa Air,   diesel 10 KW</t>
  </si>
  <si>
    <t>Pompa Air,   diesel 20 KW</t>
  </si>
  <si>
    <t>Pompa Air,   diesel 5 KW</t>
  </si>
  <si>
    <t>Pompa submesible</t>
  </si>
  <si>
    <t>Pressure grout machine 30 KW; 60 -75 bar (D)</t>
  </si>
  <si>
    <t>Sewa alat  cutting machine</t>
  </si>
  <si>
    <t>Sewa bekisting</t>
  </si>
  <si>
    <t>Sewa bekisting rigid</t>
  </si>
  <si>
    <t>Sewa mobil crane</t>
  </si>
  <si>
    <t>Sewa mobil crane kapasitas  15 Ton</t>
  </si>
  <si>
    <t>Sewa mobil crane kapasitas  25 Ton</t>
  </si>
  <si>
    <t>Sewa mobil crane kapasitas  5 Ton</t>
  </si>
  <si>
    <t>Sewa tangga 7 meter</t>
  </si>
  <si>
    <t>SLO (Sertifikat  Laik Operasi)</t>
  </si>
  <si>
    <t>Tripod tinggi 5 m</t>
  </si>
  <si>
    <t>Truck Crane 5 ton</t>
  </si>
  <si>
    <t>UJL  (Uang Jaminan Langganan)</t>
  </si>
  <si>
    <t>HARGA SATUAN UPAH - MATERIAL - ALAT</t>
  </si>
  <si>
    <t>UPAH - MATERIAL - ALAT</t>
  </si>
  <si>
    <t>SATUAN</t>
  </si>
  <si>
    <t>Kawat jaring panjang 240 cm</t>
  </si>
  <si>
    <t>Pembuatan 1 m’ pagar sementara dari kayu tinggi 2 meter</t>
  </si>
  <si>
    <t>No</t>
  </si>
  <si>
    <t>Uraian</t>
  </si>
  <si>
    <t>Sat.</t>
  </si>
  <si>
    <t>Koefisien</t>
  </si>
  <si>
    <t>Harga  Satuan (Rp)</t>
  </si>
  <si>
    <t>Jumlah Harga (Rp)</t>
  </si>
  <si>
    <t>A</t>
  </si>
  <si>
    <t>TENAGA KERJA</t>
  </si>
  <si>
    <t>1</t>
  </si>
  <si>
    <t>2</t>
  </si>
  <si>
    <t>3</t>
  </si>
  <si>
    <t>4</t>
  </si>
  <si>
    <t>5</t>
  </si>
  <si>
    <t>JUMLAH HARGA TENAGA KERJA</t>
  </si>
  <si>
    <t>B</t>
  </si>
  <si>
    <t>BAHAN</t>
  </si>
  <si>
    <t>6</t>
  </si>
  <si>
    <t>7</t>
  </si>
  <si>
    <t>8</t>
  </si>
  <si>
    <t>JUMLAH HARGA BAHAN</t>
  </si>
  <si>
    <t>C</t>
  </si>
  <si>
    <t>PERALATAN</t>
  </si>
  <si>
    <t>JUMLAH HARGA ALAT</t>
  </si>
  <si>
    <t>D</t>
  </si>
  <si>
    <t>Jumlah (A+B+C)</t>
  </si>
  <si>
    <t>E</t>
  </si>
  <si>
    <t>F</t>
  </si>
  <si>
    <t>Harga Satuan Pekerjaan (D+E)</t>
  </si>
  <si>
    <t>Pembuatan 1 m’ pagar sementara dari seng gelombang rangka kayu tinggi 2 meter</t>
  </si>
  <si>
    <t>Pembuatan 1 m’ pagar sementara dari kawat duri tinggi 2 meter</t>
  </si>
  <si>
    <t>Pembuatan 1 m2 pagar BRC Galvanis</t>
  </si>
  <si>
    <t>JUMLAH  HARGA TENAGA KERJA</t>
  </si>
  <si>
    <t>JUMLAH  HARGA BAHAN</t>
  </si>
  <si>
    <t>JUMLAH  HARGA ALAT</t>
  </si>
  <si>
    <t>Pembuatan 1 m2 kantor sementara/rumah jaga/gudang semen dan peralatan lantai plesteran, dinding setengah tembok</t>
  </si>
  <si>
    <t>9</t>
  </si>
  <si>
    <t>10</t>
  </si>
  <si>
    <t>11</t>
  </si>
  <si>
    <t>12</t>
  </si>
  <si>
    <t>13</t>
  </si>
  <si>
    <t>14</t>
  </si>
  <si>
    <t>Tebas tebang 1 m
2
 tanaman/tumbuhan ∅ &gt;5 s.d. 15 cm</t>
  </si>
  <si>
    <t>Tebas tebang 1 batang pohon/tumbuhan ∅ &gt;15 s.d. 30 cm</t>
  </si>
  <si>
    <t>Tebas tebang 1 batang pohon/tumbuhan ∅ &gt; 30 s.d 50 cm</t>
  </si>
  <si>
    <t>Tebas tebang 1 batang pohon/tumbuhan ∅ &gt; 50 s.d 75 cm (diameter pohon diukur 1 m di atas permukaan tanah)</t>
  </si>
  <si>
    <t>Tebas tebang 1 batang pohon/tumbuhan ∅ &gt; 75 cm (diameter pohon diukur 1 m di atas permukaan tanah)</t>
  </si>
  <si>
    <t>Gali dan cabut 1 tunggul pohon tanaman keras ∅ &gt; 5 s.d. 15 cm (termasuk pembuangan sisa tunggul tanpa menutup kembali bekas lubang)</t>
  </si>
  <si>
    <t xml:space="preserve">Gali dan cabut 1 tunggul pohon tanaman keras ∅ &gt; 15 cm  s.d. 30 cm (termasuk pembuangan sisa tunggul tanpa menutup kembali bekas lubang) </t>
  </si>
  <si>
    <t>Gali dan cabut 1 tunggul pohon tanaman keras ∅ &gt; 75 cm (termasuk pembuangan sisa tunggul tanpa menutup kembali bekas lubang)</t>
  </si>
  <si>
    <t>Gali dan cabut 1 tunggul pohon tanaman keras ∅ &gt; 5 s.d. 15 cm (termasuk pembuangan sisa tunggul dengan menutup kembali bekas lubang)</t>
  </si>
  <si>
    <t>Pengukuran ulang topografi seluas 1 Ha</t>
  </si>
  <si>
    <t>PEKERJAAN PERSIAPAN</t>
  </si>
  <si>
    <t>Catatan:</t>
  </si>
  <si>
    <t>Biaya Umum dan Keuntungan</t>
  </si>
  <si>
    <t>Biaya Umum dan Keuntungan 10%-15% x D</t>
  </si>
  <si>
    <t>Plywood 4 mm m3</t>
  </si>
  <si>
    <t>Gali dan cabut 1 tunggul pohon tanaman keras ∅ &gt; 50 cm  s.d. 75 cm (termasuk pembuangan sisa tunggul tanpa menutup kembali bekas lubang)</t>
  </si>
  <si>
    <t>Gali dan cabut 1 tunggul pohon tanaman keras ∅ &gt; 15 cm s.d. 30 cm (termasuk pembuangan sisa tunggul dengan menutup kembali bekas lubang)</t>
  </si>
  <si>
    <t>Untuk Kayu Jati</t>
  </si>
  <si>
    <t>Untuk Kayu Bengkirai</t>
  </si>
  <si>
    <t>Untuk Kayu Meranti/Kamper</t>
  </si>
  <si>
    <t>Untuk Kayu Kruing/Sengon</t>
  </si>
  <si>
    <t>Untuk Bowplank</t>
  </si>
  <si>
    <t>Untuk Pagar Sementara</t>
  </si>
  <si>
    <t>Ukuran 122 x 244 cm</t>
  </si>
  <si>
    <t>Lebar 120 cm</t>
  </si>
  <si>
    <t>1 m3 urukan kembali galian tanah tanpa pemadatan secara manual</t>
  </si>
  <si>
    <t>1 m3 urukan pasir uruk untuk volume s.d 200 m3 tanpa pemadatan secara manual</t>
  </si>
  <si>
    <t xml:space="preserve">1 m3 urukan pasir uruk untuk volume &gt; 200 m3 tanpa pemadatan secara manual </t>
  </si>
  <si>
    <t>*</t>
  </si>
  <si>
    <t>1 m3 pemadatan tanah per 20 cm menggunakan alat timbris secara manual</t>
  </si>
  <si>
    <t>NB: Jika tidak menggunakan peralatan khusus (baja keras) maka Koefien C1, C2, C3 = 0)</t>
  </si>
  <si>
    <t>Pemasangan 1 m3 batu kosong (anstamping) untuk pondasi gedung</t>
  </si>
  <si>
    <t>Pemasangan 1 m3 pondasi batu belah mortar tipe S 12,5 Mpa (setara 1SP : 3PP), cara manual</t>
  </si>
  <si>
    <t>Pemasangan 1 m3 pondasi batu belah mortar tipe S 12,5 Mpa (setara 1SP : 3PP), cara semi mekanis</t>
  </si>
  <si>
    <t>Pemasangan 1 m3 pondasi batu belah mortar tipe N 5,2 Mpa (setara 1SP : 4PP), cara manual</t>
  </si>
  <si>
    <t>Pemasangan 1 m3 pondasi batu belah mortar tipe N 5,2 Mpa (setara 1SP : 4PP), cara semi mekanis</t>
  </si>
  <si>
    <t>Pemasangan 1 m3 pondasi batu belah mortar tipe O 2,4 Mpa (setara 1SP : 5PP), cara manual</t>
  </si>
  <si>
    <t>Pemasangan 1 m3 pondasi batu belah mortar tipe O 2,4 Mpa (setara 1SP : 5PP), cara semi mekanis</t>
  </si>
  <si>
    <t>Pemasangan 1 m3 pondasi batu belah campuran 1SP : 6PP, cara manual</t>
  </si>
  <si>
    <t>Pemasangan 1 m3 pondasi batu belah campuran 1SP : 6PP, cara semi mekanis</t>
  </si>
  <si>
    <t>Pembuatan 1 m3 pondasi beton siklop, 60% beton fc' 15 MPa : 40% batu belah untuk vol. s.d 200 m3 secara manual</t>
  </si>
  <si>
    <t>Pembuatan 1 m3 pondasi beton siklop, 60% beton fc' 15 MPa : 40% batu belah untuk vol. &gt; 200 m3 secara manual</t>
  </si>
  <si>
    <t>Pembuatan 1 m3 pondasi beton siklop, 60% beton fc' 15 MPa : 40% batu belah untuk vol. &gt; 200 m3 secara semi mekanis</t>
  </si>
  <si>
    <t>Pembuatan 1 m3 pondasi beton siklop, 70% beton fc' 15 MPa : 30% batu belah untuk vol. &gt; 200 m3 secara manual</t>
  </si>
  <si>
    <t>Pembuatan 1 m3 pondasi beton siklop, 70% beton fc' 15 MPa : 30% batu belah untuk vol. &gt; 200 m3 secara semi mekanis</t>
  </si>
  <si>
    <t>Pembuatan 1 m3 pondasi sumuran, diameter 100 cm masif</t>
  </si>
  <si>
    <t>Pengeboran 1 m' lubang bored pile φ 20 cm pada pada tanah lunak (manual)</t>
  </si>
  <si>
    <t>Sewa casing PVC dia. 20 cm</t>
  </si>
  <si>
    <t>Pengeboran 1 m' lubang bored pile φ 20 cm pada pada tanah sedang (manual)</t>
  </si>
  <si>
    <t>Pengeboran 1 m' lubang bored pile φ 20 cm pada pada tanah keras, sangat padat, dan batuan lunak (manual)</t>
  </si>
  <si>
    <t>Pengeboran 1 m' lubang bored pile φ 20 cm pada tanah berbatu (manual)</t>
  </si>
  <si>
    <t>Pengeboran 1 m' lubang bored pile φ 30 cm pada tanah lunak (manual)</t>
  </si>
  <si>
    <t>Sewa casing pipa baja dia. 30 cm</t>
  </si>
  <si>
    <t>Pengeboran 1 m' lubang bored pile φ 30 cm pada tanah sedang (manual)</t>
  </si>
  <si>
    <t>Pengeboran 1 m' lubang bored pile φ 30 cm pada pada tanah keras, sangat padat, dan batuan lunak (manual)</t>
  </si>
  <si>
    <t>Pengeboran 1 m' lubang bored pile φ 30 cm pada tanah berbatu (manual)</t>
  </si>
  <si>
    <t>Pengeboran 1 m' lubang bored pile φ 40 cm pada tanah lunak (manual)</t>
  </si>
  <si>
    <t>Sewa casing pipa baja dia. 40 cm</t>
  </si>
  <si>
    <t>Pengeboran 1 m' lubang bored pile φ 40 cm pada tanah sedang (manual)</t>
  </si>
  <si>
    <t>Pengeboran 1 m' lubang bored pile φ 40 cm pada pada tanah keras, sangat padat, dan batuan lunak (manual)</t>
  </si>
  <si>
    <t>Pengeboran 1 m' lubang bored pile φ 40 cm pada tanah berbatu (manual)</t>
  </si>
  <si>
    <t>Pengeboran 1 m' lubang bored pile φ 50 cm pada tanah lunak (manual)</t>
  </si>
  <si>
    <t>Sewa casing pipa baja dia. 50 cm</t>
  </si>
  <si>
    <t>Pengeboran 1 m' lubang bored pile φ 50 cm pada tanah sedang (manual)</t>
  </si>
  <si>
    <t>Pengeboran 1 m' lubang bored pile φ 50 cm pada pada tanah keras, sangat padat, dan batuan lunak (manual)</t>
  </si>
  <si>
    <t>Pengeboran 1 m' lubang bored pile φ 50 cm pada tanah berbatu (manual)</t>
  </si>
  <si>
    <t>m</t>
  </si>
  <si>
    <t>Pemasangan 1 m' PVC waterstop lebar 200 mm</t>
  </si>
  <si>
    <t>Pemasangan 1 m' PVC waterstop lebar 230-320 mm</t>
  </si>
  <si>
    <t>Pemasangan 1 m2 bekisting untuk pondasi telapak (3 kali pakai)</t>
  </si>
  <si>
    <t>Pemasangan 1 m2 bekisting untuk kolom (3 kali pakai)</t>
  </si>
  <si>
    <t>Pemasangan 1 m2 bekisting untuk balok (3 kali pakai)</t>
  </si>
  <si>
    <t>Pemasangan 1 m2 bekisting untuk plat lantai (3 kali pakai)</t>
  </si>
  <si>
    <t>Pemasangan 1 m2 bekisting untuk dinding shearwall (3 kali pakai)</t>
  </si>
  <si>
    <t>Pemasangan 1 m2 bekisting untuk tangga (3 kali pakai)</t>
  </si>
  <si>
    <t>Pemasangan 1 m2 bekisting jembatan untuk pengecoran beton (3 kali pakai)</t>
  </si>
  <si>
    <t>Kepala Tukang</t>
  </si>
  <si>
    <t>1 m3 beton dicorkan pada tapak setiap tambah jarak 25 m', secara manual</t>
  </si>
  <si>
    <t>1 m3 beton dicorkan pada tapak setiap kenaikan 4 m', secara manual</t>
  </si>
  <si>
    <t>Pengecoran pakai pompa beton ø 2,5", 20 KW, 20 bar, T = 18m'</t>
  </si>
  <si>
    <t>Pengecoran pakai pompa beton ∅ 2,5”, 75 KW; 120 bar, T = 50 m’/H= 80 m’</t>
  </si>
  <si>
    <t>Pengecoran pakai pompa beton ∅ 3”,140 KW; 180 bar, T=75 m'/H=150 m'</t>
  </si>
  <si>
    <t>Menyirami 1 m2 permukaan beton menggunakan media karung goni selama 4 hari</t>
  </si>
  <si>
    <t>Pembuatan 1 m' kolom praktis beton bertulang (11x11)</t>
  </si>
  <si>
    <t>Pembuatan 1 m' balok praktis beton bertulang (10x15)</t>
  </si>
  <si>
    <t>Air (m3)</t>
  </si>
  <si>
    <t>Mesin bor (jam)</t>
  </si>
  <si>
    <t>Biaya Umum dan Keuntungan 10% - 15% x D</t>
  </si>
  <si>
    <t>Pemasangan 1 m2 rangka atap pelana baja ringan (canai dingin) profil C75</t>
  </si>
  <si>
    <t>Pemasangan 1 m2 rangka atap jurai/limasan baja ringan (canai dingin) profil C75</t>
  </si>
  <si>
    <t xml:space="preserve">Pemasangan 1 m3 konstruksi kuda-kuda konvensional, kayu kelas I, II, dan III bentang s.d. 6 meter </t>
  </si>
  <si>
    <t>Pemasangan 1 m3 konstruksi kuda-kuda ekspose, kayu kelas I</t>
  </si>
  <si>
    <t>Pemasangan 1 m2 rangka atap genteng keramik, kayu kelas II</t>
  </si>
  <si>
    <t>Pemasangan 1 m2 rangka atap genteng beton, kayu kelas II</t>
  </si>
  <si>
    <t>Pemasangan 1 m2 rangka atap sirap, kayu kelas II</t>
  </si>
  <si>
    <t>Kayu balok 6/15 kelas II (batang)</t>
  </si>
  <si>
    <t xml:space="preserve">Pemasangan 1 m2 dinding bata merah tebal 1 batu dengan mortar tipe M,fc’ 17,2 MPa (Setara Campuran 1SP : 2PP) </t>
  </si>
  <si>
    <t>JUMLAH TENAGA KERJA</t>
  </si>
  <si>
    <t>Pemasangan 1 m2 dinding bata merah tebal 1 batu dengan mortar tipe S,fc’ 12,5 MPa (Setara Campuran 1SP : 3PP)</t>
  </si>
  <si>
    <t>Pemasangan 1 m2 dinding bata merah tebal 1 batu dengan mortar tipe N,fc’ 5,2 MPa (Setara Campuran 1SP : 4PP)</t>
  </si>
  <si>
    <t>Pemasangan 1 m2 dinding bata merah tebal 1 batu dengan mortar tipe O,fc’ 2,4 MPa (Setara Campuran 1SP : 5PP)</t>
  </si>
  <si>
    <t>Pemasangan 1 m2 dinding bata merah tebal 1 batu campuran 1SP : 6PP</t>
  </si>
  <si>
    <t xml:space="preserve">Pemasangan 1 m2 dinding bata merah tebal 1/2 batu dengan mortar tipe M,fc’ 17,2 MPa (Setara Campuran 1SP : 2PP) </t>
  </si>
  <si>
    <t xml:space="preserve">Pemasangan 1 m2 dinding bata merah tebal 1/2 batu dengan mortar tipe S,fc’ 12,5 MPa (Setara Campuran 1SP : 3PP) </t>
  </si>
  <si>
    <t xml:space="preserve">Pemasangan 1 m2 dinding bata merah tebal 1/2 batu dengan mortar tipe N,fc’ 5,2 MPa (Setara Campuran 1SP : 4PP) </t>
  </si>
  <si>
    <t xml:space="preserve">Pemasangan 1 m2 dinding bata merah tebal 1/2 batu dengan mortar tipe O,fc’ 2,4 MPa (Setara Campuran 1SP : 5PP) </t>
  </si>
  <si>
    <t>Pemasangan 1 m2 dinding bata merah tebal 1/2 batu campuran 1SP : 6PP</t>
  </si>
  <si>
    <t xml:space="preserve">Pemasangan 1 m2 dinding conblock HB20 dengan mortar tipe S,fc’ 12,5 MPa (Setara Campuran 1SP : 3PP) </t>
  </si>
  <si>
    <t xml:space="preserve">Pemasangan 1 m2 dinding conblock HB20 dengan mortar tipe N,fc’ 5,2 MPa (Setara Campuran 1SP : 4PP) </t>
  </si>
  <si>
    <t xml:space="preserve">Pemasangan 1 m2 dinding conblock HB15 dengan mortar tipe S,fc’ 12,5 MPa (Setara Campuran 1SP : 3PP) </t>
  </si>
  <si>
    <t xml:space="preserve">Pemasangan 1 m2 dinding conblock HB15 dengan mortar tipe N,fc’ 5,2 MPa (Setara Campuran 1SP : 4PP) </t>
  </si>
  <si>
    <t xml:space="preserve">Pemasangan 1 m2 dinding conblock HB10 dengan mortar tipe S,fc’ 12,5 MPa (Setara Campuran 1SP : 3PP) </t>
  </si>
  <si>
    <t xml:space="preserve">Pemasangan 1 m2 dinding conblock HB10 dengan mortar tipe N,fc’ 5,2 MPa (Setara Campuran 1SP : 4PP) </t>
  </si>
  <si>
    <t>Pemasangan 1 m2 dinding kerawang (rooster) 12x11x24 dengan mortar tipe S,fc’ 12,5 MPa (Setara Campuran 1SP : 3PP)</t>
  </si>
  <si>
    <t>Pemasangan 1 m2 dinding kerawang (rooster) 12x11x24 dengan mortar tipe N,fc’ 5,2 MPa (Setara Campuran 1SP : 4PP)</t>
  </si>
  <si>
    <t>Pemasangan 1 m2 dinding bata berongga ekspose 12x11x24 dengan mortar tipe S,fc’ 12,5 MPa (Setara Campuran 1SP : 3PP)</t>
  </si>
  <si>
    <t>Pemasangan 1 m2 glass block 20x20 cm, 1PC : 3PP</t>
  </si>
  <si>
    <t>Pemasangan 1 m2 dinding bata ringan tebal 7,5 cm dengan mortar siap pakai</t>
  </si>
  <si>
    <t>Pemasangan 1 m2 dinding bata ringan tebal 10 cm dengan mortar siap pakai</t>
  </si>
  <si>
    <t>Pemasangan 1 m2 dinding bata ringan tebal 20 cm dengan mortar siap pakai</t>
  </si>
  <si>
    <t xml:space="preserve">Pemasangan 1 m2 dinding batako dengan mortar tipe S,fc’ 12,5 MPa (Setara Campuran 1SP : 3PP) </t>
  </si>
  <si>
    <t>Pemasangan 1 m2 dinding batako dengan mortar tipe N,fc’ 5,2 MPa (Setara Campuran 1SP : 4PP)</t>
  </si>
  <si>
    <t>Pemasangan 1 m2 atap genteng kodok glazuur</t>
  </si>
  <si>
    <t>Pemasangan 1 m2 atap genteng palentong besar</t>
  </si>
  <si>
    <t>Pemasangan 1 m2 atap genteng beton</t>
  </si>
  <si>
    <t>Pemasangan 1 m2 atap seng gelombang 105x180 cm</t>
  </si>
  <si>
    <t>Pemasangan 1 m2 atap aluminium gelombang 95x180 cm</t>
  </si>
  <si>
    <t>Pemasangan 1 m2 atap sirap kayu</t>
  </si>
  <si>
    <t>Pemasangan 1 m2 atap fibreglass 90x180 cm</t>
  </si>
  <si>
    <t>Pemasangan 1 m2 atap UPVC</t>
  </si>
  <si>
    <t>Pemasangan 1 m2 atap aspal/bitumen</t>
  </si>
  <si>
    <t>Pemasangan 1 m2 atap metal menerus tebal 0,4 mm</t>
  </si>
  <si>
    <t>Pemasangan 1 m2 atap kaca ketebalan 8/10/12 mm</t>
  </si>
  <si>
    <t>Pemasangan 1 m2 lembaran insulasi atap</t>
  </si>
  <si>
    <t>Pemasangan 1 m2 modul insulasi tebal 8 mm</t>
  </si>
  <si>
    <t>Pemasangan 1 m2 foam insulasi atap</t>
  </si>
  <si>
    <t>Pemasangan 1 m' talang datar/jurai seng BJLS 28 lebar 90 cm</t>
  </si>
  <si>
    <t>Pemasangan 1 m' talang ½ lingkaran D-15 cm seng plat BJLS 30</t>
  </si>
  <si>
    <t>Pemasangan 1 m' lisplank uk. 3x20 cm, kayu kelas I atau II</t>
  </si>
  <si>
    <t>Pemasangan 1 m' lisplank uk. 3x30 cm, kayu kelas I atau II</t>
  </si>
  <si>
    <t>Pemasangan 1 m' lisplank non kayu (GRC, serat semen) lebar 30 cm</t>
  </si>
  <si>
    <t>Pemasangan 1 m' lisplank non kayu (GRC, serat semen) lebar 20 cm</t>
  </si>
  <si>
    <t>Paku sekrup (buah)</t>
  </si>
  <si>
    <t>Pemasangan 1 m2 plesteran 1SP : 1PP tebal 15 mm</t>
  </si>
  <si>
    <t>Pemasangan 1 m2 plesteran 1SP : 2PP tebal 15 mm</t>
  </si>
  <si>
    <t>Pemasangan 1 m2 plesteran 1SP : 3PP tebal 15 mm</t>
  </si>
  <si>
    <t>Pemasangan 1 m2 plesteran 1SP : 4PP tebal 15 mm</t>
  </si>
  <si>
    <t>Pemasangan 1 m2 plesteran 1SP : 5PP tebal 15 mm</t>
  </si>
  <si>
    <t>Pemasangan 1 m2 plesteran 1SP : 6PP tebal 15 mm</t>
  </si>
  <si>
    <t>Pemasangan 1 m2 plesteran dengan semen instan tebal 10 mm</t>
  </si>
  <si>
    <t>Pemasangan 1 m2 acian</t>
  </si>
  <si>
    <t>Pemasangan 1 m2 berapen 1SP : 5PP tebal 15 mm</t>
  </si>
  <si>
    <t>Pemasangan 1 m' plesteran skoning 1SP : 3PP lebar 10 cm</t>
  </si>
  <si>
    <t>Pemasangan 1 m2 plesteran serbuk batu granit 1SP : 2 granit, tebal 10 mm</t>
  </si>
  <si>
    <t>Pemasangan 1 m2 plesteran serbuk batu traso 1SP : 2 traso, tebal 10 mm</t>
  </si>
  <si>
    <t>Pemasangan 1 m2 kamprotan untuk finishing 1SP : 2PP</t>
  </si>
  <si>
    <t>Pemasangan 1 m2 finishing siar pasangan bata merah</t>
  </si>
  <si>
    <t>Pemasangan 1 m2 finishing dinding siar pasangan conblock ekspose</t>
  </si>
  <si>
    <t>Pemasangan 1 m2 plafon akustik uk. 30x30 cm</t>
  </si>
  <si>
    <t>Pemasangan 1 m2 plafon akustik uk. 30x60 cm</t>
  </si>
  <si>
    <t>Pemasangan 1 m2 plafon akustik uk. 60x120 cm</t>
  </si>
  <si>
    <t>Pemasangan 1 m2 plafon lambisering kayu tebal 9 mm</t>
  </si>
  <si>
    <t>Pemasangan 1 m' list plafon kayu profil</t>
  </si>
  <si>
    <t>Pemasangan 1 m' list plafon gypsum</t>
  </si>
  <si>
    <t xml:space="preserve">Pemasangan 1 m2 plafon aluminium spandrel </t>
  </si>
  <si>
    <t>Pemasangan 1 m2 rangka plafon besi hollow 40.40, modul 60x60 cm</t>
  </si>
  <si>
    <t xml:space="preserve">Pemasangan 1 m2 lantai ubin PC abu-abu uk. 20x20 cm (1SP : 2PP) </t>
  </si>
  <si>
    <t>Harga Satuan (Rp)</t>
  </si>
  <si>
    <t>Biaya Umum dan Keuntungan 10% x D</t>
  </si>
  <si>
    <t>10% x D</t>
  </si>
  <si>
    <t xml:space="preserve">Pemasangan 1 m2 lantai ubin PC abu-abu uk. 30x30 cm (1SP : 2PP) </t>
  </si>
  <si>
    <t xml:space="preserve">Pemasangan 1 m2 lantai ubin PC abu-abu uk. 40x40 cm (1SP : 2PP) </t>
  </si>
  <si>
    <t xml:space="preserve">Pemasangan 1 m2 lantai ubin PC abu-abu uk. 60x60 cm (1SP : 2PP) </t>
  </si>
  <si>
    <t>Pemasangan 1 m’ plint ubin PC abu-abu uk. 10 s.d. 15x20 cm (1SP : 2PP)</t>
  </si>
  <si>
    <t>Pemasangan 1 m’ plint ubin PC abu-abu uk. 10 s.d. 15x30 cm (1SP : 2PP)</t>
  </si>
  <si>
    <t>Pemasangan 1 m’ plint ubin PC abu-abu uk. 10 s.d. 15x40 cm (1SP : 2PP)</t>
  </si>
  <si>
    <t>Pemasangan 1 m’ plint ubin PC abu-abu uk. 10 s.d. 15x60 cm (1SP : 2PP)</t>
  </si>
  <si>
    <t>Pemasangan 1 m2 lantai ubin warna uk. 20x20 cm (1SP : 2PP)</t>
  </si>
  <si>
    <t>Pemasangan 1 m2 lantai ubin warna uk. 30x30 cm (1SP : 2PP)</t>
  </si>
  <si>
    <t>Pemasangan 1 m2 lantai ubin warna uk. 40x40 cm (1SP : 2PP)</t>
  </si>
  <si>
    <t>Pemasangan 1 m2 lantai ubin warna uk. 60x60 cm (1SP : 2PP)</t>
  </si>
  <si>
    <t>Pemasangan 1 m' plint ubin warna uk. 10 s.d. 15x20 cm (1SP : 2PP)</t>
  </si>
  <si>
    <t>Pemasangan 1 m' plint ubin warna uk. 10 s.d. 15x30 cm (1SP : 2PP)</t>
  </si>
  <si>
    <t>Pemasangan 1 m' plint ubin warna uk. 10 s.d. 15x40 cm (1SP : 2PP)</t>
  </si>
  <si>
    <t>2,625</t>
  </si>
  <si>
    <t>Pemasangan 1 m' plint ubin warna uk. 10 s.d. 15x60 cm (1SP : 2PP)</t>
  </si>
  <si>
    <t>Pemasangan 1 m2 lantai ubin teraso uk. 30x30 cm (1SP : 2PP)</t>
  </si>
  <si>
    <t>Pemasangan 1 m2 lantai ubin teraso uk. 40x40 cm (1SP : 2PP)</t>
  </si>
  <si>
    <t xml:space="preserve">Pemasangan 1 m2 lantai teraso cor di tempat, tebal 3cm  </t>
  </si>
  <si>
    <t>Pemasangan 1 m' plint ubin teraso uk. 10 s.d. 15x30 cm (1SP : 2PP)</t>
  </si>
  <si>
    <t>Pemasangan 1 m' plint ubin teraso uk. 10 s.d. 15x40 cm (1SP : 2PP)</t>
  </si>
  <si>
    <t xml:space="preserve">Pemasangan 1 m2 lantai ubin granit uk. 30x30 cm (1SP : 2PP) </t>
  </si>
  <si>
    <t xml:space="preserve">Pemasangan 1 m2 lantai ubin granit uk. 40x40 cm (1SP : 2PP) </t>
  </si>
  <si>
    <t xml:space="preserve">Pemasangan 1 m2 lantai ubin granit uk. 60x60 cm (1SP : 2PP) </t>
  </si>
  <si>
    <t>Pemasangan 1 m' plint ubin granit uk. 10 s.d. 15x30 cm (1SP : 2PP)</t>
  </si>
  <si>
    <t>Pemasangan 1 m' plint ubin granit uk. 10 s.d. 15x40 cm (1SP : 2PP)</t>
  </si>
  <si>
    <t>Pemasangan 1 m' plint ubin granit uk. 10 s.d. 15x60 cm (1SP : 2PP)</t>
  </si>
  <si>
    <t>Pemasangan 1 m2 lantai ubin teralux marmer uk. 30x30 cm (1SP : 2PP)</t>
  </si>
  <si>
    <t>Pemasangan 1 m2 lantai ubin teralux marmer uk. 40x40 cm (1SP : 2PP)</t>
  </si>
  <si>
    <t>Pemasangan 1 m2 lantai ubin teralux marmer uk. 60x60 cm (1SP : 2PP)</t>
  </si>
  <si>
    <t>Pemasangan 1 m' plint ubin teralux kerang uk. 10 s.d. 15x30 cm (1SP : 2PP)</t>
  </si>
  <si>
    <t>Pemasangan 1 m' plint ubin teralux kerang uk. 10 s.d. 15x40 cm (1SP : 2PP)</t>
  </si>
  <si>
    <t>Pemasangan 1 m' plint ubin teralux kerang uk. 10 s.d. 15x60 cm (1SP : 2PP)</t>
  </si>
  <si>
    <t>Pemasangan 1 m' plint ubin teralux marmer uk. 10 s.d. 15x30 cm (1SP : 2PP)</t>
  </si>
  <si>
    <t>Pemasangan 1 m' plint ubin teralux marmer uk. 10 s.d. 15x40 cm (1SP : 2PP)</t>
  </si>
  <si>
    <t>Pemasangan 1 m' plint ubin teralux marmer uk. 10 s.d. 15x60 cm (1SP : 2PP)</t>
  </si>
  <si>
    <t>Pemasangan 1 m2 lantai keramik artistik uk. 8x8 cm (1SP : 2PP)</t>
  </si>
  <si>
    <t>Pemasangan 1 m2 lantai keramik artistik uk. 10x10 cm (1SP : 2PP)</t>
  </si>
  <si>
    <t>Pemasangan 1 m2 lantai keramik artistik uk. 20x20 cm (1SP : 2PP)</t>
  </si>
  <si>
    <t>Pemasangan 1 m2 lantai keramik artistik uk. 30x30 cm (1SP : 2PP)</t>
  </si>
  <si>
    <t>Pemasangan 1 m2 lantai keramik artistik uk. 40x40 cm (1SP : 2PP)</t>
  </si>
  <si>
    <t>Pemasangan 1 m' plint internal cove artistik uk. 5x5x20 cm (1SP : 2PP)</t>
  </si>
  <si>
    <t>Pemasangan 1 m2 lantai keramik uk. 20x20 cm (1SP : 2PP)</t>
  </si>
  <si>
    <t>Pemasangan 1 m2 lantai keramik uk. 30x30 cm (1SP : 2PP)</t>
  </si>
  <si>
    <t>Pemasangan 1 m2 lantai keramik uk. 40x40 cm (1SP : 2PP)</t>
  </si>
  <si>
    <t>Pemasangan 1 m' plint keramik uk. 10 s.d. 15x20 cm (1SP : 2PP)</t>
  </si>
  <si>
    <t>Pemasangan 1 m' plint keramik uk. 10 s.d. 15x30 cm (1SP : 2PP)</t>
  </si>
  <si>
    <t>Pemasangan 1 m' plint keramik uk. 10 s.d. 15x40 cm (1SP : 2PP)</t>
  </si>
  <si>
    <t>Pemasangan 1 m' plint keramik uk. 10 s.d. 15x60 cm (1SP : 2PP)</t>
  </si>
  <si>
    <t>Pemasangan 1 m2 lantai marmer uk. 100x100 cm</t>
  </si>
  <si>
    <t>Pemasangan 1 m2 lantai karpet</t>
  </si>
  <si>
    <t>Pemasangan 1 m2 underlayer (pelapis bawah karpet)</t>
  </si>
  <si>
    <t>Pemasangan 1 m2 lantai parquet kayu solid</t>
  </si>
  <si>
    <t>Pemasangan 1 m2 lantai engineering wood</t>
  </si>
  <si>
    <t>Pemasangan 1 m' plint kayu tebal 2 cm lebar 10 cm</t>
  </si>
  <si>
    <t>Pemasangan 1 m2 lantai vinyl uk. 30x30 cm</t>
  </si>
  <si>
    <t>Pemasangan 1 m' plint vinyl uk. 15x30 cm</t>
  </si>
  <si>
    <t>Pemasangan 1 m2 floor hardener</t>
  </si>
  <si>
    <t>Pemasangan 1 m2 lantai UPVC decking</t>
  </si>
  <si>
    <t>Pemolesan 1 m2 lantai ubin teraso, granit, marmer</t>
  </si>
  <si>
    <t>Pemasangan 1 m2 dinding keramik artistik uk. 10x20 cm (1SP : 2PP)</t>
  </si>
  <si>
    <t>Pemasangan 1 m2 dinding keramik artistik uk. 5x20 cm (1SP : 2PP)</t>
  </si>
  <si>
    <t>Pemasangan 1 m2 dinding keramik uk. 10x20 cm (1SP : 2PP)</t>
  </si>
  <si>
    <t>Pemasangan 1 m2 dinding keramik uk. 20x20 cm (1SP : 2PP)</t>
  </si>
  <si>
    <t>Pemasangan 1 m2 dinding porselen uk. 11x11 cm (1SP : 2PP)</t>
  </si>
  <si>
    <t>Pemasangan 1 m2 dinding porselen uk. 10x20 cm (1SP : 2PP)</t>
  </si>
  <si>
    <t>Pemasangan 1 m2 dinding porselen uk. 20x20 cm (1SP : 2PP)</t>
  </si>
  <si>
    <t>Pemasangan 1 m2 dinding bata pelapis uk. 3x7x24 cm</t>
  </si>
  <si>
    <t>Pemasangan 1 m2 dinding batu paras</t>
  </si>
  <si>
    <t>Pemasangan 1 m2 dinding batu tempel hitam</t>
  </si>
  <si>
    <t>Pemasangan 1 m2 wallpaper lebar 50 cm</t>
  </si>
  <si>
    <t>Pemasangan 1 m2 dinding pemisah plywood rangkap, rangka kayu kelas II</t>
  </si>
  <si>
    <t>Lem Kayu</t>
  </si>
  <si>
    <t>Pemasangan 1 m2 dinding lambisering dari papan kayu kelas I</t>
  </si>
  <si>
    <t>Pemasangan 1 m2 dinding bilik, rangka kayu kelas III atau IV</t>
  </si>
  <si>
    <t>Bilik Bambu</t>
  </si>
  <si>
    <t>Pemasangan kering 1 m2 dinding marmer 100x100 cm tebal 2 cm</t>
  </si>
  <si>
    <t>Pemasangan basah 1 m2 dinding marmer 100x100 cm tebal 2 cm</t>
  </si>
  <si>
    <t>Pemasangan 1 m2 rangka besi hollow galvanis 40x40 mm, modul 60x120 cm, untuk partisi</t>
  </si>
  <si>
    <t>Pemasangan 1 m2 rangka dinding pemisah 60x120 cm kayu kelas II atau III</t>
  </si>
  <si>
    <t>Pemasangan 1 m2 rolling door besi</t>
  </si>
  <si>
    <t>Pemasangan 1 m2 rolling door alumunium</t>
  </si>
  <si>
    <t>Pemasangan 1 m2 pintu lipat PVC</t>
  </si>
  <si>
    <t>Pemasangan 1 m2 pintu aluminium strip lebar 8 cm</t>
  </si>
  <si>
    <t>Profil Aluminium</t>
  </si>
  <si>
    <t>Aluminium Strip</t>
  </si>
  <si>
    <t>Pemasangan 1 m2 pintu kaca rangka aluminium</t>
  </si>
  <si>
    <t>Pemasangan 1 m2 jendela kaca rangka aluminium</t>
  </si>
  <si>
    <t>Pembuatan dan pemasangan 1 m2 pintu klamp standar, kayu kelas II</t>
  </si>
  <si>
    <t>Pembuatan dan pemasangan 1 m2 pintu klamp sederhana, kayu kelas III</t>
  </si>
  <si>
    <t>Pembuatan 1 m2 pintu dan jendela kaca, kayu kelas I atau II</t>
  </si>
  <si>
    <t>Pembuatan 1 m2 pintu dan jendela jalusi, kayu kelas I atau II</t>
  </si>
  <si>
    <t>Pembuatan 1 m2 daun pintu panel, kayu kelas I atau II</t>
  </si>
  <si>
    <t>Pembuatan 1 m2 daun pintu plywood rangkap, rangka kayu kelas II tertutup (lebar s.d. 90 cm)</t>
  </si>
  <si>
    <t>Pembuatan 1 m2 daun pintu plywood rangkap, rangka expose kayu kelas I atau II</t>
  </si>
  <si>
    <t xml:space="preserve">Pembuatan dan pemasangan 1 buah pintu panel kayu lapis timbal di tengah (khusus RS/Laboratorium/R.Radiologi) </t>
  </si>
  <si>
    <t xml:space="preserve">Pembuatan dan pemasangan 1 m2 pintu besi pelat baja tebal 2 mm rangkap, rangka baja siku </t>
  </si>
  <si>
    <t>Kawat Las</t>
  </si>
  <si>
    <t>Pemasangan 1 buah pintu besi tahan api</t>
  </si>
  <si>
    <t>Pemasangan 1 m2 pintu engineering wood</t>
  </si>
  <si>
    <t>Pemasangan 1 m2 jendela nako dan tralis</t>
  </si>
  <si>
    <t>Pemasangan 1 m' kusen aluminium</t>
  </si>
  <si>
    <t>Pembuatan dan pemasangan 1 m’ kusen pintu dan kusen jendela, kayu kelas I uk. 6x12 cm</t>
  </si>
  <si>
    <t>Pembuatan dan pemasangan 1 m’ kusen pintu dan kusen jendela, kayu kelas I uk. 6x15 cm</t>
  </si>
  <si>
    <t>Pembuatan dan pemasangan 1 m’ kusen pintu dan kusen jendela, kayu kelas II atau III uk. 6x12 cm</t>
  </si>
  <si>
    <t>Pembuatan dan pemasangan 1 m’ kusen pintu dan kusen jendela, kayu kelas II atau III uk. 6x15 cm</t>
  </si>
  <si>
    <t>Pembuatan dan pemasangan 1 m2 jalusi kusen, kayu kelas I atau II</t>
  </si>
  <si>
    <t>Pemasangan 1 buah kunci tanam antik</t>
  </si>
  <si>
    <t>Pemasangan 1 buah kunci tanam biasa</t>
  </si>
  <si>
    <t>Pemasangan 1 buah kunci tanam kamar mandi</t>
  </si>
  <si>
    <t>Pemasangan 1 buah kunci tanam silinder</t>
  </si>
  <si>
    <t>Pemasangan 1 buah engsel pintu</t>
  </si>
  <si>
    <t>Pemasangan 1 buah engsel tanam (floor hinge)</t>
  </si>
  <si>
    <t>Pemasangan 1 buah engsel jendela kupu-kupu</t>
  </si>
  <si>
    <t>Pemasangan 1 buah engsel angin</t>
  </si>
  <si>
    <t>Pemasangan 1 buah spring knip untuk jendela</t>
  </si>
  <si>
    <t>Pemasangan 1 buah kait angin</t>
  </si>
  <si>
    <t>Pengelasan</t>
  </si>
  <si>
    <t>cm</t>
  </si>
  <si>
    <t>Pemasangan 1 buah kunci lemari</t>
  </si>
  <si>
    <t>Pemasangan 1 buah grendel</t>
  </si>
  <si>
    <t>Pemasangan 1 buah grendel tanam</t>
  </si>
  <si>
    <t>Pemasangan 1 m2 sunscreen alumunium</t>
  </si>
  <si>
    <t>Pemasangan 1 m2 kaca polos tebal 3 mm</t>
  </si>
  <si>
    <t>Pemasangan 1 m2 kaca polos tebal 5 mm</t>
  </si>
  <si>
    <t>Pemasangan 1 m2 kaca polos tebal 6 mm</t>
  </si>
  <si>
    <t>Pemasangan 1 m2 kaca polos tebal 8 mm</t>
  </si>
  <si>
    <t>Pemasangan 1 m2 kaca buram tebal 12 mm</t>
  </si>
  <si>
    <t>Pemasangan 1 m2 kaca cermin tebal 5 mm</t>
  </si>
  <si>
    <t>Pemasangan 1 m2 kaca cermin tebal 8 mm</t>
  </si>
  <si>
    <t>Pemasangan 1 m2 kaca wireglass tebal 5 mm</t>
  </si>
  <si>
    <t>Pemasangan 1 m2 kaca patri tebal 5 mm</t>
  </si>
  <si>
    <t>Pemasangan 1 m2 kaca laminated tebal 16 mm (8 mm double)</t>
  </si>
  <si>
    <t>Pemasangan 1 m2 kaca laminated tebal 16 mm (8 mm double) dengan aluminium frame</t>
  </si>
  <si>
    <t>Pemasangan 1 m2 kaca tempered tebal 12 mm</t>
  </si>
  <si>
    <t>Pemasangan 1 m2 kaca laminated tebal 12 mm dengan aluminium frame</t>
  </si>
  <si>
    <t>Pemasangan 1 m' slimar aluminium</t>
  </si>
  <si>
    <t>Pemasangan 1 m2 profil jalusi aluminium</t>
  </si>
  <si>
    <t>Pemasangan 1 m2 Aluminium Composite Panel rangka besi hollow 40.40.1,2 mm</t>
  </si>
  <si>
    <t>Asesoris rangka</t>
  </si>
  <si>
    <t>Asesoris ACP</t>
  </si>
  <si>
    <t xml:space="preserve">Pengelasan 1 m’ dengan las listrik </t>
  </si>
  <si>
    <t>Jumlah  (A+B+C)</t>
  </si>
  <si>
    <t>Pembuatan dan pemasangan 1 m' railing besi pengaman tinggi 1.2 m</t>
  </si>
  <si>
    <t>Pembuatan dan pemasangan 1 m' railing tangga/ramp dan hand rail tinggi 0.85 m dan 0.65 m</t>
  </si>
  <si>
    <t>Pengikisan/pengerokan 1 m2 permukaan cat lama (cat minyak)</t>
  </si>
  <si>
    <t>Pencucian 1 m2 permukaan tembok yang pernah dicat</t>
  </si>
  <si>
    <t>Pengerokan 1 m2 karat pada permukaan baja cara manual</t>
  </si>
  <si>
    <t>Pengecatan 1 m2 bidang kayu baru (1 lapis plamir, 1 lapis cat dasar, 2 lapis cat penutup)</t>
  </si>
  <si>
    <t>Pengecatan 1 m2 bidang kayu baru (1 lapis plamir, 1 lapis cat dasar, 3 lapis cat penutup)</t>
  </si>
  <si>
    <t>Pelaburan 1 m2 bidang kayu dengan teak oil</t>
  </si>
  <si>
    <t>Pelaburan 1 m2 bidang kayu dengan pelitur</t>
  </si>
  <si>
    <t>Pelaburan 1 m2 bidang kayu dengan vernis</t>
  </si>
  <si>
    <t>Pelaburan 1 m2 tembok baru dengan kapur padam (kapur pemutih)</t>
  </si>
  <si>
    <t>Pelaburan 1 m2 tembok lama dengan kapur padam (kapur pemutih)</t>
  </si>
  <si>
    <t>Pengecatan 1 m2 permukaan baja galvanis 3 lapis cat terakhir secara semprot</t>
  </si>
  <si>
    <t>Pengecatan 1 m2 permukaan baja galvanis secara manual sistem 3 lapis</t>
  </si>
  <si>
    <t>Pengecatan 1 m2 permukaan baja dengan menie besi dengan perancah</t>
  </si>
  <si>
    <t>Pengecatan 1 m2 permukaan baja galvanis secara manual sistem 4 lapis</t>
  </si>
  <si>
    <t>Pengecatan 1 m2 permukaan baja galvanis secara manual sistem 1 lapis cat penutup</t>
  </si>
  <si>
    <t>Pengecatan 1 m2 plafon (1 lapis cat dasar dan 2 lapis cat penutup)</t>
  </si>
  <si>
    <t xml:space="preserve">Pengecatan 1 m2 cat epoxy tebal 2 mm </t>
  </si>
  <si>
    <t>Pelituran 1 m2 dengan pelitur melamic</t>
  </si>
  <si>
    <t>Pemasangan 1 buah closet duduk/monoblock</t>
  </si>
  <si>
    <t>Pemasangan 1 buah closet jongkok</t>
  </si>
  <si>
    <t>Pasangan bata 1:3</t>
  </si>
  <si>
    <t>Pemasangan 1 m2 kubikel toilet</t>
  </si>
  <si>
    <t>Pemasangan 1 buah urinoir</t>
  </si>
  <si>
    <t>Pemasangan 1 buah partisi urinoir</t>
  </si>
  <si>
    <t>Pemasangan 1 buah wastafel</t>
  </si>
  <si>
    <t>Beton 1:2:3</t>
  </si>
  <si>
    <t>Pemasangan 1 buah bathup</t>
  </si>
  <si>
    <t>Pemasangan 1 buah floor drain stainless steel</t>
  </si>
  <si>
    <t>Pemasangan 1 buah kran diameter ½" atau 3/4"</t>
  </si>
  <si>
    <t>Pemasangan 1 buah jet washer</t>
  </si>
  <si>
    <t>Pemasangan 1 buah gantungan baju (robe hook)</t>
  </si>
  <si>
    <t>Pemasangan 1 buah towel bar</t>
  </si>
  <si>
    <t>Pemasangan 1 buah grab bar</t>
  </si>
  <si>
    <t>Pemasangan 1 buah soap holder</t>
  </si>
  <si>
    <t>Pemasangan 1 buah tissue holder</t>
  </si>
  <si>
    <t>Pemasangan 1 unit roof tank fiberglass kap. 4 m3</t>
  </si>
  <si>
    <t>Pemasangan 1 unit roof tank fiberglass kap. 12 m3</t>
  </si>
  <si>
    <t>Pemasangan 1 unit roof tank stainless kap. 2 m3</t>
  </si>
  <si>
    <t>Pemasangan 1 unit roof tank stainless kap. 4 m3</t>
  </si>
  <si>
    <t>Pemasangan 1 unit roof tank stainless kap. 12 m3</t>
  </si>
  <si>
    <t>Pemasangan 1 unit tangki toren kap. 0,7 m3</t>
  </si>
  <si>
    <t>Pemasangan 1 unit tangki toren kap. 1,5 m3</t>
  </si>
  <si>
    <t>Pemasangan 1 unit tangki toren kap. 2,5 m3</t>
  </si>
  <si>
    <t>Pemasangan 1 unit tangki toren kap. 3 m3</t>
  </si>
  <si>
    <t>Pemasangan 1 unit tangki toren kap. 4 m3</t>
  </si>
  <si>
    <t>Pemasangan 1 unit tangki toren kap. 5 m3</t>
  </si>
  <si>
    <t>Pemasangan 1 unit tangki toren kap. 5,5 m3</t>
  </si>
  <si>
    <t>Pemasangan 1 unit tangki toren kap. 6 m3</t>
  </si>
  <si>
    <t>Pemasangan 1 unit pompa transfer 150 lpm; centrifugal end suction</t>
  </si>
  <si>
    <t>Pemasangan 1 unit pompa booster 450 lpm; centrifugal end suction</t>
  </si>
  <si>
    <t>Pemasangan 1 unit pompa booster 150 lpm; vertical in line-packaged</t>
  </si>
  <si>
    <t>Pemasangan 1 unit pompa jet 27 lpm</t>
  </si>
  <si>
    <t>Pemasangan 1 unit pompa jet 34 lpm</t>
  </si>
  <si>
    <t>Pemasangan 1 unit pompa jet 100 lpm</t>
  </si>
  <si>
    <t>Pemasangan 1 unit pompa lift 80 lpm</t>
  </si>
  <si>
    <t>Pemasangan 1 unit pompa lift 250 lpm</t>
  </si>
  <si>
    <t xml:space="preserve">Pemasangan 1 unit sand filter kap. 0,1 m3 / hari </t>
  </si>
  <si>
    <t xml:space="preserve">Pemasangan 1 unit sand filter kap. 14 m3 / hari </t>
  </si>
  <si>
    <t xml:space="preserve">Pemasangan 1 unit carbon filter kap. 0,1 m3 / hari </t>
  </si>
  <si>
    <t xml:space="preserve">Pemasangan 1 unit carbon filter kap. 0,6 m3 / hari </t>
  </si>
  <si>
    <t xml:space="preserve">Pemasangan 1 unit silika filter kap. 0,1 m3 / hari </t>
  </si>
  <si>
    <t>Pemasangan 1 set priming tank 500 liter</t>
  </si>
  <si>
    <t>Pemasangan 1 set priming tank 800 liter</t>
  </si>
  <si>
    <t>Pemasangan 1 set priming tank 1.000 liter</t>
  </si>
  <si>
    <t>Pemasangan 1 set priming tank 2.000 liter</t>
  </si>
  <si>
    <t>Pemasangan 1 set pressure tank 1.000 liter</t>
  </si>
  <si>
    <r>
      <t>Pemasangan 1 buah bak mandi teraso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</si>
  <si>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mandi pasangan bata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</si>
  <si>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0,3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</si>
  <si>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fiberglass vol. 1 m</t>
    </r>
    <r>
      <rPr>
        <b/>
        <vertAlign val="superscript"/>
        <sz val="11"/>
        <color rgb="FF000000"/>
        <rFont val="Arial"/>
        <family val="2"/>
      </rPr>
      <t>3</t>
    </r>
  </si>
  <si>
    <r>
      <t>Pemasangan 1 buah bak beton vol. 1 m</t>
    </r>
    <r>
      <rPr>
        <b/>
        <vertAlign val="superscript"/>
        <sz val="11"/>
        <rFont val="Arial"/>
        <family val="2"/>
      </rPr>
      <t>3</t>
    </r>
  </si>
  <si>
    <t>Pipa PVC AW Ø 3/4" (m)</t>
  </si>
  <si>
    <t>Kayu papan kelas III (m2)</t>
  </si>
  <si>
    <t>Pemasangan 1 set Sewage Treatment Plant (STP) fiberglass kap. 2 m3</t>
  </si>
  <si>
    <t>Pemasangan 1 set Sewage Treatment Plant (STP) fiberglass kap. 5 m3</t>
  </si>
  <si>
    <t>Pemasangan 1 set Sewage Treatment Plant (STP) fiberglass kap. 10 m3</t>
  </si>
  <si>
    <t>Pemasangan 1 set Sewage Treatment Plant (STP) fiberglass kap. 30 m3</t>
  </si>
  <si>
    <t>Pemasangan 1 set Sewage Treatment Plant (STP) precast kap. 30 m3</t>
  </si>
  <si>
    <t xml:space="preserve">Pemasangan 1 unit pompa sump pit air kotor 100 m3/jam, submersible cutter pump </t>
  </si>
  <si>
    <t>Pemasangan 1 unit grease trap portable fiberglass, kap. 30 Liter</t>
  </si>
  <si>
    <t>Pemasangan 1 unit grease trap portable stainless, kap. 30 Liter</t>
  </si>
  <si>
    <t>Pemasangan 1 unit grease trap central fiberglass, kap. 5 m3</t>
  </si>
  <si>
    <t>NB: Sewage Treatment Plant (SPT) sudah termasuk asesoris</t>
  </si>
  <si>
    <t>Pemasangan 1 buah bak kontrol pas. bata 30x30 cm tinggi 35 cm dengan tutup beton</t>
  </si>
  <si>
    <t>Pemasangan 1 buah bak kontrol pas. bata 45x45 cm tinggi 50 cm dengan tutup beton</t>
  </si>
  <si>
    <t>Pemasangan 1 buah bak kontrol pas. bata 60x60 cm tinggi 65 cm dengan tutup beton</t>
  </si>
  <si>
    <t>Pipa PVC AW Ø 1/2" (m)</t>
  </si>
  <si>
    <t xml:space="preserve">Pemasangan 1 m' kabel NYY 1 x 4 mm² </t>
  </si>
  <si>
    <t xml:space="preserve">Pemasangan 1 m' kabel NYY 1 x 6 mm² </t>
  </si>
  <si>
    <t xml:space="preserve">Pemasangan 1 m' kabel NYY 1 x 10 mm² </t>
  </si>
  <si>
    <t xml:space="preserve">Pemasangan 1 m' kabel NYY 1 x 16 mm² </t>
  </si>
  <si>
    <t xml:space="preserve">Pemasangan 1 m' kabel NYY 1 x 25 mm² </t>
  </si>
  <si>
    <t xml:space="preserve">Pemasangan 1 m' kabel NYY 1 x 35 mm² </t>
  </si>
  <si>
    <t xml:space="preserve">Pemasangan 1 m' kabel NYY 1 x 50 mm² </t>
  </si>
  <si>
    <t xml:space="preserve">Pemasangan 1 m' kabel NYY 1 x 70 mm² </t>
  </si>
  <si>
    <t xml:space="preserve">Pemasangan 1 m' kabel NYY 1 x 95 mm² </t>
  </si>
  <si>
    <t xml:space="preserve">Pemasangan 1 m' kabel NYY 1 x 120 mm² </t>
  </si>
  <si>
    <t xml:space="preserve">Pemasangan 1 m' kabel NYY 1 x 150 mm² </t>
  </si>
  <si>
    <t xml:space="preserve">Pemasangan 1 m' kabel NYY 1 x 185 mm² </t>
  </si>
  <si>
    <t xml:space="preserve">Pemasangan 1 m' kabel NYY 1 x 250 mm² </t>
  </si>
  <si>
    <t xml:space="preserve">Pemasangan 1 m' kabel NYY 1 x 300 mm² </t>
  </si>
  <si>
    <t xml:space="preserve">Pemasangan 1 m' kabel NYY 1 x 400 mm² </t>
  </si>
  <si>
    <t xml:space="preserve">Pemasangan 1 m' kabel NYY 1 x 500 mm² </t>
  </si>
  <si>
    <t xml:space="preserve">Pemasangan 1 m' kabel NYY 1 x 630 mm² </t>
  </si>
  <si>
    <t xml:space="preserve">Pemasangan 1 m' kabel NYY 2 x 1,5 mm² </t>
  </si>
  <si>
    <t xml:space="preserve">Pemasangan 1 m' kabel NYY 2 x 2,5 mm² </t>
  </si>
  <si>
    <t xml:space="preserve">Pemasangan 1 m' kabel NYY 2 x 4 mm² </t>
  </si>
  <si>
    <t xml:space="preserve">Pemasangan 1 m' kabel NYY 2 x 6 mm² </t>
  </si>
  <si>
    <t xml:space="preserve">Pemasangan 1 m' kabel NYY 2 x 10 mm² </t>
  </si>
  <si>
    <t xml:space="preserve">Pemasangan 1 m' kabel NYY 2 x 16 mm² </t>
  </si>
  <si>
    <t xml:space="preserve">Pemasangan 1 m' kabel NYY 3 x 1,5 mm² </t>
  </si>
  <si>
    <t xml:space="preserve">Pemasangan 1 m' kabel NYY 3 x 2,5 mm² </t>
  </si>
  <si>
    <t xml:space="preserve">Pemasangan 1 m' kabel NYY 3 x 4 mm² </t>
  </si>
  <si>
    <t xml:space="preserve">Pemasangan 1 m' kabel NYY 3 x 6 mm² </t>
  </si>
  <si>
    <t xml:space="preserve">Pemasangan 1 m' kabel NYY 3 x 10 mm² </t>
  </si>
  <si>
    <t xml:space="preserve">Pemasangan 1 m' kabel NYY 3 x 16 mm² </t>
  </si>
  <si>
    <t xml:space="preserve">Pemasangan 1 m' kabel NYY 3 x 25 mm² </t>
  </si>
  <si>
    <t xml:space="preserve">Pemasangan 1 m' kabel NYY 3 x 35 mm² </t>
  </si>
  <si>
    <t xml:space="preserve">Pemasangan 1 m' kabel NYY 3 x 50 mm² </t>
  </si>
  <si>
    <t xml:space="preserve">Pemasangan 1 m' kabel NYY 4 x 1,5 mm² </t>
  </si>
  <si>
    <t xml:space="preserve">Pemasangan 1 m' kabel NYY 4 x 2,5 mm² </t>
  </si>
  <si>
    <t xml:space="preserve">Pemasangan 1 m' kabel NYY 4 x 4 mm² </t>
  </si>
  <si>
    <t xml:space="preserve">Pemasangan 1 m' kabel NYY 4 x 6 mm² </t>
  </si>
  <si>
    <t xml:space="preserve">Pemasangan 1 m' kabel NYY 4 x 10 mm² </t>
  </si>
  <si>
    <t xml:space="preserve">Pemasangan 1 m' kabel NYY 4 x 16 mm² </t>
  </si>
  <si>
    <t xml:space="preserve">Pemasangan 1 m' kabel NYY 4 x 25 mm² </t>
  </si>
  <si>
    <t xml:space="preserve">Pemasangan 1 m' kabel NYY 4 x 35 mm² </t>
  </si>
  <si>
    <t xml:space="preserve">Pemasangan 1 m' kabel NYY 4 x 50 mm² </t>
  </si>
  <si>
    <t xml:space="preserve">Pemasangan 1 m' kabel NYY 4 x 70 mm² </t>
  </si>
  <si>
    <t xml:space="preserve">Pemasangan 1 m' kabel NYY 4 x 95 mm² </t>
  </si>
  <si>
    <t xml:space="preserve">Pemasangan 1 m' kabel NYY 4 x 120 mm² </t>
  </si>
  <si>
    <t xml:space="preserve">Pemasangan 1 m' kabel NYY 4 x 150 mm² </t>
  </si>
  <si>
    <t xml:space="preserve">Pemasangan 1 m' kabel NYY 4 x 185 mm² </t>
  </si>
  <si>
    <t xml:space="preserve">Pemasangan 1 m' kabel NYY 4 x 240 mm² </t>
  </si>
  <si>
    <t xml:space="preserve">Pemasangan 1 m' kabel NYY 4 x 300 mm² </t>
  </si>
  <si>
    <t xml:space="preserve">Pemasangan 1 m' kabel NYA 1 x 1,5 mm² </t>
  </si>
  <si>
    <t xml:space="preserve">Pemasangan 1 m' kabel NYA 1 x 2,5 mm² </t>
  </si>
  <si>
    <t xml:space="preserve">Pemasangan 1 m' kabel NYA 1 x 4 mm² </t>
  </si>
  <si>
    <t xml:space="preserve">Pemasangan 1 m' kabel NYA 1 x 6 mm² </t>
  </si>
  <si>
    <t xml:space="preserve">Pemasangan 1 m' kabel NYA 1 x 10 mm² </t>
  </si>
  <si>
    <t xml:space="preserve">Pemasangan 1 m' kabel NYA 1 x 16 mm² </t>
  </si>
  <si>
    <t xml:space="preserve">Pemasangan 1 m' kabel NYA 2 x 1,5 mm² + PVC conduit HI 20 mm²
</t>
  </si>
  <si>
    <t xml:space="preserve">Pemasangan 1 m' kabel NYA 3 x 1,5 mm² + PVC conduit HI 20 mm²
</t>
  </si>
  <si>
    <t xml:space="preserve">Pemasangan 1 m' kabel NYM 2 x 1,5 mm²
</t>
  </si>
  <si>
    <t xml:space="preserve">Pemasangan 1 m' kabel NYM 2 x 2,5 mm²
</t>
  </si>
  <si>
    <t xml:space="preserve">Pemasangan 1 m' kabel NYM 2 x 4 mm²
</t>
  </si>
  <si>
    <t xml:space="preserve">Pemasangan 1 m' kabel NYM 2 x 6 mm²
</t>
  </si>
  <si>
    <t xml:space="preserve">Pemasangan 1 m' kabel NYM 2 x 10 mm²
</t>
  </si>
  <si>
    <t xml:space="preserve">Pemasangan 1 m' kabel NYM 3 x 1,5 mm²
</t>
  </si>
  <si>
    <t xml:space="preserve">Pemasangan 1 m' kabel NYM 3 x 2,5 mm²
</t>
  </si>
  <si>
    <t xml:space="preserve">Pemasangan 1 m' kabel NYM 3 x 4 mm²
</t>
  </si>
  <si>
    <t xml:space="preserve">Pemasangan 1 m' kabel NYM 3 x 6 mm²
</t>
  </si>
  <si>
    <t xml:space="preserve">Pemasangan 1 m' kabel NYM 3 x 10 mm²
</t>
  </si>
  <si>
    <t xml:space="preserve">Pemasangan 1 m' kabel NYM 4 x 1,5 mm²
</t>
  </si>
  <si>
    <t xml:space="preserve">Pemasangan 1 m' kabel NYM 4 x 2,5 mm²
</t>
  </si>
  <si>
    <t xml:space="preserve">Pemasangan 1 m' kabel NYM 4 x 4 mm²
</t>
  </si>
  <si>
    <t xml:space="preserve">Pemasangan 1 m' kabel NYM 4 x 6 mm²
</t>
  </si>
  <si>
    <t xml:space="preserve">Pemasangan 1 m' kabel NYM 4 x 10 mm²
</t>
  </si>
  <si>
    <t xml:space="preserve">Pemasangan 1 m' kabel NYM 4 x 16 mm²
</t>
  </si>
  <si>
    <t xml:space="preserve">Pemasangan 1 m' kabel NYMHY 2 x 1,5 mm²
</t>
  </si>
  <si>
    <t xml:space="preserve">Pemasangan 1 m' kabel NYMHY 2 x 2,5 mm²
</t>
  </si>
  <si>
    <t xml:space="preserve">Pemasangan 1 m' kabel NYMHY 3 x 1,5 mm²
</t>
  </si>
  <si>
    <t xml:space="preserve">Pemasangan 1 m' kabel NYMHY 3 x 2,5 mm²
</t>
  </si>
  <si>
    <t xml:space="preserve">Pemasangan 1 m' kabel NYMHY 4 x 2,5 mm²
</t>
  </si>
  <si>
    <t xml:space="preserve">Pemasangan 1 m' kabel NYMHY 3 x 1,5 mm² + PVC conduit HI 20 mm²
</t>
  </si>
  <si>
    <t xml:space="preserve">Pemasangan 1 m' kabel NYMHY 2 (3 x 1,5 mm²) + PVC conduit HI 20 mm²
</t>
  </si>
  <si>
    <t xml:space="preserve">Pemasangan 1 m' kabel NYFGBY 2 x 1,5 mm²
</t>
  </si>
  <si>
    <t xml:space="preserve">Pemasangan 1 m' kabel NYFGBY 2 x 2,5 mm²
</t>
  </si>
  <si>
    <t xml:space="preserve">Pemasangan 1 m' kabel NYFGBY 2 x 4 mm²
</t>
  </si>
  <si>
    <t xml:space="preserve">Pemasangan 1 m' kabel NYFGBY 2 x 6 mm²
</t>
  </si>
  <si>
    <t xml:space="preserve">Pemasangan 1 m' kabel NYFGBY 2 x 10 mm²
</t>
  </si>
  <si>
    <t xml:space="preserve">Pemasangan 1 m' kabel NYFGBY 2 x 16 mm²
</t>
  </si>
  <si>
    <t xml:space="preserve">Pemasangan 1 m' kabel NYFGBY 3 x 1,5 mm²
</t>
  </si>
  <si>
    <t xml:space="preserve">Pemasangan 1 m' kabel NYFGBY 3 x 2,5 mm²
</t>
  </si>
  <si>
    <t xml:space="preserve">Pemasangan 1 m' kabel NYFGBY 3 x 4 mm²
</t>
  </si>
  <si>
    <t xml:space="preserve">Pemasangan 1 m' kabel NYFGBY 3 x 6 mm²
</t>
  </si>
  <si>
    <t xml:space="preserve">Pemasangan 1 m' kabel NYFGBY 3 x 10 mm²
</t>
  </si>
  <si>
    <t xml:space="preserve">Pemasangan 1 m' kabel NYFGBY 3 x 16 mm²
</t>
  </si>
  <si>
    <t xml:space="preserve">Pemasangan 1 m' kabel NYFGBY 4 x 1,5 mm²
</t>
  </si>
  <si>
    <t xml:space="preserve">Pemasangan 1 m' kabel NYFGBY 4 x 2,5 mm²
</t>
  </si>
  <si>
    <t xml:space="preserve">Pemasangan 1 m' kabel NYFGBY 4 x 4 mm²
</t>
  </si>
  <si>
    <t xml:space="preserve">Pemasangan 1 m' kabel NYFGBY 4 x 6 mm²
</t>
  </si>
  <si>
    <t xml:space="preserve">Pemasangan 1 m' kabel NYFGBY 4 x 10 mm²
</t>
  </si>
  <si>
    <t xml:space="preserve">Pemasangan 1 m' kabel NYFGBY 4 x 16 mm²
</t>
  </si>
  <si>
    <t xml:space="preserve">Pemasangan 1 m' kabel NYFGBY 4 x 25 mm²
</t>
  </si>
  <si>
    <t xml:space="preserve">Pemasangan 1 m' kabel NYFGBY 4 x 35 mm²
</t>
  </si>
  <si>
    <t xml:space="preserve">Pemasangan 1 m' kabel NYFGBY 4 x 50 mm²
</t>
  </si>
  <si>
    <t xml:space="preserve">Pemasangan 1 m' kabel NYFGBY 4 x 70 mm²
</t>
  </si>
  <si>
    <t xml:space="preserve">Pemasangan 1 m' kabel NYFGBY 4 x 95 mm²
</t>
  </si>
  <si>
    <t xml:space="preserve">Pemasangan 1 m' kabel NYFGBY 4 x 120 mm²
</t>
  </si>
  <si>
    <t xml:space="preserve">Pemasangan 1 m' kabel NYFGBY 4 x 150 mm²
</t>
  </si>
  <si>
    <t xml:space="preserve">Pemasangan 1 m' kabel NYFGBY 4 x 185 mm²
</t>
  </si>
  <si>
    <t xml:space="preserve">Pemasangan 1 m' kabel NYFGBY 4 x 240 mm²
</t>
  </si>
  <si>
    <t xml:space="preserve">Pemasangan 1 m' kabel NYFGBY 4 x 300 mm²
</t>
  </si>
  <si>
    <t xml:space="preserve">Pemasangan 1 m' kabel FRC 3 x 2,5 mm²
</t>
  </si>
  <si>
    <t xml:space="preserve">Pemasangan 1 m' kabel FRC 4 x 4 mm²
</t>
  </si>
  <si>
    <t xml:space="preserve">Pemasangan 1 m' kabel FRC 4 x 6 mm²
</t>
  </si>
  <si>
    <t xml:space="preserve">Pemasangan 1 m' kabel FRC 4 x 150 mm²
</t>
  </si>
  <si>
    <t xml:space="preserve">Pemasangan 1 m' kabel FRC 1 x 150 mm²
</t>
  </si>
  <si>
    <t xml:space="preserve">Pemasangan 1 m' kabel BCC 4 mm² (0,04 kg/m)
</t>
  </si>
  <si>
    <t xml:space="preserve">Pemasangan 1 m' kabel BCC 6 mm² (0,06 kg/m)
</t>
  </si>
  <si>
    <t xml:space="preserve">Pemasangan 1 m' kabel BCC 10 mm² (0,10 kg/m)
</t>
  </si>
  <si>
    <t xml:space="preserve">Pemasangan 1 m' kabel BCC 16 mm² (0,16 kg/m)
</t>
  </si>
  <si>
    <t xml:space="preserve">Pemasangan 1 m' kabel BCC 25 mm² (0,25 kg/m)
</t>
  </si>
  <si>
    <t xml:space="preserve">Pemasangan 1 m' kabel BCC 35 mm² (0,35 kg/m)
</t>
  </si>
  <si>
    <t xml:space="preserve">Pemasangan 1 m' kabel BCC 50 mm² (0,50 kg/m)
</t>
  </si>
  <si>
    <t xml:space="preserve">Pemasangan 1 m' kabel BCC 70 mm² (0,70 kg/m)
</t>
  </si>
  <si>
    <t xml:space="preserve">Pemasangan 1 m' kabel BCC 95 mm² (0,95 kg/m)
</t>
  </si>
  <si>
    <t xml:space="preserve">Pemasangan 1 unit kabel tray (horizontal) 500 x 100 mm
</t>
  </si>
  <si>
    <t xml:space="preserve">Pemasangan 1 unit kabel tray (horizontal) 400 x 100 mm
</t>
  </si>
  <si>
    <t xml:space="preserve">Pemasangan 1 unit kabel tray (horizontal) 300 x 100 mm
</t>
  </si>
  <si>
    <t xml:space="preserve">Pemasangan 1 unit kabel tray (horizontal) 200 x 100 mm
</t>
  </si>
  <si>
    <t xml:space="preserve">Pemasangan 1 unit kabel tray (vertikal) 600 x 100 mm
</t>
  </si>
  <si>
    <t xml:space="preserve">Pemasangan 1 unit kabel tray (vertikal) 500 x 100 mm
</t>
  </si>
  <si>
    <t xml:space="preserve">Pemasangan 1 unit kabel tray (vertikal) 400 x 100 mm
</t>
  </si>
  <si>
    <t xml:space="preserve">Pemasangan 1 unit kabel tray (vertikal) 300 x 100 mm
</t>
  </si>
  <si>
    <t xml:space="preserve">Pemasangan 1 unit kabel tray (vertikal) 200 x 100 mm
</t>
  </si>
  <si>
    <t xml:space="preserve">Pemasangan 1 unit pasang baja ringan 75 x 35 mm + Hanger
</t>
  </si>
  <si>
    <r>
      <t>Pemasangan 1 m' kabel FRC 2 x 1,5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</si>
  <si>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r>
      <t>Pemasangan 1 m' kabel FRC 2 x 2,5 mm² + PVC Conduit HI 20 mm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
</t>
    </r>
  </si>
  <si>
    <t>Baja ringan C75 x 1,00 mm (m)</t>
  </si>
  <si>
    <t>URAIAN PEKERJAAN</t>
  </si>
  <si>
    <t>btg</t>
  </si>
  <si>
    <t>tgl</t>
  </si>
  <si>
    <t>Ha</t>
  </si>
  <si>
    <t>PEKERJAAN GALIAN TANAH</t>
  </si>
  <si>
    <t>PEKERJAAN TIMBUNAN DAN PEMADATAN</t>
  </si>
  <si>
    <t>I</t>
  </si>
  <si>
    <t>L</t>
  </si>
  <si>
    <t>PEKERJAAN KAYU</t>
  </si>
  <si>
    <t>V</t>
  </si>
  <si>
    <t>Porselen 11x11 cm (dus)</t>
  </si>
  <si>
    <t>DAFTAR HARGA SATUAN PEKERJAAN (DHSP)</t>
  </si>
  <si>
    <t>BIDANG CIPTA KARYA</t>
  </si>
  <si>
    <t>Kode</t>
  </si>
  <si>
    <t>L.01</t>
  </si>
  <si>
    <t>L.02</t>
  </si>
  <si>
    <t>L.03</t>
  </si>
  <si>
    <t>L.04</t>
  </si>
  <si>
    <t>L.05</t>
  </si>
  <si>
    <t>L.06</t>
  </si>
  <si>
    <t>L.07</t>
  </si>
  <si>
    <t>L.08</t>
  </si>
  <si>
    <t>L.09</t>
  </si>
  <si>
    <t>Tukang penganyam bronjong</t>
  </si>
  <si>
    <t>Tukang tebas</t>
  </si>
  <si>
    <t>Tukang las geotextile</t>
  </si>
  <si>
    <t>Tukang kaca</t>
  </si>
  <si>
    <t>Tukang tanam</t>
  </si>
  <si>
    <t>Tukang pemelihara taman</t>
  </si>
  <si>
    <t>L.10</t>
  </si>
  <si>
    <t>L.11</t>
  </si>
  <si>
    <t>DIVISI 1 Persiapan lapangan/site work</t>
  </si>
  <si>
    <t>1.1.1</t>
  </si>
  <si>
    <t>Pembuatan pagar proyek</t>
  </si>
  <si>
    <t>1.1.1.1</t>
  </si>
  <si>
    <t>Kaso 5/7 kayu kelas II</t>
  </si>
  <si>
    <t>Papan Kayu ukuran 2/20 cm</t>
  </si>
  <si>
    <t>Paku biasa 5 inchi</t>
  </si>
  <si>
    <t>Semen Portland (PC)</t>
  </si>
  <si>
    <t>Pasir Beton</t>
  </si>
  <si>
    <t>Kerikil</t>
  </si>
  <si>
    <t>1.1.1.2</t>
  </si>
  <si>
    <t>1.1.1.3</t>
  </si>
  <si>
    <t>Seng gelombang</t>
  </si>
  <si>
    <t>1.1.1.4</t>
  </si>
  <si>
    <t>Seng gelombang bjls  30 panjang 180 cm</t>
  </si>
  <si>
    <t>Pembuatan Pagar Proyek</t>
  </si>
  <si>
    <t>Baja L 40.40.4</t>
  </si>
  <si>
    <t>Kawat seng 3mm</t>
  </si>
  <si>
    <t>Pasangan batu ukuran 20/50 t=40cm</t>
  </si>
  <si>
    <t>1.1.1.5</t>
  </si>
  <si>
    <t>1.2.1</t>
  </si>
  <si>
    <t>Tanah Biasa</t>
  </si>
  <si>
    <t>1.2.1.1</t>
  </si>
  <si>
    <t>Cara Manual</t>
  </si>
  <si>
    <t>1.2.1.1.1</t>
  </si>
  <si>
    <t>1.1.1.6</t>
  </si>
  <si>
    <t>Pemasangan 1 m2 panel beton pracetak 50x50x240 untuk pagar</t>
  </si>
  <si>
    <t>Kolom beton pracetak</t>
  </si>
  <si>
    <t>Panel beton pracetak</t>
  </si>
  <si>
    <t>1.1.2</t>
  </si>
  <si>
    <t>Alat dan/atau sarana penunjang</t>
  </si>
  <si>
    <t>1.1.2.1</t>
  </si>
  <si>
    <t>Tukang pelitur</t>
  </si>
  <si>
    <t>Tiang kayu 8/12 kelas II tinggi 4m</t>
  </si>
  <si>
    <t>Frame besi L.30.30.3</t>
  </si>
  <si>
    <t>Paku campuran 5 cm + 7 cm</t>
  </si>
  <si>
    <t>Cat kayu</t>
  </si>
  <si>
    <t>Paku</t>
  </si>
  <si>
    <t>**)</t>
  </si>
  <si>
    <t>***)</t>
  </si>
  <si>
    <t>*) L.02</t>
  </si>
  <si>
    <t>*)</t>
  </si>
  <si>
    <t>Sesuai kebutuhan cat labur/tulis dan/atau cat semprot</t>
  </si>
  <si>
    <t>Koefisien disesuaikan dengan kebutuhan, dalam contoh ini papan nama ukuran 0.8 x 1.2 m2</t>
  </si>
  <si>
    <t>Disesuaikan kebutuhan, misalnya dapat menggunakan frame kayu atau allumunium</t>
  </si>
  <si>
    <t>1 buah papan nama pekerjaan ukuran 0.8x1.2 menggunakan multiflex 18 mm, frame besi siku dan tiang kayu 8/12</t>
  </si>
  <si>
    <t>1.1.2.2</t>
  </si>
  <si>
    <t>1 buah papan nama pekerjaan ukuran 0.6x08 menggunakan multiplex 10 mm, frame allumunium siku dan tiang kayu 5/7, printing banner plastik</t>
  </si>
  <si>
    <t>Multiplek tebal 9 mm</t>
  </si>
  <si>
    <t>Tiang kayu 5/7 kelas II tinggi 3m</t>
  </si>
  <si>
    <t>Frame Allum L.10.1</t>
  </si>
  <si>
    <t>Banner plastik 0.6x0.8 m2</t>
  </si>
  <si>
    <t>Kayu</t>
  </si>
  <si>
    <t>Besi strip</t>
  </si>
  <si>
    <t>Pasir pasang</t>
  </si>
  <si>
    <t>Koral Beton</t>
  </si>
  <si>
    <t>Seng pelat</t>
  </si>
  <si>
    <t>Kaca polos</t>
  </si>
  <si>
    <t>Kunci tanam</t>
  </si>
  <si>
    <t>Plywood 4 mm</t>
  </si>
  <si>
    <t>1.1.2.3</t>
  </si>
  <si>
    <t>1.1.2.4</t>
  </si>
  <si>
    <t>Pembuatan 1 m2 direksi keet (Kantor), los kerja dan gudang</t>
  </si>
  <si>
    <t>Kaso 5/7</t>
  </si>
  <si>
    <t>Multiplek tebal 4 mm</t>
  </si>
  <si>
    <t>Fondasi pasangan batu</t>
  </si>
  <si>
    <t>GRC Pelat t=4 mm uk 122x244 cm</t>
  </si>
  <si>
    <t>Asbes gelombang</t>
  </si>
  <si>
    <t>Paku asbes</t>
  </si>
  <si>
    <t>Floor lantai (Beton lantai kerja)</t>
  </si>
  <si>
    <t>Pintu Double teakwood rangka kayu</t>
  </si>
  <si>
    <t>Frame besi kaca nako</t>
  </si>
  <si>
    <t>cat dinding</t>
  </si>
  <si>
    <t>daun</t>
  </si>
  <si>
    <t>Cat dinding</t>
  </si>
  <si>
    <t>1.1.2.5</t>
  </si>
  <si>
    <t>Pembuatan 1 m2 jalan sementara lapis macadam</t>
  </si>
  <si>
    <t>OJ</t>
  </si>
  <si>
    <t>Agg Pokok</t>
  </si>
  <si>
    <t>Agg Pengunci</t>
  </si>
  <si>
    <t>Agg Penutup</t>
  </si>
  <si>
    <t>Aspal</t>
  </si>
  <si>
    <t>Wheel Loader</t>
  </si>
  <si>
    <t>Dump Truck 1</t>
  </si>
  <si>
    <t>Dump Truck 2</t>
  </si>
  <si>
    <t>Dump Truck 3</t>
  </si>
  <si>
    <t>Three Wheel Roller</t>
  </si>
  <si>
    <t>Asphalt Distributor</t>
  </si>
  <si>
    <t>Wheel loader</t>
  </si>
  <si>
    <t>Dump truck 1</t>
  </si>
  <si>
    <t>Dump truck 2</t>
  </si>
  <si>
    <t>Dump truck 3</t>
  </si>
  <si>
    <t>Three wheel roller</t>
  </si>
  <si>
    <t>1.1.2.6</t>
  </si>
  <si>
    <t>Pembuatan 1 m2 jalan sementara (Jalan Tanah)</t>
  </si>
  <si>
    <t>UNIT PEKERJAAN *)</t>
  </si>
  <si>
    <t>Pembersihan &amp; Pengupasan (Buang Top Soil dan Segala Tanaman)</t>
  </si>
  <si>
    <t>Penyiapan Badan Jalan (Pemadatan Fondasi Timbunan)</t>
  </si>
  <si>
    <t>Timbunan Pilihan (CBR&gt;10%)</t>
  </si>
  <si>
    <t>B.3.4.(1)</t>
  </si>
  <si>
    <t>B.3.3</t>
  </si>
  <si>
    <t>JUMLAH UNIT PEKERJAAN</t>
  </si>
  <si>
    <t>LAIN-LAIN</t>
  </si>
  <si>
    <t>Sewa Lahan (Jika di luar Rumija, Luas lahan bisa lebih besar dari contoh)</t>
  </si>
  <si>
    <t>JUMLAH HARGA LAIN-LAIN</t>
  </si>
  <si>
    <t>Jumlah (A+B)</t>
  </si>
  <si>
    <t>Sewa Lahan</t>
  </si>
  <si>
    <t>CATATAN</t>
  </si>
  <si>
    <t>*) harga satuan bahan diambil dari hasil Analisa Harga Satuan masing-masing Mata pembayaran yang sudah termasuk tenaga kerja, Bahan dan Peralatan, lebar jalan diambil = 4.2 meter sama dengan lebar jembatan Bailey (jika ada), tebal bahan timbunan pilihan diambil = 20 cm</t>
  </si>
  <si>
    <t>Koefisien di atas sudah termasuk tenaga kerja dan alat</t>
  </si>
  <si>
    <t>1.1.2.7</t>
  </si>
  <si>
    <t>Pembuatan 1 m2 jalan sementara (Jalan Kerikil)</t>
  </si>
  <si>
    <t>Lapis Resap Pengikat</t>
  </si>
  <si>
    <t>B.5.2.(2)</t>
  </si>
  <si>
    <t>1.1.3</t>
  </si>
  <si>
    <t>Pembersihan dan pengupasan permukaan tanah</t>
  </si>
  <si>
    <t>Pembuatan 1 m’ pagar sementara  seng gelombang rangka baja L.40.40.4 tinggi pagar 1.8 meter</t>
  </si>
  <si>
    <t>Lapis Fondasi Agregat Kelas C (CBR &gt; 30% ukuran butiran maksimum 2.5 cm)</t>
  </si>
  <si>
    <t xml:space="preserve">Pembersihan dan Pengupasan Permukaan Tanah </t>
  </si>
  <si>
    <t xml:space="preserve">1.1.3.1 </t>
  </si>
  <si>
    <t xml:space="preserve">1 m3 Pembersihan dan pengupasan permukaan tanah (striping) s.d. tanaman ∅ 2 cm </t>
  </si>
  <si>
    <t xml:space="preserve">Kode </t>
  </si>
  <si>
    <t>1.1.3.2</t>
  </si>
  <si>
    <t xml:space="preserve">Tebas tebang 1 m2 tanaman/tumbuhan ∅ &lt; 5 cm </t>
  </si>
  <si>
    <t>1.1.3.3.</t>
  </si>
  <si>
    <t xml:space="preserve">1.1.3.4 </t>
  </si>
  <si>
    <t>1.1.3.5</t>
  </si>
  <si>
    <t xml:space="preserve">1.1.3.6 </t>
  </si>
  <si>
    <t>1.1.3.7</t>
  </si>
  <si>
    <t>Chainsaw 30”; 7,5HP</t>
  </si>
  <si>
    <t>1.1.3.8</t>
  </si>
  <si>
    <t>1.1.3.9</t>
  </si>
  <si>
    <t>1.1.3.10</t>
  </si>
  <si>
    <t>Gali dan cabut 1 tunggul pohon tanaman keras ∅ &gt; 30 cm  s.d. 50 cm (termasuk pembuangan sisa tunggul tanpa menutup kembali bekas lubang)</t>
  </si>
  <si>
    <t xml:space="preserve">Uraian </t>
  </si>
  <si>
    <t xml:space="preserve">1.1.3.11 </t>
  </si>
  <si>
    <t>1.1.3.12</t>
  </si>
  <si>
    <t>1.1.3.13</t>
  </si>
  <si>
    <t>1.1.3.14</t>
  </si>
  <si>
    <t>1.1.3.15</t>
  </si>
  <si>
    <t>Gali dan cabut 1 tunggul pohon tanaman keras ∅ &gt; 15 cm s.d. 50 cm (termasuk pembuangan sisa tunggul dengan menutup kembali bekas lubang)</t>
  </si>
  <si>
    <t>1.1.3.16</t>
  </si>
  <si>
    <t>Gali dan cabut 1 tunggul pohon tanaman keras ∅ &gt; 15 cm s.d. 75 cm (termasuk pembuangan sisa tunggul dengan menutup kembali bekas lubang)</t>
  </si>
  <si>
    <t>1.1.3.17</t>
  </si>
  <si>
    <t>Gali dan cabut 1 tunggul pohon tanaman keras ∅ &gt;  75 cm (termasuk pembuangan sisa tunggul dengan menutup kembali bekas lubang)</t>
  </si>
  <si>
    <t xml:space="preserve">1.1.4 </t>
  </si>
  <si>
    <t xml:space="preserve">Pengukuran dan Pasangan Bouwplank </t>
  </si>
  <si>
    <t>1.1.4.1</t>
  </si>
  <si>
    <t>L.14b</t>
  </si>
  <si>
    <t>L.12d</t>
  </si>
  <si>
    <t>1.1.4.2</t>
  </si>
  <si>
    <t>Pasangan 1 m' bouwplank</t>
  </si>
  <si>
    <t>1.1.4.3</t>
  </si>
  <si>
    <t xml:space="preserve">Patok Kayu (kaso5/7) Panjang 0,5 m' </t>
  </si>
  <si>
    <t>Paku Payung</t>
  </si>
  <si>
    <t xml:space="preserve">bh </t>
  </si>
  <si>
    <t>1.1.4.4</t>
  </si>
  <si>
    <t>1 Buah Patok Kayu (Kaso 5/7) panjang 1 m'</t>
  </si>
  <si>
    <t>1.1.4.5</t>
  </si>
  <si>
    <t>Patok Tetap Bantu (PTB)</t>
  </si>
  <si>
    <t xml:space="preserve">Analisa Pekerjaan </t>
  </si>
  <si>
    <t xml:space="preserve">Timbunan Pasir </t>
  </si>
  <si>
    <t xml:space="preserve">Bekisting </t>
  </si>
  <si>
    <t>Beton fc' 15 Mpa</t>
  </si>
  <si>
    <t>Pen Kuningan titik acuan</t>
  </si>
  <si>
    <t>1.1.4.6</t>
  </si>
  <si>
    <t>Patok Tetap Utama (PTU)</t>
  </si>
  <si>
    <t>Pembesian</t>
  </si>
  <si>
    <t xml:space="preserve">1.2.1 </t>
  </si>
  <si>
    <t xml:space="preserve">Tanah Biasa </t>
  </si>
  <si>
    <t xml:space="preserve">Cara Manual </t>
  </si>
  <si>
    <t xml:space="preserve">Penggalian 1 m3 tanah biasa sedalam 0 s.d. 1 m untuk volume s.d. 200 m3 secara manual 
</t>
  </si>
  <si>
    <t>1.2.1.1.2</t>
  </si>
  <si>
    <t>Penggalian 1 m3 tanah biasa sedalam 0 s.d. 1 m untuk volume 200 m3 s.d 2.000 m3 secara manual</t>
  </si>
  <si>
    <t>1.2.1.1.3</t>
  </si>
  <si>
    <t>Penggalian 1 m3 tanah biasa sedalam 0 s.d. 1 m untuk volume &gt; 2.000 m3 secara Manual</t>
  </si>
  <si>
    <t>1.2.1.1.4</t>
  </si>
  <si>
    <t xml:space="preserve">Penggalian 1 m3 tanah biasa sedalam &gt; 1 s.d. 2 m untuk volume s.d 200 m3 secara manual </t>
  </si>
  <si>
    <t>1.2.1.1.5</t>
  </si>
  <si>
    <t xml:space="preserve">Penggalian 1 m3 tanah biasa sedalam &gt; 1 s.d. 2 m untuk volume &gt; 200 m3 secara manual 
</t>
  </si>
  <si>
    <t>Penggalian 1 m3 tanah biasa sedalam &gt; 2 s.d. 3 m untuk volume s.d 200 m3 secara manual</t>
  </si>
  <si>
    <t>1.2.1.1.7</t>
  </si>
  <si>
    <t>1.2.1.1.6</t>
  </si>
  <si>
    <t>Penggalian 1 m3 tanah biasa sedalam &gt; 2 s.d. 3 m untuk volume &gt; 200 m3 secara manual</t>
  </si>
  <si>
    <t>1.2.1.1.8</t>
  </si>
  <si>
    <t>Penggalian 1 m3 tanah biasa sedalam &gt; 3 m, setiap penambahan kedalaman 1 m secara manual</t>
  </si>
  <si>
    <t xml:space="preserve">1.2.1.2. </t>
  </si>
  <si>
    <t xml:space="preserve">Cara Semi Mekanis </t>
  </si>
  <si>
    <t>1.2.1.2.1</t>
  </si>
  <si>
    <t xml:space="preserve">Penggalian 1 m3 tanh biasa sedalam &gt; 0 s.d 1 m secara semi mekanis </t>
  </si>
  <si>
    <t xml:space="preserve">hari </t>
  </si>
  <si>
    <t>1.2.1.2.2</t>
  </si>
  <si>
    <t xml:space="preserve">Penggalian 1 m3 tanah biasa sedalam &gt;1 s.d 2 m secara semi mekanis </t>
  </si>
  <si>
    <t>1.2.1.2.4</t>
  </si>
  <si>
    <t xml:space="preserve">Penggalian 1 m3 tanah biasa &gt; 3 m untuk setiap  penambahan kedalaman 1 m secara semi mekanis </t>
  </si>
  <si>
    <t xml:space="preserve">1.2.2 </t>
  </si>
  <si>
    <t xml:space="preserve">Pasir </t>
  </si>
  <si>
    <t xml:space="preserve">1.2.2.1 </t>
  </si>
  <si>
    <t xml:space="preserve">1.2.2.1.1 </t>
  </si>
  <si>
    <t xml:space="preserve">Penggalian 1 m3 pasir sedalam &gt;0 s.d 1 m secara manual </t>
  </si>
  <si>
    <t>1.2.2.1.2</t>
  </si>
  <si>
    <t xml:space="preserve">Penggalian 1 m3 pasir sedalam &gt; 1 s.d 2 m secara manual </t>
  </si>
  <si>
    <t>1.2.2.1.3</t>
  </si>
  <si>
    <t xml:space="preserve">Penggalian 1 m3 pasir sedalam &gt; 2 s.d 3 m secara manual </t>
  </si>
  <si>
    <t>1.2.2.1.4</t>
  </si>
  <si>
    <t xml:space="preserve">Penggalian 1 m3 pasir sedalam &gt;  3 m  tiap tambahan dalam 1 msecara manual </t>
  </si>
  <si>
    <t>1.2.2.2</t>
  </si>
  <si>
    <t>1.2.2.2.1</t>
  </si>
  <si>
    <t xml:space="preserve">Penggalian 1 m3 pasir sedalam &gt;  0 s.d 1 m secara semi mekanis </t>
  </si>
  <si>
    <t>1.2.2.2.2</t>
  </si>
  <si>
    <t xml:space="preserve">Penggalian 1 m3 pasir sedalam &gt;  1 s.d 2 m secara semi mekanis </t>
  </si>
  <si>
    <t>1.2.2.2.3</t>
  </si>
  <si>
    <t xml:space="preserve">Penggalian 1 m3 pasir sedalam &gt;  2 s.d 3 m secara semi mekanis </t>
  </si>
  <si>
    <t>1.2.2.2.4</t>
  </si>
  <si>
    <t>Penggalian 1 m3 pasir sedalam &gt;   3 m secara semi mekanis untuk setiap tambahan dalm 1 m</t>
  </si>
  <si>
    <t>1.2.3</t>
  </si>
  <si>
    <t>1.2.3.1</t>
  </si>
  <si>
    <t xml:space="preserve">Penggalian 1 m3 tanah berbatu sedalam &gt; 0 s.d 1 m secara Manual </t>
  </si>
  <si>
    <t>1.2.3.1.1</t>
  </si>
  <si>
    <t>1.2.3.1.2</t>
  </si>
  <si>
    <t xml:space="preserve">Penggalian 1 m3 tanah berbatu sedalam &gt; 1 s.d 2 m secara Manual </t>
  </si>
  <si>
    <t>1.2.3.1.3</t>
  </si>
  <si>
    <t xml:space="preserve">Penggalian 1 m3 tanah berbatu sedalam &gt; 2 s.d 3 m secara Manual </t>
  </si>
  <si>
    <t>1.2.3.1.4</t>
  </si>
  <si>
    <t xml:space="preserve">Penggalian 1 m3 tanah berbatu sedalam &gt;3 m, setiap tambah dalam 1 m secara Manual </t>
  </si>
  <si>
    <t xml:space="preserve">1.2.3.2 </t>
  </si>
  <si>
    <t>1.2.3.2.1</t>
  </si>
  <si>
    <t xml:space="preserve">Penggalian 1 m3 tanah berbatu sedalam &gt; 0 s.d 1 m secara semi mekanis </t>
  </si>
  <si>
    <t>1.2.3.2.2</t>
  </si>
  <si>
    <t xml:space="preserve">Penggalian 1 m3 tanah berbatu sedalam &gt; 1 s.d 2 m secara semi mekanis </t>
  </si>
  <si>
    <t>1.2.3.2.3</t>
  </si>
  <si>
    <t xml:space="preserve">Penggalian 1 m3 tanah berbatu sedalam &gt; 2 s.d 3 m secara semi mekanis </t>
  </si>
  <si>
    <t>1.2.3.2.4</t>
  </si>
  <si>
    <t xml:space="preserve">Penggalian 1 m3 tanah berbatu sedalam &gt; 3 , setiap tambahan dalam 1 m secara semi mekanis </t>
  </si>
  <si>
    <t>1.2.4</t>
  </si>
  <si>
    <t>1.2.4.1</t>
  </si>
  <si>
    <t xml:space="preserve">Tanah Keras atau Cadas </t>
  </si>
  <si>
    <t>1.2.4.1.1</t>
  </si>
  <si>
    <t xml:space="preserve">Penggalian 1 m3 cadas atau tanah keras sedalam &gt; 0 s.d 1 m untuk volume s.d 200m3 secara manual </t>
  </si>
  <si>
    <t>1.2.4.1.2</t>
  </si>
  <si>
    <t>1.2.4.1.3</t>
  </si>
  <si>
    <t xml:space="preserve">Penggalian 1 m3 cadas atau tanah keras sedalam &gt; 1 s.d 2 m untuk volume s.d 200 m3 secara manual </t>
  </si>
  <si>
    <t xml:space="preserve">Penggalian 1 m3 cadas atau tanah keras sedalam &gt; 0 s.d 1 m untuk volume &gt; 200 m3 secara manual </t>
  </si>
  <si>
    <t>1.2.4.1.4</t>
  </si>
  <si>
    <t xml:space="preserve">Penggalian 1 m3 cadas atau tanah keras sedalam &gt; 1 s.d 2 m untuk volume &gt; 200 m3 secara manual </t>
  </si>
  <si>
    <t>1.2.4.1.5</t>
  </si>
  <si>
    <t xml:space="preserve">Penggalian 1 m3 cadas atau tanah keras sedalam &gt; 2 s.d 3 m untuk volume &gt;s.d 200 m3 secara manual </t>
  </si>
  <si>
    <t>1.2.4.1.6</t>
  </si>
  <si>
    <t xml:space="preserve">Penggalian 1 m3 cadas atau tanah keras sedalam &gt; 3 m tiap tambahan dalam 1 m  secara manual </t>
  </si>
  <si>
    <t>1.2.4.2</t>
  </si>
  <si>
    <t xml:space="preserve">Penggalian 1 m3 cadas atau tanah keras sedalam &gt; 0 s.d 1 m secara semi mekanis </t>
  </si>
  <si>
    <t>1.2.4.2.1</t>
  </si>
  <si>
    <t xml:space="preserve">1.2.4.2.2 </t>
  </si>
  <si>
    <t xml:space="preserve">Penggalian 1 m3 cadas atau tanah keras sedalam &gt; 1 s.d 2 m secara semi mekanis </t>
  </si>
  <si>
    <t xml:space="preserve">1.2.4.2.3 </t>
  </si>
  <si>
    <t xml:space="preserve">Penggalian 1 m3 cadas atau tanah keras sedalam &gt; 2 s.d 3 m secara semi mekanis </t>
  </si>
  <si>
    <t xml:space="preserve">1.2.4.2.4 </t>
  </si>
  <si>
    <t xml:space="preserve">Penggalian 1 m3 cadas atau tanah keras sedalam &gt; 3 m tiap tambahan dalam 1 m secara semi mekanis </t>
  </si>
  <si>
    <t>1.2.1.2.3</t>
  </si>
  <si>
    <t xml:space="preserve">Penggalian 1 m3 tanah biasa sedalam &gt;2 s.d 3 m secara semi mekanis </t>
  </si>
  <si>
    <t xml:space="preserve">Tanah Berbatu </t>
  </si>
  <si>
    <t>1.2.5</t>
  </si>
  <si>
    <t>Lumpur</t>
  </si>
  <si>
    <t>1.2.5.1</t>
  </si>
  <si>
    <t>1.2.5.1.1</t>
  </si>
  <si>
    <t>Penggalian 1 m3 galian lumpur sedalam &gt;0 s.d 1 m untuk volume s.d 200 m3 secara manual</t>
  </si>
  <si>
    <t>1.2.5.1.2</t>
  </si>
  <si>
    <t>Penggalian 1 m3 galian lumpur sedalam &gt;0 s.d 1 m untuk volume &gt; 200 m3 secara manual</t>
  </si>
  <si>
    <t>1.2.5.1.3</t>
  </si>
  <si>
    <t>Penggalian 1 m3 galian lumpur sedalam &gt; 1 m s.d 2 m untuk volume s.d 200 m3 secara manual</t>
  </si>
  <si>
    <t>1.2.5.1.4</t>
  </si>
  <si>
    <t>Penggalian 1 m3 galian lumpur sedalam &gt; 1 m s.d 2 m untuk volume &gt; 200 m3 secara manual</t>
  </si>
  <si>
    <t>1.2.5.1.5</t>
  </si>
  <si>
    <t>Penggalian 1 m3 galian lumpur sedalam &gt;  2 m s.d 3 m  secara manual</t>
  </si>
  <si>
    <t>1.2.5.1.6</t>
  </si>
  <si>
    <t>Penggalian 1 m3 galian lumpur sedalam &gt;   3 m setiap tambahan dalam 1 m  secara manual</t>
  </si>
  <si>
    <t>1.2.5.2</t>
  </si>
  <si>
    <t>1.2.5.2.1</t>
  </si>
  <si>
    <t xml:space="preserve">Penggalian 1 m3 lumpur sedalam &gt;0 s.d 1 m secara semi mekanis </t>
  </si>
  <si>
    <t>1.2.5.2.2</t>
  </si>
  <si>
    <t xml:space="preserve">Penggalian 1 m3 lumpur sedalam &gt; 1 m s.d 2 m secara semi mekanis </t>
  </si>
  <si>
    <t>1.2.5.2.3</t>
  </si>
  <si>
    <t xml:space="preserve">Penggalian 1 m3 lumpur sedalam &gt; 2 m s.d 3 m secara semi mekanis </t>
  </si>
  <si>
    <t>1.2.5.2.4</t>
  </si>
  <si>
    <t xml:space="preserve">Penggalian 1 m3 lumpur sedalam &gt; 3 m setiap tambah kedalaman 1 m secara semi mekanis </t>
  </si>
  <si>
    <t xml:space="preserve">1.3 </t>
  </si>
  <si>
    <t>1.3.1</t>
  </si>
  <si>
    <t xml:space="preserve">Timbunan atau Urukan Secara Manual </t>
  </si>
  <si>
    <t>1.3.1.1</t>
  </si>
  <si>
    <t>1.3.1.2</t>
  </si>
  <si>
    <t xml:space="preserve">1.3.1.3 </t>
  </si>
  <si>
    <t xml:space="preserve">1.3.1.4 </t>
  </si>
  <si>
    <t>jika material pengurukan tersedia, maka kolom (jumlah harga) diisi *=0*. AHSP urukan tanah ini hanya untuk penimbunan, perataan dan perapihan,  dan jika diperlukan pemadatan gunakan U.3.5.3.a.1 atau U.3.5.2.a</t>
  </si>
  <si>
    <t xml:space="preserve">1.3.1.5 </t>
  </si>
  <si>
    <t>1 m3 urukan tanah biasa atau tanah liat berpasir tanpa pemadatan secara manual</t>
  </si>
  <si>
    <t xml:space="preserve">1 m3 Urukan tanah liat (lempung) tanpa pemadatan secara manual </t>
  </si>
  <si>
    <t xml:space="preserve">1.3.1.6 </t>
  </si>
  <si>
    <t xml:space="preserve">1m3 Urukan Batu Kerikil Tanpa Pemadatan secara manual </t>
  </si>
  <si>
    <t>1.3.1.7</t>
  </si>
  <si>
    <t xml:space="preserve">1 m3 Urukan tanah subur tanpa pemadatan secara manual </t>
  </si>
  <si>
    <t>Tanah Subur</t>
  </si>
  <si>
    <t xml:space="preserve">1.3.2 </t>
  </si>
  <si>
    <t xml:space="preserve">Pemadatan Secara Menual </t>
  </si>
  <si>
    <t xml:space="preserve">1.3.2.1 </t>
  </si>
  <si>
    <t xml:space="preserve">1.3.2.2 </t>
  </si>
  <si>
    <t xml:space="preserve">1 m3 timbunan dan pemadatan sirtu  secara manual </t>
  </si>
  <si>
    <t xml:space="preserve">1.3.3 </t>
  </si>
  <si>
    <t xml:space="preserve">Pemadatan Secara Semi- Mekanis </t>
  </si>
  <si>
    <t xml:space="preserve">1.3.3.1 </t>
  </si>
  <si>
    <t xml:space="preserve">1 m3 Pemadatan tanah setebal 10 cm menggunakan  mesin Stemper kuda semi mekanis  </t>
  </si>
  <si>
    <t>1.3.3.2</t>
  </si>
  <si>
    <t xml:space="preserve">1 m3 Pemadatan pasir setebal 15 cm menggunakan mesin Stamper kodok semi mekanis </t>
  </si>
  <si>
    <t>Catatan : HSD alat sudah termasuk operator alatnya (tanpa pembantu operator)</t>
  </si>
  <si>
    <t>1.3.3.3</t>
  </si>
  <si>
    <t xml:space="preserve">1 m3 Pemadatan pasir setebal 20 cm menggunakan mesin Stamper VRR-550 kg semi mekanis </t>
  </si>
  <si>
    <t>1.3.3.4</t>
  </si>
  <si>
    <t xml:space="preserve">1 m3 Pemadatan pasir setebal 20 cm menggunakan mesin Stamper VRR-1,5 Ton semi mekanis </t>
  </si>
  <si>
    <t>1.3.3.5</t>
  </si>
  <si>
    <t xml:space="preserve">OH </t>
  </si>
  <si>
    <t>1.3.3.6</t>
  </si>
  <si>
    <t xml:space="preserve">1 m3 Timbunan dan Pemadatan Makadam semi mekanis </t>
  </si>
  <si>
    <t>batu pecah 5/7</t>
  </si>
  <si>
    <t xml:space="preserve">1 m3 Tipbunan dan Pemadatan batu kerikil meggunakan mein stamper kodok semi mekanis </t>
  </si>
  <si>
    <t xml:space="preserve">Pekerjaan Angkut  Materia dan/atau Hasil Galian </t>
  </si>
  <si>
    <t xml:space="preserve">1.4.1 </t>
  </si>
  <si>
    <t>Angkut Tanah Lepas atau Hasil Galian untuk Jarak Horizontal dan medan landai naik serta turun &gt;2"</t>
  </si>
  <si>
    <t xml:space="preserve">1.4.1.1 </t>
  </si>
  <si>
    <t>Mengangkut 1 m3 tanah lepas, jarak angkut s.d 10 m</t>
  </si>
  <si>
    <t>1.4.1.2</t>
  </si>
  <si>
    <t>1.4.1.3</t>
  </si>
  <si>
    <t>1.4.1.4</t>
  </si>
  <si>
    <t>1.4.1.5</t>
  </si>
  <si>
    <t>Mengangkut 1 m3 tanah lepas, jarak angkut &gt; 40 m s.d 50 m</t>
  </si>
  <si>
    <t>Mengangkut 1 m3 tanah lepas, jarak angkut &gt; 30 m s.d 40 m</t>
  </si>
  <si>
    <t>Mengangkut 1 m3 tanah lepas, jarak angkut  &gt; 10 m s.d 20 m</t>
  </si>
  <si>
    <t>Mengangkut 1 m3 tanah lepas, jarak angkut &gt; 20 m s.d 30 m</t>
  </si>
  <si>
    <t>1.4.1.6</t>
  </si>
  <si>
    <t>Mengangkut 1 m3 tanah lepas, jarak angkut &gt; 50 m s.d 100 m</t>
  </si>
  <si>
    <t>1.4.1.7</t>
  </si>
  <si>
    <t>Mengangkut 1 m3 tanah lepas, jarak angkut &gt; 100 m s.d 200 m</t>
  </si>
  <si>
    <t>1.4.1.8</t>
  </si>
  <si>
    <t>Mengangkut 1 m3 tanah lepas, jarak angkut &gt; 200 m s.d 300 m</t>
  </si>
  <si>
    <t>1.4.1.9</t>
  </si>
  <si>
    <t>Mengangkut 1 m3 tanah lepas, jarak angkut &gt; 300 m s.d 400 m</t>
  </si>
  <si>
    <t>1.4.1.10</t>
  </si>
  <si>
    <t>Mengangkut 1 m3 tanah lepas, jarak angkut &gt; 400 m s.d 500 m</t>
  </si>
  <si>
    <t>1.4.1.11</t>
  </si>
  <si>
    <t>Mengangkut 1 m3 tanah lepas, jarak angkut &gt; 500 m s.d 600 m</t>
  </si>
  <si>
    <t>1.4.1.12</t>
  </si>
  <si>
    <t xml:space="preserve">Mengangkut 1 m3 tanah lepas, jarak angkut &gt; 600 m untuk setiap penambahan jarak angkut 100m </t>
  </si>
  <si>
    <t xml:space="preserve">1.4.2 </t>
  </si>
  <si>
    <t xml:space="preserve">Angkut Material dan / atau Hasil Galian Lainnya </t>
  </si>
  <si>
    <t>1.4.2.1</t>
  </si>
  <si>
    <t xml:space="preserve">1 m3 Pembuangan tanah lumpur sejauh 1 km </t>
  </si>
  <si>
    <t xml:space="preserve">OJ </t>
  </si>
  <si>
    <t xml:space="preserve">Jam </t>
  </si>
  <si>
    <t>1.4.2.2</t>
  </si>
  <si>
    <t xml:space="preserve">1 m3 Pembuangan tanah lumpur sejauh 2 km </t>
  </si>
  <si>
    <t>1.4.2.3</t>
  </si>
  <si>
    <t xml:space="preserve">1 m3 Pembuangan tanah lumpur sejauh 3 km </t>
  </si>
  <si>
    <t>1.4.2.4</t>
  </si>
  <si>
    <t xml:space="preserve">1 m3 Pembuangan tanah lumpur sejauh 4 km </t>
  </si>
  <si>
    <t>1.4.2.5</t>
  </si>
  <si>
    <t xml:space="preserve">1 m3 Pembuangan tanah lumpur sejauh 5 km </t>
  </si>
  <si>
    <t xml:space="preserve">Pekerjaan Geotekstil dan Geomembran </t>
  </si>
  <si>
    <t>1.5.1</t>
  </si>
  <si>
    <t xml:space="preserve">1 m2 Pasangan Geotekstil, Tipis ( &gt; 100 s.d &lt;400 gr/m2), Secara Manual </t>
  </si>
  <si>
    <t>1.5.2</t>
  </si>
  <si>
    <t xml:space="preserve">1 m2 Pasangan Geotekstil, Tipis ( &gt; 100 s.d &lt;400 gr/m2), Secara Mekanis </t>
  </si>
  <si>
    <t>1.5.3</t>
  </si>
  <si>
    <t xml:space="preserve">1 m2 Pasangan Geotekstil, Tebal Sedang ( &gt; 400 s.d &lt;800 gr/m2), Secara Manual </t>
  </si>
  <si>
    <t>1.5.4</t>
  </si>
  <si>
    <t xml:space="preserve">1 m2 Pasangan Geotekstil, Tebal Sedang ( &gt; 400 s.d &lt;800 gr/m2), Secara Semi Mekanis( untuk bangunan gedung) </t>
  </si>
  <si>
    <t>1.5.5</t>
  </si>
  <si>
    <t xml:space="preserve">1 m2 Pasangan Geotekstil, Tebal (  &gt;800 gr/m2), Secara Manual ( untuk bangunan gedung) </t>
  </si>
  <si>
    <t>1.5.6</t>
  </si>
  <si>
    <t xml:space="preserve">1 m2 Pasangan Geotekstil, Tebal (  &gt;800 gr/m2), Secara Semi Mekanis ( untuk bangunan gedung) </t>
  </si>
  <si>
    <t>1.5.7</t>
  </si>
  <si>
    <t>1 m2 Pasangan Geomembran, t=1,5 mm, secara semi mekanis</t>
  </si>
  <si>
    <t>1.5.8</t>
  </si>
  <si>
    <t xml:space="preserve">1 m2 Pasangan Geosynthetic Clay Liner (GCL), secara semi mekanis </t>
  </si>
  <si>
    <t>Tukang Batu</t>
  </si>
  <si>
    <t xml:space="preserve">Bentonite </t>
  </si>
  <si>
    <t xml:space="preserve">buah </t>
  </si>
  <si>
    <t>1.6</t>
  </si>
  <si>
    <t>1.6.1</t>
  </si>
  <si>
    <t>Bongkaran 1 m3 pasangan batu (manual) untuk bangunan gedung</t>
  </si>
  <si>
    <t xml:space="preserve">Hasil pembersihan 1m3 pasangan batu yang dibongkar, umumnya menghasilkan 0,55-0,66 m3 batu </t>
  </si>
  <si>
    <t>1.6.2</t>
  </si>
  <si>
    <t xml:space="preserve">Bongkaran 1 m3 pasangan batu dengan jack hammer untuk bangunan gedung </t>
  </si>
  <si>
    <t>1.6.3</t>
  </si>
  <si>
    <t>Bongkaran 1 m3 beton mutu rendah f’c &lt; 20 MPa secara manual</t>
  </si>
  <si>
    <t>Bongkaran 1 m3 beton mutu rendah f’c ≥ 20 MPa secara manual</t>
  </si>
  <si>
    <t xml:space="preserve">1.6.4 </t>
  </si>
  <si>
    <t>1.6.5</t>
  </si>
  <si>
    <t>Bongkaran 1 m3 beton mutu rendah f’c &lt; 20 MPa dengan jack hammer</t>
  </si>
  <si>
    <t xml:space="preserve">1.6.6 </t>
  </si>
  <si>
    <t>Bongkaran 1 m3 beton mutu sedang 20 MPa ≤ f’c ≤ 40 MPa dengan jack hammer</t>
  </si>
  <si>
    <t>Bongkaran 1 m3 pasangan bata merah secara manual</t>
  </si>
  <si>
    <t>1.6.7</t>
  </si>
  <si>
    <t>Bongkaran 1 m3 pasangan bata merah dengan jack hammer</t>
  </si>
  <si>
    <t>1.6.8</t>
  </si>
  <si>
    <t>1.6.9</t>
  </si>
  <si>
    <t>Bongkaran 1 m3 rangka atap / reng/ kaso struktur kayu dan ditempatkan di pemyimpanan sementara (bongkaran tidak dipakai kembali)</t>
  </si>
  <si>
    <t>1.6.10</t>
  </si>
  <si>
    <t>Bongkaran 1 m3 kuda-kuda / gording/ balok kayu dan ditempatkan di pemyimpanan sementara (bogkaran dipakai kembali)</t>
  </si>
  <si>
    <t xml:space="preserve">Hoist 1 ton </t>
  </si>
  <si>
    <t>1.6.11</t>
  </si>
  <si>
    <t>Bongkaran 1 m3 kuda-kuda / gording/ balok kayu dan ditempatkan di pemyimpanan sementara (bogkaran tidak dipakai kembali)</t>
  </si>
  <si>
    <t>1.6.12</t>
  </si>
  <si>
    <t>Bongkaran 1 m3 plafon termasuk rangka kayu/hollow dan ditempatkan di peyimpanan sementara (bongkaran tidak dipakai kembali)</t>
  </si>
  <si>
    <t>1.6.13</t>
  </si>
  <si>
    <t>Bongkaran 1 m3 plafon termasuk rangka kayu/hollow dan ditempatkan di peyimpanan sementara (bongkaran  dipakai kembali)</t>
  </si>
  <si>
    <t xml:space="preserve">PEKERJAAN STRUKTUR </t>
  </si>
  <si>
    <t>2.1.1</t>
  </si>
  <si>
    <t xml:space="preserve">Rangka Atap Baja Ringan </t>
  </si>
  <si>
    <t xml:space="preserve">2.1 </t>
  </si>
  <si>
    <t xml:space="preserve">PEKERJAAN RANGKA ATAP </t>
  </si>
  <si>
    <t>2.1.1.1</t>
  </si>
  <si>
    <t>2.1.1.2</t>
  </si>
  <si>
    <t>2.1.1.3</t>
  </si>
  <si>
    <t>Pemasangan 1 m Kaso Baja Ringan C75 tebal 0,75 mm</t>
  </si>
  <si>
    <t>Baja ringan C75 x 0,75 mm (permeter)</t>
  </si>
  <si>
    <t>Paku Rivet</t>
  </si>
  <si>
    <t>2.1.1.4</t>
  </si>
  <si>
    <t>Pemasangan 1 m  Baja Ringan R.32 tebal 0,45 mm</t>
  </si>
  <si>
    <t xml:space="preserve">Rangka Atap Kayu </t>
  </si>
  <si>
    <t>2.1.2</t>
  </si>
  <si>
    <t>2.1.2.1</t>
  </si>
  <si>
    <t>2.1.2.2</t>
  </si>
  <si>
    <t>2.1.2.3</t>
  </si>
  <si>
    <t>Pemasangan 1 m3 konstruksi gordeng, kayu kelas II</t>
  </si>
  <si>
    <t>2.1.2.4</t>
  </si>
  <si>
    <t>Kaso 5/7 kayu Kelas II</t>
  </si>
  <si>
    <t>2.1.2.5</t>
  </si>
  <si>
    <t>kaso 5/7 kayu kelas II</t>
  </si>
  <si>
    <t>2.1.2.6</t>
  </si>
  <si>
    <t xml:space="preserve">2.2 </t>
  </si>
  <si>
    <t xml:space="preserve">PEKERJAAN STRUKTUR BETON </t>
  </si>
  <si>
    <t>2.2.1</t>
  </si>
  <si>
    <t xml:space="preserve">Struktur Atas </t>
  </si>
  <si>
    <t>2.2.1.1</t>
  </si>
  <si>
    <t>Penulangan Beton</t>
  </si>
  <si>
    <t>2.2.1.1.1</t>
  </si>
  <si>
    <t>2.2.1.2</t>
  </si>
  <si>
    <t>2.2.1.1.2</t>
  </si>
  <si>
    <t>2.2.1.1.3</t>
  </si>
  <si>
    <t>1 kg penulangan kolom, balok, ring balok, dan sloof untuk BjTP atau BjTS dia. &lt; 12 mm, cara manual (untuk bangunan gedung)</t>
  </si>
  <si>
    <t xml:space="preserve"> 1 kg penulangan slab untuk BjTP atau BjTS atau BjTS dia. ≥ 12 mm, cara semi mekanis (untuk bangunan gedung)</t>
  </si>
  <si>
    <t xml:space="preserve"> 1 kg penulangan slab untuk BjTP atau BjTS atau BjTS dia. &lt; 12 mm, cara manual (untuk bangunan gedung)</t>
  </si>
  <si>
    <t>2.2.1.1.4</t>
  </si>
  <si>
    <t>1 kg penulangan kolom, balok, ring balok, sloof, dan shearwall untuk BjTP atau BjTS dia. ≥ 12 mm, cara semi mekanis (untuk bangunan gedung)</t>
  </si>
  <si>
    <t>2.2.1.1.5</t>
  </si>
  <si>
    <t>1 kg penulangan wiremesh M6-M10 untuk slab atau dinding atau ferrocement, secara manual (untuk bangunan gedung)</t>
  </si>
  <si>
    <t>2.2.1.1.6</t>
  </si>
  <si>
    <t>1 kg penulangan wiremesh M6-M10 untuk slab atau dinding atau ferrocement, secara semi mekanis</t>
  </si>
  <si>
    <t>2.2.1.1.7</t>
  </si>
  <si>
    <t>Menaikkan 1 kg tulangan tiap kenaikan vertikal 4 m ke tapak pemasangan secara manual (untuk bangunan gedung)</t>
  </si>
  <si>
    <t>2.2.1.1.8</t>
  </si>
  <si>
    <t>Mengangkut 1 kg tulangan tiap tambahan jarak horizontal 25 m ke tapak pemasangan secara manual (untuk bangunan gedung)</t>
  </si>
  <si>
    <t>2.2.1.1.9</t>
  </si>
  <si>
    <t>Mengangkut/menaikkan 1 kg tulangan tiap kenaikan vertikal 4 m atau tambahan jarak horizontal 25 m ke tapak pemasangan secara mekanis (untuk bangunan gedung)</t>
  </si>
  <si>
    <t xml:space="preserve">Pemasangan 1 m' PVC waterstop </t>
  </si>
  <si>
    <t>2.2.1.2.1</t>
  </si>
  <si>
    <t>Pemasangan 1 m' PVC waterstop lebar 150 mm (untuk bangunan gedung)</t>
  </si>
  <si>
    <t>2.2.1.2.2</t>
  </si>
  <si>
    <t>2.2.1.2.3</t>
  </si>
  <si>
    <t>2.2.1.3</t>
  </si>
  <si>
    <t xml:space="preserve">Pemasangan dan Pembongkaran Bekisting </t>
  </si>
  <si>
    <t>2.2.1.3.1</t>
  </si>
  <si>
    <t>2.2.1.3.2</t>
  </si>
  <si>
    <t>Pemasangan 1 m2 bekisting untuk sloof  (3 kali pakai)</t>
  </si>
  <si>
    <t>Minyak Bekisting</t>
  </si>
  <si>
    <t>2.2.1.3.3</t>
  </si>
  <si>
    <t>2.2.1.3.4</t>
  </si>
  <si>
    <t>2.2.1.3.5</t>
  </si>
  <si>
    <t>2.2.1.3.6</t>
  </si>
  <si>
    <t>2.2.1.3.7</t>
  </si>
  <si>
    <t>2.2.1.3.8</t>
  </si>
  <si>
    <t>2.2.1.3.9</t>
  </si>
  <si>
    <t>Pembongkaran 1 m2 bekisting secara biasa pada bangunan gedung (termasuk membersihkan dan membereskan puing-puing)</t>
  </si>
  <si>
    <t>2.2.1.3.10</t>
  </si>
  <si>
    <t>Pembongkaran 1 m2 bekisting secara hati-hati pada bangunan gedung (untuk beton expose dan/atau pemanfaatan kembali bekisting)</t>
  </si>
  <si>
    <t>2.2.1.4</t>
  </si>
  <si>
    <t xml:space="preserve">Pembuatan S.D Pengecoran Campuran Beton Secara Manual </t>
  </si>
  <si>
    <t>2.2.1.4.1</t>
  </si>
  <si>
    <t xml:space="preserve"> 1 m3 beton mutu rendah f'c 7,5 MPa, slump (100 ± 25) mm, agregat maks 19 mm secara manual </t>
  </si>
  <si>
    <t>2.2.1.4.2</t>
  </si>
  <si>
    <t>1 m3 beton mutu rendah f'c 10 MPa, slump (100 ± 25) mm, agregat maks 19 mm secara manual</t>
  </si>
  <si>
    <t>2.2.1.4.3</t>
  </si>
  <si>
    <t>1 m3 beton mutu rendah f'c 15 MPa, slump (100 ± 25) mm, agregat maks 19 mm secara manual</t>
  </si>
  <si>
    <t>2.2.1.4.4</t>
  </si>
  <si>
    <t xml:space="preserve"> 1 m3 beton mutu rendah f'c 17 MPa, slump (100 ± 25) mm, agregat maks 19 mm secara manual</t>
  </si>
  <si>
    <t>2.2.1.4.5</t>
  </si>
  <si>
    <t xml:space="preserve"> 1 m3 beton mutu sedang f'c 20 MPa, slump (100 ± 25) mm, agregat maks 19 mm secara manual</t>
  </si>
  <si>
    <t>2.2.1.4.6</t>
  </si>
  <si>
    <t xml:space="preserve"> 1 m3 beton mutu sedang f'c 21 MPa, slump (100 ± 25) mm, agregat maks 19 mm secara manual</t>
  </si>
  <si>
    <t xml:space="preserve">2.2.4.5 </t>
  </si>
  <si>
    <t xml:space="preserve">Pembuatan s.d. Pengecoran Campuran Beton Secara Mekanis </t>
  </si>
  <si>
    <t>2.2.1.5.1</t>
  </si>
  <si>
    <t xml:space="preserve"> 1 m3 beton mutu rendah f'c 10 MPa, slump (100 ± 25) mm, agregat maks 19 mm secara semi mekanis</t>
  </si>
  <si>
    <t>2.2.1.5.2</t>
  </si>
  <si>
    <t xml:space="preserve"> 1 m3 beton mutu rendah f'c 15 MPa, slump (100 ± 25) mm, agregat maks 19 mm secara semi mekanis</t>
  </si>
  <si>
    <t>Semen Portland (pc)</t>
  </si>
  <si>
    <t>2.2.1.5.3</t>
  </si>
  <si>
    <t>1 m3 beton mutu rendah f'c 17 MPa, slump (100 ± 25) mm, agregat maks 19 mm secara semi mekanis</t>
  </si>
  <si>
    <t>2.2.1.5.4</t>
  </si>
  <si>
    <t>1 m3 beton mutu sedang f'c 20 MPa, slump (100 ± 25) mm, agregat maks 19 mm secara semi mekanis</t>
  </si>
  <si>
    <t>2.2.1.5.5</t>
  </si>
  <si>
    <t>1 m3 beton mutu sedang f'c 21 MPa, slump (100 ± 25) mm, agregat maks 19 mm secara semi mekanis</t>
  </si>
  <si>
    <t>2.2.1.5.6</t>
  </si>
  <si>
    <t>1 m3 beton mutu sedang f'c 25 MPa, slump (100 ± 25) mm, agregat maks 19 mm secara semi mekanis</t>
  </si>
  <si>
    <t>2.2.1.5.7</t>
  </si>
  <si>
    <t>1 m3 beton mutu sedang f'c 28 MPa, slump (100 ± 25) mm, agregat maks 19 mm secara semi mekanis</t>
  </si>
  <si>
    <t>2.2.1.5.8</t>
  </si>
  <si>
    <t>1 m3 beton mutu sedang f'c 30 MPa, slump (100 ± 25) mm, agregat maks 19 mm secara semi mekanis</t>
  </si>
  <si>
    <t>2.2.1.5.9</t>
  </si>
  <si>
    <t xml:space="preserve"> 1 m3 beton mutu sedang f'c 31 MPa, slump (100 ± 25) mm, agregat maks 19 mm secara semi mekanis</t>
  </si>
  <si>
    <t xml:space="preserve">Cat: untuk menambahkan kelecakan campuran beton dapat ditambahkan plasticizer/super plasticizer yg sesuai dg petunjuk paprik </t>
  </si>
  <si>
    <t>2.2.1.5.10</t>
  </si>
  <si>
    <t>1 m3 beton mutu sedang f'c 35 MPa, slump (100 ± 25) mm, agregat maks 19 mm secara semi mekanis</t>
  </si>
  <si>
    <t>2.2.1.5.11</t>
  </si>
  <si>
    <t xml:space="preserve"> 1 m3 beton kedap air dengan aditif secara semi mekanis </t>
  </si>
  <si>
    <t>2.2.1.6</t>
  </si>
  <si>
    <t>Pengecoran  Campuran Beton Ready Mix</t>
  </si>
  <si>
    <t>2.2.1.6.1</t>
  </si>
  <si>
    <t>Pengecoran 1 m3  menggunakan ready mixed (untuk bangunan gedung)</t>
  </si>
  <si>
    <t xml:space="preserve">jika pelaksanaan penuangan campuran beton yang dilakukan dengan ketinggian &gt; 1 m harus menggunakan pompa </t>
  </si>
  <si>
    <t>2.2.1.7</t>
  </si>
  <si>
    <t xml:space="preserve">Angkat dan Angkut Campuran Beton </t>
  </si>
  <si>
    <t>2.2.1.7.1</t>
  </si>
  <si>
    <t>2.2.1.7.2</t>
  </si>
  <si>
    <t>2.2.1.7.3</t>
  </si>
  <si>
    <t>Pengecoran pakai pompa beton ø 1,5"; 5 KW; 8 bar; T = 5 m' (untuk Bangunan Gedung)</t>
  </si>
  <si>
    <t>2.2.1.7.4</t>
  </si>
  <si>
    <t>2.2.1.7.5</t>
  </si>
  <si>
    <t>2.2.1.7.6</t>
  </si>
  <si>
    <t>2.2.1.8</t>
  </si>
  <si>
    <t xml:space="preserve">Pemadatan Beton Pada Saat Pengecoran </t>
  </si>
  <si>
    <t>2.2.1.8.1</t>
  </si>
  <si>
    <t xml:space="preserve">Pemadatan 1 m3 beton dengan baja tulangan pada bangunan gedung </t>
  </si>
  <si>
    <t>2.2.1.8.2</t>
  </si>
  <si>
    <t xml:space="preserve">Pemadatan 1 m3 beton menggunakan vibrator pada bangunan gedung </t>
  </si>
  <si>
    <t>2.2.1.9</t>
  </si>
  <si>
    <t>Pelaksanaan Curing (Pemeliharaan)</t>
  </si>
  <si>
    <t>2.2.1.9.1</t>
  </si>
  <si>
    <t>Menggenangi 1 m2 permukaan beton dengan air selama 4 hari (untuk bangunan gedung)</t>
  </si>
  <si>
    <t>Pasir Pasang</t>
  </si>
  <si>
    <t>2.2.1.9.2</t>
  </si>
  <si>
    <t>Menyirami 1 m2 permukaan beton menggunakan media kain terpal selama 4 hari (untuk Bangunan Gedung)</t>
  </si>
  <si>
    <t>2.2.1.9.3</t>
  </si>
  <si>
    <t>2.2.1.10</t>
  </si>
  <si>
    <t xml:space="preserve">Kolom /Balok Praktis </t>
  </si>
  <si>
    <t>2.2.1.10.1</t>
  </si>
  <si>
    <t>Semen portland (PC)</t>
  </si>
  <si>
    <t>2.2.1.10.2</t>
  </si>
  <si>
    <t>Semen portland (pc)</t>
  </si>
  <si>
    <t>2.2.1.11</t>
  </si>
  <si>
    <t xml:space="preserve">Grouting </t>
  </si>
  <si>
    <t>2.2.1.11.1</t>
  </si>
  <si>
    <t xml:space="preserve">1 m3 pekerjaan grouting secara manual pada bangunan gedung </t>
  </si>
  <si>
    <t>2.2.1.11.2</t>
  </si>
  <si>
    <t xml:space="preserve">1 kg pekerjaan grouting secara injeksi pada bangunan gedung </t>
  </si>
  <si>
    <t>2.2.2</t>
  </si>
  <si>
    <t xml:space="preserve">Struktur Bawah </t>
  </si>
  <si>
    <t>2.2.2.1</t>
  </si>
  <si>
    <t xml:space="preserve">Fondasi Menerus Batu Belah </t>
  </si>
  <si>
    <t>2.2.2.1.1</t>
  </si>
  <si>
    <t>2.2.2.1.2</t>
  </si>
  <si>
    <t>Pemasangan 1 m3 pondasi batu belah mortar tipe M 17,5 Mpa setara 1SP : 2PP, cara manual</t>
  </si>
  <si>
    <t>2.2.2.1.3</t>
  </si>
  <si>
    <t>Pemasangan 1 m3 pondasi batu belah mortar tipe M 17,5 Mpa (setara 1SP : 2PP), cara semi mekanis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</si>
  <si>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</si>
  <si>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</si>
  <si>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</si>
  <si>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</si>
  <si>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</si>
  <si>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</si>
  <si>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</si>
  <si>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2.2.2.2.11</t>
  </si>
  <si>
    <t>2.2.2.2</t>
  </si>
  <si>
    <t>Pondasi Sumuran Beton Siklop</t>
  </si>
  <si>
    <t>2.2.2.2.1</t>
  </si>
  <si>
    <t>2.2.2.2.2</t>
  </si>
  <si>
    <t>2.2.2.2.3</t>
  </si>
  <si>
    <t>2.2.2.2.4</t>
  </si>
  <si>
    <t>2.2.2.2.5</t>
  </si>
  <si>
    <t>2.2.2.2.6</t>
  </si>
  <si>
    <t xml:space="preserve">2.2.2.3 </t>
  </si>
  <si>
    <t>Pondasi Strauss Pile dan Bore Pile</t>
  </si>
  <si>
    <t>2.2.2.3.1</t>
  </si>
  <si>
    <t>2.2.2.3.2</t>
  </si>
  <si>
    <t>2.2.2.3.3</t>
  </si>
  <si>
    <t>2.2.2.3.4</t>
  </si>
  <si>
    <t>2.2.2.3.5</t>
  </si>
  <si>
    <t>2.2.2.3.6</t>
  </si>
  <si>
    <t>2.2.2.3.7</t>
  </si>
  <si>
    <t>2.2.2.3.8</t>
  </si>
  <si>
    <t>2.2.2.3.9</t>
  </si>
  <si>
    <t>2.2.2.3.10</t>
  </si>
  <si>
    <t>2.2.2.3.11</t>
  </si>
  <si>
    <t>2.2.2.3.12</t>
  </si>
  <si>
    <t>2.2.2.3.13</t>
  </si>
  <si>
    <t>2.2.2.3.14</t>
  </si>
  <si>
    <t>2.2.2.3.15</t>
  </si>
  <si>
    <t>2.2.2.3.16</t>
  </si>
  <si>
    <t>2.2.2.3.17</t>
  </si>
  <si>
    <t xml:space="preserve">Pengeboran 1 m' lubang bored pile φ 60 cm (mekanis) untuk  bangunan gedung </t>
  </si>
  <si>
    <t>Bore Pile Machine</t>
  </si>
  <si>
    <t>2.2.2.3.18</t>
  </si>
  <si>
    <t xml:space="preserve">Pengeboran 1 m' lubang bored pile φ 80 cm (mekanis) untuk  bangunan gedung </t>
  </si>
  <si>
    <t>2.2.2.3.19</t>
  </si>
  <si>
    <t xml:space="preserve">Pengeboran 1 m' lubang bored pile φ 100 cm (mekanis) untuk  bangunan gedung </t>
  </si>
  <si>
    <t>2.2.2.3.20</t>
  </si>
  <si>
    <t xml:space="preserve">Pengeboran 1 m' lubang bored pile φ 120 cm (mekanis) untuk  bangunan gedung </t>
  </si>
  <si>
    <t>2.2.2.4</t>
  </si>
  <si>
    <t xml:space="preserve">Pondasi Tiang Pancang </t>
  </si>
  <si>
    <t>2.2.2.4.1</t>
  </si>
  <si>
    <t xml:space="preserve">jam </t>
  </si>
  <si>
    <t>2.2.2.4.2</t>
  </si>
  <si>
    <t>2.2.2.4.3</t>
  </si>
  <si>
    <t xml:space="preserve">Per m' penetrasi Tiang Beton persegi 20cm x 20 cm secara mekanis </t>
  </si>
  <si>
    <t>2.2.2.4.4</t>
  </si>
  <si>
    <t xml:space="preserve">Per m' penetrasi Tiang Beton persegi 25 cm x 25 cm secara mekanis </t>
  </si>
  <si>
    <t>2.2.2.4.5</t>
  </si>
  <si>
    <t xml:space="preserve">Per m' penetrasi Tiang Beton persegi 30 cm x 30 cm secara mekanis </t>
  </si>
  <si>
    <t>2.2.2.4.6</t>
  </si>
  <si>
    <t xml:space="preserve">Per m' penetrasi Tiang Beton persegi 35 cm x 35 cm secara mekanis </t>
  </si>
  <si>
    <t>2.2.2.4.7</t>
  </si>
  <si>
    <t xml:space="preserve">Per m' penetrasi Tiang Beton persegi 40 cm x 40 cm secara mekanis </t>
  </si>
  <si>
    <t>2.2.2.4.8</t>
  </si>
  <si>
    <t xml:space="preserve">Per m' penetrasi Tiang Beton persegi 45 cm x 45 cm secara mekanis </t>
  </si>
  <si>
    <t>2.2.2.4.9</t>
  </si>
  <si>
    <t xml:space="preserve">Per m' penetrasi Tiang Beton persegi 50 cm x 50 cm secara mekanis </t>
  </si>
  <si>
    <t>2.2.2.4.10</t>
  </si>
  <si>
    <t xml:space="preserve">Per m' penetrasi Spun Pile Diameter 30 cm secara mekanis </t>
  </si>
  <si>
    <t>2.2.2.4.11</t>
  </si>
  <si>
    <t xml:space="preserve">Per m' penetrasi Spun Pile Diameter 35 cm secara mekanis </t>
  </si>
  <si>
    <t>2.2.2.4.12</t>
  </si>
  <si>
    <t xml:space="preserve">Per m' penetrasi Spun Pile Diameter 40 cm secara mekanis </t>
  </si>
  <si>
    <t>2.2.2.4.13</t>
  </si>
  <si>
    <t xml:space="preserve">Per m' penetrasi Spun Pile Diameter 45 cm secara mekanis </t>
  </si>
  <si>
    <t>2.2.2.4.14</t>
  </si>
  <si>
    <t xml:space="preserve">Per m' penetrasi Spun Pile Diameter 50 cm secara mekanis </t>
  </si>
  <si>
    <t>2.2.2.4.16</t>
  </si>
  <si>
    <t>2.2.2.4.15</t>
  </si>
  <si>
    <t xml:space="preserve">Per m' penetrasi Spun Pile Diameter 60 cm secara mekanis </t>
  </si>
  <si>
    <t>Per m' Pengelasan Tiang Beton tebal 5 mm</t>
  </si>
  <si>
    <t xml:space="preserve">kg </t>
  </si>
  <si>
    <t>kawat las</t>
  </si>
  <si>
    <t>2.2.2.4.17</t>
  </si>
  <si>
    <t>Per m' Pengelasan Tiang Beton tebal 6 mm</t>
  </si>
  <si>
    <t>2.2.2.4.18</t>
  </si>
  <si>
    <t>Per m' Pengelasan Tiang Beton tebal 8 mm</t>
  </si>
  <si>
    <t>2.2.2.4.19</t>
  </si>
  <si>
    <t>2.2.2.5</t>
  </si>
  <si>
    <t xml:space="preserve">Concrete Sheet Pile </t>
  </si>
  <si>
    <t>2.2.2.5.1</t>
  </si>
  <si>
    <t>Per m' penetrasi turap beton pre-cast 12 x 30 cm , pjg -4 m; berat 100 kg/m'</t>
  </si>
  <si>
    <t>2.2.2.5.2</t>
  </si>
  <si>
    <t>Per m' penetrasi turap beton pre-cast 15 x 40 cm , pjg -4 m; berat 150 kg/m'</t>
  </si>
  <si>
    <t>2.2.2.5.3</t>
  </si>
  <si>
    <t>Per m' penetrasi turap beton pre-cast 22 x 50 cm , pjg -4 m; berat 275 kg/m'</t>
  </si>
  <si>
    <t>2.2.2.5.4</t>
  </si>
  <si>
    <t>Per m' penetrasi turap beton pre-cast 32 x 50 cm , pjg -4 m; berat 400 kg/m'</t>
  </si>
  <si>
    <t>2.2.2.5.5</t>
  </si>
  <si>
    <t>2.2.2.5.6</t>
  </si>
  <si>
    <t>Per m' penetrasi turap beton tulang  pre-cast W-400; ebar 1,0 m; pjg -4 m; berat 350 kg/m'</t>
  </si>
  <si>
    <t>Per m' penetrasi turap beton tulang  pre-cast W-600; lebar 1,0 m; pjg -4 m; berat 375 kg/m' (untuk bangunan gedung)</t>
  </si>
  <si>
    <t>2.3</t>
  </si>
  <si>
    <t xml:space="preserve">PEKERJAAN STRUKTUR BAJA </t>
  </si>
  <si>
    <t>2.23.1</t>
  </si>
  <si>
    <t>2.3.1.1</t>
  </si>
  <si>
    <t xml:space="preserve">1 kg Pabrikasi dan Ereksi Baja Profil </t>
  </si>
  <si>
    <t xml:space="preserve">Alat Las Listrik </t>
  </si>
  <si>
    <t>2.3.1.2</t>
  </si>
  <si>
    <t>1 kg Pemasangan angkur</t>
  </si>
  <si>
    <t>2.3.1.3</t>
  </si>
  <si>
    <t>1 kg Pemasangan baut</t>
  </si>
  <si>
    <t xml:space="preserve">Kunci momen </t>
  </si>
  <si>
    <t>2.3.1.4</t>
  </si>
  <si>
    <t xml:space="preserve">1 kg pekerjaan  baja pelat secara semi mekanis </t>
  </si>
  <si>
    <t>2.3.1.5</t>
  </si>
  <si>
    <t>1 kg pekerjaan  baja profil siku dengan pengelasan secara semi mekanis</t>
  </si>
  <si>
    <t>2.3.1.6</t>
  </si>
  <si>
    <t>1 kg pekerjaan  baja profil siku tanpa pengelasan secara manual</t>
  </si>
  <si>
    <t xml:space="preserve">Pembuatan Bekisting </t>
  </si>
  <si>
    <t>2.4.1.1</t>
  </si>
  <si>
    <t>Pembuatan 1 m2 Bekisting untuk pelat Beton Pracetak Komponen Modular Bangunan gedung ( 5kali pakai )</t>
  </si>
  <si>
    <t>kaso 5/7</t>
  </si>
  <si>
    <t xml:space="preserve">lembar </t>
  </si>
  <si>
    <t xml:space="preserve">liter </t>
  </si>
  <si>
    <t>2.4.1.2</t>
  </si>
  <si>
    <t>Pembuatan 1 m2 Bekisting untuk balok Beton Pracetak ( 10 - 12 kali pakai )</t>
  </si>
  <si>
    <t>2.4.1.3</t>
  </si>
  <si>
    <t>Pembuatan 1 m2 Bekisting untuk kolom Beton Pracetak ( 10 - 12 kali pakai )</t>
  </si>
  <si>
    <t>kayu</t>
  </si>
  <si>
    <t>2.4.1.4</t>
  </si>
  <si>
    <t>Pemasangan 1 titik bekisting joint pracetak</t>
  </si>
  <si>
    <t xml:space="preserve">Papan Cor </t>
  </si>
  <si>
    <t xml:space="preserve">2.4.2.1 </t>
  </si>
  <si>
    <t>2.4.2</t>
  </si>
  <si>
    <t xml:space="preserve">Pemasangan dan Membuka Cetakan </t>
  </si>
  <si>
    <t xml:space="preserve">Pemasangan dan membuka cetakan 1 buah komponen pelat beton pracetak </t>
  </si>
  <si>
    <t>2.4.2.2</t>
  </si>
  <si>
    <t>2.4.2.3</t>
  </si>
  <si>
    <t xml:space="preserve">Pemasangan dan membuka cetakan 1 buah komponen balok beton pracetak </t>
  </si>
  <si>
    <t xml:space="preserve">Pemasangan dan membuka cetakan 1 buah komponen kolom beton pracetak </t>
  </si>
  <si>
    <t>2.4.3</t>
  </si>
  <si>
    <t>Penuangan / Menebar Beton</t>
  </si>
  <si>
    <t>2.4.3.1</t>
  </si>
  <si>
    <t xml:space="preserve">Penuangan / Menebar Beton 1 m3 untuk Pelat Beton Pracetak </t>
  </si>
  <si>
    <t>L.14.b</t>
  </si>
  <si>
    <t>Tenaga Terampil Operator merupakan konversi atas Tukang Vibrator</t>
  </si>
  <si>
    <t xml:space="preserve">Tenaga Terampil Operator </t>
  </si>
  <si>
    <t>2.4.3.2</t>
  </si>
  <si>
    <t xml:space="preserve">Penuangan / Menebar Beton 1 m3 untuk Balok Beton Pracetak </t>
  </si>
  <si>
    <t>2.4.3.3</t>
  </si>
  <si>
    <t xml:space="preserve">Penuangan / Menebar Beton 1 m3 untuk KOLOM Beton Pracetak </t>
  </si>
  <si>
    <t>2.4.4</t>
  </si>
  <si>
    <t xml:space="preserve">Pemindahan Komponen Pracetak </t>
  </si>
  <si>
    <t>2.4.4.1</t>
  </si>
  <si>
    <r>
      <t>Pemindahan 1 buah Komponen untuk Pelat Pracetak (</t>
    </r>
    <r>
      <rPr>
        <b/>
        <sz val="11"/>
        <rFont val="Calibri"/>
        <family val="2"/>
      </rPr>
      <t>± 20 m)</t>
    </r>
  </si>
  <si>
    <t xml:space="preserve">unit hari </t>
  </si>
  <si>
    <t xml:space="preserve">Crane </t>
  </si>
  <si>
    <t>2.4.4.2</t>
  </si>
  <si>
    <r>
      <t>Pemindahan 1 buah Komponen untuk Balok Pracetak (</t>
    </r>
    <r>
      <rPr>
        <b/>
        <sz val="11"/>
        <rFont val="Calibri"/>
        <family val="2"/>
      </rPr>
      <t>± 20 m)</t>
    </r>
  </si>
  <si>
    <t>2.4.4.3</t>
  </si>
  <si>
    <r>
      <t>Pemindahan 1 buah Komponen untuk Kolom Pracetak (</t>
    </r>
    <r>
      <rPr>
        <b/>
        <sz val="11"/>
        <rFont val="Calibri"/>
        <family val="2"/>
      </rPr>
      <t>± 20 m)</t>
    </r>
  </si>
  <si>
    <t>2.4.5</t>
  </si>
  <si>
    <t>2.4.5.1</t>
  </si>
  <si>
    <t xml:space="preserve">Pemasagan dan Ereksi Komponen Pracetak </t>
  </si>
  <si>
    <t xml:space="preserve">buah hari </t>
  </si>
  <si>
    <t>2.4.5.2</t>
  </si>
  <si>
    <t xml:space="preserve">Pemasangan 1 buah Komponen untuk Pelat Beton Pracetak Beserta Indeks Kenaikan Lantai Ereksi Pelat  Hingga 24 Lantai </t>
  </si>
  <si>
    <t xml:space="preserve">Pemasangan 1 buah Komponen untuk Balok  Pracetak Beserta Indeks Kenaikan Lantai Ereksi Pelat  Hingga 24 Lantai </t>
  </si>
  <si>
    <t>2.4.5.3</t>
  </si>
  <si>
    <t xml:space="preserve">Ereksi 1 buah komponen untuk pelat pracetak </t>
  </si>
  <si>
    <t>2.4.5.4</t>
  </si>
  <si>
    <t xml:space="preserve">Ereksi 1 buah komponen untuk balok pracetak </t>
  </si>
  <si>
    <t>2.4.5.5</t>
  </si>
  <si>
    <t xml:space="preserve">Ereksi 1 buah komponen untuk kolom pracetak </t>
  </si>
  <si>
    <t>2.4.5.6</t>
  </si>
  <si>
    <t xml:space="preserve">Upah 1 tititk pekerjaan Grout pada Joint Beton Pracetak </t>
  </si>
  <si>
    <t>2.4.5.7</t>
  </si>
  <si>
    <t xml:space="preserve">Upah 1 titik joint dengan sling </t>
  </si>
  <si>
    <t>2.4.6</t>
  </si>
  <si>
    <t xml:space="preserve">Produksi Lahan </t>
  </si>
  <si>
    <t>2.4.6.1</t>
  </si>
  <si>
    <r>
      <t xml:space="preserve">Pembuatan 1 m2 lahan produksi tebal 8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</si>
  <si>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2.4.6.2</t>
  </si>
  <si>
    <r>
      <t xml:space="preserve">Pembuatan 1 m2 lahan produksi tebal 10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20) </t>
    </r>
    <r>
      <rPr>
        <b/>
        <sz val="11"/>
        <rFont val="Arial"/>
        <family val="2"/>
      </rPr>
      <t>mm</t>
    </r>
  </si>
  <si>
    <t>2.4.6.3</t>
  </si>
  <si>
    <r>
      <t xml:space="preserve">Pembuatan 1 m2 lahan produksi tebal 12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</si>
  <si>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>2.4.6.4</t>
  </si>
  <si>
    <r>
      <t xml:space="preserve">Pembuatan 1 m2 lahan produksi tebal 15 cm beton fc' = 14.5 Mpa, slump ( 120 </t>
    </r>
    <r>
      <rPr>
        <b/>
        <sz val="11"/>
        <rFont val="Calibri"/>
        <family val="2"/>
      </rPr>
      <t>±</t>
    </r>
    <r>
      <rPr>
        <b/>
        <sz val="8.25"/>
        <rFont val="Arial"/>
        <family val="2"/>
      </rPr>
      <t xml:space="preserve"> </t>
    </r>
    <r>
      <rPr>
        <b/>
        <sz val="11"/>
        <rFont val="Arial"/>
        <family val="2"/>
      </rPr>
      <t>20</t>
    </r>
    <r>
      <rPr>
        <b/>
        <sz val="8.25"/>
        <rFont val="Arial"/>
        <family val="2"/>
      </rPr>
      <t xml:space="preserve">) </t>
    </r>
    <r>
      <rPr>
        <b/>
        <sz val="11"/>
        <rFont val="Arial"/>
        <family val="2"/>
      </rPr>
      <t>mm</t>
    </r>
  </si>
  <si>
    <t xml:space="preserve">PEKERJAAN STRUKTUR BETON PRATEGANG </t>
  </si>
  <si>
    <t>2.5.1</t>
  </si>
  <si>
    <t>Pemasangan 1 kg kabel prategang (prestressed) polos/strand</t>
  </si>
  <si>
    <t xml:space="preserve">Pekerjaan Struktur Kayu </t>
  </si>
  <si>
    <t>2.6.1</t>
  </si>
  <si>
    <t>2.6.2</t>
  </si>
  <si>
    <t xml:space="preserve">Pemancangan Tiang Kayu / Cerucuk Bambu/ Dolken </t>
  </si>
  <si>
    <t>2.6.2.1</t>
  </si>
  <si>
    <t xml:space="preserve">Pemancangan per m' tiang pancang kayu atau dolken dia. 6-8 cm </t>
  </si>
  <si>
    <t>2.6.2.2</t>
  </si>
  <si>
    <t xml:space="preserve">Pemancangan per m' Tiang kayu Gelondongan dia. 18-20 cm </t>
  </si>
  <si>
    <t>2.6.2.3</t>
  </si>
  <si>
    <t>1 m2 Turap bambu dari geribig bambu secara manual, JAT &lt; 0,5 m</t>
  </si>
  <si>
    <t xml:space="preserve">batang </t>
  </si>
  <si>
    <r>
      <rPr>
        <b/>
        <sz val="11"/>
        <color rgb="FF000000"/>
        <rFont val="Arial"/>
        <family val="2"/>
      </rPr>
      <t>Catatan</t>
    </r>
    <r>
      <rPr>
        <sz val="11"/>
        <color rgb="FF000000"/>
        <rFont val="Arial"/>
        <family val="2"/>
      </rPr>
      <t xml:space="preserve"> : JAT adalah jarak antar tiang </t>
    </r>
  </si>
  <si>
    <t xml:space="preserve">Pekerjaan Dinding Penahan Tanah </t>
  </si>
  <si>
    <t>2.7.1</t>
  </si>
  <si>
    <t>Pemasangan 1 M' pipa suling -suling menggunakan pipa PVC dia. 1" (untuk bangunan gedung)</t>
  </si>
  <si>
    <t xml:space="preserve">Ijuk </t>
  </si>
  <si>
    <t xml:space="preserve">Kerikil </t>
  </si>
  <si>
    <t>2.7.2</t>
  </si>
  <si>
    <t>Pemasangan 1 M' pipa suling -suling menggunakan pipa PVC dia. 2" (untuk bangunan gedung)</t>
  </si>
  <si>
    <t>2.7.3</t>
  </si>
  <si>
    <t xml:space="preserve">Pemasangan 1 m2 Lapisan Ijuk tebal 10 cm </t>
  </si>
  <si>
    <t>2.7.4</t>
  </si>
  <si>
    <t>Pemasangan 1 m2 finishing siar pasangan batu kali, campuran 1SP : 2PP</t>
  </si>
  <si>
    <t>2.7.5</t>
  </si>
  <si>
    <t>1 m3 bronjong kawat digalvanis, lubang heksagonal 80 x 100 mm, beda tinggi &gt;0 s.d 1 m' berkontak langsung dengan tanah ( kawat dibuat sendiri)</t>
  </si>
  <si>
    <t xml:space="preserve">untuk bronjong yang kontak langsng dengan tanah, kolom ( jumlah harga) pasir pasang agar di hitung biayanya </t>
  </si>
  <si>
    <t>2.7.6</t>
  </si>
  <si>
    <t>1 m3 bronjong kawat digalvanis, lubang heksagonal 80 x 100 mm; beda tinggi &gt; 0 s.d 1 m' tidak berkontak langsung dengan tanah (kawat dibuat sendiri)</t>
  </si>
  <si>
    <t xml:space="preserve"> 1 m3 bronjong kawat digalvanis, lubang heksagonal 80x100mm; beda tinggi &gt;3 s.d 4 m' berkontak langsung dengan tanah (kawat dibuat sendiri)</t>
  </si>
  <si>
    <t xml:space="preserve">untuk bronjong yang kontalk langsung dengan tanah, (jumlah harga)pasir pasang agar di hitung biayanya </t>
  </si>
  <si>
    <t>2.7.7</t>
  </si>
  <si>
    <t>2.7.8</t>
  </si>
  <si>
    <t xml:space="preserve"> 1 m3 bronjong kawat digalvanis, lubang heksagonal 80x100mm; beda tinggi &gt;3 s.d 4 m' tidak berkontak langsung dengan tanah (kawat dibuat sendiri)</t>
  </si>
  <si>
    <t>2.7.9</t>
  </si>
  <si>
    <t xml:space="preserve"> 1 m3 kawat bronjong kawat digalvanis, lubang heksagonal 100x120mm; beda tinggi &gt;0 s.d 1 m' berkontak langsung dengan tanah (kawat dibuat sendiri)</t>
  </si>
  <si>
    <t>2.7.10</t>
  </si>
  <si>
    <t xml:space="preserve"> 1 m3 kawat bronjong kawat digalvanis, lubang heksagonal 100x120mm; beda tinggi &gt; 3 s.d 4 m' berkontak langsung dengan tanah (kawat dibuat sendiri)</t>
  </si>
  <si>
    <t>2.7.11</t>
  </si>
  <si>
    <t xml:space="preserve"> 1 m3 kawat bronjong kawat digalvanis, lubang heksagonal 100x120mm; beda tinggi &gt; 0 s.d 1 m' berkontak langsung dengan tanah (kawat dibuat sendiri)</t>
  </si>
  <si>
    <t>2.7.12</t>
  </si>
  <si>
    <t xml:space="preserve"> 1 m3 kawat bronjong kawat digalvanis, lubang heksagonal 100x120mm; beda tinggi &gt; 3 s.d 4 m'  tidak berkontak langsung dengan tanah (kawat dibuat sendiri)</t>
  </si>
  <si>
    <t>2.7.13</t>
  </si>
  <si>
    <t xml:space="preserve">1 m3 pasangan batu bronjong kawat paprikasi; beda tinggi &gt; 0 s.d 1 m' berkontak langsung dengan tanah </t>
  </si>
  <si>
    <t>2.7.14</t>
  </si>
  <si>
    <t xml:space="preserve">1 m3 pasangan batu bronjong kawat paprikasi; beda tinggi &gt; 0 s.d 1 m' tidak berkontak langsung dengan tanah </t>
  </si>
  <si>
    <t>2.7.15</t>
  </si>
  <si>
    <t xml:space="preserve">1 m3 pasangan batu bronjong kawat paprikasi; beda tinggi &gt; 3 s.4  m' berkontak langsung dengan tanah </t>
  </si>
  <si>
    <t>2.7.16</t>
  </si>
  <si>
    <t xml:space="preserve">1 m3 pasangan batu bronjong kawat paprikasi; beda tinggi &gt; 3 s.4  m' tidak berkontak langsung dengan tanah </t>
  </si>
  <si>
    <t>3.1.1</t>
  </si>
  <si>
    <t xml:space="preserve">Atap Genteng </t>
  </si>
  <si>
    <t>3.1.1.1</t>
  </si>
  <si>
    <t xml:space="preserve">Pemasangan 1 m2 atap Genteng Palentong  Kecil </t>
  </si>
  <si>
    <t>3.1.1.2</t>
  </si>
  <si>
    <t>3.1.1.3</t>
  </si>
  <si>
    <t>3.1.1.4</t>
  </si>
  <si>
    <t>3.1.1.5</t>
  </si>
  <si>
    <t>Pemasangan 1 m' Nok/bubung genteng palentong kecil</t>
  </si>
  <si>
    <t>3.1.1.6</t>
  </si>
  <si>
    <t>Pemasangan 1 m' Nok/bubung genteng kodok glazuur</t>
  </si>
  <si>
    <t>3.1.1.7</t>
  </si>
  <si>
    <t>Pemasangan 1 m' Nok/bubung genteng palentong besar</t>
  </si>
  <si>
    <t>3.1.1.8</t>
  </si>
  <si>
    <t>Pemasangan 1 m' Nok/bubung genteng beton</t>
  </si>
  <si>
    <t>3.1.2</t>
  </si>
  <si>
    <t>ATAP SERAT SEMEN GELOMBANG</t>
  </si>
  <si>
    <t>3.1.2.1</t>
  </si>
  <si>
    <t>Pemasangan 1 m2 atap serat semen gelombang 92 cm x 250 cm x 5 mm</t>
  </si>
  <si>
    <t>3.1.2.2</t>
  </si>
  <si>
    <t>Pemasangan 1 m2 atap serat semen gelombang 92 cm x 225 cm x 5 mm</t>
  </si>
  <si>
    <t>3.1.2.3</t>
  </si>
  <si>
    <t>Pemasangan 1 m2 atap Serat Semen gelombang 92 cm x 200 cm x 5 mm</t>
  </si>
  <si>
    <t>3.1.2.4</t>
  </si>
  <si>
    <t>Pemasangan 1 m2 atap Serat Semen gelombang 92 cm x 180 cm x 5 mm</t>
  </si>
  <si>
    <t>3.1.2.5</t>
  </si>
  <si>
    <t>Pemasangan 1 m2 atap Serat Semen gelombang 105 cm x 270 cm x 4 mm</t>
  </si>
  <si>
    <t>3.1.2.6</t>
  </si>
  <si>
    <t>Pemasangan 1 m2 atap Serat Semen gelombang 105 cm x 300 cm x 5 mm</t>
  </si>
  <si>
    <t>3.1.2.7</t>
  </si>
  <si>
    <t>Pemasangan 1 m2 atap Serat Semen gelombang 105 cm x 240 cm x 5 mm</t>
  </si>
  <si>
    <t>3.1.2.8</t>
  </si>
  <si>
    <t>Pemasangan 1 m2 atap Serat gelombang 105 cm x 210 cm x 5 mm</t>
  </si>
  <si>
    <t>3.1.2.9</t>
  </si>
  <si>
    <t>Pemasangan 1 m2 atap Serat Semen gelombang 105 cm x 150 cm x 5 mm</t>
  </si>
  <si>
    <t>3.1.2.10</t>
  </si>
  <si>
    <t>Pemasangan 1 m2 atap Serat Semen gelombang 108 cm x 300 cm x 6 mm</t>
  </si>
  <si>
    <t>3.1.2.11</t>
  </si>
  <si>
    <t>Pemasangan 1 m2 atap serat Semen gelombang 108 cm x 270 cm x 6 mm</t>
  </si>
  <si>
    <t>3.1.2.12</t>
  </si>
  <si>
    <t>Pemasangan 1 m2 atap Serat Semen gelombang 108 cm x 240 cm x 6 mm</t>
  </si>
  <si>
    <t>3.1.2.13</t>
  </si>
  <si>
    <t>Pemasangan 1 m2 atap Serat Semen gelombang 108 cm x 210 cm x 6 mm</t>
  </si>
  <si>
    <t>3.1.2.14</t>
  </si>
  <si>
    <t>Pemasangan 1 m2 atap Serat Semen gelombang 108 cm x 180 cm x 6 mm</t>
  </si>
  <si>
    <t>3.1.2.15</t>
  </si>
  <si>
    <t>3.1.2.16</t>
  </si>
  <si>
    <t>Pemasangan 1 m' Nok/bubung setel gelombang 92 cm</t>
  </si>
  <si>
    <t>Pemasangan 1 m' Nok/bubung stel gelombang 105 cm</t>
  </si>
  <si>
    <t>3.1.2.17</t>
  </si>
  <si>
    <t>Pemasangan 1 m' Nok/bubung stel gelombang 108 cm</t>
  </si>
  <si>
    <t>3.1.2.18</t>
  </si>
  <si>
    <t>Pemasangan 1 m'Nok/ bubung paten (Permanen) 92 cm</t>
  </si>
  <si>
    <t>3.1.2.19</t>
  </si>
  <si>
    <t>Pemasangan 1 m' Nok/bubung paten (Permanen) 105 cm</t>
  </si>
  <si>
    <t>3.1.2.20</t>
  </si>
  <si>
    <t>Pemasangan 1 m' Nok/bubung paten(Permanen) 108 cm</t>
  </si>
  <si>
    <t>3.1.2.21</t>
  </si>
  <si>
    <t>Pemasangan 1 m' Nok/bubung setel rata 92 cm</t>
  </si>
  <si>
    <t>3.1.2.22</t>
  </si>
  <si>
    <t>Pemasangan 1 m' ok/bubung setel rata 105 cm</t>
  </si>
  <si>
    <t>3.1.2.23</t>
  </si>
  <si>
    <t>Pemasangan 1 m' Nok/bubung setel rata 108 cm</t>
  </si>
  <si>
    <t>3.2.3</t>
  </si>
  <si>
    <t xml:space="preserve">Penutup Atap Lainnya </t>
  </si>
  <si>
    <t>3.1.3.1</t>
  </si>
  <si>
    <t>Seng Gelombang 105 cm x 180 cm</t>
  </si>
  <si>
    <t xml:space="preserve">Lembar </t>
  </si>
  <si>
    <t>3.1.3.2</t>
  </si>
  <si>
    <t>3.1.3.3</t>
  </si>
  <si>
    <t>3.1.3.4</t>
  </si>
  <si>
    <t>3.1.3.5</t>
  </si>
  <si>
    <t>3.1.3.6</t>
  </si>
  <si>
    <t>3.1.3.7</t>
  </si>
  <si>
    <t>Pemasangan 1 m2 atap metal lembaran</t>
  </si>
  <si>
    <t>Atap metal lembaran</t>
  </si>
  <si>
    <t>3.1.3.8</t>
  </si>
  <si>
    <t>3.1.3.9</t>
  </si>
  <si>
    <t>Pemasangan 1 m2 Atap Kaca Tempered</t>
  </si>
  <si>
    <t>3.1.3.9.1</t>
  </si>
  <si>
    <t>3.1.3.10</t>
  </si>
  <si>
    <t>Pemasangan 1 m' Nok/bubung atap seng gelombang</t>
  </si>
  <si>
    <t>Seng Pelat  90x180 cm bjls 28</t>
  </si>
  <si>
    <t>3.1.3.11</t>
  </si>
  <si>
    <t>Pemasangan 1 m' Nok/bubung atap aluminium gelombang</t>
  </si>
  <si>
    <t>3.1.3.12</t>
  </si>
  <si>
    <t>Pemasangan 1 m' Nok/bubung atap sirap kayu</t>
  </si>
  <si>
    <t>3.1.3.13</t>
  </si>
  <si>
    <t>Pemasangan 1 m' Nok/bubung atap aspal/bitumen</t>
  </si>
  <si>
    <t>Kayu Balok Borneo</t>
  </si>
  <si>
    <t>M3</t>
  </si>
  <si>
    <t>3.1.3.14</t>
  </si>
  <si>
    <t>Pemasangan 1 m' Nok/bubung genteng metal</t>
  </si>
  <si>
    <t>3.2</t>
  </si>
  <si>
    <t>3.2.1</t>
  </si>
  <si>
    <t>3.2.2</t>
  </si>
  <si>
    <t>3.3.</t>
  </si>
  <si>
    <t>3.3.1</t>
  </si>
  <si>
    <t>3.3.2</t>
  </si>
  <si>
    <t xml:space="preserve">Talang Seng 1/2 lingkaran diameter 15cm </t>
  </si>
  <si>
    <t>Talang datar/jurai seng lebar 90cm</t>
  </si>
  <si>
    <t>3.3.3</t>
  </si>
  <si>
    <t>3.3.4</t>
  </si>
  <si>
    <t>3.3.5</t>
  </si>
  <si>
    <t>3.3.6</t>
  </si>
  <si>
    <t>3.4</t>
  </si>
  <si>
    <t>3.4.1</t>
  </si>
  <si>
    <t>Pemasangan 1 m2 Waterproofing Membran Bakar</t>
  </si>
  <si>
    <t xml:space="preserve">Membran Bakar </t>
  </si>
  <si>
    <t xml:space="preserve">Cairan Primer </t>
  </si>
  <si>
    <t>3.4.2</t>
  </si>
  <si>
    <t>Pelapisan 1 M2 Waterproofing Cristalin</t>
  </si>
  <si>
    <t>Tukang Cat</t>
  </si>
  <si>
    <t>Waterproofing Cristalin</t>
  </si>
  <si>
    <t>3.4.3</t>
  </si>
  <si>
    <t xml:space="preserve">Pelapisan 1 M2 Waterproofing  Semen Base </t>
  </si>
  <si>
    <t>Waterproofing Semen Base</t>
  </si>
  <si>
    <t>3.4.4</t>
  </si>
  <si>
    <t xml:space="preserve">Pelapisan 1 M2 Waterproofing Acrylic Base </t>
  </si>
  <si>
    <t>Waterproofing Acrylic Base</t>
  </si>
  <si>
    <t>3.2.1.1</t>
  </si>
  <si>
    <t>PEKERJAAN LANGIT-LANGIT (PLAFON)</t>
  </si>
  <si>
    <t xml:space="preserve">Langit-Langit (Plafon) Akusik </t>
  </si>
  <si>
    <t>3.5.1.2</t>
  </si>
  <si>
    <t>3.5.1.3</t>
  </si>
  <si>
    <t>3.5.1.4</t>
  </si>
  <si>
    <t xml:space="preserve">Pemasangan 1 m2 plafon akustik uk. 60x120 cm dengan profil aluminium </t>
  </si>
  <si>
    <t>3.5.2</t>
  </si>
  <si>
    <t xml:space="preserve">Langit -Langit (Plafon) Lainnya </t>
  </si>
  <si>
    <t>3.5.2.1</t>
  </si>
  <si>
    <t>Pemasangan 1 m2 plafon papan gypsum tebal 9 mm</t>
  </si>
  <si>
    <t>3.5.2.2</t>
  </si>
  <si>
    <t>Pemasangan 1 m2 plafon serat semen/GRC tebal 4 mm, 5 mm, dan 6 mm</t>
  </si>
  <si>
    <t>3.5.2.3</t>
  </si>
  <si>
    <t>Plywood 3 mm</t>
  </si>
  <si>
    <t>Pemasangan 1 m2 langit-langit (plafon) kayu lapis, tebal 3 mm, 4 mm dan 6 mm</t>
  </si>
  <si>
    <t>Pemasangan 1 m2 plafon kayu lapis tebal 3 mm</t>
  </si>
  <si>
    <t xml:space="preserve">Paku Tripleks </t>
  </si>
  <si>
    <t>3.5.2.3.1</t>
  </si>
  <si>
    <t>3.5.2.3.2</t>
  </si>
  <si>
    <t>Pemasangan 1 m2 plafon kayu lapis tebal 4 mm</t>
  </si>
  <si>
    <t>3.5.2.3.3</t>
  </si>
  <si>
    <t>Pemasangan 1 m2 plafon kayu lapis tebal 6 mm</t>
  </si>
  <si>
    <t>3.5.2.4</t>
  </si>
  <si>
    <t>Kayu Papan tebal 9 mm</t>
  </si>
  <si>
    <t>Kayu papan tebal 9 mm</t>
  </si>
  <si>
    <t>3.5.2.5</t>
  </si>
  <si>
    <t>3.5.2.6</t>
  </si>
  <si>
    <t>3.5.2.7</t>
  </si>
  <si>
    <t>3.5.3</t>
  </si>
  <si>
    <t>Rangka Langit-Langit (Plafon)</t>
  </si>
  <si>
    <t>3.5.3.1</t>
  </si>
  <si>
    <t>3.5.3.2</t>
  </si>
  <si>
    <t>Pemasangan 1 m2 Rangka Langit-langit (Plafon) (50x 100) cm, Kayu Kelas II atau III</t>
  </si>
  <si>
    <t>3.5.3.3</t>
  </si>
  <si>
    <t>Pemasangan 1 m2 Rangka Langit-langit (Plafon) (60x 100) cm, Kayu Kelas II atau III</t>
  </si>
  <si>
    <t>3.6.1</t>
  </si>
  <si>
    <t>3.6.1.2</t>
  </si>
  <si>
    <t>3.6.1.3</t>
  </si>
  <si>
    <t>3.6.1.4</t>
  </si>
  <si>
    <t>3.6.1.5</t>
  </si>
  <si>
    <t>3.6.1.6</t>
  </si>
  <si>
    <t>3.6.1.7</t>
  </si>
  <si>
    <t>3.6.1.8</t>
  </si>
  <si>
    <t>3.6.1.9</t>
  </si>
  <si>
    <t>3.6.1.10</t>
  </si>
  <si>
    <t>3.6.2</t>
  </si>
  <si>
    <t>DINDING CONBLOCK</t>
  </si>
  <si>
    <t>3.6.2.1</t>
  </si>
  <si>
    <t>3.6.2.2</t>
  </si>
  <si>
    <t>3.6.2.3</t>
  </si>
  <si>
    <t>3.6.2.4</t>
  </si>
  <si>
    <t>3.6.2.5</t>
  </si>
  <si>
    <t>3.6.2.6</t>
  </si>
  <si>
    <t>3.6.3</t>
  </si>
  <si>
    <t>DINDING ROSTER</t>
  </si>
  <si>
    <t>3.6.3.1</t>
  </si>
  <si>
    <t>3.6.3.2</t>
  </si>
  <si>
    <t>3.6.3.3</t>
  </si>
  <si>
    <t xml:space="preserve">Bata Berongga Uk. 12x11x24 </t>
  </si>
  <si>
    <t>3.6.3.4</t>
  </si>
  <si>
    <t>3.6.3.5</t>
  </si>
  <si>
    <t>Pemasangan 1 m2 dinding kerawang (rooster) 20x20 (Setara Campuran 1SP : 3PP)</t>
  </si>
  <si>
    <t>3.6.4</t>
  </si>
  <si>
    <t xml:space="preserve">DINDING BATA RINGAN </t>
  </si>
  <si>
    <t>3.6.4.1</t>
  </si>
  <si>
    <t>3.6.4.2</t>
  </si>
  <si>
    <t>3.6.4.3</t>
  </si>
  <si>
    <t>3.6.5</t>
  </si>
  <si>
    <t xml:space="preserve">DINDING BATAKO </t>
  </si>
  <si>
    <t>3.6.5.1</t>
  </si>
  <si>
    <t>3.6.5.2</t>
  </si>
  <si>
    <t>3.6.6</t>
  </si>
  <si>
    <t xml:space="preserve">DINDING PARTISI </t>
  </si>
  <si>
    <t>3.6.6.1</t>
  </si>
  <si>
    <t>Pemasangan 1 m2 dinding partisi, Gypsumboard t=12mm</t>
  </si>
  <si>
    <t>Gypsum Board (122 cm x  244 cm x  12 mm)</t>
  </si>
  <si>
    <t>Rockwool tebal 50 mm</t>
  </si>
  <si>
    <t>3.7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</si>
  <si>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</si>
  <si>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</si>
  <si>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</si>
  <si>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</si>
  <si>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</si>
  <si>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</si>
  <si>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</si>
  <si>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</si>
  <si>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</si>
  <si>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</si>
  <si>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</si>
  <si>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</si>
  <si>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</si>
  <si>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</si>
  <si>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</si>
  <si>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</si>
  <si>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 xml:space="preserve">Pekerjaan 1 m2 Beton Expose </t>
  </si>
  <si>
    <t>Mortar Skimcoat</t>
  </si>
  <si>
    <t>3.8</t>
  </si>
  <si>
    <t>3.8.1</t>
  </si>
  <si>
    <t>3.8.2</t>
  </si>
  <si>
    <t>3.8.3</t>
  </si>
  <si>
    <t>3.8.4</t>
  </si>
  <si>
    <t>3.8.5</t>
  </si>
  <si>
    <t>3.8.6</t>
  </si>
  <si>
    <t>3.8.7</t>
  </si>
  <si>
    <t>3.8.8</t>
  </si>
  <si>
    <t>Pelaburan 1 m2 bidang kayu dengan residu atau Ter</t>
  </si>
  <si>
    <t>3.8.9</t>
  </si>
  <si>
    <t>3.8.10</t>
  </si>
  <si>
    <t>Pengecatan 1 M2 Tembol Baru</t>
  </si>
  <si>
    <t>3.8.10.1</t>
  </si>
  <si>
    <t>Pengecatan 1 m2 tembok baru Interior( 1 lapis cat dasar, 2 lapis cat penutup)</t>
  </si>
  <si>
    <t>3.8.10.2</t>
  </si>
  <si>
    <t>Pengecatan 1 m2 tembok baru Ekterior (1 lapis cat dasar, 2 lapis cat penutup), eksterior</t>
  </si>
  <si>
    <t xml:space="preserve">Pengecatan 1 m2 Tembok Lama </t>
  </si>
  <si>
    <t>3.8.11</t>
  </si>
  <si>
    <t>3.8.11.1</t>
  </si>
  <si>
    <t>Pengecatan 1 m2 tembok lama Interior  (1 lapis cat dasar, 2 lapis cat penutup)</t>
  </si>
  <si>
    <t>3.8.11.2</t>
  </si>
  <si>
    <t>Pengecatan 1 m2 tembok lama Ekterior (1 lapis cat dasar, 2 lapis cat penutup)</t>
  </si>
  <si>
    <t>3.8.12</t>
  </si>
  <si>
    <t>3.8.13</t>
  </si>
  <si>
    <t>3.8.14</t>
  </si>
  <si>
    <t>3.8.15</t>
  </si>
  <si>
    <t>3.8.16</t>
  </si>
  <si>
    <t>Pengecatan 1 m2 permukaan baja dengan menie besi (Zinc Chromate)</t>
  </si>
  <si>
    <t>3.8.17</t>
  </si>
  <si>
    <t>3.8.18</t>
  </si>
  <si>
    <t>3.8.19</t>
  </si>
  <si>
    <t>3.8.20</t>
  </si>
  <si>
    <t>3.8.20.1</t>
  </si>
  <si>
    <t>Pengecatan 1 m2 plafon Interior ( 1 lapis Cat Dasar dan 2 Lapis Cat Penutup)</t>
  </si>
  <si>
    <t>Pengecatan 1 m2 plafon eksterior ( 1 lapis Cat Dasar dan 2 Lapis Cat Penutup)</t>
  </si>
  <si>
    <t>3.8.21</t>
  </si>
  <si>
    <t>3.8.22</t>
  </si>
  <si>
    <t>3.9</t>
  </si>
  <si>
    <t>PEKERJAAN PENUTUP LANTAI</t>
  </si>
  <si>
    <t>3.9.1</t>
  </si>
  <si>
    <t xml:space="preserve">3.9.1 </t>
  </si>
  <si>
    <t>UBIN PC</t>
  </si>
  <si>
    <t>3.9.1.2</t>
  </si>
  <si>
    <t>3.9.1.3</t>
  </si>
  <si>
    <t>3.9.1.4</t>
  </si>
  <si>
    <t>3.9.1.5</t>
  </si>
  <si>
    <t>3.9.1.6</t>
  </si>
  <si>
    <t>3.9.1.7</t>
  </si>
  <si>
    <t>3.9.1.8</t>
  </si>
  <si>
    <t>3.9.2</t>
  </si>
  <si>
    <t>UBIN WARNA</t>
  </si>
  <si>
    <t>3.9.2.1</t>
  </si>
  <si>
    <t>3.9.2.2</t>
  </si>
  <si>
    <t>3.9.2.3</t>
  </si>
  <si>
    <t>3.9.2.4</t>
  </si>
  <si>
    <t>3.9.2.5</t>
  </si>
  <si>
    <t>3.9.2.6</t>
  </si>
  <si>
    <t>3.9.2.7</t>
  </si>
  <si>
    <t>3.9.2.8</t>
  </si>
  <si>
    <t>3.9.3</t>
  </si>
  <si>
    <t xml:space="preserve">UBIN TERASO </t>
  </si>
  <si>
    <t>3.9.3.1</t>
  </si>
  <si>
    <t>3.9.3.2</t>
  </si>
  <si>
    <t>3.9.3.3</t>
  </si>
  <si>
    <t>3.9.3.4</t>
  </si>
  <si>
    <t>3.9.3.5</t>
  </si>
  <si>
    <t>3.9.4</t>
  </si>
  <si>
    <t>HOMOGENEOUS TILE</t>
  </si>
  <si>
    <t>3.9.4.1</t>
  </si>
  <si>
    <t>3.9.4.2</t>
  </si>
  <si>
    <t>Pemasangan 1 m2 lantai homogenous tile  Polis uk. 30x30 cm (1SP : 2PP)</t>
  </si>
  <si>
    <t>Pemasangan 1 m2 lantai homogenous tile polish uk. 40x40 cm (1SP : 2PP)</t>
  </si>
  <si>
    <t>3.9.4.3</t>
  </si>
  <si>
    <t>Pemasangan 1 m2 lantai homogenous tile Polish  uk. 60x60 cm (1SP : 2PP)</t>
  </si>
  <si>
    <t>3.9.4.4</t>
  </si>
  <si>
    <t>Pemasangan 1 m' plint homogenous tile Polish  uk. 10 s.d. 15x30 cm (1SP : 2PP)</t>
  </si>
  <si>
    <t>3.9.4.5</t>
  </si>
  <si>
    <t>Pemasangan 1 m' plint homogenous tile polish uk. 10 s.d. 15x40 cm (1SP : 2PP)</t>
  </si>
  <si>
    <t>3.9.4.6</t>
  </si>
  <si>
    <t>Pemasangan 1 m' plint homogenous tile polish uk. 10 s.d. 15x60 cm (1SP : 2PP)</t>
  </si>
  <si>
    <t>3.9.4.7</t>
  </si>
  <si>
    <t>Pemasangan 1 m' lantai homogenous tile unpolish uk. 30x30 cm (1SP : 2PP)</t>
  </si>
  <si>
    <t>Homogenous tile unpolish 30x30 cm</t>
  </si>
  <si>
    <t>Homogenous tile unpolish 40x40 cm</t>
  </si>
  <si>
    <t>Homogenous tile unpolish 60x60 cm</t>
  </si>
  <si>
    <t>3.9.4.8</t>
  </si>
  <si>
    <t>Pemasangan 1 m' lantai homogenous tile unpolish uk. 40x40 cm (1SP : 2PP)</t>
  </si>
  <si>
    <t>3.9.4.9</t>
  </si>
  <si>
    <t>Pemasangan 1 m' lantai homogenous tile unpolish uk. 60x60 cm (1SP : 2PP)</t>
  </si>
  <si>
    <t>3.9.4.10</t>
  </si>
  <si>
    <t>Pemasangan 1 m' plint homogenous tile unpolish uk. 10 s.d. 15x60 cm (1SP : 2PP)</t>
  </si>
  <si>
    <t>Pemasangan 1 m' plint homogenous tile unpolish uk. 10 s.d. 15x30 cm (1SP : 2PP)</t>
  </si>
  <si>
    <t>Plint homogenous tile unpolish uk. 10-15x30 cm</t>
  </si>
  <si>
    <t>Plint homogenous tile unpolish uk. 10-15x40 cm</t>
  </si>
  <si>
    <t>Plint homogenous tile unpolish uk. 10-15x60 cm</t>
  </si>
  <si>
    <t>3.9.4.11</t>
  </si>
  <si>
    <t>Pemasangan 1 m' plint homogenous tile unpolish uk. 10 s.d. 15x40 cm (1SP : 2PP)</t>
  </si>
  <si>
    <t>3.9.4.12</t>
  </si>
  <si>
    <t>3.9.5</t>
  </si>
  <si>
    <t>UBIN GRANIT</t>
  </si>
  <si>
    <t>3.9.5.1</t>
  </si>
  <si>
    <t>3.9.5.2</t>
  </si>
  <si>
    <t>3.9.5.3</t>
  </si>
  <si>
    <t>3.9.5.4</t>
  </si>
  <si>
    <t>3.9.5.5</t>
  </si>
  <si>
    <t>3.9.5.6</t>
  </si>
  <si>
    <t>3.9.6</t>
  </si>
  <si>
    <t>UBIN TERALUX</t>
  </si>
  <si>
    <t>3.9.6.1</t>
  </si>
  <si>
    <t>3.9.6.2</t>
  </si>
  <si>
    <t>3.9.6.3</t>
  </si>
  <si>
    <t>3.9.6.4</t>
  </si>
  <si>
    <t>3.9.6.5</t>
  </si>
  <si>
    <t>3.9.6.6</t>
  </si>
  <si>
    <t>3.9.6.7</t>
  </si>
  <si>
    <t>3.9.6.8</t>
  </si>
  <si>
    <t>3.9.6.9</t>
  </si>
  <si>
    <t>3.9.7</t>
  </si>
  <si>
    <t xml:space="preserve">KERAMIK ARTISTIK </t>
  </si>
  <si>
    <t>3.9.7.1</t>
  </si>
  <si>
    <t>3.9.7.2</t>
  </si>
  <si>
    <t>3.9.7.3</t>
  </si>
  <si>
    <t>3.9.7.4</t>
  </si>
  <si>
    <t>3.9.7.5</t>
  </si>
  <si>
    <t>3.9.7.6</t>
  </si>
  <si>
    <t>3.9.8</t>
  </si>
  <si>
    <t xml:space="preserve">KERAMIK </t>
  </si>
  <si>
    <t>3.9.8.1</t>
  </si>
  <si>
    <t>3.9.8.2</t>
  </si>
  <si>
    <t>3.9.8.3</t>
  </si>
  <si>
    <t>3.9.8.4</t>
  </si>
  <si>
    <t xml:space="preserve">Pemasangan Lantai Keramik untuk Variasi/Border </t>
  </si>
  <si>
    <t>3.9.8.4.1</t>
  </si>
  <si>
    <t>Pemasangan 1 m2 lantai keramik uk. 30x30 cm  untuk Variasi/Border (1SP : 2PP)</t>
  </si>
  <si>
    <t>Keramik variasi 30x30 cm</t>
  </si>
  <si>
    <t>Keramik Variasi 30x30 cm</t>
  </si>
  <si>
    <t>Keramik Variasi 40x40 cm</t>
  </si>
  <si>
    <t>KeramikVariasi  60x60 cm</t>
  </si>
  <si>
    <t>3.9.8.4.2</t>
  </si>
  <si>
    <t>Pemasangan 1 m2 lantai keramik uk. 40x40 cm  untuk Variasi/Border (1SP : 2PP)</t>
  </si>
  <si>
    <t>Keramik variasi 40x40 cm</t>
  </si>
  <si>
    <t>3.9.8.5</t>
  </si>
  <si>
    <t>3.9.8.6</t>
  </si>
  <si>
    <t>3.9.8.7</t>
  </si>
  <si>
    <t>3.9.8.8</t>
  </si>
  <si>
    <t>3.9.8.9</t>
  </si>
  <si>
    <t>Pemasangan 1 m' Step Nosing Keramik 10cm x 60 cm (1SP:2PP)</t>
  </si>
  <si>
    <t>Step Nosing Keramik 10x60 cm</t>
  </si>
  <si>
    <t>3.9.9</t>
  </si>
  <si>
    <t>PENUTUP LANTAI LAINNYA</t>
  </si>
  <si>
    <t>3.9.9.1</t>
  </si>
  <si>
    <t>3.9.9.2</t>
  </si>
  <si>
    <t xml:space="preserve">Lem Karpet </t>
  </si>
  <si>
    <t>3.9.9.3</t>
  </si>
  <si>
    <t>3.9.9.4</t>
  </si>
  <si>
    <t>9.9.9.5</t>
  </si>
  <si>
    <t>3.9.9.6</t>
  </si>
  <si>
    <t>3.9.9.7</t>
  </si>
  <si>
    <t>3.9.9.8</t>
  </si>
  <si>
    <t>3.9.9.9</t>
  </si>
  <si>
    <t>3.9.9.10</t>
  </si>
  <si>
    <t>3.9.9.11</t>
  </si>
  <si>
    <t>unit/hari</t>
  </si>
  <si>
    <t>3.9.9.12</t>
  </si>
  <si>
    <t>Pemasangan 1 m2 Lantai Keramik Tactile Ukuran 30x30 cm ( 1SP:2PP)</t>
  </si>
  <si>
    <t xml:space="preserve">Keramik Tactile 30x30 cm </t>
  </si>
  <si>
    <t>3.9.9.13</t>
  </si>
  <si>
    <t>Pemasangan 1 m2 Lantai Keramik Tactile Ukuran 40x40 cm ( 1SP:2PP)</t>
  </si>
  <si>
    <t>Keramik Tactile 40x40 cm</t>
  </si>
  <si>
    <t xml:space="preserve">PEKERJAAN PENUTUP DINDING </t>
  </si>
  <si>
    <t>3.10.1</t>
  </si>
  <si>
    <t xml:space="preserve">Dinding Keramik </t>
  </si>
  <si>
    <t>3.10.1.1</t>
  </si>
  <si>
    <t>3.10.1.2</t>
  </si>
  <si>
    <t>3.10.1.3</t>
  </si>
  <si>
    <t>3.10.1.4</t>
  </si>
  <si>
    <t>3.10.2</t>
  </si>
  <si>
    <t xml:space="preserve">Dinding Homogeneous Tile </t>
  </si>
  <si>
    <t>3.10.2.1</t>
  </si>
  <si>
    <t>Pemasangan 1 m2 dinding homogeneous tile Polish uk. 30x30 cm (1SP : 2PP)</t>
  </si>
  <si>
    <t>3.10.2.2</t>
  </si>
  <si>
    <t>Pemasangan 1 m2 dinding homogeneous tile Polish uk. 40x40 cm (1SP : 2PP)</t>
  </si>
  <si>
    <t>3.10.2.3</t>
  </si>
  <si>
    <t>Pemasangan 1 m2 dinding homogeneous tile polish uk. 60x60 cm (1SP : 2PP)</t>
  </si>
  <si>
    <t>3.10.2.4</t>
  </si>
  <si>
    <t>Pemasangan 1 m2 dinding homogeneous tile Unpolish uk. 30x30 cm (1SP : 2PP)</t>
  </si>
  <si>
    <t>3.10.2.5</t>
  </si>
  <si>
    <t>Pemasangan 1 m2 dinding homogeneous tile Unpolish uk. 40x40 cm (1SP : 2PP)</t>
  </si>
  <si>
    <t>3.10.2.6</t>
  </si>
  <si>
    <t>Pemasangan 1 m2 dinding homogeneous tile Unpolish uk. 60x60 cm (1SP : 2PP)</t>
  </si>
  <si>
    <t>3.10.3</t>
  </si>
  <si>
    <t xml:space="preserve">DINDING PORSELEN </t>
  </si>
  <si>
    <t>3.10.3.1</t>
  </si>
  <si>
    <t>3.10.3.2</t>
  </si>
  <si>
    <t>3.10.3.3</t>
  </si>
  <si>
    <t>3.10.4</t>
  </si>
  <si>
    <t xml:space="preserve">DINDING BATU ALAM </t>
  </si>
  <si>
    <t>3.10.4.1</t>
  </si>
  <si>
    <t>3.10.4.2</t>
  </si>
  <si>
    <t>3.10.4.3</t>
  </si>
  <si>
    <t>3.10.5</t>
  </si>
  <si>
    <t xml:space="preserve">PENUTUP DINDING LAINNYA </t>
  </si>
  <si>
    <t>3.10.5.1</t>
  </si>
  <si>
    <t>3.10.5.2</t>
  </si>
  <si>
    <t>3.10.5.3</t>
  </si>
  <si>
    <t>3.10.5.4</t>
  </si>
  <si>
    <t>Pemasangan 1 m2 dinding lambrisering dari plywood (Kayu Lapis) ukuran 120x240cm</t>
  </si>
  <si>
    <t>3.10.5.5</t>
  </si>
  <si>
    <t>3.10.5.6</t>
  </si>
  <si>
    <t>3.10.5.7</t>
  </si>
  <si>
    <t>3.10.6</t>
  </si>
  <si>
    <t xml:space="preserve">RANGKA DINDING </t>
  </si>
  <si>
    <t>3.10.6.1</t>
  </si>
  <si>
    <t>3.10.6.2</t>
  </si>
  <si>
    <t>paku 2 inch</t>
  </si>
  <si>
    <t>3.10.6.3</t>
  </si>
  <si>
    <t>Pemasangan 1 m2 Rangka Besi Hollow Galvanis 20x40 mm</t>
  </si>
  <si>
    <t>Metal Hollow 20x40 mm</t>
  </si>
  <si>
    <t>3.11</t>
  </si>
  <si>
    <t>3.11.1</t>
  </si>
  <si>
    <t xml:space="preserve">Pintu </t>
  </si>
  <si>
    <t>3.11.1.1</t>
  </si>
  <si>
    <t>3.11.1.2</t>
  </si>
  <si>
    <t>3.11.1.3</t>
  </si>
  <si>
    <t>3.11.1.4</t>
  </si>
  <si>
    <t>3.11.1.5</t>
  </si>
  <si>
    <t>3.11.1.6</t>
  </si>
  <si>
    <t>3.11.1.7</t>
  </si>
  <si>
    <t>3.11.1.8</t>
  </si>
  <si>
    <t>3.11.1.9</t>
  </si>
  <si>
    <t>3.11.1.10</t>
  </si>
  <si>
    <t>3.11.1.11</t>
  </si>
  <si>
    <t>3.11.1.12</t>
  </si>
  <si>
    <t>3.11.1.13</t>
  </si>
  <si>
    <t>3.11.1.14</t>
  </si>
  <si>
    <t>3.11.1.15</t>
  </si>
  <si>
    <t>3.11.1.16</t>
  </si>
  <si>
    <t>3.11.1.17</t>
  </si>
  <si>
    <t>3.11.1.18</t>
  </si>
  <si>
    <t xml:space="preserve">Pemasangan 1 buah Pintu uPVC lebar 80 cm lengkap dengan aksesoris </t>
  </si>
  <si>
    <t xml:space="preserve">Pintu uPVC lebar 80 cm </t>
  </si>
  <si>
    <t>3.11.1.19</t>
  </si>
  <si>
    <t xml:space="preserve">Pemasangan 1 buah Pintu uPVC lebar 70 cm lengkap dengan aksesoris </t>
  </si>
  <si>
    <t xml:space="preserve">Pintu uPVC lebar 70 cm </t>
  </si>
  <si>
    <t>3.11.2</t>
  </si>
  <si>
    <t xml:space="preserve">JENDELA </t>
  </si>
  <si>
    <t>3.11.2.1</t>
  </si>
  <si>
    <t xml:space="preserve">Pemasangan 1 m2 Jendela Nako Aluminium </t>
  </si>
  <si>
    <t>3.11.2.2</t>
  </si>
  <si>
    <t>3.11.2.3</t>
  </si>
  <si>
    <t xml:space="preserve">Pemasangan 1 buah jendela kaca Upvc 2 daun ukuran 1,15 x 1,30 m </t>
  </si>
  <si>
    <t xml:space="preserve">Jendela Kaca Upvc 2 daun </t>
  </si>
  <si>
    <t>3.11.2.4</t>
  </si>
  <si>
    <t>Pemasangan 1 buah Jendela Kaca Upvc 1 daun ukuran 0,79 x 1,30 m</t>
  </si>
  <si>
    <t xml:space="preserve">3.11.3 </t>
  </si>
  <si>
    <t xml:space="preserve">Kusen Pintu dan Jendela </t>
  </si>
  <si>
    <t>3.11.3.1</t>
  </si>
  <si>
    <t>3.11.3.2</t>
  </si>
  <si>
    <t>3.11.3.3</t>
  </si>
  <si>
    <t>3.11.3.4</t>
  </si>
  <si>
    <t>3.11.3.5</t>
  </si>
  <si>
    <t>3.11.3.6</t>
  </si>
  <si>
    <t>3.11.3.7</t>
  </si>
  <si>
    <t>Pemasangan 1 buah Jalusi Upvc</t>
  </si>
  <si>
    <t>Jalusi uPVC</t>
  </si>
  <si>
    <t>3.11.3.8</t>
  </si>
  <si>
    <t>Pemasangan 1 buah Kusen Bovenlight uPVC</t>
  </si>
  <si>
    <t>Kusen Bovenlight Upvc</t>
  </si>
  <si>
    <t xml:space="preserve">bauh </t>
  </si>
  <si>
    <t>3.11.4</t>
  </si>
  <si>
    <t xml:space="preserve">AKSESORIS PINTU DA JENDELA </t>
  </si>
  <si>
    <t>3.11.4.1</t>
  </si>
  <si>
    <t>3.11.4.2</t>
  </si>
  <si>
    <t>3.11.4.3</t>
  </si>
  <si>
    <t>3.11.4.4</t>
  </si>
  <si>
    <t>3.11.4.5</t>
  </si>
  <si>
    <t>3.11.4.6</t>
  </si>
  <si>
    <t>3.11.4.7</t>
  </si>
  <si>
    <t xml:space="preserve">Pemasangan 1 buah Door Closer </t>
  </si>
  <si>
    <t>3.11.4.8</t>
  </si>
  <si>
    <t xml:space="preserve">Pemasangan 1 buah Door Holder </t>
  </si>
  <si>
    <t>3.11.4.9</t>
  </si>
  <si>
    <t>Pemasangan 1 buah Door Stop</t>
  </si>
  <si>
    <t>3.11.4.10</t>
  </si>
  <si>
    <t>Pemasangan 1 buah Rel Pintu Dorong</t>
  </si>
  <si>
    <t>3.11.4.11</t>
  </si>
  <si>
    <t>Pemasangan 1 buah Venetions Blinds dan Vertical Blinds</t>
  </si>
  <si>
    <t>Venetions Blinds dan Vertical Blinds</t>
  </si>
  <si>
    <t>3.11.4.12</t>
  </si>
  <si>
    <t>Pemasangan Teralis Besi Strip (2x3)mm</t>
  </si>
  <si>
    <t>Besi Strip</t>
  </si>
  <si>
    <t>3.11.4.13</t>
  </si>
  <si>
    <t xml:space="preserve">Pemasangan 1 buah Kawat Nyamuk </t>
  </si>
  <si>
    <t>Kawat Nyamuk</t>
  </si>
  <si>
    <t xml:space="preserve">Baja Strip </t>
  </si>
  <si>
    <t>3.11.4.14</t>
  </si>
  <si>
    <t xml:space="preserve">Pemasangan 1 Buah Kunci Slot (Grendel) untuk Jedela </t>
  </si>
  <si>
    <t>3.11.4.15</t>
  </si>
  <si>
    <t>3.11.4.16</t>
  </si>
  <si>
    <t>3.11.4.17</t>
  </si>
  <si>
    <t>3.11.4.18</t>
  </si>
  <si>
    <t>3.11.4.19</t>
  </si>
  <si>
    <t>3.11.4.20</t>
  </si>
  <si>
    <t>3.11.4.21</t>
  </si>
  <si>
    <t>3.11.4.22</t>
  </si>
  <si>
    <t xml:space="preserve">Pemasangan 1 buah Handle Jendela </t>
  </si>
  <si>
    <t xml:space="preserve">Hendle Jendela </t>
  </si>
  <si>
    <t xml:space="preserve">3.12 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</si>
  <si>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</si>
  <si>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</si>
  <si>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</si>
  <si>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</si>
  <si>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</si>
  <si>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</si>
  <si>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</si>
  <si>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</si>
  <si>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</si>
  <si>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</si>
  <si>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</si>
  <si>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3.12.12</t>
  </si>
  <si>
    <t>3.12.13</t>
  </si>
  <si>
    <t>3.12.14</t>
  </si>
  <si>
    <t>3.13</t>
  </si>
  <si>
    <t>3.13.1</t>
  </si>
  <si>
    <t>3.13.2</t>
  </si>
  <si>
    <t>3.13.3</t>
  </si>
  <si>
    <t xml:space="preserve">Alat las listrik </t>
  </si>
  <si>
    <t>3.13.4</t>
  </si>
  <si>
    <t>3.13.5</t>
  </si>
  <si>
    <t>3.13.6</t>
  </si>
  <si>
    <t xml:space="preserve">Pemasangan 1 buah Tangga Service tinggi 4 meter </t>
  </si>
  <si>
    <t xml:space="preserve">Tangga Service </t>
  </si>
  <si>
    <t xml:space="preserve">Tangga service </t>
  </si>
  <si>
    <t>Dynabolt M12</t>
  </si>
  <si>
    <t>3.14</t>
  </si>
  <si>
    <t>3.14.1</t>
  </si>
  <si>
    <t>Pembuatan 1 m2 Plywood Rangkap, Rangka Expose Kayu Kelas I</t>
  </si>
  <si>
    <t>3.14.2</t>
  </si>
  <si>
    <t>Pembuatan 1 m2 Plywood Lapis Formika, Rangka Expose Kayu Kelas Ii</t>
  </si>
  <si>
    <t>3.15</t>
  </si>
  <si>
    <t xml:space="preserve">PEKEJAAN MONUMEN DAN ORNAMEN </t>
  </si>
  <si>
    <t>3.15.1</t>
  </si>
  <si>
    <t>Pemasangan 1 buah jendela ornamen GRC</t>
  </si>
  <si>
    <t xml:space="preserve">Paku Fishes </t>
  </si>
  <si>
    <t>kotak</t>
  </si>
  <si>
    <t>Paku Fishes/kotak</t>
  </si>
  <si>
    <t xml:space="preserve">Jendela Ornamen GRC </t>
  </si>
  <si>
    <t>3.16</t>
  </si>
  <si>
    <t xml:space="preserve">3.16.1 </t>
  </si>
  <si>
    <t xml:space="preserve">Pemasangan Logo PU </t>
  </si>
  <si>
    <t>3.16.1.1</t>
  </si>
  <si>
    <t xml:space="preserve">Pemasangan 1 buah Logo PU plat besi finish cat uk. 80x80 cm dengan scaffolding </t>
  </si>
  <si>
    <t>3.16.1.2</t>
  </si>
  <si>
    <t>Pemasangan Logo PU Pelat Besi Finish Cat ukuran 80x80 cm dengan gendola</t>
  </si>
  <si>
    <t>Sewa Scaffolding</t>
  </si>
  <si>
    <t xml:space="preserve">Sewa Gondola </t>
  </si>
  <si>
    <t>3.16.2</t>
  </si>
  <si>
    <t xml:space="preserve">Pemasangan 1 m2 Signage dengan Pelat Besi </t>
  </si>
  <si>
    <t>3.16.3</t>
  </si>
  <si>
    <t>Pemasangan Signage dengan Acrylic</t>
  </si>
  <si>
    <t>Pemasangan 1 m2 signage dengan cutting</t>
  </si>
  <si>
    <t>3.16.4</t>
  </si>
  <si>
    <t>3.16.5</t>
  </si>
  <si>
    <t>Pemasangan 1 m2 Marka dengan Cat Thermoplast</t>
  </si>
  <si>
    <t xml:space="preserve">Cat Thermoplast </t>
  </si>
  <si>
    <t xml:space="preserve">Glass Beads </t>
  </si>
  <si>
    <t xml:space="preserve">Compressor </t>
  </si>
  <si>
    <t>3.16.6</t>
  </si>
  <si>
    <t>Pemasangan 1 buah Logo PU Akrilik ukuran 40x40 cm</t>
  </si>
  <si>
    <t xml:space="preserve">Logo PU Akrilik 40x40 cm </t>
  </si>
  <si>
    <t>3.16.7</t>
  </si>
  <si>
    <t xml:space="preserve">Pemasangan 1 buah Nomor Rumah Akrilik 15x30 cm </t>
  </si>
  <si>
    <t>Nomor Rumah Akrilik 15x30 cm</t>
  </si>
  <si>
    <t>3.18</t>
  </si>
  <si>
    <t>3.18.1</t>
  </si>
  <si>
    <t>WESTAFEL</t>
  </si>
  <si>
    <t>3.18.1.1</t>
  </si>
  <si>
    <t>3.18.2</t>
  </si>
  <si>
    <t>KITCHEN SINK</t>
  </si>
  <si>
    <t>3.18.2.1</t>
  </si>
  <si>
    <t xml:space="preserve">Pemasangan 1 buah Bak Cuci Piring Stainlessteel </t>
  </si>
  <si>
    <t>3.18.2.2</t>
  </si>
  <si>
    <t xml:space="preserve">Pemasangan 1 Buah Bak Cuci Piring Teraso </t>
  </si>
  <si>
    <t>Water Drain</t>
  </si>
  <si>
    <t xml:space="preserve">Bak Cuci Piring </t>
  </si>
  <si>
    <t xml:space="preserve">unit </t>
  </si>
  <si>
    <t xml:space="preserve">3.18.3 </t>
  </si>
  <si>
    <t xml:space="preserve">KLOSET </t>
  </si>
  <si>
    <t>3.18.3.1</t>
  </si>
  <si>
    <t>3.18.3.2</t>
  </si>
  <si>
    <t>3.18.3.3</t>
  </si>
  <si>
    <t>3.18.4</t>
  </si>
  <si>
    <t>URINOIR</t>
  </si>
  <si>
    <t>3.18.4.1</t>
  </si>
  <si>
    <t>3.18.4.2</t>
  </si>
  <si>
    <t>3.18.5</t>
  </si>
  <si>
    <t xml:space="preserve">BAK AIR </t>
  </si>
  <si>
    <t>3.18.5.1</t>
  </si>
  <si>
    <t>3.18.5.2</t>
  </si>
  <si>
    <t>3.18.5.3</t>
  </si>
  <si>
    <t>3.18.5.4</t>
  </si>
  <si>
    <t>3.18.5.5</t>
  </si>
  <si>
    <t>3.18.5.6</t>
  </si>
  <si>
    <t>3.18.6</t>
  </si>
  <si>
    <t>AKSESORIS SANITAIR</t>
  </si>
  <si>
    <t>3.18.6.1</t>
  </si>
  <si>
    <t>3.18.6.2</t>
  </si>
  <si>
    <t xml:space="preserve">Pemasanga 1 Buah Kran </t>
  </si>
  <si>
    <t>3.18.6.2.1</t>
  </si>
  <si>
    <t>3.18.6.3</t>
  </si>
  <si>
    <t>3.18.6.4</t>
  </si>
  <si>
    <t>3.18.6.5</t>
  </si>
  <si>
    <t>3.18.6.6</t>
  </si>
  <si>
    <t>3.18.6.7</t>
  </si>
  <si>
    <t>3.18.6.8</t>
  </si>
  <si>
    <t>3.18.6.9</t>
  </si>
  <si>
    <t>Pemasangan 1 buah Shower Set</t>
  </si>
  <si>
    <t>Shower Set</t>
  </si>
  <si>
    <t xml:space="preserve">PEKERJAAN MEKANIKAL DAN ELEKTRIKAL </t>
  </si>
  <si>
    <t>5.1</t>
  </si>
  <si>
    <t>PEKERJAAN SISTEM DISTRIBUSI JARINGAN LISTRIK</t>
  </si>
  <si>
    <t>Pemasangan kabel arus kuat (kabel, kabel tray/ladder)</t>
  </si>
  <si>
    <t>5.1.1</t>
  </si>
  <si>
    <t>5.1.1.1</t>
  </si>
  <si>
    <t>Kabel NYY</t>
  </si>
  <si>
    <t>5.1.1.1.2</t>
  </si>
  <si>
    <t>5.1.1.1.3</t>
  </si>
  <si>
    <t>5.1.1.1.4</t>
  </si>
  <si>
    <t>5.1.1.5</t>
  </si>
  <si>
    <t>5.1.1.1.6</t>
  </si>
  <si>
    <t>5.1.1.1.7</t>
  </si>
  <si>
    <t>5.1.1.1.8</t>
  </si>
  <si>
    <t>5.1.1.1.9</t>
  </si>
  <si>
    <t>5.1.1.1.10</t>
  </si>
  <si>
    <t>5.1.1.1.11</t>
  </si>
  <si>
    <t>5.1.1.1.12</t>
  </si>
  <si>
    <t>5.1.1.1.13</t>
  </si>
  <si>
    <t>5.1.1.14</t>
  </si>
  <si>
    <t>5.1.1.1.15</t>
  </si>
  <si>
    <t>5.1.1.1.16</t>
  </si>
  <si>
    <t>5.1.1.1.17</t>
  </si>
  <si>
    <t>5.1.1.1.18</t>
  </si>
  <si>
    <t>5.1.1.1.19</t>
  </si>
  <si>
    <t>5.1.1.1.20</t>
  </si>
  <si>
    <t>5.1.1.1..21</t>
  </si>
  <si>
    <t>5.1.1.1.22</t>
  </si>
  <si>
    <t>5.1.1.1.23</t>
  </si>
  <si>
    <t>5.1.1.1.24</t>
  </si>
  <si>
    <t>5.1.1.1.25</t>
  </si>
  <si>
    <t>5.1.1.1.26</t>
  </si>
  <si>
    <t>5.1.1.1.27</t>
  </si>
  <si>
    <t>5.1.1.1.28</t>
  </si>
  <si>
    <t>5.1.1.1.29</t>
  </si>
  <si>
    <t>5.1.1.1.30</t>
  </si>
  <si>
    <t>5.1.1.1.31</t>
  </si>
  <si>
    <t>5.1.1.1.32</t>
  </si>
  <si>
    <t>5.1.1.1.33</t>
  </si>
  <si>
    <t>5.1.1.1.34</t>
  </si>
  <si>
    <t>5.1.1.1.35</t>
  </si>
  <si>
    <t>5.1.1.1.36</t>
  </si>
  <si>
    <t>5.1.1.1.37</t>
  </si>
  <si>
    <t>5.1.1.1.38</t>
  </si>
  <si>
    <t>5.1.1.1.39</t>
  </si>
  <si>
    <t>5.1.1.1.40</t>
  </si>
  <si>
    <t>5.1.1.1.41</t>
  </si>
  <si>
    <t>5.1.1.1.42</t>
  </si>
  <si>
    <t>5.1.1.1.43</t>
  </si>
  <si>
    <t>5.1.1.1.44</t>
  </si>
  <si>
    <t>5.1.1.1.45</t>
  </si>
  <si>
    <t>5.1.1.1.46</t>
  </si>
  <si>
    <t>5.1.1.1.47</t>
  </si>
  <si>
    <t>5.1.1.1.48</t>
  </si>
  <si>
    <t>5.1.1.2</t>
  </si>
  <si>
    <t>Kabel NYA</t>
  </si>
  <si>
    <t>5.1.1.2.1</t>
  </si>
  <si>
    <t>5.1.1.2.2</t>
  </si>
  <si>
    <t>5.1.1.2.3</t>
  </si>
  <si>
    <t>5.1.1.2.4</t>
  </si>
  <si>
    <t>5.1.1.2.5</t>
  </si>
  <si>
    <t>5.1.1.2.6</t>
  </si>
  <si>
    <t>5.1.1.2.7</t>
  </si>
  <si>
    <t>5.1.1.2.8</t>
  </si>
  <si>
    <t>5.1.1.2.9</t>
  </si>
  <si>
    <t xml:space="preserve">Pemasangan 1 m' kabel NYA 3 x 2,5 mm² + PVC conduit HI 20 mm²
</t>
  </si>
  <si>
    <t>Kabel NYA 3 x 2,5 mm²</t>
  </si>
  <si>
    <t>5.1.1.2.10</t>
  </si>
  <si>
    <t xml:space="preserve">Pemasangan 1 m' kabel NYA 3 x 2,5 mm² + PVC conduit HI 32 mm²
</t>
  </si>
  <si>
    <t>PVC conduit HI 32 mm²</t>
  </si>
  <si>
    <t>m1</t>
  </si>
  <si>
    <t>5.1.1.2.11</t>
  </si>
  <si>
    <t xml:space="preserve">Pemasangan 1 m' kabel NYA 5 x 2,5 mm² + PVC conduit HI 20 mm²
</t>
  </si>
  <si>
    <t>Kabel NYA 5 x 2,5 mm²</t>
  </si>
  <si>
    <t>5.1.1.2.12</t>
  </si>
  <si>
    <t xml:space="preserve">Pemasangan 1 m' kabel NYA 5 x 2,5 mm² + PVC conduit HI 32 mm²
</t>
  </si>
  <si>
    <t>5.1.1.2.13</t>
  </si>
  <si>
    <t xml:space="preserve">Pemasangan 1 m' kabel NYA 1 x 35 mm² 
</t>
  </si>
  <si>
    <t>Kabel NYA 1 x 35 mm²</t>
  </si>
  <si>
    <t>5.1.1.2.14</t>
  </si>
  <si>
    <t xml:space="preserve">Pemasangan 1 m' kabel NYA 1 x 95 mm² 
</t>
  </si>
  <si>
    <t>Tukang Listrik</t>
  </si>
  <si>
    <t>Kabel NYA 1 x 95 mm²</t>
  </si>
  <si>
    <t>5.1.1.3</t>
  </si>
  <si>
    <t xml:space="preserve">Kabel NYM </t>
  </si>
  <si>
    <t>5.1.1.3.1</t>
  </si>
  <si>
    <t>5.1.1.3.2</t>
  </si>
  <si>
    <t>5.1.1.3.3</t>
  </si>
  <si>
    <t>5.1.1.3.4</t>
  </si>
  <si>
    <t>5.1.1.3.5</t>
  </si>
  <si>
    <t>5.1.1.3.6</t>
  </si>
  <si>
    <t>5.1.1.3.7</t>
  </si>
  <si>
    <t>5.1.1.3.8</t>
  </si>
  <si>
    <t>5.1.1.3.9</t>
  </si>
  <si>
    <t>5.1.1.3.10</t>
  </si>
  <si>
    <t>5.1.1.3.11</t>
  </si>
  <si>
    <t>5.1.1.3.12</t>
  </si>
  <si>
    <t>5.1.1.3.13</t>
  </si>
  <si>
    <t>5.1.1.3.14</t>
  </si>
  <si>
    <t>5.1.1.3.15</t>
  </si>
  <si>
    <t>5.1.1.3.16</t>
  </si>
  <si>
    <t>5.1.1.4</t>
  </si>
  <si>
    <t>Kabel NYMHY</t>
  </si>
  <si>
    <t>5.1.1.4.1</t>
  </si>
  <si>
    <t>5.1.1.4.2</t>
  </si>
  <si>
    <t>5.1.1.4.3</t>
  </si>
  <si>
    <t>5.1.1.4.4</t>
  </si>
  <si>
    <t>5.1.1.4.5</t>
  </si>
  <si>
    <t>5.1.1.4.6</t>
  </si>
  <si>
    <t>5.1.1.4.7</t>
  </si>
  <si>
    <t>Kabel NYFGBY</t>
  </si>
  <si>
    <t>5.1.1.5.1</t>
  </si>
  <si>
    <t>5.1.1.5.2</t>
  </si>
  <si>
    <t>5.1.1.5.3</t>
  </si>
  <si>
    <t>5.1.1.5.4</t>
  </si>
  <si>
    <t>5.1.1.5.5</t>
  </si>
  <si>
    <t>5.1.1.5.6</t>
  </si>
  <si>
    <t>5.1.1.5.7</t>
  </si>
  <si>
    <t>5.1.1.5.8</t>
  </si>
  <si>
    <t>5.1.1.5.9</t>
  </si>
  <si>
    <t>5.1.1.5.10</t>
  </si>
  <si>
    <t>5.1.1.5.11</t>
  </si>
  <si>
    <t>5.1.1.5.12</t>
  </si>
  <si>
    <t>5.1.1.5.13</t>
  </si>
  <si>
    <t>5.1.1.5.14</t>
  </si>
  <si>
    <t>5.1.1.5.15</t>
  </si>
  <si>
    <t>5.1.1.5.16</t>
  </si>
  <si>
    <t>5.1.1.5.17</t>
  </si>
  <si>
    <t>5.1.1.5.18</t>
  </si>
  <si>
    <t>5.1.1.5.19</t>
  </si>
  <si>
    <t>5.1.1.5.20</t>
  </si>
  <si>
    <t>5.1.1.5.21</t>
  </si>
  <si>
    <t>5.1.1.5.22</t>
  </si>
  <si>
    <t>5.1.1.5.23</t>
  </si>
  <si>
    <t>5.1.1.5.24</t>
  </si>
  <si>
    <t>5.1.1.5.25</t>
  </si>
  <si>
    <t>5.1.1.5.26</t>
  </si>
  <si>
    <t>5.1.1.5.27</t>
  </si>
  <si>
    <t>5.1.1.5.28</t>
  </si>
  <si>
    <t>5.1.1.6</t>
  </si>
  <si>
    <t>5.1.1.6.1</t>
  </si>
  <si>
    <t>5.1.1.6.2</t>
  </si>
  <si>
    <t>5.1.1.6.3</t>
  </si>
  <si>
    <t>5.1.1.6.4</t>
  </si>
  <si>
    <t>5.1.1.6.5</t>
  </si>
  <si>
    <t>5.1.1.6.6</t>
  </si>
  <si>
    <t>5.1.1.6.7</t>
  </si>
  <si>
    <t>5.1.1.7</t>
  </si>
  <si>
    <t>Kabel BCC</t>
  </si>
  <si>
    <t>5.1.1.7.1</t>
  </si>
  <si>
    <t>5.1.1.7.2</t>
  </si>
  <si>
    <t>5.1.1.7.3</t>
  </si>
  <si>
    <t>5.1.1.7.4</t>
  </si>
  <si>
    <t>5.1.1.7.5</t>
  </si>
  <si>
    <t>5.1.1.7.6</t>
  </si>
  <si>
    <t>5.1.1.7.7</t>
  </si>
  <si>
    <t>5.1.1.7.8</t>
  </si>
  <si>
    <t>5.1.1.7.9</t>
  </si>
  <si>
    <t xml:space="preserve">5.1.1.8 </t>
  </si>
  <si>
    <t>Kabel STP</t>
  </si>
  <si>
    <t>5.1.1.8.1</t>
  </si>
  <si>
    <t xml:space="preserve">Pemasangan 1 m' Kabel STP AWG 18 + PVC Conduit HI 20 mm
</t>
  </si>
  <si>
    <t xml:space="preserve">Kabel STP AWG 18 </t>
  </si>
  <si>
    <t>5.1.1.9</t>
  </si>
  <si>
    <t xml:space="preserve">Kabel ITC </t>
  </si>
  <si>
    <t>5.1.1.9.1</t>
  </si>
  <si>
    <t>Pemasangan 1 m' kabel ITC 2x2x0,6 mm2 + PVC Conduit HI 20 mm2</t>
  </si>
  <si>
    <t>Kabel ITC 2x2x0,6 mm2</t>
  </si>
  <si>
    <t>5.1.1.10</t>
  </si>
  <si>
    <t>Kabel UTP</t>
  </si>
  <si>
    <t>Pemasangan 1 m' kabel UTP CAT 6 + PVC Conduit HI 20 mm2</t>
  </si>
  <si>
    <t>Kabel UTP CAT 6</t>
  </si>
  <si>
    <t xml:space="preserve">Kabel Coaxial </t>
  </si>
  <si>
    <t>5.1.1.11</t>
  </si>
  <si>
    <t>5.1.1.10.1</t>
  </si>
  <si>
    <t xml:space="preserve">Pemasangan 1 m' kabel Coaxial 7C-2V </t>
  </si>
  <si>
    <t xml:space="preserve">Kabel Coaxial 7C-2V </t>
  </si>
  <si>
    <t>5.1.1.12</t>
  </si>
  <si>
    <t>Kabel TRAY / Ladder</t>
  </si>
  <si>
    <t>5.1.1.12.1</t>
  </si>
  <si>
    <t xml:space="preserve">Pemasangan 1 Unit Kabel Tray (Horizontal) 600x100mm TRU Powder Coating
</t>
  </si>
  <si>
    <t>5.1.1.12.2</t>
  </si>
  <si>
    <t>5.1.1.12.3</t>
  </si>
  <si>
    <t>5.1.1.12.4</t>
  </si>
  <si>
    <t>5.1.1.12.5</t>
  </si>
  <si>
    <t>5.1.1.12.6</t>
  </si>
  <si>
    <t>51.1.12.7</t>
  </si>
  <si>
    <t>5.1.1.12.8</t>
  </si>
  <si>
    <t>5.1.1.12.9</t>
  </si>
  <si>
    <t>5.1.1.12.10</t>
  </si>
  <si>
    <t>5.1.1.12.11</t>
  </si>
  <si>
    <t xml:space="preserve">Pemasangan 1 unit kabel Ladder  500 x 100 mm
</t>
  </si>
  <si>
    <t xml:space="preserve">Kabel Ladder 500 x100 mm </t>
  </si>
  <si>
    <t>5.1.1.12.12</t>
  </si>
  <si>
    <t xml:space="preserve">Pemasangan 1 unit kabel Ladder  600 x 100 mm
</t>
  </si>
  <si>
    <t xml:space="preserve">Unit </t>
  </si>
  <si>
    <t xml:space="preserve">Kabel Ladder 600 x100 mm </t>
  </si>
  <si>
    <t>5.1.1.12.13</t>
  </si>
  <si>
    <t xml:space="preserve">Pemasangan 1 unit kabel Ladder  800 x 100 mm
</t>
  </si>
  <si>
    <t xml:space="preserve">Kabel Ladder 800 x100 mm </t>
  </si>
  <si>
    <t>5.1.1.12.14</t>
  </si>
  <si>
    <t>5.1.1.12.15</t>
  </si>
  <si>
    <t xml:space="preserve">Pemasangan 1 unit Kabel Tray (Horizontal) 600x100mm TRU Hot Dip Galvanizer 
</t>
  </si>
  <si>
    <t xml:space="preserve">Kabel Tray 600 x 100 mm Hotdip Galvanized </t>
  </si>
  <si>
    <t xml:space="preserve">Kabel Tray 600 x100 mm Elektro Galvanized </t>
  </si>
  <si>
    <t xml:space="preserve">Kabel Tray 600 x 100 mm Powder Coating </t>
  </si>
  <si>
    <t>5.1.1.11.1</t>
  </si>
  <si>
    <t>5.1.1.12.16</t>
  </si>
  <si>
    <t>Pemasangan 1 unit Kabel Tray (Horizontal) 600x100mm TRU OCP</t>
  </si>
  <si>
    <t>5.1.1.12.17</t>
  </si>
  <si>
    <t xml:space="preserve">Pemasangan 1 unit Kabel Tray (Horizontal) 600x100mm TRC Powder Coating </t>
  </si>
  <si>
    <t>5.1.2</t>
  </si>
  <si>
    <t xml:space="preserve">Pemasangan Panel Listrik </t>
  </si>
  <si>
    <t>5.1.2.1</t>
  </si>
  <si>
    <t>Pemasangan 1 Unit Panel Utama Tegangan Menengah (PUTM)</t>
  </si>
  <si>
    <t>5.1.2.2</t>
  </si>
  <si>
    <t xml:space="preserve">Pemasangan 1 Unit Panel Utama Tegangan Redah (PUTR) per Kubikal </t>
  </si>
  <si>
    <t>5.1.2.3</t>
  </si>
  <si>
    <t>5.1.2.4</t>
  </si>
  <si>
    <t xml:space="preserve">Pemasangan 1 Unit Main Distribution Panel (MDP) Floor Standing </t>
  </si>
  <si>
    <t xml:space="preserve">Pemasangan 1 Unit Main Distribution Panel (MDP) Wall Mounted </t>
  </si>
  <si>
    <t xml:space="preserve">MDP Wall Mounted </t>
  </si>
  <si>
    <t>5.1.2.5</t>
  </si>
  <si>
    <t xml:space="preserve">Pemasangan 1 Unit Sub Distribution Panel (SDP) Floor Standig </t>
  </si>
  <si>
    <t xml:space="preserve">SDP Floor Standing </t>
  </si>
  <si>
    <t>5.1.2.6</t>
  </si>
  <si>
    <t xml:space="preserve">Pemasangan 1 Unit Sub Distribution Panel (SDP) Wall Maunted  </t>
  </si>
  <si>
    <t xml:space="preserve">SDP Wall  Mounted </t>
  </si>
  <si>
    <t>5.1.2.7</t>
  </si>
  <si>
    <t>Pemasangan 1 Unit Panel Lantai Wall Mounted (800x 600 x200 mm)</t>
  </si>
  <si>
    <t>Pemasangan 1 Unit Panel Lantai Wall Mounted (600x 400 x200 mm)</t>
  </si>
  <si>
    <t>5.1.2.8</t>
  </si>
  <si>
    <t>5.1.2.9</t>
  </si>
  <si>
    <t xml:space="preserve">Pemasangan 1 Unit Panel kWh Meter </t>
  </si>
  <si>
    <t xml:space="preserve">Panel kWh Meter </t>
  </si>
  <si>
    <t>5.1.2.10</t>
  </si>
  <si>
    <t xml:space="preserve">Pemasangan 1 Unit Panel Penerang Luar Outdoor </t>
  </si>
  <si>
    <t xml:space="preserve">Panel Penerang Luar Outdoor termasuk material batu </t>
  </si>
  <si>
    <t xml:space="preserve">catt </t>
  </si>
  <si>
    <t xml:space="preserve">Material Batu /aksesoris 3-5% dari harga unit </t>
  </si>
  <si>
    <t>5.1.2.11</t>
  </si>
  <si>
    <t>5.1.2.16</t>
  </si>
  <si>
    <t xml:space="preserve">Pemasangan 1 Unit Panel Power Gondola </t>
  </si>
  <si>
    <t>5.1.2.17</t>
  </si>
  <si>
    <t xml:space="preserve">Pemasangan 1 Unit Panel Power Elektronik </t>
  </si>
  <si>
    <t>5.1.2.18</t>
  </si>
  <si>
    <t>Pemasangan 1 Unit Panel Power AHU</t>
  </si>
  <si>
    <t xml:space="preserve">Panel Power AHU termasuk material bantu </t>
  </si>
  <si>
    <t>5.1.2.19</t>
  </si>
  <si>
    <t>Pemasangan 1 Unit Panel Power AC (VRF/DX System)</t>
  </si>
  <si>
    <t xml:space="preserve">Panel Power AC termasuk material bantu </t>
  </si>
  <si>
    <t>5.1.2.20</t>
  </si>
  <si>
    <t>Pemasangan 1 Unit Panel Power Chiller</t>
  </si>
  <si>
    <t xml:space="preserve">Panel Power Chiller termasuk material bantu </t>
  </si>
  <si>
    <t>5.1.2.21</t>
  </si>
  <si>
    <t>Pemasangan 1 Unit Panel Kontrol Power Chiller</t>
  </si>
  <si>
    <t>5.1.2.22</t>
  </si>
  <si>
    <t xml:space="preserve">Pemasangan 1 Unit Panel Kontrol Pompa Cooling Tower </t>
  </si>
  <si>
    <t xml:space="preserve">Panel Kontrol Power Cooling Tower termasuk material bantu </t>
  </si>
  <si>
    <t>5.1.2.23</t>
  </si>
  <si>
    <t xml:space="preserve">Pemasangan 1 Unit Panel Kontrol Fan Presurisasi </t>
  </si>
  <si>
    <t xml:space="preserve">Material Batu /aksesoris 5-7% dari harga unit </t>
  </si>
  <si>
    <t xml:space="preserve">Material Batu /aksesoris 5-10% dari harga unit </t>
  </si>
  <si>
    <t xml:space="preserve">Material Batu /aksesoris 5-15% dari harga unit </t>
  </si>
  <si>
    <t>5.1.2.24</t>
  </si>
  <si>
    <t xml:space="preserve">Pemasangan 1 Unit MCB Box </t>
  </si>
  <si>
    <t xml:space="preserve">MCB Box </t>
  </si>
  <si>
    <t>5.1.3</t>
  </si>
  <si>
    <t xml:space="preserve">Pemasangan Genset </t>
  </si>
  <si>
    <t>5.1.3.1</t>
  </si>
  <si>
    <t xml:space="preserve">Pemasanga 1 Unit Genset Kap : 75 Kva Silent Type </t>
  </si>
  <si>
    <t xml:space="preserve">Genset Kap : 75kVA Silent Type dan aksesoris </t>
  </si>
  <si>
    <t>Upah tenaga untuk pemasagan genset berjarak lebih kurang 25 m dari power house, yang mencakup :</t>
  </si>
  <si>
    <t xml:space="preserve"> - Pengaturan posisi genset di ruang genset </t>
  </si>
  <si>
    <t xml:space="preserve"> - pemasangan knalpot </t>
  </si>
  <si>
    <t xml:space="preserve"> - pemasangan ducting udara pembuangan panas dasi radiator </t>
  </si>
  <si>
    <t xml:space="preserve"> - pemasangan fastener / angkur ke lantai </t>
  </si>
  <si>
    <t>5.1.3.2</t>
  </si>
  <si>
    <t xml:space="preserve">Pemasanga 1 Unit Genset Kap : 100 Kva Silent Type </t>
  </si>
  <si>
    <t xml:space="preserve">Genset Kap : 100 kVA Silent Type dan aksesoris </t>
  </si>
  <si>
    <t>5.1.3.3</t>
  </si>
  <si>
    <t xml:space="preserve">Pemasanga 1 Unit Genset Kap : 400 Kva Silent Type </t>
  </si>
  <si>
    <t xml:space="preserve">Genset Kap : 400 kVA Silent Type dan aksesoris </t>
  </si>
  <si>
    <t>5.1.3.4</t>
  </si>
  <si>
    <t xml:space="preserve">Pemasanga 1 Unit UPS KVA/3P Type  Online Back Up Battery 15 menit </t>
  </si>
  <si>
    <t xml:space="preserve">UPS 5 KVA </t>
  </si>
  <si>
    <t>Pemasanga 1 Unit Tangki Solar Harian 500 Liter</t>
  </si>
  <si>
    <t>5.1.3.5</t>
  </si>
  <si>
    <t xml:space="preserve">Tangki Solar Harian 500 liter </t>
  </si>
  <si>
    <t>5.1.4</t>
  </si>
  <si>
    <t xml:space="preserve">Pemasangan Trafo </t>
  </si>
  <si>
    <t>5.1.4.1</t>
  </si>
  <si>
    <t>Pemasanga 1 Unit Trafo Kap : 630 Kva : Synthetic Oil Ester (Termasuk Terminasi Instalasi Trafo)</t>
  </si>
  <si>
    <t>Trafo Kap : 630 Kva : Synthetic Oil Ester</t>
  </si>
  <si>
    <t>5.1.5</t>
  </si>
  <si>
    <t xml:space="preserve">Pemasangan Saklar dan Stop Kontak </t>
  </si>
  <si>
    <t>5.1.5.1</t>
  </si>
  <si>
    <t xml:space="preserve">Pemasanga 1 Unit Saklar Tunggal </t>
  </si>
  <si>
    <t xml:space="preserve">Saklar Tunggal </t>
  </si>
  <si>
    <t>5.1.5.2</t>
  </si>
  <si>
    <t xml:space="preserve">Pemasanga 1 Unit Saklar Ganda </t>
  </si>
  <si>
    <t xml:space="preserve">Saklar Ganda </t>
  </si>
  <si>
    <t xml:space="preserve">Buah </t>
  </si>
  <si>
    <t>5.1.5.3</t>
  </si>
  <si>
    <t xml:space="preserve">Pemasanga 1 Unit Saklar Triple  </t>
  </si>
  <si>
    <t xml:space="preserve">Saklar Triple </t>
  </si>
  <si>
    <t xml:space="preserve">Buag </t>
  </si>
  <si>
    <t>5.1.5.4</t>
  </si>
  <si>
    <t xml:space="preserve">Pemasanga 1 Unit Grid Switch 2 x 2  </t>
  </si>
  <si>
    <t xml:space="preserve">Grid Switch </t>
  </si>
  <si>
    <t>5.1.5.5</t>
  </si>
  <si>
    <t>Pemasanga 1 Unit Grid Switch 2 x 12  dan 14</t>
  </si>
  <si>
    <t>5.1.5.7</t>
  </si>
  <si>
    <t xml:space="preserve">Pemasanga 1 Unit Grid Switch 2 x 24  </t>
  </si>
  <si>
    <t>5.1.5.8</t>
  </si>
  <si>
    <t xml:space="preserve">Pemasanga 1 Unit Grid Switch 4 x 2 Gang  </t>
  </si>
  <si>
    <t xml:space="preserve">Grid Switch 4 x 2 Gang </t>
  </si>
  <si>
    <t>5.1.5.9</t>
  </si>
  <si>
    <t xml:space="preserve">Stop Kontak </t>
  </si>
  <si>
    <t>5.1.5.12</t>
  </si>
  <si>
    <t xml:space="preserve">Pemasanga 1 Unit Stop Kontak AC </t>
  </si>
  <si>
    <t>Stop Kontak AC</t>
  </si>
  <si>
    <t>5.1.5.13</t>
  </si>
  <si>
    <t xml:space="preserve">Pemasanga 1 titik Instalasi Stop Kontak </t>
  </si>
  <si>
    <t xml:space="preserve">Elbow </t>
  </si>
  <si>
    <t xml:space="preserve">Isolasi </t>
  </si>
  <si>
    <t xml:space="preserve">Lasdop </t>
  </si>
  <si>
    <t xml:space="preserve">T Dus </t>
  </si>
  <si>
    <t>Socket Conduit 20 mm</t>
  </si>
  <si>
    <t xml:space="preserve">Conduit HI 20 mm </t>
  </si>
  <si>
    <t xml:space="preserve">Klem 20 mm </t>
  </si>
  <si>
    <t xml:space="preserve">lasdop </t>
  </si>
  <si>
    <t xml:space="preserve">Fischer S6 + Sekrup </t>
  </si>
  <si>
    <t>5.1.6</t>
  </si>
  <si>
    <t xml:space="preserve">Pemasangan kWh meter token </t>
  </si>
  <si>
    <t xml:space="preserve">Pemasangan 1 unit kWh Meter Token 1 Phase </t>
  </si>
  <si>
    <t>5.1.6.1</t>
  </si>
  <si>
    <t xml:space="preserve">kWh meter token 1 phase </t>
  </si>
  <si>
    <t xml:space="preserve">kWh meter Token 1 Phase </t>
  </si>
  <si>
    <t>5.1.6.2</t>
  </si>
  <si>
    <t xml:space="preserve">Pemasangan 1 unit kWh Meter Token 3 Phase </t>
  </si>
  <si>
    <t xml:space="preserve">kWh meter token 3 phase </t>
  </si>
  <si>
    <t xml:space="preserve">kWh meter Token 3 Phase </t>
  </si>
  <si>
    <t>5.1.6.3</t>
  </si>
  <si>
    <t xml:space="preserve">Pemasangan 1 unit Softwer Sistem Offile / online untuk kWh Meter Swakelola Prabayar </t>
  </si>
  <si>
    <t xml:space="preserve">Software sistem kwh meter swakelola prabayar </t>
  </si>
  <si>
    <t>5.1.6.4</t>
  </si>
  <si>
    <t xml:space="preserve">Pemasangan 1 Unit PC Server termasuk OS Windows Server, monitor, keyboard dan Mouse </t>
  </si>
  <si>
    <t xml:space="preserve">PC Server </t>
  </si>
  <si>
    <t xml:space="preserve">5.1.8 </t>
  </si>
  <si>
    <t xml:space="preserve">Pemasangan sistem Pembumian </t>
  </si>
  <si>
    <t xml:space="preserve">5.1.8.1 </t>
  </si>
  <si>
    <t>Pemasangan 1 set pembumian sistem elektrikal dengan batang tembaga dia.5/8"</t>
  </si>
  <si>
    <t>5.3</t>
  </si>
  <si>
    <t>5.3.1</t>
  </si>
  <si>
    <t>5.3.1.1</t>
  </si>
  <si>
    <t>5.5.4</t>
  </si>
  <si>
    <t xml:space="preserve">Pemasangan Perpipaan </t>
  </si>
  <si>
    <t>5.5.4.1</t>
  </si>
  <si>
    <t>Pemasangan 1 m Pipa Tembaga B280 Dia. 6,4 mm (1/4")</t>
  </si>
  <si>
    <t xml:space="preserve">Duct Tape </t>
  </si>
  <si>
    <t>Gulung</t>
  </si>
  <si>
    <t>Pipa Tembaga B280 1/4"</t>
  </si>
  <si>
    <t xml:space="preserve">gulung </t>
  </si>
  <si>
    <t>5.5.4.2</t>
  </si>
  <si>
    <t>Pemasangan 1 m Pipa Tembaga B280 Dia. 9,5 mm (3/8")</t>
  </si>
  <si>
    <t>Pipa Tembaga B280 3/8"</t>
  </si>
  <si>
    <t>5.5.4.3</t>
  </si>
  <si>
    <t>Pemasangan 1 m Pipa Tembaga B280 Dia. 12,7 mm (1/2")</t>
  </si>
  <si>
    <t>Pipa Tembaga B280 1/2"</t>
  </si>
  <si>
    <t>Pemasangan 1 m Pipa Tembaga B280 Dia. 15,9 mm (5/8")</t>
  </si>
  <si>
    <t>Pipa Tembaga B280 5/8"</t>
  </si>
  <si>
    <t>5.5.4.4</t>
  </si>
  <si>
    <t>5.5.4.5</t>
  </si>
  <si>
    <t>Pemasangan 1 m Pipa Tembaga B280 Dia. 19,1 mm (3/4")</t>
  </si>
  <si>
    <t>Pipa Tembaga B280 3/4"</t>
  </si>
  <si>
    <t>5.5.4.6</t>
  </si>
  <si>
    <t>Pemasangan 1 m Pipa Tembaga B280 Dia. 22,2 mm (7/8")</t>
  </si>
  <si>
    <t>Pipa Tembaga B280 7/8"</t>
  </si>
  <si>
    <t>5.5.4.7</t>
  </si>
  <si>
    <t>Pemasangan 1 m Pipa Tembaga B280 Dia. 25,4 mm (1")</t>
  </si>
  <si>
    <t>Pipa Tembaga B280 1"</t>
  </si>
  <si>
    <t>5.5.4.8</t>
  </si>
  <si>
    <t>Pemasangan 1 m Pipa Tembaga B280 Dia. 28,6 mm (1-1/8")</t>
  </si>
  <si>
    <t>Pipa Tembaga B280 1-1/8"</t>
  </si>
  <si>
    <t>5.5.4.9</t>
  </si>
  <si>
    <t>Pemasangan 1 m Pipa Tembaga B280 Dia. 34,9 mm (1-3/8")</t>
  </si>
  <si>
    <t>Pipa Tembaga B280 1-3/8"</t>
  </si>
  <si>
    <t>5.5.4.10</t>
  </si>
  <si>
    <t>Pemasangan 1 m Pipa Tembaga B280 Dia. 41,3 mm (1-5/8")</t>
  </si>
  <si>
    <t>Pipa Tembaga B280 1-5/8"</t>
  </si>
  <si>
    <t>5.5.4.11</t>
  </si>
  <si>
    <t xml:space="preserve">Pemasangan 1 m' pipa PVC AW, dia. 1/2" (15 mm) + Isolasi </t>
  </si>
  <si>
    <t xml:space="preserve">5.5.4.12 </t>
  </si>
  <si>
    <t xml:space="preserve">Pemasangan 1 m' pipa PVC AW, dia. 3/4" (20 mm) + Isolasi </t>
  </si>
  <si>
    <t>5.5.4.13</t>
  </si>
  <si>
    <t xml:space="preserve">Pemasangan 1 m' pipa PVC AW, dia. 1" (25 mm) + Isolasi </t>
  </si>
  <si>
    <t>5.5.4.14</t>
  </si>
  <si>
    <t xml:space="preserve">Pemasangan 1 m' pipa PVC AW, dia. 1-1/4" (32 mm) + Isolasi </t>
  </si>
  <si>
    <t>5.5.4.15</t>
  </si>
  <si>
    <t xml:space="preserve">Pemasangan 1 m' pipa PVC AW, dia. 1-1/2" (40 mm) + Isolasi </t>
  </si>
  <si>
    <t>5.5.4.16</t>
  </si>
  <si>
    <t xml:space="preserve">Pemasangan 1 m' pipa PVC AW, dia. 2" (50 mm) + Isolasi </t>
  </si>
  <si>
    <t>5.3.4.17</t>
  </si>
  <si>
    <t xml:space="preserve">Pemasangan 1 m' pipa PVC AW, dia. 2-1/2" (65 mm) + Isolasi </t>
  </si>
  <si>
    <t>5.5.4.18</t>
  </si>
  <si>
    <t xml:space="preserve">Pemasangan 1 m' pipa PVC AW, dia. 3" (80 mm) + Isolasi </t>
  </si>
  <si>
    <t>5.5.4.19</t>
  </si>
  <si>
    <t xml:space="preserve">Pemasangan 1 m' pipa PVC AW, dia. 4" (100 mm) + Isolasi </t>
  </si>
  <si>
    <t>5.6</t>
  </si>
  <si>
    <t xml:space="preserve">Pekerjaan Sistem Proteksi Kebakaan </t>
  </si>
  <si>
    <t>5.6.1</t>
  </si>
  <si>
    <t>Sistem Perpipaan &amp; aksesoris</t>
  </si>
  <si>
    <t>5.6.1.1</t>
  </si>
  <si>
    <t>Pemasanga 1 Unit PRV Set Dia. 50 mm</t>
  </si>
  <si>
    <t>PRV SET dia. 50 mm dan aksesoris</t>
  </si>
  <si>
    <t>5.6.1.2</t>
  </si>
  <si>
    <t>Pemasanga 1 Unit PRV Set Dia. 65 mm</t>
  </si>
  <si>
    <t>Tukang Pipa</t>
  </si>
  <si>
    <t>PRV SET dia. 65 mm dan aksesoris</t>
  </si>
  <si>
    <t>5.6.1.3</t>
  </si>
  <si>
    <t>Pemasanga 1 Unit PRV Set Dia. 80 mm</t>
  </si>
  <si>
    <t>PRV SET dia. 80 mm dan aksesoris</t>
  </si>
  <si>
    <t>5.6.1.4</t>
  </si>
  <si>
    <t>Pemasanga 1 Unit PRV Set Dia. 100 mm</t>
  </si>
  <si>
    <t>PRV SET dia. 100 mm dan aksesoris</t>
  </si>
  <si>
    <t>5.6.1.5</t>
  </si>
  <si>
    <t>Pemasangan 1 Unit PRV SET dia. 150 mm</t>
  </si>
  <si>
    <t>PRV SET dia. 150 mm dan aksesoris</t>
  </si>
  <si>
    <t>5.6.1.6</t>
  </si>
  <si>
    <t>Pemasangan 1 Unit PRV SET dia. 200 mm</t>
  </si>
  <si>
    <t>PRV SET dia. 200 mm dan aksesoris</t>
  </si>
  <si>
    <t>5.6.1.7</t>
  </si>
  <si>
    <t>Pemasangan 1 Unit MCV Set dia. 80 mm</t>
  </si>
  <si>
    <t>MCV Set dia. 80 mm</t>
  </si>
  <si>
    <t>5.6.1.8</t>
  </si>
  <si>
    <t>Pemasangan 1 Unit MCV Set dia. 100 mm</t>
  </si>
  <si>
    <t>MCV Set dia. 100 mm</t>
  </si>
  <si>
    <t>5.6.1.9</t>
  </si>
  <si>
    <t>Pemasangan 1 Unit MCV Set dia. 150 mm</t>
  </si>
  <si>
    <t>MCV Set dia. 150 mm</t>
  </si>
  <si>
    <t>5.6.1.10</t>
  </si>
  <si>
    <t>Pemasangan 1 Unit BCV Set dia. 50 mm</t>
  </si>
  <si>
    <t>Flow Switch dia. 50 mm</t>
  </si>
  <si>
    <t xml:space="preserve">Sigh Glass </t>
  </si>
  <si>
    <t xml:space="preserve">Test Drain Valve </t>
  </si>
  <si>
    <t xml:space="preserve">Coupling 1 set </t>
  </si>
  <si>
    <t xml:space="preserve">Set </t>
  </si>
  <si>
    <t xml:space="preserve">set </t>
  </si>
  <si>
    <t>5.6.1.11</t>
  </si>
  <si>
    <t xml:space="preserve">Flow Switch </t>
  </si>
  <si>
    <t xml:space="preserve">Temper Switch </t>
  </si>
  <si>
    <t>BCV Set dia. 65 mm</t>
  </si>
  <si>
    <t>BCV Set dia. 50 mm</t>
  </si>
  <si>
    <t>Pemasangan 1 Unit BCV Set dia. 65 mm</t>
  </si>
  <si>
    <t>5.6.1.12</t>
  </si>
  <si>
    <t>Pemasangan 1 Unit BCV Set dia. 80 mm</t>
  </si>
  <si>
    <t>BCV Set dia. 80 mm</t>
  </si>
  <si>
    <t>5.6.1.13</t>
  </si>
  <si>
    <t>Pemasangan 1 Unit BCV Set dia. 100 mm</t>
  </si>
  <si>
    <t>BCV Set dia. 100 mm</t>
  </si>
  <si>
    <t>5.6.1.14</t>
  </si>
  <si>
    <t>Pemasangan 1 Unit BCV Set dia. 150 mm</t>
  </si>
  <si>
    <t>BCV Set dia. 150 mm</t>
  </si>
  <si>
    <t>5.6.1.15</t>
  </si>
  <si>
    <t>Pemasangan 1 Unit Automatic Air Vent dia. 50mm</t>
  </si>
  <si>
    <t>Automatic Air Vent  dia. 50 mm</t>
  </si>
  <si>
    <t>5.6.1.16</t>
  </si>
  <si>
    <t>Pemasangan 1 Unit Automatic Air Vent dia. 80mm</t>
  </si>
  <si>
    <t>Automatic Air Vent  dia. 80 mm</t>
  </si>
  <si>
    <t>5.6.1.17</t>
  </si>
  <si>
    <t>Pemasangan 1 Unit Automatic Air Vent dia. 100mm</t>
  </si>
  <si>
    <t>Automatic Air Vent  dia. 100 mm</t>
  </si>
  <si>
    <t>5.6.1.18</t>
  </si>
  <si>
    <t>Pemasangan 1 Unit Automatic Air Vent dia. 150mm</t>
  </si>
  <si>
    <t>Automatic Air Vent  dia. 150 mm</t>
  </si>
  <si>
    <t>5.6.1.19</t>
  </si>
  <si>
    <t>Pemasangan 1 Unit Flow Meter Analog dia.100 mm</t>
  </si>
  <si>
    <t>Flow Meter Analog dia. 100 mm</t>
  </si>
  <si>
    <t>5.6.1.20</t>
  </si>
  <si>
    <t>Pemasangan 1 Unit Flow Meter Analog dia.200 mm</t>
  </si>
  <si>
    <t>Flow Meter Analog dia. 200 mm</t>
  </si>
  <si>
    <t>5.6.1.21</t>
  </si>
  <si>
    <t>Pemasangan 1 Unit Landing Velve 2,5"</t>
  </si>
  <si>
    <t>Landing Velve 2,5"</t>
  </si>
  <si>
    <t>5.6.1.22</t>
  </si>
  <si>
    <t>Pemasangan 1 Unit Orifice Plate dia. 25 mm</t>
  </si>
  <si>
    <t>Orifice Plate dia. 25 mm</t>
  </si>
  <si>
    <t>5.6.2</t>
  </si>
  <si>
    <t xml:space="preserve">Hidran &amp; Springkler </t>
  </si>
  <si>
    <t>5.6.2.1</t>
  </si>
  <si>
    <t xml:space="preserve">Pemasangan 1 unit Sprinkler Head Pendant </t>
  </si>
  <si>
    <t xml:space="preserve">Sprinkler Head Pendant dan Aksesoris </t>
  </si>
  <si>
    <t>5.6.2.2</t>
  </si>
  <si>
    <t>Pemasangan 1 unit Sprinkler Head Upright</t>
  </si>
  <si>
    <t xml:space="preserve">Sprinkler Head Upright dan Aksesoris </t>
  </si>
  <si>
    <t>5.6.2.3</t>
  </si>
  <si>
    <t>Pemasangan 1 unit Hydrant Pillar</t>
  </si>
  <si>
    <t xml:space="preserve">Hydrant Pillar dan Aksesoris </t>
  </si>
  <si>
    <t>5.6.2.4</t>
  </si>
  <si>
    <t>Pemasangan 1 unit Indoor Hydrant Box (IHB)</t>
  </si>
  <si>
    <t xml:space="preserve">Indoor Hydrant Box dan Aksesoris </t>
  </si>
  <si>
    <t>5.6.2.5</t>
  </si>
  <si>
    <t>Pemasangan 1 unit outdoor Hydrant Box (OHB)</t>
  </si>
  <si>
    <t xml:space="preserve">Outdoor Hydrant Box dan Aksesoris </t>
  </si>
  <si>
    <t>5.6.2.6</t>
  </si>
  <si>
    <t xml:space="preserve">Pemasangan 1 unit Siamesse Connection </t>
  </si>
  <si>
    <t xml:space="preserve">Siamesse Connection dan Aksesoris </t>
  </si>
  <si>
    <t xml:space="preserve">5.6.3 </t>
  </si>
  <si>
    <t xml:space="preserve">APAR </t>
  </si>
  <si>
    <t>5.6.3.1</t>
  </si>
  <si>
    <t xml:space="preserve">Pemasangan 1 unit Fire Extinguisher 3 kg </t>
  </si>
  <si>
    <t xml:space="preserve">Fire Extinguisher 3 kg  dan Aksesoris </t>
  </si>
  <si>
    <t xml:space="preserve">Pemasangan 1 unit Fire Extinguisher 5 kg </t>
  </si>
  <si>
    <t xml:space="preserve">Fire Extinguisher 5 kg  dan Aksesoris </t>
  </si>
  <si>
    <t>5.6.3.2</t>
  </si>
  <si>
    <t>5.6.3.3</t>
  </si>
  <si>
    <t xml:space="preserve">Pemasangan 1 unit Fire Extinguisher 25 kg </t>
  </si>
  <si>
    <t xml:space="preserve">Fire Extinguisher 25 kg  dan Aksesoris </t>
  </si>
  <si>
    <t xml:space="preserve">5.6.4 </t>
  </si>
  <si>
    <t xml:space="preserve">Pompa Kebakaran </t>
  </si>
  <si>
    <t>5.6.4.1</t>
  </si>
  <si>
    <t xml:space="preserve">Pemasangan 1 Unit Jockey Fire Pump Vertical Multi Stage, 25 USGPM </t>
  </si>
  <si>
    <t xml:space="preserve">Jockey Fire Pump Vertical Multi Stage 25 USGPM </t>
  </si>
  <si>
    <t>5.6.4.2</t>
  </si>
  <si>
    <t xml:space="preserve">Pemasangan 1 Unit Main Fire Pump Centrifugal End Suction, 1.000 USGPM </t>
  </si>
  <si>
    <t>5.6.4.3</t>
  </si>
  <si>
    <t xml:space="preserve">Diesel Fire Pump Centrifugal End Suction dan Aksesoris </t>
  </si>
  <si>
    <t xml:space="preserve">Main Fire Pump Centrifugal  End Suction 1.000 USGPM </t>
  </si>
  <si>
    <t>5.6.4.4</t>
  </si>
  <si>
    <t xml:space="preserve">Pemasangan 1 Unit Main Fire Pump Centrifugal End Suction, 1.250 USGPM </t>
  </si>
  <si>
    <t xml:space="preserve">Main Fire Pump Centrifugal End Suction dan Aksesoris </t>
  </si>
  <si>
    <t>5.6.4.5</t>
  </si>
  <si>
    <t xml:space="preserve">Pemasangan 1 Unit Diesel Fire Centrifugal Ed Suction, 1.250 USGPM </t>
  </si>
  <si>
    <t>Diesel Fire Pump Centrifugal End Suction dan Aksesoris</t>
  </si>
  <si>
    <t xml:space="preserve">PEKERJAAN PLAMBING </t>
  </si>
  <si>
    <t xml:space="preserve">6.1 </t>
  </si>
  <si>
    <t xml:space="preserve">6.1.1 </t>
  </si>
  <si>
    <t xml:space="preserve">Roof Water Tank </t>
  </si>
  <si>
    <t>6.1.1.2</t>
  </si>
  <si>
    <t>6.1.1.3</t>
  </si>
  <si>
    <t>6.1.1.4</t>
  </si>
  <si>
    <t>6.1.1.5</t>
  </si>
  <si>
    <t>6.1.1.6</t>
  </si>
  <si>
    <t>6.1.1.7</t>
  </si>
  <si>
    <t>6.1.1.8</t>
  </si>
  <si>
    <t>6.1.1.9</t>
  </si>
  <si>
    <t>6.1.1.10</t>
  </si>
  <si>
    <t>6.1.1.11</t>
  </si>
  <si>
    <t>6.1.1.12</t>
  </si>
  <si>
    <t>6.1.1.13</t>
  </si>
  <si>
    <t>6.1.1.14</t>
  </si>
  <si>
    <t>6.1.1.15</t>
  </si>
  <si>
    <t>Pemasangan 1 buah Tangki Panel FRP Kap.12 m3</t>
  </si>
  <si>
    <t>Tangki Panel FRP kap. 12 m3</t>
  </si>
  <si>
    <t>6.1.1.16</t>
  </si>
  <si>
    <t>Pemasangan 1 buah Tangki Toren Kap. 0,5 m3</t>
  </si>
  <si>
    <t>Tangki Toren Kapasitas 0,5 m3</t>
  </si>
  <si>
    <t>6.1.2</t>
  </si>
  <si>
    <t xml:space="preserve">Pompa Transfer dan Booster </t>
  </si>
  <si>
    <t>6.1.2.1</t>
  </si>
  <si>
    <t>6.1.2.2</t>
  </si>
  <si>
    <t>6.1.2.3</t>
  </si>
  <si>
    <t>6.1.2.4</t>
  </si>
  <si>
    <t>6.1.2.5</t>
  </si>
  <si>
    <t>6.1.2.6</t>
  </si>
  <si>
    <t>6.1.2.7</t>
  </si>
  <si>
    <t>6.1.2.8</t>
  </si>
  <si>
    <t>6.1.2.9</t>
  </si>
  <si>
    <t>Pemasangan 1 unit Pompa Jet 30 lpm</t>
  </si>
  <si>
    <t xml:space="preserve">Pompa Jet 30 lpm </t>
  </si>
  <si>
    <t>6.3.1</t>
  </si>
  <si>
    <t xml:space="preserve"> Filter </t>
  </si>
  <si>
    <t>6.1.3.1</t>
  </si>
  <si>
    <t>6.1.3.2</t>
  </si>
  <si>
    <t>6.1.3.3</t>
  </si>
  <si>
    <t>6.1.3.4</t>
  </si>
  <si>
    <t>6.1.3.5</t>
  </si>
  <si>
    <t>6.1.4</t>
  </si>
  <si>
    <t>Ground Water Tank (Fiber)</t>
  </si>
  <si>
    <t>6.1.4.1</t>
  </si>
  <si>
    <t>6.1.4.2</t>
  </si>
  <si>
    <t>6.1.4.3</t>
  </si>
  <si>
    <t>6.1.4.4</t>
  </si>
  <si>
    <t>6.1.4.5</t>
  </si>
  <si>
    <t xml:space="preserve">SISTEM AIR LIMBAH </t>
  </si>
  <si>
    <t>6.2.1</t>
  </si>
  <si>
    <t xml:space="preserve">Sewage Treatment Plan (STP) /Biofilter </t>
  </si>
  <si>
    <t>6.2.1.1</t>
  </si>
  <si>
    <t>6.2.1.2</t>
  </si>
  <si>
    <t>6.2.1.3</t>
  </si>
  <si>
    <t>6.2.1.4</t>
  </si>
  <si>
    <t>6.2.1.6</t>
  </si>
  <si>
    <t>6.2.1.5</t>
  </si>
  <si>
    <t>Pemasangan 1 set Sewage Treatment Plant (STP) Fiberglass kap. 1 m3</t>
  </si>
  <si>
    <t>Sewage Treatment Plant (STP) Fiberglass kap. 30 m3</t>
  </si>
  <si>
    <t>6.2.1.7</t>
  </si>
  <si>
    <t>Pemasangan 1 buah Sumur Resapan Air Limbah diameter 80 cm, t=100 cm ( dengan tutup Beton)</t>
  </si>
  <si>
    <t xml:space="preserve">Tutup Beton Bertulang </t>
  </si>
  <si>
    <t xml:space="preserve">Beton </t>
  </si>
  <si>
    <t xml:space="preserve">Tulangan </t>
  </si>
  <si>
    <t>Galian tanah biasa</t>
  </si>
  <si>
    <t xml:space="preserve">Buis beton dia. 80 cm </t>
  </si>
  <si>
    <t xml:space="preserve">tulangan </t>
  </si>
  <si>
    <t>6.2.1.8</t>
  </si>
  <si>
    <t>Pemasangan 1 buah Sumur Resapan Air Limbah diameter 80 cm, t=100 cm ( tanpa tutup Beton)</t>
  </si>
  <si>
    <t>Urukan Tanah</t>
  </si>
  <si>
    <t xml:space="preserve">                </t>
  </si>
  <si>
    <t xml:space="preserve">   gsfsfs tggd</t>
  </si>
  <si>
    <t>6.2.2</t>
  </si>
  <si>
    <t>Bak Pengumpulan  (sump Pit )</t>
  </si>
  <si>
    <t>6.2.2.1</t>
  </si>
  <si>
    <t>6.2.3</t>
  </si>
  <si>
    <t xml:space="preserve">Grase Trap </t>
  </si>
  <si>
    <t>6.2.3.1</t>
  </si>
  <si>
    <t>6.2.3.2</t>
  </si>
  <si>
    <t>6.2.3.3</t>
  </si>
  <si>
    <t>6.3</t>
  </si>
  <si>
    <t>6.3.2</t>
  </si>
  <si>
    <t>6.3.3</t>
  </si>
  <si>
    <t>6.4</t>
  </si>
  <si>
    <t xml:space="preserve">SISTEM PERPIPAAN DALAM GEDUNG </t>
  </si>
  <si>
    <t>6.4.1</t>
  </si>
  <si>
    <t xml:space="preserve">Pipa PVC </t>
  </si>
  <si>
    <t>6.4.1.1</t>
  </si>
  <si>
    <t xml:space="preserve">Pemasangan 1 m' pipa PVC AW, dia. 1/2" (15 mm) </t>
  </si>
  <si>
    <t>6.4.1.2</t>
  </si>
  <si>
    <t xml:space="preserve">Pemasangan 1 m' pipa PVC AW, dia. 3/4" (20 mm) </t>
  </si>
  <si>
    <t>6.4.1.3</t>
  </si>
  <si>
    <t xml:space="preserve">Pemasangan 1 m' pipa PVC AW, dia. 1" (25 mm) </t>
  </si>
  <si>
    <t>6.4.1.4</t>
  </si>
  <si>
    <t xml:space="preserve">Pemasangan 1 m' pipa PVC AW, dia. 1-1/4" (32 mm) </t>
  </si>
  <si>
    <t xml:space="preserve">catt : bahan pipa + fitting &amp; aksesoris </t>
  </si>
  <si>
    <t>6.4.1.5</t>
  </si>
  <si>
    <t xml:space="preserve">Pemasangan 1 m' pipa PVC AW, dia. 1-1/2" (40 mm) </t>
  </si>
  <si>
    <t>6.4.1.6</t>
  </si>
  <si>
    <t xml:space="preserve">Pemasangan 1 m' pipa PVC AW, dia. 2" (50 mm) </t>
  </si>
  <si>
    <t>6.4.1.7</t>
  </si>
  <si>
    <t xml:space="preserve">Pemasangan 1 m' pipa PVC AW, dia. 2-1/2" (65 mm) </t>
  </si>
  <si>
    <t>6.4.1.8</t>
  </si>
  <si>
    <t xml:space="preserve">Pemasangan 1 m' pipa PVC AW, dia. 3" (80 mm) </t>
  </si>
  <si>
    <t>6.4.1.9</t>
  </si>
  <si>
    <t xml:space="preserve">Pemasangan 1 m' pipa PVC AW, dia. 4" (100 mm) </t>
  </si>
  <si>
    <t>6.4.1.10</t>
  </si>
  <si>
    <t xml:space="preserve">Pemasangan 1 m' pipa PVC AW, dia. 5"(125 mm) </t>
  </si>
  <si>
    <t>6.4.1.11</t>
  </si>
  <si>
    <t xml:space="preserve">Pemasangan 1 m' pipa PVC AW, dia. 6"(150 mm) </t>
  </si>
  <si>
    <t>6.4.1.12</t>
  </si>
  <si>
    <t xml:space="preserve">Pemasangan 1 m' pipa PVC AW, dia. 8"(200 mm) </t>
  </si>
  <si>
    <t>6.4.1.13</t>
  </si>
  <si>
    <t xml:space="preserve">Pemasangan 1 m' pipa PVC AW, dia. 10"(250 mm) </t>
  </si>
  <si>
    <t>6.4.1.14</t>
  </si>
  <si>
    <t xml:space="preserve">Pemasangan 1 m' pipa PVC AW, dia. 12"(300 mm) </t>
  </si>
  <si>
    <t>6.4.1.15</t>
  </si>
  <si>
    <t xml:space="preserve">Pemasangan 1 m' pipa PVC AW, dia. 14"(350 mm) </t>
  </si>
  <si>
    <t>6.4.1.16</t>
  </si>
  <si>
    <t xml:space="preserve">Pemasangan 1 m' pipa PVC AW, dia. 16"(450 mm) </t>
  </si>
  <si>
    <t>6.4.1.17</t>
  </si>
  <si>
    <t xml:space="preserve">Pemasangan 1 m' pipa PVC D, dia. 1-1/4"(32 mm) </t>
  </si>
  <si>
    <t>6.4.1.18</t>
  </si>
  <si>
    <t xml:space="preserve">Pemasangan 1 m' pipa PVC D, dia. 1-1/2"(40 mm) </t>
  </si>
  <si>
    <t>6.4.1.19</t>
  </si>
  <si>
    <t xml:space="preserve">Pemasangan 1 m' pipa PVC D, dia. 2"(50 mm) </t>
  </si>
  <si>
    <t>6.4.1.20</t>
  </si>
  <si>
    <t xml:space="preserve">Pemasangan 1 m' pipa PVC D, dia. 2-1/2"(65 mm) </t>
  </si>
  <si>
    <t>6.4.1.21</t>
  </si>
  <si>
    <t xml:space="preserve">Pemasangan 1 m' pipa PVC D, dia. 3"(80 mm) </t>
  </si>
  <si>
    <t>6.4.1.22</t>
  </si>
  <si>
    <t xml:space="preserve">Pemasangan 1 m' pipa PVC D, dia. 3"(100 mm) </t>
  </si>
  <si>
    <t>6.4.1.23</t>
  </si>
  <si>
    <t xml:space="preserve">Pemasangan 1 m' pipa PVC D, dia. 5"(125 mm) </t>
  </si>
  <si>
    <t xml:space="preserve">Pemasangan 1 m' pipa PVC D, dia. 6"(150 mm) </t>
  </si>
  <si>
    <t>6.4.1.24</t>
  </si>
  <si>
    <t>6.4.1.25</t>
  </si>
  <si>
    <t xml:space="preserve">Pemasangan 1 m' pipa PVC D, dia. 8"(200 mm) </t>
  </si>
  <si>
    <t>6.4.1.26</t>
  </si>
  <si>
    <t xml:space="preserve">Pemasangan 1 m' pipa PVC D, dia. 10"(250 mm) </t>
  </si>
  <si>
    <t>6.4.1.27</t>
  </si>
  <si>
    <t xml:space="preserve">Pemasangan 1 m' pipa PVC D, dia. 12"(300 mm) </t>
  </si>
  <si>
    <t>6.4.1.28</t>
  </si>
  <si>
    <t xml:space="preserve">Pemasangan 1 m' pipa PVC D, dia. 14"(350 mm) </t>
  </si>
  <si>
    <t>6.4.1.29</t>
  </si>
  <si>
    <t xml:space="preserve">Pemasangan 1 m' pipa PVC D, dia. 16"(400 mm) </t>
  </si>
  <si>
    <t>6.4.2</t>
  </si>
  <si>
    <t xml:space="preserve">Pipa Galvanis </t>
  </si>
  <si>
    <t>6.4.2.1</t>
  </si>
  <si>
    <t xml:space="preserve">Pemasangan 1 m' pipa Galvanis MED CLASS  dia. 1/2"(15 mm) </t>
  </si>
  <si>
    <t xml:space="preserve">Pipa galvanis  medium Class  Ø 1 1/2" +Aksesoris </t>
  </si>
  <si>
    <t>Pipa galvanis  medium Class Ø 1" + Aksesoris</t>
  </si>
  <si>
    <t>Pipa galvanis  medium Class Ø 1/2" + Aksesoris</t>
  </si>
  <si>
    <t xml:space="preserve">Pipa galvanis  medium Class Ø 2" +Aksesoris </t>
  </si>
  <si>
    <t xml:space="preserve">Pipa galvanis  medium Class Ø 3" +Aksesoris </t>
  </si>
  <si>
    <t xml:space="preserve">Pipa galvanis  medium Class Ø 4" +Aksesoris </t>
  </si>
  <si>
    <t xml:space="preserve">Pipa galvanis  medium Class Ø 5" +Aksesoris </t>
  </si>
  <si>
    <t xml:space="preserve">Pipa galvanis  medium Class Ø 6" + Aksesoris </t>
  </si>
  <si>
    <t xml:space="preserve">Pipa galvanis  medium Class Ø 8" + Aksesois </t>
  </si>
  <si>
    <t>6.4.2.2</t>
  </si>
  <si>
    <t xml:space="preserve">Pemasangan 1 m' pipa Galvanis MED CLASS  dia. 3/4"(20 mm) </t>
  </si>
  <si>
    <t xml:space="preserve">Pipa galvanis  medium Class Ø 3/4" + Aksesoris </t>
  </si>
  <si>
    <t>6.4.2.3</t>
  </si>
  <si>
    <t xml:space="preserve">Pemasangan 1 m' pipa Galvanis MED CLASS  dia. 1"(25 mm) </t>
  </si>
  <si>
    <t>6.4.2.4</t>
  </si>
  <si>
    <t xml:space="preserve">Pemasangan 1 m' pipa Galvanis MED CLASS  dia. 1-1/4"(32 mm) </t>
  </si>
  <si>
    <t xml:space="preserve">Pipa galvanis  medium Class  Ø 1 1/4" +Aksesoris </t>
  </si>
  <si>
    <t>6.4.2.5</t>
  </si>
  <si>
    <t>6.4.2.6</t>
  </si>
  <si>
    <t>6.4.2.7</t>
  </si>
  <si>
    <t>6.4.2.8</t>
  </si>
  <si>
    <t xml:space="preserve">Pemasangan 1 m' pipa Galvanis MED CLASS  dia. 1-1/2"(40 mm) </t>
  </si>
  <si>
    <t xml:space="preserve">Pemasangan 1 m' pipa Galvanis MED CLASS  dia. 2"(50 mm) </t>
  </si>
  <si>
    <t xml:space="preserve">Pemasangan 1 m' pipa Galvanis MED CLASS  dia. 2-1/2"(65 mm) </t>
  </si>
  <si>
    <t xml:space="preserve">Pipa galvanis  medium Class Ø 2-1/2" +Aksesoris </t>
  </si>
  <si>
    <t xml:space="preserve">Pemasangan 1 m' pipa Galvanis MED CLASS  dia. 3"(80 mm) </t>
  </si>
  <si>
    <t>6.4.2.9</t>
  </si>
  <si>
    <t xml:space="preserve">Pemasangan 1 m' pipa Galvanis MED CLASS  dia. 4"(80 mm) </t>
  </si>
  <si>
    <t>6.4.2.10</t>
  </si>
  <si>
    <t xml:space="preserve">Pemasangan 1 m' pipa Galvanis MED CLASS  dia. 5"(125 mm) </t>
  </si>
  <si>
    <t>6.4.2.11</t>
  </si>
  <si>
    <t xml:space="preserve">Pemasangan 1 m' pipa Galvanis MED CLASS  dia. 6"(150 mm) </t>
  </si>
  <si>
    <t xml:space="preserve">Pemasangan 1 m' pipa Galvanis MED CLASS  dia. 8"(200 mm) </t>
  </si>
  <si>
    <t>6.4.2.12</t>
  </si>
  <si>
    <t>6.4.2.13</t>
  </si>
  <si>
    <t xml:space="preserve">Pemasangan 1 m' pipa Galvanis MED CLASS  dia. 10"(250 mm) </t>
  </si>
  <si>
    <t xml:space="preserve">Pipa galvanis  medium Class Ø 10" + Aksesois </t>
  </si>
  <si>
    <t>6.4.2.14</t>
  </si>
  <si>
    <t xml:space="preserve">Pemasangan 1 m' pipa Galvanis MED CLASS  dia. 12"(300 mm) </t>
  </si>
  <si>
    <t xml:space="preserve">Pipa galvanis  medium Class Ø 12" + Aksesois </t>
  </si>
  <si>
    <t xml:space="preserve">Pemasangan 1 m' pipa Galvanis MED CLASS  dia. 14"(350 mm) </t>
  </si>
  <si>
    <t>6.4.2.15</t>
  </si>
  <si>
    <t xml:space="preserve">Pipa galvanis  medium Class Ø 14" + Aksesois </t>
  </si>
  <si>
    <t>6.4.2.16</t>
  </si>
  <si>
    <t xml:space="preserve">Pemasangan 1 m' pipa Galvanis MED CLASS  dia. 16"(400 mm) </t>
  </si>
  <si>
    <t xml:space="preserve">Pipa galvanis  medium Class Ø 16" + Aksesois </t>
  </si>
  <si>
    <t>6.4.2.17</t>
  </si>
  <si>
    <t xml:space="preserve">Pemasangan 1 m' pipa Galvanis SCH 40  dia. 1/2"(15 mm) </t>
  </si>
  <si>
    <t>6.4.2.18</t>
  </si>
  <si>
    <t xml:space="preserve">Pemasangan 1 m' pipa Galvanis SCH 40  dia. 3/4"(20 mm) </t>
  </si>
  <si>
    <t xml:space="preserve">Pipa galvanis SCH 40 Ø 1/2" + Aksesois </t>
  </si>
  <si>
    <t xml:space="preserve">Pipa galvanis SCH 40 Ø 3/4" + Aksesois </t>
  </si>
  <si>
    <t>6.4.2.19</t>
  </si>
  <si>
    <t xml:space="preserve">Pemasangan 1 m' pipa Galvanis SCH 40  dia. 1"(25 mm) </t>
  </si>
  <si>
    <t xml:space="preserve">Pipa galvanis SCH 40 Ø 1" + Aksesois </t>
  </si>
  <si>
    <t>6.4.2.20</t>
  </si>
  <si>
    <t xml:space="preserve">Pemasangan 1 m' pipa Galvanis SCH 40  dia. 1-1/4"(32 mm) </t>
  </si>
  <si>
    <t xml:space="preserve">Pipa galvanis SCH 40 Ø 1-1/4" + Aksesois </t>
  </si>
  <si>
    <t>6.4.2.21</t>
  </si>
  <si>
    <t xml:space="preserve">Pemasangan 1 m' pipa Galvanis SCH 40  dia. 1-1/2"(40 mm) </t>
  </si>
  <si>
    <t xml:space="preserve">Pipa galvanis SCH 40 Ø 1-1/2" + Aksesois </t>
  </si>
  <si>
    <t>6.4.2.22</t>
  </si>
  <si>
    <t xml:space="preserve">Pemasangan 1 m' pipa Galvanis SCH 40  dia. 2"(50 mm) </t>
  </si>
  <si>
    <t xml:space="preserve">Pipa galvanis SCH 40 Ø 2" + Aksesois </t>
  </si>
  <si>
    <t>6.4.2.23</t>
  </si>
  <si>
    <t xml:space="preserve">Pemasangan 1 m' pipa Galvanis SCH 40  dia. 2-1/2"(65 mm) </t>
  </si>
  <si>
    <t xml:space="preserve">Pipa galvanis SCH 40 Ø 2-1/2" + Aksesois </t>
  </si>
  <si>
    <t>6.4.2.24</t>
  </si>
  <si>
    <t xml:space="preserve">Pemasangan 1 m' pipa Galvanis SCH 40  dia. 3"(80 mm) </t>
  </si>
  <si>
    <t xml:space="preserve">Pipa galvanis SCH 40 Ø 3" + Aksesois </t>
  </si>
  <si>
    <t>6.4.2.25</t>
  </si>
  <si>
    <t xml:space="preserve">Pemasangan 1 m' pipa Galvanis SCH 40  dia. 4"(100 mm) </t>
  </si>
  <si>
    <t xml:space="preserve">Pipa galvanis SCH 40 Ø 4" + Aksesois </t>
  </si>
  <si>
    <t>6.4.2.26</t>
  </si>
  <si>
    <t xml:space="preserve">Pemasangan 1 m' pipa Galvanis SCH 40  dia. 5"(125 mm) </t>
  </si>
  <si>
    <t xml:space="preserve">Pipa galvanis SCH 40 Ø 5" + Aksesois </t>
  </si>
  <si>
    <t>6.4.2.27</t>
  </si>
  <si>
    <t xml:space="preserve">Pipa galvanis SCH 40 Ø 6" + Aksesois </t>
  </si>
  <si>
    <t>6.4.2.28</t>
  </si>
  <si>
    <t xml:space="preserve">Pemasangan 1 m' pipa Galvanis SCH 40  dia. 8"(200 mm) </t>
  </si>
  <si>
    <t xml:space="preserve">Pemasangan 1 m' pipa Galvanis SCH 40  dia. 6"(150 mm) </t>
  </si>
  <si>
    <t xml:space="preserve">Pipa galvanis SCH 40 Ø 8" + Aksesois </t>
  </si>
  <si>
    <t>6.4.2.29</t>
  </si>
  <si>
    <t xml:space="preserve">Pemasangan 1 m' pipa Galvanis SCH 40  dia. 10"(250 mm) </t>
  </si>
  <si>
    <t xml:space="preserve">Pipa galvanis SCH 40 Ø 10" + Aksesois </t>
  </si>
  <si>
    <t>6.4.2.30</t>
  </si>
  <si>
    <t xml:space="preserve">Pemasangan 1 m' pipa Galvanis SCH 40  dia. 12"(300 mm) </t>
  </si>
  <si>
    <t xml:space="preserve">Pipa galvanis SCH 40 Ø 12" + Aksesois </t>
  </si>
  <si>
    <t>6.4.2.31</t>
  </si>
  <si>
    <t xml:space="preserve">Pemasangan 1 m' pipa Galvanis SCH 40  dia. 14"(350 mm) </t>
  </si>
  <si>
    <t xml:space="preserve">Pipa galvanis SCH 40 Ø 14" + Aksesois </t>
  </si>
  <si>
    <t>6.4.2.32</t>
  </si>
  <si>
    <t xml:space="preserve">Pemasangan 1 m' pipa Galvanis SCH 40  dia. 16"(400 mm) </t>
  </si>
  <si>
    <t xml:space="preserve">Pipa galvanis SCH 40 Ø 16" + Aksesois </t>
  </si>
  <si>
    <t>6.4.3</t>
  </si>
  <si>
    <t>Pipa PPR (PolyPropylene Random)</t>
  </si>
  <si>
    <t xml:space="preserve">Pemasangan 1 m' pipa PPR PN 10, dia. 1/2"(15 mm) </t>
  </si>
  <si>
    <t xml:space="preserve">Pipa PPR PN 10 Ø 1/2" + Aksesois </t>
  </si>
  <si>
    <t>6.4.3.1</t>
  </si>
  <si>
    <t>6.4.3.2</t>
  </si>
  <si>
    <t xml:space="preserve">Pemasangan 1 m' pipa PPR PN 10, dia. 3/4"(20 mm) </t>
  </si>
  <si>
    <t xml:space="preserve">Pipa PPR PN 10 Ø 3/4" + Aksesois </t>
  </si>
  <si>
    <t>6.4.3.3</t>
  </si>
  <si>
    <t xml:space="preserve">Pemasangan 1 m' pipa PPR PN 10, dia. 1"(25 mm) </t>
  </si>
  <si>
    <t xml:space="preserve">Pipa PPR PN 10 Ø 1" + Aksesois </t>
  </si>
  <si>
    <t>6.4.3.4</t>
  </si>
  <si>
    <t xml:space="preserve">Pemasangan 1 m' pipa PPR PN 10, dia. 1-1/4"(32 mm) </t>
  </si>
  <si>
    <t xml:space="preserve">Pipa PPR PN 10 Ø 1-1/4" + Aksesois </t>
  </si>
  <si>
    <t>6.4.3.5</t>
  </si>
  <si>
    <t xml:space="preserve">Pemasangan 1 m' pipa PPR PN 10, dia. 1-1/2"(40 mm) </t>
  </si>
  <si>
    <t xml:space="preserve">Pipa PPR PN 10 Ø 1-1/2" + Aksesois </t>
  </si>
  <si>
    <t>6.4.3.6</t>
  </si>
  <si>
    <t xml:space="preserve">Pemasangan 1 m' pipa PPR PN 10, dia. 2"(50 mm) </t>
  </si>
  <si>
    <t xml:space="preserve">Pipa PPR PN 10 Ø 2" + Aksesois </t>
  </si>
  <si>
    <t>6.4.3.7</t>
  </si>
  <si>
    <t xml:space="preserve">Pemasangan 1 m' pipa PPR PN 10, dia. 2-1/2"(65 mm) </t>
  </si>
  <si>
    <t xml:space="preserve">Pipa PPR PN 10 Ø 2-1/2" + Aksesois </t>
  </si>
  <si>
    <t>6.4.3.8</t>
  </si>
  <si>
    <t xml:space="preserve">Pemasangan 1 m' pipa PPR PN 10, dia. 3"(80 mm) </t>
  </si>
  <si>
    <t xml:space="preserve">Pipa PPR PN 10 Ø 3" + Aksesois </t>
  </si>
  <si>
    <t>6.4.3.9</t>
  </si>
  <si>
    <t xml:space="preserve">Pemasangan 1 m' pipa PPR PN 10, dia. 4"(100 mm) </t>
  </si>
  <si>
    <t xml:space="preserve">Pipa PPR PN 10 Ø 4" + Aksesois </t>
  </si>
  <si>
    <t>6.4.3.10</t>
  </si>
  <si>
    <t xml:space="preserve">Pemasangan 1 m' pipa PPR PN 10, dia. 6"(150 mm) </t>
  </si>
  <si>
    <t xml:space="preserve">Pipa PPR PN 10 Ø 6" + Aksesois </t>
  </si>
  <si>
    <t>6.4.3.11</t>
  </si>
  <si>
    <t xml:space="preserve">Pemasangan 1 m' pipa PPR PN 20, dia. 1/2"(15 mm) </t>
  </si>
  <si>
    <t xml:space="preserve">Pipa PPR PN 20 Ø 1/2" + Aksesois </t>
  </si>
  <si>
    <t>6.4.3.12</t>
  </si>
  <si>
    <t xml:space="preserve">Pemasangan 1 m' pipa PPR PN 20, dia. 3/4"(20 mm) </t>
  </si>
  <si>
    <t xml:space="preserve">Pipa PPR PN 20 Ø 3/4" + Aksesois </t>
  </si>
  <si>
    <t>6.4.3.13</t>
  </si>
  <si>
    <t xml:space="preserve">Pipa PPR PN 20 Ø 1" + Aksesois </t>
  </si>
  <si>
    <t xml:space="preserve">Pemasangan 1 m' pipa PPR PN 20, dia. 1"(25 mm) </t>
  </si>
  <si>
    <t>6.4.3.14</t>
  </si>
  <si>
    <t xml:space="preserve">Pemasangan 1 m' pipa PPR PN 20, dia. 1-1/4"(32 mm) </t>
  </si>
  <si>
    <t xml:space="preserve">Pipa PPR PN 20 Ø 1-1/4" + Aksesois </t>
  </si>
  <si>
    <t>6.4.3.15</t>
  </si>
  <si>
    <t xml:space="preserve">Pemasangan 1 m' pipa PPR PN 20, dia. 1-1/2"(40 mm) </t>
  </si>
  <si>
    <t xml:space="preserve">Pipa PPR PN 20 Ø 1-1/2" + Aksesois </t>
  </si>
  <si>
    <t>6.4.3.16</t>
  </si>
  <si>
    <t xml:space="preserve">Pemasangan 1 m' pipa PPR PN 20, dia. 2"(50 mm) </t>
  </si>
  <si>
    <t xml:space="preserve">Pipa PPR PN 20 Ø 2" + Aksesois </t>
  </si>
  <si>
    <t>6.4.3.17</t>
  </si>
  <si>
    <t xml:space="preserve">Pemasangan 1 m' pipa PPR PN 20, dia. 2-1*2"(65 mm) </t>
  </si>
  <si>
    <t xml:space="preserve">Pipa PPR PN 20 Ø 2-1/2" + Aksesois </t>
  </si>
  <si>
    <t>6.4.3.18</t>
  </si>
  <si>
    <t xml:space="preserve">Pemasangan 1 m' pipa PPR PN 20, dia. 3"(80 mm) </t>
  </si>
  <si>
    <t xml:space="preserve">Pipa PPR PN 20 Ø 3" + Aksesois </t>
  </si>
  <si>
    <t>6.4.3.19</t>
  </si>
  <si>
    <t xml:space="preserve">Pemasangan 1 m' pipa PPR PN 20, dia. 4"(100 mm) </t>
  </si>
  <si>
    <t xml:space="preserve">Pipa PPR PN 20 Ø 4" + Aksesois </t>
  </si>
  <si>
    <t>6.4.3.20</t>
  </si>
  <si>
    <t xml:space="preserve">Pemasangan 1 m' pipa PPR PN 20, dia. 6"(150 mm) </t>
  </si>
  <si>
    <t xml:space="preserve">Pipa PPR PN 20 Ø 6" + Aksesois </t>
  </si>
  <si>
    <t>6.4.4</t>
  </si>
  <si>
    <t>Pipa BS (Black Steel)</t>
  </si>
  <si>
    <t>6.4.4.1</t>
  </si>
  <si>
    <t>6.4.4.2</t>
  </si>
  <si>
    <t>6.4.4.3</t>
  </si>
  <si>
    <t>6.4.4.4</t>
  </si>
  <si>
    <t>6.4.4.5</t>
  </si>
  <si>
    <t>6.4.4.6</t>
  </si>
  <si>
    <t>6.4.4.7</t>
  </si>
  <si>
    <t>6.4.4.8</t>
  </si>
  <si>
    <t>6.4.4.9</t>
  </si>
  <si>
    <t>6.4.4.10</t>
  </si>
  <si>
    <t>6.4.4.11</t>
  </si>
  <si>
    <t>6.4.4.12</t>
  </si>
  <si>
    <t>6.4.4.13</t>
  </si>
  <si>
    <t>6.4.4.14</t>
  </si>
  <si>
    <t>6.4.4.15</t>
  </si>
  <si>
    <t>6.4.4.16</t>
  </si>
  <si>
    <t>Pemasangan 1 m pipa  BS (MED CLASS &amp; SCH 40) Dia. 1/2" (15 mm)</t>
  </si>
  <si>
    <t>Pemasangan 1 m pipa  BS (MED CLASS &amp; SCH 40) Dia. 3/4" (20 mm)</t>
  </si>
  <si>
    <t>Pemasangan 1 m pipa  BS (MED CLASS &amp; SCH 40) Dia. 1" (25 mm)</t>
  </si>
  <si>
    <t>Pemasangan 1 m pipa  BS (MED CLASS &amp; SCH 40)Dia. 1-1/4" (32 mm)</t>
  </si>
  <si>
    <t>Pemasangan 1 m pipa  BS (MED CLASS &amp; SCH 40) Dia. 1-1/2" (40 mm)</t>
  </si>
  <si>
    <t xml:space="preserve">Pipa BS Ø 1-1/2" + Aksesois </t>
  </si>
  <si>
    <t>Pemasangan 1 m pipa  BS (MED CLASS &amp; SCH 40)Dia. 2" (50 mm)</t>
  </si>
  <si>
    <t>Pemasangan 1 m pipa  BS (MED CLASS &amp; SCH 40) Dia. 2-1/2" (65 mm)</t>
  </si>
  <si>
    <t>Pemasangan 1 m pipa  BS (MED CLASS &amp; SCH 40) Dia. 3" (80 mm)</t>
  </si>
  <si>
    <t xml:space="preserve">Pipa BS  Ø 3" + Aksesois </t>
  </si>
  <si>
    <t>Pemasangan 1 m pipa  BS (MED CLASS &amp; SCH 40) Dia. 4" (100 mm)</t>
  </si>
  <si>
    <t>Pemasangan 1 m pipa  BS (MED CLASS &amp; SCH 40) Dia. 5" (125 mm)</t>
  </si>
  <si>
    <t xml:space="preserve">Pipa BS Ø 5" + Aksesois </t>
  </si>
  <si>
    <t>Pemasangan 1 m pipa  BS (MED CLASS &amp; SCH 40)Dia. 6" (150 mm)</t>
  </si>
  <si>
    <t xml:space="preserve">Pipa BS Ø 6" + Aksesois </t>
  </si>
  <si>
    <t>Pemasangan 1 m pipa  BS (MED CLASS &amp; SCH 40) Dia. 8" (200 mm)</t>
  </si>
  <si>
    <t xml:space="preserve">Pipa BS Ø 8" + Aksesois </t>
  </si>
  <si>
    <t>Pemasangan 1 m pipa  BS (MED CLASS &amp; SCH 40) Dia. 10" (250 mm)</t>
  </si>
  <si>
    <t xml:space="preserve">Pipa BS Ø 10" + Aksesois </t>
  </si>
  <si>
    <t>Pemasangan 1 m pipa  BS (MED CLASS &amp; SCH 40) Dia. 12" (300 mm)</t>
  </si>
  <si>
    <t xml:space="preserve">Pipa BS Ø 12" + Aksesois </t>
  </si>
  <si>
    <t>Pemasangan 1 m pipa  BS (MED CLASS &amp; SCH 40) Dia. 14" (350 mm)</t>
  </si>
  <si>
    <t xml:space="preserve">Pipa BS Ø 14" + Aksesois </t>
  </si>
  <si>
    <t>Pemasangan 1 m pipa  BS (MED CLASS &amp; SCH 40) Dia. 16" (400 mm)</t>
  </si>
  <si>
    <t xml:space="preserve">Pipa BS Ø 16" + Aksesois </t>
  </si>
  <si>
    <t xml:space="preserve">Pipa BS Ø 4" + Aksesois </t>
  </si>
  <si>
    <t xml:space="preserve">Pipa BS Ø 1-1/4" + Aksesois </t>
  </si>
  <si>
    <t xml:space="preserve">Pipa BS Ø 1" + Aksesois </t>
  </si>
  <si>
    <t xml:space="preserve">Pipa BS Ø 1/2" + Aksesois </t>
  </si>
  <si>
    <t xml:space="preserve">Pipa BS Ø 2-1/2" + Aksesois </t>
  </si>
  <si>
    <t xml:space="preserve">Pipa BS Ø 2" + Aksesois </t>
  </si>
  <si>
    <t xml:space="preserve">Pipa BS Ø 3/4" + Aksesois </t>
  </si>
  <si>
    <t>6.4.5</t>
  </si>
  <si>
    <t xml:space="preserve">Pipa Tanah </t>
  </si>
  <si>
    <t>6.4.5.1</t>
  </si>
  <si>
    <t xml:space="preserve">Pemasangan 1 m' Pipa Air Limbah Jenis Pipa Tanah diameter 15 cm </t>
  </si>
  <si>
    <t xml:space="preserve">Pipa tanah dia. 15 cm </t>
  </si>
  <si>
    <t xml:space="preserve">Pipa Tanah dia. 20 cm </t>
  </si>
  <si>
    <t xml:space="preserve">Pipa Tanah dia. 15 cm </t>
  </si>
  <si>
    <t>6.4.5.2</t>
  </si>
  <si>
    <t xml:space="preserve">Pemasangan 1 m' Pipa Air Limbah Jenis Pipa Tanah diameter 20 cm </t>
  </si>
  <si>
    <t xml:space="preserve">Pipa tanah dia. 20 cm </t>
  </si>
  <si>
    <t xml:space="preserve">AKSESORIES PIPA </t>
  </si>
  <si>
    <t>6.6.1</t>
  </si>
  <si>
    <t>6.6.1.1</t>
  </si>
  <si>
    <t>6.6.1.2</t>
  </si>
  <si>
    <t>6.6.1.3</t>
  </si>
  <si>
    <t>6.6.1.4</t>
  </si>
  <si>
    <t>6.6.1.5</t>
  </si>
  <si>
    <t>6.6.1.6</t>
  </si>
  <si>
    <t>6.6.1.7</t>
  </si>
  <si>
    <t>6.6.1.8</t>
  </si>
  <si>
    <t>6.6.1.9</t>
  </si>
  <si>
    <t>6.6.1.10</t>
  </si>
  <si>
    <t>6.6.1.11</t>
  </si>
  <si>
    <t>6.6.1.12</t>
  </si>
  <si>
    <t>6.6.1.13</t>
  </si>
  <si>
    <t>6.6.1.14</t>
  </si>
  <si>
    <t xml:space="preserve">Gate Valve (10, 12, 16, 20, 25) K </t>
  </si>
  <si>
    <t>Pemasangan 1 buah gate velve (10,16,20) K, dia. 1/2" (15 mm)</t>
  </si>
  <si>
    <t>Pemasangan 1 buah gate velve (10, 16) K, dia. 3/4" (20 mm)</t>
  </si>
  <si>
    <t>Gate Valve dia. 1/2"</t>
  </si>
  <si>
    <t>Gate Valve dia. 3/4"</t>
  </si>
  <si>
    <t>Pemasangan 1 buah gate velve (10, 16, 20) K, dia. 1" (25 mm)</t>
  </si>
  <si>
    <t>Pemasangan 1 buah gate velve (10, 16) K, dia. 1-1/4" (32 mm)</t>
  </si>
  <si>
    <t>Gate Valve dia. 1-1/4"</t>
  </si>
  <si>
    <t>Pemasangan 1 buah gate velve (10, 16) K, dia. 1-1/2" (40 mm)</t>
  </si>
  <si>
    <t>Gate Valve dia. 1-1/2"</t>
  </si>
  <si>
    <t>Pemasangan 1 buah gate velve (10, 16, 20) K, dia. 2" (50 mm)</t>
  </si>
  <si>
    <t>Gate Valve dia.2"</t>
  </si>
  <si>
    <t>Pemasangan 1 buah gate velve (10, 16, 20)K, dia. 2-1/2" (65 mm)</t>
  </si>
  <si>
    <t>Gate Valve dia.2-1/2"</t>
  </si>
  <si>
    <t>Pemasangan 1 buah gate velve (10, 16, 25) K, dia. 3" (80 mm)</t>
  </si>
  <si>
    <t>Gate Valve dia.3"</t>
  </si>
  <si>
    <t>Pemasangan 1 buah gate velve (10, 16, 25) K, dia. 4" (100 mm)</t>
  </si>
  <si>
    <t>Gate Valve dia.4"</t>
  </si>
  <si>
    <t>Pemasangan 1 buah gate velve (10, 16) K, dia. 5" (125 mm)</t>
  </si>
  <si>
    <t>Pemasangan 1 buah gate velve (10, 12, 16, 25)K, dia. 6" (150 mm)</t>
  </si>
  <si>
    <t>Gate Valve dia.6"</t>
  </si>
  <si>
    <t>Pemasangan 1 buah gate velve (10, 16) K, dia. 8" (200 mm)</t>
  </si>
  <si>
    <t>Gate Valve dia.8"</t>
  </si>
  <si>
    <t>Pemasangan 1 buah gate velve (10, 16) K, dia. 10" (250 mm)</t>
  </si>
  <si>
    <t>Pemasangan 1 buah gate velve (10, 16) K, dia. 12" (300 mm)</t>
  </si>
  <si>
    <t>Gate Valve dia.12"</t>
  </si>
  <si>
    <t>Gate Valve dia.5"</t>
  </si>
  <si>
    <t>Gate Valve dia.10"</t>
  </si>
  <si>
    <t>Gate Valve dia. 1"</t>
  </si>
  <si>
    <t xml:space="preserve">6.6.2 </t>
  </si>
  <si>
    <t xml:space="preserve">Ball Velve </t>
  </si>
  <si>
    <t>6.6.2.1</t>
  </si>
  <si>
    <t>Pemasangan 1 buah ball velve, Dia. 1/2" (15 mm)</t>
  </si>
  <si>
    <t>Ball Velve dia. 1/2"</t>
  </si>
  <si>
    <t>6.6.2.2</t>
  </si>
  <si>
    <t>Pemasangan 1 buah ball velve, Dia. 3/4" (20 mm)</t>
  </si>
  <si>
    <t>Ball Velve dia. 3/4"</t>
  </si>
  <si>
    <t>6.6.2.3</t>
  </si>
  <si>
    <t>Pemasangan 1 buah ball velve, Dia. 1" (25 mm)</t>
  </si>
  <si>
    <t>Ball Velve dia. 1"</t>
  </si>
  <si>
    <t>6.6.2.4</t>
  </si>
  <si>
    <t>Pemasangan 1 buah ball velve, Dia. 1-1/4" (32 mm)</t>
  </si>
  <si>
    <t>Ball Velve dia. 1-1/4"</t>
  </si>
  <si>
    <t>6.6.2.5</t>
  </si>
  <si>
    <t>Pemasangan 1 buah ball velve, Dia. 1-1/2" (40 mm)</t>
  </si>
  <si>
    <t>Ball Velve dia. 1-1/2"</t>
  </si>
  <si>
    <t>6.6.2.6</t>
  </si>
  <si>
    <t>Pemasangan 1 buah ball velve, Dia.2" (50 mm)</t>
  </si>
  <si>
    <t>6.6.2.7</t>
  </si>
  <si>
    <t>Pemasangan 1 buah ball velve, Dia.2-1/2" (65 mm)</t>
  </si>
  <si>
    <t>6.6.2.8</t>
  </si>
  <si>
    <t>Pemasangan 1 buah ball velve, Dia.3" (80 mm)</t>
  </si>
  <si>
    <t>6.6.2.9</t>
  </si>
  <si>
    <t>Pemasangan 1 buah ball velve, Dia.4" (100 mm)</t>
  </si>
  <si>
    <t>Ball Velve dia. 2"</t>
  </si>
  <si>
    <t>Ball Velve dia. 3"</t>
  </si>
  <si>
    <t>Ball Velve dia. 4"</t>
  </si>
  <si>
    <t>Ball Velve dia. 2-1/2"</t>
  </si>
  <si>
    <t>6.6.3</t>
  </si>
  <si>
    <t xml:space="preserve">Check Velve </t>
  </si>
  <si>
    <t>6.6.3.1</t>
  </si>
  <si>
    <t>Pemasangan 1 buah Check Velve 10 K, Dia. 1/2" (15 mm)</t>
  </si>
  <si>
    <t>Check Velve dia. 1/2"</t>
  </si>
  <si>
    <t>6.6.3.2</t>
  </si>
  <si>
    <t>Pemasangan 1 buah Check Velve 10 K, Dia. 3/4" (20 mm)</t>
  </si>
  <si>
    <t>Check Velve dia. 3/4"</t>
  </si>
  <si>
    <t>6.6.3.3</t>
  </si>
  <si>
    <t>Pemasangan 1 buah Check Velve 10 K, Dia. 1" (25 mm)</t>
  </si>
  <si>
    <t>Check Velve dia. 1"</t>
  </si>
  <si>
    <t>6.6.3.4</t>
  </si>
  <si>
    <t>Pemasangan 1 buah Check Velve 10 K, Dia. 1-1/4" (32 mm)</t>
  </si>
  <si>
    <t>Check Velve dia. 1-1/4"</t>
  </si>
  <si>
    <t>6.6.3.5</t>
  </si>
  <si>
    <t>Pemasangan 1 buah Check Velve 10 K, Dia. 1-1/2" (40 mm)</t>
  </si>
  <si>
    <t>Check Velve dia. 1-1/2"</t>
  </si>
  <si>
    <t>6.6.3.6</t>
  </si>
  <si>
    <t>Check Velve dia. 2"</t>
  </si>
  <si>
    <t>6.6.3.7</t>
  </si>
  <si>
    <t>Check Velve dia. 2-1/2"</t>
  </si>
  <si>
    <t>6.6.3.8</t>
  </si>
  <si>
    <t>Check Velve dia. 3"</t>
  </si>
  <si>
    <t>6.6.3.9</t>
  </si>
  <si>
    <t>Check Velve dia. 4"</t>
  </si>
  <si>
    <t>6.6.3.10</t>
  </si>
  <si>
    <t>Check Velve dia. 5"</t>
  </si>
  <si>
    <t>6.6.3.11</t>
  </si>
  <si>
    <t>Check Velve dia. 6"</t>
  </si>
  <si>
    <t>6.6.3.12</t>
  </si>
  <si>
    <t>Check Velve dia. 8"</t>
  </si>
  <si>
    <t>6.6.3.13</t>
  </si>
  <si>
    <t>Check Velve dia. 10"</t>
  </si>
  <si>
    <t>Check Velve dia. 12"</t>
  </si>
  <si>
    <t>Pemasangan 1 buah Check Velve (10, 16) K, Dia. 2" (50 mm)</t>
  </si>
  <si>
    <t>Pemasangan 1 buah Check Velve (10,16) K, Dia. 2-1/2" (65 mm)</t>
  </si>
  <si>
    <t>Pemasangan 1 buah Check Velve (10,16) K, Dia. 3" (80 mm)</t>
  </si>
  <si>
    <t>Pemasangan 1 buah Check Velve (10,16) K, Dia. 4" (100 mm)</t>
  </si>
  <si>
    <t>Pemasangan 1 buah Check Velve (10, 16) K, Dia. 5" (125 mm)</t>
  </si>
  <si>
    <t>Pemasangan 1 buah Check Velve (10, 16) K, Dia. 6" (150 mm)</t>
  </si>
  <si>
    <t>Pemasangan 1 buah Check Velve (10, 16) K, Dia. 8" (200 mm)</t>
  </si>
  <si>
    <t>Pemasangan 1 buah Check Velve (10,16)  K, Dia. 10" (250 mm)</t>
  </si>
  <si>
    <t>Pemasangan 1 buah Check Velve (10, 16) K, Dia. 12" (300 mm)</t>
  </si>
  <si>
    <t>6.6.4</t>
  </si>
  <si>
    <t xml:space="preserve">Strainer </t>
  </si>
  <si>
    <t>6.6.4.1</t>
  </si>
  <si>
    <t>Pemasangan 1 buah strainer 10 K, Dia. 1/2 " (15 mm)</t>
  </si>
  <si>
    <t>Strainer dia. 1/2"</t>
  </si>
  <si>
    <t>6.6.4.2</t>
  </si>
  <si>
    <t>Pemasangan 1 buah strainer 10 K, Dia. 3/4 " (20 mm)</t>
  </si>
  <si>
    <t>Strainer dia. 3/4"</t>
  </si>
  <si>
    <t>6.6.4.3</t>
  </si>
  <si>
    <t>Pemasangan 1 buah strainer 10 K, Dia. 1 " (25 mm)</t>
  </si>
  <si>
    <t>Strainer dia. 1"</t>
  </si>
  <si>
    <t>6.6.4.4</t>
  </si>
  <si>
    <t>Pemasangan 1 buah strainer 10 K, Dia. 1-1/4 " (32 mm)</t>
  </si>
  <si>
    <t>6.6.4.5</t>
  </si>
  <si>
    <t>Pemasangan 1 buah strainer 10 K, Dia. 1-1/2 " (40 mm)</t>
  </si>
  <si>
    <t>Strainer dia. 1-1/2"</t>
  </si>
  <si>
    <t>Strainer dia. 1-1/4"</t>
  </si>
  <si>
    <t>6.6.4.6</t>
  </si>
  <si>
    <t>Strainer dia. 2"</t>
  </si>
  <si>
    <t>6.6.4.7</t>
  </si>
  <si>
    <t>Strainer dia. 2-1/2"</t>
  </si>
  <si>
    <t>6.6.4.8</t>
  </si>
  <si>
    <t>Strainer dia. 3"</t>
  </si>
  <si>
    <t>6.6.4.9</t>
  </si>
  <si>
    <t>Strainer dia. 4"</t>
  </si>
  <si>
    <t>6.6.4.10</t>
  </si>
  <si>
    <t>Strainer dia. 5"</t>
  </si>
  <si>
    <t>6.6.4.11</t>
  </si>
  <si>
    <t>Strainer dia. 6"</t>
  </si>
  <si>
    <t>6.6.4.12</t>
  </si>
  <si>
    <t>6.6.4.13</t>
  </si>
  <si>
    <t>Strainer dia. 10"</t>
  </si>
  <si>
    <t>Strainer dia. 8"</t>
  </si>
  <si>
    <t>6.6.4.14</t>
  </si>
  <si>
    <t>Strainer dia. 12"</t>
  </si>
  <si>
    <t>6.6.4.15</t>
  </si>
  <si>
    <t>Pemasangan 1 buah strainer 10 K, Dia. 14" (350 mm)</t>
  </si>
  <si>
    <t>Strainer dia. 14"</t>
  </si>
  <si>
    <t>Pemasangan 1 buah strainer (10, 16) K, Dia. 2 " (50 mm)</t>
  </si>
  <si>
    <t>Pemasangan 1 buah strainer (10, 16) K, Dia. 2-1/2 " (65 mm)</t>
  </si>
  <si>
    <t>Pemasangan 1 buah strainer (10, 16) K, Dia. 3 " (80 mm)</t>
  </si>
  <si>
    <t>Pemasangan 1 buah strainer (10, 16) K, Dia. 4" (100 mm)</t>
  </si>
  <si>
    <t>Pemasangan 1 buah strainer (10, 16) K, Dia. 5" (125 mm)</t>
  </si>
  <si>
    <t>Pemasangan 1 buah strainer (10, 16) K, Dia. 6" (150 mm)</t>
  </si>
  <si>
    <t>Pemasangan 1 buah strainer (10, 16) K, Dia. 8" (200 mm)</t>
  </si>
  <si>
    <t>Pemasangan 1 buah strainer (10, 16) K, Dia. 10" (250 mm)</t>
  </si>
  <si>
    <t>Pemasangan 1 buah strainer (10, 16) K, Dia. 12" (300 mm)</t>
  </si>
  <si>
    <t>6.6.5</t>
  </si>
  <si>
    <t>Floater Velve</t>
  </si>
  <si>
    <t>6.6.5.1</t>
  </si>
  <si>
    <t>Pemasangan 1 buah Floater Velve, Dia 1/2" ( 15 mm)</t>
  </si>
  <si>
    <t>Floater Velve dia. 1/2"</t>
  </si>
  <si>
    <t>6.6.5.2</t>
  </si>
  <si>
    <t>Pemasangan 1 buah Floater Velve, Dia 3/4" ( 20 mm)</t>
  </si>
  <si>
    <t>Floater Velve dia. 3/4"</t>
  </si>
  <si>
    <t>6.6.5.3</t>
  </si>
  <si>
    <t>Pemasangan 1 buah Floater Velve, Dia 1" ( 25 mm)</t>
  </si>
  <si>
    <t>Floater Velve dia. 1"</t>
  </si>
  <si>
    <t>6.6.5.4</t>
  </si>
  <si>
    <t>Pemasangan 1 buah Floater Velve Dia. 1-1/4 " (32 mm)</t>
  </si>
  <si>
    <t>Floater Velve dia. 1-1/4"</t>
  </si>
  <si>
    <t>6.6.5.5</t>
  </si>
  <si>
    <t>Pemasangan 1 buah Floater Velve, Dia. 1-1/2 " (40 mm)</t>
  </si>
  <si>
    <t>Floater Velve dia. 1-1/2"</t>
  </si>
  <si>
    <t>6.6.5.6</t>
  </si>
  <si>
    <t>Pemasangan 1 buahFloater Velve, Dia. 2 " (50 mm)</t>
  </si>
  <si>
    <t>Floater Velve dia. 2"</t>
  </si>
  <si>
    <t>6.6.5.7</t>
  </si>
  <si>
    <t>Pemasangan 1 buah Floater Velve, Dia. 2-1/2 " (65 mm)</t>
  </si>
  <si>
    <t>Floater Velve dia. 2-1/2"</t>
  </si>
  <si>
    <t>6.6.5.8</t>
  </si>
  <si>
    <t>Pemasangan 1 buah Floater Velve, Dia. 3 " (80 mm)</t>
  </si>
  <si>
    <t>Floater Velve dia. 3"</t>
  </si>
  <si>
    <t>6.6.5.9</t>
  </si>
  <si>
    <t>Pemasangan 1 buah Floater Velve, Dia. 4" (100 mm)</t>
  </si>
  <si>
    <t>Floater Velve dia. 4"</t>
  </si>
  <si>
    <t>6.6.5.10</t>
  </si>
  <si>
    <t>Pemasangan 1 buah Floater Velve, Dia. 5" (125 mm)</t>
  </si>
  <si>
    <t>Floater Velve dia. 5"</t>
  </si>
  <si>
    <t>6.6.5.11</t>
  </si>
  <si>
    <t>Pemasangan 1 buah Floater Velve, Dia. 6" (150 mm)</t>
  </si>
  <si>
    <t>Floater Velve dia. 6"</t>
  </si>
  <si>
    <t>6.6.5.12</t>
  </si>
  <si>
    <t>Pemasangan 1 buah Floater Velve, Dia. 8" (200 mm)</t>
  </si>
  <si>
    <t>Floater Velve dia. 8"</t>
  </si>
  <si>
    <t>6.6.5.13</t>
  </si>
  <si>
    <t>Pemasangan 1 buah Floater Velve, Dia. 10" (250 mm)</t>
  </si>
  <si>
    <t>Floater Velve dia. 10"</t>
  </si>
  <si>
    <t>6.6.5.14</t>
  </si>
  <si>
    <t>Pemasangan 1 buah Floater Velve, Dia. 12" (300 mm)</t>
  </si>
  <si>
    <t>Floater Velve dia. 12"</t>
  </si>
  <si>
    <t>6.6.6</t>
  </si>
  <si>
    <t xml:space="preserve">Foot Velve </t>
  </si>
  <si>
    <t>6.6.6.1</t>
  </si>
  <si>
    <t>Pemasangan 1 buah Foot Velve, Dia 1/2" ( 15 mm)</t>
  </si>
  <si>
    <t>Foot Velve dia. 1/2"</t>
  </si>
  <si>
    <t>6.6.6.2</t>
  </si>
  <si>
    <t>Pemasangan 1 buah Foot Velve, Dia 3/4" ( 20 mm)</t>
  </si>
  <si>
    <t>Foot Velve dia. 3/4"</t>
  </si>
  <si>
    <t>6.6.6.3</t>
  </si>
  <si>
    <t>Pemasangan 1 buah Foot Velve, Dia. 1-1/4 " (32 mm)</t>
  </si>
  <si>
    <t>Foot Velve dia. 1-1/4"</t>
  </si>
  <si>
    <t>Foot Velve dia. 1-1/2"</t>
  </si>
  <si>
    <t>6.6.6.6</t>
  </si>
  <si>
    <t>Pemasangan 1 buah Foot Velve, Dia. 2 " (50 mm)</t>
  </si>
  <si>
    <t>Foot Velve dia. 2"</t>
  </si>
  <si>
    <t>6.6.6.7</t>
  </si>
  <si>
    <t>Pemasangan 1 buah Foot Velve, Dia. 2-1/2 " (65 mm)</t>
  </si>
  <si>
    <t>Foot Velve dia. 2-1/2"</t>
  </si>
  <si>
    <t>6.6.6.8</t>
  </si>
  <si>
    <t>Pemasangan 1 buah Foot Velve, Dia. 3 " (80 mm)</t>
  </si>
  <si>
    <t>Foot Velve dia. 3"</t>
  </si>
  <si>
    <t>6.6.6.9</t>
  </si>
  <si>
    <t>Pemasangan 1 buah Foot Velve, Dia. 4" (100 mm)</t>
  </si>
  <si>
    <t>Foot Velve dia. 4"</t>
  </si>
  <si>
    <t>6.6.6.10</t>
  </si>
  <si>
    <t>Pemasangan 1 buah Foot Velve, Dia. 5" (125 mm)</t>
  </si>
  <si>
    <t>Foot Velve dia. 5"</t>
  </si>
  <si>
    <t>6.6.6.11</t>
  </si>
  <si>
    <t>Pemasangan 1 buah Foot Velve, Dia. 6" (150 mm)</t>
  </si>
  <si>
    <t>Foot Velve dia. 6"</t>
  </si>
  <si>
    <t>6.6.6.12</t>
  </si>
  <si>
    <t>Foot Velve dia. 8"</t>
  </si>
  <si>
    <t>6.6.6.13</t>
  </si>
  <si>
    <t>Pemasangan 1 buah Foot Velve, Dia. 10" (250 mm)</t>
  </si>
  <si>
    <t>Foot Velve dia. 10"</t>
  </si>
  <si>
    <t>6.6.6.14</t>
  </si>
  <si>
    <t>Pemasangan 1 buah Foot Velve, Dia. 12" (300 mm)</t>
  </si>
  <si>
    <t>Foot Velve dia. 12"</t>
  </si>
  <si>
    <t>6.6.6.15</t>
  </si>
  <si>
    <t>Pemasangan 1 buah Foot Velve, Dia. 14" (350 mm)</t>
  </si>
  <si>
    <t>Foot Velve dia. 14"</t>
  </si>
  <si>
    <t>Foot Velve dia. 1"</t>
  </si>
  <si>
    <t>6.6.7</t>
  </si>
  <si>
    <t xml:space="preserve">Flexible Joint </t>
  </si>
  <si>
    <t>6.6.7.1</t>
  </si>
  <si>
    <t>Pemasangan 1 buah Flexible Joint 10 K, Dia 1/2" ( 15 mm)</t>
  </si>
  <si>
    <t>6.6.7.2</t>
  </si>
  <si>
    <t>Pemasangan 1 buah Flexible Joint 10 K, Dia 3/4" ( 20 mm)</t>
  </si>
  <si>
    <t>Flexible Joint dia. 3/4"</t>
  </si>
  <si>
    <t>6.6.7.3</t>
  </si>
  <si>
    <t>Pemasangan 1 buah Flexible Joint 10 K, Dia 1" ( 25 mm)</t>
  </si>
  <si>
    <t>Flexible Joint dia. 1"</t>
  </si>
  <si>
    <t>6.6.7.4</t>
  </si>
  <si>
    <t>Pemasangan 1 buah Flexible Joint 10 K, Dia. 1-1/4 " (32 mm)</t>
  </si>
  <si>
    <t>Flexible Joint dia. 1-1/4"</t>
  </si>
  <si>
    <t>6.6.7.5</t>
  </si>
  <si>
    <t>Pemasangan 1 buah Flexible Joint 10 K, Dia. 1-1/2 " (40 mm)</t>
  </si>
  <si>
    <t>Flexible Joint dia. 1-1/2"</t>
  </si>
  <si>
    <t>6.6.7.6</t>
  </si>
  <si>
    <t>Flexible Joint dia. 2"</t>
  </si>
  <si>
    <t>6.6.7.7</t>
  </si>
  <si>
    <t>Flexible Joint dia. 2-1/2"</t>
  </si>
  <si>
    <t>6.6.7.8</t>
  </si>
  <si>
    <t>Flexible Joint dia. 3"</t>
  </si>
  <si>
    <t>6.6.7.9</t>
  </si>
  <si>
    <t>Flexible Joint dia. 4"</t>
  </si>
  <si>
    <t>6.6.7.10</t>
  </si>
  <si>
    <t>Flexible Joint dia. 5"</t>
  </si>
  <si>
    <t>6.6.7.11</t>
  </si>
  <si>
    <t>Flexible Joint dia. 6"</t>
  </si>
  <si>
    <t>6.6.7.12</t>
  </si>
  <si>
    <t>Flexible Joint dia. 8"</t>
  </si>
  <si>
    <t>6.6.7.13</t>
  </si>
  <si>
    <t>Flexible Joint dia. 10"</t>
  </si>
  <si>
    <t>6.6.7.14</t>
  </si>
  <si>
    <t>Pemasangan 1 buah Flexible Joint 10 K, Dia. 12" (300 mm)</t>
  </si>
  <si>
    <t>Flexible Joint dia. 12"</t>
  </si>
  <si>
    <t>Pemasangan 1 buah Flexible Joint (10, 20) K, Dia. 2 " (50 mm)</t>
  </si>
  <si>
    <t>Pemasangan 1 buah Flexible Joint (10, 20) K, Dia. 2-1/2 " (65 mm)</t>
  </si>
  <si>
    <t>Pemasangan 1 buah Flexible Joint (10, 20) K, Dia. 3 " (80 mm)</t>
  </si>
  <si>
    <t>Pemasangan 1 buah Flexible Joint (10, 20) K, Dia. 4" (100 mm)</t>
  </si>
  <si>
    <t>Pemasangan 1 buah Flexible Joint (10, 20) K, Dia. 5" (125 mm)</t>
  </si>
  <si>
    <t>Pemasangan 1 buah Flexible Joint (10, 20) K, Dia. 6" (150 mm)</t>
  </si>
  <si>
    <t>Pemasangan 1 buah Flexible Joint (10, 20) K, Dia. 8" (200 mm)</t>
  </si>
  <si>
    <t>Pemasangan 1 buah Flexible Joint (10, 20) K, Dia. 10" (250 mm)</t>
  </si>
  <si>
    <t>6.6.7.23</t>
  </si>
  <si>
    <t>Pemasangan 1 buah Flexible Joint 20 K, Dia. 12" (300 mm)</t>
  </si>
  <si>
    <t>6.6.7.24</t>
  </si>
  <si>
    <t>Pemasangan 1 buah Flexible Joint 20 K, Dia. 14" (350 mm)</t>
  </si>
  <si>
    <t>Flexible Joint dia. 14"</t>
  </si>
  <si>
    <t>Flexible Joint dia. 1/2"</t>
  </si>
  <si>
    <t>6.6.8.1</t>
  </si>
  <si>
    <t xml:space="preserve">6.6.8 </t>
  </si>
  <si>
    <t xml:space="preserve">Butterfly Velve </t>
  </si>
  <si>
    <t>Pemasangan 1 buah Butterfly Velve, Dia. 2" (50 mm)</t>
  </si>
  <si>
    <t>Butterfly Velve dia. 2"</t>
  </si>
  <si>
    <t>6.6.8.2</t>
  </si>
  <si>
    <t>Pemasangan 1 buah Butterfly Velve, Dia. 2-1/2 " (65 mm)</t>
  </si>
  <si>
    <t>Butterfly Velve dia. 2-1/2"</t>
  </si>
  <si>
    <t>6.6.8.3</t>
  </si>
  <si>
    <t>Pemasangan 1 buah Butterfly Velve, Dia. 3 " (80 mm)</t>
  </si>
  <si>
    <t>6.6.8.4</t>
  </si>
  <si>
    <t>Pemasangan 1 buah Butterfly Velve, Dia. 4" (100 mm)</t>
  </si>
  <si>
    <t>Butterfly Velve dia. 4"</t>
  </si>
  <si>
    <t>6.6.8.5</t>
  </si>
  <si>
    <t>Pemasangan 1 buah Buttefly Velve, Dia. 5" (125 mm)</t>
  </si>
  <si>
    <t>Butterfly Velve dia. 5"</t>
  </si>
  <si>
    <t>6.6.8.6</t>
  </si>
  <si>
    <t>Pemasangan 1 buah Butterfly Velve, Dia. 6" (150 mm)</t>
  </si>
  <si>
    <t>Butterfly Velve dia. 6"</t>
  </si>
  <si>
    <t>6.6.8.7</t>
  </si>
  <si>
    <t>Pemasangan 1 buah Butterfly Velve, Dia. 8" (200 mm)</t>
  </si>
  <si>
    <t>Butterfly Velve dia. 8"</t>
  </si>
  <si>
    <t>6.6.8.8</t>
  </si>
  <si>
    <t>Pemasangan 1 buah Butterfly Velve, Dia. 10" (250 mm)</t>
  </si>
  <si>
    <t>Butterfly Velve dia. 10"</t>
  </si>
  <si>
    <t>6.6.8.9</t>
  </si>
  <si>
    <t>Pemasangan 1 buah Butterfly Velve, Dia. 12" (300 mm)</t>
  </si>
  <si>
    <t>Butterfly Velve dia. 12"</t>
  </si>
  <si>
    <t>6.6.8.10</t>
  </si>
  <si>
    <t>Butterfly Velve dia. 3"</t>
  </si>
  <si>
    <t>6.6.9</t>
  </si>
  <si>
    <t>Globe Velve</t>
  </si>
  <si>
    <t>Pemasangan 1 buah Globe Velve, Dia. 1/2" (15 mm)</t>
  </si>
  <si>
    <t>Globe Velve dia. 1/2"</t>
  </si>
  <si>
    <t>6.6.9.1</t>
  </si>
  <si>
    <t>6.6.9.2</t>
  </si>
  <si>
    <t>Pemasangan 1 buah Globe Velve, Dia 3/4" ( 20 mm)</t>
  </si>
  <si>
    <t>Globe Velve dia. 3/4"</t>
  </si>
  <si>
    <t>6.6.9.3</t>
  </si>
  <si>
    <t>Pemasangan 1 buah Globe Velve, Dia 1" ( 25 mm)</t>
  </si>
  <si>
    <t>Globe Velve dia. 1"</t>
  </si>
  <si>
    <t>6.6.9.4</t>
  </si>
  <si>
    <t>Pemasangan 1 buah Globe Velve, Dia. 1-1/4 " (32 mm)</t>
  </si>
  <si>
    <t>6.6.9.5</t>
  </si>
  <si>
    <t>Pemasangan 1 buah Globe Velve, Dia. 1-1/2 " (40 mm)</t>
  </si>
  <si>
    <t>Globe Velve dia. 1-1/2"</t>
  </si>
  <si>
    <t>6.6.9.6</t>
  </si>
  <si>
    <t>Pemasangan 1 buah Globe Velve, Dia. 2 " (50 mm)</t>
  </si>
  <si>
    <t>Globe Velve dia. 2"</t>
  </si>
  <si>
    <t>6.6.9.7</t>
  </si>
  <si>
    <t>Pemasangan 1 buah Globe Velve, Dia. 2-1/2 " (65 mm)</t>
  </si>
  <si>
    <t>Globe Velve dia. 2-1/2"</t>
  </si>
  <si>
    <t>6.6.9.8</t>
  </si>
  <si>
    <t>Pemasangan 1 buah Globe Velve, Dia. 3 " (80 mm)</t>
  </si>
  <si>
    <t>Globe Velve dia. 3"</t>
  </si>
  <si>
    <t>6.6.9.9</t>
  </si>
  <si>
    <t>Globe Velve dia. 4"</t>
  </si>
  <si>
    <t>6.6.9.10</t>
  </si>
  <si>
    <t>6.6.9.11</t>
  </si>
  <si>
    <t>Pemasangan 1 buah Globe Velve, Dia. 6" (150 mm)</t>
  </si>
  <si>
    <t>Globe Velve dia. 6"</t>
  </si>
  <si>
    <t>6.6.9.12</t>
  </si>
  <si>
    <t>Globe Velve dia. 8"</t>
  </si>
  <si>
    <t>Globe Velve dia. 1-1/4"</t>
  </si>
  <si>
    <t>Globe Velve dia. 5"</t>
  </si>
  <si>
    <t>6.6.10</t>
  </si>
  <si>
    <t xml:space="preserve">Pressure Gauge </t>
  </si>
  <si>
    <t>6.6.10.1</t>
  </si>
  <si>
    <t>Pressure Gauge Dia. 1/2"</t>
  </si>
  <si>
    <t>6.6.10.2</t>
  </si>
  <si>
    <t>Pressure Gauge dia. 1"</t>
  </si>
  <si>
    <t>6.6.10.3</t>
  </si>
  <si>
    <t>6.6.10.4</t>
  </si>
  <si>
    <t>Pemasangan 1 buah Pressure Gauge + Gate Valve, Dia. 3 " (80 mm)</t>
  </si>
  <si>
    <t>Pemasangan 1 buah Globe Velve, Dia. 8" (200 mm)</t>
  </si>
  <si>
    <t>6.6.10.5</t>
  </si>
  <si>
    <t>Pemasangan 1 buah Pressure Gauge (16, 25) K + Gate Valve, Dia. 2 " (50 mm)</t>
  </si>
  <si>
    <t>Pemasangan 1 buah Pressure Gauge 16 K + Gate Vave, Dia. 4" (100 mm)</t>
  </si>
  <si>
    <t>6.6.10.9</t>
  </si>
  <si>
    <t>Pemasangan 1 buah Pressure Gauge 25 K +Gate Valve, Dia. 4" (100 mm)</t>
  </si>
  <si>
    <t>6.6.10.10</t>
  </si>
  <si>
    <t>Pemasangan 1 buah Pressure Gauge 25 K + Gate Valve, Dia. 3" (80 mm)</t>
  </si>
  <si>
    <t>Pemasangan 1 buah Pressure Gauge (16,25, 40) K + Gate Velve, Dia. 1/2" (15 mm)</t>
  </si>
  <si>
    <t>Pemasangan 1 buah Pressure Gauge (16, 25, 40) K + Gate Valve, Dia 1" ( 25 mm)</t>
  </si>
  <si>
    <t>Pressure Gauge dia. 1/2"</t>
  </si>
  <si>
    <t>Pressure Gauge dia. 2"</t>
  </si>
  <si>
    <t>Pressure Gauge dia. 2-1/2"</t>
  </si>
  <si>
    <t>Pressure Gauge dia. 3"</t>
  </si>
  <si>
    <t>Pressure Gauge dia. 4"</t>
  </si>
  <si>
    <t>6.6.11</t>
  </si>
  <si>
    <t>Water Meter</t>
  </si>
  <si>
    <t>6.6.11.1</t>
  </si>
  <si>
    <t>Pemasangan 1 buah Water Meter, Dia. 1/2" (15 mm)</t>
  </si>
  <si>
    <t>Water Meter dia. 1/2"</t>
  </si>
  <si>
    <t>Bh</t>
  </si>
  <si>
    <t>6.6.11.2</t>
  </si>
  <si>
    <t>Pemasangan 1 buah Water Meter, Dia 1" ( 25 mm)</t>
  </si>
  <si>
    <t>Pemasangan 1 buah Water Meter, Dia. 3/4" (20 mm)</t>
  </si>
  <si>
    <t>Water Meter dia. 3/4"</t>
  </si>
  <si>
    <t>6.6.11.3</t>
  </si>
  <si>
    <t>Water Meter dia. 1"</t>
  </si>
  <si>
    <t>Pemasangan 1 buah Water Meter, Dia. 2 " (50 mm)</t>
  </si>
  <si>
    <t>6.6.11.4</t>
  </si>
  <si>
    <t>Pemasangan 1 buah Water Meter, Dia 1-1/2" ( 40 mm)</t>
  </si>
  <si>
    <t>Water Meter dia. 1-1/2"</t>
  </si>
  <si>
    <t>6.6.11.5</t>
  </si>
  <si>
    <t>Water Meter dia. 2"</t>
  </si>
  <si>
    <t>6.6.11.6</t>
  </si>
  <si>
    <t>Pemasangan 1 buah Water Meter, Dia. 3 " (80 mm)</t>
  </si>
  <si>
    <t>Water Meter dia. 3"</t>
  </si>
  <si>
    <t>6.6.11.7</t>
  </si>
  <si>
    <t>Pemasangan 1 buah Water Meter, Dia. 4" (100 mm)</t>
  </si>
  <si>
    <t>BH</t>
  </si>
  <si>
    <t>Water Meter dia. 4"</t>
  </si>
  <si>
    <t>6.6.11.8</t>
  </si>
  <si>
    <t>Pemasangan 1 buah Water Meter, Dia. 6" (150 mm)</t>
  </si>
  <si>
    <t>Water Meter dia. 6"</t>
  </si>
  <si>
    <t>6.6.11.9</t>
  </si>
  <si>
    <t>Pemasangan 1 buah Water Meter, Dia. 8" (200 mm)</t>
  </si>
  <si>
    <t>Water Meter dia. 8"</t>
  </si>
  <si>
    <t>6.6.11.10</t>
  </si>
  <si>
    <t>Pemasangan 1 buah Water Meter, Dia. 10" (250 mm)</t>
  </si>
  <si>
    <t>Water Meter dia. 10"</t>
  </si>
  <si>
    <t>6.6.11.11</t>
  </si>
  <si>
    <t>Pemasangan 1 buah Water Meter, Dia. 12" (300 mm)</t>
  </si>
  <si>
    <t>Water Meter dia. 12"</t>
  </si>
  <si>
    <t>6.6.11.12</t>
  </si>
  <si>
    <t>Pemasangan 1 buah Water Meter, Dia. 16" (400 mm)</t>
  </si>
  <si>
    <t>Water Meter dia. 16"</t>
  </si>
  <si>
    <t xml:space="preserve">Bh </t>
  </si>
  <si>
    <t>6.6.11.13</t>
  </si>
  <si>
    <t>Pemasangan 1 buah Flow Meter Analog 10 K, Dia. 4" (100 mm)</t>
  </si>
  <si>
    <t>Flow Meter Analog dia.4"</t>
  </si>
  <si>
    <t>6.6.12.1</t>
  </si>
  <si>
    <t>6.6.12.</t>
  </si>
  <si>
    <t xml:space="preserve">Clean Out </t>
  </si>
  <si>
    <t>Pemasangan 1 buah Clean Out, Dia. 2" (50 mm)</t>
  </si>
  <si>
    <t>Clean Out dia. 2"</t>
  </si>
  <si>
    <t>6.6.12.2</t>
  </si>
  <si>
    <t>Pemasangan 1 buah Clean Out, Dia. 2-1/2" (65 mm)</t>
  </si>
  <si>
    <t>Clean Out dia. 2-1/2"</t>
  </si>
  <si>
    <t>6.6.12.3</t>
  </si>
  <si>
    <t>Pemasangan 1 buah Clean Out, Dia. 3" (80 mm)</t>
  </si>
  <si>
    <t>Clean Out dia. 3"</t>
  </si>
  <si>
    <t>Clean Out dia. 4"</t>
  </si>
  <si>
    <t>Clean Out dia. 6"</t>
  </si>
  <si>
    <t>6.6.12.4</t>
  </si>
  <si>
    <t>Pemasangan 1 buah Clean Out, Dia. 4" (100 mm)</t>
  </si>
  <si>
    <t>6.6.12.5</t>
  </si>
  <si>
    <t>Pemasangan 1 buah Clean Out, Dia. 5" (125 mm)</t>
  </si>
  <si>
    <t>Clean Out dia. 5"</t>
  </si>
  <si>
    <t>6.6.12.6</t>
  </si>
  <si>
    <t>Pemasangan 1 buah Clean Out, Dia. 6" (150 mm)</t>
  </si>
  <si>
    <t>6.6.12.7</t>
  </si>
  <si>
    <t>Pemasangan 1 buah Clean Out, Dia. 8" (200 mm)</t>
  </si>
  <si>
    <t>Clean Out dia. 8"</t>
  </si>
  <si>
    <t xml:space="preserve">6.6.13 </t>
  </si>
  <si>
    <t xml:space="preserve">Roof Drain </t>
  </si>
  <si>
    <t>6.6.13.1</t>
  </si>
  <si>
    <t>Pemasangan 1 buahRoof Drain, Dia. 2" (50 mm)</t>
  </si>
  <si>
    <t>Roof Drain dia. 2"</t>
  </si>
  <si>
    <t>6.6.13.2</t>
  </si>
  <si>
    <t>Pemasangan 1 buahRoof Drain, Dia. 2-1/2" (65 mm)</t>
  </si>
  <si>
    <t>Roof Drain dia. 2-1/2"</t>
  </si>
  <si>
    <t>Roof Drain dia. 3"</t>
  </si>
  <si>
    <t>Roof Drain dia. 4"</t>
  </si>
  <si>
    <t>6.6.13.3</t>
  </si>
  <si>
    <t>Pemasangan 1 buahRoof Drain, Dia. 3" (80 mm)</t>
  </si>
  <si>
    <t>6.6.13.4</t>
  </si>
  <si>
    <t>Pemasangan 1 buahRoof Drain, Dia. 4" (100 mm)</t>
  </si>
  <si>
    <t>6.6.13.5</t>
  </si>
  <si>
    <t>Pemasangan 1 buahRoof Drain, Dia. 5" (125 mm)</t>
  </si>
  <si>
    <t>Roof Drain dia. 5"</t>
  </si>
  <si>
    <t>6.6.13.6</t>
  </si>
  <si>
    <t>Pemasangan 1 buahRoof Drain, Dia. 6" (150 mm)</t>
  </si>
  <si>
    <t>Roof Drain dia. 6"</t>
  </si>
  <si>
    <t>6.6.13.7</t>
  </si>
  <si>
    <t>Roof Drain dia. 8"</t>
  </si>
  <si>
    <t>6.6.13.8</t>
  </si>
  <si>
    <t>Pemasangan 1 buahRoof Drain, Dia. 10" (200 mm)</t>
  </si>
  <si>
    <t>Pemasangan 1 buahRoof Drain, Dia. 8" (200 mm)</t>
  </si>
  <si>
    <t>Roof Drain dia. 10"</t>
  </si>
  <si>
    <t>6.6.13.9</t>
  </si>
  <si>
    <t>Pemasangan 1 buahRoof Drain, Dia. 12" (300 mm)</t>
  </si>
  <si>
    <t>Roof Drain dia. 12"</t>
  </si>
  <si>
    <t xml:space="preserve">6.6.14 </t>
  </si>
  <si>
    <t>Floor Clean Out (fCO)</t>
  </si>
  <si>
    <t>6.6.14.1</t>
  </si>
  <si>
    <t>Pemasangan 1 buah Floor Clean Out, Dia. 2" (50 mm)</t>
  </si>
  <si>
    <t>Floor Clean Out dia. 2"</t>
  </si>
  <si>
    <t>6.6.14.2</t>
  </si>
  <si>
    <t>Pemasangan 1 buah Floor Clean Out, Dia. 2-1/2" (65 mm)</t>
  </si>
  <si>
    <t>Floor Clean Out dia. 2-1/2"</t>
  </si>
  <si>
    <t>6.6.14.3</t>
  </si>
  <si>
    <t>Pemasangan 1 buah Floor Clean Out, Dia. 3" (80 mm)</t>
  </si>
  <si>
    <t>Floor Clean Out dia. 3"</t>
  </si>
  <si>
    <t>6.6.14.4</t>
  </si>
  <si>
    <t>Pemasangan 1 buah Floor Clean Out, Dia. 4" (100 mm)</t>
  </si>
  <si>
    <t>Floor Clean Out dia. 4"</t>
  </si>
  <si>
    <t>6.6.14.5</t>
  </si>
  <si>
    <t>Pemasangan 1 buah Floor Clean Out, Dia. 6" (150 mm)</t>
  </si>
  <si>
    <t>Floor Clean Out dia. 6"</t>
  </si>
  <si>
    <t>6.6.14.6</t>
  </si>
  <si>
    <t>Pemasangan 1 buah Floor Clean Out, Dia. 8" (200 mm)</t>
  </si>
  <si>
    <t>Floor Clean Out dia. 8"</t>
  </si>
  <si>
    <t>6.6.15</t>
  </si>
  <si>
    <t xml:space="preserve">Vent Cap </t>
  </si>
  <si>
    <t>6.6.15.1</t>
  </si>
  <si>
    <t>Vent Cap dia. 2"</t>
  </si>
  <si>
    <t>6.6.15.2</t>
  </si>
  <si>
    <t>Pemasangan 1 buah Vent Cap, Dia 2" (50 mm)</t>
  </si>
  <si>
    <t>Pemasangan 1 buah Vent Cap, Dia 3" (80 mm)</t>
  </si>
  <si>
    <t>Vent Cap dia. 3"</t>
  </si>
  <si>
    <t>6.6.15.3</t>
  </si>
  <si>
    <t>Pemasangan 1 buah Vent Cap, Dia 4" (100 mm)</t>
  </si>
  <si>
    <t>Vent Cap dia. 4"</t>
  </si>
  <si>
    <t>6.6.16</t>
  </si>
  <si>
    <t>Pressure Recude Velve (PRV)</t>
  </si>
  <si>
    <t>Pemasangan 1 buah PRV, Dia 2" (50 mm)</t>
  </si>
  <si>
    <t>6.6.16.1</t>
  </si>
  <si>
    <t>6.6.16.2</t>
  </si>
  <si>
    <t>Pemasangan 1 buah PRV, Dia 2-1/2" (65 mm)</t>
  </si>
  <si>
    <t>6.6.16.3</t>
  </si>
  <si>
    <t>Pemasangan 1 buah PRV Dia 3" (80 mm)</t>
  </si>
  <si>
    <t>6.6.16.4</t>
  </si>
  <si>
    <t>Pemasangan 1 buah PRV Dia 4" (100 mm)</t>
  </si>
  <si>
    <t>6.6.16.5</t>
  </si>
  <si>
    <t>Pemasangan 1 buah PRV Dia 6" (150 mm)</t>
  </si>
  <si>
    <t>6.6.16.6</t>
  </si>
  <si>
    <t>Pemasangan 1 buah PRV Dia 8" (200 mm)</t>
  </si>
  <si>
    <t>PRV set dia. 2"</t>
  </si>
  <si>
    <t>PRV set dia. 2-1/2"</t>
  </si>
  <si>
    <t>PRV Set dia. 3"</t>
  </si>
  <si>
    <t>PRV Set dia. 2"</t>
  </si>
  <si>
    <t>PRV Set dia. 2-1/2"</t>
  </si>
  <si>
    <t>PRV Set dia. 6"</t>
  </si>
  <si>
    <t>PRV set dia. 4"</t>
  </si>
  <si>
    <t>PRV set dia. 6"</t>
  </si>
  <si>
    <t>PRV set dia. 8"</t>
  </si>
  <si>
    <t>PRV Set dia. 8"</t>
  </si>
  <si>
    <t xml:space="preserve">6.6.17 </t>
  </si>
  <si>
    <t>Automatic Air Vent (AAV)</t>
  </si>
  <si>
    <t>6.6.17.1</t>
  </si>
  <si>
    <t>Pemasangan 1 buah Automatic Air Vent, Dia. 1/2" (15 mm)</t>
  </si>
  <si>
    <t>AAV dia. 1/2"</t>
  </si>
  <si>
    <t>Pemasangan 1 buah Automatic Air Vent, Dia. 1" (25 mm)</t>
  </si>
  <si>
    <t>6.6.17.2</t>
  </si>
  <si>
    <t>6.6.17.3</t>
  </si>
  <si>
    <t>Pemasangan 1 buah Automatic Air Vent, Dia. 2" (50 mm)</t>
  </si>
  <si>
    <t>AAV dia. 2"</t>
  </si>
  <si>
    <t>6.6.17.4</t>
  </si>
  <si>
    <t>Pemasangan 1 buah Automatic Air Vent, Dia. 4" (100 mm)</t>
  </si>
  <si>
    <t>Pemasangan 1 buah Automatic Air Vent, Dia. 3" (80 mm)</t>
  </si>
  <si>
    <t>AAV dia. 3"</t>
  </si>
  <si>
    <t>6.6.17.5</t>
  </si>
  <si>
    <t>AAV dia. 4"</t>
  </si>
  <si>
    <t>6.6.17.6</t>
  </si>
  <si>
    <t>AAV dia. 6"</t>
  </si>
  <si>
    <t>Pemasangan 1 buah Automatic Air Vent, Dia. 6" (150 mm)</t>
  </si>
  <si>
    <t>AAV dia.1"</t>
  </si>
  <si>
    <t>6.6.18</t>
  </si>
  <si>
    <t xml:space="preserve">Vent Out </t>
  </si>
  <si>
    <t>6.6.18.1</t>
  </si>
  <si>
    <t>Pemasangan 1 buah Vent Out, Dia. 2" (50 mm)</t>
  </si>
  <si>
    <t>Vent Out dia. 2"</t>
  </si>
  <si>
    <t>6.6.19</t>
  </si>
  <si>
    <t xml:space="preserve">Water Level Control (WLC) &amp; Pengkabelan </t>
  </si>
  <si>
    <t>6.6.19.1</t>
  </si>
  <si>
    <t>Pemasangan 1 buah Vent OutWLC &amp; Pengkabelan</t>
  </si>
  <si>
    <t xml:space="preserve">WLC dan Pengkabelan </t>
  </si>
  <si>
    <t>6.6.20</t>
  </si>
  <si>
    <t xml:space="preserve">Pressure Switch </t>
  </si>
  <si>
    <t>6.6.20.1</t>
  </si>
  <si>
    <t xml:space="preserve">Pemasangan 1 buah Pressure Switch </t>
  </si>
  <si>
    <t>6.6.21</t>
  </si>
  <si>
    <t xml:space="preserve">Header Pipa PVC </t>
  </si>
  <si>
    <t>6.6.21.1</t>
  </si>
  <si>
    <t>Pemasangan 1 m Header Pipa PVC AW, Dia. 4" ( 100 mm)</t>
  </si>
  <si>
    <t>Header Pipa PVC AW Dia. 4"</t>
  </si>
  <si>
    <t>6.6.22</t>
  </si>
  <si>
    <t xml:space="preserve">Header Pipa Galvanis MED Class </t>
  </si>
  <si>
    <t>Pemasangan 1 m Header Pipa Galvanis Medd Class, Dia. 4" ( 100 mm)</t>
  </si>
  <si>
    <t>Header Pipa Galvanis MED Class Dia. 4"</t>
  </si>
  <si>
    <t>6.6.23</t>
  </si>
  <si>
    <t>Header Pipa Black Steel (BS)</t>
  </si>
  <si>
    <t>6.6.23.1</t>
  </si>
  <si>
    <t>Pemasangan 1 m Header Pipa BS SCH 40, Dia. 8" ( 200 mm)</t>
  </si>
  <si>
    <t>Header Pipa BS SCH 40 Dia. 8"</t>
  </si>
  <si>
    <t>6.6.23.2</t>
  </si>
  <si>
    <t>Pemasangan 1 m Header Pipa BS SCH 40, Dia. 10" ( 250 mm)</t>
  </si>
  <si>
    <t>Header Pipa BS SCH 40 Dia. 10"</t>
  </si>
  <si>
    <t>6.6..24</t>
  </si>
  <si>
    <t xml:space="preserve">Dop PVC </t>
  </si>
  <si>
    <t>6.6.24.1</t>
  </si>
  <si>
    <t>Pemasangan 1 buah DOP PVC dia. 3" (80 mm)</t>
  </si>
  <si>
    <t>Dop PVC dia. 3"</t>
  </si>
  <si>
    <t>6.6.24.2</t>
  </si>
  <si>
    <t>Pemasangan 1 buah DOP PVC dia. 4" (100 mm)</t>
  </si>
  <si>
    <t>Dop PVC dia. 4"</t>
  </si>
  <si>
    <t>6.6.24.3</t>
  </si>
  <si>
    <t>Pemasangan 1 buah DOP PVC dia. 6" (150 mm)</t>
  </si>
  <si>
    <t>Dop PVC dia. 6"</t>
  </si>
  <si>
    <t xml:space="preserve">SISTEM AIR HUJAN </t>
  </si>
  <si>
    <t xml:space="preserve">6.6.1 </t>
  </si>
  <si>
    <t xml:space="preserve">Sumur Resapan </t>
  </si>
  <si>
    <t xml:space="preserve">Pembuatan 1 buah sumur Resapan Air Hujan diameter 80 cm, t=100 cm </t>
  </si>
  <si>
    <t>kerikil</t>
  </si>
  <si>
    <t>7.1</t>
  </si>
  <si>
    <t>7.1.1</t>
  </si>
  <si>
    <t xml:space="preserve">Pemasangan Paving Block </t>
  </si>
  <si>
    <t>7.1.1.1</t>
  </si>
  <si>
    <t xml:space="preserve">Pemasangan 1 m2 Paving Block (Blok Beton) Natural Tebal 6 cm fc'20 Mpa dan Pengunci Uskup untuk Jalan Lingkungan (Jalan Lokal) Secara Manual </t>
  </si>
  <si>
    <t xml:space="preserve">Pasir Filler </t>
  </si>
  <si>
    <t>Paving Block Tebal 6 cm fc 20 Mpa</t>
  </si>
  <si>
    <t>7.1.1.2</t>
  </si>
  <si>
    <t xml:space="preserve">Pemasangan 1 m2 Paving Block (Blok Beton) Natural Tebal 6 cm fc'25 Mpa dan Pengunci Uskup untuk Jalan Lakses/Penghubug (Jalan Kolektor) Secara Manual </t>
  </si>
  <si>
    <t>Paving Block Tebal 6 cm fc 25 Mpa</t>
  </si>
  <si>
    <t>7.1.1.3</t>
  </si>
  <si>
    <t xml:space="preserve">Pemasangan 1 m2 Paving Block (Blok Beton) Natural Tebal 6 cm fc'20 Mpa dan Pengunci Uskup untuk Jalan Lingkungan (Jalan Lokal) Secara semi mekanis </t>
  </si>
  <si>
    <t xml:space="preserve">Stamper Kodok 150 kg </t>
  </si>
  <si>
    <t xml:space="preserve">Hari </t>
  </si>
  <si>
    <t>7.1.1.4</t>
  </si>
  <si>
    <t xml:space="preserve">Pemasangan 1 m2 Paving Block (Blok Beton) Natural Tebal 6 cm fc'25 Mpa dan Pengunci Uskup untuk Jalan Lingkungan (Jalan Lokal) Secara semi mekanis </t>
  </si>
  <si>
    <t>7.1.1.5</t>
  </si>
  <si>
    <t>Pemasangan 1 m2 Paving Block (Blok Beton) Natural Tebal 8 cm fc'20 Mpa dan Pengunci Topi Uskup untuk Jalan Lingkungan (Jalan Lokal) Secara manual</t>
  </si>
  <si>
    <t>Paving Block Tebal 8 cm fc 20 Mpa</t>
  </si>
  <si>
    <t>7.1.1.6</t>
  </si>
  <si>
    <t>Pemasangan 1 m2 Paving Block (Blok Beton) Natural Tebal 8 cm fc'25 Mpa dan Pengunci Topi Uskup untuk Jalan akses/penghubung (Jalan kolektor) Secara manual</t>
  </si>
  <si>
    <t>Paving Block Tebal 8 cm fc 25 Mpa</t>
  </si>
  <si>
    <t>7.1.1.7</t>
  </si>
  <si>
    <t xml:space="preserve">Pemasangan 1 m2 Paving Block (Blok Beton) Natural Tebal 8 cm fc'20 Mpa dan Pengunci Topi Uskup untuk Jalan Lingkungan (Jalan Lokal) Secara semi mekanis </t>
  </si>
  <si>
    <t>7.1.1.8</t>
  </si>
  <si>
    <t xml:space="preserve">Pemasangan 1 m2 Paving Block (Blok Beton) Natural Tebal 8 cm fc'25 Mpa dan Pengunci Topi Uskup untuk Jalan Akses/Penghubung  (Jalan Kolektor) Secara semi mekanis </t>
  </si>
  <si>
    <t>7.1.2</t>
  </si>
  <si>
    <t>7.1.2.1</t>
  </si>
  <si>
    <t>Pemasangan Kanstin</t>
  </si>
  <si>
    <t>Pemasangan 1 m' Kanstin, Tebal 10x20x40 cm dengan kupingan untuk jalan Lingkungan (Jalan Lokal)</t>
  </si>
  <si>
    <t>Kanstin uk. 10x20x40</t>
  </si>
  <si>
    <t>7.1.2.2</t>
  </si>
  <si>
    <t>Pemasangan 1 m' Kanstin, Tebal 15x40x460 cm dengan kupingan untuk jalan Akses/penghubung (Jalan Kolektor)</t>
  </si>
  <si>
    <t>Kanstin uk. 15x40x60</t>
  </si>
  <si>
    <t>Pemasangan 1 m' Kanstin, Tebal 10x20x40 cm tanpa kupingan untuk jalan Lingkungan (Jalan Lokal)</t>
  </si>
  <si>
    <t>Pemasangan 1 m' Kanstin, Tebal 15x40x460 cm Tanpa kupingan untuk jalan Akses/penghubung (Jalan Kolektor)</t>
  </si>
  <si>
    <t>7.1.2.4</t>
  </si>
  <si>
    <t xml:space="preserve">JALAN BETON </t>
  </si>
  <si>
    <t>7.2.1</t>
  </si>
  <si>
    <t xml:space="preserve">Pembuatan Beton Kurus </t>
  </si>
  <si>
    <t>7.2.1.1</t>
  </si>
  <si>
    <t xml:space="preserve">1 m3 Beton Kurus fc 10 Mpa untuk Jalan Lingkungan (Jalan Lokal) Semi Mekanis </t>
  </si>
  <si>
    <t xml:space="preserve">Agregar Kasar </t>
  </si>
  <si>
    <t xml:space="preserve">Tandon Air kap. 2 m3 </t>
  </si>
  <si>
    <t>7.2.1.2</t>
  </si>
  <si>
    <t xml:space="preserve">1 m3 Beton Kurus fc 10 Mpa untuk Jalan Akses/Penghubung (Jalan Kolektor) Semi Mekanis </t>
  </si>
  <si>
    <t>7.2.1.3</t>
  </si>
  <si>
    <t>1 m3 Beton Kurus fc 10 Mpa untuk JalanLingkungan (Jalan Lokal) Ready Mixed</t>
  </si>
  <si>
    <t>m3`</t>
  </si>
  <si>
    <t>1 m3 Beton Kurus fc 10 Mpa untuk Jalan Akses / penghubung  (Jalan Kolektor) Ready Mixed</t>
  </si>
  <si>
    <t>7.2.1.4</t>
  </si>
  <si>
    <t>7.2.2</t>
  </si>
  <si>
    <t xml:space="preserve">Pembuatan Perkerasan Beton </t>
  </si>
  <si>
    <t>7.2.2.1</t>
  </si>
  <si>
    <t xml:space="preserve">1 m3Perkerasan Beton Sc 3,5 Mpa (Setara Fc 25 Mpa) untuk Jalan Lingkungan (Jalan Lokal) Semi Mekanis </t>
  </si>
  <si>
    <t>Semen PortlanD (PC)</t>
  </si>
  <si>
    <t xml:space="preserve">Kg </t>
  </si>
  <si>
    <t>Joint Sealant</t>
  </si>
  <si>
    <t>Curing Compound</t>
  </si>
  <si>
    <t xml:space="preserve">Tandon Air Kap. 2 m3 </t>
  </si>
  <si>
    <t>Polytene 125 Mikron</t>
  </si>
  <si>
    <t xml:space="preserve">Zat Aditif </t>
  </si>
  <si>
    <t>7.2.2.2</t>
  </si>
  <si>
    <t xml:space="preserve">1 m3 Perkerasan Beton Sc 3,8 Mpa (Setara Fc 30 Mpa) untuk Jalan Akses/Penghubung (Jalan Kolektor) Semi Mekanis </t>
  </si>
  <si>
    <t>Dowel dia. 25 mm (BjTs)</t>
  </si>
  <si>
    <t>Tie Bar Dia. 16 mm (BjTS)</t>
  </si>
  <si>
    <t>7.2.2.3</t>
  </si>
  <si>
    <t xml:space="preserve">1 m3 Perkerasan Beton Sc 3,5 Mpa (Setara Fc 25 Mpa) untuk Jalan Lingkungan (Jalan Lokal) Ready Mixed </t>
  </si>
  <si>
    <t>7.2.2.4</t>
  </si>
  <si>
    <t xml:space="preserve">1 m3 Perkerasan Beton Sc 3,8 Mpa (Setara Fc 30 Mpa) untuk Jalan Akses/Penghubung (Jalan Jalan Kolektor) Ready Mixed </t>
  </si>
  <si>
    <t>Dowel Dia. 25 mm (BjTS)</t>
  </si>
  <si>
    <t>Tie Bar dia. 16 mm (BjTS)</t>
  </si>
  <si>
    <t xml:space="preserve">7.3 </t>
  </si>
  <si>
    <t xml:space="preserve">Jalan Aspal </t>
  </si>
  <si>
    <t>7.3.1</t>
  </si>
  <si>
    <t>1 Ton Pekerjaan Lapisan Antara (AC-BC)</t>
  </si>
  <si>
    <t xml:space="preserve">Asphalt Finisher </t>
  </si>
  <si>
    <t xml:space="preserve">P. Tyre Roller </t>
  </si>
  <si>
    <t>Lolos screen 2 ukuran 0-5</t>
  </si>
  <si>
    <t>Lolos screen 2 ukuran 9,5-19,0</t>
  </si>
  <si>
    <t xml:space="preserve">AMP </t>
  </si>
  <si>
    <t>1 Ton Pekerjaan Lapisan Aus (AC-WC)</t>
  </si>
  <si>
    <t>DRAINASE</t>
  </si>
  <si>
    <t xml:space="preserve">Drainase U-Ditch </t>
  </si>
  <si>
    <t>8.1.1</t>
  </si>
  <si>
    <t xml:space="preserve">Saluran U-Ditch dengan Lantai Kerja 10 Mpa </t>
  </si>
  <si>
    <t>Lantai Kerja fc 10 Mpa</t>
  </si>
  <si>
    <t>Urukan Pasir Uruk</t>
  </si>
  <si>
    <t xml:space="preserve">U-Ditch 30x30x120 cm </t>
  </si>
  <si>
    <t>Buah</t>
  </si>
  <si>
    <t>8.1.1.1</t>
  </si>
  <si>
    <t xml:space="preserve">1 m' Saluran U-Ditch 30x30x120 cm dengan lantai kerja fc 10 Mpa </t>
  </si>
  <si>
    <t>8.1.1.2</t>
  </si>
  <si>
    <t xml:space="preserve">1 m Saluran U-Ditch 30x40x120 cm dengan lantai kerja fc 10 Mpa </t>
  </si>
  <si>
    <t xml:space="preserve">U-Ditch 30x40x120 cm </t>
  </si>
  <si>
    <t>8.1.1.3</t>
  </si>
  <si>
    <t xml:space="preserve">1 m Saluran U-Ditch 40x40x120 cm dengan lantai kerja fc 10 Mpa </t>
  </si>
  <si>
    <t xml:space="preserve">U-Ditch 40x40x120 cm </t>
  </si>
  <si>
    <t>8.1.1.4</t>
  </si>
  <si>
    <t xml:space="preserve">U-Ditch 40x50x120 cm </t>
  </si>
  <si>
    <t xml:space="preserve">1 m Saluran U-Ditch 50x50x120 cm dengan lantai kerja fc 10 Mpa </t>
  </si>
  <si>
    <t>8.1.1.5</t>
  </si>
  <si>
    <t xml:space="preserve">1 m Saluran U-Ditch 40x60x120 cm dengan lantai kerja fc 10 Mpa </t>
  </si>
  <si>
    <t xml:space="preserve">U-Ditch 40x60x120 cm </t>
  </si>
  <si>
    <t>8.1.1.6</t>
  </si>
  <si>
    <t xml:space="preserve">U-Ditch 50x50x120 cm </t>
  </si>
  <si>
    <t>8.1.1.7</t>
  </si>
  <si>
    <t xml:space="preserve">1 m Saluran U-Ditch 50x60x120 cm dengan lantai kerja fc 10 Mpa </t>
  </si>
  <si>
    <t xml:space="preserve">U-Ditch 50x60x120 cm </t>
  </si>
  <si>
    <t>8.1.1.8</t>
  </si>
  <si>
    <t xml:space="preserve">1 m Saluran U-Ditch 50x70x120 cm dengan lantai kerja fc 10 Mpa </t>
  </si>
  <si>
    <t xml:space="preserve">U-Ditch 50x70x120 cm </t>
  </si>
  <si>
    <t>8.1.1.9</t>
  </si>
  <si>
    <t xml:space="preserve">1 m Saluran U-Ditch 60x60x120 cm dengan lantai kerja fc 10 Mpa </t>
  </si>
  <si>
    <t xml:space="preserve">U-Ditch 60x60x120 cm </t>
  </si>
  <si>
    <t>8.1.1.10</t>
  </si>
  <si>
    <t xml:space="preserve">1 m Saluran U-Ditch 60x70x120 cm dengan lantai kerja fc 10 Mpa </t>
  </si>
  <si>
    <t xml:space="preserve">U-Ditch 60x70x120 cm </t>
  </si>
  <si>
    <t>8.1.1.11</t>
  </si>
  <si>
    <t xml:space="preserve">1 m Saluran U-Ditch 60x80x120 cm dengan lantai kerja fc 10 Mpa </t>
  </si>
  <si>
    <t xml:space="preserve">U-Ditch 60x80x120 cm </t>
  </si>
  <si>
    <t>8.1.1.12</t>
  </si>
  <si>
    <t xml:space="preserve">1 m Saluran U-Ditch 80x60x120 cm dengan lantai kerja fc 10 Mpa </t>
  </si>
  <si>
    <t xml:space="preserve">U-Ditch 80x60x120 cm </t>
  </si>
  <si>
    <t>8.1.1.13</t>
  </si>
  <si>
    <t xml:space="preserve">1 m Saluran U-Ditch 80x80x120 cm dengan lantai kerja fc 10 Mpa </t>
  </si>
  <si>
    <t xml:space="preserve">U-Ditch 80x80x120 cm </t>
  </si>
  <si>
    <t>8.1.1.14</t>
  </si>
  <si>
    <t xml:space="preserve">1 m Saluran U-Ditch 80x100x120 cm dengan lantai kerja fc 10 Mpa </t>
  </si>
  <si>
    <t xml:space="preserve">U-Ditch 80x100x120 cm </t>
  </si>
  <si>
    <t>8.1.1.15</t>
  </si>
  <si>
    <t xml:space="preserve">1 m Saluran U-Ditch 100x100x120 cm dengan lantai kerja fc 10 Mpa </t>
  </si>
  <si>
    <t xml:space="preserve">U-Ditch 100x100x120 cm </t>
  </si>
  <si>
    <t>8.1.1.16</t>
  </si>
  <si>
    <t xml:space="preserve">1 m Saluran U-Ditch 100x120x120 cm dengan lantai kerja fc 10 Mpa </t>
  </si>
  <si>
    <t xml:space="preserve">U-Ditch 100x120x120 cm </t>
  </si>
  <si>
    <t xml:space="preserve">1 m Saluran U-Ditch 120x120x120 cm dengan lantai kerja fc 10 Mpa </t>
  </si>
  <si>
    <t xml:space="preserve">U-Ditch 120x120x120 cm </t>
  </si>
  <si>
    <t>8.1.1.18</t>
  </si>
  <si>
    <t>8.1.1.17</t>
  </si>
  <si>
    <t xml:space="preserve">1 m Saluran U-Ditch 120x140x120 cm dengan lantai kerja fc 10 Mpa </t>
  </si>
  <si>
    <t xml:space="preserve">U-Ditch 120x140x120 cm </t>
  </si>
  <si>
    <t>8.1.1.19</t>
  </si>
  <si>
    <t xml:space="preserve">1 m Saluran U-Ditch 140x140x120 cm dengan lantai kerja fc 10 Mpa </t>
  </si>
  <si>
    <t xml:space="preserve">U-Ditch 140x140x120 cm </t>
  </si>
  <si>
    <t>8.1.1.20</t>
  </si>
  <si>
    <t xml:space="preserve">1 m Saluran U-Ditch 150x100x120 cm dengan lantai kerja fc 10 Mpa </t>
  </si>
  <si>
    <t xml:space="preserve">U-Ditch 150x100x120 cm </t>
  </si>
  <si>
    <t>8.1.1.21</t>
  </si>
  <si>
    <t xml:space="preserve">1 m Saluran U-Ditch 150x150x120 cm dengan lantai kerja fc 10 Mpa </t>
  </si>
  <si>
    <t xml:space="preserve">U-Ditch 150x150x120 cm </t>
  </si>
  <si>
    <t>8.1.1.22</t>
  </si>
  <si>
    <t xml:space="preserve">1 m Saluran U-Ditch 150x170x120 cm dengan lantai kerja fc 10 Mpa </t>
  </si>
  <si>
    <t xml:space="preserve">U-Ditch 150x170x120 cm </t>
  </si>
  <si>
    <t>8.1.1.23</t>
  </si>
  <si>
    <t xml:space="preserve">1 m Saluran U-Ditch 160x160x120 cm dengan lantai kerja fc 10 Mpa </t>
  </si>
  <si>
    <t xml:space="preserve">U-Ditch 160x160x120 cm </t>
  </si>
  <si>
    <t>8.1.1.24</t>
  </si>
  <si>
    <t xml:space="preserve">1 m Saluran U-Ditch 160x180x120 cm dengan lantai kerja fc 10 Mpa </t>
  </si>
  <si>
    <t xml:space="preserve">U-Ditch 160x180x120 cm </t>
  </si>
  <si>
    <t>8.1.1.25</t>
  </si>
  <si>
    <t xml:space="preserve">1 m Saluran U-Ditch 180x180x120 cm dengan lantai kerja fc 10 Mpa </t>
  </si>
  <si>
    <t xml:space="preserve">U-Ditch 180x180x120 cm </t>
  </si>
  <si>
    <t>8.1.1.26</t>
  </si>
  <si>
    <t xml:space="preserve">1 m Saluran U-Ditch 180x200x120 cm dengan lantai kerja fc 10 Mpa </t>
  </si>
  <si>
    <t xml:space="preserve">U-Ditch 180x200x120 cm </t>
  </si>
  <si>
    <t>8.1.1.27</t>
  </si>
  <si>
    <t xml:space="preserve">1 m Saluran U-Ditch 200x200x120 cm dengan lantai kerja fc 10 Mpa </t>
  </si>
  <si>
    <t xml:space="preserve">U-Ditch 200x200x120 cm </t>
  </si>
  <si>
    <t>8.1.2</t>
  </si>
  <si>
    <t xml:space="preserve">Saluran U-Ditch dengan Lantai Kerja 7,5 Mpa </t>
  </si>
  <si>
    <t>8.1.2.1</t>
  </si>
  <si>
    <t xml:space="preserve">1 m Saluran U-Ditch 30x30x120 cm dengan lantai kerja fc 7,5 Mpa </t>
  </si>
  <si>
    <t>Lantai Kerja fc 7,5 Mpa</t>
  </si>
  <si>
    <t>8.1.2.2</t>
  </si>
  <si>
    <t xml:space="preserve">1 m Saluran U-Ditch 30x40x120 cm dengan lantai kerja fc 7,5 Mpa </t>
  </si>
  <si>
    <t>8.1.2.3</t>
  </si>
  <si>
    <t xml:space="preserve">1 m Saluran U-Ditch 40x40x120 cm dengan lantai kerja fc 7,5 Mpa </t>
  </si>
  <si>
    <t>8.1.2.4</t>
  </si>
  <si>
    <t xml:space="preserve">1 m Saluran U-Ditch 40x50x120 cm dengan lantai kerja fc 7,5 Mpa </t>
  </si>
  <si>
    <t>8.1.2.5</t>
  </si>
  <si>
    <t xml:space="preserve">1 m Saluran U-Ditch 40x60x120 cm dengan lantai kerja fc 7,5 Mpa </t>
  </si>
  <si>
    <t>8.1.2.6</t>
  </si>
  <si>
    <t xml:space="preserve">1 m Saluran U-Ditch 50x50x120 cm dengan lantai kerja fc 7,5 Mpa </t>
  </si>
  <si>
    <t>8.1.2.7</t>
  </si>
  <si>
    <t xml:space="preserve">1 m Saluran U-Ditch 50x60x120 cm dengan lantai kerja fc 7,5 Mpa </t>
  </si>
  <si>
    <t>8.1.2.8</t>
  </si>
  <si>
    <t xml:space="preserve">1 m Saluran U-Ditch 50x70x120 cm dengan lantai kerja fc 7,5 Mpa </t>
  </si>
  <si>
    <t>8.1.2.9</t>
  </si>
  <si>
    <t xml:space="preserve">1 m Saluran U-Ditch 60x60x120 cm dengan lantai kerja fc 7,5 Mpa </t>
  </si>
  <si>
    <t>8.1.2.10</t>
  </si>
  <si>
    <t xml:space="preserve">1 m Saluran U-Ditch 60x70x120 cm dengan lantai kerja fc 7,5 Mpa </t>
  </si>
  <si>
    <t>8.1.2.11</t>
  </si>
  <si>
    <t xml:space="preserve">1 m Saluran U-Ditch 60x80x120 cm dengan lantai kerja fc 7,5 Mpa </t>
  </si>
  <si>
    <t>8.1.2.12</t>
  </si>
  <si>
    <t xml:space="preserve">1 m Saluran U-Ditch 80x60x120 cm dengan lantai kerja fc 7,5 Mpa </t>
  </si>
  <si>
    <t>8.1.2.13</t>
  </si>
  <si>
    <t xml:space="preserve">1 m Saluran U-Ditch 80x80x120 cm dengan lantai kerja fc 7,5 Mpa </t>
  </si>
  <si>
    <t>8.1.2.14</t>
  </si>
  <si>
    <t xml:space="preserve">1 m Saluran U-Ditch 80x100x120 cm dengan lantai kerja fc 7,5 Mpa </t>
  </si>
  <si>
    <t xml:space="preserve">1 m Saluran U-Ditch 100x100x120 cm dengan lantai kerja fc 7,5 Mpa </t>
  </si>
  <si>
    <t>8.1.2.15</t>
  </si>
  <si>
    <t>8.1.2.16</t>
  </si>
  <si>
    <t xml:space="preserve">1 m Saluran U-Ditch 100x120x120 cm dengan lantai kerja fc 7,5 Mpa </t>
  </si>
  <si>
    <t>8.1.2.17</t>
  </si>
  <si>
    <t xml:space="preserve">1 m Saluran U-Ditch 120x120x120 cm dengan lantai kerja fc 7,5 Mpa </t>
  </si>
  <si>
    <t>8.1.2.18</t>
  </si>
  <si>
    <t xml:space="preserve">1 m Saluran U-Ditch 120x140x120 cm dengan lantai kerja fc 7,5 Mpa </t>
  </si>
  <si>
    <t>8.1.2.19</t>
  </si>
  <si>
    <t xml:space="preserve">1 m Saluran U-Ditch 140x140x120 cm dengan lantai kerja fc 7,5 Mpa </t>
  </si>
  <si>
    <t>8.1.2.20</t>
  </si>
  <si>
    <t xml:space="preserve">1 m Saluran U-Ditch 150x100x120 cm dengan lantai kerja fc 7,5 Mpa </t>
  </si>
  <si>
    <t>8.1.2.21</t>
  </si>
  <si>
    <t xml:space="preserve">1 m Saluran U-Ditch 150x150x120 cm dengan lantai kerja fc 7,5 Mpa </t>
  </si>
  <si>
    <t>8.1.2.22</t>
  </si>
  <si>
    <t xml:space="preserve">1 m Saluran U-Ditch 150x170x120 cm dengan lantai kerja fc 7,5 Mpa </t>
  </si>
  <si>
    <t>8.1.2.23</t>
  </si>
  <si>
    <t xml:space="preserve">1 m Saluran U-Ditch 160x160x120 cm dengan lantai kerja fc 7,5 Mpa </t>
  </si>
  <si>
    <t>8.1.2.24</t>
  </si>
  <si>
    <t xml:space="preserve">1 m Saluran U-Ditch 160x180x120 cm dengan lantai kerja fc 7,5 Mpa </t>
  </si>
  <si>
    <t>8.1.2.25</t>
  </si>
  <si>
    <t xml:space="preserve">1 m Saluran U-Ditch 180x180x120 cm dengan lantai kerja fc 7,5 Mpa </t>
  </si>
  <si>
    <t>8.1.2.26</t>
  </si>
  <si>
    <t xml:space="preserve">1 m Saluran U-Ditch 180x200x120 cm dengan lantai kerja fc 7,5 Mpa </t>
  </si>
  <si>
    <t>8.1.2.27</t>
  </si>
  <si>
    <t xml:space="preserve">1 m Saluran U-Ditch 200x200x120 cm dengan lantai kerja fc 7,5 Mpa </t>
  </si>
  <si>
    <t>8.1.3</t>
  </si>
  <si>
    <t>Tutup U-Ditch</t>
  </si>
  <si>
    <t>8.1.3.1</t>
  </si>
  <si>
    <t xml:space="preserve">1 m' Tutup U-Ditch 39x60x6 (Tipe LD) untuk 30x30x120 cm </t>
  </si>
  <si>
    <t>Tutup U-Ditch 39x60x6 (tipe LD)</t>
  </si>
  <si>
    <t>8.1.3.2</t>
  </si>
  <si>
    <t>Tutup U-Ditch 51x60x7 (tipe LD)</t>
  </si>
  <si>
    <t>8.1.3.3</t>
  </si>
  <si>
    <t xml:space="preserve">1 m' Tutup U-Ditch 51x60x7 (Tipe LD) untuk 40x40x120 cm </t>
  </si>
  <si>
    <t xml:space="preserve">1 m' Tutup U-Ditch 62x60x7,5 (Tipe LD) untuk 50x50x120 cm </t>
  </si>
  <si>
    <t>Tutup U-Ditch 62x60x7,5 (tipe LD)</t>
  </si>
  <si>
    <t>8.1.3.4</t>
  </si>
  <si>
    <t xml:space="preserve">1 m' Tutup U-Ditch 73x60x8 (Tipe LD) untuk 60x60x120 cm </t>
  </si>
  <si>
    <t>Tutup U-Ditch 73x60x7,8 (tipe LD)</t>
  </si>
  <si>
    <t>8.1.3.5</t>
  </si>
  <si>
    <t xml:space="preserve">1 m' Tutup U-Ditch 94x60x8 (Tipe LD) untuk 80x80x120 cm </t>
  </si>
  <si>
    <t>Tutup U-Ditch 94x60x10 (tipe LD)</t>
  </si>
  <si>
    <t>8.1.3.6</t>
  </si>
  <si>
    <t xml:space="preserve">1 m' Tutup U-Ditch 39x60x9 (Tipe HD) untuk 30x30x120 cm </t>
  </si>
  <si>
    <t>Tutup U-Ditch 39x60x9 (tipe HD)</t>
  </si>
  <si>
    <t>8.1.3.7</t>
  </si>
  <si>
    <t xml:space="preserve">1 m' Tutup U-Ditch 51x60x10 (Tipe HD) untuk 40x40x120 cm </t>
  </si>
  <si>
    <t>Tutup U-Ditch 51x60x10 (tipe HD)</t>
  </si>
  <si>
    <t>8.1.3.8</t>
  </si>
  <si>
    <t xml:space="preserve">1 m' Tutup U-Ditch 62x60x13 (Tipe HD) untuk 50x50x120 cm </t>
  </si>
  <si>
    <t>Excavator 95 HP</t>
  </si>
  <si>
    <t>8.1.3.9</t>
  </si>
  <si>
    <t>Tutup U-Ditch 73x60x14 (tipe HD)</t>
  </si>
  <si>
    <t>8.1.3.10</t>
  </si>
  <si>
    <t xml:space="preserve">1 m' Tutup U-Ditch 73x60x14 (Tipe HD) untuk 60x60x120 cm </t>
  </si>
  <si>
    <t xml:space="preserve">1 m' Tutup U-Ditch 94x60x15 (Tipe HD) untuk 80x80x120 cm </t>
  </si>
  <si>
    <t>Tutup U-Ditch 94x60x15 (tipe HD)</t>
  </si>
  <si>
    <t>8.1.3.11</t>
  </si>
  <si>
    <t xml:space="preserve">1 m' Grill Penutup Saluran, Besi Siku+Plat Strip </t>
  </si>
  <si>
    <t>Plat Strip 3/30 mm</t>
  </si>
  <si>
    <t>Besi siku 40x40x4</t>
  </si>
  <si>
    <t>8.2</t>
  </si>
  <si>
    <t>Saluran Buis Beton</t>
  </si>
  <si>
    <t>8.2.1</t>
  </si>
  <si>
    <t xml:space="preserve">1 m' Buis Beton 1/2 D 30-100 cm </t>
  </si>
  <si>
    <t>Pemasangan Plesteran 1  SP : 4 PP Tebal 15 mm</t>
  </si>
  <si>
    <t>8.2.2</t>
  </si>
  <si>
    <t xml:space="preserve">1 m' Buis Beton 1/2 D 40-100 cm </t>
  </si>
  <si>
    <t>8.2.3</t>
  </si>
  <si>
    <t xml:space="preserve">1 m' Buis Beton 1/2 D 50-100 cm </t>
  </si>
  <si>
    <t>8.2.4</t>
  </si>
  <si>
    <t xml:space="preserve">1 m' Buis Beton 1/2 D 60-100 cm </t>
  </si>
  <si>
    <t>8.2.5</t>
  </si>
  <si>
    <t xml:space="preserve">1 m' Buis Beton 1/2 D 80-100 cm </t>
  </si>
  <si>
    <t>8.2.6</t>
  </si>
  <si>
    <t xml:space="preserve">1 m' Buis Beton 1/2 D 100-100 cm </t>
  </si>
  <si>
    <t xml:space="preserve">Buis Beton dia. 100 cm </t>
  </si>
  <si>
    <t xml:space="preserve">Buis Beton dia. 60 cm </t>
  </si>
  <si>
    <t xml:space="preserve">Buis Beton dia. 50 cm </t>
  </si>
  <si>
    <t xml:space="preserve">Buis Beton dia. 40 cm </t>
  </si>
  <si>
    <t xml:space="preserve">Buis Beton dia. 30 cm </t>
  </si>
  <si>
    <t xml:space="preserve">Buis beton dia. 40 cm </t>
  </si>
  <si>
    <t xml:space="preserve">Buis beton dia. 50 cm </t>
  </si>
  <si>
    <t xml:space="preserve">Buis beton dia. 60 cm </t>
  </si>
  <si>
    <t>8.2.7</t>
  </si>
  <si>
    <t xml:space="preserve">1 m' Buis Beton  D 30-100 cm </t>
  </si>
  <si>
    <t xml:space="preserve">Buis Beton 1/2 dia. 100 cm </t>
  </si>
  <si>
    <t xml:space="preserve">Buis Beton 1/2 dia. 50 cm </t>
  </si>
  <si>
    <t xml:space="preserve">Buis Beton 1/2 dia. 30 cm </t>
  </si>
  <si>
    <t xml:space="preserve">Buis Beton 1/2 dia. 40 cm </t>
  </si>
  <si>
    <t xml:space="preserve">Buis Beton 1/2 dia. 60 cm </t>
  </si>
  <si>
    <t xml:space="preserve">Buis beton 1/2 dia. 80 cm </t>
  </si>
  <si>
    <t xml:space="preserve">Buis beton 1/2 dia. 30 cm </t>
  </si>
  <si>
    <t xml:space="preserve">Buis beton 1/2 dia. 40 cm </t>
  </si>
  <si>
    <t xml:space="preserve">Buis beton 1/2 dia. 50 cm </t>
  </si>
  <si>
    <t xml:space="preserve">Buis beton 1/2 dia. 60 cm </t>
  </si>
  <si>
    <t>8.2.8</t>
  </si>
  <si>
    <t xml:space="preserve">1 m' Buis Beton D 40-100 cm </t>
  </si>
  <si>
    <t>8.2.9</t>
  </si>
  <si>
    <t xml:space="preserve">1 m' Buis Beton D 50-100 cm </t>
  </si>
  <si>
    <t>8.2.10</t>
  </si>
  <si>
    <t xml:space="preserve">1 m' Buis Beton D 60-100 cm </t>
  </si>
  <si>
    <t>8.2.11</t>
  </si>
  <si>
    <t xml:space="preserve">1 m' Buis Beton D 80-100 cm </t>
  </si>
  <si>
    <t xml:space="preserve">1 m' Buis Beton D 100-100 cm </t>
  </si>
  <si>
    <t>8.3</t>
  </si>
  <si>
    <t xml:space="preserve">Saluran Box Culvert </t>
  </si>
  <si>
    <t>8.3.1</t>
  </si>
  <si>
    <t xml:space="preserve">Saluran Box Culvert  dengan lantai kerja 10 Mpa </t>
  </si>
  <si>
    <t xml:space="preserve">1 m' Box Culvert 40x40x100 dengan lantai kerja fc 10 Mpa </t>
  </si>
  <si>
    <t>Sewa Mobil Crane</t>
  </si>
  <si>
    <t>Box Culvert 40x40x100 cm</t>
  </si>
  <si>
    <t>8.3.2</t>
  </si>
  <si>
    <t xml:space="preserve">1 m' Box Culvert 50x50x100 dengan lantai kerja fc 10 Mpa </t>
  </si>
  <si>
    <t>Box Culvert 50x50x100 cm</t>
  </si>
  <si>
    <t xml:space="preserve">1 m' Box Culvert 60x60x100 dengan lantai kerja fc 10 Mpa </t>
  </si>
  <si>
    <t>Box Culvert 60x60x100 cm</t>
  </si>
  <si>
    <t xml:space="preserve">1 m' Box Culvert 80x80x100 dengan lantai kerja fc 10 Mpa </t>
  </si>
  <si>
    <t>Box Culvert 80x80x100 cm</t>
  </si>
  <si>
    <t xml:space="preserve">1 m' Box Culvert 100x100x100 dengan lantai kerja fc 10 Mpa </t>
  </si>
  <si>
    <t>Box Culvert 100x100x100 cm</t>
  </si>
  <si>
    <t xml:space="preserve">1 m' Box Culvert 150x150x100 dengan lantai kerja fc 10 Mpa </t>
  </si>
  <si>
    <t>Box Culvert 150x150x100 cm</t>
  </si>
  <si>
    <t xml:space="preserve">1 m' Box Culvert 200x200x100 dengan lantai kerja fc 10 Mpa </t>
  </si>
  <si>
    <t>Box Culvert 200x200x100 cm</t>
  </si>
  <si>
    <t xml:space="preserve">1 m' Box Culvert 300x300x100 dengan lantai kerja fc 10 Mpa </t>
  </si>
  <si>
    <t>Box Culvert 300x300x100 cm</t>
  </si>
  <si>
    <t>8.3.1.1</t>
  </si>
  <si>
    <t>8.3.1.2</t>
  </si>
  <si>
    <t>8.3.1.3</t>
  </si>
  <si>
    <t>8.3.1.4</t>
  </si>
  <si>
    <t>8.3.1.5</t>
  </si>
  <si>
    <t>8.3.1. 6</t>
  </si>
  <si>
    <t>8.3.1.7</t>
  </si>
  <si>
    <t>8.3.1. 8</t>
  </si>
  <si>
    <t>Saluran Box Culvert dengan lantai kerja 7,5 Mpa</t>
  </si>
  <si>
    <t>8.3.2.1</t>
  </si>
  <si>
    <t xml:space="preserve">1 m' Box Culvert 40x40x100 dengan lantai kerja fc 7,5 Mpa </t>
  </si>
  <si>
    <t>8.3.2.2</t>
  </si>
  <si>
    <t xml:space="preserve">1 m' Box Culvert 50x50x100 dengan lantai kerja fc 7,5 Mpa </t>
  </si>
  <si>
    <t>8.3.2.3</t>
  </si>
  <si>
    <t xml:space="preserve">1 m' Box Culvert 60x60x100 dengan lantai kerja fc 7,5 Mpa </t>
  </si>
  <si>
    <t>8.3.2.4</t>
  </si>
  <si>
    <t xml:space="preserve">1 m' Box Culvert 80x80x100 dengan lantai kerja fc 7,5 Mpa </t>
  </si>
  <si>
    <t>8.3.2.5</t>
  </si>
  <si>
    <t xml:space="preserve">1 m' Box Culvert 100x100x100 dengan lantai kerja fc 7,5 Mpa </t>
  </si>
  <si>
    <t>8.3.2.6</t>
  </si>
  <si>
    <t xml:space="preserve">1 m' Box Culvert 150x150x100 dengan lantai kerja fc 7,5 Mpa </t>
  </si>
  <si>
    <t>8.3.2.7</t>
  </si>
  <si>
    <t xml:space="preserve">1 m' Box Culvert 200x200x100 dengan lantai kerja fc 7,5 Mpa </t>
  </si>
  <si>
    <t>8.3.2.8</t>
  </si>
  <si>
    <t xml:space="preserve">1 m' Box Culvert 300x300x100 dengan lantai kerja fc 7,5 Mpa </t>
  </si>
  <si>
    <t xml:space="preserve">9.1 </t>
  </si>
  <si>
    <t>9.1.1</t>
  </si>
  <si>
    <t xml:space="preserve">Pemasangan Pipa PVC </t>
  </si>
  <si>
    <t>9.1.1.1</t>
  </si>
  <si>
    <t>Pemasangan 1 m pipa PVC Dia. 63 mm</t>
  </si>
  <si>
    <t>Pipa PVC dia. 63 mm</t>
  </si>
  <si>
    <t>9.1.1.2</t>
  </si>
  <si>
    <t>Pemasangan 1 m pipa PVC Dia. 90 mm</t>
  </si>
  <si>
    <t>Pipa PVC dia. 90 mm</t>
  </si>
  <si>
    <t>9.1.1.3</t>
  </si>
  <si>
    <t>Pemasangan 1 m pipa PVC Dia. 110 mm</t>
  </si>
  <si>
    <t>Pipa PVC dia. 110 mm</t>
  </si>
  <si>
    <t>9.1.1.4</t>
  </si>
  <si>
    <t>Pemasangan 1 m pipa PVC Dia. 150 mm</t>
  </si>
  <si>
    <t>Pipa PVC dia. 150 mm</t>
  </si>
  <si>
    <t>9.1.1.5</t>
  </si>
  <si>
    <t>Pemasangan 1 m pipa PVC Dia. 200 mm</t>
  </si>
  <si>
    <t>Pipa PVC dia. 200 mm</t>
  </si>
  <si>
    <t>9.1.1.6</t>
  </si>
  <si>
    <t>Pemasangan 1 m pipa PVC Dia. 250 mm</t>
  </si>
  <si>
    <t>Pipa PVC dia. 250 mm</t>
  </si>
  <si>
    <t>9.1.1.7</t>
  </si>
  <si>
    <t>Pemasangan 1 m pipa PVC Dia. 300 mm</t>
  </si>
  <si>
    <t>Sewa Tripot</t>
  </si>
  <si>
    <t>9.1.1.8</t>
  </si>
  <si>
    <t>Pemasangan 1 m pipa PVC Dia. 400 mm</t>
  </si>
  <si>
    <t>9.1.1.9</t>
  </si>
  <si>
    <t>Pemasangan 1 m pipa PVC Dia. 450 mm</t>
  </si>
  <si>
    <t>9.1.1.10</t>
  </si>
  <si>
    <t>Pemasangan 1 m pipa PVC Dia. 500 mm</t>
  </si>
  <si>
    <t>9.1.1.11</t>
  </si>
  <si>
    <t>Pemasangan 1 m pipa PVC Dia. 600 mm</t>
  </si>
  <si>
    <t>9.1.1.12</t>
  </si>
  <si>
    <t>Pemasangan 1 m pipa PVC Dia. 800 mm</t>
  </si>
  <si>
    <t>9.1.1.13</t>
  </si>
  <si>
    <t>Pemasangan 1 m pipa PVC Dia. 900 mm</t>
  </si>
  <si>
    <t>9.1.1.14</t>
  </si>
  <si>
    <t>Pemasangan 1 m pipa PVC Dia. 1000 mm</t>
  </si>
  <si>
    <t>Pipa PVC dia. 1000 mm</t>
  </si>
  <si>
    <t>Pipa PVC dia. 900 mm</t>
  </si>
  <si>
    <t>Pipa PVC dia. 800 mm</t>
  </si>
  <si>
    <t>Pipa PVC dia. 600 mm</t>
  </si>
  <si>
    <t>Pipa PVC dia. 500 mm</t>
  </si>
  <si>
    <t>Pipa PVC dia. 450 mm</t>
  </si>
  <si>
    <t>Pipa PVC dia. 400 mm</t>
  </si>
  <si>
    <t>Pipa PVC dia. 300 mm</t>
  </si>
  <si>
    <t>9.1.1.15</t>
  </si>
  <si>
    <t>Pemasangan 1 m pipa PVC Dia. 1100 mm</t>
  </si>
  <si>
    <t>9.1.1.16</t>
  </si>
  <si>
    <t>Pemasangan 1 m pipa PVC Dia. 1200 mm</t>
  </si>
  <si>
    <t>Pipa PVC dia. 1200 mm</t>
  </si>
  <si>
    <t>Pipa PVC dia. 1100 mm</t>
  </si>
  <si>
    <t>9.1.1.17</t>
  </si>
  <si>
    <t>Pemasangan 1 m pipa PVC Dia. 15 mm</t>
  </si>
  <si>
    <t>Pipa PVC dia. 15 mm</t>
  </si>
  <si>
    <t>9.1.1.18</t>
  </si>
  <si>
    <t>Pemasangan 1 m pipa PVC Dia. 20 mm</t>
  </si>
  <si>
    <t>Pipa PVC dia. 20 mm</t>
  </si>
  <si>
    <t>9.1.1.19</t>
  </si>
  <si>
    <t>Pemasangan 1 m pipa PVC Dia. 32 mm</t>
  </si>
  <si>
    <t>Pemasangan 1 m pipa PVC Dia. 25 mm</t>
  </si>
  <si>
    <t>Pipa PVC dia. 25 mm</t>
  </si>
  <si>
    <t>9.1.1.20</t>
  </si>
  <si>
    <t>Pipa PVC dia. 32 mm</t>
  </si>
  <si>
    <t>9.1.1.21</t>
  </si>
  <si>
    <t>Pemasangan 1 m pipa PVC Dia. 40 mm</t>
  </si>
  <si>
    <t>Pipa PVC dia. 40 mm</t>
  </si>
  <si>
    <t>9.1.1.22</t>
  </si>
  <si>
    <t>Pemasangan 1 m pipa PVC Dia. 50 mm</t>
  </si>
  <si>
    <t>Pipa PVC dia. 50 mm</t>
  </si>
  <si>
    <t>9.1.2</t>
  </si>
  <si>
    <t xml:space="preserve">Pemotongan Pipa PVC </t>
  </si>
  <si>
    <t>9.1.2.1</t>
  </si>
  <si>
    <t>Gergaji pipa</t>
  </si>
  <si>
    <t>9.1.2.3</t>
  </si>
  <si>
    <t>9.1.2.2</t>
  </si>
  <si>
    <t>Pemotongan 1 buah Pipa PVC Dia. 90 mm</t>
  </si>
  <si>
    <t>Pemotongan 1 buah Pipa PVC Dia. 63 mm</t>
  </si>
  <si>
    <t>Pemotongan 1 buah Pipa PVC Dia. 100 mm</t>
  </si>
  <si>
    <t>9.1.2.4</t>
  </si>
  <si>
    <t>Pemotongan 1 buah Pipa PVC Dia. 150 mm</t>
  </si>
  <si>
    <t>9.1.2.5</t>
  </si>
  <si>
    <t>Pemotongan 1 buah Pipa PVC Dia. 200 mm</t>
  </si>
  <si>
    <t>9.1.2.6</t>
  </si>
  <si>
    <t>Pemotongan 1 buah Pipa PVC Dia. 250 mm</t>
  </si>
  <si>
    <t>9.1.2.7</t>
  </si>
  <si>
    <t>Pemotongan 1 buah Pipa PVC Dia. 300 mm</t>
  </si>
  <si>
    <t>9.1.2.8</t>
  </si>
  <si>
    <t>Pemotongan 1 buah Pipa PVC Dia. 400 mm</t>
  </si>
  <si>
    <t>9.1.2.9</t>
  </si>
  <si>
    <t>Pemotongan 1 buah Pipa PVC Dia. 450 mm</t>
  </si>
  <si>
    <t>9.1.2.10</t>
  </si>
  <si>
    <t>Pemotongan 1 buah Pipa PVC Dia. 500 mm</t>
  </si>
  <si>
    <t>9.1.2.11</t>
  </si>
  <si>
    <t>Pemotongan 1 buah Pipa PVC Dia. 600 mm</t>
  </si>
  <si>
    <t>9.1.2.12</t>
  </si>
  <si>
    <t>Pemotongan 1 buah Pipa PVC Dia. 800 mm</t>
  </si>
  <si>
    <t>9.1.2.13</t>
  </si>
  <si>
    <t>Pemotongan 1 buah Pipa PVC Dia. 900 mm</t>
  </si>
  <si>
    <t>9.1.2.14</t>
  </si>
  <si>
    <t>Pemotongan 1 buah Pipa PVC Dia. 1000 mm</t>
  </si>
  <si>
    <t>9.1.2.15</t>
  </si>
  <si>
    <t>Pemotongan 1 buah Pipa PVC Dia. 1100 mm</t>
  </si>
  <si>
    <t>9.1.2.16</t>
  </si>
  <si>
    <t>Pemotongan 1 buah Pipa PVC Dia. 1200 mm</t>
  </si>
  <si>
    <t>9.2</t>
  </si>
  <si>
    <t>9.2.1</t>
  </si>
  <si>
    <t xml:space="preserve">Pemasangan Pipa Galvanis </t>
  </si>
  <si>
    <t>Pemasangan 1 m Pipa Galvanis dia. 63 mm</t>
  </si>
  <si>
    <t>9.2.1.1</t>
  </si>
  <si>
    <t>Pipa Galvanis dia. 63 mm</t>
  </si>
  <si>
    <t>9.2.1.2</t>
  </si>
  <si>
    <t>Pemasangan 1 m Pipa Galvanis dia. 100 mm</t>
  </si>
  <si>
    <t>Pipa Galvanis dia. 100 mm</t>
  </si>
  <si>
    <t>9.2.1.3</t>
  </si>
  <si>
    <t>Pemasangan 1 m Pipa Galvanis dia. 125 mm</t>
  </si>
  <si>
    <t>Pipa Galvanis dia. 125 mm</t>
  </si>
  <si>
    <t>9.2.1.4</t>
  </si>
  <si>
    <t>Pemasangan 1 m Pipa Galvanis dia. 150 mm</t>
  </si>
  <si>
    <t>Pipa Galvanis dia. 150 mm</t>
  </si>
  <si>
    <t>9.2.1.5</t>
  </si>
  <si>
    <t>Pemasangan 1 m Pipa Galvanis dia. 200 mm</t>
  </si>
  <si>
    <t>Pipa Galvanis dia. 200 mm</t>
  </si>
  <si>
    <t>9.2.1.6</t>
  </si>
  <si>
    <t>Pemasangan 1 m Pipa Galvanis dia. 250 mm</t>
  </si>
  <si>
    <t>Pipa Galvanis dia. 250 mm</t>
  </si>
  <si>
    <t>9.2.1.7</t>
  </si>
  <si>
    <t>Pemasangan 1 m Pipa Galvanis dia. 300 mm</t>
  </si>
  <si>
    <t>Pipa Galvanis dia. 300 mm</t>
  </si>
  <si>
    <t>9.2.1.8</t>
  </si>
  <si>
    <t>Pemasangan 1 m Pipa Galvanis dia. 400 mm</t>
  </si>
  <si>
    <t>Pipa Galvanis dia. 400 mm</t>
  </si>
  <si>
    <t>9.2.1.9</t>
  </si>
  <si>
    <t>Pemasangan 1 m Pipa Galvanis dia. 450 mm</t>
  </si>
  <si>
    <t>Pipa Galvanis dia. 450 mm</t>
  </si>
  <si>
    <t>9.2.1.10</t>
  </si>
  <si>
    <t>Pemasangan 1 m Pipa Galvanis dia. 500 mm</t>
  </si>
  <si>
    <t>Pipa Galvanis dia. 500 mm</t>
  </si>
  <si>
    <t>9.2.1.11</t>
  </si>
  <si>
    <t>Pemasangan 1 m Pipa Galvanis dia. 600 mm</t>
  </si>
  <si>
    <t>Pipa Galvanis dia. 600 mm</t>
  </si>
  <si>
    <t>9.2.1.12</t>
  </si>
  <si>
    <t>Pemasangan 1 m Pipa Galvanis dia. 800 mm</t>
  </si>
  <si>
    <t>Pipa Galvanis dia. 800 mm</t>
  </si>
  <si>
    <t>9.2.1.13</t>
  </si>
  <si>
    <t>Pemasangan 1 m Pipa Galvanis dia. 900 mm</t>
  </si>
  <si>
    <t>Pipa Galvanis dia. 900 mm</t>
  </si>
  <si>
    <t>9.2.1.14</t>
  </si>
  <si>
    <t>Pemasangan 1 m Pipa Galvanis dia. 1000 mm</t>
  </si>
  <si>
    <t>Pipa Galvanis dia. 1000 mm</t>
  </si>
  <si>
    <t>9.2.1.15</t>
  </si>
  <si>
    <t>Pemasangan 1 m Pipa Galvanis dia. 1100 mm</t>
  </si>
  <si>
    <t>Pipa Galvanis dia. 1100 mm</t>
  </si>
  <si>
    <t>9.2.1.16</t>
  </si>
  <si>
    <t>Pemasangan 1 m Pipa Galvanis dia. 1200 mm</t>
  </si>
  <si>
    <t>Pipa Galvanis dia. 1200 mm</t>
  </si>
  <si>
    <t>9.2.1.17</t>
  </si>
  <si>
    <t>Pemasangan 1 m Pipa Galvanis dia. 15 mm</t>
  </si>
  <si>
    <t>Pipa Galvanis dia. 15 mm</t>
  </si>
  <si>
    <t>9.2.1.18</t>
  </si>
  <si>
    <t>Pemasangan 1 m Pipa Galvanis dia. 20 mm</t>
  </si>
  <si>
    <t>Pipa Galvanis dia. 20 mm</t>
  </si>
  <si>
    <t>9.2.1.19</t>
  </si>
  <si>
    <t>Pemasangan 1 m Pipa Galvanis dia. 25 mm</t>
  </si>
  <si>
    <t>Pipa Galvanis dia. 25 mm</t>
  </si>
  <si>
    <t>9.2.1.20</t>
  </si>
  <si>
    <t>Pemasangan 1 m Pipa Galvanis dia. 32 mm</t>
  </si>
  <si>
    <t>Pipa Galvanis dia. 32 mm</t>
  </si>
  <si>
    <t>9.2.1.21</t>
  </si>
  <si>
    <t>Pemasangan 1 m Pipa Galvanis dia. 40 mm</t>
  </si>
  <si>
    <t>Pipa Galvanis dia. 40 mm</t>
  </si>
  <si>
    <t>9.2.1.22</t>
  </si>
  <si>
    <t>Pemasangan 1 m Pipa Galvanis dia. 50 mm</t>
  </si>
  <si>
    <t>Pipa Galvanis dia. 50 mm</t>
  </si>
  <si>
    <t>9.2.2</t>
  </si>
  <si>
    <t xml:space="preserve">Pemotongan Pipa Galvanis </t>
  </si>
  <si>
    <t>9.2.2.1</t>
  </si>
  <si>
    <t>Pemotongan 1 Buah Pipa Galvanis dia. 63 mm</t>
  </si>
  <si>
    <t>Cilinder Saw</t>
  </si>
  <si>
    <t>9.2.2.2</t>
  </si>
  <si>
    <t>Pemotongan 1 Buah Pipa Galvanis dia. 100 mm</t>
  </si>
  <si>
    <t>9.2.2.3</t>
  </si>
  <si>
    <t>Pemotongan 1 Buah Pipa Galvanis dia. 125 mm</t>
  </si>
  <si>
    <t>9.2.2.4</t>
  </si>
  <si>
    <t>Pemotongan 1 Buah Pipa Galvanis dia. 150 mm</t>
  </si>
  <si>
    <t>9.2.2.5</t>
  </si>
  <si>
    <t>Pemotongan 1 Buah Pipa Galvanis dia. 200 mm</t>
  </si>
  <si>
    <t>9.2.2.6</t>
  </si>
  <si>
    <t>Pemotongan 1 Buah Pipa Galvanis dia. 250 mm</t>
  </si>
  <si>
    <t>9.2.2.7</t>
  </si>
  <si>
    <t>Pemotongan 1 Buah Pipa Galvanis dia. 300 mm</t>
  </si>
  <si>
    <t>9.2.2.8</t>
  </si>
  <si>
    <t>Pemotongan 1 Buah Pipa Galvanis dia. 400 mm</t>
  </si>
  <si>
    <t>9.2.2.9</t>
  </si>
  <si>
    <t>Pemotongan 1 Buah Pipa Galvanis dia. 450 mm</t>
  </si>
  <si>
    <t>9.2.2.10</t>
  </si>
  <si>
    <t>Pemotongan 1 Buah Pipa Galvanis dia. 500 mm</t>
  </si>
  <si>
    <t>9.2.2.11</t>
  </si>
  <si>
    <t>Pemotongan 1 Buah Pipa Galvanis dia. 600 mm</t>
  </si>
  <si>
    <t>9.2.2.12</t>
  </si>
  <si>
    <t>Pemotongan 1 Buah Pipa Galvanis dia. 800 mm</t>
  </si>
  <si>
    <t>9.2.2.13</t>
  </si>
  <si>
    <t>Pemotongan 1 Buah Pipa Galvanis dia. 900 mm</t>
  </si>
  <si>
    <t>9.2.2.14</t>
  </si>
  <si>
    <t>Pemotongan 1 Buah Pipa Galvanis dia. 1000 mm</t>
  </si>
  <si>
    <t>9.2.2.15</t>
  </si>
  <si>
    <t>Pemotongan 1 Buah Pipa Galvanis dia. 1100 mm</t>
  </si>
  <si>
    <t>9.2.2.16</t>
  </si>
  <si>
    <t>Pemotongan 1 Buah Pipa Galvanis dia. 1200 mm</t>
  </si>
  <si>
    <t xml:space="preserve">9.3 </t>
  </si>
  <si>
    <t>Pipa HDPE/PE</t>
  </si>
  <si>
    <t xml:space="preserve">Pemasangan Pipa HDPE </t>
  </si>
  <si>
    <t>Pemasangan 1 m pipa HDPE dia. 63 mm</t>
  </si>
  <si>
    <t>9.3.1</t>
  </si>
  <si>
    <t>9.3.1.1</t>
  </si>
  <si>
    <t>Pipa HDPE dia. 63 mm</t>
  </si>
  <si>
    <t>9.3.1.2</t>
  </si>
  <si>
    <t>Pemasangan 1 m pipa HDPE dia. 100 mm</t>
  </si>
  <si>
    <t>9.3.1.3</t>
  </si>
  <si>
    <t>Pemasangan 1 m pipa HDPE dia. 125 mm</t>
  </si>
  <si>
    <t>Pipa HDPE dia. 125 mm</t>
  </si>
  <si>
    <t>Pipa HDPE dia. 100 mm</t>
  </si>
  <si>
    <t>9.3.1.4</t>
  </si>
  <si>
    <t>Pemasangan 1 m pipa HDPE dia. 150 mm</t>
  </si>
  <si>
    <t>Pipa HDPE dia. 150 mm</t>
  </si>
  <si>
    <t>9.3.1.5</t>
  </si>
  <si>
    <t>Pemasangan 1 m pipa HDPE dia. 200 mm</t>
  </si>
  <si>
    <t>Pipa HDPE dia. 200 mm</t>
  </si>
  <si>
    <t>9.3.1.6</t>
  </si>
  <si>
    <t>Pemasangan 1 m pipa HDPE dia. 250 mm</t>
  </si>
  <si>
    <t>Pipa HDPE dia. 250 mm</t>
  </si>
  <si>
    <t>9.3.1.7</t>
  </si>
  <si>
    <t>Pemasangan 1 m pipa HDPE dia. 300 mm</t>
  </si>
  <si>
    <t>9.3.1.8</t>
  </si>
  <si>
    <t>Pemasangan 1 m pipa HDPE dia. 400 mm</t>
  </si>
  <si>
    <t>Pipa HDPE dia. 400 mm</t>
  </si>
  <si>
    <t>Pipa HDPE dia. 300 mm</t>
  </si>
  <si>
    <t>9.3.1.9</t>
  </si>
  <si>
    <t>Pipa HDPE dia. 450 mm</t>
  </si>
  <si>
    <t>Pemasangan 1 m pipa HDPE dia. 450 mm</t>
  </si>
  <si>
    <t>9.3.1.10</t>
  </si>
  <si>
    <t>Pemasangan 1 m pipa HDPE dia. 500 mm</t>
  </si>
  <si>
    <t>Pipa HDPE dia. 500 mm</t>
  </si>
  <si>
    <t>9.3.1.11</t>
  </si>
  <si>
    <t>Pemasangan 1 m pipa HDPE dia. 600 mm</t>
  </si>
  <si>
    <t>Pipa HDPE dia. 600 mm</t>
  </si>
  <si>
    <t>9.3.1.12</t>
  </si>
  <si>
    <t>Pemasangan 1 m pipa HDPE dia. 800 mm</t>
  </si>
  <si>
    <t>Pipa HDPE dia. 800 mm</t>
  </si>
  <si>
    <t>9.3.1.13</t>
  </si>
  <si>
    <t>Pemasangan 1 m pipa HDPE dia. 900 mm</t>
  </si>
  <si>
    <t>Pipa HDPE dia. 900 mm</t>
  </si>
  <si>
    <t>9.3.1.14</t>
  </si>
  <si>
    <t>Pemasangan 1 m pipa HDPE dia. 1000 mm</t>
  </si>
  <si>
    <t>Pipa HDPE dia. 1000 mm</t>
  </si>
  <si>
    <t>9.3.1.15</t>
  </si>
  <si>
    <t>Pemasangan 1 m pipa HDPE dia. 1100 mm</t>
  </si>
  <si>
    <t>Pipa HDPE dia. 1100 mm</t>
  </si>
  <si>
    <t>9.3.1.16</t>
  </si>
  <si>
    <t>Pemasangan 1 m pipa HDPE dia. 1200 mm</t>
  </si>
  <si>
    <t>Pipa HDPE dia. 1200 mm</t>
  </si>
  <si>
    <t>Gergaji Pipa</t>
  </si>
  <si>
    <t>9.3.1.17</t>
  </si>
  <si>
    <t>Pemasangan 1 m pipa HDPE dia. 15 mm</t>
  </si>
  <si>
    <t>Pipa HDPE dia. 15 mm</t>
  </si>
  <si>
    <t>9.3.1.18</t>
  </si>
  <si>
    <t>Pemasangan 1 m pipa HDPE dia. 20 mm</t>
  </si>
  <si>
    <t>Pipa HDPE dia. 20 mm</t>
  </si>
  <si>
    <t>Pemasangan 1 m pipa HDPE dia. 25 mm</t>
  </si>
  <si>
    <t>9.3.1.19</t>
  </si>
  <si>
    <t>Pipa HDPE dia. 25 mm</t>
  </si>
  <si>
    <t>9.3.1.20</t>
  </si>
  <si>
    <t>Pemasangan 1 m pipa HDPE dia. 32 mm</t>
  </si>
  <si>
    <t>Pipa HDPE dia. 32 mm</t>
  </si>
  <si>
    <t>9.3.1.21</t>
  </si>
  <si>
    <t>Pemasangan 1 m pipa HDPE dia. 40 mm</t>
  </si>
  <si>
    <t>Pipa HDPE dia. 40 mm</t>
  </si>
  <si>
    <t>9.3.1.22</t>
  </si>
  <si>
    <t>Pemasangan 1 m pipa HDPE dia. 50 mm</t>
  </si>
  <si>
    <t>Pipa HDPE dia. 50 mm</t>
  </si>
  <si>
    <t xml:space="preserve">9.3.2 </t>
  </si>
  <si>
    <t xml:space="preserve">Pemotogan Pipa HDPE </t>
  </si>
  <si>
    <t>9.3.2.1</t>
  </si>
  <si>
    <t>Pemotonga 1 Buah Pipa HDPE dia. 63 mm</t>
  </si>
  <si>
    <t>9.3.2.2</t>
  </si>
  <si>
    <t>Pemotonga 1 Buah Pipa HDPE dia. 100 mm</t>
  </si>
  <si>
    <t>9.3.2.3</t>
  </si>
  <si>
    <t>Pemotonga 1 Buah Pipa HDPE dia. 125 mm</t>
  </si>
  <si>
    <t>9.3.2.4</t>
  </si>
  <si>
    <t>Pemotonga 1 Buah Pipa HDPE dia. 150 mm</t>
  </si>
  <si>
    <t>9.3.2.5</t>
  </si>
  <si>
    <t>Pemotonga 1 Buah Pipa HDPE dia. 200 mm</t>
  </si>
  <si>
    <t>9.3.2.6</t>
  </si>
  <si>
    <t>Pemotonga 1 Buah Pipa HDPE dia. 250 mm</t>
  </si>
  <si>
    <t>9.3.2.7</t>
  </si>
  <si>
    <t>Pemotonga 1 Buah Pipa HDPE dia. 300 mm</t>
  </si>
  <si>
    <t>9.3.2.8</t>
  </si>
  <si>
    <t>Pemotonga 1 Buah Pipa HDPE dia. 400 mm</t>
  </si>
  <si>
    <t>9.3.2.9</t>
  </si>
  <si>
    <t>Pemotonga 1 Buah Pipa HDPE dia. 450 mm</t>
  </si>
  <si>
    <t>9.3.2.10</t>
  </si>
  <si>
    <t>9.3.2.11</t>
  </si>
  <si>
    <t>Pemotonga 1 Buah Pipa HDPE dia. 500 mm</t>
  </si>
  <si>
    <t>Pemotonga 1 Buah Pipa HDPE dia. 600 mm</t>
  </si>
  <si>
    <t>9.3.2.12</t>
  </si>
  <si>
    <t>Pemotonga 1 Buah Pipa HDPE dia. 800 mm</t>
  </si>
  <si>
    <t>9.3.2.13</t>
  </si>
  <si>
    <t>Pemotonga 1 Buah Pipa HDPE dia. 900 mm</t>
  </si>
  <si>
    <t>9.3.2.14</t>
  </si>
  <si>
    <t>Pemotonga 1 Buah Pipa HDPE dia. 1000 mm</t>
  </si>
  <si>
    <t>9.3.2.15</t>
  </si>
  <si>
    <t>Pemotonga 1 Buah Pipa HDPE dia. 1100 mm</t>
  </si>
  <si>
    <t>9.3.2.16</t>
  </si>
  <si>
    <t>Pemotonga 1 Buah Pipa HDPE dia. 1200 mm</t>
  </si>
  <si>
    <t>9.4</t>
  </si>
  <si>
    <t>PIPA DCI (Ductile Cast Iron)</t>
  </si>
  <si>
    <t>Pemasangan Pipa DCI</t>
  </si>
  <si>
    <t>9.4.1</t>
  </si>
  <si>
    <t>9.4.1.1</t>
  </si>
  <si>
    <t>Pemasangan 1 m Pipa DCI Dia. 100 mm</t>
  </si>
  <si>
    <t>Pipa DCI dia. 100 mm</t>
  </si>
  <si>
    <t>9.4.1.2</t>
  </si>
  <si>
    <t>Pemasangan 1 m Pipa DCI Dia. 125 mm</t>
  </si>
  <si>
    <t>Pipa DCI dia. 125 mm</t>
  </si>
  <si>
    <t>9.4.1.3</t>
  </si>
  <si>
    <t>Pemasangan 1 m Pipa DCI Dia. 150 mm</t>
  </si>
  <si>
    <t>Pipa DCI dia. 150 mm</t>
  </si>
  <si>
    <t>9.4.1.4</t>
  </si>
  <si>
    <t>Pemasangan 1 m Pipa DCI Dia. 200 mm</t>
  </si>
  <si>
    <t>Pipa DCI dia. 200 mm</t>
  </si>
  <si>
    <t>9.4.1.5</t>
  </si>
  <si>
    <t>Pemasangan 1 m Pipa DCI Dia. 250 mm</t>
  </si>
  <si>
    <t>Pipa DCI dia. 250 mm</t>
  </si>
  <si>
    <t>9.4.1.6</t>
  </si>
  <si>
    <t>Pemasangan 1 m Pipa DCI Dia. 300 mm</t>
  </si>
  <si>
    <t>Pipa DCI dia. 300 mm</t>
  </si>
  <si>
    <t>9.4.1.7</t>
  </si>
  <si>
    <t>Pemasangan 1 m Pipa DCI Dia. 400 mm</t>
  </si>
  <si>
    <t>Pipa DCI dia. 400 mm</t>
  </si>
  <si>
    <t xml:space="preserve">Excavator </t>
  </si>
  <si>
    <t>9.4.1.8</t>
  </si>
  <si>
    <t>Pemasangan 1 m Pipa DCI Dia. 450 mm</t>
  </si>
  <si>
    <t>Pipa DCI dia. 450 mm</t>
  </si>
  <si>
    <t>9.4.1.9</t>
  </si>
  <si>
    <t>Pemasangan 1 m Pipa DCI Dia. 500 mm</t>
  </si>
  <si>
    <t>Pipa DCI dia. 500 mm</t>
  </si>
  <si>
    <t>9.4.1.10</t>
  </si>
  <si>
    <t>Pemasangan 1 m Pipa DCI Dia. 600 mm</t>
  </si>
  <si>
    <t>Pipa DCI dia. 600 mm</t>
  </si>
  <si>
    <t>9.4.1.11</t>
  </si>
  <si>
    <t>Pemasangan 1 m Pipa DCI Dia. 800 mm</t>
  </si>
  <si>
    <t>Pipa DCI dia. 800 mm</t>
  </si>
  <si>
    <t>9.4.1.12</t>
  </si>
  <si>
    <t>Pemasangan 1 m Pipa DCI Dia. 900 mm</t>
  </si>
  <si>
    <t>9.4.1.13</t>
  </si>
  <si>
    <t>Pipa DCI dia. 900 mm</t>
  </si>
  <si>
    <t>Pemasangan 1 m Pipa DCI Dia. 1000 mm</t>
  </si>
  <si>
    <t>9.4.1.14</t>
  </si>
  <si>
    <t>Pemasangan 1 m Pipa DCI Dia. 1100 mm</t>
  </si>
  <si>
    <t>Pipa DCI dia. 1000 mm</t>
  </si>
  <si>
    <t>Pipa DCI dia. 1100 mm</t>
  </si>
  <si>
    <t>9.4.1.15</t>
  </si>
  <si>
    <t>Pemasangan 1 m Pipa DCI Dia. 1200 mm</t>
  </si>
  <si>
    <t>9.4.2.1</t>
  </si>
  <si>
    <t>9.4.2</t>
  </si>
  <si>
    <t>Pemotongan Pipa PCI</t>
  </si>
  <si>
    <t>Pemotongan 1 buah Pipa PCI  dia. 100 mm</t>
  </si>
  <si>
    <t>9.4.2.2</t>
  </si>
  <si>
    <t>Pemotongan 1 buah Pipa PCI  dia. 125 mm</t>
  </si>
  <si>
    <t>9.4.2.3</t>
  </si>
  <si>
    <t>Pemotongan 1 buah Pipa PCI  dia. 150 mm</t>
  </si>
  <si>
    <t>9.4.2.4</t>
  </si>
  <si>
    <t>Pemotongan 1 buah Pipa PCI  dia. 200 mm</t>
  </si>
  <si>
    <t>9.4.2.5</t>
  </si>
  <si>
    <t>9.4.2.6</t>
  </si>
  <si>
    <t>Pemotongan 1 buah Pipa PCI  dia. 300 mm</t>
  </si>
  <si>
    <t>9.4.2.7</t>
  </si>
  <si>
    <t>Pemotongan 1 buah Pipa PCI  dia. 400 mm</t>
  </si>
  <si>
    <t>9.4.2.8</t>
  </si>
  <si>
    <t>Pemotongan 1 buah Pipa PCI  dia. 450 mm</t>
  </si>
  <si>
    <t>9.4.2.9</t>
  </si>
  <si>
    <t>Pemotongan 1 buah Pipa PCI  dia. 500 mm</t>
  </si>
  <si>
    <t>9.4.2.10</t>
  </si>
  <si>
    <t>Pemotongan 1 buah Pipa PCI  dia. 600 mm</t>
  </si>
  <si>
    <t>9.4.2.11</t>
  </si>
  <si>
    <t>Pemotongan 1 buah Pipa PCI  dia. 800 mm</t>
  </si>
  <si>
    <t>9.4.2.12</t>
  </si>
  <si>
    <t>Pemotongan 1 buah Pipa PCI  dia. 900 mm</t>
  </si>
  <si>
    <t>9.4.2.13</t>
  </si>
  <si>
    <t>Pemotongan 1 buah Pipa PCI  dia. 1000 mm</t>
  </si>
  <si>
    <t>9.4.2.14</t>
  </si>
  <si>
    <t>Pemotongan 1 buah Pipa PCI  dia. 1100 mm</t>
  </si>
  <si>
    <t>9.4.2.15</t>
  </si>
  <si>
    <t>Pemotongan 1 buah Pipa PCI  dia. 1200 mm</t>
  </si>
  <si>
    <t>9.5</t>
  </si>
  <si>
    <t>PIPA BAJA KARBON</t>
  </si>
  <si>
    <t>Pemasangan Pipa Baja Karbon</t>
  </si>
  <si>
    <t>9.5.1</t>
  </si>
  <si>
    <t>9.5.1.1</t>
  </si>
  <si>
    <t>Pemasangan 1 m Pipa Baja Karbon dia. 63 mm</t>
  </si>
  <si>
    <t>Pipa Baja dia. 63 mm</t>
  </si>
  <si>
    <t>9.5.1.2</t>
  </si>
  <si>
    <t>Pemasangan 1 m Pipa Baja Karbon dia. 100 mm</t>
  </si>
  <si>
    <t>Pipa Baja dia. 100 mm</t>
  </si>
  <si>
    <t>9.5.1.3</t>
  </si>
  <si>
    <t>Pemasangan 1 m Pipa Baja Karbon dia. 125 mm</t>
  </si>
  <si>
    <t>Pipa Baja dia. 125 mm</t>
  </si>
  <si>
    <t>9.5.1.4</t>
  </si>
  <si>
    <t>Pemasangan 1 m Pipa Baja Karbon dia. 150 mm</t>
  </si>
  <si>
    <t>Pipa Baja dia. 150 mm</t>
  </si>
  <si>
    <t>9.5.1.5</t>
  </si>
  <si>
    <t>Pemasangan 1 m Pipa Baja Karbon dia. 200 mm</t>
  </si>
  <si>
    <t>Pipa Baja dia. 200 mm</t>
  </si>
  <si>
    <t>9.5.1.6</t>
  </si>
  <si>
    <t>Pemasangan 1 m Pipa Baja Karbon dia. 250 mm</t>
  </si>
  <si>
    <t>Pipa Baja dia. 250 mm</t>
  </si>
  <si>
    <t>9.5.1.7</t>
  </si>
  <si>
    <t>Pemasangan 1 m Pipa Baja Karbon dia. 300 mm</t>
  </si>
  <si>
    <t>9.5.1.8</t>
  </si>
  <si>
    <t>Pemasangan 1 m Pipa Baja Karbon dia. 400 mm</t>
  </si>
  <si>
    <t>9.5.1.9</t>
  </si>
  <si>
    <t>Pemasangan 1 m Pipa Baja Karbon dia. 450 mm</t>
  </si>
  <si>
    <t>9.5.1.10</t>
  </si>
  <si>
    <t>Pemasangan 1 m Pipa Baja Karbon dia. 500 mm</t>
  </si>
  <si>
    <t>9.5.1.11</t>
  </si>
  <si>
    <t>Pemasangan 1 m Pipa Baja Karbon dia. 600 mm</t>
  </si>
  <si>
    <t>9.5.1.12</t>
  </si>
  <si>
    <t>Pemasangan 1 m Pipa Baja Karbon dia. 800 mm</t>
  </si>
  <si>
    <t>9.5.1.13</t>
  </si>
  <si>
    <t>Pemasangan 1 m Pipa Baja Karbon dia. 900 mm</t>
  </si>
  <si>
    <t>9.5.1.14</t>
  </si>
  <si>
    <t>9.5.1.15</t>
  </si>
  <si>
    <t>Pemasangan 1 m Pipa Baja Karbon dia. 1000 mm</t>
  </si>
  <si>
    <t>Pemasangan 1 m Pipa Baja Karbon dia. 1100 mm</t>
  </si>
  <si>
    <t>9.5.1.16</t>
  </si>
  <si>
    <t>Pemasangan 1 m Pipa Baja Karbon dia. 1200 mm</t>
  </si>
  <si>
    <t xml:space="preserve">9.5.2 </t>
  </si>
  <si>
    <t xml:space="preserve">Pemotongan Pipa Baja Karbon </t>
  </si>
  <si>
    <t>9.5.2.1</t>
  </si>
  <si>
    <t>Pipa Baja dia. 300 mm</t>
  </si>
  <si>
    <t>Pipa Baja dia. 400 mm</t>
  </si>
  <si>
    <t>Pipa Baja dia. 500 mm</t>
  </si>
  <si>
    <t>Pipa Baja dia. 600 mm</t>
  </si>
  <si>
    <t>Pipa Baja dia. 800 mm</t>
  </si>
  <si>
    <t>Pipa Baja dia. 900 mm</t>
  </si>
  <si>
    <t>Pipa Baja dia. 1000 mm</t>
  </si>
  <si>
    <t>Pipa Baja dia. 1100 mm</t>
  </si>
  <si>
    <t>Pipa Baja dia. 1200 mm</t>
  </si>
  <si>
    <t>Pipa Baja dia. 450 mm</t>
  </si>
  <si>
    <t>Pemotongan 1 Buah Pipa Baja Karbon dia. 63 mm</t>
  </si>
  <si>
    <t>9.5.2.2</t>
  </si>
  <si>
    <t>Pemotongan 1 Buah Pipa Baja Karbon dia. 100 mm</t>
  </si>
  <si>
    <t>9.5.2.3</t>
  </si>
  <si>
    <t>Pemotongan 1 Buah Pipa Baja Karbon dia. 125 mm</t>
  </si>
  <si>
    <t>9.5.2.4</t>
  </si>
  <si>
    <t>Pemotongan 1 Buah Pipa Baja Karbon dia. 150 mm</t>
  </si>
  <si>
    <t>9.5.2.5</t>
  </si>
  <si>
    <t>Pemotongan 1 Buah Pipa Baja Karbon dia. 200 mm</t>
  </si>
  <si>
    <t>9.5.2.6</t>
  </si>
  <si>
    <t>Pemotongan 1 Buah Pipa Baja Karbon dia. 250 mm</t>
  </si>
  <si>
    <t>9.5.2.7</t>
  </si>
  <si>
    <t>Pemotongan 1 Buah Pipa Baja Karbon dia. 300 mm</t>
  </si>
  <si>
    <t>9.5.2.8</t>
  </si>
  <si>
    <t>Pemotongan 1 Buah Pipa Baja Karbon dia. 400 mm</t>
  </si>
  <si>
    <t>9.5.2.9</t>
  </si>
  <si>
    <t>Pemotongan 1 Buah Pipa Baja Karbon dia. 450 mm</t>
  </si>
  <si>
    <t>9.5.2.10</t>
  </si>
  <si>
    <t>Pemotongan 1 Buah Pipa Baja Karbon dia. 500 mm</t>
  </si>
  <si>
    <t>9.5.2.11</t>
  </si>
  <si>
    <t>Pemotongan 1 Buah Pipa Baja Karbon dia. 600 mm</t>
  </si>
  <si>
    <t>9.5.2.12</t>
  </si>
  <si>
    <t>Pemotongan 1 Buah Pipa Baja Karbon dia. 800 mm</t>
  </si>
  <si>
    <t>9.5.2.13</t>
  </si>
  <si>
    <t>Pemotongan 1 Buah Pipa Baja Karbon dia. 900 mm</t>
  </si>
  <si>
    <t>9.5.2.14</t>
  </si>
  <si>
    <t>Pemotongan 1 Buah Pipa Baja Karbon dia. 1000 mm</t>
  </si>
  <si>
    <t>9.5.2.15</t>
  </si>
  <si>
    <t>Pemotongan 1 Buah Pipa Baja Karbon dia. 1100 mm</t>
  </si>
  <si>
    <t>9.5.2.16</t>
  </si>
  <si>
    <t>Pemotongan 1 Buah Pipa Baja Karbon dia. 1200 mm</t>
  </si>
  <si>
    <t>9.6</t>
  </si>
  <si>
    <t xml:space="preserve">PIPA BETON </t>
  </si>
  <si>
    <t>9.6.1</t>
  </si>
  <si>
    <t xml:space="preserve">Pemasangan Pipa Beton </t>
  </si>
  <si>
    <t>9.6.1.1</t>
  </si>
  <si>
    <t>Pemasangan 1 m' Pipa Beton dia. 200 mm</t>
  </si>
  <si>
    <t>Pipa Beton dia. 200 mm</t>
  </si>
  <si>
    <t>9.6.1.2</t>
  </si>
  <si>
    <t>Pemasangan 1 m' Pipa Beton dia. 300 mm</t>
  </si>
  <si>
    <t>Pipa Beton dia. 300 mm</t>
  </si>
  <si>
    <t>9.6.1.3</t>
  </si>
  <si>
    <t>Pemasangan 1 m' Pipa Beton dia. 400 mm</t>
  </si>
  <si>
    <t>Pipa Beton dia. 400 mm</t>
  </si>
  <si>
    <t>9.6.1.4</t>
  </si>
  <si>
    <t>Pemasangan 1 m' Pipa Beton dia. 500 mm</t>
  </si>
  <si>
    <t>Pipa Beton dia. 500 mm</t>
  </si>
  <si>
    <t>9.6.1.5</t>
  </si>
  <si>
    <t>Pemasangan 1 m' Pipa Beton dia. 600 mm</t>
  </si>
  <si>
    <t>Pipa Beton dia. 600 mm</t>
  </si>
  <si>
    <t>9.6.1.6</t>
  </si>
  <si>
    <t>Pemasangan 1 m' Pipa Beton dia. 700 mm</t>
  </si>
  <si>
    <t>Pipa Beton dia. 700 mm</t>
  </si>
  <si>
    <t>9.6.1.7</t>
  </si>
  <si>
    <t>Pemasangan 1 m' Pipa Beton dia. 800 mm</t>
  </si>
  <si>
    <t>9.6.1.8</t>
  </si>
  <si>
    <t>Pemasangan 1 m' Pipa Beton dia. 1000 mm</t>
  </si>
  <si>
    <t>Pipa Beton dia. 1000 mm</t>
  </si>
  <si>
    <t>Pipa Beton dia. 800 mm</t>
  </si>
  <si>
    <t>9.6.1.9</t>
  </si>
  <si>
    <t>Pemasangan 1 m' Pipa Beton dia. 1200 mm</t>
  </si>
  <si>
    <t>Pipa Beton dia. 1200 mm</t>
  </si>
  <si>
    <t>9.7</t>
  </si>
  <si>
    <t xml:space="preserve">AKSESORIS PIPA </t>
  </si>
  <si>
    <t>9.7.1</t>
  </si>
  <si>
    <t xml:space="preserve">Sambungan Pipa Baru ke Pipa Lama </t>
  </si>
  <si>
    <t>9.7.1.1</t>
  </si>
  <si>
    <t>Penyambungan 1 buah Pipa Baru ke Pipa yang Ada dia. 80 mm</t>
  </si>
  <si>
    <t xml:space="preserve">Sewa Genset </t>
  </si>
  <si>
    <t>Pompa Sedot</t>
  </si>
  <si>
    <t>9.7.1.2</t>
  </si>
  <si>
    <t>Penyambungan 1 buah Pipa Baru ke Pipa yang Ada dia. 100 mm</t>
  </si>
  <si>
    <t>9.7.1.3</t>
  </si>
  <si>
    <t>Penyambungan 1 buah Pipa Baru ke Pipa yang Ada dia. 150 mm</t>
  </si>
  <si>
    <t>9.7.1.4</t>
  </si>
  <si>
    <t>Penyambungan 1 buah Pipa Baru ke Pipa yang Ada dia. 200 mm</t>
  </si>
  <si>
    <t>9.7.1.5</t>
  </si>
  <si>
    <t>9.7.1.6</t>
  </si>
  <si>
    <t>Penyambungan 1 buah Pipa Baru ke Pipa yang Ada dia. 250 mm</t>
  </si>
  <si>
    <t>Penyambungan 1 buah Pipa Baru ke Pipa yang Ada dia. 300 mm</t>
  </si>
  <si>
    <t>9.7.1.7</t>
  </si>
  <si>
    <t>Penyambungan 1 buah Pipa Baru ke Pipa yang Ada dia. 400 mm</t>
  </si>
  <si>
    <t>9.7.1.8</t>
  </si>
  <si>
    <t>Penyambungan 1 buah Pipa Baru ke Pipa yang Ada dia. 450 mm</t>
  </si>
  <si>
    <t>9.7.1.9</t>
  </si>
  <si>
    <t>Penyambungan 1 buah Pipa Baru ke Pipa yang Ada dia. 500 mm</t>
  </si>
  <si>
    <t>9.7.1.10</t>
  </si>
  <si>
    <t>Penyambungan 1 buah Pipa Baru ke Pipa yang Ada dia. 600 mm</t>
  </si>
  <si>
    <t>9.7.1.11</t>
  </si>
  <si>
    <t>Penyambungan 1 buah Pipa Baru ke Pipa yang Ada dia. 700 mm</t>
  </si>
  <si>
    <t>9.7.1.12</t>
  </si>
  <si>
    <t>Penyambungan 1 buah Pipa Baru ke Pipa yang Ada dia. 800 mm</t>
  </si>
  <si>
    <t>9.7.1.13</t>
  </si>
  <si>
    <t>Penyambungan 1 buah Pipa Baru ke Pipa yang Ada dia. 15 mm</t>
  </si>
  <si>
    <t>9.7.1.14</t>
  </si>
  <si>
    <t>Penyambungan 1 buah Pipa Baru ke Pipa yang Ada dia. 20 mm</t>
  </si>
  <si>
    <t>9.7.1.15</t>
  </si>
  <si>
    <t>Penyambungan 1 buah Pipa Baru ke Pipa yang Ada dia. 25 mm</t>
  </si>
  <si>
    <t>9.7.1.16</t>
  </si>
  <si>
    <t>Penyambungan 1 buah Pipa Baru ke Pipa yang Ada dia. 32 mm</t>
  </si>
  <si>
    <t>9.7.1.17</t>
  </si>
  <si>
    <t>Penyambungan 1 buah Pipa Baru ke Pipa yang Ada dia. 40 mm</t>
  </si>
  <si>
    <t>9.7.1.18</t>
  </si>
  <si>
    <t>Penyambungan 1 buah Pipa Baru ke Pipa yang Ada dia. 50 mm</t>
  </si>
  <si>
    <t>9.7.1.19</t>
  </si>
  <si>
    <t>Penyambungan 1 buah Pipa Baru ke Pipa yang Ada dia. 63 mm</t>
  </si>
  <si>
    <t>9.7.2</t>
  </si>
  <si>
    <t xml:space="preserve">Valve </t>
  </si>
  <si>
    <t>9.7.2.1</t>
  </si>
  <si>
    <t>Pemasangan 1 buah Valve dia. 150 mm</t>
  </si>
  <si>
    <t>Valve dia. 150 mm</t>
  </si>
  <si>
    <t>9.7.2.2</t>
  </si>
  <si>
    <t>Pemasangan 1 buah Valve dia. 200 mm</t>
  </si>
  <si>
    <t>Valve dia. 200 mm</t>
  </si>
  <si>
    <t>9.7.2.3</t>
  </si>
  <si>
    <t>Pemasangan 1 buah Valve dia. 250 mm</t>
  </si>
  <si>
    <t>Valve dia. 250 mm</t>
  </si>
  <si>
    <t>9.7.2.4</t>
  </si>
  <si>
    <t>Pemasangan 1 buah Valve dia. 300 mm</t>
  </si>
  <si>
    <t>Valve dia. 300 mm</t>
  </si>
  <si>
    <t>9.7.2.5</t>
  </si>
  <si>
    <t>Pemasangan 1 buah Valve dia. 400 mm</t>
  </si>
  <si>
    <t>Valve dia. 400 mm</t>
  </si>
  <si>
    <t>9.7.2.6</t>
  </si>
  <si>
    <t>Pemasangan 1 buah Valve dia. 450 mm</t>
  </si>
  <si>
    <t>Valve dia. 450 mm</t>
  </si>
  <si>
    <t>9.7.2.7</t>
  </si>
  <si>
    <t>Pemasangan 1 buah Valve dia. 500 mm</t>
  </si>
  <si>
    <t>Valve dia. 500 mm</t>
  </si>
  <si>
    <t>9.7.2.8</t>
  </si>
  <si>
    <t>Pemasangan 1 buah Valve dia. 600 mm</t>
  </si>
  <si>
    <t>Valve dia. 600 mm</t>
  </si>
  <si>
    <t>9.7.2.9</t>
  </si>
  <si>
    <t>Pemasangan 1 buah Valve dia. 700 mm</t>
  </si>
  <si>
    <t>Valve dia. 700 mm</t>
  </si>
  <si>
    <t>9.7.2.10</t>
  </si>
  <si>
    <t>Pemasangan 1 buah Valve dia. 800 mm</t>
  </si>
  <si>
    <t>Valve dia. 800 mm</t>
  </si>
  <si>
    <t>9.7.2.11</t>
  </si>
  <si>
    <t>Pemasangan 1 buah Valve dia. 900 mm</t>
  </si>
  <si>
    <t>Valve dia. 900 mm</t>
  </si>
  <si>
    <t>9.7.2.12</t>
  </si>
  <si>
    <t>Valve dia. 1000 mm</t>
  </si>
  <si>
    <t>9.7.2.13</t>
  </si>
  <si>
    <t>Valve dia. 1100 mm</t>
  </si>
  <si>
    <t>9.7.2.14</t>
  </si>
  <si>
    <t>Valve dia. 1200 mm</t>
  </si>
  <si>
    <t>9.7.2.15</t>
  </si>
  <si>
    <t>Valve dia. 15 mm</t>
  </si>
  <si>
    <t>9.7.2.16</t>
  </si>
  <si>
    <t>Pemasangan 1 buah Valve dia. 20 mm</t>
  </si>
  <si>
    <t>Pemasangan 1 buah Valve dia. 15 mm</t>
  </si>
  <si>
    <t>Pemasangan 1 buah Valve dia. 1200 mm</t>
  </si>
  <si>
    <t>Pemasangan 1 buah Valve dia. 1100 mm</t>
  </si>
  <si>
    <t>Pemasangan 1 buah Valve dia. 1000 mm</t>
  </si>
  <si>
    <t>Valve dia. 20 mm</t>
  </si>
  <si>
    <t>9.7.2.17</t>
  </si>
  <si>
    <t>Pemasangan 1 buah Valve dia. 25 mm</t>
  </si>
  <si>
    <t>Valve dia. 25 mm</t>
  </si>
  <si>
    <t>9.7.2.18</t>
  </si>
  <si>
    <t>Pemasangan 1 buah Valve dia. 32 mm</t>
  </si>
  <si>
    <t>Valve dia. 32 mm</t>
  </si>
  <si>
    <t>9.7.2.19</t>
  </si>
  <si>
    <t>Pemasangan 1 buah Valve dia. 40 mm</t>
  </si>
  <si>
    <t>Valve dia. 40 mm</t>
  </si>
  <si>
    <t>9.7.2.20</t>
  </si>
  <si>
    <t>Pemasangan 1 buah Valve dia. 50 mm</t>
  </si>
  <si>
    <t>Valve dia. 50 mm</t>
  </si>
  <si>
    <t>9.7.2.21</t>
  </si>
  <si>
    <t>Pemasangan 1 buah Valve dia. 63 mm</t>
  </si>
  <si>
    <t>Valve dia. 63 mm</t>
  </si>
  <si>
    <t>9.7.2.22</t>
  </si>
  <si>
    <t>Pemasangan 1 buah Valve dia. 80 mm</t>
  </si>
  <si>
    <t>Valve dia. 80 mm</t>
  </si>
  <si>
    <t>9.7.2.23</t>
  </si>
  <si>
    <t>Pemasangan 1 buah Valve dia. 100 mm</t>
  </si>
  <si>
    <t>Valve dia. 100 mm</t>
  </si>
  <si>
    <t>Valve dia. 125 mm</t>
  </si>
  <si>
    <t>9.7.3</t>
  </si>
  <si>
    <t>Pemasangan Aksesoris Tee</t>
  </si>
  <si>
    <t>9.7.3.1</t>
  </si>
  <si>
    <t>Pemasangan 1 Buah Tee dia. 150 mm</t>
  </si>
  <si>
    <t>Tee dia. 125 mm</t>
  </si>
  <si>
    <t>9.7.3.2</t>
  </si>
  <si>
    <t>Pemasangan 1 Buah Tee dia. 200 mm</t>
  </si>
  <si>
    <t>Tee dia. 20 mm</t>
  </si>
  <si>
    <t>Tee dia. 200 mm</t>
  </si>
  <si>
    <t>9.7.3.3</t>
  </si>
  <si>
    <t>Pemasangan 1 Buah Tee dia. 250 mm</t>
  </si>
  <si>
    <t>Tee dia. 250 mm</t>
  </si>
  <si>
    <t>9.7.3.4</t>
  </si>
  <si>
    <t>Pemasangan 1 Buah Tee dia. 450 mm</t>
  </si>
  <si>
    <t>9.7.3.5</t>
  </si>
  <si>
    <t>Pemasangan 1 Buah Tee dia. 500 mm</t>
  </si>
  <si>
    <t>Tee dia. 500 mm</t>
  </si>
  <si>
    <t>Tee dia. 450 mm</t>
  </si>
  <si>
    <t>9.7.3.6</t>
  </si>
  <si>
    <t>Pemasangan 1 Buah Tee dia. 600 mm</t>
  </si>
  <si>
    <t>9.7.3.7</t>
  </si>
  <si>
    <t>Pemasangan 1 Buah Tee dia. 700 mm</t>
  </si>
  <si>
    <t>Tee dia. 700 mm</t>
  </si>
  <si>
    <t>Tee dia. 600 mm</t>
  </si>
  <si>
    <t>9.7.3.8</t>
  </si>
  <si>
    <t>Pemasangan 1 Buah Tee dia. 800 mm</t>
  </si>
  <si>
    <t>9.7.3.9</t>
  </si>
  <si>
    <t>Tee dia. 800 mm</t>
  </si>
  <si>
    <t>Pemasangan 1 Buah Tee dia. 900 mm</t>
  </si>
  <si>
    <t>Tee dia. 900 mm</t>
  </si>
  <si>
    <t>9.7.3.10</t>
  </si>
  <si>
    <t>Pemasangan 1 Buah Tee dia. 1000 mm</t>
  </si>
  <si>
    <t>Tee dia. 1000 mm</t>
  </si>
  <si>
    <t>9.7.3.11</t>
  </si>
  <si>
    <t>Tee dia. 1100 mm</t>
  </si>
  <si>
    <t>9.7.3.12</t>
  </si>
  <si>
    <t>Pemasangan 1 Buah Tee dia. 1200 mm</t>
  </si>
  <si>
    <t>Pemasangan 1 Buah Tee dia. 1100 mm</t>
  </si>
  <si>
    <t>Tee dia. 1200 mm</t>
  </si>
  <si>
    <t>9.7.3.13</t>
  </si>
  <si>
    <t>Pemasangan 1 Buah Tee dia. 15 mm</t>
  </si>
  <si>
    <t>Tee dia. 15 mm</t>
  </si>
  <si>
    <t>9.7.3.14</t>
  </si>
  <si>
    <t>Pemasangan 1 Buah Tee dia. 20 mm</t>
  </si>
  <si>
    <t>9.7.3.15</t>
  </si>
  <si>
    <t>Pemasangan 1 Buah Tee dia. 25 mm</t>
  </si>
  <si>
    <t>Tee dia. 25 mm</t>
  </si>
  <si>
    <t>9.7.3.16</t>
  </si>
  <si>
    <t>Pemasangan 1 Buah Tee dia. 32 mm</t>
  </si>
  <si>
    <t>Tee dia. 32 mm</t>
  </si>
  <si>
    <t>9.7.3.17</t>
  </si>
  <si>
    <t>Pemasangan 1 Buah Tee dia. 40 mm</t>
  </si>
  <si>
    <t>Tee dia. 40 mm</t>
  </si>
  <si>
    <t>9.7.3.18</t>
  </si>
  <si>
    <t>Pemasangan 1 Buah Tee dia. 50 mm</t>
  </si>
  <si>
    <t>Tee dia. 50 mm</t>
  </si>
  <si>
    <t>9.7.3.19</t>
  </si>
  <si>
    <t>Pemasangan 1 Buah Tee dia. 63 mm</t>
  </si>
  <si>
    <t>Tee dia. 63 mm</t>
  </si>
  <si>
    <t>9.7.3.20</t>
  </si>
  <si>
    <t>Pemasangan 1 Buah Tee dia. 80 mm</t>
  </si>
  <si>
    <t>Tee dia. 80 mm</t>
  </si>
  <si>
    <t>9.7.3.21</t>
  </si>
  <si>
    <t>Pemasangan 1 Buah Tee dia 100 mm</t>
  </si>
  <si>
    <t>Tee dia. 100 mm</t>
  </si>
  <si>
    <t>Pemasangan 1 Buah Tee dia 125 mm</t>
  </si>
  <si>
    <t>9.7.3.22</t>
  </si>
  <si>
    <t>9.7.3.23</t>
  </si>
  <si>
    <t>Pemasangan 1 Buah Tee dia 300 mm</t>
  </si>
  <si>
    <t>Tee dia. 300 mm</t>
  </si>
  <si>
    <t>9.7.3.24</t>
  </si>
  <si>
    <t>Pemasangan 1 Buah Tee dia 400 mm</t>
  </si>
  <si>
    <t>Tee dia. 400 mm</t>
  </si>
  <si>
    <t xml:space="preserve">Sistem Struktur Risha </t>
  </si>
  <si>
    <t xml:space="preserve">Pekerjaan Produksi Panel RISHA </t>
  </si>
  <si>
    <t>10.1.1</t>
  </si>
  <si>
    <t>Pembuatan 1 buah cetakan Panel P1 RISHA (Asumsi 400 Kali Pakai )</t>
  </si>
  <si>
    <t xml:space="preserve">Baja Profil </t>
  </si>
  <si>
    <t>10.1.2</t>
  </si>
  <si>
    <t>Pembuatan 1 buah cetakan Panel P2 RISHA (Asumsi 400 Kali Pakai )</t>
  </si>
  <si>
    <t>10.1.3</t>
  </si>
  <si>
    <t>Pembuatan 1 buah cetakan Panel P3 RISHA (Asumsi 400 Kali Pakai )</t>
  </si>
  <si>
    <t>10.1.4</t>
  </si>
  <si>
    <t xml:space="preserve">Pasangan dan Membuka Cetakan 1 buah Komponen P1 RISHA </t>
  </si>
  <si>
    <t>10.1.5</t>
  </si>
  <si>
    <t xml:space="preserve">Pasangan dan Membuka Cetakan 1 buah Komponen P2 RISHA </t>
  </si>
  <si>
    <t>10.1.6</t>
  </si>
  <si>
    <t xml:space="preserve">Pasangan dan Membuka Cetakan 1 buah Komponen P3 RISHA </t>
  </si>
  <si>
    <t>10.1.7</t>
  </si>
  <si>
    <t>Produksi 1 buah Pael P1</t>
  </si>
  <si>
    <t xml:space="preserve">1 kg Penulangan Slab untuk BjTP atau BjTS diameter &lt; 12 mm, cara Manual </t>
  </si>
  <si>
    <t xml:space="preserve">1 kg Penulangan Wiremesh M6-M10 untuk slab atau dinding atau Ferrocement secara manual </t>
  </si>
  <si>
    <t>Pembuatan 1 buah Cetakan Panel P1 RISHA (Asumsi 400 kali pakai)</t>
  </si>
  <si>
    <t xml:space="preserve">Pemasangan dan membuat cetakan 1 buah komponen P1 RISHA </t>
  </si>
  <si>
    <t xml:space="preserve">1 m3 beton mutu sedang fc 25 Mpa, Slum (100 ±  25) mm, agregat maks 19 mm secara mekanis </t>
  </si>
  <si>
    <t xml:space="preserve">Penulangan/Menebar Beton 1 m3 untuk Kolom Beton Pracetak </t>
  </si>
  <si>
    <t>10.1.8</t>
  </si>
  <si>
    <t>Produksi 1 buah Pael P2</t>
  </si>
  <si>
    <t>Pembuatan 1 buah Cetakan Panel P2 RISHA (Asumsi 400 kali pakai)</t>
  </si>
  <si>
    <t>10.1.9</t>
  </si>
  <si>
    <t>Produksi 1 buah Pael P3</t>
  </si>
  <si>
    <t>Pembuatan 1 buah Cetakan Panel P3 RISHA (Asumsi 400 kali pakai)</t>
  </si>
  <si>
    <t xml:space="preserve">Pemasangan dan membuat cetakan 1 buah komponen P3 RISHA </t>
  </si>
  <si>
    <t>10.2</t>
  </si>
  <si>
    <t xml:space="preserve">Pekerjaan Pengepakan dan Pengiriman Panel Lengkap dengan Aksesoris RISHA </t>
  </si>
  <si>
    <t>10.2.1</t>
  </si>
  <si>
    <t>Pengepakan 1 set Panel dan Aksesoris RISHA T-36</t>
  </si>
  <si>
    <t>Stepping Band Lebar 15 mm</t>
  </si>
  <si>
    <t xml:space="preserve">Palet Kayu uk. 120x120x10 cm </t>
  </si>
  <si>
    <t>10.2.2</t>
  </si>
  <si>
    <t>Pengiriman 1 set Panel dan Aksesoris RISHA T-36</t>
  </si>
  <si>
    <t>Panel P1</t>
  </si>
  <si>
    <t>Panel P2</t>
  </si>
  <si>
    <t>Panel P3</t>
  </si>
  <si>
    <t>10.3</t>
  </si>
  <si>
    <t xml:space="preserve">Pekerjaan Perakitan Panel RISHA </t>
  </si>
  <si>
    <t>10.3.1</t>
  </si>
  <si>
    <t xml:space="preserve">Pekerjaan Perakitan Panel dan Alat Sambung Modul T36 RISHA </t>
  </si>
  <si>
    <t>B.1</t>
  </si>
  <si>
    <t xml:space="preserve">Pengadaan Baut dan Ring </t>
  </si>
  <si>
    <t xml:space="preserve">Ring Plat </t>
  </si>
  <si>
    <t xml:space="preserve">B.2 </t>
  </si>
  <si>
    <t xml:space="preserve">Pengadaan Pelat Strip </t>
  </si>
  <si>
    <t>Pelat Strip t=2,6 mm, L=12 cm</t>
  </si>
  <si>
    <t>Pelat Strip t=2,6 mm, L=14 cm</t>
  </si>
  <si>
    <t>Pelat Strip t=2,6 mm, L=17 cm</t>
  </si>
  <si>
    <t>Pelat Strip t=2,6 mm, L=34 cm</t>
  </si>
  <si>
    <t>B.3</t>
  </si>
  <si>
    <t xml:space="preserve">Pengadaan Angkur Fondasi </t>
  </si>
  <si>
    <t xml:space="preserve">Angkur Baja Full Drat ASTM 307 dia 10 mm Panjang 65 cm </t>
  </si>
  <si>
    <t>10.3.2</t>
  </si>
  <si>
    <t xml:space="preserve">Pekerjaan Perakitan Panel Modul T36 RISHA </t>
  </si>
  <si>
    <t>1.1.3.1</t>
  </si>
  <si>
    <t>1.1.3.3</t>
  </si>
  <si>
    <t>1.1.3.4</t>
  </si>
  <si>
    <t>1.1.3.6</t>
  </si>
  <si>
    <t>1.1.3.11</t>
  </si>
  <si>
    <t>1.1.4</t>
  </si>
  <si>
    <t>bauh</t>
  </si>
  <si>
    <t>Marmer Graphir 10x10 cm</t>
  </si>
  <si>
    <t>Pen kuningan titik acuan</t>
  </si>
  <si>
    <t>Marmer Graphir 12x12 cm</t>
  </si>
  <si>
    <t xml:space="preserve">Pompa Sedot Pasir </t>
  </si>
  <si>
    <t xml:space="preserve">Pompa sedot pasir </t>
  </si>
  <si>
    <t xml:space="preserve">Pompa Lumpur </t>
  </si>
  <si>
    <t xml:space="preserve">Stamper Kuda </t>
  </si>
  <si>
    <t xml:space="preserve">Stamper kodok 150 kg </t>
  </si>
  <si>
    <t xml:space="preserve">Stamper D-Drum </t>
  </si>
  <si>
    <t>Stamper Smooth_Drum</t>
  </si>
  <si>
    <t>1.4</t>
  </si>
  <si>
    <t xml:space="preserve">Mobil Sedot Lumpur </t>
  </si>
  <si>
    <t>Jam</t>
  </si>
  <si>
    <t>1.5</t>
  </si>
  <si>
    <t>Mesin Las Gotextile</t>
  </si>
  <si>
    <t>Flat deck truck 7 ton</t>
  </si>
  <si>
    <t>Geotextile &gt;100 gr/m2</t>
  </si>
  <si>
    <t>Geotextile &gt;400 gr/m2</t>
  </si>
  <si>
    <t xml:space="preserve">Geomembran </t>
  </si>
  <si>
    <t>Geosynthetic Clay Liner</t>
  </si>
  <si>
    <t xml:space="preserve">Angkur M16 </t>
  </si>
  <si>
    <t>Sewa tripot</t>
  </si>
  <si>
    <t>Reng Baja Ringan</t>
  </si>
  <si>
    <t>Alat Penyambung Balok</t>
  </si>
  <si>
    <t>Sepatu pancang beton</t>
  </si>
  <si>
    <t xml:space="preserve">Driver Hammer </t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</si>
  <si>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</t>
    </r>
    <r>
      <rPr>
        <b/>
        <sz val="11"/>
        <color rgb="FF000000"/>
        <rFont val="Arial"/>
        <family val="2"/>
      </rPr>
      <t>28 cm secara mekanis</t>
    </r>
    <r>
      <rPr>
        <b/>
        <sz val="7.8"/>
        <color rgb="FF000000"/>
        <rFont val="Arial"/>
        <family val="2"/>
      </rPr>
      <t xml:space="preserve"> </t>
    </r>
  </si>
  <si>
    <r>
      <t xml:space="preserve">Per m' penetrasi Tiang Beton </t>
    </r>
    <r>
      <rPr>
        <b/>
        <sz val="11"/>
        <color rgb="FF000000"/>
        <rFont val="Calibri"/>
        <family val="2"/>
      </rPr>
      <t>∆</t>
    </r>
    <r>
      <rPr>
        <b/>
        <sz val="7.8"/>
        <color rgb="FF000000"/>
        <rFont val="Arial"/>
        <family val="2"/>
      </rPr>
      <t xml:space="preserve">  32</t>
    </r>
    <r>
      <rPr>
        <b/>
        <sz val="11"/>
        <color rgb="FF000000"/>
        <rFont val="Arial"/>
        <family val="2"/>
      </rPr>
      <t xml:space="preserve"> cm secara mekanis</t>
    </r>
    <r>
      <rPr>
        <b/>
        <sz val="7.8"/>
        <color rgb="FF000000"/>
        <rFont val="Arial"/>
        <family val="2"/>
      </rPr>
      <t xml:space="preserve"> </t>
    </r>
  </si>
  <si>
    <t xml:space="preserve">Alat Penyambung beton </t>
  </si>
  <si>
    <t xml:space="preserve">Alat Penyambung Beton </t>
  </si>
  <si>
    <t>Sepatu Pancang</t>
  </si>
  <si>
    <t>Sepatu pancang</t>
  </si>
  <si>
    <t>Per m' Pengelasan Tiang Beton tebal 10 mm</t>
  </si>
  <si>
    <t>Alat pancang Hidraulik Pile Driver</t>
  </si>
  <si>
    <t>Crawler Crane + Ladder</t>
  </si>
  <si>
    <t xml:space="preserve">Baut </t>
  </si>
  <si>
    <t xml:space="preserve">Kunci Momen </t>
  </si>
  <si>
    <t xml:space="preserve">Baja Profil Siku </t>
  </si>
  <si>
    <t>2.4</t>
  </si>
  <si>
    <t xml:space="preserve">Pekerjaan Struktur Beton Pracetak </t>
  </si>
  <si>
    <t>2.4.1</t>
  </si>
  <si>
    <t>titik</t>
  </si>
  <si>
    <t>Lantai Kerja</t>
  </si>
  <si>
    <t>Lantai kerja</t>
  </si>
  <si>
    <t>Sewa Pipe Support</t>
  </si>
  <si>
    <t>2.5</t>
  </si>
  <si>
    <t>2.6</t>
  </si>
  <si>
    <t>Alat Pancang Mini Pile</t>
  </si>
  <si>
    <t>Alat sambung kayu terbuat dari baja</t>
  </si>
  <si>
    <t>Bambu panjang 4,5 m</t>
  </si>
  <si>
    <t xml:space="preserve">Anyaman Bambu </t>
  </si>
  <si>
    <t>Kawat bendrat</t>
  </si>
  <si>
    <t>Pipa PVC dia. 1"</t>
  </si>
  <si>
    <t>Pipa PVC dia. 2"</t>
  </si>
  <si>
    <t xml:space="preserve">Batu </t>
  </si>
  <si>
    <t>2.7</t>
  </si>
  <si>
    <t>3.1</t>
  </si>
  <si>
    <t xml:space="preserve">PEKERJAAN ARSITEKTUR </t>
  </si>
  <si>
    <t>3.1.3</t>
  </si>
  <si>
    <t>PEKERJAAN INSULASI</t>
  </si>
  <si>
    <t>PEKERJAAN AKSESORIS ATAP</t>
  </si>
  <si>
    <t>PEKERJAAN WATERPROOFING</t>
  </si>
  <si>
    <t>m;'</t>
  </si>
  <si>
    <t>3,5</t>
  </si>
  <si>
    <t>3,5,1</t>
  </si>
  <si>
    <t>3,6</t>
  </si>
  <si>
    <t>Dinding Bata Merah</t>
  </si>
  <si>
    <t>3.6.1.1</t>
  </si>
  <si>
    <t>3.8.20.2</t>
  </si>
  <si>
    <t>3,10</t>
  </si>
  <si>
    <t>n2</t>
  </si>
  <si>
    <t xml:space="preserve">3.17 </t>
  </si>
  <si>
    <t>PEKERJAAN FASAD ( Dalam proses Pengembangan dan Kajian</t>
  </si>
  <si>
    <t xml:space="preserve">PEKERJAAN LANSEKAP </t>
  </si>
  <si>
    <t xml:space="preserve">4.1 </t>
  </si>
  <si>
    <t xml:space="preserve">Pekerjaan Penanaman Taman </t>
  </si>
  <si>
    <t>4.1.1</t>
  </si>
  <si>
    <t xml:space="preserve">HSD Tanam </t>
  </si>
  <si>
    <t>4.1.1.1</t>
  </si>
  <si>
    <t>Harga Satuan Dasar Tanaman Pohon Kecil dari Nursery ke lokasi pekerjaan dengan ukuran Polybag 25 L</t>
  </si>
  <si>
    <t>Satuan</t>
  </si>
  <si>
    <t>Keterangan</t>
  </si>
  <si>
    <t>ASUMSI</t>
  </si>
  <si>
    <t xml:space="preserve">Pengangkutan dilakukan manual </t>
  </si>
  <si>
    <t xml:space="preserve">kondisi jalan : baik </t>
  </si>
  <si>
    <t xml:space="preserve">Jarak Nursery ke lokasi pekerjaan </t>
  </si>
  <si>
    <t>Harga Satuan Dasar Pohon di Nursery</t>
  </si>
  <si>
    <t xml:space="preserve">Harga Satuan Dasar Tukang Tanam </t>
  </si>
  <si>
    <t xml:space="preserve">Harga Satuan Dasar Dump Truck 4 ton </t>
  </si>
  <si>
    <t>km</t>
  </si>
  <si>
    <t xml:space="preserve">Data Lapangan </t>
  </si>
  <si>
    <t>Data Lapangan</t>
  </si>
  <si>
    <t>II</t>
  </si>
  <si>
    <t xml:space="preserve">URUTAN KERJA </t>
  </si>
  <si>
    <t>Pohon yang sudah berada dalam Polybag diangkut dari Nursery masuk ke dalam Dump Truck</t>
  </si>
  <si>
    <t xml:space="preserve">Dump Truck menangkut Poly bag dari Nursery ke lokasi Pekerjaan </t>
  </si>
  <si>
    <t xml:space="preserve">Polybag diturunkan dari Dump Truk di Lokasi Pekerjaan </t>
  </si>
  <si>
    <t>PERHITUNGAN</t>
  </si>
  <si>
    <t>a</t>
  </si>
  <si>
    <t xml:space="preserve">Dump Truck 4 Ton </t>
  </si>
  <si>
    <t>Kapisatas Pengangkutan</t>
  </si>
  <si>
    <t xml:space="preserve">Faktor Efisiensi Alat </t>
  </si>
  <si>
    <t xml:space="preserve">kecepatan rata-rata bermuatan </t>
  </si>
  <si>
    <t xml:space="preserve">kecepata rata-rata kosong </t>
  </si>
  <si>
    <t xml:space="preserve">Kapasitas Angkat Pekerja ( 1 orang) </t>
  </si>
  <si>
    <t xml:space="preserve">Waktu Siklus </t>
  </si>
  <si>
    <t>Muat &amp; bongkar = Vx2/Qz</t>
  </si>
  <si>
    <t xml:space="preserve">Waktu Perjalanan = (L/v1) x 60 </t>
  </si>
  <si>
    <t>Lain-Lain</t>
  </si>
  <si>
    <t>Waktu Siklus = (a) + (b)</t>
  </si>
  <si>
    <t>E08</t>
  </si>
  <si>
    <t>Fa</t>
  </si>
  <si>
    <t>V1</t>
  </si>
  <si>
    <t>V2</t>
  </si>
  <si>
    <t>Qz</t>
  </si>
  <si>
    <t>Ts</t>
  </si>
  <si>
    <t xml:space="preserve"> -</t>
  </si>
  <si>
    <t>Poly bag</t>
  </si>
  <si>
    <t>Km/Jam</t>
  </si>
  <si>
    <t>Polybag/Menit</t>
  </si>
  <si>
    <t>menit</t>
  </si>
  <si>
    <t xml:space="preserve">Rupiah/jam </t>
  </si>
  <si>
    <t xml:space="preserve">muat dan bongka </t>
  </si>
  <si>
    <t>b</t>
  </si>
  <si>
    <t>IV</t>
  </si>
  <si>
    <t xml:space="preserve">HARGA SATUAN DASAR POHON KECIL DI LOKASI PEKERJAAN </t>
  </si>
  <si>
    <t xml:space="preserve">Harga satuan pohon Kecil per buah = harga satuan dasar pohon di Nursery + biaya pengangkutan per polybag </t>
  </si>
  <si>
    <t xml:space="preserve">rupiah </t>
  </si>
  <si>
    <t>Harga Satuan Dasar Tanaman Pohon Sedang dari Nursery ke Lokasi Pekerjaan dengan Ukuran Polybag 50 L</t>
  </si>
  <si>
    <t xml:space="preserve">Harga Satuan Dasar Tenaga Kerja  </t>
  </si>
  <si>
    <t xml:space="preserve">Harga Satuan Dasar Dump Truck 10 ton </t>
  </si>
  <si>
    <t xml:space="preserve">Dump Truck 10 Ton </t>
  </si>
  <si>
    <t>E35</t>
  </si>
  <si>
    <t>4.1.1.2</t>
  </si>
  <si>
    <t>4.1.1.3</t>
  </si>
  <si>
    <t>Harga Satuan Dasar Tanaman Pohon besar dari Nursery ke Lokasi Pekerjaan dengan Ukuran Polybag 100 L</t>
  </si>
  <si>
    <t>5.1.1.1.1</t>
  </si>
  <si>
    <t>5.1.1.1.5</t>
  </si>
  <si>
    <t>Panel Utama Tegangan Menengah</t>
  </si>
  <si>
    <t>Panel Utama Tegangan Rendah</t>
  </si>
  <si>
    <t>MDP Floor Standing</t>
  </si>
  <si>
    <t>Panel Lantai Wall Mounted 800x600x200</t>
  </si>
  <si>
    <t>Panel Lantai Wall Mounted 600x 400 x200</t>
  </si>
  <si>
    <t>Panel Power Gondola termasuk material bantu</t>
  </si>
  <si>
    <t>Panel Power Elektronik termasuk material bantu</t>
  </si>
  <si>
    <t>Pemasangan 1 Unit Panel Kontrol Pompa Transfer, Pompa Kolam Reang,WTP, IPAL,Power Lift</t>
  </si>
  <si>
    <t>Panel Kontrol Pompa</t>
  </si>
  <si>
    <t>Panel Kontrol Power Chiller termasuk material bantu</t>
  </si>
  <si>
    <t>Panel Kontrol Fan Presurisasi termasuk material bantu</t>
  </si>
  <si>
    <t>Pemasanga 1 Unit Stop Kontak (1 P, 10 A, 200 W+ cover,hand Dryer 1 Ph. 1000 w)</t>
  </si>
  <si>
    <t>5.1.7</t>
  </si>
  <si>
    <t>Pemasangan Panel Solar</t>
  </si>
  <si>
    <t>Bak Kontrol Pemeriksaan dari Batu Bata 45 x 45 x 45 cm + Tutup Beton 45 x 45 x 10 cm</t>
  </si>
  <si>
    <t>Pemasangan 1 Unit Diesel Fire Pump Centrifugal End Suction, 1.000 USGPM</t>
  </si>
  <si>
    <t>6.2</t>
  </si>
  <si>
    <t>6.5</t>
  </si>
  <si>
    <t>6.4.6</t>
  </si>
  <si>
    <t>Pipa dci(Ductile Cast Iron)</t>
  </si>
  <si>
    <t>6.4.7</t>
  </si>
  <si>
    <t>6.4.8</t>
  </si>
  <si>
    <t xml:space="preserve">Pipa Karbon </t>
  </si>
  <si>
    <t>6.5.1</t>
  </si>
  <si>
    <t>6.5.1.1</t>
  </si>
  <si>
    <t>6.5.1.2</t>
  </si>
  <si>
    <t>6.5.1.3</t>
  </si>
  <si>
    <t>6.5.1.4</t>
  </si>
  <si>
    <t>6.5.1.5</t>
  </si>
  <si>
    <t>6.5.1.6</t>
  </si>
  <si>
    <t>6.5.1.7</t>
  </si>
  <si>
    <t>6.5.1.8</t>
  </si>
  <si>
    <t>6.5.1.9</t>
  </si>
  <si>
    <t>6.5.1.10</t>
  </si>
  <si>
    <t>6.5.1.11</t>
  </si>
  <si>
    <t>6.5.1.12</t>
  </si>
  <si>
    <t>6.5.1.13</t>
  </si>
  <si>
    <t>6.5.1.14</t>
  </si>
  <si>
    <t>6.5.2</t>
  </si>
  <si>
    <t>6.5.2.1</t>
  </si>
  <si>
    <t>6.5.2.2</t>
  </si>
  <si>
    <t>6.5.2.3</t>
  </si>
  <si>
    <t>6.5.2.4</t>
  </si>
  <si>
    <t>6.5.2.5</t>
  </si>
  <si>
    <t>6.5.2.6</t>
  </si>
  <si>
    <t>6.5.2.7</t>
  </si>
  <si>
    <t>6.5.2.8</t>
  </si>
  <si>
    <t>6.5.2.9</t>
  </si>
  <si>
    <t>6.5.3</t>
  </si>
  <si>
    <t>6.5.3.1</t>
  </si>
  <si>
    <t>6.5.3.2</t>
  </si>
  <si>
    <t>6.5.3.3</t>
  </si>
  <si>
    <t>6.5.3.4</t>
  </si>
  <si>
    <t>6.5.3.5</t>
  </si>
  <si>
    <t>6.5.3.6</t>
  </si>
  <si>
    <t>6.5.3.7</t>
  </si>
  <si>
    <t>6.5.3.8</t>
  </si>
  <si>
    <t>6.5.3.9</t>
  </si>
  <si>
    <t>6.5.3.10</t>
  </si>
  <si>
    <t>6.5.3.11</t>
  </si>
  <si>
    <t>6.5.3.12</t>
  </si>
  <si>
    <t>6.5.3.13</t>
  </si>
  <si>
    <t>6.6.3.14</t>
  </si>
  <si>
    <t>6.5.3.14</t>
  </si>
  <si>
    <t>6.5.4</t>
  </si>
  <si>
    <t>6.5.4.1</t>
  </si>
  <si>
    <t>6.5.4.2</t>
  </si>
  <si>
    <t>6.5.4.3</t>
  </si>
  <si>
    <t>6.5.4.4</t>
  </si>
  <si>
    <t>6.5.4.5</t>
  </si>
  <si>
    <t>6.5.4.6</t>
  </si>
  <si>
    <t>6.5.4.7</t>
  </si>
  <si>
    <t>6.5.4.8</t>
  </si>
  <si>
    <t>6.5.4.9</t>
  </si>
  <si>
    <t>6.5.4.10</t>
  </si>
  <si>
    <t>6.5.4.11</t>
  </si>
  <si>
    <t>6.5.5</t>
  </si>
  <si>
    <t>6.5.4.12</t>
  </si>
  <si>
    <t>6.5.4.13</t>
  </si>
  <si>
    <t>6.5.4.14</t>
  </si>
  <si>
    <t>6.5.4.15</t>
  </si>
  <si>
    <t>6.5.5.1</t>
  </si>
  <si>
    <t>6.5.5.2</t>
  </si>
  <si>
    <t>6.5.5.3</t>
  </si>
  <si>
    <t>6.5.5.4</t>
  </si>
  <si>
    <t>6.5.5.5</t>
  </si>
  <si>
    <t>6.5.5.6</t>
  </si>
  <si>
    <t>6.5.5.7</t>
  </si>
  <si>
    <t>6.5.5.8</t>
  </si>
  <si>
    <t>6.5.5.9</t>
  </si>
  <si>
    <t>6.5.5.10</t>
  </si>
  <si>
    <t>6.5.5.11</t>
  </si>
  <si>
    <t>6.5.5.12</t>
  </si>
  <si>
    <t>6.5.5.13</t>
  </si>
  <si>
    <t>6.5.5.14</t>
  </si>
  <si>
    <t>6.5.6</t>
  </si>
  <si>
    <t>6.5.6.1</t>
  </si>
  <si>
    <t>6.5.6.2</t>
  </si>
  <si>
    <t>6.5.6.3</t>
  </si>
  <si>
    <t>6.5.6.4</t>
  </si>
  <si>
    <t>6.5.6.5</t>
  </si>
  <si>
    <t>6.5.6.6</t>
  </si>
  <si>
    <t>6.5.6.7</t>
  </si>
  <si>
    <t>6.5.6.8</t>
  </si>
  <si>
    <t>6.5.6.9</t>
  </si>
  <si>
    <t>6.5.6.10</t>
  </si>
  <si>
    <t>6.5.6.11</t>
  </si>
  <si>
    <t>6.5.6.12</t>
  </si>
  <si>
    <t>6.5.6.13</t>
  </si>
  <si>
    <t>6.5.6.14</t>
  </si>
  <si>
    <t>6.5.6.15</t>
  </si>
  <si>
    <t>6.5.7</t>
  </si>
  <si>
    <t>6.5.7.1</t>
  </si>
  <si>
    <t>6.5.7.2</t>
  </si>
  <si>
    <t>6.5.7.3</t>
  </si>
  <si>
    <t>6.5.7.4</t>
  </si>
  <si>
    <t>6.5.7.5</t>
  </si>
  <si>
    <t>6.5.7.6</t>
  </si>
  <si>
    <t>6.5.7.7</t>
  </si>
  <si>
    <t>6.5.7.8</t>
  </si>
  <si>
    <t>6.5.7.9</t>
  </si>
  <si>
    <t>6.5.7.10</t>
  </si>
  <si>
    <t>6.5.7.11</t>
  </si>
  <si>
    <t>6.5.7.12</t>
  </si>
  <si>
    <t>6.5.7.13</t>
  </si>
  <si>
    <t>6.5.7.14</t>
  </si>
  <si>
    <t>6.5.7.23</t>
  </si>
  <si>
    <t>6.5.7.24</t>
  </si>
  <si>
    <t>6.5.8</t>
  </si>
  <si>
    <t>6.5.8.1</t>
  </si>
  <si>
    <t>6.5.8.2</t>
  </si>
  <si>
    <t>6.5.8.3</t>
  </si>
  <si>
    <t>6.5.8.4</t>
  </si>
  <si>
    <t>6.5.8.5</t>
  </si>
  <si>
    <t>6.5.8.6</t>
  </si>
  <si>
    <t>6.5.8.7</t>
  </si>
  <si>
    <t>6.5.8.8</t>
  </si>
  <si>
    <t>6.5.8.9</t>
  </si>
  <si>
    <t>6.5.8.10</t>
  </si>
  <si>
    <t>6.5.9</t>
  </si>
  <si>
    <t>6.5.9.1</t>
  </si>
  <si>
    <t>6.5.9.2</t>
  </si>
  <si>
    <t>6.5.9.3</t>
  </si>
  <si>
    <t>6.5.9.4</t>
  </si>
  <si>
    <t>6.5.9.5</t>
  </si>
  <si>
    <t>6.5.9.6</t>
  </si>
  <si>
    <t>6.5.9.7</t>
  </si>
  <si>
    <t>6.5.9.8</t>
  </si>
  <si>
    <t>6.5.9.9</t>
  </si>
  <si>
    <t>6.5.9.10</t>
  </si>
  <si>
    <t>6.5.9.11</t>
  </si>
  <si>
    <t>6.5.9.12</t>
  </si>
  <si>
    <t>6.5.10</t>
  </si>
  <si>
    <t>6.5.10.1</t>
  </si>
  <si>
    <t>6.5.10.3</t>
  </si>
  <si>
    <t>6.5.10.2</t>
  </si>
  <si>
    <t>6.5.10.4</t>
  </si>
  <si>
    <t>6.5.10.5</t>
  </si>
  <si>
    <t>6.5.10.9</t>
  </si>
  <si>
    <t>6.5.10.10</t>
  </si>
  <si>
    <t>6.5.11</t>
  </si>
  <si>
    <t>6.5.11.1</t>
  </si>
  <si>
    <t>6.5.11.2</t>
  </si>
  <si>
    <t>6.5.11.3</t>
  </si>
  <si>
    <t>6.5.11.4</t>
  </si>
  <si>
    <t>6.5.11.5</t>
  </si>
  <si>
    <t>6.5.11.6</t>
  </si>
  <si>
    <t>6.5.11.7</t>
  </si>
  <si>
    <t>6.5.11.8</t>
  </si>
  <si>
    <t>6.5.11.9</t>
  </si>
  <si>
    <t>6.5.12</t>
  </si>
  <si>
    <t>6.5.11.10</t>
  </si>
  <si>
    <t>6.5.11.11</t>
  </si>
  <si>
    <t>6.5.11.12</t>
  </si>
  <si>
    <t>6.5.11.13</t>
  </si>
  <si>
    <t>6.5.12.1</t>
  </si>
  <si>
    <t>6.5.12.2</t>
  </si>
  <si>
    <t>6.5.12.3</t>
  </si>
  <si>
    <t>6.5.12.4</t>
  </si>
  <si>
    <t>6.5.12.5</t>
  </si>
  <si>
    <t>6.5.12.6</t>
  </si>
  <si>
    <t>6.5.12.7</t>
  </si>
  <si>
    <t>6.5.13</t>
  </si>
  <si>
    <t>6.5.13.1</t>
  </si>
  <si>
    <t>6.5.13.2</t>
  </si>
  <si>
    <t>6.5.13.3</t>
  </si>
  <si>
    <t>6.5.13.4</t>
  </si>
  <si>
    <t>6.5.13.5</t>
  </si>
  <si>
    <t>6.5.13.6</t>
  </si>
  <si>
    <t>6.5.13.7</t>
  </si>
  <si>
    <t>6.5.13.8</t>
  </si>
  <si>
    <t>6.5.13.9</t>
  </si>
  <si>
    <t>6.5.14</t>
  </si>
  <si>
    <t>6.5.14.1</t>
  </si>
  <si>
    <t>6.5.14.2</t>
  </si>
  <si>
    <t>6.5.15</t>
  </si>
  <si>
    <t>6.5.14.3</t>
  </si>
  <si>
    <t>6.5.14.4</t>
  </si>
  <si>
    <t>6.5.14.5</t>
  </si>
  <si>
    <t>6.5.14.6</t>
  </si>
  <si>
    <t>6.5.15.1</t>
  </si>
  <si>
    <t>6.5.15.2</t>
  </si>
  <si>
    <t>6.5.16</t>
  </si>
  <si>
    <t>6.5.15.3</t>
  </si>
  <si>
    <t>6.5.16.1</t>
  </si>
  <si>
    <t>6.5.16.2</t>
  </si>
  <si>
    <t>6.5.17</t>
  </si>
  <si>
    <t>6.5.16.3</t>
  </si>
  <si>
    <t>6.5.16.4</t>
  </si>
  <si>
    <t>6.5.16.5</t>
  </si>
  <si>
    <t>6.5.16.6</t>
  </si>
  <si>
    <t>6.5.17.1</t>
  </si>
  <si>
    <t>6.5.17.2</t>
  </si>
  <si>
    <t>6.5.18</t>
  </si>
  <si>
    <t>6.5.17.3</t>
  </si>
  <si>
    <t>6.5.17.4</t>
  </si>
  <si>
    <t>6.5.17.5</t>
  </si>
  <si>
    <t>6.5.17.6</t>
  </si>
  <si>
    <t>6.5.18.1</t>
  </si>
  <si>
    <t>6.5.19</t>
  </si>
  <si>
    <t>6.5.19.1</t>
  </si>
  <si>
    <t>6.5.20</t>
  </si>
  <si>
    <t>6.5.20.1</t>
  </si>
  <si>
    <t>6.5.21</t>
  </si>
  <si>
    <t>6.5.21.1</t>
  </si>
  <si>
    <t>6.5.22</t>
  </si>
  <si>
    <t>6.6.22.1</t>
  </si>
  <si>
    <t>6.5.22.1</t>
  </si>
  <si>
    <t>6.5.23</t>
  </si>
  <si>
    <t>6.5.23.1</t>
  </si>
  <si>
    <t>6.5.23.2</t>
  </si>
  <si>
    <t>6.5.24</t>
  </si>
  <si>
    <t>6.5.24.1</t>
  </si>
  <si>
    <t>6.5.24.2</t>
  </si>
  <si>
    <t>6.5.24.3</t>
  </si>
  <si>
    <t>6.6</t>
  </si>
  <si>
    <t>JALAN PAVING BLOCK</t>
  </si>
  <si>
    <t>7.1.2.3</t>
  </si>
  <si>
    <t>7.2</t>
  </si>
  <si>
    <t>7.3.2</t>
  </si>
  <si>
    <t xml:space="preserve">ton </t>
  </si>
  <si>
    <t>8.1</t>
  </si>
  <si>
    <t>8.2.12</t>
  </si>
  <si>
    <t>8.3.1.6</t>
  </si>
  <si>
    <t>8.3.1.8</t>
  </si>
  <si>
    <t>PEKERJAAN JARINGAN PIPA LUAR GEDUNG</t>
  </si>
  <si>
    <t>Pipa PVC</t>
  </si>
  <si>
    <t>9.3</t>
  </si>
  <si>
    <t>9.3.2</t>
  </si>
  <si>
    <t>9.5.2</t>
  </si>
  <si>
    <t xml:space="preserve">9.7.2 </t>
  </si>
  <si>
    <t>Pemasangan 1 buah Valve dia. 125 mm</t>
  </si>
  <si>
    <t>9.7.2.24</t>
  </si>
  <si>
    <t>10.1</t>
  </si>
  <si>
    <t xml:space="preserve">Baut dan Mur f12 L=4" </t>
  </si>
  <si>
    <t>Baut dan Mur f12, L=6"</t>
  </si>
  <si>
    <t>Baut dan Mur f12, L=7"</t>
  </si>
  <si>
    <t xml:space="preserve">Angkur Baja Full Drat ASTM 307 dia. 10 mm Panjang 35 cm </t>
  </si>
  <si>
    <r>
      <t>Biaya Kapasitas Pekerja</t>
    </r>
    <r>
      <rPr>
        <sz val="11"/>
        <rFont val="Arial"/>
        <family val="2"/>
      </rPr>
      <t xml:space="preserve"> (muat &amp; bongkar)/60 x upah per jam </t>
    </r>
  </si>
  <si>
    <r>
      <rPr>
        <b/>
        <sz val="11"/>
        <rFont val="Arial"/>
        <family val="2"/>
      </rPr>
      <t>Biaya DUMP truck</t>
    </r>
    <r>
      <rPr>
        <sz val="11"/>
        <rFont val="Arial"/>
        <family val="2"/>
      </rPr>
      <t xml:space="preserve"> = Harga satuan dasar Dump Truck x (Ts/60)</t>
    </r>
  </si>
  <si>
    <r>
      <rPr>
        <b/>
        <sz val="11"/>
        <rFont val="Arial"/>
        <family val="2"/>
      </rPr>
      <t>Biaya Pengangkutan per polybag</t>
    </r>
    <r>
      <rPr>
        <sz val="11"/>
        <rFont val="Arial"/>
        <family val="2"/>
      </rPr>
      <t xml:space="preserve"> = (biaya dump Truck + biaya kapasitas pekerja )/ jumlah polybag </t>
    </r>
  </si>
  <si>
    <r>
      <rPr>
        <b/>
        <sz val="11"/>
        <rFont val="Arial"/>
        <family val="2"/>
      </rPr>
      <t xml:space="preserve">Harga satuan pohon Kecil per buah </t>
    </r>
    <r>
      <rPr>
        <sz val="11"/>
        <rFont val="Arial"/>
        <family val="2"/>
      </rPr>
      <t xml:space="preserve">= harga satuan dasar pohon di Nursery + biaya pengangkutan per polybag </t>
    </r>
  </si>
  <si>
    <r>
      <rPr>
        <b/>
        <sz val="11"/>
        <rFont val="Arial"/>
        <family val="2"/>
      </rPr>
      <t>Biaya Kapasitas Pekerja</t>
    </r>
    <r>
      <rPr>
        <sz val="11"/>
        <rFont val="Arial"/>
        <family val="2"/>
      </rPr>
      <t xml:space="preserve"> (muat &amp; bongkar)/60 x upah per jam </t>
    </r>
  </si>
  <si>
    <r>
      <rPr>
        <b/>
        <sz val="11"/>
        <rFont val="Arial"/>
        <family val="2"/>
      </rPr>
      <t xml:space="preserve">Biaya Pengangkutan per polybag </t>
    </r>
    <r>
      <rPr>
        <sz val="11"/>
        <rFont val="Arial"/>
        <family val="2"/>
      </rPr>
      <t xml:space="preserve">= (biaya dump Truck + biaya kapasitas pekerja )/ jumlah polybag </t>
    </r>
  </si>
  <si>
    <r>
      <rPr>
        <b/>
        <sz val="11"/>
        <rFont val="Arial"/>
        <family val="2"/>
      </rPr>
      <t>Harga satuan pohon Kecil per buah</t>
    </r>
    <r>
      <rPr>
        <sz val="11"/>
        <rFont val="Arial"/>
        <family val="2"/>
      </rPr>
      <t xml:space="preserve"> = harga satuan dasar pohon di Nursery + biaya pengangkutan per polybag </t>
    </r>
  </si>
  <si>
    <t>(a)</t>
  </si>
  <si>
    <t>(b)</t>
  </si>
  <si>
    <t>4.1.1.4</t>
  </si>
  <si>
    <t>Harga Satuan Dasar Tanaman Pohon Besar dengan Crane di Lokasi Pekerjaan dengan Ukuran Polybag 100 L</t>
  </si>
  <si>
    <t xml:space="preserve">Pengangkutan Polybag  dilakukan alat berat dan manual </t>
  </si>
  <si>
    <t>Jarak angkut ke Lubang Penanaman</t>
  </si>
  <si>
    <t>Harga Satuan Dasar Mobile Crane 1 Ton</t>
  </si>
  <si>
    <t>E78</t>
  </si>
  <si>
    <t>Polybag berada di Dump Truck di Lokasi Pekerjaan</t>
  </si>
  <si>
    <t>Polybag diikat untuk dikaitkan ke Crane</t>
  </si>
  <si>
    <t>Polybag diturunkan ke Lubang Penanaman</t>
  </si>
  <si>
    <t>Polybag diangkut dari Dump Truck ke Lubang Penanaman dengan Crane</t>
  </si>
  <si>
    <t>Polybag dilepaskan dari Crane</t>
  </si>
  <si>
    <t>Mobile Crane 1 Ton</t>
  </si>
  <si>
    <t>Poly bag/hari</t>
  </si>
  <si>
    <t>Polybag diikat untuk dikaitkan ke crane</t>
  </si>
  <si>
    <t>Polybag diangkut dari Dump Truck dan diturunkan ke Lubang Penanaman</t>
  </si>
  <si>
    <t>( c)</t>
  </si>
  <si>
    <t>Waktu Siklus = (a) + (b) + ( c )</t>
  </si>
  <si>
    <t xml:space="preserve"> (d)</t>
  </si>
  <si>
    <t>Kapasitas Produksi = Fa x 60 / Ts</t>
  </si>
  <si>
    <t>Koefisien Alat
(1 /kapasitas produksi)</t>
  </si>
  <si>
    <t xml:space="preserve">Polibag/jam </t>
  </si>
  <si>
    <t>Biaya Sewa Crane per Polybag
(Koefisien Alat x Harga Satuan Dasar Mobile Crane 1 ton)</t>
  </si>
  <si>
    <t>Rupiah/Polybag</t>
  </si>
  <si>
    <t>4.1.1.5</t>
  </si>
  <si>
    <t>Harga Satuan Dasar Sewa Water Truck untuk Penyiraman per hari</t>
  </si>
  <si>
    <t>Dilakukan dengan Water Truck untuk mengambil air dari luar lokasi pekerjaan dan menyiramkan tanaman di lokasi pekerjaan</t>
  </si>
  <si>
    <t>Pengadaan Air Bersih dalam Tangki Water Truck di luar lokasi pekerjaan</t>
  </si>
  <si>
    <t>Harga Satuan Dasar Pekerja (Kenek)</t>
  </si>
  <si>
    <t>Harga Satuan Dasar Water Truck 5000 Liter</t>
  </si>
  <si>
    <t>data di wilayah DKI Jakarta</t>
  </si>
  <si>
    <t>Data lapangan di wilayah DKI Jakarat</t>
  </si>
  <si>
    <t>Sumber air berada di luar Lokasi Pekerjaan</t>
  </si>
  <si>
    <t>Air diisi ke tangki Water Truck dengan pompa yang berada di Water Truck</t>
  </si>
  <si>
    <t>Air dalam tangki diangkut dari luar lokasi pekerjaan ke lokasi pekerjaan</t>
  </si>
  <si>
    <t>Air disiramkan dari tangki Water Truck ke area tanam</t>
  </si>
  <si>
    <t>Water Truck 5000 Liter</t>
  </si>
  <si>
    <t>Kebutuhan air</t>
  </si>
  <si>
    <t>Kapasitas tangki air Water Truck</t>
  </si>
  <si>
    <t>Kapasitas pengangkutan air</t>
  </si>
  <si>
    <t>liter/m2</t>
  </si>
  <si>
    <t>data standar</t>
  </si>
  <si>
    <t>reet/hari</t>
  </si>
  <si>
    <t>Kapasitas penyiraman</t>
  </si>
  <si>
    <t>m2/hari</t>
  </si>
  <si>
    <t>Depresiasi</t>
  </si>
  <si>
    <t>Depresiasi/bulan (umur ekonomis truck 5 tahun)</t>
  </si>
  <si>
    <t>Rupiah/bulan</t>
  </si>
  <si>
    <t>Biaya KIR/bulan</t>
  </si>
  <si>
    <t>Depresiasi / hari (depresiasi per bulan + biaya KIR)</t>
  </si>
  <si>
    <t>Rupiah/hari</t>
  </si>
  <si>
    <t>Biaya Water Truck (depresiasi x kapasitas pengangkutan)</t>
  </si>
  <si>
    <t xml:space="preserve">Rupiah/hari </t>
  </si>
  <si>
    <t>Maintenance Truck &amp; BBM</t>
  </si>
  <si>
    <t>BBM / bulan / Truck</t>
  </si>
  <si>
    <t xml:space="preserve">Rupiah/bulan </t>
  </si>
  <si>
    <t>Biaya maintenance Truck / bulan / Truck</t>
  </si>
  <si>
    <t>Biaya Maintenance Truck &amp; BBM / bulan</t>
  </si>
  <si>
    <t>Biaya Maintenance Truck &amp; BBM / hari</t>
  </si>
  <si>
    <t>Total Biaya Maintenance &amp; BBM x kapasitas pengangkutan / hari</t>
  </si>
  <si>
    <t>Kapasitas Pekerja</t>
  </si>
  <si>
    <t>Jumlah pekerja/truck</t>
  </si>
  <si>
    <t>orang</t>
  </si>
  <si>
    <t xml:space="preserve">supir da kenek </t>
  </si>
  <si>
    <t>Total pekerja/hari</t>
  </si>
  <si>
    <t xml:space="preserve">orang </t>
  </si>
  <si>
    <t>Total biaya pekerja/hari</t>
  </si>
  <si>
    <r>
      <t>Total Biaya Water Truck/hari =</t>
    </r>
    <r>
      <rPr>
        <u/>
        <sz val="11"/>
        <rFont val="Arial"/>
        <family val="2"/>
      </rPr>
      <t>Biaya dengan depresiasi + biaya maintenance &amp; BBM + biaya pekerja</t>
    </r>
  </si>
  <si>
    <t>Koefisien Alat</t>
  </si>
  <si>
    <t>hari/m2</t>
  </si>
  <si>
    <t>4.1.2</t>
  </si>
  <si>
    <t>Penanaman Pohon</t>
  </si>
  <si>
    <t>4.1.2.1</t>
  </si>
  <si>
    <t>Penanaman 1 buah pohon kecil Aggur Terompet (Tecoma stans) diameter 1-2 cm, tinggi 1-2 meter, polybag 15 L</t>
  </si>
  <si>
    <t xml:space="preserve">Pohon kecil Anggur terompet </t>
  </si>
  <si>
    <t xml:space="preserve">Steger </t>
  </si>
  <si>
    <t>Bambu panjang 2 meter</t>
  </si>
  <si>
    <t xml:space="preserve">Media Tanam </t>
  </si>
  <si>
    <t xml:space="preserve">pupuk organik </t>
  </si>
  <si>
    <t>c</t>
  </si>
  <si>
    <t>bambu panjang 2 meter</t>
  </si>
  <si>
    <t xml:space="preserve">Tali Ijuk </t>
  </si>
  <si>
    <t xml:space="preserve">Pupuk Organik </t>
  </si>
  <si>
    <t xml:space="preserve">Kompos </t>
  </si>
  <si>
    <t xml:space="preserve">kompos </t>
  </si>
  <si>
    <t xml:space="preserve">Anti Rayap tanah </t>
  </si>
  <si>
    <t>4.1.2.2</t>
  </si>
  <si>
    <t>Penaman 1 buah pohon kecil pucuk merah diameter 2-3 cm, tinggi 1-2 meter polibag 25 L</t>
  </si>
  <si>
    <t xml:space="preserve">Pohon kecil Pucuk merah </t>
  </si>
  <si>
    <t xml:space="preserve">Pupuk organik </t>
  </si>
  <si>
    <t>4.1.2.3</t>
  </si>
  <si>
    <t>Penaman 1 buah pohon sedang Ketapang Kencana diameter 3-5 cm, tinggi 3-6 meter polibag 50 L</t>
  </si>
  <si>
    <t xml:space="preserve">Pohon sedang Ketapang Kencana </t>
  </si>
  <si>
    <t>4.1.2.4</t>
  </si>
  <si>
    <t>Penaman 1 buah pohon Sedang Tabebuya diameter 5-7 cm, tinggi 3-6 meter polibag 75 L</t>
  </si>
  <si>
    <t>Pohon sedang Tabebuya</t>
  </si>
  <si>
    <t>Pohon Besar Kamboja</t>
  </si>
  <si>
    <t>Penaman 1 buah pohon Besar Kamboja diameter 7-15 cm, tinggi 6 meter polibag 100 L</t>
  </si>
  <si>
    <t>4.1.2.5</t>
  </si>
  <si>
    <t>4.1.2.6</t>
  </si>
  <si>
    <t>Penaman 1 buah pohon Besar beringin diameter 15-20 cm, tinggi 6 meter polibag 150 L</t>
  </si>
  <si>
    <t>Pohon Besar Beringin</t>
  </si>
  <si>
    <t>4.1.2.7</t>
  </si>
  <si>
    <t>Penaman 1 buah pohon Besar Pulai diameter 20-25 cm, tinggi 6 meter polibag 200 L</t>
  </si>
  <si>
    <t>Pohon Besar Pulai</t>
  </si>
  <si>
    <t>4.1.2.8</t>
  </si>
  <si>
    <t>Penaman 1 buah pohon BesarTrembesi diameter 25-30 cm, tinggi 6 meter polibag 250 L</t>
  </si>
  <si>
    <t>Pohon Besar Trembesi</t>
  </si>
  <si>
    <t>4.1.3</t>
  </si>
  <si>
    <t>Penanaman Palem</t>
  </si>
  <si>
    <t>4.1.3.1</t>
  </si>
  <si>
    <t>Penaman 1 buah Palem Kecil Palem Wregu diameter s.d 5 cm, tinggi maksimal  1,5 meter polibag 50 L</t>
  </si>
  <si>
    <t>Palem Kecil Palem Wregu</t>
  </si>
  <si>
    <t>4.1.3.2</t>
  </si>
  <si>
    <t>Penaman 1 buah Palem Kecil Palem Kuning diameter 5- 15 cm, tinggi maksimum  1,5 meter polibag 75 L</t>
  </si>
  <si>
    <t>Palem Kecil Palem Kuning</t>
  </si>
  <si>
    <t>4.1.3.3</t>
  </si>
  <si>
    <t>Penanaman 1 buah Palem Besar Ekor Tupai diameter 15 cm, tiggi diatas 1,5 meter polybag 100 L</t>
  </si>
  <si>
    <t xml:space="preserve">Palem Besar Palem Ekor Tupai </t>
  </si>
  <si>
    <t>4.1.3.4</t>
  </si>
  <si>
    <t>Penanaman 1 buah Palem Besar Kelapa diamter 15-20 cm, tinggi diatas 1,5 meterPolybag 150 L</t>
  </si>
  <si>
    <t xml:space="preserve">Palem Besar Kelapa </t>
  </si>
  <si>
    <t>4.1.3.5</t>
  </si>
  <si>
    <t>Penanaman 1 buah Palem Besar Palem Botol diamter 20-25 cm, tinggi diatas 1,5 meter Polybag 200 L</t>
  </si>
  <si>
    <t xml:space="preserve">Palem Besar Palem Botol </t>
  </si>
  <si>
    <t>4.1.3.6</t>
  </si>
  <si>
    <t>Penanaman 1 buah Palem Besar Palem Sadeng diamter 25-30 cm, tinggi diatas 1,5 meter Polybag 250 L</t>
  </si>
  <si>
    <t>Palem Besar Palem Sadeng</t>
  </si>
  <si>
    <t>4.1.4</t>
  </si>
  <si>
    <t xml:space="preserve">Penanama Semak </t>
  </si>
  <si>
    <t>4.1.4.1</t>
  </si>
  <si>
    <t xml:space="preserve">Penanaman 1 m2 Semak, Pacing (costus sp.), 25 buah/m2, Polybag 5 L </t>
  </si>
  <si>
    <t xml:space="preserve">Semak Pacing </t>
  </si>
  <si>
    <t xml:space="preserve">MATERIAL LANSEKAP </t>
  </si>
  <si>
    <t>4.1.4.2</t>
  </si>
  <si>
    <t xml:space="preserve">Penanaman 1 m2 Semak, Capit Udang, 16 buah/m2, Polybag 11 L </t>
  </si>
  <si>
    <t>Semak Capit Udang</t>
  </si>
  <si>
    <t>4.1.4.3</t>
  </si>
  <si>
    <t xml:space="preserve">Penanaman 1 m2 Semak, Bunga  Kertas, 9 buah/m2, Polybag 20 L </t>
  </si>
  <si>
    <t>4.1.5</t>
  </si>
  <si>
    <t>Penanaman Penutup Tanah (Ground Cover)</t>
  </si>
  <si>
    <t>4.1.5.1</t>
  </si>
  <si>
    <t>Penanaman 1 m2 Penutup tanah Kacang Hias 25 buah/m2, Polybag 0,5 L</t>
  </si>
  <si>
    <t xml:space="preserve">Penutup Tanah Kacang Hias </t>
  </si>
  <si>
    <t>4.1.6</t>
  </si>
  <si>
    <t xml:space="preserve">Penanaman Rumput </t>
  </si>
  <si>
    <t>4.1.6.1</t>
  </si>
  <si>
    <t xml:space="preserve">Penanaman 1 m2 rumput </t>
  </si>
  <si>
    <t xml:space="preserve">Rumput </t>
  </si>
  <si>
    <t>4.1.7</t>
  </si>
  <si>
    <t xml:space="preserve">Penanaman pada Lahan Miring/Kelerengan </t>
  </si>
  <si>
    <t>4.1.7.1</t>
  </si>
  <si>
    <r>
      <t>Penanaman pada Lereng Tanah 1:2 (13-26,6</t>
    </r>
    <r>
      <rPr>
        <b/>
        <sz val="11"/>
        <color rgb="FF000000"/>
        <rFont val="Calibri"/>
        <family val="2"/>
      </rPr>
      <t>° ), Metode Hydroseeding per m2 permukaan lereng</t>
    </r>
  </si>
  <si>
    <t xml:space="preserve">Matras Tipe I, Termasuk angkur / penguat matras </t>
  </si>
  <si>
    <t>Bibit Vegetasi (Biji Rumput)</t>
  </si>
  <si>
    <t xml:space="preserve">Mulsa </t>
  </si>
  <si>
    <t xml:space="preserve">Pupuk anorganik </t>
  </si>
  <si>
    <t xml:space="preserve">Sewa Mesin Hydroseeding 2000L </t>
  </si>
  <si>
    <t xml:space="preserve">Perekat Campuran Hydroseeding </t>
  </si>
  <si>
    <t>4.1.7.2</t>
  </si>
  <si>
    <t xml:space="preserve">Penanama pada Lereng Tanah 1:2 (13-26,6° ), Metode Taplok Per m2 Permukaan lereng </t>
  </si>
  <si>
    <t xml:space="preserve">Perekat Matras Perkuatas </t>
  </si>
  <si>
    <t>4.1.7.3</t>
  </si>
  <si>
    <t xml:space="preserve">Penanama pada Lereng Tanah 1:1 (26-45° ), Metode Hydroseeding per m2 Permukaan lereng </t>
  </si>
  <si>
    <t xml:space="preserve">Matras Tipe II, Termasuk angkur / penguat matras </t>
  </si>
  <si>
    <t>4.1.7.5</t>
  </si>
  <si>
    <t xml:space="preserve">Matras Tipe III, Termasuk angkur / penguat matras </t>
  </si>
  <si>
    <t>4.1.7.4</t>
  </si>
  <si>
    <t xml:space="preserve">Penanama pada Lereng Tanah 1:1 (26,5-45° ), Metode Taplok Per m2 Permukaan lereng </t>
  </si>
  <si>
    <t xml:space="preserve">Penanama pada Lereng Tanah dan atau kombinasi tanah dan batuan 1:0,5  (45-63° ), Metode Hydroseeding per m2 Permukaan lereng </t>
  </si>
  <si>
    <t>4.1.7.6</t>
  </si>
  <si>
    <t>Penanama pada Lereng Tanah dan atau kombinasi tanah dan batuan 1:0,5  (45-63° ), Metode Taplok per m2 permukaan lereng</t>
  </si>
  <si>
    <t>4.1.7.7</t>
  </si>
  <si>
    <t>Penanama pada Lereng Tanah  1:2  (13-26,5° ), Metode Hydroseeding per m2 Permukaan lereng (mengguakan jenis biji legume crop cover/LCC)</t>
  </si>
  <si>
    <t>Bibit Vegetasi (Biji Legume Crop Cover/LCC)</t>
  </si>
  <si>
    <t>Penanama pada Lereng Tanah dan atau kombinasi tanah dan batuan 1:2  (13-26,5° ), Metode Taplok per m2 permukaan lereng (Menggunakan Biji Lagume Crop Cover / LCC)</t>
  </si>
  <si>
    <t>4.1.7.9</t>
  </si>
  <si>
    <t>Penanama pada Lereng Tanah  1:1  (26,5-45° ), Metode Hydroseeding per m2 Permukaan lereng (mengguakan jenis biji legume crop cover/LCC)</t>
  </si>
  <si>
    <t>Penanama pada Lereng Tanah dan atau kombinasi tanah dan batuan 1:1  (26,5-45° ), Metode Taplok per m2 permukaan lereng (Menggunakan Biji Lagume Crop Cover / LCC)</t>
  </si>
  <si>
    <t>4.1.7.10</t>
  </si>
  <si>
    <t>4.1.7.11</t>
  </si>
  <si>
    <t>Penanama pada Lereng Tanah dan atau Kombinasi tanah dan batuan   1:0,5  (45-63° ), Metode Hydroseeding per m2 Permukaan lereng (mengguakan jenis biji legume crop cover/LCC)</t>
  </si>
  <si>
    <t>4.1.7.12</t>
  </si>
  <si>
    <t>Penanama pada Lereng Tanah dan atau kombinasi tanah dan batuan 1:0,5  (45-63° ), Metode Taplok per m2 permukaan lereng (Menggunakan Biji Lagume Crop Cover / LCC)</t>
  </si>
  <si>
    <t>4.1.8</t>
  </si>
  <si>
    <t xml:space="preserve">Pengolaha Tanah berPH tidak Subur </t>
  </si>
  <si>
    <t>4.1.8.1</t>
  </si>
  <si>
    <t>Pengolahan Tanah berPH 4,50-5,50 dan bertekstur Pasir 60,01%-100,00% atau tanah sandy per m3</t>
  </si>
  <si>
    <t xml:space="preserve">Material Organik </t>
  </si>
  <si>
    <t xml:space="preserve">Kapur </t>
  </si>
  <si>
    <t>4.1.8.2</t>
  </si>
  <si>
    <t>Pengolahan Tanah berPH 4,50-5,50 dan bertekstur Pasir 40,01%-60,00% atau tanah sandy loam per m3</t>
  </si>
  <si>
    <t>4.1.8.3</t>
  </si>
  <si>
    <t>Pengolahan Tanah berPH 4,50-5,50 dan bertekstur Pasir 60,01%-100,00% atau tanah sandy loam to Clay Loam per m3</t>
  </si>
  <si>
    <t>4.1.8.4</t>
  </si>
  <si>
    <t>Pengolahan Tanah berPH 3,50-4,49 dan bertekstur liat 60,01%-100,00% atau tanah sandy per m3</t>
  </si>
  <si>
    <t>4.1.8.5</t>
  </si>
  <si>
    <t>Pengolahan Tanah berPH 3,50-4,49 dan bertekstur liat 40,01%-60,00% atau tanah sandy per m3</t>
  </si>
  <si>
    <t>4.1.8.6</t>
  </si>
  <si>
    <t>Pengolahan Tanah berPH 3,50-4,49 dan bertekstur liat 60,01%-10,00% atau tanah loam to clay per m3</t>
  </si>
  <si>
    <t>4.1.8.7</t>
  </si>
  <si>
    <t>Pengolahan Tanah berPH &gt; 7,5 per m3</t>
  </si>
  <si>
    <t xml:space="preserve">sulfur </t>
  </si>
  <si>
    <t xml:space="preserve">Sulfur </t>
  </si>
  <si>
    <t>4.1.8.8</t>
  </si>
  <si>
    <t>Pengolahan Tanah berPH &gt; 7,5 dan bertekstur Pasir 60,01%-100,00% atau tanah sandy  per m3</t>
  </si>
  <si>
    <t>4.1.8.9</t>
  </si>
  <si>
    <t>Pengolahan Tanah berPH &gt; 7,5 dan bertekstur Pasir 40,01%-60,00% atau tanah sandy  per m3</t>
  </si>
  <si>
    <t>4.1.8.10</t>
  </si>
  <si>
    <t>Pengolahan Tanah berPH &gt; 7,5 dan bertekstur Pasir 60,01%-100,00% atau tanah Loam to Clay Loam  per m3</t>
  </si>
  <si>
    <t>4.1.9</t>
  </si>
  <si>
    <t xml:space="preserve">Pengolahan Tanah Bertekstur Tidak Subur </t>
  </si>
  <si>
    <t>4.1.9.1</t>
  </si>
  <si>
    <t>Pengolahan Tanah bertekstur  liat  40,01%-60,00% atau tanah Sandy per m3</t>
  </si>
  <si>
    <t>4.1.9.2</t>
  </si>
  <si>
    <t>Pengolahan Tanah bertekstur  liat  60,01%-100,00% atau tanah Sandy Loam per m3</t>
  </si>
  <si>
    <t>4.1.9.3</t>
  </si>
  <si>
    <t>Pengolahan Tanah bertekstur  liat  60,01%-100,00% atau tanah Loam to Clay Loam per m3</t>
  </si>
  <si>
    <t>4.1.10</t>
  </si>
  <si>
    <t>Penyiraman Pada Tanah Datar (Lahan Subur)</t>
  </si>
  <si>
    <t>4.1.10.1</t>
  </si>
  <si>
    <t>Peyiraman untuk 1 hari ( dengan selang plastik 3/4 ich) untuk 1 buah pohon/palem</t>
  </si>
  <si>
    <t>Air Bersih</t>
  </si>
  <si>
    <t>4.1.10.2</t>
  </si>
  <si>
    <t>4.1.10.3</t>
  </si>
  <si>
    <t xml:space="preserve">Peyiraman untuk 1 m2 Semak/Penutup tanah untuk 1 hari ( dengan selang plastik 3/4 ich) </t>
  </si>
  <si>
    <t xml:space="preserve">Peyiraman untuk 1 m2 Rumput untuk 1 hari ( dengan selang plastik 3/4 ich) </t>
  </si>
  <si>
    <t>4.1.10.4</t>
  </si>
  <si>
    <t xml:space="preserve">Peyiraman untuk 1 m2 Semak/Penutup Tanah  untuk 1 hari ( dengan Sprinkler) *Sistem Sprinkler tersedia </t>
  </si>
  <si>
    <t>4.1.10.5</t>
  </si>
  <si>
    <t xml:space="preserve">Peyiraman untuk 1 m2 Rumput untuk 1 hari ( dengan Sprinkler) *Sistem Sprinkler tersedia </t>
  </si>
  <si>
    <t>4.1.11</t>
  </si>
  <si>
    <t>Penyiraman pada Tanah Tidak Subur di Lahan Datar</t>
  </si>
  <si>
    <t>4.1.11.1</t>
  </si>
  <si>
    <t>Penyiraman untuk 1 hari (dengan Selang Plastik 3/4 inch) untuk 1 buah pohon/palem di tanah tidak subur di lahan datar dan tidak memiliki jaringa air yang baik</t>
  </si>
  <si>
    <t xml:space="preserve">catatan : *) jika sumber air dari luar lokasi pekerjaan </t>
  </si>
  <si>
    <t xml:space="preserve">Water Truck </t>
  </si>
  <si>
    <t>4.1.11.2</t>
  </si>
  <si>
    <t>Penyiraman untuk 1 hari (dengan Selang Plastik 3/4 inch) untuk 1 m2 Semak/Penutup tanah di tanah tidak subur di lahan datar dan tidak memiliki jaringa air yang baik</t>
  </si>
  <si>
    <t>4.1.11.3</t>
  </si>
  <si>
    <t>Penyiraman untuk 1 hari (dengan Selang Plastik 3/4 inch) untuk 1 m2 Rumput  di tanah tidak subur di lahan datar dan tidak memiliki jaringa air yang baik</t>
  </si>
  <si>
    <t>4.1.11.4</t>
  </si>
  <si>
    <t>Penyiraman untuk 1 hari (denganSprinkler) untuk 1 m2 Semak/Penutup Tanah di tanah tidak subur di lahan datar dan tidak memiliki jaringa air yang baik</t>
  </si>
  <si>
    <t>4.1.11.5</t>
  </si>
  <si>
    <t>Penyiraman untuk 1 hari (denganSprinkler) untuk 1 m2 Rumputdi tanah tidak subur di lahan datar dan tidak memiliki jaringa air yang baik</t>
  </si>
  <si>
    <t>4.1.11.6</t>
  </si>
  <si>
    <t>4.1.11.7</t>
  </si>
  <si>
    <t>Penyiraman untuk 1 hari (denganSelang Plastik 3/4 inch) untuk 1 m2 Semak/Penutup Tanah di tanah  subur di lahan datar dan memiliki jaringa air yang baik</t>
  </si>
  <si>
    <t>Penyiraman untuk 1 hari (denganSelang Plastik 3/4 inch) untuk 1 buah Pohon/Palem di tanah  subur di lahan datar dan memiliki jaringa air yang baik</t>
  </si>
  <si>
    <t>4.1.11.8</t>
  </si>
  <si>
    <t>Penyiraman untuk 1 hari (denganSelang Plastik 3/4 inch) untuk 1 m2 Rumput di tanah  subur di lahan datar dan memiliki jaringa air yang baik</t>
  </si>
  <si>
    <t>4.1.11.9</t>
  </si>
  <si>
    <t>Penyiraman untuk 1 hari (denganSprinkler ) untuk 1 m2 Semak/Penutup Tanah di tanah  subur di lahan datar dan memiliki jaringa air yang baik</t>
  </si>
  <si>
    <t>4.1.11.10</t>
  </si>
  <si>
    <t>Penyiraman untuk 1 hari (denganSprinkler ) untuk 1 m2 Rumput di tanah  subur di lahan datar dan memiliki jaringa air yang baik</t>
  </si>
  <si>
    <t xml:space="preserve">4.1.12 </t>
  </si>
  <si>
    <t xml:space="preserve">Penyiraman pada Tanah Subur di Lahan Miring/Kelerengan </t>
  </si>
  <si>
    <t>4.1.12.1</t>
  </si>
  <si>
    <t>Penyiraman untuk 1 hari di Tanah Subur di Kerengan Tanah 1:2 (13-26,6° ) Per M2</t>
  </si>
  <si>
    <t>Penyiraman untuk 1 hari di Tanah Subur di Kerengan Tanah 1:2 (26,5-45° ) Per M2</t>
  </si>
  <si>
    <t>Penyiraman untuk 1 hari di Tanah Subur di Kerengan Tanah 1:0,5 (45-63° ) Per M2</t>
  </si>
  <si>
    <t>4.1.13</t>
  </si>
  <si>
    <t xml:space="preserve">Penyiraman pada Tanah Tidak Subur di Lahan Miring/Kelerengan </t>
  </si>
  <si>
    <t>4.1.13.1</t>
  </si>
  <si>
    <t>Penyiraman untuk 1 hari di Tanah Tidak Subur di Kerengan Tanah 1:2 (13-26,5° ) Per M2</t>
  </si>
  <si>
    <t>4.1.13.2</t>
  </si>
  <si>
    <t>Penyiraman untuk 1 hari di Tanah Tidak Subur di Kerengan Tanah 1:1 (26,5-45° ) Per M2</t>
  </si>
  <si>
    <t>4.1.13.3</t>
  </si>
  <si>
    <t>Penyiraman untuk 1 hari di Tanah Tidak Subur di Kerengan Tanah 1:0,5 (45-63° ) Per M2</t>
  </si>
  <si>
    <t>4.1.13.4</t>
  </si>
  <si>
    <t xml:space="preserve">Penyiraman untuk 1 hari di Tanah Tidak Subur di Kerengan Tanah 1:2 (13-26,5° ) Per M2 untuk sumber air tersedia dilokasi pekerjaan </t>
  </si>
  <si>
    <t>4.1.13.5</t>
  </si>
  <si>
    <t>4.1.13.6</t>
  </si>
  <si>
    <t xml:space="preserve">Penyiraman untuk 1 hari di Tanah Tidak Subur di Kerengan Tanah 1:0,5 (45-63° ) Per M2 untuk sumber air tersedia dilokasi pekerjaan </t>
  </si>
  <si>
    <t xml:space="preserve">Penyiraman untuk 1 hari di Tanah Tidak Subur di Kerengan Tanah 1:1 (26,5-45° ) Per M2 untuk sumber air tersedia dilokasi pekerjaan </t>
  </si>
  <si>
    <t>4.2</t>
  </si>
  <si>
    <t>PEKERJAA PEMELIHARAAN TANAMAN</t>
  </si>
  <si>
    <t>4.2.1</t>
  </si>
  <si>
    <t xml:space="preserve">Peyiraman pada masa pemeliharaan </t>
  </si>
  <si>
    <t>4.2.1.1</t>
  </si>
  <si>
    <t>Penyiraman 1 m2 area tanam untuk 1 hari (denga selang plastik 3/4 inch)</t>
  </si>
  <si>
    <t>4.2.1.2</t>
  </si>
  <si>
    <t xml:space="preserve">Penyiraman 1 m2 area tanam untuk 1 hari (denga Prinkler) *Sistem Sprinkler tersedia </t>
  </si>
  <si>
    <t xml:space="preserve">Pemupukan Organik </t>
  </si>
  <si>
    <t>4.2.2</t>
  </si>
  <si>
    <t>4.2.2.1</t>
  </si>
  <si>
    <t>Pemupukan Pupuk Orgaik ( 1 Kali) untuk 1 buah Pohon/Palem</t>
  </si>
  <si>
    <t>4.2.2.2</t>
  </si>
  <si>
    <t>Pemupukan Pupuk Orgaik ( 1 Kali) untuk 1 m2 Semak/Penutup Tanah/Rumput</t>
  </si>
  <si>
    <t>4.2.3</t>
  </si>
  <si>
    <t>Pemupukan Anorganik</t>
  </si>
  <si>
    <t>4.2.3.1</t>
  </si>
  <si>
    <t>Pupuk anorganik (ex: NPK)</t>
  </si>
  <si>
    <t>4.2.3.2</t>
  </si>
  <si>
    <t>Catatan: Harga satuan upah Tukang Pemelihara Taman setara dengan 115% Pekerja</t>
  </si>
  <si>
    <t>*) Jika pupuk berbentuk cair, setara dengan koefisien 0.011 satuan Liter</t>
  </si>
  <si>
    <t>4.2.3.3</t>
  </si>
  <si>
    <t>Pemupukan pupuk anorganik padat ( 1 kali) untuk 1 buah pohon/palem</t>
  </si>
  <si>
    <t>Pemupukan pupuk anorganik padat ( 1 kali) untuk 1 Semak/Penutup Tanah/Rumput</t>
  </si>
  <si>
    <t>Pemupukan pupuk anorganik cair ( 1 kali) untuk 1 buah Pohon/Palem</t>
  </si>
  <si>
    <t>Pupuk anorganik cair (ex: NPK)</t>
  </si>
  <si>
    <t>4.2.3.4</t>
  </si>
  <si>
    <t>Pemupukan pupuk anorganik cair ( 1 kali) untuk 1 m2 Semak/Penutup Tanah/Rumput</t>
  </si>
  <si>
    <t>4.2.4</t>
  </si>
  <si>
    <t>Pemangkasan</t>
  </si>
  <si>
    <t>4.2.4.1</t>
  </si>
  <si>
    <t>Pemangkasan 1 buah Pohon kecil (Dia. Tajuk &lt; 5 m, tinggi 3-6 m) termasuk pengangkutan keluar area tanam</t>
  </si>
  <si>
    <t>Tukang Tanam</t>
  </si>
  <si>
    <t>Catatan : Harga satuan upah Tukang Tanam setara dengan 125% Tukang</t>
  </si>
  <si>
    <t>4.2.4.2</t>
  </si>
  <si>
    <t>4.2.4.3</t>
  </si>
  <si>
    <r>
      <t xml:space="preserve">Pemangkasan 1 buah Pohon </t>
    </r>
    <r>
      <rPr>
        <sz val="11"/>
        <color rgb="FF000000"/>
        <rFont val="Arial"/>
        <family val="2"/>
      </rPr>
      <t xml:space="preserve"> Besar </t>
    </r>
    <r>
      <rPr>
        <b/>
        <sz val="11"/>
        <color rgb="FF000000"/>
        <rFont val="Arial"/>
        <family val="2"/>
      </rPr>
      <t xml:space="preserve"> (Dia. Tajuk &gt; 10 m) termasuk pengangkutan keluar area tanam</t>
    </r>
  </si>
  <si>
    <r>
      <t xml:space="preserve">Pemangkasan 1 buah Pohon </t>
    </r>
    <r>
      <rPr>
        <sz val="11"/>
        <color rgb="FF000000"/>
        <rFont val="Arial"/>
        <family val="2"/>
      </rPr>
      <t xml:space="preserve"> sedang </t>
    </r>
    <r>
      <rPr>
        <b/>
        <sz val="11"/>
        <color rgb="FF000000"/>
        <rFont val="Arial"/>
        <family val="2"/>
      </rPr>
      <t xml:space="preserve"> (Dia. Tajuk  5 -10 m) termasuk pengangkutan keluar area tanam</t>
    </r>
  </si>
  <si>
    <t>4.2.4.4</t>
  </si>
  <si>
    <r>
      <t xml:space="preserve">Pemangkasan 1 m2  Semak/Penutup Tanah dengan gunting pangkas 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 </t>
    </r>
  </si>
  <si>
    <t>4.2.4.5</t>
  </si>
  <si>
    <t>Pemangkasan 1 m2 Rumput dengan mesin gedong</t>
  </si>
  <si>
    <t>4.2.4.6</t>
  </si>
  <si>
    <t>Pemangkasan 1 m2 Rumput dengan mesin Dorong</t>
  </si>
  <si>
    <t>4.2.5</t>
  </si>
  <si>
    <t>Penyemprotan Pestisida ( Insektisida/Fungisida)</t>
  </si>
  <si>
    <t>4.2.5.1</t>
  </si>
  <si>
    <t>Penyemprotan Pestisida ( Insektisida/Fungisida) dengan Sprayer Gendong 1 kali untuk 1 buah pohon/palem</t>
  </si>
  <si>
    <t>Fungisida/Insektisida</t>
  </si>
  <si>
    <t>4.2.5.2</t>
  </si>
  <si>
    <t>4.2.6</t>
  </si>
  <si>
    <t>Pembersihan Lahan ( Menyapu)</t>
  </si>
  <si>
    <t xml:space="preserve">4.2.6.1 </t>
  </si>
  <si>
    <t>Pembersihan (Penyapuan) 1 m2 Area Tanam</t>
  </si>
  <si>
    <t>4.3.</t>
  </si>
  <si>
    <t>PEKERJAAN HARDSCAPE DAN STREET FURNITURE</t>
  </si>
  <si>
    <t>4.3.1</t>
  </si>
  <si>
    <t>Pembuatan dan pemasangan 1 buah Tong Sampah Kaleng 2 Tabung dengan Rangka Hollow 30x60</t>
  </si>
  <si>
    <t>Tong Sampah 2 tabung</t>
  </si>
  <si>
    <t>Besi Hollow 30x60</t>
  </si>
  <si>
    <t>cat minyak</t>
  </si>
  <si>
    <t>lkg</t>
  </si>
  <si>
    <t>Cat Minyak</t>
  </si>
  <si>
    <t>Penyemprotan Pestisida (Fungisida/Insektisida) denga sprayer gedong 1 kali untuk 1 m2 Semak/Penutup Tanah / Rumput</t>
  </si>
  <si>
    <t>5.1.4.2</t>
  </si>
  <si>
    <t>4.1.7.8</t>
  </si>
  <si>
    <t>4.1.12</t>
  </si>
  <si>
    <t>4..11.1</t>
  </si>
  <si>
    <t>41.11.2</t>
  </si>
  <si>
    <t>4..11.2</t>
  </si>
  <si>
    <t>41.11.3</t>
  </si>
  <si>
    <t>4..11.3</t>
  </si>
  <si>
    <t>41.11.4</t>
  </si>
  <si>
    <t>4..11.4</t>
  </si>
  <si>
    <t>41.11.5</t>
  </si>
  <si>
    <t>4..11.5</t>
  </si>
  <si>
    <t>41.11.6</t>
  </si>
  <si>
    <t>4.1.12.2</t>
  </si>
  <si>
    <t>4.1.12.3</t>
  </si>
  <si>
    <t>4.3</t>
  </si>
  <si>
    <t>Terminal Busbar 300 x 50 x 5 mm</t>
  </si>
  <si>
    <t>Batang Tembaga Pembumian Dia.5/8” (kedalaman min. 12 m)</t>
  </si>
  <si>
    <t>Pantek (kedalaman min. 12 m)</t>
  </si>
  <si>
    <t>Kabel BC 95 mm2</t>
  </si>
  <si>
    <t>Kabel Skun 95 mm2</t>
  </si>
  <si>
    <t>Rod Coupling</t>
  </si>
  <si>
    <t>Material Bantu</t>
  </si>
  <si>
    <t>lot</t>
  </si>
  <si>
    <t>loat</t>
  </si>
  <si>
    <t xml:space="preserve">MATERIAL SISTEM PEMBUMIAN </t>
  </si>
  <si>
    <t>5.1.8.2</t>
  </si>
  <si>
    <t>Pemasangan 1 set pembumian sistem elektrikal dengan batang tembaga dia.3/4"</t>
  </si>
  <si>
    <t>Batang Tembaga Pembumian Dia.3/4” (kedalaman min. 12 m)</t>
  </si>
  <si>
    <t>5.2</t>
  </si>
  <si>
    <t xml:space="preserve">PEKERJAAN SISTEM PROTEKSI PETIR </t>
  </si>
  <si>
    <t>5.2.1</t>
  </si>
  <si>
    <t>Pemasangan 1 unit Air Terminal @1.000 mm</t>
  </si>
  <si>
    <t xml:space="preserve">Air Terminal </t>
  </si>
  <si>
    <t>5.2.2</t>
  </si>
  <si>
    <t xml:space="preserve">Pemasangan 1 unit Base Air Terminal </t>
  </si>
  <si>
    <t xml:space="preserve">Base Air Terminal </t>
  </si>
  <si>
    <t>5.2.3</t>
  </si>
  <si>
    <t xml:space="preserve">Pemasangan 1 Unit DC Clip Non Metalic Clamp </t>
  </si>
  <si>
    <t xml:space="preserve">DC Clip Non Metalic Clamp </t>
  </si>
  <si>
    <t>5.2.4</t>
  </si>
  <si>
    <t>Pemasangan 1 UnitSquare Tape Clamp</t>
  </si>
  <si>
    <t>Square Tape Clamp</t>
  </si>
  <si>
    <t>5.2.5</t>
  </si>
  <si>
    <t xml:space="preserve">Pemasangan 1 Unit Bimetallic Connector </t>
  </si>
  <si>
    <t xml:space="preserve">Bimetallic Connector </t>
  </si>
  <si>
    <t>5.2.6</t>
  </si>
  <si>
    <t xml:space="preserve">Pemasangan 1 Unit Grounding Test Box </t>
  </si>
  <si>
    <t>Grounding Test Box</t>
  </si>
  <si>
    <t>5.2.7</t>
  </si>
  <si>
    <t>Pemasangan 1 Unit 5/8" Rod Coupling</t>
  </si>
  <si>
    <t xml:space="preserve">5/8" Rod Coupling </t>
  </si>
  <si>
    <t>5.2.8</t>
  </si>
  <si>
    <t xml:space="preserve">Pemasangan 1 Unit 5/8"Driving Stud </t>
  </si>
  <si>
    <t xml:space="preserve">5/8" Driving Stud </t>
  </si>
  <si>
    <t>5.2.9</t>
  </si>
  <si>
    <t>Rod to Cable Clamp (Type GUV)</t>
  </si>
  <si>
    <t>5.2.10</t>
  </si>
  <si>
    <t>Pemasangan 1 Unit Rod to Cable Clamp (Type GUV)</t>
  </si>
  <si>
    <t>Pemasangan 1 Unit Polymer Inspection Pit</t>
  </si>
  <si>
    <t>Polymer Inspection Pit</t>
  </si>
  <si>
    <t>5.2.11</t>
  </si>
  <si>
    <t>Pemasangan 1 Unit Coupling Bonding Grounded Rod 70 mm2</t>
  </si>
  <si>
    <t>Coupling Bonding Grounded Rod 70 mm2</t>
  </si>
  <si>
    <t>5.2.12</t>
  </si>
  <si>
    <t>Pemasangan 1 Unit Clamp BC L ukuran BC 70 mm2</t>
  </si>
  <si>
    <t>Clamp BC L ukuran BC 70 mm2</t>
  </si>
  <si>
    <t>5.2.13</t>
  </si>
  <si>
    <t>Pemasangan 1 Unit Clamp PVC 1"</t>
  </si>
  <si>
    <t>Clamp PVC 1"</t>
  </si>
  <si>
    <t>5.2.14</t>
  </si>
  <si>
    <t>Pemasangan 1 unit Copper Air Terminal Base 15 mm (dudukan)</t>
  </si>
  <si>
    <t xml:space="preserve">Copper Air Terminal Base 15 mm </t>
  </si>
  <si>
    <t>5.2.15</t>
  </si>
  <si>
    <t xml:space="preserve">Pemasangan 1 unit 15x500 mm Aluminium Air Rod </t>
  </si>
  <si>
    <t xml:space="preserve">15x500 mm Aluminium Air Rod </t>
  </si>
  <si>
    <t>5.2.16</t>
  </si>
  <si>
    <t>Pemasangan 1 unit 15x500 mm Coper Air Rod</t>
  </si>
  <si>
    <t xml:space="preserve">15x500 mm Copper Air Rod </t>
  </si>
  <si>
    <t>5.2.17</t>
  </si>
  <si>
    <t>Pemasangan 1 m' 25x3 mm Bare Aluminium Tape</t>
  </si>
  <si>
    <t>25x3 mm Bare Aluminium Tape</t>
  </si>
  <si>
    <t>5.2.18</t>
  </si>
  <si>
    <t>Pemasangan 1 buah 5/8" x 1800 mm Extensible Copperbond Rod</t>
  </si>
  <si>
    <t xml:space="preserve">5/8" x 1800 mm Extensible Copperbond Rod </t>
  </si>
  <si>
    <t>5.2.19</t>
  </si>
  <si>
    <t>Pemasangan 1 buah 5/8" Copperbond Rod</t>
  </si>
  <si>
    <t xml:space="preserve">5/8" Copperbond Rod </t>
  </si>
  <si>
    <t>5.2.20</t>
  </si>
  <si>
    <t xml:space="preserve">Pemasangan 1 buah Grounding Rod Gip 1" Panjang 1 m </t>
  </si>
  <si>
    <t xml:space="preserve">Grounding Rod Gip 1" Panjang 1 m </t>
  </si>
  <si>
    <t>5.2.21</t>
  </si>
  <si>
    <t xml:space="preserve">Grounding Rod Gip 1" Panjang 2 m </t>
  </si>
  <si>
    <t>5.2.22</t>
  </si>
  <si>
    <t xml:space="preserve">Pemasangan 1 buah Grounding Rod Gip 1" Panjang 2m </t>
  </si>
  <si>
    <t xml:space="preserve">Pemasangan 1 buah 1" Rod Coupling </t>
  </si>
  <si>
    <t>5.2.23</t>
  </si>
  <si>
    <t xml:space="preserve">Pemasangan 1 buah Exothermic Welding </t>
  </si>
  <si>
    <t>Exothermic Welding</t>
  </si>
  <si>
    <t>5.2.24</t>
  </si>
  <si>
    <t>Pemasangan 1 unit Surge Arrester 1 Phase ( 15 KA)</t>
  </si>
  <si>
    <t>Surge Arrester 1 Phase (15 KA)</t>
  </si>
  <si>
    <t>5.2.25</t>
  </si>
  <si>
    <t>Pemasangan 1 unit Surge Arrester 3 Phase ( 15 KA)</t>
  </si>
  <si>
    <t>Surge Arrester 3 Phase (15 KA)</t>
  </si>
  <si>
    <t xml:space="preserve">PEKERJAAN SISTEM PENCAHAYAAN </t>
  </si>
  <si>
    <t xml:space="preserve">Pemasangan Lampu dan Armatur </t>
  </si>
  <si>
    <t xml:space="preserve"> Pemasangan 1 titik Instalasi Lampu</t>
  </si>
  <si>
    <t xml:space="preserve">m </t>
  </si>
  <si>
    <t>Klem 20 mm</t>
  </si>
  <si>
    <t xml:space="preserve"> Pemasangan 1 titik Instalasi Lampu (Kabel LSOH)</t>
  </si>
  <si>
    <t>Flexible Conduit 20 mm</t>
  </si>
  <si>
    <t xml:space="preserve">Pemasangan 1 Unit Downlight 5 inch 14,5 Watt LED </t>
  </si>
  <si>
    <t>Downlight 5 Inch 14, 5 Watt LED + Aksesoris</t>
  </si>
  <si>
    <t>Pemasangan 1 Unit Fitting E27 + 10 Watt LED</t>
  </si>
  <si>
    <t xml:space="preserve">Lampu LED E27 10 watt + Aksesoris </t>
  </si>
  <si>
    <t xml:space="preserve">Fitting E27 + Aksesoris </t>
  </si>
  <si>
    <t>Pemasangan 1 Unit Fitting E27 + 10 Watt LED c/w Nicad Battery</t>
  </si>
  <si>
    <t>5.3.1.2</t>
  </si>
  <si>
    <t>5.3.1.3</t>
  </si>
  <si>
    <t>5.3.1.4</t>
  </si>
  <si>
    <t>5.3.1.5</t>
  </si>
  <si>
    <t xml:space="preserve">Nicad Battery </t>
  </si>
  <si>
    <t>5.3.1.6</t>
  </si>
  <si>
    <t xml:space="preserve">Pemasangan 1 Unit Fitting E27 + 19 Watt LED </t>
  </si>
  <si>
    <t>Lampu LED E27 19 watt</t>
  </si>
  <si>
    <t>5.3.1.7</t>
  </si>
  <si>
    <t>Pemasangan 1 Unit Fitting E27 + 19 Watt LED  c/w Nicad Battery</t>
  </si>
  <si>
    <t>5.3.1.8</t>
  </si>
  <si>
    <t xml:space="preserve">Pemasangan 1 Unit RM TKI 2 x 16 Watt LED </t>
  </si>
  <si>
    <t>RM TKI 2 x 16 Watt LED</t>
  </si>
  <si>
    <t>5.3.1.9</t>
  </si>
  <si>
    <t>Pemasangan 1 Unit Lampu Sorot LED 100 watt</t>
  </si>
  <si>
    <t>Lampu Sorot LED 100 Watt</t>
  </si>
  <si>
    <t>5.3.1.10</t>
  </si>
  <si>
    <t>Pemasangan 1 Unit Lampu Sorot RGB 30 Watt 100 untuk Outdoor</t>
  </si>
  <si>
    <t xml:space="preserve">Lampu Sorot RGB 30 Watt untuk Outdoor </t>
  </si>
  <si>
    <t xml:space="preserve">Pelindung Lampu </t>
  </si>
  <si>
    <t>5.3.1.11</t>
  </si>
  <si>
    <t>Pemasangan 1 Unit Lampu High Bay 100 Watt</t>
  </si>
  <si>
    <t xml:space="preserve">Lampu High Bay 100 Watt </t>
  </si>
  <si>
    <t>5.3.1.12</t>
  </si>
  <si>
    <t>Pemasangan 1 Unit Lampu Eksit LED 3 Watt c/w Battery</t>
  </si>
  <si>
    <t xml:space="preserve">Lampu Eksit LED 3 Watt c/w Battery </t>
  </si>
  <si>
    <t>5.3.1.13</t>
  </si>
  <si>
    <t xml:space="preserve">Lampu TLED 1  x 14 Watt 2.100 Lumen </t>
  </si>
  <si>
    <t>5.3.1.14</t>
  </si>
  <si>
    <t>Pemasangan 1 Unit Lampu TLED 1 X 14 Watt 2.100 Lumen (Dust Proof)</t>
  </si>
  <si>
    <t>Lampu TLED 1 x 24 Watt 2.100 Lumen</t>
  </si>
  <si>
    <t>Pemasangan 1 Unit Lampu TLED 1 X 24 Watt 2.100 Lumen (Balk)</t>
  </si>
  <si>
    <t>5.3.1.15</t>
  </si>
  <si>
    <t>Pemasangan 1 Unit Lampu TLED 1 X 24 Watt 2.100 Lumen (Balk) c/w Niced Battery</t>
  </si>
  <si>
    <t>5.3.1.16</t>
  </si>
  <si>
    <t>Pemasangan 1 Unit Lampu TLED 2 X 24 Watt 2.100 Lumen (Balk)</t>
  </si>
  <si>
    <t>Lampu TLED 2 x 24 Watt 2.100 Lumen</t>
  </si>
  <si>
    <t>5.3.1.17</t>
  </si>
  <si>
    <t>Pemasangan 1 Unit Lampu TLED 2 X 24 Watt 2.100 Lumen (Balk) c/w Nicad Battery</t>
  </si>
  <si>
    <t>5.3.1.18</t>
  </si>
  <si>
    <t>Pemasangan 1 unit Lampu PJU Kawasan LED 50 Watt + Tiang 6-7 M (single Pool)</t>
  </si>
  <si>
    <t xml:space="preserve">Lampu PJU LED 50 Watt </t>
  </si>
  <si>
    <t>Tiang PJU Kawasan 6-7 m</t>
  </si>
  <si>
    <t>5.3.1.19</t>
  </si>
  <si>
    <t>Pemasangan 1 Unit Lampu Kawasan LED 50 Watt + Solar Cell + Tiang 6-7 M ( Single Pool)</t>
  </si>
  <si>
    <t>Lampu PJU LED 50 Watt + Solar Cell</t>
  </si>
  <si>
    <t>5.3.1.20</t>
  </si>
  <si>
    <t>Pemasangan 1 Unit Lampu Taman 25 Watt + Tiang 1 M</t>
  </si>
  <si>
    <t>Lampu Taman 25 Watt +Tiang 1 m</t>
  </si>
  <si>
    <t>5.3.1.21</t>
  </si>
  <si>
    <t>Pemasangan 1 Unit Fitting + 7 Watt LED</t>
  </si>
  <si>
    <t xml:space="preserve">Lampu LED 7 Watt </t>
  </si>
  <si>
    <t>Fitting</t>
  </si>
  <si>
    <t>5.3.1.22</t>
  </si>
  <si>
    <t>Pemasangan 1 Unit Fitting + 7 Watt LED c/w Nicad Battery</t>
  </si>
  <si>
    <t>5.3.1.23</t>
  </si>
  <si>
    <t xml:space="preserve">Pemasangan 1 Unit Fitting +  9 Watt LED </t>
  </si>
  <si>
    <t xml:space="preserve">Lampu LED 9 Watt </t>
  </si>
  <si>
    <t>5.3.1.24</t>
  </si>
  <si>
    <t xml:space="preserve">Pemasangan 1 Unit Fitting +  9 Watt LED c/w Nicad Battery </t>
  </si>
  <si>
    <t>5.3.1.25</t>
  </si>
  <si>
    <t xml:space="preserve">Pemasangan 1 Unit Fitting +  20 Watt Baret c/w Nicad Battery </t>
  </si>
  <si>
    <t>Lampu Baret 20 Watt</t>
  </si>
  <si>
    <t>5.3.1.26</t>
  </si>
  <si>
    <t xml:space="preserve">Pemasangan 1 Unit Fitting +  32 Watt Baret c/w Nicad Battery </t>
  </si>
  <si>
    <t>Lampu Baret 32 Watt</t>
  </si>
  <si>
    <t>5.3.1.27</t>
  </si>
  <si>
    <t>Pemasangan 1 Unit Fitting +  40 Watt Lampu Pijar</t>
  </si>
  <si>
    <t xml:space="preserve">Lampu Pijar 40 Watt </t>
  </si>
  <si>
    <t>5.3.1.28</t>
  </si>
  <si>
    <t>Pemasangan 1 Unit Lampu TL 18 Watt ( Balk)</t>
  </si>
  <si>
    <t xml:space="preserve">Lampu TL 18 Watt </t>
  </si>
  <si>
    <t>5.3.1.29</t>
  </si>
  <si>
    <t>Pemasangan 1 Unit Lampu TLED 18 Watt ( Balk)</t>
  </si>
  <si>
    <t xml:space="preserve">Lampu TLED 18 Watt </t>
  </si>
  <si>
    <t>Pemasangan 1 Unit Lampu TL  36 Watt ( Balk)</t>
  </si>
  <si>
    <t>Lampu TL  36 Watt</t>
  </si>
  <si>
    <t>5.3.1. 31</t>
  </si>
  <si>
    <t>5.3.1. 30</t>
  </si>
  <si>
    <t>Pemasangan 1 Unit Lampu TL ED 36 Watt ( Balk)</t>
  </si>
  <si>
    <t>Lampu TLED  36 Watt</t>
  </si>
  <si>
    <t>5.3.1. 32</t>
  </si>
  <si>
    <t>Pemasangan 1 titik Instalasi Lampu Luar/Taman ( dengan Kabel NYFGBY)</t>
  </si>
  <si>
    <t>5.3.1. 33</t>
  </si>
  <si>
    <t>Pemasangan 1 titik Instalasi Lampu Luar/Taman ( dengan Kabel NYY)</t>
  </si>
  <si>
    <t>5.3.1. 34</t>
  </si>
  <si>
    <t>Pemasangan 1 titik Instalasi Lampu Luar/Taman ( dengan Kabel NYM)</t>
  </si>
  <si>
    <t>5.3.1. 35</t>
  </si>
  <si>
    <t>Pemasangan 1 titik Instalasi Lampu PJU ( dengan Kabel NYFGBY)</t>
  </si>
  <si>
    <t>5.3.1. 36</t>
  </si>
  <si>
    <t>Pemasangan 1 titik Instalasi Lampu PJU ( dengan Kabel NYY)</t>
  </si>
  <si>
    <t>5.3.1. 37</t>
  </si>
  <si>
    <t>Pemasangan 1 titik Instalasi Lampu PJU Tiang 7 m  ( dengan Kabel NYM)</t>
  </si>
  <si>
    <t>5.3.1. 38</t>
  </si>
  <si>
    <t>Pemasangan 1 titik Instalasi Lampu PJU Tiang 9 m  ( dengan Kabel NYM)</t>
  </si>
  <si>
    <t>5.3.1. 39</t>
  </si>
  <si>
    <t>Pemasangan 1 Unit Sport Floodlight LED, Min 180000 Lumen, Max. 1340 W, 5700K, min. CRI 80, min. IP 66 c/w DMX Led Driver &amp; Customized Bracklet ( Field of Play)</t>
  </si>
  <si>
    <t xml:space="preserve">Lampu Sport Floodlight Led </t>
  </si>
  <si>
    <t xml:space="preserve">Brackket </t>
  </si>
  <si>
    <t xml:space="preserve">Boom Lift </t>
  </si>
  <si>
    <t>5.3.1. 40</t>
  </si>
  <si>
    <t xml:space="preserve">Pemasangan 1 buah Junction Box IP Rated </t>
  </si>
  <si>
    <t xml:space="preserve">Junction Box IP Rated </t>
  </si>
  <si>
    <t>5.3.1. 41</t>
  </si>
  <si>
    <t xml:space="preserve">Setting &amp; Aiming 1 titik Lampu Field Of Play (FOP) Eksisting </t>
  </si>
  <si>
    <t xml:space="preserve">Tenaga Ahli Muda </t>
  </si>
  <si>
    <t>5.3.1. 42</t>
  </si>
  <si>
    <t>Pemasangan 1 m' Kabel Fiber Optic Dual Core Single Mode + Pipa HDPE Conduit 20 mm</t>
  </si>
  <si>
    <t xml:space="preserve">Kabel Fiber Optic Dual Core Single Mode </t>
  </si>
  <si>
    <t>Pipa HDPE Conduit 20 mm</t>
  </si>
  <si>
    <t>5.3.1. 43</t>
  </si>
  <si>
    <t xml:space="preserve">Pemasangan 1 buah DMX LED Controller , 1 Universe </t>
  </si>
  <si>
    <t>DMX LED Controller 1 Universe</t>
  </si>
  <si>
    <t>5.3.2</t>
  </si>
  <si>
    <t xml:space="preserve">Pemasangan Sensor </t>
  </si>
  <si>
    <t>5.3.2.1</t>
  </si>
  <si>
    <t xml:space="preserve">Pemasangan 1 Unit Sensor Cahaya </t>
  </si>
  <si>
    <t xml:space="preserve">Sensor Cahaya </t>
  </si>
  <si>
    <t>5.3.2.2</t>
  </si>
  <si>
    <t>Pemasangan 1 Unit Sensor Gerak</t>
  </si>
  <si>
    <t xml:space="preserve">Sensor Gerak </t>
  </si>
  <si>
    <t>5.4</t>
  </si>
  <si>
    <t>PEKERJAAN SISTEM ELEKTRONIK</t>
  </si>
  <si>
    <t>5.4.1</t>
  </si>
  <si>
    <t xml:space="preserve">Sistem Alarm Kebakaran </t>
  </si>
  <si>
    <t>5.4.1.1</t>
  </si>
  <si>
    <t>Pemasangan 1 Unit MCP-FA (Semi Addressable 1 Loop)</t>
  </si>
  <si>
    <t>MCP-FA (Semi Addressable 1 Loop)</t>
  </si>
  <si>
    <t>Programming, Testing &amp; commisioning</t>
  </si>
  <si>
    <t xml:space="preserve">lot </t>
  </si>
  <si>
    <t>5.4.1.2</t>
  </si>
  <si>
    <t>CATATAN      1 loop hingga 250 address</t>
  </si>
  <si>
    <t>Pemasangan 1  Unit PC Komputer</t>
  </si>
  <si>
    <t xml:space="preserve">PC Komputer </t>
  </si>
  <si>
    <t>5.4.1.3</t>
  </si>
  <si>
    <t>Pemasangan 1 Unit Alarm Printer</t>
  </si>
  <si>
    <t xml:space="preserve">Alarm Printer </t>
  </si>
  <si>
    <t>5.4.1.4</t>
  </si>
  <si>
    <t>Report Printer</t>
  </si>
  <si>
    <t>Pemasangan 1 Unit Report Printer</t>
  </si>
  <si>
    <t>5.4.1.5</t>
  </si>
  <si>
    <t xml:space="preserve">Pemasangan 1 Unit Announciator </t>
  </si>
  <si>
    <t>Announciator</t>
  </si>
  <si>
    <t>5.4.1.6</t>
  </si>
  <si>
    <t xml:space="preserve">Pemasangan 1 Unit Terminal Box Fire Alarm (Lengkap dengan Modul) </t>
  </si>
  <si>
    <t xml:space="preserve">Terminal Box Fire Alarm </t>
  </si>
  <si>
    <t>5.4.1.7</t>
  </si>
  <si>
    <t xml:space="preserve">Pemasangan 1 Unit Some Detector Addressable </t>
  </si>
  <si>
    <t xml:space="preserve">Smoke Detector Addressable </t>
  </si>
  <si>
    <t>5.4.1.8</t>
  </si>
  <si>
    <t xml:space="preserve">Pemasangan 1 Unit Rate of Rise Detector Addressable </t>
  </si>
  <si>
    <t xml:space="preserve">Rate of Rise Detector Addressable </t>
  </si>
  <si>
    <t>5.4.1.9</t>
  </si>
  <si>
    <t xml:space="preserve">Pemasangan 1 Unit Fix Heat Detector Addressable </t>
  </si>
  <si>
    <t xml:space="preserve">Fix Heat Detector Addressable </t>
  </si>
  <si>
    <t>5.4.1.10</t>
  </si>
  <si>
    <t xml:space="preserve">Pemasangan 1 Unit Smoke Detector Konvensional </t>
  </si>
  <si>
    <t xml:space="preserve">Smoke Detector Konvensional </t>
  </si>
  <si>
    <t>5.4.1.11</t>
  </si>
  <si>
    <t>Pemasangan 1 Unit Rate of Rise Detector Konvensional</t>
  </si>
  <si>
    <t>Rate of Rise Detector Konvensional</t>
  </si>
  <si>
    <t>5.4.1.12</t>
  </si>
  <si>
    <t xml:space="preserve">Pemasangan 1 Unit Fix Heat Detector Konvensional </t>
  </si>
  <si>
    <t>Fix Heat Detector Konvensioanl</t>
  </si>
  <si>
    <t>5.4.1.13</t>
  </si>
  <si>
    <t xml:space="preserve">Pemasangan 1 Unit  Lamp Indicator </t>
  </si>
  <si>
    <t xml:space="preserve">Lamp Indicator </t>
  </si>
  <si>
    <t>5.4.1.14</t>
  </si>
  <si>
    <t>Pemasangan 1 Unit Manual Break Glass</t>
  </si>
  <si>
    <t>Manual Break Glass</t>
  </si>
  <si>
    <t>5.4.1.15</t>
  </si>
  <si>
    <t>Pemasangan 1 Unit  Horn Strobe</t>
  </si>
  <si>
    <t>Horn Strobe</t>
  </si>
  <si>
    <t>5.4.1.16</t>
  </si>
  <si>
    <t>Pemasangan 1 Unit  Fire Fighting Telepon</t>
  </si>
  <si>
    <t xml:space="preserve">Fire Fighting Telepon </t>
  </si>
  <si>
    <t>5.4.1.17</t>
  </si>
  <si>
    <t>Pemasangan 1 Unit  Alrm Bell</t>
  </si>
  <si>
    <t>Alarm Bell</t>
  </si>
  <si>
    <t>5.4.1.18</t>
  </si>
  <si>
    <t>Pemasangan 1 titik Instalasi Detector Adressable Per Titik</t>
  </si>
  <si>
    <t>5.4.1.19</t>
  </si>
  <si>
    <t>Pemasangan 1 titik Instalasi Detector Konvensional Per Tititk</t>
  </si>
  <si>
    <t>5.4.1.20</t>
  </si>
  <si>
    <t>Pemasangan 1 titik Instalasi Lamp Indicator</t>
  </si>
  <si>
    <t>5.4.1.21</t>
  </si>
  <si>
    <t>Pemasangan 1 titik Instalasi Manual Push Button</t>
  </si>
  <si>
    <t>5.4.1.22</t>
  </si>
  <si>
    <t>Pemasangan 1 titik Instalasi Alarm Bell</t>
  </si>
  <si>
    <t>5.4.1.23</t>
  </si>
  <si>
    <t>Pemasangan 1 titik Instalasi  Indicator Bell</t>
  </si>
  <si>
    <t>5.4.1.24</t>
  </si>
  <si>
    <t>Pemasangan 1 titik Instalasi Intercom Jack</t>
  </si>
  <si>
    <t>5.4.1.25</t>
  </si>
  <si>
    <t>Pemasangan 1 titik Instalasi Flow &amp; Temper Switch</t>
  </si>
  <si>
    <t>5.4.1.26</t>
  </si>
  <si>
    <t xml:space="preserve">Sirine Module </t>
  </si>
  <si>
    <t>5.4.1.27</t>
  </si>
  <si>
    <t>Pemasangan 1 buah Sirine Module</t>
  </si>
  <si>
    <t>Pemasangan 1 buah Control Module</t>
  </si>
  <si>
    <t>Control Module</t>
  </si>
  <si>
    <t>5.4.1.28</t>
  </si>
  <si>
    <t>Pemasangan 1 buah Relay Module</t>
  </si>
  <si>
    <t>Relay Module</t>
  </si>
  <si>
    <t xml:space="preserve">Pemasangan 1 buah Isolator Module </t>
  </si>
  <si>
    <t xml:space="preserve">Isolator Module </t>
  </si>
  <si>
    <t>5.4.1.29</t>
  </si>
  <si>
    <t>5.4.1.30</t>
  </si>
  <si>
    <t xml:space="preserve">Pemasangan 1 buah Monitor  Module </t>
  </si>
  <si>
    <t>Monitor Module</t>
  </si>
  <si>
    <t>5.4.1.31</t>
  </si>
  <si>
    <t>Pemasangan 1 buah Terminal Box Fire Alarm ( Tanpa Modul)</t>
  </si>
  <si>
    <t>5.4.1.32</t>
  </si>
  <si>
    <t>Pemasangan 1 buah Kabel Power Fire Alarm NYA 20x1,5 mm2</t>
  </si>
  <si>
    <t>5.4.1.33</t>
  </si>
  <si>
    <t>Pemasangan 1 buah Kabel Power Fire Alarm NYA 3x2x2,5 mm2</t>
  </si>
  <si>
    <t>5.4.1.34</t>
  </si>
  <si>
    <t>Pemasangan 1 buah Kabel Power Fire Alarm NYA 5x2x2,5 mm2</t>
  </si>
  <si>
    <t>5.4.1.35</t>
  </si>
  <si>
    <t>Pemasangan 1 Unit Rectifier</t>
  </si>
  <si>
    <t xml:space="preserve"> </t>
  </si>
  <si>
    <t>Rectifier</t>
  </si>
  <si>
    <t>5.4.1.36</t>
  </si>
  <si>
    <t>Pemasangan 1 Unit Power Surge Arrester</t>
  </si>
  <si>
    <t>Power Surge Arrester</t>
  </si>
  <si>
    <t>5.3.1.30</t>
  </si>
  <si>
    <t>5.3.1.31</t>
  </si>
  <si>
    <t>5.3.1.32</t>
  </si>
  <si>
    <t>5.3.1.33</t>
  </si>
  <si>
    <t>5.3.1.34</t>
  </si>
  <si>
    <t>5.3.1.35</t>
  </si>
  <si>
    <t>5.3.1.36</t>
  </si>
  <si>
    <t>5.3.1.37</t>
  </si>
  <si>
    <t>5.3.1.38</t>
  </si>
  <si>
    <t>5.3.1.39</t>
  </si>
  <si>
    <t>5.3.1.40</t>
  </si>
  <si>
    <t>5.3.1.41</t>
  </si>
  <si>
    <t>5.3.1.42</t>
  </si>
  <si>
    <t>5.3.1.43</t>
  </si>
  <si>
    <t>5.4.1.37</t>
  </si>
  <si>
    <t>5.4.1.38</t>
  </si>
  <si>
    <t>5.4.1.39</t>
  </si>
  <si>
    <t>5.4.1.40</t>
  </si>
  <si>
    <t>5.4.1.41</t>
  </si>
  <si>
    <t>5.4.1.42</t>
  </si>
  <si>
    <t>Pemasangan 1 Unit UPS 2 KVA ( Inverter, Rectifier, Battery Backup 15 menit)</t>
  </si>
  <si>
    <t>Pemasangan 1 Unit UPS 2 KVA ( Inverter, Rectifier, Battery Backup 30 menit)</t>
  </si>
  <si>
    <t xml:space="preserve">UPS 2 KVA 15 Menit </t>
  </si>
  <si>
    <t>UPS 2 KVA 30 Menit</t>
  </si>
  <si>
    <t>Pemasangan 1 Unit UPS 2 KVA ( Inverter, Rectifier, Battery Backup 1 Jam)</t>
  </si>
  <si>
    <t>UPS 2 KVA 1 Jam</t>
  </si>
  <si>
    <t>UPS 2 KVA 2 Jam</t>
  </si>
  <si>
    <t>Pemasangan 1 Unit UPS 2 KVA ( Inverter, Rectifier, Battery Backup 4 Jam)</t>
  </si>
  <si>
    <t>Pemasangan 1 Unit UPS 2 KVA ( Inverter, Rectifier, Battery Backup 2Jam)</t>
  </si>
  <si>
    <t>UPS 2 KVA 4 Jam</t>
  </si>
  <si>
    <t xml:space="preserve">Pemasangan 1 Buah End of Line Resistor </t>
  </si>
  <si>
    <t xml:space="preserve">End of Line Resistor </t>
  </si>
  <si>
    <t>5.4.2</t>
  </si>
  <si>
    <t>Sistem CCTV</t>
  </si>
  <si>
    <t>5.4.2.1</t>
  </si>
  <si>
    <t>Pemasangan 1 Unit Patch Panel UTP Cat 6 4 Port</t>
  </si>
  <si>
    <t>Patch Panel UTP Cat 6 4 Port</t>
  </si>
  <si>
    <t>5.4.2.2</t>
  </si>
  <si>
    <t xml:space="preserve">Pemasangan 1 Unit  Wirig Mangement </t>
  </si>
  <si>
    <t>Wiring Management</t>
  </si>
  <si>
    <t>5.4.2.3</t>
  </si>
  <si>
    <t>Pemasangan 1 Unit  PoE Switch HUB</t>
  </si>
  <si>
    <t>PoE Switch HUB</t>
  </si>
  <si>
    <t>5.4.2.4</t>
  </si>
  <si>
    <t>Pemasangan 1 Unit  Network Video Recorder (NVR) Kapasitas 32 Chanel + 8TB Hardisk</t>
  </si>
  <si>
    <t>Network  Video Recorder (NVR) Kapasitas 32 Chanel</t>
  </si>
  <si>
    <t xml:space="preserve">8 TB Hardisk </t>
  </si>
  <si>
    <t>5.4.2.5</t>
  </si>
  <si>
    <t>Pemasangan 1 Unit  RAK HUB 12 U ( Lengkap dengan Power Outlet)</t>
  </si>
  <si>
    <t xml:space="preserve">Rak 19" 12 U Lengkap dengan Power Outlet </t>
  </si>
  <si>
    <t>5.4.2.6</t>
  </si>
  <si>
    <t>Pemasangan 1 Unit  LCD Monitor 32"</t>
  </si>
  <si>
    <t>LCD Monitor 32"</t>
  </si>
  <si>
    <t>Bracket Monitor 32"</t>
  </si>
  <si>
    <t>5.4.2.7</t>
  </si>
  <si>
    <t>Pemasangan 1 Unit  LCD Monitor 50"</t>
  </si>
  <si>
    <t>LCD Monitor 50"</t>
  </si>
  <si>
    <t>Bracket Monitor 50"</t>
  </si>
  <si>
    <t>5.4.2.8</t>
  </si>
  <si>
    <t>Pemasangan 1 Unit  Keyboard + Mouse</t>
  </si>
  <si>
    <t xml:space="preserve">Keyboard + Mouse </t>
  </si>
  <si>
    <t>5.4.2.9</t>
  </si>
  <si>
    <t>Pemasangan 1 Unit  Indoor Fix Dome IP Camera</t>
  </si>
  <si>
    <t xml:space="preserve">Indoor Fix Dome IP Camera </t>
  </si>
  <si>
    <t>5.4.2.10</t>
  </si>
  <si>
    <t>Pemasangan 1 Unit Outdoor Fix Dome IP Camera</t>
  </si>
  <si>
    <t xml:space="preserve">Outdoor Fix Dome IP Camera </t>
  </si>
  <si>
    <t>5.4.2.11</t>
  </si>
  <si>
    <t>Pemasangan 1 titik Instalasi Camera CCTV</t>
  </si>
  <si>
    <t>Kabel UTP Cat 6</t>
  </si>
  <si>
    <t>5.4.3</t>
  </si>
  <si>
    <t xml:space="preserve">Sistem Tata Suara </t>
  </si>
  <si>
    <t>5.4.3.1</t>
  </si>
  <si>
    <t>Pemasangan 1 Unit MDF - SS</t>
  </si>
  <si>
    <t>MDF-SS</t>
  </si>
  <si>
    <t>5.4.3.2</t>
  </si>
  <si>
    <t xml:space="preserve">Pemasangan 1 Unit Selector Switch c/w Control Panel </t>
  </si>
  <si>
    <t>Selector Switch c/w Control Panel</t>
  </si>
  <si>
    <t>5.4.3.3</t>
  </si>
  <si>
    <t>Pemasangan 1 Unit Power Amplifier 360 Watt</t>
  </si>
  <si>
    <t>Power Amplifier 360 Watt</t>
  </si>
  <si>
    <t>5.4.3.4</t>
  </si>
  <si>
    <t>Pemasangan 1 Unit Power Amplifier 240 Watt</t>
  </si>
  <si>
    <t>Power Amplifier 240 Watt</t>
  </si>
  <si>
    <t>5.4.3.5</t>
  </si>
  <si>
    <t>Pemasangan 1 Unit Power Amplifier 120 Watt</t>
  </si>
  <si>
    <t>Power Amplifier 120 Watt</t>
  </si>
  <si>
    <t>5.4.3.6</t>
  </si>
  <si>
    <t>Pemasangan 1 Unit  System Controller ( Mixer Pre Amp-Equalizer)</t>
  </si>
  <si>
    <t>System Controller (Mixer Pre Amp + Equalizer)</t>
  </si>
  <si>
    <t>5.4.3.7</t>
  </si>
  <si>
    <t>Pemasangan 1 Unit VCD/DVD/MP3/MP4</t>
  </si>
  <si>
    <t>VCD/DVD/MP3/Mp4</t>
  </si>
  <si>
    <t>5.4.3.8</t>
  </si>
  <si>
    <t>5.4.3.9</t>
  </si>
  <si>
    <t>Pemasangan 1 Unit Automatic Alarm System</t>
  </si>
  <si>
    <t>Pemasangan 1 Unit Sound Source</t>
  </si>
  <si>
    <t>Automatic Alarm System</t>
  </si>
  <si>
    <t>5.4.3.10</t>
  </si>
  <si>
    <t>Pemasangan 1 Unit Paging Mic Keyboard</t>
  </si>
  <si>
    <t>Paging Mic Keypad</t>
  </si>
  <si>
    <t>5.4.3.11</t>
  </si>
  <si>
    <t>Pemasangan 1 Unit UPS 1 KVA ( Inverter, Rectifier, Battery Backup 4 Jam)</t>
  </si>
  <si>
    <t xml:space="preserve">UPS 1 KVA 4 Jam </t>
  </si>
  <si>
    <t>5.4.3.12</t>
  </si>
  <si>
    <t xml:space="preserve">Pemasangan 1 Unit Rack Cabinet </t>
  </si>
  <si>
    <t>Rack Cabinet</t>
  </si>
  <si>
    <t>5.4.3.13</t>
  </si>
  <si>
    <t>Pemasangan 1 Unit Terminal Box Tata Suara (TBTS)</t>
  </si>
  <si>
    <t>Terminal Box Tata Suara (TBTS)</t>
  </si>
  <si>
    <t>5.4.3.14</t>
  </si>
  <si>
    <t xml:space="preserve">Pemasangan 1 Unit Ceiling Speaker </t>
  </si>
  <si>
    <t>Ceiling Speaker</t>
  </si>
  <si>
    <t>5.4.3.15</t>
  </si>
  <si>
    <t xml:space="preserve">Pemasangan 1 Unit Wall Speaker </t>
  </si>
  <si>
    <t>Wall Speaker</t>
  </si>
  <si>
    <t>5.4.3.16</t>
  </si>
  <si>
    <t>Pemasangan 1 Unit Horn Speaker</t>
  </si>
  <si>
    <t>Horn Speaker</t>
  </si>
  <si>
    <t>5.4.3.17</t>
  </si>
  <si>
    <t>Pemasangan 1 Unit Horn Speaker+ Tiang</t>
  </si>
  <si>
    <t xml:space="preserve">Tiang </t>
  </si>
  <si>
    <t>5.4.3.18</t>
  </si>
  <si>
    <t>Pemasangan 1 titik Instalasi  Horn Speaker</t>
  </si>
  <si>
    <t>5.4.3.19</t>
  </si>
  <si>
    <t xml:space="preserve">Pemasangan 1 titik Instalasi  Ceiling Speaker </t>
  </si>
  <si>
    <t>5.4.4.</t>
  </si>
  <si>
    <t xml:space="preserve">Sistem Telepon </t>
  </si>
  <si>
    <t>5.4.4.1</t>
  </si>
  <si>
    <t xml:space="preserve">Pemasangan 1 Unit MDF 2 x 8 pair </t>
  </si>
  <si>
    <t>MDF 2 x 8 Pair</t>
  </si>
  <si>
    <t>5.4.4.2</t>
  </si>
  <si>
    <t xml:space="preserve">Pemasangan 1 Unit MDF 2 x 10 pair </t>
  </si>
  <si>
    <t>MDF 2 x 10 Pair</t>
  </si>
  <si>
    <t>5.4.4.3</t>
  </si>
  <si>
    <t>Pemasangan 1 Unit PABX Kap: 1 Line 10 Extension ( Lengkap dengan Pemprograman)</t>
  </si>
  <si>
    <t xml:space="preserve">Pemasangan 1 Unit PABX Kap: 1 Line 10 Extension </t>
  </si>
  <si>
    <t>5.4.4.4</t>
  </si>
  <si>
    <t>Pemasangan 1 Unit PABX Kap: 1 Line 8 Extension ( Lengkap dengan Pemprograman)</t>
  </si>
  <si>
    <t xml:space="preserve">Pemasangan 1 Unit PABX Kap: 1 Line 8 Extension </t>
  </si>
  <si>
    <t>5.4.4.5</t>
  </si>
  <si>
    <t xml:space="preserve">Pemasangan 1 Unit Terminal Box Telepon </t>
  </si>
  <si>
    <t>Terminal Box Telepon</t>
  </si>
  <si>
    <t>5.4.4.6</t>
  </si>
  <si>
    <t>Pemasangan 1 Unit Outlet Telepon</t>
  </si>
  <si>
    <t>Outlet Telepon</t>
  </si>
  <si>
    <t>5.4.4.7</t>
  </si>
  <si>
    <t>Pemasangan 1 Unit Instalasi Outlet Telepon</t>
  </si>
  <si>
    <t xml:space="preserve"> buah</t>
  </si>
  <si>
    <t>5.4.5</t>
  </si>
  <si>
    <t xml:space="preserve">Sistem Data dan Internet </t>
  </si>
  <si>
    <t>5.4.5.1</t>
  </si>
  <si>
    <t xml:space="preserve">Pemasangan 1 Unit Sever / Gateway c/w PC, Monitor, Keyboar, Mouse </t>
  </si>
  <si>
    <t>Server / Gateway c/w PC, Monitor, Keyboard, Mouse</t>
  </si>
  <si>
    <t>5.4.5.2</t>
  </si>
  <si>
    <t xml:space="preserve">Pemasangan 1 Unit Main Switch HUB 24 Port </t>
  </si>
  <si>
    <t>Main Switch HUB 24 Port</t>
  </si>
  <si>
    <t>5.4.5.3</t>
  </si>
  <si>
    <t xml:space="preserve">Pemasangan 1 Unit Main Switch HUB 12 Port </t>
  </si>
  <si>
    <t>Main Switch HUB 12 Port</t>
  </si>
  <si>
    <t>5.4.5.4</t>
  </si>
  <si>
    <t>Pemasangan 1 Unit Router Broadband</t>
  </si>
  <si>
    <t>Router Broadband</t>
  </si>
  <si>
    <t>5.4.5.5</t>
  </si>
  <si>
    <t xml:space="preserve">Pemasangan 1 Unit Fire Wall + Anti Virus </t>
  </si>
  <si>
    <t>Fire Wall + Anti Virus</t>
  </si>
  <si>
    <t>5.4.5.6</t>
  </si>
  <si>
    <t xml:space="preserve">Pemasangan 1 Unit  Outlet Data </t>
  </si>
  <si>
    <t>Outlet Data</t>
  </si>
  <si>
    <t>5.4.5.7</t>
  </si>
  <si>
    <t xml:space="preserve">Pemasangan 1 Titik Instalasi Outlet Data </t>
  </si>
  <si>
    <t>5.4.5.8</t>
  </si>
  <si>
    <t xml:space="preserve">Pemasangan 1 Unit Patch Cord </t>
  </si>
  <si>
    <t>Patch Cord</t>
  </si>
  <si>
    <t>5.4.5.9</t>
  </si>
  <si>
    <t>Pemasangan 1 Unit Patch  Panel 24 Port</t>
  </si>
  <si>
    <t>Patch Panel 24 Port</t>
  </si>
  <si>
    <t>5.4.5.10</t>
  </si>
  <si>
    <t>Pemasangan 1 Unit Wifi Access Ponit ( Wifi 6 Radius 50 m)</t>
  </si>
  <si>
    <t>Wifi Access Point (Wifi 6 Radius 50 M)</t>
  </si>
  <si>
    <t>5.4.5.11</t>
  </si>
  <si>
    <t>Pemasangan 1 Unit Switch HUB 8 Port, Unmanaged c/w OTB</t>
  </si>
  <si>
    <t>Switch Hub 8 Port</t>
  </si>
  <si>
    <t xml:space="preserve">Media Converter </t>
  </si>
  <si>
    <t xml:space="preserve">OTB </t>
  </si>
  <si>
    <t>5.4.5.12</t>
  </si>
  <si>
    <t>Pemasangan 1 Unit Touch Screen Panel 10"</t>
  </si>
  <si>
    <t>Touch Screen Panel 10"</t>
  </si>
  <si>
    <t>Pemasangan 1 Unit Touch Screen Panel 7"</t>
  </si>
  <si>
    <t>Touch Screen Panel 7"</t>
  </si>
  <si>
    <t>5.4.5.13</t>
  </si>
  <si>
    <t>5.4.5.14</t>
  </si>
  <si>
    <t>Pemasangan 1 Unit Touch Screen Panel 12"</t>
  </si>
  <si>
    <t>Touch Screen Panel 12"</t>
  </si>
  <si>
    <t>5.4.5.15</t>
  </si>
  <si>
    <t>Pemasangan 1 Unit Touch Screen Panel 14"</t>
  </si>
  <si>
    <t>Touch Screen Panel 14"</t>
  </si>
  <si>
    <t>5.4.5.16</t>
  </si>
  <si>
    <t>Pemasangan 1 Unit Wall Mounted Rack 15U</t>
  </si>
  <si>
    <t>Wall Mounted Rack 15U</t>
  </si>
  <si>
    <t>5.4.5.17</t>
  </si>
  <si>
    <t xml:space="preserve">Pemasangan 1 Unit Workstation, Meja + Kursi </t>
  </si>
  <si>
    <t>Workstation, Meja+Kursi</t>
  </si>
  <si>
    <t>5.4.6</t>
  </si>
  <si>
    <t>Sistem MATV</t>
  </si>
  <si>
    <t>5.4.6.1</t>
  </si>
  <si>
    <t xml:space="preserve">Pemasangan 1 Titik Instalasi TV </t>
  </si>
  <si>
    <t xml:space="preserve">Connector </t>
  </si>
  <si>
    <t>5.4.6.2</t>
  </si>
  <si>
    <t>Splitter TV 6 Port</t>
  </si>
  <si>
    <t>Splitter TV 7 Port</t>
  </si>
  <si>
    <t>5.4.6.3</t>
  </si>
  <si>
    <t xml:space="preserve">Pemasangan 1 Unit Splitter TV 6 Port </t>
  </si>
  <si>
    <t xml:space="preserve">Pemasangan 1 Unit Splitter TV 7 Port </t>
  </si>
  <si>
    <t>5.4.6.4</t>
  </si>
  <si>
    <t>Pemasangan 1 Unit Terminal Box TV</t>
  </si>
  <si>
    <t>Terminal Bocx TV</t>
  </si>
  <si>
    <t>5.4.6.5</t>
  </si>
  <si>
    <t xml:space="preserve">Pemasangan 1 Unit Antena UHF </t>
  </si>
  <si>
    <t>Antena UHF</t>
  </si>
  <si>
    <t>5.4.6.6</t>
  </si>
  <si>
    <t>Pemasangan 1 Unit Antena VHF</t>
  </si>
  <si>
    <t>Antena VHF</t>
  </si>
  <si>
    <t>5.5</t>
  </si>
  <si>
    <t xml:space="preserve">PEKERJAAN SISTEM TATA UDARA </t>
  </si>
  <si>
    <t>5.5.1</t>
  </si>
  <si>
    <t>Pemasangan Unit AC</t>
  </si>
  <si>
    <t xml:space="preserve">Pemasangan 1 Unit AC Wall Mounted Kap: 5.000 BTUH </t>
  </si>
  <si>
    <t>5.5.1.1</t>
  </si>
  <si>
    <t>AC Wall Mounted Kap : 5.000 BTUH</t>
  </si>
  <si>
    <t>5.5.1.2</t>
  </si>
  <si>
    <t xml:space="preserve">Pemasangan 1 Unit AC Wall Mounted Kap: 6.500 BTUH </t>
  </si>
  <si>
    <t>5.5.1.3</t>
  </si>
  <si>
    <t>AC Wall Mounted Kap : 6.500 BTUH</t>
  </si>
  <si>
    <t xml:space="preserve">Pemasangan 1 Unit AC Wall Mounted Kap: 7.000 BTUH </t>
  </si>
  <si>
    <t>AC Wall Mounted Kap : 7.000 BTUH</t>
  </si>
  <si>
    <t>5.5.1.4</t>
  </si>
  <si>
    <t xml:space="preserve">Pemasangan 1 Unit AC Wall Mounted Kap: 9.000 BTUH </t>
  </si>
  <si>
    <t>AC Wall Mounted Kap : 9.000 BTUH</t>
  </si>
  <si>
    <t>5.5.1.5</t>
  </si>
  <si>
    <t xml:space="preserve">Pemasangan 1 Unit AC Wall Mounted Kap:12.000 BTUH </t>
  </si>
  <si>
    <t>AC Wall Mounted Kap : 12.000 BTUH</t>
  </si>
  <si>
    <t>5.5.1.6</t>
  </si>
  <si>
    <t xml:space="preserve">Pemasangan 1 Unit AC Wall Mounted Kap:24.000 BTUH </t>
  </si>
  <si>
    <t>AC Wall Mounted Kap : 24.000 BTUH</t>
  </si>
  <si>
    <t>5.5.1.7</t>
  </si>
  <si>
    <t xml:space="preserve">Pemasangan 1 Unit AC Wall Mounted Kap:35.000 BTUH </t>
  </si>
  <si>
    <t>AC Wall Mounted Kap : 35.000 BTUH</t>
  </si>
  <si>
    <t>5.5.1.8</t>
  </si>
  <si>
    <t>Pemasangan 1 Titik Kabel Power AC NYM 3x2,5 mm2</t>
  </si>
  <si>
    <t>5.5.1.9</t>
  </si>
  <si>
    <t>Pemasangan 1 Titik Kabel Kontrol AC NYM 3x2,5 mm2</t>
  </si>
  <si>
    <t>5.5.2</t>
  </si>
  <si>
    <t xml:space="preserve">Pemasangan Fan </t>
  </si>
  <si>
    <t>5.5.2.1</t>
  </si>
  <si>
    <t xml:space="preserve">Pemasangan 1 Unit Ceiling Fan : 50 CFM </t>
  </si>
  <si>
    <t>Ceiling Fan, 50 CFM</t>
  </si>
  <si>
    <t>5.5.2.2</t>
  </si>
  <si>
    <t xml:space="preserve">Pemasangan 1 Unit Ceiling Fan : 75 CFM </t>
  </si>
  <si>
    <t>Ceiling Fan, 75 CFM</t>
  </si>
  <si>
    <t>5.5.2.3</t>
  </si>
  <si>
    <t xml:space="preserve">Pemasangan 1 Unit Ceiling Fan : 100 CFM </t>
  </si>
  <si>
    <t>Ceiling Fan, 100 CFM</t>
  </si>
  <si>
    <t>5.5.2.4</t>
  </si>
  <si>
    <t xml:space="preserve">Pemasangan 1 Unit Ceiling Fan : 200 CFM </t>
  </si>
  <si>
    <t>Ceiling Fan, 200 CFM</t>
  </si>
  <si>
    <t>5.5.2.5</t>
  </si>
  <si>
    <t>5.5.2.6</t>
  </si>
  <si>
    <t>5.5.2.7</t>
  </si>
  <si>
    <t xml:space="preserve">Pemasangan 1 Unit Inline Fan : 500 CFM </t>
  </si>
  <si>
    <t>Inline  Fan, 500 CFM</t>
  </si>
  <si>
    <t xml:space="preserve">Pemasangan 1 Unit Inline Fan : 700 CFM </t>
  </si>
  <si>
    <t>Inline  Fan, 700 CFM</t>
  </si>
  <si>
    <t xml:space="preserve">Pemasangan 1 Unit Axial Fan : 2.600 CFM </t>
  </si>
  <si>
    <t>Axial Fan ; 2.600 CFM</t>
  </si>
  <si>
    <t>5.5.2.8</t>
  </si>
  <si>
    <t xml:space="preserve">Pemasangan 1 Unit Axial Fan : 2.800 CFM </t>
  </si>
  <si>
    <t>Axial Fan ; 2.800 CFM</t>
  </si>
  <si>
    <t>5.5.2.9</t>
  </si>
  <si>
    <t xml:space="preserve">Pemasangan 1 Unit Axial Fan : 3.200 CFM </t>
  </si>
  <si>
    <t>Axial Fan ; 3.200 CFM</t>
  </si>
  <si>
    <t>5.5.2.10</t>
  </si>
  <si>
    <t xml:space="preserve">Pemasangan 1 Unit Axial Fan : 3.500 CFM </t>
  </si>
  <si>
    <t>Axial Fan ; 3.500 CFM</t>
  </si>
  <si>
    <t>5.5.2.11</t>
  </si>
  <si>
    <t xml:space="preserve">Pemasangan 1 Unit Axial Fan : 4.000 CFM </t>
  </si>
  <si>
    <t>Axial Fan ; 4.000 CFM</t>
  </si>
  <si>
    <t>5.5.2.12</t>
  </si>
  <si>
    <t xml:space="preserve">Pemasangan 1 Unit Axial Fan : 5.500 CFM </t>
  </si>
  <si>
    <t>Axial Fan ; 5.500 CFM</t>
  </si>
  <si>
    <t>5.5.2.13</t>
  </si>
  <si>
    <t xml:space="preserve">Pemasangan 1 Unit Rotary Fan </t>
  </si>
  <si>
    <t>Rotary Fan</t>
  </si>
  <si>
    <t>5.5.2.14</t>
  </si>
  <si>
    <t xml:space="preserve">Pemasangan 1 Unit Ceiling Fan Rotary </t>
  </si>
  <si>
    <t>Ceiling Fan Rotary</t>
  </si>
  <si>
    <t>5.5.2.15</t>
  </si>
  <si>
    <t xml:space="preserve">Pemasangan 1 Unit Bifurcated Fan : 1.500 CFM </t>
  </si>
  <si>
    <t>Bifurcated Fan; 1.500 CFM</t>
  </si>
  <si>
    <t>5.5.2.16</t>
  </si>
  <si>
    <t xml:space="preserve">Pemasangan 1 Unit Propeller Fan ; 75 CFM </t>
  </si>
  <si>
    <t>Propeller Fan, 75 CFM</t>
  </si>
  <si>
    <t>5.5.2.17</t>
  </si>
  <si>
    <t xml:space="preserve">Pemasangan 1 Unit Propeller Fan ; 100 CFM </t>
  </si>
  <si>
    <t>Propeller Fan, 100 CFM</t>
  </si>
  <si>
    <t>5.5.2.18</t>
  </si>
  <si>
    <t xml:space="preserve">Pemasangan 1 Unit Propeller Fan ; 150 CFM </t>
  </si>
  <si>
    <t>Propeller Fan, 150 CFM</t>
  </si>
  <si>
    <t>5.5.2.19</t>
  </si>
  <si>
    <t xml:space="preserve">Pemasangan 1 Unit Propeller Fan ; 375 CFM </t>
  </si>
  <si>
    <t>Propeller Fan, 375 CFM</t>
  </si>
  <si>
    <t>5.5.2.20</t>
  </si>
  <si>
    <t xml:space="preserve">Pemasangan 1 Unit Propeller Fan ; 500 CFM </t>
  </si>
  <si>
    <t>Propeller Fan, 500 CFM</t>
  </si>
  <si>
    <t>5.5.2.21</t>
  </si>
  <si>
    <t xml:space="preserve">Pemasangan 1 Unit Propeller Fan ; 600 CFM </t>
  </si>
  <si>
    <t>Propeller Fan, 600 CFM</t>
  </si>
  <si>
    <t>5.5.2.22</t>
  </si>
  <si>
    <t>Pemasangan 1 Unit Intake Grille 600x300 mm</t>
  </si>
  <si>
    <t>Intake Grille 600 x 300 mm</t>
  </si>
  <si>
    <t>5.5.2.23</t>
  </si>
  <si>
    <t>Pemasangan 1 Unit Intake Grille 650x350 mm</t>
  </si>
  <si>
    <t>Intake Grille 650 x 350 mm</t>
  </si>
  <si>
    <t>5.5.2.24</t>
  </si>
  <si>
    <t>Pemasangan 1 Unit Intake Grille 800x350 mm</t>
  </si>
  <si>
    <t>Intake Grille 800 x 350 mm</t>
  </si>
  <si>
    <t>5.5.2.25</t>
  </si>
  <si>
    <t>Pemasangan 1 Unit Intake Grille 800x400 mm</t>
  </si>
  <si>
    <t>Intake Grille 800 x 400 mm</t>
  </si>
  <si>
    <t>5.5.2.26</t>
  </si>
  <si>
    <t>Pemasangan 1 Unit Intake Louvre 700x400 mm</t>
  </si>
  <si>
    <t xml:space="preserve"> Intake Louvre 700 x 400 mm</t>
  </si>
  <si>
    <t>5.5.2.27</t>
  </si>
  <si>
    <t>Pemasangan 1 Unit Intake Louvre 750x400 mm</t>
  </si>
  <si>
    <t>5.5.2.28</t>
  </si>
  <si>
    <t xml:space="preserve"> Fan Louvre 750 x 400 mm</t>
  </si>
  <si>
    <t>Pemasangan 1 Unit Fan Louvre900 x 500</t>
  </si>
  <si>
    <t xml:space="preserve"> Fan Louvre 900 x 500 mm</t>
  </si>
  <si>
    <t>5.5.2.29</t>
  </si>
  <si>
    <t xml:space="preserve">Pemasangan 1 Unit Fan Louvre 1.000 x 400 mm </t>
  </si>
  <si>
    <t xml:space="preserve"> Fan Louvre 1.000 x 400 mm</t>
  </si>
  <si>
    <t>5.5.2.30</t>
  </si>
  <si>
    <t xml:space="preserve">Pemasangan 1 Unit Fan Louvre 1.000 x 450 mm </t>
  </si>
  <si>
    <t xml:space="preserve"> Fan Louvre 1.000 x 450 mm</t>
  </si>
  <si>
    <t>5.5.2.31</t>
  </si>
  <si>
    <t>Pemasangan 1 Unit Exhaust Grille 150 x 150 mm</t>
  </si>
  <si>
    <t>Exhaust Grille 150 x 150 mm</t>
  </si>
  <si>
    <t>5.5.2.32</t>
  </si>
  <si>
    <t>Pemasangan 1 Unit Exhaust Grille 200 x 200 mm</t>
  </si>
  <si>
    <t>Exhaust Grille 200 x 200 mm</t>
  </si>
  <si>
    <t>5.5.2.33</t>
  </si>
  <si>
    <t>Pemasangan 1 Unit Exhaust Grille 600 x 300 mm</t>
  </si>
  <si>
    <t>Exhaust Grille 600 x 300 mm</t>
  </si>
  <si>
    <t>5.5.2.34</t>
  </si>
  <si>
    <t>Pemasangan 1 Unit Exhaust Grille 650 x 350 mm</t>
  </si>
  <si>
    <t>Exhaust Grille 650 x 350 mm</t>
  </si>
  <si>
    <t>5.5.2.35</t>
  </si>
  <si>
    <t>Pemasangan 1 Unit Exhaust Grille 900 x 400 mm</t>
  </si>
  <si>
    <t>Exhaust Grille 900 x 400 mm</t>
  </si>
  <si>
    <t>5.5.2.36</t>
  </si>
  <si>
    <t>Pemasangan 1 Unit Exhaust Louvre 200 x 200 mm s/d 750 x 350 mm</t>
  </si>
  <si>
    <t>Exhaust Louvre</t>
  </si>
  <si>
    <t>5.5.2.40</t>
  </si>
  <si>
    <t>Pemasangan 1 Unit Exhaust Louvre 800 x 400 mm</t>
  </si>
  <si>
    <t>5.5.2.41</t>
  </si>
  <si>
    <t>Pemasangan 1 Unit Exhaust Louvre 850 x 400 mm &amp; 900 X 500 mm</t>
  </si>
  <si>
    <t>5.5.2.43</t>
  </si>
  <si>
    <t>Pemasangan 1 Unit Exhaust Louvre 1.000 x 400 mm</t>
  </si>
  <si>
    <t>5.5.2.44</t>
  </si>
  <si>
    <t>Pemasangan 1 Unit Exhaust Louvre 1.000 x 400 mm &amp; 1.000 x 450 mm</t>
  </si>
  <si>
    <t>5.5.2.45</t>
  </si>
  <si>
    <t>Pemasangan 1 Tititk Kabel Powwer Fan NYM 3 x 2,5 mm2</t>
  </si>
  <si>
    <t>5.5.2.46</t>
  </si>
  <si>
    <t>Pemasangan 1 Tititk Kabel Kontrol  Fan NYM 3 x 2,5 mm2</t>
  </si>
  <si>
    <t>5.5.2.47</t>
  </si>
  <si>
    <t xml:space="preserve">Pemasangan 1 Unit Proppeller Fan ; 370 CMF </t>
  </si>
  <si>
    <t>Propeller Fan, 370 CFM</t>
  </si>
  <si>
    <t>Propeller Fan, 1200 CFM</t>
  </si>
  <si>
    <t>5.5.2.48</t>
  </si>
  <si>
    <t xml:space="preserve">Pemasangan 1 Unit Proppeller Fan ; 1200 CMF </t>
  </si>
  <si>
    <t>5.5.3</t>
  </si>
  <si>
    <t xml:space="preserve">Pemasagan Ducting </t>
  </si>
  <si>
    <t>5.5.3.1</t>
  </si>
  <si>
    <t xml:space="preserve">Flinkote </t>
  </si>
  <si>
    <t xml:space="preserve">Finish Cat </t>
  </si>
  <si>
    <t xml:space="preserve">finish Cat </t>
  </si>
  <si>
    <t>Hanger + Support</t>
  </si>
  <si>
    <t xml:space="preserve">lolt </t>
  </si>
  <si>
    <t xml:space="preserve">ZINK BJLS </t>
  </si>
  <si>
    <t>Pemasangan 1 m2 BJLS 50, 60, 70, 80, 100 ( Tanpa Isolasi )</t>
  </si>
  <si>
    <t>5.5.3.6</t>
  </si>
  <si>
    <t>Pemasangan 1 m2 BJLS 50, 60, 70, 80, 100 ( Isolasi Luar )</t>
  </si>
  <si>
    <t>5.5.3.11</t>
  </si>
  <si>
    <t>Pemasangan 1 m2 BJLS 50, 60, 70, 80, 100 ( Isolasi Luar  Dalam )</t>
  </si>
  <si>
    <t>sey</t>
  </si>
  <si>
    <t>titk</t>
  </si>
  <si>
    <t>buha</t>
  </si>
  <si>
    <t>`</t>
  </si>
  <si>
    <t>JALAN PADA PEMUKIMAN</t>
  </si>
  <si>
    <t>B.3.3 (2)</t>
  </si>
  <si>
    <t>Berdasarkan SE Bina Konstruksi Nomor 30/SE/Dk/2025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</si>
</sst>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.00_ ;_ * \-#,##0.00_ ;_ * &quot;-&quot;??_ ;_ @_ "/>
    <numFmt numFmtId="167" formatCode="0.000"/>
    <numFmt numFmtId="168" formatCode="0.00000"/>
    <numFmt numFmtId="169" formatCode="0.0000"/>
    <numFmt numFmtId="170" formatCode="0.000000"/>
    <numFmt numFmtId="171" formatCode="_(&quot;Rp&quot;* #,##0_);_(&quot;Rp&quot;* \(#,##0\);_(&quot;Rp&quot;* &quot;-&quot;_);_(@_)"/>
    <numFmt numFmtId="172" formatCode="0."/>
    <numFmt numFmtId="173" formatCode="0.0"/>
    <numFmt numFmtId="174" formatCode="_(&quot;Rp&quot;* #,##0.00_);_(&quot;Rp&quot;* \(#,##0.00\);_(&quot;Rp&quot;* &quot;-&quot;_);_(@_)"/>
    <numFmt numFmtId="175" formatCode="_-* #,##0.00_-;\-* #,##0.00_-;_-* &quot;-&quot;_-;_-@_-"/>
    <numFmt numFmtId="176" formatCode="_(* #,##0.00_);_(* \(#,##0.00\);_(* &quot;-&quot;_);_(@_)"/>
  </numFmts>
  <fonts count="3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NewsGoth Cn BT"/>
    </font>
    <font>
      <sz val="11"/>
      <name val="NewsGoth Cn BT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NewsGoth Cn BT"/>
    </font>
    <font>
      <b/>
      <sz val="11"/>
      <color rgb="FF000000"/>
      <name val="NewsGoth Cn BT"/>
    </font>
    <font>
      <b/>
      <sz val="11"/>
      <color rgb="FF000000"/>
      <name val="Times New Roman"/>
      <family val="1"/>
    </font>
    <font>
      <sz val="11"/>
      <color rgb="FFFF0000"/>
      <name val="Arial"/>
      <family val="2"/>
    </font>
    <font>
      <b/>
      <vertAlign val="superscript"/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8.25"/>
      <name val="Arial"/>
      <family val="2"/>
    </font>
    <font>
      <sz val="11"/>
      <color theme="4" tint="0.39997558519241921"/>
      <name val="Arial"/>
      <family val="2"/>
    </font>
    <font>
      <b/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Calibri"/>
      <family val="2"/>
    </font>
    <font>
      <b/>
      <sz val="7.8"/>
      <color rgb="FF00000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166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</cellStyleXfs>
  <cellXfs count="7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1" xfId="0" applyNumberFormat="1" applyBorder="1">
      <alignment vertical="center"/>
    </xf>
    <xf numFmtId="44" fontId="0" fillId="0" borderId="7" xfId="0" applyNumberFormat="1" applyBorder="1">
      <alignment vertical="center"/>
    </xf>
    <xf numFmtId="44" fontId="0" fillId="0" borderId="5" xfId="0" applyNumberForma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5" xfId="0" applyBorder="1">
      <alignment vertical="center"/>
    </xf>
    <xf numFmtId="0" fontId="2" fillId="2" borderId="16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7" xfId="0" applyFill="1" applyBorder="1" applyAlignment="1">
      <alignment horizontal="center" vertical="center"/>
    </xf>
    <xf numFmtId="44" fontId="0" fillId="2" borderId="17" xfId="0" applyNumberForma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19" xfId="0" applyBorder="1">
      <alignment vertical="center"/>
    </xf>
    <xf numFmtId="0" fontId="2" fillId="0" borderId="3" xfId="0" applyFon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44" fontId="0" fillId="3" borderId="1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44" fontId="2" fillId="3" borderId="1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20" xfId="0" applyFill="1" applyBorder="1" applyAlignment="1">
      <alignment horizontal="center" vertical="center"/>
    </xf>
    <xf numFmtId="44" fontId="0" fillId="3" borderId="20" xfId="0" applyNumberFormat="1" applyFill="1" applyBorder="1">
      <alignment vertical="center"/>
    </xf>
    <xf numFmtId="0" fontId="0" fillId="3" borderId="21" xfId="0" applyFill="1" applyBorder="1">
      <alignment vertical="center"/>
    </xf>
    <xf numFmtId="0" fontId="2" fillId="2" borderId="22" xfId="0" applyFont="1" applyFill="1" applyBorder="1">
      <alignment vertical="center"/>
    </xf>
    <xf numFmtId="0" fontId="2" fillId="2" borderId="23" xfId="0" applyFont="1" applyFill="1" applyBorder="1">
      <alignment vertical="center"/>
    </xf>
    <xf numFmtId="0" fontId="0" fillId="2" borderId="23" xfId="0" applyFill="1" applyBorder="1" applyAlignment="1">
      <alignment horizontal="center" vertical="center"/>
    </xf>
    <xf numFmtId="44" fontId="0" fillId="2" borderId="23" xfId="0" applyNumberFormat="1" applyFill="1" applyBorder="1">
      <alignment vertical="center"/>
    </xf>
    <xf numFmtId="0" fontId="0" fillId="2" borderId="24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 applyAlignment="1">
      <alignment horizontal="left" vertical="top"/>
    </xf>
    <xf numFmtId="0" fontId="6" fillId="0" borderId="0" xfId="0" applyFont="1">
      <alignment vertical="center"/>
    </xf>
    <xf numFmtId="4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0" fillId="0" borderId="26" xfId="0" applyFont="1" applyBorder="1" applyAlignment="1">
      <alignment horizontal="center" vertical="top"/>
    </xf>
    <xf numFmtId="0" fontId="6" fillId="0" borderId="26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167" fontId="10" fillId="0" borderId="26" xfId="0" applyNumberFormat="1" applyFont="1" applyBorder="1" applyAlignment="1">
      <alignment horizontal="right" vertical="top"/>
    </xf>
    <xf numFmtId="4" fontId="10" fillId="0" borderId="26" xfId="0" applyNumberFormat="1" applyFont="1" applyBorder="1" applyAlignment="1">
      <alignment horizontal="right" vertical="top" shrinkToFit="1"/>
    </xf>
    <xf numFmtId="9" fontId="6" fillId="4" borderId="0" xfId="0" applyNumberFormat="1" applyFont="1" applyFill="1">
      <alignment vertical="center"/>
    </xf>
    <xf numFmtId="0" fontId="10" fillId="0" borderId="27" xfId="0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vertical="top"/>
    </xf>
    <xf numFmtId="0" fontId="6" fillId="0" borderId="26" xfId="0" applyFont="1" applyBorder="1" applyAlignment="1">
      <alignment horizontal="center" vertical="top"/>
    </xf>
    <xf numFmtId="0" fontId="10" fillId="0" borderId="28" xfId="0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30" xfId="0" applyFont="1" applyBorder="1" applyAlignment="1">
      <alignment vertical="top"/>
    </xf>
    <xf numFmtId="0" fontId="6" fillId="0" borderId="26" xfId="0" applyFont="1" applyBorder="1" applyAlignment="1">
      <alignment horizontal="center" vertical="top" wrapText="1"/>
    </xf>
    <xf numFmtId="0" fontId="10" fillId="0" borderId="26" xfId="0" applyFont="1" applyBorder="1" applyAlignment="1">
      <alignment horizontal="left" wrapText="1"/>
    </xf>
    <xf numFmtId="167" fontId="10" fillId="0" borderId="26" xfId="0" applyNumberFormat="1" applyFont="1" applyBorder="1" applyAlignment="1">
      <alignment horizontal="right" vertical="top" shrinkToFit="1"/>
    </xf>
    <xf numFmtId="0" fontId="6" fillId="0" borderId="29" xfId="0" applyFont="1" applyBorder="1" applyAlignment="1">
      <alignment horizontal="centerContinuous" vertical="center" wrapText="1"/>
    </xf>
    <xf numFmtId="0" fontId="10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top"/>
    </xf>
    <xf numFmtId="0" fontId="10" fillId="0" borderId="26" xfId="0" applyFont="1" applyBorder="1" applyAlignment="1">
      <alignment horizontal="center" vertical="center" wrapText="1"/>
    </xf>
    <xf numFmtId="168" fontId="10" fillId="0" borderId="26" xfId="0" applyNumberFormat="1" applyFont="1" applyBorder="1" applyAlignment="1">
      <alignment horizontal="right" vertical="center" wrapText="1"/>
    </xf>
    <xf numFmtId="0" fontId="6" fillId="0" borderId="29" xfId="0" applyFont="1" applyBorder="1" applyAlignment="1">
      <alignment horizontal="centerContinuous" vertical="center"/>
    </xf>
    <xf numFmtId="0" fontId="10" fillId="0" borderId="0" xfId="0" applyFont="1" applyAlignment="1">
      <alignment vertical="top"/>
    </xf>
    <xf numFmtId="4" fontId="9" fillId="0" borderId="0" xfId="0" applyNumberFormat="1" applyFont="1" applyAlignment="1">
      <alignment vertical="top"/>
    </xf>
    <xf numFmtId="0" fontId="6" fillId="0" borderId="28" xfId="0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vertical="center" wrapText="1"/>
    </xf>
    <xf numFmtId="167" fontId="10" fillId="0" borderId="26" xfId="0" applyNumberFormat="1" applyFont="1" applyBorder="1" applyAlignment="1">
      <alignment horizontal="right" vertical="center" wrapText="1"/>
    </xf>
    <xf numFmtId="167" fontId="6" fillId="0" borderId="26" xfId="0" applyNumberFormat="1" applyFont="1" applyBorder="1" applyAlignment="1">
      <alignment horizontal="right" vertical="top" wrapText="1"/>
    </xf>
    <xf numFmtId="0" fontId="10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4" fontId="9" fillId="0" borderId="0" xfId="0" applyNumberFormat="1" applyFont="1" applyAlignment="1">
      <alignment horizontal="right" vertical="top" shrinkToFit="1"/>
    </xf>
    <xf numFmtId="0" fontId="10" fillId="0" borderId="0" xfId="0" applyFont="1" applyAlignment="1">
      <alignment horizontal="center" vertical="top" wrapText="1"/>
    </xf>
    <xf numFmtId="169" fontId="10" fillId="0" borderId="26" xfId="0" applyNumberFormat="1" applyFont="1" applyBorder="1" applyAlignment="1">
      <alignment horizontal="right" vertical="top" shrinkToFit="1"/>
    </xf>
    <xf numFmtId="169" fontId="10" fillId="0" borderId="26" xfId="0" applyNumberFormat="1" applyFont="1" applyBorder="1" applyAlignment="1">
      <alignment horizontal="right" vertical="top"/>
    </xf>
    <xf numFmtId="9" fontId="10" fillId="0" borderId="26" xfId="0" applyNumberFormat="1" applyFont="1" applyBorder="1" applyAlignment="1">
      <alignment vertical="top"/>
    </xf>
    <xf numFmtId="0" fontId="4" fillId="0" borderId="1" xfId="0" applyFont="1" applyBorder="1">
      <alignment vertical="center"/>
    </xf>
    <xf numFmtId="3" fontId="10" fillId="0" borderId="27" xfId="0" applyNumberFormat="1" applyFont="1" applyBorder="1" applyAlignment="1">
      <alignment horizontal="centerContinuous" vertical="center"/>
    </xf>
    <xf numFmtId="3" fontId="10" fillId="0" borderId="26" xfId="0" applyNumberFormat="1" applyFont="1" applyBorder="1" applyAlignment="1">
      <alignment vertical="top"/>
    </xf>
    <xf numFmtId="3" fontId="10" fillId="0" borderId="30" xfId="0" applyNumberFormat="1" applyFont="1" applyBorder="1" applyAlignment="1">
      <alignment vertical="top"/>
    </xf>
    <xf numFmtId="3" fontId="5" fillId="0" borderId="0" xfId="0" applyNumberFormat="1" applyFont="1">
      <alignment vertical="center"/>
    </xf>
    <xf numFmtId="3" fontId="10" fillId="0" borderId="26" xfId="0" applyNumberFormat="1" applyFont="1" applyBorder="1" applyAlignment="1">
      <alignment horizontal="left" wrapText="1"/>
    </xf>
    <xf numFmtId="3" fontId="10" fillId="0" borderId="0" xfId="0" applyNumberFormat="1" applyFont="1" applyAlignment="1">
      <alignment vertical="top"/>
    </xf>
    <xf numFmtId="3" fontId="6" fillId="0" borderId="0" xfId="0" applyNumberFormat="1" applyFont="1" applyAlignment="1">
      <alignment horizontal="left" vertical="top" wrapText="1"/>
    </xf>
    <xf numFmtId="4" fontId="6" fillId="0" borderId="28" xfId="0" applyNumberFormat="1" applyFont="1" applyBorder="1" applyAlignment="1">
      <alignment horizontal="centerContinuous" vertical="center"/>
    </xf>
    <xf numFmtId="4" fontId="10" fillId="0" borderId="26" xfId="0" applyNumberFormat="1" applyFont="1" applyBorder="1" applyAlignment="1">
      <alignment horizontal="left" wrapText="1"/>
    </xf>
    <xf numFmtId="4" fontId="10" fillId="0" borderId="26" xfId="0" applyNumberFormat="1" applyFont="1" applyBorder="1" applyAlignment="1">
      <alignment horizontal="left" vertical="center" wrapText="1"/>
    </xf>
    <xf numFmtId="4" fontId="10" fillId="0" borderId="30" xfId="0" applyNumberFormat="1" applyFont="1" applyBorder="1" applyAlignment="1">
      <alignment vertical="top"/>
    </xf>
    <xf numFmtId="4" fontId="10" fillId="0" borderId="26" xfId="0" applyNumberFormat="1" applyFont="1" applyBorder="1" applyAlignment="1">
      <alignment vertical="top"/>
    </xf>
    <xf numFmtId="4" fontId="6" fillId="0" borderId="30" xfId="0" applyNumberFormat="1" applyFont="1" applyBorder="1" applyAlignment="1">
      <alignment horizontal="centerContinuous" vertical="center"/>
    </xf>
    <xf numFmtId="4" fontId="6" fillId="0" borderId="30" xfId="0" applyNumberFormat="1" applyFont="1" applyBorder="1" applyAlignment="1">
      <alignment horizontal="centerContinuous" vertical="center" wrapText="1"/>
    </xf>
    <xf numFmtId="166" fontId="10" fillId="0" borderId="26" xfId="1" applyFont="1" applyBorder="1" applyAlignment="1">
      <alignment horizontal="right" vertical="top" shrinkToFit="1"/>
    </xf>
    <xf numFmtId="166" fontId="6" fillId="0" borderId="30" xfId="1" applyFont="1" applyBorder="1" applyAlignment="1">
      <alignment horizontal="centerContinuous" vertical="center" wrapText="1"/>
    </xf>
    <xf numFmtId="166" fontId="10" fillId="0" borderId="26" xfId="0" applyNumberFormat="1" applyFont="1" applyBorder="1" applyAlignment="1">
      <alignment horizontal="right" vertical="top" shrinkToFit="1"/>
    </xf>
    <xf numFmtId="166" fontId="6" fillId="0" borderId="30" xfId="0" applyNumberFormat="1" applyFont="1" applyBorder="1" applyAlignment="1">
      <alignment horizontal="centerContinuous" vertical="center"/>
    </xf>
    <xf numFmtId="166" fontId="10" fillId="0" borderId="26" xfId="0" applyNumberFormat="1" applyFont="1" applyBorder="1" applyAlignment="1">
      <alignment horizontal="left" vertical="center" wrapText="1"/>
    </xf>
    <xf numFmtId="166" fontId="10" fillId="0" borderId="30" xfId="0" applyNumberFormat="1" applyFont="1" applyBorder="1" applyAlignment="1">
      <alignment vertical="top"/>
    </xf>
    <xf numFmtId="4" fontId="10" fillId="0" borderId="27" xfId="0" applyNumberFormat="1" applyFont="1" applyBorder="1" applyAlignment="1">
      <alignment horizontal="centerContinuous" vertical="center"/>
    </xf>
    <xf numFmtId="0" fontId="9" fillId="0" borderId="0" xfId="0" applyFont="1" applyAlignment="1">
      <alignment horizontal="left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top"/>
    </xf>
    <xf numFmtId="2" fontId="10" fillId="0" borderId="34" xfId="0" applyNumberFormat="1" applyFont="1" applyBorder="1" applyAlignment="1">
      <alignment horizontal="center" vertical="top"/>
    </xf>
    <xf numFmtId="4" fontId="10" fillId="0" borderId="35" xfId="0" applyNumberFormat="1" applyFont="1" applyBorder="1" applyAlignment="1">
      <alignment horizontal="right" vertical="top" shrinkToFit="1"/>
    </xf>
    <xf numFmtId="0" fontId="10" fillId="0" borderId="36" xfId="0" applyFont="1" applyBorder="1" applyAlignment="1">
      <alignment horizontal="centerContinuous" vertical="center"/>
    </xf>
    <xf numFmtId="4" fontId="10" fillId="0" borderId="37" xfId="0" applyNumberFormat="1" applyFont="1" applyBorder="1" applyAlignment="1">
      <alignment vertical="top"/>
    </xf>
    <xf numFmtId="4" fontId="10" fillId="0" borderId="35" xfId="0" applyNumberFormat="1" applyFont="1" applyBorder="1" applyAlignment="1">
      <alignment horizontal="left" vertical="top"/>
    </xf>
    <xf numFmtId="0" fontId="10" fillId="0" borderId="34" xfId="0" quotePrefix="1" applyFont="1" applyBorder="1" applyAlignment="1">
      <alignment horizontal="center" vertical="top"/>
    </xf>
    <xf numFmtId="4" fontId="6" fillId="0" borderId="35" xfId="0" applyNumberFormat="1" applyFont="1" applyBorder="1" applyAlignment="1">
      <alignment horizontal="right" vertical="top" wrapText="1" inden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vertical="top"/>
    </xf>
    <xf numFmtId="0" fontId="10" fillId="0" borderId="40" xfId="0" applyFont="1" applyBorder="1" applyAlignment="1">
      <alignment vertical="top"/>
    </xf>
    <xf numFmtId="4" fontId="10" fillId="0" borderId="41" xfId="0" applyNumberFormat="1" applyFont="1" applyBorder="1" applyAlignment="1">
      <alignment vertical="top"/>
    </xf>
    <xf numFmtId="4" fontId="9" fillId="0" borderId="42" xfId="0" applyNumberFormat="1" applyFont="1" applyBorder="1" applyAlignment="1">
      <alignment vertical="top"/>
    </xf>
    <xf numFmtId="0" fontId="5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left" wrapText="1"/>
    </xf>
    <xf numFmtId="3" fontId="6" fillId="0" borderId="32" xfId="0" applyNumberFormat="1" applyFont="1" applyBorder="1" applyAlignment="1">
      <alignment horizontal="center" vertical="center" wrapText="1"/>
    </xf>
    <xf numFmtId="3" fontId="10" fillId="0" borderId="41" xfId="0" applyNumberFormat="1" applyFont="1" applyBorder="1" applyAlignment="1">
      <alignment vertical="top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left" vertical="center" wrapText="1"/>
    </xf>
    <xf numFmtId="0" fontId="6" fillId="0" borderId="34" xfId="0" applyFont="1" applyBorder="1" applyAlignment="1">
      <alignment horizontal="center" vertical="top" wrapText="1"/>
    </xf>
    <xf numFmtId="1" fontId="10" fillId="0" borderId="34" xfId="0" applyNumberFormat="1" applyFont="1" applyBorder="1" applyAlignment="1">
      <alignment horizontal="center" vertical="top" shrinkToFit="1"/>
    </xf>
    <xf numFmtId="4" fontId="10" fillId="0" borderId="35" xfId="0" applyNumberFormat="1" applyFont="1" applyBorder="1" applyAlignment="1">
      <alignment horizontal="left" vertical="center" wrapText="1"/>
    </xf>
    <xf numFmtId="0" fontId="6" fillId="0" borderId="43" xfId="0" applyFont="1" applyBorder="1" applyAlignment="1">
      <alignment horizontal="centerContinuous" vertical="center"/>
    </xf>
    <xf numFmtId="0" fontId="6" fillId="0" borderId="34" xfId="0" quotePrefix="1" applyFont="1" applyBorder="1" applyAlignment="1">
      <alignment horizontal="center" vertical="top" wrapText="1"/>
    </xf>
    <xf numFmtId="0" fontId="10" fillId="0" borderId="35" xfId="0" applyFont="1" applyBorder="1" applyAlignment="1">
      <alignment horizontal="left" wrapText="1"/>
    </xf>
    <xf numFmtId="166" fontId="10" fillId="0" borderId="41" xfId="0" applyNumberFormat="1" applyFont="1" applyBorder="1" applyAlignment="1">
      <alignment vertical="top"/>
    </xf>
    <xf numFmtId="1" fontId="9" fillId="0" borderId="0" xfId="0" applyNumberFormat="1" applyFont="1" applyAlignment="1">
      <alignment vertical="center" shrinkToFit="1"/>
    </xf>
    <xf numFmtId="3" fontId="9" fillId="0" borderId="0" xfId="0" applyNumberFormat="1" applyFont="1" applyAlignment="1">
      <alignment vertical="center" shrinkToFit="1"/>
    </xf>
    <xf numFmtId="0" fontId="6" fillId="0" borderId="34" xfId="0" applyFont="1" applyBorder="1" applyAlignment="1">
      <alignment horizontal="left" vertical="top" indent="1"/>
    </xf>
    <xf numFmtId="4" fontId="10" fillId="0" borderId="35" xfId="0" applyNumberFormat="1" applyFont="1" applyBorder="1" applyAlignment="1">
      <alignment horizontal="left" wrapText="1"/>
    </xf>
    <xf numFmtId="0" fontId="6" fillId="0" borderId="34" xfId="0" applyFont="1" applyBorder="1" applyAlignment="1">
      <alignment horizontal="left" vertical="top" wrapText="1" indent="1"/>
    </xf>
    <xf numFmtId="164" fontId="6" fillId="0" borderId="35" xfId="0" applyNumberFormat="1" applyFont="1" applyBorder="1" applyAlignment="1">
      <alignment horizontal="right" vertical="top" wrapText="1" indent="1"/>
    </xf>
    <xf numFmtId="0" fontId="10" fillId="0" borderId="35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10" fillId="0" borderId="43" xfId="0" applyFont="1" applyBorder="1" applyAlignment="1">
      <alignment horizontal="center" vertical="top"/>
    </xf>
    <xf numFmtId="0" fontId="6" fillId="0" borderId="44" xfId="0" applyFont="1" applyBorder="1" applyAlignment="1">
      <alignment horizontal="centerContinuous" vertical="center"/>
    </xf>
    <xf numFmtId="166" fontId="6" fillId="0" borderId="0" xfId="1" applyFont="1">
      <alignment vertical="center"/>
    </xf>
    <xf numFmtId="0" fontId="9" fillId="0" borderId="0" xfId="0" applyFont="1" applyAlignment="1">
      <alignment horizontal="center" vertical="top"/>
    </xf>
    <xf numFmtId="0" fontId="6" fillId="0" borderId="30" xfId="0" applyFont="1" applyBorder="1" applyAlignment="1">
      <alignment horizontal="centerContinuous" vertical="center" wrapText="1"/>
    </xf>
    <xf numFmtId="0" fontId="6" fillId="0" borderId="30" xfId="0" applyFont="1" applyBorder="1" applyAlignment="1">
      <alignment horizontal="centerContinuous" vertical="center"/>
    </xf>
    <xf numFmtId="0" fontId="10" fillId="0" borderId="0" xfId="0" applyFont="1" applyAlignment="1"/>
    <xf numFmtId="0" fontId="9" fillId="0" borderId="0" xfId="0" applyFont="1" applyAlignment="1">
      <alignment horizontal="center" vertical="top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3" fontId="6" fillId="0" borderId="46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0" fontId="10" fillId="0" borderId="26" xfId="0" applyFont="1" applyBorder="1" applyAlignment="1">
      <alignment horizontal="center" wrapText="1"/>
    </xf>
    <xf numFmtId="167" fontId="10" fillId="0" borderId="26" xfId="0" applyNumberFormat="1" applyFont="1" applyBorder="1" applyAlignment="1">
      <alignment horizontal="right" wrapText="1"/>
    </xf>
    <xf numFmtId="0" fontId="11" fillId="0" borderId="0" xfId="0" quotePrefix="1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1" fillId="0" borderId="0" xfId="0" applyFont="1" applyAlignment="1"/>
    <xf numFmtId="1" fontId="5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horizontal="center" vertical="center" shrinkToFit="1"/>
    </xf>
    <xf numFmtId="1" fontId="5" fillId="0" borderId="0" xfId="0" applyNumberFormat="1" applyFont="1">
      <alignment vertical="center"/>
    </xf>
    <xf numFmtId="0" fontId="10" fillId="0" borderId="26" xfId="0" applyFont="1" applyBorder="1" applyAlignment="1">
      <alignment horizontal="center"/>
    </xf>
    <xf numFmtId="167" fontId="10" fillId="0" borderId="26" xfId="0" applyNumberFormat="1" applyFont="1" applyBorder="1" applyAlignment="1">
      <alignment horizontal="right"/>
    </xf>
    <xf numFmtId="0" fontId="6" fillId="0" borderId="0" xfId="0" applyFont="1" applyAlignment="1">
      <alignment horizontal="left" vertical="top"/>
    </xf>
    <xf numFmtId="0" fontId="10" fillId="0" borderId="26" xfId="0" applyFont="1" applyBorder="1" applyAlignment="1">
      <alignment horizontal="right" vertical="top" shrinkToFit="1"/>
    </xf>
    <xf numFmtId="164" fontId="10" fillId="0" borderId="35" xfId="0" applyNumberFormat="1" applyFont="1" applyBorder="1" applyAlignment="1">
      <alignment horizontal="right" vertical="top" shrinkToFit="1"/>
    </xf>
    <xf numFmtId="0" fontId="10" fillId="0" borderId="26" xfId="0" applyFont="1" applyBorder="1" applyAlignment="1">
      <alignment horizontal="right"/>
    </xf>
    <xf numFmtId="0" fontId="10" fillId="0" borderId="47" xfId="0" applyFont="1" applyBorder="1" applyAlignment="1">
      <alignment horizontal="center" vertical="top"/>
    </xf>
    <xf numFmtId="0" fontId="10" fillId="0" borderId="47" xfId="0" applyFont="1" applyBorder="1" applyAlignment="1">
      <alignment vertical="top"/>
    </xf>
    <xf numFmtId="4" fontId="9" fillId="0" borderId="47" xfId="0" applyNumberFormat="1" applyFont="1" applyBorder="1" applyAlignment="1">
      <alignment vertical="top"/>
    </xf>
    <xf numFmtId="167" fontId="6" fillId="0" borderId="29" xfId="0" applyNumberFormat="1" applyFont="1" applyBorder="1" applyAlignment="1">
      <alignment horizontal="centerContinuous" vertical="center"/>
    </xf>
    <xf numFmtId="0" fontId="10" fillId="0" borderId="26" xfId="0" applyFont="1" applyBorder="1" applyAlignment="1">
      <alignment horizontal="right" wrapText="1"/>
    </xf>
    <xf numFmtId="169" fontId="10" fillId="0" borderId="26" xfId="0" applyNumberFormat="1" applyFont="1" applyBorder="1" applyAlignment="1">
      <alignment horizontal="right" wrapText="1"/>
    </xf>
    <xf numFmtId="2" fontId="10" fillId="0" borderId="0" xfId="0" applyNumberFormat="1" applyFont="1" applyAlignment="1">
      <alignment horizontal="left" vertical="top"/>
    </xf>
    <xf numFmtId="44" fontId="9" fillId="0" borderId="0" xfId="0" applyNumberFormat="1" applyFont="1" applyAlignment="1">
      <alignment horizontal="left" vertical="top"/>
    </xf>
    <xf numFmtId="166" fontId="10" fillId="0" borderId="0" xfId="1" applyFont="1" applyAlignment="1">
      <alignment horizontal="left" vertical="top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4" fontId="10" fillId="0" borderId="0" xfId="0" applyNumberFormat="1" applyFont="1" applyAlignment="1">
      <alignment horizontal="right" vertical="top" shrinkToFit="1"/>
    </xf>
    <xf numFmtId="1" fontId="10" fillId="0" borderId="34" xfId="0" quotePrefix="1" applyNumberFormat="1" applyFont="1" applyBorder="1" applyAlignment="1">
      <alignment horizontal="center" vertical="top" shrinkToFit="1"/>
    </xf>
    <xf numFmtId="168" fontId="10" fillId="0" borderId="26" xfId="0" applyNumberFormat="1" applyFont="1" applyBorder="1" applyAlignment="1">
      <alignment horizontal="right" vertical="top" shrinkToFit="1"/>
    </xf>
    <xf numFmtId="170" fontId="10" fillId="0" borderId="26" xfId="0" applyNumberFormat="1" applyFont="1" applyBorder="1" applyAlignment="1">
      <alignment horizontal="right" vertical="top" shrinkToFit="1"/>
    </xf>
    <xf numFmtId="171" fontId="10" fillId="0" borderId="0" xfId="0" applyNumberFormat="1" applyFont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1" fontId="10" fillId="0" borderId="26" xfId="0" applyNumberFormat="1" applyFont="1" applyBorder="1" applyAlignment="1">
      <alignment horizontal="right" wrapText="1"/>
    </xf>
    <xf numFmtId="167" fontId="10" fillId="0" borderId="26" xfId="0" applyNumberFormat="1" applyFont="1" applyBorder="1" applyAlignment="1">
      <alignment horizontal="right" vertical="top" wrapText="1"/>
    </xf>
    <xf numFmtId="167" fontId="10" fillId="0" borderId="26" xfId="0" applyNumberFormat="1" applyFont="1" applyBorder="1" applyAlignment="1">
      <alignment horizontal="left" wrapText="1"/>
    </xf>
    <xf numFmtId="4" fontId="5" fillId="0" borderId="0" xfId="0" applyNumberFormat="1" applyFont="1">
      <alignment vertical="center"/>
    </xf>
    <xf numFmtId="4" fontId="9" fillId="0" borderId="0" xfId="0" applyNumberFormat="1" applyFont="1" applyAlignment="1">
      <alignment horizontal="left" wrapText="1"/>
    </xf>
    <xf numFmtId="4" fontId="6" fillId="0" borderId="33" xfId="0" applyNumberFormat="1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left" vertical="center" wrapText="1"/>
    </xf>
    <xf numFmtId="4" fontId="10" fillId="0" borderId="35" xfId="1" applyNumberFormat="1" applyFont="1" applyBorder="1" applyAlignment="1">
      <alignment horizontal="right" vertical="top" shrinkToFit="1"/>
    </xf>
    <xf numFmtId="4" fontId="9" fillId="0" borderId="0" xfId="0" applyNumberFormat="1" applyFont="1" applyAlignment="1">
      <alignment vertical="center" shrinkToFit="1"/>
    </xf>
    <xf numFmtId="4" fontId="6" fillId="0" borderId="48" xfId="0" applyNumberFormat="1" applyFont="1" applyBorder="1" applyAlignment="1">
      <alignment horizontal="center" vertical="center" wrapText="1"/>
    </xf>
    <xf numFmtId="4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169" fontId="6" fillId="0" borderId="29" xfId="0" applyNumberFormat="1" applyFont="1" applyBorder="1" applyAlignment="1">
      <alignment horizontal="centerContinuous" vertical="center"/>
    </xf>
    <xf numFmtId="169" fontId="6" fillId="0" borderId="30" xfId="0" applyNumberFormat="1" applyFont="1" applyBorder="1" applyAlignment="1">
      <alignment horizontal="centerContinuous" vertical="center"/>
    </xf>
    <xf numFmtId="169" fontId="9" fillId="0" borderId="0" xfId="0" applyNumberFormat="1" applyFont="1" applyAlignment="1">
      <alignment horizontal="left" vertical="top"/>
    </xf>
    <xf numFmtId="169" fontId="10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vertical="top"/>
    </xf>
    <xf numFmtId="172" fontId="9" fillId="0" borderId="0" xfId="0" applyNumberFormat="1" applyFont="1" applyAlignment="1">
      <alignment vertical="top" shrinkToFit="1"/>
    </xf>
    <xf numFmtId="172" fontId="9" fillId="0" borderId="0" xfId="0" applyNumberFormat="1" applyFont="1" applyAlignment="1">
      <alignment vertical="center" shrinkToFit="1"/>
    </xf>
    <xf numFmtId="1" fontId="9" fillId="0" borderId="0" xfId="0" applyNumberFormat="1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2" fontId="10" fillId="0" borderId="26" xfId="0" applyNumberFormat="1" applyFont="1" applyBorder="1" applyAlignment="1">
      <alignment horizontal="right" vertical="top" shrinkToFit="1"/>
    </xf>
    <xf numFmtId="172" fontId="9" fillId="0" borderId="0" xfId="0" applyNumberFormat="1" applyFont="1" applyAlignment="1">
      <alignment horizontal="center" vertical="top" shrinkToFit="1"/>
    </xf>
    <xf numFmtId="167" fontId="6" fillId="0" borderId="30" xfId="0" applyNumberFormat="1" applyFont="1" applyBorder="1" applyAlignment="1">
      <alignment horizontal="centerContinuous" vertical="center"/>
    </xf>
    <xf numFmtId="0" fontId="10" fillId="0" borderId="26" xfId="0" applyFont="1" applyBorder="1" applyAlignment="1">
      <alignment horizontal="centerContinuous" vertical="center" wrapText="1"/>
    </xf>
    <xf numFmtId="169" fontId="10" fillId="0" borderId="26" xfId="0" applyNumberFormat="1" applyFont="1" applyBorder="1" applyAlignment="1">
      <alignment horizontal="left" wrapText="1"/>
    </xf>
    <xf numFmtId="1" fontId="9" fillId="0" borderId="0" xfId="0" applyNumberFormat="1" applyFont="1" applyAlignment="1">
      <alignment horizontal="left"/>
    </xf>
    <xf numFmtId="172" fontId="9" fillId="0" borderId="0" xfId="0" applyNumberFormat="1" applyFont="1" applyAlignment="1">
      <alignment vertical="top" wrapText="1" shrinkToFit="1"/>
    </xf>
    <xf numFmtId="1" fontId="9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/>
    </xf>
    <xf numFmtId="172" fontId="1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" fontId="14" fillId="0" borderId="0" xfId="0" applyNumberFormat="1" applyFont="1" applyAlignment="1">
      <alignment horizontal="left" vertical="top"/>
    </xf>
    <xf numFmtId="0" fontId="8" fillId="0" borderId="26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wrapText="1"/>
    </xf>
    <xf numFmtId="169" fontId="13" fillId="0" borderId="26" xfId="0" applyNumberFormat="1" applyFont="1" applyBorder="1" applyAlignment="1">
      <alignment horizontal="right" vertical="top" shrinkToFit="1"/>
    </xf>
    <xf numFmtId="0" fontId="8" fillId="0" borderId="29" xfId="0" applyFont="1" applyBorder="1" applyAlignment="1">
      <alignment horizontal="centerContinuous" vertical="center"/>
    </xf>
    <xf numFmtId="169" fontId="8" fillId="0" borderId="29" xfId="0" applyNumberFormat="1" applyFont="1" applyBorder="1" applyAlignment="1">
      <alignment horizontal="centerContinuous" vertical="center"/>
    </xf>
    <xf numFmtId="169" fontId="8" fillId="0" borderId="30" xfId="0" applyNumberFormat="1" applyFont="1" applyBorder="1" applyAlignment="1">
      <alignment horizontal="centerContinuous" vertical="center"/>
    </xf>
    <xf numFmtId="169" fontId="14" fillId="0" borderId="0" xfId="0" applyNumberFormat="1" applyFont="1" applyAlignment="1">
      <alignment horizontal="left" vertical="top"/>
    </xf>
    <xf numFmtId="2" fontId="13" fillId="0" borderId="26" xfId="0" applyNumberFormat="1" applyFont="1" applyBorder="1" applyAlignment="1">
      <alignment horizontal="right" vertical="top" shrinkToFit="1"/>
    </xf>
    <xf numFmtId="0" fontId="8" fillId="0" borderId="30" xfId="0" applyFont="1" applyBorder="1" applyAlignment="1">
      <alignment horizontal="centerContinuous" vertical="center"/>
    </xf>
    <xf numFmtId="0" fontId="13" fillId="0" borderId="28" xfId="0" applyFont="1" applyBorder="1" applyAlignment="1">
      <alignment vertical="top"/>
    </xf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0" fontId="1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/>
    </xf>
    <xf numFmtId="167" fontId="13" fillId="0" borderId="26" xfId="0" applyNumberFormat="1" applyFont="1" applyBorder="1" applyAlignment="1">
      <alignment horizontal="right" vertical="top" shrinkToFit="1"/>
    </xf>
    <xf numFmtId="0" fontId="15" fillId="0" borderId="25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4" fontId="14" fillId="0" borderId="0" xfId="0" applyNumberFormat="1" applyFont="1" applyAlignment="1">
      <alignment vertical="top"/>
    </xf>
    <xf numFmtId="167" fontId="13" fillId="0" borderId="26" xfId="0" applyNumberFormat="1" applyFont="1" applyBorder="1" applyAlignment="1">
      <alignment horizontal="right" vertical="top" wrapText="1" shrinkToFit="1"/>
    </xf>
    <xf numFmtId="0" fontId="14" fillId="0" borderId="0" xfId="0" applyFont="1" applyAlignment="1">
      <alignment horizontal="left" vertical="top" wrapText="1"/>
    </xf>
    <xf numFmtId="167" fontId="13" fillId="0" borderId="26" xfId="0" applyNumberFormat="1" applyFont="1" applyBorder="1" applyAlignment="1">
      <alignment vertical="center" shrinkToFit="1"/>
    </xf>
    <xf numFmtId="0" fontId="13" fillId="0" borderId="26" xfId="0" applyFont="1" applyBorder="1" applyAlignment="1">
      <alignment horizontal="center" wrapText="1"/>
    </xf>
    <xf numFmtId="2" fontId="13" fillId="0" borderId="26" xfId="0" applyNumberFormat="1" applyFont="1" applyBorder="1" applyAlignment="1">
      <alignment horizontal="right" vertical="top"/>
    </xf>
    <xf numFmtId="2" fontId="13" fillId="0" borderId="26" xfId="0" applyNumberFormat="1" applyFont="1" applyBorder="1" applyAlignment="1">
      <alignment horizontal="right" vertical="center" shrinkToFit="1"/>
    </xf>
    <xf numFmtId="0" fontId="13" fillId="0" borderId="0" xfId="0" applyFont="1" applyAlignment="1">
      <alignment horizontal="center" vertical="center"/>
    </xf>
    <xf numFmtId="1" fontId="14" fillId="0" borderId="0" xfId="0" applyNumberFormat="1" applyFont="1" applyAlignment="1">
      <alignment vertical="top"/>
    </xf>
    <xf numFmtId="172" fontId="14" fillId="0" borderId="0" xfId="0" applyNumberFormat="1" applyFont="1" applyAlignment="1">
      <alignment vertical="top" shrinkToFit="1"/>
    </xf>
    <xf numFmtId="172" fontId="14" fillId="0" borderId="0" xfId="0" applyNumberFormat="1" applyFont="1" applyAlignment="1">
      <alignment vertical="center" shrinkToFit="1"/>
    </xf>
    <xf numFmtId="4" fontId="14" fillId="0" borderId="0" xfId="0" applyNumberFormat="1" applyFont="1" applyAlignment="1">
      <alignment horizontal="right" vertical="top" shrinkToFi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top" wrapText="1"/>
    </xf>
    <xf numFmtId="0" fontId="13" fillId="0" borderId="35" xfId="0" applyFont="1" applyBorder="1" applyAlignment="1">
      <alignment horizontal="left" wrapText="1"/>
    </xf>
    <xf numFmtId="1" fontId="13" fillId="0" borderId="34" xfId="0" applyNumberFormat="1" applyFont="1" applyBorder="1" applyAlignment="1">
      <alignment horizontal="center" vertical="top" shrinkToFit="1"/>
    </xf>
    <xf numFmtId="4" fontId="13" fillId="0" borderId="35" xfId="0" applyNumberFormat="1" applyFont="1" applyBorder="1" applyAlignment="1">
      <alignment horizontal="right" vertical="top" shrinkToFit="1"/>
    </xf>
    <xf numFmtId="0" fontId="8" fillId="0" borderId="43" xfId="0" applyFont="1" applyBorder="1" applyAlignment="1">
      <alignment horizontal="centerContinuous" vertical="center"/>
    </xf>
    <xf numFmtId="0" fontId="8" fillId="0" borderId="34" xfId="0" applyFont="1" applyBorder="1" applyAlignment="1">
      <alignment horizontal="left" vertical="top" wrapText="1" indent="1"/>
    </xf>
    <xf numFmtId="164" fontId="8" fillId="0" borderId="35" xfId="0" applyNumberFormat="1" applyFont="1" applyBorder="1" applyAlignment="1">
      <alignment horizontal="right" vertical="top" wrapText="1" indent="1"/>
    </xf>
    <xf numFmtId="0" fontId="13" fillId="0" borderId="34" xfId="0" applyFont="1" applyBorder="1" applyAlignment="1">
      <alignment horizontal="center" vertical="top"/>
    </xf>
    <xf numFmtId="0" fontId="13" fillId="0" borderId="38" xfId="0" applyFont="1" applyBorder="1" applyAlignment="1">
      <alignment horizontal="center" vertical="top"/>
    </xf>
    <xf numFmtId="0" fontId="13" fillId="0" borderId="39" xfId="0" applyFont="1" applyBorder="1" applyAlignment="1">
      <alignment vertical="top"/>
    </xf>
    <xf numFmtId="0" fontId="13" fillId="0" borderId="40" xfId="0" applyFont="1" applyBorder="1" applyAlignment="1">
      <alignment vertical="top"/>
    </xf>
    <xf numFmtId="0" fontId="13" fillId="0" borderId="41" xfId="0" applyFont="1" applyBorder="1" applyAlignment="1">
      <alignment vertical="top"/>
    </xf>
    <xf numFmtId="4" fontId="14" fillId="0" borderId="42" xfId="0" applyNumberFormat="1" applyFont="1" applyBorder="1" applyAlignment="1">
      <alignment vertical="top"/>
    </xf>
    <xf numFmtId="0" fontId="7" fillId="0" borderId="0" xfId="0" applyFont="1">
      <alignment vertical="center"/>
    </xf>
    <xf numFmtId="1" fontId="13" fillId="0" borderId="34" xfId="0" applyNumberFormat="1" applyFont="1" applyBorder="1" applyAlignment="1">
      <alignment horizontal="center" vertical="top" wrapText="1" shrinkToFit="1"/>
    </xf>
    <xf numFmtId="1" fontId="13" fillId="0" borderId="34" xfId="0" quotePrefix="1" applyNumberFormat="1" applyFont="1" applyBorder="1" applyAlignment="1">
      <alignment horizontal="center" vertical="top" shrinkToFit="1"/>
    </xf>
    <xf numFmtId="172" fontId="14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top" shrinkToFit="1"/>
    </xf>
    <xf numFmtId="0" fontId="5" fillId="0" borderId="0" xfId="0" applyFont="1" applyAlignment="1">
      <alignment horizontal="center" wrapText="1"/>
    </xf>
    <xf numFmtId="0" fontId="6" fillId="0" borderId="49" xfId="0" applyFont="1" applyBorder="1" applyAlignment="1">
      <alignment horizontal="center" vertical="center" wrapText="1"/>
    </xf>
    <xf numFmtId="1" fontId="10" fillId="0" borderId="26" xfId="0" applyNumberFormat="1" applyFont="1" applyBorder="1" applyAlignment="1">
      <alignment horizontal="center" vertical="top" shrinkToFit="1"/>
    </xf>
    <xf numFmtId="0" fontId="6" fillId="0" borderId="26" xfId="0" applyFont="1" applyBorder="1" applyAlignment="1">
      <alignment horizontal="left" vertical="top" wrapText="1" indent="1"/>
    </xf>
    <xf numFmtId="164" fontId="6" fillId="0" borderId="26" xfId="0" applyNumberFormat="1" applyFont="1" applyBorder="1" applyAlignment="1">
      <alignment horizontal="right" vertical="top" wrapText="1" indent="1"/>
    </xf>
    <xf numFmtId="4" fontId="10" fillId="0" borderId="28" xfId="0" applyNumberFormat="1" applyFont="1" applyBorder="1" applyAlignment="1">
      <alignment horizontal="right" vertical="top" shrinkToFit="1"/>
    </xf>
    <xf numFmtId="4" fontId="9" fillId="0" borderId="28" xfId="0" applyNumberFormat="1" applyFont="1" applyBorder="1" applyAlignment="1">
      <alignment vertical="top"/>
    </xf>
    <xf numFmtId="4" fontId="9" fillId="0" borderId="50" xfId="0" applyNumberFormat="1" applyFont="1" applyBorder="1" applyAlignment="1">
      <alignment horizontal="right" vertical="top" shrinkToFit="1"/>
    </xf>
    <xf numFmtId="172" fontId="9" fillId="0" borderId="51" xfId="0" applyNumberFormat="1" applyFont="1" applyBorder="1" applyAlignment="1">
      <alignment vertical="center" shrinkToFit="1"/>
    </xf>
    <xf numFmtId="0" fontId="10" fillId="0" borderId="5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172" fontId="10" fillId="0" borderId="0" xfId="0" applyNumberFormat="1" applyFont="1" applyAlignment="1">
      <alignment horizontal="left" vertical="center" indent="1" shrinkToFit="1"/>
    </xf>
    <xf numFmtId="0" fontId="10" fillId="0" borderId="53" xfId="0" applyFont="1" applyBorder="1" applyAlignment="1">
      <alignment horizontal="left" wrapText="1"/>
    </xf>
    <xf numFmtId="169" fontId="10" fillId="0" borderId="35" xfId="0" applyNumberFormat="1" applyFont="1" applyBorder="1" applyAlignment="1">
      <alignment horizontal="left" wrapText="1"/>
    </xf>
    <xf numFmtId="1" fontId="9" fillId="0" borderId="51" xfId="0" applyNumberFormat="1" applyFont="1" applyBorder="1" applyAlignment="1">
      <alignment vertical="top"/>
    </xf>
    <xf numFmtId="4" fontId="9" fillId="5" borderId="0" xfId="0" applyNumberFormat="1" applyFont="1" applyFill="1" applyAlignment="1">
      <alignment horizontal="left" vertical="top"/>
    </xf>
    <xf numFmtId="172" fontId="9" fillId="0" borderId="51" xfId="0" applyNumberFormat="1" applyFont="1" applyBorder="1" applyAlignment="1">
      <alignment vertical="top" shrinkToFit="1"/>
    </xf>
    <xf numFmtId="172" fontId="9" fillId="0" borderId="0" xfId="0" applyNumberFormat="1" applyFont="1" applyAlignment="1">
      <alignment horizontal="left" vertical="center" shrinkToFit="1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/>
    <xf numFmtId="0" fontId="9" fillId="0" borderId="25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173" fontId="10" fillId="0" borderId="26" xfId="0" applyNumberFormat="1" applyFont="1" applyBorder="1" applyAlignment="1">
      <alignment horizontal="right" vertical="top" shrinkToFit="1"/>
    </xf>
    <xf numFmtId="4" fontId="16" fillId="0" borderId="26" xfId="0" applyNumberFormat="1" applyFont="1" applyBorder="1" applyAlignment="1">
      <alignment horizontal="right" vertical="top" shrinkToFit="1"/>
    </xf>
    <xf numFmtId="166" fontId="9" fillId="0" borderId="0" xfId="1" applyFont="1" applyAlignment="1">
      <alignment horizontal="left" vertical="top"/>
    </xf>
    <xf numFmtId="43" fontId="6" fillId="0" borderId="0" xfId="0" applyNumberFormat="1" applyFont="1">
      <alignment vertical="center"/>
    </xf>
    <xf numFmtId="172" fontId="9" fillId="0" borderId="0" xfId="0" applyNumberFormat="1" applyFont="1" applyAlignment="1">
      <alignment shrinkToFit="1"/>
    </xf>
    <xf numFmtId="1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2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6" fillId="0" borderId="49" xfId="0" applyFont="1" applyBorder="1" applyAlignment="1">
      <alignment horizontal="left" vertical="top" wrapText="1"/>
    </xf>
    <xf numFmtId="167" fontId="10" fillId="0" borderId="49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wrapText="1"/>
    </xf>
    <xf numFmtId="167" fontId="10" fillId="0" borderId="49" xfId="0" applyNumberFormat="1" applyFont="1" applyBorder="1" applyAlignment="1">
      <alignment horizontal="right" vertical="top"/>
    </xf>
    <xf numFmtId="0" fontId="6" fillId="0" borderId="50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0" fontId="6" fillId="0" borderId="55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wrapText="1"/>
    </xf>
    <xf numFmtId="0" fontId="10" fillId="0" borderId="56" xfId="0" applyFont="1" applyBorder="1" applyAlignment="1">
      <alignment horizontal="left" wrapText="1"/>
    </xf>
    <xf numFmtId="0" fontId="9" fillId="0" borderId="0" xfId="0" applyFont="1" applyAlignment="1">
      <alignment horizontal="left" vertical="center" shrinkToFit="1"/>
    </xf>
    <xf numFmtId="0" fontId="6" fillId="0" borderId="57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top"/>
    </xf>
    <xf numFmtId="0" fontId="6" fillId="0" borderId="57" xfId="0" quotePrefix="1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Continuous" vertical="center"/>
    </xf>
    <xf numFmtId="0" fontId="6" fillId="0" borderId="59" xfId="0" applyFont="1" applyBorder="1" applyAlignment="1">
      <alignment horizontal="center" vertical="center" wrapText="1"/>
    </xf>
    <xf numFmtId="4" fontId="10" fillId="0" borderId="60" xfId="0" applyNumberFormat="1" applyFont="1" applyBorder="1" applyAlignment="1">
      <alignment horizontal="right" vertical="top" shrinkToFit="1"/>
    </xf>
    <xf numFmtId="0" fontId="6" fillId="0" borderId="34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167" fontId="10" fillId="0" borderId="26" xfId="0" applyNumberFormat="1" applyFont="1" applyBorder="1" applyAlignment="1">
      <alignment horizontal="right" vertical="top" wrapText="1" shrinkToFit="1"/>
    </xf>
    <xf numFmtId="1" fontId="9" fillId="0" borderId="0" xfId="0" applyNumberFormat="1" applyFont="1" applyAlignment="1">
      <alignment vertical="top" wrapText="1"/>
    </xf>
    <xf numFmtId="0" fontId="6" fillId="0" borderId="26" xfId="0" applyFont="1" applyBorder="1" applyAlignment="1">
      <alignment horizontal="center" wrapText="1"/>
    </xf>
    <xf numFmtId="167" fontId="6" fillId="0" borderId="26" xfId="0" applyNumberFormat="1" applyFont="1" applyBorder="1" applyAlignment="1">
      <alignment horizontal="right" wrapText="1"/>
    </xf>
    <xf numFmtId="1" fontId="10" fillId="0" borderId="34" xfId="0" quotePrefix="1" applyNumberFormat="1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left" vertical="top" indent="1" shrinkToFit="1"/>
    </xf>
    <xf numFmtId="2" fontId="6" fillId="0" borderId="26" xfId="0" applyNumberFormat="1" applyFont="1" applyBorder="1" applyAlignment="1">
      <alignment horizontal="right" vertical="top"/>
    </xf>
    <xf numFmtId="4" fontId="16" fillId="0" borderId="26" xfId="0" applyNumberFormat="1" applyFont="1" applyBorder="1" applyAlignment="1">
      <alignment horizontal="left" vertical="top" wrapText="1"/>
    </xf>
    <xf numFmtId="4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indent="1"/>
    </xf>
    <xf numFmtId="1" fontId="10" fillId="0" borderId="26" xfId="0" quotePrefix="1" applyNumberFormat="1" applyFont="1" applyBorder="1" applyAlignment="1">
      <alignment horizontal="center" vertical="top" shrinkToFit="1"/>
    </xf>
    <xf numFmtId="167" fontId="6" fillId="0" borderId="26" xfId="0" applyNumberFormat="1" applyFont="1" applyBorder="1" applyAlignment="1">
      <alignment horizontal="right" vertical="top"/>
    </xf>
    <xf numFmtId="4" fontId="9" fillId="0" borderId="26" xfId="0" applyNumberFormat="1" applyFont="1" applyBorder="1" applyAlignment="1">
      <alignment vertical="top"/>
    </xf>
    <xf numFmtId="1" fontId="9" fillId="0" borderId="51" xfId="0" applyNumberFormat="1" applyFont="1" applyBorder="1">
      <alignment vertical="center"/>
    </xf>
    <xf numFmtId="174" fontId="6" fillId="0" borderId="26" xfId="0" applyNumberFormat="1" applyFont="1" applyBorder="1" applyAlignment="1">
      <alignment horizontal="left" vertical="center"/>
    </xf>
    <xf numFmtId="1" fontId="6" fillId="0" borderId="26" xfId="0" applyNumberFormat="1" applyFont="1" applyBorder="1" applyAlignment="1">
      <alignment horizontal="left" vertical="top"/>
    </xf>
    <xf numFmtId="1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/>
    </xf>
    <xf numFmtId="1" fontId="6" fillId="0" borderId="26" xfId="0" applyNumberFormat="1" applyFont="1" applyBorder="1" applyAlignment="1">
      <alignment horizontal="left" vertical="center" wrapText="1"/>
    </xf>
    <xf numFmtId="17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74" fontId="6" fillId="0" borderId="0" xfId="0" applyNumberFormat="1" applyFont="1" applyAlignment="1">
      <alignment horizontal="left" vertical="center" wrapText="1"/>
    </xf>
    <xf numFmtId="44" fontId="6" fillId="0" borderId="0" xfId="0" applyNumberFormat="1" applyFont="1">
      <alignment vertical="center"/>
    </xf>
    <xf numFmtId="0" fontId="5" fillId="7" borderId="26" xfId="0" applyFont="1" applyFill="1" applyBorder="1" applyAlignment="1">
      <alignment horizontal="center" vertical="top" wrapText="1"/>
    </xf>
    <xf numFmtId="0" fontId="5" fillId="7" borderId="26" xfId="0" applyFont="1" applyFill="1" applyBorder="1" applyAlignment="1">
      <alignment horizontal="left" vertical="top" wrapText="1"/>
    </xf>
    <xf numFmtId="0" fontId="9" fillId="7" borderId="26" xfId="0" applyFont="1" applyFill="1" applyBorder="1" applyAlignment="1">
      <alignment horizontal="left" wrapText="1"/>
    </xf>
    <xf numFmtId="0" fontId="9" fillId="7" borderId="26" xfId="0" applyFont="1" applyFill="1" applyBorder="1" applyAlignment="1">
      <alignment horizontal="left" vertical="center" wrapText="1"/>
    </xf>
    <xf numFmtId="4" fontId="9" fillId="7" borderId="26" xfId="0" applyNumberFormat="1" applyFont="1" applyFill="1" applyBorder="1" applyAlignment="1">
      <alignment horizontal="right" vertical="center" shrinkToFit="1"/>
    </xf>
    <xf numFmtId="0" fontId="5" fillId="7" borderId="26" xfId="0" applyFont="1" applyFill="1" applyBorder="1" applyAlignment="1">
      <alignment horizontal="left" vertical="center" wrapText="1"/>
    </xf>
    <xf numFmtId="1" fontId="5" fillId="7" borderId="26" xfId="0" applyNumberFormat="1" applyFont="1" applyFill="1" applyBorder="1" applyAlignment="1">
      <alignment horizontal="left" vertical="top" wrapText="1"/>
    </xf>
    <xf numFmtId="0" fontId="9" fillId="7" borderId="35" xfId="0" applyFont="1" applyFill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7" borderId="35" xfId="0" applyFont="1" applyFill="1" applyBorder="1" applyAlignment="1">
      <alignment horizontal="left" vertical="center" wrapText="1"/>
    </xf>
    <xf numFmtId="1" fontId="10" fillId="0" borderId="62" xfId="0" applyNumberFormat="1" applyFont="1" applyBorder="1" applyAlignment="1">
      <alignment horizontal="left" vertical="top"/>
    </xf>
    <xf numFmtId="0" fontId="10" fillId="0" borderId="62" xfId="0" applyFont="1" applyBorder="1" applyAlignment="1">
      <alignment horizontal="center" vertical="top"/>
    </xf>
    <xf numFmtId="174" fontId="6" fillId="0" borderId="63" xfId="0" applyNumberFormat="1" applyFont="1" applyBorder="1" applyAlignment="1">
      <alignment horizontal="left" vertical="center"/>
    </xf>
    <xf numFmtId="0" fontId="10" fillId="0" borderId="64" xfId="0" applyFont="1" applyBorder="1" applyAlignment="1">
      <alignment horizontal="left" vertical="top"/>
    </xf>
    <xf numFmtId="0" fontId="5" fillId="7" borderId="52" xfId="0" applyFont="1" applyFill="1" applyBorder="1" applyAlignment="1">
      <alignment horizontal="left" vertical="top" wrapText="1"/>
    </xf>
    <xf numFmtId="0" fontId="9" fillId="7" borderId="52" xfId="0" applyFont="1" applyFill="1" applyBorder="1" applyAlignment="1">
      <alignment horizontal="left" wrapText="1"/>
    </xf>
    <xf numFmtId="0" fontId="9" fillId="7" borderId="52" xfId="0" applyFont="1" applyFill="1" applyBorder="1" applyAlignment="1">
      <alignment horizontal="left" vertical="center" wrapText="1"/>
    </xf>
    <xf numFmtId="0" fontId="9" fillId="7" borderId="53" xfId="0" applyFont="1" applyFill="1" applyBorder="1" applyAlignment="1">
      <alignment horizontal="left" wrapText="1"/>
    </xf>
    <xf numFmtId="0" fontId="5" fillId="6" borderId="67" xfId="0" applyFont="1" applyFill="1" applyBorder="1" applyAlignment="1">
      <alignment horizontal="center" vertical="center" wrapText="1"/>
    </xf>
    <xf numFmtId="0" fontId="5" fillId="6" borderId="68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>
      <alignment vertical="center"/>
    </xf>
    <xf numFmtId="0" fontId="0" fillId="0" borderId="72" xfId="0" applyBorder="1">
      <alignment vertical="center"/>
    </xf>
    <xf numFmtId="0" fontId="0" fillId="0" borderId="20" xfId="0" applyBorder="1">
      <alignment vertical="center"/>
    </xf>
    <xf numFmtId="0" fontId="2" fillId="0" borderId="72" xfId="0" applyFont="1" applyBorder="1">
      <alignment vertical="center"/>
    </xf>
    <xf numFmtId="0" fontId="0" fillId="2" borderId="72" xfId="0" applyFill="1" applyBorder="1">
      <alignment vertical="center"/>
    </xf>
    <xf numFmtId="0" fontId="0" fillId="0" borderId="73" xfId="0" applyBorder="1">
      <alignment vertical="center"/>
    </xf>
    <xf numFmtId="0" fontId="1" fillId="0" borderId="71" xfId="0" applyFont="1" applyBorder="1">
      <alignment vertical="center"/>
    </xf>
    <xf numFmtId="0" fontId="1" fillId="0" borderId="72" xfId="0" applyFont="1" applyBorder="1">
      <alignment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left" vertical="center" wrapText="1"/>
    </xf>
    <xf numFmtId="0" fontId="5" fillId="6" borderId="66" xfId="0" applyFont="1" applyFill="1" applyBorder="1" applyAlignment="1">
      <alignment horizontal="left" vertical="center" wrapText="1"/>
    </xf>
    <xf numFmtId="0" fontId="5" fillId="6" borderId="36" xfId="0" applyFont="1" applyFill="1" applyBorder="1" applyAlignment="1">
      <alignment horizontal="left" vertical="center" wrapText="1"/>
    </xf>
    <xf numFmtId="0" fontId="5" fillId="7" borderId="65" xfId="0" applyFont="1" applyFill="1" applyBorder="1" applyAlignment="1">
      <alignment horizontal="left" vertical="top" wrapText="1"/>
    </xf>
    <xf numFmtId="0" fontId="6" fillId="0" borderId="34" xfId="0" quotePrefix="1" applyFont="1" applyBorder="1" applyAlignment="1">
      <alignment horizontal="left" vertical="top"/>
    </xf>
    <xf numFmtId="0" fontId="5" fillId="7" borderId="34" xfId="0" applyFont="1" applyFill="1" applyBorder="1" applyAlignment="1">
      <alignment horizontal="left" vertical="top" wrapText="1"/>
    </xf>
    <xf numFmtId="1" fontId="10" fillId="0" borderId="34" xfId="0" quotePrefix="1" applyNumberFormat="1" applyFont="1" applyBorder="1" applyAlignment="1">
      <alignment horizontal="left" vertical="top" shrinkToFit="1"/>
    </xf>
    <xf numFmtId="1" fontId="9" fillId="7" borderId="34" xfId="0" quotePrefix="1" applyNumberFormat="1" applyFont="1" applyFill="1" applyBorder="1" applyAlignment="1">
      <alignment horizontal="left" vertical="top" shrinkToFit="1"/>
    </xf>
    <xf numFmtId="0" fontId="5" fillId="7" borderId="34" xfId="0" applyFont="1" applyFill="1" applyBorder="1" applyAlignment="1">
      <alignment horizontal="left" vertical="center" wrapText="1"/>
    </xf>
    <xf numFmtId="1" fontId="10" fillId="0" borderId="34" xfId="0" quotePrefix="1" applyNumberFormat="1" applyFont="1" applyBorder="1" applyAlignment="1">
      <alignment horizontal="left" vertical="center" shrinkToFit="1"/>
    </xf>
    <xf numFmtId="0" fontId="6" fillId="0" borderId="38" xfId="0" quotePrefix="1" applyFont="1" applyBorder="1" applyAlignment="1">
      <alignment horizontal="left" vertical="top" wrapText="1"/>
    </xf>
    <xf numFmtId="4" fontId="10" fillId="0" borderId="0" xfId="0" applyNumberFormat="1" applyFont="1" applyAlignment="1">
      <alignment vertical="top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166" fontId="10" fillId="0" borderId="0" xfId="0" applyNumberFormat="1" applyFont="1" applyAlignment="1">
      <alignment vertical="top"/>
    </xf>
    <xf numFmtId="169" fontId="6" fillId="0" borderId="26" xfId="0" applyNumberFormat="1" applyFont="1" applyBorder="1" applyAlignment="1">
      <alignment horizontal="right" vertical="top" wrapText="1"/>
    </xf>
    <xf numFmtId="0" fontId="0" fillId="2" borderId="15" xfId="0" applyFill="1" applyBorder="1">
      <alignment vertical="center"/>
    </xf>
    <xf numFmtId="0" fontId="0" fillId="2" borderId="71" xfId="0" applyFill="1" applyBorder="1">
      <alignment vertical="center"/>
    </xf>
    <xf numFmtId="0" fontId="1" fillId="2" borderId="7" xfId="0" applyFont="1" applyFill="1" applyBorder="1">
      <alignment vertical="center"/>
    </xf>
    <xf numFmtId="44" fontId="0" fillId="2" borderId="7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left" vertical="top" wrapText="1"/>
    </xf>
    <xf numFmtId="169" fontId="10" fillId="0" borderId="26" xfId="0" applyNumberFormat="1" applyFont="1" applyBorder="1" applyAlignment="1">
      <alignment horizontal="right" vertical="center" wrapText="1"/>
    </xf>
    <xf numFmtId="2" fontId="10" fillId="0" borderId="26" xfId="0" applyNumberFormat="1" applyFont="1" applyBorder="1" applyAlignment="1">
      <alignment horizontal="right" vertical="center" wrapText="1"/>
    </xf>
    <xf numFmtId="166" fontId="16" fillId="0" borderId="26" xfId="0" applyNumberFormat="1" applyFont="1" applyBorder="1" applyAlignment="1">
      <alignment horizontal="right" vertical="top" shrinkToFit="1"/>
    </xf>
    <xf numFmtId="0" fontId="9" fillId="0" borderId="0" xfId="0" applyFont="1" applyAlignment="1">
      <alignment vertical="top"/>
    </xf>
    <xf numFmtId="0" fontId="5" fillId="0" borderId="74" xfId="0" applyFont="1" applyBorder="1" applyAlignment="1">
      <alignment vertical="center" wrapText="1"/>
    </xf>
    <xf numFmtId="0" fontId="5" fillId="0" borderId="74" xfId="0" applyFont="1" applyBorder="1">
      <alignment vertical="center"/>
    </xf>
    <xf numFmtId="3" fontId="5" fillId="0" borderId="0" xfId="0" applyNumberFormat="1" applyFont="1" applyAlignment="1">
      <alignment vertical="center" wrapText="1"/>
    </xf>
    <xf numFmtId="0" fontId="6" fillId="0" borderId="32" xfId="0" applyFont="1" applyBorder="1" applyAlignment="1">
      <alignment horizontal="center" vertical="center"/>
    </xf>
    <xf numFmtId="0" fontId="16" fillId="0" borderId="26" xfId="0" applyFont="1" applyBorder="1" applyAlignment="1">
      <alignment horizontal="left" vertical="top"/>
    </xf>
    <xf numFmtId="0" fontId="16" fillId="0" borderId="26" xfId="0" applyFont="1" applyBorder="1" applyAlignment="1">
      <alignment horizontal="center" vertical="top"/>
    </xf>
    <xf numFmtId="167" fontId="16" fillId="0" borderId="26" xfId="0" applyNumberFormat="1" applyFont="1" applyBorder="1" applyAlignment="1">
      <alignment horizontal="right" vertical="top"/>
    </xf>
    <xf numFmtId="0" fontId="20" fillId="0" borderId="0" xfId="0" applyFont="1" applyAlignment="1">
      <alignment horizontal="left" vertical="top"/>
    </xf>
    <xf numFmtId="0" fontId="6" fillId="0" borderId="43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left" vertical="center" wrapText="1"/>
    </xf>
    <xf numFmtId="4" fontId="16" fillId="0" borderId="35" xfId="0" applyNumberFormat="1" applyFont="1" applyBorder="1" applyAlignment="1">
      <alignment horizontal="right" vertical="top" shrinkToFit="1"/>
    </xf>
    <xf numFmtId="0" fontId="16" fillId="0" borderId="26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top"/>
    </xf>
    <xf numFmtId="0" fontId="16" fillId="0" borderId="34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wrapText="1"/>
    </xf>
    <xf numFmtId="0" fontId="11" fillId="0" borderId="0" xfId="0" applyFont="1" applyAlignment="1">
      <alignment horizontal="left" vertical="top"/>
    </xf>
    <xf numFmtId="0" fontId="1" fillId="0" borderId="7" xfId="0" applyFont="1" applyBorder="1">
      <alignment vertical="center"/>
    </xf>
    <xf numFmtId="175" fontId="10" fillId="0" borderId="35" xfId="2" applyNumberFormat="1" applyFont="1" applyBorder="1" applyAlignment="1">
      <alignment horizontal="right" wrapText="1"/>
    </xf>
    <xf numFmtId="0" fontId="2" fillId="0" borderId="0" xfId="0" applyFont="1">
      <alignment vertical="center"/>
    </xf>
    <xf numFmtId="0" fontId="16" fillId="0" borderId="4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4" fontId="16" fillId="0" borderId="26" xfId="0" applyNumberFormat="1" applyFont="1" applyBorder="1" applyAlignment="1">
      <alignment horizontal="right" vertical="center" shrinkToFit="1"/>
    </xf>
    <xf numFmtId="175" fontId="16" fillId="0" borderId="35" xfId="2" applyNumberFormat="1" applyFont="1" applyBorder="1" applyAlignment="1">
      <alignment horizontal="right" vertical="center" wrapText="1"/>
    </xf>
    <xf numFmtId="0" fontId="16" fillId="0" borderId="43" xfId="0" applyFont="1" applyBorder="1" applyAlignment="1">
      <alignment horizontal="centerContinuous" vertical="center"/>
    </xf>
    <xf numFmtId="0" fontId="16" fillId="0" borderId="29" xfId="0" applyFont="1" applyBorder="1" applyAlignment="1">
      <alignment horizontal="centerContinuous" vertical="center"/>
    </xf>
    <xf numFmtId="0" fontId="16" fillId="0" borderId="30" xfId="0" applyFont="1" applyBorder="1" applyAlignment="1">
      <alignment horizontal="centerContinuous" vertical="center"/>
    </xf>
    <xf numFmtId="0" fontId="16" fillId="0" borderId="35" xfId="0" applyFont="1" applyBorder="1" applyAlignment="1">
      <alignment horizontal="left" wrapText="1"/>
    </xf>
    <xf numFmtId="168" fontId="16" fillId="0" borderId="26" xfId="0" applyNumberFormat="1" applyFont="1" applyBorder="1" applyAlignment="1">
      <alignment horizontal="right" vertical="center" wrapText="1"/>
    </xf>
    <xf numFmtId="170" fontId="16" fillId="0" borderId="26" xfId="0" applyNumberFormat="1" applyFont="1" applyBorder="1" applyAlignment="1">
      <alignment horizontal="right" vertical="center" wrapText="1"/>
    </xf>
    <xf numFmtId="2" fontId="16" fillId="0" borderId="26" xfId="0" applyNumberFormat="1" applyFont="1" applyBorder="1" applyAlignment="1">
      <alignment horizontal="right" vertical="center" wrapText="1"/>
    </xf>
    <xf numFmtId="168" fontId="10" fillId="0" borderId="26" xfId="0" applyNumberFormat="1" applyFont="1" applyBorder="1" applyAlignment="1">
      <alignment horizontal="right" wrapText="1"/>
    </xf>
    <xf numFmtId="0" fontId="16" fillId="0" borderId="26" xfId="0" applyFont="1" applyBorder="1" applyAlignment="1">
      <alignment horizontal="left" wrapText="1"/>
    </xf>
    <xf numFmtId="1" fontId="9" fillId="0" borderId="0" xfId="0" applyNumberFormat="1" applyFont="1" applyAlignment="1">
      <alignment vertical="center" wrapText="1"/>
    </xf>
    <xf numFmtId="1" fontId="10" fillId="0" borderId="43" xfId="0" applyNumberFormat="1" applyFont="1" applyBorder="1" applyAlignment="1">
      <alignment horizontal="center" vertical="top" shrinkToFit="1"/>
    </xf>
    <xf numFmtId="1" fontId="16" fillId="0" borderId="34" xfId="0" applyNumberFormat="1" applyFont="1" applyBorder="1" applyAlignment="1">
      <alignment horizontal="center" vertical="top" shrinkToFit="1"/>
    </xf>
    <xf numFmtId="0" fontId="20" fillId="0" borderId="0" xfId="0" applyFont="1" applyAlignment="1">
      <alignment vertical="center" wrapText="1"/>
    </xf>
    <xf numFmtId="0" fontId="16" fillId="0" borderId="26" xfId="0" applyFont="1" applyBorder="1" applyAlignment="1">
      <alignment horizontal="right" wrapText="1"/>
    </xf>
    <xf numFmtId="0" fontId="16" fillId="0" borderId="34" xfId="0" quotePrefix="1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center"/>
    </xf>
    <xf numFmtId="167" fontId="16" fillId="0" borderId="26" xfId="0" applyNumberFormat="1" applyFont="1" applyBorder="1" applyAlignment="1">
      <alignment horizontal="right" vertical="top" shrinkToFit="1"/>
    </xf>
    <xf numFmtId="1" fontId="6" fillId="0" borderId="34" xfId="0" applyNumberFormat="1" applyFont="1" applyBorder="1" applyAlignment="1">
      <alignment horizontal="center" vertical="top" shrinkToFit="1"/>
    </xf>
    <xf numFmtId="167" fontId="6" fillId="0" borderId="26" xfId="0" applyNumberFormat="1" applyFont="1" applyBorder="1" applyAlignment="1">
      <alignment horizontal="right" vertical="top" shrinkToFit="1"/>
    </xf>
    <xf numFmtId="4" fontId="6" fillId="0" borderId="26" xfId="0" applyNumberFormat="1" applyFont="1" applyBorder="1" applyAlignment="1">
      <alignment horizontal="right" vertical="top" shrinkToFit="1"/>
    </xf>
    <xf numFmtId="4" fontId="6" fillId="0" borderId="35" xfId="0" applyNumberFormat="1" applyFont="1" applyBorder="1" applyAlignment="1">
      <alignment horizontal="right" vertical="top" shrinkToFit="1"/>
    </xf>
    <xf numFmtId="169" fontId="16" fillId="0" borderId="26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center" vertical="center"/>
    </xf>
    <xf numFmtId="0" fontId="1" fillId="2" borderId="72" xfId="0" applyFont="1" applyFill="1" applyBorder="1">
      <alignment vertical="center"/>
    </xf>
    <xf numFmtId="0" fontId="10" fillId="0" borderId="75" xfId="0" applyFont="1" applyBorder="1" applyAlignment="1">
      <alignment horizontal="center" vertical="top"/>
    </xf>
    <xf numFmtId="0" fontId="6" fillId="0" borderId="51" xfId="0" applyFont="1" applyBorder="1" applyAlignment="1">
      <alignment horizontal="centerContinuous" vertical="center"/>
    </xf>
    <xf numFmtId="0" fontId="6" fillId="0" borderId="76" xfId="0" applyFont="1" applyBorder="1" applyAlignment="1">
      <alignment horizontal="centerContinuous" vertical="center"/>
    </xf>
    <xf numFmtId="0" fontId="6" fillId="0" borderId="77" xfId="0" applyFont="1" applyBorder="1" applyAlignment="1">
      <alignment horizontal="left" vertical="top" wrapText="1"/>
    </xf>
    <xf numFmtId="0" fontId="10" fillId="0" borderId="77" xfId="0" applyFont="1" applyBorder="1" applyAlignment="1">
      <alignment horizontal="center" wrapText="1"/>
    </xf>
    <xf numFmtId="0" fontId="10" fillId="0" borderId="77" xfId="0" applyFont="1" applyBorder="1" applyAlignment="1">
      <alignment horizontal="right" vertical="center" wrapText="1"/>
    </xf>
    <xf numFmtId="0" fontId="16" fillId="0" borderId="77" xfId="0" applyFont="1" applyBorder="1" applyAlignment="1">
      <alignment horizontal="left" vertical="top" wrapText="1"/>
    </xf>
    <xf numFmtId="0" fontId="16" fillId="0" borderId="77" xfId="0" applyFont="1" applyBorder="1" applyAlignment="1">
      <alignment horizontal="center" wrapText="1"/>
    </xf>
    <xf numFmtId="0" fontId="16" fillId="0" borderId="77" xfId="0" applyFont="1" applyBorder="1" applyAlignment="1">
      <alignment horizontal="right" vertical="center" wrapText="1"/>
    </xf>
    <xf numFmtId="0" fontId="16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6" fillId="0" borderId="77" xfId="0" applyFont="1" applyBorder="1" applyAlignment="1">
      <alignment horizontal="center" wrapText="1"/>
    </xf>
    <xf numFmtId="0" fontId="6" fillId="0" borderId="77" xfId="0" applyFont="1" applyBorder="1" applyAlignment="1">
      <alignment horizontal="right" vertical="center" wrapText="1"/>
    </xf>
    <xf numFmtId="1" fontId="16" fillId="0" borderId="34" xfId="0" quotePrefix="1" applyNumberFormat="1" applyFont="1" applyBorder="1" applyAlignment="1">
      <alignment horizontal="center" vertical="top" shrinkToFit="1"/>
    </xf>
    <xf numFmtId="0" fontId="16" fillId="0" borderId="26" xfId="0" applyFont="1" applyBorder="1" applyAlignment="1">
      <alignment horizontal="center" vertical="top" wrapText="1"/>
    </xf>
    <xf numFmtId="0" fontId="6" fillId="0" borderId="78" xfId="0" applyFont="1" applyBorder="1">
      <alignment vertical="center"/>
    </xf>
    <xf numFmtId="0" fontId="6" fillId="0" borderId="79" xfId="0" applyFont="1" applyBorder="1" applyAlignment="1">
      <alignment horizontal="left" vertical="top" wrapText="1"/>
    </xf>
    <xf numFmtId="0" fontId="10" fillId="0" borderId="79" xfId="0" applyFont="1" applyBorder="1" applyAlignment="1">
      <alignment horizontal="left" wrapText="1"/>
    </xf>
    <xf numFmtId="0" fontId="9" fillId="0" borderId="78" xfId="0" applyFont="1" applyBorder="1" applyAlignment="1">
      <alignment horizontal="left" vertical="top"/>
    </xf>
    <xf numFmtId="0" fontId="6" fillId="0" borderId="79" xfId="0" applyFont="1" applyBorder="1" applyAlignment="1">
      <alignment horizontal="center" vertical="top" wrapText="1"/>
    </xf>
    <xf numFmtId="0" fontId="16" fillId="0" borderId="0" xfId="0" applyFont="1">
      <alignment vertical="center"/>
    </xf>
    <xf numFmtId="1" fontId="16" fillId="0" borderId="43" xfId="0" quotePrefix="1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1"/>
    </xf>
    <xf numFmtId="0" fontId="16" fillId="0" borderId="51" xfId="0" applyFont="1" applyBorder="1" applyAlignment="1">
      <alignment horizontal="centerContinuous" vertical="center"/>
    </xf>
    <xf numFmtId="0" fontId="16" fillId="0" borderId="76" xfId="0" applyFont="1" applyBorder="1" applyAlignment="1">
      <alignment horizontal="centerContinuous" vertical="center"/>
    </xf>
    <xf numFmtId="0" fontId="16" fillId="0" borderId="77" xfId="0" applyFont="1" applyBorder="1" applyAlignment="1">
      <alignment horizontal="center" vertical="top" wrapText="1"/>
    </xf>
    <xf numFmtId="169" fontId="16" fillId="0" borderId="77" xfId="0" applyNumberFormat="1" applyFont="1" applyBorder="1" applyAlignment="1">
      <alignment horizontal="right" vertical="top" shrinkToFi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1" fontId="5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1" fontId="10" fillId="0" borderId="43" xfId="0" quotePrefix="1" applyNumberFormat="1" applyFont="1" applyBorder="1" applyAlignment="1">
      <alignment horizontal="center" vertical="top" shrinkToFit="1"/>
    </xf>
    <xf numFmtId="167" fontId="6" fillId="0" borderId="51" xfId="0" applyNumberFormat="1" applyFont="1" applyBorder="1" applyAlignment="1">
      <alignment horizontal="centerContinuous" vertical="center"/>
    </xf>
    <xf numFmtId="0" fontId="6" fillId="0" borderId="77" xfId="0" applyFont="1" applyBorder="1" applyAlignment="1">
      <alignment horizontal="left" vertical="top"/>
    </xf>
    <xf numFmtId="0" fontId="6" fillId="0" borderId="77" xfId="0" applyFont="1" applyBorder="1" applyAlignment="1">
      <alignment horizontal="center" vertical="top" wrapText="1"/>
    </xf>
    <xf numFmtId="167" fontId="10" fillId="0" borderId="77" xfId="0" applyNumberFormat="1" applyFont="1" applyBorder="1" applyAlignment="1">
      <alignment horizontal="right" vertical="top" shrinkToFit="1"/>
    </xf>
    <xf numFmtId="1" fontId="9" fillId="0" borderId="0" xfId="0" applyNumberFormat="1" applyFont="1" applyAlignment="1">
      <alignment wrapText="1"/>
    </xf>
    <xf numFmtId="1" fontId="9" fillId="0" borderId="0" xfId="0" applyNumberFormat="1" applyFont="1" applyAlignment="1"/>
    <xf numFmtId="0" fontId="5" fillId="0" borderId="0" xfId="0" applyFont="1" applyAlignment="1">
      <alignment horizontal="left" vertical="top" indent="1"/>
    </xf>
    <xf numFmtId="0" fontId="10" fillId="0" borderId="26" xfId="0" applyFont="1" applyBorder="1" applyAlignment="1">
      <alignment wrapText="1"/>
    </xf>
    <xf numFmtId="2" fontId="9" fillId="0" borderId="0" xfId="0" applyNumberFormat="1" applyFont="1" applyAlignment="1">
      <alignment horizontal="center" vertical="top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vertical="top"/>
    </xf>
    <xf numFmtId="0" fontId="25" fillId="0" borderId="0" xfId="0" applyFont="1" applyAlignment="1">
      <alignment horizontal="left" vertical="center" shrinkToFit="1"/>
    </xf>
    <xf numFmtId="0" fontId="6" fillId="0" borderId="43" xfId="0" applyFont="1" applyBorder="1" applyAlignment="1">
      <alignment horizontal="left" vertical="top" wrapText="1" indent="1"/>
    </xf>
    <xf numFmtId="0" fontId="6" fillId="0" borderId="29" xfId="0" applyFont="1" applyBorder="1" applyAlignment="1">
      <alignment horizontal="center" vertical="center"/>
    </xf>
    <xf numFmtId="167" fontId="10" fillId="0" borderId="49" xfId="0" applyNumberFormat="1" applyFont="1" applyBorder="1" applyAlignment="1">
      <alignment horizontal="center" vertical="top"/>
    </xf>
    <xf numFmtId="176" fontId="6" fillId="0" borderId="35" xfId="0" applyNumberFormat="1" applyFont="1" applyBorder="1" applyAlignment="1">
      <alignment horizontal="right" vertical="top" wrapText="1" indent="1"/>
    </xf>
    <xf numFmtId="167" fontId="10" fillId="0" borderId="26" xfId="0" applyNumberFormat="1" applyFont="1" applyBorder="1" applyAlignment="1">
      <alignment horizontal="center" vertical="top"/>
    </xf>
    <xf numFmtId="2" fontId="10" fillId="0" borderId="26" xfId="0" applyNumberFormat="1" applyFont="1" applyBorder="1" applyAlignment="1">
      <alignment horizontal="right" wrapText="1"/>
    </xf>
    <xf numFmtId="0" fontId="10" fillId="0" borderId="51" xfId="0" applyFont="1" applyBorder="1" applyAlignment="1">
      <alignment vertical="top"/>
    </xf>
    <xf numFmtId="4" fontId="9" fillId="0" borderId="51" xfId="0" applyNumberFormat="1" applyFont="1" applyBorder="1" applyAlignment="1">
      <alignment vertical="top"/>
    </xf>
    <xf numFmtId="0" fontId="9" fillId="0" borderId="51" xfId="0" applyFont="1" applyBorder="1" applyAlignment="1">
      <alignment vertical="top"/>
    </xf>
    <xf numFmtId="1" fontId="10" fillId="0" borderId="49" xfId="0" quotePrefix="1" applyNumberFormat="1" applyFont="1" applyBorder="1" applyAlignment="1">
      <alignment horizontal="center" vertical="top" shrinkToFit="1"/>
    </xf>
    <xf numFmtId="0" fontId="6" fillId="0" borderId="49" xfId="0" applyFont="1" applyBorder="1" applyAlignment="1">
      <alignment horizontal="left" vertical="top"/>
    </xf>
    <xf numFmtId="0" fontId="6" fillId="0" borderId="49" xfId="0" applyFont="1" applyBorder="1" applyAlignment="1">
      <alignment horizontal="center" vertical="top"/>
    </xf>
    <xf numFmtId="0" fontId="10" fillId="0" borderId="49" xfId="0" applyFont="1" applyBorder="1" applyAlignment="1">
      <alignment horizontal="right" vertical="top" shrinkToFit="1"/>
    </xf>
    <xf numFmtId="4" fontId="10" fillId="0" borderId="49" xfId="0" applyNumberFormat="1" applyFont="1" applyBorder="1" applyAlignment="1">
      <alignment horizontal="right" vertical="top" shrinkToFit="1"/>
    </xf>
    <xf numFmtId="0" fontId="6" fillId="0" borderId="80" xfId="0" applyFont="1" applyBorder="1" applyAlignment="1">
      <alignment horizontal="centerContinuous" vertical="center"/>
    </xf>
    <xf numFmtId="1" fontId="10" fillId="0" borderId="61" xfId="0" quotePrefix="1" applyNumberFormat="1" applyFont="1" applyBorder="1" applyAlignment="1">
      <alignment horizontal="center" vertical="top" shrinkToFit="1"/>
    </xf>
    <xf numFmtId="0" fontId="6" fillId="0" borderId="61" xfId="0" applyFont="1" applyBorder="1" applyAlignment="1">
      <alignment horizontal="left" vertical="top"/>
    </xf>
    <xf numFmtId="0" fontId="6" fillId="0" borderId="61" xfId="0" applyFont="1" applyBorder="1" applyAlignment="1">
      <alignment horizontal="center" vertical="top"/>
    </xf>
    <xf numFmtId="0" fontId="10" fillId="0" borderId="61" xfId="0" applyFont="1" applyBorder="1" applyAlignment="1">
      <alignment horizontal="right" vertical="top" shrinkToFit="1"/>
    </xf>
    <xf numFmtId="1" fontId="16" fillId="0" borderId="26" xfId="0" quotePrefix="1" applyNumberFormat="1" applyFont="1" applyBorder="1" applyAlignment="1">
      <alignment horizontal="center" vertical="top" shrinkToFit="1"/>
    </xf>
    <xf numFmtId="2" fontId="16" fillId="0" borderId="26" xfId="0" applyNumberFormat="1" applyFont="1" applyBorder="1" applyAlignment="1">
      <alignment horizontal="right" vertical="top" shrinkToFit="1"/>
    </xf>
    <xf numFmtId="0" fontId="6" fillId="0" borderId="28" xfId="0" applyFont="1" applyBorder="1" applyAlignment="1">
      <alignment horizontal="center" vertical="top" wrapText="1"/>
    </xf>
    <xf numFmtId="0" fontId="10" fillId="0" borderId="49" xfId="0" applyFont="1" applyBorder="1" applyAlignment="1">
      <alignment horizontal="left" wrapText="1"/>
    </xf>
    <xf numFmtId="0" fontId="6" fillId="0" borderId="61" xfId="0" applyFont="1" applyBorder="1" applyAlignment="1">
      <alignment horizontal="left" vertical="top" wrapText="1"/>
    </xf>
    <xf numFmtId="0" fontId="10" fillId="0" borderId="61" xfId="0" applyFont="1" applyBorder="1" applyAlignment="1">
      <alignment horizontal="center" wrapText="1"/>
    </xf>
    <xf numFmtId="2" fontId="10" fillId="0" borderId="61" xfId="0" applyNumberFormat="1" applyFont="1" applyBorder="1" applyAlignment="1">
      <alignment horizontal="right" wrapText="1"/>
    </xf>
    <xf numFmtId="1" fontId="26" fillId="0" borderId="26" xfId="0" quotePrefix="1" applyNumberFormat="1" applyFont="1" applyBorder="1" applyAlignment="1">
      <alignment horizontal="center" vertical="top" shrinkToFit="1"/>
    </xf>
    <xf numFmtId="0" fontId="26" fillId="0" borderId="26" xfId="0" applyFont="1" applyBorder="1" applyAlignment="1">
      <alignment horizontal="left" vertical="top"/>
    </xf>
    <xf numFmtId="0" fontId="26" fillId="0" borderId="26" xfId="0" applyFont="1" applyBorder="1" applyAlignment="1">
      <alignment horizontal="center" vertical="top"/>
    </xf>
    <xf numFmtId="2" fontId="26" fillId="0" borderId="26" xfId="0" applyNumberFormat="1" applyFont="1" applyBorder="1" applyAlignment="1">
      <alignment horizontal="right" vertical="top" shrinkToFit="1"/>
    </xf>
    <xf numFmtId="4" fontId="26" fillId="0" borderId="26" xfId="0" applyNumberFormat="1" applyFont="1" applyBorder="1" applyAlignment="1">
      <alignment horizontal="right" vertical="top" shrinkToFit="1"/>
    </xf>
    <xf numFmtId="0" fontId="27" fillId="0" borderId="0" xfId="0" applyFont="1" applyAlignment="1">
      <alignment horizontal="left" vertical="top"/>
    </xf>
    <xf numFmtId="0" fontId="26" fillId="0" borderId="0" xfId="0" applyFont="1">
      <alignment vertical="center"/>
    </xf>
    <xf numFmtId="0" fontId="6" fillId="2" borderId="26" xfId="0" applyFont="1" applyFill="1" applyBorder="1" applyAlignment="1">
      <alignment horizontal="left" vertical="top"/>
    </xf>
    <xf numFmtId="44" fontId="1" fillId="2" borderId="1" xfId="0" applyNumberFormat="1" applyFont="1" applyFill="1" applyBorder="1">
      <alignment vertical="center"/>
    </xf>
    <xf numFmtId="0" fontId="6" fillId="2" borderId="26" xfId="0" applyFont="1" applyFill="1" applyBorder="1" applyAlignment="1">
      <alignment horizontal="left" vertical="top" wrapText="1"/>
    </xf>
    <xf numFmtId="0" fontId="16" fillId="0" borderId="26" xfId="0" applyFont="1" applyBorder="1" applyAlignment="1">
      <alignment horizontal="left" vertical="top" wrapText="1" indent="1"/>
    </xf>
    <xf numFmtId="0" fontId="28" fillId="2" borderId="3" xfId="0" applyFont="1" applyFill="1" applyBorder="1">
      <alignment vertical="center"/>
    </xf>
    <xf numFmtId="0" fontId="28" fillId="2" borderId="72" xfId="0" applyFont="1" applyFill="1" applyBorder="1">
      <alignment vertical="center"/>
    </xf>
    <xf numFmtId="0" fontId="28" fillId="2" borderId="1" xfId="0" applyFont="1" applyFill="1" applyBorder="1">
      <alignment vertical="center"/>
    </xf>
    <xf numFmtId="0" fontId="28" fillId="2" borderId="1" xfId="0" applyFont="1" applyFill="1" applyBorder="1" applyAlignment="1">
      <alignment horizontal="center" vertical="center"/>
    </xf>
    <xf numFmtId="44" fontId="28" fillId="2" borderId="1" xfId="0" applyNumberFormat="1" applyFont="1" applyFill="1" applyBorder="1">
      <alignment vertical="center"/>
    </xf>
    <xf numFmtId="0" fontId="28" fillId="2" borderId="2" xfId="0" applyFont="1" applyFill="1" applyBorder="1">
      <alignment vertical="center"/>
    </xf>
    <xf numFmtId="0" fontId="28" fillId="2" borderId="0" xfId="0" applyFont="1" applyFill="1">
      <alignment vertical="center"/>
    </xf>
    <xf numFmtId="173" fontId="5" fillId="0" borderId="0" xfId="0" applyNumberFormat="1" applyFont="1" applyAlignment="1">
      <alignment horizontal="left"/>
    </xf>
    <xf numFmtId="41" fontId="6" fillId="0" borderId="0" xfId="2" applyFont="1" applyAlignment="1">
      <alignment vertical="center"/>
    </xf>
    <xf numFmtId="41" fontId="6" fillId="0" borderId="0" xfId="0" applyNumberFormat="1" applyFont="1">
      <alignment vertical="center"/>
    </xf>
    <xf numFmtId="41" fontId="10" fillId="0" borderId="26" xfId="2" applyFont="1" applyBorder="1" applyAlignment="1">
      <alignment horizontal="right" wrapText="1"/>
    </xf>
    <xf numFmtId="0" fontId="2" fillId="0" borderId="0" xfId="0" applyFont="1" applyAlignment="1">
      <alignment horizontal="center" vertical="center"/>
    </xf>
    <xf numFmtId="167" fontId="10" fillId="0" borderId="26" xfId="0" applyNumberFormat="1" applyFont="1" applyBorder="1" applyAlignment="1">
      <alignment wrapText="1"/>
    </xf>
    <xf numFmtId="165" fontId="0" fillId="2" borderId="2" xfId="0" applyNumberFormat="1" applyFill="1" applyBorder="1">
      <alignment vertical="center"/>
    </xf>
    <xf numFmtId="166" fontId="10" fillId="0" borderId="26" xfId="1" applyFont="1" applyBorder="1" applyAlignment="1">
      <alignment horizontal="left" wrapText="1"/>
    </xf>
    <xf numFmtId="166" fontId="6" fillId="0" borderId="26" xfId="1" applyFont="1" applyBorder="1" applyAlignment="1">
      <alignment vertical="top" wrapText="1"/>
    </xf>
    <xf numFmtId="4" fontId="10" fillId="0" borderId="26" xfId="0" applyNumberFormat="1" applyFont="1" applyBorder="1" applyAlignment="1">
      <alignment horizontal="right" vertical="center" shrinkToFit="1"/>
    </xf>
    <xf numFmtId="0" fontId="10" fillId="0" borderId="29" xfId="0" applyFont="1" applyBorder="1" applyAlignment="1">
      <alignment horizontal="center" wrapText="1"/>
    </xf>
    <xf numFmtId="0" fontId="10" fillId="0" borderId="29" xfId="0" applyFont="1" applyBorder="1" applyAlignment="1">
      <alignment horizontal="right" wrapText="1"/>
    </xf>
    <xf numFmtId="167" fontId="10" fillId="0" borderId="29" xfId="0" applyNumberFormat="1" applyFont="1" applyBorder="1" applyAlignment="1">
      <alignment horizontal="right" wrapText="1"/>
    </xf>
    <xf numFmtId="44" fontId="0" fillId="2" borderId="2" xfId="0" applyNumberFormat="1" applyFill="1" applyBorder="1">
      <alignment vertical="center"/>
    </xf>
    <xf numFmtId="169" fontId="10" fillId="0" borderId="29" xfId="0" applyNumberFormat="1" applyFont="1" applyBorder="1" applyAlignment="1">
      <alignment horizontal="right" wrapText="1"/>
    </xf>
    <xf numFmtId="175" fontId="10" fillId="0" borderId="26" xfId="2" applyNumberFormat="1" applyFont="1" applyBorder="1" applyAlignment="1">
      <alignment horizontal="left" wrapText="1"/>
    </xf>
    <xf numFmtId="4" fontId="10" fillId="0" borderId="26" xfId="0" applyNumberFormat="1" applyFont="1" applyBorder="1" applyAlignment="1">
      <alignment horizontal="right" wrapText="1"/>
    </xf>
    <xf numFmtId="4" fontId="10" fillId="0" borderId="26" xfId="0" applyNumberFormat="1" applyFont="1" applyBorder="1" applyAlignment="1">
      <alignment wrapText="1"/>
    </xf>
    <xf numFmtId="169" fontId="6" fillId="0" borderId="26" xfId="0" applyNumberFormat="1" applyFont="1" applyBorder="1" applyAlignment="1">
      <alignment horizontal="right" vertical="top"/>
    </xf>
    <xf numFmtId="1" fontId="5" fillId="0" borderId="74" xfId="0" applyNumberFormat="1" applyFont="1" applyBorder="1" applyAlignment="1">
      <alignment vertical="center" wrapText="1"/>
    </xf>
    <xf numFmtId="1" fontId="5" fillId="0" borderId="74" xfId="0" applyNumberFormat="1" applyFont="1" applyBorder="1">
      <alignment vertical="center"/>
    </xf>
    <xf numFmtId="0" fontId="6" fillId="0" borderId="26" xfId="0" applyFont="1" applyBorder="1">
      <alignment vertical="center"/>
    </xf>
    <xf numFmtId="169" fontId="6" fillId="0" borderId="26" xfId="0" applyNumberFormat="1" applyFont="1" applyBorder="1" applyAlignment="1">
      <alignment horizontal="left" vertical="center" wrapText="1"/>
    </xf>
    <xf numFmtId="169" fontId="6" fillId="0" borderId="26" xfId="0" applyNumberFormat="1" applyFont="1" applyBorder="1" applyAlignment="1">
      <alignment horizontal="right" vertical="center" wrapText="1"/>
    </xf>
    <xf numFmtId="1" fontId="5" fillId="0" borderId="74" xfId="0" applyNumberFormat="1" applyFont="1" applyBorder="1" applyAlignment="1">
      <alignment vertical="top" wrapText="1"/>
    </xf>
    <xf numFmtId="1" fontId="5" fillId="0" borderId="74" xfId="0" applyNumberFormat="1" applyFont="1" applyBorder="1" applyAlignment="1">
      <alignment vertical="top"/>
    </xf>
    <xf numFmtId="0" fontId="6" fillId="0" borderId="26" xfId="0" applyFont="1" applyBorder="1" applyAlignment="1">
      <alignment horizontal="right" vertical="center" wrapText="1"/>
    </xf>
    <xf numFmtId="166" fontId="6" fillId="0" borderId="0" xfId="1" applyFont="1" applyFill="1">
      <alignment vertical="center"/>
    </xf>
    <xf numFmtId="175" fontId="6" fillId="0" borderId="35" xfId="2" applyNumberFormat="1" applyFont="1" applyBorder="1" applyAlignment="1">
      <alignment horizontal="right" wrapText="1"/>
    </xf>
    <xf numFmtId="0" fontId="6" fillId="0" borderId="43" xfId="0" applyFont="1" applyBorder="1" applyAlignment="1">
      <alignment horizontal="center" vertical="center" wrapText="1"/>
    </xf>
    <xf numFmtId="2" fontId="6" fillId="0" borderId="26" xfId="0" applyNumberFormat="1" applyFont="1" applyBorder="1" applyAlignment="1">
      <alignment horizontal="right" vertical="center" wrapText="1"/>
    </xf>
    <xf numFmtId="4" fontId="6" fillId="0" borderId="26" xfId="0" applyNumberFormat="1" applyFont="1" applyBorder="1" applyAlignment="1">
      <alignment horizontal="right" vertical="center" shrinkToFit="1"/>
    </xf>
    <xf numFmtId="175" fontId="6" fillId="0" borderId="35" xfId="2" applyNumberFormat="1" applyFont="1" applyBorder="1" applyAlignment="1">
      <alignment horizontal="right" vertical="center" wrapText="1"/>
    </xf>
    <xf numFmtId="0" fontId="6" fillId="0" borderId="35" xfId="0" applyFont="1" applyBorder="1" applyAlignment="1">
      <alignment horizontal="left" wrapText="1"/>
    </xf>
    <xf numFmtId="2" fontId="6" fillId="0" borderId="26" xfId="0" applyNumberFormat="1" applyFont="1" applyBorder="1" applyAlignment="1">
      <alignment horizontal="center" vertical="center" wrapText="1"/>
    </xf>
    <xf numFmtId="168" fontId="6" fillId="0" borderId="26" xfId="0" applyNumberFormat="1" applyFont="1" applyBorder="1" applyAlignment="1">
      <alignment horizontal="right" vertical="center" wrapText="1"/>
    </xf>
    <xf numFmtId="170" fontId="6" fillId="0" borderId="26" xfId="0" applyNumberFormat="1" applyFont="1" applyBorder="1" applyAlignment="1">
      <alignment horizontal="right" vertical="center" wrapText="1"/>
    </xf>
    <xf numFmtId="167" fontId="16" fillId="0" borderId="26" xfId="0" applyNumberFormat="1" applyFont="1" applyBorder="1" applyAlignment="1">
      <alignment horizontal="right" wrapText="1"/>
    </xf>
    <xf numFmtId="0" fontId="6" fillId="0" borderId="26" xfId="0" applyFont="1" applyBorder="1" applyAlignment="1">
      <alignment horizontal="right" vertical="top" shrinkToFit="1"/>
    </xf>
    <xf numFmtId="0" fontId="6" fillId="0" borderId="29" xfId="0" applyFont="1" applyBorder="1" applyAlignment="1">
      <alignment horizontal="right" vertical="center"/>
    </xf>
    <xf numFmtId="0" fontId="6" fillId="0" borderId="34" xfId="0" applyFont="1" applyBorder="1" applyAlignment="1">
      <alignment horizontal="left" vertical="center" wrapText="1"/>
    </xf>
    <xf numFmtId="172" fontId="9" fillId="0" borderId="74" xfId="0" applyNumberFormat="1" applyFont="1" applyBorder="1" applyAlignment="1">
      <alignment vertical="top" wrapText="1" shrinkToFit="1"/>
    </xf>
    <xf numFmtId="1" fontId="9" fillId="0" borderId="34" xfId="0" quotePrefix="1" applyNumberFormat="1" applyFont="1" applyBorder="1" applyAlignment="1">
      <alignment horizontal="left" vertical="top" shrinkToFit="1"/>
    </xf>
    <xf numFmtId="1" fontId="5" fillId="0" borderId="26" xfId="0" applyNumberFormat="1" applyFont="1" applyBorder="1" applyAlignment="1">
      <alignment horizontal="left" vertical="top" wrapText="1"/>
    </xf>
    <xf numFmtId="172" fontId="14" fillId="0" borderId="74" xfId="0" applyNumberFormat="1" applyFont="1" applyBorder="1" applyAlignment="1">
      <alignment vertical="top" wrapText="1" shrinkToFit="1"/>
    </xf>
    <xf numFmtId="1" fontId="14" fillId="0" borderId="0" xfId="0" applyNumberFormat="1" applyFont="1" applyAlignment="1">
      <alignment horizontal="left" vertical="top" wrapText="1"/>
    </xf>
    <xf numFmtId="172" fontId="9" fillId="0" borderId="74" xfId="0" applyNumberFormat="1" applyFont="1" applyBorder="1" applyAlignment="1">
      <alignment horizontal="center" vertical="top" wrapText="1" shrinkToFit="1"/>
    </xf>
    <xf numFmtId="172" fontId="9" fillId="0" borderId="74" xfId="0" applyNumberFormat="1" applyFont="1" applyBorder="1" applyAlignment="1">
      <alignment horizontal="left" wrapText="1" shrinkToFit="1"/>
    </xf>
    <xf numFmtId="1" fontId="9" fillId="0" borderId="74" xfId="0" applyNumberFormat="1" applyFont="1" applyBorder="1" applyAlignment="1">
      <alignment wrapText="1"/>
    </xf>
    <xf numFmtId="1" fontId="9" fillId="0" borderId="74" xfId="0" applyNumberFormat="1" applyFont="1" applyBorder="1" applyAlignment="1">
      <alignment vertical="top" wrapText="1"/>
    </xf>
    <xf numFmtId="172" fontId="5" fillId="0" borderId="74" xfId="0" applyNumberFormat="1" applyFont="1" applyBorder="1" applyAlignment="1">
      <alignment vertical="center" wrapText="1" shrinkToFit="1"/>
    </xf>
    <xf numFmtId="172" fontId="9" fillId="0" borderId="74" xfId="0" applyNumberFormat="1" applyFont="1" applyBorder="1" applyAlignment="1">
      <alignment vertical="center" wrapText="1" shrinkToFit="1"/>
    </xf>
    <xf numFmtId="1" fontId="9" fillId="0" borderId="74" xfId="0" applyNumberFormat="1" applyFont="1" applyBorder="1" applyAlignment="1">
      <alignment vertical="top"/>
    </xf>
    <xf numFmtId="1" fontId="9" fillId="0" borderId="74" xfId="0" applyNumberFormat="1" applyFont="1" applyBorder="1" applyAlignment="1">
      <alignment horizontal="left" vertical="top"/>
    </xf>
    <xf numFmtId="0" fontId="5" fillId="0" borderId="26" xfId="0" applyFont="1" applyBorder="1" applyAlignment="1">
      <alignment horizontal="center" vertical="top" wrapText="1"/>
    </xf>
    <xf numFmtId="1" fontId="9" fillId="0" borderId="34" xfId="0" quotePrefix="1" applyNumberFormat="1" applyFont="1" applyBorder="1" applyAlignment="1">
      <alignment horizontal="left" vertical="center" shrinkToFit="1"/>
    </xf>
    <xf numFmtId="1" fontId="5" fillId="0" borderId="26" xfId="0" applyNumberFormat="1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174" fontId="5" fillId="0" borderId="26" xfId="0" applyNumberFormat="1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 wrapText="1"/>
    </xf>
    <xf numFmtId="166" fontId="5" fillId="0" borderId="0" xfId="1" applyFont="1">
      <alignment vertical="center"/>
    </xf>
    <xf numFmtId="44" fontId="5" fillId="0" borderId="0" xfId="0" applyNumberFormat="1" applyFont="1">
      <alignment vertical="center"/>
    </xf>
    <xf numFmtId="1" fontId="10" fillId="0" borderId="43" xfId="0" applyNumberFormat="1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 wrapText="1"/>
    </xf>
    <xf numFmtId="0" fontId="6" fillId="0" borderId="60" xfId="0" applyFont="1" applyBorder="1" applyAlignment="1">
      <alignment horizontal="left" vertical="top" wrapText="1"/>
    </xf>
    <xf numFmtId="0" fontId="6" fillId="0" borderId="52" xfId="0" applyFont="1" applyBorder="1" applyAlignment="1">
      <alignment horizontal="left" vertical="top" wrapText="1"/>
    </xf>
    <xf numFmtId="0" fontId="6" fillId="0" borderId="81" xfId="0" applyFont="1" applyBorder="1" applyAlignment="1">
      <alignment horizontal="left" vertical="top" wrapText="1"/>
    </xf>
    <xf numFmtId="175" fontId="6" fillId="0" borderId="26" xfId="2" applyNumberFormat="1" applyFont="1" applyBorder="1" applyAlignment="1">
      <alignment horizontal="left" vertical="top" wrapText="1"/>
    </xf>
    <xf numFmtId="175" fontId="10" fillId="0" borderId="26" xfId="2" applyNumberFormat="1" applyFont="1" applyBorder="1" applyAlignment="1">
      <alignment horizontal="right" vertical="top" shrinkToFit="1"/>
    </xf>
    <xf numFmtId="1" fontId="5" fillId="7" borderId="34" xfId="0" applyNumberFormat="1" applyFont="1" applyFill="1" applyBorder="1" applyAlignment="1">
      <alignment horizontal="left" vertical="center" wrapText="1"/>
    </xf>
    <xf numFmtId="1" fontId="5" fillId="7" borderId="26" xfId="0" applyNumberFormat="1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top" wrapText="1"/>
    </xf>
    <xf numFmtId="1" fontId="5" fillId="0" borderId="34" xfId="0" applyNumberFormat="1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43" fontId="6" fillId="0" borderId="60" xfId="0" applyNumberFormat="1" applyFont="1" applyBorder="1" applyAlignment="1">
      <alignment horizontal="left" vertical="top" wrapText="1"/>
    </xf>
    <xf numFmtId="0" fontId="6" fillId="0" borderId="82" xfId="0" applyFont="1" applyBorder="1" applyAlignment="1">
      <alignment horizontal="center" vertical="center" wrapText="1"/>
    </xf>
    <xf numFmtId="169" fontId="10" fillId="0" borderId="28" xfId="0" applyNumberFormat="1" applyFont="1" applyBorder="1" applyAlignment="1">
      <alignment horizontal="right" vertical="top" shrinkToFit="1"/>
    </xf>
    <xf numFmtId="2" fontId="10" fillId="0" borderId="28" xfId="0" applyNumberFormat="1" applyFont="1" applyBorder="1" applyAlignment="1">
      <alignment horizontal="right" vertical="top" shrinkToFit="1"/>
    </xf>
    <xf numFmtId="167" fontId="10" fillId="0" borderId="28" xfId="0" applyNumberFormat="1" applyFont="1" applyBorder="1" applyAlignment="1">
      <alignment horizontal="right" wrapText="1"/>
    </xf>
    <xf numFmtId="0" fontId="6" fillId="0" borderId="28" xfId="0" applyFont="1" applyBorder="1" applyAlignment="1">
      <alignment horizontal="left" vertical="top" wrapText="1"/>
    </xf>
    <xf numFmtId="0" fontId="6" fillId="0" borderId="83" xfId="0" applyFont="1" applyBorder="1" applyAlignment="1">
      <alignment horizontal="left" vertical="top" wrapText="1"/>
    </xf>
    <xf numFmtId="0" fontId="6" fillId="0" borderId="80" xfId="0" applyFont="1" applyBorder="1" applyAlignment="1">
      <alignment horizontal="left" vertical="top" wrapText="1"/>
    </xf>
    <xf numFmtId="0" fontId="6" fillId="0" borderId="84" xfId="0" applyFont="1" applyBorder="1" applyAlignment="1">
      <alignment horizontal="center" vertical="center" wrapText="1"/>
    </xf>
    <xf numFmtId="169" fontId="10" fillId="0" borderId="30" xfId="0" applyNumberFormat="1" applyFont="1" applyBorder="1" applyAlignment="1">
      <alignment horizontal="right" vertical="top" shrinkToFit="1"/>
    </xf>
    <xf numFmtId="2" fontId="10" fillId="0" borderId="30" xfId="0" applyNumberFormat="1" applyFont="1" applyBorder="1" applyAlignment="1">
      <alignment horizontal="right" vertical="top" shrinkToFit="1"/>
    </xf>
    <xf numFmtId="167" fontId="10" fillId="0" borderId="30" xfId="0" applyNumberFormat="1" applyFont="1" applyBorder="1" applyAlignment="1">
      <alignment horizontal="right" wrapText="1"/>
    </xf>
    <xf numFmtId="0" fontId="5" fillId="0" borderId="30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85" xfId="0" applyFont="1" applyBorder="1" applyAlignment="1">
      <alignment horizontal="left" vertical="top" wrapText="1"/>
    </xf>
    <xf numFmtId="0" fontId="6" fillId="0" borderId="76" xfId="0" applyFont="1" applyBorder="1" applyAlignment="1">
      <alignment horizontal="left" vertical="top" wrapText="1"/>
    </xf>
    <xf numFmtId="0" fontId="6" fillId="0" borderId="86" xfId="0" applyFont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 wrapText="1"/>
    </xf>
    <xf numFmtId="2" fontId="6" fillId="0" borderId="28" xfId="0" applyNumberFormat="1" applyFont="1" applyBorder="1" applyAlignment="1">
      <alignment horizontal="left" vertical="top" wrapText="1"/>
    </xf>
    <xf numFmtId="4" fontId="10" fillId="0" borderId="35" xfId="0" applyNumberFormat="1" applyFont="1" applyBorder="1" applyAlignment="1">
      <alignment horizontal="right" vertical="top" wrapText="1" shrinkToFit="1"/>
    </xf>
    <xf numFmtId="0" fontId="31" fillId="0" borderId="26" xfId="0" applyFont="1" applyBorder="1" applyAlignment="1">
      <alignment horizontal="left" vertical="top" wrapText="1"/>
    </xf>
    <xf numFmtId="175" fontId="5" fillId="0" borderId="26" xfId="2" applyNumberFormat="1" applyFont="1" applyBorder="1" applyAlignment="1">
      <alignment horizontal="left" vertical="top" wrapText="1"/>
    </xf>
    <xf numFmtId="0" fontId="6" fillId="0" borderId="57" xfId="0" applyFont="1" applyBorder="1" applyAlignment="1">
      <alignment horizontal="right" vertical="center" wrapText="1"/>
    </xf>
    <xf numFmtId="169" fontId="10" fillId="0" borderId="49" xfId="0" applyNumberFormat="1" applyFont="1" applyBorder="1" applyAlignment="1">
      <alignment horizontal="right" vertical="top"/>
    </xf>
    <xf numFmtId="176" fontId="6" fillId="0" borderId="35" xfId="0" applyNumberFormat="1" applyFont="1" applyBorder="1" applyAlignment="1">
      <alignment horizontal="right" vertical="top" wrapText="1"/>
    </xf>
    <xf numFmtId="0" fontId="1" fillId="3" borderId="1" xfId="0" applyFont="1" applyFill="1" applyBorder="1">
      <alignment vertical="center"/>
    </xf>
    <xf numFmtId="168" fontId="10" fillId="0" borderId="49" xfId="0" applyNumberFormat="1" applyFont="1" applyBorder="1" applyAlignment="1">
      <alignment horizontal="right" vertical="top"/>
    </xf>
    <xf numFmtId="2" fontId="10" fillId="0" borderId="26" xfId="0" applyNumberFormat="1" applyFont="1" applyBorder="1" applyAlignment="1">
      <alignment horizontal="right" vertical="top"/>
    </xf>
    <xf numFmtId="0" fontId="10" fillId="0" borderId="75" xfId="0" applyFont="1" applyBorder="1" applyAlignment="1">
      <alignment horizontal="left" vertical="top"/>
    </xf>
    <xf numFmtId="168" fontId="10" fillId="0" borderId="26" xfId="0" applyNumberFormat="1" applyFont="1" applyBorder="1" applyAlignment="1">
      <alignment horizontal="right" vertical="top"/>
    </xf>
    <xf numFmtId="1" fontId="9" fillId="7" borderId="34" xfId="0" quotePrefix="1" applyNumberFormat="1" applyFont="1" applyFill="1" applyBorder="1" applyAlignment="1">
      <alignment horizontal="left" vertical="center" shrinkToFit="1"/>
    </xf>
    <xf numFmtId="0" fontId="5" fillId="7" borderId="26" xfId="0" applyFont="1" applyFill="1" applyBorder="1" applyAlignment="1">
      <alignment horizontal="center" vertical="center" wrapText="1"/>
    </xf>
    <xf numFmtId="174" fontId="5" fillId="7" borderId="26" xfId="0" applyNumberFormat="1" applyFont="1" applyFill="1" applyBorder="1" applyAlignment="1">
      <alignment horizontal="left" vertical="center"/>
    </xf>
    <xf numFmtId="0" fontId="5" fillId="7" borderId="0" xfId="0" applyFont="1" applyFill="1">
      <alignment vertical="center"/>
    </xf>
    <xf numFmtId="166" fontId="5" fillId="7" borderId="0" xfId="1" applyFont="1" applyFill="1">
      <alignment vertical="center"/>
    </xf>
    <xf numFmtId="44" fontId="5" fillId="7" borderId="0" xfId="0" applyNumberFormat="1" applyFont="1" applyFill="1">
      <alignment vertical="center"/>
    </xf>
    <xf numFmtId="1" fontId="9" fillId="6" borderId="34" xfId="0" quotePrefix="1" applyNumberFormat="1" applyFont="1" applyFill="1" applyBorder="1" applyAlignment="1">
      <alignment horizontal="left" vertical="top" shrinkToFit="1"/>
    </xf>
    <xf numFmtId="1" fontId="5" fillId="6" borderId="26" xfId="0" applyNumberFormat="1" applyFont="1" applyFill="1" applyBorder="1" applyAlignment="1">
      <alignment horizontal="left" vertical="top" wrapText="1"/>
    </xf>
    <xf numFmtId="0" fontId="5" fillId="6" borderId="26" xfId="0" applyFont="1" applyFill="1" applyBorder="1" applyAlignment="1">
      <alignment horizontal="center" vertical="top" wrapText="1"/>
    </xf>
    <xf numFmtId="4" fontId="9" fillId="6" borderId="26" xfId="0" applyNumberFormat="1" applyFont="1" applyFill="1" applyBorder="1" applyAlignment="1">
      <alignment horizontal="right" vertical="center" shrinkToFit="1"/>
    </xf>
    <xf numFmtId="0" fontId="9" fillId="6" borderId="35" xfId="0" applyFont="1" applyFill="1" applyBorder="1" applyAlignment="1">
      <alignment horizontal="left" wrapText="1"/>
    </xf>
    <xf numFmtId="0" fontId="6" fillId="6" borderId="0" xfId="0" applyFont="1" applyFill="1">
      <alignment vertical="center"/>
    </xf>
    <xf numFmtId="166" fontId="6" fillId="6" borderId="0" xfId="1" applyFont="1" applyFill="1">
      <alignment vertical="center"/>
    </xf>
    <xf numFmtId="44" fontId="6" fillId="6" borderId="0" xfId="0" applyNumberFormat="1" applyFont="1" applyFill="1">
      <alignment vertical="center"/>
    </xf>
    <xf numFmtId="0" fontId="1" fillId="2" borderId="1" xfId="0" applyFont="1" applyFill="1" applyBorder="1" applyAlignment="1">
      <alignment vertical="center" wrapText="1"/>
    </xf>
    <xf numFmtId="1" fontId="9" fillId="3" borderId="34" xfId="0" quotePrefix="1" applyNumberFormat="1" applyFont="1" applyFill="1" applyBorder="1" applyAlignment="1">
      <alignment horizontal="left" vertical="top" shrinkToFit="1"/>
    </xf>
    <xf numFmtId="1" fontId="5" fillId="3" borderId="26" xfId="0" applyNumberFormat="1" applyFont="1" applyFill="1" applyBorder="1" applyAlignment="1">
      <alignment horizontal="left" vertical="top" wrapText="1"/>
    </xf>
    <xf numFmtId="0" fontId="5" fillId="3" borderId="26" xfId="0" applyFont="1" applyFill="1" applyBorder="1" applyAlignment="1">
      <alignment horizontal="center" vertical="top" wrapText="1"/>
    </xf>
    <xf numFmtId="174" fontId="6" fillId="3" borderId="26" xfId="0" applyNumberFormat="1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wrapText="1"/>
    </xf>
    <xf numFmtId="0" fontId="6" fillId="3" borderId="0" xfId="0" applyFont="1" applyFill="1">
      <alignment vertical="center"/>
    </xf>
    <xf numFmtId="166" fontId="6" fillId="3" borderId="0" xfId="1" applyFont="1" applyFill="1">
      <alignment vertical="center"/>
    </xf>
    <xf numFmtId="44" fontId="6" fillId="3" borderId="0" xfId="0" applyNumberFormat="1" applyFont="1" applyFill="1">
      <alignment vertical="center"/>
    </xf>
    <xf numFmtId="1" fontId="9" fillId="3" borderId="34" xfId="0" quotePrefix="1" applyNumberFormat="1" applyFont="1" applyFill="1" applyBorder="1" applyAlignment="1">
      <alignment horizontal="left" vertical="center" shrinkToFit="1"/>
    </xf>
    <xf numFmtId="1" fontId="5" fillId="3" borderId="26" xfId="0" applyNumberFormat="1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center" vertical="center" wrapText="1"/>
    </xf>
    <xf numFmtId="174" fontId="5" fillId="3" borderId="26" xfId="0" applyNumberFormat="1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 wrapText="1"/>
    </xf>
    <xf numFmtId="0" fontId="5" fillId="3" borderId="0" xfId="0" applyFont="1" applyFill="1">
      <alignment vertical="center"/>
    </xf>
    <xf numFmtId="166" fontId="5" fillId="3" borderId="0" xfId="1" applyFont="1" applyFill="1">
      <alignment vertical="center"/>
    </xf>
    <xf numFmtId="44" fontId="5" fillId="3" borderId="0" xfId="0" applyNumberFormat="1" applyFont="1" applyFill="1">
      <alignment vertical="center"/>
    </xf>
    <xf numFmtId="0" fontId="5" fillId="0" borderId="65" xfId="0" applyFont="1" applyBorder="1" applyAlignment="1">
      <alignment horizontal="left" vertical="top" wrapText="1"/>
    </xf>
    <xf numFmtId="0" fontId="5" fillId="0" borderId="52" xfId="0" applyFont="1" applyBorder="1" applyAlignment="1">
      <alignment horizontal="left" vertical="top" wrapText="1"/>
    </xf>
    <xf numFmtId="0" fontId="9" fillId="0" borderId="52" xfId="0" applyFont="1" applyBorder="1" applyAlignment="1">
      <alignment horizontal="left" wrapText="1"/>
    </xf>
    <xf numFmtId="0" fontId="9" fillId="0" borderId="52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wrapText="1"/>
    </xf>
    <xf numFmtId="0" fontId="5" fillId="0" borderId="34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wrapText="1"/>
    </xf>
    <xf numFmtId="4" fontId="9" fillId="0" borderId="26" xfId="0" applyNumberFormat="1" applyFont="1" applyBorder="1" applyAlignment="1">
      <alignment horizontal="right" vertical="center" shrinkToFit="1"/>
    </xf>
    <xf numFmtId="166" fontId="5" fillId="0" borderId="0" xfId="1" applyFont="1" applyFill="1">
      <alignment vertical="center"/>
    </xf>
    <xf numFmtId="0" fontId="5" fillId="0" borderId="3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44" fontId="0" fillId="0" borderId="2" xfId="0" applyNumberFormat="1" applyBorder="1">
      <alignment vertical="center"/>
    </xf>
    <xf numFmtId="4" fontId="10" fillId="0" borderId="87" xfId="0" applyNumberFormat="1" applyFont="1" applyBorder="1" applyAlignment="1">
      <alignment horizontal="centerContinuous" vertical="center"/>
    </xf>
    <xf numFmtId="4" fontId="10" fillId="0" borderId="28" xfId="0" applyNumberFormat="1" applyFont="1" applyBorder="1" applyAlignment="1">
      <alignment vertical="top"/>
    </xf>
    <xf numFmtId="4" fontId="10" fillId="0" borderId="29" xfId="0" applyNumberFormat="1" applyFont="1" applyBorder="1" applyAlignment="1">
      <alignment vertical="top"/>
    </xf>
    <xf numFmtId="9" fontId="10" fillId="0" borderId="28" xfId="0" applyNumberFormat="1" applyFont="1" applyBorder="1" applyAlignment="1">
      <alignment vertical="top"/>
    </xf>
    <xf numFmtId="4" fontId="10" fillId="0" borderId="40" xfId="0" applyNumberFormat="1" applyFont="1" applyBorder="1" applyAlignment="1">
      <alignment vertical="top"/>
    </xf>
    <xf numFmtId="3" fontId="6" fillId="0" borderId="82" xfId="0" applyNumberFormat="1" applyFont="1" applyBorder="1" applyAlignment="1">
      <alignment horizontal="center" vertical="center" wrapText="1"/>
    </xf>
    <xf numFmtId="3" fontId="10" fillId="0" borderId="28" xfId="0" applyNumberFormat="1" applyFont="1" applyBorder="1" applyAlignment="1">
      <alignment vertical="top"/>
    </xf>
    <xf numFmtId="3" fontId="10" fillId="0" borderId="87" xfId="0" applyNumberFormat="1" applyFont="1" applyBorder="1" applyAlignment="1">
      <alignment horizontal="centerContinuous" vertical="center"/>
    </xf>
    <xf numFmtId="3" fontId="10" fillId="0" borderId="29" xfId="0" applyNumberFormat="1" applyFont="1" applyBorder="1" applyAlignment="1">
      <alignment vertical="top"/>
    </xf>
    <xf numFmtId="3" fontId="10" fillId="0" borderId="40" xfId="0" applyNumberFormat="1" applyFont="1" applyBorder="1" applyAlignment="1">
      <alignment vertical="top"/>
    </xf>
    <xf numFmtId="3" fontId="10" fillId="0" borderId="28" xfId="0" applyNumberFormat="1" applyFont="1" applyBorder="1" applyAlignment="1">
      <alignment horizontal="left" wrapText="1"/>
    </xf>
    <xf numFmtId="4" fontId="6" fillId="0" borderId="29" xfId="0" applyNumberFormat="1" applyFont="1" applyBorder="1" applyAlignment="1">
      <alignment horizontal="centerContinuous" vertical="center" wrapText="1"/>
    </xf>
    <xf numFmtId="4" fontId="10" fillId="0" borderId="28" xfId="0" applyNumberFormat="1" applyFont="1" applyBorder="1" applyAlignment="1">
      <alignment horizontal="left" vertical="center" wrapText="1"/>
    </xf>
    <xf numFmtId="4" fontId="6" fillId="0" borderId="29" xfId="0" applyNumberFormat="1" applyFont="1" applyBorder="1" applyAlignment="1">
      <alignment horizontal="centerContinuous" vertical="center"/>
    </xf>
    <xf numFmtId="4" fontId="16" fillId="0" borderId="28" xfId="0" applyNumberFormat="1" applyFont="1" applyBorder="1" applyAlignment="1">
      <alignment horizontal="right" vertical="top" shrinkToFit="1"/>
    </xf>
    <xf numFmtId="0" fontId="10" fillId="0" borderId="28" xfId="0" applyFont="1" applyBorder="1" applyAlignment="1">
      <alignment horizontal="left" wrapText="1"/>
    </xf>
    <xf numFmtId="166" fontId="10" fillId="0" borderId="28" xfId="1" applyFont="1" applyBorder="1" applyAlignment="1">
      <alignment horizontal="right" vertical="top" shrinkToFit="1"/>
    </xf>
    <xf numFmtId="166" fontId="6" fillId="0" borderId="29" xfId="1" applyFont="1" applyBorder="1" applyAlignment="1">
      <alignment horizontal="centerContinuous" vertical="center" wrapText="1"/>
    </xf>
    <xf numFmtId="166" fontId="10" fillId="0" borderId="28" xfId="0" applyNumberFormat="1" applyFont="1" applyBorder="1" applyAlignment="1">
      <alignment horizontal="right" vertical="top" shrinkToFit="1"/>
    </xf>
    <xf numFmtId="166" fontId="6" fillId="0" borderId="29" xfId="0" applyNumberFormat="1" applyFont="1" applyBorder="1" applyAlignment="1">
      <alignment horizontal="centerContinuous" vertical="center"/>
    </xf>
    <xf numFmtId="166" fontId="10" fillId="0" borderId="28" xfId="0" applyNumberFormat="1" applyFont="1" applyBorder="1" applyAlignment="1">
      <alignment horizontal="left" vertical="center" wrapText="1"/>
    </xf>
    <xf numFmtId="166" fontId="10" fillId="0" borderId="29" xfId="0" applyNumberFormat="1" applyFont="1" applyBorder="1" applyAlignment="1">
      <alignment vertical="top"/>
    </xf>
    <xf numFmtId="166" fontId="10" fillId="0" borderId="40" xfId="0" applyNumberFormat="1" applyFont="1" applyBorder="1" applyAlignment="1">
      <alignment vertical="top"/>
    </xf>
    <xf numFmtId="166" fontId="16" fillId="0" borderId="28" xfId="0" applyNumberFormat="1" applyFont="1" applyBorder="1" applyAlignment="1">
      <alignment horizontal="right" vertical="top" shrinkToFit="1"/>
    </xf>
    <xf numFmtId="4" fontId="10" fillId="0" borderId="28" xfId="0" applyNumberFormat="1" applyFont="1" applyBorder="1" applyAlignment="1">
      <alignment horizontal="left" wrapText="1"/>
    </xf>
    <xf numFmtId="4" fontId="6" fillId="0" borderId="28" xfId="0" applyNumberFormat="1" applyFont="1" applyBorder="1" applyAlignment="1">
      <alignment horizontal="right" vertical="top" shrinkToFit="1"/>
    </xf>
    <xf numFmtId="3" fontId="6" fillId="0" borderId="88" xfId="0" applyNumberFormat="1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87" xfId="0" applyFont="1" applyBorder="1" applyAlignment="1">
      <alignment horizontal="centerContinuous" vertical="center"/>
    </xf>
    <xf numFmtId="0" fontId="11" fillId="0" borderId="26" xfId="0" applyFont="1" applyBorder="1" applyAlignment="1">
      <alignment horizontal="left" vertical="top"/>
    </xf>
    <xf numFmtId="0" fontId="6" fillId="0" borderId="38" xfId="0" applyFont="1" applyBorder="1" applyAlignment="1">
      <alignment horizontal="center" vertical="top"/>
    </xf>
    <xf numFmtId="0" fontId="6" fillId="0" borderId="39" xfId="0" applyFont="1" applyBorder="1" applyAlignment="1">
      <alignment vertical="top"/>
    </xf>
    <xf numFmtId="0" fontId="6" fillId="0" borderId="34" xfId="0" quotePrefix="1" applyFont="1" applyBorder="1" applyAlignment="1">
      <alignment horizontal="center" vertical="top"/>
    </xf>
    <xf numFmtId="166" fontId="6" fillId="0" borderId="26" xfId="1" applyFont="1" applyBorder="1" applyAlignment="1">
      <alignment horizontal="right" vertical="top" shrinkToFit="1"/>
    </xf>
    <xf numFmtId="166" fontId="6" fillId="0" borderId="28" xfId="1" applyFont="1" applyBorder="1" applyAlignment="1">
      <alignment horizontal="right" vertical="top" shrinkToFit="1"/>
    </xf>
    <xf numFmtId="4" fontId="6" fillId="0" borderId="35" xfId="1" applyNumberFormat="1" applyFont="1" applyBorder="1" applyAlignment="1">
      <alignment horizontal="right" vertical="top" shrinkToFi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0" fillId="0" borderId="47" xfId="0" applyFont="1" applyBorder="1" applyAlignment="1">
      <alignment horizontal="left" vertical="top" wrapText="1"/>
    </xf>
    <xf numFmtId="0" fontId="6" fillId="0" borderId="88" xfId="0" applyFont="1" applyBorder="1" applyAlignment="1">
      <alignment horizontal="center" vertical="center" wrapText="1"/>
    </xf>
    <xf numFmtId="0" fontId="6" fillId="0" borderId="89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left" vertical="top" wrapText="1"/>
    </xf>
    <xf numFmtId="0" fontId="5" fillId="0" borderId="74" xfId="0" applyFont="1" applyBorder="1" applyAlignment="1">
      <alignment horizontal="left" vertical="center" wrapText="1"/>
    </xf>
    <xf numFmtId="172" fontId="9" fillId="0" borderId="74" xfId="0" applyNumberFormat="1" applyFont="1" applyBorder="1" applyAlignment="1">
      <alignment horizontal="left" vertical="top" wrapText="1" shrinkToFi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 wrapText="1"/>
    </xf>
    <xf numFmtId="172" fontId="9" fillId="0" borderId="51" xfId="0" applyNumberFormat="1" applyFont="1" applyBorder="1" applyAlignment="1">
      <alignment horizontal="left" vertical="top" shrinkToFit="1"/>
    </xf>
    <xf numFmtId="172" fontId="9" fillId="0" borderId="51" xfId="0" applyNumberFormat="1" applyFont="1" applyBorder="1" applyAlignment="1">
      <alignment horizontal="left" vertical="center" wrapText="1" shrinkToFit="1"/>
    </xf>
    <xf numFmtId="0" fontId="6" fillId="0" borderId="50" xfId="0" applyFont="1" applyBorder="1" applyAlignment="1">
      <alignment vertical="top" wrapText="1"/>
    </xf>
    <xf numFmtId="1" fontId="9" fillId="0" borderId="51" xfId="0" applyNumberFormat="1" applyFont="1" applyBorder="1" applyAlignment="1">
      <alignment horizontal="left" vertical="top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to\TEKNIK%20SIPIL\!%20AHSP%202023\AHSP%20CIPTA%20KARYA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SP"/>
      <sheetName val="UPAH BAHAN"/>
      <sheetName val="Pek. Persiapan"/>
      <sheetName val="Pek. Galian Tanah"/>
      <sheetName val="Pek. Timbunan dan Pemadatan"/>
      <sheetName val="Pek. Pembongkaran"/>
      <sheetName val="Pek. Pondasi"/>
      <sheetName val="Pek. Beton"/>
      <sheetName val="Pek. Rangka Atap"/>
      <sheetName val="Pek. Pasangan Dinding"/>
      <sheetName val="Pek. Penutup Atap"/>
      <sheetName val="Pek. Plesteran dan Acian"/>
      <sheetName val="Pek. Plafon"/>
      <sheetName val="Pek. Penutup Lantai dan Dinding"/>
      <sheetName val="Pek. Pintu dan Jendela"/>
      <sheetName val="Pek. Kaca"/>
      <sheetName val="Pek. Besi dan Aluminium"/>
      <sheetName val="Pek. Kayu"/>
      <sheetName val="Pek. Pengecatan dan Pelituran"/>
      <sheetName val="Pek. Signage"/>
      <sheetName val="Pek. Sanitair"/>
      <sheetName val="Pek. Sistem Air Minum"/>
      <sheetName val="Pek. Sistem Air Limbah"/>
      <sheetName val="Pek. Bak Kontrol"/>
      <sheetName val="Pek. Perpipaan Gedung"/>
      <sheetName val="Pek. Jaringan Listrik"/>
    </sheetNames>
    <sheetDataSet>
      <sheetData sheetId="0" refreshError="1">
        <row r="29">
          <cell r="B29" t="str">
            <v>PEKERJAAN GALIAN TANAH</v>
          </cell>
        </row>
        <row r="51">
          <cell r="B51" t="str">
            <v>PEKERJAAN PEMBONGKARAN</v>
          </cell>
        </row>
        <row r="120">
          <cell r="D120">
            <v>1239751.7407407407</v>
          </cell>
        </row>
        <row r="160">
          <cell r="B160" t="str">
            <v>PEKERJAAN PASANGAN DINDING</v>
          </cell>
        </row>
        <row r="186">
          <cell r="B186" t="str">
            <v>PEKERJAAN PENUTUP ATAP</v>
          </cell>
        </row>
        <row r="242">
          <cell r="B242" t="str">
            <v>PEKERJAAN PLESTERAN DAN ACIAN</v>
          </cell>
        </row>
        <row r="363">
          <cell r="B363" t="str">
            <v>PEKERJAAN PINTU DAN JENDELA</v>
          </cell>
        </row>
        <row r="410">
          <cell r="B410" t="str">
            <v>PEKERJAAN KACA</v>
          </cell>
        </row>
        <row r="425">
          <cell r="B425" t="str">
            <v>PEKERJAAN BESI DAN ALUMINIUM</v>
          </cell>
        </row>
        <row r="435">
          <cell r="B435" t="str">
            <v>PEKERJAAN PENGECATAN DAN PELITURAN</v>
          </cell>
        </row>
        <row r="460">
          <cell r="B460" t="str">
            <v>PEKERJAAN SIGNAGE</v>
          </cell>
        </row>
        <row r="464">
          <cell r="B464" t="str">
            <v>PEKERJAAN SANITAIR</v>
          </cell>
        </row>
        <row r="488">
          <cell r="B488" t="str">
            <v>PEKERJAAN SISTEM AIR MINUM</v>
          </cell>
        </row>
        <row r="531">
          <cell r="B531" t="str">
            <v>PEKERJAAN BAK KONTROL</v>
          </cell>
        </row>
      </sheetData>
      <sheetData sheetId="1" refreshError="1">
        <row r="6">
          <cell r="C6" t="str">
            <v>Pekerja</v>
          </cell>
        </row>
        <row r="7">
          <cell r="C7" t="str">
            <v>Tukang batu</v>
          </cell>
        </row>
        <row r="8">
          <cell r="C8" t="str">
            <v>Tukang kayu</v>
          </cell>
        </row>
        <row r="9">
          <cell r="C9" t="str">
            <v>Tukang besi</v>
          </cell>
        </row>
        <row r="10">
          <cell r="C10" t="str">
            <v>Tukang pipa</v>
          </cell>
        </row>
        <row r="11">
          <cell r="C11" t="str">
            <v>Tukang las</v>
          </cell>
        </row>
        <row r="12">
          <cell r="C12" t="str">
            <v>Tukang cat</v>
          </cell>
        </row>
        <row r="13">
          <cell r="C13" t="str">
            <v>Tukang erection</v>
          </cell>
        </row>
        <row r="14">
          <cell r="C14" t="str">
            <v>Tukang alumunium</v>
          </cell>
        </row>
        <row r="15">
          <cell r="C15" t="str">
            <v>Tukang gali</v>
          </cell>
        </row>
        <row r="16">
          <cell r="C16" t="str">
            <v>Tukang aspal</v>
          </cell>
        </row>
        <row r="17">
          <cell r="C17" t="str">
            <v>Tukang listrik</v>
          </cell>
        </row>
        <row r="18">
          <cell r="C18" t="str">
            <v>Kepala tukang</v>
          </cell>
        </row>
        <row r="19">
          <cell r="C19" t="str">
            <v>Mandor</v>
          </cell>
        </row>
        <row r="40">
          <cell r="C40" t="str">
            <v>Agregat kasar</v>
          </cell>
          <cell r="D40" t="str">
            <v>m3</v>
          </cell>
          <cell r="E40">
            <v>385000</v>
          </cell>
        </row>
        <row r="41">
          <cell r="C41" t="str">
            <v>Bata merah</v>
          </cell>
          <cell r="D41" t="str">
            <v>buah</v>
          </cell>
          <cell r="E41">
            <v>700</v>
          </cell>
        </row>
        <row r="42">
          <cell r="C42" t="str">
            <v>Bata merah 5 x  11 x  22 cm (per m3)</v>
          </cell>
          <cell r="D42" t="str">
            <v>m3</v>
          </cell>
          <cell r="E42">
            <v>590000</v>
          </cell>
        </row>
        <row r="43">
          <cell r="C43" t="str">
            <v>Bata ringan</v>
          </cell>
          <cell r="D43" t="str">
            <v>m3</v>
          </cell>
          <cell r="E43">
            <v>703500</v>
          </cell>
        </row>
        <row r="44">
          <cell r="C44" t="str">
            <v>Bata ringan t=10 cm</v>
          </cell>
          <cell r="D44" t="str">
            <v>m3</v>
          </cell>
          <cell r="E44">
            <v>685800</v>
          </cell>
        </row>
        <row r="45">
          <cell r="C45" t="str">
            <v>Bata ringan tebal 10 cm</v>
          </cell>
          <cell r="D45" t="str">
            <v>buah</v>
          </cell>
          <cell r="E45">
            <v>11000</v>
          </cell>
        </row>
        <row r="46">
          <cell r="C46" t="str">
            <v>Bata ringan tebal 20 cm</v>
          </cell>
          <cell r="D46" t="str">
            <v>buah</v>
          </cell>
          <cell r="E46">
            <v>20000</v>
          </cell>
        </row>
        <row r="47">
          <cell r="C47" t="str">
            <v>Bata ringan tebal 7,5 cm</v>
          </cell>
          <cell r="D47" t="str">
            <v>buah</v>
          </cell>
          <cell r="E47">
            <v>8500</v>
          </cell>
        </row>
        <row r="48">
          <cell r="C48" t="str">
            <v>Bata rooster</v>
          </cell>
          <cell r="D48" t="str">
            <v>buah</v>
          </cell>
          <cell r="E48">
            <v>15000</v>
          </cell>
        </row>
        <row r="49">
          <cell r="C49" t="str">
            <v>Batu alam andesit  bakar</v>
          </cell>
          <cell r="D49" t="str">
            <v>m²</v>
          </cell>
          <cell r="E49">
            <v>179300</v>
          </cell>
        </row>
        <row r="50">
          <cell r="C50" t="str">
            <v>Batu alam andesit  non bakar</v>
          </cell>
          <cell r="D50" t="str">
            <v>m²</v>
          </cell>
          <cell r="E50">
            <v>177500</v>
          </cell>
        </row>
        <row r="51">
          <cell r="C51" t="str">
            <v>Batu belah (base camp - lokasi pekerjaan)</v>
          </cell>
          <cell r="D51" t="str">
            <v>m3</v>
          </cell>
          <cell r="E51">
            <v>339861.3</v>
          </cell>
        </row>
        <row r="52">
          <cell r="C52" t="str">
            <v>Batu belah (quarry - base camp)</v>
          </cell>
          <cell r="D52" t="str">
            <v>m3</v>
          </cell>
          <cell r="E52">
            <v>235000</v>
          </cell>
        </row>
        <row r="53">
          <cell r="C53" t="str">
            <v>Batu belah (quarry - lokasi pekerjaan)</v>
          </cell>
          <cell r="D53" t="str">
            <v>m3</v>
          </cell>
          <cell r="E53">
            <v>286500</v>
          </cell>
        </row>
        <row r="54">
          <cell r="C54" t="str">
            <v>Batu belah (quarry)</v>
          </cell>
          <cell r="D54" t="str">
            <v>m3</v>
          </cell>
          <cell r="E54">
            <v>127500</v>
          </cell>
        </row>
        <row r="55">
          <cell r="C55" t="str">
            <v>Batu candi</v>
          </cell>
          <cell r="D55" t="str">
            <v>m²</v>
          </cell>
          <cell r="E55">
            <v>152000</v>
          </cell>
        </row>
        <row r="56">
          <cell r="C56" t="str">
            <v>Batu kali (quarry - base camp)</v>
          </cell>
          <cell r="D56" t="str">
            <v>m3</v>
          </cell>
          <cell r="E56">
            <v>187400</v>
          </cell>
        </row>
        <row r="57">
          <cell r="C57" t="str">
            <v>Batu kali (quarry)</v>
          </cell>
          <cell r="D57" t="str">
            <v>m3</v>
          </cell>
          <cell r="E57">
            <v>142500</v>
          </cell>
        </row>
        <row r="58">
          <cell r="C58" t="str">
            <v>Batu Muka ukuran 12x18 cm</v>
          </cell>
          <cell r="D58" t="str">
            <v>m2</v>
          </cell>
          <cell r="E58">
            <v>97500</v>
          </cell>
        </row>
        <row r="59">
          <cell r="C59" t="str">
            <v>Batu paras</v>
          </cell>
          <cell r="D59" t="str">
            <v>m3</v>
          </cell>
          <cell r="E59">
            <v>138700</v>
          </cell>
        </row>
        <row r="60">
          <cell r="C60" t="str">
            <v>Batu pecah</v>
          </cell>
          <cell r="D60" t="str">
            <v>kg</v>
          </cell>
          <cell r="E60">
            <v>210</v>
          </cell>
        </row>
        <row r="61">
          <cell r="C61" t="str">
            <v>Batu pecah 3/5</v>
          </cell>
          <cell r="D61" t="str">
            <v>m3</v>
          </cell>
          <cell r="E61">
            <v>363800</v>
          </cell>
        </row>
        <row r="62">
          <cell r="C62" t="str">
            <v>Batu pecah 5/7</v>
          </cell>
          <cell r="D62" t="str">
            <v>m3</v>
          </cell>
          <cell r="E62">
            <v>351800</v>
          </cell>
        </row>
        <row r="63">
          <cell r="C63" t="str">
            <v>Batu putih</v>
          </cell>
          <cell r="D63" t="str">
            <v>m²</v>
          </cell>
          <cell r="E63">
            <v>123000</v>
          </cell>
        </row>
        <row r="64">
          <cell r="C64" t="str">
            <v>Batu putih breksi</v>
          </cell>
          <cell r="D64" t="str">
            <v>m²</v>
          </cell>
          <cell r="E64">
            <v>117700</v>
          </cell>
        </row>
        <row r="65">
          <cell r="C65" t="str">
            <v>Batu sikat</v>
          </cell>
          <cell r="D65" t="str">
            <v>kg</v>
          </cell>
          <cell r="E65">
            <v>6000</v>
          </cell>
        </row>
        <row r="66">
          <cell r="C66" t="str">
            <v>Batu split 1/2</v>
          </cell>
          <cell r="D66" t="str">
            <v>m3</v>
          </cell>
          <cell r="E66">
            <v>370200</v>
          </cell>
        </row>
        <row r="67">
          <cell r="C67" t="str">
            <v>Batu split 2/3</v>
          </cell>
          <cell r="D67" t="str">
            <v>m3</v>
          </cell>
          <cell r="E67">
            <v>352300</v>
          </cell>
        </row>
        <row r="68">
          <cell r="C68" t="str">
            <v>Batu tempel hitam</v>
          </cell>
          <cell r="D68" t="str">
            <v>m3</v>
          </cell>
          <cell r="E68">
            <v>121600</v>
          </cell>
        </row>
        <row r="69">
          <cell r="C69" t="str">
            <v>Fly ash</v>
          </cell>
          <cell r="D69" t="str">
            <v>kg</v>
          </cell>
          <cell r="E69">
            <v>600</v>
          </cell>
        </row>
        <row r="70">
          <cell r="C70" t="str">
            <v>HB-10</v>
          </cell>
          <cell r="D70" t="str">
            <v>buah</v>
          </cell>
          <cell r="E70">
            <v>12000</v>
          </cell>
        </row>
        <row r="71">
          <cell r="C71" t="str">
            <v>HB-15</v>
          </cell>
          <cell r="D71" t="str">
            <v>buah</v>
          </cell>
          <cell r="E71">
            <v>12000</v>
          </cell>
        </row>
        <row r="72">
          <cell r="C72" t="str">
            <v>HB-20</v>
          </cell>
          <cell r="D72" t="str">
            <v>buah</v>
          </cell>
          <cell r="E72">
            <v>13000</v>
          </cell>
        </row>
        <row r="73">
          <cell r="C73" t="str">
            <v>Koral bulat</v>
          </cell>
          <cell r="D73" t="str">
            <v>m3</v>
          </cell>
          <cell r="E73">
            <v>225000</v>
          </cell>
        </row>
        <row r="74">
          <cell r="C74" t="str">
            <v>Pasir beton</v>
          </cell>
          <cell r="D74" t="str">
            <v>kg</v>
          </cell>
          <cell r="E74">
            <v>300</v>
          </cell>
        </row>
        <row r="75">
          <cell r="C75" t="str">
            <v>Pasir beton (Base camp - lokasi pekerjaan)</v>
          </cell>
          <cell r="D75" t="str">
            <v>m3</v>
          </cell>
          <cell r="E75">
            <v>422600</v>
          </cell>
        </row>
        <row r="76">
          <cell r="C76" t="str">
            <v>Pasir beton (quarry - Base camp)</v>
          </cell>
          <cell r="D76" t="str">
            <v>m3</v>
          </cell>
          <cell r="E76">
            <v>325200</v>
          </cell>
        </row>
        <row r="77">
          <cell r="C77" t="str">
            <v>Pasir beton (quarry - lokasi pekerjaan)</v>
          </cell>
          <cell r="D77" t="str">
            <v>m3</v>
          </cell>
          <cell r="E77">
            <v>370200</v>
          </cell>
        </row>
        <row r="78">
          <cell r="C78" t="str">
            <v>Pasir beton (quarry)</v>
          </cell>
          <cell r="D78" t="str">
            <v>m3</v>
          </cell>
          <cell r="E78">
            <v>170000</v>
          </cell>
        </row>
        <row r="79">
          <cell r="C79" t="str">
            <v>Pasir pasang (quarry - base camp)</v>
          </cell>
          <cell r="D79" t="str">
            <v>m3</v>
          </cell>
          <cell r="E79">
            <v>200000</v>
          </cell>
        </row>
        <row r="80">
          <cell r="C80" t="str">
            <v>Pasir pasang (quarry - lokasi pekerjaan)</v>
          </cell>
          <cell r="D80" t="str">
            <v>m3</v>
          </cell>
          <cell r="E80">
            <v>275000</v>
          </cell>
        </row>
        <row r="81">
          <cell r="C81" t="str">
            <v>Pasir pasang (quarry)</v>
          </cell>
          <cell r="D81" t="str">
            <v>m3</v>
          </cell>
          <cell r="E81">
            <v>150000</v>
          </cell>
        </row>
        <row r="82">
          <cell r="C82" t="str">
            <v>Pasir urug (quarry - base camp)</v>
          </cell>
          <cell r="D82" t="str">
            <v>m3</v>
          </cell>
          <cell r="E82">
            <v>165500</v>
          </cell>
        </row>
        <row r="83">
          <cell r="C83" t="str">
            <v>Pasir urug (quarry - lokasi pekerjaan)</v>
          </cell>
          <cell r="D83" t="str">
            <v>m3</v>
          </cell>
          <cell r="E83">
            <v>254700</v>
          </cell>
        </row>
        <row r="84">
          <cell r="C84" t="str">
            <v>Pasir Urug (quarry)</v>
          </cell>
          <cell r="D84" t="str">
            <v>m3</v>
          </cell>
          <cell r="E84">
            <v>120000</v>
          </cell>
        </row>
        <row r="85">
          <cell r="C85" t="str">
            <v>Serbuk batu granit</v>
          </cell>
          <cell r="D85" t="str">
            <v>kg</v>
          </cell>
          <cell r="E85">
            <v>12000</v>
          </cell>
        </row>
        <row r="86">
          <cell r="C86" t="str">
            <v>Serbuk batu traso</v>
          </cell>
          <cell r="D86" t="str">
            <v>kg</v>
          </cell>
          <cell r="E86">
            <v>13000</v>
          </cell>
        </row>
        <row r="87">
          <cell r="C87" t="str">
            <v>Sirtu (base camp - lokasi pekerjaan)</v>
          </cell>
          <cell r="D87" t="str">
            <v>m3</v>
          </cell>
          <cell r="E87">
            <v>288700</v>
          </cell>
        </row>
        <row r="88">
          <cell r="C88" t="str">
            <v>Sirtu (quarry - base camp)</v>
          </cell>
          <cell r="D88" t="str">
            <v>m3</v>
          </cell>
          <cell r="E88">
            <v>184400</v>
          </cell>
        </row>
        <row r="89">
          <cell r="C89" t="str">
            <v>Sirtu (quarry - lokasi pekerjaan)</v>
          </cell>
          <cell r="D89" t="str">
            <v>m3</v>
          </cell>
          <cell r="E89">
            <v>261800</v>
          </cell>
        </row>
        <row r="90">
          <cell r="C90" t="str">
            <v>Sirtu (quarry)</v>
          </cell>
          <cell r="D90" t="str">
            <v>m3</v>
          </cell>
          <cell r="E90">
            <v>120000</v>
          </cell>
        </row>
        <row r="91">
          <cell r="C91" t="str">
            <v>Tanah biasa (quarry - lokasi pekerjaan)</v>
          </cell>
          <cell r="D91" t="str">
            <v>m3</v>
          </cell>
          <cell r="E91">
            <v>146900</v>
          </cell>
        </row>
        <row r="92">
          <cell r="C92" t="str">
            <v>Tanah biasa (quarry)</v>
          </cell>
          <cell r="D92" t="str">
            <v>m3</v>
          </cell>
          <cell r="E92">
            <v>44000</v>
          </cell>
        </row>
        <row r="93">
          <cell r="C93" t="str">
            <v>Tanah liat  (quarry)</v>
          </cell>
          <cell r="D93" t="str">
            <v>m3</v>
          </cell>
          <cell r="E93">
            <v>64500</v>
          </cell>
        </row>
        <row r="94">
          <cell r="C94" t="str">
            <v>Tanah liat (quarry-lokasi pekerjaan)</v>
          </cell>
          <cell r="D94" t="str">
            <v>m3</v>
          </cell>
          <cell r="E94">
            <v>160000</v>
          </cell>
        </row>
        <row r="95">
          <cell r="C95" t="str">
            <v>Tanah padas  (quarry - lokasi pekerjaan)</v>
          </cell>
          <cell r="D95" t="str">
            <v>m3</v>
          </cell>
          <cell r="E95">
            <v>163600</v>
          </cell>
        </row>
        <row r="96">
          <cell r="C96" t="str">
            <v>Tanah padas  (quarry)</v>
          </cell>
          <cell r="D96" t="str">
            <v>m3</v>
          </cell>
          <cell r="E96">
            <v>47500</v>
          </cell>
        </row>
        <row r="97">
          <cell r="C97" t="str">
            <v>Tanah Pilihan (quarry - lokasi pekerjaan)</v>
          </cell>
          <cell r="D97" t="str">
            <v>m3</v>
          </cell>
          <cell r="E97">
            <v>146900</v>
          </cell>
        </row>
        <row r="98">
          <cell r="C98" t="str">
            <v>Tanah Pilihan (quarry)</v>
          </cell>
          <cell r="D98" t="str">
            <v>m3</v>
          </cell>
          <cell r="E98">
            <v>48000</v>
          </cell>
        </row>
        <row r="99">
          <cell r="C99" t="str">
            <v>MATERIAL KAYU DAN BAMBU</v>
          </cell>
        </row>
        <row r="100">
          <cell r="C100" t="str">
            <v>Bambu cerucuk Ø 10 cm panjang 600 cm</v>
          </cell>
          <cell r="D100" t="str">
            <v>batang</v>
          </cell>
          <cell r="E100">
            <v>17800</v>
          </cell>
        </row>
        <row r="101">
          <cell r="C101" t="str">
            <v>Bambu cerucuk Ø 15 cm panjang 600 cm</v>
          </cell>
          <cell r="D101" t="str">
            <v>batang</v>
          </cell>
          <cell r="E101">
            <v>22600</v>
          </cell>
        </row>
        <row r="102">
          <cell r="C102" t="str">
            <v>Bambu Ø 10 cm panjang 600 cm</v>
          </cell>
          <cell r="D102" t="str">
            <v>batang</v>
          </cell>
          <cell r="E102">
            <v>14800</v>
          </cell>
        </row>
        <row r="103">
          <cell r="C103" t="str">
            <v>Bambu Ø 6 - 8 cm, pjg 6m</v>
          </cell>
          <cell r="D103" t="str">
            <v>batang</v>
          </cell>
          <cell r="E103">
            <v>12900</v>
          </cell>
        </row>
        <row r="104">
          <cell r="C104" t="str">
            <v>Bilik bambu</v>
          </cell>
          <cell r="D104" t="str">
            <v>m2</v>
          </cell>
          <cell r="E104">
            <v>21000</v>
          </cell>
        </row>
        <row r="105">
          <cell r="C105" t="str">
            <v>Blockboard tebal 18 mm</v>
          </cell>
          <cell r="D105" t="str">
            <v>m2</v>
          </cell>
          <cell r="E105">
            <v>410600</v>
          </cell>
        </row>
        <row r="106">
          <cell r="C106" t="str">
            <v>Dolken kayu φ 8-10 panjang 400 cm</v>
          </cell>
          <cell r="D106" t="str">
            <v>m'</v>
          </cell>
          <cell r="E106">
            <v>5000</v>
          </cell>
        </row>
        <row r="107">
          <cell r="C107" t="str">
            <v>Dolken kayu φ 8-10 panjang 400 cm</v>
          </cell>
          <cell r="D107" t="str">
            <v>batang</v>
          </cell>
          <cell r="E107">
            <v>20000</v>
          </cell>
        </row>
        <row r="108">
          <cell r="C108" t="str">
            <v>Kayu balok 6/12 kelas I</v>
          </cell>
          <cell r="D108" t="str">
            <v>m3</v>
          </cell>
          <cell r="E108">
            <v>25000000</v>
          </cell>
        </row>
        <row r="109">
          <cell r="C109" t="str">
            <v>Kayu balok 6/12 kelas II</v>
          </cell>
          <cell r="D109" t="str">
            <v>m3</v>
          </cell>
          <cell r="E109">
            <v>11950000</v>
          </cell>
        </row>
        <row r="110">
          <cell r="C110" t="str">
            <v>Kayu balok 6/15 kelas I</v>
          </cell>
          <cell r="D110" t="str">
            <v>m3</v>
          </cell>
          <cell r="E110">
            <v>25000000</v>
          </cell>
        </row>
        <row r="111">
          <cell r="C111" t="str">
            <v>Kayu balok 6/15 kelas II</v>
          </cell>
          <cell r="D111" t="str">
            <v>m3</v>
          </cell>
          <cell r="E111">
            <v>11950000</v>
          </cell>
        </row>
        <row r="112">
          <cell r="C112" t="str">
            <v>Kayu balok 6/15 kelas II</v>
          </cell>
          <cell r="D112" t="str">
            <v>batang</v>
          </cell>
          <cell r="E112">
            <v>414000</v>
          </cell>
        </row>
        <row r="113">
          <cell r="C113" t="str">
            <v>Kayu kaso 5/7 kelas II</v>
          </cell>
          <cell r="D113" t="str">
            <v>m3</v>
          </cell>
          <cell r="E113">
            <v>10214200</v>
          </cell>
        </row>
        <row r="114">
          <cell r="C114" t="str">
            <v>Kayu kaso 5/7 kelas III</v>
          </cell>
          <cell r="D114" t="str">
            <v>m3</v>
          </cell>
          <cell r="E114">
            <v>3500000</v>
          </cell>
        </row>
        <row r="115">
          <cell r="C115" t="str">
            <v>Kayu Meranti (papan)</v>
          </cell>
          <cell r="D115" t="str">
            <v>m³</v>
          </cell>
          <cell r="E115">
            <v>6966600</v>
          </cell>
        </row>
        <row r="116">
          <cell r="C116" t="str">
            <v>Kayu papan 2/20 cm</v>
          </cell>
          <cell r="D116" t="str">
            <v>m3</v>
          </cell>
          <cell r="E116">
            <v>2500000</v>
          </cell>
        </row>
        <row r="117">
          <cell r="C117" t="str">
            <v>Kayu papan 3/20 cm</v>
          </cell>
          <cell r="D117" t="str">
            <v>m3</v>
          </cell>
          <cell r="E117">
            <v>2825000</v>
          </cell>
        </row>
        <row r="118">
          <cell r="C118" t="str">
            <v>Kayu papan kelas I</v>
          </cell>
          <cell r="D118" t="str">
            <v>m3</v>
          </cell>
          <cell r="E118">
            <v>26000000</v>
          </cell>
        </row>
        <row r="119">
          <cell r="C119" t="str">
            <v>Kayu papan kelas II</v>
          </cell>
          <cell r="D119" t="str">
            <v>m3</v>
          </cell>
          <cell r="E119">
            <v>14000000</v>
          </cell>
        </row>
        <row r="120">
          <cell r="C120" t="str">
            <v>Kayu papan kelas III</v>
          </cell>
          <cell r="D120" t="str">
            <v>m3</v>
          </cell>
          <cell r="E120">
            <v>8000000</v>
          </cell>
        </row>
        <row r="121">
          <cell r="C121" t="str">
            <v>Kayu papan kelas III</v>
          </cell>
          <cell r="D121" t="str">
            <v>m2</v>
          </cell>
          <cell r="E121">
            <v>160000</v>
          </cell>
        </row>
        <row r="122">
          <cell r="C122" t="str">
            <v>Kayu sengon (balok)</v>
          </cell>
          <cell r="D122" t="str">
            <v>m3</v>
          </cell>
          <cell r="E122">
            <v>4000000</v>
          </cell>
        </row>
        <row r="123">
          <cell r="C123" t="str">
            <v>Kayu Sengon (papan)</v>
          </cell>
          <cell r="D123" t="str">
            <v>m³</v>
          </cell>
          <cell r="E123">
            <v>3573600</v>
          </cell>
        </row>
        <row r="124">
          <cell r="C124" t="str">
            <v>List kayu 2x4 cm</v>
          </cell>
          <cell r="D124" t="str">
            <v>m3</v>
          </cell>
          <cell r="E124">
            <v>6000000</v>
          </cell>
        </row>
        <row r="125">
          <cell r="C125" t="str">
            <v>List kayu profil</v>
          </cell>
          <cell r="D125" t="str">
            <v>m'</v>
          </cell>
          <cell r="E125">
            <v>5000</v>
          </cell>
        </row>
        <row r="126">
          <cell r="C126" t="str">
            <v>Multiplek tebal 0,9 cm</v>
          </cell>
          <cell r="D126" t="str">
            <v>lembar</v>
          </cell>
          <cell r="E126">
            <v>116700</v>
          </cell>
        </row>
        <row r="127">
          <cell r="C127" t="str">
            <v>Multiplek tebal 12 mm</v>
          </cell>
          <cell r="D127" t="str">
            <v>lembar</v>
          </cell>
          <cell r="E127">
            <v>152600</v>
          </cell>
        </row>
        <row r="128">
          <cell r="C128" t="str">
            <v>Multiplek tebal 18 mm</v>
          </cell>
          <cell r="D128" t="str">
            <v>lembar</v>
          </cell>
          <cell r="E128">
            <v>226600</v>
          </cell>
        </row>
        <row r="129">
          <cell r="C129" t="str">
            <v>Perancah kayu</v>
          </cell>
          <cell r="D129" t="str">
            <v>m3</v>
          </cell>
          <cell r="E129">
            <v>2500000</v>
          </cell>
        </row>
        <row r="130">
          <cell r="C130" t="str">
            <v>Phenol film 12mm</v>
          </cell>
          <cell r="D130" t="str">
            <v>lembar</v>
          </cell>
          <cell r="E130">
            <v>230000</v>
          </cell>
        </row>
        <row r="131">
          <cell r="C131" t="str">
            <v>Pintu panel kayu lapis timbal uk. 1x2 m</v>
          </cell>
          <cell r="D131" t="str">
            <v>unit</v>
          </cell>
          <cell r="E131">
            <v>10000000</v>
          </cell>
        </row>
        <row r="132">
          <cell r="C132" t="str">
            <v>Plywood 12 mm</v>
          </cell>
          <cell r="D132" t="str">
            <v>lembar</v>
          </cell>
          <cell r="E132">
            <v>167300</v>
          </cell>
        </row>
        <row r="133">
          <cell r="C133" t="str">
            <v>Plywood 4 mm</v>
          </cell>
          <cell r="D133" t="str">
            <v>m3</v>
          </cell>
          <cell r="E133">
            <v>6298700</v>
          </cell>
        </row>
        <row r="134">
          <cell r="C134" t="str">
            <v>Plywood 4 mm</v>
          </cell>
          <cell r="D134" t="str">
            <v>lembar</v>
          </cell>
          <cell r="E134">
            <v>75000</v>
          </cell>
        </row>
        <row r="135">
          <cell r="C135" t="str">
            <v>Plywood 6 mm</v>
          </cell>
          <cell r="D135" t="str">
            <v>lembar</v>
          </cell>
          <cell r="E135">
            <v>84200</v>
          </cell>
        </row>
        <row r="136">
          <cell r="C136" t="str">
            <v>Plywood 9 mm (120x240)</v>
          </cell>
          <cell r="D136" t="str">
            <v>lembar</v>
          </cell>
          <cell r="E136">
            <v>127000</v>
          </cell>
        </row>
        <row r="137">
          <cell r="C137" t="str">
            <v>Reng 2x3 cm</v>
          </cell>
          <cell r="D137" t="str">
            <v>m3</v>
          </cell>
          <cell r="E137">
            <v>8750000</v>
          </cell>
        </row>
        <row r="138">
          <cell r="C138" t="str">
            <v>Reng 3x4 cm</v>
          </cell>
          <cell r="D138" t="str">
            <v>m3</v>
          </cell>
          <cell r="E138">
            <v>9302000</v>
          </cell>
        </row>
        <row r="139">
          <cell r="C139" t="str">
            <v>Teakwood 4 mm (120x240)</v>
          </cell>
          <cell r="D139" t="str">
            <v>lembar</v>
          </cell>
          <cell r="E139">
            <v>76300</v>
          </cell>
        </row>
        <row r="140">
          <cell r="C140" t="str">
            <v>Teakwood 4 mm (90x210)</v>
          </cell>
          <cell r="D140" t="str">
            <v>lembar</v>
          </cell>
          <cell r="E140">
            <v>65600</v>
          </cell>
        </row>
        <row r="141">
          <cell r="C141" t="str">
            <v>Teakwood 9 mm (90x210)</v>
          </cell>
          <cell r="D141" t="str">
            <v>lembar</v>
          </cell>
          <cell r="E141">
            <v>114000</v>
          </cell>
        </row>
        <row r="142">
          <cell r="C142" t="str">
            <v>Tripleks  t=9mm</v>
          </cell>
          <cell r="D142" t="str">
            <v>lembar</v>
          </cell>
          <cell r="E142">
            <v>101200</v>
          </cell>
        </row>
        <row r="143">
          <cell r="C143" t="str">
            <v>Veeneer tebal 2 mm</v>
          </cell>
          <cell r="D143" t="str">
            <v>m2</v>
          </cell>
          <cell r="E143">
            <v>150000</v>
          </cell>
        </row>
        <row r="144">
          <cell r="C144" t="str">
            <v>MATERIAL PIPA PVC DAN HDPE</v>
          </cell>
        </row>
        <row r="145">
          <cell r="C145" t="str">
            <v>Assesoris  PVC</v>
          </cell>
          <cell r="D145" t="str">
            <v>m'</v>
          </cell>
          <cell r="E145">
            <v>5700</v>
          </cell>
        </row>
        <row r="146">
          <cell r="C146" t="str">
            <v>Pipa HDPE 40/33 mm</v>
          </cell>
          <cell r="D146" t="str">
            <v>m'</v>
          </cell>
          <cell r="E146">
            <v>13300</v>
          </cell>
        </row>
        <row r="147">
          <cell r="C147" t="str">
            <v>Pipa PVC  tipe D Ø 2"</v>
          </cell>
          <cell r="D147" t="str">
            <v>m'</v>
          </cell>
          <cell r="E147">
            <v>23500</v>
          </cell>
        </row>
        <row r="148">
          <cell r="C148" t="str">
            <v>Pipa PVC AW Ø 1"</v>
          </cell>
          <cell r="D148" t="str">
            <v>m'</v>
          </cell>
          <cell r="E148">
            <v>11250</v>
          </cell>
        </row>
        <row r="149">
          <cell r="C149" t="str">
            <v>Pipa PVC AW Ø 1/2"</v>
          </cell>
          <cell r="D149" t="str">
            <v>batang</v>
          </cell>
          <cell r="E149">
            <v>27500</v>
          </cell>
        </row>
        <row r="150">
          <cell r="C150" t="str">
            <v>Pipa PVC AW Ø 1/2"</v>
          </cell>
          <cell r="D150" t="str">
            <v>m'</v>
          </cell>
          <cell r="E150">
            <v>6875</v>
          </cell>
        </row>
        <row r="151">
          <cell r="C151" t="str">
            <v>Pipa PVC AW Ø 10"</v>
          </cell>
          <cell r="D151" t="str">
            <v>m'</v>
          </cell>
          <cell r="E151">
            <v>150000</v>
          </cell>
        </row>
        <row r="152">
          <cell r="C152" t="str">
            <v>Pipa PVC AW Ø 1-1/2"</v>
          </cell>
          <cell r="D152" t="str">
            <v>m'</v>
          </cell>
          <cell r="E152">
            <v>20000</v>
          </cell>
        </row>
        <row r="153">
          <cell r="C153" t="str">
            <v>Pipa PVC AW Ø 1-1/4"</v>
          </cell>
          <cell r="D153" t="str">
            <v>m'</v>
          </cell>
          <cell r="E153">
            <v>18500</v>
          </cell>
        </row>
        <row r="154">
          <cell r="C154" t="str">
            <v>Pipa PVC AW Ø 12"</v>
          </cell>
          <cell r="D154" t="str">
            <v>m'</v>
          </cell>
          <cell r="E154">
            <v>177500</v>
          </cell>
        </row>
        <row r="155">
          <cell r="C155" t="str">
            <v>Pipa PVC AW Ø 14"</v>
          </cell>
          <cell r="D155" t="str">
            <v>m'</v>
          </cell>
          <cell r="E155">
            <v>200000</v>
          </cell>
        </row>
        <row r="156">
          <cell r="C156" t="str">
            <v>Pipa PVC AW Ø 16"</v>
          </cell>
          <cell r="D156" t="str">
            <v>m'</v>
          </cell>
          <cell r="E156">
            <v>233750</v>
          </cell>
        </row>
        <row r="157">
          <cell r="C157" t="str">
            <v>Pipa PVC AW Ø 2"</v>
          </cell>
          <cell r="D157" t="str">
            <v>m'</v>
          </cell>
          <cell r="E157">
            <v>26000</v>
          </cell>
        </row>
        <row r="158">
          <cell r="C158" t="str">
            <v>Pipa PVC AW Ø 2-1/2"</v>
          </cell>
          <cell r="D158" t="str">
            <v>m'</v>
          </cell>
          <cell r="E158">
            <v>33625</v>
          </cell>
        </row>
        <row r="159">
          <cell r="C159" t="str">
            <v>Pipa PVC AW Ø 3"</v>
          </cell>
          <cell r="D159" t="str">
            <v>m'</v>
          </cell>
          <cell r="E159">
            <v>51075</v>
          </cell>
        </row>
        <row r="160">
          <cell r="C160" t="str">
            <v>Pipa PVC AW Ø 3/4"</v>
          </cell>
          <cell r="D160" t="str">
            <v>batang</v>
          </cell>
          <cell r="E160">
            <v>35000</v>
          </cell>
        </row>
        <row r="161">
          <cell r="C161" t="str">
            <v>Pipa PVC AW Ø 3/4"</v>
          </cell>
          <cell r="D161" t="str">
            <v>m'</v>
          </cell>
          <cell r="E161">
            <v>8750</v>
          </cell>
        </row>
        <row r="162">
          <cell r="C162" t="str">
            <v>Pipa PVC AW Ø 4"</v>
          </cell>
          <cell r="D162" t="str">
            <v>m'</v>
          </cell>
          <cell r="E162">
            <v>72375</v>
          </cell>
        </row>
        <row r="163">
          <cell r="C163" t="str">
            <v>Pipa PVC AW Ø 5"</v>
          </cell>
          <cell r="D163" t="str">
            <v>m'</v>
          </cell>
          <cell r="E163">
            <v>100000</v>
          </cell>
        </row>
        <row r="164">
          <cell r="C164" t="str">
            <v>Pipa PVC AW Ø 6"</v>
          </cell>
          <cell r="D164" t="str">
            <v>m'</v>
          </cell>
          <cell r="E164">
            <v>107500</v>
          </cell>
        </row>
        <row r="165">
          <cell r="C165" t="str">
            <v>Pipa PVC AW Ø 8"</v>
          </cell>
          <cell r="D165" t="str">
            <v>m'</v>
          </cell>
          <cell r="E165">
            <v>132500</v>
          </cell>
        </row>
        <row r="166">
          <cell r="C166" t="str">
            <v>Pipa PVC D Ø 10"</v>
          </cell>
          <cell r="D166" t="str">
            <v>m'</v>
          </cell>
          <cell r="E166">
            <v>232900</v>
          </cell>
        </row>
        <row r="167">
          <cell r="C167" t="str">
            <v>Pipa PVC D Ø 1-1/2"</v>
          </cell>
          <cell r="D167" t="str">
            <v>m'</v>
          </cell>
          <cell r="E167">
            <v>11175</v>
          </cell>
        </row>
        <row r="168">
          <cell r="C168" t="str">
            <v>Pipa PVC D Ø 1-1/4"</v>
          </cell>
          <cell r="D168" t="str">
            <v>m'</v>
          </cell>
          <cell r="E168">
            <v>10000</v>
          </cell>
        </row>
        <row r="169">
          <cell r="C169" t="str">
            <v>Pipa PVC D Ø 12"</v>
          </cell>
          <cell r="D169" t="str">
            <v>m'</v>
          </cell>
          <cell r="E169">
            <v>319750</v>
          </cell>
        </row>
        <row r="170">
          <cell r="C170" t="str">
            <v>Pipa PVC D Ø 14"</v>
          </cell>
          <cell r="D170" t="str">
            <v>m'</v>
          </cell>
          <cell r="E170">
            <v>325000</v>
          </cell>
        </row>
        <row r="171">
          <cell r="C171" t="str">
            <v>Pipa PVC D Ø 16"</v>
          </cell>
          <cell r="D171" t="str">
            <v>m'</v>
          </cell>
          <cell r="E171">
            <v>362500</v>
          </cell>
        </row>
        <row r="172">
          <cell r="C172" t="str">
            <v>Pipa PVC D Ø 2"</v>
          </cell>
          <cell r="D172" t="str">
            <v>m'</v>
          </cell>
          <cell r="E172">
            <v>14750</v>
          </cell>
        </row>
        <row r="173">
          <cell r="C173" t="str">
            <v>Pipa PVC D Ø 2-1/2"</v>
          </cell>
          <cell r="D173" t="str">
            <v>m'</v>
          </cell>
          <cell r="E173">
            <v>20625</v>
          </cell>
        </row>
        <row r="174">
          <cell r="C174" t="str">
            <v>Pipa PVC D Ø 3"</v>
          </cell>
          <cell r="D174" t="str">
            <v>m'</v>
          </cell>
          <cell r="E174">
            <v>28600</v>
          </cell>
        </row>
        <row r="175">
          <cell r="C175" t="str">
            <v>Pipa PVC D Ø 4"</v>
          </cell>
          <cell r="D175" t="str">
            <v>m'</v>
          </cell>
          <cell r="E175">
            <v>39575</v>
          </cell>
        </row>
        <row r="176">
          <cell r="C176" t="str">
            <v>Pipa PVC D Ø 5"</v>
          </cell>
          <cell r="D176" t="str">
            <v>m'</v>
          </cell>
          <cell r="E176">
            <v>63200</v>
          </cell>
        </row>
        <row r="177">
          <cell r="C177" t="str">
            <v>Pipa PVC D Ø 6"</v>
          </cell>
          <cell r="D177" t="str">
            <v>m'</v>
          </cell>
          <cell r="E177">
            <v>79775</v>
          </cell>
        </row>
        <row r="178">
          <cell r="C178" t="str">
            <v>Pipa PVC D Ø 8"</v>
          </cell>
          <cell r="D178" t="str">
            <v>m'</v>
          </cell>
          <cell r="E178">
            <v>139575</v>
          </cell>
        </row>
        <row r="179">
          <cell r="C179" t="str">
            <v>PVC  Ø 1 1/4"  s  10 tekanan nominal 10 bar (1,0 mpa) 4m</v>
          </cell>
          <cell r="D179" t="str">
            <v>batang</v>
          </cell>
          <cell r="E179">
            <v>79700</v>
          </cell>
        </row>
        <row r="180">
          <cell r="C180" t="str">
            <v>PVC  Ø 1 1/5"  s  10 tekanan nominal 10 bar (1,0 mpa) 6m</v>
          </cell>
          <cell r="D180" t="str">
            <v>batang</v>
          </cell>
          <cell r="E180">
            <v>145400</v>
          </cell>
        </row>
        <row r="181">
          <cell r="C181" t="str">
            <v>PVC  Ø 1"  s  10 tekanan nominal 10 bar (1,0 mpa) 4m</v>
          </cell>
          <cell r="D181" t="str">
            <v>batang</v>
          </cell>
          <cell r="E181">
            <v>51600</v>
          </cell>
        </row>
        <row r="182">
          <cell r="C182" t="str">
            <v>PVC  Ø 1/2"  s  10 tekanan nominal 10 bar (1,0 mpa) 4m</v>
          </cell>
          <cell r="D182" t="str">
            <v>batang</v>
          </cell>
          <cell r="E182">
            <v>30700</v>
          </cell>
        </row>
        <row r="183">
          <cell r="C183" t="str">
            <v>PVC  Ø 2"  s  12,5 tekanan nominal 10 bar (1,0 mpa) 6m</v>
          </cell>
          <cell r="D183" t="str">
            <v>batang</v>
          </cell>
          <cell r="E183">
            <v>214900</v>
          </cell>
        </row>
        <row r="184">
          <cell r="C184" t="str">
            <v>PVC  Ø 3"  s  12,5 tekanan nominal 10 bar (1,0 mpa) 6m</v>
          </cell>
          <cell r="D184" t="str">
            <v>batang</v>
          </cell>
          <cell r="E184">
            <v>423300</v>
          </cell>
        </row>
        <row r="185">
          <cell r="C185" t="str">
            <v>PVC  Ø 3/4"  s  10 tekanan nominal 10 bar (1,0 mpa) 4m</v>
          </cell>
          <cell r="D185" t="str">
            <v>batang</v>
          </cell>
          <cell r="E185">
            <v>33400</v>
          </cell>
        </row>
        <row r="186">
          <cell r="C186" t="str">
            <v>PVC  Ø 4"  s  12,5 tekanan nominal 10 bar (1,0 mpa) 6m</v>
          </cell>
          <cell r="D186" t="str">
            <v>batang</v>
          </cell>
          <cell r="E186">
            <v>641300</v>
          </cell>
        </row>
        <row r="187">
          <cell r="C187" t="str">
            <v>PVC  Ø 6"  s  12,5 tekanan nominal 10 bar (1,0 mpa) 6m</v>
          </cell>
          <cell r="D187" t="str">
            <v>batang</v>
          </cell>
          <cell r="E187">
            <v>1823000</v>
          </cell>
        </row>
        <row r="188">
          <cell r="C188" t="str">
            <v>PVC  Ø 8"  s  12,5 tekanan nominal 10 bar (1,0 mpa) 6m</v>
          </cell>
          <cell r="D188" t="str">
            <v>batang</v>
          </cell>
          <cell r="E188">
            <v>2043200</v>
          </cell>
        </row>
        <row r="189">
          <cell r="C189" t="str">
            <v>MATERIAL PIPA GALVANIS</v>
          </cell>
        </row>
        <row r="190">
          <cell r="C190" t="str">
            <v>Assesoris  galvanis</v>
          </cell>
          <cell r="D190" t="str">
            <v>m'</v>
          </cell>
          <cell r="E190">
            <v>5500</v>
          </cell>
        </row>
        <row r="191">
          <cell r="C191" t="str">
            <v>Pipa  galvanis medium B Ø  1  1/2" panjang  6  m</v>
          </cell>
          <cell r="D191" t="str">
            <v>batang</v>
          </cell>
          <cell r="E191">
            <v>405700</v>
          </cell>
        </row>
        <row r="192">
          <cell r="C192" t="str">
            <v>Pipa  galvanis medium B Ø  1" panjang  6  m</v>
          </cell>
          <cell r="D192" t="str">
            <v>batang</v>
          </cell>
          <cell r="E192">
            <v>263000</v>
          </cell>
        </row>
        <row r="193">
          <cell r="C193" t="str">
            <v>Pipa  galvanis medium B Ø  1/2" panjang  6  m</v>
          </cell>
          <cell r="D193" t="str">
            <v>m'</v>
          </cell>
          <cell r="E193">
            <v>24400</v>
          </cell>
        </row>
        <row r="194">
          <cell r="C194" t="str">
            <v>Pipa  galvanis medium B Ø  2  1/2" panjang  6  m</v>
          </cell>
          <cell r="D194" t="str">
            <v>batang</v>
          </cell>
          <cell r="E194">
            <v>550000</v>
          </cell>
        </row>
        <row r="195">
          <cell r="C195" t="str">
            <v>Pipa  galvanis medium B Ø  3" panjang  6  m</v>
          </cell>
          <cell r="D195" t="str">
            <v>batang</v>
          </cell>
          <cell r="E195">
            <v>1035100</v>
          </cell>
        </row>
        <row r="196">
          <cell r="C196" t="str">
            <v>Pipa  galvanis medium B Ø  3/4" panjang  6  m</v>
          </cell>
          <cell r="D196" t="str">
            <v>batang</v>
          </cell>
          <cell r="E196">
            <v>181200</v>
          </cell>
        </row>
        <row r="197">
          <cell r="C197" t="str">
            <v>Pipa  galvanis medium B Ø  4" panjang  6  m</v>
          </cell>
          <cell r="D197" t="str">
            <v>batang</v>
          </cell>
          <cell r="E197">
            <v>1475300</v>
          </cell>
        </row>
        <row r="198">
          <cell r="C198" t="str">
            <v>Pipa besi stainless  steel Ø1"  t=1.5 mm</v>
          </cell>
          <cell r="D198" t="str">
            <v>m'</v>
          </cell>
          <cell r="E198">
            <v>44800</v>
          </cell>
        </row>
        <row r="199">
          <cell r="C199" t="str">
            <v>Pipa besi stainless  steel Ø2"  t=1.5 mm</v>
          </cell>
          <cell r="D199" t="str">
            <v>m'</v>
          </cell>
          <cell r="E199">
            <v>92400</v>
          </cell>
        </row>
        <row r="200">
          <cell r="C200" t="str">
            <v>Pipa galvanis  medium A Ø 1 1/2"  panjang 6 m</v>
          </cell>
          <cell r="D200" t="str">
            <v>batang</v>
          </cell>
          <cell r="E200">
            <v>461800</v>
          </cell>
        </row>
        <row r="201">
          <cell r="C201" t="str">
            <v>Pipa galvanis  medium A Ø 1"  panjang 6 m</v>
          </cell>
          <cell r="D201" t="str">
            <v>batang</v>
          </cell>
          <cell r="E201">
            <v>266100</v>
          </cell>
        </row>
        <row r="202">
          <cell r="C202" t="str">
            <v>Pipa galvanis  medium A Ø 1/2"  panjang 6 m</v>
          </cell>
          <cell r="D202" t="str">
            <v>batang</v>
          </cell>
          <cell r="E202">
            <v>132500</v>
          </cell>
        </row>
        <row r="203">
          <cell r="C203" t="str">
            <v>Pipa galvanis  medium A Ø 2"  panjang 6 m</v>
          </cell>
          <cell r="D203" t="str">
            <v>batang</v>
          </cell>
          <cell r="E203">
            <v>528600</v>
          </cell>
        </row>
        <row r="204">
          <cell r="C204" t="str">
            <v>Pipa galvanis  medium A Ø 3"  panjang 6 m</v>
          </cell>
          <cell r="D204" t="str">
            <v>batang</v>
          </cell>
          <cell r="E204">
            <v>1021000</v>
          </cell>
        </row>
        <row r="205">
          <cell r="C205" t="str">
            <v>Pipa galvanis  medium A Ø 3/4"  panjang 6 m</v>
          </cell>
          <cell r="D205" t="str">
            <v>batang</v>
          </cell>
          <cell r="E205">
            <v>177900</v>
          </cell>
        </row>
        <row r="206">
          <cell r="C206" t="str">
            <v>Pipa galvanis  medium A Ø 4"  panjang 6 m</v>
          </cell>
          <cell r="D206" t="str">
            <v>batang</v>
          </cell>
          <cell r="E206">
            <v>1487200</v>
          </cell>
        </row>
        <row r="207">
          <cell r="C207" t="str">
            <v>Pipa galvanis  medium A Ø 5"  panjang 6 m</v>
          </cell>
          <cell r="D207" t="str">
            <v>batang</v>
          </cell>
          <cell r="E207">
            <v>1981200</v>
          </cell>
        </row>
        <row r="208">
          <cell r="C208" t="str">
            <v>Pipa galvanis  medium A Ø 6"  panjang 6 m</v>
          </cell>
          <cell r="D208" t="str">
            <v>batang</v>
          </cell>
          <cell r="E208">
            <v>1558300</v>
          </cell>
        </row>
        <row r="209">
          <cell r="C209" t="str">
            <v>Pipa galvanis  medium A Ø 8"  panjang 6 m</v>
          </cell>
          <cell r="D209" t="str">
            <v>batang</v>
          </cell>
          <cell r="E209">
            <v>2267400</v>
          </cell>
        </row>
        <row r="210">
          <cell r="C210" t="str">
            <v>Pipa galvanis  medium B  Ø 2"  panjang 6 m</v>
          </cell>
          <cell r="D210" t="str">
            <v>batang</v>
          </cell>
          <cell r="E210">
            <v>598800</v>
          </cell>
        </row>
        <row r="211">
          <cell r="C211" t="str">
            <v>Pipa galvanis  medium B  Ø 5"  panjang 6 m</v>
          </cell>
          <cell r="D211" t="str">
            <v>batang</v>
          </cell>
          <cell r="E211">
            <v>2031000</v>
          </cell>
        </row>
        <row r="212">
          <cell r="C212" t="str">
            <v>Pipa galvanis  medium B  Ø 6"  panjang 6 m</v>
          </cell>
          <cell r="D212" t="str">
            <v>batang</v>
          </cell>
          <cell r="E212">
            <v>2451200</v>
          </cell>
        </row>
        <row r="213">
          <cell r="C213" t="str">
            <v>Pipa galvanis  medium B  Ø 8"  panjang 6 m</v>
          </cell>
          <cell r="D213" t="str">
            <v>batang</v>
          </cell>
          <cell r="E213">
            <v>3466200</v>
          </cell>
        </row>
        <row r="214">
          <cell r="C214" t="str">
            <v>MATERIAL BESI DAN BAJA</v>
          </cell>
        </row>
        <row r="215">
          <cell r="C215" t="str">
            <v>Baja (ulir) U-39</v>
          </cell>
          <cell r="D215" t="str">
            <v>kg</v>
          </cell>
          <cell r="E215">
            <v>14600</v>
          </cell>
        </row>
        <row r="216">
          <cell r="C216" t="str">
            <v>Baja (ulir) U-48</v>
          </cell>
          <cell r="D216" t="str">
            <v>kg</v>
          </cell>
          <cell r="E216">
            <v>14600</v>
          </cell>
        </row>
        <row r="217">
          <cell r="C217" t="str">
            <v>Baja Tahan Karat  ( Stainless  Steel )</v>
          </cell>
          <cell r="D217" t="str">
            <v>kg</v>
          </cell>
          <cell r="E217">
            <v>80340</v>
          </cell>
        </row>
        <row r="218">
          <cell r="C218" t="str">
            <v>Besi angkur diameter 8</v>
          </cell>
          <cell r="D218" t="str">
            <v>kg</v>
          </cell>
          <cell r="E218">
            <v>35000</v>
          </cell>
        </row>
        <row r="219">
          <cell r="C219" t="str">
            <v>Besi angkur/mur/baut</v>
          </cell>
          <cell r="D219" t="str">
            <v>kg</v>
          </cell>
          <cell r="E219">
            <v>16660</v>
          </cell>
        </row>
        <row r="220">
          <cell r="C220" t="str">
            <v>Besi hollow  38.38.2</v>
          </cell>
          <cell r="D220" t="str">
            <v>kg</v>
          </cell>
          <cell r="E220">
            <v>13700</v>
          </cell>
        </row>
        <row r="221">
          <cell r="C221" t="str">
            <v>Besi hollow  50.50.3</v>
          </cell>
          <cell r="D221" t="str">
            <v>kg</v>
          </cell>
          <cell r="E221">
            <v>13800</v>
          </cell>
        </row>
        <row r="222">
          <cell r="C222" t="str">
            <v>Besi hollow galvanis 40.40</v>
          </cell>
          <cell r="D222" t="str">
            <v>m'</v>
          </cell>
          <cell r="E222">
            <v>6250</v>
          </cell>
        </row>
        <row r="223">
          <cell r="C223" t="str">
            <v>Besi lis  kaca (1 x  1) cm</v>
          </cell>
          <cell r="D223" t="str">
            <v>m'</v>
          </cell>
          <cell r="E223">
            <v>10500</v>
          </cell>
        </row>
        <row r="224">
          <cell r="C224" t="str">
            <v>Besi plat baja tebal 2 mm</v>
          </cell>
          <cell r="D224" t="str">
            <v>kg</v>
          </cell>
          <cell r="E224">
            <v>25000</v>
          </cell>
        </row>
        <row r="225">
          <cell r="C225" t="str">
            <v>Besi profil</v>
          </cell>
          <cell r="D225" t="str">
            <v>kg</v>
          </cell>
          <cell r="E225">
            <v>14840</v>
          </cell>
        </row>
        <row r="226">
          <cell r="C226" t="str">
            <v>Besi siku</v>
          </cell>
          <cell r="D226" t="str">
            <v>kg</v>
          </cell>
          <cell r="E226">
            <v>14700</v>
          </cell>
        </row>
        <row r="227">
          <cell r="C227" t="str">
            <v>Besi siku 30x30x3 mm</v>
          </cell>
          <cell r="D227" t="str">
            <v>kg</v>
          </cell>
          <cell r="E227">
            <v>13000</v>
          </cell>
        </row>
        <row r="228">
          <cell r="C228" t="str">
            <v>Besi siku 40x40x4 mm</v>
          </cell>
          <cell r="D228" t="str">
            <v>kg</v>
          </cell>
          <cell r="E228">
            <v>15666.666666666666</v>
          </cell>
        </row>
        <row r="229">
          <cell r="C229" t="str">
            <v>Besi strip (0,2x2) cm</v>
          </cell>
          <cell r="D229" t="str">
            <v>m'</v>
          </cell>
          <cell r="E229">
            <v>5000</v>
          </cell>
        </row>
        <row r="230">
          <cell r="C230" t="str">
            <v>Besi strip (0,2x2) cm</v>
          </cell>
          <cell r="D230" t="str">
            <v>kg</v>
          </cell>
          <cell r="E230">
            <v>15000</v>
          </cell>
        </row>
        <row r="231">
          <cell r="C231" t="str">
            <v>Besi strip (20x3) mm</v>
          </cell>
          <cell r="D231" t="str">
            <v>kg</v>
          </cell>
          <cell r="E231">
            <v>17250</v>
          </cell>
        </row>
        <row r="232">
          <cell r="C232" t="str">
            <v>Besi strip tebal 5 mm</v>
          </cell>
          <cell r="D232" t="str">
            <v>kg</v>
          </cell>
          <cell r="E232">
            <v>7500</v>
          </cell>
        </row>
        <row r="233">
          <cell r="C233" t="str">
            <v>BjTP</v>
          </cell>
          <cell r="D233" t="str">
            <v>kg</v>
          </cell>
          <cell r="E233">
            <v>14250</v>
          </cell>
        </row>
        <row r="234">
          <cell r="C234" t="str">
            <v>BjTS</v>
          </cell>
          <cell r="D234" t="str">
            <v>kg</v>
          </cell>
          <cell r="E234">
            <v>14500</v>
          </cell>
        </row>
        <row r="235">
          <cell r="C235" t="str">
            <v>Bronjong kawat  pabrikan Uk.2x1x0,5 ø  3mm mesh 8x10</v>
          </cell>
          <cell r="D235" t="str">
            <v>Unit</v>
          </cell>
          <cell r="E235">
            <v>460000</v>
          </cell>
        </row>
        <row r="236">
          <cell r="C236" t="str">
            <v>Bronjong kawat  pabrikan Uk.3x1,5x0,5 ø  3mm mesh 8x10</v>
          </cell>
          <cell r="D236" t="str">
            <v>Unit</v>
          </cell>
          <cell r="E236">
            <v>891000</v>
          </cell>
        </row>
        <row r="237">
          <cell r="C237" t="str">
            <v>Bronjong kawat  pabrikan Uk.3x1x0,5 ø  3mm mesh 8x10</v>
          </cell>
          <cell r="D237" t="str">
            <v>Unit</v>
          </cell>
          <cell r="E237">
            <v>656000</v>
          </cell>
        </row>
        <row r="238">
          <cell r="C238" t="str">
            <v>Bronjong kawat  pabrikan Uk.4x1x0,5 ø  3mm mesh 8x10</v>
          </cell>
          <cell r="D238" t="str">
            <v>Unit</v>
          </cell>
          <cell r="E238">
            <v>805000</v>
          </cell>
        </row>
        <row r="239">
          <cell r="C239" t="str">
            <v>Dinabolt dia. 12mm (10-15 cm)</v>
          </cell>
          <cell r="D239" t="str">
            <v>buah</v>
          </cell>
          <cell r="E239">
            <v>4550</v>
          </cell>
        </row>
        <row r="240">
          <cell r="C240" t="str">
            <v>Jaring Kawat Baja dilas</v>
          </cell>
          <cell r="D240" t="str">
            <v>kg</v>
          </cell>
          <cell r="E240">
            <v>15150</v>
          </cell>
        </row>
        <row r="241">
          <cell r="C241" t="str">
            <v>Kawat  bronjong</v>
          </cell>
          <cell r="D241" t="str">
            <v>kg</v>
          </cell>
          <cell r="E241">
            <v>15680</v>
          </cell>
        </row>
        <row r="242">
          <cell r="C242" t="str">
            <v>Kawat  duri</v>
          </cell>
          <cell r="D242" t="str">
            <v>roll</v>
          </cell>
          <cell r="E242">
            <v>116750</v>
          </cell>
        </row>
        <row r="243">
          <cell r="C243" t="str">
            <v>Kawat  galvanis  Ø 3 mm</v>
          </cell>
          <cell r="D243" t="str">
            <v>kg</v>
          </cell>
          <cell r="E243">
            <v>26020</v>
          </cell>
        </row>
        <row r="244">
          <cell r="C244" t="str">
            <v>Kawat  galvanis  Ø 4 mm</v>
          </cell>
          <cell r="D244" t="str">
            <v>kg</v>
          </cell>
          <cell r="E244">
            <v>25400</v>
          </cell>
        </row>
        <row r="245">
          <cell r="C245" t="str">
            <v>Kawat  galvanis  Ø 5 mm</v>
          </cell>
          <cell r="D245" t="str">
            <v>kg</v>
          </cell>
          <cell r="E245">
            <v>22800</v>
          </cell>
        </row>
        <row r="246">
          <cell r="C246" t="str">
            <v>Kawat  harmonika 12 x  24 mm</v>
          </cell>
          <cell r="D246" t="str">
            <v>m2</v>
          </cell>
          <cell r="E246">
            <v>28450</v>
          </cell>
        </row>
        <row r="247">
          <cell r="C247" t="str">
            <v>Kawat  harmonika 14 x  30 mm</v>
          </cell>
          <cell r="D247" t="str">
            <v>m2</v>
          </cell>
          <cell r="E247">
            <v>28470</v>
          </cell>
        </row>
        <row r="248">
          <cell r="C248" t="str">
            <v>Kawat  harmonika 14 x  35 mm</v>
          </cell>
          <cell r="D248" t="str">
            <v>m2</v>
          </cell>
          <cell r="E248">
            <v>27900</v>
          </cell>
        </row>
        <row r="249">
          <cell r="C249" t="str">
            <v>Kawat  kasa</v>
          </cell>
          <cell r="D249" t="str">
            <v>m2</v>
          </cell>
          <cell r="E249">
            <v>26900</v>
          </cell>
        </row>
        <row r="250">
          <cell r="C250" t="str">
            <v>Kawat beton</v>
          </cell>
          <cell r="D250" t="str">
            <v>kg</v>
          </cell>
          <cell r="E250">
            <v>18800</v>
          </cell>
        </row>
        <row r="251">
          <cell r="C251" t="str">
            <v>Kawat duri</v>
          </cell>
          <cell r="D251" t="str">
            <v>m'</v>
          </cell>
          <cell r="E251">
            <v>1750</v>
          </cell>
        </row>
        <row r="252">
          <cell r="C252" t="str">
            <v>Kawat harmonika</v>
          </cell>
          <cell r="D252" t="str">
            <v>m2</v>
          </cell>
          <cell r="E252">
            <v>34620</v>
          </cell>
        </row>
        <row r="253">
          <cell r="C253" t="str">
            <v xml:space="preserve">Kawat jaring panjang 
240 cm
</v>
          </cell>
          <cell r="D253" t="str">
            <v>lembar</v>
          </cell>
          <cell r="E253">
            <v>300000</v>
          </cell>
        </row>
        <row r="254">
          <cell r="C254" t="str">
            <v>Kawat las</v>
          </cell>
          <cell r="D254" t="str">
            <v>kg</v>
          </cell>
          <cell r="E254">
            <v>45550</v>
          </cell>
        </row>
        <row r="255">
          <cell r="C255" t="str">
            <v>Kawat nyamuk</v>
          </cell>
          <cell r="D255" t="str">
            <v>m3</v>
          </cell>
          <cell r="E255">
            <v>20190</v>
          </cell>
        </row>
        <row r="256">
          <cell r="C256" t="str">
            <v>Kawat nyamuk nylon</v>
          </cell>
          <cell r="D256" t="str">
            <v>m2</v>
          </cell>
          <cell r="E256">
            <v>18000</v>
          </cell>
        </row>
        <row r="257">
          <cell r="C257" t="str">
            <v>Kawat Ø 4 mm</v>
          </cell>
          <cell r="D257" t="str">
            <v>kg</v>
          </cell>
          <cell r="E257">
            <v>35000</v>
          </cell>
        </row>
        <row r="258">
          <cell r="C258" t="str">
            <v>Lapisan hot  deep galvanis</v>
          </cell>
          <cell r="D258" t="str">
            <v>kg</v>
          </cell>
          <cell r="E258">
            <v>8400</v>
          </cell>
        </row>
        <row r="259">
          <cell r="C259" t="str">
            <v>Paku 1 inch</v>
          </cell>
          <cell r="D259" t="str">
            <v>kg</v>
          </cell>
          <cell r="E259">
            <v>15000</v>
          </cell>
        </row>
        <row r="260">
          <cell r="C260" t="str">
            <v>Paku 12 cm</v>
          </cell>
          <cell r="D260" t="str">
            <v>buah</v>
          </cell>
          <cell r="E260">
            <v>1500</v>
          </cell>
        </row>
        <row r="261">
          <cell r="C261" t="str">
            <v>Paku 2 inch</v>
          </cell>
          <cell r="D261" t="str">
            <v>kg</v>
          </cell>
          <cell r="E261">
            <v>18000</v>
          </cell>
        </row>
        <row r="262">
          <cell r="C262" t="str">
            <v>Paku 4 inch</v>
          </cell>
          <cell r="D262" t="str">
            <v>kg</v>
          </cell>
          <cell r="E262">
            <v>19000</v>
          </cell>
        </row>
        <row r="263">
          <cell r="C263" t="str">
            <v>Paku 5 inch</v>
          </cell>
          <cell r="D263" t="str">
            <v>kg</v>
          </cell>
          <cell r="E263">
            <v>20000</v>
          </cell>
        </row>
        <row r="264">
          <cell r="C264" t="str">
            <v>Paku beton</v>
          </cell>
          <cell r="D264" t="str">
            <v>kg</v>
          </cell>
          <cell r="E264">
            <v>39450</v>
          </cell>
        </row>
        <row r="265">
          <cell r="C265" t="str">
            <v>Paku hak panj 15cm</v>
          </cell>
          <cell r="D265" t="str">
            <v>kg</v>
          </cell>
          <cell r="E265">
            <v>22070</v>
          </cell>
        </row>
        <row r="266">
          <cell r="C266" t="str">
            <v>Paku pancing 6x23</v>
          </cell>
          <cell r="D266" t="str">
            <v>kg</v>
          </cell>
          <cell r="E266">
            <v>19460</v>
          </cell>
        </row>
        <row r="267">
          <cell r="C267" t="str">
            <v>Paku payung</v>
          </cell>
          <cell r="D267" t="str">
            <v>kg</v>
          </cell>
          <cell r="E267">
            <v>35590</v>
          </cell>
        </row>
        <row r="268">
          <cell r="C268" t="str">
            <v>Paku rivet</v>
          </cell>
          <cell r="D268" t="str">
            <v>buah</v>
          </cell>
          <cell r="E268">
            <v>200</v>
          </cell>
        </row>
        <row r="269">
          <cell r="C269" t="str">
            <v>Paku sekrup</v>
          </cell>
          <cell r="D269" t="str">
            <v>kg</v>
          </cell>
          <cell r="E269">
            <v>30090</v>
          </cell>
        </row>
        <row r="270">
          <cell r="C270" t="str">
            <v>Paku sekrup</v>
          </cell>
          <cell r="D270" t="str">
            <v>buah</v>
          </cell>
          <cell r="E270">
            <v>1600</v>
          </cell>
        </row>
        <row r="271">
          <cell r="C271" t="str">
            <v>Pintu tahan api</v>
          </cell>
          <cell r="D271" t="str">
            <v>unit</v>
          </cell>
          <cell r="E271">
            <v>8000000</v>
          </cell>
        </row>
        <row r="272">
          <cell r="C272" t="str">
            <v>Pipa baja dia. 30 cm</v>
          </cell>
          <cell r="D272" t="str">
            <v>m'</v>
          </cell>
          <cell r="E272">
            <v>1680000</v>
          </cell>
        </row>
        <row r="273">
          <cell r="C273" t="str">
            <v>Pipa baja dia. 40 cm</v>
          </cell>
          <cell r="D273" t="str">
            <v>m'</v>
          </cell>
          <cell r="E273">
            <v>2240000</v>
          </cell>
        </row>
        <row r="274">
          <cell r="C274" t="str">
            <v>Pipa baja dia. 50 cm</v>
          </cell>
          <cell r="D274" t="str">
            <v>m'</v>
          </cell>
          <cell r="E274">
            <v>2800000</v>
          </cell>
        </row>
        <row r="275">
          <cell r="C275" t="str">
            <v>Pipa besi hitam 1 inch</v>
          </cell>
          <cell r="D275" t="str">
            <v>m'</v>
          </cell>
          <cell r="E275">
            <v>15500</v>
          </cell>
        </row>
        <row r="276">
          <cell r="C276" t="str">
            <v>Pipa besi hitam 1,5 inch</v>
          </cell>
          <cell r="D276" t="str">
            <v>m'</v>
          </cell>
          <cell r="E276">
            <v>22000</v>
          </cell>
        </row>
        <row r="277">
          <cell r="C277" t="str">
            <v>Pipa besi hitam 2 inch</v>
          </cell>
          <cell r="D277" t="str">
            <v>m'</v>
          </cell>
          <cell r="E277">
            <v>31000</v>
          </cell>
        </row>
        <row r="278">
          <cell r="C278" t="str">
            <v>Pipa besi hitam 3 inch</v>
          </cell>
          <cell r="D278" t="str">
            <v>m'</v>
          </cell>
          <cell r="E278">
            <v>42000</v>
          </cell>
        </row>
        <row r="279">
          <cell r="C279" t="str">
            <v>Saringan pasir</v>
          </cell>
          <cell r="D279" t="str">
            <v>m'</v>
          </cell>
          <cell r="E279">
            <v>16650</v>
          </cell>
        </row>
        <row r="280">
          <cell r="C280" t="str">
            <v>Sekrup kait</v>
          </cell>
          <cell r="D280" t="str">
            <v>buah</v>
          </cell>
          <cell r="E280">
            <v>700</v>
          </cell>
        </row>
        <row r="281">
          <cell r="C281" t="str">
            <v>Wiremesh M10</v>
          </cell>
          <cell r="D281" t="str">
            <v>kg</v>
          </cell>
          <cell r="E281">
            <v>12430.080795525169</v>
          </cell>
        </row>
        <row r="282">
          <cell r="C282" t="str">
            <v>Wiremesh M12</v>
          </cell>
          <cell r="D282" t="str">
            <v>kg</v>
          </cell>
          <cell r="E282">
            <v>12660.048913825349</v>
          </cell>
        </row>
        <row r="283">
          <cell r="C283" t="str">
            <v>Wiremesh M6</v>
          </cell>
          <cell r="D283" t="str">
            <v>kg</v>
          </cell>
          <cell r="E283">
            <v>11521.864211737629</v>
          </cell>
        </row>
        <row r="284">
          <cell r="C284" t="str">
            <v>Wiremesh M7</v>
          </cell>
          <cell r="D284" t="str">
            <v>kg</v>
          </cell>
          <cell r="E284">
            <v>11815.683787782709</v>
          </cell>
        </row>
        <row r="285">
          <cell r="C285" t="str">
            <v>Wiremesh M8</v>
          </cell>
          <cell r="D285" t="str">
            <v>kg</v>
          </cell>
          <cell r="E285">
            <v>12048.875222527917</v>
          </cell>
        </row>
        <row r="286">
          <cell r="C286" t="str">
            <v>Wiremesh M9</v>
          </cell>
          <cell r="D286" t="str">
            <v>kg</v>
          </cell>
          <cell r="E286">
            <v>12276.21483375959</v>
          </cell>
        </row>
        <row r="287">
          <cell r="C287" t="str">
            <v>MATERIAL PENUTUP ATAP</v>
          </cell>
        </row>
        <row r="288">
          <cell r="C288" t="str">
            <v>Aluminium gelombang 95x180 cm</v>
          </cell>
          <cell r="D288" t="str">
            <v>lembar</v>
          </cell>
          <cell r="E288">
            <v>180400</v>
          </cell>
        </row>
        <row r="289">
          <cell r="C289" t="str">
            <v>Asbes  gelombang kecil 4mm (150x105)</v>
          </cell>
          <cell r="D289" t="str">
            <v>lembar</v>
          </cell>
          <cell r="E289">
            <v>47800</v>
          </cell>
        </row>
        <row r="290">
          <cell r="C290" t="str">
            <v>Asbes  gelombang kecil 4mm (180x105)</v>
          </cell>
          <cell r="D290" t="str">
            <v>lembar</v>
          </cell>
          <cell r="E290">
            <v>57300</v>
          </cell>
        </row>
        <row r="291">
          <cell r="C291" t="str">
            <v>Asbes  gelombang kecil 4mm (210x105)</v>
          </cell>
          <cell r="D291" t="str">
            <v>lembar</v>
          </cell>
          <cell r="E291">
            <v>65300</v>
          </cell>
        </row>
        <row r="292">
          <cell r="C292" t="str">
            <v>Asbes  gelombang kecil 4mm (240x105)</v>
          </cell>
          <cell r="D292" t="str">
            <v>lembar</v>
          </cell>
          <cell r="E292">
            <v>75500</v>
          </cell>
        </row>
        <row r="293">
          <cell r="C293" t="str">
            <v>Asbes gelombang besar 5 mm, 150x105 cm</v>
          </cell>
          <cell r="D293" t="str">
            <v>lembar</v>
          </cell>
          <cell r="E293">
            <v>120000</v>
          </cell>
        </row>
        <row r="294">
          <cell r="C294" t="str">
            <v>Asbes gelombang besar 5 mm, 180x92 cm</v>
          </cell>
          <cell r="D294" t="str">
            <v>lembar</v>
          </cell>
          <cell r="E294">
            <v>85500</v>
          </cell>
        </row>
        <row r="295">
          <cell r="C295" t="str">
            <v>Asbes gelombang besar 5 mm, 200x92 cm</v>
          </cell>
          <cell r="D295" t="str">
            <v>lembar</v>
          </cell>
          <cell r="E295">
            <v>94000</v>
          </cell>
        </row>
        <row r="296">
          <cell r="C296" t="str">
            <v>Asbes gelombang besar 5 mm, 210x105 cm</v>
          </cell>
          <cell r="D296" t="str">
            <v>lembar</v>
          </cell>
          <cell r="E296">
            <v>125000</v>
          </cell>
        </row>
        <row r="297">
          <cell r="C297" t="str">
            <v>Asbes gelombang besar 5 mm, 225x92 cm</v>
          </cell>
          <cell r="D297" t="str">
            <v>lembar</v>
          </cell>
          <cell r="E297">
            <v>104900</v>
          </cell>
        </row>
        <row r="298">
          <cell r="C298" t="str">
            <v>Asbes gelombang besar 5 mm, 240x105 cm</v>
          </cell>
          <cell r="D298" t="str">
            <v>lembar</v>
          </cell>
          <cell r="E298">
            <v>130000</v>
          </cell>
        </row>
        <row r="299">
          <cell r="C299" t="str">
            <v>Asbes gelombang besar 5 mm, 250x92 cm</v>
          </cell>
          <cell r="D299" t="str">
            <v>lembar</v>
          </cell>
          <cell r="E299">
            <v>113400</v>
          </cell>
        </row>
        <row r="300">
          <cell r="C300" t="str">
            <v>Asbes gelombang besar 5 mm, 300x105 cm</v>
          </cell>
          <cell r="D300" t="str">
            <v>lembar</v>
          </cell>
          <cell r="E300">
            <v>135000</v>
          </cell>
        </row>
        <row r="301">
          <cell r="C301" t="str">
            <v>Asbes gelombang besar 6 mm, 180x108 cm</v>
          </cell>
          <cell r="D301" t="str">
            <v>lembar</v>
          </cell>
          <cell r="E301">
            <v>93000</v>
          </cell>
        </row>
        <row r="302">
          <cell r="C302" t="str">
            <v>Asbes gelombang besar 6 mm, 210x108 cm</v>
          </cell>
          <cell r="D302" t="str">
            <v>lembar</v>
          </cell>
          <cell r="E302">
            <v>92900</v>
          </cell>
        </row>
        <row r="303">
          <cell r="C303" t="str">
            <v>Asbes gelombang besar 6 mm, 240x108 cm</v>
          </cell>
          <cell r="D303" t="str">
            <v>lembar</v>
          </cell>
          <cell r="E303">
            <v>99600</v>
          </cell>
        </row>
        <row r="304">
          <cell r="C304" t="str">
            <v>Asbes gelombang besar 6 mm, 270x108 cm</v>
          </cell>
          <cell r="D304" t="str">
            <v>lembar</v>
          </cell>
          <cell r="E304">
            <v>113400</v>
          </cell>
        </row>
        <row r="305">
          <cell r="C305" t="str">
            <v>Asbes gelombang besar 6 mm, 300x108 cm</v>
          </cell>
          <cell r="D305" t="str">
            <v>lembar</v>
          </cell>
          <cell r="E305">
            <v>131000</v>
          </cell>
        </row>
        <row r="306">
          <cell r="C306" t="str">
            <v>Asbes gelombang kecil 4 mm, 270x105 cm</v>
          </cell>
          <cell r="D306" t="str">
            <v>lembar</v>
          </cell>
          <cell r="E306">
            <v>88400</v>
          </cell>
        </row>
        <row r="307">
          <cell r="C307" t="str">
            <v>Asbes gelombang kecil 4 mm, 300x105 cm</v>
          </cell>
          <cell r="D307" t="str">
            <v>lembar</v>
          </cell>
          <cell r="E307">
            <v>100500</v>
          </cell>
        </row>
        <row r="308">
          <cell r="C308" t="str">
            <v>Atap metal berpasir</v>
          </cell>
          <cell r="D308" t="str">
            <v>m2</v>
          </cell>
          <cell r="E308">
            <v>112500</v>
          </cell>
        </row>
        <row r="309">
          <cell r="C309" t="str">
            <v>Atap metal menerus</v>
          </cell>
          <cell r="D309" t="str">
            <v>m2</v>
          </cell>
          <cell r="E309">
            <v>80000</v>
          </cell>
        </row>
        <row r="310">
          <cell r="C310" t="str">
            <v>Atap Rumbia /  Atap Saung 150cmx50cm</v>
          </cell>
          <cell r="D310" t="str">
            <v>buah</v>
          </cell>
          <cell r="E310">
            <v>20000</v>
          </cell>
        </row>
        <row r="311">
          <cell r="C311" t="str">
            <v>Atap UPVC uk. 86x119 cm</v>
          </cell>
          <cell r="D311" t="str">
            <v>m2</v>
          </cell>
          <cell r="E311">
            <v>200000</v>
          </cell>
        </row>
        <row r="312">
          <cell r="C312" t="str">
            <v>Bitumen tekstur genting</v>
          </cell>
          <cell r="D312" t="str">
            <v>lembar</v>
          </cell>
          <cell r="E312">
            <v>62700</v>
          </cell>
        </row>
        <row r="313">
          <cell r="C313" t="str">
            <v>Bubung genteng kodok</v>
          </cell>
          <cell r="D313" t="str">
            <v>buah</v>
          </cell>
          <cell r="E313">
            <v>8600</v>
          </cell>
        </row>
        <row r="314">
          <cell r="C314" t="str">
            <v>Bubung genteng palentong</v>
          </cell>
          <cell r="D314" t="str">
            <v>buah</v>
          </cell>
          <cell r="E314">
            <v>10700</v>
          </cell>
        </row>
        <row r="315">
          <cell r="C315" t="str">
            <v>Bubungan asbes  besar</v>
          </cell>
          <cell r="D315" t="str">
            <v>buah</v>
          </cell>
          <cell r="E315">
            <v>30700</v>
          </cell>
        </row>
        <row r="316">
          <cell r="C316" t="str">
            <v>Bubungan asbes  kecil</v>
          </cell>
          <cell r="D316" t="str">
            <v>buah</v>
          </cell>
          <cell r="E316">
            <v>48100</v>
          </cell>
        </row>
        <row r="317">
          <cell r="C317" t="str">
            <v>Bubungan beton press</v>
          </cell>
          <cell r="D317" t="str">
            <v>buah</v>
          </cell>
          <cell r="E317">
            <v>5300</v>
          </cell>
        </row>
        <row r="318">
          <cell r="C318" t="str">
            <v>Fibre glass  (jabes) 180x105 cm</v>
          </cell>
          <cell r="D318" t="str">
            <v>lembar</v>
          </cell>
          <cell r="E318">
            <v>78500</v>
          </cell>
        </row>
        <row r="319">
          <cell r="C319" t="str">
            <v>Fibre glass  (jabes) 200x92 cm</v>
          </cell>
          <cell r="D319" t="str">
            <v>lembar</v>
          </cell>
          <cell r="E319">
            <v>68500</v>
          </cell>
        </row>
        <row r="320">
          <cell r="C320" t="str">
            <v>Fibre glass  (jabes) 210x105 cm</v>
          </cell>
          <cell r="D320" t="str">
            <v>buah</v>
          </cell>
          <cell r="E320">
            <v>89700</v>
          </cell>
        </row>
        <row r="321">
          <cell r="C321" t="str">
            <v>Fibre glass  (jabes) 250x105 cm</v>
          </cell>
          <cell r="D321" t="str">
            <v>buah</v>
          </cell>
          <cell r="E321">
            <v>122300</v>
          </cell>
        </row>
        <row r="322">
          <cell r="C322" t="str">
            <v>Fibre glass  (jabes) 250x92 cm</v>
          </cell>
          <cell r="D322" t="str">
            <v>buah</v>
          </cell>
          <cell r="E322">
            <v>162500</v>
          </cell>
        </row>
        <row r="323">
          <cell r="C323" t="str">
            <v>Fibreglass 180x90 cm</v>
          </cell>
          <cell r="D323" t="str">
            <v>lembar</v>
          </cell>
          <cell r="E323">
            <v>59600</v>
          </cell>
        </row>
        <row r="324">
          <cell r="C324" t="str">
            <v>Frame 'S' 85.50 tinggi profil 85 dan tebal 0,75  mm</v>
          </cell>
          <cell r="D324" t="str">
            <v>batang</v>
          </cell>
          <cell r="E324">
            <v>145000</v>
          </cell>
        </row>
        <row r="325">
          <cell r="C325" t="str">
            <v>Galvalum Gelombang Lapis  Pasir</v>
          </cell>
          <cell r="D325" t="str">
            <v>lembar</v>
          </cell>
          <cell r="E325">
            <v>61200</v>
          </cell>
        </row>
        <row r="326">
          <cell r="C326" t="str">
            <v>Genteng aspal 80x100 cm</v>
          </cell>
          <cell r="D326" t="str">
            <v>buah</v>
          </cell>
          <cell r="E326">
            <v>149700</v>
          </cell>
        </row>
        <row r="327">
          <cell r="C327" t="str">
            <v>Genteng beton</v>
          </cell>
          <cell r="D327" t="str">
            <v>buah</v>
          </cell>
          <cell r="E327">
            <v>6800</v>
          </cell>
        </row>
        <row r="328">
          <cell r="C328" t="str">
            <v>Genteng decra bond</v>
          </cell>
          <cell r="D328" t="str">
            <v>buah</v>
          </cell>
          <cell r="E328">
            <v>9800</v>
          </cell>
        </row>
        <row r="329">
          <cell r="C329" t="str">
            <v>Genteng kodok</v>
          </cell>
          <cell r="D329" t="str">
            <v>buah</v>
          </cell>
          <cell r="E329">
            <v>3400</v>
          </cell>
        </row>
        <row r="330">
          <cell r="C330" t="str">
            <v>Genteng kodok glazuur</v>
          </cell>
          <cell r="D330" t="str">
            <v>buah</v>
          </cell>
          <cell r="E330">
            <v>5800</v>
          </cell>
        </row>
        <row r="331">
          <cell r="C331" t="str">
            <v>Genteng metal</v>
          </cell>
          <cell r="D331" t="str">
            <v>lembar</v>
          </cell>
          <cell r="E331">
            <v>50700</v>
          </cell>
        </row>
        <row r="332">
          <cell r="C332" t="str">
            <v>Genteng metal berpasir</v>
          </cell>
          <cell r="D332" t="str">
            <v>lembar</v>
          </cell>
          <cell r="E332">
            <v>30500</v>
          </cell>
        </row>
        <row r="333">
          <cell r="C333" t="str">
            <v>Genteng palentong</v>
          </cell>
          <cell r="D333" t="str">
            <v>buah</v>
          </cell>
          <cell r="E333">
            <v>2800</v>
          </cell>
        </row>
        <row r="334">
          <cell r="C334" t="str">
            <v>Genteng palentong super</v>
          </cell>
          <cell r="D334" t="str">
            <v>buah</v>
          </cell>
          <cell r="E334">
            <v>5300</v>
          </cell>
        </row>
        <row r="335">
          <cell r="C335" t="str">
            <v>Listplang papan kalsiboard</v>
          </cell>
          <cell r="D335" t="str">
            <v>buah</v>
          </cell>
          <cell r="E335">
            <v>56200</v>
          </cell>
        </row>
        <row r="336">
          <cell r="C336" t="str">
            <v>Listplang tekstur kayu</v>
          </cell>
          <cell r="D336" t="str">
            <v>buah</v>
          </cell>
          <cell r="E336">
            <v>54500</v>
          </cell>
        </row>
        <row r="337">
          <cell r="C337" t="str">
            <v>Nok genteng aspal</v>
          </cell>
          <cell r="D337" t="str">
            <v>buah</v>
          </cell>
          <cell r="E337">
            <v>95000</v>
          </cell>
        </row>
        <row r="338">
          <cell r="C338" t="str">
            <v>Nok genteng beton</v>
          </cell>
          <cell r="D338" t="str">
            <v>buah</v>
          </cell>
          <cell r="E338">
            <v>9600</v>
          </cell>
        </row>
        <row r="339">
          <cell r="C339" t="str">
            <v>Nok genteng metal</v>
          </cell>
          <cell r="D339" t="str">
            <v>buah</v>
          </cell>
          <cell r="E339">
            <v>25600</v>
          </cell>
        </row>
        <row r="340">
          <cell r="C340" t="str">
            <v>Nok paten 105 cm</v>
          </cell>
          <cell r="D340" t="str">
            <v>lembar</v>
          </cell>
          <cell r="E340">
            <v>70000</v>
          </cell>
        </row>
        <row r="341">
          <cell r="C341" t="str">
            <v>Nok paten 108 cm</v>
          </cell>
          <cell r="D341" t="str">
            <v>lembar</v>
          </cell>
          <cell r="E341">
            <v>75000</v>
          </cell>
        </row>
        <row r="342">
          <cell r="C342" t="str">
            <v>Nok paten 92 cm</v>
          </cell>
          <cell r="D342" t="str">
            <v>lembar</v>
          </cell>
          <cell r="E342">
            <v>65000</v>
          </cell>
        </row>
        <row r="343">
          <cell r="C343" t="str">
            <v>Nok setel rata 105 cm</v>
          </cell>
          <cell r="D343" t="str">
            <v>lembar</v>
          </cell>
          <cell r="E343">
            <v>75000</v>
          </cell>
        </row>
        <row r="344">
          <cell r="C344" t="str">
            <v>Nok setel rata 108 cm</v>
          </cell>
          <cell r="D344" t="str">
            <v>lembar</v>
          </cell>
          <cell r="E344">
            <v>80000</v>
          </cell>
        </row>
        <row r="345">
          <cell r="C345" t="str">
            <v>Nok setel rata 92 cm</v>
          </cell>
          <cell r="D345" t="str">
            <v>lembar</v>
          </cell>
          <cell r="E345">
            <v>70000</v>
          </cell>
        </row>
        <row r="346">
          <cell r="C346" t="str">
            <v>Nok standar</v>
          </cell>
          <cell r="D346" t="str">
            <v>lembar</v>
          </cell>
          <cell r="E346">
            <v>67000</v>
          </cell>
        </row>
        <row r="347">
          <cell r="C347" t="str">
            <v>Nok stel gelombang 105 cm</v>
          </cell>
          <cell r="D347" t="str">
            <v>lembar</v>
          </cell>
          <cell r="E347">
            <v>70000</v>
          </cell>
        </row>
        <row r="348">
          <cell r="C348" t="str">
            <v>Nok stel gelombang 108 cm</v>
          </cell>
          <cell r="D348" t="str">
            <v>lembar</v>
          </cell>
          <cell r="E348">
            <v>80000</v>
          </cell>
        </row>
        <row r="349">
          <cell r="C349" t="str">
            <v>Nok stel gelombang 92 cm</v>
          </cell>
          <cell r="D349" t="str">
            <v>lembar</v>
          </cell>
          <cell r="E349">
            <v>60000</v>
          </cell>
        </row>
        <row r="350">
          <cell r="C350" t="str">
            <v>Reng  batten  0,5</v>
          </cell>
          <cell r="D350" t="str">
            <v>batang</v>
          </cell>
          <cell r="E350">
            <v>35000</v>
          </cell>
        </row>
        <row r="351">
          <cell r="C351" t="str">
            <v>Roof light fiberglass</v>
          </cell>
          <cell r="D351" t="str">
            <v>lembar</v>
          </cell>
          <cell r="E351">
            <v>116300</v>
          </cell>
        </row>
        <row r="352">
          <cell r="C352" t="str">
            <v>Seng gelombang 3x6 inch</v>
          </cell>
          <cell r="D352" t="str">
            <v>lembar</v>
          </cell>
          <cell r="E352">
            <v>83100</v>
          </cell>
        </row>
        <row r="353">
          <cell r="C353" t="str">
            <v>Seng gelombang bjls  0.18 panjang 180 cm</v>
          </cell>
          <cell r="D353" t="str">
            <v>lembar</v>
          </cell>
          <cell r="E353">
            <v>55200</v>
          </cell>
        </row>
        <row r="354">
          <cell r="C354" t="str">
            <v>Seng gelombang bjls  0.20 panjang 180 cm</v>
          </cell>
          <cell r="D354" t="str">
            <v>lembar</v>
          </cell>
          <cell r="E354">
            <v>63900</v>
          </cell>
        </row>
        <row r="355">
          <cell r="C355" t="str">
            <v>Seng gelombang bjls  0.30 panjang 180 cm</v>
          </cell>
          <cell r="D355" t="str">
            <v>lembar</v>
          </cell>
          <cell r="E355">
            <v>73300</v>
          </cell>
        </row>
        <row r="356">
          <cell r="C356" t="str">
            <v>Seng gelombang bjls  0.40 panjang 180 cm</v>
          </cell>
          <cell r="D356" t="str">
            <v>lembar</v>
          </cell>
          <cell r="E356">
            <v>73000</v>
          </cell>
        </row>
        <row r="357">
          <cell r="C357" t="str">
            <v>Seng gelombang bjls  28</v>
          </cell>
          <cell r="D357" t="str">
            <v>lembar</v>
          </cell>
          <cell r="E357">
            <v>85500</v>
          </cell>
        </row>
        <row r="358">
          <cell r="C358" t="str">
            <v>Seng gelombang bljs 30</v>
          </cell>
          <cell r="D358" t="str">
            <v>lembar</v>
          </cell>
          <cell r="E358">
            <v>79000</v>
          </cell>
        </row>
        <row r="359">
          <cell r="C359" t="str">
            <v>Seng gelombang panjang 200 cm</v>
          </cell>
          <cell r="D359" t="str">
            <v>lembar</v>
          </cell>
          <cell r="E359">
            <v>85000</v>
          </cell>
        </row>
        <row r="360">
          <cell r="C360" t="str">
            <v>Seng plat  BJLS 0.18 lebar 55 cm</v>
          </cell>
          <cell r="D360" t="str">
            <v>m'</v>
          </cell>
          <cell r="E360">
            <v>24800</v>
          </cell>
        </row>
        <row r="361">
          <cell r="C361" t="str">
            <v>Seng plat  BJLS 0.20 lebar 55 cm</v>
          </cell>
          <cell r="D361" t="str">
            <v>m'</v>
          </cell>
          <cell r="E361">
            <v>28100</v>
          </cell>
        </row>
        <row r="362">
          <cell r="C362" t="str">
            <v>Seng plat  BJLS 0.28 lebar 55 cm</v>
          </cell>
          <cell r="D362" t="str">
            <v>m'</v>
          </cell>
          <cell r="E362">
            <v>30400</v>
          </cell>
        </row>
        <row r="363">
          <cell r="C363" t="str">
            <v>Seng plat  BJLS 0.30 lebar 55 cm</v>
          </cell>
          <cell r="D363" t="str">
            <v>m'</v>
          </cell>
          <cell r="E363">
            <v>34600</v>
          </cell>
        </row>
        <row r="364">
          <cell r="C364" t="str">
            <v>Seng plat 3x6 inch</v>
          </cell>
          <cell r="D364" t="str">
            <v>lembar</v>
          </cell>
          <cell r="E364">
            <v>66900</v>
          </cell>
        </row>
        <row r="365">
          <cell r="C365" t="str">
            <v>Seng plat 3x6 inch bjls 28</v>
          </cell>
          <cell r="D365" t="str">
            <v>lembar</v>
          </cell>
          <cell r="E365">
            <v>72200</v>
          </cell>
        </row>
        <row r="366">
          <cell r="C366" t="str">
            <v>Seng plat bjls 28</v>
          </cell>
          <cell r="D366" t="str">
            <v>m'</v>
          </cell>
          <cell r="E366">
            <v>70200</v>
          </cell>
        </row>
        <row r="367">
          <cell r="C367" t="str">
            <v>Seng plat bjls 30</v>
          </cell>
          <cell r="D367" t="str">
            <v>m'</v>
          </cell>
          <cell r="E367">
            <v>74400</v>
          </cell>
        </row>
        <row r="368">
          <cell r="C368" t="str">
            <v>Seng plat bjls 30</v>
          </cell>
          <cell r="D368" t="str">
            <v>lembar</v>
          </cell>
          <cell r="E368">
            <v>35000</v>
          </cell>
        </row>
        <row r="369">
          <cell r="C369" t="str">
            <v>Sirap (100 lbr)</v>
          </cell>
          <cell r="D369" t="str">
            <v>pak</v>
          </cell>
          <cell r="E369">
            <v>200000</v>
          </cell>
        </row>
        <row r="370">
          <cell r="C370" t="str">
            <v>Sirap kayu</v>
          </cell>
          <cell r="D370" t="str">
            <v>buah</v>
          </cell>
          <cell r="E370">
            <v>5000</v>
          </cell>
        </row>
        <row r="371">
          <cell r="C371" t="str">
            <v>Wab  capsule 62.27  tinggi 62  mm dan  tebal 0,4mm</v>
          </cell>
          <cell r="D371" t="str">
            <v>batang</v>
          </cell>
          <cell r="E371">
            <v>55000</v>
          </cell>
        </row>
        <row r="372">
          <cell r="C372" t="str">
            <v>MATERIAL PLAFON</v>
          </cell>
        </row>
        <row r="373">
          <cell r="C373" t="str">
            <v>Asbes 1,00  x 1,00  m</v>
          </cell>
          <cell r="D373" t="str">
            <v>lembar</v>
          </cell>
          <cell r="E373">
            <v>17400</v>
          </cell>
        </row>
        <row r="374">
          <cell r="C374" t="str">
            <v>Compon Flafond</v>
          </cell>
          <cell r="D374" t="str">
            <v>kg</v>
          </cell>
          <cell r="E374">
            <v>5000</v>
          </cell>
        </row>
        <row r="375">
          <cell r="C375" t="str">
            <v>cross tee</v>
          </cell>
          <cell r="D375" t="str">
            <v>batang</v>
          </cell>
          <cell r="E375">
            <v>18000</v>
          </cell>
        </row>
        <row r="376">
          <cell r="C376" t="str">
            <v>GRCboard (120 cm x  240 cm x  5 mm)</v>
          </cell>
          <cell r="D376" t="str">
            <v>m2</v>
          </cell>
          <cell r="E376">
            <v>80800</v>
          </cell>
        </row>
        <row r="377">
          <cell r="C377" t="str">
            <v>GRCboard (120 cm x  240 cm x  6 mm)</v>
          </cell>
          <cell r="D377" t="str">
            <v>m2</v>
          </cell>
          <cell r="E377">
            <v>99300</v>
          </cell>
        </row>
        <row r="378">
          <cell r="C378" t="str">
            <v>Gypsum Board (120 cm x  240 cm x  12 mm)</v>
          </cell>
          <cell r="D378" t="str">
            <v>lembar</v>
          </cell>
          <cell r="E378">
            <v>93000</v>
          </cell>
        </row>
        <row r="379">
          <cell r="C379" t="str">
            <v>Gypsum board (120 cm x 240 cm x 9 mm)</v>
          </cell>
          <cell r="D379" t="str">
            <v>lembar</v>
          </cell>
          <cell r="E379">
            <v>70000</v>
          </cell>
        </row>
        <row r="380">
          <cell r="C380" t="str">
            <v>Lambersening plafon ˂3</v>
          </cell>
          <cell r="D380" t="str">
            <v>m2</v>
          </cell>
          <cell r="E380">
            <v>180000</v>
          </cell>
        </row>
        <row r="381">
          <cell r="C381" t="str">
            <v>Lambersening plafon ˃3</v>
          </cell>
          <cell r="D381" t="str">
            <v>m2</v>
          </cell>
          <cell r="E381">
            <v>200000</v>
          </cell>
        </row>
        <row r="382">
          <cell r="C382" t="str">
            <v>List gypsum profil</v>
          </cell>
          <cell r="D382" t="str">
            <v>m'</v>
          </cell>
          <cell r="E382">
            <v>15800</v>
          </cell>
        </row>
        <row r="383">
          <cell r="C383" t="str">
            <v>Listplank GRC lebar 20 cm</v>
          </cell>
          <cell r="D383" t="str">
            <v>m'</v>
          </cell>
          <cell r="E383">
            <v>21000</v>
          </cell>
        </row>
        <row r="384">
          <cell r="C384" t="str">
            <v>Listplank GRC lebar 30 cm</v>
          </cell>
          <cell r="D384" t="str">
            <v>m'</v>
          </cell>
          <cell r="E384">
            <v>23000</v>
          </cell>
        </row>
        <row r="385">
          <cell r="C385" t="str">
            <v>Main tee</v>
          </cell>
          <cell r="D385" t="str">
            <v>batang</v>
          </cell>
          <cell r="E385">
            <v>34000</v>
          </cell>
        </row>
        <row r="386">
          <cell r="C386" t="str">
            <v>Papan semen</v>
          </cell>
          <cell r="D386" t="str">
            <v>m2</v>
          </cell>
          <cell r="E386">
            <v>45000</v>
          </cell>
        </row>
        <row r="387">
          <cell r="C387" t="str">
            <v>Pelat  asbes  tebal 3,5 mm</v>
          </cell>
          <cell r="D387" t="str">
            <v>lembar</v>
          </cell>
          <cell r="E387">
            <v>62400</v>
          </cell>
        </row>
        <row r="388">
          <cell r="C388" t="str">
            <v>Pelat  asbes  tebal 4 mm</v>
          </cell>
          <cell r="D388" t="str">
            <v>lembar</v>
          </cell>
          <cell r="E388">
            <v>69800</v>
          </cell>
        </row>
        <row r="389">
          <cell r="C389" t="str">
            <v>Plafon akustik 30x30 cm</v>
          </cell>
          <cell r="D389" t="str">
            <v>lembar</v>
          </cell>
          <cell r="E389">
            <v>6200</v>
          </cell>
        </row>
        <row r="390">
          <cell r="C390" t="str">
            <v>Plafon akustik 30x60 cm</v>
          </cell>
          <cell r="D390" t="str">
            <v>lembar</v>
          </cell>
          <cell r="E390">
            <v>13900</v>
          </cell>
        </row>
        <row r="391">
          <cell r="C391" t="str">
            <v>Plafon akustik 60x120 cm</v>
          </cell>
          <cell r="D391" t="str">
            <v>lembar</v>
          </cell>
          <cell r="E391">
            <v>24000</v>
          </cell>
        </row>
        <row r="392">
          <cell r="C392" t="str">
            <v>MATERIAL PENUTUP LANTAI DAN DINDING</v>
          </cell>
        </row>
        <row r="393">
          <cell r="C393" t="str">
            <v>Bata Ekspose Tempel warna natural 8x24x2 cm</v>
          </cell>
          <cell r="D393" t="str">
            <v>m'</v>
          </cell>
          <cell r="E393">
            <v>125000</v>
          </cell>
        </row>
        <row r="394">
          <cell r="C394" t="str">
            <v>Bata tempel</v>
          </cell>
          <cell r="D394" t="str">
            <v>buah</v>
          </cell>
          <cell r="E394">
            <v>2500</v>
          </cell>
        </row>
        <row r="395">
          <cell r="C395" t="str">
            <v>Batako 20x40x10 cm</v>
          </cell>
          <cell r="D395" t="str">
            <v>buah</v>
          </cell>
          <cell r="E395">
            <v>3000</v>
          </cell>
        </row>
        <row r="396">
          <cell r="C396" t="str">
            <v>Batu andesit  30x30 t=3cm</v>
          </cell>
          <cell r="D396" t="str">
            <v>m2</v>
          </cell>
          <cell r="E396">
            <v>165000</v>
          </cell>
        </row>
        <row r="397">
          <cell r="C397" t="str">
            <v>Batu andesit  30x30 t=5cm</v>
          </cell>
          <cell r="D397" t="str">
            <v>m2</v>
          </cell>
          <cell r="E397">
            <v>265000</v>
          </cell>
        </row>
        <row r="398">
          <cell r="C398" t="str">
            <v>Batu paras</v>
          </cell>
          <cell r="D398" t="str">
            <v>m2</v>
          </cell>
          <cell r="E398">
            <v>125000</v>
          </cell>
        </row>
        <row r="399">
          <cell r="C399" t="str">
            <v>Batu paros</v>
          </cell>
          <cell r="D399" t="str">
            <v>m2</v>
          </cell>
          <cell r="E399">
            <v>131600</v>
          </cell>
        </row>
        <row r="400">
          <cell r="C400" t="str">
            <v>Batu tempel hitam</v>
          </cell>
          <cell r="D400" t="str">
            <v>m2</v>
          </cell>
          <cell r="E400">
            <v>110000</v>
          </cell>
        </row>
        <row r="401">
          <cell r="C401" t="str">
            <v>Floor hardener</v>
          </cell>
          <cell r="D401" t="str">
            <v>kg</v>
          </cell>
          <cell r="E401">
            <v>5000</v>
          </cell>
        </row>
        <row r="402">
          <cell r="C402" t="str">
            <v>Flooring Kayu Kruing   1,5x13,5x60 cm</v>
          </cell>
          <cell r="D402" t="str">
            <v>m2</v>
          </cell>
          <cell r="E402">
            <v>195000</v>
          </cell>
        </row>
        <row r="403">
          <cell r="C403" t="str">
            <v>Flooring Kayu Merbau 1,5x9x30cm</v>
          </cell>
          <cell r="D403" t="str">
            <v>m2</v>
          </cell>
          <cell r="E403">
            <v>420000</v>
          </cell>
        </row>
        <row r="404">
          <cell r="C404" t="str">
            <v>Flooring Kayu Sonokeling Grade B  1,5x9x30cm</v>
          </cell>
          <cell r="D404" t="str">
            <v>m2</v>
          </cell>
          <cell r="E404">
            <v>420000</v>
          </cell>
        </row>
        <row r="405">
          <cell r="C405" t="str">
            <v>Granit  bakar 10x10, t=2cm</v>
          </cell>
          <cell r="D405" t="str">
            <v>m2</v>
          </cell>
          <cell r="E405">
            <v>275000</v>
          </cell>
        </row>
        <row r="406">
          <cell r="C406" t="str">
            <v>Granit  bakar 30x30, t=2cm</v>
          </cell>
          <cell r="D406" t="str">
            <v>m2</v>
          </cell>
          <cell r="E406">
            <v>315000</v>
          </cell>
        </row>
        <row r="407">
          <cell r="C407" t="str">
            <v>Granit  tile unpolish /  anti skid</v>
          </cell>
          <cell r="D407" t="str">
            <v>m2</v>
          </cell>
          <cell r="E407">
            <v>220100</v>
          </cell>
        </row>
        <row r="408">
          <cell r="C408" t="str">
            <v>Granit tile 30x30 cm (double loading)</v>
          </cell>
          <cell r="D408" t="str">
            <v>buah</v>
          </cell>
          <cell r="E408">
            <v>27700</v>
          </cell>
        </row>
        <row r="409">
          <cell r="C409" t="str">
            <v>Granit tile 40x40 cm (double loading)</v>
          </cell>
          <cell r="D409" t="str">
            <v>buah</v>
          </cell>
          <cell r="E409">
            <v>39200</v>
          </cell>
        </row>
        <row r="410">
          <cell r="C410" t="str">
            <v>Granit tile 60x60 cm (double loading)</v>
          </cell>
          <cell r="D410" t="str">
            <v>buah</v>
          </cell>
          <cell r="E410">
            <v>92800</v>
          </cell>
        </row>
        <row r="411">
          <cell r="C411" t="str">
            <v>Granito  30 x  30 cm</v>
          </cell>
          <cell r="D411" t="str">
            <v>m2</v>
          </cell>
          <cell r="E411">
            <v>326400</v>
          </cell>
        </row>
        <row r="412">
          <cell r="C412" t="str">
            <v>Granito  40 x  40 cm</v>
          </cell>
          <cell r="D412" t="str">
            <v>m2</v>
          </cell>
          <cell r="E412">
            <v>242500</v>
          </cell>
        </row>
        <row r="413">
          <cell r="C413" t="str">
            <v>Guiding Block Warna t  =  6 cm</v>
          </cell>
          <cell r="D413" t="str">
            <v>m2</v>
          </cell>
          <cell r="E413">
            <v>330600</v>
          </cell>
        </row>
        <row r="414">
          <cell r="C414" t="str">
            <v>Homogenous tile 30x30 cm</v>
          </cell>
          <cell r="D414" t="str">
            <v>buah</v>
          </cell>
          <cell r="E414">
            <v>20000</v>
          </cell>
        </row>
        <row r="415">
          <cell r="C415" t="str">
            <v>Homogenous tile 40x40 cm</v>
          </cell>
          <cell r="D415" t="str">
            <v>buah</v>
          </cell>
          <cell r="E415">
            <v>30000</v>
          </cell>
        </row>
        <row r="416">
          <cell r="C416" t="str">
            <v>Homogenous tile 60x60 cm</v>
          </cell>
          <cell r="D416" t="str">
            <v>buah</v>
          </cell>
          <cell r="E416">
            <v>50000</v>
          </cell>
        </row>
        <row r="417">
          <cell r="C417" t="str">
            <v>Homogenous tile dinding 30x30 cm</v>
          </cell>
          <cell r="D417" t="str">
            <v>buah</v>
          </cell>
          <cell r="E417">
            <v>22000</v>
          </cell>
        </row>
        <row r="418">
          <cell r="C418" t="str">
            <v>Homogenous tile dinding 40x40 cm</v>
          </cell>
          <cell r="D418" t="str">
            <v>buah</v>
          </cell>
          <cell r="E418">
            <v>30000</v>
          </cell>
        </row>
        <row r="419">
          <cell r="C419" t="str">
            <v>Homogenous tile dinding 60x60 cm</v>
          </cell>
          <cell r="D419" t="str">
            <v>buah</v>
          </cell>
          <cell r="E419">
            <v>35000</v>
          </cell>
        </row>
        <row r="420">
          <cell r="C420" t="str">
            <v>Karpet</v>
          </cell>
          <cell r="D420" t="str">
            <v>m2</v>
          </cell>
          <cell r="E420">
            <v>45000</v>
          </cell>
        </row>
        <row r="421">
          <cell r="C421" t="str">
            <v>Keramik  20  x 25  cm</v>
          </cell>
          <cell r="D421" t="str">
            <v>buah</v>
          </cell>
          <cell r="E421">
            <v>2400</v>
          </cell>
        </row>
        <row r="422">
          <cell r="C422" t="str">
            <v>Keramik 10 x  20 cm</v>
          </cell>
          <cell r="D422" t="str">
            <v>buah</v>
          </cell>
          <cell r="E422">
            <v>2300</v>
          </cell>
        </row>
        <row r="423">
          <cell r="C423" t="str">
            <v>Keramik 20x20 cm</v>
          </cell>
          <cell r="D423" t="str">
            <v>buah</v>
          </cell>
          <cell r="E423">
            <v>2200</v>
          </cell>
        </row>
        <row r="424">
          <cell r="C424" t="str">
            <v>Keramik 25 x  25 cm</v>
          </cell>
          <cell r="D424" t="str">
            <v>buah</v>
          </cell>
          <cell r="E424">
            <v>3100</v>
          </cell>
        </row>
        <row r="425">
          <cell r="C425" t="str">
            <v>Keramik 30x30 cm</v>
          </cell>
          <cell r="D425" t="str">
            <v>buah</v>
          </cell>
          <cell r="E425">
            <v>4000</v>
          </cell>
        </row>
        <row r="426">
          <cell r="C426" t="str">
            <v>Keramik 40x40 cm</v>
          </cell>
          <cell r="D426" t="str">
            <v>buah</v>
          </cell>
          <cell r="E426">
            <v>8100</v>
          </cell>
        </row>
        <row r="427">
          <cell r="C427" t="str">
            <v>Keramik 60x60 cm</v>
          </cell>
          <cell r="D427" t="str">
            <v>buah</v>
          </cell>
          <cell r="E427">
            <v>12000</v>
          </cell>
        </row>
        <row r="428">
          <cell r="C428" t="str">
            <v>Keramik artistik 10x10 cm</v>
          </cell>
          <cell r="D428" t="str">
            <v>buah</v>
          </cell>
          <cell r="E428">
            <v>1500</v>
          </cell>
        </row>
        <row r="429">
          <cell r="C429" t="str">
            <v>Keramik artistik 20x20 cm</v>
          </cell>
          <cell r="D429" t="str">
            <v>buah</v>
          </cell>
          <cell r="E429">
            <v>2000</v>
          </cell>
        </row>
        <row r="430">
          <cell r="C430" t="str">
            <v>Keramik artistik 30x30 cm</v>
          </cell>
          <cell r="D430" t="str">
            <v>buah</v>
          </cell>
          <cell r="E430">
            <v>3000</v>
          </cell>
        </row>
        <row r="431">
          <cell r="C431" t="str">
            <v>Keramik artistik 40x40 cm</v>
          </cell>
          <cell r="D431" t="str">
            <v>buah</v>
          </cell>
          <cell r="E431">
            <v>4000</v>
          </cell>
        </row>
        <row r="432">
          <cell r="C432" t="str">
            <v>Keramik artistik 8x8 cm</v>
          </cell>
          <cell r="D432" t="str">
            <v>buah</v>
          </cell>
          <cell r="E432">
            <v>1000</v>
          </cell>
        </row>
        <row r="433">
          <cell r="C433" t="str">
            <v>Keramik cuting 50x50</v>
          </cell>
          <cell r="D433" t="str">
            <v>buah</v>
          </cell>
          <cell r="E433">
            <v>27500</v>
          </cell>
        </row>
        <row r="434">
          <cell r="C434" t="str">
            <v>Keramik dinding 10x20 cm</v>
          </cell>
          <cell r="D434" t="str">
            <v>buah</v>
          </cell>
          <cell r="E434">
            <v>2000</v>
          </cell>
        </row>
        <row r="435">
          <cell r="C435" t="str">
            <v>Keramik dinding 20x20 cm</v>
          </cell>
          <cell r="D435" t="str">
            <v>buah</v>
          </cell>
          <cell r="E435">
            <v>3000</v>
          </cell>
        </row>
        <row r="436">
          <cell r="C436" t="str">
            <v>Keramik dinding artistik 10x20 cm</v>
          </cell>
          <cell r="D436" t="str">
            <v>buah</v>
          </cell>
          <cell r="E436">
            <v>2500</v>
          </cell>
        </row>
        <row r="437">
          <cell r="C437" t="str">
            <v>Keramik dinding artistik 5x20 cm</v>
          </cell>
          <cell r="D437" t="str">
            <v>buah</v>
          </cell>
          <cell r="E437">
            <v>2000</v>
          </cell>
        </row>
        <row r="438">
          <cell r="C438" t="str">
            <v>Lamparquet  Kayu Merbau 1x6x20cm</v>
          </cell>
          <cell r="D438" t="str">
            <v>m2</v>
          </cell>
          <cell r="E438">
            <v>190000</v>
          </cell>
        </row>
        <row r="439">
          <cell r="C439" t="str">
            <v>Lamparquet  Kayu Merbau 1x9x20cm</v>
          </cell>
          <cell r="D439" t="str">
            <v>m2</v>
          </cell>
          <cell r="E439">
            <v>200000</v>
          </cell>
        </row>
        <row r="440">
          <cell r="C440" t="str">
            <v>Lantai engineering wood</v>
          </cell>
          <cell r="D440" t="str">
            <v>m2</v>
          </cell>
          <cell r="E440">
            <v>200000</v>
          </cell>
        </row>
        <row r="441">
          <cell r="C441" t="str">
            <v>Lantai Parket  Jati grade A   1,2x5x17 cm</v>
          </cell>
          <cell r="D441" t="str">
            <v>m2</v>
          </cell>
          <cell r="E441">
            <v>175000</v>
          </cell>
        </row>
        <row r="442">
          <cell r="C442" t="str">
            <v>Lantai Parket  Jati grade A   1,2x5x20cm</v>
          </cell>
          <cell r="D442" t="str">
            <v>m2</v>
          </cell>
          <cell r="E442">
            <v>222000</v>
          </cell>
        </row>
        <row r="443">
          <cell r="C443" t="str">
            <v>Lantai Parket  Jati grade A   1,2x5x25 cm</v>
          </cell>
          <cell r="D443" t="str">
            <v>m2</v>
          </cell>
          <cell r="E443">
            <v>250000</v>
          </cell>
        </row>
        <row r="444">
          <cell r="C444" t="str">
            <v>Lantai Parket  Jati grade A   1,2x5x30 cm</v>
          </cell>
          <cell r="D444" t="str">
            <v>m2</v>
          </cell>
          <cell r="E444">
            <v>280000</v>
          </cell>
        </row>
        <row r="445">
          <cell r="C445" t="str">
            <v>Lantai Parket  Jati grade B   1,2x5x17 cm</v>
          </cell>
          <cell r="D445" t="str">
            <v>m2</v>
          </cell>
          <cell r="E445">
            <v>160000</v>
          </cell>
        </row>
        <row r="446">
          <cell r="C446" t="str">
            <v>Lantai Parket  Jati grade B   1,2x5x20cm</v>
          </cell>
          <cell r="D446" t="str">
            <v>m2</v>
          </cell>
          <cell r="E446">
            <v>195000</v>
          </cell>
        </row>
        <row r="447">
          <cell r="C447" t="str">
            <v>Lantai Parket  Jati grade B   1,2x5x25 cm</v>
          </cell>
          <cell r="D447" t="str">
            <v>m2</v>
          </cell>
          <cell r="E447">
            <v>210000</v>
          </cell>
        </row>
        <row r="448">
          <cell r="C448" t="str">
            <v>Lantai Parket  Jati grade B   1,2x5x30 cm</v>
          </cell>
          <cell r="D448" t="str">
            <v>m2</v>
          </cell>
          <cell r="E448">
            <v>250000</v>
          </cell>
        </row>
        <row r="449">
          <cell r="C449" t="str">
            <v>Lantai Parket  Jati grade C   1,2x5x20cm</v>
          </cell>
          <cell r="D449" t="str">
            <v>m2</v>
          </cell>
          <cell r="E449">
            <v>140000</v>
          </cell>
        </row>
        <row r="450">
          <cell r="C450" t="str">
            <v>Lantai Parket  Jati grade C   1,2x5x25 cm</v>
          </cell>
          <cell r="D450" t="str">
            <v>m2</v>
          </cell>
          <cell r="E450">
            <v>150000</v>
          </cell>
        </row>
        <row r="451">
          <cell r="C451" t="str">
            <v>Lantai Parket  Jati grade C   1,2x5x30 cm</v>
          </cell>
          <cell r="D451" t="str">
            <v>m2</v>
          </cell>
          <cell r="E451">
            <v>160000</v>
          </cell>
        </row>
        <row r="452">
          <cell r="C452" t="str">
            <v>Lem</v>
          </cell>
          <cell r="D452" t="str">
            <v>kg</v>
          </cell>
          <cell r="E452">
            <v>60000</v>
          </cell>
        </row>
        <row r="453">
          <cell r="C453" t="str">
            <v>Marmer</v>
          </cell>
          <cell r="D453" t="str">
            <v>buah</v>
          </cell>
          <cell r="E453">
            <v>800000</v>
          </cell>
        </row>
        <row r="454">
          <cell r="C454" t="str">
            <v>Marmer</v>
          </cell>
          <cell r="D454" t="str">
            <v>m2</v>
          </cell>
          <cell r="E454">
            <v>492600</v>
          </cell>
        </row>
        <row r="455">
          <cell r="C455" t="str">
            <v>Mozaik porselen 10 x  20 cm</v>
          </cell>
          <cell r="D455" t="str">
            <v>m2</v>
          </cell>
          <cell r="E455">
            <v>73400</v>
          </cell>
        </row>
        <row r="456">
          <cell r="C456" t="str">
            <v>Mozaik porselen 15 x  15 cm</v>
          </cell>
          <cell r="D456" t="str">
            <v>m2</v>
          </cell>
          <cell r="E456">
            <v>74400</v>
          </cell>
        </row>
        <row r="457">
          <cell r="C457" t="str">
            <v>Mozaik porselen 20 x  20 cm</v>
          </cell>
          <cell r="D457" t="str">
            <v>m2</v>
          </cell>
          <cell r="E457">
            <v>75400</v>
          </cell>
        </row>
        <row r="458">
          <cell r="C458" t="str">
            <v>Mozaik porselen 20 x  25 cm</v>
          </cell>
          <cell r="D458" t="str">
            <v>m2</v>
          </cell>
          <cell r="E458">
            <v>75400</v>
          </cell>
        </row>
        <row r="459">
          <cell r="C459" t="str">
            <v>Parquet kayu solid</v>
          </cell>
          <cell r="D459" t="str">
            <v>m2</v>
          </cell>
          <cell r="E459">
            <v>306600</v>
          </cell>
        </row>
        <row r="460">
          <cell r="C460" t="str">
            <v>Plint  Kayu 10 cm</v>
          </cell>
          <cell r="D460" t="str">
            <v>buah</v>
          </cell>
          <cell r="E460">
            <v>85000</v>
          </cell>
        </row>
        <row r="461">
          <cell r="C461" t="str">
            <v>Plint  keramik 10 x  20 cm</v>
          </cell>
          <cell r="D461" t="str">
            <v>buah</v>
          </cell>
          <cell r="E461">
            <v>8200</v>
          </cell>
        </row>
        <row r="462">
          <cell r="C462" t="str">
            <v>Plint  keramik 5 x  20 cm</v>
          </cell>
          <cell r="D462" t="str">
            <v>buah</v>
          </cell>
          <cell r="E462">
            <v>3400</v>
          </cell>
        </row>
        <row r="463">
          <cell r="C463" t="str">
            <v>Plint granit 10 cm x 40 cm</v>
          </cell>
          <cell r="D463" t="str">
            <v>buah</v>
          </cell>
          <cell r="E463">
            <v>24000</v>
          </cell>
        </row>
        <row r="464">
          <cell r="C464" t="str">
            <v>Plint granit 10cm x 30cm</v>
          </cell>
          <cell r="D464" t="str">
            <v>buah</v>
          </cell>
          <cell r="E464">
            <v>22600</v>
          </cell>
        </row>
        <row r="465">
          <cell r="C465" t="str">
            <v>Plint homogenous tile uk. 10-15x30 cm</v>
          </cell>
          <cell r="D465" t="str">
            <v>buah</v>
          </cell>
          <cell r="E465">
            <v>5000</v>
          </cell>
        </row>
        <row r="466">
          <cell r="C466" t="str">
            <v>Plint homogenous tile uk. 10-15x40 cm</v>
          </cell>
          <cell r="D466" t="str">
            <v>buah</v>
          </cell>
          <cell r="E466">
            <v>7000</v>
          </cell>
        </row>
        <row r="467">
          <cell r="C467" t="str">
            <v>Plint homogenous tile uk. 10-15x60 cm</v>
          </cell>
          <cell r="D467" t="str">
            <v>buah</v>
          </cell>
          <cell r="E467">
            <v>10000</v>
          </cell>
        </row>
        <row r="468">
          <cell r="C468" t="str">
            <v>Plint internal cove uk. 5x5x20 cm</v>
          </cell>
          <cell r="D468" t="str">
            <v>buah</v>
          </cell>
          <cell r="E468">
            <v>5000</v>
          </cell>
        </row>
        <row r="469">
          <cell r="C469" t="str">
            <v>Plint keramik  10  x 30  cm</v>
          </cell>
          <cell r="D469" t="str">
            <v>buah</v>
          </cell>
          <cell r="E469">
            <v>15300</v>
          </cell>
        </row>
        <row r="470">
          <cell r="C470" t="str">
            <v>Plint keramik uk. 10-15x20 cm</v>
          </cell>
          <cell r="D470" t="str">
            <v>buah</v>
          </cell>
          <cell r="E470">
            <v>2000</v>
          </cell>
        </row>
        <row r="471">
          <cell r="C471" t="str">
            <v>Plint keramik uk. 10-15x30 cm</v>
          </cell>
          <cell r="D471" t="str">
            <v>buah</v>
          </cell>
          <cell r="E471">
            <v>3000</v>
          </cell>
        </row>
        <row r="472">
          <cell r="C472" t="str">
            <v>Plint keramik uk. 10-15x40 cm</v>
          </cell>
          <cell r="D472" t="str">
            <v>buah</v>
          </cell>
          <cell r="E472">
            <v>4000</v>
          </cell>
        </row>
        <row r="473">
          <cell r="C473" t="str">
            <v>Plint keramik uk. 10-15x60 cm</v>
          </cell>
          <cell r="D473" t="str">
            <v>buah</v>
          </cell>
          <cell r="E473">
            <v>5000</v>
          </cell>
        </row>
        <row r="474">
          <cell r="C474" t="str">
            <v>Plint teralux kerang uk. 10-15x30 cm</v>
          </cell>
          <cell r="D474" t="str">
            <v>buah</v>
          </cell>
          <cell r="E474">
            <v>2000</v>
          </cell>
        </row>
        <row r="475">
          <cell r="C475" t="str">
            <v>Plint teralux kerang uk. 10-15x40 cm</v>
          </cell>
          <cell r="D475" t="str">
            <v>buah</v>
          </cell>
          <cell r="E475">
            <v>3000</v>
          </cell>
        </row>
        <row r="476">
          <cell r="C476" t="str">
            <v>Plint teralux kerang uk. 10-15x60 cm</v>
          </cell>
          <cell r="D476" t="str">
            <v>buah</v>
          </cell>
          <cell r="E476">
            <v>4000</v>
          </cell>
        </row>
        <row r="477">
          <cell r="C477" t="str">
            <v>Plint teralux marmer uk. 10-15x30 cm</v>
          </cell>
          <cell r="D477" t="str">
            <v>buah</v>
          </cell>
          <cell r="E477">
            <v>2500</v>
          </cell>
        </row>
        <row r="478">
          <cell r="C478" t="str">
            <v>Plint teralux marmer uk. 10-15x40 cm</v>
          </cell>
          <cell r="D478" t="str">
            <v>buah</v>
          </cell>
          <cell r="E478">
            <v>3000</v>
          </cell>
        </row>
        <row r="479">
          <cell r="C479" t="str">
            <v>Plint teralux marmer uk. 10-15x60 cm</v>
          </cell>
          <cell r="D479" t="str">
            <v>buah</v>
          </cell>
          <cell r="E479">
            <v>4000</v>
          </cell>
        </row>
        <row r="480">
          <cell r="C480" t="str">
            <v>Plint ubin granit uk. 10-15x30 cm</v>
          </cell>
          <cell r="D480" t="str">
            <v>buah</v>
          </cell>
          <cell r="E480">
            <v>6000</v>
          </cell>
        </row>
        <row r="481">
          <cell r="C481" t="str">
            <v>Plint ubin granit uk. 10-15x40 cm</v>
          </cell>
          <cell r="D481" t="str">
            <v>buah</v>
          </cell>
          <cell r="E481">
            <v>8000</v>
          </cell>
        </row>
        <row r="482">
          <cell r="C482" t="str">
            <v>Plint ubin granit uk. 10-15x60 cm</v>
          </cell>
          <cell r="D482" t="str">
            <v>buah</v>
          </cell>
          <cell r="E482">
            <v>10000</v>
          </cell>
        </row>
        <row r="483">
          <cell r="C483" t="str">
            <v>Plint ubin PC abu-abu uk. 10-15x20 cm</v>
          </cell>
          <cell r="D483" t="str">
            <v>buah</v>
          </cell>
          <cell r="E483">
            <v>1000</v>
          </cell>
        </row>
        <row r="484">
          <cell r="C484" t="str">
            <v>Plint ubin PC abu-abu uk. 10-15x30 cm</v>
          </cell>
          <cell r="D484" t="str">
            <v>buah</v>
          </cell>
          <cell r="E484">
            <v>1500</v>
          </cell>
        </row>
        <row r="485">
          <cell r="C485" t="str">
            <v>Plint ubin PC abu-abu uk. 10-15x40 cm</v>
          </cell>
          <cell r="D485" t="str">
            <v>buah</v>
          </cell>
          <cell r="E485">
            <v>2000</v>
          </cell>
        </row>
        <row r="486">
          <cell r="C486" t="str">
            <v>Plint ubin PC abu-abu uk. 10-15x60 cm</v>
          </cell>
          <cell r="D486" t="str">
            <v>buah</v>
          </cell>
          <cell r="E486">
            <v>2500</v>
          </cell>
        </row>
        <row r="487">
          <cell r="C487" t="str">
            <v>Plint ubin teraso uk. 10-15x30 cm</v>
          </cell>
          <cell r="D487" t="str">
            <v>buah</v>
          </cell>
          <cell r="E487">
            <v>4000</v>
          </cell>
        </row>
        <row r="488">
          <cell r="C488" t="str">
            <v>Plint ubin teraso uk. 10-15x40 cm</v>
          </cell>
          <cell r="D488" t="str">
            <v>buah</v>
          </cell>
          <cell r="E488">
            <v>6000</v>
          </cell>
        </row>
        <row r="489">
          <cell r="C489" t="str">
            <v>Plint ubin warna uk. 10-15x20 cm</v>
          </cell>
          <cell r="D489" t="str">
            <v>buah</v>
          </cell>
          <cell r="E489">
            <v>1500</v>
          </cell>
        </row>
        <row r="490">
          <cell r="C490" t="str">
            <v>Plint ubin warna uk. 10-15x30 cm</v>
          </cell>
          <cell r="D490" t="str">
            <v>buah</v>
          </cell>
          <cell r="E490">
            <v>2000</v>
          </cell>
        </row>
        <row r="491">
          <cell r="C491" t="str">
            <v>Plint ubin warna uk. 10-15x40 cm</v>
          </cell>
          <cell r="D491" t="str">
            <v>buah</v>
          </cell>
          <cell r="E491">
            <v>3000</v>
          </cell>
        </row>
        <row r="492">
          <cell r="C492" t="str">
            <v>Plint ubin warna uk. 10-15x60 cm</v>
          </cell>
          <cell r="D492" t="str">
            <v>buah</v>
          </cell>
          <cell r="E492">
            <v>4500</v>
          </cell>
        </row>
        <row r="493">
          <cell r="C493" t="str">
            <v>Porselen 10x20 cm</v>
          </cell>
          <cell r="D493" t="str">
            <v>buah</v>
          </cell>
          <cell r="E493">
            <v>2000</v>
          </cell>
        </row>
        <row r="494">
          <cell r="C494" t="str">
            <v>Porselen 11x11 cm</v>
          </cell>
          <cell r="D494" t="str">
            <v>buah</v>
          </cell>
          <cell r="E494">
            <v>1000</v>
          </cell>
        </row>
        <row r="495">
          <cell r="C495" t="str">
            <v>Porselen 11x11 cm</v>
          </cell>
          <cell r="D495" t="str">
            <v>dus</v>
          </cell>
          <cell r="E495">
            <v>83000</v>
          </cell>
        </row>
        <row r="496">
          <cell r="C496" t="str">
            <v>Porselen 20x20 cm</v>
          </cell>
          <cell r="D496" t="str">
            <v>buah</v>
          </cell>
          <cell r="E496">
            <v>4000</v>
          </cell>
        </row>
        <row r="497">
          <cell r="C497" t="str">
            <v>Tangga Papan</v>
          </cell>
          <cell r="D497" t="str">
            <v>m2</v>
          </cell>
          <cell r="E497">
            <v>160000</v>
          </cell>
        </row>
        <row r="498">
          <cell r="C498" t="str">
            <v>Tangga Parquet  /  Flooring</v>
          </cell>
          <cell r="D498" t="str">
            <v>m2</v>
          </cell>
          <cell r="E498">
            <v>180000</v>
          </cell>
        </row>
        <row r="499">
          <cell r="C499" t="str">
            <v>Tegel plint, PC  abu-abu 15 x  20 cm</v>
          </cell>
          <cell r="D499" t="str">
            <v>buah</v>
          </cell>
          <cell r="E499">
            <v>6100</v>
          </cell>
        </row>
        <row r="500">
          <cell r="C500" t="str">
            <v>Tegel plint, PC  warna 10 x  20 cm</v>
          </cell>
          <cell r="D500" t="str">
            <v>buah</v>
          </cell>
          <cell r="E500">
            <v>5300</v>
          </cell>
        </row>
        <row r="501">
          <cell r="C501" t="str">
            <v>Teraso cor</v>
          </cell>
          <cell r="D501" t="str">
            <v>m3</v>
          </cell>
          <cell r="E501">
            <v>3500000</v>
          </cell>
        </row>
        <row r="502">
          <cell r="C502" t="str">
            <v>Ubin granit 30x30 cm</v>
          </cell>
          <cell r="D502" t="str">
            <v>buah</v>
          </cell>
          <cell r="E502">
            <v>14200</v>
          </cell>
        </row>
        <row r="503">
          <cell r="C503" t="str">
            <v>Ubin granit 40x40 cm</v>
          </cell>
          <cell r="D503" t="str">
            <v>buah</v>
          </cell>
          <cell r="E503">
            <v>20000</v>
          </cell>
        </row>
        <row r="504">
          <cell r="C504" t="str">
            <v>Ubin granit 60x60 cm</v>
          </cell>
          <cell r="D504" t="str">
            <v>buah</v>
          </cell>
          <cell r="E504">
            <v>30000</v>
          </cell>
        </row>
        <row r="505">
          <cell r="C505" t="str">
            <v>Ubin PC abu-abu 20x20 cm</v>
          </cell>
          <cell r="D505" t="str">
            <v>buah</v>
          </cell>
          <cell r="E505">
            <v>2000</v>
          </cell>
        </row>
        <row r="506">
          <cell r="C506" t="str">
            <v>Ubin PC abu-abu 30x30 cm</v>
          </cell>
          <cell r="D506" t="str">
            <v>buah</v>
          </cell>
          <cell r="E506">
            <v>3400</v>
          </cell>
        </row>
        <row r="507">
          <cell r="C507" t="str">
            <v>Ubin PC abu-abu 40x40 cm</v>
          </cell>
          <cell r="D507" t="str">
            <v>buah</v>
          </cell>
          <cell r="E507">
            <v>4600</v>
          </cell>
        </row>
        <row r="508">
          <cell r="C508" t="str">
            <v>Ubin PC abu-abu 60x60 cm</v>
          </cell>
          <cell r="D508" t="str">
            <v>buah</v>
          </cell>
          <cell r="E508">
            <v>6000</v>
          </cell>
        </row>
        <row r="509">
          <cell r="C509" t="str">
            <v>Ubin porselen lokal 11 x  11 putih</v>
          </cell>
          <cell r="D509" t="str">
            <v>dos</v>
          </cell>
          <cell r="E509">
            <v>43800</v>
          </cell>
        </row>
        <row r="510">
          <cell r="C510" t="str">
            <v>Ubin porselen lokal 11 x  11 warna</v>
          </cell>
          <cell r="D510" t="str">
            <v>dos</v>
          </cell>
          <cell r="E510">
            <v>46900</v>
          </cell>
        </row>
        <row r="511">
          <cell r="C511" t="str">
            <v>Ubin porselen lokal 15 x  15 putih</v>
          </cell>
          <cell r="D511" t="str">
            <v>dos</v>
          </cell>
          <cell r="E511">
            <v>48400</v>
          </cell>
        </row>
        <row r="512">
          <cell r="C512" t="str">
            <v>Ubin porselen lokal 15 x  15 warna</v>
          </cell>
          <cell r="D512" t="str">
            <v>dos</v>
          </cell>
          <cell r="E512">
            <v>49900</v>
          </cell>
        </row>
        <row r="513">
          <cell r="C513" t="str">
            <v>Ubin teralux marmer 30x30 cm</v>
          </cell>
          <cell r="D513" t="str">
            <v>buah</v>
          </cell>
          <cell r="E513">
            <v>45000</v>
          </cell>
        </row>
        <row r="514">
          <cell r="C514" t="str">
            <v>Ubin teralux marmer 40x40 cm</v>
          </cell>
          <cell r="D514" t="str">
            <v>buah</v>
          </cell>
          <cell r="E514">
            <v>60000</v>
          </cell>
        </row>
        <row r="515">
          <cell r="C515" t="str">
            <v>Ubin teralux marmer 60x60 cm</v>
          </cell>
          <cell r="D515" t="str">
            <v>buah</v>
          </cell>
          <cell r="E515">
            <v>70000</v>
          </cell>
        </row>
        <row r="516">
          <cell r="C516" t="str">
            <v>Ubin teraso 30x30 cm</v>
          </cell>
          <cell r="D516" t="str">
            <v>buah</v>
          </cell>
          <cell r="E516">
            <v>24000</v>
          </cell>
        </row>
        <row r="517">
          <cell r="C517" t="str">
            <v>Ubin teraso 40x40 cm</v>
          </cell>
          <cell r="D517" t="str">
            <v>buah</v>
          </cell>
          <cell r="E517">
            <v>30000</v>
          </cell>
        </row>
        <row r="518">
          <cell r="C518" t="str">
            <v>Ubin warna 20x20 cm</v>
          </cell>
          <cell r="D518" t="str">
            <v>buah</v>
          </cell>
          <cell r="E518">
            <v>2000</v>
          </cell>
        </row>
        <row r="519">
          <cell r="C519" t="str">
            <v>Ubin warna 30x30 cm</v>
          </cell>
          <cell r="D519" t="str">
            <v>buah</v>
          </cell>
          <cell r="E519">
            <v>4500</v>
          </cell>
        </row>
        <row r="520">
          <cell r="C520" t="str">
            <v>Ubin warna 40x40 cm</v>
          </cell>
          <cell r="D520" t="str">
            <v>buah</v>
          </cell>
          <cell r="E520">
            <v>6000</v>
          </cell>
        </row>
        <row r="521">
          <cell r="C521" t="str">
            <v>Ubin warna 60x60 cm</v>
          </cell>
          <cell r="D521" t="str">
            <v>buah</v>
          </cell>
          <cell r="E521">
            <v>8000</v>
          </cell>
        </row>
        <row r="522">
          <cell r="C522" t="str">
            <v>Underlayer karpet</v>
          </cell>
          <cell r="D522" t="str">
            <v>m2</v>
          </cell>
          <cell r="E522">
            <v>10000</v>
          </cell>
        </row>
        <row r="523">
          <cell r="C523" t="str">
            <v>UPVC decking</v>
          </cell>
          <cell r="D523" t="str">
            <v>m2</v>
          </cell>
          <cell r="E523">
            <v>500000</v>
          </cell>
        </row>
        <row r="524">
          <cell r="C524" t="str">
            <v>Vinyl</v>
          </cell>
          <cell r="D524" t="str">
            <v>buah</v>
          </cell>
          <cell r="E524">
            <v>7000</v>
          </cell>
        </row>
        <row r="525">
          <cell r="C525" t="str">
            <v>MATERIAL BETON DAN ADUKAN PASANGAN</v>
          </cell>
        </row>
        <row r="526">
          <cell r="C526" t="str">
            <v>Additive</v>
          </cell>
          <cell r="D526" t="str">
            <v>liter</v>
          </cell>
          <cell r="E526">
            <v>51600</v>
          </cell>
        </row>
        <row r="527">
          <cell r="C527" t="str">
            <v>Adukan beton berpori (Aggregat  10/20mm) ready mix</v>
          </cell>
          <cell r="D527" t="str">
            <v>m3</v>
          </cell>
          <cell r="E527">
            <v>2250000</v>
          </cell>
        </row>
        <row r="528">
          <cell r="C528" t="str">
            <v>Adukan beton K-100 ready mix</v>
          </cell>
          <cell r="D528" t="str">
            <v>m3</v>
          </cell>
          <cell r="E528">
            <v>788100</v>
          </cell>
        </row>
        <row r="529">
          <cell r="C529" t="str">
            <v>Adukan beton K-125 ready mix</v>
          </cell>
          <cell r="D529" t="str">
            <v>m3</v>
          </cell>
          <cell r="E529">
            <v>805600</v>
          </cell>
        </row>
        <row r="530">
          <cell r="C530" t="str">
            <v>Adukan beton K-175 ready mix</v>
          </cell>
          <cell r="D530" t="str">
            <v>m3</v>
          </cell>
          <cell r="E530">
            <v>848100</v>
          </cell>
        </row>
        <row r="531">
          <cell r="C531" t="str">
            <v>Adukan beton K-200 ready mix</v>
          </cell>
          <cell r="D531" t="str">
            <v>m3</v>
          </cell>
          <cell r="E531">
            <v>869200</v>
          </cell>
        </row>
        <row r="532">
          <cell r="C532" t="str">
            <v>Adukan beton K-225 ready mix</v>
          </cell>
          <cell r="D532" t="str">
            <v>m3</v>
          </cell>
          <cell r="E532">
            <v>887700</v>
          </cell>
        </row>
        <row r="533">
          <cell r="C533" t="str">
            <v>Adukan beton K-250 ready mix</v>
          </cell>
          <cell r="D533" t="str">
            <v>m3</v>
          </cell>
          <cell r="E533">
            <v>911300</v>
          </cell>
        </row>
        <row r="534">
          <cell r="C534" t="str">
            <v>Adukan beton K-275 ready mix</v>
          </cell>
          <cell r="D534" t="str">
            <v>m3</v>
          </cell>
          <cell r="E534">
            <v>937100</v>
          </cell>
        </row>
        <row r="535">
          <cell r="C535" t="str">
            <v>Adukan beton K-300 ready mix</v>
          </cell>
          <cell r="D535" t="str">
            <v>m3</v>
          </cell>
          <cell r="E535">
            <v>961200</v>
          </cell>
        </row>
        <row r="536">
          <cell r="C536" t="str">
            <v>Adukan beton K-350 ready mix</v>
          </cell>
          <cell r="D536" t="str">
            <v>m3</v>
          </cell>
          <cell r="E536">
            <v>1001900</v>
          </cell>
        </row>
        <row r="537">
          <cell r="C537" t="str">
            <v>Adukan beton K-400 ready mix</v>
          </cell>
          <cell r="D537" t="str">
            <v>m3</v>
          </cell>
          <cell r="E537">
            <v>1066100</v>
          </cell>
        </row>
        <row r="538">
          <cell r="C538" t="str">
            <v>Adukan beton K-500 ready mix</v>
          </cell>
          <cell r="D538" t="str">
            <v>m3</v>
          </cell>
          <cell r="E538">
            <v>1152800</v>
          </cell>
        </row>
        <row r="539">
          <cell r="C539" t="str">
            <v>Compound gypsum</v>
          </cell>
          <cell r="D539" t="str">
            <v>kg</v>
          </cell>
          <cell r="E539">
            <v>3500</v>
          </cell>
        </row>
        <row r="540">
          <cell r="C540" t="str">
            <v>Compound hardboard</v>
          </cell>
          <cell r="D540" t="str">
            <v>kg</v>
          </cell>
          <cell r="E540">
            <v>3700</v>
          </cell>
        </row>
        <row r="541">
          <cell r="C541" t="str">
            <v>Curing compound</v>
          </cell>
          <cell r="D541" t="str">
            <v>liter</v>
          </cell>
          <cell r="E541">
            <v>44100</v>
          </cell>
        </row>
        <row r="542">
          <cell r="C542" t="str">
            <v>Flexible waterproofing</v>
          </cell>
          <cell r="D542" t="str">
            <v>kg</v>
          </cell>
          <cell r="E542">
            <v>52400</v>
          </cell>
        </row>
        <row r="543">
          <cell r="C543" t="str">
            <v>Formtie/penjaga jarak bekesting/spacer</v>
          </cell>
          <cell r="D543" t="str">
            <v>buah</v>
          </cell>
          <cell r="E543">
            <v>7000</v>
          </cell>
        </row>
        <row r="544">
          <cell r="C544" t="str">
            <v>Kassa</v>
          </cell>
          <cell r="D544" t="str">
            <v>m'</v>
          </cell>
          <cell r="E544">
            <v>8100</v>
          </cell>
        </row>
        <row r="545">
          <cell r="C545" t="str">
            <v>Kolom beton pracetak panjang 220 cm</v>
          </cell>
          <cell r="D545" t="str">
            <v>batang</v>
          </cell>
          <cell r="E545">
            <v>282000</v>
          </cell>
        </row>
        <row r="546">
          <cell r="C546" t="str">
            <v>Panel beton pracetak 240x40x5 cm</v>
          </cell>
          <cell r="D546" t="str">
            <v>lembar</v>
          </cell>
          <cell r="E546">
            <v>125000</v>
          </cell>
        </row>
        <row r="547">
          <cell r="C547" t="str">
            <v>Paper tape hardboard</v>
          </cell>
          <cell r="D547" t="str">
            <v>m'</v>
          </cell>
          <cell r="E547">
            <v>4800</v>
          </cell>
        </row>
        <row r="548">
          <cell r="C548" t="str">
            <v>Pengisi khusus  rongga nat</v>
          </cell>
          <cell r="D548" t="str">
            <v>kg</v>
          </cell>
          <cell r="E548">
            <v>15500</v>
          </cell>
        </row>
        <row r="549">
          <cell r="C549" t="str">
            <v>Perekat  khusus  penutup dinding</v>
          </cell>
          <cell r="D549" t="str">
            <v>kg</v>
          </cell>
          <cell r="E549">
            <v>21100</v>
          </cell>
        </row>
        <row r="550">
          <cell r="C550" t="str">
            <v>Perekat  khusus  penutup lantai</v>
          </cell>
          <cell r="D550" t="str">
            <v>kg</v>
          </cell>
          <cell r="E550">
            <v>17200</v>
          </cell>
        </row>
        <row r="551">
          <cell r="C551" t="str">
            <v>Semen 40 Kg</v>
          </cell>
          <cell r="D551" t="str">
            <v>zak</v>
          </cell>
          <cell r="E551">
            <v>46600</v>
          </cell>
        </row>
        <row r="552">
          <cell r="C552" t="str">
            <v>Semen 50 Kg</v>
          </cell>
          <cell r="D552" t="str">
            <v>zak</v>
          </cell>
          <cell r="E552">
            <v>58200</v>
          </cell>
        </row>
        <row r="553">
          <cell r="C553" t="str">
            <v>Semen grout</v>
          </cell>
          <cell r="D553" t="str">
            <v>kg</v>
          </cell>
          <cell r="E553">
            <v>6000</v>
          </cell>
        </row>
        <row r="554">
          <cell r="C554" t="str">
            <v>Semen merah</v>
          </cell>
          <cell r="D554" t="str">
            <v>kg</v>
          </cell>
          <cell r="E554">
            <v>15800</v>
          </cell>
        </row>
        <row r="555">
          <cell r="C555" t="str">
            <v>Semen Merk II 40 Kg</v>
          </cell>
          <cell r="D555" t="str">
            <v>zak</v>
          </cell>
          <cell r="E555">
            <v>46500</v>
          </cell>
        </row>
        <row r="556">
          <cell r="C556" t="str">
            <v>Semen Merk II 50 Kg</v>
          </cell>
          <cell r="D556" t="str">
            <v>zak</v>
          </cell>
          <cell r="E556">
            <v>57600</v>
          </cell>
        </row>
        <row r="557">
          <cell r="C557" t="str">
            <v>Semen nat</v>
          </cell>
          <cell r="D557" t="str">
            <v>kg</v>
          </cell>
          <cell r="E557">
            <v>16100</v>
          </cell>
        </row>
        <row r="558">
          <cell r="C558" t="str">
            <v>Semen portland</v>
          </cell>
          <cell r="D558" t="str">
            <v>kg</v>
          </cell>
          <cell r="E558">
            <v>1300</v>
          </cell>
        </row>
        <row r="559">
          <cell r="C559" t="str">
            <v>Semen putih 40 Kg</v>
          </cell>
          <cell r="D559" t="str">
            <v>zak</v>
          </cell>
          <cell r="E559">
            <v>89700</v>
          </cell>
        </row>
        <row r="560">
          <cell r="C560" t="str">
            <v>Semen putih 50 Kg</v>
          </cell>
          <cell r="D560" t="str">
            <v>zak</v>
          </cell>
          <cell r="E560">
            <v>97700</v>
          </cell>
        </row>
        <row r="561">
          <cell r="C561" t="str">
            <v>Semen warna</v>
          </cell>
          <cell r="D561" t="str">
            <v>kg</v>
          </cell>
          <cell r="E561">
            <v>7800</v>
          </cell>
        </row>
        <row r="562">
          <cell r="C562" t="str">
            <v>Waterproofing</v>
          </cell>
          <cell r="D562" t="str">
            <v>kg</v>
          </cell>
          <cell r="E562">
            <v>61200</v>
          </cell>
        </row>
        <row r="563">
          <cell r="C563" t="str">
            <v>MATERIAL CAT</v>
          </cell>
        </row>
        <row r="564">
          <cell r="C564" t="str">
            <v>Cat  anti karat</v>
          </cell>
          <cell r="D564" t="str">
            <v>kg</v>
          </cell>
          <cell r="E564">
            <v>58200</v>
          </cell>
        </row>
        <row r="565">
          <cell r="C565" t="str">
            <v>Cat  besi</v>
          </cell>
          <cell r="D565" t="str">
            <v>kg</v>
          </cell>
          <cell r="E565">
            <v>62800</v>
          </cell>
        </row>
        <row r="566">
          <cell r="C566" t="str">
            <v>Cat  coating</v>
          </cell>
          <cell r="D566" t="str">
            <v>liter</v>
          </cell>
          <cell r="E566">
            <v>75700</v>
          </cell>
        </row>
        <row r="567">
          <cell r="C567" t="str">
            <v>Cat  genteng</v>
          </cell>
          <cell r="D567" t="str">
            <v>kg</v>
          </cell>
          <cell r="E567">
            <v>52800</v>
          </cell>
        </row>
        <row r="568">
          <cell r="C568" t="str">
            <v>Cat  tembok per 20 kg</v>
          </cell>
          <cell r="D568" t="str">
            <v>kg</v>
          </cell>
          <cell r="E568">
            <v>528800</v>
          </cell>
        </row>
        <row r="569">
          <cell r="C569" t="str">
            <v>Cat antara (cat besi)</v>
          </cell>
          <cell r="D569" t="str">
            <v>kg</v>
          </cell>
          <cell r="E569">
            <v>49700</v>
          </cell>
        </row>
        <row r="570">
          <cell r="C570" t="str">
            <v>Cat dasar (cat besi)</v>
          </cell>
          <cell r="D570" t="str">
            <v>kg</v>
          </cell>
          <cell r="E570">
            <v>52300</v>
          </cell>
        </row>
        <row r="571">
          <cell r="C571" t="str">
            <v>Cat dasar (cat kayu)</v>
          </cell>
          <cell r="D571" t="str">
            <v>kg</v>
          </cell>
          <cell r="E571">
            <v>38200</v>
          </cell>
        </row>
        <row r="572">
          <cell r="C572" t="str">
            <v>Cat dasar (cat tembok eksterior)</v>
          </cell>
          <cell r="D572" t="str">
            <v>kg</v>
          </cell>
          <cell r="E572">
            <v>128500</v>
          </cell>
        </row>
        <row r="573">
          <cell r="C573" t="str">
            <v>Cat dasar (cat tembok interior)</v>
          </cell>
          <cell r="D573" t="str">
            <v>kg</v>
          </cell>
          <cell r="E573">
            <v>119100</v>
          </cell>
        </row>
        <row r="574">
          <cell r="C574" t="str">
            <v>Cat epoxy</v>
          </cell>
          <cell r="D574" t="str">
            <v>kg</v>
          </cell>
          <cell r="E574">
            <v>30000</v>
          </cell>
        </row>
        <row r="575">
          <cell r="C575" t="str">
            <v>Cat kedap  air  ( water  base)</v>
          </cell>
          <cell r="D575" t="str">
            <v>kg</v>
          </cell>
          <cell r="E575">
            <v>53300</v>
          </cell>
        </row>
        <row r="576">
          <cell r="C576" t="str">
            <v>Cat penutup (cat besi)</v>
          </cell>
          <cell r="D576" t="str">
            <v>kg</v>
          </cell>
          <cell r="E576">
            <v>54700</v>
          </cell>
        </row>
        <row r="577">
          <cell r="C577" t="str">
            <v>Cat penutup (cat kayu)</v>
          </cell>
          <cell r="D577" t="str">
            <v>kg</v>
          </cell>
          <cell r="E577">
            <v>58500</v>
          </cell>
        </row>
        <row r="578">
          <cell r="C578" t="str">
            <v>Cat penutup (cat tembok eksterior)</v>
          </cell>
          <cell r="D578" t="str">
            <v>kg</v>
          </cell>
          <cell r="E578">
            <v>136600</v>
          </cell>
        </row>
        <row r="579">
          <cell r="C579" t="str">
            <v>Cat penutup (cat tembok interior)</v>
          </cell>
          <cell r="D579" t="str">
            <v>kg</v>
          </cell>
          <cell r="E579">
            <v>130500</v>
          </cell>
        </row>
        <row r="580">
          <cell r="C580" t="str">
            <v>Cat zyncromate</v>
          </cell>
          <cell r="D580" t="str">
            <v>kg</v>
          </cell>
          <cell r="E580">
            <v>26000</v>
          </cell>
        </row>
        <row r="581">
          <cell r="C581" t="str">
            <v>Dempul</v>
          </cell>
          <cell r="D581" t="str">
            <v>kg</v>
          </cell>
          <cell r="E581">
            <v>33500</v>
          </cell>
        </row>
        <row r="582">
          <cell r="C582" t="str">
            <v>Dempul jadi</v>
          </cell>
          <cell r="D582" t="str">
            <v>kg</v>
          </cell>
          <cell r="E582">
            <v>35500</v>
          </cell>
        </row>
        <row r="583">
          <cell r="C583" t="str">
            <v>Kuas  1"</v>
          </cell>
          <cell r="D583" t="str">
            <v>buah</v>
          </cell>
          <cell r="E583">
            <v>7100</v>
          </cell>
        </row>
        <row r="584">
          <cell r="C584" t="str">
            <v>Kuas  2"</v>
          </cell>
          <cell r="D584" t="str">
            <v>buah</v>
          </cell>
          <cell r="E584">
            <v>9800</v>
          </cell>
        </row>
        <row r="585">
          <cell r="C585" t="str">
            <v>Kuas  4"</v>
          </cell>
          <cell r="D585" t="str">
            <v>buah</v>
          </cell>
          <cell r="E585">
            <v>14100</v>
          </cell>
        </row>
        <row r="586">
          <cell r="C586" t="str">
            <v>Kuas 3 inch</v>
          </cell>
          <cell r="D586" t="str">
            <v>buah</v>
          </cell>
          <cell r="E586">
            <v>10400</v>
          </cell>
        </row>
        <row r="587">
          <cell r="C587" t="str">
            <v>Melamic</v>
          </cell>
          <cell r="D587" t="str">
            <v>kg</v>
          </cell>
          <cell r="E587">
            <v>60000</v>
          </cell>
        </row>
        <row r="588">
          <cell r="C588" t="str">
            <v>Meni besi</v>
          </cell>
          <cell r="D588" t="str">
            <v>kg</v>
          </cell>
          <cell r="E588">
            <v>39700</v>
          </cell>
        </row>
        <row r="589">
          <cell r="C589" t="str">
            <v>Meni kayu</v>
          </cell>
          <cell r="D589" t="str">
            <v>kg</v>
          </cell>
          <cell r="E589">
            <v>34500</v>
          </cell>
        </row>
        <row r="590">
          <cell r="C590" t="str">
            <v>Pelitur</v>
          </cell>
          <cell r="D590" t="str">
            <v>liter</v>
          </cell>
          <cell r="E590">
            <v>73700</v>
          </cell>
        </row>
        <row r="591">
          <cell r="C591" t="str">
            <v>Pelitur jadi</v>
          </cell>
          <cell r="D591" t="str">
            <v>liter</v>
          </cell>
          <cell r="E591">
            <v>66200</v>
          </cell>
        </row>
        <row r="592">
          <cell r="C592" t="str">
            <v>Pengencer cat kayu/besi</v>
          </cell>
          <cell r="D592" t="str">
            <v>liter</v>
          </cell>
          <cell r="E592">
            <v>20000</v>
          </cell>
        </row>
        <row r="593">
          <cell r="C593" t="str">
            <v>Pengencer cat kayu/besi</v>
          </cell>
          <cell r="D593" t="str">
            <v>kg</v>
          </cell>
          <cell r="E593">
            <v>17400</v>
          </cell>
        </row>
        <row r="594">
          <cell r="C594" t="str">
            <v>Pewarna Beton</v>
          </cell>
          <cell r="D594" t="str">
            <v>kg</v>
          </cell>
          <cell r="E594">
            <v>75000</v>
          </cell>
        </row>
        <row r="595">
          <cell r="C595" t="str">
            <v>Plamir kayu</v>
          </cell>
          <cell r="D595" t="str">
            <v>kg</v>
          </cell>
          <cell r="E595">
            <v>30100</v>
          </cell>
        </row>
        <row r="596">
          <cell r="C596" t="str">
            <v>Plamir tembok</v>
          </cell>
          <cell r="D596" t="str">
            <v>kg</v>
          </cell>
          <cell r="E596">
            <v>26500</v>
          </cell>
        </row>
        <row r="597">
          <cell r="C597" t="str">
            <v>Sanding</v>
          </cell>
          <cell r="D597" t="str">
            <v>kg</v>
          </cell>
          <cell r="E597">
            <v>90000</v>
          </cell>
        </row>
        <row r="598">
          <cell r="C598" t="str">
            <v>Vernis</v>
          </cell>
          <cell r="D598" t="str">
            <v>liter</v>
          </cell>
          <cell r="E598">
            <v>44500</v>
          </cell>
        </row>
        <row r="599">
          <cell r="C599" t="str">
            <v>Wood filler</v>
          </cell>
          <cell r="D599" t="str">
            <v>kg</v>
          </cell>
          <cell r="E599">
            <v>53000</v>
          </cell>
        </row>
        <row r="600">
          <cell r="C600" t="str">
            <v>Woodstain</v>
          </cell>
          <cell r="D600" t="str">
            <v>kg</v>
          </cell>
          <cell r="E600">
            <v>87000</v>
          </cell>
        </row>
        <row r="601">
          <cell r="C601" t="str">
            <v>MATERIAL KUNCI DAN ENGSEL</v>
          </cell>
        </row>
        <row r="602">
          <cell r="C602" t="str">
            <v>1 set  kunci pintu (kw  1)</v>
          </cell>
          <cell r="D602" t="str">
            <v>buah</v>
          </cell>
          <cell r="E602">
            <v>180900</v>
          </cell>
        </row>
        <row r="603">
          <cell r="C603" t="str">
            <v>1 set  kunci pintu (kw  2)</v>
          </cell>
          <cell r="D603" t="str">
            <v>buah</v>
          </cell>
          <cell r="E603">
            <v>117900</v>
          </cell>
        </row>
        <row r="604">
          <cell r="C604" t="str">
            <v>1 set handle+kunci</v>
          </cell>
          <cell r="D604" t="str">
            <v>buah</v>
          </cell>
          <cell r="E604">
            <v>279000</v>
          </cell>
        </row>
        <row r="605">
          <cell r="C605" t="str">
            <v>Door closer</v>
          </cell>
          <cell r="D605" t="str">
            <v>buah</v>
          </cell>
          <cell r="E605">
            <v>167500</v>
          </cell>
        </row>
        <row r="606">
          <cell r="C606" t="str">
            <v>Door holder</v>
          </cell>
          <cell r="D606" t="str">
            <v>buah</v>
          </cell>
          <cell r="E606">
            <v>81000</v>
          </cell>
        </row>
        <row r="607">
          <cell r="C607" t="str">
            <v>Door stop</v>
          </cell>
          <cell r="D607" t="str">
            <v>buah</v>
          </cell>
          <cell r="E607">
            <v>58500</v>
          </cell>
        </row>
        <row r="608">
          <cell r="C608" t="str">
            <v>Engsel angin</v>
          </cell>
          <cell r="D608" t="str">
            <v>buah</v>
          </cell>
          <cell r="E608">
            <v>27400</v>
          </cell>
        </row>
        <row r="609">
          <cell r="C609" t="str">
            <v>Engsel jendela</v>
          </cell>
          <cell r="D609" t="str">
            <v>buah</v>
          </cell>
          <cell r="E609">
            <v>18900</v>
          </cell>
        </row>
        <row r="610">
          <cell r="C610" t="str">
            <v>Engsel kupu-kupu</v>
          </cell>
          <cell r="D610" t="str">
            <v>buah</v>
          </cell>
          <cell r="E610">
            <v>41700</v>
          </cell>
        </row>
        <row r="611">
          <cell r="C611" t="str">
            <v>Engsel lengan jendela</v>
          </cell>
          <cell r="D611" t="str">
            <v>buah</v>
          </cell>
          <cell r="E611">
            <v>26500</v>
          </cell>
        </row>
        <row r="612">
          <cell r="C612" t="str">
            <v>Engsel pintu (kw 1)</v>
          </cell>
          <cell r="D612" t="str">
            <v>buah</v>
          </cell>
          <cell r="E612">
            <v>31500</v>
          </cell>
        </row>
        <row r="613">
          <cell r="C613" t="str">
            <v>Engsel pintu (kw 2)</v>
          </cell>
          <cell r="D613" t="str">
            <v>buah</v>
          </cell>
          <cell r="E613">
            <v>23700</v>
          </cell>
        </row>
        <row r="614">
          <cell r="C614" t="str">
            <v>Floor hinge</v>
          </cell>
          <cell r="D614" t="str">
            <v>buah</v>
          </cell>
          <cell r="E614">
            <v>500000</v>
          </cell>
        </row>
        <row r="615">
          <cell r="C615" t="str">
            <v>Gerendel Biasa</v>
          </cell>
          <cell r="D615" t="str">
            <v>buah</v>
          </cell>
          <cell r="E615">
            <v>32600</v>
          </cell>
        </row>
        <row r="616">
          <cell r="C616" t="str">
            <v>Grendel</v>
          </cell>
          <cell r="D616" t="str">
            <v>buah</v>
          </cell>
          <cell r="E616">
            <v>15000</v>
          </cell>
        </row>
        <row r="617">
          <cell r="C617" t="str">
            <v>Grendel tanam</v>
          </cell>
          <cell r="D617" t="str">
            <v>buah</v>
          </cell>
          <cell r="E617">
            <v>150000</v>
          </cell>
        </row>
        <row r="618">
          <cell r="C618" t="str">
            <v>Handle pintu (kw  1)</v>
          </cell>
          <cell r="D618" t="str">
            <v>buah</v>
          </cell>
          <cell r="E618">
            <v>140800</v>
          </cell>
        </row>
        <row r="619">
          <cell r="C619" t="str">
            <v>Kait angin</v>
          </cell>
          <cell r="D619" t="str">
            <v>buah</v>
          </cell>
          <cell r="E619">
            <v>12000</v>
          </cell>
        </row>
        <row r="620">
          <cell r="C620" t="str">
            <v>Kunci lemari</v>
          </cell>
          <cell r="D620" t="str">
            <v>buah</v>
          </cell>
          <cell r="E620">
            <v>14100</v>
          </cell>
        </row>
        <row r="621">
          <cell r="C621" t="str">
            <v>Kunci silinder</v>
          </cell>
          <cell r="D621" t="str">
            <v>buah</v>
          </cell>
          <cell r="E621">
            <v>70000</v>
          </cell>
        </row>
        <row r="622">
          <cell r="C622" t="str">
            <v>Kunci slot</v>
          </cell>
          <cell r="D622" t="str">
            <v>buah</v>
          </cell>
          <cell r="E622">
            <v>101300</v>
          </cell>
        </row>
        <row r="623">
          <cell r="C623" t="str">
            <v>Kunci tanam antik</v>
          </cell>
          <cell r="D623" t="str">
            <v>buah</v>
          </cell>
          <cell r="E623">
            <v>144300</v>
          </cell>
        </row>
        <row r="624">
          <cell r="C624" t="str">
            <v>Kunci tanam biasa</v>
          </cell>
          <cell r="D624" t="str">
            <v>buah</v>
          </cell>
          <cell r="E624">
            <v>65800</v>
          </cell>
        </row>
        <row r="625">
          <cell r="C625" t="str">
            <v>Kunci Tanam ex  lokal 2x  slag</v>
          </cell>
          <cell r="D625" t="str">
            <v>buah</v>
          </cell>
          <cell r="E625">
            <v>75000</v>
          </cell>
        </row>
        <row r="626">
          <cell r="C626" t="str">
            <v>Kunci tanam kamar mandi</v>
          </cell>
          <cell r="D626" t="str">
            <v>buah</v>
          </cell>
          <cell r="E626">
            <v>46900</v>
          </cell>
        </row>
        <row r="627">
          <cell r="C627" t="str">
            <v>Pull handle (kw  1)</v>
          </cell>
          <cell r="D627" t="str">
            <v>buah</v>
          </cell>
          <cell r="E627">
            <v>290800</v>
          </cell>
        </row>
        <row r="628">
          <cell r="C628" t="str">
            <v>Pull handle stainless  jumbo  (kw  1)</v>
          </cell>
          <cell r="D628" t="str">
            <v>buah</v>
          </cell>
          <cell r="E628">
            <v>435200</v>
          </cell>
        </row>
        <row r="629">
          <cell r="C629" t="str">
            <v>Rel pintu dorong</v>
          </cell>
          <cell r="D629" t="str">
            <v>set</v>
          </cell>
          <cell r="E629">
            <v>243100</v>
          </cell>
        </row>
        <row r="630">
          <cell r="C630" t="str">
            <v>Spring knip</v>
          </cell>
          <cell r="D630" t="str">
            <v>buah</v>
          </cell>
          <cell r="E630">
            <v>21600</v>
          </cell>
        </row>
        <row r="631">
          <cell r="C631" t="str">
            <v>Tarikan Pintu Stainless</v>
          </cell>
          <cell r="D631" t="str">
            <v>buah</v>
          </cell>
          <cell r="E631">
            <v>60000</v>
          </cell>
        </row>
        <row r="632">
          <cell r="C632" t="str">
            <v>Venetions blinds dan vertical blinds</v>
          </cell>
          <cell r="D632" t="str">
            <v>m2</v>
          </cell>
          <cell r="E632">
            <v>140000</v>
          </cell>
        </row>
        <row r="633">
          <cell r="C633" t="str">
            <v>MATERIAL KACA</v>
          </cell>
        </row>
        <row r="634">
          <cell r="C634" t="str">
            <v>Glass block 20x20 cm</v>
          </cell>
          <cell r="D634" t="str">
            <v>buah</v>
          </cell>
          <cell r="E634">
            <v>2500</v>
          </cell>
        </row>
        <row r="635">
          <cell r="C635" t="str">
            <v>Jendela nako</v>
          </cell>
          <cell r="D635" t="str">
            <v>buah</v>
          </cell>
          <cell r="E635">
            <v>400000</v>
          </cell>
        </row>
        <row r="636">
          <cell r="C636" t="str">
            <v>Jendela nako (rangka+kaca 5 mm)</v>
          </cell>
          <cell r="D636" t="str">
            <v>m2</v>
          </cell>
          <cell r="E636">
            <v>242000</v>
          </cell>
        </row>
        <row r="637">
          <cell r="C637" t="str">
            <v>Kaca buram 12mm</v>
          </cell>
          <cell r="D637" t="str">
            <v>m2</v>
          </cell>
          <cell r="E637">
            <v>317000</v>
          </cell>
        </row>
        <row r="638">
          <cell r="C638" t="str">
            <v>Kaca cermin 5 mm</v>
          </cell>
          <cell r="D638" t="str">
            <v>m2</v>
          </cell>
          <cell r="E638">
            <v>221400</v>
          </cell>
        </row>
        <row r="639">
          <cell r="C639" t="str">
            <v>Kaca cermin 6mm</v>
          </cell>
          <cell r="D639" t="str">
            <v>m2</v>
          </cell>
          <cell r="E639">
            <v>270900</v>
          </cell>
        </row>
        <row r="640">
          <cell r="C640" t="str">
            <v>Kaca cermin 8 mm</v>
          </cell>
          <cell r="D640" t="str">
            <v>m2</v>
          </cell>
          <cell r="E640">
            <v>796100</v>
          </cell>
        </row>
        <row r="641">
          <cell r="C641" t="str">
            <v>Kaca es  kabur 3 mm</v>
          </cell>
          <cell r="D641" t="str">
            <v>m2</v>
          </cell>
          <cell r="E641">
            <v>85000</v>
          </cell>
        </row>
        <row r="642">
          <cell r="C642" t="str">
            <v>Kaca es  kabur 5 mm</v>
          </cell>
          <cell r="D642" t="str">
            <v>m2</v>
          </cell>
          <cell r="E642">
            <v>95000</v>
          </cell>
        </row>
        <row r="643">
          <cell r="C643" t="str">
            <v>Kaca gravire 5mm</v>
          </cell>
          <cell r="D643" t="str">
            <v>m2</v>
          </cell>
          <cell r="E643">
            <v>794400</v>
          </cell>
        </row>
        <row r="644">
          <cell r="C644" t="str">
            <v>Kaca gravire putih 5mm</v>
          </cell>
          <cell r="D644" t="str">
            <v>m2</v>
          </cell>
          <cell r="E644">
            <v>750000</v>
          </cell>
        </row>
        <row r="645">
          <cell r="C645" t="str">
            <v>Kaca laminated 12 mm</v>
          </cell>
          <cell r="D645" t="str">
            <v>m2</v>
          </cell>
          <cell r="E645">
            <v>900000</v>
          </cell>
        </row>
        <row r="646">
          <cell r="C646" t="str">
            <v>Kaca laminated 8 mm</v>
          </cell>
          <cell r="D646" t="str">
            <v>m2</v>
          </cell>
          <cell r="E646">
            <v>700000</v>
          </cell>
        </row>
        <row r="647">
          <cell r="C647" t="str">
            <v>Kaca lukis  alur 5mm</v>
          </cell>
          <cell r="D647" t="str">
            <v>m2</v>
          </cell>
          <cell r="E647">
            <v>688700</v>
          </cell>
        </row>
        <row r="648">
          <cell r="C648" t="str">
            <v>Kaca patri 5 mm</v>
          </cell>
          <cell r="D648" t="str">
            <v>m2</v>
          </cell>
          <cell r="E648">
            <v>1516300</v>
          </cell>
        </row>
        <row r="649">
          <cell r="C649" t="str">
            <v>Kaca polos 3 mm</v>
          </cell>
          <cell r="D649" t="str">
            <v>m2</v>
          </cell>
          <cell r="E649">
            <v>120000</v>
          </cell>
        </row>
        <row r="650">
          <cell r="C650" t="str">
            <v>Kaca polos 5 mm</v>
          </cell>
          <cell r="D650" t="str">
            <v>m2</v>
          </cell>
          <cell r="E650">
            <v>198000</v>
          </cell>
        </row>
        <row r="651">
          <cell r="C651" t="str">
            <v>Kaca polos 6 mm</v>
          </cell>
          <cell r="D651" t="str">
            <v>m2</v>
          </cell>
          <cell r="E651">
            <v>237000</v>
          </cell>
        </row>
        <row r="652">
          <cell r="C652" t="str">
            <v>Kaca polos 8 mm</v>
          </cell>
          <cell r="D652" t="str">
            <v>m2</v>
          </cell>
          <cell r="E652">
            <v>226400</v>
          </cell>
        </row>
        <row r="653">
          <cell r="C653" t="str">
            <v>Kaca tanpa tripel 5mm</v>
          </cell>
          <cell r="D653" t="str">
            <v>m2</v>
          </cell>
          <cell r="E653">
            <v>3447000</v>
          </cell>
        </row>
        <row r="654">
          <cell r="C654" t="str">
            <v>Kaca tempered 12 mm</v>
          </cell>
          <cell r="D654" t="str">
            <v>m2</v>
          </cell>
          <cell r="E654">
            <v>600000</v>
          </cell>
        </row>
        <row r="655">
          <cell r="C655" t="str">
            <v>Kaca triple 5mm</v>
          </cell>
          <cell r="D655" t="str">
            <v>m2</v>
          </cell>
          <cell r="E655">
            <v>3179400</v>
          </cell>
        </row>
        <row r="656">
          <cell r="C656" t="str">
            <v>Kaca triple platinum 5mm</v>
          </cell>
          <cell r="D656" t="str">
            <v>m2</v>
          </cell>
          <cell r="E656">
            <v>3702800</v>
          </cell>
        </row>
        <row r="657">
          <cell r="C657" t="str">
            <v>Kaca wireglass 5 mm</v>
          </cell>
          <cell r="D657" t="str">
            <v>m2</v>
          </cell>
          <cell r="E657">
            <v>144800</v>
          </cell>
        </row>
        <row r="658">
          <cell r="C658" t="str">
            <v>Profil kaca</v>
          </cell>
          <cell r="D658" t="str">
            <v>m¹</v>
          </cell>
          <cell r="E658">
            <v>14500</v>
          </cell>
        </row>
        <row r="659">
          <cell r="C659" t="str">
            <v>Ray Band 3mm</v>
          </cell>
          <cell r="D659" t="str">
            <v>m2</v>
          </cell>
          <cell r="E659">
            <v>85100</v>
          </cell>
        </row>
        <row r="660">
          <cell r="C660" t="str">
            <v>Ray Band 5mm</v>
          </cell>
          <cell r="D660" t="str">
            <v>m2</v>
          </cell>
          <cell r="E660">
            <v>112400</v>
          </cell>
        </row>
        <row r="661">
          <cell r="C661" t="str">
            <v>MATERIAL SANITAIR</v>
          </cell>
        </row>
        <row r="662">
          <cell r="C662" t="str">
            <v>Bak  reservoir  fibreglass (kapasitas 1050  liter)</v>
          </cell>
          <cell r="D662" t="str">
            <v>buah</v>
          </cell>
          <cell r="E662">
            <v>1793400</v>
          </cell>
        </row>
        <row r="663">
          <cell r="C663" t="str">
            <v>Bak  reservoir  fibreglass (kapasitas 1200  liter)</v>
          </cell>
          <cell r="D663" t="str">
            <v>buah</v>
          </cell>
          <cell r="E663">
            <v>1448700</v>
          </cell>
        </row>
        <row r="664">
          <cell r="C664" t="str">
            <v>Bak  reservoir  fibreglass (kapasitas 1550  liter)</v>
          </cell>
          <cell r="D664" t="str">
            <v>buah</v>
          </cell>
          <cell r="E664">
            <v>2125600</v>
          </cell>
        </row>
        <row r="665">
          <cell r="C665" t="str">
            <v>Bak  reservoir  fibreglass (kapasitas 2000  liter)</v>
          </cell>
          <cell r="D665" t="str">
            <v>buah</v>
          </cell>
          <cell r="E665">
            <v>2778200</v>
          </cell>
        </row>
        <row r="666">
          <cell r="C666" t="str">
            <v>Bak  reservoir  fibreglass (kapasitas 650  liter)</v>
          </cell>
          <cell r="D666" t="str">
            <v>buah</v>
          </cell>
          <cell r="E666">
            <v>868300</v>
          </cell>
        </row>
        <row r="667">
          <cell r="C667" t="str">
            <v>Bak cuci stainlesteel</v>
          </cell>
          <cell r="D667" t="str">
            <v>buah</v>
          </cell>
          <cell r="E667">
            <v>230600</v>
          </cell>
        </row>
        <row r="668">
          <cell r="C668" t="str">
            <v>Bak cuci teraso</v>
          </cell>
          <cell r="D668" t="str">
            <v>buah</v>
          </cell>
          <cell r="E668">
            <v>600000</v>
          </cell>
        </row>
        <row r="669">
          <cell r="C669" t="str">
            <v>Bak fiberglass 1 m3</v>
          </cell>
          <cell r="D669" t="str">
            <v>buah</v>
          </cell>
          <cell r="E669">
            <v>400000</v>
          </cell>
        </row>
        <row r="670">
          <cell r="C670" t="str">
            <v>Bak fiberglass 70x70x66 cm</v>
          </cell>
          <cell r="D670" t="str">
            <v>buah</v>
          </cell>
          <cell r="E670">
            <v>328400</v>
          </cell>
        </row>
        <row r="671">
          <cell r="C671" t="str">
            <v>Bak teraso</v>
          </cell>
          <cell r="D671" t="str">
            <v>buah</v>
          </cell>
          <cell r="E671">
            <v>450000</v>
          </cell>
        </row>
        <row r="672">
          <cell r="C672" t="str">
            <v>Bathup</v>
          </cell>
          <cell r="D672" t="str">
            <v>unit</v>
          </cell>
          <cell r="E672">
            <v>2500000</v>
          </cell>
        </row>
        <row r="673">
          <cell r="C673" t="str">
            <v>Carbon filter kap. 0,1 m3/hari</v>
          </cell>
          <cell r="D673" t="str">
            <v>unit</v>
          </cell>
          <cell r="E673">
            <v>650000</v>
          </cell>
        </row>
        <row r="674">
          <cell r="C674" t="str">
            <v>Carbon filter kap. 0,6 m3/hari</v>
          </cell>
          <cell r="D674" t="str">
            <v>unit</v>
          </cell>
          <cell r="E674">
            <v>3000000</v>
          </cell>
        </row>
        <row r="675">
          <cell r="C675" t="str">
            <v>Clean out</v>
          </cell>
          <cell r="D675" t="str">
            <v>buah</v>
          </cell>
          <cell r="E675">
            <v>70000</v>
          </cell>
        </row>
        <row r="676">
          <cell r="C676" t="str">
            <v>Flexible hose</v>
          </cell>
          <cell r="D676" t="str">
            <v>m'</v>
          </cell>
          <cell r="E676">
            <v>55000</v>
          </cell>
        </row>
        <row r="677">
          <cell r="C677" t="str">
            <v>Flexible hose</v>
          </cell>
          <cell r="D677" t="str">
            <v>buah</v>
          </cell>
          <cell r="E677">
            <v>50000</v>
          </cell>
        </row>
        <row r="678">
          <cell r="C678" t="str">
            <v>Floor drain stainles steel</v>
          </cell>
          <cell r="D678" t="str">
            <v>buah</v>
          </cell>
          <cell r="E678">
            <v>44700</v>
          </cell>
        </row>
        <row r="679">
          <cell r="C679" t="str">
            <v>Grab bar</v>
          </cell>
          <cell r="D679" t="str">
            <v>buah</v>
          </cell>
          <cell r="E679">
            <v>120000</v>
          </cell>
        </row>
        <row r="680">
          <cell r="C680" t="str">
            <v>Grease trap central fiberglass, kap. 5 m3</v>
          </cell>
          <cell r="D680" t="str">
            <v>unit</v>
          </cell>
          <cell r="E680">
            <v>20000000</v>
          </cell>
        </row>
        <row r="681">
          <cell r="C681" t="str">
            <v>Grease trap portable fiberglass, kap. 30 Liter</v>
          </cell>
          <cell r="D681" t="str">
            <v>unit</v>
          </cell>
          <cell r="E681">
            <v>1000000</v>
          </cell>
        </row>
        <row r="682">
          <cell r="C682" t="str">
            <v>Grease trap portable stainless, kap. 30 Liter</v>
          </cell>
          <cell r="D682" t="str">
            <v>unit</v>
          </cell>
          <cell r="E682">
            <v>1500000</v>
          </cell>
        </row>
        <row r="683">
          <cell r="C683" t="str">
            <v>Jet washer</v>
          </cell>
          <cell r="D683" t="str">
            <v>buah</v>
          </cell>
          <cell r="E683">
            <v>100000</v>
          </cell>
        </row>
        <row r="684">
          <cell r="C684" t="str">
            <v>Kloset duduk/monoblok</v>
          </cell>
          <cell r="D684" t="str">
            <v>buah</v>
          </cell>
          <cell r="E684">
            <v>1490000</v>
          </cell>
        </row>
        <row r="685">
          <cell r="C685" t="str">
            <v>Kloset jongkok</v>
          </cell>
          <cell r="D685" t="str">
            <v>buah</v>
          </cell>
          <cell r="E685">
            <v>250000</v>
          </cell>
        </row>
        <row r="686">
          <cell r="C686" t="str">
            <v>Komunal 10</v>
          </cell>
          <cell r="D686" t="str">
            <v>unit</v>
          </cell>
          <cell r="E686">
            <v>30000000</v>
          </cell>
        </row>
        <row r="687">
          <cell r="C687" t="str">
            <v>Komunal 100</v>
          </cell>
          <cell r="D687" t="str">
            <v>unit</v>
          </cell>
          <cell r="E687">
            <v>310000000</v>
          </cell>
        </row>
        <row r="688">
          <cell r="C688" t="str">
            <v>Komunal 125</v>
          </cell>
          <cell r="D688" t="str">
            <v>unit</v>
          </cell>
          <cell r="E688">
            <v>390000000</v>
          </cell>
        </row>
        <row r="689">
          <cell r="C689" t="str">
            <v>Komunal 150</v>
          </cell>
          <cell r="D689" t="str">
            <v>unit</v>
          </cell>
          <cell r="E689">
            <v>465000000</v>
          </cell>
        </row>
        <row r="690">
          <cell r="C690" t="str">
            <v>Komunal 25</v>
          </cell>
          <cell r="D690" t="str">
            <v>unit</v>
          </cell>
          <cell r="E690">
            <v>70000000</v>
          </cell>
        </row>
        <row r="691">
          <cell r="C691" t="str">
            <v>Komunal 50</v>
          </cell>
          <cell r="D691" t="str">
            <v>unit</v>
          </cell>
          <cell r="E691">
            <v>135000000</v>
          </cell>
        </row>
        <row r="692">
          <cell r="C692" t="str">
            <v>Komunal 75</v>
          </cell>
          <cell r="D692" t="str">
            <v>unit</v>
          </cell>
          <cell r="E692">
            <v>245000000</v>
          </cell>
        </row>
        <row r="693">
          <cell r="C693" t="str">
            <v>Kran air</v>
          </cell>
          <cell r="D693" t="str">
            <v>buah</v>
          </cell>
          <cell r="E693">
            <v>41700</v>
          </cell>
        </row>
        <row r="694">
          <cell r="C694" t="str">
            <v>Partisi urinoir</v>
          </cell>
          <cell r="D694" t="str">
            <v>buah</v>
          </cell>
          <cell r="E694">
            <v>700000</v>
          </cell>
        </row>
        <row r="695">
          <cell r="C695" t="str">
            <v>Pintu kubikel</v>
          </cell>
          <cell r="D695" t="str">
            <v>set</v>
          </cell>
          <cell r="E695">
            <v>1000000</v>
          </cell>
        </row>
        <row r="696">
          <cell r="C696" t="str">
            <v>Pompa booster 150 lpm (vertical in line-packaged)</v>
          </cell>
          <cell r="D696" t="str">
            <v>unit</v>
          </cell>
          <cell r="E696">
            <v>1200000</v>
          </cell>
        </row>
        <row r="697">
          <cell r="C697" t="str">
            <v>Pompa booster 450 lpm (centrifugal end suction)</v>
          </cell>
          <cell r="D697" t="str">
            <v>unit</v>
          </cell>
          <cell r="E697">
            <v>2970000</v>
          </cell>
        </row>
        <row r="698">
          <cell r="C698" t="str">
            <v>Pompa jet 100 lpm</v>
          </cell>
          <cell r="D698" t="str">
            <v>unit</v>
          </cell>
          <cell r="E698">
            <v>2000000</v>
          </cell>
        </row>
        <row r="699">
          <cell r="C699" t="str">
            <v>Pompa jet 27 lpm</v>
          </cell>
          <cell r="D699" t="str">
            <v>unit</v>
          </cell>
          <cell r="E699">
            <v>900000</v>
          </cell>
        </row>
        <row r="700">
          <cell r="C700" t="str">
            <v>Pompa jet 34 lpm</v>
          </cell>
          <cell r="D700" t="str">
            <v>unit</v>
          </cell>
          <cell r="E700">
            <v>1200000</v>
          </cell>
        </row>
        <row r="701">
          <cell r="C701" t="str">
            <v>Pompa lift 250 lpm</v>
          </cell>
          <cell r="D701" t="str">
            <v>unit</v>
          </cell>
          <cell r="E701">
            <v>3500000</v>
          </cell>
        </row>
        <row r="702">
          <cell r="C702" t="str">
            <v>Pompa lift 80 lpm</v>
          </cell>
          <cell r="D702" t="str">
            <v>unit</v>
          </cell>
          <cell r="E702">
            <v>1000000</v>
          </cell>
        </row>
        <row r="703">
          <cell r="C703" t="str">
            <v>Pompa transfer 150 lpm (centrifugal end suction)</v>
          </cell>
          <cell r="D703" t="str">
            <v>unit</v>
          </cell>
          <cell r="E703">
            <v>1000000</v>
          </cell>
        </row>
        <row r="704">
          <cell r="C704" t="str">
            <v>Pressure tank 1.000 liter</v>
          </cell>
          <cell r="D704" t="str">
            <v>unit</v>
          </cell>
          <cell r="E704">
            <v>17000000</v>
          </cell>
        </row>
        <row r="705">
          <cell r="C705" t="str">
            <v>Priming tank fiber 1.000 liter</v>
          </cell>
          <cell r="D705" t="str">
            <v>unit</v>
          </cell>
          <cell r="E705">
            <v>2850000</v>
          </cell>
        </row>
        <row r="706">
          <cell r="C706" t="str">
            <v>Priming tank fiber 2.000 liter</v>
          </cell>
          <cell r="D706" t="str">
            <v>unit</v>
          </cell>
          <cell r="E706">
            <v>4000000</v>
          </cell>
        </row>
        <row r="707">
          <cell r="C707" t="str">
            <v>Priming tank fiber 500 liter</v>
          </cell>
          <cell r="D707" t="str">
            <v>unit</v>
          </cell>
          <cell r="E707">
            <v>1300000</v>
          </cell>
        </row>
        <row r="708">
          <cell r="C708" t="str">
            <v>Priming tank fiber 800 liter</v>
          </cell>
          <cell r="D708" t="str">
            <v>unit</v>
          </cell>
          <cell r="E708">
            <v>2080000</v>
          </cell>
        </row>
        <row r="709">
          <cell r="C709" t="str">
            <v>Robe hook</v>
          </cell>
          <cell r="D709" t="str">
            <v>buah</v>
          </cell>
          <cell r="E709">
            <v>70000</v>
          </cell>
        </row>
        <row r="710">
          <cell r="C710" t="str">
            <v>Roof tank fiberglass kap. 12 m3</v>
          </cell>
          <cell r="D710" t="str">
            <v>unit</v>
          </cell>
          <cell r="E710">
            <v>36000000</v>
          </cell>
        </row>
        <row r="711">
          <cell r="C711" t="str">
            <v>Roof tank fiberglass kap. 2 m3</v>
          </cell>
          <cell r="D711" t="str">
            <v>unit</v>
          </cell>
          <cell r="E711">
            <v>6000000</v>
          </cell>
        </row>
        <row r="712">
          <cell r="C712" t="str">
            <v>Roof tank fiberglass kap. 4 m3</v>
          </cell>
          <cell r="D712" t="str">
            <v>unit</v>
          </cell>
          <cell r="E712">
            <v>12000000</v>
          </cell>
        </row>
        <row r="713">
          <cell r="C713" t="str">
            <v>Roof tank stainless kap. 12 m3</v>
          </cell>
          <cell r="D713" t="str">
            <v>unit</v>
          </cell>
          <cell r="E713">
            <v>48000000</v>
          </cell>
        </row>
        <row r="714">
          <cell r="C714" t="str">
            <v>Roof tank stainless kap. 2 m3</v>
          </cell>
          <cell r="D714" t="str">
            <v>unit</v>
          </cell>
          <cell r="E714">
            <v>6400000</v>
          </cell>
        </row>
        <row r="715">
          <cell r="C715" t="str">
            <v>Roof tank stainless kap. 4 m3</v>
          </cell>
          <cell r="D715" t="str">
            <v>unit</v>
          </cell>
          <cell r="E715">
            <v>15000000</v>
          </cell>
        </row>
        <row r="716">
          <cell r="C716" t="str">
            <v>Sand filter kap. 0,1 m3/hari</v>
          </cell>
          <cell r="D716" t="str">
            <v>unit</v>
          </cell>
          <cell r="E716">
            <v>2500000</v>
          </cell>
        </row>
        <row r="717">
          <cell r="C717" t="str">
            <v>Sand filter kap. 14 m3/hari</v>
          </cell>
          <cell r="D717" t="str">
            <v>unit</v>
          </cell>
          <cell r="E717">
            <v>4800000</v>
          </cell>
        </row>
        <row r="718">
          <cell r="C718" t="str">
            <v>Sekat kubikel</v>
          </cell>
          <cell r="D718" t="str">
            <v>m2</v>
          </cell>
          <cell r="E718">
            <v>1200000</v>
          </cell>
        </row>
        <row r="719">
          <cell r="C719" t="str">
            <v>Septic  0,6</v>
          </cell>
          <cell r="D719" t="str">
            <v>unit</v>
          </cell>
          <cell r="E719">
            <v>3200000</v>
          </cell>
        </row>
        <row r="720">
          <cell r="C720" t="str">
            <v>Septic  0,8</v>
          </cell>
          <cell r="D720" t="str">
            <v>unit</v>
          </cell>
          <cell r="E720">
            <v>3500000</v>
          </cell>
        </row>
        <row r="721">
          <cell r="C721" t="str">
            <v>Septic  1</v>
          </cell>
          <cell r="D721" t="str">
            <v>unit</v>
          </cell>
          <cell r="E721">
            <v>3600000</v>
          </cell>
        </row>
        <row r="722">
          <cell r="C722" t="str">
            <v>Septic  2</v>
          </cell>
          <cell r="D722" t="str">
            <v>unit</v>
          </cell>
          <cell r="E722">
            <v>4600000</v>
          </cell>
        </row>
        <row r="723">
          <cell r="C723" t="str">
            <v>Septic  5</v>
          </cell>
          <cell r="D723" t="str">
            <v>unit</v>
          </cell>
          <cell r="E723">
            <v>16000000</v>
          </cell>
        </row>
        <row r="724">
          <cell r="C724" t="str">
            <v>Sewage Treatment Plant (STP) fiberglass kap. 10 m3</v>
          </cell>
          <cell r="D724" t="str">
            <v>unit</v>
          </cell>
          <cell r="E724">
            <v>53200000</v>
          </cell>
        </row>
        <row r="725">
          <cell r="C725" t="str">
            <v>Sewage Treatment Plant (STP) fiberglass kap. 2 m3</v>
          </cell>
          <cell r="D725" t="str">
            <v>unit</v>
          </cell>
          <cell r="E725">
            <v>19500000</v>
          </cell>
        </row>
        <row r="726">
          <cell r="C726" t="str">
            <v>Sewage Treatment Plant (STP) fiberglass kap. 30 m3</v>
          </cell>
          <cell r="D726" t="str">
            <v>unit</v>
          </cell>
          <cell r="E726">
            <v>100000000</v>
          </cell>
        </row>
        <row r="727">
          <cell r="C727" t="str">
            <v>Sewage Treatment Plant (STP) fiberglass kap. 5 m3</v>
          </cell>
          <cell r="D727" t="str">
            <v>unit</v>
          </cell>
          <cell r="E727">
            <v>33000000</v>
          </cell>
        </row>
        <row r="728">
          <cell r="C728" t="str">
            <v>Sewage Treatment Plant (STP) precast kap. 30 m3</v>
          </cell>
          <cell r="D728" t="str">
            <v>unit</v>
          </cell>
          <cell r="E728">
            <v>84000000</v>
          </cell>
        </row>
        <row r="729">
          <cell r="C729" t="str">
            <v>Silika filter kap. 0,1 m3/hari</v>
          </cell>
          <cell r="D729" t="str">
            <v>unit</v>
          </cell>
          <cell r="E729">
            <v>500000</v>
          </cell>
        </row>
        <row r="730">
          <cell r="C730" t="str">
            <v>Soap holder</v>
          </cell>
          <cell r="D730" t="str">
            <v>buah</v>
          </cell>
          <cell r="E730">
            <v>150000</v>
          </cell>
        </row>
        <row r="731">
          <cell r="C731" t="str">
            <v>Stop kran PVC 1/2"</v>
          </cell>
          <cell r="D731" t="str">
            <v>buah</v>
          </cell>
          <cell r="E731">
            <v>4000</v>
          </cell>
        </row>
        <row r="732">
          <cell r="C732" t="str">
            <v>Stop kran PVC 3/4"</v>
          </cell>
          <cell r="D732" t="str">
            <v>buah</v>
          </cell>
          <cell r="E732">
            <v>6000</v>
          </cell>
        </row>
        <row r="733">
          <cell r="C733" t="str">
            <v>Submersible cutter pump kap. 100 lpm</v>
          </cell>
          <cell r="D733" t="str">
            <v>unit</v>
          </cell>
          <cell r="E733">
            <v>8500000</v>
          </cell>
        </row>
        <row r="734">
          <cell r="C734" t="str">
            <v>Tangki toren kap. 0,7 m3</v>
          </cell>
          <cell r="D734" t="str">
            <v>unit</v>
          </cell>
          <cell r="E734">
            <v>1100000</v>
          </cell>
        </row>
        <row r="735">
          <cell r="C735" t="str">
            <v>Tangki toren kap. 1,5 m3</v>
          </cell>
          <cell r="D735" t="str">
            <v>unit</v>
          </cell>
          <cell r="E735">
            <v>1700000</v>
          </cell>
        </row>
        <row r="736">
          <cell r="C736" t="str">
            <v>Tangki toren kap. 2,5 m3</v>
          </cell>
          <cell r="D736" t="str">
            <v>unit</v>
          </cell>
          <cell r="E736">
            <v>3400000</v>
          </cell>
        </row>
        <row r="737">
          <cell r="C737" t="str">
            <v>Tangki toren kap. 3 m3</v>
          </cell>
          <cell r="D737" t="str">
            <v>unit</v>
          </cell>
          <cell r="E737">
            <v>4600000</v>
          </cell>
        </row>
        <row r="738">
          <cell r="C738" t="str">
            <v>Tangki toren kap. 4 m3</v>
          </cell>
          <cell r="D738" t="str">
            <v>unit</v>
          </cell>
          <cell r="E738">
            <v>5500000</v>
          </cell>
        </row>
        <row r="739">
          <cell r="C739" t="str">
            <v>Tangki toren kap. 5 m3</v>
          </cell>
          <cell r="D739" t="str">
            <v>unit</v>
          </cell>
          <cell r="E739">
            <v>6900000</v>
          </cell>
        </row>
        <row r="740">
          <cell r="C740" t="str">
            <v>Tangki toren kap. 5,5 m3</v>
          </cell>
          <cell r="D740" t="str">
            <v>unit</v>
          </cell>
          <cell r="E740">
            <v>7100000</v>
          </cell>
        </row>
        <row r="741">
          <cell r="C741" t="str">
            <v>Tangki toren kap. 6 m3</v>
          </cell>
          <cell r="D741" t="str">
            <v>unit</v>
          </cell>
          <cell r="E741">
            <v>7850000</v>
          </cell>
        </row>
        <row r="742">
          <cell r="C742" t="str">
            <v>Tempat  sabun gantung</v>
          </cell>
          <cell r="D742" t="str">
            <v>buah</v>
          </cell>
          <cell r="E742">
            <v>70100</v>
          </cell>
        </row>
        <row r="743">
          <cell r="C743" t="str">
            <v>Tempat  sabun tanam</v>
          </cell>
          <cell r="D743" t="str">
            <v>buah</v>
          </cell>
          <cell r="E743">
            <v>53300</v>
          </cell>
        </row>
        <row r="744">
          <cell r="C744" t="str">
            <v>Tissue holder</v>
          </cell>
          <cell r="D744" t="str">
            <v>buah</v>
          </cell>
          <cell r="E744">
            <v>150000</v>
          </cell>
        </row>
        <row r="745">
          <cell r="C745" t="str">
            <v>Towel bar</v>
          </cell>
          <cell r="D745" t="str">
            <v>buah</v>
          </cell>
          <cell r="E745">
            <v>150000</v>
          </cell>
        </row>
        <row r="746">
          <cell r="C746" t="str">
            <v>Urinoir</v>
          </cell>
          <cell r="D746" t="str">
            <v>buah</v>
          </cell>
          <cell r="E746">
            <v>456800</v>
          </cell>
        </row>
        <row r="747">
          <cell r="C747" t="str">
            <v>Wastafel</v>
          </cell>
          <cell r="D747" t="str">
            <v>buah</v>
          </cell>
          <cell r="E747">
            <v>325100</v>
          </cell>
        </row>
        <row r="748">
          <cell r="C748" t="str">
            <v>Water drain</v>
          </cell>
          <cell r="D748" t="str">
            <v>set</v>
          </cell>
          <cell r="E748">
            <v>321900</v>
          </cell>
        </row>
        <row r="749">
          <cell r="C749" t="str">
            <v>MATERIAL MINYAK</v>
          </cell>
        </row>
        <row r="750">
          <cell r="C750" t="str">
            <v>Bensin</v>
          </cell>
          <cell r="D750" t="str">
            <v>liter</v>
          </cell>
          <cell r="E750">
            <v>7800</v>
          </cell>
        </row>
        <row r="751">
          <cell r="C751" t="str">
            <v>Bensin (industri)</v>
          </cell>
          <cell r="D751" t="str">
            <v>liter</v>
          </cell>
          <cell r="E751">
            <v>8100</v>
          </cell>
        </row>
        <row r="752">
          <cell r="C752" t="str">
            <v>Bentonite</v>
          </cell>
          <cell r="D752" t="str">
            <v>m3</v>
          </cell>
          <cell r="E752">
            <v>20000000</v>
          </cell>
        </row>
        <row r="753">
          <cell r="C753" t="str">
            <v>Cairan perontok karat</v>
          </cell>
          <cell r="D753" t="str">
            <v>kg</v>
          </cell>
          <cell r="E753">
            <v>20000</v>
          </cell>
        </row>
        <row r="754">
          <cell r="C754" t="str">
            <v>Cuka bibit</v>
          </cell>
          <cell r="D754" t="str">
            <v>liter</v>
          </cell>
          <cell r="E754">
            <v>50000</v>
          </cell>
        </row>
        <row r="755">
          <cell r="C755" t="str">
            <v>Minyak bekisting</v>
          </cell>
          <cell r="D755" t="str">
            <v>liter</v>
          </cell>
          <cell r="E755">
            <v>16800</v>
          </cell>
        </row>
        <row r="756">
          <cell r="C756" t="str">
            <v>Minyak cat</v>
          </cell>
          <cell r="D756" t="str">
            <v>kg</v>
          </cell>
          <cell r="E756">
            <v>24000</v>
          </cell>
        </row>
        <row r="757">
          <cell r="C757" t="str">
            <v>Minyak pelumas</v>
          </cell>
          <cell r="D757" t="str">
            <v>liter</v>
          </cell>
          <cell r="E757">
            <v>28000</v>
          </cell>
        </row>
        <row r="758">
          <cell r="C758" t="str">
            <v>Minyak tanah</v>
          </cell>
          <cell r="D758" t="str">
            <v>liter</v>
          </cell>
          <cell r="E758">
            <v>15300</v>
          </cell>
        </row>
        <row r="759">
          <cell r="C759" t="str">
            <v>Oli hidrolis</v>
          </cell>
          <cell r="D759" t="str">
            <v>liter</v>
          </cell>
          <cell r="E759">
            <v>31300</v>
          </cell>
        </row>
        <row r="760">
          <cell r="C760" t="str">
            <v>Oli mesin</v>
          </cell>
          <cell r="D760" t="str">
            <v>liter</v>
          </cell>
          <cell r="E760">
            <v>30300</v>
          </cell>
        </row>
        <row r="761">
          <cell r="C761" t="str">
            <v>Premium (industri)</v>
          </cell>
          <cell r="D761" t="str">
            <v>liter</v>
          </cell>
          <cell r="E761">
            <v>9400</v>
          </cell>
        </row>
        <row r="762">
          <cell r="C762" t="str">
            <v>Residu</v>
          </cell>
          <cell r="D762" t="str">
            <v>liter</v>
          </cell>
          <cell r="E762">
            <v>21000</v>
          </cell>
        </row>
        <row r="763">
          <cell r="C763" t="str">
            <v>Solar</v>
          </cell>
          <cell r="D763" t="str">
            <v>liter</v>
          </cell>
          <cell r="E763">
            <v>6500</v>
          </cell>
        </row>
        <row r="764">
          <cell r="C764" t="str">
            <v>Solar (industri)</v>
          </cell>
          <cell r="D764" t="str">
            <v>liter</v>
          </cell>
          <cell r="E764">
            <v>8800</v>
          </cell>
        </row>
        <row r="765">
          <cell r="C765" t="str">
            <v>Steamvet</v>
          </cell>
          <cell r="D765" t="str">
            <v>liter</v>
          </cell>
          <cell r="E765">
            <v>51000</v>
          </cell>
        </row>
        <row r="766">
          <cell r="C766" t="str">
            <v>Teak oil</v>
          </cell>
          <cell r="D766" t="str">
            <v>liter</v>
          </cell>
          <cell r="E766">
            <v>29200</v>
          </cell>
        </row>
        <row r="767">
          <cell r="C767" t="str">
            <v>Thinner</v>
          </cell>
          <cell r="D767" t="str">
            <v>liter</v>
          </cell>
          <cell r="E767">
            <v>21800</v>
          </cell>
        </row>
        <row r="768">
          <cell r="C768" t="str">
            <v>Thinner A</v>
          </cell>
          <cell r="D768" t="str">
            <v>liter</v>
          </cell>
          <cell r="E768">
            <v>18800</v>
          </cell>
        </row>
        <row r="769">
          <cell r="C769" t="str">
            <v>MATERIAL ALUMINIUM DAN BESI</v>
          </cell>
        </row>
        <row r="770">
          <cell r="C770" t="str">
            <v>Aluminium composite panel</v>
          </cell>
          <cell r="D770" t="str">
            <v>m2</v>
          </cell>
          <cell r="E770">
            <v>225800</v>
          </cell>
        </row>
        <row r="771">
          <cell r="C771" t="str">
            <v>Aluminium spandrel 10x600 cm</v>
          </cell>
          <cell r="D771" t="str">
            <v>lembar</v>
          </cell>
          <cell r="E771">
            <v>200000</v>
          </cell>
        </row>
        <row r="772">
          <cell r="C772" t="str">
            <v>Aluminium strip</v>
          </cell>
          <cell r="D772" t="str">
            <v>m'</v>
          </cell>
          <cell r="E772">
            <v>50000</v>
          </cell>
        </row>
        <row r="773">
          <cell r="C773" t="str">
            <v>Besi as  drat</v>
          </cell>
          <cell r="D773" t="str">
            <v>kg</v>
          </cell>
          <cell r="E773">
            <v>40200</v>
          </cell>
        </row>
        <row r="774">
          <cell r="C774" t="str">
            <v>Besi profil</v>
          </cell>
          <cell r="D774" t="str">
            <v>kg</v>
          </cell>
          <cell r="E774">
            <v>34500</v>
          </cell>
        </row>
        <row r="775">
          <cell r="C775" t="str">
            <v>Blok besi cor type skep</v>
          </cell>
          <cell r="D775" t="str">
            <v>bh</v>
          </cell>
          <cell r="E775">
            <v>1055700</v>
          </cell>
        </row>
        <row r="776">
          <cell r="C776" t="str">
            <v>Blok besi type ronsel</v>
          </cell>
          <cell r="D776" t="str">
            <v>bh</v>
          </cell>
          <cell r="E776">
            <v>1508800</v>
          </cell>
        </row>
        <row r="777">
          <cell r="C777" t="str">
            <v>Buis  brons</v>
          </cell>
          <cell r="D777" t="str">
            <v>bh</v>
          </cell>
          <cell r="E777">
            <v>422000</v>
          </cell>
        </row>
        <row r="778">
          <cell r="C778" t="str">
            <v>C  channel galvanis  lebar 40 mm</v>
          </cell>
          <cell r="D778" t="str">
            <v>m'</v>
          </cell>
          <cell r="E778">
            <v>10700</v>
          </cell>
        </row>
        <row r="779">
          <cell r="C779" t="str">
            <v>C  channel galvanis  lebar 75 mm</v>
          </cell>
          <cell r="D779" t="str">
            <v>m'</v>
          </cell>
          <cell r="E779">
            <v>13600</v>
          </cell>
        </row>
        <row r="780">
          <cell r="C780" t="str">
            <v>Cat  meni</v>
          </cell>
          <cell r="D780" t="str">
            <v>kg</v>
          </cell>
          <cell r="E780">
            <v>50600</v>
          </cell>
        </row>
        <row r="781">
          <cell r="C781" t="str">
            <v>Daun Pintu HDF 36x720x2100</v>
          </cell>
          <cell r="D781" t="str">
            <v>unit</v>
          </cell>
          <cell r="E781">
            <v>475000</v>
          </cell>
        </row>
        <row r="782">
          <cell r="C782" t="str">
            <v>Frame aluminium</v>
          </cell>
          <cell r="D782" t="str">
            <v>m'</v>
          </cell>
          <cell r="E782">
            <v>38333.333333333336</v>
          </cell>
        </row>
        <row r="783">
          <cell r="C783" t="str">
            <v>Gembok</v>
          </cell>
          <cell r="D783" t="str">
            <v>bh</v>
          </cell>
          <cell r="E783">
            <v>102300</v>
          </cell>
        </row>
        <row r="784">
          <cell r="C784" t="str">
            <v>Grease</v>
          </cell>
          <cell r="D784" t="str">
            <v>kg</v>
          </cell>
          <cell r="E784">
            <v>67800</v>
          </cell>
        </row>
        <row r="785">
          <cell r="C785" t="str">
            <v>Hollow  galvanis  20x40x0,4 mm</v>
          </cell>
          <cell r="D785" t="str">
            <v>m'</v>
          </cell>
          <cell r="E785">
            <v>7500</v>
          </cell>
        </row>
        <row r="786">
          <cell r="C786" t="str">
            <v>Hollow galvanis 40x40x0,4 mm</v>
          </cell>
          <cell r="D786" t="str">
            <v>m'</v>
          </cell>
          <cell r="E786">
            <v>10700</v>
          </cell>
        </row>
        <row r="787">
          <cell r="C787" t="str">
            <v>Jalusi aluminium</v>
          </cell>
          <cell r="D787" t="str">
            <v>m2</v>
          </cell>
          <cell r="E787">
            <v>600000</v>
          </cell>
        </row>
        <row r="788">
          <cell r="C788" t="str">
            <v>Kontra mur type ronsel</v>
          </cell>
          <cell r="D788" t="str">
            <v>bh</v>
          </cell>
          <cell r="E788">
            <v>343800</v>
          </cell>
        </row>
        <row r="789">
          <cell r="C789" t="str">
            <v>Kontra mur type skep</v>
          </cell>
          <cell r="D789" t="str">
            <v>bh</v>
          </cell>
          <cell r="E789">
            <v>301300</v>
          </cell>
        </row>
        <row r="790">
          <cell r="C790" t="str">
            <v>kopel/universal join</v>
          </cell>
          <cell r="D790" t="str">
            <v>bh</v>
          </cell>
          <cell r="E790">
            <v>542800</v>
          </cell>
        </row>
        <row r="791">
          <cell r="C791" t="str">
            <v>Kusen aluminium 4"  putih</v>
          </cell>
          <cell r="D791" t="str">
            <v>m'</v>
          </cell>
          <cell r="E791">
            <v>107000</v>
          </cell>
        </row>
        <row r="792">
          <cell r="C792" t="str">
            <v>Lager type ronsel</v>
          </cell>
          <cell r="D792" t="str">
            <v>bh</v>
          </cell>
          <cell r="E792">
            <v>905000</v>
          </cell>
        </row>
        <row r="793">
          <cell r="C793" t="str">
            <v>Lager type skep</v>
          </cell>
          <cell r="D793" t="str">
            <v>bh</v>
          </cell>
          <cell r="E793">
            <v>693400</v>
          </cell>
        </row>
        <row r="794">
          <cell r="C794" t="str">
            <v>Mur baut  1/2"  x  4"</v>
          </cell>
          <cell r="D794" t="str">
            <v>bh</v>
          </cell>
          <cell r="E794">
            <v>16100</v>
          </cell>
        </row>
        <row r="795">
          <cell r="C795" t="str">
            <v>Mur baut  5/8"  x  4"</v>
          </cell>
          <cell r="D795" t="str">
            <v>bh</v>
          </cell>
          <cell r="E795">
            <v>19500</v>
          </cell>
        </row>
        <row r="796">
          <cell r="C796" t="str">
            <v>Mur baut  M8 steinless</v>
          </cell>
          <cell r="D796" t="str">
            <v>bh</v>
          </cell>
          <cell r="E796">
            <v>19500</v>
          </cell>
        </row>
        <row r="797">
          <cell r="C797" t="str">
            <v>Mur brons  ronsel</v>
          </cell>
          <cell r="D797" t="str">
            <v>kg</v>
          </cell>
          <cell r="E797">
            <v>210400</v>
          </cell>
        </row>
        <row r="798">
          <cell r="C798" t="str">
            <v>Mur brons  type skep</v>
          </cell>
          <cell r="D798" t="str">
            <v>kg</v>
          </cell>
          <cell r="E798">
            <v>210400</v>
          </cell>
        </row>
        <row r="799">
          <cell r="C799" t="str">
            <v>Pen spindie type ronsel</v>
          </cell>
          <cell r="D799" t="str">
            <v>bh</v>
          </cell>
          <cell r="E799">
            <v>102300</v>
          </cell>
        </row>
        <row r="800">
          <cell r="C800" t="str">
            <v>Penyangga roda gigi</v>
          </cell>
          <cell r="D800" t="str">
            <v>bh</v>
          </cell>
          <cell r="E800">
            <v>542800</v>
          </cell>
        </row>
        <row r="801">
          <cell r="C801" t="str">
            <v>Pintu alluminium</v>
          </cell>
          <cell r="D801" t="str">
            <v>m'</v>
          </cell>
          <cell r="E801">
            <v>73600</v>
          </cell>
        </row>
        <row r="802">
          <cell r="C802" t="str">
            <v>Pintu KM  aluminium</v>
          </cell>
          <cell r="D802" t="str">
            <v>unit</v>
          </cell>
          <cell r="E802">
            <v>1500000</v>
          </cell>
        </row>
        <row r="803">
          <cell r="C803" t="str">
            <v>Pintu lipat  besi</v>
          </cell>
          <cell r="D803" t="str">
            <v>m2</v>
          </cell>
          <cell r="E803">
            <v>494200</v>
          </cell>
        </row>
        <row r="804">
          <cell r="C804" t="str">
            <v>Pintu lipat PVC</v>
          </cell>
          <cell r="D804" t="str">
            <v>m2</v>
          </cell>
          <cell r="E804">
            <v>750000</v>
          </cell>
        </row>
        <row r="805">
          <cell r="C805" t="str">
            <v>Plat  peluncur</v>
          </cell>
          <cell r="D805" t="str">
            <v>kg</v>
          </cell>
          <cell r="E805">
            <v>210400</v>
          </cell>
        </row>
        <row r="806">
          <cell r="C806" t="str">
            <v>Plat besi 3 mm</v>
          </cell>
          <cell r="D806" t="str">
            <v>kg</v>
          </cell>
          <cell r="E806">
            <v>34500</v>
          </cell>
        </row>
        <row r="807">
          <cell r="C807" t="str">
            <v>Profil aluminium</v>
          </cell>
          <cell r="D807" t="str">
            <v>m'</v>
          </cell>
          <cell r="E807">
            <v>130000</v>
          </cell>
        </row>
        <row r="808">
          <cell r="C808" t="str">
            <v>Profil Aluminium ”T”</v>
          </cell>
          <cell r="D808" t="str">
            <v>m'</v>
          </cell>
          <cell r="E808">
            <v>15000</v>
          </cell>
        </row>
        <row r="809">
          <cell r="C809" t="str">
            <v>Profil slimar aluminium</v>
          </cell>
          <cell r="D809" t="str">
            <v>m'</v>
          </cell>
          <cell r="E809">
            <v>60000</v>
          </cell>
        </row>
        <row r="810">
          <cell r="C810" t="str">
            <v>Rangka metal hollow 40.40.1,2 mm</v>
          </cell>
          <cell r="D810" t="str">
            <v>m'</v>
          </cell>
          <cell r="E810">
            <v>16200</v>
          </cell>
        </row>
        <row r="811">
          <cell r="C811" t="str">
            <v>Rangka metal hollow 40.40.2 mm</v>
          </cell>
          <cell r="D811" t="str">
            <v>m'</v>
          </cell>
          <cell r="E811">
            <v>19000</v>
          </cell>
        </row>
        <row r="812">
          <cell r="C812" t="str">
            <v>roda gigi nanas</v>
          </cell>
          <cell r="D812" t="str">
            <v>bh</v>
          </cell>
          <cell r="E812">
            <v>1025800</v>
          </cell>
        </row>
        <row r="813">
          <cell r="C813" t="str">
            <v>Roda gigi pinggiran</v>
          </cell>
          <cell r="D813" t="str">
            <v>bh</v>
          </cell>
          <cell r="E813">
            <v>1750300</v>
          </cell>
        </row>
        <row r="814">
          <cell r="C814" t="str">
            <v>Rolling door aluminium</v>
          </cell>
          <cell r="D814" t="str">
            <v>m2</v>
          </cell>
          <cell r="E814">
            <v>600600</v>
          </cell>
        </row>
        <row r="815">
          <cell r="C815" t="str">
            <v>Rolling door besi</v>
          </cell>
          <cell r="D815" t="str">
            <v>m2</v>
          </cell>
          <cell r="E815">
            <v>509100</v>
          </cell>
        </row>
        <row r="816">
          <cell r="C816" t="str">
            <v>Rubber seal</v>
          </cell>
          <cell r="D816" t="str">
            <v>m'</v>
          </cell>
          <cell r="E816">
            <v>1811200</v>
          </cell>
        </row>
        <row r="817">
          <cell r="C817" t="str">
            <v>Sliding pintu J4</v>
          </cell>
          <cell r="D817" t="str">
            <v>buah</v>
          </cell>
          <cell r="E817">
            <v>456000</v>
          </cell>
        </row>
        <row r="818">
          <cell r="C818" t="str">
            <v>Stang draft  diameter 1,5"  +  mur baut</v>
          </cell>
          <cell r="D818" t="str">
            <v>m'</v>
          </cell>
          <cell r="E818">
            <v>2750000</v>
          </cell>
        </row>
        <row r="819">
          <cell r="C819" t="str">
            <v>Stang draft  diameter 1,75"  +  mur baut</v>
          </cell>
          <cell r="D819" t="str">
            <v>m'</v>
          </cell>
          <cell r="E819">
            <v>3150000</v>
          </cell>
        </row>
        <row r="820">
          <cell r="C820" t="str">
            <v>Stang draft  diameter 2"  +  mur baut</v>
          </cell>
          <cell r="D820" t="str">
            <v>m'</v>
          </cell>
          <cell r="E820">
            <v>3500000</v>
          </cell>
        </row>
        <row r="821">
          <cell r="C821" t="str">
            <v>Stang draft  diameter 2,25"  +  mur baut</v>
          </cell>
          <cell r="D821" t="str">
            <v>m'</v>
          </cell>
          <cell r="E821">
            <v>3800000</v>
          </cell>
        </row>
        <row r="822">
          <cell r="C822" t="str">
            <v>Stang gembok</v>
          </cell>
          <cell r="D822" t="str">
            <v>bh</v>
          </cell>
          <cell r="E822">
            <v>78200</v>
          </cell>
        </row>
        <row r="823">
          <cell r="C823" t="str">
            <v>Stang pemutar type ronsel</v>
          </cell>
          <cell r="D823" t="str">
            <v>bh</v>
          </cell>
          <cell r="E823">
            <v>1146500</v>
          </cell>
        </row>
        <row r="824">
          <cell r="C824" t="str">
            <v>Stang pemutar type skep</v>
          </cell>
          <cell r="D824" t="str">
            <v>bh</v>
          </cell>
          <cell r="E824">
            <v>633600</v>
          </cell>
        </row>
        <row r="825">
          <cell r="C825" t="str">
            <v>Sunscreen aluminium</v>
          </cell>
          <cell r="D825" t="str">
            <v>m2</v>
          </cell>
          <cell r="E825">
            <v>381900</v>
          </cell>
        </row>
        <row r="826">
          <cell r="C826" t="str">
            <v>Talang galvalum lebar 50 cm tebal 0,4 mm</v>
          </cell>
          <cell r="D826" t="str">
            <v>m'</v>
          </cell>
          <cell r="E826">
            <v>53300</v>
          </cell>
        </row>
        <row r="827">
          <cell r="C827" t="str">
            <v>Thinner</v>
          </cell>
          <cell r="D827" t="str">
            <v>ltr</v>
          </cell>
          <cell r="E827">
            <v>35600</v>
          </cell>
        </row>
        <row r="828">
          <cell r="C828" t="str">
            <v>MATERIAL LISTRIK</v>
          </cell>
        </row>
        <row r="829">
          <cell r="C829" t="str">
            <v>Hanger tray panjang 2,5 m</v>
          </cell>
          <cell r="D829" t="str">
            <v>buah</v>
          </cell>
          <cell r="E829">
            <v>300000</v>
          </cell>
        </row>
        <row r="830">
          <cell r="C830" t="str">
            <v>Kabel BCC 10 mm² (0,10 kg/m)</v>
          </cell>
          <cell r="D830" t="str">
            <v>m'</v>
          </cell>
          <cell r="E830">
            <v>29000</v>
          </cell>
        </row>
        <row r="831">
          <cell r="C831" t="str">
            <v>Kabel BCC 16 mm² (0,16 kg/m)</v>
          </cell>
          <cell r="D831" t="str">
            <v>m'</v>
          </cell>
          <cell r="E831">
            <v>33000</v>
          </cell>
        </row>
        <row r="832">
          <cell r="C832" t="str">
            <v>Kabel BCC 25 mm² (0,25 kg/m)</v>
          </cell>
          <cell r="D832" t="str">
            <v>m'</v>
          </cell>
          <cell r="E832">
            <v>53000</v>
          </cell>
        </row>
        <row r="833">
          <cell r="C833" t="str">
            <v>Kabel BCC 35 mm² (0,35 kg/m)</v>
          </cell>
          <cell r="D833" t="str">
            <v>m'</v>
          </cell>
          <cell r="E833">
            <v>72000</v>
          </cell>
        </row>
        <row r="834">
          <cell r="C834" t="str">
            <v>Kabel BCC 4 mm² (0,04 kg/m)</v>
          </cell>
          <cell r="D834" t="str">
            <v>m'</v>
          </cell>
          <cell r="E834">
            <v>12000</v>
          </cell>
        </row>
        <row r="835">
          <cell r="C835" t="str">
            <v>Kabel BCC 50 mm² (0,50 kg/m)</v>
          </cell>
          <cell r="D835" t="str">
            <v>m'</v>
          </cell>
          <cell r="E835">
            <v>95500</v>
          </cell>
        </row>
        <row r="836">
          <cell r="C836" t="str">
            <v>Kabel BCC 6 mm² (0,06 kg/m)</v>
          </cell>
          <cell r="D836" t="str">
            <v>m'</v>
          </cell>
          <cell r="E836">
            <v>13200</v>
          </cell>
        </row>
        <row r="837">
          <cell r="C837" t="str">
            <v>Kabel BCC 70 mm² (0,70 kg/m)</v>
          </cell>
          <cell r="D837" t="str">
            <v>m'</v>
          </cell>
          <cell r="E837">
            <v>136000</v>
          </cell>
        </row>
        <row r="838">
          <cell r="C838" t="str">
            <v>Kabel BCC 95 mm² (0,95 kg/m)</v>
          </cell>
          <cell r="D838" t="str">
            <v>m'</v>
          </cell>
          <cell r="E838">
            <v>185000</v>
          </cell>
        </row>
        <row r="839">
          <cell r="C839" t="str">
            <v>Kabel FRC 1 x 150 mm²</v>
          </cell>
          <cell r="D839" t="str">
            <v>m'</v>
          </cell>
          <cell r="E839">
            <v>275000</v>
          </cell>
        </row>
        <row r="840">
          <cell r="C840" t="str">
            <v>Kabel FRC 2 x 1,5 mm²</v>
          </cell>
          <cell r="D840" t="str">
            <v>m'</v>
          </cell>
          <cell r="E840">
            <v>23000</v>
          </cell>
        </row>
        <row r="841">
          <cell r="C841" t="str">
            <v>Kabel FRC 2 x 2,5 mm²</v>
          </cell>
          <cell r="D841" t="str">
            <v>m'</v>
          </cell>
          <cell r="E841">
            <v>33500</v>
          </cell>
        </row>
        <row r="842">
          <cell r="C842" t="str">
            <v>Kabel FRC 3 x 2,5 mm²</v>
          </cell>
          <cell r="D842" t="str">
            <v>m'</v>
          </cell>
          <cell r="E842">
            <v>40000</v>
          </cell>
        </row>
        <row r="843">
          <cell r="C843" t="str">
            <v>Kabel FRC 4 x 150 mm²</v>
          </cell>
          <cell r="D843" t="str">
            <v>m'</v>
          </cell>
          <cell r="E843">
            <v>1607400</v>
          </cell>
        </row>
        <row r="844">
          <cell r="C844" t="str">
            <v>Kabel FRC 4 x 4 mm²</v>
          </cell>
          <cell r="D844" t="str">
            <v>m'</v>
          </cell>
          <cell r="E844">
            <v>90000</v>
          </cell>
        </row>
        <row r="845">
          <cell r="C845" t="str">
            <v>Kabel FRC 4 x 6 mm²</v>
          </cell>
          <cell r="D845" t="str">
            <v>m'</v>
          </cell>
          <cell r="E845">
            <v>110000</v>
          </cell>
        </row>
        <row r="846">
          <cell r="C846" t="str">
            <v>Kabel NYA 1 x 1,5 mm²</v>
          </cell>
          <cell r="D846" t="str">
            <v>m'</v>
          </cell>
          <cell r="E846">
            <v>3200</v>
          </cell>
        </row>
        <row r="847">
          <cell r="C847" t="str">
            <v>Kabel NYA 1 x 10 mm²</v>
          </cell>
          <cell r="D847" t="str">
            <v>m'</v>
          </cell>
          <cell r="E847">
            <v>20000</v>
          </cell>
        </row>
        <row r="848">
          <cell r="C848" t="str">
            <v>Kabel NYA 1 x 16 mm²</v>
          </cell>
          <cell r="D848" t="str">
            <v>m'</v>
          </cell>
          <cell r="E848">
            <v>33000</v>
          </cell>
        </row>
        <row r="849">
          <cell r="C849" t="str">
            <v>Kabel NYA 1 x 2,5 mm²</v>
          </cell>
          <cell r="D849" t="str">
            <v>m'</v>
          </cell>
          <cell r="E849">
            <v>5300</v>
          </cell>
        </row>
        <row r="850">
          <cell r="C850" t="str">
            <v>Kabel NYA 1 x 4 mm²</v>
          </cell>
          <cell r="D850" t="str">
            <v>m'</v>
          </cell>
          <cell r="E850">
            <v>8300</v>
          </cell>
        </row>
        <row r="851">
          <cell r="C851" t="str">
            <v>Kabel NYA 1 x 6 mm²</v>
          </cell>
          <cell r="D851" t="str">
            <v>m'</v>
          </cell>
          <cell r="E851">
            <v>12200</v>
          </cell>
        </row>
        <row r="852">
          <cell r="C852" t="str">
            <v>Kabel NYA 2 x 1,5 mm²</v>
          </cell>
          <cell r="D852" t="str">
            <v>m'</v>
          </cell>
          <cell r="E852">
            <v>9200</v>
          </cell>
        </row>
        <row r="853">
          <cell r="C853" t="str">
            <v>Kabel NYA 3 x 1,5 mm²</v>
          </cell>
          <cell r="D853" t="str">
            <v>m'</v>
          </cell>
          <cell r="E853">
            <v>14000</v>
          </cell>
        </row>
        <row r="854">
          <cell r="C854" t="str">
            <v>Kabel NYFGBY 2 x 1,5 mm²</v>
          </cell>
          <cell r="D854" t="str">
            <v>m'</v>
          </cell>
          <cell r="E854">
            <v>22750</v>
          </cell>
        </row>
        <row r="855">
          <cell r="C855" t="str">
            <v>Kabel NYFGBY 2 x 10 mm²</v>
          </cell>
          <cell r="D855" t="str">
            <v>m'</v>
          </cell>
          <cell r="E855">
            <v>60750</v>
          </cell>
        </row>
        <row r="856">
          <cell r="C856" t="str">
            <v>Kabel NYFGBY 2 x 16 mm²</v>
          </cell>
          <cell r="D856" t="str">
            <v>m'</v>
          </cell>
          <cell r="E856">
            <v>82000</v>
          </cell>
        </row>
        <row r="857">
          <cell r="C857" t="str">
            <v>Kabel NYFGBY 2 x 2,5 mm²</v>
          </cell>
          <cell r="D857" t="str">
            <v>m'</v>
          </cell>
          <cell r="E857">
            <v>30500</v>
          </cell>
        </row>
        <row r="858">
          <cell r="C858" t="str">
            <v>Kabel NYFGBY 2 x 4 mm²</v>
          </cell>
          <cell r="D858" t="str">
            <v>m'</v>
          </cell>
          <cell r="E858">
            <v>35200</v>
          </cell>
        </row>
        <row r="859">
          <cell r="C859" t="str">
            <v>Kabel NYFGBY 2 x 6 mm²</v>
          </cell>
          <cell r="D859" t="str">
            <v>m'</v>
          </cell>
          <cell r="E859">
            <v>43350</v>
          </cell>
        </row>
        <row r="860">
          <cell r="C860" t="str">
            <v>Kabel NYFGBY 3 x 1,5 mm²</v>
          </cell>
          <cell r="D860" t="str">
            <v>m'</v>
          </cell>
          <cell r="E860">
            <v>28500</v>
          </cell>
        </row>
        <row r="861">
          <cell r="C861" t="str">
            <v>Kabel NYFGBY 3 x 10 mm²</v>
          </cell>
          <cell r="D861" t="str">
            <v>m'</v>
          </cell>
          <cell r="E861">
            <v>79600</v>
          </cell>
        </row>
        <row r="862">
          <cell r="C862" t="str">
            <v>Kabel NYFGBY 3 x 16 mm²</v>
          </cell>
          <cell r="D862" t="str">
            <v>m'</v>
          </cell>
          <cell r="E862">
            <v>128900</v>
          </cell>
        </row>
        <row r="863">
          <cell r="C863" t="str">
            <v>Kabel NYFGBY 3 x 2,5 mm²</v>
          </cell>
          <cell r="D863" t="str">
            <v>m'</v>
          </cell>
          <cell r="E863">
            <v>32900</v>
          </cell>
        </row>
        <row r="864">
          <cell r="C864" t="str">
            <v>Kabel NYFGBY 3 x 4 mm²</v>
          </cell>
          <cell r="D864" t="str">
            <v>m'</v>
          </cell>
          <cell r="E864">
            <v>49000</v>
          </cell>
        </row>
        <row r="865">
          <cell r="C865" t="str">
            <v>Kabel NYFGBY 3 x 6 mm²</v>
          </cell>
          <cell r="D865" t="str">
            <v>m'</v>
          </cell>
          <cell r="E865">
            <v>63500</v>
          </cell>
        </row>
        <row r="866">
          <cell r="C866" t="str">
            <v>Kabel NYFGBY 4 x 1,5 mm²</v>
          </cell>
          <cell r="D866" t="str">
            <v>m'</v>
          </cell>
          <cell r="E866">
            <v>29400</v>
          </cell>
        </row>
        <row r="867">
          <cell r="C867" t="str">
            <v>Kabel NYFGBY 4 x 10 mm²</v>
          </cell>
          <cell r="D867" t="str">
            <v>m'</v>
          </cell>
          <cell r="E867">
            <v>100600</v>
          </cell>
        </row>
        <row r="868">
          <cell r="C868" t="str">
            <v>Kabel NYFGBY 4 x 120 mm²</v>
          </cell>
          <cell r="D868" t="str">
            <v>m'</v>
          </cell>
          <cell r="E868">
            <v>969500</v>
          </cell>
        </row>
        <row r="869">
          <cell r="C869" t="str">
            <v>Kabel NYFGBY 4 x 150 mm²</v>
          </cell>
          <cell r="D869" t="str">
            <v>m'</v>
          </cell>
          <cell r="E869">
            <v>1187650</v>
          </cell>
        </row>
        <row r="870">
          <cell r="C870" t="str">
            <v>Kabel NYFGBY 4 x 16 mm²</v>
          </cell>
          <cell r="D870" t="str">
            <v>m'</v>
          </cell>
          <cell r="E870">
            <v>159300</v>
          </cell>
        </row>
        <row r="871">
          <cell r="C871" t="str">
            <v>Kabel NYFGBY 4 x 185 mm²</v>
          </cell>
          <cell r="D871" t="str">
            <v>m'</v>
          </cell>
          <cell r="E871">
            <v>1470650</v>
          </cell>
        </row>
        <row r="872">
          <cell r="C872" t="str">
            <v>Kabel NYFGBY 4 x 2,5 mm²</v>
          </cell>
          <cell r="D872" t="str">
            <v>m'</v>
          </cell>
          <cell r="E872">
            <v>38600</v>
          </cell>
        </row>
        <row r="873">
          <cell r="C873" t="str">
            <v>Kabel NYFGBY 4 x 240 mm²</v>
          </cell>
          <cell r="D873" t="str">
            <v>m'</v>
          </cell>
          <cell r="E873">
            <v>1921500</v>
          </cell>
        </row>
        <row r="874">
          <cell r="C874" t="str">
            <v>Kabel NYFGBY 4 x 25 mm²</v>
          </cell>
          <cell r="D874" t="str">
            <v>m'</v>
          </cell>
          <cell r="E874">
            <v>247200</v>
          </cell>
        </row>
        <row r="875">
          <cell r="C875" t="str">
            <v>Kabel NYFGBY 4 x 300 mm²</v>
          </cell>
          <cell r="D875" t="str">
            <v>m'</v>
          </cell>
          <cell r="E875">
            <v>2392250</v>
          </cell>
        </row>
        <row r="876">
          <cell r="C876" t="str">
            <v>Kabel NYFGBY 4 x 35 mm²</v>
          </cell>
          <cell r="D876" t="str">
            <v>m'</v>
          </cell>
          <cell r="E876">
            <v>314750</v>
          </cell>
        </row>
        <row r="877">
          <cell r="C877" t="str">
            <v>Kabel NYFGBY 4 x 4 mm²</v>
          </cell>
          <cell r="D877" t="str">
            <v>m'</v>
          </cell>
          <cell r="E877">
            <v>66000</v>
          </cell>
        </row>
        <row r="878">
          <cell r="C878" t="str">
            <v>Kabel NYFGBY 4 x 50 mm²</v>
          </cell>
          <cell r="D878" t="str">
            <v>m'</v>
          </cell>
          <cell r="E878">
            <v>411600</v>
          </cell>
        </row>
        <row r="879">
          <cell r="C879" t="str">
            <v>Kabel NYFGBY 4 x 6 mm²</v>
          </cell>
          <cell r="D879" t="str">
            <v>m'</v>
          </cell>
          <cell r="E879">
            <v>70200</v>
          </cell>
        </row>
        <row r="880">
          <cell r="C880" t="str">
            <v>Kabel NYFGBY 4 x 70 mm²</v>
          </cell>
          <cell r="D880" t="str">
            <v>m'</v>
          </cell>
          <cell r="E880">
            <v>575250</v>
          </cell>
        </row>
        <row r="881">
          <cell r="C881" t="str">
            <v>Kabel NYFGBY 4 x 95 mm²</v>
          </cell>
          <cell r="D881" t="str">
            <v>m'</v>
          </cell>
          <cell r="E881">
            <v>743750</v>
          </cell>
        </row>
        <row r="882">
          <cell r="C882" t="str">
            <v>Kabel NYM 2 x 1,5 mm²</v>
          </cell>
          <cell r="D882" t="str">
            <v>m'</v>
          </cell>
          <cell r="E882">
            <v>8880</v>
          </cell>
        </row>
        <row r="883">
          <cell r="C883" t="str">
            <v>Kabel NYM 2 x 10 mm²</v>
          </cell>
          <cell r="D883" t="str">
            <v>m'</v>
          </cell>
          <cell r="E883">
            <v>49000</v>
          </cell>
        </row>
        <row r="884">
          <cell r="C884" t="str">
            <v>Kabel NYM 2 x 2,5 mm²</v>
          </cell>
          <cell r="D884" t="str">
            <v>m'</v>
          </cell>
          <cell r="E884">
            <v>13250</v>
          </cell>
        </row>
        <row r="885">
          <cell r="C885" t="str">
            <v>Kabel NYM 2 x 4 mm²</v>
          </cell>
          <cell r="D885" t="str">
            <v>m'</v>
          </cell>
          <cell r="E885">
            <v>19950</v>
          </cell>
        </row>
        <row r="886">
          <cell r="C886" t="str">
            <v>Kabel NYM 2 x 6 mm²</v>
          </cell>
          <cell r="D886" t="str">
            <v>m'</v>
          </cell>
          <cell r="E886">
            <v>29000</v>
          </cell>
        </row>
        <row r="887">
          <cell r="C887" t="str">
            <v>Kabel NYM 3 x 1,5 mm²</v>
          </cell>
          <cell r="D887" t="str">
            <v>m'</v>
          </cell>
          <cell r="E887">
            <v>11400</v>
          </cell>
        </row>
        <row r="888">
          <cell r="C888" t="str">
            <v>Kabel NYM 3 x 10 mm²</v>
          </cell>
          <cell r="D888" t="str">
            <v>m'</v>
          </cell>
          <cell r="E888">
            <v>69200</v>
          </cell>
        </row>
        <row r="889">
          <cell r="C889" t="str">
            <v>Kabel NYM 3 x 2,5 mm²</v>
          </cell>
          <cell r="D889" t="str">
            <v>m'</v>
          </cell>
          <cell r="E889">
            <v>21300</v>
          </cell>
        </row>
        <row r="890">
          <cell r="C890" t="str">
            <v>Kabel NYM 3 x 4 mm²</v>
          </cell>
          <cell r="D890" t="str">
            <v>m'</v>
          </cell>
          <cell r="E890">
            <v>27000</v>
          </cell>
        </row>
        <row r="891">
          <cell r="C891" t="str">
            <v>Kabel NYM 3 x 6 mm²</v>
          </cell>
          <cell r="D891" t="str">
            <v>m'</v>
          </cell>
          <cell r="E891">
            <v>43100</v>
          </cell>
        </row>
        <row r="892">
          <cell r="C892" t="str">
            <v>Kabel NYM 4 x 1,5 mm²</v>
          </cell>
          <cell r="D892" t="str">
            <v>m'</v>
          </cell>
          <cell r="E892">
            <v>14400</v>
          </cell>
        </row>
        <row r="893">
          <cell r="C893" t="str">
            <v>Kabel NYM 4 x 10 mm²</v>
          </cell>
          <cell r="D893" t="str">
            <v>m'</v>
          </cell>
          <cell r="E893">
            <v>92900</v>
          </cell>
        </row>
        <row r="894">
          <cell r="C894" t="str">
            <v>Kabel NYM 4 x 16 mm²</v>
          </cell>
          <cell r="D894" t="str">
            <v>m'</v>
          </cell>
          <cell r="E894">
            <v>150000</v>
          </cell>
        </row>
        <row r="895">
          <cell r="C895" t="str">
            <v>Kabel NYM 4 x 2,5 mm²</v>
          </cell>
          <cell r="D895" t="str">
            <v>m'</v>
          </cell>
          <cell r="E895">
            <v>22700</v>
          </cell>
        </row>
        <row r="896">
          <cell r="C896" t="str">
            <v>Kabel NYM 4 x 4 mm²</v>
          </cell>
          <cell r="D896" t="str">
            <v>m'</v>
          </cell>
          <cell r="E896">
            <v>37000</v>
          </cell>
        </row>
        <row r="897">
          <cell r="C897" t="str">
            <v>Kabel NYM 4 x 6 mm²</v>
          </cell>
          <cell r="D897" t="str">
            <v>m'</v>
          </cell>
          <cell r="E897">
            <v>54400</v>
          </cell>
        </row>
        <row r="898">
          <cell r="C898" t="str">
            <v>Kabel NYMHY 2 x 1,5 mm²</v>
          </cell>
          <cell r="D898" t="str">
            <v>m'</v>
          </cell>
          <cell r="E898">
            <v>9300</v>
          </cell>
        </row>
        <row r="899">
          <cell r="C899" t="str">
            <v>Kabel NYMHY 2 x 2,5 mm²</v>
          </cell>
          <cell r="D899" t="str">
            <v>m'</v>
          </cell>
          <cell r="E899">
            <v>13900</v>
          </cell>
        </row>
        <row r="900">
          <cell r="C900" t="str">
            <v>Kabel NYMHY 3 x 1,5 mm²</v>
          </cell>
          <cell r="D900" t="str">
            <v>m'</v>
          </cell>
          <cell r="E900">
            <v>13400</v>
          </cell>
        </row>
        <row r="901">
          <cell r="C901" t="str">
            <v>Kabel NYMHY 3 x 2,5 mm²</v>
          </cell>
          <cell r="D901" t="str">
            <v>m'</v>
          </cell>
          <cell r="E901">
            <v>21300</v>
          </cell>
        </row>
        <row r="902">
          <cell r="C902" t="str">
            <v>Kabel NYMHY 4 x 2,5 mm²</v>
          </cell>
          <cell r="D902" t="str">
            <v>m'</v>
          </cell>
          <cell r="E902">
            <v>28700</v>
          </cell>
        </row>
        <row r="903">
          <cell r="C903" t="str">
            <v>Kabel NYY 1 x 10 mm²</v>
          </cell>
          <cell r="D903" t="str">
            <v>m'</v>
          </cell>
          <cell r="E903">
            <v>18000</v>
          </cell>
        </row>
        <row r="904">
          <cell r="C904" t="str">
            <v>Kabel NYY 1 x 120 mm²</v>
          </cell>
          <cell r="D904" t="str">
            <v>m'</v>
          </cell>
          <cell r="E904">
            <v>246500</v>
          </cell>
        </row>
        <row r="905">
          <cell r="C905" t="str">
            <v>Kabel NYY 1 x 150 mm²</v>
          </cell>
          <cell r="D905" t="str">
            <v>m'</v>
          </cell>
          <cell r="E905">
            <v>303000</v>
          </cell>
        </row>
        <row r="906">
          <cell r="C906" t="str">
            <v>Kabel NYY 1 x 16 mm²</v>
          </cell>
          <cell r="D906" t="str">
            <v>m'</v>
          </cell>
          <cell r="E906">
            <v>36000</v>
          </cell>
        </row>
        <row r="907">
          <cell r="C907" t="str">
            <v>Kabel NYY 1 x 185 mm²</v>
          </cell>
          <cell r="D907" t="str">
            <v>m'</v>
          </cell>
          <cell r="E907">
            <v>377000</v>
          </cell>
        </row>
        <row r="908">
          <cell r="C908" t="str">
            <v>Kabel NYY 1 x 25 mm²</v>
          </cell>
          <cell r="D908" t="str">
            <v>m'</v>
          </cell>
          <cell r="E908">
            <v>56000</v>
          </cell>
        </row>
        <row r="909">
          <cell r="C909" t="str">
            <v>Kabel NYY 1 x 250 mm²</v>
          </cell>
          <cell r="D909" t="str">
            <v>m'</v>
          </cell>
          <cell r="E909">
            <v>496000</v>
          </cell>
        </row>
        <row r="910">
          <cell r="C910" t="str">
            <v>Kabel NYY 1 x 300 mm²</v>
          </cell>
          <cell r="D910" t="str">
            <v>m'</v>
          </cell>
          <cell r="E910">
            <v>619000</v>
          </cell>
        </row>
        <row r="911">
          <cell r="C911" t="str">
            <v>Kabel NYY 1 x 35 mm²</v>
          </cell>
          <cell r="D911" t="str">
            <v>m'</v>
          </cell>
          <cell r="E911">
            <v>75000</v>
          </cell>
        </row>
        <row r="912">
          <cell r="C912" t="str">
            <v>Kabel NYY 1 x 4 mm²</v>
          </cell>
          <cell r="D912" t="str">
            <v>m'</v>
          </cell>
          <cell r="E912">
            <v>7500</v>
          </cell>
        </row>
        <row r="913">
          <cell r="C913" t="str">
            <v>Kabel NYY 1 x 400 mm²</v>
          </cell>
          <cell r="D913" t="str">
            <v>m'</v>
          </cell>
          <cell r="E913">
            <v>786000</v>
          </cell>
        </row>
        <row r="914">
          <cell r="C914" t="str">
            <v>Kabel NYY 1 x 50 mm²</v>
          </cell>
          <cell r="D914" t="str">
            <v>m'</v>
          </cell>
          <cell r="E914">
            <v>99600</v>
          </cell>
        </row>
        <row r="915">
          <cell r="C915" t="str">
            <v>Kabel NYY 1 x 500 mm²</v>
          </cell>
          <cell r="D915" t="str">
            <v>m'</v>
          </cell>
          <cell r="E915">
            <v>1004400</v>
          </cell>
        </row>
        <row r="916">
          <cell r="C916" t="str">
            <v>Kabel NYY 1 x 6 mm²</v>
          </cell>
          <cell r="D916" t="str">
            <v>m'</v>
          </cell>
          <cell r="E916">
            <v>12000</v>
          </cell>
        </row>
        <row r="917">
          <cell r="C917" t="str">
            <v>Kabel NYY 1 x 630 mm²</v>
          </cell>
          <cell r="D917" t="str">
            <v>m'</v>
          </cell>
          <cell r="E917">
            <v>1245000</v>
          </cell>
        </row>
        <row r="918">
          <cell r="C918" t="str">
            <v>Kabel NYY 1 x 70 mm²</v>
          </cell>
          <cell r="D918" t="str">
            <v>m'</v>
          </cell>
          <cell r="E918">
            <v>142000</v>
          </cell>
        </row>
        <row r="919">
          <cell r="C919" t="str">
            <v>Kabel NYY 1 x 95 mm²</v>
          </cell>
          <cell r="D919" t="str">
            <v>m'</v>
          </cell>
          <cell r="E919">
            <v>196500</v>
          </cell>
        </row>
        <row r="920">
          <cell r="C920" t="str">
            <v>Kabel NYY 2 x 1,5 mm²</v>
          </cell>
          <cell r="D920" t="str">
            <v>m'</v>
          </cell>
          <cell r="E920">
            <v>12000</v>
          </cell>
        </row>
        <row r="921">
          <cell r="C921" t="str">
            <v>Kabel NYY 2 x 10 mm²</v>
          </cell>
          <cell r="D921" t="str">
            <v>m'</v>
          </cell>
          <cell r="E921">
            <v>57500</v>
          </cell>
        </row>
        <row r="922">
          <cell r="C922" t="str">
            <v>Kabel NYY 2 x 16 mm²</v>
          </cell>
          <cell r="D922" t="str">
            <v>m'</v>
          </cell>
          <cell r="E922">
            <v>92000</v>
          </cell>
        </row>
        <row r="923">
          <cell r="C923" t="str">
            <v>Kabel NYY 2 x 2,5 mm²</v>
          </cell>
          <cell r="D923" t="str">
            <v>m'</v>
          </cell>
          <cell r="E923">
            <v>16560</v>
          </cell>
        </row>
        <row r="924">
          <cell r="C924" t="str">
            <v>Kabel NYY 2 x 4 mm²</v>
          </cell>
          <cell r="D924" t="str">
            <v>m'</v>
          </cell>
          <cell r="E924">
            <v>23000</v>
          </cell>
        </row>
        <row r="925">
          <cell r="C925" t="str">
            <v>Kabel NYY 2 x 6 mm²</v>
          </cell>
          <cell r="D925" t="str">
            <v>m'</v>
          </cell>
          <cell r="E925">
            <v>35000</v>
          </cell>
        </row>
        <row r="926">
          <cell r="C926" t="str">
            <v>Kabel NYY 3 x 1,5 mm²</v>
          </cell>
          <cell r="D926" t="str">
            <v>m'</v>
          </cell>
          <cell r="E926">
            <v>15000</v>
          </cell>
        </row>
        <row r="927">
          <cell r="C927" t="str">
            <v>Kabel NYY 3 x 10 mm²</v>
          </cell>
          <cell r="D927" t="str">
            <v>m'</v>
          </cell>
          <cell r="E927">
            <v>74600</v>
          </cell>
        </row>
        <row r="928">
          <cell r="C928" t="str">
            <v>Kabel NYY 3 x 16 mm²</v>
          </cell>
          <cell r="D928" t="str">
            <v>m'</v>
          </cell>
          <cell r="E928">
            <v>114000</v>
          </cell>
        </row>
        <row r="929">
          <cell r="C929" t="str">
            <v>Kabel NYY 3 x 2,5 mm²</v>
          </cell>
          <cell r="D929" t="str">
            <v>m'</v>
          </cell>
          <cell r="E929">
            <v>21500</v>
          </cell>
        </row>
        <row r="930">
          <cell r="C930" t="str">
            <v>Kabel NYY 3 x 25 mm²</v>
          </cell>
          <cell r="D930" t="str">
            <v>m'</v>
          </cell>
          <cell r="E930">
            <v>174900</v>
          </cell>
        </row>
        <row r="931">
          <cell r="C931" t="str">
            <v>Kabel NYY 3 x 35 mm²</v>
          </cell>
          <cell r="D931" t="str">
            <v>m'</v>
          </cell>
          <cell r="E931">
            <v>235500</v>
          </cell>
        </row>
        <row r="932">
          <cell r="C932" t="str">
            <v>Kabel NYY 3 x 4 mm²</v>
          </cell>
          <cell r="D932" t="str">
            <v>m'</v>
          </cell>
          <cell r="E932">
            <v>33000</v>
          </cell>
        </row>
        <row r="933">
          <cell r="C933" t="str">
            <v>Kabel NYY 3 x 50 mm²</v>
          </cell>
          <cell r="D933" t="str">
            <v>m'</v>
          </cell>
          <cell r="E933">
            <v>305700</v>
          </cell>
        </row>
        <row r="934">
          <cell r="C934" t="str">
            <v>Kabel NYY 3 x 6 mm²</v>
          </cell>
          <cell r="D934" t="str">
            <v>m'</v>
          </cell>
          <cell r="E934">
            <v>46000</v>
          </cell>
        </row>
        <row r="935">
          <cell r="C935" t="str">
            <v>Kabel NYY 4 x 1,5 mm²</v>
          </cell>
          <cell r="D935" t="str">
            <v>m'</v>
          </cell>
          <cell r="E935">
            <v>18600</v>
          </cell>
        </row>
        <row r="936">
          <cell r="C936" t="str">
            <v>Kabel NYY 4 x 10 mm²</v>
          </cell>
          <cell r="D936" t="str">
            <v>m'</v>
          </cell>
          <cell r="E936">
            <v>96000</v>
          </cell>
        </row>
        <row r="937">
          <cell r="C937" t="str">
            <v>Kabel NYY 4 x 120 mm²</v>
          </cell>
          <cell r="D937" t="str">
            <v>m'</v>
          </cell>
          <cell r="E937">
            <v>1011900</v>
          </cell>
        </row>
        <row r="938">
          <cell r="C938" t="str">
            <v>Kabel NYY 4 x 150 mm²</v>
          </cell>
          <cell r="D938" t="str">
            <v>m'</v>
          </cell>
          <cell r="E938">
            <v>1245000</v>
          </cell>
        </row>
        <row r="939">
          <cell r="C939" t="str">
            <v>Kabel NYY 4 x 16 mm²</v>
          </cell>
          <cell r="D939" t="str">
            <v>m'</v>
          </cell>
          <cell r="E939">
            <v>148500</v>
          </cell>
        </row>
        <row r="940">
          <cell r="C940" t="str">
            <v>Kabel NYY 4 x 185 mm²</v>
          </cell>
          <cell r="D940" t="str">
            <v>m'</v>
          </cell>
          <cell r="E940">
            <v>1552800</v>
          </cell>
        </row>
        <row r="941">
          <cell r="C941" t="str">
            <v>Kabel NYY 4 x 2,5 mm²</v>
          </cell>
          <cell r="D941" t="str">
            <v>m'</v>
          </cell>
          <cell r="E941">
            <v>28620</v>
          </cell>
        </row>
        <row r="942">
          <cell r="C942" t="str">
            <v>Kabel NYY 4 x 240 mm²</v>
          </cell>
          <cell r="D942" t="str">
            <v>m'</v>
          </cell>
          <cell r="E942">
            <v>2044800</v>
          </cell>
        </row>
        <row r="943">
          <cell r="C943" t="str">
            <v>Kabel NYY 4 x 25 mm²</v>
          </cell>
          <cell r="D943" t="str">
            <v>m'</v>
          </cell>
          <cell r="E943">
            <v>228000</v>
          </cell>
        </row>
        <row r="944">
          <cell r="C944" t="str">
            <v>Kabel NYY 4 x 300 mm²</v>
          </cell>
          <cell r="D944" t="str">
            <v>m'</v>
          </cell>
          <cell r="E944">
            <v>2550900</v>
          </cell>
        </row>
        <row r="945">
          <cell r="C945" t="str">
            <v>Kabel NYY 4 x 35 mm²</v>
          </cell>
          <cell r="D945" t="str">
            <v>m'</v>
          </cell>
          <cell r="E945">
            <v>310500</v>
          </cell>
        </row>
        <row r="946">
          <cell r="C946" t="str">
            <v>Kabel NYY 4 x 4 mm²</v>
          </cell>
          <cell r="D946" t="str">
            <v>m'</v>
          </cell>
          <cell r="E946">
            <v>43000</v>
          </cell>
        </row>
        <row r="947">
          <cell r="C947" t="str">
            <v>Kabel NYY 4 x 50 mm²</v>
          </cell>
          <cell r="D947" t="str">
            <v>m'</v>
          </cell>
          <cell r="E947">
            <v>412200</v>
          </cell>
        </row>
        <row r="948">
          <cell r="C948" t="str">
            <v>Kabel NYY 4 x 6 mm²</v>
          </cell>
          <cell r="D948" t="str">
            <v>m'</v>
          </cell>
          <cell r="E948">
            <v>61000</v>
          </cell>
        </row>
        <row r="949">
          <cell r="C949" t="str">
            <v>Kabel NYY 4 x 70 mm²</v>
          </cell>
          <cell r="D949" t="str">
            <v>m'</v>
          </cell>
          <cell r="E949">
            <v>584700</v>
          </cell>
        </row>
        <row r="950">
          <cell r="C950" t="str">
            <v>Kabel NYY 4 x 95 mm²</v>
          </cell>
          <cell r="D950" t="str">
            <v>m'</v>
          </cell>
          <cell r="E950">
            <v>805200</v>
          </cell>
        </row>
        <row r="951">
          <cell r="C951" t="str">
            <v>Kabel tray 200 x 100 mm</v>
          </cell>
          <cell r="D951" t="str">
            <v>m'</v>
          </cell>
          <cell r="E951">
            <v>175000</v>
          </cell>
        </row>
        <row r="952">
          <cell r="C952" t="str">
            <v>Kabel tray 300 x 100 mm</v>
          </cell>
          <cell r="D952" t="str">
            <v>m'</v>
          </cell>
          <cell r="E952">
            <v>219000</v>
          </cell>
        </row>
        <row r="953">
          <cell r="C953" t="str">
            <v>Kabel tray 400 x 100 mm</v>
          </cell>
          <cell r="D953" t="str">
            <v>m'</v>
          </cell>
          <cell r="E953">
            <v>265000</v>
          </cell>
        </row>
        <row r="954">
          <cell r="C954" t="str">
            <v>Kabel tray 500 x 100 mm</v>
          </cell>
          <cell r="D954" t="str">
            <v>m'</v>
          </cell>
          <cell r="E954">
            <v>309000</v>
          </cell>
        </row>
        <row r="955">
          <cell r="C955" t="str">
            <v>Kabel tray 600 x 100 mm</v>
          </cell>
          <cell r="D955" t="str">
            <v>m'</v>
          </cell>
          <cell r="E955">
            <v>352000</v>
          </cell>
        </row>
        <row r="956">
          <cell r="C956" t="str">
            <v>Klem kabel tray</v>
          </cell>
          <cell r="D956" t="str">
            <v>buah</v>
          </cell>
          <cell r="E956">
            <v>6000</v>
          </cell>
        </row>
        <row r="957">
          <cell r="C957" t="str">
            <v>Mur baut kabel tray</v>
          </cell>
          <cell r="D957" t="str">
            <v>buah</v>
          </cell>
          <cell r="E957">
            <v>1000</v>
          </cell>
        </row>
        <row r="958">
          <cell r="C958" t="str">
            <v>PVC conduit HI 20 mm²</v>
          </cell>
          <cell r="D958" t="str">
            <v>m'</v>
          </cell>
          <cell r="E958">
            <v>4100</v>
          </cell>
        </row>
        <row r="959">
          <cell r="C959" t="str">
            <v>MATERIAL LAIN-LAIN</v>
          </cell>
        </row>
        <row r="960">
          <cell r="C960" t="str">
            <v>Air</v>
          </cell>
          <cell r="D960" t="str">
            <v>liter</v>
          </cell>
          <cell r="E960">
            <v>200</v>
          </cell>
        </row>
        <row r="961">
          <cell r="C961" t="str">
            <v>Air</v>
          </cell>
          <cell r="D961" t="str">
            <v>m3</v>
          </cell>
          <cell r="E961">
            <v>200000</v>
          </cell>
        </row>
        <row r="962">
          <cell r="C962" t="str">
            <v>Akrilik 4 mm</v>
          </cell>
          <cell r="D962" t="str">
            <v>m2</v>
          </cell>
          <cell r="E962">
            <v>179000</v>
          </cell>
        </row>
        <row r="963">
          <cell r="C963" t="str">
            <v>Alang-alang</v>
          </cell>
          <cell r="D963" t="str">
            <v>ikat</v>
          </cell>
          <cell r="E963">
            <v>30000</v>
          </cell>
        </row>
        <row r="964">
          <cell r="C964" t="str">
            <v>Alat  tulis</v>
          </cell>
          <cell r="D964" t="str">
            <v>buah</v>
          </cell>
          <cell r="E964">
            <v>68600</v>
          </cell>
        </row>
        <row r="965">
          <cell r="C965" t="str">
            <v>Aluminium foil</v>
          </cell>
          <cell r="D965" t="str">
            <v>m2</v>
          </cell>
          <cell r="E965">
            <v>10000</v>
          </cell>
        </row>
        <row r="966">
          <cell r="C966" t="str">
            <v>Aluminium foil double side</v>
          </cell>
          <cell r="D966" t="str">
            <v>m2</v>
          </cell>
          <cell r="E966">
            <v>11000</v>
          </cell>
        </row>
        <row r="967">
          <cell r="C967" t="str">
            <v>Amplas</v>
          </cell>
          <cell r="D967" t="str">
            <v>lembar</v>
          </cell>
          <cell r="E967">
            <v>3900</v>
          </cell>
        </row>
        <row r="968">
          <cell r="C968" t="str">
            <v>Baja ringan C75 x 0,75 mm</v>
          </cell>
          <cell r="D968" t="str">
            <v>batang</v>
          </cell>
          <cell r="E968">
            <v>77200</v>
          </cell>
        </row>
        <row r="969">
          <cell r="C969" t="str">
            <v>Baja ringan C75 x 0,8 mm</v>
          </cell>
          <cell r="D969" t="str">
            <v>batang</v>
          </cell>
          <cell r="E969">
            <v>82400</v>
          </cell>
        </row>
        <row r="970">
          <cell r="C970" t="str">
            <v>Baja ringan C75 x 1,00 mm</v>
          </cell>
          <cell r="D970" t="str">
            <v>batang</v>
          </cell>
          <cell r="E970">
            <v>106000</v>
          </cell>
        </row>
        <row r="971">
          <cell r="C971" t="str">
            <v>Baja ringan C75 x 1,00 mm</v>
          </cell>
          <cell r="D971" t="str">
            <v>m'</v>
          </cell>
          <cell r="E971">
            <v>17666.666666666668</v>
          </cell>
        </row>
        <row r="972">
          <cell r="C972" t="str">
            <v>Bata Ringan (ukuran 60x20x10 cm)</v>
          </cell>
          <cell r="D972" t="str">
            <v>m3</v>
          </cell>
          <cell r="E972">
            <v>755000</v>
          </cell>
        </row>
        <row r="973">
          <cell r="C973" t="str">
            <v>Batu Andesit  Bakar 10x10, t=3cm</v>
          </cell>
          <cell r="D973" t="str">
            <v>Unit</v>
          </cell>
          <cell r="E973">
            <v>145000</v>
          </cell>
        </row>
        <row r="974">
          <cell r="C974" t="str">
            <v>Batu Andesit  Bakar 30x30, t=3cm</v>
          </cell>
          <cell r="D974" t="str">
            <v>Unit</v>
          </cell>
          <cell r="E974">
            <v>170000</v>
          </cell>
        </row>
        <row r="975">
          <cell r="C975" t="str">
            <v>Batu apung</v>
          </cell>
          <cell r="D975" t="str">
            <v>kg</v>
          </cell>
          <cell r="E975">
            <v>6100</v>
          </cell>
        </row>
        <row r="976">
          <cell r="C976" t="str">
            <v>Bollard Besi Tempa (BL1)</v>
          </cell>
          <cell r="D976" t="str">
            <v>unit</v>
          </cell>
          <cell r="E976">
            <v>1262500</v>
          </cell>
        </row>
        <row r="977">
          <cell r="C977" t="str">
            <v>Bollard Besi Tempa (BL2)</v>
          </cell>
          <cell r="D977" t="str">
            <v>unit</v>
          </cell>
          <cell r="E977">
            <v>1040000</v>
          </cell>
        </row>
        <row r="978">
          <cell r="C978" t="str">
            <v>Bollard cast  iron (tinggi 1,2m ; Ø bawah 5"  ; Ø atas  4")</v>
          </cell>
          <cell r="D978" t="str">
            <v>buah</v>
          </cell>
          <cell r="E978">
            <v>2626500</v>
          </cell>
        </row>
        <row r="979">
          <cell r="C979" t="str">
            <v>Bollard stainless  steel (tinggi 1m ; Ø 4")</v>
          </cell>
          <cell r="D979" t="str">
            <v>buah</v>
          </cell>
          <cell r="E979">
            <v>555600</v>
          </cell>
        </row>
        <row r="980">
          <cell r="C980" t="str">
            <v>Bubuk poles</v>
          </cell>
          <cell r="D980" t="str">
            <v>kg</v>
          </cell>
          <cell r="E980">
            <v>180000</v>
          </cell>
        </row>
        <row r="981">
          <cell r="C981" t="str">
            <v>Coldmix  (Aspal Tambal Dingin) 25 kg</v>
          </cell>
          <cell r="D981" t="str">
            <v>Zak</v>
          </cell>
          <cell r="E981">
            <v>225000</v>
          </cell>
        </row>
        <row r="982">
          <cell r="C982" t="str">
            <v>Cutting sticker</v>
          </cell>
          <cell r="D982" t="str">
            <v>m2</v>
          </cell>
          <cell r="E982">
            <v>100000</v>
          </cell>
        </row>
        <row r="983">
          <cell r="C983" t="str">
            <v>Epoxy resin grout</v>
          </cell>
          <cell r="D983" t="str">
            <v>kg</v>
          </cell>
          <cell r="E983">
            <v>216700</v>
          </cell>
        </row>
        <row r="984">
          <cell r="C984" t="str">
            <v>Formica</v>
          </cell>
          <cell r="D984" t="str">
            <v>lembar</v>
          </cell>
          <cell r="E984">
            <v>51400</v>
          </cell>
        </row>
        <row r="985">
          <cell r="C985" t="str">
            <v>Formika</v>
          </cell>
          <cell r="D985" t="str">
            <v>lembar</v>
          </cell>
          <cell r="E985">
            <v>170000</v>
          </cell>
        </row>
        <row r="986">
          <cell r="C986" t="str">
            <v>Gebalan Rumput  Jenis  Lamuran</v>
          </cell>
          <cell r="D986" t="str">
            <v>m²</v>
          </cell>
          <cell r="E986">
            <v>10600</v>
          </cell>
        </row>
        <row r="987">
          <cell r="C987" t="str">
            <v>Glasswool tebal 8 cm</v>
          </cell>
          <cell r="D987" t="str">
            <v>m2</v>
          </cell>
          <cell r="E987">
            <v>29166.666666666668</v>
          </cell>
        </row>
        <row r="988">
          <cell r="C988" t="str">
            <v>Guardrail</v>
          </cell>
          <cell r="D988" t="str">
            <v>m'</v>
          </cell>
          <cell r="E988">
            <v>761200</v>
          </cell>
        </row>
        <row r="989">
          <cell r="C989" t="str">
            <v>Hebel Block (ukuran 60x20x15 cm)</v>
          </cell>
          <cell r="D989" t="str">
            <v>buah</v>
          </cell>
          <cell r="E989">
            <v>20200</v>
          </cell>
        </row>
        <row r="990">
          <cell r="C990" t="str">
            <v>Huruf/letter timbul stainless  steel</v>
          </cell>
          <cell r="D990" t="str">
            <v>buah</v>
          </cell>
          <cell r="E990">
            <v>9200</v>
          </cell>
        </row>
        <row r="991">
          <cell r="C991" t="str">
            <v>Ijuk</v>
          </cell>
          <cell r="D991" t="str">
            <v>m3</v>
          </cell>
          <cell r="E991">
            <v>39700</v>
          </cell>
        </row>
        <row r="992">
          <cell r="C992" t="str">
            <v>Insulasi foam</v>
          </cell>
          <cell r="D992" t="str">
            <v>m2</v>
          </cell>
          <cell r="E992">
            <v>70000</v>
          </cell>
        </row>
        <row r="993">
          <cell r="C993" t="str">
            <v>Jaringan udara (LVTC  2x15 mm)</v>
          </cell>
          <cell r="D993" t="str">
            <v>unit</v>
          </cell>
          <cell r="E993">
            <v>2156800</v>
          </cell>
        </row>
        <row r="994">
          <cell r="C994" t="str">
            <v>Jendela type J1</v>
          </cell>
          <cell r="D994" t="str">
            <v>unit</v>
          </cell>
          <cell r="E994">
            <v>2740500</v>
          </cell>
        </row>
        <row r="995">
          <cell r="C995" t="str">
            <v>Jendela type J2</v>
          </cell>
          <cell r="D995" t="str">
            <v>unit</v>
          </cell>
          <cell r="E995">
            <v>5481000</v>
          </cell>
        </row>
        <row r="996">
          <cell r="C996" t="str">
            <v>Joint  Sealent</v>
          </cell>
          <cell r="D996" t="str">
            <v>kg</v>
          </cell>
          <cell r="E996">
            <v>37300</v>
          </cell>
        </row>
        <row r="997">
          <cell r="C997" t="str">
            <v>Kapur</v>
          </cell>
          <cell r="D997" t="str">
            <v>m3</v>
          </cell>
          <cell r="E997">
            <v>263700</v>
          </cell>
        </row>
        <row r="998">
          <cell r="C998" t="str">
            <v>Kapur padam</v>
          </cell>
          <cell r="D998" t="str">
            <v>kg</v>
          </cell>
          <cell r="E998">
            <v>7000</v>
          </cell>
        </row>
        <row r="999">
          <cell r="C999" t="str">
            <v>Karung goni</v>
          </cell>
          <cell r="D999" t="str">
            <v>m2</v>
          </cell>
          <cell r="E999">
            <v>14500</v>
          </cell>
        </row>
        <row r="1000">
          <cell r="C1000" t="str">
            <v>Karung plastik</v>
          </cell>
          <cell r="D1000" t="str">
            <v>buah</v>
          </cell>
          <cell r="E1000">
            <v>3900</v>
          </cell>
        </row>
        <row r="1001">
          <cell r="C1001" t="str">
            <v>Kisdam (sewa sheet  pile selama 2 bulan)</v>
          </cell>
          <cell r="D1001" t="str">
            <v>batang</v>
          </cell>
          <cell r="E1001">
            <v>710500</v>
          </cell>
        </row>
        <row r="1002">
          <cell r="C1002" t="str">
            <v>Lem Aibon</v>
          </cell>
          <cell r="D1002" t="str">
            <v>kg</v>
          </cell>
          <cell r="E1002">
            <v>42500</v>
          </cell>
        </row>
        <row r="1003">
          <cell r="C1003" t="str">
            <v>Lem epoxy</v>
          </cell>
          <cell r="D1003" t="str">
            <v>kg</v>
          </cell>
          <cell r="E1003">
            <v>145000</v>
          </cell>
        </row>
        <row r="1004">
          <cell r="C1004" t="str">
            <v>Lem kayu</v>
          </cell>
          <cell r="D1004" t="str">
            <v>kg</v>
          </cell>
          <cell r="E1004">
            <v>16400</v>
          </cell>
        </row>
        <row r="1005">
          <cell r="C1005" t="str">
            <v>Lem vinyl</v>
          </cell>
          <cell r="D1005" t="str">
            <v>kg</v>
          </cell>
          <cell r="E1005">
            <v>36900</v>
          </cell>
        </row>
        <row r="1006">
          <cell r="C1006" t="str">
            <v>Lethering akrilik tinggi 100 tebal 20 cm</v>
          </cell>
          <cell r="D1006" t="str">
            <v>buah</v>
          </cell>
          <cell r="E1006">
            <v>1167200</v>
          </cell>
        </row>
        <row r="1007">
          <cell r="C1007" t="str">
            <v>Lethering akrilik tinggi 25 tebal 5 cm</v>
          </cell>
          <cell r="D1007" t="str">
            <v>buah</v>
          </cell>
          <cell r="E1007">
            <v>140000</v>
          </cell>
        </row>
        <row r="1008">
          <cell r="C1008" t="str">
            <v>Lethering akrilik tinggi 45 tebal 20 cm</v>
          </cell>
          <cell r="D1008" t="str">
            <v>buah</v>
          </cell>
          <cell r="E1008">
            <v>525200</v>
          </cell>
        </row>
        <row r="1009">
          <cell r="C1009" t="str">
            <v>Lethering akrilik tinggi 70 tebal 20 cm</v>
          </cell>
          <cell r="D1009" t="str">
            <v>buah</v>
          </cell>
          <cell r="E1009">
            <v>817000</v>
          </cell>
        </row>
        <row r="1010">
          <cell r="C1010" t="str">
            <v>Lis  profil beton (50 cm)</v>
          </cell>
          <cell r="D1010" t="str">
            <v>buah</v>
          </cell>
          <cell r="E1010">
            <v>8000</v>
          </cell>
        </row>
        <row r="1011">
          <cell r="C1011" t="str">
            <v>Mortar Acian Bata Ringan</v>
          </cell>
          <cell r="D1011" t="str">
            <v>zak</v>
          </cell>
          <cell r="E1011">
            <v>99600</v>
          </cell>
        </row>
        <row r="1012">
          <cell r="C1012" t="str">
            <v>Mortar Perekat  Bata Ringan</v>
          </cell>
          <cell r="D1012" t="str">
            <v>zak</v>
          </cell>
          <cell r="E1012">
            <v>85600</v>
          </cell>
        </row>
        <row r="1013">
          <cell r="C1013" t="str">
            <v>Mortar Plesteran Bata Ringan</v>
          </cell>
          <cell r="D1013" t="str">
            <v>zak</v>
          </cell>
          <cell r="E1013">
            <v>82600</v>
          </cell>
        </row>
        <row r="1014">
          <cell r="C1014" t="str">
            <v>Mortar siap pakai</v>
          </cell>
          <cell r="D1014" t="str">
            <v>kg</v>
          </cell>
          <cell r="E1014">
            <v>1850</v>
          </cell>
        </row>
        <row r="1015">
          <cell r="C1015" t="str">
            <v>Nako  per daun</v>
          </cell>
          <cell r="D1015" t="str">
            <v>buah</v>
          </cell>
          <cell r="E1015">
            <v>8700</v>
          </cell>
        </row>
        <row r="1016">
          <cell r="C1016" t="str">
            <v>Pasir Ottawa</v>
          </cell>
          <cell r="D1016" t="str">
            <v>Zak</v>
          </cell>
          <cell r="E1016">
            <v>515000</v>
          </cell>
        </row>
        <row r="1017">
          <cell r="C1017" t="str">
            <v>Pemasangan lantai tempered laminated glass  Jemabatan Kaca</v>
          </cell>
          <cell r="D1017" t="str">
            <v>Unit</v>
          </cell>
          <cell r="E1017">
            <v>107070707</v>
          </cell>
        </row>
        <row r="1018">
          <cell r="C1018" t="str">
            <v>Pen akrilik</v>
          </cell>
          <cell r="D1018" t="str">
            <v>buah</v>
          </cell>
          <cell r="E1018">
            <v>7000</v>
          </cell>
        </row>
        <row r="1019">
          <cell r="C1019" t="str">
            <v>Perekat untuk  wallpaper</v>
          </cell>
          <cell r="D1019" t="str">
            <v>kg</v>
          </cell>
          <cell r="E1019">
            <v>36800</v>
          </cell>
        </row>
        <row r="1020">
          <cell r="C1020" t="str">
            <v>Pintu lipat  (folding door) bahan plastik/PVC</v>
          </cell>
          <cell r="D1020" t="str">
            <v>m2</v>
          </cell>
          <cell r="E1020">
            <v>215000</v>
          </cell>
        </row>
        <row r="1021">
          <cell r="C1021" t="str">
            <v>Pintu type P1</v>
          </cell>
          <cell r="D1021" t="str">
            <v>unit</v>
          </cell>
          <cell r="E1021">
            <v>4689300</v>
          </cell>
        </row>
        <row r="1022">
          <cell r="C1022" t="str">
            <v>Pipa screen pvc  Ø 4"</v>
          </cell>
          <cell r="D1022" t="str">
            <v>m¹</v>
          </cell>
          <cell r="E1022">
            <v>94600</v>
          </cell>
        </row>
        <row r="1023">
          <cell r="C1023" t="str">
            <v>Pipa stainless  steel diameter 0,5 "  panjang 6 m</v>
          </cell>
          <cell r="D1023" t="str">
            <v>batang</v>
          </cell>
          <cell r="E1023">
            <v>1152000</v>
          </cell>
        </row>
        <row r="1024">
          <cell r="C1024" t="str">
            <v>Pipa stainless  steel diameter 0,75 "  panjang 6 m</v>
          </cell>
          <cell r="D1024" t="str">
            <v>batang</v>
          </cell>
          <cell r="E1024">
            <v>1253500</v>
          </cell>
        </row>
        <row r="1025">
          <cell r="C1025" t="str">
            <v>Pipa stainless  steel diameter 1 "  panjang 6 m</v>
          </cell>
          <cell r="D1025" t="str">
            <v>batang</v>
          </cell>
          <cell r="E1025">
            <v>1598600</v>
          </cell>
        </row>
        <row r="1026">
          <cell r="C1026" t="str">
            <v>Pipa stainless  steel diameter 1,5 "  panjang 6 m</v>
          </cell>
          <cell r="D1026" t="str">
            <v>batang</v>
          </cell>
          <cell r="E1026">
            <v>1877700</v>
          </cell>
        </row>
        <row r="1027">
          <cell r="C1027" t="str">
            <v>Pipa stainless  steel diameter 2 "  panjang 6 m</v>
          </cell>
          <cell r="D1027" t="str">
            <v>batang</v>
          </cell>
          <cell r="E1027">
            <v>2461300</v>
          </cell>
        </row>
        <row r="1028">
          <cell r="C1028" t="str">
            <v>Pipa stainless  steel diameter 2,5 "  panjang 6 m</v>
          </cell>
          <cell r="D1028" t="str">
            <v>batang</v>
          </cell>
          <cell r="E1028">
            <v>3045000</v>
          </cell>
        </row>
        <row r="1029">
          <cell r="C1029" t="str">
            <v>Pipa stainless  steel diameter 3 "  panjang 6 m</v>
          </cell>
          <cell r="D1029" t="str">
            <v>batang</v>
          </cell>
          <cell r="E1029">
            <v>4403200</v>
          </cell>
        </row>
        <row r="1030">
          <cell r="C1030" t="str">
            <v>Plastik aerator</v>
          </cell>
          <cell r="D1030" t="str">
            <v>buah</v>
          </cell>
          <cell r="E1030">
            <v>15900</v>
          </cell>
        </row>
        <row r="1031">
          <cell r="C1031" t="str">
            <v>Prasasti marmer 20x20</v>
          </cell>
          <cell r="D1031" t="str">
            <v>Unit</v>
          </cell>
          <cell r="E1031">
            <v>120000</v>
          </cell>
        </row>
        <row r="1032">
          <cell r="C1032" t="str">
            <v>Ramset</v>
          </cell>
          <cell r="D1032" t="str">
            <v>buah</v>
          </cell>
          <cell r="E1032">
            <v>3200</v>
          </cell>
        </row>
        <row r="1033">
          <cell r="C1033" t="str">
            <v>Recorder paper</v>
          </cell>
          <cell r="D1033" t="str">
            <v>set</v>
          </cell>
          <cell r="E1033">
            <v>174100</v>
          </cell>
        </row>
        <row r="1034">
          <cell r="C1034" t="str">
            <v>Rel pintu dorong</v>
          </cell>
          <cell r="D1034" t="str">
            <v>buah</v>
          </cell>
          <cell r="E1034">
            <v>243700</v>
          </cell>
        </row>
        <row r="1035">
          <cell r="C1035" t="str">
            <v>Reng baja ringan</v>
          </cell>
          <cell r="D1035" t="str">
            <v>batang</v>
          </cell>
          <cell r="E1035">
            <v>33900</v>
          </cell>
        </row>
        <row r="1036">
          <cell r="C1036" t="str">
            <v>Roster 10 x  20 cm</v>
          </cell>
          <cell r="D1036" t="str">
            <v>buah</v>
          </cell>
          <cell r="E1036">
            <v>11300</v>
          </cell>
        </row>
        <row r="1037">
          <cell r="C1037" t="str">
            <v>Roster 15 x  25 cm</v>
          </cell>
          <cell r="D1037" t="str">
            <v>buah</v>
          </cell>
          <cell r="E1037">
            <v>19300</v>
          </cell>
        </row>
        <row r="1038">
          <cell r="C1038" t="str">
            <v>Roster 15 x  30 cm</v>
          </cell>
          <cell r="D1038" t="str">
            <v>buah</v>
          </cell>
          <cell r="E1038">
            <v>19800</v>
          </cell>
        </row>
        <row r="1039">
          <cell r="C1039" t="str">
            <v>Roster 20 x 20 cm</v>
          </cell>
          <cell r="D1039" t="str">
            <v>buah</v>
          </cell>
          <cell r="E1039">
            <v>13100</v>
          </cell>
        </row>
        <row r="1040">
          <cell r="C1040" t="str">
            <v>Roster 25 x  25 cm</v>
          </cell>
          <cell r="D1040" t="str">
            <v>buah</v>
          </cell>
          <cell r="E1040">
            <v>16500</v>
          </cell>
        </row>
        <row r="1041">
          <cell r="C1041" t="str">
            <v>Roster 30 x  30 cm</v>
          </cell>
          <cell r="D1041" t="str">
            <v>buah</v>
          </cell>
          <cell r="E1041">
            <v>20500</v>
          </cell>
        </row>
        <row r="1042">
          <cell r="C1042" t="str">
            <v>Roster/terawang</v>
          </cell>
          <cell r="D1042" t="str">
            <v>buah</v>
          </cell>
          <cell r="E1042">
            <v>21500</v>
          </cell>
        </row>
        <row r="1043">
          <cell r="C1043" t="str">
            <v>Rumput  sintetis  uk. 1mx1m tebal 2 cm</v>
          </cell>
          <cell r="D1043" t="str">
            <v>buah</v>
          </cell>
          <cell r="E1043">
            <v>149300</v>
          </cell>
        </row>
        <row r="1044">
          <cell r="C1044" t="str">
            <v>Sabun</v>
          </cell>
          <cell r="D1044" t="str">
            <v>Kg</v>
          </cell>
          <cell r="E1044">
            <v>19400</v>
          </cell>
        </row>
        <row r="1045">
          <cell r="C1045" t="str">
            <v>Screen low  carbon</v>
          </cell>
          <cell r="D1045" t="str">
            <v>m¹</v>
          </cell>
          <cell r="E1045">
            <v>549300</v>
          </cell>
        </row>
        <row r="1046">
          <cell r="C1046" t="str">
            <v>Screen stainless  steel ø  4"</v>
          </cell>
          <cell r="D1046" t="str">
            <v>m¹</v>
          </cell>
          <cell r="E1046">
            <v>1137800</v>
          </cell>
        </row>
        <row r="1047">
          <cell r="C1047" t="str">
            <v>Sealant</v>
          </cell>
          <cell r="D1047" t="str">
            <v>tube</v>
          </cell>
          <cell r="E1047">
            <v>33100</v>
          </cell>
        </row>
        <row r="1048">
          <cell r="C1048" t="str">
            <v>Sealant</v>
          </cell>
          <cell r="D1048" t="str">
            <v>tube</v>
          </cell>
          <cell r="E1048">
            <v>33500</v>
          </cell>
        </row>
        <row r="1049">
          <cell r="C1049" t="str">
            <v>Sealant  kaca</v>
          </cell>
          <cell r="D1049" t="str">
            <v>kg</v>
          </cell>
          <cell r="E1049">
            <v>32100</v>
          </cell>
        </row>
        <row r="1050">
          <cell r="C1050" t="str">
            <v>Sealtape</v>
          </cell>
          <cell r="D1050" t="str">
            <v>buah</v>
          </cell>
          <cell r="E1050">
            <v>5700</v>
          </cell>
        </row>
        <row r="1051">
          <cell r="C1051" t="str">
            <v>Semen Sika</v>
          </cell>
          <cell r="D1051" t="str">
            <v>Zak</v>
          </cell>
          <cell r="E1051">
            <v>163900</v>
          </cell>
        </row>
        <row r="1052">
          <cell r="C1052" t="str">
            <v>Septic  tank pabrikasi 1000 liter</v>
          </cell>
          <cell r="D1052" t="str">
            <v>buah</v>
          </cell>
          <cell r="E1052">
            <v>3605000</v>
          </cell>
        </row>
        <row r="1053">
          <cell r="C1053" t="str">
            <v>Septic  tank pabrikasi 1200 liter</v>
          </cell>
          <cell r="D1053" t="str">
            <v>buah</v>
          </cell>
          <cell r="E1053">
            <v>5150000</v>
          </cell>
        </row>
        <row r="1054">
          <cell r="C1054" t="str">
            <v>Septic  tank pabrikasi 2000 liter</v>
          </cell>
          <cell r="D1054" t="str">
            <v>buah</v>
          </cell>
          <cell r="E1054">
            <v>9785000</v>
          </cell>
        </row>
        <row r="1055">
          <cell r="C1055" t="str">
            <v>Septic  tank pabrikasi 800 liter</v>
          </cell>
          <cell r="D1055" t="str">
            <v>buah</v>
          </cell>
          <cell r="E1055">
            <v>2629500</v>
          </cell>
        </row>
        <row r="1056">
          <cell r="C1056" t="str">
            <v>Sesek bambu</v>
          </cell>
          <cell r="D1056" t="str">
            <v>lembar</v>
          </cell>
          <cell r="E1056">
            <v>19100</v>
          </cell>
        </row>
        <row r="1057">
          <cell r="C1057" t="str">
            <v>Signage RMJ</v>
          </cell>
          <cell r="D1057" t="str">
            <v>unit</v>
          </cell>
          <cell r="E1057">
            <v>1987300</v>
          </cell>
        </row>
        <row r="1058">
          <cell r="C1058" t="str">
            <v>Sitting Group (cast  iron, kayu)</v>
          </cell>
          <cell r="D1058" t="str">
            <v>unit</v>
          </cell>
          <cell r="E1058">
            <v>2389300</v>
          </cell>
        </row>
        <row r="1059">
          <cell r="C1059" t="str">
            <v>Skrup fixer</v>
          </cell>
          <cell r="D1059" t="str">
            <v>buah</v>
          </cell>
          <cell r="E1059">
            <v>1600</v>
          </cell>
        </row>
        <row r="1060">
          <cell r="C1060" t="str">
            <v>Soda api</v>
          </cell>
          <cell r="D1060" t="str">
            <v>kg</v>
          </cell>
          <cell r="E1060">
            <v>17900</v>
          </cell>
        </row>
        <row r="1061">
          <cell r="C1061" t="str">
            <v>Strorox-100</v>
          </cell>
          <cell r="D1061" t="str">
            <v>kg</v>
          </cell>
          <cell r="E1061">
            <v>40000</v>
          </cell>
        </row>
        <row r="1062">
          <cell r="C1062" t="str">
            <v>Tali ijuk</v>
          </cell>
          <cell r="D1062" t="str">
            <v>kg</v>
          </cell>
          <cell r="E1062">
            <v>8200</v>
          </cell>
        </row>
        <row r="1063">
          <cell r="C1063" t="str">
            <v>Terpal</v>
          </cell>
          <cell r="D1063" t="str">
            <v>m2</v>
          </cell>
          <cell r="E1063">
            <v>12000</v>
          </cell>
        </row>
        <row r="1064">
          <cell r="C1064" t="str">
            <v>Tiang Bolard (Bollard cast  iron) tinggi 1,2 m; ø bawah 5"; ø atas  4"</v>
          </cell>
          <cell r="D1064" t="str">
            <v>buah</v>
          </cell>
          <cell r="E1064">
            <v>1429100</v>
          </cell>
        </row>
        <row r="1065">
          <cell r="C1065" t="str">
            <v>Venetions  blinds  dan vertical blinds  (tirai)</v>
          </cell>
          <cell r="D1065" t="str">
            <v>m2</v>
          </cell>
          <cell r="E1065">
            <v>7400</v>
          </cell>
        </row>
        <row r="1066">
          <cell r="C1066" t="str">
            <v>Wallpaper</v>
          </cell>
          <cell r="D1066" t="str">
            <v>m'</v>
          </cell>
          <cell r="E1066">
            <v>13500</v>
          </cell>
        </row>
        <row r="1067">
          <cell r="C1067" t="str">
            <v>Waterstop lebar 150 mm</v>
          </cell>
          <cell r="D1067" t="str">
            <v>m'</v>
          </cell>
          <cell r="E1067">
            <v>75000</v>
          </cell>
        </row>
        <row r="1068">
          <cell r="C1068" t="str">
            <v>Waterstop lebar 200 mm</v>
          </cell>
          <cell r="D1068" t="str">
            <v>m'</v>
          </cell>
          <cell r="E1068">
            <v>94000</v>
          </cell>
        </row>
        <row r="1069">
          <cell r="C1069" t="str">
            <v>Waterstop lebar 250 mm</v>
          </cell>
          <cell r="D1069" t="str">
            <v>m'</v>
          </cell>
          <cell r="E1069">
            <v>136000</v>
          </cell>
        </row>
        <row r="1070">
          <cell r="C1070" t="str">
            <v>Wax</v>
          </cell>
          <cell r="D1070" t="str">
            <v>kg</v>
          </cell>
          <cell r="E1070">
            <v>130000</v>
          </cell>
        </row>
        <row r="1071">
          <cell r="C1071" t="str">
            <v>SEWA PERALATAN</v>
          </cell>
        </row>
        <row r="1072">
          <cell r="C1072" t="str">
            <v>Alat  bantu</v>
          </cell>
          <cell r="D1072" t="str">
            <v>set</v>
          </cell>
          <cell r="E1072">
            <v>50000</v>
          </cell>
        </row>
        <row r="1073">
          <cell r="C1073" t="str">
            <v>Asphalt  distributor 4000 ℓ</v>
          </cell>
          <cell r="D1073" t="str">
            <v>jam</v>
          </cell>
          <cell r="E1073">
            <v>307300</v>
          </cell>
        </row>
        <row r="1074">
          <cell r="C1074" t="str">
            <v>Asphalt  finisher</v>
          </cell>
          <cell r="D1074" t="str">
            <v>jam</v>
          </cell>
          <cell r="E1074">
            <v>602500</v>
          </cell>
        </row>
        <row r="1075">
          <cell r="C1075" t="str">
            <v>Asphalt  liquid mixer 1000 ℓ</v>
          </cell>
          <cell r="D1075" t="str">
            <v>jam</v>
          </cell>
          <cell r="E1075">
            <v>61100</v>
          </cell>
        </row>
        <row r="1076">
          <cell r="C1076" t="str">
            <v>Asphalt  mixing plant</v>
          </cell>
          <cell r="D1076" t="str">
            <v>jam</v>
          </cell>
          <cell r="E1076">
            <v>6253800</v>
          </cell>
        </row>
        <row r="1077">
          <cell r="C1077" t="str">
            <v>Asphalt  sprayer 850 ℓ</v>
          </cell>
          <cell r="D1077" t="str">
            <v>jam</v>
          </cell>
          <cell r="E1077">
            <v>74900</v>
          </cell>
        </row>
        <row r="1078">
          <cell r="C1078" t="str">
            <v>Bender baja beton</v>
          </cell>
          <cell r="D1078" t="str">
            <v>hari</v>
          </cell>
          <cell r="E1078">
            <v>850000</v>
          </cell>
        </row>
        <row r="1079">
          <cell r="C1079" t="str">
            <v>Blending equipment</v>
          </cell>
          <cell r="D1079" t="str">
            <v>jam</v>
          </cell>
          <cell r="E1079">
            <v>235000</v>
          </cell>
        </row>
        <row r="1080">
          <cell r="C1080" t="str">
            <v>Bore pile machine</v>
          </cell>
          <cell r="D1080" t="str">
            <v>jam</v>
          </cell>
          <cell r="E1080">
            <v>476900</v>
          </cell>
        </row>
        <row r="1081">
          <cell r="C1081" t="str">
            <v>Bulldozer 100-150 HP</v>
          </cell>
          <cell r="D1081" t="str">
            <v>jam</v>
          </cell>
          <cell r="E1081">
            <v>912500</v>
          </cell>
        </row>
        <row r="1082">
          <cell r="C1082" t="str">
            <v>Chain saw</v>
          </cell>
          <cell r="D1082" t="str">
            <v>jam</v>
          </cell>
          <cell r="E1082">
            <v>60200</v>
          </cell>
        </row>
        <row r="1083">
          <cell r="C1083" t="str">
            <v>Chainsaw 20”; 5,5HP</v>
          </cell>
          <cell r="D1083" t="str">
            <v>hari</v>
          </cell>
          <cell r="E1083">
            <v>300000</v>
          </cell>
        </row>
        <row r="1084">
          <cell r="C1084" t="str">
            <v>Cold milling machine</v>
          </cell>
          <cell r="D1084" t="str">
            <v>jam</v>
          </cell>
          <cell r="E1084">
            <v>648500</v>
          </cell>
        </row>
        <row r="1085">
          <cell r="C1085" t="str">
            <v>Compressor 4000-6500 ℓ\m</v>
          </cell>
          <cell r="D1085" t="str">
            <v>jam</v>
          </cell>
          <cell r="E1085">
            <v>185500</v>
          </cell>
        </row>
        <row r="1086">
          <cell r="C1086" t="str">
            <v>Compressor bor</v>
          </cell>
          <cell r="D1086" t="str">
            <v>unit</v>
          </cell>
          <cell r="E1086">
            <v>700000</v>
          </cell>
        </row>
        <row r="1087">
          <cell r="C1087" t="str">
            <v>Concrete mixer 350 ℓ</v>
          </cell>
          <cell r="D1087" t="str">
            <v>jam</v>
          </cell>
          <cell r="E1087">
            <v>94600</v>
          </cell>
        </row>
        <row r="1088">
          <cell r="C1088" t="str">
            <v>Concrete mixer 500 ℓ</v>
          </cell>
          <cell r="D1088" t="str">
            <v>jam</v>
          </cell>
          <cell r="E1088">
            <v>103400</v>
          </cell>
        </row>
        <row r="1089">
          <cell r="C1089" t="str">
            <v>Concrete mixer truck 5 m³</v>
          </cell>
          <cell r="D1089" t="str">
            <v>jam</v>
          </cell>
          <cell r="E1089">
            <v>576100</v>
          </cell>
        </row>
        <row r="1090">
          <cell r="C1090" t="str">
            <v>Concrete pan mixer</v>
          </cell>
          <cell r="D1090" t="str">
            <v>jam</v>
          </cell>
          <cell r="E1090">
            <v>800700</v>
          </cell>
        </row>
        <row r="1091">
          <cell r="C1091" t="str">
            <v>Concrete pump</v>
          </cell>
          <cell r="D1091" t="str">
            <v>jam</v>
          </cell>
          <cell r="E1091">
            <v>296800</v>
          </cell>
        </row>
        <row r="1092">
          <cell r="C1092" t="str">
            <v>Concrete slip form paver</v>
          </cell>
          <cell r="D1092" t="str">
            <v>jam</v>
          </cell>
          <cell r="E1092">
            <v>582400</v>
          </cell>
        </row>
        <row r="1093">
          <cell r="C1093" t="str">
            <v>Concrete vibrator</v>
          </cell>
          <cell r="D1093" t="str">
            <v>hari</v>
          </cell>
          <cell r="E1093">
            <v>800000</v>
          </cell>
        </row>
        <row r="1094">
          <cell r="C1094" t="str">
            <v>Crane on track 35 ton</v>
          </cell>
          <cell r="D1094" t="str">
            <v>jam</v>
          </cell>
          <cell r="E1094">
            <v>440800</v>
          </cell>
        </row>
        <row r="1095">
          <cell r="C1095" t="str">
            <v>Crane on wheel 10-15 ton</v>
          </cell>
          <cell r="D1095" t="str">
            <v>jam</v>
          </cell>
          <cell r="E1095">
            <v>359800</v>
          </cell>
        </row>
        <row r="1096">
          <cell r="C1096" t="str">
            <v>Cutter baja beton</v>
          </cell>
          <cell r="D1096" t="str">
            <v>hari</v>
          </cell>
          <cell r="E1096">
            <v>800000</v>
          </cell>
        </row>
        <row r="1097">
          <cell r="C1097" t="str">
            <v>Cutting machine</v>
          </cell>
          <cell r="D1097" t="str">
            <v>jam</v>
          </cell>
          <cell r="E1097">
            <v>55100</v>
          </cell>
        </row>
        <row r="1098">
          <cell r="C1098" t="str">
            <v>Depresiasi alat  compressor</v>
          </cell>
          <cell r="D1098" t="str">
            <v>hari</v>
          </cell>
          <cell r="E1098">
            <v>425000</v>
          </cell>
        </row>
        <row r="1099">
          <cell r="C1099" t="str">
            <v>Depresiasi mesin pompa uji</v>
          </cell>
          <cell r="D1099" t="str">
            <v>hari</v>
          </cell>
          <cell r="E1099">
            <v>42000</v>
          </cell>
        </row>
        <row r="1100">
          <cell r="C1100" t="str">
            <v>Depresiasi peralatan pemboran</v>
          </cell>
          <cell r="D1100" t="str">
            <v>hari</v>
          </cell>
          <cell r="E1100">
            <v>265000</v>
          </cell>
        </row>
        <row r="1101">
          <cell r="C1101" t="str">
            <v>Dump truck 20 ton</v>
          </cell>
          <cell r="D1101" t="str">
            <v>jam</v>
          </cell>
          <cell r="E1101">
            <v>556100</v>
          </cell>
        </row>
        <row r="1102">
          <cell r="C1102" t="str">
            <v>Dump truck 3,5 ton</v>
          </cell>
          <cell r="D1102" t="str">
            <v>jam</v>
          </cell>
          <cell r="E1102">
            <v>304800</v>
          </cell>
        </row>
        <row r="1103">
          <cell r="C1103" t="str">
            <v>Dump truck 40 ton</v>
          </cell>
          <cell r="D1103" t="str">
            <v>jam</v>
          </cell>
          <cell r="E1103">
            <v>676500</v>
          </cell>
        </row>
        <row r="1104">
          <cell r="C1104" t="str">
            <v>Dump truck 7,5 ton</v>
          </cell>
          <cell r="D1104" t="str">
            <v>jam</v>
          </cell>
          <cell r="E1104">
            <v>344400</v>
          </cell>
        </row>
        <row r="1105">
          <cell r="C1105" t="str">
            <v>Excavator 80-140 HP</v>
          </cell>
          <cell r="D1105" t="str">
            <v>jam</v>
          </cell>
          <cell r="E1105">
            <v>668200</v>
          </cell>
        </row>
        <row r="1106">
          <cell r="C1106" t="str">
            <v>Flat  bed truck 3-4 m³</v>
          </cell>
          <cell r="D1106" t="str">
            <v>jam</v>
          </cell>
          <cell r="E1106">
            <v>465100</v>
          </cell>
        </row>
        <row r="1107">
          <cell r="C1107" t="str">
            <v>Generator set  135 KVA</v>
          </cell>
          <cell r="D1107" t="str">
            <v>jam</v>
          </cell>
          <cell r="E1107">
            <v>410200</v>
          </cell>
        </row>
        <row r="1108">
          <cell r="C1108" t="str">
            <v>Jack hammer</v>
          </cell>
          <cell r="D1108" t="str">
            <v>hari</v>
          </cell>
          <cell r="E1108">
            <v>350000</v>
          </cell>
        </row>
        <row r="1109">
          <cell r="C1109" t="str">
            <v>Jack hammer + genset</v>
          </cell>
          <cell r="D1109" t="str">
            <v>hari</v>
          </cell>
          <cell r="E1109">
            <v>2300000</v>
          </cell>
        </row>
        <row r="1110">
          <cell r="C1110" t="str">
            <v>Logging</v>
          </cell>
          <cell r="D1110" t="str">
            <v>unit</v>
          </cell>
          <cell r="E1110">
            <v>280000</v>
          </cell>
        </row>
        <row r="1111">
          <cell r="C1111" t="str">
            <v>Mata bor auger 20 cm</v>
          </cell>
          <cell r="D1111" t="str">
            <v>hari</v>
          </cell>
          <cell r="E1111">
            <v>100000</v>
          </cell>
        </row>
        <row r="1112">
          <cell r="C1112" t="str">
            <v>Mata bor auger 30 cm</v>
          </cell>
          <cell r="D1112" t="str">
            <v>hari</v>
          </cell>
          <cell r="E1112">
            <v>170000</v>
          </cell>
        </row>
        <row r="1113">
          <cell r="C1113" t="str">
            <v>Mata bor auger 40 cm</v>
          </cell>
          <cell r="D1113" t="str">
            <v>hari</v>
          </cell>
          <cell r="E1113">
            <v>250000</v>
          </cell>
        </row>
        <row r="1114">
          <cell r="C1114" t="str">
            <v>Mata bor auger 50 cm</v>
          </cell>
          <cell r="D1114" t="str">
            <v>hari</v>
          </cell>
          <cell r="E1114">
            <v>340000</v>
          </cell>
        </row>
        <row r="1115">
          <cell r="C1115" t="str">
            <v>Mesin bor</v>
          </cell>
          <cell r="D1115" t="str">
            <v>unit</v>
          </cell>
          <cell r="E1115">
            <v>450000</v>
          </cell>
        </row>
        <row r="1116">
          <cell r="C1116" t="str">
            <v>Mesin gilas  2 roda 6 - 10 ton</v>
          </cell>
          <cell r="D1116" t="str">
            <v>jam</v>
          </cell>
          <cell r="E1116">
            <v>325000</v>
          </cell>
        </row>
        <row r="1117">
          <cell r="C1117" t="str">
            <v>Mesin gilas  3 roda 6 - 10 ton</v>
          </cell>
          <cell r="D1117" t="str">
            <v>jam</v>
          </cell>
          <cell r="E1117">
            <v>350000</v>
          </cell>
        </row>
        <row r="1118">
          <cell r="C1118" t="str">
            <v>Mesin gilas  roda karet  8 - 10 ton</v>
          </cell>
          <cell r="D1118" t="str">
            <v>jam</v>
          </cell>
          <cell r="E1118">
            <v>415000</v>
          </cell>
        </row>
        <row r="1119">
          <cell r="C1119" t="str">
            <v>Mesin kerek</v>
          </cell>
          <cell r="D1119" t="str">
            <v>unit</v>
          </cell>
          <cell r="E1119">
            <v>50000</v>
          </cell>
        </row>
        <row r="1120">
          <cell r="C1120" t="str">
            <v>Mesin poles</v>
          </cell>
          <cell r="D1120" t="str">
            <v>hari</v>
          </cell>
          <cell r="E1120">
            <v>150000</v>
          </cell>
        </row>
        <row r="1121">
          <cell r="C1121" t="str">
            <v>Mesin trowel</v>
          </cell>
          <cell r="D1121" t="str">
            <v>jam</v>
          </cell>
          <cell r="E1121">
            <v>45000</v>
          </cell>
        </row>
        <row r="1122">
          <cell r="C1122" t="str">
            <v>Motor grader &gt;100 HP</v>
          </cell>
          <cell r="D1122" t="str">
            <v>jam</v>
          </cell>
          <cell r="E1122">
            <v>548600</v>
          </cell>
        </row>
        <row r="1123">
          <cell r="C1123" t="str">
            <v>Pedestrian Roller</v>
          </cell>
          <cell r="D1123" t="str">
            <v>jam</v>
          </cell>
          <cell r="E1123">
            <v>99800</v>
          </cell>
        </row>
        <row r="1124">
          <cell r="C1124" t="str">
            <v>Pile driver +  hammer 2,5 ton</v>
          </cell>
          <cell r="D1124" t="str">
            <v>jam</v>
          </cell>
          <cell r="E1124">
            <v>153400</v>
          </cell>
        </row>
        <row r="1125">
          <cell r="C1125" t="str">
            <v>Pneumatic  tire roller 8-10 ton</v>
          </cell>
          <cell r="D1125" t="str">
            <v>jam</v>
          </cell>
          <cell r="E1125">
            <v>491000</v>
          </cell>
        </row>
        <row r="1126">
          <cell r="C1126" t="str">
            <v>Pompa beton ∅ 2,5", 75KW; 120 bar, T= 50 m'/H=80 m’</v>
          </cell>
          <cell r="D1126" t="str">
            <v>hari</v>
          </cell>
          <cell r="E1126">
            <v>6600000</v>
          </cell>
        </row>
        <row r="1127">
          <cell r="C1127" t="str">
            <v>Pompa beton ∅ 2,5",20 KW; 20 bar, T = 18 m'</v>
          </cell>
          <cell r="D1127" t="str">
            <v>hari</v>
          </cell>
          <cell r="E1127">
            <v>6300000</v>
          </cell>
        </row>
        <row r="1128">
          <cell r="C1128" t="str">
            <v>Pompa beton ∅ 3",140KW; 180 bar, T = 75 m' / H=150 m'</v>
          </cell>
          <cell r="D1128" t="str">
            <v>hari</v>
          </cell>
          <cell r="E1128">
            <v>8000000</v>
          </cell>
        </row>
        <row r="1129">
          <cell r="C1129" t="str">
            <v>Pompa beton φ 1,5";5 KW; 8 bar; T = 5 m'</v>
          </cell>
          <cell r="D1129" t="str">
            <v>hari</v>
          </cell>
          <cell r="E1129">
            <v>6000000</v>
          </cell>
        </row>
        <row r="1130">
          <cell r="C1130" t="str">
            <v>Pompa injeksi</v>
          </cell>
          <cell r="D1130" t="str">
            <v>unit</v>
          </cell>
          <cell r="E1130">
            <v>300000</v>
          </cell>
        </row>
        <row r="1131">
          <cell r="C1131" t="str">
            <v>Pompa tangan</v>
          </cell>
          <cell r="D1131" t="str">
            <v>unit</v>
          </cell>
          <cell r="E1131">
            <v>160000</v>
          </cell>
        </row>
        <row r="1132">
          <cell r="C1132" t="str">
            <v>Road Marking Machine</v>
          </cell>
          <cell r="D1132" t="str">
            <v>jam</v>
          </cell>
          <cell r="E1132">
            <v>491000</v>
          </cell>
        </row>
        <row r="1133">
          <cell r="C1133" t="str">
            <v>Sewa alat cutting machine</v>
          </cell>
          <cell r="D1133" t="str">
            <v>hari</v>
          </cell>
          <cell r="E1133">
            <v>25000</v>
          </cell>
        </row>
        <row r="1134">
          <cell r="C1134" t="str">
            <v>Sewa alat las</v>
          </cell>
          <cell r="D1134" t="str">
            <v>hari</v>
          </cell>
          <cell r="E1134">
            <v>25000</v>
          </cell>
        </row>
        <row r="1135">
          <cell r="C1135" t="str">
            <v>Sewa bor horisontal</v>
          </cell>
          <cell r="D1135" t="str">
            <v>hari</v>
          </cell>
          <cell r="E1135">
            <v>150000</v>
          </cell>
        </row>
        <row r="1136">
          <cell r="C1136" t="str">
            <v>Sewa Scaffolding :</v>
          </cell>
        </row>
        <row r="1137">
          <cell r="C1137" t="str">
            <v>- Scaffolding Main frame T-190</v>
          </cell>
          <cell r="D1137" t="str">
            <v>bulan</v>
          </cell>
          <cell r="E1137">
            <v>8800</v>
          </cell>
        </row>
        <row r="1138">
          <cell r="C1138" t="str">
            <v>- Scaffolding Main frame T-170</v>
          </cell>
          <cell r="D1138" t="str">
            <v>bulan</v>
          </cell>
          <cell r="E1138">
            <v>8300</v>
          </cell>
        </row>
        <row r="1139">
          <cell r="C1139" t="str">
            <v>- Scaffolding Leader frame T-90</v>
          </cell>
          <cell r="D1139" t="str">
            <v>bulan</v>
          </cell>
          <cell r="E1139">
            <v>5400</v>
          </cell>
        </row>
        <row r="1140">
          <cell r="C1140" t="str">
            <v>- Scaffolding Cross  brass  T-220</v>
          </cell>
          <cell r="D1140" t="str">
            <v>bulan</v>
          </cell>
          <cell r="E1140">
            <v>4100</v>
          </cell>
        </row>
        <row r="1141">
          <cell r="C1141" t="str">
            <v>- Scaffolding Cross  brass  T-193</v>
          </cell>
          <cell r="D1141" t="str">
            <v>bulan</v>
          </cell>
          <cell r="E1141">
            <v>3800</v>
          </cell>
        </row>
        <row r="1142">
          <cell r="C1142" t="str">
            <v>- Scaffolding Joint  pin</v>
          </cell>
          <cell r="D1142" t="str">
            <v>bulan</v>
          </cell>
          <cell r="E1142">
            <v>1500</v>
          </cell>
        </row>
        <row r="1143">
          <cell r="C1143" t="str">
            <v>- Scaffolding Jack base T-40</v>
          </cell>
          <cell r="D1143" t="str">
            <v>bulan</v>
          </cell>
          <cell r="E1143">
            <v>4100</v>
          </cell>
        </row>
        <row r="1144">
          <cell r="C1144" t="str">
            <v>- Scaffolding Jack base T-60</v>
          </cell>
          <cell r="D1144" t="str">
            <v>bulan</v>
          </cell>
          <cell r="E1144">
            <v>4300</v>
          </cell>
        </row>
        <row r="1145">
          <cell r="C1145" t="str">
            <v>- Scaffolding U  head jack   T-40</v>
          </cell>
          <cell r="D1145" t="str">
            <v>bulan</v>
          </cell>
          <cell r="E1145">
            <v>4100</v>
          </cell>
        </row>
        <row r="1146">
          <cell r="C1146" t="str">
            <v>- Scaffolding U  head jack   T-60</v>
          </cell>
          <cell r="D1146" t="str">
            <v>bulan</v>
          </cell>
          <cell r="E1146">
            <v>4300</v>
          </cell>
        </row>
        <row r="1147">
          <cell r="C1147" t="str">
            <v>- Scaffolding Pipe support</v>
          </cell>
          <cell r="D1147" t="str">
            <v>bulan</v>
          </cell>
          <cell r="E1147">
            <v>8500</v>
          </cell>
        </row>
        <row r="1148">
          <cell r="C1148" t="str">
            <v>- Scaffolding Horizontal frame</v>
          </cell>
          <cell r="D1148" t="str">
            <v>bulan</v>
          </cell>
          <cell r="E1148">
            <v>7700</v>
          </cell>
        </row>
        <row r="1149">
          <cell r="C1149" t="str">
            <v>- Scaffolding Cat  walk</v>
          </cell>
          <cell r="D1149" t="str">
            <v>bulan</v>
          </cell>
          <cell r="E1149">
            <v>26900</v>
          </cell>
        </row>
        <row r="1150">
          <cell r="C1150" t="str">
            <v>- ScaffoldingPipe brancing 3 m</v>
          </cell>
          <cell r="D1150" t="str">
            <v>bulan</v>
          </cell>
          <cell r="E1150">
            <v>8800</v>
          </cell>
        </row>
        <row r="1151">
          <cell r="C1151" t="str">
            <v>- Scaffolding Pipe brancing 6 m</v>
          </cell>
          <cell r="D1151" t="str">
            <v>bulan</v>
          </cell>
          <cell r="E1151">
            <v>17600</v>
          </cell>
        </row>
        <row r="1152">
          <cell r="C1152" t="str">
            <v>- Scaffolding Swipel clamb</v>
          </cell>
          <cell r="D1152" t="str">
            <v>bulan</v>
          </cell>
          <cell r="E1152">
            <v>5100</v>
          </cell>
        </row>
        <row r="1153">
          <cell r="C1153" t="str">
            <v>- Scaffolding Roda custer (satu set)</v>
          </cell>
          <cell r="D1153" t="str">
            <v>bulan</v>
          </cell>
          <cell r="E1153">
            <v>64300</v>
          </cell>
        </row>
        <row r="1154">
          <cell r="C1154" t="str">
            <v>Stamper</v>
          </cell>
          <cell r="D1154" t="str">
            <v>jam</v>
          </cell>
          <cell r="E1154">
            <v>35000</v>
          </cell>
        </row>
        <row r="1155">
          <cell r="C1155" t="str">
            <v>Stang bor, batang bor dia. 1-1/4"</v>
          </cell>
          <cell r="D1155" t="str">
            <v>hari</v>
          </cell>
          <cell r="E1155">
            <v>95000</v>
          </cell>
        </row>
        <row r="1156">
          <cell r="C1156" t="str">
            <v>Stone crusher</v>
          </cell>
          <cell r="D1156" t="str">
            <v>jam</v>
          </cell>
          <cell r="E1156">
            <v>799500</v>
          </cell>
        </row>
        <row r="1157">
          <cell r="C1157" t="str">
            <v>Tandem roller 6-8 ton</v>
          </cell>
          <cell r="D1157" t="str">
            <v>jam</v>
          </cell>
          <cell r="E1157">
            <v>469500</v>
          </cell>
        </row>
        <row r="1158">
          <cell r="C1158" t="str">
            <v>Theodolit</v>
          </cell>
          <cell r="D1158" t="str">
            <v>hari</v>
          </cell>
          <cell r="E1158">
            <v>150000</v>
          </cell>
        </row>
        <row r="1159">
          <cell r="C1159" t="str">
            <v>Three wheel roller 6-8 ton</v>
          </cell>
          <cell r="D1159" t="str">
            <v>jam</v>
          </cell>
          <cell r="E1159">
            <v>262300</v>
          </cell>
        </row>
        <row r="1160">
          <cell r="C1160" t="str">
            <v>Tower crane arm 30 m</v>
          </cell>
          <cell r="D1160" t="str">
            <v>hari</v>
          </cell>
          <cell r="E1160">
            <v>3442900</v>
          </cell>
        </row>
        <row r="1161">
          <cell r="C1161" t="str">
            <v>Transportasi peralatan drailler</v>
          </cell>
          <cell r="D1161" t="str">
            <v>unit</v>
          </cell>
          <cell r="E1161">
            <v>500000</v>
          </cell>
        </row>
        <row r="1162">
          <cell r="C1162" t="str">
            <v>Vibratory plate tamper</v>
          </cell>
          <cell r="D1162" t="str">
            <v>jam</v>
          </cell>
          <cell r="E1162">
            <v>58800</v>
          </cell>
        </row>
        <row r="1163">
          <cell r="C1163" t="str">
            <v>Vibratory roller 1 ton</v>
          </cell>
          <cell r="D1163" t="str">
            <v>jam</v>
          </cell>
          <cell r="E1163">
            <v>95000</v>
          </cell>
        </row>
        <row r="1164">
          <cell r="C1164" t="str">
            <v>Vibratory roller 5-8 ton</v>
          </cell>
          <cell r="D1164" t="str">
            <v>jam</v>
          </cell>
          <cell r="E1164">
            <v>392200</v>
          </cell>
        </row>
        <row r="1165">
          <cell r="C1165" t="str">
            <v>Water pump 70-100 mm</v>
          </cell>
          <cell r="D1165" t="str">
            <v>jam</v>
          </cell>
          <cell r="E1165">
            <v>71700</v>
          </cell>
        </row>
        <row r="1166">
          <cell r="C1166" t="str">
            <v>Water tanker truck 3000-4000 ℓ</v>
          </cell>
          <cell r="D1166" t="str">
            <v>jam</v>
          </cell>
          <cell r="E1166">
            <v>255200</v>
          </cell>
        </row>
        <row r="1167">
          <cell r="C1167" t="str">
            <v>Waterpass</v>
          </cell>
          <cell r="D1167" t="str">
            <v>hari</v>
          </cell>
          <cell r="E1167">
            <v>75000</v>
          </cell>
        </row>
        <row r="1168">
          <cell r="C1168" t="str">
            <v>Wheel loader 1,0-1,6 m³</v>
          </cell>
          <cell r="D1168" t="str">
            <v>jam</v>
          </cell>
          <cell r="E1168">
            <v>472400</v>
          </cell>
        </row>
        <row r="1169">
          <cell r="C1169" t="str">
            <v>Alat  pancang Hammer 0.5 ton</v>
          </cell>
          <cell r="D1169" t="str">
            <v>hari</v>
          </cell>
          <cell r="E1169">
            <v>350000</v>
          </cell>
        </row>
        <row r="1170">
          <cell r="C1170" t="str">
            <v>Alat  penyambung tiang pancang dolken</v>
          </cell>
          <cell r="D1170" t="str">
            <v>hari</v>
          </cell>
          <cell r="E1170">
            <v>350000</v>
          </cell>
        </row>
        <row r="1171">
          <cell r="C1171" t="str">
            <v>Angkur/mur/baut</v>
          </cell>
          <cell r="D1171" t="str">
            <v>set</v>
          </cell>
          <cell r="E1171">
            <v>45000</v>
          </cell>
        </row>
        <row r="1172">
          <cell r="C1172" t="str">
            <v>Beton Neser</v>
          </cell>
          <cell r="D1172" t="str">
            <v>batang</v>
          </cell>
          <cell r="E1172">
            <v>52000</v>
          </cell>
        </row>
        <row r="1173">
          <cell r="C1173" t="str">
            <v>BP (Biaya Penyambungan)</v>
          </cell>
          <cell r="D1173" t="str">
            <v>VA</v>
          </cell>
          <cell r="E1173">
            <v>969</v>
          </cell>
        </row>
        <row r="1174">
          <cell r="C1174" t="str">
            <v>Cutting stiker +  pasang</v>
          </cell>
          <cell r="D1174" t="str">
            <v>buah</v>
          </cell>
          <cell r="E1174">
            <v>15000</v>
          </cell>
        </row>
        <row r="1175">
          <cell r="C1175" t="str">
            <v>Gergaji besi</v>
          </cell>
          <cell r="D1175" t="str">
            <v>buah</v>
          </cell>
          <cell r="E1175">
            <v>3500</v>
          </cell>
        </row>
        <row r="1176">
          <cell r="C1176" t="str">
            <v>GIL  (Gambar Instalasi Langganan), administrasi pemasangan</v>
          </cell>
          <cell r="D1176" t="str">
            <v>VA</v>
          </cell>
          <cell r="E1176">
            <v>850</v>
          </cell>
        </row>
        <row r="1177">
          <cell r="C1177" t="str">
            <v>Linggis (baja keras)</v>
          </cell>
          <cell r="D1177" t="str">
            <v>buah</v>
          </cell>
          <cell r="E1177">
            <v>30000</v>
          </cell>
        </row>
        <row r="1178">
          <cell r="C1178" t="str">
            <v>Mesin bor</v>
          </cell>
          <cell r="D1178" t="str">
            <v>jam</v>
          </cell>
          <cell r="E1178">
            <v>85000</v>
          </cell>
        </row>
        <row r="1179">
          <cell r="C1179" t="str">
            <v>Molen beton mixer 350 liter</v>
          </cell>
          <cell r="D1179" t="str">
            <v>hari</v>
          </cell>
          <cell r="E1179">
            <v>300000</v>
          </cell>
        </row>
        <row r="1180">
          <cell r="C1180" t="str">
            <v>Pahat beton (baja keras)</v>
          </cell>
          <cell r="D1180" t="str">
            <v>buah</v>
          </cell>
          <cell r="E1180">
            <v>15000</v>
          </cell>
        </row>
        <row r="1181">
          <cell r="C1181" t="str">
            <v>Palu/godam (baja keras)</v>
          </cell>
          <cell r="D1181" t="str">
            <v>buah</v>
          </cell>
          <cell r="E1181">
            <v>25000</v>
          </cell>
        </row>
        <row r="1182">
          <cell r="C1182" t="str">
            <v>Perapian lokasi kerja</v>
          </cell>
          <cell r="D1182" t="str">
            <v>ls</v>
          </cell>
          <cell r="E1182">
            <v>20000</v>
          </cell>
        </row>
        <row r="1183">
          <cell r="C1183" t="str">
            <v>Pisau Gerinda</v>
          </cell>
          <cell r="D1183" t="str">
            <v>buah</v>
          </cell>
          <cell r="E1183">
            <v>52000</v>
          </cell>
        </row>
        <row r="1184">
          <cell r="C1184" t="str">
            <v>Pompa Air,   diesel 10 KW</v>
          </cell>
          <cell r="D1184" t="str">
            <v>hari</v>
          </cell>
          <cell r="E1184">
            <v>500000</v>
          </cell>
        </row>
        <row r="1185">
          <cell r="C1185" t="str">
            <v>Pompa Air,   diesel 20 KW</v>
          </cell>
          <cell r="D1185" t="str">
            <v>hari</v>
          </cell>
          <cell r="E1185">
            <v>1000000</v>
          </cell>
        </row>
        <row r="1186">
          <cell r="C1186" t="str">
            <v>Pompa Air,   diesel 5 KW</v>
          </cell>
          <cell r="D1186" t="str">
            <v>hari</v>
          </cell>
          <cell r="E1186">
            <v>250000</v>
          </cell>
        </row>
        <row r="1187">
          <cell r="C1187" t="str">
            <v>Pompa submesible</v>
          </cell>
          <cell r="D1187" t="str">
            <v>unit</v>
          </cell>
          <cell r="E1187">
            <v>1920000</v>
          </cell>
        </row>
        <row r="1188">
          <cell r="C1188" t="str">
            <v>Pressure grout machine 30 KW; 60 -75 bar (D)</v>
          </cell>
          <cell r="D1188" t="str">
            <v>jam</v>
          </cell>
          <cell r="E1188">
            <v>42000</v>
          </cell>
        </row>
        <row r="1189">
          <cell r="C1189" t="str">
            <v>Sewa alat  cutting machine</v>
          </cell>
          <cell r="D1189" t="str">
            <v>hari</v>
          </cell>
          <cell r="E1189">
            <v>44000</v>
          </cell>
        </row>
        <row r="1190">
          <cell r="C1190" t="str">
            <v>Sewa bekisting</v>
          </cell>
          <cell r="D1190" t="str">
            <v>hari</v>
          </cell>
          <cell r="E1190">
            <v>7500</v>
          </cell>
        </row>
        <row r="1191">
          <cell r="C1191" t="str">
            <v>Sewa bekisting rigid</v>
          </cell>
          <cell r="D1191" t="str">
            <v>hari</v>
          </cell>
          <cell r="E1191">
            <v>7500</v>
          </cell>
        </row>
        <row r="1192">
          <cell r="C1192" t="str">
            <v>Sewa bor horisontal</v>
          </cell>
          <cell r="D1192" t="str">
            <v>hari</v>
          </cell>
          <cell r="E1192">
            <v>150000</v>
          </cell>
        </row>
        <row r="1193">
          <cell r="C1193" t="str">
            <v>Sewa mobil crane</v>
          </cell>
          <cell r="D1193" t="str">
            <v>hari</v>
          </cell>
          <cell r="E1193">
            <v>1450000</v>
          </cell>
        </row>
        <row r="1194">
          <cell r="C1194" t="str">
            <v>Sewa mobil crane kapasitas  15 Ton</v>
          </cell>
          <cell r="D1194" t="str">
            <v>hari</v>
          </cell>
          <cell r="E1194">
            <v>3400000</v>
          </cell>
        </row>
        <row r="1195">
          <cell r="C1195" t="str">
            <v>Sewa mobil crane kapasitas  25 Ton</v>
          </cell>
          <cell r="D1195" t="str">
            <v>hari</v>
          </cell>
          <cell r="E1195">
            <v>6250000</v>
          </cell>
        </row>
        <row r="1196">
          <cell r="C1196" t="str">
            <v>Sewa mobil crane kapasitas  5 Ton</v>
          </cell>
          <cell r="D1196" t="str">
            <v>hari</v>
          </cell>
          <cell r="E1196">
            <v>1450000</v>
          </cell>
        </row>
        <row r="1197">
          <cell r="C1197" t="str">
            <v>Sewa tangga 7 meter</v>
          </cell>
          <cell r="D1197" t="str">
            <v>buah</v>
          </cell>
          <cell r="E1197">
            <v>50000</v>
          </cell>
        </row>
        <row r="1198">
          <cell r="C1198" t="str">
            <v>Sewa tangga 7 meter</v>
          </cell>
          <cell r="D1198" t="str">
            <v>hari</v>
          </cell>
          <cell r="E1198">
            <v>50000</v>
          </cell>
        </row>
        <row r="1199">
          <cell r="C1199" t="str">
            <v>SLO (Sertifikat  Laik Operasi)</v>
          </cell>
          <cell r="D1199" t="str">
            <v>VA</v>
          </cell>
          <cell r="E1199">
            <v>30</v>
          </cell>
        </row>
        <row r="1200">
          <cell r="C1200" t="str">
            <v>Tripod tinggi 5 m</v>
          </cell>
          <cell r="D1200" t="str">
            <v>hari</v>
          </cell>
          <cell r="E1200">
            <v>250000</v>
          </cell>
        </row>
        <row r="1201">
          <cell r="C1201" t="str">
            <v>Truck Crane 5 ton</v>
          </cell>
          <cell r="D1201" t="str">
            <v>jam</v>
          </cell>
          <cell r="E1201">
            <v>525000</v>
          </cell>
        </row>
        <row r="1202">
          <cell r="C1202" t="str">
            <v>UJL  (Uang Jaminan Langganan)</v>
          </cell>
          <cell r="D1202" t="str">
            <v>VA</v>
          </cell>
          <cell r="E1202">
            <v>165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0">
          <cell r="C110" t="str">
            <v>Cutter baja beton</v>
          </cell>
          <cell r="D110" t="str">
            <v>hari</v>
          </cell>
        </row>
      </sheetData>
      <sheetData sheetId="8" refreshError="1"/>
      <sheetData sheetId="9" refreshError="1">
        <row r="134">
          <cell r="G134">
            <v>130878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45"/>
  <sheetViews>
    <sheetView tabSelected="1" zoomScale="78" zoomScaleNormal="58" workbookViewId="0">
      <selection activeCell="B3" sqref="B3:F3"/>
    </sheetView>
  </sheetViews>
  <sheetFormatPr defaultColWidth="8.88671875" defaultRowHeight="13.8"/>
  <cols>
    <col min="1" max="1" width="5" style="55" customWidth="1"/>
    <col min="2" max="2" width="10.88671875" style="62" customWidth="1"/>
    <col min="3" max="3" width="156.33203125" style="62" customWidth="1"/>
    <col min="4" max="4" width="12.6640625" style="62" customWidth="1"/>
    <col min="5" max="5" width="22.109375" style="374" customWidth="1"/>
    <col min="6" max="6" width="18" style="62" customWidth="1"/>
    <col min="7" max="7" width="2.88671875" style="55" customWidth="1"/>
    <col min="8" max="8" width="17.44140625" style="55" customWidth="1"/>
    <col min="9" max="9" width="18.44140625" style="55" customWidth="1"/>
    <col min="10" max="16384" width="8.88671875" style="55"/>
  </cols>
  <sheetData>
    <row r="2" spans="2:9">
      <c r="B2" s="765" t="s">
        <v>1785</v>
      </c>
      <c r="C2" s="765"/>
      <c r="D2" s="765"/>
      <c r="E2" s="765"/>
      <c r="F2" s="765"/>
    </row>
    <row r="3" spans="2:9">
      <c r="B3" s="766" t="s">
        <v>1786</v>
      </c>
      <c r="C3" s="766"/>
      <c r="D3" s="766"/>
      <c r="E3" s="766"/>
      <c r="F3" s="766"/>
    </row>
    <row r="4" spans="2:9">
      <c r="B4" s="766" t="s">
        <v>7363</v>
      </c>
      <c r="C4" s="766"/>
      <c r="D4" s="766"/>
      <c r="E4" s="766"/>
      <c r="F4" s="766"/>
    </row>
    <row r="5" spans="2:9" ht="14.4" thickBot="1">
      <c r="B5" s="90"/>
      <c r="C5" s="196"/>
      <c r="D5" s="196"/>
      <c r="E5" s="335"/>
      <c r="F5" s="196"/>
    </row>
    <row r="6" spans="2:9" ht="26.1" customHeight="1" thickTop="1" thickBot="1">
      <c r="B6" s="410" t="s">
        <v>0</v>
      </c>
      <c r="C6" s="395" t="s">
        <v>1774</v>
      </c>
      <c r="D6" s="395" t="s">
        <v>1194</v>
      </c>
      <c r="E6" s="395" t="s">
        <v>1</v>
      </c>
      <c r="F6" s="396" t="s">
        <v>2</v>
      </c>
    </row>
    <row r="7" spans="2:9" ht="26.1" customHeight="1" thickTop="1">
      <c r="B7" s="411">
        <v>1</v>
      </c>
      <c r="C7" s="409" t="s">
        <v>1805</v>
      </c>
      <c r="D7" s="407"/>
      <c r="E7" s="407"/>
      <c r="F7" s="408"/>
    </row>
    <row r="8" spans="2:9">
      <c r="B8" s="412">
        <v>1.1000000000000001</v>
      </c>
      <c r="C8" s="391" t="s">
        <v>1248</v>
      </c>
      <c r="D8" s="392"/>
      <c r="E8" s="393"/>
      <c r="F8" s="394"/>
    </row>
    <row r="9" spans="2:9">
      <c r="B9" s="717" t="s">
        <v>1806</v>
      </c>
      <c r="C9" s="718" t="s">
        <v>1807</v>
      </c>
      <c r="D9" s="719"/>
      <c r="E9" s="720"/>
      <c r="F9" s="721"/>
    </row>
    <row r="10" spans="2:9">
      <c r="B10" s="413" t="s">
        <v>1808</v>
      </c>
      <c r="C10" s="77" t="s">
        <v>1196</v>
      </c>
      <c r="D10" s="68" t="s">
        <v>114</v>
      </c>
      <c r="E10" s="367">
        <f>VLOOKUP(C10,Persiapan!$D$5:$K$679,8,FALSE)</f>
        <v>787300</v>
      </c>
      <c r="F10" s="385"/>
      <c r="H10" s="159"/>
      <c r="I10" s="376"/>
    </row>
    <row r="11" spans="2:9">
      <c r="B11" s="413" t="s">
        <v>1815</v>
      </c>
      <c r="C11" s="77" t="s">
        <v>1225</v>
      </c>
      <c r="D11" s="68" t="s">
        <v>114</v>
      </c>
      <c r="E11" s="367">
        <f>VLOOKUP(C11,Persiapan!$D$5:$K$679,8,FALSE)</f>
        <v>635500</v>
      </c>
      <c r="F11" s="385"/>
      <c r="H11" s="159"/>
      <c r="I11" s="376"/>
    </row>
    <row r="12" spans="2:9">
      <c r="B12" s="413" t="s">
        <v>1816</v>
      </c>
      <c r="C12" s="77" t="s">
        <v>1226</v>
      </c>
      <c r="D12" s="68" t="s">
        <v>114</v>
      </c>
      <c r="E12" s="367">
        <f>VLOOKUP(C12,Persiapan!$D$5:$K$679,8,FALSE)</f>
        <v>378200</v>
      </c>
      <c r="F12" s="385"/>
      <c r="H12" s="159"/>
      <c r="I12" s="376"/>
    </row>
    <row r="13" spans="2:9">
      <c r="B13" s="413" t="s">
        <v>1818</v>
      </c>
      <c r="C13" s="77" t="s">
        <v>1921</v>
      </c>
      <c r="D13" s="68" t="s">
        <v>114</v>
      </c>
      <c r="E13" s="367">
        <f>VLOOKUP(C13,Persiapan!$D$5:$K$679,8,FALSE)</f>
        <v>428900</v>
      </c>
      <c r="F13" s="385"/>
      <c r="H13" s="159"/>
      <c r="I13" s="376"/>
    </row>
    <row r="14" spans="2:9">
      <c r="B14" s="413" t="s">
        <v>1824</v>
      </c>
      <c r="C14" s="77" t="s">
        <v>1227</v>
      </c>
      <c r="D14" s="72" t="s">
        <v>63</v>
      </c>
      <c r="E14" s="367">
        <f>VLOOKUP(C14,Persiapan!$D$5:$K$679,8,FALSE)</f>
        <v>17400</v>
      </c>
      <c r="F14" s="385"/>
      <c r="H14" s="159"/>
      <c r="I14" s="376"/>
    </row>
    <row r="15" spans="2:9">
      <c r="B15" s="413" t="s">
        <v>1830</v>
      </c>
      <c r="C15" s="77" t="s">
        <v>1831</v>
      </c>
      <c r="D15" s="72" t="s">
        <v>63</v>
      </c>
      <c r="E15" s="367">
        <f>VLOOKUP(C15,Persiapan!$D$5:$K$679,8,FALSE)</f>
        <v>434000</v>
      </c>
      <c r="F15" s="385"/>
      <c r="H15" s="159"/>
      <c r="I15" s="376"/>
    </row>
    <row r="16" spans="2:9">
      <c r="B16" s="717" t="s">
        <v>1834</v>
      </c>
      <c r="C16" s="718" t="s">
        <v>1835</v>
      </c>
      <c r="D16" s="719"/>
      <c r="E16" s="367">
        <f>VLOOKUP(C16,Persiapan!$D$5:$K$679,8,FALSE)</f>
        <v>0</v>
      </c>
      <c r="F16" s="721"/>
      <c r="H16" s="607"/>
      <c r="I16" s="376"/>
    </row>
    <row r="17" spans="2:9">
      <c r="B17" s="413" t="s">
        <v>1836</v>
      </c>
      <c r="C17" s="77" t="s">
        <v>1850</v>
      </c>
      <c r="D17" s="72" t="s">
        <v>44</v>
      </c>
      <c r="E17" s="367">
        <f>VLOOKUP(C17,Persiapan!$D$5:$K$679,8,FALSE)</f>
        <v>1909000</v>
      </c>
      <c r="F17" s="385"/>
      <c r="H17" s="159"/>
      <c r="I17" s="376"/>
    </row>
    <row r="18" spans="2:9">
      <c r="B18" s="413" t="s">
        <v>1851</v>
      </c>
      <c r="C18" s="77" t="s">
        <v>1852</v>
      </c>
      <c r="D18" s="72" t="s">
        <v>44</v>
      </c>
      <c r="E18" s="367">
        <f>VLOOKUP(C18,Persiapan!$D$5:$K$679,8,FALSE)</f>
        <v>702500</v>
      </c>
      <c r="F18" s="385"/>
      <c r="H18" s="159"/>
      <c r="I18" s="376"/>
    </row>
    <row r="19" spans="2:9">
      <c r="B19" s="413" t="s">
        <v>1865</v>
      </c>
      <c r="C19" s="77" t="s">
        <v>1231</v>
      </c>
      <c r="D19" s="72" t="s">
        <v>63</v>
      </c>
      <c r="E19" s="367">
        <f>VLOOKUP(C19,Persiapan!$D$5:$K$679,8,FALSE)</f>
        <v>3501200</v>
      </c>
      <c r="F19" s="385"/>
      <c r="H19" s="159"/>
      <c r="I19" s="376"/>
    </row>
    <row r="20" spans="2:9">
      <c r="B20" s="413" t="s">
        <v>1866</v>
      </c>
      <c r="C20" s="77" t="s">
        <v>1867</v>
      </c>
      <c r="D20" s="72" t="s">
        <v>63</v>
      </c>
      <c r="E20" s="367">
        <f>VLOOKUP(C20,Persiapan!$D$5:$K$679,8,FALSE)</f>
        <v>5699600</v>
      </c>
      <c r="F20" s="385"/>
      <c r="H20" s="159"/>
      <c r="I20" s="376"/>
    </row>
    <row r="21" spans="2:9">
      <c r="B21" s="413" t="s">
        <v>1880</v>
      </c>
      <c r="C21" s="77" t="s">
        <v>1881</v>
      </c>
      <c r="D21" s="72" t="s">
        <v>63</v>
      </c>
      <c r="E21" s="367">
        <f>VLOOKUP(C21,Persiapan!$D$5:$K$679,8,FALSE)</f>
        <v>1368300</v>
      </c>
      <c r="F21" s="385"/>
      <c r="H21" s="159"/>
      <c r="I21" s="376"/>
    </row>
    <row r="22" spans="2:9">
      <c r="B22" s="413" t="s">
        <v>1898</v>
      </c>
      <c r="C22" s="77" t="s">
        <v>1899</v>
      </c>
      <c r="D22" s="72" t="s">
        <v>63</v>
      </c>
      <c r="E22" s="367">
        <f>VLOOKUP(C22,Persiapan!$D$5:$K$679,8,FALSE)</f>
        <v>1281300</v>
      </c>
      <c r="F22" s="385"/>
      <c r="H22" s="159"/>
      <c r="I22" s="376"/>
    </row>
    <row r="23" spans="2:9">
      <c r="B23" s="413" t="s">
        <v>1915</v>
      </c>
      <c r="C23" s="77" t="s">
        <v>1916</v>
      </c>
      <c r="D23" s="72" t="s">
        <v>63</v>
      </c>
      <c r="E23" s="367">
        <f>VLOOKUP(C23,Persiapan!$D$5:$K$679,8,FALSE)</f>
        <v>1343200</v>
      </c>
      <c r="F23" s="385"/>
      <c r="H23" s="159"/>
      <c r="I23" s="376"/>
    </row>
    <row r="24" spans="2:9">
      <c r="B24" s="717" t="s">
        <v>1919</v>
      </c>
      <c r="C24" s="718" t="s">
        <v>1920</v>
      </c>
      <c r="D24" s="719"/>
      <c r="E24" s="367"/>
      <c r="F24" s="721"/>
      <c r="H24" s="607"/>
      <c r="I24" s="376"/>
    </row>
    <row r="25" spans="2:9">
      <c r="B25" s="413" t="s">
        <v>5870</v>
      </c>
      <c r="C25" s="77" t="s">
        <v>1925</v>
      </c>
      <c r="D25" s="72" t="s">
        <v>63</v>
      </c>
      <c r="E25" s="367">
        <f>VLOOKUP(C25,Persiapan!$D$5:$K$679,8,FALSE)</f>
        <v>12100</v>
      </c>
      <c r="F25" s="146"/>
      <c r="H25" s="159"/>
      <c r="I25" s="376"/>
    </row>
    <row r="26" spans="2:9">
      <c r="B26" s="413" t="s">
        <v>1927</v>
      </c>
      <c r="C26" s="77" t="s">
        <v>1928</v>
      </c>
      <c r="D26" s="72" t="s">
        <v>63</v>
      </c>
      <c r="E26" s="367">
        <f>VLOOKUP(C26,Persiapan!$D$5:$K$679,8,FALSE)</f>
        <v>3900</v>
      </c>
      <c r="F26" s="146"/>
      <c r="H26" s="159"/>
      <c r="I26" s="376"/>
    </row>
    <row r="27" spans="2:9">
      <c r="B27" s="413" t="s">
        <v>5871</v>
      </c>
      <c r="C27" s="371" t="s">
        <v>1238</v>
      </c>
      <c r="D27" s="72" t="s">
        <v>63</v>
      </c>
      <c r="E27" s="367">
        <f>VLOOKUP(C27,Persiapan!$D$5:$K$679,8,FALSE)</f>
        <v>6600</v>
      </c>
      <c r="F27" s="146"/>
      <c r="H27" s="159"/>
      <c r="I27" s="376"/>
    </row>
    <row r="28" spans="2:9">
      <c r="B28" s="413" t="s">
        <v>5872</v>
      </c>
      <c r="C28" s="371" t="s">
        <v>1239</v>
      </c>
      <c r="D28" s="72" t="s">
        <v>1775</v>
      </c>
      <c r="E28" s="367">
        <f>VLOOKUP(C28,Persiapan!$D$5:$K$679,8,FALSE)</f>
        <v>22300</v>
      </c>
      <c r="F28" s="146"/>
      <c r="H28" s="159"/>
      <c r="I28" s="376"/>
    </row>
    <row r="29" spans="2:9">
      <c r="B29" s="413" t="s">
        <v>1931</v>
      </c>
      <c r="C29" s="371" t="s">
        <v>1240</v>
      </c>
      <c r="D29" s="72" t="s">
        <v>1775</v>
      </c>
      <c r="E29" s="367">
        <f>VLOOKUP(C29,Persiapan!$D$5:$K$679,8,FALSE)</f>
        <v>22200</v>
      </c>
      <c r="F29" s="146"/>
      <c r="H29" s="159"/>
      <c r="I29" s="376"/>
    </row>
    <row r="30" spans="2:9">
      <c r="B30" s="413" t="s">
        <v>5873</v>
      </c>
      <c r="C30" s="601" t="s">
        <v>1241</v>
      </c>
      <c r="D30" s="72" t="s">
        <v>1775</v>
      </c>
      <c r="E30" s="367">
        <f>VLOOKUP(C30,Persiapan!$D$5:$K$679,8,FALSE)</f>
        <v>48800</v>
      </c>
      <c r="F30" s="146"/>
      <c r="H30" s="159"/>
      <c r="I30" s="376"/>
    </row>
    <row r="31" spans="2:9">
      <c r="B31" s="413" t="s">
        <v>1933</v>
      </c>
      <c r="C31" s="601" t="s">
        <v>1242</v>
      </c>
      <c r="D31" s="72" t="s">
        <v>1775</v>
      </c>
      <c r="E31" s="367">
        <f>VLOOKUP(C31,Persiapan!$D$5:$K$679,8,FALSE)</f>
        <v>62700</v>
      </c>
      <c r="F31" s="146"/>
      <c r="H31" s="159"/>
      <c r="I31" s="376"/>
    </row>
    <row r="32" spans="2:9">
      <c r="B32" s="413" t="s">
        <v>1935</v>
      </c>
      <c r="C32" s="601" t="s">
        <v>1243</v>
      </c>
      <c r="D32" s="72" t="s">
        <v>1776</v>
      </c>
      <c r="E32" s="367">
        <f>VLOOKUP(C32,Persiapan!$D$5:$K$679,8,FALSE)</f>
        <v>48500</v>
      </c>
      <c r="F32" s="146"/>
      <c r="H32" s="159"/>
      <c r="I32" s="376"/>
    </row>
    <row r="33" spans="2:9">
      <c r="B33" s="413" t="s">
        <v>1936</v>
      </c>
      <c r="C33" s="601" t="s">
        <v>1244</v>
      </c>
      <c r="D33" s="72" t="s">
        <v>1776</v>
      </c>
      <c r="E33" s="367">
        <f>VLOOKUP(C33,Persiapan!$D$5:$K$679,8,FALSE)</f>
        <v>68300</v>
      </c>
      <c r="F33" s="146"/>
      <c r="H33" s="159"/>
      <c r="I33" s="376"/>
    </row>
    <row r="34" spans="2:9">
      <c r="B34" s="413" t="s">
        <v>1937</v>
      </c>
      <c r="C34" s="601" t="s">
        <v>1938</v>
      </c>
      <c r="D34" s="72" t="s">
        <v>1776</v>
      </c>
      <c r="E34" s="367">
        <f>VLOOKUP(C34,Persiapan!$D$5:$K$679,8,FALSE)</f>
        <v>96600</v>
      </c>
      <c r="F34" s="146"/>
      <c r="H34" s="159"/>
      <c r="I34" s="376"/>
    </row>
    <row r="35" spans="2:9">
      <c r="B35" s="413" t="s">
        <v>5874</v>
      </c>
      <c r="C35" s="371" t="s">
        <v>1253</v>
      </c>
      <c r="D35" s="72" t="s">
        <v>1776</v>
      </c>
      <c r="E35" s="367">
        <f>VLOOKUP(C35,Persiapan!$D$5:$K$679,8,FALSE)</f>
        <v>149900</v>
      </c>
      <c r="F35" s="146"/>
      <c r="H35" s="159"/>
      <c r="I35" s="376"/>
    </row>
    <row r="36" spans="2:9">
      <c r="B36" s="413" t="s">
        <v>1941</v>
      </c>
      <c r="C36" s="601" t="s">
        <v>1245</v>
      </c>
      <c r="D36" s="72" t="s">
        <v>1776</v>
      </c>
      <c r="E36" s="367">
        <f>VLOOKUP(C36,Persiapan!$D$5:$K$679,8,FALSE)</f>
        <v>218200</v>
      </c>
      <c r="F36" s="146"/>
      <c r="H36" s="159"/>
      <c r="I36" s="376"/>
    </row>
    <row r="37" spans="2:9">
      <c r="B37" s="413" t="s">
        <v>1942</v>
      </c>
      <c r="C37" s="601" t="s">
        <v>1246</v>
      </c>
      <c r="D37" s="72" t="s">
        <v>1776</v>
      </c>
      <c r="E37" s="367">
        <f>VLOOKUP(C37,Persiapan!$D$5:$K$679,8,FALSE)</f>
        <v>49500</v>
      </c>
      <c r="F37" s="146"/>
      <c r="H37" s="159"/>
      <c r="I37" s="376"/>
    </row>
    <row r="38" spans="2:9" ht="14.4" customHeight="1">
      <c r="B38" s="413" t="s">
        <v>1943</v>
      </c>
      <c r="C38" s="601" t="s">
        <v>1254</v>
      </c>
      <c r="D38" s="72" t="s">
        <v>1776</v>
      </c>
      <c r="E38" s="367">
        <f>VLOOKUP(C38,Persiapan!$D$5:$K$679,8,FALSE)</f>
        <v>79100</v>
      </c>
      <c r="F38" s="146"/>
      <c r="H38" s="159"/>
      <c r="I38" s="376"/>
    </row>
    <row r="39" spans="2:9">
      <c r="B39" s="413" t="s">
        <v>1944</v>
      </c>
      <c r="C39" s="601" t="s">
        <v>1945</v>
      </c>
      <c r="D39" s="72" t="s">
        <v>1777</v>
      </c>
      <c r="E39" s="367">
        <f>VLOOKUP(C39,Persiapan!$D$5:$K$679,8,FALSE)</f>
        <v>113200</v>
      </c>
      <c r="F39" s="146"/>
      <c r="H39" s="159"/>
      <c r="I39" s="376"/>
    </row>
    <row r="40" spans="2:9">
      <c r="B40" s="413" t="s">
        <v>1946</v>
      </c>
      <c r="C40" s="601" t="s">
        <v>1947</v>
      </c>
      <c r="D40" s="72" t="s">
        <v>114</v>
      </c>
      <c r="E40" s="367">
        <f>VLOOKUP(C40,Persiapan!$D$5:$K$679,8,FALSE)</f>
        <v>177700</v>
      </c>
      <c r="F40" s="146"/>
      <c r="H40" s="159"/>
      <c r="I40" s="376"/>
    </row>
    <row r="41" spans="2:9">
      <c r="B41" s="413" t="s">
        <v>1948</v>
      </c>
      <c r="C41" s="601" t="s">
        <v>1949</v>
      </c>
      <c r="D41" s="72" t="s">
        <v>114</v>
      </c>
      <c r="E41" s="367">
        <f>VLOOKUP(C41,Persiapan!$D$5:$K$679,8,FALSE)</f>
        <v>271900</v>
      </c>
      <c r="F41" s="146"/>
      <c r="H41" s="159"/>
      <c r="I41" s="376"/>
    </row>
    <row r="42" spans="2:9">
      <c r="B42" s="717" t="s">
        <v>5875</v>
      </c>
      <c r="C42" s="718" t="str">
        <f>Persiapan!D559</f>
        <v xml:space="preserve">Pengukuran dan Pasangan Bouwplank </v>
      </c>
      <c r="D42" s="719"/>
      <c r="E42" s="367">
        <f>VLOOKUP(C42,Persiapan!$D$5:$K$679,8,FALSE)</f>
        <v>0</v>
      </c>
      <c r="F42" s="721"/>
      <c r="H42" s="607"/>
      <c r="I42" s="376"/>
    </row>
    <row r="43" spans="2:9">
      <c r="B43" s="413" t="str">
        <f>Persiapan!C560</f>
        <v>1.1.4.1</v>
      </c>
      <c r="C43" s="59" t="str">
        <f>Persiapan!D560</f>
        <v>Pengukuran ulang topografi seluas 1 Ha</v>
      </c>
      <c r="D43" s="72" t="s">
        <v>1777</v>
      </c>
      <c r="E43" s="367">
        <f>VLOOKUP(C43,Persiapan!$D$5:$K$679,8,FALSE)</f>
        <v>3277000</v>
      </c>
      <c r="F43" s="146"/>
      <c r="H43" s="159"/>
      <c r="I43" s="376"/>
    </row>
    <row r="44" spans="2:9">
      <c r="B44" s="413" t="str">
        <f>Persiapan!C581</f>
        <v>1.1.4.2</v>
      </c>
      <c r="C44" s="59" t="str">
        <f>Persiapan!D581</f>
        <v>Pasangan 1 m' bouwplank</v>
      </c>
      <c r="D44" s="72" t="s">
        <v>114</v>
      </c>
      <c r="E44" s="367">
        <f>VLOOKUP(C44,Persiapan!$D$5:$K$679,8,FALSE)</f>
        <v>171500</v>
      </c>
      <c r="F44" s="146"/>
      <c r="H44" s="159"/>
      <c r="I44" s="376"/>
    </row>
    <row r="45" spans="2:9">
      <c r="B45" s="413" t="str">
        <f>Persiapan!C602</f>
        <v>1.1.4.3</v>
      </c>
      <c r="C45" s="59" t="str">
        <f>Persiapan!D602</f>
        <v xml:space="preserve">Patok Kayu (kaso5/7) Panjang 0,5 m' </v>
      </c>
      <c r="D45" s="72" t="s">
        <v>114</v>
      </c>
      <c r="E45" s="367">
        <f>VLOOKUP(C45,Persiapan!$D$5:$K$679,8,FALSE)</f>
        <v>191300</v>
      </c>
      <c r="F45" s="146"/>
      <c r="H45" s="159"/>
      <c r="I45" s="376"/>
    </row>
    <row r="46" spans="2:9">
      <c r="B46" s="413" t="str">
        <f>Persiapan!C622</f>
        <v>1.1.4.4</v>
      </c>
      <c r="C46" s="59" t="str">
        <f>Persiapan!D622</f>
        <v>1 Buah Patok Kayu (Kaso 5/7) panjang 1 m'</v>
      </c>
      <c r="D46" s="72" t="s">
        <v>114</v>
      </c>
      <c r="E46" s="367">
        <f>VLOOKUP(C46,Persiapan!$D$5:$K$679,8,FALSE)</f>
        <v>85500</v>
      </c>
      <c r="F46" s="146"/>
      <c r="H46" s="159"/>
      <c r="I46" s="376"/>
    </row>
    <row r="47" spans="2:9">
      <c r="B47" s="413" t="str">
        <f>Persiapan!C641</f>
        <v>1.1.4.5</v>
      </c>
      <c r="C47" s="59" t="str">
        <f>Persiapan!D641</f>
        <v>Patok Tetap Bantu (PTB)</v>
      </c>
      <c r="D47" s="72"/>
      <c r="E47" s="367">
        <f>VLOOKUP(C47,Persiapan!$D$5:$K$679,8,FALSE)</f>
        <v>144200</v>
      </c>
      <c r="F47" s="146"/>
      <c r="H47" s="159"/>
      <c r="I47" s="376"/>
    </row>
    <row r="48" spans="2:9">
      <c r="B48" s="413" t="s">
        <v>1970</v>
      </c>
      <c r="C48" s="59" t="str">
        <f>Persiapan!D661</f>
        <v>Patok Tetap Utama (PTU)</v>
      </c>
      <c r="D48" s="72"/>
      <c r="E48" s="367">
        <f>VLOOKUP(C48,Persiapan!$D$5:$K$679,8,FALSE)</f>
        <v>215800</v>
      </c>
      <c r="F48" s="146"/>
      <c r="H48" s="159"/>
      <c r="I48" s="376"/>
    </row>
    <row r="49" spans="2:9">
      <c r="B49" s="414">
        <v>1.2</v>
      </c>
      <c r="C49" s="378" t="s">
        <v>1778</v>
      </c>
      <c r="D49" s="379"/>
      <c r="E49" s="380"/>
      <c r="F49" s="384"/>
      <c r="H49" s="159"/>
      <c r="I49" s="376"/>
    </row>
    <row r="50" spans="2:9">
      <c r="B50" s="414" t="s">
        <v>1825</v>
      </c>
      <c r="C50" s="378" t="s">
        <v>1826</v>
      </c>
      <c r="D50" s="379"/>
      <c r="E50" s="380"/>
      <c r="F50" s="384"/>
      <c r="H50" s="159"/>
      <c r="I50" s="376"/>
    </row>
    <row r="51" spans="2:9">
      <c r="B51" s="722" t="s">
        <v>1827</v>
      </c>
      <c r="C51" s="644" t="s">
        <v>1828</v>
      </c>
      <c r="D51" s="723"/>
      <c r="E51" s="655"/>
      <c r="F51" s="385"/>
      <c r="H51" s="607"/>
      <c r="I51" s="376"/>
    </row>
    <row r="52" spans="2:9" ht="23.1" customHeight="1">
      <c r="B52" s="415" t="str">
        <f>'Galian Tanah'!C6</f>
        <v>1.2.1.1.1</v>
      </c>
      <c r="C52" s="369" t="str">
        <f>'Galian Tanah'!D6</f>
        <v xml:space="preserve">Penggalian 1 m3 tanah biasa sedalam 0 s.d. 1 m untuk volume s.d. 200 m3 secara manual 
</v>
      </c>
      <c r="D52" s="72" t="s">
        <v>42</v>
      </c>
      <c r="E52" s="367">
        <f>VLOOKUP(C52,'Galian Tanah'!$D$6:$J$723,7,FALSE)</f>
        <v>90800</v>
      </c>
      <c r="F52" s="146"/>
      <c r="H52" s="159"/>
      <c r="I52" s="376"/>
    </row>
    <row r="53" spans="2:9">
      <c r="B53" s="415" t="str">
        <f>'Galian Tanah'!C20</f>
        <v>1.2.1.1.2</v>
      </c>
      <c r="C53" s="368" t="str">
        <f>'Galian Tanah'!D20</f>
        <v>Penggalian 1 m3 tanah biasa sedalam 0 s.d. 1 m untuk volume 200 m3 s.d 2.000 m3 secara manual</v>
      </c>
      <c r="D53" s="72" t="s">
        <v>42</v>
      </c>
      <c r="E53" s="367">
        <f>VLOOKUP(C53,'Galian Tanah'!$D$6:$J$723,7,FALSE)</f>
        <v>74300</v>
      </c>
      <c r="F53" s="146"/>
      <c r="H53" s="159"/>
      <c r="I53" s="376"/>
    </row>
    <row r="54" spans="2:9">
      <c r="B54" s="415" t="str">
        <f>'Galian Tanah'!C34</f>
        <v>1.2.1.1.3</v>
      </c>
      <c r="C54" s="368" t="str">
        <f>'Galian Tanah'!D34</f>
        <v>Penggalian 1 m3 tanah biasa sedalam 0 s.d. 1 m untuk volume &gt; 2.000 m3 secara Manual</v>
      </c>
      <c r="D54" s="72" t="s">
        <v>42</v>
      </c>
      <c r="E54" s="367">
        <f>VLOOKUP(C54,'Galian Tanah'!$D$6:$J$723,7,FALSE)</f>
        <v>52800</v>
      </c>
      <c r="F54" s="146"/>
      <c r="H54" s="159"/>
      <c r="I54" s="376"/>
    </row>
    <row r="55" spans="2:9">
      <c r="B55" s="415" t="str">
        <f>'Galian Tanah'!C48</f>
        <v>1.2.1.1.4</v>
      </c>
      <c r="C55" s="368" t="str">
        <f>'Galian Tanah'!D48</f>
        <v xml:space="preserve">Penggalian 1 m3 tanah biasa sedalam &gt; 1 s.d. 2 m untuk volume s.d 200 m3 secara manual </v>
      </c>
      <c r="D55" s="72" t="s">
        <v>42</v>
      </c>
      <c r="E55" s="367">
        <f>VLOOKUP(C55,'Galian Tanah'!$D$6:$J$723,7,FALSE)</f>
        <v>108900</v>
      </c>
      <c r="F55" s="146"/>
      <c r="H55" s="159"/>
      <c r="I55" s="376"/>
    </row>
    <row r="56" spans="2:9">
      <c r="B56" s="415" t="str">
        <f>'Galian Tanah'!C62</f>
        <v>1.2.1.1.5</v>
      </c>
      <c r="C56" s="368" t="str">
        <f>'Galian Tanah'!D62</f>
        <v xml:space="preserve">Penggalian 1 m3 tanah biasa sedalam &gt; 1 s.d. 2 m untuk volume &gt; 200 m3 secara manual 
</v>
      </c>
      <c r="D56" s="72" t="s">
        <v>42</v>
      </c>
      <c r="E56" s="367">
        <f>VLOOKUP(C56,'Galian Tanah'!$D$6:$J$723,7,FALSE)</f>
        <v>89100</v>
      </c>
      <c r="F56" s="146"/>
      <c r="H56" s="159"/>
      <c r="I56" s="376"/>
    </row>
    <row r="57" spans="2:9">
      <c r="B57" s="415" t="str">
        <f>'Galian Tanah'!C76</f>
        <v>1.2.1.1.6</v>
      </c>
      <c r="C57" s="368" t="str">
        <f>'Galian Tanah'!D76</f>
        <v>Penggalian 1 m3 tanah biasa sedalam &gt; 2 s.d. 3 m untuk volume s.d 200 m3 secara manual</v>
      </c>
      <c r="D57" s="72" t="s">
        <v>42</v>
      </c>
      <c r="E57" s="367">
        <f>VLOOKUP(C57,'Galian Tanah'!$D$6:$J$723,7,FALSE)</f>
        <v>130200</v>
      </c>
      <c r="F57" s="146"/>
      <c r="H57" s="159"/>
      <c r="I57" s="376"/>
    </row>
    <row r="58" spans="2:9">
      <c r="B58" s="415" t="str">
        <f>'Galian Tanah'!C90</f>
        <v>1.2.1.1.7</v>
      </c>
      <c r="C58" s="368" t="str">
        <f>'Galian Tanah'!D90</f>
        <v>Penggalian 1 m3 tanah biasa sedalam &gt; 2 s.d. 3 m untuk volume &gt; 200 m3 secara manual</v>
      </c>
      <c r="D58" s="72" t="s">
        <v>42</v>
      </c>
      <c r="E58" s="367">
        <f>VLOOKUP(C58,'Galian Tanah'!$D$6:$J$723,7,FALSE)</f>
        <v>100300</v>
      </c>
      <c r="F58" s="146"/>
      <c r="H58" s="159"/>
      <c r="I58" s="376"/>
    </row>
    <row r="59" spans="2:9">
      <c r="B59" s="415" t="str">
        <f>'Galian Tanah'!C104</f>
        <v>1.2.1.1.8</v>
      </c>
      <c r="C59" s="368" t="str">
        <f>'Galian Tanah'!D104</f>
        <v>Penggalian 1 m3 tanah biasa sedalam &gt; 3 m, setiap penambahan kedalaman 1 m secara manual</v>
      </c>
      <c r="D59" s="72" t="s">
        <v>42</v>
      </c>
      <c r="E59" s="367">
        <f>VLOOKUP(C59,'Galian Tanah'!$D$6:$J$723,7,FALSE)</f>
        <v>9900</v>
      </c>
      <c r="F59" s="146"/>
      <c r="H59" s="159"/>
      <c r="I59" s="376"/>
    </row>
    <row r="60" spans="2:9">
      <c r="B60" s="722" t="str">
        <f>'Galian Tanah'!C118</f>
        <v xml:space="preserve">1.2.1.2. </v>
      </c>
      <c r="C60" s="644" t="str">
        <f>'Galian Tanah'!D118</f>
        <v xml:space="preserve">Cara Semi Mekanis </v>
      </c>
      <c r="D60" s="723"/>
      <c r="E60" s="655"/>
      <c r="F60" s="385"/>
      <c r="H60" s="607"/>
      <c r="I60" s="376"/>
    </row>
    <row r="61" spans="2:9">
      <c r="B61" s="415" t="str">
        <f>'Galian Tanah'!C119</f>
        <v>1.2.1.2.1</v>
      </c>
      <c r="C61" s="368" t="str">
        <f>'Galian Tanah'!D119</f>
        <v xml:space="preserve">Penggalian 1 m3 tanh biasa sedalam &gt; 0 s.d 1 m secara semi mekanis </v>
      </c>
      <c r="D61" s="72" t="s">
        <v>42</v>
      </c>
      <c r="E61" s="367">
        <f>VLOOKUP(C61,'Galian Tanah'!$D$6:$J$723,7,FALSE)</f>
        <v>131600</v>
      </c>
      <c r="F61" s="146"/>
      <c r="H61" s="159"/>
      <c r="I61" s="376"/>
    </row>
    <row r="62" spans="2:9">
      <c r="B62" s="415" t="str">
        <f>'Galian Tanah'!C134</f>
        <v>1.2.1.2.2</v>
      </c>
      <c r="C62" s="368" t="str">
        <f>'Galian Tanah'!D134</f>
        <v xml:space="preserve">Penggalian 1 m3 tanah biasa sedalam &gt;1 s.d 2 m secara semi mekanis </v>
      </c>
      <c r="D62" s="72" t="s">
        <v>42</v>
      </c>
      <c r="E62" s="367">
        <f>VLOOKUP(C62,'Galian Tanah'!$D$6:$J$723,7,FALSE)</f>
        <v>143700</v>
      </c>
      <c r="F62" s="146"/>
      <c r="H62" s="159"/>
      <c r="I62" s="376"/>
    </row>
    <row r="63" spans="2:9">
      <c r="B63" s="415" t="str">
        <f>'Galian Tanah'!C149</f>
        <v>1.2.1.2.3</v>
      </c>
      <c r="C63" s="368" t="str">
        <f>'Galian Tanah'!D149</f>
        <v xml:space="preserve">Penggalian 1 m3 tanah biasa sedalam &gt;2 s.d 3 m secara semi mekanis </v>
      </c>
      <c r="D63" s="72" t="s">
        <v>42</v>
      </c>
      <c r="E63" s="367">
        <f>VLOOKUP(C63,'Galian Tanah'!$D$6:$J$723,7,FALSE)</f>
        <v>159500</v>
      </c>
      <c r="F63" s="146"/>
      <c r="H63" s="159"/>
      <c r="I63" s="376"/>
    </row>
    <row r="64" spans="2:9">
      <c r="B64" s="415" t="str">
        <f>'Galian Tanah'!C166</f>
        <v>1.2.1.2.4</v>
      </c>
      <c r="C64" s="368" t="str">
        <f>'Galian Tanah'!D166</f>
        <v xml:space="preserve">Penggalian 1 m3 tanah biasa &gt; 3 m untuk setiap  penambahan kedalaman 1 m secara semi mekanis </v>
      </c>
      <c r="D64" s="72" t="s">
        <v>42</v>
      </c>
      <c r="E64" s="367">
        <f>VLOOKUP(C64,'Galian Tanah'!$D$6:$J$723,7,FALSE)</f>
        <v>17400</v>
      </c>
      <c r="F64" s="146"/>
      <c r="H64" s="159"/>
      <c r="I64" s="376"/>
    </row>
    <row r="65" spans="2:9">
      <c r="B65" s="414" t="str">
        <f>'Galian Tanah'!C181</f>
        <v xml:space="preserve">1.2.2 </v>
      </c>
      <c r="C65" s="378" t="str">
        <f>'Galian Tanah'!D181</f>
        <v xml:space="preserve">Pasir </v>
      </c>
      <c r="D65" s="379"/>
      <c r="E65" s="380"/>
      <c r="F65" s="384"/>
      <c r="H65" s="159"/>
      <c r="I65" s="376"/>
    </row>
    <row r="66" spans="2:9">
      <c r="B66" s="722" t="str">
        <f>'Galian Tanah'!C182</f>
        <v xml:space="preserve">1.2.2.1 </v>
      </c>
      <c r="C66" s="644" t="str">
        <f>'Galian Tanah'!D182</f>
        <v xml:space="preserve">Cara Manual </v>
      </c>
      <c r="D66" s="723"/>
      <c r="E66" s="655"/>
      <c r="F66" s="385"/>
      <c r="H66" s="607"/>
      <c r="I66" s="376"/>
    </row>
    <row r="67" spans="2:9">
      <c r="B67" s="415" t="str">
        <f>'Galian Tanah'!C183</f>
        <v xml:space="preserve">1.2.2.1.1 </v>
      </c>
      <c r="C67" s="368" t="str">
        <f>'Galian Tanah'!D183</f>
        <v xml:space="preserve">Penggalian 1 m3 pasir sedalam &gt;0 s.d 1 m secara manual </v>
      </c>
      <c r="D67" s="72" t="s">
        <v>42</v>
      </c>
      <c r="E67" s="367">
        <f>VLOOKUP(C67,'Galian Tanah'!$D$6:$J$723,7,FALSE)</f>
        <v>87100</v>
      </c>
      <c r="F67" s="146"/>
      <c r="H67" s="159"/>
      <c r="I67" s="376"/>
    </row>
    <row r="68" spans="2:9">
      <c r="B68" s="415" t="str">
        <f>'Galian Tanah'!C197</f>
        <v>1.2.2.1.2</v>
      </c>
      <c r="C68" s="368" t="str">
        <f>'Galian Tanah'!D197</f>
        <v xml:space="preserve">Penggalian 1 m3 pasir sedalam &gt; 1 s.d 2 m secara manual </v>
      </c>
      <c r="D68" s="72" t="s">
        <v>42</v>
      </c>
      <c r="E68" s="367">
        <f>VLOOKUP(C68,'Galian Tanah'!$D$6:$J$723,7,FALSE)</f>
        <v>89700</v>
      </c>
      <c r="F68" s="146"/>
      <c r="H68" s="159"/>
      <c r="I68" s="376"/>
    </row>
    <row r="69" spans="2:9">
      <c r="B69" s="415" t="str">
        <f>'Galian Tanah'!C211</f>
        <v>1.2.2.1.3</v>
      </c>
      <c r="C69" s="368" t="str">
        <f>'Galian Tanah'!D211</f>
        <v xml:space="preserve">Penggalian 1 m3 pasir sedalam &gt; 2 s.d 3 m secara manual </v>
      </c>
      <c r="D69" s="72" t="s">
        <v>42</v>
      </c>
      <c r="E69" s="367">
        <f>VLOOKUP(C69,'Galian Tanah'!$D$6:$J$723,7,FALSE)</f>
        <v>121400</v>
      </c>
      <c r="F69" s="146"/>
      <c r="H69" s="159"/>
      <c r="I69" s="376"/>
    </row>
    <row r="70" spans="2:9">
      <c r="B70" s="415" t="str">
        <f>'Galian Tanah'!C226</f>
        <v>1.2.2.1.4</v>
      </c>
      <c r="C70" s="368" t="str">
        <f>'Galian Tanah'!D226</f>
        <v xml:space="preserve">Penggalian 1 m3 pasir sedalam &gt;  3 m  tiap tambahan dalam 1 msecara manual </v>
      </c>
      <c r="D70" s="72" t="s">
        <v>42</v>
      </c>
      <c r="E70" s="367">
        <f>VLOOKUP(C70,'Galian Tanah'!$D$6:$J$723,7,FALSE)</f>
        <v>13200</v>
      </c>
      <c r="F70" s="146"/>
      <c r="H70" s="159"/>
      <c r="I70" s="376"/>
    </row>
    <row r="71" spans="2:9">
      <c r="B71" s="722" t="str">
        <f>'Galian Tanah'!C241</f>
        <v>1.2.2.2</v>
      </c>
      <c r="C71" s="644" t="str">
        <f>'Galian Tanah'!D241</f>
        <v xml:space="preserve">Cara Semi Mekanis </v>
      </c>
      <c r="D71" s="723"/>
      <c r="E71" s="655"/>
      <c r="F71" s="385"/>
      <c r="H71" s="607"/>
      <c r="I71" s="376"/>
    </row>
    <row r="72" spans="2:9">
      <c r="B72" s="415" t="str">
        <f>'Galian Tanah'!C242</f>
        <v>1.2.2.2.1</v>
      </c>
      <c r="C72" s="368" t="str">
        <f>'Galian Tanah'!D242</f>
        <v xml:space="preserve">Penggalian 1 m3 pasir sedalam &gt;  0 s.d 1 m secara semi mekanis </v>
      </c>
      <c r="D72" s="72" t="s">
        <v>42</v>
      </c>
      <c r="E72" s="367">
        <f>VLOOKUP(C72,'Galian Tanah'!$D$6:$J$723,7,FALSE)</f>
        <v>45300</v>
      </c>
      <c r="F72" s="146"/>
      <c r="H72" s="159"/>
      <c r="I72" s="376"/>
    </row>
    <row r="73" spans="2:9">
      <c r="B73" s="415" t="str">
        <f>'Galian Tanah'!C257</f>
        <v>1.2.2.2.2</v>
      </c>
      <c r="C73" s="368" t="str">
        <f>'Galian Tanah'!D257</f>
        <v xml:space="preserve">Penggalian 1 m3 pasir sedalam &gt;  1 s.d 2 m secara semi mekanis </v>
      </c>
      <c r="D73" s="72" t="s">
        <v>42</v>
      </c>
      <c r="E73" s="367">
        <f>VLOOKUP(C73,'Galian Tanah'!$D$6:$J$723,7,FALSE)</f>
        <v>51900</v>
      </c>
      <c r="F73" s="146"/>
      <c r="H73" s="159"/>
      <c r="I73" s="376"/>
    </row>
    <row r="74" spans="2:9">
      <c r="B74" s="415" t="str">
        <f>'Galian Tanah'!C273</f>
        <v>1.2.2.2.3</v>
      </c>
      <c r="C74" s="368" t="str">
        <f>'Galian Tanah'!D273</f>
        <v xml:space="preserve">Penggalian 1 m3 pasir sedalam &gt;  2 s.d 3 m secara semi mekanis </v>
      </c>
      <c r="D74" s="72" t="s">
        <v>42</v>
      </c>
      <c r="E74" s="367">
        <f>VLOOKUP(C74,'Galian Tanah'!$D$6:$J$723,7,FALSE)</f>
        <v>59100</v>
      </c>
      <c r="F74" s="146"/>
      <c r="H74" s="159"/>
      <c r="I74" s="376"/>
    </row>
    <row r="75" spans="2:9">
      <c r="B75" s="415" t="str">
        <f>'Galian Tanah'!C289</f>
        <v>1.2.2.2.4</v>
      </c>
      <c r="C75" s="368" t="str">
        <f>'Galian Tanah'!D289</f>
        <v>Penggalian 1 m3 pasir sedalam &gt;   3 m secara semi mekanis untuk setiap tambahan dalm 1 m</v>
      </c>
      <c r="D75" s="72" t="s">
        <v>42</v>
      </c>
      <c r="E75" s="367">
        <f>VLOOKUP(C75,'Galian Tanah'!$D$6:$J$723,7,FALSE)</f>
        <v>8700</v>
      </c>
      <c r="F75" s="146"/>
      <c r="H75" s="159"/>
      <c r="I75" s="376"/>
    </row>
    <row r="76" spans="2:9">
      <c r="B76" s="414" t="str">
        <f>'Galian Tanah'!C305</f>
        <v>1.2.3</v>
      </c>
      <c r="C76" s="378" t="str">
        <f>'Galian Tanah'!D305</f>
        <v xml:space="preserve">Tanah Berbatu </v>
      </c>
      <c r="D76" s="379"/>
      <c r="E76" s="380"/>
      <c r="F76" s="384"/>
      <c r="H76" s="159"/>
      <c r="I76" s="376"/>
    </row>
    <row r="77" spans="2:9">
      <c r="B77" s="722" t="str">
        <f>'Galian Tanah'!C306</f>
        <v>1.2.3.1</v>
      </c>
      <c r="C77" s="644" t="str">
        <f>'Galian Tanah'!D306</f>
        <v xml:space="preserve">Cara Manual </v>
      </c>
      <c r="D77" s="723"/>
      <c r="E77" s="655"/>
      <c r="F77" s="385"/>
      <c r="H77" s="607"/>
      <c r="I77" s="376"/>
    </row>
    <row r="78" spans="2:9">
      <c r="B78" s="415" t="str">
        <f>'Galian Tanah'!C307</f>
        <v>1.2.3.1.1</v>
      </c>
      <c r="C78" s="368" t="str">
        <f>'Galian Tanah'!D307</f>
        <v xml:space="preserve">Penggalian 1 m3 tanah berbatu sedalam &gt; 0 s.d 1 m secara Manual </v>
      </c>
      <c r="D78" s="72" t="s">
        <v>42</v>
      </c>
      <c r="E78" s="367">
        <f>VLOOKUP(C78,'Galian Tanah'!$D$6:$J$723,7,FALSE)</f>
        <v>151500</v>
      </c>
      <c r="F78" s="146"/>
      <c r="H78" s="159"/>
      <c r="I78" s="376"/>
    </row>
    <row r="79" spans="2:9">
      <c r="B79" s="415" t="str">
        <f>'Galian Tanah'!C322</f>
        <v>1.2.3.1.2</v>
      </c>
      <c r="C79" s="368" t="str">
        <f>'Galian Tanah'!D322</f>
        <v xml:space="preserve">Penggalian 1 m3 tanah berbatu sedalam &gt; 1 s.d 2 m secara Manual </v>
      </c>
      <c r="D79" s="72" t="s">
        <v>42</v>
      </c>
      <c r="E79" s="367">
        <f>VLOOKUP(C79,'Galian Tanah'!$D$6:$J$723,7,FALSE)</f>
        <v>198000</v>
      </c>
      <c r="F79" s="146"/>
      <c r="H79" s="159"/>
      <c r="I79" s="376"/>
    </row>
    <row r="80" spans="2:9">
      <c r="B80" s="415" t="str">
        <f>'Galian Tanah'!C336</f>
        <v>1.2.3.1.3</v>
      </c>
      <c r="C80" s="368" t="str">
        <f>'Galian Tanah'!D336</f>
        <v xml:space="preserve">Penggalian 1 m3 tanah berbatu sedalam &gt; 2 s.d 3 m secara Manual </v>
      </c>
      <c r="D80" s="72" t="s">
        <v>42</v>
      </c>
      <c r="E80" s="367">
        <f>VLOOKUP(C80,'Galian Tanah'!$D$6:$J$723,7,FALSE)</f>
        <v>217800</v>
      </c>
      <c r="F80" s="146"/>
      <c r="H80" s="159"/>
      <c r="I80" s="376"/>
    </row>
    <row r="81" spans="2:9">
      <c r="B81" s="415" t="str">
        <f>'Galian Tanah'!C350</f>
        <v>1.2.3.1.4</v>
      </c>
      <c r="C81" s="368" t="str">
        <f>'Galian Tanah'!D350</f>
        <v xml:space="preserve">Penggalian 1 m3 tanah berbatu sedalam &gt;3 m, setiap tambah dalam 1 m secara Manual </v>
      </c>
      <c r="D81" s="72" t="s">
        <v>42</v>
      </c>
      <c r="E81" s="367">
        <f>VLOOKUP(C81,'Galian Tanah'!$D$6:$J$723,7,FALSE)</f>
        <v>18400</v>
      </c>
      <c r="F81" s="146"/>
      <c r="H81" s="159"/>
      <c r="I81" s="376"/>
    </row>
    <row r="82" spans="2:9">
      <c r="B82" s="722" t="str">
        <f>'Galian Tanah'!C365</f>
        <v xml:space="preserve">1.2.3.2 </v>
      </c>
      <c r="C82" s="644" t="str">
        <f>'Galian Tanah'!D365</f>
        <v xml:space="preserve">Cara Semi Mekanis </v>
      </c>
      <c r="D82" s="723"/>
      <c r="E82" s="655"/>
      <c r="F82" s="385"/>
      <c r="H82" s="607"/>
      <c r="I82" s="376"/>
    </row>
    <row r="83" spans="2:9">
      <c r="B83" s="415" t="str">
        <f>'Galian Tanah'!C366</f>
        <v>1.2.3.2.1</v>
      </c>
      <c r="C83" s="368" t="str">
        <f>'Galian Tanah'!D366</f>
        <v xml:space="preserve">Penggalian 1 m3 tanah berbatu sedalam &gt; 0 s.d 1 m secara semi mekanis </v>
      </c>
      <c r="D83" s="72" t="s">
        <v>42</v>
      </c>
      <c r="E83" s="367">
        <f>VLOOKUP(C83,'Galian Tanah'!$D$6:$J$723,7,FALSE)</f>
        <v>231100</v>
      </c>
      <c r="F83" s="146"/>
      <c r="H83" s="607"/>
      <c r="I83" s="376"/>
    </row>
    <row r="84" spans="2:9">
      <c r="B84" s="415" t="str">
        <f>'Galian Tanah'!C381</f>
        <v>1.2.3.2.2</v>
      </c>
      <c r="C84" s="368" t="str">
        <f>'Galian Tanah'!D381</f>
        <v xml:space="preserve">Penggalian 1 m3 tanah berbatu sedalam &gt; 1 s.d 2 m secara semi mekanis </v>
      </c>
      <c r="D84" s="72" t="s">
        <v>42</v>
      </c>
      <c r="E84" s="367">
        <f>VLOOKUP(C84,'Galian Tanah'!$D$6:$J$723,7,FALSE)</f>
        <v>252000</v>
      </c>
      <c r="F84" s="146"/>
      <c r="H84" s="607"/>
      <c r="I84" s="376"/>
    </row>
    <row r="85" spans="2:9">
      <c r="B85" s="415" t="str">
        <f>'Galian Tanah'!C396</f>
        <v>1.2.3.2.3</v>
      </c>
      <c r="C85" s="368" t="str">
        <f>'Galian Tanah'!D396</f>
        <v xml:space="preserve">Penggalian 1 m3 tanah berbatu sedalam &gt; 2 s.d 3 m secara semi mekanis </v>
      </c>
      <c r="D85" s="72" t="s">
        <v>42</v>
      </c>
      <c r="E85" s="367">
        <f>VLOOKUP(C85,'Galian Tanah'!$D$6:$J$723,7,FALSE)</f>
        <v>279000</v>
      </c>
      <c r="F85" s="146"/>
      <c r="H85" s="607"/>
      <c r="I85" s="376"/>
    </row>
    <row r="86" spans="2:9">
      <c r="B86" s="415" t="str">
        <f>'Galian Tanah'!C411</f>
        <v>1.2.3.2.4</v>
      </c>
      <c r="C86" s="368" t="str">
        <f>'Galian Tanah'!D411</f>
        <v xml:space="preserve">Penggalian 1 m3 tanah berbatu sedalam &gt; 3 , setiap tambahan dalam 1 m secara semi mekanis </v>
      </c>
      <c r="D86" s="72" t="s">
        <v>42</v>
      </c>
      <c r="E86" s="367">
        <f>VLOOKUP(C86,'Galian Tanah'!$D$6:$J$723,7,FALSE)</f>
        <v>31100</v>
      </c>
      <c r="F86" s="146"/>
      <c r="H86" s="607"/>
      <c r="I86" s="376"/>
    </row>
    <row r="87" spans="2:9">
      <c r="B87" s="414" t="str">
        <f>'Galian Tanah'!C426</f>
        <v>1.2.4</v>
      </c>
      <c r="C87" s="378" t="str">
        <f>'Galian Tanah'!D426</f>
        <v xml:space="preserve">Tanah Keras atau Cadas </v>
      </c>
      <c r="D87" s="379"/>
      <c r="E87" s="380"/>
      <c r="F87" s="384"/>
      <c r="H87" s="159"/>
      <c r="I87" s="376"/>
    </row>
    <row r="88" spans="2:9">
      <c r="B88" s="722" t="str">
        <f>'Galian Tanah'!C427</f>
        <v>1.2.4.1</v>
      </c>
      <c r="C88" s="644" t="str">
        <f>'Galian Tanah'!D427</f>
        <v xml:space="preserve">Cara Manual </v>
      </c>
      <c r="D88" s="723"/>
      <c r="E88" s="655"/>
      <c r="F88" s="385"/>
      <c r="H88" s="607"/>
      <c r="I88" s="376"/>
    </row>
    <row r="89" spans="2:9">
      <c r="B89" s="415" t="str">
        <f>'Galian Tanah'!C428</f>
        <v>1.2.4.1.1</v>
      </c>
      <c r="C89" s="368" t="str">
        <f>'Galian Tanah'!D428</f>
        <v xml:space="preserve">Penggalian 1 m3 cadas atau tanah keras sedalam &gt; 0 s.d 1 m untuk volume s.d 200m3 secara manual </v>
      </c>
      <c r="D89" s="72" t="s">
        <v>42</v>
      </c>
      <c r="E89" s="367">
        <f>VLOOKUP(C89,'Galian Tanah'!$D$6:$J$723,7,FALSE)</f>
        <v>181500</v>
      </c>
      <c r="F89" s="146"/>
      <c r="H89" s="159"/>
      <c r="I89" s="376"/>
    </row>
    <row r="90" spans="2:9">
      <c r="B90" s="415" t="str">
        <f>'Galian Tanah'!C442</f>
        <v>1.2.4.1.2</v>
      </c>
      <c r="C90" s="368" t="str">
        <f>'Galian Tanah'!D442</f>
        <v xml:space="preserve">Penggalian 1 m3 cadas atau tanah keras sedalam &gt; 0 s.d 1 m untuk volume &gt; 200 m3 secara manual </v>
      </c>
      <c r="D90" s="72" t="s">
        <v>42</v>
      </c>
      <c r="E90" s="367">
        <f>VLOOKUP(C90,'Galian Tanah'!$D$6:$J$723,7,FALSE)</f>
        <v>140200</v>
      </c>
      <c r="F90" s="146"/>
      <c r="H90" s="159"/>
      <c r="I90" s="376"/>
    </row>
    <row r="91" spans="2:9">
      <c r="B91" s="415" t="str">
        <f>'Galian Tanah'!C457</f>
        <v>1.2.4.1.3</v>
      </c>
      <c r="C91" s="368" t="str">
        <f>'Galian Tanah'!D457</f>
        <v xml:space="preserve">Penggalian 1 m3 cadas atau tanah keras sedalam &gt; 1 s.d 2 m untuk volume s.d 200 m3 secara manual </v>
      </c>
      <c r="D91" s="72" t="s">
        <v>42</v>
      </c>
      <c r="E91" s="367">
        <f>VLOOKUP(C91,'Galian Tanah'!$D$6:$J$723,7,FALSE)</f>
        <v>178200</v>
      </c>
      <c r="F91" s="146"/>
      <c r="H91" s="159"/>
      <c r="I91" s="376"/>
    </row>
    <row r="92" spans="2:9">
      <c r="B92" s="415" t="str">
        <f>'Galian Tanah'!C471</f>
        <v>1.2.4.1.4</v>
      </c>
      <c r="C92" s="368" t="str">
        <f>'Galian Tanah'!D471</f>
        <v xml:space="preserve">Penggalian 1 m3 cadas atau tanah keras sedalam &gt; 1 s.d 2 m untuk volume &gt; 200 m3 secara manual </v>
      </c>
      <c r="D92" s="72" t="s">
        <v>42</v>
      </c>
      <c r="E92" s="367">
        <f>VLOOKUP(C92,'Galian Tanah'!$D$6:$J$723,7,FALSE)</f>
        <v>183700</v>
      </c>
      <c r="F92" s="146"/>
      <c r="H92" s="159"/>
      <c r="I92" s="376"/>
    </row>
    <row r="93" spans="2:9">
      <c r="B93" s="415" t="str">
        <f>'Galian Tanah'!C485</f>
        <v>1.2.4.1.5</v>
      </c>
      <c r="C93" s="368" t="str">
        <f>'Galian Tanah'!D485</f>
        <v xml:space="preserve">Penggalian 1 m3 cadas atau tanah keras sedalam &gt; 2 s.d 3 m untuk volume &gt;s.d 200 m3 secara manual </v>
      </c>
      <c r="D93" s="72" t="s">
        <v>42</v>
      </c>
      <c r="E93" s="367">
        <f>VLOOKUP(C93,'Galian Tanah'!$D$6:$J$723,7,FALSE)</f>
        <v>198000</v>
      </c>
      <c r="F93" s="146"/>
      <c r="H93" s="159"/>
      <c r="I93" s="376"/>
    </row>
    <row r="94" spans="2:9">
      <c r="B94" s="415" t="str">
        <f>'Galian Tanah'!C499</f>
        <v>1.2.4.1.6</v>
      </c>
      <c r="C94" s="368" t="str">
        <f>'Galian Tanah'!D499</f>
        <v xml:space="preserve">Penggalian 1 m3 cadas atau tanah keras sedalam &gt; 3 m tiap tambahan dalam 1 m  secara manual </v>
      </c>
      <c r="D94" s="72" t="s">
        <v>42</v>
      </c>
      <c r="E94" s="367">
        <f>VLOOKUP(C94,'Galian Tanah'!$D$6:$J$723,7,FALSE)</f>
        <v>13200</v>
      </c>
      <c r="F94" s="146"/>
      <c r="H94" s="159"/>
      <c r="I94" s="376"/>
    </row>
    <row r="95" spans="2:9">
      <c r="B95" s="722" t="str">
        <f>'Galian Tanah'!C513</f>
        <v>1.2.4.2</v>
      </c>
      <c r="C95" s="644" t="str">
        <f>'Galian Tanah'!D513</f>
        <v xml:space="preserve">Cara Semi Mekanis </v>
      </c>
      <c r="D95" s="723"/>
      <c r="E95" s="655"/>
      <c r="F95" s="385"/>
      <c r="H95" s="607"/>
      <c r="I95" s="376"/>
    </row>
    <row r="96" spans="2:9">
      <c r="B96" s="415" t="str">
        <f>'Galian Tanah'!C514</f>
        <v>1.2.4.2.1</v>
      </c>
      <c r="C96" s="368" t="str">
        <f>'Galian Tanah'!D514</f>
        <v xml:space="preserve">Penggalian 1 m3 cadas atau tanah keras sedalam &gt; 0 s.d 1 m secara semi mekanis </v>
      </c>
      <c r="D96" s="72" t="s">
        <v>42</v>
      </c>
      <c r="E96" s="367">
        <f>VLOOKUP(C96,'Galian Tanah'!$D$6:$J$723,7,FALSE)</f>
        <v>189300</v>
      </c>
      <c r="F96" s="146"/>
      <c r="H96" s="159"/>
      <c r="I96" s="376"/>
    </row>
    <row r="97" spans="2:9">
      <c r="B97" s="415" t="str">
        <f>'Galian Tanah'!C530</f>
        <v xml:space="preserve">1.2.4.2.2 </v>
      </c>
      <c r="C97" s="368" t="str">
        <f>'Galian Tanah'!D530</f>
        <v xml:space="preserve">Penggalian 1 m3 cadas atau tanah keras sedalam &gt; 1 s.d 2 m secara semi mekanis </v>
      </c>
      <c r="D97" s="72" t="s">
        <v>42</v>
      </c>
      <c r="E97" s="367">
        <f>VLOOKUP(C97,'Galian Tanah'!$D$6:$J$723,7,FALSE)</f>
        <v>206400</v>
      </c>
      <c r="F97" s="146"/>
      <c r="H97" s="159"/>
      <c r="I97" s="376"/>
    </row>
    <row r="98" spans="2:9">
      <c r="B98" s="415" t="str">
        <f>'Galian Tanah'!C545</f>
        <v xml:space="preserve">1.2.4.2.3 </v>
      </c>
      <c r="C98" s="368" t="str">
        <f>'Galian Tanah'!D545</f>
        <v xml:space="preserve">Penggalian 1 m3 cadas atau tanah keras sedalam &gt; 2 s.d 3 m secara semi mekanis </v>
      </c>
      <c r="D98" s="72" t="s">
        <v>42</v>
      </c>
      <c r="E98" s="367">
        <f>VLOOKUP(C98,'Galian Tanah'!$D$6:$J$723,7,FALSE)</f>
        <v>228800</v>
      </c>
      <c r="F98" s="146"/>
      <c r="H98" s="159"/>
      <c r="I98" s="376"/>
    </row>
    <row r="99" spans="2:9">
      <c r="B99" s="415" t="str">
        <f>'Galian Tanah'!C560</f>
        <v xml:space="preserve">1.2.4.2.4 </v>
      </c>
      <c r="C99" s="368" t="str">
        <f>'Galian Tanah'!D560</f>
        <v xml:space="preserve">Penggalian 1 m3 cadas atau tanah keras sedalam &gt; 3 m tiap tambahan dalam 1 m secara semi mekanis </v>
      </c>
      <c r="D99" s="72" t="s">
        <v>42</v>
      </c>
      <c r="E99" s="367">
        <f>VLOOKUP(C99,'Galian Tanah'!$D$6:$J$723,7,FALSE)</f>
        <v>23300</v>
      </c>
      <c r="F99" s="146"/>
      <c r="H99" s="159"/>
      <c r="I99" s="376"/>
    </row>
    <row r="100" spans="2:9">
      <c r="B100" s="414" t="str">
        <f>'Galian Tanah'!C576</f>
        <v>1.2.5</v>
      </c>
      <c r="C100" s="378" t="str">
        <f>'Galian Tanah'!D576</f>
        <v>Lumpur</v>
      </c>
      <c r="D100" s="379"/>
      <c r="E100" s="380"/>
      <c r="F100" s="384"/>
      <c r="H100" s="159"/>
      <c r="I100" s="376"/>
    </row>
    <row r="101" spans="2:9">
      <c r="B101" s="722" t="str">
        <f>'Galian Tanah'!C577</f>
        <v>1.2.5.1</v>
      </c>
      <c r="C101" s="644" t="str">
        <f>'Galian Tanah'!D577</f>
        <v xml:space="preserve">Cara Manual </v>
      </c>
      <c r="D101" s="723"/>
      <c r="E101" s="655"/>
      <c r="F101" s="385"/>
      <c r="H101" s="607"/>
      <c r="I101" s="376"/>
    </row>
    <row r="102" spans="2:9">
      <c r="B102" s="415" t="str">
        <f>'Galian Tanah'!C578</f>
        <v>1.2.5.1.1</v>
      </c>
      <c r="C102" s="368" t="str">
        <f>'Galian Tanah'!D578</f>
        <v>Penggalian 1 m3 galian lumpur sedalam &gt;0 s.d 1 m untuk volume s.d 200 m3 secara manual</v>
      </c>
      <c r="D102" s="72" t="s">
        <v>42</v>
      </c>
      <c r="E102" s="367">
        <f>VLOOKUP(C102,'Galian Tanah'!$D$6:$J$723,7,FALSE)</f>
        <v>145200</v>
      </c>
      <c r="F102" s="146"/>
      <c r="H102" s="159"/>
      <c r="I102" s="376"/>
    </row>
    <row r="103" spans="2:9">
      <c r="B103" s="415" t="str">
        <f>'Galian Tanah'!C592</f>
        <v>1.2.5.1.2</v>
      </c>
      <c r="C103" s="368" t="str">
        <f>'Galian Tanah'!D592</f>
        <v>Penggalian 1 m3 galian lumpur sedalam &gt;0 s.d 1 m untuk volume &gt; 200 m3 secara manual</v>
      </c>
      <c r="D103" s="72" t="s">
        <v>42</v>
      </c>
      <c r="E103" s="367">
        <f>VLOOKUP(C103,'Galian Tanah'!$D$6:$J$723,7,FALSE)</f>
        <v>109500</v>
      </c>
      <c r="F103" s="146"/>
      <c r="H103" s="159"/>
      <c r="I103" s="376"/>
    </row>
    <row r="104" spans="2:9">
      <c r="B104" s="415" t="str">
        <f>'Galian Tanah'!C606</f>
        <v>1.2.5.1.3</v>
      </c>
      <c r="C104" s="368" t="str">
        <f>'Galian Tanah'!D606</f>
        <v>Penggalian 1 m3 galian lumpur sedalam &gt; 1 m s.d 2 m untuk volume s.d 200 m3 secara manual</v>
      </c>
      <c r="D104" s="72" t="s">
        <v>42</v>
      </c>
      <c r="E104" s="367">
        <f>VLOOKUP(C104,'Galian Tanah'!$D$6:$J$723,7,FALSE)</f>
        <v>174200</v>
      </c>
      <c r="F104" s="146"/>
      <c r="H104" s="159"/>
      <c r="I104" s="376"/>
    </row>
    <row r="105" spans="2:9">
      <c r="B105" s="415" t="str">
        <f>'Galian Tanah'!C620</f>
        <v>1.2.5.1.4</v>
      </c>
      <c r="C105" s="368" t="str">
        <f>'Galian Tanah'!D620</f>
        <v>Penggalian 1 m3 galian lumpur sedalam &gt; 1 m s.d 2 m untuk volume &gt; 200 m3 secara manual</v>
      </c>
      <c r="D105" s="72" t="s">
        <v>42</v>
      </c>
      <c r="E105" s="367">
        <f>VLOOKUP(C105,'Galian Tanah'!$D$6:$J$723,7,FALSE)</f>
        <v>132000</v>
      </c>
      <c r="F105" s="146"/>
      <c r="H105" s="159"/>
      <c r="I105" s="376"/>
    </row>
    <row r="106" spans="2:9">
      <c r="B106" s="415" t="str">
        <f>'Galian Tanah'!C635</f>
        <v>1.2.5.1.5</v>
      </c>
      <c r="C106" s="368" t="str">
        <f>'Galian Tanah'!D635</f>
        <v>Penggalian 1 m3 galian lumpur sedalam &gt;  2 m s.d 3 m  secara manual</v>
      </c>
      <c r="D106" s="72" t="s">
        <v>42</v>
      </c>
      <c r="E106" s="367">
        <f>VLOOKUP(C106,'Galian Tanah'!$D$6:$J$723,7,FALSE)</f>
        <v>151800</v>
      </c>
      <c r="F106" s="146"/>
      <c r="H106" s="159"/>
      <c r="I106" s="376"/>
    </row>
    <row r="107" spans="2:9">
      <c r="B107" s="415" t="str">
        <f>'Galian Tanah'!C649</f>
        <v>1.2.5.1.6</v>
      </c>
      <c r="C107" s="368" t="str">
        <f>'Galian Tanah'!D649</f>
        <v>Penggalian 1 m3 galian lumpur sedalam &gt;   3 m setiap tambahan dalam 1 m  secara manual</v>
      </c>
      <c r="D107" s="72" t="s">
        <v>42</v>
      </c>
      <c r="E107" s="367">
        <f>VLOOKUP(C107,'Galian Tanah'!$D$6:$J$723,7,FALSE)</f>
        <v>19800</v>
      </c>
      <c r="F107" s="146"/>
      <c r="H107" s="159"/>
      <c r="I107" s="376"/>
    </row>
    <row r="108" spans="2:9">
      <c r="B108" s="722" t="str">
        <f>'Galian Tanah'!C664</f>
        <v>1.2.5.2</v>
      </c>
      <c r="C108" s="644" t="str">
        <f>'Galian Tanah'!D664</f>
        <v xml:space="preserve">Cara Semi Mekanis </v>
      </c>
      <c r="D108" s="723"/>
      <c r="E108" s="655"/>
      <c r="F108" s="385"/>
      <c r="H108" s="607"/>
      <c r="I108" s="376"/>
    </row>
    <row r="109" spans="2:9">
      <c r="B109" s="415" t="str">
        <f>'Galian Tanah'!C665</f>
        <v>1.2.5.2.1</v>
      </c>
      <c r="C109" s="368" t="str">
        <f>'Galian Tanah'!D665</f>
        <v xml:space="preserve">Penggalian 1 m3 lumpur sedalam &gt;0 s.d 1 m secara semi mekanis </v>
      </c>
      <c r="D109" s="72" t="s">
        <v>42</v>
      </c>
      <c r="E109" s="367">
        <f>VLOOKUP(C109,'Galian Tanah'!$D$6:$J$723,7,FALSE)</f>
        <v>38800</v>
      </c>
      <c r="F109" s="146"/>
      <c r="H109" s="159"/>
      <c r="I109" s="376"/>
    </row>
    <row r="110" spans="2:9">
      <c r="B110" s="415" t="str">
        <f>'Galian Tanah'!C680</f>
        <v>1.2.5.2.2</v>
      </c>
      <c r="C110" s="368" t="str">
        <f>'Galian Tanah'!D680</f>
        <v xml:space="preserve">Penggalian 1 m3 lumpur sedalam &gt; 1 m s.d 2 m secara semi mekanis </v>
      </c>
      <c r="D110" s="72" t="s">
        <v>42</v>
      </c>
      <c r="E110" s="367">
        <f>VLOOKUP(C110,'Galian Tanah'!$D$6:$J$723,7,FALSE)</f>
        <v>64200</v>
      </c>
      <c r="F110" s="146"/>
      <c r="H110" s="159"/>
      <c r="I110" s="376"/>
    </row>
    <row r="111" spans="2:9">
      <c r="B111" s="415" t="str">
        <f>'Galian Tanah'!C695</f>
        <v>1.2.5.2.3</v>
      </c>
      <c r="C111" s="368" t="str">
        <f>'Galian Tanah'!D695</f>
        <v xml:space="preserve">Penggalian 1 m3 lumpur sedalam &gt; 2 m s.d 3 m secara semi mekanis </v>
      </c>
      <c r="D111" s="72" t="s">
        <v>42</v>
      </c>
      <c r="E111" s="367">
        <f>VLOOKUP(C111,'Galian Tanah'!$D$6:$J$723,7,FALSE)</f>
        <v>51800</v>
      </c>
      <c r="F111" s="146"/>
      <c r="H111" s="159"/>
      <c r="I111" s="376"/>
    </row>
    <row r="112" spans="2:9">
      <c r="B112" s="415" t="str">
        <f>'Galian Tanah'!C710</f>
        <v>1.2.5.2.4</v>
      </c>
      <c r="C112" s="368" t="str">
        <f>'Galian Tanah'!D710</f>
        <v xml:space="preserve">Penggalian 1 m3 lumpur sedalam &gt; 3 m setiap tambah kedalaman 1 m secara semi mekanis </v>
      </c>
      <c r="D112" s="72" t="s">
        <v>42</v>
      </c>
      <c r="E112" s="367">
        <f>VLOOKUP(C112,'Galian Tanah'!$D$6:$J$723,7,FALSE)</f>
        <v>5500</v>
      </c>
      <c r="F112" s="146"/>
      <c r="H112" s="159"/>
      <c r="I112" s="376"/>
    </row>
    <row r="113" spans="2:9">
      <c r="B113" s="416" t="str">
        <f>'Timbunan Pemadatan'!C3</f>
        <v xml:space="preserve">1.3 </v>
      </c>
      <c r="C113" s="378" t="s">
        <v>1779</v>
      </c>
      <c r="D113" s="377"/>
      <c r="E113" s="381"/>
      <c r="F113" s="384"/>
      <c r="H113" s="159"/>
      <c r="I113" s="376"/>
    </row>
    <row r="114" spans="2:9">
      <c r="B114" s="622" t="str">
        <f>'Timbunan Pemadatan'!C4</f>
        <v>1.3.1</v>
      </c>
      <c r="C114" s="623" t="str">
        <f>'Timbunan Pemadatan'!D4</f>
        <v xml:space="preserve">Timbunan atau Urukan Secara Manual </v>
      </c>
      <c r="D114" s="634"/>
      <c r="E114" s="724"/>
      <c r="F114" s="385"/>
      <c r="H114" s="607"/>
      <c r="I114" s="376"/>
    </row>
    <row r="115" spans="2:9">
      <c r="B115" s="415" t="str">
        <f>'Timbunan Pemadatan'!C5</f>
        <v>1.3.1.1</v>
      </c>
      <c r="C115" s="369" t="str">
        <f>'Timbunan Pemadatan'!D5</f>
        <v>1 m3 urukan kembali galian tanah tanpa pemadatan secara manual</v>
      </c>
      <c r="D115" s="72" t="s">
        <v>42</v>
      </c>
      <c r="E115" s="367">
        <f>VLOOKUP(C115,'Timbunan Pemadatan'!$D$3:$J$232,7,FALSE)</f>
        <v>60500</v>
      </c>
      <c r="F115" s="385"/>
      <c r="H115" s="607"/>
      <c r="I115" s="376"/>
    </row>
    <row r="116" spans="2:9">
      <c r="B116" s="415" t="str">
        <f>'Timbunan Pemadatan'!C19</f>
        <v>1.3.1.2</v>
      </c>
      <c r="C116" s="369" t="str">
        <f>'Timbunan Pemadatan'!D19</f>
        <v>1 m3 urukan pasir uruk untuk volume s.d 200 m3 tanpa pemadatan secara manual</v>
      </c>
      <c r="D116" s="72" t="s">
        <v>42</v>
      </c>
      <c r="E116" s="367">
        <f>VLOOKUP(C116,'Timbunan Pemadatan'!$D$3:$J$232,7,FALSE)</f>
        <v>372500</v>
      </c>
      <c r="F116" s="385"/>
      <c r="H116" s="607"/>
      <c r="I116" s="376"/>
    </row>
    <row r="117" spans="2:9">
      <c r="B117" s="415" t="str">
        <f>'Timbunan Pemadatan'!C34</f>
        <v xml:space="preserve">1.3.1.3 </v>
      </c>
      <c r="C117" s="369" t="str">
        <f>'Timbunan Pemadatan'!D34</f>
        <v xml:space="preserve">1 m3 urukan pasir uruk untuk volume &gt; 200 m3 tanpa pemadatan secara manual </v>
      </c>
      <c r="D117" s="72" t="s">
        <v>42</v>
      </c>
      <c r="E117" s="367">
        <f>VLOOKUP(C117,'Timbunan Pemadatan'!$D$3:$J$232,7,FALSE)</f>
        <v>344700</v>
      </c>
      <c r="F117" s="385"/>
      <c r="H117" s="607"/>
      <c r="I117" s="376"/>
    </row>
    <row r="118" spans="2:9">
      <c r="B118" s="415" t="str">
        <f>'Timbunan Pemadatan'!C49</f>
        <v xml:space="preserve">1.3.1.4 </v>
      </c>
      <c r="C118" s="369" t="str">
        <f>'Timbunan Pemadatan'!D49</f>
        <v>1 m3 urukan tanah biasa atau tanah liat berpasir tanpa pemadatan secara manual</v>
      </c>
      <c r="D118" s="72" t="s">
        <v>42</v>
      </c>
      <c r="E118" s="367">
        <f>VLOOKUP(C118,'Timbunan Pemadatan'!$D$3:$J$232,7,FALSE)</f>
        <v>239400</v>
      </c>
      <c r="F118" s="385"/>
      <c r="H118" s="607"/>
      <c r="I118" s="376"/>
    </row>
    <row r="119" spans="2:9">
      <c r="B119" s="415" t="str">
        <f>'Timbunan Pemadatan'!C65</f>
        <v xml:space="preserve">1.3.1.5 </v>
      </c>
      <c r="C119" s="369" t="str">
        <f>'Timbunan Pemadatan'!D65</f>
        <v xml:space="preserve">1 m3 Urukan tanah liat (lempung) tanpa pemadatan secara manual </v>
      </c>
      <c r="D119" s="72" t="s">
        <v>42</v>
      </c>
      <c r="E119" s="367">
        <f>VLOOKUP(C119,'Timbunan Pemadatan'!$D$3:$J$232,7,FALSE)</f>
        <v>262900</v>
      </c>
      <c r="F119" s="146"/>
      <c r="H119" s="607"/>
      <c r="I119" s="376"/>
    </row>
    <row r="120" spans="2:9">
      <c r="B120" s="415" t="str">
        <f>'Timbunan Pemadatan'!C81</f>
        <v xml:space="preserve">1.3.1.6 </v>
      </c>
      <c r="C120" s="369" t="str">
        <f>'Timbunan Pemadatan'!D81</f>
        <v xml:space="preserve">1m3 Urukan Batu Kerikil Tanpa Pemadatan secara manual </v>
      </c>
      <c r="D120" s="72" t="s">
        <v>42</v>
      </c>
      <c r="E120" s="367">
        <f>VLOOKUP(C120,'Timbunan Pemadatan'!$D$3:$J$232,7,FALSE)</f>
        <v>578800</v>
      </c>
      <c r="F120" s="146"/>
      <c r="H120" s="607"/>
      <c r="I120" s="376"/>
    </row>
    <row r="121" spans="2:9">
      <c r="B121" s="622" t="str">
        <f>'Timbunan Pemadatan'!C112</f>
        <v xml:space="preserve">1.3.2 </v>
      </c>
      <c r="C121" s="623" t="str">
        <f>'Timbunan Pemadatan'!D112</f>
        <v xml:space="preserve">Pemadatan Secara Menual </v>
      </c>
      <c r="D121" s="634"/>
      <c r="E121" s="724"/>
      <c r="F121" s="385"/>
      <c r="H121" s="607"/>
      <c r="I121" s="376"/>
    </row>
    <row r="122" spans="2:9">
      <c r="B122" s="415" t="str">
        <f>'Timbunan Pemadatan'!C113</f>
        <v xml:space="preserve">1.3.2.1 </v>
      </c>
      <c r="C122" s="369" t="str">
        <f>'Timbunan Pemadatan'!D113</f>
        <v>1 m3 pemadatan tanah per 20 cm menggunakan alat timbris secara manual</v>
      </c>
      <c r="D122" s="72" t="s">
        <v>42</v>
      </c>
      <c r="E122" s="367">
        <f>VLOOKUP(C122,'Timbunan Pemadatan'!$D$3:$J$232,7,FALSE)</f>
        <v>60500</v>
      </c>
      <c r="F122" s="146"/>
      <c r="H122" s="607"/>
      <c r="I122" s="376"/>
    </row>
    <row r="123" spans="2:9">
      <c r="B123" s="415" t="str">
        <f>'Timbunan Pemadatan'!C127</f>
        <v xml:space="preserve">1.3.2.2 </v>
      </c>
      <c r="C123" s="369" t="str">
        <f>'Timbunan Pemadatan'!D127</f>
        <v xml:space="preserve">1 m3 timbunan dan pemadatan sirtu  secara manual </v>
      </c>
      <c r="D123" s="72" t="s">
        <v>42</v>
      </c>
      <c r="E123" s="367">
        <f>VLOOKUP(C123,'Timbunan Pemadatan'!$D$3:$J$232,7,FALSE)</f>
        <v>375900</v>
      </c>
      <c r="F123" s="146"/>
      <c r="H123" s="607"/>
      <c r="I123" s="376"/>
    </row>
    <row r="124" spans="2:9">
      <c r="B124" s="622" t="str">
        <f>'Timbunan Pemadatan'!C143</f>
        <v xml:space="preserve">1.3.3 </v>
      </c>
      <c r="C124" s="623" t="str">
        <f>'Timbunan Pemadatan'!D143</f>
        <v xml:space="preserve">Pemadatan Secara Semi- Mekanis </v>
      </c>
      <c r="D124" s="634"/>
      <c r="E124" s="724"/>
      <c r="F124" s="385"/>
      <c r="H124" s="607"/>
      <c r="I124" s="376"/>
    </row>
    <row r="125" spans="2:9" ht="15" customHeight="1">
      <c r="B125" s="415" t="str">
        <f>'Timbunan Pemadatan'!C144</f>
        <v xml:space="preserve">1.3.3.1 </v>
      </c>
      <c r="C125" s="369" t="str">
        <f>'Timbunan Pemadatan'!D144</f>
        <v xml:space="preserve">1 m3 Pemadatan tanah setebal 10 cm menggunakan  mesin Stemper kuda semi mekanis  </v>
      </c>
      <c r="D125" s="72" t="s">
        <v>42</v>
      </c>
      <c r="E125" s="367">
        <f>VLOOKUP(C125,'Timbunan Pemadatan'!$D$3:$J$232,7,FALSE)</f>
        <v>24500</v>
      </c>
      <c r="F125" s="146"/>
      <c r="H125" s="159"/>
      <c r="I125" s="376"/>
    </row>
    <row r="126" spans="2:9" ht="16.5" customHeight="1">
      <c r="B126" s="415" t="str">
        <f>'Timbunan Pemadatan'!C157</f>
        <v>1.3.3.2</v>
      </c>
      <c r="C126" s="369" t="str">
        <f>'Timbunan Pemadatan'!D157</f>
        <v xml:space="preserve">1 m3 Pemadatan pasir setebal 15 cm menggunakan mesin Stamper kodok semi mekanis </v>
      </c>
      <c r="D126" s="72" t="s">
        <v>42</v>
      </c>
      <c r="E126" s="367">
        <f>VLOOKUP(C126,'Timbunan Pemadatan'!$D$3:$J$232,7,FALSE)</f>
        <v>15700</v>
      </c>
      <c r="F126" s="146"/>
      <c r="H126" s="159"/>
      <c r="I126" s="376"/>
    </row>
    <row r="127" spans="2:9" ht="16.5" customHeight="1">
      <c r="B127" s="415" t="str">
        <f>'Timbunan Pemadatan'!C171</f>
        <v>1.3.3.3</v>
      </c>
      <c r="C127" s="369" t="str">
        <f>'Timbunan Pemadatan'!D171</f>
        <v xml:space="preserve">1 m3 Pemadatan pasir setebal 20 cm menggunakan mesin Stamper VRR-550 kg semi mekanis </v>
      </c>
      <c r="D127" s="72" t="s">
        <v>42</v>
      </c>
      <c r="E127" s="367">
        <f>VLOOKUP(C127,'Timbunan Pemadatan'!$D$3:$J$232,7,FALSE)</f>
        <v>6200</v>
      </c>
      <c r="F127" s="146"/>
      <c r="H127" s="159"/>
      <c r="I127" s="376"/>
    </row>
    <row r="128" spans="2:9" ht="16.5" customHeight="1">
      <c r="B128" s="415" t="str">
        <f>'Timbunan Pemadatan'!C185</f>
        <v>1.3.3.4</v>
      </c>
      <c r="C128" s="369" t="str">
        <f>'Timbunan Pemadatan'!D185</f>
        <v xml:space="preserve">1 m3 Pemadatan pasir setebal 20 cm menggunakan mesin Stamper VRR-1,5 Ton semi mekanis </v>
      </c>
      <c r="D128" s="72" t="s">
        <v>42</v>
      </c>
      <c r="E128" s="367">
        <f>VLOOKUP(C128,'Timbunan Pemadatan'!$D$3:$J$232,7,FALSE)</f>
        <v>3400</v>
      </c>
      <c r="F128" s="146"/>
      <c r="H128" s="159"/>
      <c r="I128" s="376"/>
    </row>
    <row r="129" spans="2:9" ht="16.5" customHeight="1">
      <c r="B129" s="415" t="str">
        <f>'Timbunan Pemadatan'!C200</f>
        <v>1.3.3.5</v>
      </c>
      <c r="C129" s="369" t="str">
        <f>'Timbunan Pemadatan'!D200</f>
        <v xml:space="preserve">1 m3 Tipbunan dan Pemadatan batu kerikil meggunakan mein stamper kodok semi mekanis </v>
      </c>
      <c r="D129" s="72" t="s">
        <v>42</v>
      </c>
      <c r="E129" s="367">
        <f>VLOOKUP(C129,'Timbunan Pemadatan'!$D$3:$J$232,7,FALSE)</f>
        <v>496300</v>
      </c>
      <c r="F129" s="146"/>
      <c r="H129" s="159"/>
      <c r="I129" s="376"/>
    </row>
    <row r="130" spans="2:9">
      <c r="B130" s="415" t="str">
        <f>'Timbunan Pemadatan'!C217</f>
        <v>1.3.3.6</v>
      </c>
      <c r="C130" s="369" t="str">
        <f>'Timbunan Pemadatan'!D217</f>
        <v xml:space="preserve">1 m3 Timbunan dan Pemadatan Makadam semi mekanis </v>
      </c>
      <c r="D130" s="72" t="s">
        <v>42</v>
      </c>
      <c r="E130" s="367">
        <f>VLOOKUP(C130,'Timbunan Pemadatan'!$D$3:$J$232,7,FALSE)</f>
        <v>501400</v>
      </c>
      <c r="F130" s="146"/>
      <c r="H130" s="159"/>
      <c r="I130" s="376"/>
    </row>
    <row r="131" spans="2:9" s="53" customFormat="1">
      <c r="B131" s="416" t="str">
        <f>'Angkut Material'!C2</f>
        <v>1.4</v>
      </c>
      <c r="C131" s="378" t="str">
        <f>'Angkut Material'!D2</f>
        <v xml:space="preserve">Pekerjaan Angkut  Materia dan/atau Hasil Galian </v>
      </c>
      <c r="D131" s="377"/>
      <c r="E131" s="381"/>
      <c r="F131" s="384"/>
      <c r="H131" s="640"/>
      <c r="I131" s="641"/>
    </row>
    <row r="132" spans="2:9" s="53" customFormat="1">
      <c r="B132" s="622" t="str">
        <f>'Angkut Material'!C3</f>
        <v xml:space="preserve">1.4.1 </v>
      </c>
      <c r="C132" s="623" t="str">
        <f>'Angkut Material'!D3</f>
        <v>Angkut Tanah Lepas atau Hasil Galian untuk Jarak Horizontal dan medan landai naik serta turun &gt;2"</v>
      </c>
      <c r="D132" s="634"/>
      <c r="E132" s="724"/>
      <c r="F132" s="385"/>
      <c r="H132" s="725"/>
      <c r="I132" s="641"/>
    </row>
    <row r="133" spans="2:9">
      <c r="B133" s="415" t="str">
        <f>'Angkut Material'!C4</f>
        <v xml:space="preserve">1.4.1.1 </v>
      </c>
      <c r="C133" s="369" t="str">
        <f>'Angkut Material'!D4</f>
        <v>Mengangkut 1 m3 tanah lepas, jarak angkut s.d 10 m</v>
      </c>
      <c r="D133" s="72" t="s">
        <v>42</v>
      </c>
      <c r="E133" s="367">
        <f>VLOOKUP(C133,'Angkut Material'!$D$2:$J$258,7,FALSE)</f>
        <v>25400</v>
      </c>
      <c r="F133" s="385"/>
      <c r="H133" s="607"/>
      <c r="I133" s="376"/>
    </row>
    <row r="134" spans="2:9">
      <c r="B134" s="415" t="str">
        <f>'Angkut Material'!C19</f>
        <v>1.4.1.2</v>
      </c>
      <c r="C134" s="369" t="str">
        <f>'Angkut Material'!D19</f>
        <v>Mengangkut 1 m3 tanah lepas, jarak angkut  &gt; 10 m s.d 20 m</v>
      </c>
      <c r="D134" s="72" t="s">
        <v>42</v>
      </c>
      <c r="E134" s="367">
        <f>VLOOKUP(C134,'Angkut Material'!$D$2:$J$258,7,FALSE)</f>
        <v>27200</v>
      </c>
      <c r="F134" s="385"/>
      <c r="H134" s="607"/>
      <c r="I134" s="376"/>
    </row>
    <row r="135" spans="2:9">
      <c r="B135" s="415" t="str">
        <f>'Angkut Material'!C33</f>
        <v>1.4.1.3</v>
      </c>
      <c r="C135" s="369" t="str">
        <f>'Angkut Material'!D33</f>
        <v>Mengangkut 1 m3 tanah lepas, jarak angkut &gt; 20 m s.d 30 m</v>
      </c>
      <c r="D135" s="72" t="s">
        <v>42</v>
      </c>
      <c r="E135" s="367">
        <f>VLOOKUP(C135,'Angkut Material'!$D$2:$J$258,7,FALSE)</f>
        <v>29900</v>
      </c>
      <c r="F135" s="385"/>
      <c r="H135" s="607"/>
      <c r="I135" s="376"/>
    </row>
    <row r="136" spans="2:9">
      <c r="B136" s="415" t="str">
        <f>'Angkut Material'!C47</f>
        <v>1.4.1.4</v>
      </c>
      <c r="C136" s="369" t="str">
        <f>'Angkut Material'!D47</f>
        <v>Mengangkut 1 m3 tanah lepas, jarak angkut &gt; 30 m s.d 40 m</v>
      </c>
      <c r="D136" s="72" t="s">
        <v>42</v>
      </c>
      <c r="E136" s="367">
        <f>VLOOKUP(C136,'Angkut Material'!$D$2:$J$258,7,FALSE)</f>
        <v>30300</v>
      </c>
      <c r="F136" s="385"/>
      <c r="H136" s="607"/>
      <c r="I136" s="376"/>
    </row>
    <row r="137" spans="2:9">
      <c r="B137" s="415" t="str">
        <f>'Angkut Material'!C61</f>
        <v>1.4.1.5</v>
      </c>
      <c r="C137" s="369" t="str">
        <f>'Angkut Material'!D61</f>
        <v>Mengangkut 1 m3 tanah lepas, jarak angkut &gt; 40 m s.d 50 m</v>
      </c>
      <c r="D137" s="72" t="s">
        <v>42</v>
      </c>
      <c r="E137" s="367">
        <f>VLOOKUP(C137,'Angkut Material'!$D$2:$J$258,7,FALSE)</f>
        <v>32900</v>
      </c>
      <c r="F137" s="385"/>
      <c r="H137" s="607"/>
      <c r="I137" s="376"/>
    </row>
    <row r="138" spans="2:9">
      <c r="B138" s="415" t="str">
        <f>'Angkut Material'!C76</f>
        <v>1.4.1.6</v>
      </c>
      <c r="C138" s="369" t="str">
        <f>'Angkut Material'!D76</f>
        <v>Mengangkut 1 m3 tanah lepas, jarak angkut &gt; 50 m s.d 100 m</v>
      </c>
      <c r="D138" s="72" t="s">
        <v>42</v>
      </c>
      <c r="E138" s="367">
        <f>VLOOKUP(C138,'Angkut Material'!$D$2:$J$258,7,FALSE)</f>
        <v>41600</v>
      </c>
      <c r="F138" s="385"/>
      <c r="H138" s="607"/>
      <c r="I138" s="376"/>
    </row>
    <row r="139" spans="2:9">
      <c r="B139" s="415" t="str">
        <f>'Angkut Material'!C90</f>
        <v>1.4.1.7</v>
      </c>
      <c r="C139" s="369" t="str">
        <f>'Angkut Material'!D90</f>
        <v>Mengangkut 1 m3 tanah lepas, jarak angkut &gt; 100 m s.d 200 m</v>
      </c>
      <c r="D139" s="72" t="s">
        <v>42</v>
      </c>
      <c r="E139" s="367">
        <f>VLOOKUP(C139,'Angkut Material'!$D$2:$J$258,7,FALSE)</f>
        <v>58500</v>
      </c>
      <c r="F139" s="385"/>
      <c r="H139" s="607"/>
      <c r="I139" s="376"/>
    </row>
    <row r="140" spans="2:9">
      <c r="B140" s="415" t="str">
        <f>'Angkut Material'!C105</f>
        <v>1.4.1.8</v>
      </c>
      <c r="C140" s="369" t="str">
        <f>'Angkut Material'!D105</f>
        <v>Mengangkut 1 m3 tanah lepas, jarak angkut &gt; 200 m s.d 300 m</v>
      </c>
      <c r="D140" s="72" t="s">
        <v>42</v>
      </c>
      <c r="E140" s="367">
        <f>VLOOKUP(C140,'Angkut Material'!$D$2:$J$258,7,FALSE)</f>
        <v>78700</v>
      </c>
      <c r="F140" s="385"/>
      <c r="H140" s="607"/>
      <c r="I140" s="376"/>
    </row>
    <row r="141" spans="2:9">
      <c r="B141" s="415" t="str">
        <f>'Angkut Material'!C120</f>
        <v>1.4.1.9</v>
      </c>
      <c r="C141" s="369" t="str">
        <f>'Angkut Material'!D120</f>
        <v>Mengangkut 1 m3 tanah lepas, jarak angkut &gt; 300 m s.d 400 m</v>
      </c>
      <c r="D141" s="72" t="s">
        <v>42</v>
      </c>
      <c r="E141" s="367">
        <f>VLOOKUP(C141,'Angkut Material'!$D$2:$J$258,7,FALSE)</f>
        <v>102500</v>
      </c>
      <c r="F141" s="385"/>
      <c r="H141" s="607"/>
      <c r="I141" s="376"/>
    </row>
    <row r="142" spans="2:9">
      <c r="B142" s="415" t="str">
        <f>'Angkut Material'!C135</f>
        <v>1.4.1.10</v>
      </c>
      <c r="C142" s="369" t="str">
        <f>'Angkut Material'!D135</f>
        <v>Mengangkut 1 m3 tanah lepas, jarak angkut &gt; 400 m s.d 500 m</v>
      </c>
      <c r="D142" s="72" t="s">
        <v>42</v>
      </c>
      <c r="E142" s="367">
        <f>VLOOKUP(C142,'Angkut Material'!$D$2:$J$258,7,FALSE)</f>
        <v>132300</v>
      </c>
      <c r="F142" s="385"/>
      <c r="H142" s="607"/>
      <c r="I142" s="376"/>
    </row>
    <row r="143" spans="2:9">
      <c r="B143" s="415" t="str">
        <f>'Angkut Material'!C150</f>
        <v>1.4.1.11</v>
      </c>
      <c r="C143" s="369" t="str">
        <f>'Angkut Material'!D150</f>
        <v>Mengangkut 1 m3 tanah lepas, jarak angkut &gt; 500 m s.d 600 m</v>
      </c>
      <c r="D143" s="72" t="s">
        <v>42</v>
      </c>
      <c r="E143" s="367">
        <f>VLOOKUP(C143,'Angkut Material'!$D$2:$J$258,7,FALSE)</f>
        <v>166600</v>
      </c>
      <c r="F143" s="385"/>
      <c r="H143" s="607"/>
      <c r="I143" s="376"/>
    </row>
    <row r="144" spans="2:9">
      <c r="B144" s="415" t="str">
        <f>'Angkut Material'!C165</f>
        <v>1.4.1.12</v>
      </c>
      <c r="C144" s="369" t="str">
        <f>'Angkut Material'!D165</f>
        <v xml:space="preserve">Mengangkut 1 m3 tanah lepas, jarak angkut &gt; 600 m untuk setiap penambahan jarak angkut 100m </v>
      </c>
      <c r="D144" s="72" t="s">
        <v>42</v>
      </c>
      <c r="E144" s="367">
        <f>VLOOKUP(C144,'Angkut Material'!$D$2:$J$258,7,FALSE)</f>
        <v>33200</v>
      </c>
      <c r="F144" s="385"/>
      <c r="H144" s="607"/>
      <c r="I144" s="376"/>
    </row>
    <row r="145" spans="2:9" s="53" customFormat="1">
      <c r="B145" s="622" t="str">
        <f>'Angkut Material'!C179</f>
        <v xml:space="preserve">1.4.2 </v>
      </c>
      <c r="C145" s="623" t="str">
        <f>'Angkut Material'!D179</f>
        <v xml:space="preserve">Angkut Material dan / atau Hasil Galian Lainnya </v>
      </c>
      <c r="D145" s="634"/>
      <c r="E145" s="724"/>
      <c r="F145" s="385"/>
      <c r="H145" s="725"/>
      <c r="I145" s="641"/>
    </row>
    <row r="146" spans="2:9">
      <c r="B146" s="415" t="str">
        <f>'Angkut Material'!C180</f>
        <v>1.4.2.1</v>
      </c>
      <c r="C146" s="369" t="str">
        <f>'Angkut Material'!D180</f>
        <v xml:space="preserve">1 m3 Pembuangan tanah lumpur sejauh 1 km </v>
      </c>
      <c r="D146" s="72" t="s">
        <v>42</v>
      </c>
      <c r="E146" s="367">
        <f>VLOOKUP(C146,'Angkut Material'!$D$2:$J$258,7,FALSE)</f>
        <v>143900</v>
      </c>
      <c r="F146" s="385"/>
      <c r="H146" s="607"/>
      <c r="I146" s="376"/>
    </row>
    <row r="147" spans="2:9">
      <c r="B147" s="415" t="str">
        <f>'Angkut Material'!C195</f>
        <v>1.4.2.2</v>
      </c>
      <c r="C147" s="369" t="str">
        <f>'Angkut Material'!D195</f>
        <v xml:space="preserve">1 m3 Pembuangan tanah lumpur sejauh 2 km </v>
      </c>
      <c r="D147" s="72" t="s">
        <v>42</v>
      </c>
      <c r="E147" s="367">
        <f>VLOOKUP(C147,'Angkut Material'!$D$2:$J$258,7,FALSE)</f>
        <v>158700</v>
      </c>
      <c r="F147" s="385"/>
      <c r="H147" s="607"/>
      <c r="I147" s="376"/>
    </row>
    <row r="148" spans="2:9">
      <c r="B148" s="415" t="str">
        <f>'Angkut Material'!C211</f>
        <v>1.4.2.3</v>
      </c>
      <c r="C148" s="369" t="str">
        <f>'Angkut Material'!D211</f>
        <v xml:space="preserve">1 m3 Pembuangan tanah lumpur sejauh 3 km </v>
      </c>
      <c r="D148" s="72" t="s">
        <v>42</v>
      </c>
      <c r="E148" s="367">
        <f>VLOOKUP(C148,'Angkut Material'!$D$2:$J$258,7,FALSE)</f>
        <v>173500</v>
      </c>
      <c r="F148" s="385"/>
      <c r="H148" s="607"/>
      <c r="I148" s="376"/>
    </row>
    <row r="149" spans="2:9">
      <c r="B149" s="415" t="str">
        <f>'Angkut Material'!C227</f>
        <v>1.4.2.4</v>
      </c>
      <c r="C149" s="369" t="str">
        <f>'Angkut Material'!D227</f>
        <v xml:space="preserve">1 m3 Pembuangan tanah lumpur sejauh 4 km </v>
      </c>
      <c r="D149" s="72" t="s">
        <v>42</v>
      </c>
      <c r="E149" s="367">
        <f>VLOOKUP(C149,'Angkut Material'!$D$2:$J$258,7,FALSE)</f>
        <v>188300</v>
      </c>
      <c r="F149" s="385"/>
      <c r="H149" s="607"/>
      <c r="I149" s="376"/>
    </row>
    <row r="150" spans="2:9">
      <c r="B150" s="415" t="str">
        <f>'Angkut Material'!C244</f>
        <v>1.4.2.5</v>
      </c>
      <c r="C150" s="369" t="str">
        <f>'Angkut Material'!D244</f>
        <v xml:space="preserve">1 m3 Pembuangan tanah lumpur sejauh 5 km </v>
      </c>
      <c r="D150" s="72" t="s">
        <v>42</v>
      </c>
      <c r="E150" s="367">
        <f>VLOOKUP(C150,'Angkut Material'!$D$2:$J$258,7,FALSE)</f>
        <v>160200</v>
      </c>
      <c r="F150" s="385"/>
      <c r="H150" s="607"/>
      <c r="I150" s="376"/>
    </row>
    <row r="151" spans="2:9" s="53" customFormat="1">
      <c r="B151" s="416" t="str">
        <f>'Geotekstil &amp; Geomembran '!C2</f>
        <v>1.5</v>
      </c>
      <c r="C151" s="383" t="str">
        <f>'Geotekstil &amp; Geomembran '!D2</f>
        <v xml:space="preserve">Pekerjaan Geotekstil dan Geomembran </v>
      </c>
      <c r="D151" s="377"/>
      <c r="E151" s="381"/>
      <c r="F151" s="384"/>
      <c r="H151" s="640"/>
      <c r="I151" s="641"/>
    </row>
    <row r="152" spans="2:9">
      <c r="B152" s="415" t="str">
        <f>'Geotekstil &amp; Geomembran '!C3</f>
        <v>1.5.1</v>
      </c>
      <c r="C152" s="369" t="str">
        <f>'Geotekstil &amp; Geomembran '!D3</f>
        <v xml:space="preserve">1 m2 Pasangan Geotekstil, Tipis ( &gt; 100 s.d &lt;400 gr/m2), Secara Manual </v>
      </c>
      <c r="D152" s="72" t="s">
        <v>63</v>
      </c>
      <c r="E152" s="367">
        <f>VLOOKUP(C152,'Geotekstil &amp; Geomembran '!$D$2:$J$152,7,FALSE)</f>
        <v>23100</v>
      </c>
      <c r="F152" s="385"/>
      <c r="H152" s="607"/>
      <c r="I152" s="376"/>
    </row>
    <row r="153" spans="2:9">
      <c r="B153" s="415" t="str">
        <f>'Geotekstil &amp; Geomembran '!C20</f>
        <v>1.5.2</v>
      </c>
      <c r="C153" s="369" t="str">
        <f>'Geotekstil &amp; Geomembran '!D20</f>
        <v xml:space="preserve">1 m2 Pasangan Geotekstil, Tipis ( &gt; 100 s.d &lt;400 gr/m2), Secara Mekanis </v>
      </c>
      <c r="D153" s="72" t="s">
        <v>63</v>
      </c>
      <c r="E153" s="367">
        <f>VLOOKUP(C153,'Geotekstil &amp; Geomembran '!$D$2:$J$152,7,FALSE)</f>
        <v>21900</v>
      </c>
      <c r="F153" s="385"/>
      <c r="H153" s="607"/>
      <c r="I153" s="376"/>
    </row>
    <row r="154" spans="2:9">
      <c r="B154" s="415" t="str">
        <f>'Geotekstil &amp; Geomembran '!C39</f>
        <v>1.5.3</v>
      </c>
      <c r="C154" s="369" t="str">
        <f>'Geotekstil &amp; Geomembran '!D39</f>
        <v xml:space="preserve">1 m2 Pasangan Geotekstil, Tebal Sedang ( &gt; 400 s.d &lt;800 gr/m2), Secara Manual </v>
      </c>
      <c r="D154" s="72" t="s">
        <v>63</v>
      </c>
      <c r="E154" s="367">
        <f>VLOOKUP(C154,'Geotekstil &amp; Geomembran '!$D$2:$J$152,7,FALSE)</f>
        <v>30400</v>
      </c>
      <c r="F154" s="385"/>
      <c r="H154" s="607"/>
      <c r="I154" s="376"/>
    </row>
    <row r="155" spans="2:9">
      <c r="B155" s="415" t="str">
        <f>'Geotekstil &amp; Geomembran '!C57</f>
        <v>1.5.4</v>
      </c>
      <c r="C155" s="369" t="str">
        <f>'Geotekstil &amp; Geomembran '!D57</f>
        <v xml:space="preserve">1 m2 Pasangan Geotekstil, Tebal Sedang ( &gt; 400 s.d &lt;800 gr/m2), Secara Semi Mekanis( untuk bangunan gedung) </v>
      </c>
      <c r="D155" s="72" t="s">
        <v>63</v>
      </c>
      <c r="E155" s="367">
        <f>VLOOKUP(C155,'Geotekstil &amp; Geomembran '!$D$2:$J$152,7,FALSE)</f>
        <v>24000</v>
      </c>
      <c r="F155" s="385"/>
      <c r="H155" s="607"/>
      <c r="I155" s="376"/>
    </row>
    <row r="156" spans="2:9">
      <c r="B156" s="415" t="str">
        <f>'Geotekstil &amp; Geomembran '!C75</f>
        <v>1.5.5</v>
      </c>
      <c r="C156" s="369" t="str">
        <f>'Geotekstil &amp; Geomembran '!D75</f>
        <v xml:space="preserve">1 m2 Pasangan Geotekstil, Tebal (  &gt;800 gr/m2), Secara Manual ( untuk bangunan gedung) </v>
      </c>
      <c r="D156" s="72" t="s">
        <v>63</v>
      </c>
      <c r="E156" s="367">
        <f>VLOOKUP(C156,'Geotekstil &amp; Geomembran '!$D$2:$J$152,7,FALSE)</f>
        <v>29200</v>
      </c>
      <c r="F156" s="385"/>
      <c r="H156" s="607"/>
      <c r="I156" s="376"/>
    </row>
    <row r="157" spans="2:9">
      <c r="B157" s="415" t="str">
        <f>'Geotekstil &amp; Geomembran '!C93</f>
        <v>1.5.6</v>
      </c>
      <c r="C157" s="369" t="str">
        <f>'Geotekstil &amp; Geomembran '!D93</f>
        <v xml:space="preserve">1 m2 Pasangan Geotekstil, Tebal (  &gt;800 gr/m2), Secara Semi Mekanis ( untuk bangunan gedung) </v>
      </c>
      <c r="D157" s="72" t="s">
        <v>63</v>
      </c>
      <c r="E157" s="367">
        <f>VLOOKUP(C157,'Geotekstil &amp; Geomembran '!$D$2:$J$152,7,FALSE)</f>
        <v>26200</v>
      </c>
      <c r="F157" s="385"/>
      <c r="H157" s="607"/>
      <c r="I157" s="376"/>
    </row>
    <row r="158" spans="2:9">
      <c r="B158" s="415" t="str">
        <f>'Geotekstil &amp; Geomembran '!C112</f>
        <v>1.5.7</v>
      </c>
      <c r="C158" s="369" t="str">
        <f>'Geotekstil &amp; Geomembran '!D112</f>
        <v>1 m2 Pasangan Geomembran, t=1,5 mm, secara semi mekanis</v>
      </c>
      <c r="D158" s="72" t="s">
        <v>63</v>
      </c>
      <c r="E158" s="367">
        <f>VLOOKUP(C158,'Geotekstil &amp; Geomembran '!$D$2:$J$152,7,FALSE)</f>
        <v>24600</v>
      </c>
      <c r="F158" s="385"/>
      <c r="H158" s="607"/>
      <c r="I158" s="376"/>
    </row>
    <row r="159" spans="2:9">
      <c r="B159" s="415" t="str">
        <f>'Geotekstil &amp; Geomembran '!C133</f>
        <v>1.5.8</v>
      </c>
      <c r="C159" s="369" t="str">
        <f>'Geotekstil &amp; Geomembran '!D133</f>
        <v xml:space="preserve">1 m2 Pasangan Geosynthetic Clay Liner (GCL), secara semi mekanis </v>
      </c>
      <c r="D159" s="72" t="s">
        <v>63</v>
      </c>
      <c r="E159" s="367">
        <f>VLOOKUP(C159,'Geotekstil &amp; Geomembran '!$D$2:$J$152,7,FALSE)</f>
        <v>466100</v>
      </c>
      <c r="F159" s="385"/>
      <c r="H159" s="607"/>
      <c r="I159" s="376"/>
    </row>
    <row r="160" spans="2:9">
      <c r="B160" s="416" t="str">
        <f>Pembongkaran!C3</f>
        <v>1.6</v>
      </c>
      <c r="C160" s="383" t="str">
        <f>Pembongkaran!D3</f>
        <v>PEKERJAAN PEMBONGKARAN</v>
      </c>
      <c r="D160" s="377"/>
      <c r="E160" s="381"/>
      <c r="F160" s="384"/>
      <c r="H160" s="159"/>
      <c r="I160" s="376"/>
    </row>
    <row r="161" spans="2:9">
      <c r="B161" s="415" t="str">
        <f>Pembongkaran!C4</f>
        <v>1.6.1</v>
      </c>
      <c r="C161" s="369" t="str">
        <f>Pembongkaran!D4</f>
        <v>Bongkaran 1 m3 pasangan batu (manual) untuk bangunan gedung</v>
      </c>
      <c r="D161" s="329" t="s">
        <v>42</v>
      </c>
      <c r="E161" s="367">
        <f>VLOOKUP(C161,Pembongkaran!D4:J221,7,FALSE)</f>
        <v>146100</v>
      </c>
      <c r="F161" s="146"/>
      <c r="H161" s="159"/>
      <c r="I161" s="376"/>
    </row>
    <row r="162" spans="2:9">
      <c r="B162" s="415" t="str">
        <f>Pembongkaran!C23</f>
        <v>1.6.2</v>
      </c>
      <c r="C162" s="369" t="str">
        <f>Pembongkaran!D23</f>
        <v xml:space="preserve">Bongkaran 1 m3 pasangan batu dengan jack hammer untuk bangunan gedung </v>
      </c>
      <c r="D162" s="329" t="s">
        <v>42</v>
      </c>
      <c r="E162" s="367">
        <f>VLOOKUP(C162,Pembongkaran!D5:J222,7,FALSE)</f>
        <v>150700</v>
      </c>
      <c r="F162" s="146"/>
      <c r="H162" s="159"/>
      <c r="I162" s="376"/>
    </row>
    <row r="163" spans="2:9">
      <c r="B163" s="415" t="str">
        <f>Pembongkaran!C38</f>
        <v>1.6.3</v>
      </c>
      <c r="C163" s="369" t="str">
        <f>Pembongkaran!D38</f>
        <v>Bongkaran 1 m3 beton mutu rendah f’c &lt; 20 MPa secara manual</v>
      </c>
      <c r="D163" s="329" t="s">
        <v>42</v>
      </c>
      <c r="E163" s="367">
        <f>VLOOKUP(C163,Pembongkaran!D6:J223,7,FALSE)</f>
        <v>211000</v>
      </c>
      <c r="F163" s="146"/>
      <c r="H163" s="159"/>
      <c r="I163" s="376"/>
    </row>
    <row r="164" spans="2:9">
      <c r="B164" s="415" t="str">
        <f>Pembongkaran!C57</f>
        <v xml:space="preserve">1.6.4 </v>
      </c>
      <c r="C164" s="369" t="str">
        <f>Pembongkaran!D57</f>
        <v>Bongkaran 1 m3 beton mutu rendah f’c ≥ 20 MPa secara manual</v>
      </c>
      <c r="D164" s="329" t="s">
        <v>42</v>
      </c>
      <c r="E164" s="367">
        <f>VLOOKUP(C164,Pembongkaran!D7:J224,7,FALSE)</f>
        <v>504600</v>
      </c>
      <c r="F164" s="146"/>
      <c r="H164" s="159"/>
      <c r="I164" s="376"/>
    </row>
    <row r="165" spans="2:9">
      <c r="B165" s="415" t="str">
        <f>Pembongkaran!C76</f>
        <v>1.6.5</v>
      </c>
      <c r="C165" s="369" t="str">
        <f>Pembongkaran!D76</f>
        <v>Bongkaran 1 m3 beton mutu rendah f’c &lt; 20 MPa dengan jack hammer</v>
      </c>
      <c r="D165" s="329" t="s">
        <v>42</v>
      </c>
      <c r="E165" s="367">
        <f>VLOOKUP(C165,Pembongkaran!D8:J225,7,FALSE)</f>
        <v>152900</v>
      </c>
      <c r="F165" s="146"/>
      <c r="H165" s="159"/>
      <c r="I165" s="376"/>
    </row>
    <row r="166" spans="2:9">
      <c r="B166" s="415" t="str">
        <f>Pembongkaran!C91</f>
        <v xml:space="preserve">1.6.6 </v>
      </c>
      <c r="C166" s="369" t="str">
        <f>Pembongkaran!D91</f>
        <v>Bongkaran 1 m3 beton mutu sedang 20 MPa ≤ f’c ≤ 40 MPa dengan jack hammer</v>
      </c>
      <c r="D166" s="329" t="s">
        <v>42</v>
      </c>
      <c r="E166" s="367">
        <f>VLOOKUP(C166,Pembongkaran!D9:J226,7,FALSE)</f>
        <v>174900</v>
      </c>
      <c r="F166" s="146"/>
      <c r="H166" s="159"/>
      <c r="I166" s="376"/>
    </row>
    <row r="167" spans="2:9">
      <c r="B167" s="415" t="str">
        <f>Pembongkaran!C106</f>
        <v>1.6.7</v>
      </c>
      <c r="C167" s="369" t="str">
        <f>Pembongkaran!D106</f>
        <v>Bongkaran 1 m3 pasangan bata merah secara manual</v>
      </c>
      <c r="D167" s="329" t="s">
        <v>42</v>
      </c>
      <c r="E167" s="367">
        <f>VLOOKUP(C167,Pembongkaran!D10:J227,7,FALSE)</f>
        <v>39900</v>
      </c>
      <c r="F167" s="146"/>
      <c r="H167" s="159"/>
      <c r="I167" s="376"/>
    </row>
    <row r="168" spans="2:9">
      <c r="B168" s="415" t="str">
        <f>Pembongkaran!C123</f>
        <v>1.6.8</v>
      </c>
      <c r="C168" s="369" t="str">
        <f>Pembongkaran!D123</f>
        <v>Bongkaran 1 m3 pasangan bata merah dengan jack hammer</v>
      </c>
      <c r="D168" s="329" t="s">
        <v>42</v>
      </c>
      <c r="E168" s="367">
        <f>VLOOKUP(C168,Pembongkaran!D11:J228,7,FALSE)</f>
        <v>25500</v>
      </c>
      <c r="F168" s="146"/>
      <c r="H168" s="159"/>
      <c r="I168" s="376"/>
    </row>
    <row r="169" spans="2:9">
      <c r="B169" s="415" t="str">
        <f>Pembongkaran!C138</f>
        <v>1.6.9</v>
      </c>
      <c r="C169" s="368" t="str">
        <f>Pembongkaran!D138</f>
        <v>Bongkaran 1 m3 rangka atap / reng/ kaso struktur kayu dan ditempatkan di pemyimpanan sementara (bongkaran tidak dipakai kembali)</v>
      </c>
      <c r="D169" s="329" t="s">
        <v>42</v>
      </c>
      <c r="E169" s="367">
        <f>VLOOKUP(C169,Pembongkaran!D12:J229,7,FALSE)</f>
        <v>13900</v>
      </c>
      <c r="F169" s="146"/>
      <c r="H169" s="159"/>
      <c r="I169" s="376"/>
    </row>
    <row r="170" spans="2:9">
      <c r="B170" s="415" t="str">
        <f>Pembongkaran!C155</f>
        <v>1.6.10</v>
      </c>
      <c r="C170" s="369" t="str">
        <f>Pembongkaran!D155</f>
        <v>Bongkaran 1 m3 kuda-kuda / gording/ balok kayu dan ditempatkan di pemyimpanan sementara (bogkaran dipakai kembali)</v>
      </c>
      <c r="D170" s="329" t="s">
        <v>42</v>
      </c>
      <c r="E170" s="367">
        <f>VLOOKUP(C170,Pembongkaran!D13:J230,7,FALSE)</f>
        <v>1858100</v>
      </c>
      <c r="F170" s="146"/>
      <c r="H170" s="159"/>
      <c r="I170" s="376"/>
    </row>
    <row r="171" spans="2:9">
      <c r="B171" s="415" t="str">
        <f>Pembongkaran!C173</f>
        <v>1.6.11</v>
      </c>
      <c r="C171" s="369" t="str">
        <f>Pembongkaran!D173</f>
        <v>Bongkaran 1 m3 kuda-kuda / gording/ balok kayu dan ditempatkan di pemyimpanan sementara (bogkaran tidak dipakai kembali)</v>
      </c>
      <c r="D171" s="329" t="s">
        <v>42</v>
      </c>
      <c r="E171" s="367">
        <f>VLOOKUP(C171,Pembongkaran!D14:J231,7,FALSE)</f>
        <v>1690000</v>
      </c>
      <c r="F171" s="146"/>
      <c r="H171" s="159"/>
      <c r="I171" s="376"/>
    </row>
    <row r="172" spans="2:9">
      <c r="B172" s="415" t="str">
        <f>Pembongkaran!C191</f>
        <v>1.6.12</v>
      </c>
      <c r="C172" s="369" t="str">
        <f>Pembongkaran!D191</f>
        <v>Bongkaran 1 m3 plafon termasuk rangka kayu/hollow dan ditempatkan di peyimpanan sementara (bongkaran tidak dipakai kembali)</v>
      </c>
      <c r="D172" s="329" t="s">
        <v>42</v>
      </c>
      <c r="E172" s="367">
        <f>VLOOKUP(C172,Pembongkaran!D15:J232,7,FALSE)</f>
        <v>17200</v>
      </c>
      <c r="F172" s="146"/>
      <c r="H172" s="159"/>
      <c r="I172" s="376"/>
    </row>
    <row r="173" spans="2:9">
      <c r="B173" s="415" t="str">
        <f>Pembongkaran!C207</f>
        <v>1.6.13</v>
      </c>
      <c r="C173" s="369" t="str">
        <f>Pembongkaran!D207</f>
        <v>Bongkaran 1 m3 plafon termasuk rangka kayu/hollow dan ditempatkan di peyimpanan sementara (bongkaran  dipakai kembali)</v>
      </c>
      <c r="D173" s="329" t="s">
        <v>42</v>
      </c>
      <c r="E173" s="367">
        <f>VLOOKUP(C173,Pembongkaran!D16:J233,7,FALSE)</f>
        <v>34400</v>
      </c>
      <c r="F173" s="146"/>
      <c r="H173" s="159"/>
      <c r="I173" s="376"/>
    </row>
    <row r="174" spans="2:9" ht="26.1" customHeight="1">
      <c r="B174" s="411">
        <f>'Rangka Atap'!C2</f>
        <v>2</v>
      </c>
      <c r="C174" s="409" t="str">
        <f>'Rangka Atap'!D2</f>
        <v xml:space="preserve">PEKERJAAN STRUKTUR </v>
      </c>
      <c r="D174" s="407"/>
      <c r="E174" s="407"/>
      <c r="F174" s="408"/>
    </row>
    <row r="175" spans="2:9">
      <c r="B175" s="416" t="str">
        <f>'Rangka Atap'!C3</f>
        <v xml:space="preserve">2.1 </v>
      </c>
      <c r="C175" s="383" t="str">
        <f>'Rangka Atap'!D3</f>
        <v xml:space="preserve">PEKERJAAN RANGKA ATAP </v>
      </c>
      <c r="D175" s="377"/>
      <c r="E175" s="381"/>
      <c r="F175" s="384"/>
      <c r="H175" s="159"/>
      <c r="I175" s="376"/>
    </row>
    <row r="176" spans="2:9">
      <c r="B176" s="622" t="str">
        <f>'Rangka Atap'!C4</f>
        <v>2.1.1</v>
      </c>
      <c r="C176" s="623" t="str">
        <f>'Rangka Atap'!D4</f>
        <v xml:space="preserve">Rangka Atap Baja Ringan </v>
      </c>
      <c r="D176" s="634"/>
      <c r="E176" s="724"/>
      <c r="F176" s="385"/>
      <c r="H176" s="607"/>
      <c r="I176" s="376"/>
    </row>
    <row r="177" spans="2:9">
      <c r="B177" s="415" t="str">
        <f>'Rangka Atap'!C5</f>
        <v>2.1.1.1</v>
      </c>
      <c r="C177" s="369" t="str">
        <f>'Rangka Atap'!D5</f>
        <v>Pemasangan 1 m2 rangka atap pelana baja ringan (canai dingin) profil C75</v>
      </c>
      <c r="D177" s="329" t="s">
        <v>63</v>
      </c>
      <c r="E177" s="367">
        <f>VLOOKUP(C177,'Rangka Atap'!D5:J191,7,FALSE)</f>
        <v>298600</v>
      </c>
      <c r="F177" s="146"/>
      <c r="H177" s="159"/>
      <c r="I177" s="376"/>
    </row>
    <row r="178" spans="2:9">
      <c r="B178" s="415" t="str">
        <f>'Rangka Atap'!C22</f>
        <v>2.1.1.2</v>
      </c>
      <c r="C178" s="369" t="str">
        <f>'Rangka Atap'!D22</f>
        <v>Pemasangan 1 m2 rangka atap jurai/limasan baja ringan (canai dingin) profil C75</v>
      </c>
      <c r="D178" s="329" t="s">
        <v>63</v>
      </c>
      <c r="E178" s="367">
        <f>VLOOKUP(C178,'Rangka Atap'!D6:J192,7,FALSE)</f>
        <v>306600</v>
      </c>
      <c r="F178" s="146"/>
      <c r="H178" s="159"/>
      <c r="I178" s="376"/>
    </row>
    <row r="179" spans="2:9">
      <c r="B179" s="415" t="str">
        <f>'Rangka Atap'!C39</f>
        <v>2.1.1.3</v>
      </c>
      <c r="C179" s="369" t="str">
        <f>'Rangka Atap'!D39</f>
        <v>Pemasangan 1 m Kaso Baja Ringan C75 tebal 0,75 mm</v>
      </c>
      <c r="D179" s="329" t="s">
        <v>63</v>
      </c>
      <c r="E179" s="367">
        <f>VLOOKUP(C179,'Rangka Atap'!D7:J193,7,FALSE)</f>
        <v>24900</v>
      </c>
      <c r="F179" s="146"/>
      <c r="H179" s="159"/>
      <c r="I179" s="376"/>
    </row>
    <row r="180" spans="2:9">
      <c r="B180" s="415" t="str">
        <f>'Rangka Atap'!C58</f>
        <v>2.1.1.4</v>
      </c>
      <c r="C180" s="369" t="str">
        <f>'Rangka Atap'!D58</f>
        <v>Pemasangan 1 m  Baja Ringan R.32 tebal 0,45 mm</v>
      </c>
      <c r="D180" s="329" t="s">
        <v>63</v>
      </c>
      <c r="E180" s="367">
        <f>VLOOKUP(C180,'Rangka Atap'!D8:J194,7,FALSE)</f>
        <v>43900</v>
      </c>
      <c r="F180" s="146"/>
      <c r="H180" s="159"/>
      <c r="I180" s="376"/>
    </row>
    <row r="181" spans="2:9">
      <c r="B181" s="622" t="str">
        <f>'Rangka Atap'!C78</f>
        <v>2.1.2</v>
      </c>
      <c r="C181" s="623" t="str">
        <f>'Rangka Atap'!D78</f>
        <v xml:space="preserve">Rangka Atap Kayu </v>
      </c>
      <c r="D181" s="634"/>
      <c r="E181" s="724"/>
      <c r="F181" s="385"/>
      <c r="H181" s="607"/>
      <c r="I181" s="376"/>
    </row>
    <row r="182" spans="2:9">
      <c r="B182" s="415" t="str">
        <f>'Rangka Atap'!C79</f>
        <v>2.1.2.1</v>
      </c>
      <c r="C182" s="369" t="str">
        <f>'Rangka Atap'!D79</f>
        <v xml:space="preserve">Pemasangan 1 m3 konstruksi kuda-kuda konvensional, kayu kelas I, II, dan III bentang s.d. 6 meter </v>
      </c>
      <c r="D182" s="329" t="s">
        <v>63</v>
      </c>
      <c r="E182" s="367">
        <f>VLOOKUP(C182,'Rangka Atap'!D10:J196,7,FALSE)</f>
        <v>17265400</v>
      </c>
      <c r="F182" s="146"/>
      <c r="H182" s="159"/>
      <c r="I182" s="376"/>
    </row>
    <row r="183" spans="2:9">
      <c r="B183" s="415" t="str">
        <f>'Rangka Atap'!C98</f>
        <v>2.1.2.2</v>
      </c>
      <c r="C183" s="369" t="str">
        <f>'Rangka Atap'!D98</f>
        <v>Pemasangan 1 m3 konstruksi kuda-kuda ekspose, kayu kelas I</v>
      </c>
      <c r="D183" s="329" t="s">
        <v>63</v>
      </c>
      <c r="E183" s="367">
        <f>VLOOKUP(C183,'Rangka Atap'!D11:J197,7,FALSE)</f>
        <v>37610200</v>
      </c>
      <c r="F183" s="146"/>
      <c r="H183" s="159"/>
      <c r="I183" s="376"/>
    </row>
    <row r="184" spans="2:9">
      <c r="B184" s="415" t="str">
        <f>'Rangka Atap'!C117</f>
        <v>2.1.2.3</v>
      </c>
      <c r="C184" s="369" t="str">
        <f>'Rangka Atap'!D117</f>
        <v>Pemasangan 1 m3 konstruksi gordeng, kayu kelas II</v>
      </c>
      <c r="D184" s="329" t="s">
        <v>63</v>
      </c>
      <c r="E184" s="367">
        <f>VLOOKUP(C184,'Rangka Atap'!D12:J198,7,FALSE)</f>
        <v>16192000</v>
      </c>
      <c r="F184" s="146"/>
      <c r="H184" s="159"/>
      <c r="I184" s="376"/>
    </row>
    <row r="185" spans="2:9">
      <c r="B185" s="415" t="str">
        <f>'Rangka Atap'!C136</f>
        <v>2.1.2.4</v>
      </c>
      <c r="C185" s="369" t="str">
        <f>'Rangka Atap'!D136</f>
        <v>Pemasangan 1 m2 rangka atap genteng keramik, kayu kelas II</v>
      </c>
      <c r="D185" s="329" t="s">
        <v>63</v>
      </c>
      <c r="E185" s="367">
        <f>VLOOKUP(C185,'Rangka Atap'!D13:J199,7,FALSE)</f>
        <v>226700</v>
      </c>
      <c r="F185" s="146"/>
      <c r="H185" s="159"/>
      <c r="I185" s="376"/>
    </row>
    <row r="186" spans="2:9">
      <c r="B186" s="415" t="str">
        <f>'Rangka Atap'!C155</f>
        <v>2.1.2.5</v>
      </c>
      <c r="C186" s="369" t="str">
        <f>'Rangka Atap'!D155</f>
        <v>Pemasangan 1 m2 rangka atap genteng beton, kayu kelas II</v>
      </c>
      <c r="D186" s="329" t="s">
        <v>63</v>
      </c>
      <c r="E186" s="367">
        <f>VLOOKUP(C186,'Rangka Atap'!D14:J200,7,FALSE)</f>
        <v>250400</v>
      </c>
      <c r="F186" s="146"/>
      <c r="H186" s="159"/>
      <c r="I186" s="376"/>
    </row>
    <row r="187" spans="2:9">
      <c r="B187" s="415" t="str">
        <f>'Rangka Atap'!C174</f>
        <v>2.1.2.6</v>
      </c>
      <c r="C187" s="369" t="str">
        <f>'Rangka Atap'!D174</f>
        <v>Pemasangan 1 m2 rangka atap sirap, kayu kelas II</v>
      </c>
      <c r="D187" s="329" t="s">
        <v>63</v>
      </c>
      <c r="E187" s="367">
        <f>VLOOKUP(C187,'Rangka Atap'!D15:J201,7,FALSE)</f>
        <v>114800</v>
      </c>
      <c r="F187" s="146"/>
      <c r="H187" s="159"/>
      <c r="I187" s="376"/>
    </row>
    <row r="188" spans="2:9">
      <c r="B188" s="416" t="str">
        <f>Beton!C3</f>
        <v xml:space="preserve">2.2 </v>
      </c>
      <c r="C188" s="383" t="str">
        <f>Beton!D3</f>
        <v xml:space="preserve">PEKERJAAN STRUKTUR BETON </v>
      </c>
      <c r="D188" s="377"/>
      <c r="E188" s="381"/>
      <c r="F188" s="384"/>
      <c r="H188" s="159"/>
      <c r="I188" s="376"/>
    </row>
    <row r="189" spans="2:9">
      <c r="B189" s="622" t="str">
        <f>Beton!C4</f>
        <v>2.2.1</v>
      </c>
      <c r="C189" s="623" t="str">
        <f>Beton!D4</f>
        <v xml:space="preserve">Struktur Atas </v>
      </c>
      <c r="D189" s="634"/>
      <c r="E189" s="724"/>
      <c r="F189" s="385"/>
      <c r="H189" s="607"/>
      <c r="I189" s="376"/>
    </row>
    <row r="190" spans="2:9">
      <c r="B190" s="622" t="str">
        <f>Beton!C5</f>
        <v>2.2.1.1</v>
      </c>
      <c r="C190" s="623" t="str">
        <f>Beton!D5</f>
        <v>Penulangan Beton</v>
      </c>
      <c r="D190" s="634"/>
      <c r="E190" s="724"/>
      <c r="F190" s="385"/>
      <c r="H190" s="607"/>
      <c r="I190" s="376"/>
    </row>
    <row r="191" spans="2:9">
      <c r="B191" s="415" t="str">
        <f>Beton!C6</f>
        <v>2.2.1.1.1</v>
      </c>
      <c r="C191" s="369" t="str">
        <f>Beton!D6</f>
        <v xml:space="preserve"> 1 kg penulangan slab untuk BjTP atau BjTS atau BjTS dia. &lt; 12 mm, cara manual (untuk bangunan gedung)</v>
      </c>
      <c r="D191" s="329" t="s">
        <v>66</v>
      </c>
      <c r="E191" s="367">
        <f>VLOOKUP(C191,Beton!D3:$I$1046,6,FALSE)</f>
        <v>18400</v>
      </c>
      <c r="F191" s="146"/>
      <c r="H191" s="159"/>
      <c r="I191" s="376"/>
    </row>
    <row r="192" spans="2:9">
      <c r="B192" s="415" t="str">
        <f>Beton!C24</f>
        <v>2.2.1.1.2</v>
      </c>
      <c r="C192" s="369" t="str">
        <f>Beton!D24</f>
        <v xml:space="preserve"> 1 kg penulangan slab untuk BjTP atau BjTS atau BjTS dia. ≥ 12 mm, cara semi mekanis (untuk bangunan gedung)</v>
      </c>
      <c r="D192" s="329" t="s">
        <v>66</v>
      </c>
      <c r="E192" s="367">
        <f>VLOOKUP(C192,Beton!D4:$I$1046,6,FALSE)</f>
        <v>16800</v>
      </c>
      <c r="F192" s="146"/>
      <c r="H192" s="159"/>
      <c r="I192" s="376"/>
    </row>
    <row r="193" spans="2:9">
      <c r="B193" s="415" t="str">
        <f>Beton!C44</f>
        <v>2.2.1.1.3</v>
      </c>
      <c r="C193" s="369" t="str">
        <f>Beton!D44</f>
        <v>1 kg penulangan kolom, balok, ring balok, dan sloof untuk BjTP atau BjTS dia. &lt; 12 mm, cara manual (untuk bangunan gedung)</v>
      </c>
      <c r="D193" s="329" t="s">
        <v>66</v>
      </c>
      <c r="E193" s="367">
        <f>VLOOKUP(C193,Beton!D5:$I$1046,6,FALSE)</f>
        <v>17000</v>
      </c>
      <c r="F193" s="146"/>
      <c r="H193" s="159"/>
      <c r="I193" s="376"/>
    </row>
    <row r="194" spans="2:9">
      <c r="B194" s="415" t="str">
        <f>Beton!C62</f>
        <v>2.2.1.1.4</v>
      </c>
      <c r="C194" s="369" t="str">
        <f>Beton!D62</f>
        <v>1 kg penulangan kolom, balok, ring balok, sloof, dan shearwall untuk BjTP atau BjTS dia. ≥ 12 mm, cara semi mekanis (untuk bangunan gedung)</v>
      </c>
      <c r="D194" s="329" t="s">
        <v>66</v>
      </c>
      <c r="E194" s="367">
        <f>VLOOKUP(C194,Beton!D6:$I$1046,6,FALSE)</f>
        <v>89600</v>
      </c>
      <c r="F194" s="146"/>
      <c r="H194" s="159"/>
      <c r="I194" s="376"/>
    </row>
    <row r="195" spans="2:9">
      <c r="B195" s="415" t="str">
        <f>Beton!C82</f>
        <v>2.2.1.1.5</v>
      </c>
      <c r="C195" s="369" t="str">
        <f>Beton!D82</f>
        <v>1 kg penulangan wiremesh M6-M10 untuk slab atau dinding atau ferrocement, secara manual (untuk bangunan gedung)</v>
      </c>
      <c r="D195" s="329" t="s">
        <v>66</v>
      </c>
      <c r="E195" s="367">
        <f>VLOOKUP(C195,Beton!D7:$I$1046,6,FALSE)</f>
        <v>13800</v>
      </c>
      <c r="F195" s="146"/>
      <c r="H195" s="159"/>
      <c r="I195" s="376"/>
    </row>
    <row r="196" spans="2:9">
      <c r="B196" s="415" t="str">
        <f>Beton!C100</f>
        <v>2.2.1.1.6</v>
      </c>
      <c r="C196" s="369" t="str">
        <f>Beton!D100</f>
        <v>1 kg penulangan wiremesh M6-M10 untuk slab atau dinding atau ferrocement, secara semi mekanis</v>
      </c>
      <c r="D196" s="329" t="s">
        <v>66</v>
      </c>
      <c r="E196" s="367">
        <f>VLOOKUP(C196,Beton!D8:$I$1046,6,FALSE)</f>
        <v>13200</v>
      </c>
      <c r="F196" s="146"/>
      <c r="H196" s="159"/>
      <c r="I196" s="376"/>
    </row>
    <row r="197" spans="2:9">
      <c r="B197" s="415" t="str">
        <f>Beton!C119</f>
        <v>2.2.1.1.7</v>
      </c>
      <c r="C197" s="369" t="str">
        <f>Beton!D119</f>
        <v>Menaikkan 1 kg tulangan tiap kenaikan vertikal 4 m ke tapak pemasangan secara manual (untuk bangunan gedung)</v>
      </c>
      <c r="D197" s="329" t="s">
        <v>66</v>
      </c>
      <c r="E197" s="367">
        <f>VLOOKUP(C197,Beton!D9:$I$1046,6,FALSE)</f>
        <v>59</v>
      </c>
      <c r="F197" s="146"/>
      <c r="H197" s="159"/>
      <c r="I197" s="376"/>
    </row>
    <row r="198" spans="2:9">
      <c r="B198" s="415" t="str">
        <f>Beton!C133</f>
        <v>2.2.1.1.8</v>
      </c>
      <c r="C198" s="369" t="str">
        <f>Beton!D133</f>
        <v>Mengangkut 1 kg tulangan tiap tambahan jarak horizontal 25 m ke tapak pemasangan secara manual (untuk bangunan gedung)</v>
      </c>
      <c r="D198" s="329" t="s">
        <v>66</v>
      </c>
      <c r="E198" s="367">
        <f>VLOOKUP(C198,Beton!D10:$I$1046,6,FALSE)</f>
        <v>27</v>
      </c>
      <c r="F198" s="146"/>
      <c r="H198" s="159"/>
      <c r="I198" s="376"/>
    </row>
    <row r="199" spans="2:9">
      <c r="B199" s="415" t="str">
        <f>Beton!C147</f>
        <v>2.2.1.1.9</v>
      </c>
      <c r="C199" s="369" t="str">
        <f>Beton!D147</f>
        <v>Mengangkut/menaikkan 1 kg tulangan tiap kenaikan vertikal 4 m atau tambahan jarak horizontal 25 m ke tapak pemasangan secara mekanis (untuk bangunan gedung)</v>
      </c>
      <c r="D199" s="329" t="s">
        <v>66</v>
      </c>
      <c r="E199" s="367">
        <f>VLOOKUP(C199,Beton!D11:$I$1046,6,FALSE)</f>
        <v>1200</v>
      </c>
      <c r="F199" s="146"/>
      <c r="H199" s="159"/>
      <c r="I199" s="376"/>
    </row>
    <row r="200" spans="2:9">
      <c r="B200" s="622" t="str">
        <f>Beton!C163</f>
        <v>2.2.1.2</v>
      </c>
      <c r="C200" s="623" t="str">
        <f>Beton!D163</f>
        <v xml:space="preserve">Pemasangan 1 m' PVC waterstop </v>
      </c>
      <c r="D200" s="634"/>
      <c r="E200" s="724"/>
      <c r="F200" s="385"/>
      <c r="H200" s="607"/>
      <c r="I200" s="376"/>
    </row>
    <row r="201" spans="2:9">
      <c r="B201" s="415" t="str">
        <f>Beton!C164</f>
        <v>2.2.1.2.1</v>
      </c>
      <c r="C201" s="369" t="str">
        <f>Beton!D164</f>
        <v>Pemasangan 1 m' PVC waterstop lebar 150 mm (untuk bangunan gedung)</v>
      </c>
      <c r="D201" s="329" t="s">
        <v>1304</v>
      </c>
      <c r="E201" s="367">
        <f>VLOOKUP(C201,Beton!D13:$I$1046,6,FALSE)</f>
        <v>98800</v>
      </c>
      <c r="F201" s="146"/>
      <c r="H201" s="607"/>
      <c r="I201" s="376"/>
    </row>
    <row r="202" spans="2:9">
      <c r="B202" s="415" t="str">
        <f>Beton!C181</f>
        <v>2.2.1.2.2</v>
      </c>
      <c r="C202" s="369" t="str">
        <f>Beton!D181</f>
        <v>Pemasangan 1 m' PVC waterstop lebar 200 mm</v>
      </c>
      <c r="D202" s="329" t="s">
        <v>1304</v>
      </c>
      <c r="E202" s="367">
        <f>VLOOKUP(C202,Beton!D14:$I$1046,6,FALSE)</f>
        <v>122800</v>
      </c>
      <c r="F202" s="146"/>
      <c r="H202" s="607"/>
      <c r="I202" s="376"/>
    </row>
    <row r="203" spans="2:9">
      <c r="B203" s="415" t="str">
        <f>Beton!C198</f>
        <v>2.2.1.2.3</v>
      </c>
      <c r="C203" s="369" t="str">
        <f>Beton!D198</f>
        <v>Pemasangan 1 m' PVC waterstop lebar 230-320 mm</v>
      </c>
      <c r="D203" s="329" t="s">
        <v>1304</v>
      </c>
      <c r="E203" s="367">
        <f>VLOOKUP(C203,Beton!D15:$I$1046,6,FALSE)</f>
        <v>174900</v>
      </c>
      <c r="F203" s="146"/>
      <c r="H203" s="607"/>
      <c r="I203" s="376"/>
    </row>
    <row r="204" spans="2:9">
      <c r="B204" s="622" t="str">
        <f>Beton!C216</f>
        <v>2.2.1.3</v>
      </c>
      <c r="C204" s="623" t="str">
        <f>Beton!D216</f>
        <v xml:space="preserve">Pemasangan dan Pembongkaran Bekisting </v>
      </c>
      <c r="D204" s="634"/>
      <c r="E204" s="724"/>
      <c r="F204" s="385"/>
      <c r="H204" s="607"/>
      <c r="I204" s="376"/>
    </row>
    <row r="205" spans="2:9">
      <c r="B205" s="415" t="str">
        <f>Beton!C217</f>
        <v>2.2.1.3.1</v>
      </c>
      <c r="C205" s="369" t="str">
        <f>Beton!D217</f>
        <v>Pemasangan 1 m2 bekisting untuk pondasi telapak (3 kali pakai)</v>
      </c>
      <c r="D205" s="329" t="s">
        <v>63</v>
      </c>
      <c r="E205" s="367">
        <f>VLOOKUP(C205,Beton!D17:$I$1046,6,FALSE)</f>
        <v>254500</v>
      </c>
      <c r="F205" s="146"/>
      <c r="H205" s="159"/>
      <c r="I205" s="376"/>
    </row>
    <row r="206" spans="2:9">
      <c r="B206" s="415" t="str">
        <f>Beton!C236</f>
        <v>2.2.1.3.2</v>
      </c>
      <c r="C206" s="369" t="str">
        <f>Beton!D236</f>
        <v>Pemasangan 1 m2 bekisting untuk sloof  (3 kali pakai)</v>
      </c>
      <c r="D206" s="329" t="s">
        <v>63</v>
      </c>
      <c r="E206" s="367">
        <f>VLOOKUP(C206,Beton!D18:$I$1046,6,FALSE)</f>
        <v>272100</v>
      </c>
      <c r="F206" s="146"/>
      <c r="H206" s="159"/>
      <c r="I206" s="376"/>
    </row>
    <row r="207" spans="2:9">
      <c r="B207" s="415" t="str">
        <f>Beton!C256</f>
        <v>2.2.1.3.3</v>
      </c>
      <c r="C207" s="369" t="str">
        <f>Beton!D256</f>
        <v>Pemasangan 1 m2 bekisting untuk kolom (3 kali pakai)</v>
      </c>
      <c r="D207" s="329" t="s">
        <v>63</v>
      </c>
      <c r="E207" s="367">
        <f>VLOOKUP(C207,Beton!D19:$I$1046,6,FALSE)</f>
        <v>226400</v>
      </c>
      <c r="F207" s="146"/>
      <c r="H207" s="159"/>
      <c r="I207" s="376"/>
    </row>
    <row r="208" spans="2:9">
      <c r="B208" s="415" t="str">
        <f>Beton!C277</f>
        <v>2.2.1.3.4</v>
      </c>
      <c r="C208" s="369" t="str">
        <f>Beton!D277</f>
        <v>Pemasangan 1 m2 bekisting untuk balok (3 kali pakai)</v>
      </c>
      <c r="D208" s="329" t="s">
        <v>63</v>
      </c>
      <c r="E208" s="367">
        <f>VLOOKUP(C208,Beton!D20:$I$1046,6,FALSE)</f>
        <v>238600</v>
      </c>
      <c r="F208" s="146"/>
      <c r="H208" s="159"/>
      <c r="I208" s="376"/>
    </row>
    <row r="209" spans="2:9">
      <c r="B209" s="415" t="str">
        <f>Beton!C298</f>
        <v>2.2.1.3.5</v>
      </c>
      <c r="C209" s="369" t="str">
        <f>Beton!D298</f>
        <v>Pemasangan 1 m2 bekisting untuk plat lantai (3 kali pakai)</v>
      </c>
      <c r="D209" s="329" t="s">
        <v>63</v>
      </c>
      <c r="E209" s="367">
        <f>VLOOKUP(C209,Beton!D21:$I$1046,6,FALSE)</f>
        <v>241200</v>
      </c>
      <c r="F209" s="146"/>
      <c r="H209" s="159"/>
      <c r="I209" s="376"/>
    </row>
    <row r="210" spans="2:9">
      <c r="B210" s="415" t="str">
        <f>Beton!C319</f>
        <v>2.2.1.3.6</v>
      </c>
      <c r="C210" s="369" t="str">
        <f>Beton!D319</f>
        <v>Pemasangan 1 m2 bekisting untuk dinding shearwall (3 kali pakai)</v>
      </c>
      <c r="D210" s="329" t="s">
        <v>63</v>
      </c>
      <c r="E210" s="367">
        <f>VLOOKUP(C210,Beton!D22:$I$1046,6,FALSE)</f>
        <v>284400</v>
      </c>
      <c r="F210" s="146"/>
      <c r="H210" s="159"/>
      <c r="I210" s="376"/>
    </row>
    <row r="211" spans="2:9">
      <c r="B211" s="415" t="str">
        <f>Beton!C341</f>
        <v>2.2.1.3.7</v>
      </c>
      <c r="C211" s="369" t="str">
        <f>Beton!D341</f>
        <v>Pemasangan 1 m2 bekisting untuk tangga (3 kali pakai)</v>
      </c>
      <c r="D211" s="329" t="s">
        <v>63</v>
      </c>
      <c r="E211" s="367">
        <f>VLOOKUP(C211,Beton!D23:$I$1046,6,FALSE)</f>
        <v>237800</v>
      </c>
      <c r="F211" s="146"/>
      <c r="H211" s="159"/>
      <c r="I211" s="376"/>
    </row>
    <row r="212" spans="2:9">
      <c r="B212" s="415" t="str">
        <f>Beton!C362</f>
        <v>2.2.1.3.8</v>
      </c>
      <c r="C212" s="369" t="str">
        <f>Beton!D362</f>
        <v>Pemasangan 1 m2 bekisting jembatan untuk pengecoran beton (3 kali pakai)</v>
      </c>
      <c r="D212" s="329" t="s">
        <v>63</v>
      </c>
      <c r="E212" s="367">
        <f>VLOOKUP(C212,Beton!D24:$I$1046,6,FALSE)</f>
        <v>121000</v>
      </c>
      <c r="F212" s="146"/>
      <c r="H212" s="159"/>
      <c r="I212" s="376"/>
    </row>
    <row r="213" spans="2:9">
      <c r="B213" s="415" t="str">
        <f>Beton!C381</f>
        <v>2.2.1.3.9</v>
      </c>
      <c r="C213" s="369" t="str">
        <f>Beton!D381</f>
        <v>Pembongkaran 1 m2 bekisting secara biasa pada bangunan gedung (termasuk membersihkan dan membereskan puing-puing)</v>
      </c>
      <c r="D213" s="329" t="s">
        <v>63</v>
      </c>
      <c r="E213" s="367">
        <f>VLOOKUP(C213,Beton!D25:$I$1046,6,FALSE)</f>
        <v>5200</v>
      </c>
      <c r="F213" s="146"/>
      <c r="H213" s="159"/>
      <c r="I213" s="376"/>
    </row>
    <row r="214" spans="2:9">
      <c r="B214" s="415" t="str">
        <f>Beton!C395</f>
        <v>2.2.1.3.10</v>
      </c>
      <c r="C214" s="369" t="str">
        <f>Beton!D395</f>
        <v>Pembongkaran 1 m2 bekisting secara hati-hati pada bangunan gedung (untuk beton expose dan/atau pemanfaatan kembali bekisting)</v>
      </c>
      <c r="D214" s="329" t="s">
        <v>63</v>
      </c>
      <c r="E214" s="367">
        <f>VLOOKUP(C214,Beton!D26:$I$1046,6,FALSE)</f>
        <v>7900</v>
      </c>
      <c r="F214" s="146"/>
      <c r="H214" s="159"/>
      <c r="I214" s="376"/>
    </row>
    <row r="215" spans="2:9">
      <c r="B215" s="622" t="str">
        <f>Beton!C409</f>
        <v>2.2.1.4</v>
      </c>
      <c r="C215" s="623" t="str">
        <f>Beton!D409</f>
        <v xml:space="preserve">Pembuatan S.D Pengecoran Campuran Beton Secara Manual </v>
      </c>
      <c r="D215" s="634"/>
      <c r="E215" s="724"/>
      <c r="F215" s="385"/>
      <c r="H215" s="607"/>
      <c r="I215" s="376"/>
    </row>
    <row r="216" spans="2:9">
      <c r="B216" s="415" t="str">
        <f>Beton!C410</f>
        <v>2.2.1.4.1</v>
      </c>
      <c r="C216" s="369" t="str">
        <f>Beton!D410</f>
        <v xml:space="preserve"> 1 m3 beton mutu rendah f'c 7,5 MPa, slump (100 ± 25) mm, agregat maks 19 mm secara manual </v>
      </c>
      <c r="D216" s="329" t="s">
        <v>42</v>
      </c>
      <c r="E216" s="367">
        <f>VLOOKUP(C216,Beton!D28:$I$1046,6,FALSE)</f>
        <v>928000</v>
      </c>
      <c r="F216" s="146"/>
      <c r="H216" s="607"/>
      <c r="I216" s="376"/>
    </row>
    <row r="217" spans="2:9">
      <c r="B217" s="415" t="str">
        <f>Beton!C430</f>
        <v>2.2.1.4.2</v>
      </c>
      <c r="C217" s="369" t="str">
        <f>Beton!D430</f>
        <v>1 m3 beton mutu rendah f'c 10 MPa, slump (100 ± 25) mm, agregat maks 19 mm secara manual</v>
      </c>
      <c r="D217" s="329" t="s">
        <v>42</v>
      </c>
      <c r="E217" s="367">
        <f>VLOOKUP(C217,Beton!D29:$I$1046,6,FALSE)</f>
        <v>1236000</v>
      </c>
      <c r="F217" s="146"/>
      <c r="H217" s="607"/>
      <c r="I217" s="376"/>
    </row>
    <row r="218" spans="2:9">
      <c r="B218" s="415" t="str">
        <f>Beton!C450</f>
        <v>2.2.1.4.3</v>
      </c>
      <c r="C218" s="369" t="str">
        <f>Beton!D450</f>
        <v>1 m3 beton mutu rendah f'c 15 MPa, slump (100 ± 25) mm, agregat maks 19 mm secara manual</v>
      </c>
      <c r="D218" s="329" t="s">
        <v>42</v>
      </c>
      <c r="E218" s="367">
        <f>VLOOKUP(C218,Beton!D30:$I$1046,6,FALSE)</f>
        <v>1278900</v>
      </c>
      <c r="F218" s="146"/>
      <c r="H218" s="607"/>
      <c r="I218" s="376"/>
    </row>
    <row r="219" spans="2:9">
      <c r="B219" s="415" t="str">
        <f>Beton!C470</f>
        <v>2.2.1.4.4</v>
      </c>
      <c r="C219" s="369" t="str">
        <f>Beton!D470</f>
        <v xml:space="preserve"> 1 m3 beton mutu rendah f'c 17 MPa, slump (100 ± 25) mm, agregat maks 19 mm secara manual</v>
      </c>
      <c r="D219" s="329" t="s">
        <v>42</v>
      </c>
      <c r="E219" s="367">
        <f>VLOOKUP(C219,Beton!D31:$I$1046,6,FALSE)</f>
        <v>1296800</v>
      </c>
      <c r="F219" s="146"/>
      <c r="H219" s="607"/>
      <c r="I219" s="376"/>
    </row>
    <row r="220" spans="2:9">
      <c r="B220" s="415" t="str">
        <f>Beton!C490</f>
        <v>2.2.1.4.5</v>
      </c>
      <c r="C220" s="369" t="str">
        <f>Beton!D490</f>
        <v xml:space="preserve"> 1 m3 beton mutu sedang f'c 20 MPa, slump (100 ± 25) mm, agregat maks 19 mm secara manual</v>
      </c>
      <c r="D220" s="329" t="s">
        <v>42</v>
      </c>
      <c r="E220" s="367">
        <f>VLOOKUP(C220,Beton!D32:$I$1046,6,FALSE)</f>
        <v>1325100</v>
      </c>
      <c r="F220" s="146"/>
      <c r="H220" s="607"/>
      <c r="I220" s="376"/>
    </row>
    <row r="221" spans="2:9">
      <c r="B221" s="415" t="str">
        <f>Beton!C510</f>
        <v>2.2.1.4.6</v>
      </c>
      <c r="C221" s="369" t="str">
        <f>Beton!D510</f>
        <v xml:space="preserve"> 1 m3 beton mutu sedang f'c 21 MPa, slump (100 ± 25) mm, agregat maks 19 mm secara manual</v>
      </c>
      <c r="D221" s="329" t="s">
        <v>42</v>
      </c>
      <c r="E221" s="367">
        <f>VLOOKUP(C221,Beton!D33:$I$1046,6,FALSE)</f>
        <v>1347100</v>
      </c>
      <c r="F221" s="146"/>
      <c r="H221" s="607"/>
      <c r="I221" s="376"/>
    </row>
    <row r="222" spans="2:9">
      <c r="B222" s="622" t="str">
        <f>Beton!C531</f>
        <v xml:space="preserve">2.2.4.5 </v>
      </c>
      <c r="C222" s="623" t="str">
        <f>Beton!D531</f>
        <v xml:space="preserve">Pembuatan s.d. Pengecoran Campuran Beton Secara Mekanis </v>
      </c>
      <c r="D222" s="634"/>
      <c r="E222" s="724"/>
      <c r="F222" s="385"/>
      <c r="H222" s="607"/>
      <c r="I222" s="376"/>
    </row>
    <row r="223" spans="2:9">
      <c r="B223" s="415" t="str">
        <f>Beton!C532</f>
        <v>2.2.1.5.1</v>
      </c>
      <c r="C223" s="369" t="str">
        <f>Beton!D532</f>
        <v xml:space="preserve"> 1 m3 beton mutu rendah f'c 10 MPa, slump (100 ± 25) mm, agregat maks 19 mm secara semi mekanis</v>
      </c>
      <c r="D223" s="329" t="s">
        <v>42</v>
      </c>
      <c r="E223" s="367">
        <f>VLOOKUP(C223,Beton!D35:$I$1046,6,FALSE)</f>
        <v>1228600</v>
      </c>
      <c r="F223" s="146"/>
      <c r="H223" s="607"/>
      <c r="I223" s="376"/>
    </row>
    <row r="224" spans="2:9">
      <c r="B224" s="415" t="str">
        <f>Beton!C554</f>
        <v>2.2.1.5.2</v>
      </c>
      <c r="C224" s="369" t="str">
        <f>Beton!D554</f>
        <v xml:space="preserve"> 1 m3 beton mutu rendah f'c 15 MPa, slump (100 ± 25) mm, agregat maks 19 mm secara semi mekanis</v>
      </c>
      <c r="D224" s="329" t="s">
        <v>42</v>
      </c>
      <c r="E224" s="367">
        <f>VLOOKUP(C224,Beton!D36:$I$1046,6,FALSE)</f>
        <v>1271500</v>
      </c>
      <c r="F224" s="146"/>
      <c r="H224" s="159"/>
      <c r="I224" s="376"/>
    </row>
    <row r="225" spans="2:9">
      <c r="B225" s="415" t="str">
        <f>Beton!C575</f>
        <v>2.2.1.5.3</v>
      </c>
      <c r="C225" s="369" t="str">
        <f>Beton!D575</f>
        <v>1 m3 beton mutu rendah f'c 17 MPa, slump (100 ± 25) mm, agregat maks 19 mm secara semi mekanis</v>
      </c>
      <c r="D225" s="329" t="s">
        <v>42</v>
      </c>
      <c r="E225" s="367">
        <f>VLOOKUP(C225,Beton!D37:$I$1046,6,FALSE)</f>
        <v>1289500</v>
      </c>
      <c r="F225" s="146"/>
      <c r="H225" s="159"/>
      <c r="I225" s="376"/>
    </row>
    <row r="226" spans="2:9">
      <c r="B226" s="415" t="str">
        <f>Beton!C596</f>
        <v>2.2.1.5.4</v>
      </c>
      <c r="C226" s="369" t="str">
        <f>Beton!D596</f>
        <v>1 m3 beton mutu sedang f'c 20 MPa, slump (100 ± 25) mm, agregat maks 19 mm secara semi mekanis</v>
      </c>
      <c r="D226" s="329" t="s">
        <v>42</v>
      </c>
      <c r="E226" s="367">
        <f>VLOOKUP(C226,Beton!D38:$I$1046,6,FALSE)</f>
        <v>1317700</v>
      </c>
      <c r="F226" s="146"/>
      <c r="H226" s="159"/>
      <c r="I226" s="376"/>
    </row>
    <row r="227" spans="2:9">
      <c r="B227" s="415" t="str">
        <f>Beton!C617</f>
        <v>2.2.1.5.5</v>
      </c>
      <c r="C227" s="369" t="str">
        <f>Beton!D617</f>
        <v>1 m3 beton mutu sedang f'c 21 MPa, slump (100 ± 25) mm, agregat maks 19 mm secara semi mekanis</v>
      </c>
      <c r="D227" s="329" t="s">
        <v>42</v>
      </c>
      <c r="E227" s="367">
        <f>VLOOKUP(C227,Beton!D39:$I$1046,6,FALSE)</f>
        <v>1339700</v>
      </c>
      <c r="F227" s="146"/>
      <c r="H227" s="159"/>
      <c r="I227" s="376"/>
    </row>
    <row r="228" spans="2:9">
      <c r="B228" s="415" t="str">
        <f>Beton!C638</f>
        <v>2.2.1.5.6</v>
      </c>
      <c r="C228" s="369" t="str">
        <f>Beton!D638</f>
        <v>1 m3 beton mutu sedang f'c 25 MPa, slump (100 ± 25) mm, agregat maks 19 mm secara semi mekanis</v>
      </c>
      <c r="D228" s="329" t="s">
        <v>42</v>
      </c>
      <c r="E228" s="367">
        <f>VLOOKUP(C228,Beton!D40:$I$1046,6,FALSE)</f>
        <v>1382600</v>
      </c>
      <c r="F228" s="146"/>
      <c r="H228" s="159"/>
      <c r="I228" s="376"/>
    </row>
    <row r="229" spans="2:9">
      <c r="B229" s="415" t="str">
        <f>Beton!C659</f>
        <v>2.2.1.5.7</v>
      </c>
      <c r="C229" s="369" t="str">
        <f>Beton!D659</f>
        <v>1 m3 beton mutu sedang f'c 28 MPa, slump (100 ± 25) mm, agregat maks 19 mm secara semi mekanis</v>
      </c>
      <c r="D229" s="329" t="s">
        <v>42</v>
      </c>
      <c r="E229" s="367">
        <f>VLOOKUP(C229,Beton!D41:$I$1046,6,FALSE)</f>
        <v>1415600</v>
      </c>
      <c r="F229" s="146"/>
      <c r="H229" s="159"/>
      <c r="I229" s="376"/>
    </row>
    <row r="230" spans="2:9">
      <c r="B230" s="415" t="str">
        <f>Beton!C680</f>
        <v>2.2.1.5.8</v>
      </c>
      <c r="C230" s="369" t="str">
        <f>Beton!D680</f>
        <v>1 m3 beton mutu sedang f'c 30 MPa, slump (100 ± 25) mm, agregat maks 19 mm secara semi mekanis</v>
      </c>
      <c r="D230" s="329" t="s">
        <v>42</v>
      </c>
      <c r="E230" s="367">
        <f>VLOOKUP(C230,Beton!D42:$I$1046,6,FALSE)</f>
        <v>1437600</v>
      </c>
      <c r="F230" s="146"/>
      <c r="H230" s="159"/>
      <c r="I230" s="376"/>
    </row>
    <row r="231" spans="2:9">
      <c r="B231" s="415" t="str">
        <f>Beton!C701</f>
        <v>2.2.1.5.9</v>
      </c>
      <c r="C231" s="369" t="str">
        <f>Beton!D701</f>
        <v xml:space="preserve"> 1 m3 beton mutu sedang f'c 31 MPa, slump (100 ± 25) mm, agregat maks 19 mm secara semi mekanis</v>
      </c>
      <c r="D231" s="329" t="s">
        <v>42</v>
      </c>
      <c r="E231" s="367">
        <f>VLOOKUP(C231,Beton!D43:$I$1046,6,FALSE)</f>
        <v>1450100</v>
      </c>
      <c r="F231" s="146"/>
      <c r="H231" s="159"/>
      <c r="I231" s="376"/>
    </row>
    <row r="232" spans="2:9">
      <c r="B232" s="415" t="str">
        <f>Beton!C724</f>
        <v>2.2.1.5.10</v>
      </c>
      <c r="C232" s="369" t="str">
        <f>Beton!D724</f>
        <v>1 m3 beton mutu sedang f'c 35 MPa, slump (100 ± 25) mm, agregat maks 19 mm secara semi mekanis</v>
      </c>
      <c r="D232" s="329" t="s">
        <v>42</v>
      </c>
      <c r="E232" s="367">
        <f>VLOOKUP(C232,Beton!D44:$I$1046,6,FALSE)</f>
        <v>1417700</v>
      </c>
      <c r="F232" s="146"/>
      <c r="H232" s="159"/>
      <c r="I232" s="376"/>
    </row>
    <row r="233" spans="2:9">
      <c r="B233" s="415" t="str">
        <f>Beton!C747</f>
        <v>2.2.1.5.11</v>
      </c>
      <c r="C233" s="369" t="str">
        <f>Beton!D747</f>
        <v xml:space="preserve"> 1 m3 beton kedap air dengan aditif secara semi mekanis </v>
      </c>
      <c r="D233" s="329" t="s">
        <v>42</v>
      </c>
      <c r="E233" s="367">
        <f>VLOOKUP(C233,Beton!D45:$I$1046,6,FALSE)</f>
        <v>1502900</v>
      </c>
      <c r="F233" s="146"/>
      <c r="H233" s="159"/>
      <c r="I233" s="376"/>
    </row>
    <row r="234" spans="2:9">
      <c r="B234" s="622" t="str">
        <f>Beton!C769</f>
        <v>2.2.1.6</v>
      </c>
      <c r="C234" s="623" t="str">
        <f>Beton!D769</f>
        <v>Pengecoran  Campuran Beton Ready Mix</v>
      </c>
      <c r="D234" s="634"/>
      <c r="E234" s="724"/>
      <c r="F234" s="385"/>
      <c r="H234" s="607"/>
      <c r="I234" s="376"/>
    </row>
    <row r="235" spans="2:9">
      <c r="B235" s="415" t="str">
        <f>Beton!C770</f>
        <v>2.2.1.6.1</v>
      </c>
      <c r="C235" s="369" t="str">
        <f>Beton!D770</f>
        <v>Pengecoran 1 m3  menggunakan ready mixed (untuk bangunan gedung)</v>
      </c>
      <c r="D235" s="329" t="s">
        <v>42</v>
      </c>
      <c r="E235" s="367">
        <f>VLOOKUP(C235,Beton!D47:$I$1046,6,FALSE)</f>
        <v>1122100</v>
      </c>
      <c r="F235" s="146"/>
      <c r="H235" s="607"/>
      <c r="I235" s="376"/>
    </row>
    <row r="236" spans="2:9">
      <c r="B236" s="622" t="str">
        <f>Beton!C789</f>
        <v>2.2.1.7</v>
      </c>
      <c r="C236" s="623" t="str">
        <f>Beton!D789</f>
        <v xml:space="preserve">Angkat dan Angkut Campuran Beton </v>
      </c>
      <c r="D236" s="634"/>
      <c r="E236" s="724"/>
      <c r="F236" s="385"/>
      <c r="H236" s="607"/>
      <c r="I236" s="376"/>
    </row>
    <row r="237" spans="2:9">
      <c r="B237" s="415" t="str">
        <f>Beton!C790</f>
        <v>2.2.1.7.1</v>
      </c>
      <c r="C237" s="369" t="str">
        <f>Beton!D790</f>
        <v>1 m3 beton dicorkan pada tapak setiap tambah jarak 25 m', secara manual</v>
      </c>
      <c r="D237" s="329" t="s">
        <v>42</v>
      </c>
      <c r="E237" s="367">
        <f>VLOOKUP(C237,Beton!D49:$I$1046,6,FALSE)</f>
        <v>66400</v>
      </c>
      <c r="F237" s="146"/>
      <c r="H237" s="159"/>
      <c r="I237" s="376"/>
    </row>
    <row r="238" spans="2:9">
      <c r="B238" s="415" t="str">
        <f>Beton!C804</f>
        <v>2.2.1.7.2</v>
      </c>
      <c r="C238" s="369" t="str">
        <f>Beton!D804</f>
        <v>1 m3 beton dicorkan pada tapak setiap kenaikan 4 m', secara manual</v>
      </c>
      <c r="D238" s="329" t="s">
        <v>42</v>
      </c>
      <c r="E238" s="367">
        <f>VLOOKUP(C238,Beton!D50:$I$1046,6,FALSE)</f>
        <v>141600</v>
      </c>
      <c r="F238" s="146"/>
      <c r="H238" s="159"/>
      <c r="I238" s="376"/>
    </row>
    <row r="239" spans="2:9">
      <c r="B239" s="415" t="str">
        <f>Beton!C818</f>
        <v>2.2.1.7.3</v>
      </c>
      <c r="C239" s="369" t="str">
        <f>Beton!D818</f>
        <v>Pengecoran pakai pompa beton ø 1,5"; 5 KW; 8 bar; T = 5 m' (untuk Bangunan Gedung)</v>
      </c>
      <c r="D239" s="329" t="s">
        <v>42</v>
      </c>
      <c r="E239" s="367">
        <f>VLOOKUP(C239,Beton!D51:$I$1046,6,FALSE)</f>
        <v>942400</v>
      </c>
      <c r="F239" s="146"/>
      <c r="H239" s="159"/>
      <c r="I239" s="376"/>
    </row>
    <row r="240" spans="2:9">
      <c r="B240" s="415" t="str">
        <f>Beton!C833</f>
        <v>2.2.1.7.4</v>
      </c>
      <c r="C240" s="369" t="str">
        <f>Beton!D833</f>
        <v>Pengecoran pakai pompa beton ø 2,5", 20 KW, 20 bar, T = 18m'</v>
      </c>
      <c r="D240" s="329" t="s">
        <v>42</v>
      </c>
      <c r="E240" s="367">
        <f>VLOOKUP(C240,Beton!D52:$I$1046,6,FALSE)</f>
        <v>847400</v>
      </c>
      <c r="F240" s="146"/>
      <c r="H240" s="159"/>
      <c r="I240" s="376"/>
    </row>
    <row r="241" spans="2:9">
      <c r="B241" s="415" t="str">
        <f>Beton!C848</f>
        <v>2.2.1.7.5</v>
      </c>
      <c r="C241" s="369" t="str">
        <f>Beton!D848</f>
        <v>Pengecoran pakai pompa beton ∅ 2,5”, 75 KW; 120 bar, T = 50 m’/H= 80 m’</v>
      </c>
      <c r="D241" s="329" t="s">
        <v>42</v>
      </c>
      <c r="E241" s="367">
        <f>VLOOKUP(C241,Beton!D53:$I$1046,6,FALSE)</f>
        <v>739200</v>
      </c>
      <c r="F241" s="146"/>
      <c r="H241" s="159"/>
      <c r="I241" s="376"/>
    </row>
    <row r="242" spans="2:9">
      <c r="B242" s="415" t="str">
        <f>Beton!C864</f>
        <v>2.2.1.7.6</v>
      </c>
      <c r="C242" s="369" t="str">
        <f>Beton!D864</f>
        <v>Pengecoran pakai pompa beton ∅ 3”,140 KW; 180 bar, T=75 m'/H=150 m'</v>
      </c>
      <c r="D242" s="329" t="s">
        <v>42</v>
      </c>
      <c r="E242" s="367">
        <f>VLOOKUP(C242,Beton!D54:$I$1046,6,FALSE)</f>
        <v>725100</v>
      </c>
      <c r="F242" s="146"/>
      <c r="H242" s="159"/>
      <c r="I242" s="376"/>
    </row>
    <row r="243" spans="2:9">
      <c r="B243" s="622" t="str">
        <f>Beton!C880</f>
        <v>2.2.1.8</v>
      </c>
      <c r="C243" s="623" t="str">
        <f>Beton!D880</f>
        <v xml:space="preserve">Pemadatan Beton Pada Saat Pengecoran </v>
      </c>
      <c r="D243" s="634"/>
      <c r="E243" s="724"/>
      <c r="F243" s="385"/>
      <c r="H243" s="607"/>
      <c r="I243" s="376"/>
    </row>
    <row r="244" spans="2:9">
      <c r="B244" s="415" t="str">
        <f>Beton!C881</f>
        <v>2.2.1.8.1</v>
      </c>
      <c r="C244" s="369" t="str">
        <f>Beton!D881</f>
        <v xml:space="preserve">Pemadatan 1 m3 beton dengan baja tulangan pada bangunan gedung </v>
      </c>
      <c r="D244" s="329" t="s">
        <v>42</v>
      </c>
      <c r="E244" s="367">
        <f>VLOOKUP(C244,Beton!D46:$I$1046,6,FALSE)</f>
        <v>26400</v>
      </c>
      <c r="F244" s="146"/>
      <c r="H244" s="607"/>
      <c r="I244" s="376"/>
    </row>
    <row r="245" spans="2:9">
      <c r="B245" s="415" t="str">
        <f>Beton!C895</f>
        <v>2.2.1.8.2</v>
      </c>
      <c r="C245" s="369" t="str">
        <f>Beton!D895</f>
        <v xml:space="preserve">Pemadatan 1 m3 beton menggunakan vibrator pada bangunan gedung </v>
      </c>
      <c r="D245" s="329" t="s">
        <v>42</v>
      </c>
      <c r="E245" s="367">
        <f>VLOOKUP(C245,Beton!D47:$I$1046,6,FALSE)</f>
        <v>80900</v>
      </c>
      <c r="F245" s="146"/>
      <c r="H245" s="607"/>
      <c r="I245" s="376"/>
    </row>
    <row r="246" spans="2:9">
      <c r="B246" s="622" t="str">
        <f>Beton!C911</f>
        <v>2.2.1.9</v>
      </c>
      <c r="C246" s="623" t="str">
        <f>Beton!D911</f>
        <v>Pelaksanaan Curing (Pemeliharaan)</v>
      </c>
      <c r="D246" s="634"/>
      <c r="E246" s="724"/>
      <c r="F246" s="385"/>
      <c r="H246" s="607"/>
      <c r="I246" s="376"/>
    </row>
    <row r="247" spans="2:9">
      <c r="B247" s="415" t="str">
        <f>Beton!C912</f>
        <v>2.2.1.9.1</v>
      </c>
      <c r="C247" s="369" t="str">
        <f>Beton!D912</f>
        <v>Menggenangi 1 m2 permukaan beton dengan air selama 4 hari (untuk bangunan gedung)</v>
      </c>
      <c r="D247" s="329"/>
      <c r="E247" s="367">
        <f>VLOOKUP(C247,Beton!D49:$I$1046,6,FALSE)</f>
        <v>2900</v>
      </c>
      <c r="F247" s="146"/>
      <c r="H247" s="607"/>
      <c r="I247" s="376"/>
    </row>
    <row r="248" spans="2:9">
      <c r="B248" s="415" t="str">
        <f>Beton!C929</f>
        <v>2.2.1.9.2</v>
      </c>
      <c r="C248" s="369" t="str">
        <f>Beton!D929</f>
        <v>Menyirami 1 m2 permukaan beton menggunakan media kain terpal selama 4 hari (untuk Bangunan Gedung)</v>
      </c>
      <c r="D248" s="329"/>
      <c r="E248" s="367">
        <f>VLOOKUP(C248,Beton!D50:$I$1046,6,FALSE)</f>
        <v>15800</v>
      </c>
      <c r="F248" s="146"/>
      <c r="H248" s="607"/>
      <c r="I248" s="376"/>
    </row>
    <row r="249" spans="2:9">
      <c r="B249" s="415" t="str">
        <f>Beton!C945</f>
        <v>2.2.1.9.3</v>
      </c>
      <c r="C249" s="369" t="str">
        <f>Beton!D945</f>
        <v>Menyirami 1 m2 permukaan beton menggunakan media karung goni selama 4 hari</v>
      </c>
      <c r="D249" s="329"/>
      <c r="E249" s="367">
        <f>VLOOKUP(C249,Beton!D51:$I$1046,6,FALSE)</f>
        <v>18600</v>
      </c>
      <c r="F249" s="146"/>
      <c r="H249" s="607"/>
      <c r="I249" s="376"/>
    </row>
    <row r="250" spans="2:9">
      <c r="B250" s="622" t="str">
        <f>Beton!C961</f>
        <v>2.2.1.10</v>
      </c>
      <c r="C250" s="623" t="str">
        <f>Beton!D961</f>
        <v xml:space="preserve">Kolom /Balok Praktis </v>
      </c>
      <c r="D250" s="634"/>
      <c r="E250" s="724"/>
      <c r="F250" s="385"/>
      <c r="H250" s="607"/>
      <c r="I250" s="376"/>
    </row>
    <row r="251" spans="2:9">
      <c r="B251" s="415" t="str">
        <f>Beton!C962</f>
        <v>2.2.1.10.1</v>
      </c>
      <c r="C251" s="369" t="str">
        <f>Beton!D962</f>
        <v>Pembuatan 1 m' kolom praktis beton bertulang (11x11)</v>
      </c>
      <c r="D251" s="329"/>
      <c r="E251" s="367">
        <f>VLOOKUP(C251,Beton!D53:$I$1046,6,FALSE)</f>
        <v>116700</v>
      </c>
      <c r="F251" s="146"/>
      <c r="H251" s="607"/>
      <c r="I251" s="376"/>
    </row>
    <row r="252" spans="2:9">
      <c r="B252" s="415" t="str">
        <f>Beton!C987</f>
        <v>2.2.1.10.2</v>
      </c>
      <c r="C252" s="369" t="str">
        <f>Beton!D987</f>
        <v>Pembuatan 1 m' balok praktis beton bertulang (10x15)</v>
      </c>
      <c r="D252" s="329"/>
      <c r="E252" s="367">
        <f>VLOOKUP(C252,Beton!D54:$I$1046,6,FALSE)</f>
        <v>156200</v>
      </c>
      <c r="F252" s="146"/>
      <c r="H252" s="607"/>
      <c r="I252" s="376"/>
    </row>
    <row r="253" spans="2:9">
      <c r="B253" s="622" t="str">
        <f>Beton!C1013</f>
        <v>2.2.1.11</v>
      </c>
      <c r="C253" s="623" t="str">
        <f>Beton!D1013</f>
        <v xml:space="preserve">Grouting </v>
      </c>
      <c r="D253" s="634"/>
      <c r="E253" s="724"/>
      <c r="F253" s="385"/>
      <c r="H253" s="607"/>
      <c r="I253" s="376"/>
    </row>
    <row r="254" spans="2:9">
      <c r="B254" s="415" t="str">
        <f>Beton!C1014</f>
        <v>2.2.1.11.1</v>
      </c>
      <c r="C254" s="369" t="str">
        <f>Beton!D1014</f>
        <v xml:space="preserve">1 m3 pekerjaan grouting secara manual pada bangunan gedung </v>
      </c>
      <c r="D254" s="329"/>
      <c r="E254" s="367">
        <f>VLOOKUP(C254,Beton!D56:$I$1046,6,FALSE)</f>
        <v>13027200</v>
      </c>
      <c r="F254" s="146"/>
      <c r="H254" s="159"/>
      <c r="I254" s="376"/>
    </row>
    <row r="255" spans="2:9">
      <c r="B255" s="415" t="str">
        <f>Beton!C1032</f>
        <v>2.2.1.11.2</v>
      </c>
      <c r="C255" s="369" t="str">
        <f>Beton!D1032</f>
        <v xml:space="preserve">1 kg pekerjaan grouting secara injeksi pada bangunan gedung </v>
      </c>
      <c r="D255" s="329"/>
      <c r="E255" s="367">
        <f>VLOOKUP(C255,Beton!D57:$I$1046,6,FALSE)</f>
        <v>285400</v>
      </c>
      <c r="F255" s="146"/>
      <c r="H255" s="159"/>
      <c r="I255" s="376"/>
    </row>
    <row r="256" spans="2:9">
      <c r="B256" s="417" t="str">
        <f>Pondasi!C2</f>
        <v>2.2.2</v>
      </c>
      <c r="C256" s="382" t="str">
        <f>Pondasi!D2</f>
        <v xml:space="preserve">Struktur Bawah </v>
      </c>
      <c r="D256" s="380"/>
      <c r="E256" s="380"/>
      <c r="F256" s="386"/>
      <c r="H256" s="159"/>
      <c r="I256" s="376"/>
    </row>
    <row r="257" spans="2:9">
      <c r="B257" s="726" t="str">
        <f>Pondasi!C3</f>
        <v>2.2.2.1</v>
      </c>
      <c r="C257" s="727" t="str">
        <f>Pondasi!D3</f>
        <v xml:space="preserve">Fondasi Menerus Batu Belah </v>
      </c>
      <c r="D257" s="655"/>
      <c r="E257" s="655"/>
      <c r="F257" s="639"/>
      <c r="H257" s="607"/>
      <c r="I257" s="376"/>
    </row>
    <row r="258" spans="2:9">
      <c r="B258" s="418" t="str">
        <f>Pondasi!C4</f>
        <v>2.2.2.1.1</v>
      </c>
      <c r="C258" s="370" t="str">
        <f>Pondasi!D4</f>
        <v>Pemasangan 1 m3 batu kosong (anstamping) untuk pondasi gedung</v>
      </c>
      <c r="D258" s="329" t="s">
        <v>42</v>
      </c>
      <c r="E258" s="367">
        <f>VLOOKUP(C258,Pondasi!D2:$J$1146,7,FALSE)</f>
        <v>657500</v>
      </c>
      <c r="F258" s="154"/>
      <c r="H258" s="159"/>
      <c r="I258" s="376"/>
    </row>
    <row r="259" spans="2:9">
      <c r="B259" s="418" t="str">
        <f>Pondasi!C22</f>
        <v>2.2.2.1.2</v>
      </c>
      <c r="C259" s="370" t="str">
        <f>Pondasi!D22</f>
        <v>Pemasangan 1 m3 pondasi batu belah mortar tipe M 17,5 Mpa setara 1SP : 2PP, cara manual</v>
      </c>
      <c r="D259" s="329" t="s">
        <v>42</v>
      </c>
      <c r="E259" s="367">
        <f>VLOOKUP(C259,Pondasi!D3:$J$1146,7,FALSE)</f>
        <v>1149300</v>
      </c>
      <c r="F259" s="154"/>
      <c r="H259" s="159"/>
      <c r="I259" s="376"/>
    </row>
    <row r="260" spans="2:9">
      <c r="B260" s="418" t="str">
        <f>Pondasi!C40</f>
        <v>2.2.2.1.3</v>
      </c>
      <c r="C260" s="370" t="str">
        <f>Pondasi!D40</f>
        <v>Pemasangan 1 m3 pondasi batu belah mortar tipe M 17,5 Mpa (setara 1SP : 2PP), cara semi mekanis</v>
      </c>
      <c r="D260" s="329" t="s">
        <v>42</v>
      </c>
      <c r="E260" s="367">
        <f>VLOOKUP(C260,Pondasi!D4:$J$1146,7,FALSE)</f>
        <v>1098000</v>
      </c>
      <c r="F260" s="154"/>
      <c r="H260" s="159"/>
      <c r="I260" s="376"/>
    </row>
    <row r="261" spans="2:9">
      <c r="B261" s="418" t="str">
        <f>Pondasi!C59</f>
        <v>2.2.2.1.4</v>
      </c>
      <c r="C261" s="370" t="str">
        <f>Pondasi!D59</f>
        <v>Pemasangan 1 m3 pondasi batu belah mortar tipe S 12,5 Mpa (setara 1SP : 3PP), cara manual</v>
      </c>
      <c r="D261" s="329" t="s">
        <v>42</v>
      </c>
      <c r="E261" s="367">
        <f>VLOOKUP(C261,Pondasi!D5:$J$1146,7,FALSE)</f>
        <v>1091500</v>
      </c>
      <c r="F261" s="154"/>
      <c r="H261" s="159"/>
      <c r="I261" s="376"/>
    </row>
    <row r="262" spans="2:9">
      <c r="B262" s="418" t="str">
        <f>Pondasi!C77</f>
        <v>2.2.2.1.5</v>
      </c>
      <c r="C262" s="370" t="str">
        <f>Pondasi!D77</f>
        <v>Pemasangan 1 m3 pondasi batu belah mortar tipe S 12,5 Mpa (setara 1SP : 3PP), cara semi mekanis</v>
      </c>
      <c r="D262" s="329" t="s">
        <v>42</v>
      </c>
      <c r="E262" s="367">
        <f>VLOOKUP(C262,Pondasi!D6:$J$1146,7,FALSE)</f>
        <v>1040100</v>
      </c>
      <c r="F262" s="154"/>
      <c r="H262" s="159"/>
      <c r="I262" s="376"/>
    </row>
    <row r="263" spans="2:9">
      <c r="B263" s="418" t="str">
        <f>Pondasi!C96</f>
        <v>2.2.2.1.6</v>
      </c>
      <c r="C263" s="370" t="str">
        <f>Pondasi!D96</f>
        <v>Pemasangan 1 m3 pondasi batu belah mortar tipe N 5,2 Mpa (setara 1SP : 4PP), cara manual</v>
      </c>
      <c r="D263" s="329" t="s">
        <v>42</v>
      </c>
      <c r="E263" s="367">
        <f>VLOOKUP(C263,Pondasi!D7:$J$1146,7,FALSE)</f>
        <v>1046300</v>
      </c>
      <c r="F263" s="154"/>
      <c r="H263" s="159"/>
      <c r="I263" s="376"/>
    </row>
    <row r="264" spans="2:9">
      <c r="B264" s="418" t="str">
        <f>Pondasi!C114</f>
        <v>2.2.2.1.7</v>
      </c>
      <c r="C264" s="370" t="str">
        <f>Pondasi!D114</f>
        <v>Pemasangan 1 m3 pondasi batu belah mortar tipe N 5,2 Mpa (setara 1SP : 4PP), cara semi mekanis</v>
      </c>
      <c r="D264" s="329" t="s">
        <v>42</v>
      </c>
      <c r="E264" s="367">
        <f>VLOOKUP(C264,Pondasi!D8:$J$1146,7,FALSE)</f>
        <v>994900</v>
      </c>
      <c r="F264" s="154"/>
      <c r="H264" s="159"/>
      <c r="I264" s="376"/>
    </row>
    <row r="265" spans="2:9">
      <c r="B265" s="418" t="str">
        <f>Pondasi!C133</f>
        <v>2.2.2.1.8</v>
      </c>
      <c r="C265" s="370" t="str">
        <f>Pondasi!D133</f>
        <v>Pemasangan 1 m3 pondasi batu belah mortar tipe O 2,4 Mpa (setara 1SP : 5PP), cara manual</v>
      </c>
      <c r="D265" s="329" t="s">
        <v>42</v>
      </c>
      <c r="E265" s="367">
        <f>VLOOKUP(C265,Pondasi!D9:$J$1146,7,FALSE)</f>
        <v>1013500</v>
      </c>
      <c r="F265" s="154"/>
      <c r="H265" s="159"/>
      <c r="I265" s="376"/>
    </row>
    <row r="266" spans="2:9">
      <c r="B266" s="418" t="str">
        <f>Pondasi!C151</f>
        <v>2.2.2.1.9</v>
      </c>
      <c r="C266" s="370" t="str">
        <f>Pondasi!D151</f>
        <v>Pemasangan 1 m3 pondasi batu belah mortar tipe O 2,4 Mpa (setara 1SP : 5PP), cara semi mekanis</v>
      </c>
      <c r="D266" s="329" t="s">
        <v>42</v>
      </c>
      <c r="E266" s="367">
        <f>VLOOKUP(C266,Pondasi!D10:$J$1146,7,FALSE)</f>
        <v>962100</v>
      </c>
      <c r="F266" s="154"/>
      <c r="H266" s="159"/>
      <c r="I266" s="376"/>
    </row>
    <row r="267" spans="2:9">
      <c r="B267" s="418" t="str">
        <f>Pondasi!C171</f>
        <v>2.2.2.1.10</v>
      </c>
      <c r="C267" s="370" t="str">
        <f>Pondasi!D171</f>
        <v>Pemasangan 1 m3 pondasi batu belah campuran 1SP : 6PP, cara manual</v>
      </c>
      <c r="D267" s="329" t="s">
        <v>42</v>
      </c>
      <c r="E267" s="367">
        <f>VLOOKUP(C267,Pondasi!D11:$J$1146,7,FALSE)</f>
        <v>992900</v>
      </c>
      <c r="F267" s="154"/>
      <c r="H267" s="159"/>
      <c r="I267" s="376"/>
    </row>
    <row r="268" spans="2:9">
      <c r="B268" s="418" t="str">
        <f>Pondasi!C190</f>
        <v>2.2.2.2.11</v>
      </c>
      <c r="C268" s="370" t="str">
        <f>Pondasi!D190</f>
        <v>Pemasangan 1 m3 pondasi batu belah campuran 1SP : 6PP, cara semi mekanis</v>
      </c>
      <c r="D268" s="329" t="s">
        <v>42</v>
      </c>
      <c r="E268" s="367">
        <f>VLOOKUP(C268,Pondasi!D12:$J$1146,7,FALSE)</f>
        <v>941500</v>
      </c>
      <c r="F268" s="154"/>
      <c r="H268" s="159"/>
      <c r="I268" s="376"/>
    </row>
    <row r="269" spans="2:9">
      <c r="B269" s="726" t="str">
        <f>Pondasi!C210</f>
        <v>2.2.2.2</v>
      </c>
      <c r="C269" s="727" t="str">
        <f>Pondasi!D210</f>
        <v>Pondasi Sumuran Beton Siklop</v>
      </c>
      <c r="D269" s="655"/>
      <c r="E269" s="655"/>
      <c r="F269" s="639"/>
      <c r="H269" s="607"/>
      <c r="I269" s="376"/>
    </row>
    <row r="270" spans="2:9">
      <c r="B270" s="418" t="str">
        <f>Pondasi!C211</f>
        <v>2.2.2.2.1</v>
      </c>
      <c r="C270" s="370" t="str">
        <f>Pondasi!D211</f>
        <v>Pembuatan 1 m3 pondasi beton siklop, 60% beton fc' 15 MPa : 40% batu belah untuk vol. s.d 200 m3 secara manual</v>
      </c>
      <c r="D270" s="329" t="s">
        <v>42</v>
      </c>
      <c r="E270" s="367">
        <f>VLOOKUP(C270,Pondasi!D13:$J$1157,7,FALSE)</f>
        <v>1012900</v>
      </c>
      <c r="F270" s="154"/>
      <c r="H270" s="607"/>
      <c r="I270" s="376"/>
    </row>
    <row r="271" spans="2:9">
      <c r="B271" s="418" t="str">
        <f>Pondasi!C231</f>
        <v>2.2.2.2.2</v>
      </c>
      <c r="C271" s="370" t="str">
        <f>Pondasi!D231</f>
        <v>Pembuatan 1 m3 pondasi beton siklop, 60% beton fc' 15 MPa : 40% batu belah untuk vol. &gt; 200 m3 secara manual</v>
      </c>
      <c r="D271" s="329" t="s">
        <v>42</v>
      </c>
      <c r="E271" s="367">
        <f>VLOOKUP(C271,Pondasi!D14:$J$1157,7,FALSE)</f>
        <v>1005200</v>
      </c>
      <c r="F271" s="154"/>
      <c r="H271" s="607"/>
      <c r="I271" s="376"/>
    </row>
    <row r="272" spans="2:9">
      <c r="B272" s="418" t="str">
        <f>Pondasi!C251</f>
        <v>2.2.2.2.3</v>
      </c>
      <c r="C272" s="370" t="str">
        <f>Pondasi!D251</f>
        <v>Pembuatan 1 m3 pondasi beton siklop, 60% beton fc' 15 MPa : 40% batu belah untuk vol. &gt; 200 m3 secara semi mekanis</v>
      </c>
      <c r="D272" s="329" t="s">
        <v>42</v>
      </c>
      <c r="E272" s="367">
        <f>VLOOKUP(C272,Pondasi!D15:$J$1157,7,FALSE)</f>
        <v>972300</v>
      </c>
      <c r="F272" s="154"/>
      <c r="H272" s="607"/>
      <c r="I272" s="376"/>
    </row>
    <row r="273" spans="2:9">
      <c r="B273" s="418" t="str">
        <f>Pondasi!C272</f>
        <v>2.2.2.2.4</v>
      </c>
      <c r="C273" s="370" t="str">
        <f>Pondasi!D272</f>
        <v>Pembuatan 1 m3 pondasi beton siklop, 70% beton fc' 15 MPa : 30% batu belah untuk vol. &gt; 200 m3 secara manual</v>
      </c>
      <c r="D273" s="329" t="s">
        <v>42</v>
      </c>
      <c r="E273" s="367">
        <f>VLOOKUP(C273,Pondasi!D16:$J$1157,7,FALSE)</f>
        <v>1081000</v>
      </c>
      <c r="F273" s="154"/>
      <c r="H273" s="607"/>
      <c r="I273" s="376"/>
    </row>
    <row r="274" spans="2:9">
      <c r="B274" s="418" t="str">
        <f>Pondasi!C292</f>
        <v>2.2.2.2.5</v>
      </c>
      <c r="C274" s="370" t="str">
        <f>Pondasi!D292</f>
        <v>Pembuatan 1 m3 pondasi beton siklop, 70% beton fc' 15 MPa : 30% batu belah untuk vol. &gt; 200 m3 secara semi mekanis</v>
      </c>
      <c r="D274" s="329" t="s">
        <v>42</v>
      </c>
      <c r="E274" s="367">
        <f>VLOOKUP(C274,Pondasi!D17:$J$1157,7,FALSE)</f>
        <v>1049700</v>
      </c>
      <c r="F274" s="154"/>
      <c r="H274" s="607"/>
      <c r="I274" s="376"/>
    </row>
    <row r="275" spans="2:9">
      <c r="B275" s="418" t="str">
        <f>Pondasi!C313</f>
        <v>2.2.2.2.6</v>
      </c>
      <c r="C275" s="370" t="str">
        <f>Pondasi!D313</f>
        <v>Pembuatan 1 m3 pondasi sumuran, diameter 100 cm masif</v>
      </c>
      <c r="D275" s="329" t="s">
        <v>42</v>
      </c>
      <c r="E275" s="367">
        <f>VLOOKUP(C275,Pondasi!D18:$J$1157,7,FALSE)</f>
        <v>973100</v>
      </c>
      <c r="F275" s="154"/>
      <c r="H275" s="607"/>
      <c r="I275" s="376"/>
    </row>
    <row r="276" spans="2:9">
      <c r="B276" s="726" t="str">
        <f>Pondasi!C333</f>
        <v xml:space="preserve">2.2.2.3 </v>
      </c>
      <c r="C276" s="727" t="str">
        <f>Pondasi!D333</f>
        <v>Pondasi Strauss Pile dan Bore Pile</v>
      </c>
      <c r="D276" s="655"/>
      <c r="E276" s="655"/>
      <c r="F276" s="639"/>
      <c r="H276" s="607"/>
      <c r="I276" s="376"/>
    </row>
    <row r="277" spans="2:9">
      <c r="B277" s="418" t="str">
        <f>Pondasi!C335</f>
        <v>2.2.2.3.1</v>
      </c>
      <c r="C277" s="370" t="str">
        <f>Pondasi!D335</f>
        <v>Pengeboran 1 m' lubang bored pile φ 20 cm pada pada tanah lunak (manual)</v>
      </c>
      <c r="D277" s="329" t="s">
        <v>114</v>
      </c>
      <c r="E277" s="367">
        <f>VLOOKUP(C277,Pondasi!D19:$J$1163,7,FALSE)</f>
        <v>708600</v>
      </c>
      <c r="F277" s="154"/>
      <c r="H277" s="159"/>
      <c r="I277" s="376"/>
    </row>
    <row r="278" spans="2:9">
      <c r="B278" s="418" t="str">
        <f>Pondasi!C353</f>
        <v>2.2.2.3.2</v>
      </c>
      <c r="C278" s="370" t="str">
        <f>Pondasi!D353</f>
        <v>Pengeboran 1 m' lubang bored pile φ 20 cm pada pada tanah sedang (manual)</v>
      </c>
      <c r="D278" s="329" t="s">
        <v>114</v>
      </c>
      <c r="E278" s="367">
        <f>VLOOKUP(C278,Pondasi!D20:$J$1163,7,FALSE)</f>
        <v>19800</v>
      </c>
      <c r="F278" s="154"/>
      <c r="H278" s="159"/>
      <c r="I278" s="376"/>
    </row>
    <row r="279" spans="2:9">
      <c r="B279" s="418" t="str">
        <f>Pondasi!C369</f>
        <v>2.2.2.3.3</v>
      </c>
      <c r="C279" s="370" t="str">
        <f>Pondasi!D369</f>
        <v>Pengeboran 1 m' lubang bored pile φ 20 cm pada pada tanah keras, sangat padat, dan batuan lunak (manual)</v>
      </c>
      <c r="D279" s="329" t="s">
        <v>114</v>
      </c>
      <c r="E279" s="367">
        <f>VLOOKUP(C279,Pondasi!D21:$J$1163,7,FALSE)</f>
        <v>131800</v>
      </c>
      <c r="F279" s="154"/>
      <c r="H279" s="159"/>
      <c r="I279" s="376"/>
    </row>
    <row r="280" spans="2:9">
      <c r="B280" s="418" t="str">
        <f>Pondasi!C385</f>
        <v>2.2.2.3.4</v>
      </c>
      <c r="C280" s="370" t="str">
        <f>Pondasi!D385</f>
        <v>Pengeboran 1 m' lubang bored pile φ 20 cm pada tanah berbatu (manual)</v>
      </c>
      <c r="D280" s="329" t="s">
        <v>114</v>
      </c>
      <c r="E280" s="367">
        <f>VLOOKUP(C280,Pondasi!D22:$J$1163,7,FALSE)</f>
        <v>198000</v>
      </c>
      <c r="F280" s="154"/>
      <c r="H280" s="159"/>
      <c r="I280" s="376"/>
    </row>
    <row r="281" spans="2:9">
      <c r="B281" s="418" t="str">
        <f>Pondasi!C401</f>
        <v>2.2.2.3.5</v>
      </c>
      <c r="C281" s="370" t="str">
        <f>Pondasi!D401</f>
        <v>Pengeboran 1 m' lubang bored pile φ 30 cm pada tanah lunak (manual)</v>
      </c>
      <c r="D281" s="329" t="s">
        <v>114</v>
      </c>
      <c r="E281" s="367">
        <f>VLOOKUP(C281,Pondasi!D23:$J$1163,7,FALSE)</f>
        <v>1576500</v>
      </c>
      <c r="F281" s="154"/>
      <c r="H281" s="159"/>
      <c r="I281" s="376"/>
    </row>
    <row r="282" spans="2:9">
      <c r="B282" s="418" t="str">
        <f>Pondasi!C419</f>
        <v>2.2.2.3.6</v>
      </c>
      <c r="C282" s="370" t="str">
        <f>Pondasi!D419</f>
        <v>Pengeboran 1 m' lubang bored pile φ 30 cm pada tanah sedang (manual)</v>
      </c>
      <c r="D282" s="329" t="s">
        <v>114</v>
      </c>
      <c r="E282" s="367">
        <f>VLOOKUP(C282,Pondasi!D24:$J$1163,7,FALSE)</f>
        <v>49100</v>
      </c>
      <c r="F282" s="154"/>
      <c r="H282" s="159"/>
      <c r="I282" s="376"/>
    </row>
    <row r="283" spans="2:9">
      <c r="B283" s="418" t="str">
        <f>Pondasi!C435</f>
        <v>2.2.2.3.7</v>
      </c>
      <c r="C283" s="370" t="str">
        <f>Pondasi!D435</f>
        <v>Pengeboran 1 m' lubang bored pile φ 30 cm pada pada tanah keras, sangat padat, dan batuan lunak (manual)</v>
      </c>
      <c r="D283" s="329" t="s">
        <v>114</v>
      </c>
      <c r="E283" s="367">
        <f>VLOOKUP(C283,Pondasi!D25:$J$1163,7,FALSE)</f>
        <v>297000</v>
      </c>
      <c r="F283" s="154"/>
      <c r="H283" s="159"/>
      <c r="I283" s="376"/>
    </row>
    <row r="284" spans="2:9">
      <c r="B284" s="418" t="str">
        <f>Pondasi!C451</f>
        <v>2.2.2.3.8</v>
      </c>
      <c r="C284" s="370" t="str">
        <f>Pondasi!D451</f>
        <v>Pengeboran 1 m' lubang bored pile φ 30 cm pada tanah berbatu (manual)</v>
      </c>
      <c r="D284" s="329" t="s">
        <v>114</v>
      </c>
      <c r="E284" s="367">
        <f>VLOOKUP(C284,Pondasi!D26:$J$1163,7,FALSE)</f>
        <v>445400</v>
      </c>
      <c r="F284" s="154"/>
      <c r="H284" s="159"/>
      <c r="I284" s="376"/>
    </row>
    <row r="285" spans="2:9">
      <c r="B285" s="418" t="str">
        <f>Pondasi!C467</f>
        <v>2.2.2.3.9</v>
      </c>
      <c r="C285" s="370" t="str">
        <f>Pondasi!D467</f>
        <v>Pengeboran 1 m' lubang bored pile φ 40 cm pada tanah lunak (manual)</v>
      </c>
      <c r="D285" s="329" t="s">
        <v>114</v>
      </c>
      <c r="E285" s="367">
        <f>VLOOKUP(C285,Pondasi!D27:$J$1163,7,FALSE)</f>
        <v>2811700</v>
      </c>
      <c r="F285" s="154"/>
      <c r="H285" s="159"/>
      <c r="I285" s="376"/>
    </row>
    <row r="286" spans="2:9">
      <c r="B286" s="418" t="str">
        <f>Pondasi!C485</f>
        <v>2.2.2.3.10</v>
      </c>
      <c r="C286" s="370" t="str">
        <f>Pondasi!D485</f>
        <v>Pengeboran 1 m' lubang bored pile φ 40 cm pada tanah sedang (manual)</v>
      </c>
      <c r="D286" s="329" t="s">
        <v>114</v>
      </c>
      <c r="E286" s="367">
        <f>VLOOKUP(C286,Pondasi!D28:$J$1163,7,FALSE)</f>
        <v>96800</v>
      </c>
      <c r="F286" s="154"/>
      <c r="H286" s="159"/>
      <c r="I286" s="376"/>
    </row>
    <row r="287" spans="2:9">
      <c r="B287" s="418" t="str">
        <f>Pondasi!C501</f>
        <v>2.2.2.3.11</v>
      </c>
      <c r="C287" s="370" t="str">
        <f>Pondasi!D501</f>
        <v>Pengeboran 1 m' lubang bored pile φ 40 cm pada pada tanah keras, sangat padat, dan batuan lunak (manual)</v>
      </c>
      <c r="D287" s="329" t="s">
        <v>114</v>
      </c>
      <c r="E287" s="367">
        <f>VLOOKUP(C287,Pondasi!D29:$J$1163,7,FALSE)</f>
        <v>432300</v>
      </c>
      <c r="F287" s="154"/>
      <c r="H287" s="159"/>
      <c r="I287" s="376"/>
    </row>
    <row r="288" spans="2:9">
      <c r="B288" s="418" t="str">
        <f>Pondasi!C517</f>
        <v>2.2.2.3.12</v>
      </c>
      <c r="C288" s="370" t="str">
        <f>Pondasi!D517</f>
        <v>Pengeboran 1 m' lubang bored pile φ 40 cm pada tanah berbatu (manual)</v>
      </c>
      <c r="D288" s="329" t="s">
        <v>114</v>
      </c>
      <c r="E288" s="367">
        <f>VLOOKUP(C288,Pondasi!D30:$J$1163,7,FALSE)</f>
        <v>648600</v>
      </c>
      <c r="F288" s="154"/>
      <c r="H288" s="159"/>
      <c r="I288" s="376"/>
    </row>
    <row r="289" spans="2:9">
      <c r="B289" s="418" t="str">
        <f>Pondasi!C533</f>
        <v>2.2.2.3.13</v>
      </c>
      <c r="C289" s="370" t="str">
        <f>Pondasi!D533</f>
        <v>Pengeboran 1 m' lubang bored pile φ 50 cm pada tanah lunak (manual)</v>
      </c>
      <c r="D289" s="329" t="s">
        <v>114</v>
      </c>
      <c r="E289" s="367">
        <f>VLOOKUP(C289,Pondasi!D31:$J$1163,7,FALSE)</f>
        <v>4420400</v>
      </c>
      <c r="F289" s="154"/>
      <c r="H289" s="159"/>
      <c r="I289" s="376"/>
    </row>
    <row r="290" spans="2:9">
      <c r="B290" s="418" t="str">
        <f>Pondasi!C551</f>
        <v>2.2.2.3.14</v>
      </c>
      <c r="C290" s="370" t="str">
        <f>Pondasi!D551</f>
        <v>Pengeboran 1 m' lubang bored pile φ 50 cm pada tanah sedang (manual)</v>
      </c>
      <c r="D290" s="329" t="s">
        <v>114</v>
      </c>
      <c r="E290" s="367">
        <f>VLOOKUP(C290,Pondasi!D32:$J$1163,7,FALSE)</f>
        <v>167600</v>
      </c>
      <c r="F290" s="154"/>
      <c r="H290" s="159"/>
      <c r="I290" s="376"/>
    </row>
    <row r="291" spans="2:9">
      <c r="B291" s="418" t="str">
        <f>Pondasi!C567</f>
        <v>2.2.2.3.15</v>
      </c>
      <c r="C291" s="370" t="str">
        <f>Pondasi!D567</f>
        <v>Pengeboran 1 m' lubang bored pile φ 50 cm pada pada tanah keras, sangat padat, dan batuan lunak (manual)</v>
      </c>
      <c r="D291" s="329" t="s">
        <v>114</v>
      </c>
      <c r="E291" s="367">
        <f>VLOOKUP(C291,Pondasi!D33:$J$1163,7,FALSE)</f>
        <v>1118300</v>
      </c>
      <c r="F291" s="154"/>
      <c r="H291" s="159"/>
      <c r="I291" s="376"/>
    </row>
    <row r="292" spans="2:9">
      <c r="B292" s="418" t="str">
        <f>Pondasi!C583</f>
        <v>2.2.2.3.16</v>
      </c>
      <c r="C292" s="370" t="str">
        <f>Pondasi!D583</f>
        <v>Pengeboran 1 m' lubang bored pile φ 50 cm pada tanah berbatu (manual)</v>
      </c>
      <c r="D292" s="329" t="s">
        <v>114</v>
      </c>
      <c r="E292" s="367">
        <f>VLOOKUP(C292,Pondasi!D34:$J$1163,7,FALSE)</f>
        <v>1677400</v>
      </c>
      <c r="F292" s="154"/>
      <c r="H292" s="159"/>
      <c r="I292" s="376"/>
    </row>
    <row r="293" spans="2:9">
      <c r="B293" s="418" t="str">
        <f>Pondasi!C600</f>
        <v>2.2.2.3.17</v>
      </c>
      <c r="C293" s="370" t="str">
        <f>Pondasi!D600</f>
        <v xml:space="preserve">Pengeboran 1 m' lubang bored pile φ 60 cm (mekanis) untuk  bangunan gedung </v>
      </c>
      <c r="D293" s="329" t="s">
        <v>114</v>
      </c>
      <c r="E293" s="367">
        <f>VLOOKUP(C293,Pondasi!D35:$J$1163,7,FALSE)</f>
        <v>139900</v>
      </c>
      <c r="F293" s="154"/>
      <c r="H293" s="159"/>
      <c r="I293" s="376"/>
    </row>
    <row r="294" spans="2:9">
      <c r="B294" s="418" t="str">
        <f>Pondasi!C616</f>
        <v>2.2.2.3.18</v>
      </c>
      <c r="C294" s="370" t="str">
        <f>Pondasi!D616</f>
        <v xml:space="preserve">Pengeboran 1 m' lubang bored pile φ 80 cm (mekanis) untuk  bangunan gedung </v>
      </c>
      <c r="D294" s="329" t="s">
        <v>114</v>
      </c>
      <c r="E294" s="367">
        <f>VLOOKUP(C294,Pondasi!D36:$J$1163,7,FALSE)</f>
        <v>153800</v>
      </c>
      <c r="F294" s="154"/>
      <c r="H294" s="159"/>
      <c r="I294" s="376"/>
    </row>
    <row r="295" spans="2:9">
      <c r="B295" s="418" t="str">
        <f>Pondasi!C632</f>
        <v>2.2.2.3.19</v>
      </c>
      <c r="C295" s="370" t="str">
        <f>Pondasi!D632</f>
        <v xml:space="preserve">Pengeboran 1 m' lubang bored pile φ 100 cm (mekanis) untuk  bangunan gedung </v>
      </c>
      <c r="D295" s="329" t="s">
        <v>114</v>
      </c>
      <c r="E295" s="367">
        <f>VLOOKUP(C295,Pondasi!D37:$J$1163,7,FALSE)</f>
        <v>168000</v>
      </c>
      <c r="F295" s="154"/>
      <c r="H295" s="159"/>
      <c r="I295" s="376"/>
    </row>
    <row r="296" spans="2:9">
      <c r="B296" s="418" t="str">
        <f>Pondasi!C648</f>
        <v>2.2.2.3.20</v>
      </c>
      <c r="C296" s="370" t="str">
        <f>Pondasi!D648</f>
        <v xml:space="preserve">Pengeboran 1 m' lubang bored pile φ 120 cm (mekanis) untuk  bangunan gedung </v>
      </c>
      <c r="D296" s="329" t="s">
        <v>114</v>
      </c>
      <c r="E296" s="367">
        <f>VLOOKUP(C296,Pondasi!D38:$J$1163,7,FALSE)</f>
        <v>208900</v>
      </c>
      <c r="F296" s="154"/>
      <c r="H296" s="159"/>
      <c r="I296" s="376"/>
    </row>
    <row r="297" spans="2:9">
      <c r="B297" s="726" t="str">
        <f>Pondasi!C665</f>
        <v>2.2.2.4</v>
      </c>
      <c r="C297" s="727" t="str">
        <f>Pondasi!D665</f>
        <v xml:space="preserve">Pondasi Tiang Pancang </v>
      </c>
      <c r="D297" s="655"/>
      <c r="E297" s="655"/>
      <c r="F297" s="639"/>
      <c r="H297" s="607"/>
      <c r="I297" s="376"/>
    </row>
    <row r="298" spans="2:9">
      <c r="B298" s="418" t="str">
        <f>Pondasi!C666</f>
        <v>2.2.2.4.1</v>
      </c>
      <c r="C298" s="370" t="str">
        <f>Pondasi!D666</f>
        <v xml:space="preserve">Per m' penetrasi Tiang Beton ∆  28 cm secara mekanis </v>
      </c>
      <c r="D298" s="329" t="s">
        <v>114</v>
      </c>
      <c r="E298" s="367">
        <f>VLOOKUP(C298,Pondasi!D40:$J$1184,7,FALSE)</f>
        <v>89500</v>
      </c>
      <c r="F298" s="154"/>
      <c r="H298" s="159"/>
      <c r="I298" s="376"/>
    </row>
    <row r="299" spans="2:9">
      <c r="B299" s="418" t="str">
        <f>Pondasi!C687</f>
        <v>2.2.2.4.2</v>
      </c>
      <c r="C299" s="370" t="str">
        <f>Pondasi!D687</f>
        <v xml:space="preserve">Per m' penetrasi Tiang Beton ∆  32 cm secara mekanis </v>
      </c>
      <c r="D299" s="329" t="s">
        <v>114</v>
      </c>
      <c r="E299" s="367">
        <f>VLOOKUP(C299,Pondasi!D41:$J$1184,7,FALSE)</f>
        <v>92300</v>
      </c>
      <c r="F299" s="154"/>
      <c r="H299" s="159"/>
      <c r="I299" s="376"/>
    </row>
    <row r="300" spans="2:9">
      <c r="B300" s="418" t="str">
        <f>Pondasi!C707</f>
        <v>2.2.2.4.3</v>
      </c>
      <c r="C300" s="370" t="str">
        <f>Pondasi!D707</f>
        <v xml:space="preserve">Per m' penetrasi Tiang Beton persegi 20cm x 20 cm secara mekanis </v>
      </c>
      <c r="D300" s="329" t="s">
        <v>114</v>
      </c>
      <c r="E300" s="367">
        <f>VLOOKUP(C300,Pondasi!D42:$J$1184,7,FALSE)</f>
        <v>102000</v>
      </c>
      <c r="F300" s="154"/>
      <c r="H300" s="159"/>
      <c r="I300" s="376"/>
    </row>
    <row r="301" spans="2:9">
      <c r="B301" s="418" t="str">
        <f>Pondasi!C726</f>
        <v>2.2.2.4.4</v>
      </c>
      <c r="C301" s="370" t="str">
        <f>Pondasi!D726</f>
        <v xml:space="preserve">Per m' penetrasi Tiang Beton persegi 25 cm x 25 cm secara mekanis </v>
      </c>
      <c r="D301" s="329" t="s">
        <v>114</v>
      </c>
      <c r="E301" s="367">
        <f>VLOOKUP(C301,Pondasi!D43:$J$1184,7,FALSE)</f>
        <v>106300</v>
      </c>
      <c r="F301" s="154"/>
      <c r="H301" s="159"/>
      <c r="I301" s="376"/>
    </row>
    <row r="302" spans="2:9">
      <c r="B302" s="418" t="str">
        <f>Pondasi!C746</f>
        <v>2.2.2.4.5</v>
      </c>
      <c r="C302" s="370" t="str">
        <f>Pondasi!D746</f>
        <v xml:space="preserve">Per m' penetrasi Tiang Beton persegi 30 cm x 30 cm secara mekanis </v>
      </c>
      <c r="D302" s="329" t="s">
        <v>114</v>
      </c>
      <c r="E302" s="367">
        <f>VLOOKUP(C302,Pondasi!D44:$J$1184,7,FALSE)</f>
        <v>109000</v>
      </c>
      <c r="F302" s="154"/>
      <c r="H302" s="159"/>
      <c r="I302" s="376"/>
    </row>
    <row r="303" spans="2:9">
      <c r="B303" s="418" t="str">
        <f>Pondasi!C766</f>
        <v>2.2.2.4.6</v>
      </c>
      <c r="C303" s="370" t="str">
        <f>Pondasi!D766</f>
        <v xml:space="preserve">Per m' penetrasi Tiang Beton persegi 35 cm x 35 cm secara mekanis </v>
      </c>
      <c r="D303" s="329" t="s">
        <v>114</v>
      </c>
      <c r="E303" s="367">
        <f>VLOOKUP(C303,Pondasi!D45:$J$1184,7,FALSE)</f>
        <v>109600</v>
      </c>
      <c r="F303" s="154"/>
      <c r="H303" s="159"/>
      <c r="I303" s="376"/>
    </row>
    <row r="304" spans="2:9">
      <c r="B304" s="418" t="str">
        <f>Pondasi!C786</f>
        <v>2.2.2.4.7</v>
      </c>
      <c r="C304" s="370" t="str">
        <f>Pondasi!D786</f>
        <v xml:space="preserve">Per m' penetrasi Tiang Beton persegi 40 cm x 40 cm secara mekanis </v>
      </c>
      <c r="D304" s="329" t="s">
        <v>114</v>
      </c>
      <c r="E304" s="367">
        <f>VLOOKUP(C304,Pondasi!D46:$J$1184,7,FALSE)</f>
        <v>113700</v>
      </c>
      <c r="F304" s="154"/>
      <c r="H304" s="159"/>
      <c r="I304" s="376"/>
    </row>
    <row r="305" spans="2:9">
      <c r="B305" s="418" t="str">
        <f>Pondasi!C807</f>
        <v>2.2.2.4.8</v>
      </c>
      <c r="C305" s="370" t="str">
        <f>Pondasi!D807</f>
        <v xml:space="preserve">Per m' penetrasi Tiang Beton persegi 45 cm x 45 cm secara mekanis </v>
      </c>
      <c r="D305" s="329" t="s">
        <v>114</v>
      </c>
      <c r="E305" s="367">
        <f>VLOOKUP(C305,Pondasi!D47:$J$1184,7,FALSE)</f>
        <v>117900</v>
      </c>
      <c r="F305" s="154"/>
      <c r="H305" s="159"/>
      <c r="I305" s="376"/>
    </row>
    <row r="306" spans="2:9">
      <c r="B306" s="418" t="str">
        <f>Pondasi!C827</f>
        <v>2.2.2.4.9</v>
      </c>
      <c r="C306" s="370" t="str">
        <f>Pondasi!D827</f>
        <v xml:space="preserve">Per m' penetrasi Tiang Beton persegi 50 cm x 50 cm secara mekanis </v>
      </c>
      <c r="D306" s="329" t="s">
        <v>114</v>
      </c>
      <c r="E306" s="367">
        <f>VLOOKUP(C306,Pondasi!D48:$J$1184,7,FALSE)</f>
        <v>118400</v>
      </c>
      <c r="F306" s="154"/>
      <c r="H306" s="159"/>
      <c r="I306" s="376"/>
    </row>
    <row r="307" spans="2:9">
      <c r="B307" s="418" t="str">
        <f>Pondasi!C847</f>
        <v>2.2.2.4.10</v>
      </c>
      <c r="C307" s="370" t="str">
        <f>Pondasi!D847</f>
        <v xml:space="preserve">Per m' penetrasi Spun Pile Diameter 30 cm secara mekanis </v>
      </c>
      <c r="D307" s="329" t="s">
        <v>114</v>
      </c>
      <c r="E307" s="367">
        <f>VLOOKUP(C307,Pondasi!D49:$J$1184,7,FALSE)</f>
        <v>103800</v>
      </c>
      <c r="F307" s="154"/>
      <c r="H307" s="159"/>
      <c r="I307" s="376"/>
    </row>
    <row r="308" spans="2:9">
      <c r="B308" s="418" t="str">
        <f>Pondasi!C867</f>
        <v>2.2.2.4.11</v>
      </c>
      <c r="C308" s="370" t="str">
        <f>Pondasi!D867</f>
        <v xml:space="preserve">Per m' penetrasi Spun Pile Diameter 35 cm secara mekanis </v>
      </c>
      <c r="D308" s="329" t="s">
        <v>114</v>
      </c>
      <c r="E308" s="367">
        <f>VLOOKUP(C308,Pondasi!D50:$J$1184,7,FALSE)</f>
        <v>104300</v>
      </c>
      <c r="F308" s="154"/>
      <c r="H308" s="159"/>
      <c r="I308" s="376"/>
    </row>
    <row r="309" spans="2:9">
      <c r="B309" s="418" t="str">
        <f>Pondasi!C886</f>
        <v>2.2.2.4.12</v>
      </c>
      <c r="C309" s="370" t="str">
        <f>Pondasi!D886</f>
        <v xml:space="preserve">Per m' penetrasi Spun Pile Diameter 40 cm secara mekanis </v>
      </c>
      <c r="D309" s="329" t="s">
        <v>114</v>
      </c>
      <c r="E309" s="367">
        <f>VLOOKUP(C309,Pondasi!D51:$J$1184,7,FALSE)</f>
        <v>110400</v>
      </c>
      <c r="F309" s="154"/>
      <c r="H309" s="159"/>
      <c r="I309" s="376"/>
    </row>
    <row r="310" spans="2:9">
      <c r="B310" s="418" t="str">
        <f>Pondasi!C905</f>
        <v>2.2.2.4.13</v>
      </c>
      <c r="C310" s="370" t="str">
        <f>Pondasi!D905</f>
        <v xml:space="preserve">Per m' penetrasi Spun Pile Diameter 45 cm secara mekanis </v>
      </c>
      <c r="D310" s="329" t="s">
        <v>114</v>
      </c>
      <c r="E310" s="367">
        <f>VLOOKUP(C310,Pondasi!D52:$J$1184,7,FALSE)</f>
        <v>114600</v>
      </c>
      <c r="F310" s="154"/>
      <c r="H310" s="159"/>
      <c r="I310" s="376"/>
    </row>
    <row r="311" spans="2:9">
      <c r="B311" s="418" t="str">
        <f>Pondasi!C924</f>
        <v>2.2.2.4.14</v>
      </c>
      <c r="C311" s="370" t="str">
        <f>Pondasi!D924</f>
        <v xml:space="preserve">Per m' penetrasi Spun Pile Diameter 50 cm secara mekanis </v>
      </c>
      <c r="D311" s="329" t="s">
        <v>114</v>
      </c>
      <c r="E311" s="367">
        <f>VLOOKUP(C311,Pondasi!D53:$J$1184,7,FALSE)</f>
        <v>115200</v>
      </c>
      <c r="F311" s="154"/>
      <c r="H311" s="159"/>
      <c r="I311" s="376"/>
    </row>
    <row r="312" spans="2:9">
      <c r="B312" s="418" t="str">
        <f>Pondasi!C944</f>
        <v>2.2.2.4.15</v>
      </c>
      <c r="C312" s="370" t="str">
        <f>Pondasi!D944</f>
        <v xml:space="preserve">Per m' penetrasi Spun Pile Diameter 60 cm secara mekanis </v>
      </c>
      <c r="D312" s="329" t="s">
        <v>114</v>
      </c>
      <c r="E312" s="367">
        <f>VLOOKUP(C312,Pondasi!D54:$J$1184,7,FALSE)</f>
        <v>116100</v>
      </c>
      <c r="F312" s="154"/>
      <c r="H312" s="159"/>
      <c r="I312" s="376"/>
    </row>
    <row r="313" spans="2:9">
      <c r="B313" s="418" t="str">
        <f>Pondasi!C964</f>
        <v>2.2.2.4.16</v>
      </c>
      <c r="C313" s="370" t="str">
        <f>Pondasi!D964</f>
        <v>Per m' Pengelasan Tiang Beton tebal 5 mm</v>
      </c>
      <c r="D313" s="329" t="s">
        <v>114</v>
      </c>
      <c r="E313" s="367">
        <f>VLOOKUP(C313,Pondasi!D55:$J$1184,7,FALSE)</f>
        <v>12600</v>
      </c>
      <c r="F313" s="154"/>
      <c r="H313" s="159"/>
      <c r="I313" s="376"/>
    </row>
    <row r="314" spans="2:9">
      <c r="B314" s="418" t="str">
        <f>Pondasi!C982</f>
        <v>2.2.2.4.17</v>
      </c>
      <c r="C314" s="370" t="str">
        <f>Pondasi!D982</f>
        <v>Per m' Pengelasan Tiang Beton tebal 6 mm</v>
      </c>
      <c r="D314" s="329" t="s">
        <v>114</v>
      </c>
      <c r="E314" s="367">
        <f>VLOOKUP(C314,Pondasi!D56:$J$1184,7,FALSE)</f>
        <v>17500</v>
      </c>
      <c r="F314" s="154"/>
      <c r="H314" s="159"/>
      <c r="I314" s="376"/>
    </row>
    <row r="315" spans="2:9">
      <c r="B315" s="418" t="str">
        <f>Pondasi!C1001</f>
        <v>2.2.2.4.18</v>
      </c>
      <c r="C315" s="370" t="str">
        <f>Pondasi!D1001</f>
        <v>Per m' Pengelasan Tiang Beton tebal 8 mm</v>
      </c>
      <c r="D315" s="329" t="s">
        <v>114</v>
      </c>
      <c r="E315" s="367">
        <f>VLOOKUP(C315,Pondasi!D57:$J$1184,7,FALSE)</f>
        <v>30600</v>
      </c>
      <c r="F315" s="154"/>
      <c r="H315" s="159"/>
      <c r="I315" s="376"/>
    </row>
    <row r="316" spans="2:9">
      <c r="B316" s="418" t="str">
        <f>Pondasi!C1020</f>
        <v>2.2.2.4.19</v>
      </c>
      <c r="C316" s="370" t="str">
        <f>Pondasi!D1020</f>
        <v>Per m' Pengelasan Tiang Beton tebal 10 mm</v>
      </c>
      <c r="D316" s="329" t="s">
        <v>114</v>
      </c>
      <c r="E316" s="367">
        <f>VLOOKUP(C316,Pondasi!D58:$J$1184,7,FALSE)</f>
        <v>47500</v>
      </c>
      <c r="F316" s="154"/>
      <c r="H316" s="159"/>
      <c r="I316" s="376"/>
    </row>
    <row r="317" spans="2:9">
      <c r="B317" s="726" t="str">
        <f>Pondasi!C1037</f>
        <v>2.2.2.5</v>
      </c>
      <c r="C317" s="727" t="str">
        <f>Pondasi!D1037</f>
        <v xml:space="preserve">Concrete Sheet Pile </v>
      </c>
      <c r="D317" s="655"/>
      <c r="E317" s="655"/>
      <c r="F317" s="639"/>
      <c r="H317" s="607"/>
      <c r="I317" s="376"/>
    </row>
    <row r="318" spans="2:9">
      <c r="B318" s="418" t="str">
        <f>Pondasi!C1039</f>
        <v>2.2.2.5.1</v>
      </c>
      <c r="C318" s="370" t="str">
        <f>Pondasi!D1039</f>
        <v>Per m' penetrasi turap beton pre-cast 12 x 30 cm , pjg -4 m; berat 100 kg/m'</v>
      </c>
      <c r="D318" s="329" t="s">
        <v>114</v>
      </c>
      <c r="E318" s="367">
        <f>VLOOKUP(C318,Pondasi!D60:J1204,7,FALSE)</f>
        <v>47500</v>
      </c>
      <c r="F318" s="154"/>
      <c r="H318" s="159"/>
      <c r="I318" s="376"/>
    </row>
    <row r="319" spans="2:9">
      <c r="B319" s="418" t="str">
        <f>Pondasi!C1058</f>
        <v>2.2.2.5.2</v>
      </c>
      <c r="C319" s="370" t="str">
        <f>Pondasi!D1058</f>
        <v>Per m' penetrasi turap beton pre-cast 15 x 40 cm , pjg -4 m; berat 150 kg/m'</v>
      </c>
      <c r="D319" s="329" t="s">
        <v>114</v>
      </c>
      <c r="E319" s="367">
        <f>VLOOKUP(C319,Pondasi!D61:J1205,7,FALSE)</f>
        <v>59000</v>
      </c>
      <c r="F319" s="154"/>
      <c r="H319" s="159"/>
      <c r="I319" s="376"/>
    </row>
    <row r="320" spans="2:9">
      <c r="B320" s="418" t="str">
        <f>Pondasi!C1076</f>
        <v>2.2.2.5.3</v>
      </c>
      <c r="C320" s="370" t="str">
        <f>Pondasi!D1076</f>
        <v>Per m' penetrasi turap beton pre-cast 22 x 50 cm , pjg -4 m; berat 275 kg/m'</v>
      </c>
      <c r="D320" s="329" t="s">
        <v>114</v>
      </c>
      <c r="E320" s="367">
        <f>VLOOKUP(C320,Pondasi!D62:J1206,7,FALSE)</f>
        <v>78700</v>
      </c>
      <c r="F320" s="154"/>
      <c r="H320" s="159"/>
      <c r="I320" s="376"/>
    </row>
    <row r="321" spans="2:9">
      <c r="B321" s="418" t="str">
        <f>Pondasi!C1094</f>
        <v>2.2.2.5.4</v>
      </c>
      <c r="C321" s="370" t="str">
        <f>Pondasi!D1094</f>
        <v>Per m' penetrasi turap beton pre-cast 32 x 50 cm , pjg -4 m; berat 400 kg/m'</v>
      </c>
      <c r="D321" s="329" t="s">
        <v>114</v>
      </c>
      <c r="E321" s="367">
        <f>VLOOKUP(C321,Pondasi!D63:J1207,7,FALSE)</f>
        <v>81900</v>
      </c>
      <c r="F321" s="154"/>
      <c r="H321" s="159"/>
      <c r="I321" s="376"/>
    </row>
    <row r="322" spans="2:9">
      <c r="B322" s="418" t="str">
        <f>Pondasi!C1112</f>
        <v>2.2.2.5.5</v>
      </c>
      <c r="C322" s="370" t="str">
        <f>Pondasi!D1112</f>
        <v>Per m' penetrasi turap beton tulang  pre-cast W-400; ebar 1,0 m; pjg -4 m; berat 350 kg/m'</v>
      </c>
      <c r="D322" s="329" t="s">
        <v>114</v>
      </c>
      <c r="E322" s="367">
        <f>VLOOKUP(C322,Pondasi!D64:J1208,7,FALSE)</f>
        <v>100900</v>
      </c>
      <c r="F322" s="154"/>
      <c r="H322" s="159"/>
      <c r="I322" s="376"/>
    </row>
    <row r="323" spans="2:9">
      <c r="B323" s="418" t="str">
        <f>Pondasi!C1130</f>
        <v>2.2.2.5.6</v>
      </c>
      <c r="C323" s="370" t="str">
        <f>Pondasi!D1130</f>
        <v>Per m' penetrasi turap beton tulang  pre-cast W-600; lebar 1,0 m; pjg -4 m; berat 375 kg/m' (untuk bangunan gedung)</v>
      </c>
      <c r="D323" s="329" t="s">
        <v>114</v>
      </c>
      <c r="E323" s="367">
        <f>VLOOKUP(C323,Pondasi!D65:J1209,7,FALSE)</f>
        <v>109500</v>
      </c>
      <c r="F323" s="154"/>
      <c r="H323" s="159"/>
      <c r="I323" s="376"/>
    </row>
    <row r="324" spans="2:9">
      <c r="B324" s="417" t="str">
        <f>BAJA!C2</f>
        <v>2.3</v>
      </c>
      <c r="C324" s="382" t="str">
        <f>BAJA!D2</f>
        <v xml:space="preserve">PEKERJAAN STRUKTUR BAJA </v>
      </c>
      <c r="D324" s="380"/>
      <c r="E324" s="380"/>
      <c r="F324" s="386"/>
      <c r="H324" s="159"/>
      <c r="I324" s="376"/>
    </row>
    <row r="325" spans="2:9">
      <c r="B325" s="726" t="str">
        <f>BAJA!C3</f>
        <v>2.23.1</v>
      </c>
      <c r="C325" s="727" t="str">
        <f>BAJA!D3</f>
        <v xml:space="preserve">Struktur Atas </v>
      </c>
      <c r="D325" s="655"/>
      <c r="E325" s="655"/>
      <c r="F325" s="639"/>
      <c r="H325" s="607"/>
      <c r="I325" s="376"/>
    </row>
    <row r="326" spans="2:9">
      <c r="B326" s="418" t="str">
        <f>BAJA!C4</f>
        <v>2.3.1.1</v>
      </c>
      <c r="C326" s="370" t="str">
        <f>BAJA!D4</f>
        <v xml:space="preserve">1 kg Pabrikasi dan Ereksi Baja Profil </v>
      </c>
      <c r="D326" s="329" t="s">
        <v>1046</v>
      </c>
      <c r="E326" s="367">
        <f>VLOOKUP(C326,BAJA!D2:J118,7,FALSE)</f>
        <v>55900</v>
      </c>
      <c r="F326" s="154"/>
      <c r="H326" s="159"/>
      <c r="I326" s="376"/>
    </row>
    <row r="327" spans="2:9">
      <c r="B327" s="418" t="str">
        <f>BAJA!C25</f>
        <v>2.3.1.2</v>
      </c>
      <c r="C327" s="370" t="str">
        <f>BAJA!D25</f>
        <v>1 kg Pemasangan angkur</v>
      </c>
      <c r="D327" s="329" t="s">
        <v>1046</v>
      </c>
      <c r="E327" s="367">
        <f>VLOOKUP(C327,BAJA!D3:J119,7,FALSE)</f>
        <v>30300</v>
      </c>
      <c r="F327" s="154"/>
      <c r="H327" s="159"/>
      <c r="I327" s="376"/>
    </row>
    <row r="328" spans="2:9">
      <c r="B328" s="418" t="str">
        <f>BAJA!C43</f>
        <v>2.3.1.3</v>
      </c>
      <c r="C328" s="370" t="str">
        <f>BAJA!D43</f>
        <v>1 kg Pemasangan baut</v>
      </c>
      <c r="D328" s="329" t="s">
        <v>1046</v>
      </c>
      <c r="E328" s="367">
        <f>VLOOKUP(C328,BAJA!D4:J120,7,FALSE)</f>
        <v>29200</v>
      </c>
      <c r="F328" s="154"/>
      <c r="H328" s="159"/>
      <c r="I328" s="376"/>
    </row>
    <row r="329" spans="2:9">
      <c r="B329" s="418" t="str">
        <f>BAJA!C62</f>
        <v>2.3.1.4</v>
      </c>
      <c r="C329" s="370" t="str">
        <f>BAJA!D62</f>
        <v xml:space="preserve">1 kg pekerjaan  baja pelat secara semi mekanis </v>
      </c>
      <c r="D329" s="329" t="s">
        <v>1046</v>
      </c>
      <c r="E329" s="367">
        <f>VLOOKUP(C329,BAJA!D5:J121,7,FALSE)</f>
        <v>44500</v>
      </c>
      <c r="F329" s="154"/>
      <c r="H329" s="159"/>
      <c r="I329" s="376"/>
    </row>
    <row r="330" spans="2:9">
      <c r="B330" s="418" t="str">
        <f>BAJA!C82</f>
        <v>2.3.1.5</v>
      </c>
      <c r="C330" s="370" t="str">
        <f>BAJA!D82</f>
        <v>1 kg pekerjaan  baja profil siku dengan pengelasan secara semi mekanis</v>
      </c>
      <c r="D330" s="329" t="s">
        <v>1046</v>
      </c>
      <c r="E330" s="367">
        <f>VLOOKUP(C330,BAJA!D6:J122,7,FALSE)</f>
        <v>32500</v>
      </c>
      <c r="F330" s="154"/>
      <c r="H330" s="159"/>
      <c r="I330" s="376"/>
    </row>
    <row r="331" spans="2:9">
      <c r="B331" s="418" t="str">
        <f>BAJA!C102</f>
        <v>2.3.1.6</v>
      </c>
      <c r="C331" s="370" t="str">
        <f>BAJA!D102</f>
        <v>1 kg pekerjaan  baja profil siku tanpa pengelasan secara manual</v>
      </c>
      <c r="D331" s="329" t="s">
        <v>1046</v>
      </c>
      <c r="E331" s="367">
        <f>VLOOKUP(C331,BAJA!D7:J123,7,FALSE)</f>
        <v>28000</v>
      </c>
      <c r="F331" s="154"/>
      <c r="H331" s="159"/>
      <c r="I331" s="376"/>
    </row>
    <row r="332" spans="2:9">
      <c r="B332" s="417" t="str">
        <f>'Beton Pracetak'!C2</f>
        <v>2.4</v>
      </c>
      <c r="C332" s="382" t="str">
        <f>'Beton Pracetak'!D2</f>
        <v xml:space="preserve">Pekerjaan Struktur Beton Pracetak </v>
      </c>
      <c r="D332" s="380"/>
      <c r="E332" s="380"/>
      <c r="F332" s="386"/>
      <c r="H332" s="159"/>
      <c r="I332" s="376"/>
    </row>
    <row r="333" spans="2:9">
      <c r="B333" s="726" t="str">
        <f>'Beton Pracetak'!C3</f>
        <v>2.4.1</v>
      </c>
      <c r="C333" s="727" t="str">
        <f>'Beton Pracetak'!D3</f>
        <v xml:space="preserve">Pembuatan Bekisting </v>
      </c>
      <c r="D333" s="655"/>
      <c r="E333" s="655"/>
      <c r="F333" s="639"/>
      <c r="H333" s="607"/>
      <c r="I333" s="376"/>
    </row>
    <row r="334" spans="2:9">
      <c r="B334" s="418" t="str">
        <f>'Beton Pracetak'!C4</f>
        <v>2.4.1.1</v>
      </c>
      <c r="C334" s="370" t="str">
        <f>'Beton Pracetak'!D4</f>
        <v>Pembuatan 1 m2 Bekisting untuk pelat Beton Pracetak Komponen Modular Bangunan gedung ( 5kali pakai )</v>
      </c>
      <c r="D334" s="329" t="s">
        <v>63</v>
      </c>
      <c r="E334" s="367">
        <f>VLOOKUP(C334,'Beton Pracetak'!$D$2:$J$470,7,FALSE)</f>
        <v>264300</v>
      </c>
      <c r="F334" s="154"/>
      <c r="H334" s="159"/>
      <c r="I334" s="376"/>
    </row>
    <row r="335" spans="2:9">
      <c r="B335" s="418" t="str">
        <f>'Beton Pracetak'!C27</f>
        <v>2.4.1.2</v>
      </c>
      <c r="C335" s="370" t="str">
        <f>'Beton Pracetak'!D27</f>
        <v>Pembuatan 1 m2 Bekisting untuk balok Beton Pracetak ( 10 - 12 kali pakai )</v>
      </c>
      <c r="D335" s="329" t="s">
        <v>63</v>
      </c>
      <c r="E335" s="367">
        <f>VLOOKUP(C335,'Beton Pracetak'!$D$2:$J$470,7,FALSE)</f>
        <v>82600</v>
      </c>
      <c r="F335" s="154"/>
      <c r="H335" s="159"/>
      <c r="I335" s="376"/>
    </row>
    <row r="336" spans="2:9">
      <c r="B336" s="418" t="str">
        <f>'Beton Pracetak'!C49</f>
        <v>2.4.1.3</v>
      </c>
      <c r="C336" s="370" t="str">
        <f>'Beton Pracetak'!D49</f>
        <v>Pembuatan 1 m2 Bekisting untuk kolom Beton Pracetak ( 10 - 12 kali pakai )</v>
      </c>
      <c r="D336" s="329" t="s">
        <v>63</v>
      </c>
      <c r="E336" s="367">
        <f>VLOOKUP(C336,'Beton Pracetak'!$D$2:$J$470,7,FALSE)</f>
        <v>80200</v>
      </c>
      <c r="F336" s="154"/>
      <c r="H336" s="159"/>
      <c r="I336" s="376"/>
    </row>
    <row r="337" spans="2:9">
      <c r="B337" s="418" t="str">
        <f>'Beton Pracetak'!C71</f>
        <v>2.4.1.4</v>
      </c>
      <c r="C337" s="370" t="str">
        <f>'Beton Pracetak'!D71</f>
        <v>Pemasangan 1 titik bekisting joint pracetak</v>
      </c>
      <c r="D337" s="329" t="s">
        <v>63</v>
      </c>
      <c r="E337" s="367">
        <f>VLOOKUP(C337,'Beton Pracetak'!$D$2:$J$470,7,FALSE)</f>
        <v>232100</v>
      </c>
      <c r="F337" s="154"/>
      <c r="H337" s="159"/>
      <c r="I337" s="376"/>
    </row>
    <row r="338" spans="2:9">
      <c r="B338" s="726" t="str">
        <f>'Beton Pracetak'!C90</f>
        <v>2.4.2</v>
      </c>
      <c r="C338" s="727" t="str">
        <f>'Beton Pracetak'!D90</f>
        <v xml:space="preserve">Pemasangan dan Membuka Cetakan </v>
      </c>
      <c r="D338" s="655"/>
      <c r="E338" s="655"/>
      <c r="F338" s="639"/>
      <c r="H338" s="607"/>
      <c r="I338" s="376"/>
    </row>
    <row r="339" spans="2:9">
      <c r="B339" s="418" t="str">
        <f>'Beton Pracetak'!C91</f>
        <v xml:space="preserve">2.4.2.1 </v>
      </c>
      <c r="C339" s="370" t="str">
        <f>'Beton Pracetak'!D91</f>
        <v xml:space="preserve">Pemasangan dan membuka cetakan 1 buah komponen pelat beton pracetak </v>
      </c>
      <c r="D339" s="329" t="s">
        <v>44</v>
      </c>
      <c r="E339" s="367">
        <f>VLOOKUP(C339,'Beton Pracetak'!$D$2:$J$470,7,FALSE)</f>
        <v>9300</v>
      </c>
      <c r="F339" s="154"/>
      <c r="H339" s="607"/>
      <c r="I339" s="376"/>
    </row>
    <row r="340" spans="2:9">
      <c r="B340" s="418" t="str">
        <f>'Beton Pracetak'!C108</f>
        <v>2.4.2.2</v>
      </c>
      <c r="C340" s="370" t="str">
        <f>'Beton Pracetak'!D108</f>
        <v xml:space="preserve">Pemasangan dan membuka cetakan 1 buah komponen balok beton pracetak </v>
      </c>
      <c r="D340" s="329" t="s">
        <v>44</v>
      </c>
      <c r="E340" s="367">
        <f>VLOOKUP(C340,'Beton Pracetak'!$D$2:$J$470,7,FALSE)</f>
        <v>15300</v>
      </c>
      <c r="F340" s="154"/>
      <c r="H340" s="607"/>
      <c r="I340" s="376"/>
    </row>
    <row r="341" spans="2:9">
      <c r="B341" s="418" t="str">
        <f>'Beton Pracetak'!C126</f>
        <v>2.4.2.3</v>
      </c>
      <c r="C341" s="370" t="str">
        <f>'Beton Pracetak'!D126</f>
        <v xml:space="preserve">Pemasangan dan membuka cetakan 1 buah komponen kolom beton pracetak </v>
      </c>
      <c r="D341" s="329" t="s">
        <v>44</v>
      </c>
      <c r="E341" s="367">
        <f>VLOOKUP(C341,'Beton Pracetak'!$D$2:$J$470,7,FALSE)</f>
        <v>12200</v>
      </c>
      <c r="F341" s="154"/>
      <c r="H341" s="607"/>
      <c r="I341" s="376"/>
    </row>
    <row r="342" spans="2:9">
      <c r="B342" s="726" t="str">
        <f>'Beton Pracetak'!C143</f>
        <v>2.4.3</v>
      </c>
      <c r="C342" s="727" t="str">
        <f>'Beton Pracetak'!D143</f>
        <v>Penuangan / Menebar Beton</v>
      </c>
      <c r="D342" s="655"/>
      <c r="E342" s="655"/>
      <c r="F342" s="639"/>
      <c r="H342" s="607"/>
      <c r="I342" s="376"/>
    </row>
    <row r="343" spans="2:9">
      <c r="B343" s="418" t="str">
        <f>'Beton Pracetak'!C144</f>
        <v>2.4.3.1</v>
      </c>
      <c r="C343" s="370" t="str">
        <f>'Beton Pracetak'!D144</f>
        <v xml:space="preserve">Penuangan / Menebar Beton 1 m3 untuk Pelat Beton Pracetak </v>
      </c>
      <c r="D343" s="329" t="s">
        <v>42</v>
      </c>
      <c r="E343" s="367">
        <f>VLOOKUP(C343,'Beton Pracetak'!$D$2:$J$470,7,FALSE)</f>
        <v>75300</v>
      </c>
      <c r="F343" s="154"/>
      <c r="H343" s="607"/>
      <c r="I343" s="376"/>
    </row>
    <row r="344" spans="2:9">
      <c r="B344" s="418" t="str">
        <f>'Beton Pracetak'!C162</f>
        <v>2.4.3.2</v>
      </c>
      <c r="C344" s="370" t="str">
        <f>'Beton Pracetak'!D162</f>
        <v xml:space="preserve">Penuangan / Menebar Beton 1 m3 untuk Balok Beton Pracetak </v>
      </c>
      <c r="D344" s="329" t="s">
        <v>42</v>
      </c>
      <c r="E344" s="367">
        <f>VLOOKUP(C344,'Beton Pracetak'!$D$2:$J$470,7,FALSE)</f>
        <v>77900</v>
      </c>
      <c r="F344" s="154"/>
      <c r="H344" s="607"/>
      <c r="I344" s="376"/>
    </row>
    <row r="345" spans="2:9">
      <c r="B345" s="418" t="str">
        <f>'Beton Pracetak'!C180</f>
        <v>2.4.3.3</v>
      </c>
      <c r="C345" s="370" t="str">
        <f>'Beton Pracetak'!D180</f>
        <v xml:space="preserve">Penuangan / Menebar Beton 1 m3 untuk KOLOM Beton Pracetak </v>
      </c>
      <c r="D345" s="329" t="s">
        <v>42</v>
      </c>
      <c r="E345" s="367">
        <f>VLOOKUP(C345,'Beton Pracetak'!$D$2:$J$470,7,FALSE)</f>
        <v>68900</v>
      </c>
      <c r="F345" s="154"/>
      <c r="H345" s="607"/>
      <c r="I345" s="376"/>
    </row>
    <row r="346" spans="2:9">
      <c r="B346" s="726" t="str">
        <f>'Beton Pracetak'!C199</f>
        <v>2.4.4</v>
      </c>
      <c r="C346" s="727" t="str">
        <f>'Beton Pracetak'!D199</f>
        <v xml:space="preserve">Pemindahan Komponen Pracetak </v>
      </c>
      <c r="D346" s="655"/>
      <c r="E346" s="655"/>
      <c r="F346" s="639"/>
      <c r="H346" s="607"/>
      <c r="I346" s="376"/>
    </row>
    <row r="347" spans="2:9">
      <c r="B347" s="418" t="str">
        <f>'Beton Pracetak'!C200</f>
        <v>2.4.4.1</v>
      </c>
      <c r="C347" s="370" t="str">
        <f>'Beton Pracetak'!D200</f>
        <v>Pemindahan 1 buah Komponen untuk Pelat Pracetak (± 20 m)</v>
      </c>
      <c r="D347" s="329" t="s">
        <v>44</v>
      </c>
      <c r="E347" s="367">
        <f>VLOOKUP(C347,'Beton Pracetak'!$D$2:$J$470,7,FALSE)</f>
        <v>78900</v>
      </c>
      <c r="F347" s="154"/>
      <c r="H347" s="607"/>
      <c r="I347" s="376"/>
    </row>
    <row r="348" spans="2:9">
      <c r="B348" s="418" t="str">
        <f>'Beton Pracetak'!C217</f>
        <v>2.4.4.2</v>
      </c>
      <c r="C348" s="370" t="str">
        <f>'Beton Pracetak'!D217</f>
        <v>Pemindahan 1 buah Komponen untuk Balok Pracetak (± 20 m)</v>
      </c>
      <c r="D348" s="329" t="s">
        <v>44</v>
      </c>
      <c r="E348" s="367">
        <f>VLOOKUP(C348,'Beton Pracetak'!$D$2:$J$470,7,FALSE)</f>
        <v>78900</v>
      </c>
      <c r="F348" s="154"/>
      <c r="H348" s="607"/>
      <c r="I348" s="376"/>
    </row>
    <row r="349" spans="2:9">
      <c r="B349" s="418" t="str">
        <f>'Beton Pracetak'!C234</f>
        <v>2.4.4.3</v>
      </c>
      <c r="C349" s="370" t="str">
        <f>'Beton Pracetak'!D234</f>
        <v>Pemindahan 1 buah Komponen untuk Kolom Pracetak (± 20 m)</v>
      </c>
      <c r="D349" s="329" t="s">
        <v>44</v>
      </c>
      <c r="E349" s="367">
        <f>VLOOKUP(C349,'Beton Pracetak'!$D$2:$J$470,7,FALSE)</f>
        <v>78900</v>
      </c>
      <c r="F349" s="154"/>
      <c r="H349" s="607"/>
      <c r="I349" s="376"/>
    </row>
    <row r="350" spans="2:9">
      <c r="B350" s="726" t="str">
        <f>'Beton Pracetak'!C251</f>
        <v>2.4.5</v>
      </c>
      <c r="C350" s="727" t="str">
        <f>'Beton Pracetak'!D251</f>
        <v xml:space="preserve">Pemasagan dan Ereksi Komponen Pracetak </v>
      </c>
      <c r="D350" s="655"/>
      <c r="E350" s="655"/>
      <c r="F350" s="639"/>
      <c r="H350" s="607"/>
      <c r="I350" s="376"/>
    </row>
    <row r="351" spans="2:9">
      <c r="B351" s="418" t="str">
        <f>'Beton Pracetak'!C252</f>
        <v>2.4.5.1</v>
      </c>
      <c r="C351" s="370" t="str">
        <f>'Beton Pracetak'!D252</f>
        <v xml:space="preserve">Pemasangan 1 buah Komponen untuk Pelat Beton Pracetak Beserta Indeks Kenaikan Lantai Ereksi Pelat  Hingga 24 Lantai </v>
      </c>
      <c r="D351" s="329" t="s">
        <v>44</v>
      </c>
      <c r="E351" s="367">
        <f>VLOOKUP(C351,'Beton Pracetak'!$D$2:$J$470,7,FALSE)</f>
        <v>311900</v>
      </c>
      <c r="F351" s="154"/>
      <c r="H351" s="159"/>
      <c r="I351" s="376"/>
    </row>
    <row r="352" spans="2:9">
      <c r="B352" s="418" t="str">
        <f>'Beton Pracetak'!C273</f>
        <v>2.4.5.2</v>
      </c>
      <c r="C352" s="370" t="str">
        <f>'Beton Pracetak'!D273</f>
        <v xml:space="preserve">Pemasangan 1 buah Komponen untuk Balok  Pracetak Beserta Indeks Kenaikan Lantai Ereksi Pelat  Hingga 24 Lantai </v>
      </c>
      <c r="D352" s="329" t="s">
        <v>2188</v>
      </c>
      <c r="E352" s="367">
        <f>VLOOKUP(C352,'Beton Pracetak'!$D$2:$J$470,7,FALSE)</f>
        <v>283700</v>
      </c>
      <c r="F352" s="154"/>
      <c r="H352" s="159"/>
      <c r="I352" s="376"/>
    </row>
    <row r="353" spans="2:9">
      <c r="B353" s="418" t="str">
        <f>'Beton Pracetak'!C292</f>
        <v>2.4.5.3</v>
      </c>
      <c r="C353" s="370" t="str">
        <f>'Beton Pracetak'!D292</f>
        <v xml:space="preserve">Ereksi 1 buah komponen untuk pelat pracetak </v>
      </c>
      <c r="D353" s="329" t="s">
        <v>2188</v>
      </c>
      <c r="E353" s="367">
        <f>VLOOKUP(C353,'Beton Pracetak'!$D$2:$J$470,7,FALSE)</f>
        <v>311600</v>
      </c>
      <c r="F353" s="154"/>
      <c r="H353" s="159"/>
      <c r="I353" s="376"/>
    </row>
    <row r="354" spans="2:9">
      <c r="B354" s="418" t="str">
        <f>'Beton Pracetak'!C312</f>
        <v>2.4.5.4</v>
      </c>
      <c r="C354" s="370" t="str">
        <f>'Beton Pracetak'!D312</f>
        <v xml:space="preserve">Ereksi 1 buah komponen untuk balok pracetak </v>
      </c>
      <c r="D354" s="329" t="s">
        <v>2188</v>
      </c>
      <c r="E354" s="367">
        <f>VLOOKUP(C354,'Beton Pracetak'!$D$2:$J$470,7,FALSE)</f>
        <v>283700</v>
      </c>
      <c r="F354" s="154"/>
      <c r="H354" s="159"/>
      <c r="I354" s="376"/>
    </row>
    <row r="355" spans="2:9">
      <c r="B355" s="418" t="str">
        <f>'Beton Pracetak'!C333</f>
        <v>2.4.5.5</v>
      </c>
      <c r="C355" s="370" t="str">
        <f>'Beton Pracetak'!D333</f>
        <v xml:space="preserve">Ereksi 1 buah komponen untuk kolom pracetak </v>
      </c>
      <c r="D355" s="329" t="s">
        <v>2188</v>
      </c>
      <c r="E355" s="367">
        <f>VLOOKUP(C355,'Beton Pracetak'!$D$2:$J$470,7,FALSE)</f>
        <v>386700</v>
      </c>
      <c r="F355" s="154"/>
      <c r="H355" s="159"/>
      <c r="I355" s="376"/>
    </row>
    <row r="356" spans="2:9">
      <c r="B356" s="418" t="str">
        <f>'Beton Pracetak'!C354</f>
        <v>2.4.5.6</v>
      </c>
      <c r="C356" s="370" t="str">
        <f>'Beton Pracetak'!D354</f>
        <v xml:space="preserve">Upah 1 tititk pekerjaan Grout pada Joint Beton Pracetak </v>
      </c>
      <c r="D356" s="329" t="s">
        <v>5918</v>
      </c>
      <c r="E356" s="367">
        <f>VLOOKUP(C356,'Beton Pracetak'!$D$2:$J$470,7,FALSE)</f>
        <v>78200</v>
      </c>
      <c r="F356" s="154"/>
      <c r="H356" s="159"/>
      <c r="I356" s="376"/>
    </row>
    <row r="357" spans="2:9">
      <c r="B357" s="418" t="str">
        <f>'Beton Pracetak'!C370</f>
        <v>2.4.5.7</v>
      </c>
      <c r="C357" s="370" t="str">
        <f>'Beton Pracetak'!D370</f>
        <v xml:space="preserve">Upah 1 titik joint dengan sling </v>
      </c>
      <c r="D357" s="329" t="s">
        <v>5918</v>
      </c>
      <c r="E357" s="367">
        <f>VLOOKUP(C357,'Beton Pracetak'!$D$2:$J$470,7,FALSE)</f>
        <v>78800</v>
      </c>
      <c r="F357" s="154"/>
      <c r="H357" s="159"/>
      <c r="I357" s="376"/>
    </row>
    <row r="358" spans="2:9">
      <c r="B358" s="726" t="str">
        <f>'Beton Pracetak'!C387</f>
        <v>2.4.6</v>
      </c>
      <c r="C358" s="727" t="str">
        <f>'Beton Pracetak'!D387</f>
        <v xml:space="preserve">Produksi Lahan </v>
      </c>
      <c r="D358" s="655"/>
      <c r="E358" s="655"/>
      <c r="F358" s="639"/>
      <c r="H358" s="607"/>
      <c r="I358" s="376"/>
    </row>
    <row r="359" spans="2:9">
      <c r="B359" s="418" t="str">
        <f>'Beton Pracetak'!C388</f>
        <v>2.4.6.1</v>
      </c>
      <c r="C359" s="370" t="str">
        <f>'Beton Pracetak'!D388</f>
        <v>Pembuatan 1 m2 lahan produksi tebal 8 cm beton fc' = 14.5 Mpa, slump ( 120 ± 20) mm</v>
      </c>
      <c r="D359" s="329" t="s">
        <v>63</v>
      </c>
      <c r="E359" s="367">
        <f>VLOOKUP(C359,'Beton Pracetak'!$D$2:$J$470,7,FALSE)</f>
        <v>98700</v>
      </c>
      <c r="F359" s="154"/>
      <c r="H359" s="159"/>
      <c r="I359" s="376"/>
    </row>
    <row r="360" spans="2:9">
      <c r="B360" s="418" t="str">
        <f>'Beton Pracetak'!C409</f>
        <v>2.4.6.2</v>
      </c>
      <c r="C360" s="370" t="str">
        <f>'Beton Pracetak'!D409</f>
        <v>Pembuatan 1 m2 lahan produksi tebal 10 cm beton fc' = 14.5 Mpa, slump ( 120 ± 20) mm</v>
      </c>
      <c r="D360" s="329" t="s">
        <v>63</v>
      </c>
      <c r="E360" s="367">
        <f>VLOOKUP(C360,'Beton Pracetak'!$D$2:$J$470,7,FALSE)</f>
        <v>123600</v>
      </c>
      <c r="F360" s="154"/>
      <c r="H360" s="159"/>
      <c r="I360" s="376"/>
    </row>
    <row r="361" spans="2:9">
      <c r="B361" s="418" t="str">
        <f>'Beton Pracetak'!C430</f>
        <v>2.4.6.3</v>
      </c>
      <c r="C361" s="370" t="str">
        <f>'Beton Pracetak'!D430</f>
        <v>Pembuatan 1 m2 lahan produksi tebal 12 cm beton fc' = 14.5 Mpa, slump ( 120 ± 20) mm</v>
      </c>
      <c r="D361" s="329" t="s">
        <v>63</v>
      </c>
      <c r="E361" s="367">
        <f>VLOOKUP(C361,'Beton Pracetak'!$D$2:$J$470,7,FALSE)</f>
        <v>148000</v>
      </c>
      <c r="F361" s="154"/>
      <c r="H361" s="159"/>
      <c r="I361" s="376"/>
    </row>
    <row r="362" spans="2:9">
      <c r="B362" s="418" t="str">
        <f>'Beton Pracetak'!C451</f>
        <v>2.4.6.4</v>
      </c>
      <c r="C362" s="370" t="str">
        <f>'Beton Pracetak'!D451</f>
        <v>Pembuatan 1 m2 lahan produksi tebal 15 cm beton fc' = 14.5 Mpa, slump ( 120 ± 20) mm</v>
      </c>
      <c r="D362" s="329" t="s">
        <v>63</v>
      </c>
      <c r="E362" s="367">
        <f>VLOOKUP(C362,'Beton Pracetak'!$D$2:$J$470,7,FALSE)</f>
        <v>185100</v>
      </c>
      <c r="F362" s="154"/>
      <c r="H362" s="159"/>
      <c r="I362" s="376"/>
    </row>
    <row r="363" spans="2:9">
      <c r="B363" s="417" t="str">
        <f>'Beton Prategang '!C2</f>
        <v>2.5</v>
      </c>
      <c r="C363" s="382" t="str">
        <f>'Beton Prategang '!D2</f>
        <v xml:space="preserve">PEKERJAAN STRUKTUR BETON PRATEGANG </v>
      </c>
      <c r="D363" s="380"/>
      <c r="E363" s="380"/>
      <c r="F363" s="386"/>
      <c r="H363" s="159"/>
      <c r="I363" s="376"/>
    </row>
    <row r="364" spans="2:9">
      <c r="B364" s="620" t="str">
        <f>'Beton Prategang '!C3</f>
        <v>2.5.1</v>
      </c>
      <c r="C364" s="370" t="str">
        <f>'Beton Prategang '!D3</f>
        <v>Pemasangan 1 kg kabel prategang (prestressed) polos/strand</v>
      </c>
      <c r="D364" s="78" t="s">
        <v>66</v>
      </c>
      <c r="E364" s="367">
        <f>VLOOKUP(C364,'Beton Prategang '!D2:J20,7,FALSE)</f>
        <v>90300</v>
      </c>
      <c r="F364" s="154"/>
      <c r="H364" s="607"/>
      <c r="I364" s="376"/>
    </row>
    <row r="365" spans="2:9">
      <c r="B365" s="417" t="str">
        <f>'Struktur Kayu'!C1</f>
        <v>2.6</v>
      </c>
      <c r="C365" s="382" t="str">
        <f>'Struktur Kayu'!D1</f>
        <v xml:space="preserve">Pekerjaan Struktur Kayu </v>
      </c>
      <c r="D365" s="380"/>
      <c r="E365" s="380"/>
      <c r="F365" s="386"/>
      <c r="H365" s="159"/>
      <c r="I365" s="376"/>
    </row>
    <row r="366" spans="2:9">
      <c r="B366" s="726" t="str">
        <f>'Struktur Kayu'!C2</f>
        <v>2.6.1</v>
      </c>
      <c r="C366" s="727" t="str">
        <f>'Struktur Kayu'!D2</f>
        <v xml:space="preserve">Struktur Atas </v>
      </c>
      <c r="D366" s="655"/>
      <c r="E366" s="655"/>
      <c r="F366" s="639"/>
      <c r="H366" s="607"/>
      <c r="I366" s="376"/>
    </row>
    <row r="367" spans="2:9">
      <c r="B367" s="726" t="str">
        <f>'Struktur Kayu'!C3</f>
        <v>2.6.2</v>
      </c>
      <c r="C367" s="727" t="str">
        <f>'Struktur Kayu'!D3</f>
        <v xml:space="preserve">Pemancangan Tiang Kayu / Cerucuk Bambu/ Dolken </v>
      </c>
      <c r="D367" s="655"/>
      <c r="E367" s="655"/>
      <c r="F367" s="639"/>
      <c r="H367" s="607"/>
      <c r="I367" s="376"/>
    </row>
    <row r="368" spans="2:9">
      <c r="B368" s="418" t="str">
        <f>'Struktur Kayu'!C4</f>
        <v>2.6.2.1</v>
      </c>
      <c r="C368" s="370" t="str">
        <f>'Struktur Kayu'!D4</f>
        <v xml:space="preserve">Pemancangan per m' tiang pancang kayu atau dolken dia. 6-8 cm </v>
      </c>
      <c r="D368" s="329" t="s">
        <v>1304</v>
      </c>
      <c r="E368" s="367">
        <f>VLOOKUP(C368,'Struktur Kayu'!$D$1:$J$60,7,FALSE)</f>
        <v>167600</v>
      </c>
      <c r="F368" s="154"/>
      <c r="H368" s="607"/>
      <c r="I368" s="376"/>
    </row>
    <row r="369" spans="2:9">
      <c r="B369" s="418" t="str">
        <f>'Struktur Kayu'!C22</f>
        <v>2.6.2.2</v>
      </c>
      <c r="C369" s="370" t="str">
        <f>'Struktur Kayu'!D22</f>
        <v xml:space="preserve">Pemancangan per m' Tiang kayu Gelondongan dia. 18-20 cm </v>
      </c>
      <c r="D369" s="329" t="s">
        <v>1304</v>
      </c>
      <c r="E369" s="367">
        <f>VLOOKUP(C369,'Struktur Kayu'!$D$1:$J$60,7,FALSE)</f>
        <v>273200</v>
      </c>
      <c r="F369" s="154"/>
      <c r="H369" s="607"/>
      <c r="I369" s="376"/>
    </row>
    <row r="370" spans="2:9">
      <c r="B370" s="418" t="str">
        <f>'Struktur Kayu'!C41</f>
        <v>2.6.2.3</v>
      </c>
      <c r="C370" s="370" t="str">
        <f>'Struktur Kayu'!D41</f>
        <v>1 m2 Turap bambu dari geribig bambu secara manual, JAT &lt; 0,5 m</v>
      </c>
      <c r="D370" s="329" t="s">
        <v>63</v>
      </c>
      <c r="E370" s="367">
        <f>VLOOKUP(C370,'Struktur Kayu'!$D$1:$J$60,7,FALSE)</f>
        <v>55500</v>
      </c>
      <c r="F370" s="154"/>
      <c r="H370" s="607"/>
      <c r="I370" s="376"/>
    </row>
    <row r="371" spans="2:9">
      <c r="B371" s="726" t="str">
        <f>'Dinding Penahan Tanah '!C2</f>
        <v>2.7</v>
      </c>
      <c r="C371" s="727" t="str">
        <f>'Dinding Penahan Tanah '!D2</f>
        <v xml:space="preserve">Pekerjaan Dinding Penahan Tanah </v>
      </c>
      <c r="D371" s="655"/>
      <c r="E371" s="655"/>
      <c r="F371" s="639"/>
      <c r="H371" s="607"/>
      <c r="I371" s="376"/>
    </row>
    <row r="372" spans="2:9">
      <c r="B372" s="418" t="str">
        <f>'Dinding Penahan Tanah '!C3</f>
        <v>2.7.1</v>
      </c>
      <c r="C372" s="370" t="s">
        <v>2578</v>
      </c>
      <c r="D372" s="329" t="s">
        <v>114</v>
      </c>
      <c r="E372" s="367">
        <f>VLOOKUP(C372,'Dinding Penahan Tanah '!$D$2:$J$293,7,FALSE)</f>
        <v>29200</v>
      </c>
      <c r="F372" s="154"/>
      <c r="H372" s="607"/>
      <c r="I372" s="376"/>
    </row>
    <row r="373" spans="2:9" ht="14.25" customHeight="1">
      <c r="B373" s="418" t="s">
        <v>2581</v>
      </c>
      <c r="C373" s="370" t="s">
        <v>2582</v>
      </c>
      <c r="D373" s="329" t="s">
        <v>63</v>
      </c>
      <c r="E373" s="367">
        <f>VLOOKUP(C373,'Dinding Penahan Tanah '!$D$2:$J$293,7,FALSE)</f>
        <v>52400</v>
      </c>
      <c r="F373" s="154"/>
      <c r="H373" s="159"/>
      <c r="I373" s="376"/>
    </row>
    <row r="374" spans="2:9">
      <c r="B374" s="418" t="s">
        <v>2583</v>
      </c>
      <c r="C374" s="370" t="s">
        <v>2584</v>
      </c>
      <c r="D374" s="329" t="s">
        <v>63</v>
      </c>
      <c r="E374" s="367">
        <f>VLOOKUP(C374,'Dinding Penahan Tanah '!$D$2:$J$293,7,FALSE)</f>
        <v>66000</v>
      </c>
      <c r="F374" s="154"/>
      <c r="H374" s="159"/>
      <c r="I374" s="376"/>
    </row>
    <row r="375" spans="2:9">
      <c r="B375" s="418" t="s">
        <v>2585</v>
      </c>
      <c r="C375" s="370" t="s">
        <v>2586</v>
      </c>
      <c r="D375" s="329" t="s">
        <v>63</v>
      </c>
      <c r="E375" s="367">
        <f>VLOOKUP(C375,'Dinding Penahan Tanah '!$D$2:$J$293,7,FALSE)</f>
        <v>74800</v>
      </c>
      <c r="F375" s="154"/>
      <c r="H375" s="159"/>
      <c r="I375" s="376"/>
    </row>
    <row r="376" spans="2:9">
      <c r="B376" s="418" t="s">
        <v>2587</v>
      </c>
      <c r="C376" s="370" t="s">
        <v>2588</v>
      </c>
      <c r="D376" s="329" t="s">
        <v>63</v>
      </c>
      <c r="E376" s="367">
        <f>VLOOKUP(C376,'Dinding Penahan Tanah '!$D$2:$J$293,7,FALSE)</f>
        <v>617700</v>
      </c>
      <c r="F376" s="154"/>
      <c r="H376" s="159"/>
      <c r="I376" s="376"/>
    </row>
    <row r="377" spans="2:9">
      <c r="B377" s="418" t="s">
        <v>2590</v>
      </c>
      <c r="C377" s="370" t="s">
        <v>2591</v>
      </c>
      <c r="D377" s="329" t="s">
        <v>42</v>
      </c>
      <c r="E377" s="367">
        <f>VLOOKUP(C377,'Dinding Penahan Tanah '!$D$2:$J$293,7,FALSE)</f>
        <v>522700</v>
      </c>
      <c r="F377" s="154"/>
      <c r="H377" s="159"/>
      <c r="I377" s="376"/>
    </row>
    <row r="378" spans="2:9">
      <c r="B378" s="418" t="s">
        <v>2594</v>
      </c>
      <c r="C378" s="370" t="s">
        <v>2592</v>
      </c>
      <c r="D378" s="329" t="s">
        <v>42</v>
      </c>
      <c r="E378" s="367">
        <f>VLOOKUP(C378,'Dinding Penahan Tanah '!$D$2:$J$293,7,FALSE)</f>
        <v>693500</v>
      </c>
      <c r="F378" s="154"/>
      <c r="H378" s="159"/>
      <c r="I378" s="376"/>
    </row>
    <row r="379" spans="2:9">
      <c r="B379" s="418" t="s">
        <v>2595</v>
      </c>
      <c r="C379" s="370" t="s">
        <v>2596</v>
      </c>
      <c r="D379" s="329" t="s">
        <v>42</v>
      </c>
      <c r="E379" s="367">
        <f>VLOOKUP(C379,'Dinding Penahan Tanah '!$D$2:$J$293,7,FALSE)</f>
        <v>598500</v>
      </c>
      <c r="F379" s="154"/>
      <c r="H379" s="159"/>
      <c r="I379" s="376"/>
    </row>
    <row r="380" spans="2:9">
      <c r="B380" s="418" t="s">
        <v>2597</v>
      </c>
      <c r="C380" s="370" t="s">
        <v>2598</v>
      </c>
      <c r="D380" s="329" t="s">
        <v>42</v>
      </c>
      <c r="E380" s="367">
        <f>VLOOKUP(C380,'Dinding Penahan Tanah '!$D$2:$J$293,7,FALSE)</f>
        <v>607200</v>
      </c>
      <c r="F380" s="154"/>
      <c r="H380" s="159"/>
      <c r="I380" s="376"/>
    </row>
    <row r="381" spans="2:9">
      <c r="B381" s="418" t="s">
        <v>2599</v>
      </c>
      <c r="C381" s="370" t="s">
        <v>2602</v>
      </c>
      <c r="D381" s="329" t="s">
        <v>42</v>
      </c>
      <c r="E381" s="367">
        <f>VLOOKUP(C381,'Dinding Penahan Tanah '!$D$2:$J$293,7,FALSE)</f>
        <v>512100</v>
      </c>
      <c r="F381" s="154"/>
      <c r="H381" s="159"/>
      <c r="I381" s="376"/>
    </row>
    <row r="382" spans="2:9">
      <c r="B382" s="418" t="s">
        <v>2601</v>
      </c>
      <c r="C382" s="370" t="s">
        <v>2600</v>
      </c>
      <c r="D382" s="329" t="s">
        <v>42</v>
      </c>
      <c r="E382" s="367">
        <f>VLOOKUP(C382,'Dinding Penahan Tanah '!$D$2:$J$293,7,FALSE)</f>
        <v>670500</v>
      </c>
      <c r="F382" s="154"/>
      <c r="H382" s="159"/>
      <c r="I382" s="376"/>
    </row>
    <row r="383" spans="2:9">
      <c r="B383" s="418" t="s">
        <v>2603</v>
      </c>
      <c r="C383" s="370" t="s">
        <v>2604</v>
      </c>
      <c r="D383" s="329" t="s">
        <v>42</v>
      </c>
      <c r="E383" s="367">
        <f>VLOOKUP(C383,'Dinding Penahan Tanah '!$D$2:$J$293,7,FALSE)</f>
        <v>575400</v>
      </c>
      <c r="F383" s="154"/>
      <c r="H383" s="159"/>
      <c r="I383" s="376"/>
    </row>
    <row r="384" spans="2:9">
      <c r="B384" s="418" t="s">
        <v>2605</v>
      </c>
      <c r="C384" s="370" t="s">
        <v>2606</v>
      </c>
      <c r="D384" s="329" t="s">
        <v>42</v>
      </c>
      <c r="E384" s="367">
        <f>VLOOKUP(C384,'Dinding Penahan Tanah '!$D$2:$J$293,7,FALSE)</f>
        <v>712000</v>
      </c>
      <c r="F384" s="154"/>
      <c r="H384" s="159"/>
      <c r="I384" s="376"/>
    </row>
    <row r="385" spans="2:9">
      <c r="B385" s="418" t="s">
        <v>2607</v>
      </c>
      <c r="C385" s="370" t="s">
        <v>2608</v>
      </c>
      <c r="D385" s="329" t="s">
        <v>42</v>
      </c>
      <c r="E385" s="367">
        <f>VLOOKUP(C385,'Dinding Penahan Tanah '!$D$2:$J$293,7,FALSE)</f>
        <v>712000</v>
      </c>
      <c r="F385" s="154"/>
      <c r="H385" s="159"/>
      <c r="I385" s="376"/>
    </row>
    <row r="386" spans="2:9">
      <c r="B386" s="418" t="s">
        <v>2609</v>
      </c>
      <c r="C386" s="370" t="s">
        <v>2610</v>
      </c>
      <c r="D386" s="329" t="s">
        <v>42</v>
      </c>
      <c r="E386" s="367">
        <f>VLOOKUP(C386,'Dinding Penahan Tanah '!$D$2:$J$293,7,FALSE)</f>
        <v>775300</v>
      </c>
      <c r="F386" s="154"/>
      <c r="H386" s="159"/>
      <c r="I386" s="376"/>
    </row>
    <row r="387" spans="2:9">
      <c r="B387" s="418" t="s">
        <v>2611</v>
      </c>
      <c r="C387" s="370" t="s">
        <v>2612</v>
      </c>
      <c r="D387" s="329" t="s">
        <v>42</v>
      </c>
      <c r="E387" s="367">
        <f>VLOOKUP(C387,'Dinding Penahan Tanah '!$D$2:$J$293,7,FALSE)</f>
        <v>775300</v>
      </c>
      <c r="F387" s="154"/>
      <c r="H387" s="159"/>
      <c r="I387" s="376"/>
    </row>
    <row r="388" spans="2:9" ht="26.1" customHeight="1">
      <c r="B388" s="411">
        <f>'Penutup Atap'!C2</f>
        <v>3</v>
      </c>
      <c r="C388" s="409" t="str">
        <f>'Penutup Atap'!D2</f>
        <v xml:space="preserve">PEKERJAAN ARSITEKTUR </v>
      </c>
      <c r="D388" s="407"/>
      <c r="E388" s="407"/>
      <c r="F388" s="408"/>
    </row>
    <row r="389" spans="2:9">
      <c r="B389" s="416" t="str">
        <f>'Penutup Atap'!C3</f>
        <v>3.1</v>
      </c>
      <c r="C389" s="383" t="str">
        <f>'Penutup Atap'!D3</f>
        <v>PEKERJAAN PENUTUP ATAP</v>
      </c>
      <c r="D389" s="377"/>
      <c r="E389" s="381"/>
      <c r="F389" s="384"/>
      <c r="H389" s="159"/>
      <c r="I389" s="376"/>
    </row>
    <row r="390" spans="2:9">
      <c r="B390" s="622" t="str">
        <f>'Penutup Atap'!C4</f>
        <v>3.1.1</v>
      </c>
      <c r="C390" s="623" t="str">
        <f>'Penutup Atap'!D4</f>
        <v xml:space="preserve">Atap Genteng </v>
      </c>
      <c r="D390" s="634"/>
      <c r="E390" s="724"/>
      <c r="F390" s="385"/>
      <c r="H390" s="607"/>
      <c r="I390" s="376"/>
    </row>
    <row r="391" spans="2:9">
      <c r="B391" s="415" t="str">
        <f>'Penutup Atap'!C5</f>
        <v>3.1.1.1</v>
      </c>
      <c r="C391" s="369" t="str">
        <f>'Penutup Atap'!D5</f>
        <v xml:space="preserve">Pemasangan 1 m2 atap Genteng Palentong  Kecil </v>
      </c>
      <c r="D391" s="72" t="s">
        <v>63</v>
      </c>
      <c r="E391" s="367">
        <f>VLOOKUP(C391,'Penutup Atap'!$D$2:$I$1059,6,FALSE)</f>
        <v>107400</v>
      </c>
      <c r="F391" s="146"/>
      <c r="H391" s="607"/>
      <c r="I391" s="376"/>
    </row>
    <row r="392" spans="2:9">
      <c r="B392" s="415" t="str">
        <f>'Penutup Atap'!C22</f>
        <v>3.1.1.2</v>
      </c>
      <c r="C392" s="369" t="str">
        <f>'Penutup Atap'!D22</f>
        <v>Pemasangan 1 m2 atap genteng kodok glazuur</v>
      </c>
      <c r="D392" s="72" t="s">
        <v>63</v>
      </c>
      <c r="E392" s="367">
        <f>VLOOKUP(C392,'Penutup Atap'!$D$2:$I$1059,6,FALSE)</f>
        <v>189900</v>
      </c>
      <c r="F392" s="146"/>
      <c r="H392" s="607"/>
      <c r="I392" s="376"/>
    </row>
    <row r="393" spans="2:9">
      <c r="B393" s="415" t="str">
        <f>'Penutup Atap'!C39</f>
        <v>3.1.1.3</v>
      </c>
      <c r="C393" s="369" t="str">
        <f>'Penutup Atap'!D39</f>
        <v>Pemasangan 1 m2 atap genteng palentong besar</v>
      </c>
      <c r="D393" s="72" t="s">
        <v>63</v>
      </c>
      <c r="E393" s="367">
        <f>VLOOKUP(C393,'Penutup Atap'!$D$2:$I$1059,6,FALSE)</f>
        <v>100400</v>
      </c>
      <c r="F393" s="146"/>
      <c r="H393" s="607"/>
      <c r="I393" s="376"/>
    </row>
    <row r="394" spans="2:9">
      <c r="B394" s="415" t="str">
        <f>'Penutup Atap'!C56</f>
        <v>3.1.1.4</v>
      </c>
      <c r="C394" s="369" t="str">
        <f>'Penutup Atap'!D56</f>
        <v>Pemasangan 1 m2 atap genteng beton</v>
      </c>
      <c r="D394" s="72" t="s">
        <v>63</v>
      </c>
      <c r="E394" s="367">
        <f>VLOOKUP(C394,'Penutup Atap'!$D$2:$I$1059,6,FALSE)</f>
        <v>123500</v>
      </c>
      <c r="F394" s="146"/>
      <c r="H394" s="607"/>
      <c r="I394" s="376"/>
    </row>
    <row r="395" spans="2:9">
      <c r="B395" s="415" t="str">
        <f>'Penutup Atap'!C74</f>
        <v>3.1.1.5</v>
      </c>
      <c r="C395" s="369" t="str">
        <f>'Penutup Atap'!D74</f>
        <v>Pemasangan 1 m' Nok/bubung genteng palentong kecil</v>
      </c>
      <c r="D395" s="72" t="s">
        <v>63</v>
      </c>
      <c r="E395" s="367">
        <f>VLOOKUP(C395,'Penutup Atap'!$D$2:$I$1059,6,FALSE)</f>
        <v>161100</v>
      </c>
      <c r="F395" s="146"/>
      <c r="H395" s="607"/>
      <c r="I395" s="376"/>
    </row>
    <row r="396" spans="2:9">
      <c r="B396" s="415" t="str">
        <f>'Penutup Atap'!C93</f>
        <v>3.1.1.6</v>
      </c>
      <c r="C396" s="369" t="str">
        <f>'Penutup Atap'!D93</f>
        <v>Pemasangan 1 m' Nok/bubung genteng kodok glazuur</v>
      </c>
      <c r="D396" s="72" t="s">
        <v>63</v>
      </c>
      <c r="E396" s="367">
        <f>VLOOKUP(C396,'Penutup Atap'!$D$2:$I$1059,6,FALSE)</f>
        <v>149600</v>
      </c>
      <c r="F396" s="146"/>
      <c r="H396" s="607"/>
      <c r="I396" s="376"/>
    </row>
    <row r="397" spans="2:9">
      <c r="B397" s="415" t="str">
        <f>'Penutup Atap'!C112</f>
        <v>3.1.1.7</v>
      </c>
      <c r="C397" s="369" t="str">
        <f>'Penutup Atap'!D112</f>
        <v>Pemasangan 1 m' Nok/bubung genteng palentong besar</v>
      </c>
      <c r="D397" s="72" t="s">
        <v>63</v>
      </c>
      <c r="E397" s="367">
        <f>VLOOKUP(C397,'Penutup Atap'!$D$2:$I$1059,6,FALSE)</f>
        <v>149400</v>
      </c>
      <c r="F397" s="146"/>
      <c r="H397" s="607"/>
      <c r="I397" s="376"/>
    </row>
    <row r="398" spans="2:9">
      <c r="B398" s="415" t="str">
        <f>'Penutup Atap'!C131</f>
        <v>3.1.1.8</v>
      </c>
      <c r="C398" s="369" t="str">
        <f>'Penutup Atap'!D131</f>
        <v>Pemasangan 1 m' Nok/bubung genteng beton</v>
      </c>
      <c r="D398" s="72" t="s">
        <v>63</v>
      </c>
      <c r="E398" s="367">
        <f>VLOOKUP(C398,'Penutup Atap'!$D$2:$I$1059,6,FALSE)</f>
        <v>152700</v>
      </c>
      <c r="F398" s="146"/>
      <c r="H398" s="607"/>
      <c r="I398" s="376"/>
    </row>
    <row r="399" spans="2:9">
      <c r="B399" s="622" t="str">
        <f>'Penutup Atap'!C152</f>
        <v>3.1.2</v>
      </c>
      <c r="C399" s="623" t="str">
        <f>'Penutup Atap'!D152</f>
        <v>ATAP SERAT SEMEN GELOMBANG</v>
      </c>
      <c r="D399" s="634"/>
      <c r="E399" s="724"/>
      <c r="F399" s="385"/>
      <c r="H399" s="607"/>
      <c r="I399" s="376"/>
    </row>
    <row r="400" spans="2:9">
      <c r="B400" s="415" t="str">
        <f>'Penutup Atap'!C153</f>
        <v>3.1.2.1</v>
      </c>
      <c r="C400" s="369" t="str">
        <f>'Penutup Atap'!D153</f>
        <v>Pemasangan 1 m2 atap serat semen gelombang 92 cm x 250 cm x 5 mm</v>
      </c>
      <c r="D400" s="72" t="s">
        <v>63</v>
      </c>
      <c r="E400" s="367">
        <f>VLOOKUP(C400,'Penutup Atap'!$D$2:$I$1059,6,FALSE)</f>
        <v>94200</v>
      </c>
      <c r="F400" s="146"/>
      <c r="H400" s="607"/>
      <c r="I400" s="376"/>
    </row>
    <row r="401" spans="2:9">
      <c r="B401" s="415" t="str">
        <f>'Penutup Atap'!C171</f>
        <v>3.1.2.2</v>
      </c>
      <c r="C401" s="369" t="str">
        <f>'Penutup Atap'!D171</f>
        <v>Pemasangan 1 m2 atap serat semen gelombang 92 cm x 225 cm x 5 mm</v>
      </c>
      <c r="D401" s="72" t="s">
        <v>63</v>
      </c>
      <c r="E401" s="367">
        <f>VLOOKUP(C401,'Penutup Atap'!$D$2:$I$1059,6,FALSE)</f>
        <v>101100</v>
      </c>
      <c r="F401" s="146"/>
      <c r="H401" s="607"/>
      <c r="I401" s="376"/>
    </row>
    <row r="402" spans="2:9">
      <c r="B402" s="415" t="str">
        <f>'Penutup Atap'!C189</f>
        <v>3.1.2.3</v>
      </c>
      <c r="C402" s="369" t="str">
        <f>'Penutup Atap'!D189</f>
        <v>Pemasangan 1 m2 atap Serat Semen gelombang 92 cm x 200 cm x 5 mm</v>
      </c>
      <c r="D402" s="72" t="s">
        <v>63</v>
      </c>
      <c r="E402" s="367">
        <f>VLOOKUP(C402,'Penutup Atap'!$D$2:$I$1059,6,FALSE)</f>
        <v>93000</v>
      </c>
      <c r="F402" s="146"/>
      <c r="H402" s="607"/>
      <c r="I402" s="376"/>
    </row>
    <row r="403" spans="2:9">
      <c r="B403" s="415" t="str">
        <f>'Penutup Atap'!C207</f>
        <v>3.1.2.4</v>
      </c>
      <c r="C403" s="369" t="str">
        <f>'Penutup Atap'!D207</f>
        <v>Pemasangan 1 m2 atap Serat Semen gelombang 92 cm x 180 cm x 5 mm</v>
      </c>
      <c r="D403" s="72" t="s">
        <v>63</v>
      </c>
      <c r="E403" s="367">
        <f>VLOOKUP(C403,'Penutup Atap'!$D$2:$I$1059,6,FALSE)</f>
        <v>101500</v>
      </c>
      <c r="F403" s="146"/>
      <c r="H403" s="607"/>
      <c r="I403" s="376"/>
    </row>
    <row r="404" spans="2:9">
      <c r="B404" s="415" t="str">
        <f>'Penutup Atap'!C225</f>
        <v>3.1.2.5</v>
      </c>
      <c r="C404" s="369" t="str">
        <f>'Penutup Atap'!D225</f>
        <v>Pemasangan 1 m2 atap Serat Semen gelombang 105 cm x 270 cm x 4 mm</v>
      </c>
      <c r="D404" s="72" t="s">
        <v>63</v>
      </c>
      <c r="E404" s="367">
        <f>VLOOKUP(C404,'Penutup Atap'!$D$2:$I$1059,6,FALSE)</f>
        <v>71800</v>
      </c>
      <c r="F404" s="146"/>
      <c r="H404" s="607"/>
      <c r="I404" s="376"/>
    </row>
    <row r="405" spans="2:9">
      <c r="B405" s="415" t="str">
        <f>'Penutup Atap'!C243</f>
        <v>3.1.2.6</v>
      </c>
      <c r="C405" s="369" t="str">
        <f>'Penutup Atap'!D243</f>
        <v>Pemasangan 1 m2 atap Serat Semen gelombang 105 cm x 300 cm x 5 mm</v>
      </c>
      <c r="D405" s="72" t="s">
        <v>63</v>
      </c>
      <c r="E405" s="367">
        <f>VLOOKUP(C405,'Penutup Atap'!$D$2:$I$1059,6,FALSE)</f>
        <v>82900</v>
      </c>
      <c r="F405" s="146"/>
      <c r="H405" s="607"/>
      <c r="I405" s="376"/>
    </row>
    <row r="406" spans="2:9">
      <c r="B406" s="415" t="str">
        <f>'Penutup Atap'!C261</f>
        <v>3.1.2.7</v>
      </c>
      <c r="C406" s="369" t="str">
        <f>'Penutup Atap'!D261</f>
        <v>Pemasangan 1 m2 atap Serat Semen gelombang 105 cm x 240 cm x 5 mm</v>
      </c>
      <c r="D406" s="72" t="s">
        <v>63</v>
      </c>
      <c r="E406" s="367">
        <f>VLOOKUP(C406,'Penutup Atap'!$D$2:$I$1059,6,FALSE)</f>
        <v>93900</v>
      </c>
      <c r="F406" s="146"/>
      <c r="H406" s="607"/>
      <c r="I406" s="376"/>
    </row>
    <row r="407" spans="2:9">
      <c r="B407" s="415" t="str">
        <f>'Penutup Atap'!C279</f>
        <v>3.1.2.8</v>
      </c>
      <c r="C407" s="369" t="str">
        <f>'Penutup Atap'!D279</f>
        <v>Pemasangan 1 m2 atap Serat gelombang 105 cm x 210 cm x 5 mm</v>
      </c>
      <c r="D407" s="72" t="s">
        <v>63</v>
      </c>
      <c r="E407" s="367">
        <f>VLOOKUP(C407,'Penutup Atap'!$D$2:$I$1059,6,FALSE)</f>
        <v>101100</v>
      </c>
      <c r="F407" s="146"/>
      <c r="H407" s="607"/>
      <c r="I407" s="376"/>
    </row>
    <row r="408" spans="2:9">
      <c r="B408" s="415" t="str">
        <f>'Penutup Atap'!C297</f>
        <v>3.1.2.9</v>
      </c>
      <c r="C408" s="369" t="str">
        <f>'Penutup Atap'!D297</f>
        <v>Pemasangan 1 m2 atap Serat Semen gelombang 105 cm x 150 cm x 5 mm</v>
      </c>
      <c r="D408" s="72" t="s">
        <v>63</v>
      </c>
      <c r="E408" s="367">
        <f>VLOOKUP(C408,'Penutup Atap'!$D$2:$I$1059,6,FALSE)</f>
        <v>136500</v>
      </c>
      <c r="F408" s="146"/>
      <c r="H408" s="607"/>
      <c r="I408" s="376"/>
    </row>
    <row r="409" spans="2:9">
      <c r="B409" s="415" t="str">
        <f>'Penutup Atap'!C315</f>
        <v>3.1.2.10</v>
      </c>
      <c r="C409" s="369" t="str">
        <f>'Penutup Atap'!D315</f>
        <v>Pemasangan 1 m2 atap Serat Semen gelombang 108 cm x 300 cm x 6 mm</v>
      </c>
      <c r="D409" s="72" t="s">
        <v>63</v>
      </c>
      <c r="E409" s="367">
        <f>VLOOKUP(C409,'Penutup Atap'!$D$2:$I$1059,6,FALSE)</f>
        <v>84300</v>
      </c>
      <c r="F409" s="146"/>
      <c r="H409" s="607"/>
      <c r="I409" s="376"/>
    </row>
    <row r="410" spans="2:9">
      <c r="B410" s="415" t="str">
        <f>'Penutup Atap'!C333</f>
        <v>3.1.2.11</v>
      </c>
      <c r="C410" s="369" t="str">
        <f>'Penutup Atap'!D333</f>
        <v>Pemasangan 1 m2 atap serat Semen gelombang 108 cm x 270 cm x 6 mm</v>
      </c>
      <c r="D410" s="72" t="s">
        <v>63</v>
      </c>
      <c r="E410" s="367">
        <f>VLOOKUP(C410,'Penutup Atap'!$D$2:$I$1059,6,FALSE)</f>
        <v>78300</v>
      </c>
      <c r="F410" s="146"/>
      <c r="H410" s="607"/>
      <c r="I410" s="376"/>
    </row>
    <row r="411" spans="2:9">
      <c r="B411" s="415" t="str">
        <f>'Penutup Atap'!C351</f>
        <v>3.1.2.12</v>
      </c>
      <c r="C411" s="369" t="str">
        <f>'Penutup Atap'!D351</f>
        <v>Pemasangan 1 m2 atap Serat Semen gelombang 108 cm x 240 cm x 6 mm</v>
      </c>
      <c r="D411" s="72" t="s">
        <v>63</v>
      </c>
      <c r="E411" s="367">
        <f>VLOOKUP(C411,'Penutup Atap'!$D$2:$I$1059,6,FALSE)</f>
        <v>81300</v>
      </c>
      <c r="F411" s="146"/>
      <c r="H411" s="607"/>
      <c r="I411" s="376"/>
    </row>
    <row r="412" spans="2:9">
      <c r="B412" s="418" t="str">
        <f>'Penutup Atap'!C369</f>
        <v>3.1.2.13</v>
      </c>
      <c r="C412" s="372" t="str">
        <f>'Penutup Atap'!D369</f>
        <v>Pemasangan 1 m2 atap Serat Semen gelombang 108 cm x 210 cm x 6 mm</v>
      </c>
      <c r="D412" s="72" t="s">
        <v>63</v>
      </c>
      <c r="E412" s="367">
        <f>VLOOKUP(C412,'Penutup Atap'!$D$2:$I$1059,6,FALSE)</f>
        <v>81000</v>
      </c>
      <c r="F412" s="154"/>
      <c r="H412" s="607"/>
      <c r="I412" s="376"/>
    </row>
    <row r="413" spans="2:9">
      <c r="B413" s="418" t="str">
        <f>'Penutup Atap'!C387</f>
        <v>3.1.2.14</v>
      </c>
      <c r="C413" s="372" t="str">
        <f>'Penutup Atap'!D387</f>
        <v>Pemasangan 1 m2 atap Serat Semen gelombang 108 cm x 180 cm x 6 mm</v>
      </c>
      <c r="D413" s="72" t="s">
        <v>63</v>
      </c>
      <c r="E413" s="367">
        <f>VLOOKUP(C413,'Penutup Atap'!$D$2:$I$1059,6,FALSE)</f>
        <v>89200</v>
      </c>
      <c r="F413" s="154"/>
      <c r="H413" s="607"/>
      <c r="I413" s="376"/>
    </row>
    <row r="414" spans="2:9">
      <c r="B414" s="418" t="str">
        <f>'Penutup Atap'!C405</f>
        <v>3.1.2.15</v>
      </c>
      <c r="C414" s="372" t="str">
        <f>'Penutup Atap'!D405</f>
        <v>Pemasangan 1 m' Nok/bubung setel gelombang 92 cm</v>
      </c>
      <c r="D414" s="329" t="s">
        <v>114</v>
      </c>
      <c r="E414" s="367">
        <f>VLOOKUP(C414,'Penutup Atap'!$D$2:$I$1059,6,FALSE)</f>
        <v>389500</v>
      </c>
      <c r="F414" s="154"/>
      <c r="H414" s="607"/>
      <c r="I414" s="376"/>
    </row>
    <row r="415" spans="2:9">
      <c r="B415" s="418" t="str">
        <f>'Penutup Atap'!C423</f>
        <v>3.1.2.16</v>
      </c>
      <c r="C415" s="372" t="str">
        <f>'Penutup Atap'!D423</f>
        <v>Pemasangan 1 m' Nok/bubung stel gelombang 105 cm</v>
      </c>
      <c r="D415" s="329" t="s">
        <v>114</v>
      </c>
      <c r="E415" s="367">
        <f>VLOOKUP(C415,'Penutup Atap'!$D$2:$I$1059,6,FALSE)</f>
        <v>392800</v>
      </c>
      <c r="F415" s="154"/>
      <c r="H415" s="607"/>
      <c r="I415" s="376"/>
    </row>
    <row r="416" spans="2:9">
      <c r="B416" s="418" t="str">
        <f>'Penutup Atap'!C441</f>
        <v>3.1.2.17</v>
      </c>
      <c r="C416" s="372" t="str">
        <f>'Penutup Atap'!D441</f>
        <v>Pemasangan 1 m' Nok/bubung stel gelombang 108 cm</v>
      </c>
      <c r="D416" s="329" t="s">
        <v>114</v>
      </c>
      <c r="E416" s="367">
        <f>VLOOKUP(C416,'Penutup Atap'!$D$2:$I$1059,6,FALSE)</f>
        <v>407100</v>
      </c>
      <c r="F416" s="154"/>
      <c r="H416" s="607"/>
      <c r="I416" s="376"/>
    </row>
    <row r="417" spans="2:9">
      <c r="B417" s="418" t="str">
        <f>'Penutup Atap'!C459</f>
        <v>3.1.2.18</v>
      </c>
      <c r="C417" s="372" t="str">
        <f>'Penutup Atap'!D459</f>
        <v>Pemasangan 1 m'Nok/ bubung paten (Permanen) 92 cm</v>
      </c>
      <c r="D417" s="329" t="s">
        <v>114</v>
      </c>
      <c r="E417" s="367">
        <f>VLOOKUP(C417,'Penutup Atap'!$D$2:$I$1059,6,FALSE)</f>
        <v>309700</v>
      </c>
      <c r="F417" s="154"/>
      <c r="H417" s="607"/>
      <c r="I417" s="376"/>
    </row>
    <row r="418" spans="2:9">
      <c r="B418" s="418" t="str">
        <f>'Penutup Atap'!C477</f>
        <v>3.1.2.19</v>
      </c>
      <c r="C418" s="372" t="str">
        <f>'Penutup Atap'!D477</f>
        <v>Pemasangan 1 m' Nok/bubung paten (Permanen) 105 cm</v>
      </c>
      <c r="D418" s="329" t="s">
        <v>114</v>
      </c>
      <c r="E418" s="367">
        <f>VLOOKUP(C418,'Penutup Atap'!$D$2:$I$1059,6,FALSE)</f>
        <v>323500</v>
      </c>
      <c r="F418" s="154"/>
      <c r="H418" s="607"/>
      <c r="I418" s="376"/>
    </row>
    <row r="419" spans="2:9">
      <c r="B419" s="418" t="str">
        <f>'Penutup Atap'!C495</f>
        <v>3.1.2.20</v>
      </c>
      <c r="C419" s="372" t="str">
        <f>'Penutup Atap'!D495</f>
        <v>Pemasangan 1 m' Nok/bubung paten(Permanen) 108 cm</v>
      </c>
      <c r="D419" s="329" t="s">
        <v>114</v>
      </c>
      <c r="E419" s="367">
        <f>VLOOKUP(C419,'Penutup Atap'!$D$2:$I$1059,6,FALSE)</f>
        <v>330100</v>
      </c>
      <c r="F419" s="154"/>
      <c r="H419" s="607"/>
      <c r="I419" s="376"/>
    </row>
    <row r="420" spans="2:9">
      <c r="B420" s="418" t="str">
        <f>'Penutup Atap'!C513</f>
        <v>3.1.2.21</v>
      </c>
      <c r="C420" s="372" t="str">
        <f>'Penutup Atap'!D513</f>
        <v>Pemasangan 1 m' Nok/bubung setel rata 92 cm</v>
      </c>
      <c r="D420" s="329" t="s">
        <v>114</v>
      </c>
      <c r="E420" s="367">
        <f>VLOOKUP(C420,'Penutup Atap'!$D$2:$I$1059,6,FALSE)</f>
        <v>322200</v>
      </c>
      <c r="F420" s="154"/>
      <c r="H420" s="607"/>
      <c r="I420" s="376"/>
    </row>
    <row r="421" spans="2:9">
      <c r="B421" s="418" t="str">
        <f>'Penutup Atap'!C531</f>
        <v>3.1.2.22</v>
      </c>
      <c r="C421" s="372" t="str">
        <f>'Penutup Atap'!D531</f>
        <v>Pemasangan 1 m' ok/bubung setel rata 105 cm</v>
      </c>
      <c r="D421" s="329" t="s">
        <v>114</v>
      </c>
      <c r="E421" s="367">
        <f>VLOOKUP(C421,'Penutup Atap'!$D$2:$I$1059,6,FALSE)</f>
        <v>321800</v>
      </c>
      <c r="F421" s="154"/>
      <c r="H421" s="607"/>
      <c r="I421" s="376"/>
    </row>
    <row r="422" spans="2:9">
      <c r="B422" s="418" t="str">
        <f>'Penutup Atap'!C549</f>
        <v>3.1.2.23</v>
      </c>
      <c r="C422" s="372" t="str">
        <f>'Penutup Atap'!D549</f>
        <v>Pemasangan 1 m' Nok/bubung setel rata 108 cm</v>
      </c>
      <c r="D422" s="329" t="s">
        <v>114</v>
      </c>
      <c r="E422" s="367">
        <f>VLOOKUP(C422,'Penutup Atap'!$D$2:$I$1059,6,FALSE)</f>
        <v>327900</v>
      </c>
      <c r="F422" s="154"/>
      <c r="H422" s="607"/>
      <c r="I422" s="376"/>
    </row>
    <row r="423" spans="2:9">
      <c r="B423" s="622" t="str">
        <f>'Penutup Atap'!C567</f>
        <v>3.1.3</v>
      </c>
      <c r="C423" s="623" t="str">
        <f>'Penutup Atap'!D567</f>
        <v xml:space="preserve">Penutup Atap Lainnya </v>
      </c>
      <c r="D423" s="634"/>
      <c r="E423" s="724"/>
      <c r="F423" s="385"/>
      <c r="H423" s="607"/>
      <c r="I423" s="376"/>
    </row>
    <row r="424" spans="2:9">
      <c r="B424" s="418" t="str">
        <f>'Penutup Atap'!C568</f>
        <v>3.1.3.1</v>
      </c>
      <c r="C424" s="372" t="str">
        <f>'Penutup Atap'!D568</f>
        <v>Pemasangan 1 m2 atap seng gelombang 105x180 cm</v>
      </c>
      <c r="D424" s="329" t="s">
        <v>63</v>
      </c>
      <c r="E424" s="367">
        <f>VLOOKUP(C424,'Penutup Atap'!$D$2:$I$1059,6,FALSE)</f>
        <v>90100</v>
      </c>
      <c r="F424" s="154"/>
      <c r="H424" s="159"/>
      <c r="I424" s="376"/>
    </row>
    <row r="425" spans="2:9">
      <c r="B425" s="418" t="str">
        <f>'Penutup Atap'!C586</f>
        <v>3.1.3.2</v>
      </c>
      <c r="C425" s="372" t="str">
        <f>'Penutup Atap'!D586</f>
        <v>Pemasangan 1 m2 atap aluminium gelombang 95x180 cm</v>
      </c>
      <c r="D425" s="329" t="s">
        <v>63</v>
      </c>
      <c r="E425" s="367">
        <f>VLOOKUP(C425,'Penutup Atap'!$D$2:$I$1059,6,FALSE)</f>
        <v>305300</v>
      </c>
      <c r="F425" s="154"/>
      <c r="H425" s="159"/>
      <c r="I425" s="376"/>
    </row>
    <row r="426" spans="2:9">
      <c r="B426" s="418" t="str">
        <f>'Penutup Atap'!C604</f>
        <v>3.1.3.3</v>
      </c>
      <c r="C426" s="372" t="str">
        <f>'Penutup Atap'!D604</f>
        <v>Pemasangan 1 m2 atap sirap kayu</v>
      </c>
      <c r="D426" s="329" t="s">
        <v>63</v>
      </c>
      <c r="E426" s="367">
        <f>VLOOKUP(C426,'Penutup Atap'!$D$2:$I$1059,6,FALSE)</f>
        <v>233000</v>
      </c>
      <c r="F426" s="154"/>
      <c r="H426" s="159"/>
      <c r="I426" s="376"/>
    </row>
    <row r="427" spans="2:9">
      <c r="B427" s="418" t="str">
        <f>'Penutup Atap'!C622</f>
        <v>3.1.3.4</v>
      </c>
      <c r="C427" s="372" t="str">
        <f>'Penutup Atap'!D622</f>
        <v>Pemasangan 1 m2 atap fibreglass 90x180 cm</v>
      </c>
      <c r="D427" s="329" t="s">
        <v>63</v>
      </c>
      <c r="E427" s="367">
        <f>VLOOKUP(C427,'Penutup Atap'!$D$2:$I$1059,6,FALSE)</f>
        <v>111500</v>
      </c>
      <c r="F427" s="154"/>
      <c r="H427" s="159"/>
      <c r="I427" s="376"/>
    </row>
    <row r="428" spans="2:9">
      <c r="B428" s="418" t="str">
        <f>'Penutup Atap'!C640</f>
        <v>3.1.3.5</v>
      </c>
      <c r="C428" s="372" t="str">
        <f>'Penutup Atap'!D640</f>
        <v>Pemasangan 1 m2 atap UPVC</v>
      </c>
      <c r="D428" s="329" t="s">
        <v>63</v>
      </c>
      <c r="E428" s="367">
        <f>VLOOKUP(C428,'Penutup Atap'!$D$2:$I$1059,6,FALSE)</f>
        <v>76700</v>
      </c>
      <c r="F428" s="154"/>
      <c r="H428" s="159"/>
      <c r="I428" s="376"/>
    </row>
    <row r="429" spans="2:9">
      <c r="B429" s="418" t="str">
        <f>'Penutup Atap'!C658</f>
        <v>3.1.3.6</v>
      </c>
      <c r="C429" s="372" t="str">
        <f>'Penutup Atap'!D658</f>
        <v>Pemasangan 1 m2 atap aspal/bitumen</v>
      </c>
      <c r="D429" s="329" t="s">
        <v>63</v>
      </c>
      <c r="E429" s="367">
        <f>VLOOKUP(C429,'Penutup Atap'!$D$2:$I$1059,6,FALSE)</f>
        <v>366400</v>
      </c>
      <c r="F429" s="154"/>
      <c r="H429" s="159"/>
      <c r="I429" s="376"/>
    </row>
    <row r="430" spans="2:9">
      <c r="B430" s="418" t="str">
        <f>'Penutup Atap'!C678</f>
        <v>3.1.3.7</v>
      </c>
      <c r="C430" s="372" t="str">
        <f>'Penutup Atap'!D678</f>
        <v>Pemasangan 1 m2 atap metal lembaran</v>
      </c>
      <c r="D430" s="329" t="s">
        <v>63</v>
      </c>
      <c r="E430" s="367">
        <f>VLOOKUP(C430,'Penutup Atap'!$D$2:$I$1059,6,FALSE)</f>
        <v>188700</v>
      </c>
      <c r="F430" s="154"/>
      <c r="H430" s="159"/>
      <c r="I430" s="376"/>
    </row>
    <row r="431" spans="2:9">
      <c r="B431" s="418" t="str">
        <f>'Penutup Atap'!C696</f>
        <v>3.1.3.8</v>
      </c>
      <c r="C431" s="372" t="str">
        <f>'Penutup Atap'!D696</f>
        <v>Pemasangan 1 m2 atap metal menerus tebal 0,4 mm</v>
      </c>
      <c r="D431" s="329" t="s">
        <v>63</v>
      </c>
      <c r="E431" s="367">
        <f>VLOOKUP(C431,'Penutup Atap'!$D$2:$I$1059,6,FALSE)</f>
        <v>135600</v>
      </c>
      <c r="F431" s="154"/>
      <c r="H431" s="159"/>
      <c r="I431" s="376"/>
    </row>
    <row r="432" spans="2:9">
      <c r="B432" s="415" t="str">
        <f>'Penutup Atap'!C714</f>
        <v>3.1.3.9</v>
      </c>
      <c r="C432" s="369" t="str">
        <f>'Penutup Atap'!D714</f>
        <v>Pemasangan 1 m2 Atap Kaca Tempered</v>
      </c>
      <c r="D432" s="329" t="s">
        <v>63</v>
      </c>
      <c r="E432" s="367">
        <f>VLOOKUP(C432,'Penutup Atap'!$D$2:$I$1059,6,FALSE)</f>
        <v>0</v>
      </c>
      <c r="F432" s="146"/>
      <c r="H432" s="607"/>
      <c r="I432" s="376"/>
    </row>
    <row r="433" spans="2:9">
      <c r="B433" s="418" t="str">
        <f>'Penutup Atap'!C715</f>
        <v>3.1.3.9.1</v>
      </c>
      <c r="C433" s="372" t="str">
        <f>'Penutup Atap'!D715</f>
        <v>Pemasangan 1 m2 atap kaca ketebalan 8/10/12 mm</v>
      </c>
      <c r="D433" s="329" t="s">
        <v>63</v>
      </c>
      <c r="E433" s="367">
        <f>VLOOKUP(C433,'Penutup Atap'!$D$2:$I$1059,6,FALSE)</f>
        <v>779300</v>
      </c>
      <c r="F433" s="154"/>
      <c r="H433" s="159"/>
      <c r="I433" s="376"/>
    </row>
    <row r="434" spans="2:9">
      <c r="B434" s="418" t="str">
        <f>'Penutup Atap'!C733</f>
        <v>3.1.3.10</v>
      </c>
      <c r="C434" s="372" t="str">
        <f>'Penutup Atap'!D733</f>
        <v>Pemasangan 1 m' Nok/bubung atap seng gelombang</v>
      </c>
      <c r="D434" s="329" t="s">
        <v>114</v>
      </c>
      <c r="E434" s="367">
        <f>VLOOKUP(C434,'Penutup Atap'!$D$2:$I$1059,6,FALSE)</f>
        <v>54000</v>
      </c>
      <c r="F434" s="154"/>
      <c r="H434" s="159"/>
      <c r="I434" s="376"/>
    </row>
    <row r="435" spans="2:9">
      <c r="B435" s="418" t="str">
        <f>'Penutup Atap'!C751</f>
        <v>3.1.3.11</v>
      </c>
      <c r="C435" s="372" t="str">
        <f>'Penutup Atap'!D751</f>
        <v>Pemasangan 1 m' Nok/bubung atap aluminium gelombang</v>
      </c>
      <c r="D435" s="329" t="s">
        <v>5939</v>
      </c>
      <c r="E435" s="367">
        <f>VLOOKUP(C435,'Penutup Atap'!$D$2:$I$1059,6,FALSE)</f>
        <v>285900</v>
      </c>
      <c r="F435" s="154"/>
      <c r="H435" s="159"/>
      <c r="I435" s="376"/>
    </row>
    <row r="436" spans="2:9">
      <c r="B436" s="418" t="str">
        <f>'Penutup Atap'!C769</f>
        <v>3.1.3.12</v>
      </c>
      <c r="C436" s="372" t="str">
        <f>'Penutup Atap'!D769</f>
        <v>Pemasangan 1 m' Nok/bubung atap sirap kayu</v>
      </c>
      <c r="D436" s="329" t="s">
        <v>114</v>
      </c>
      <c r="E436" s="367">
        <f>VLOOKUP(C436,'Penutup Atap'!$D$2:$I$1059,6,FALSE)</f>
        <v>92800</v>
      </c>
      <c r="F436" s="154"/>
      <c r="H436" s="159"/>
      <c r="I436" s="376"/>
    </row>
    <row r="437" spans="2:9">
      <c r="B437" s="418" t="str">
        <f>'Penutup Atap'!C787</f>
        <v>3.1.3.13</v>
      </c>
      <c r="C437" s="372" t="str">
        <f>'Penutup Atap'!D787</f>
        <v>Pemasangan 1 m' Nok/bubung atap aspal/bitumen</v>
      </c>
      <c r="D437" s="329" t="s">
        <v>114</v>
      </c>
      <c r="E437" s="367">
        <f>VLOOKUP(C437,'Penutup Atap'!$D$2:$I$1059,6,FALSE)</f>
        <v>280400</v>
      </c>
      <c r="F437" s="154"/>
      <c r="H437" s="159"/>
      <c r="I437" s="376"/>
    </row>
    <row r="438" spans="2:9">
      <c r="B438" s="418" t="str">
        <f>'Penutup Atap'!C806</f>
        <v>3.1.3.14</v>
      </c>
      <c r="C438" s="372" t="str">
        <f>'Penutup Atap'!D806</f>
        <v>Pemasangan 1 m' Nok/bubung genteng metal</v>
      </c>
      <c r="D438" s="329" t="s">
        <v>114</v>
      </c>
      <c r="E438" s="367">
        <f>VLOOKUP(C438,'Penutup Atap'!$D$2:$I$1059,6,FALSE)</f>
        <v>88000</v>
      </c>
      <c r="F438" s="154"/>
      <c r="H438" s="159"/>
      <c r="I438" s="376"/>
    </row>
    <row r="439" spans="2:9">
      <c r="B439" s="622" t="str">
        <f>'Penutup Atap'!C824</f>
        <v>3.2</v>
      </c>
      <c r="C439" s="623" t="str">
        <f>'Penutup Atap'!D824</f>
        <v>PEKERJAAN INSULASI</v>
      </c>
      <c r="D439" s="634"/>
      <c r="E439" s="724"/>
      <c r="F439" s="385"/>
      <c r="H439" s="607"/>
      <c r="I439" s="376"/>
    </row>
    <row r="440" spans="2:9">
      <c r="B440" s="415" t="str">
        <f>'Penutup Atap'!C825</f>
        <v>3.2.1</v>
      </c>
      <c r="C440" s="369" t="str">
        <f>'Penutup Atap'!D825</f>
        <v>Pemasangan 1 m2 lembaran insulasi atap</v>
      </c>
      <c r="D440" s="72" t="s">
        <v>63</v>
      </c>
      <c r="E440" s="367">
        <f>VLOOKUP(C440,'Penutup Atap'!$D$2:$I$1059,6,FALSE)</f>
        <v>29500</v>
      </c>
      <c r="F440" s="146"/>
      <c r="H440" s="607"/>
      <c r="I440" s="376"/>
    </row>
    <row r="441" spans="2:9">
      <c r="B441" s="415" t="str">
        <f>'Penutup Atap'!C842</f>
        <v>3.2.2</v>
      </c>
      <c r="C441" s="369" t="str">
        <f>'Penutup Atap'!D842</f>
        <v>Pemasangan 1 m2 modul insulasi tebal 8 mm</v>
      </c>
      <c r="D441" s="72" t="s">
        <v>63</v>
      </c>
      <c r="E441" s="367">
        <f>VLOOKUP(C441,'Penutup Atap'!$D$2:$I$1059,6,FALSE)</f>
        <v>102900</v>
      </c>
      <c r="F441" s="146"/>
      <c r="H441" s="607"/>
      <c r="I441" s="376"/>
    </row>
    <row r="442" spans="2:9">
      <c r="B442" s="415" t="str">
        <f>'Penutup Atap'!C860</f>
        <v>3.2.3</v>
      </c>
      <c r="C442" s="369" t="str">
        <f>'Penutup Atap'!D860</f>
        <v>Pemasangan 1 m2 foam insulasi atap</v>
      </c>
      <c r="D442" s="72" t="s">
        <v>63</v>
      </c>
      <c r="E442" s="367">
        <f>VLOOKUP(C442,'Penutup Atap'!$D$2:$I$1059,6,FALSE)</f>
        <v>105000</v>
      </c>
      <c r="F442" s="146"/>
      <c r="H442" s="607"/>
      <c r="I442" s="376"/>
    </row>
    <row r="443" spans="2:9">
      <c r="B443" s="622" t="str">
        <f>'Penutup Atap'!C877</f>
        <v>3.3.</v>
      </c>
      <c r="C443" s="623" t="str">
        <f>'Penutup Atap'!D877</f>
        <v>PEKERJAAN AKSESORIS ATAP</v>
      </c>
      <c r="D443" s="634"/>
      <c r="E443" s="724"/>
      <c r="F443" s="385"/>
      <c r="H443" s="607"/>
      <c r="I443" s="376"/>
    </row>
    <row r="444" spans="2:9">
      <c r="B444" s="415" t="str">
        <f>'Penutup Atap'!C878</f>
        <v>3.3.1</v>
      </c>
      <c r="C444" s="369" t="str">
        <f>'Penutup Atap'!D878</f>
        <v>Pemasangan 1 m' talang datar/jurai seng BJLS 28 lebar 90 cm</v>
      </c>
      <c r="D444" s="72" t="s">
        <v>114</v>
      </c>
      <c r="E444" s="367">
        <f>VLOOKUP(C444,'Penutup Atap'!$D$2:$I$1059,6,FALSE)</f>
        <v>313200</v>
      </c>
      <c r="F444" s="146"/>
      <c r="H444" s="607"/>
      <c r="I444" s="376"/>
    </row>
    <row r="445" spans="2:9">
      <c r="B445" s="415" t="str">
        <f>'Penutup Atap'!C897</f>
        <v>3.3.2</v>
      </c>
      <c r="C445" s="369" t="str">
        <f>'Penutup Atap'!D897</f>
        <v>Pemasangan 1 m' talang ½ lingkaran D-15 cm seng plat BJLS 30</v>
      </c>
      <c r="D445" s="72" t="s">
        <v>114</v>
      </c>
      <c r="E445" s="367">
        <f>VLOOKUP(C445,'Penutup Atap'!$D$2:$I$1059,6,FALSE)</f>
        <v>235500</v>
      </c>
      <c r="F445" s="146"/>
      <c r="H445" s="607"/>
      <c r="I445" s="376"/>
    </row>
    <row r="446" spans="2:9">
      <c r="B446" s="415" t="str">
        <f>'Penutup Atap'!C916</f>
        <v>3.3.3</v>
      </c>
      <c r="C446" s="369" t="str">
        <f>'Penutup Atap'!D916</f>
        <v>Pemasangan 1 m' lisplank uk. 3x20 cm, kayu kelas I atau II</v>
      </c>
      <c r="D446" s="72" t="s">
        <v>114</v>
      </c>
      <c r="E446" s="367">
        <f>VLOOKUP(C446,'Penutup Atap'!$D$2:$I$1059,6,FALSE)</f>
        <v>216500</v>
      </c>
      <c r="F446" s="146"/>
      <c r="H446" s="607"/>
      <c r="I446" s="376"/>
    </row>
    <row r="447" spans="2:9">
      <c r="B447" s="415" t="str">
        <f>'Penutup Atap'!C934</f>
        <v>3.3.4</v>
      </c>
      <c r="C447" s="369" t="str">
        <f>'Penutup Atap'!D934</f>
        <v>Pemasangan 1 m' lisplank uk. 3x30 cm, kayu kelas I atau II</v>
      </c>
      <c r="D447" s="72" t="s">
        <v>114</v>
      </c>
      <c r="E447" s="367">
        <f>VLOOKUP(C447,'Penutup Atap'!$D$2:$I$1059,6,FALSE)</f>
        <v>218600</v>
      </c>
      <c r="F447" s="146"/>
      <c r="H447" s="607"/>
      <c r="I447" s="376"/>
    </row>
    <row r="448" spans="2:9">
      <c r="B448" s="415" t="str">
        <f>'Penutup Atap'!C952</f>
        <v>3.3.5</v>
      </c>
      <c r="C448" s="369" t="str">
        <f>'Penutup Atap'!D952</f>
        <v>Pemasangan 1 m' lisplank non kayu (GRC, serat semen) lebar 30 cm</v>
      </c>
      <c r="D448" s="72" t="s">
        <v>114</v>
      </c>
      <c r="E448" s="367">
        <f>VLOOKUP(C448,'Penutup Atap'!$D$2:$I$1059,6,FALSE)</f>
        <v>75700</v>
      </c>
      <c r="F448" s="146"/>
      <c r="H448" s="607"/>
      <c r="I448" s="376"/>
    </row>
    <row r="449" spans="2:9">
      <c r="B449" s="415" t="str">
        <f>'Penutup Atap'!C970</f>
        <v>3.3.6</v>
      </c>
      <c r="C449" s="369" t="str">
        <f>'Penutup Atap'!D970</f>
        <v>Pemasangan 1 m' lisplank non kayu (GRC, serat semen) lebar 20 cm</v>
      </c>
      <c r="D449" s="72" t="s">
        <v>114</v>
      </c>
      <c r="E449" s="367">
        <f>VLOOKUP(C449,'Penutup Atap'!$D$2:$I$1059,6,FALSE)</f>
        <v>73400</v>
      </c>
      <c r="F449" s="146"/>
      <c r="H449" s="607"/>
      <c r="I449" s="376"/>
    </row>
    <row r="450" spans="2:9">
      <c r="B450" s="622" t="str">
        <f>'Penutup Atap'!C988</f>
        <v>3.4</v>
      </c>
      <c r="C450" s="623" t="str">
        <f>'Penutup Atap'!D988</f>
        <v>PEKERJAAN WATERPROOFING</v>
      </c>
      <c r="D450" s="634"/>
      <c r="E450" s="724"/>
      <c r="F450" s="385"/>
      <c r="H450" s="607"/>
      <c r="I450" s="376"/>
    </row>
    <row r="451" spans="2:9">
      <c r="B451" s="415" t="str">
        <f>'Penutup Atap'!C989</f>
        <v>3.4.1</v>
      </c>
      <c r="C451" s="369" t="str">
        <f>'Penutup Atap'!D989</f>
        <v>Pemasangan 1 m2 Waterproofing Membran Bakar</v>
      </c>
      <c r="D451" s="72" t="s">
        <v>63</v>
      </c>
      <c r="E451" s="367">
        <f>VLOOKUP(C451,'Penutup Atap'!$D$2:$I$1059,6,FALSE)</f>
        <v>207100</v>
      </c>
      <c r="F451" s="146"/>
      <c r="H451" s="607"/>
      <c r="I451" s="376"/>
    </row>
    <row r="452" spans="2:9">
      <c r="B452" s="415" t="str">
        <f>'Penutup Atap'!C1008</f>
        <v>3.4.2</v>
      </c>
      <c r="C452" s="369" t="str">
        <f>'Penutup Atap'!D1008</f>
        <v>Pelapisan 1 M2 Waterproofing Cristalin</v>
      </c>
      <c r="D452" s="72" t="s">
        <v>63</v>
      </c>
      <c r="E452" s="367">
        <f>VLOOKUP(C452,'Penutup Atap'!$D$2:$I$1059,6,FALSE)</f>
        <v>124300</v>
      </c>
      <c r="F452" s="146"/>
      <c r="H452" s="607"/>
      <c r="I452" s="376"/>
    </row>
    <row r="453" spans="2:9">
      <c r="B453" s="415" t="str">
        <f>'Penutup Atap'!C1025</f>
        <v>3.4.3</v>
      </c>
      <c r="C453" s="369" t="str">
        <f>'Penutup Atap'!D1025</f>
        <v xml:space="preserve">Pelapisan 1 M2 Waterproofing  Semen Base </v>
      </c>
      <c r="D453" s="72" t="s">
        <v>63</v>
      </c>
      <c r="E453" s="367">
        <f>VLOOKUP(C453,'Penutup Atap'!$D$2:$I$1059,6,FALSE)</f>
        <v>143400</v>
      </c>
      <c r="F453" s="146"/>
      <c r="H453" s="607"/>
      <c r="I453" s="376"/>
    </row>
    <row r="454" spans="2:9">
      <c r="B454" s="415" t="str">
        <f>'Penutup Atap'!C1043</f>
        <v>3.4.4</v>
      </c>
      <c r="C454" s="369" t="str">
        <f>'Penutup Atap'!D1043</f>
        <v xml:space="preserve">Pelapisan 1 M2 Waterproofing Acrylic Base </v>
      </c>
      <c r="D454" s="72" t="s">
        <v>63</v>
      </c>
      <c r="E454" s="367">
        <f>VLOOKUP(C454,'Penutup Atap'!$D$2:$I$1059,6,FALSE)</f>
        <v>127300</v>
      </c>
      <c r="F454" s="146"/>
      <c r="H454" s="607"/>
      <c r="I454" s="376"/>
    </row>
    <row r="455" spans="2:9">
      <c r="B455" s="416" t="str">
        <f>Plafon!C3</f>
        <v>3,5</v>
      </c>
      <c r="C455" s="383" t="str">
        <f>'Penutup Atap'!D993</f>
        <v>Tukang kayu</v>
      </c>
      <c r="D455" s="377"/>
      <c r="E455" s="381"/>
      <c r="F455" s="384"/>
      <c r="H455" s="159"/>
      <c r="I455" s="376"/>
    </row>
    <row r="456" spans="2:9">
      <c r="B456" s="622" t="str">
        <f>Plafon!C4</f>
        <v>3,5,1</v>
      </c>
      <c r="C456" s="623" t="str">
        <f>Plafon!D4</f>
        <v xml:space="preserve">Langit-Langit (Plafon) Akusik </v>
      </c>
      <c r="D456" s="634"/>
      <c r="E456" s="724"/>
      <c r="F456" s="385"/>
      <c r="H456" s="607"/>
      <c r="I456" s="376"/>
    </row>
    <row r="457" spans="2:9">
      <c r="B457" s="415" t="str">
        <f>Plafon!C5</f>
        <v>3.2.1.1</v>
      </c>
      <c r="C457" s="369" t="str">
        <f>Plafon!D5</f>
        <v>Pemasangan 1 m2 plafon akustik uk. 30x30 cm</v>
      </c>
      <c r="D457" s="72" t="s">
        <v>63</v>
      </c>
      <c r="E457" s="367">
        <f>VLOOKUP(C457,Plafon!$D$3:$I$296,6,FALSE)</f>
        <v>117300</v>
      </c>
      <c r="F457" s="146"/>
      <c r="H457" s="607"/>
      <c r="I457" s="376"/>
    </row>
    <row r="458" spans="2:9">
      <c r="B458" s="415" t="str">
        <f>Plafon!C22</f>
        <v>3.5.1.2</v>
      </c>
      <c r="C458" s="369" t="str">
        <f>Plafon!D22</f>
        <v>Pemasangan 1 m2 plafon akustik uk. 30x60 cm</v>
      </c>
      <c r="D458" s="72" t="s">
        <v>63</v>
      </c>
      <c r="E458" s="367">
        <f>VLOOKUP(C458,Plafon!$D$3:$I$296,6,FALSE)</f>
        <v>124200</v>
      </c>
      <c r="F458" s="146"/>
      <c r="H458" s="607"/>
      <c r="I458" s="376"/>
    </row>
    <row r="459" spans="2:9">
      <c r="B459" s="415" t="str">
        <f>Plafon!C39</f>
        <v>3.5.1.3</v>
      </c>
      <c r="C459" s="369" t="str">
        <f>Plafon!D39</f>
        <v>Pemasangan 1 m2 plafon akustik uk. 60x120 cm</v>
      </c>
      <c r="D459" s="72" t="s">
        <v>63</v>
      </c>
      <c r="E459" s="367">
        <f>VLOOKUP(C459,Plafon!$D$3:$I$296,6,FALSE)</f>
        <v>69200</v>
      </c>
      <c r="F459" s="146"/>
      <c r="H459" s="607"/>
      <c r="I459" s="376"/>
    </row>
    <row r="460" spans="2:9">
      <c r="B460" s="415" t="str">
        <f>Plafon!C56</f>
        <v>3.5.1.4</v>
      </c>
      <c r="C460" s="369" t="str">
        <f>Plafon!D56</f>
        <v xml:space="preserve">Pemasangan 1 m2 plafon akustik uk. 60x120 cm dengan profil aluminium </v>
      </c>
      <c r="D460" s="72" t="s">
        <v>63</v>
      </c>
      <c r="E460" s="367">
        <f>VLOOKUP(C460,Plafon!$D$3:$I$296,6,FALSE)</f>
        <v>256500</v>
      </c>
      <c r="F460" s="146"/>
      <c r="H460" s="607"/>
      <c r="I460" s="376"/>
    </row>
    <row r="461" spans="2:9">
      <c r="B461" s="622" t="str">
        <f>Plafon!C76</f>
        <v>3.5.2</v>
      </c>
      <c r="C461" s="623" t="str">
        <f>Plafon!D76</f>
        <v xml:space="preserve">Langit -Langit (Plafon) Lainnya </v>
      </c>
      <c r="D461" s="634"/>
      <c r="E461" s="724"/>
      <c r="F461" s="385"/>
      <c r="H461" s="607"/>
      <c r="I461" s="376"/>
    </row>
    <row r="462" spans="2:9">
      <c r="B462" s="415" t="str">
        <f>Plafon!C77</f>
        <v>3.5.2.1</v>
      </c>
      <c r="C462" s="369" t="str">
        <f>Plafon!D77</f>
        <v>Pemasangan 1 m2 plafon papan gypsum tebal 9 mm</v>
      </c>
      <c r="D462" s="72" t="s">
        <v>63</v>
      </c>
      <c r="E462" s="367">
        <f>VLOOKUP(C462,Plafon!$D$3:$I$296,6,FALSE)</f>
        <v>51900</v>
      </c>
      <c r="F462" s="146"/>
      <c r="H462" s="607"/>
      <c r="I462" s="376"/>
    </row>
    <row r="463" spans="2:9">
      <c r="B463" s="415" t="str">
        <f>Plafon!C96</f>
        <v>3.5.2.2</v>
      </c>
      <c r="C463" s="369" t="str">
        <f>Plafon!D96</f>
        <v>Pemasangan 1 m2 plafon serat semen/GRC tebal 4 mm, 5 mm, dan 6 mm</v>
      </c>
      <c r="D463" s="72" t="s">
        <v>63</v>
      </c>
      <c r="E463" s="367">
        <f>VLOOKUP(C463,Plafon!$D$3:$I$296,6,FALSE)</f>
        <v>76400</v>
      </c>
      <c r="F463" s="146"/>
      <c r="H463" s="607"/>
      <c r="I463" s="376"/>
    </row>
    <row r="464" spans="2:9">
      <c r="B464" s="622" t="str">
        <f>Plafon!C114</f>
        <v>3.5.2.3</v>
      </c>
      <c r="C464" s="623" t="str">
        <f>Plafon!D114</f>
        <v>Pemasangan 1 m2 langit-langit (plafon) kayu lapis, tebal 3 mm, 4 mm dan 6 mm</v>
      </c>
      <c r="D464" s="72" t="s">
        <v>63</v>
      </c>
      <c r="E464" s="367">
        <f>VLOOKUP(C464,Plafon!$D$3:$I$296,6,FALSE)</f>
        <v>0</v>
      </c>
      <c r="F464" s="385"/>
      <c r="H464" s="607"/>
      <c r="I464" s="376"/>
    </row>
    <row r="465" spans="2:9">
      <c r="B465" s="415" t="str">
        <f>Plafon!C115</f>
        <v>3.5.2.3.1</v>
      </c>
      <c r="C465" s="369" t="str">
        <f>Plafon!D115</f>
        <v>Pemasangan 1 m2 plafon kayu lapis tebal 3 mm</v>
      </c>
      <c r="D465" s="72" t="s">
        <v>63</v>
      </c>
      <c r="E465" s="367">
        <f>VLOOKUP(C465,Plafon!$D$3:$I$296,6,FALSE)</f>
        <v>55900</v>
      </c>
      <c r="F465" s="146"/>
      <c r="H465" s="607"/>
      <c r="I465" s="376"/>
    </row>
    <row r="466" spans="2:9">
      <c r="B466" s="415" t="str">
        <f>Plafon!C134</f>
        <v>3.5.2.3.2</v>
      </c>
      <c r="C466" s="369" t="str">
        <f>Plafon!D134</f>
        <v>Pemasangan 1 m2 plafon kayu lapis tebal 4 mm</v>
      </c>
      <c r="D466" s="72" t="s">
        <v>63</v>
      </c>
      <c r="E466" s="367">
        <f>VLOOKUP(C466,Plafon!$D$3:$I$296,6,FALSE)</f>
        <v>61100</v>
      </c>
      <c r="F466" s="146"/>
      <c r="H466" s="607"/>
      <c r="I466" s="376"/>
    </row>
    <row r="467" spans="2:9">
      <c r="B467" s="415" t="str">
        <f>Plafon!C152</f>
        <v>3.5.2.3.3</v>
      </c>
      <c r="C467" s="369" t="str">
        <f>Plafon!D152</f>
        <v>Pemasangan 1 m2 plafon kayu lapis tebal 6 mm</v>
      </c>
      <c r="D467" s="72" t="s">
        <v>63</v>
      </c>
      <c r="E467" s="367">
        <f>VLOOKUP(C467,Plafon!$D$3:$I$296,6,FALSE)</f>
        <v>64900</v>
      </c>
      <c r="F467" s="146"/>
      <c r="H467" s="607"/>
      <c r="I467" s="376"/>
    </row>
    <row r="468" spans="2:9">
      <c r="B468" s="415" t="str">
        <f>Plafon!C170</f>
        <v>3.5.2.4</v>
      </c>
      <c r="C468" s="369" t="str">
        <f>Plafon!D170</f>
        <v>Pemasangan 1 m2 plafon lambisering kayu tebal 9 mm</v>
      </c>
      <c r="D468" s="72" t="s">
        <v>63</v>
      </c>
      <c r="E468" s="367">
        <f>VLOOKUP(C468,Plafon!$D$3:$I$296,6,FALSE)</f>
        <v>315400</v>
      </c>
      <c r="F468" s="146"/>
      <c r="H468" s="607"/>
      <c r="I468" s="376"/>
    </row>
    <row r="469" spans="2:9">
      <c r="B469" s="415" t="str">
        <f>Plafon!C188</f>
        <v>3.5.2.5</v>
      </c>
      <c r="C469" s="369" t="str">
        <f>Plafon!D188</f>
        <v>Pemasangan 1 m' list plafon kayu profil</v>
      </c>
      <c r="D469" s="72" t="s">
        <v>114</v>
      </c>
      <c r="E469" s="367">
        <f>VLOOKUP(C469,Plafon!$D$3:$I$296,6,FALSE)</f>
        <v>13700</v>
      </c>
      <c r="F469" s="146"/>
      <c r="H469" s="607"/>
      <c r="I469" s="376"/>
    </row>
    <row r="470" spans="2:9">
      <c r="B470" s="415" t="str">
        <f>Plafon!C206</f>
        <v>3.5.2.6</v>
      </c>
      <c r="C470" s="369" t="str">
        <f>Plafon!D206</f>
        <v>Pemasangan 1 m' list plafon gypsum</v>
      </c>
      <c r="D470" s="72" t="s">
        <v>114</v>
      </c>
      <c r="E470" s="367">
        <f>VLOOKUP(C470,Plafon!$D$3:$I$296,6,FALSE)</f>
        <v>26800</v>
      </c>
      <c r="F470" s="146"/>
      <c r="H470" s="607"/>
      <c r="I470" s="376"/>
    </row>
    <row r="471" spans="2:9">
      <c r="B471" s="415" t="str">
        <f>Plafon!C224</f>
        <v>3.5.2.7</v>
      </c>
      <c r="C471" s="369" t="str">
        <f>Plafon!D224</f>
        <v xml:space="preserve">Pemasangan 1 m2 plafon aluminium spandrel </v>
      </c>
      <c r="D471" s="72" t="s">
        <v>63</v>
      </c>
      <c r="E471" s="367">
        <f>VLOOKUP(C471,Plafon!$D$3:$I$296,6,FALSE)</f>
        <v>415000</v>
      </c>
      <c r="F471" s="146"/>
      <c r="H471" s="607"/>
      <c r="I471" s="376"/>
    </row>
    <row r="472" spans="2:9">
      <c r="B472" s="622" t="str">
        <f>Plafon!C242</f>
        <v>3.5.3</v>
      </c>
      <c r="C472" s="623" t="str">
        <f>Plafon!D242</f>
        <v>Rangka Langit-Langit (Plafon)</v>
      </c>
      <c r="D472" s="634"/>
      <c r="E472" s="724"/>
      <c r="F472" s="385"/>
      <c r="H472" s="607"/>
      <c r="I472" s="376"/>
    </row>
    <row r="473" spans="2:9">
      <c r="B473" s="415" t="str">
        <f>Plafon!C243</f>
        <v>3.5.3.1</v>
      </c>
      <c r="C473" s="369" t="str">
        <f>Plafon!D243</f>
        <v>Pemasangan 1 m2 rangka plafon besi hollow 40.40, modul 60x60 cm</v>
      </c>
      <c r="D473" s="72" t="s">
        <v>63</v>
      </c>
      <c r="E473" s="367">
        <f>VLOOKUP(C473,Plafon!$D$3:$I$296,6,FALSE)</f>
        <v>133600</v>
      </c>
      <c r="F473" s="146"/>
      <c r="H473" s="607"/>
      <c r="I473" s="376"/>
    </row>
    <row r="474" spans="2:9">
      <c r="B474" s="415" t="str">
        <f>Plafon!C261</f>
        <v>3.5.3.2</v>
      </c>
      <c r="C474" s="369" t="str">
        <f>Plafon!D261</f>
        <v>Pemasangan 1 m2 Rangka Langit-langit (Plafon) (50x 100) cm, Kayu Kelas II atau III</v>
      </c>
      <c r="D474" s="72" t="s">
        <v>63</v>
      </c>
      <c r="E474" s="367">
        <f>VLOOKUP(C474,Plafon!$D$3:$I$296,6,FALSE)</f>
        <v>246000</v>
      </c>
      <c r="F474" s="146"/>
      <c r="H474" s="607"/>
      <c r="I474" s="376"/>
    </row>
    <row r="475" spans="2:9">
      <c r="B475" s="415" t="str">
        <f>Plafon!C279</f>
        <v>3.5.3.3</v>
      </c>
      <c r="C475" s="369" t="str">
        <f>Plafon!D279</f>
        <v>Pemasangan 1 m2 Rangka Langit-langit (Plafon) (60x 100) cm, Kayu Kelas II atau III</v>
      </c>
      <c r="D475" s="72" t="s">
        <v>63</v>
      </c>
      <c r="E475" s="367">
        <f>VLOOKUP(C475,Plafon!$D$3:$I$296,6,FALSE)</f>
        <v>266100</v>
      </c>
      <c r="F475" s="146"/>
      <c r="H475" s="607"/>
      <c r="I475" s="376"/>
    </row>
    <row r="476" spans="2:9">
      <c r="B476" s="416" t="str">
        <f>'Pasangan Dinding'!C3</f>
        <v>3,6</v>
      </c>
      <c r="C476" s="383" t="str">
        <f>'Pasangan Dinding'!D3</f>
        <v>PEKERJAAN PASANGAN DINDING</v>
      </c>
      <c r="D476" s="377"/>
      <c r="E476" s="381"/>
      <c r="F476" s="384"/>
      <c r="H476" s="159"/>
      <c r="I476" s="376"/>
    </row>
    <row r="477" spans="2:9">
      <c r="B477" s="622" t="str">
        <f>'Pasangan Dinding'!C4</f>
        <v>3.6.1</v>
      </c>
      <c r="C477" s="623" t="str">
        <f>'Pasangan Dinding'!D4</f>
        <v>Dinding Bata Merah</v>
      </c>
      <c r="D477" s="634"/>
      <c r="E477" s="724"/>
      <c r="F477" s="385"/>
      <c r="H477" s="607"/>
      <c r="I477" s="376"/>
    </row>
    <row r="478" spans="2:9">
      <c r="B478" s="415" t="str">
        <f>'Pasangan Dinding'!C5</f>
        <v>3.6.1.1</v>
      </c>
      <c r="C478" s="369" t="str">
        <f>'Pasangan Dinding'!D5</f>
        <v xml:space="preserve">Pemasangan 1 m2 dinding bata merah tebal 1 batu dengan mortar tipe M,fc’ 17,2 MPa (Setara Campuran 1SP : 2PP) </v>
      </c>
      <c r="D478" s="72" t="s">
        <v>63</v>
      </c>
      <c r="E478" s="367">
        <f>VLOOKUP(C478,'Pasangan Dinding'!$D$3:$I$528,6,FALSE)</f>
        <v>278300</v>
      </c>
      <c r="F478" s="146"/>
      <c r="H478" s="607"/>
      <c r="I478" s="376"/>
    </row>
    <row r="479" spans="2:9">
      <c r="B479" s="415" t="str">
        <f>'Pasangan Dinding'!C24</f>
        <v>3.6.1.2</v>
      </c>
      <c r="C479" s="369" t="str">
        <f>'Pasangan Dinding'!D24</f>
        <v>Pemasangan 1 m2 dinding bata merah tebal 1 batu dengan mortar tipe S,fc’ 12,5 MPa (Setara Campuran 1SP : 3PP)</v>
      </c>
      <c r="D479" s="72" t="s">
        <v>63</v>
      </c>
      <c r="E479" s="367">
        <f>VLOOKUP(C479,'Pasangan Dinding'!$D$3:$I$528,6,FALSE)</f>
        <v>266600</v>
      </c>
      <c r="F479" s="146"/>
      <c r="H479" s="607"/>
      <c r="I479" s="376"/>
    </row>
    <row r="480" spans="2:9">
      <c r="B480" s="415" t="str">
        <f>'Pasangan Dinding'!C43</f>
        <v>3.6.1.3</v>
      </c>
      <c r="C480" s="369" t="str">
        <f>'Pasangan Dinding'!D43</f>
        <v>Pemasangan 1 m2 dinding bata merah tebal 1 batu dengan mortar tipe N,fc’ 5,2 MPa (Setara Campuran 1SP : 4PP)</v>
      </c>
      <c r="D480" s="72" t="s">
        <v>63</v>
      </c>
      <c r="E480" s="367">
        <f>VLOOKUP(C480,'Pasangan Dinding'!$D$3:$I$528,6,FALSE)</f>
        <v>258000</v>
      </c>
      <c r="F480" s="146"/>
      <c r="H480" s="607"/>
      <c r="I480" s="376"/>
    </row>
    <row r="481" spans="2:9">
      <c r="B481" s="415" t="str">
        <f>'Pasangan Dinding'!C62</f>
        <v>3.6.1.4</v>
      </c>
      <c r="C481" s="369" t="str">
        <f>'Pasangan Dinding'!D62</f>
        <v>Pemasangan 1 m2 dinding bata merah tebal 1 batu dengan mortar tipe O,fc’ 2,4 MPa (Setara Campuran 1SP : 5PP)</v>
      </c>
      <c r="D481" s="72" t="s">
        <v>63</v>
      </c>
      <c r="E481" s="367">
        <f>VLOOKUP(C481,'Pasangan Dinding'!$D$3:$I$528,6,FALSE)</f>
        <v>254500</v>
      </c>
      <c r="F481" s="146"/>
      <c r="H481" s="607"/>
      <c r="I481" s="376"/>
    </row>
    <row r="482" spans="2:9">
      <c r="B482" s="415" t="str">
        <f>'Pasangan Dinding'!C81</f>
        <v>3.6.1.5</v>
      </c>
      <c r="C482" s="369" t="str">
        <f>'Pasangan Dinding'!D81</f>
        <v>Pemasangan 1 m2 dinding bata merah tebal 1 batu campuran 1SP : 6PP</v>
      </c>
      <c r="D482" s="72" t="s">
        <v>63</v>
      </c>
      <c r="E482" s="367">
        <f>VLOOKUP(C482,'Pasangan Dinding'!$D$3:$I$528,6,FALSE)</f>
        <v>255300</v>
      </c>
      <c r="F482" s="146"/>
      <c r="H482" s="607"/>
      <c r="I482" s="376"/>
    </row>
    <row r="483" spans="2:9">
      <c r="B483" s="415" t="str">
        <f>'Pasangan Dinding'!C100</f>
        <v>3.6.1.6</v>
      </c>
      <c r="C483" s="369" t="str">
        <f>'Pasangan Dinding'!D100</f>
        <v xml:space="preserve">Pemasangan 1 m2 dinding bata merah tebal 1/2 batu dengan mortar tipe M,fc’ 17,2 MPa (Setara Campuran 1SP : 2PP) </v>
      </c>
      <c r="D483" s="72" t="s">
        <v>63</v>
      </c>
      <c r="E483" s="367">
        <f>VLOOKUP(C483,'Pasangan Dinding'!$D$3:$I$528,6,FALSE)</f>
        <v>134500</v>
      </c>
      <c r="F483" s="146"/>
      <c r="H483" s="607"/>
      <c r="I483" s="376"/>
    </row>
    <row r="484" spans="2:9">
      <c r="B484" s="415" t="str">
        <f>'Pasangan Dinding'!C119</f>
        <v>3.6.1.7</v>
      </c>
      <c r="C484" s="369" t="str">
        <f>'Pasangan Dinding'!D119</f>
        <v xml:space="preserve">Pemasangan 1 m2 dinding bata merah tebal 1/2 batu dengan mortar tipe S,fc’ 12,5 MPa (Setara Campuran 1SP : 3PP) </v>
      </c>
      <c r="D484" s="72" t="s">
        <v>63</v>
      </c>
      <c r="E484" s="367">
        <f>VLOOKUP(C484,'Pasangan Dinding'!$D$3:$I$528,6,FALSE)</f>
        <v>128600</v>
      </c>
      <c r="F484" s="146"/>
      <c r="H484" s="607"/>
      <c r="I484" s="376"/>
    </row>
    <row r="485" spans="2:9">
      <c r="B485" s="415" t="str">
        <f>'Pasangan Dinding'!C138</f>
        <v>3.6.1.8</v>
      </c>
      <c r="C485" s="369" t="str">
        <f>'Pasangan Dinding'!D138</f>
        <v xml:space="preserve">Pemasangan 1 m2 dinding bata merah tebal 1/2 batu dengan mortar tipe N,fc’ 5,2 MPa (Setara Campuran 1SP : 4PP) </v>
      </c>
      <c r="D485" s="72" t="s">
        <v>63</v>
      </c>
      <c r="E485" s="367">
        <f>VLOOKUP(C485,'Pasangan Dinding'!$D$3:$I$528,6,FALSE)</f>
        <v>125400</v>
      </c>
      <c r="F485" s="146"/>
      <c r="H485" s="607"/>
      <c r="I485" s="376"/>
    </row>
    <row r="486" spans="2:9">
      <c r="B486" s="415" t="str">
        <f>'Pasangan Dinding'!C157</f>
        <v>3.6.1.9</v>
      </c>
      <c r="C486" s="369" t="str">
        <f>'Pasangan Dinding'!D157</f>
        <v xml:space="preserve">Pemasangan 1 m2 dinding bata merah tebal 1/2 batu dengan mortar tipe O,fc’ 2,4 MPa (Setara Campuran 1SP : 5PP) </v>
      </c>
      <c r="D486" s="72" t="s">
        <v>63</v>
      </c>
      <c r="E486" s="367">
        <f>VLOOKUP(C486,'Pasangan Dinding'!$D$3:$I$528,6,FALSE)</f>
        <v>123400</v>
      </c>
      <c r="F486" s="146"/>
      <c r="H486" s="607"/>
      <c r="I486" s="376"/>
    </row>
    <row r="487" spans="2:9">
      <c r="B487" s="415" t="str">
        <f>'Pasangan Dinding'!C176</f>
        <v>3.6.1.10</v>
      </c>
      <c r="C487" s="369" t="str">
        <f>'Pasangan Dinding'!D176</f>
        <v>Pemasangan 1 m2 dinding bata merah tebal 1/2 batu campuran 1SP : 6PP</v>
      </c>
      <c r="D487" s="72" t="s">
        <v>63</v>
      </c>
      <c r="E487" s="367">
        <f>VLOOKUP(C487,'Pasangan Dinding'!$D$3:$I$528,6,FALSE)</f>
        <v>122600</v>
      </c>
      <c r="F487" s="146"/>
      <c r="H487" s="607"/>
      <c r="I487" s="376"/>
    </row>
    <row r="488" spans="2:9">
      <c r="B488" s="622" t="str">
        <f>'Pasangan Dinding'!C195</f>
        <v>3.6.2</v>
      </c>
      <c r="C488" s="623" t="str">
        <f>'Pasangan Dinding'!D195</f>
        <v>DINDING CONBLOCK</v>
      </c>
      <c r="D488" s="634"/>
      <c r="E488" s="724"/>
      <c r="F488" s="385"/>
      <c r="H488" s="607"/>
      <c r="I488" s="376"/>
    </row>
    <row r="489" spans="2:9">
      <c r="B489" s="415" t="str">
        <f>'Pasangan Dinding'!C196</f>
        <v>3.6.2.1</v>
      </c>
      <c r="C489" s="369" t="str">
        <f>'Pasangan Dinding'!D196</f>
        <v xml:space="preserve">Pemasangan 1 m2 dinding conblock HB20 dengan mortar tipe S,fc’ 12,5 MPa (Setara Campuran 1SP : 3PP) </v>
      </c>
      <c r="D489" s="72" t="s">
        <v>63</v>
      </c>
      <c r="E489" s="367">
        <f>VLOOKUP(C489,'Pasangan Dinding'!$D$3:$I$528,6,FALSE)</f>
        <v>508300</v>
      </c>
      <c r="F489" s="146"/>
      <c r="H489" s="607"/>
      <c r="I489" s="376"/>
    </row>
    <row r="490" spans="2:9">
      <c r="B490" s="415" t="str">
        <f>'Pasangan Dinding'!C216</f>
        <v>3.6.2.2</v>
      </c>
      <c r="C490" s="369" t="str">
        <f>'Pasangan Dinding'!D216</f>
        <v xml:space="preserve">Pemasangan 1 m2 dinding conblock HB20 dengan mortar tipe N,fc’ 5,2 MPa (Setara Campuran 1SP : 4PP) </v>
      </c>
      <c r="D490" s="72" t="s">
        <v>63</v>
      </c>
      <c r="E490" s="367">
        <f>VLOOKUP(C490,'Pasangan Dinding'!$D$3:$I$528,6,FALSE)</f>
        <v>519800</v>
      </c>
      <c r="F490" s="146"/>
      <c r="H490" s="607"/>
      <c r="I490" s="376"/>
    </row>
    <row r="491" spans="2:9">
      <c r="B491" s="415" t="str">
        <f>'Pasangan Dinding'!C236</f>
        <v>3.6.2.3</v>
      </c>
      <c r="C491" s="369" t="str">
        <f>'Pasangan Dinding'!D236</f>
        <v xml:space="preserve">Pemasangan 1 m2 dinding conblock HB15 dengan mortar tipe S,fc’ 12,5 MPa (Setara Campuran 1SP : 3PP) </v>
      </c>
      <c r="D491" s="72" t="s">
        <v>63</v>
      </c>
      <c r="E491" s="367">
        <f>VLOOKUP(C491,'Pasangan Dinding'!$D$3:$I$528,6,FALSE)</f>
        <v>411300</v>
      </c>
      <c r="F491" s="146"/>
      <c r="H491" s="607"/>
      <c r="I491" s="376"/>
    </row>
    <row r="492" spans="2:9">
      <c r="B492" s="415" t="str">
        <f>'Pasangan Dinding'!C256</f>
        <v>3.6.2.4</v>
      </c>
      <c r="C492" s="369" t="str">
        <f>'Pasangan Dinding'!D256</f>
        <v xml:space="preserve">Pemasangan 1 m2 dinding conblock HB15 dengan mortar tipe N,fc’ 5,2 MPa (Setara Campuran 1SP : 4PP) </v>
      </c>
      <c r="D492" s="72" t="s">
        <v>63</v>
      </c>
      <c r="E492" s="367">
        <f>VLOOKUP(C492,'Pasangan Dinding'!$D$3:$I$528,6,FALSE)</f>
        <v>411600</v>
      </c>
      <c r="F492" s="146"/>
      <c r="H492" s="607"/>
      <c r="I492" s="376"/>
    </row>
    <row r="493" spans="2:9">
      <c r="B493" s="415" t="str">
        <f>'Pasangan Dinding'!C276</f>
        <v>3.6.2.5</v>
      </c>
      <c r="C493" s="369" t="str">
        <f>'Pasangan Dinding'!D276</f>
        <v xml:space="preserve">Pemasangan 1 m2 dinding conblock HB10 dengan mortar tipe S,fc’ 12,5 MPa (Setara Campuran 1SP : 3PP) </v>
      </c>
      <c r="D493" s="72" t="s">
        <v>63</v>
      </c>
      <c r="E493" s="367">
        <f>VLOOKUP(C493,'Pasangan Dinding'!$D$3:$I$528,6,FALSE)</f>
        <v>341400</v>
      </c>
      <c r="F493" s="146"/>
      <c r="H493" s="607"/>
      <c r="I493" s="376"/>
    </row>
    <row r="494" spans="2:9">
      <c r="B494" s="415" t="str">
        <f>'Pasangan Dinding'!C296</f>
        <v>3.6.2.6</v>
      </c>
      <c r="C494" s="369" t="str">
        <f>'Pasangan Dinding'!D296</f>
        <v xml:space="preserve">Pemasangan 1 m2 dinding conblock HB10 dengan mortar tipe N,fc’ 5,2 MPa (Setara Campuran 1SP : 4PP) </v>
      </c>
      <c r="D494" s="72" t="s">
        <v>63</v>
      </c>
      <c r="E494" s="367">
        <f>VLOOKUP(C494,'Pasangan Dinding'!$D$3:$I$528,6,FALSE)</f>
        <v>344300</v>
      </c>
      <c r="F494" s="146"/>
      <c r="H494" s="607"/>
      <c r="I494" s="376"/>
    </row>
    <row r="495" spans="2:9">
      <c r="B495" s="622" t="str">
        <f>'Pasangan Dinding'!C316</f>
        <v>3.6.3</v>
      </c>
      <c r="C495" s="623" t="str">
        <f>'Pasangan Dinding'!D316</f>
        <v>DINDING ROSTER</v>
      </c>
      <c r="D495" s="634"/>
      <c r="E495" s="724"/>
      <c r="F495" s="385"/>
      <c r="H495" s="607"/>
      <c r="I495" s="376"/>
    </row>
    <row r="496" spans="2:9">
      <c r="B496" s="415" t="str">
        <f>'Pasangan Dinding'!C317</f>
        <v>3.6.3.1</v>
      </c>
      <c r="C496" s="369" t="str">
        <f>'Pasangan Dinding'!D317</f>
        <v>Pemasangan 1 m2 dinding kerawang (rooster) 12x11x24 dengan mortar tipe S,fc’ 12,5 MPa (Setara Campuran 1SP : 3PP)</v>
      </c>
      <c r="D496" s="72" t="s">
        <v>63</v>
      </c>
      <c r="E496" s="367">
        <f>VLOOKUP(C496,'Pasangan Dinding'!$D$3:$I$528,6,FALSE)</f>
        <v>668500</v>
      </c>
      <c r="F496" s="146"/>
      <c r="H496" s="607"/>
      <c r="I496" s="376"/>
    </row>
    <row r="497" spans="2:9">
      <c r="B497" s="415" t="str">
        <f>'Pasangan Dinding'!C336</f>
        <v>3.6.3.2</v>
      </c>
      <c r="C497" s="369" t="str">
        <f>'Pasangan Dinding'!D336</f>
        <v>Pemasangan 1 m2 dinding kerawang (rooster) 12x11x24 dengan mortar tipe N,fc’ 5,2 MPa (Setara Campuran 1SP : 4PP)</v>
      </c>
      <c r="D497" s="72" t="s">
        <v>63</v>
      </c>
      <c r="E497" s="367">
        <f>VLOOKUP(C497,'Pasangan Dinding'!$D$3:$I$528,6,FALSE)</f>
        <v>668500</v>
      </c>
      <c r="F497" s="146"/>
      <c r="H497" s="607"/>
      <c r="I497" s="376"/>
    </row>
    <row r="498" spans="2:9">
      <c r="B498" s="415" t="str">
        <f>'Pasangan Dinding'!C355</f>
        <v>3.6.3.3</v>
      </c>
      <c r="C498" s="369" t="str">
        <f>'Pasangan Dinding'!D355</f>
        <v>Pemasangan 1 m2 dinding bata berongga ekspose 12x11x24 dengan mortar tipe S,fc’ 12,5 MPa (Setara Campuran 1SP : 3PP)</v>
      </c>
      <c r="D498" s="72" t="s">
        <v>63</v>
      </c>
      <c r="E498" s="367">
        <f>VLOOKUP(C498,'Pasangan Dinding'!$D$3:$I$528,6,FALSE)</f>
        <v>692200</v>
      </c>
      <c r="F498" s="146"/>
      <c r="H498" s="607"/>
      <c r="I498" s="376"/>
    </row>
    <row r="499" spans="2:9">
      <c r="B499" s="415" t="str">
        <f>'Pasangan Dinding'!C374</f>
        <v>3.6.3.4</v>
      </c>
      <c r="C499" s="369" t="str">
        <f>'Pasangan Dinding'!D374</f>
        <v>Pemasangan 1 m2 glass block 20x20 cm, 1PC : 3PP</v>
      </c>
      <c r="D499" s="72" t="s">
        <v>63</v>
      </c>
      <c r="E499" s="367">
        <f>VLOOKUP(C499,'Pasangan Dinding'!$D$3:$I$528,6,FALSE)</f>
        <v>142400</v>
      </c>
      <c r="F499" s="146"/>
      <c r="H499" s="607"/>
      <c r="I499" s="376"/>
    </row>
    <row r="500" spans="2:9">
      <c r="B500" s="415" t="str">
        <f>'Pasangan Dinding'!C393</f>
        <v>3.6.3.5</v>
      </c>
      <c r="C500" s="369" t="str">
        <f>'Pasangan Dinding'!D393</f>
        <v>Pemasangan 1 m2 dinding kerawang (rooster) 20x20 (Setara Campuran 1SP : 3PP)</v>
      </c>
      <c r="D500" s="72" t="s">
        <v>63</v>
      </c>
      <c r="E500" s="367">
        <f>VLOOKUP(C500,'Pasangan Dinding'!$D$3:$I$528,6,FALSE)</f>
        <v>503400</v>
      </c>
      <c r="F500" s="146"/>
      <c r="H500" s="607"/>
      <c r="I500" s="376"/>
    </row>
    <row r="501" spans="2:9">
      <c r="B501" s="622" t="str">
        <f>'Pasangan Dinding'!C413</f>
        <v>3.6.4</v>
      </c>
      <c r="C501" s="623" t="str">
        <f>'Pasangan Dinding'!D413</f>
        <v xml:space="preserve">DINDING BATA RINGAN </v>
      </c>
      <c r="D501" s="634"/>
      <c r="E501" s="724"/>
      <c r="F501" s="385"/>
      <c r="H501" s="607"/>
      <c r="I501" s="376"/>
    </row>
    <row r="502" spans="2:9">
      <c r="B502" s="415" t="str">
        <f>'Pasangan Dinding'!C414</f>
        <v>3.6.4.1</v>
      </c>
      <c r="C502" s="369" t="str">
        <f>'Pasangan Dinding'!D414</f>
        <v>Pemasangan 1 m2 dinding bata ringan tebal 7,5 cm dengan mortar siap pakai</v>
      </c>
      <c r="D502" s="72" t="s">
        <v>63</v>
      </c>
      <c r="E502" s="367">
        <f>VLOOKUP(C502,'Pasangan Dinding'!$D$3:$I$528,6,FALSE)</f>
        <v>120900</v>
      </c>
      <c r="F502" s="146"/>
      <c r="H502" s="607"/>
      <c r="I502" s="376"/>
    </row>
    <row r="503" spans="2:9">
      <c r="B503" s="415" t="str">
        <f>'Pasangan Dinding'!C432</f>
        <v>3.6.4.2</v>
      </c>
      <c r="C503" s="369" t="str">
        <f>'Pasangan Dinding'!D432</f>
        <v>Pemasangan 1 m2 dinding bata ringan tebal 10 cm dengan mortar siap pakai</v>
      </c>
      <c r="D503" s="72" t="s">
        <v>63</v>
      </c>
      <c r="E503" s="367">
        <f>VLOOKUP(C503,'Pasangan Dinding'!$D$3:$I$528,6,FALSE)</f>
        <v>146800</v>
      </c>
      <c r="F503" s="146"/>
      <c r="H503" s="607"/>
      <c r="I503" s="376"/>
    </row>
    <row r="504" spans="2:9">
      <c r="B504" s="415" t="str">
        <f>'Pasangan Dinding'!C450</f>
        <v>3.6.4.3</v>
      </c>
      <c r="C504" s="369" t="str">
        <f>'Pasangan Dinding'!D450</f>
        <v>Pemasangan 1 m2 dinding bata ringan tebal 20 cm dengan mortar siap pakai</v>
      </c>
      <c r="D504" s="72" t="s">
        <v>63</v>
      </c>
      <c r="E504" s="367">
        <f>VLOOKUP(C504,'Pasangan Dinding'!$D$3:$I$528,6,FALSE)</f>
        <v>257200</v>
      </c>
      <c r="F504" s="146"/>
      <c r="H504" s="607"/>
      <c r="I504" s="376"/>
    </row>
    <row r="505" spans="2:9">
      <c r="B505" s="622" t="str">
        <f>'Pasangan Dinding'!C468</f>
        <v>3.6.5</v>
      </c>
      <c r="C505" s="623" t="str">
        <f>'Pasangan Dinding'!D468</f>
        <v xml:space="preserve">DINDING BATAKO </v>
      </c>
      <c r="D505" s="634"/>
      <c r="E505" s="724"/>
      <c r="F505" s="385"/>
      <c r="H505" s="607"/>
      <c r="I505" s="376"/>
    </row>
    <row r="506" spans="2:9">
      <c r="B506" s="415" t="str">
        <f>'Pasangan Dinding'!C469</f>
        <v>3.6.5.1</v>
      </c>
      <c r="C506" s="369" t="str">
        <f>'Pasangan Dinding'!D469</f>
        <v xml:space="preserve">Pemasangan 1 m2 dinding batako dengan mortar tipe S,fc’ 12,5 MPa (Setara Campuran 1SP : 3PP) </v>
      </c>
      <c r="D506" s="72" t="s">
        <v>63</v>
      </c>
      <c r="E506" s="367">
        <f>VLOOKUP(C506,'Pasangan Dinding'!$D$3:$I$528,6,FALSE)</f>
        <v>165600</v>
      </c>
      <c r="F506" s="146"/>
      <c r="H506" s="607"/>
      <c r="I506" s="376"/>
    </row>
    <row r="507" spans="2:9">
      <c r="B507" s="415" t="str">
        <f>'Pasangan Dinding'!C489</f>
        <v>3.6.5.2</v>
      </c>
      <c r="C507" s="369" t="str">
        <f>'Pasangan Dinding'!D489</f>
        <v>Pemasangan 1 m2 dinding batako dengan mortar tipe N,fc’ 5,2 MPa (Setara Campuran 1SP : 4PP)</v>
      </c>
      <c r="D507" s="72" t="s">
        <v>63</v>
      </c>
      <c r="E507" s="367">
        <f>VLOOKUP(C507,'Pasangan Dinding'!$D$3:$I$528,6,FALSE)</f>
        <v>359000</v>
      </c>
      <c r="F507" s="146"/>
      <c r="H507" s="607"/>
      <c r="I507" s="376"/>
    </row>
    <row r="508" spans="2:9">
      <c r="B508" s="622" t="str">
        <f>'Pasangan Dinding'!C509</f>
        <v>3.6.6</v>
      </c>
      <c r="C508" s="623" t="str">
        <f>'Pasangan Dinding'!D509</f>
        <v xml:space="preserve">DINDING PARTISI </v>
      </c>
      <c r="D508" s="634"/>
      <c r="E508" s="724"/>
      <c r="F508" s="385"/>
      <c r="H508" s="607"/>
      <c r="I508" s="376"/>
    </row>
    <row r="509" spans="2:9">
      <c r="B509" s="415" t="str">
        <f>'Pasangan Dinding'!C510</f>
        <v>3.6.6.1</v>
      </c>
      <c r="C509" s="369" t="str">
        <f>'Pasangan Dinding'!D510</f>
        <v>Pemasangan 1 m2 dinding partisi, Gypsumboard t=12mm</v>
      </c>
      <c r="D509" s="72" t="s">
        <v>63</v>
      </c>
      <c r="E509" s="367">
        <f>VLOOKUP(C509,'Pasangan Dinding'!$D$3:$I$528,6,FALSE)</f>
        <v>471500</v>
      </c>
      <c r="F509" s="146"/>
      <c r="H509" s="607"/>
      <c r="I509" s="376"/>
    </row>
    <row r="510" spans="2:9">
      <c r="B510" s="416" t="str">
        <f>'Plesteran Dan Acian'!C3</f>
        <v>3.7</v>
      </c>
      <c r="C510" s="383" t="str">
        <f>'Plesteran Dan Acian'!D3</f>
        <v>PEKERJAAN PLESTERAN DAN ACIAN</v>
      </c>
      <c r="D510" s="377"/>
      <c r="E510" s="381"/>
      <c r="F510" s="384"/>
      <c r="H510" s="159"/>
      <c r="I510" s="376"/>
    </row>
    <row r="511" spans="2:9">
      <c r="B511" s="415" t="str">
        <f>'Plesteran Dan Acian'!C4</f>
        <v>3.7.1</v>
      </c>
      <c r="C511" s="369" t="str">
        <f>'Plesteran Dan Acian'!D4</f>
        <v>Pemasangan 1 m2 plesteran 1SP : 1PP tebal 15 mm</v>
      </c>
      <c r="D511" s="72" t="s">
        <v>63</v>
      </c>
      <c r="E511" s="367">
        <f>VLOOKUP(C511,'Plesteran Dan Acian'!D3:I286,6,FALSE)</f>
        <v>67600</v>
      </c>
      <c r="F511" s="146"/>
      <c r="H511" s="607"/>
      <c r="I511" s="376"/>
    </row>
    <row r="512" spans="2:9">
      <c r="B512" s="415" t="str">
        <f>'Plesteran Dan Acian'!C22</f>
        <v>3.7.2</v>
      </c>
      <c r="C512" s="369" t="str">
        <f>'Plesteran Dan Acian'!D22</f>
        <v>Pemasangan 1 m2 plesteran 1SP : 2PP tebal 15 mm</v>
      </c>
      <c r="D512" s="72" t="s">
        <v>63</v>
      </c>
      <c r="E512" s="367">
        <f>VLOOKUP(C512,'Plesteran Dan Acian'!D4:I287,6,FALSE)</f>
        <v>61200</v>
      </c>
      <c r="F512" s="146"/>
      <c r="H512" s="607"/>
      <c r="I512" s="376"/>
    </row>
    <row r="513" spans="2:9">
      <c r="B513" s="415" t="str">
        <f>'Plesteran Dan Acian'!C40</f>
        <v>3.7.3</v>
      </c>
      <c r="C513" s="369" t="str">
        <f>'Plesteran Dan Acian'!D40</f>
        <v>Pemasangan 1 m2 plesteran 1SP : 3PP tebal 15 mm</v>
      </c>
      <c r="D513" s="72" t="s">
        <v>63</v>
      </c>
      <c r="E513" s="367">
        <f>VLOOKUP(C513,'Plesteran Dan Acian'!D5:I288,6,FALSE)</f>
        <v>58600</v>
      </c>
      <c r="F513" s="146"/>
      <c r="H513" s="607"/>
      <c r="I513" s="376"/>
    </row>
    <row r="514" spans="2:9">
      <c r="B514" s="415" t="str">
        <f>'Plesteran Dan Acian'!C58</f>
        <v>3.7.4</v>
      </c>
      <c r="C514" s="369" t="str">
        <f>'Plesteran Dan Acian'!D58</f>
        <v>Pemasangan 1 m2 plesteran 1SP : 4PP tebal 15 mm</v>
      </c>
      <c r="D514" s="72" t="s">
        <v>63</v>
      </c>
      <c r="E514" s="367">
        <f>VLOOKUP(C514,'Plesteran Dan Acian'!D6:I289,6,FALSE)</f>
        <v>56700</v>
      </c>
      <c r="F514" s="146"/>
      <c r="H514" s="607"/>
      <c r="I514" s="376"/>
    </row>
    <row r="515" spans="2:9">
      <c r="B515" s="415" t="str">
        <f>'Plesteran Dan Acian'!C76</f>
        <v>3.7.5</v>
      </c>
      <c r="C515" s="369" t="str">
        <f>'Plesteran Dan Acian'!D76</f>
        <v>Pemasangan 1 m2 plesteran 1SP : 5PP tebal 15 mm</v>
      </c>
      <c r="D515" s="72" t="s">
        <v>63</v>
      </c>
      <c r="E515" s="367">
        <f>VLOOKUP(C515,'Plesteran Dan Acian'!D7:I290,6,FALSE)</f>
        <v>55800</v>
      </c>
      <c r="F515" s="146"/>
      <c r="H515" s="607"/>
      <c r="I515" s="376"/>
    </row>
    <row r="516" spans="2:9">
      <c r="B516" s="415" t="str">
        <f>'Plesteran Dan Acian'!C94</f>
        <v>3.7.6</v>
      </c>
      <c r="C516" s="369" t="str">
        <f>'Plesteran Dan Acian'!D94</f>
        <v>Pemasangan 1 m2 plesteran 1SP : 6PP tebal 15 mm</v>
      </c>
      <c r="D516" s="72" t="s">
        <v>63</v>
      </c>
      <c r="E516" s="367">
        <f>VLOOKUP(C516,'Plesteran Dan Acian'!D8:I291,6,FALSE)</f>
        <v>55000</v>
      </c>
      <c r="F516" s="146"/>
      <c r="H516" s="607"/>
      <c r="I516" s="376"/>
    </row>
    <row r="517" spans="2:9">
      <c r="B517" s="415" t="str">
        <f>'Plesteran Dan Acian'!C112</f>
        <v>3.7.7</v>
      </c>
      <c r="C517" s="369" t="str">
        <f>'Plesteran Dan Acian'!D112</f>
        <v>Pemasangan 1 m2 plesteran dengan semen instan tebal 10 mm</v>
      </c>
      <c r="D517" s="72" t="s">
        <v>63</v>
      </c>
      <c r="E517" s="367">
        <f>VLOOKUP(C517,'Plesteran Dan Acian'!D9:I292,6,FALSE)</f>
        <v>67700</v>
      </c>
      <c r="F517" s="146"/>
      <c r="H517" s="607"/>
      <c r="I517" s="376"/>
    </row>
    <row r="518" spans="2:9">
      <c r="B518" s="415" t="str">
        <f>'Plesteran Dan Acian'!C129</f>
        <v>3.7.8</v>
      </c>
      <c r="C518" s="369" t="str">
        <f>'Plesteran Dan Acian'!D129</f>
        <v>Pemasangan 1 m2 acian</v>
      </c>
      <c r="D518" s="72" t="s">
        <v>63</v>
      </c>
      <c r="E518" s="367">
        <f>VLOOKUP(C518,'Plesteran Dan Acian'!D10:I293,6,FALSE)</f>
        <v>45200</v>
      </c>
      <c r="F518" s="146"/>
      <c r="H518" s="607"/>
      <c r="I518" s="376"/>
    </row>
    <row r="519" spans="2:9">
      <c r="B519" s="415" t="str">
        <f>'Plesteran Dan Acian'!C146</f>
        <v>3.7.9</v>
      </c>
      <c r="C519" s="369" t="str">
        <f>'Plesteran Dan Acian'!D146</f>
        <v>Pemasangan 1 m2 berapen 1SP : 5PP tebal 15 mm</v>
      </c>
      <c r="D519" s="72" t="s">
        <v>63</v>
      </c>
      <c r="E519" s="367">
        <f>VLOOKUP(C519,'Plesteran Dan Acian'!D11:I294,6,FALSE)</f>
        <v>66900</v>
      </c>
      <c r="F519" s="146"/>
      <c r="H519" s="607"/>
      <c r="I519" s="376"/>
    </row>
    <row r="520" spans="2:9">
      <c r="B520" s="415" t="str">
        <f>'Plesteran Dan Acian'!C164</f>
        <v>3.7.10</v>
      </c>
      <c r="C520" s="369" t="str">
        <f>'Plesteran Dan Acian'!D164</f>
        <v>Pemasangan 1 m' plesteran skoning 1SP : 3PP lebar 10 cm</v>
      </c>
      <c r="D520" s="72" t="s">
        <v>63</v>
      </c>
      <c r="E520" s="367">
        <f>VLOOKUP(C520,'Plesteran Dan Acian'!D12:I295,6,FALSE)</f>
        <v>57500</v>
      </c>
      <c r="F520" s="146"/>
      <c r="H520" s="607"/>
      <c r="I520" s="376"/>
    </row>
    <row r="521" spans="2:9">
      <c r="B521" s="415" t="str">
        <f>'Plesteran Dan Acian'!C182</f>
        <v>3.7.11</v>
      </c>
      <c r="C521" s="369" t="str">
        <f>'Plesteran Dan Acian'!D182</f>
        <v>Pemasangan 1 m2 plesteran serbuk batu granit 1SP : 2 granit, tebal 10 mm</v>
      </c>
      <c r="D521" s="72" t="s">
        <v>63</v>
      </c>
      <c r="E521" s="367">
        <f>VLOOKUP(C521,'Plesteran Dan Acian'!D13:I296,6,FALSE)</f>
        <v>252800</v>
      </c>
      <c r="F521" s="146"/>
      <c r="H521" s="607"/>
      <c r="I521" s="376"/>
    </row>
    <row r="522" spans="2:9">
      <c r="B522" s="415" t="str">
        <f>'Plesteran Dan Acian'!C200</f>
        <v>3.7.12</v>
      </c>
      <c r="C522" s="369" t="str">
        <f>'Plesteran Dan Acian'!D200</f>
        <v>Pemasangan 1 m2 plesteran serbuk batu traso 1SP : 2 traso, tebal 10 mm</v>
      </c>
      <c r="D522" s="72" t="s">
        <v>63</v>
      </c>
      <c r="E522" s="367">
        <f>VLOOKUP(C522,'Plesteran Dan Acian'!D14:I297,6,FALSE)</f>
        <v>269300</v>
      </c>
      <c r="F522" s="146"/>
      <c r="H522" s="607"/>
      <c r="I522" s="376"/>
    </row>
    <row r="523" spans="2:9">
      <c r="B523" s="415" t="str">
        <f>'Plesteran Dan Acian'!C218</f>
        <v>3.7.13</v>
      </c>
      <c r="C523" s="369" t="str">
        <f>'Plesteran Dan Acian'!D218</f>
        <v>Pemasangan 1 m2 kamprotan untuk finishing 1SP : 2PP</v>
      </c>
      <c r="D523" s="72" t="s">
        <v>63</v>
      </c>
      <c r="E523" s="367">
        <f>VLOOKUP(C523,'Plesteran Dan Acian'!D15:I298,6,FALSE)</f>
        <v>35000</v>
      </c>
      <c r="F523" s="146"/>
      <c r="H523" s="607"/>
      <c r="I523" s="376"/>
    </row>
    <row r="524" spans="2:9">
      <c r="B524" s="415" t="str">
        <f>'Plesteran Dan Acian'!C236</f>
        <v>3.7.14</v>
      </c>
      <c r="C524" s="369" t="str">
        <f>'Plesteran Dan Acian'!D236</f>
        <v>Pemasangan 1 m2 finishing siar pasangan bata merah</v>
      </c>
      <c r="D524" s="72" t="s">
        <v>63</v>
      </c>
      <c r="E524" s="367">
        <f>VLOOKUP(C524,'Plesteran Dan Acian'!D16:I299,6,FALSE)</f>
        <v>36400</v>
      </c>
      <c r="F524" s="146"/>
      <c r="H524" s="607"/>
      <c r="I524" s="376"/>
    </row>
    <row r="525" spans="2:9">
      <c r="B525" s="418" t="str">
        <f>'Plesteran Dan Acian'!C253</f>
        <v>3.7.15</v>
      </c>
      <c r="C525" s="372" t="str">
        <f>'Plesteran Dan Acian'!D253</f>
        <v>Pemasangan 1 m2 finishing dinding siar pasangan conblock ekspose</v>
      </c>
      <c r="D525" s="72" t="s">
        <v>63</v>
      </c>
      <c r="E525" s="367">
        <f>VLOOKUP(C525,'Plesteran Dan Acian'!D17:I300,6,FALSE)</f>
        <v>26300</v>
      </c>
      <c r="F525" s="154"/>
      <c r="H525" s="159"/>
      <c r="I525" s="376"/>
    </row>
    <row r="526" spans="2:9">
      <c r="B526" s="418" t="str">
        <f>'Plesteran Dan Acian'!C271</f>
        <v>3.7.16</v>
      </c>
      <c r="C526" s="372" t="str">
        <f>'Plesteran Dan Acian'!D271</f>
        <v xml:space="preserve">Pekerjaan 1 m2 Beton Expose </v>
      </c>
      <c r="D526" s="72" t="s">
        <v>63</v>
      </c>
      <c r="E526" s="367">
        <f>VLOOKUP(C526,'Plesteran Dan Acian'!D18:I301,6,FALSE)</f>
        <v>40700</v>
      </c>
      <c r="F526" s="154"/>
      <c r="H526" s="159"/>
      <c r="I526" s="376"/>
    </row>
    <row r="527" spans="2:9">
      <c r="B527" s="416" t="str">
        <f>'Pengecatan dan Pelituran'!C3</f>
        <v>3.8</v>
      </c>
      <c r="C527" s="383" t="str">
        <f>'Pengecatan dan Pelituran'!D3</f>
        <v>PEKERJAAN PENGECATAN DAN PELITURAN</v>
      </c>
      <c r="D527" s="377"/>
      <c r="E527" s="381"/>
      <c r="F527" s="384"/>
      <c r="H527" s="159"/>
      <c r="I527" s="376"/>
    </row>
    <row r="528" spans="2:9">
      <c r="B528" s="418" t="str">
        <f>'Pengecatan dan Pelituran'!C4</f>
        <v>3.8.1</v>
      </c>
      <c r="C528" s="372" t="str">
        <f>'Pengecatan dan Pelituran'!D4</f>
        <v>Pengikisan/pengerokan 1 m2 permukaan cat lama (cat minyak)</v>
      </c>
      <c r="D528" s="329" t="s">
        <v>63</v>
      </c>
      <c r="E528" s="367">
        <f>VLOOKUP(C528,'Pengecatan dan Pelituran'!$D$3:$I$471,6,FALSE)</f>
        <v>19100</v>
      </c>
      <c r="F528" s="154"/>
      <c r="H528" s="159"/>
      <c r="I528" s="376"/>
    </row>
    <row r="529" spans="2:9">
      <c r="B529" s="418" t="str">
        <f>'Pengecatan dan Pelituran'!C19</f>
        <v>3.8.2</v>
      </c>
      <c r="C529" s="372" t="str">
        <f>'Pengecatan dan Pelituran'!D19</f>
        <v>Pencucian 1 m2 permukaan tembok yang pernah dicat</v>
      </c>
      <c r="D529" s="329" t="s">
        <v>63</v>
      </c>
      <c r="E529" s="367">
        <f>VLOOKUP(C529,'Pengecatan dan Pelituran'!$D$3:$I$471,6,FALSE)</f>
        <v>19200</v>
      </c>
      <c r="F529" s="154"/>
      <c r="H529" s="159"/>
      <c r="I529" s="376"/>
    </row>
    <row r="530" spans="2:9">
      <c r="B530" s="418" t="str">
        <f>'Pengecatan dan Pelituran'!C34</f>
        <v>3.8.3</v>
      </c>
      <c r="C530" s="372" t="str">
        <f>'Pengecatan dan Pelituran'!D34</f>
        <v>Pengerokan 1 m2 karat pada permukaan baja cara manual</v>
      </c>
      <c r="D530" s="329" t="s">
        <v>63</v>
      </c>
      <c r="E530" s="367">
        <f>VLOOKUP(C530,'Pengecatan dan Pelituran'!$D$3:$I$471,6,FALSE)</f>
        <v>19200</v>
      </c>
      <c r="F530" s="154"/>
      <c r="H530" s="159"/>
      <c r="I530" s="376"/>
    </row>
    <row r="531" spans="2:9">
      <c r="B531" s="418" t="str">
        <f>'Pengecatan dan Pelituran'!C49</f>
        <v>3.8.4</v>
      </c>
      <c r="C531" s="372" t="str">
        <f>'Pengecatan dan Pelituran'!D49</f>
        <v>Pengecatan 1 m2 bidang kayu baru (1 lapis plamir, 1 lapis cat dasar, 2 lapis cat penutup)</v>
      </c>
      <c r="D531" s="329" t="s">
        <v>63</v>
      </c>
      <c r="E531" s="367">
        <f>VLOOKUP(C531,'Pengecatan dan Pelituran'!$D$3:$I$471,6,FALSE)</f>
        <v>47400</v>
      </c>
      <c r="F531" s="154"/>
      <c r="H531" s="159"/>
      <c r="I531" s="376"/>
    </row>
    <row r="532" spans="2:9">
      <c r="B532" s="418" t="str">
        <f>'Pengecatan dan Pelituran'!C72</f>
        <v>3.8.5</v>
      </c>
      <c r="C532" s="372" t="str">
        <f>'Pengecatan dan Pelituran'!D72</f>
        <v>Pengecatan 1 m2 bidang kayu baru (1 lapis plamir, 1 lapis cat dasar, 3 lapis cat penutup)</v>
      </c>
      <c r="D532" s="329" t="s">
        <v>63</v>
      </c>
      <c r="E532" s="367">
        <f>VLOOKUP(C532,'Pengecatan dan Pelituran'!$D$3:$I$471,6,FALSE)</f>
        <v>71000</v>
      </c>
      <c r="F532" s="154"/>
      <c r="H532" s="159"/>
      <c r="I532" s="376"/>
    </row>
    <row r="533" spans="2:9">
      <c r="B533" s="418" t="str">
        <f>'Pengecatan dan Pelituran'!C95</f>
        <v>3.8.6</v>
      </c>
      <c r="C533" s="372" t="str">
        <f>'Pengecatan dan Pelituran'!D95</f>
        <v>Pelaburan 1 m2 bidang kayu dengan teak oil</v>
      </c>
      <c r="D533" s="329" t="s">
        <v>63</v>
      </c>
      <c r="E533" s="367">
        <f>VLOOKUP(C533,'Pengecatan dan Pelituran'!$D$3:$I$471,6,FALSE)</f>
        <v>27600</v>
      </c>
      <c r="F533" s="154"/>
      <c r="H533" s="159"/>
      <c r="I533" s="376"/>
    </row>
    <row r="534" spans="2:9">
      <c r="B534" s="418" t="str">
        <f>'Pengecatan dan Pelituran'!C112</f>
        <v>3.8.7</v>
      </c>
      <c r="C534" s="372" t="str">
        <f>'Pengecatan dan Pelituran'!D112</f>
        <v>Pelaburan 1 m2 bidang kayu dengan pelitur</v>
      </c>
      <c r="D534" s="329" t="s">
        <v>63</v>
      </c>
      <c r="E534" s="367">
        <f>VLOOKUP(C534,'Pengecatan dan Pelituran'!$D$3:$I$471,6,FALSE)</f>
        <v>63300</v>
      </c>
      <c r="F534" s="154"/>
      <c r="H534" s="159"/>
      <c r="I534" s="376"/>
    </row>
    <row r="535" spans="2:9">
      <c r="B535" s="418" t="str">
        <f>'Pengecatan dan Pelituran'!C131</f>
        <v>3.8.8</v>
      </c>
      <c r="C535" s="372" t="str">
        <f>'Pengecatan dan Pelituran'!D131</f>
        <v>Pelaburan 1 m2 bidang kayu dengan residu atau Ter</v>
      </c>
      <c r="D535" s="329" t="s">
        <v>63</v>
      </c>
      <c r="E535" s="367">
        <f>VLOOKUP(C535,'Pengecatan dan Pelituran'!$D$3:$I$471,6,FALSE)</f>
        <v>20100</v>
      </c>
      <c r="F535" s="154"/>
      <c r="H535" s="159"/>
      <c r="I535" s="376"/>
    </row>
    <row r="536" spans="2:9">
      <c r="B536" s="418" t="str">
        <f>'Pengecatan dan Pelituran'!C146</f>
        <v>3.8.9</v>
      </c>
      <c r="C536" s="372" t="str">
        <f>'Pengecatan dan Pelituran'!D146</f>
        <v>Pelaburan 1 m2 bidang kayu dengan vernis</v>
      </c>
      <c r="D536" s="329" t="s">
        <v>63</v>
      </c>
      <c r="E536" s="367">
        <f>VLOOKUP(C536,'Pengecatan dan Pelituran'!$D$3:$I$471,6,FALSE)</f>
        <v>56900</v>
      </c>
      <c r="F536" s="154"/>
      <c r="H536" s="159"/>
      <c r="I536" s="376"/>
    </row>
    <row r="537" spans="2:9">
      <c r="B537" s="416" t="str">
        <f>'Pengecatan dan Pelituran'!C165</f>
        <v>3.8.10</v>
      </c>
      <c r="C537" s="383" t="str">
        <f>'Pengecatan dan Pelituran'!D165</f>
        <v>Pengecatan 1 M2 Tembol Baru</v>
      </c>
      <c r="D537" s="377"/>
      <c r="E537" s="381"/>
      <c r="F537" s="384"/>
      <c r="H537" s="159"/>
      <c r="I537" s="376"/>
    </row>
    <row r="538" spans="2:9">
      <c r="B538" s="418" t="str">
        <f>'Pengecatan dan Pelituran'!C166</f>
        <v>3.8.10.1</v>
      </c>
      <c r="C538" s="372" t="str">
        <f>'Pengecatan dan Pelituran'!D166</f>
        <v>Pengecatan 1 m2 tembok baru Interior( 1 lapis cat dasar, 2 lapis cat penutup)</v>
      </c>
      <c r="D538" s="329" t="s">
        <v>63</v>
      </c>
      <c r="E538" s="367">
        <f>VLOOKUP(C538,'Pengecatan dan Pelituran'!$D$3:$I$471,6,FALSE)</f>
        <v>70100</v>
      </c>
      <c r="F538" s="154"/>
      <c r="H538" s="159"/>
      <c r="I538" s="376"/>
    </row>
    <row r="539" spans="2:9">
      <c r="B539" s="418" t="str">
        <f>'Pengecatan dan Pelituran'!C184</f>
        <v>3.8.10.2</v>
      </c>
      <c r="C539" s="372" t="str">
        <f>'Pengecatan dan Pelituran'!D184</f>
        <v>Pengecatan 1 m2 tembok baru Ekterior (1 lapis cat dasar, 2 lapis cat penutup), eksterior</v>
      </c>
      <c r="D539" s="329" t="s">
        <v>63</v>
      </c>
      <c r="E539" s="367">
        <f>VLOOKUP(C539,'Pengecatan dan Pelituran'!$D$3:$I$471,6,FALSE)</f>
        <v>75900</v>
      </c>
      <c r="F539" s="154"/>
      <c r="H539" s="159"/>
      <c r="I539" s="376"/>
    </row>
    <row r="540" spans="2:9">
      <c r="B540" s="416" t="str">
        <f>'Pengecatan dan Pelituran'!C202</f>
        <v>3.8.11</v>
      </c>
      <c r="C540" s="383" t="str">
        <f>'Pengecatan dan Pelituran'!D202</f>
        <v xml:space="preserve">Pengecatan 1 m2 Tembok Lama </v>
      </c>
      <c r="D540" s="377"/>
      <c r="E540" s="381"/>
      <c r="F540" s="384"/>
      <c r="H540" s="159"/>
      <c r="I540" s="376"/>
    </row>
    <row r="541" spans="2:9">
      <c r="B541" s="418" t="str">
        <f>'Pengecatan dan Pelituran'!C203</f>
        <v>3.8.11.1</v>
      </c>
      <c r="C541" s="372" t="str">
        <f>'Pengecatan dan Pelituran'!D203</f>
        <v>Pengecatan 1 m2 tembok lama Interior  (1 lapis cat dasar, 2 lapis cat penutup)</v>
      </c>
      <c r="D541" s="329" t="s">
        <v>63</v>
      </c>
      <c r="E541" s="367">
        <f>VLOOKUP(C541,'Pengecatan dan Pelituran'!$D$3:$I$471,6,FALSE)</f>
        <v>56300</v>
      </c>
      <c r="F541" s="154"/>
      <c r="H541" s="159"/>
      <c r="I541" s="376"/>
    </row>
    <row r="542" spans="2:9">
      <c r="B542" s="418" t="str">
        <f>'Pengecatan dan Pelituran'!C221</f>
        <v>3.8.11.2</v>
      </c>
      <c r="C542" s="372" t="str">
        <f>'Pengecatan dan Pelituran'!D221</f>
        <v>Pengecatan 1 m2 tembok lama Ekterior (1 lapis cat dasar, 2 lapis cat penutup)</v>
      </c>
      <c r="D542" s="329" t="s">
        <v>63</v>
      </c>
      <c r="E542" s="367">
        <f>VLOOKUP(C542,'Pengecatan dan Pelituran'!$D$3:$I$471,6,FALSE)</f>
        <v>58800</v>
      </c>
      <c r="F542" s="154"/>
      <c r="H542" s="159"/>
      <c r="I542" s="376"/>
    </row>
    <row r="543" spans="2:9">
      <c r="B543" s="418" t="str">
        <f>'Pengecatan dan Pelituran'!C239</f>
        <v>3.8.12</v>
      </c>
      <c r="C543" s="372" t="str">
        <f>'Pengecatan dan Pelituran'!D239</f>
        <v>Pelaburan 1 m2 tembok baru dengan kapur padam (kapur pemutih)</v>
      </c>
      <c r="D543" s="329" t="s">
        <v>63</v>
      </c>
      <c r="E543" s="367">
        <f>VLOOKUP(C543,'Pengecatan dan Pelituran'!$D$3:$I$471,6,FALSE)</f>
        <v>26500</v>
      </c>
      <c r="F543" s="154"/>
      <c r="H543" s="159"/>
      <c r="I543" s="376"/>
    </row>
    <row r="544" spans="2:9">
      <c r="B544" s="418" t="str">
        <f>'Pengecatan dan Pelituran'!C258</f>
        <v>3.8.13</v>
      </c>
      <c r="C544" s="372" t="str">
        <f>'Pengecatan dan Pelituran'!D258</f>
        <v>Pelaburan 1 m2 tembok lama dengan kapur padam (kapur pemutih)</v>
      </c>
      <c r="D544" s="329" t="s">
        <v>63</v>
      </c>
      <c r="E544" s="367">
        <f>VLOOKUP(C544,'Pengecatan dan Pelituran'!$D$3:$I$471,6,FALSE)</f>
        <v>16700</v>
      </c>
      <c r="F544" s="154"/>
      <c r="H544" s="159"/>
      <c r="I544" s="376"/>
    </row>
    <row r="545" spans="2:9">
      <c r="B545" s="418" t="str">
        <f>'Pengecatan dan Pelituran'!C277</f>
        <v>3.8.14</v>
      </c>
      <c r="C545" s="372" t="str">
        <f>'Pengecatan dan Pelituran'!D277</f>
        <v>Pengecatan 1 m2 permukaan baja galvanis 3 lapis cat terakhir secara semprot</v>
      </c>
      <c r="D545" s="329" t="s">
        <v>63</v>
      </c>
      <c r="E545" s="367">
        <f>VLOOKUP(C545,'Pengecatan dan Pelituran'!$D$3:$I$471,6,FALSE)</f>
        <v>76700</v>
      </c>
      <c r="F545" s="154"/>
      <c r="H545" s="159"/>
      <c r="I545" s="376"/>
    </row>
    <row r="546" spans="2:9">
      <c r="B546" s="418" t="str">
        <f>'Pengecatan dan Pelituran'!C295</f>
        <v>3.8.15</v>
      </c>
      <c r="C546" s="372" t="str">
        <f>'Pengecatan dan Pelituran'!D295</f>
        <v>Pengecatan 1 m2 permukaan baja galvanis secara manual sistem 3 lapis</v>
      </c>
      <c r="D546" s="329" t="s">
        <v>63</v>
      </c>
      <c r="E546" s="367">
        <f>VLOOKUP(C546,'Pengecatan dan Pelituran'!$D$3:$I$471,6,FALSE)</f>
        <v>213600</v>
      </c>
      <c r="F546" s="154"/>
      <c r="H546" s="159"/>
      <c r="I546" s="376"/>
    </row>
    <row r="547" spans="2:9">
      <c r="B547" s="418" t="str">
        <f>'Pengecatan dan Pelituran'!C316</f>
        <v>3.8.16</v>
      </c>
      <c r="C547" s="372" t="str">
        <f>'Pengecatan dan Pelituran'!D316</f>
        <v>Pengecatan 1 m2 permukaan baja dengan menie besi (Zinc Chromate)</v>
      </c>
      <c r="D547" s="329" t="s">
        <v>63</v>
      </c>
      <c r="E547" s="367">
        <f>VLOOKUP(C547,'Pengecatan dan Pelituran'!$D$3:$I$471,6,FALSE)</f>
        <v>44200</v>
      </c>
      <c r="F547" s="154"/>
      <c r="H547" s="159"/>
      <c r="I547" s="376"/>
    </row>
    <row r="548" spans="2:9">
      <c r="B548" s="418" t="str">
        <f>'Pengecatan dan Pelituran'!C336</f>
        <v>3.8.17</v>
      </c>
      <c r="C548" s="372" t="str">
        <f>'Pengecatan dan Pelituran'!D336</f>
        <v>Pengecatan 1 m2 permukaan baja dengan menie besi dengan perancah</v>
      </c>
      <c r="D548" s="329" t="s">
        <v>63</v>
      </c>
      <c r="E548" s="367">
        <f>VLOOKUP(C548,'Pengecatan dan Pelituran'!$D$3:$I$471,6,FALSE)</f>
        <v>79500</v>
      </c>
      <c r="F548" s="154"/>
      <c r="H548" s="159"/>
      <c r="I548" s="376"/>
    </row>
    <row r="549" spans="2:9">
      <c r="B549" s="418" t="str">
        <f>'Pengecatan dan Pelituran'!C356</f>
        <v>3.8.18</v>
      </c>
      <c r="C549" s="372" t="str">
        <f>'Pengecatan dan Pelituran'!D356</f>
        <v>Pengecatan 1 m2 permukaan baja galvanis secara manual sistem 4 lapis</v>
      </c>
      <c r="D549" s="329" t="s">
        <v>63</v>
      </c>
      <c r="E549" s="367">
        <f>VLOOKUP(C549,'Pengecatan dan Pelituran'!$D$3:$I$471,6,FALSE)</f>
        <v>90300</v>
      </c>
      <c r="F549" s="154"/>
      <c r="H549" s="159"/>
      <c r="I549" s="376"/>
    </row>
    <row r="550" spans="2:9">
      <c r="B550" s="418" t="str">
        <f>'Pengecatan dan Pelituran'!C377</f>
        <v>3.8.19</v>
      </c>
      <c r="C550" s="372" t="str">
        <f>'Pengecatan dan Pelituran'!D377</f>
        <v>Pengecatan 1 m2 permukaan baja galvanis secara manual sistem 1 lapis cat penutup</v>
      </c>
      <c r="D550" s="329" t="s">
        <v>63</v>
      </c>
      <c r="E550" s="367">
        <f>VLOOKUP(C550,'Pengecatan dan Pelituran'!$D$3:$I$471,6,FALSE)</f>
        <v>36100</v>
      </c>
      <c r="F550" s="154"/>
      <c r="H550" s="159"/>
      <c r="I550" s="376"/>
    </row>
    <row r="551" spans="2:9">
      <c r="B551" s="418" t="str">
        <f>'Pengecatan dan Pelituran'!C396</f>
        <v>3.8.20</v>
      </c>
      <c r="C551" s="372" t="str">
        <f>'Pengecatan dan Pelituran'!D396</f>
        <v>Pengecatan 1 m2 plafon (1 lapis cat dasar dan 2 lapis cat penutup)</v>
      </c>
      <c r="D551" s="329" t="s">
        <v>63</v>
      </c>
      <c r="E551" s="367">
        <f>VLOOKUP(C551,'Pengecatan dan Pelituran'!$D$3:$I$471,6,FALSE)</f>
        <v>0</v>
      </c>
      <c r="F551" s="154"/>
      <c r="H551" s="159"/>
      <c r="I551" s="376"/>
    </row>
    <row r="552" spans="2:9">
      <c r="B552" s="418" t="str">
        <f>'Pengecatan dan Pelituran'!C397</f>
        <v>3.8.20.1</v>
      </c>
      <c r="C552" s="372" t="str">
        <f>'Pengecatan dan Pelituran'!D397</f>
        <v>Pengecatan 1 m2 plafon Interior ( 1 lapis Cat Dasar dan 2 Lapis Cat Penutup)</v>
      </c>
      <c r="D552" s="329" t="s">
        <v>63</v>
      </c>
      <c r="E552" s="367">
        <f>VLOOKUP(C552,'Pengecatan dan Pelituran'!$D$3:$I$471,6,FALSE)</f>
        <v>60000</v>
      </c>
      <c r="F552" s="154"/>
      <c r="H552" s="159"/>
      <c r="I552" s="376"/>
    </row>
    <row r="553" spans="2:9">
      <c r="B553" s="418" t="str">
        <f>'Pengecatan dan Pelituran'!C415</f>
        <v>3.8.20.2</v>
      </c>
      <c r="C553" s="372" t="str">
        <f>'Pengecatan dan Pelituran'!D415</f>
        <v>Pengecatan 1 m2 plafon eksterior ( 1 lapis Cat Dasar dan 2 Lapis Cat Penutup)</v>
      </c>
      <c r="D553" s="329" t="s">
        <v>63</v>
      </c>
      <c r="E553" s="367">
        <f>VLOOKUP(C553,'Pengecatan dan Pelituran'!$D$3:$I$471,6,FALSE)</f>
        <v>62500</v>
      </c>
      <c r="F553" s="154"/>
      <c r="H553" s="159"/>
      <c r="I553" s="376"/>
    </row>
    <row r="554" spans="2:9">
      <c r="B554" s="418" t="str">
        <f>'Pengecatan dan Pelituran'!C433</f>
        <v>3.8.21</v>
      </c>
      <c r="C554" s="372" t="str">
        <f>'Pengecatan dan Pelituran'!D433</f>
        <v xml:space="preserve">Pengecatan 1 m2 cat epoxy tebal 2 mm </v>
      </c>
      <c r="D554" s="329" t="s">
        <v>63</v>
      </c>
      <c r="E554" s="367">
        <f>VLOOKUP(C554,'Pengecatan dan Pelituran'!$D$3:$I$471,6,FALSE)</f>
        <v>92200</v>
      </c>
      <c r="F554" s="154"/>
      <c r="H554" s="159"/>
      <c r="I554" s="376"/>
    </row>
    <row r="555" spans="2:9">
      <c r="B555" s="418" t="str">
        <f>'Pengecatan dan Pelituran'!C450</f>
        <v>3.8.22</v>
      </c>
      <c r="C555" s="372" t="str">
        <f>'Pengecatan dan Pelituran'!D450</f>
        <v>Pelituran 1 m2 dengan pelitur melamic</v>
      </c>
      <c r="D555" s="329" t="s">
        <v>63</v>
      </c>
      <c r="E555" s="367">
        <f>VLOOKUP(C555,'Pengecatan dan Pelituran'!$D$3:$I$471,6,FALSE)</f>
        <v>306400</v>
      </c>
      <c r="F555" s="154"/>
      <c r="H555" s="159"/>
      <c r="I555" s="376"/>
    </row>
    <row r="556" spans="2:9">
      <c r="B556" s="416" t="str">
        <f>'Penutup Lantai dan Dinding'!C3</f>
        <v>3.9</v>
      </c>
      <c r="C556" s="383" t="str">
        <f>'Penutup Lantai dan Dinding'!D3</f>
        <v>PEKERJAAN PENUTUP LANTAI</v>
      </c>
      <c r="D556" s="377"/>
      <c r="E556" s="381"/>
      <c r="F556" s="384"/>
      <c r="H556" s="159"/>
      <c r="I556" s="376"/>
    </row>
    <row r="557" spans="2:9">
      <c r="B557" s="622" t="str">
        <f>'Penutup Lantai dan Dinding'!C4</f>
        <v xml:space="preserve">3.9.1 </v>
      </c>
      <c r="C557" s="623" t="str">
        <f>'Penutup Lantai dan Dinding'!D4</f>
        <v>UBIN PC</v>
      </c>
      <c r="D557" s="634"/>
      <c r="E557" s="724"/>
      <c r="F557" s="385"/>
      <c r="H557" s="607"/>
      <c r="I557" s="376"/>
    </row>
    <row r="558" spans="2:9">
      <c r="B558" s="418" t="str">
        <f>'Penutup Lantai dan Dinding'!C5</f>
        <v>3.9.1</v>
      </c>
      <c r="C558" s="372" t="str">
        <f>'Penutup Lantai dan Dinding'!D5</f>
        <v xml:space="preserve">Pemasangan 1 m2 lantai ubin PC abu-abu uk. 20x20 cm (1SP : 2PP) </v>
      </c>
      <c r="D558" s="329" t="s">
        <v>63</v>
      </c>
      <c r="E558" s="367">
        <f>VLOOKUP(C558,'Penutup Lantai dan Dinding'!$D$3:$I$2046,6,FALSE)</f>
        <v>112400</v>
      </c>
      <c r="F558" s="154"/>
      <c r="H558" s="159"/>
      <c r="I558" s="376"/>
    </row>
    <row r="559" spans="2:9">
      <c r="B559" s="418" t="str">
        <f>'Penutup Lantai dan Dinding'!C24</f>
        <v>3.9.1.2</v>
      </c>
      <c r="C559" s="372" t="str">
        <f>'Penutup Lantai dan Dinding'!D24</f>
        <v xml:space="preserve">Pemasangan 1 m2 lantai ubin PC abu-abu uk. 30x30 cm (1SP : 2PP) </v>
      </c>
      <c r="D559" s="329" t="s">
        <v>63</v>
      </c>
      <c r="E559" s="367">
        <f>VLOOKUP(C559,'Penutup Lantai dan Dinding'!$D$3:$I$2046,6,FALSE)</f>
        <v>100200</v>
      </c>
      <c r="F559" s="154"/>
      <c r="H559" s="159"/>
      <c r="I559" s="376"/>
    </row>
    <row r="560" spans="2:9">
      <c r="B560" s="418" t="str">
        <f>'Penutup Lantai dan Dinding'!C43</f>
        <v>3.9.1.3</v>
      </c>
      <c r="C560" s="372" t="str">
        <f>'Penutup Lantai dan Dinding'!D43</f>
        <v xml:space="preserve">Pemasangan 1 m2 lantai ubin PC abu-abu uk. 40x40 cm (1SP : 2PP) </v>
      </c>
      <c r="D560" s="329" t="s">
        <v>63</v>
      </c>
      <c r="E560" s="367">
        <f>VLOOKUP(C560,'Penutup Lantai dan Dinding'!$D$3:$I$2046,6,FALSE)</f>
        <v>92100</v>
      </c>
      <c r="F560" s="154"/>
      <c r="H560" s="159"/>
      <c r="I560" s="376"/>
    </row>
    <row r="561" spans="2:9">
      <c r="B561" s="418" t="str">
        <f>'Penutup Lantai dan Dinding'!C62</f>
        <v>3.9.1.4</v>
      </c>
      <c r="C561" s="372" t="str">
        <f>'Penutup Lantai dan Dinding'!D62</f>
        <v xml:space="preserve">Pemasangan 1 m2 lantai ubin PC abu-abu uk. 60x60 cm (1SP : 2PP) </v>
      </c>
      <c r="D561" s="329" t="s">
        <v>63</v>
      </c>
      <c r="E561" s="367">
        <f>VLOOKUP(C561,'Penutup Lantai dan Dinding'!$D$3:$I$2046,6,FALSE)</f>
        <v>89900</v>
      </c>
      <c r="F561" s="154"/>
      <c r="H561" s="159"/>
      <c r="I561" s="376"/>
    </row>
    <row r="562" spans="2:9">
      <c r="B562" s="418" t="str">
        <f>'Penutup Lantai dan Dinding'!C81</f>
        <v>3.9.1.5</v>
      </c>
      <c r="C562" s="372" t="str">
        <f>'Penutup Lantai dan Dinding'!D81</f>
        <v>Pemasangan 1 m’ plint ubin PC abu-abu uk. 10 s.d. 15x20 cm (1SP : 2PP)</v>
      </c>
      <c r="D562" s="329" t="s">
        <v>114</v>
      </c>
      <c r="E562" s="367">
        <f>VLOOKUP(C562,'Penutup Lantai dan Dinding'!$D$3:$I$2046,6,FALSE)</f>
        <v>20700</v>
      </c>
      <c r="F562" s="154"/>
      <c r="H562" s="159"/>
      <c r="I562" s="376"/>
    </row>
    <row r="563" spans="2:9">
      <c r="B563" s="418" t="str">
        <f>'Penutup Lantai dan Dinding'!C100</f>
        <v>3.9.1.6</v>
      </c>
      <c r="C563" s="372" t="str">
        <f>'Penutup Lantai dan Dinding'!D100</f>
        <v>Pemasangan 1 m’ plint ubin PC abu-abu uk. 10 s.d. 15x30 cm (1SP : 2PP)</v>
      </c>
      <c r="D563" s="329" t="s">
        <v>114</v>
      </c>
      <c r="E563" s="367">
        <f>VLOOKUP(C563,'Penutup Lantai dan Dinding'!$D$3:$I$2046,6,FALSE)</f>
        <v>21800</v>
      </c>
      <c r="F563" s="154"/>
      <c r="H563" s="159"/>
      <c r="I563" s="376"/>
    </row>
    <row r="564" spans="2:9">
      <c r="B564" s="418" t="str">
        <f>'Penutup Lantai dan Dinding'!C119</f>
        <v>3.9.1.7</v>
      </c>
      <c r="C564" s="372" t="str">
        <f>'Penutup Lantai dan Dinding'!D119</f>
        <v>Pemasangan 1 m’ plint ubin PC abu-abu uk. 10 s.d. 15x40 cm (1SP : 2PP)</v>
      </c>
      <c r="D564" s="329" t="s">
        <v>114</v>
      </c>
      <c r="E564" s="367">
        <f>VLOOKUP(C564,'Penutup Lantai dan Dinding'!$D$3:$I$2046,6,FALSE)</f>
        <v>22600</v>
      </c>
      <c r="F564" s="154"/>
      <c r="H564" s="159"/>
      <c r="I564" s="376"/>
    </row>
    <row r="565" spans="2:9">
      <c r="B565" s="418" t="str">
        <f>'Penutup Lantai dan Dinding'!C138</f>
        <v>3.9.1.8</v>
      </c>
      <c r="C565" s="372" t="str">
        <f>'Penutup Lantai dan Dinding'!D138</f>
        <v>Pemasangan 1 m’ plint ubin PC abu-abu uk. 10 s.d. 15x60 cm (1SP : 2PP)</v>
      </c>
      <c r="D565" s="329" t="s">
        <v>114</v>
      </c>
      <c r="E565" s="367">
        <f>VLOOKUP(C565,'Penutup Lantai dan Dinding'!$D$3:$I$2046,6,FALSE)</f>
        <v>22600</v>
      </c>
      <c r="F565" s="154"/>
      <c r="H565" s="159"/>
      <c r="I565" s="376"/>
    </row>
    <row r="566" spans="2:9">
      <c r="B566" s="622" t="str">
        <f>'Penutup Lantai dan Dinding'!C157</f>
        <v>3.9.2</v>
      </c>
      <c r="C566" s="623" t="str">
        <f>'Penutup Lantai dan Dinding'!D157</f>
        <v>UBIN WARNA</v>
      </c>
      <c r="D566" s="634"/>
      <c r="E566" s="724"/>
      <c r="F566" s="385"/>
      <c r="H566" s="607"/>
      <c r="I566" s="376"/>
    </row>
    <row r="567" spans="2:9">
      <c r="B567" s="418" t="str">
        <f>'Penutup Lantai dan Dinding'!C158</f>
        <v>3.9.2.1</v>
      </c>
      <c r="C567" s="372" t="str">
        <f>'Penutup Lantai dan Dinding'!D158</f>
        <v>Pemasangan 1 m2 lantai ubin warna uk. 20x20 cm (1SP : 2PP)</v>
      </c>
      <c r="D567" s="329" t="s">
        <v>63</v>
      </c>
      <c r="E567" s="367">
        <f>VLOOKUP(C567,'Penutup Lantai dan Dinding'!$D$3:$I$2046,6,FALSE)</f>
        <v>125300</v>
      </c>
      <c r="F567" s="154"/>
      <c r="H567" s="607"/>
      <c r="I567" s="376"/>
    </row>
    <row r="568" spans="2:9">
      <c r="B568" s="418" t="str">
        <f>'Penutup Lantai dan Dinding'!C178</f>
        <v>3.9.2.2</v>
      </c>
      <c r="C568" s="372" t="str">
        <f>'Penutup Lantai dan Dinding'!D178</f>
        <v>Pemasangan 1 m2 lantai ubin warna uk. 30x30 cm (1SP : 2PP)</v>
      </c>
      <c r="D568" s="329" t="s">
        <v>63</v>
      </c>
      <c r="E568" s="367">
        <f>VLOOKUP(C568,'Penutup Lantai dan Dinding'!$D$3:$I$2046,6,FALSE)</f>
        <v>127200</v>
      </c>
      <c r="F568" s="154"/>
      <c r="H568" s="607"/>
      <c r="I568" s="376"/>
    </row>
    <row r="569" spans="2:9">
      <c r="B569" s="418" t="str">
        <f>'Penutup Lantai dan Dinding'!C198</f>
        <v>3.9.2.3</v>
      </c>
      <c r="C569" s="372" t="str">
        <f>'Penutup Lantai dan Dinding'!D198</f>
        <v>Pemasangan 1 m2 lantai ubin warna uk. 40x40 cm (1SP : 2PP)</v>
      </c>
      <c r="D569" s="329" t="s">
        <v>63</v>
      </c>
      <c r="E569" s="367">
        <f>VLOOKUP(C569,'Penutup Lantai dan Dinding'!$D$3:$I$2046,6,FALSE)</f>
        <v>115000</v>
      </c>
      <c r="F569" s="154"/>
      <c r="H569" s="607"/>
      <c r="I569" s="376"/>
    </row>
    <row r="570" spans="2:9">
      <c r="B570" s="418" t="str">
        <f>'Penutup Lantai dan Dinding'!C218</f>
        <v>3.9.2.4</v>
      </c>
      <c r="C570" s="372" t="str">
        <f>'Penutup Lantai dan Dinding'!D218</f>
        <v>Pemasangan 1 m2 lantai ubin warna uk. 60x60 cm (1SP : 2PP)</v>
      </c>
      <c r="D570" s="329" t="s">
        <v>63</v>
      </c>
      <c r="E570" s="367">
        <f>VLOOKUP(C570,'Penutup Lantai dan Dinding'!$D$3:$I$2046,6,FALSE)</f>
        <v>109200</v>
      </c>
      <c r="F570" s="154"/>
      <c r="H570" s="607"/>
      <c r="I570" s="376"/>
    </row>
    <row r="571" spans="2:9">
      <c r="B571" s="418" t="str">
        <f>'Penutup Lantai dan Dinding'!C238</f>
        <v>3.9.2.5</v>
      </c>
      <c r="C571" s="372" t="str">
        <f>'Penutup Lantai dan Dinding'!D238</f>
        <v>Pemasangan 1 m' plint ubin warna uk. 10 s.d. 15x20 cm (1SP : 2PP)</v>
      </c>
      <c r="D571" s="329" t="s">
        <v>63</v>
      </c>
      <c r="E571" s="367">
        <f>VLOOKUP(C571,'Penutup Lantai dan Dinding'!$D$3:$I$2046,6,FALSE)</f>
        <v>25200</v>
      </c>
      <c r="F571" s="154"/>
      <c r="H571" s="607"/>
      <c r="I571" s="376"/>
    </row>
    <row r="572" spans="2:9">
      <c r="B572" s="418" t="str">
        <f>'Penutup Lantai dan Dinding'!C258</f>
        <v>3.9.2.6</v>
      </c>
      <c r="C572" s="372" t="str">
        <f>'Penutup Lantai dan Dinding'!D258</f>
        <v>Pemasangan 1 m' plint ubin warna uk. 10 s.d. 15x30 cm (1SP : 2PP)</v>
      </c>
      <c r="D572" s="329" t="s">
        <v>63</v>
      </c>
      <c r="E572" s="367">
        <f>VLOOKUP(C572,'Penutup Lantai dan Dinding'!$D$3:$I$2046,6,FALSE)</f>
        <v>25300</v>
      </c>
      <c r="F572" s="154"/>
      <c r="H572" s="607"/>
      <c r="I572" s="376"/>
    </row>
    <row r="573" spans="2:9">
      <c r="B573" s="418" t="str">
        <f>'Penutup Lantai dan Dinding'!C278</f>
        <v>3.9.2.7</v>
      </c>
      <c r="C573" s="372" t="str">
        <f>'Penutup Lantai dan Dinding'!D278</f>
        <v>Pemasangan 1 m' plint ubin warna uk. 10 s.d. 15x40 cm (1SP : 2PP)</v>
      </c>
      <c r="D573" s="329" t="s">
        <v>63</v>
      </c>
      <c r="E573" s="367">
        <f>VLOOKUP(C573,'Penutup Lantai dan Dinding'!$D$3:$I$2046,6,FALSE)</f>
        <v>27100</v>
      </c>
      <c r="F573" s="154"/>
      <c r="H573" s="607"/>
      <c r="I573" s="376"/>
    </row>
    <row r="574" spans="2:9">
      <c r="B574" s="418" t="str">
        <f>'Penutup Lantai dan Dinding'!C298</f>
        <v>3.9.2.8</v>
      </c>
      <c r="C574" s="372" t="str">
        <f>'Penutup Lantai dan Dinding'!D298</f>
        <v>Pemasangan 1 m' plint ubin warna uk. 10 s.d. 15x60 cm (1SP : 2PP)</v>
      </c>
      <c r="D574" s="329" t="s">
        <v>63</v>
      </c>
      <c r="E574" s="367">
        <f>VLOOKUP(C574,'Penutup Lantai dan Dinding'!$D$3:$I$2046,6,FALSE)</f>
        <v>28100</v>
      </c>
      <c r="F574" s="154"/>
      <c r="H574" s="607"/>
      <c r="I574" s="376"/>
    </row>
    <row r="575" spans="2:9">
      <c r="B575" s="622" t="str">
        <f>'Penutup Lantai dan Dinding'!C318</f>
        <v>3.9.3</v>
      </c>
      <c r="C575" s="623" t="str">
        <f>'Penutup Lantai dan Dinding'!D318</f>
        <v xml:space="preserve">UBIN TERASO </v>
      </c>
      <c r="D575" s="634"/>
      <c r="E575" s="724"/>
      <c r="F575" s="385"/>
      <c r="H575" s="607"/>
      <c r="I575" s="376"/>
    </row>
    <row r="576" spans="2:9">
      <c r="B576" s="418" t="str">
        <f>'Penutup Lantai dan Dinding'!C319</f>
        <v>3.9.3.1</v>
      </c>
      <c r="C576" s="372" t="str">
        <f>'Penutup Lantai dan Dinding'!D319</f>
        <v>Pemasangan 1 m2 lantai ubin teraso uk. 30x30 cm (1SP : 2PP)</v>
      </c>
      <c r="D576" s="329" t="s">
        <v>63</v>
      </c>
      <c r="E576" s="367">
        <f>VLOOKUP(C576,'Penutup Lantai dan Dinding'!$D$3:$I$2046,6,FALSE)</f>
        <v>377500</v>
      </c>
      <c r="F576" s="154"/>
      <c r="H576" s="607"/>
      <c r="I576" s="376"/>
    </row>
    <row r="577" spans="2:9">
      <c r="B577" s="418" t="str">
        <f>'Penutup Lantai dan Dinding'!C339</f>
        <v>3.9.3.2</v>
      </c>
      <c r="C577" s="372" t="str">
        <f>'Penutup Lantai dan Dinding'!D339</f>
        <v>Pemasangan 1 m2 lantai ubin teraso uk. 40x40 cm (1SP : 2PP)</v>
      </c>
      <c r="D577" s="329" t="s">
        <v>63</v>
      </c>
      <c r="E577" s="367">
        <f>VLOOKUP(C577,'Penutup Lantai dan Dinding'!$D$3:$I$2046,6,FALSE)</f>
        <v>288300</v>
      </c>
      <c r="F577" s="154"/>
      <c r="H577" s="607"/>
      <c r="I577" s="376"/>
    </row>
    <row r="578" spans="2:9">
      <c r="B578" s="418" t="str">
        <f>'Penutup Lantai dan Dinding'!C359</f>
        <v>3.9.3.3</v>
      </c>
      <c r="C578" s="372" t="str">
        <f>'Penutup Lantai dan Dinding'!D359</f>
        <v xml:space="preserve">Pemasangan 1 m2 lantai teraso cor di tempat, tebal 3cm  </v>
      </c>
      <c r="D578" s="329" t="s">
        <v>63</v>
      </c>
      <c r="E578" s="367">
        <f>VLOOKUP(C578,'Penutup Lantai dan Dinding'!$D$3:$I$2046,6,FALSE)</f>
        <v>212500</v>
      </c>
      <c r="F578" s="154"/>
      <c r="H578" s="607"/>
      <c r="I578" s="376"/>
    </row>
    <row r="579" spans="2:9">
      <c r="B579" s="418" t="str">
        <f>'Penutup Lantai dan Dinding'!C377</f>
        <v>3.9.3.4</v>
      </c>
      <c r="C579" s="372" t="str">
        <f>'Penutup Lantai dan Dinding'!D377</f>
        <v>Pemasangan 1 m' plint ubin teraso uk. 10 s.d. 15x30 cm (1SP : 2PP)</v>
      </c>
      <c r="D579" s="329" t="s">
        <v>63</v>
      </c>
      <c r="E579" s="367">
        <f>VLOOKUP(C579,'Penutup Lantai dan Dinding'!$D$3:$I$2046,6,FALSE)</f>
        <v>33000</v>
      </c>
      <c r="F579" s="154"/>
      <c r="H579" s="607"/>
      <c r="I579" s="376"/>
    </row>
    <row r="580" spans="2:9">
      <c r="B580" s="418" t="str">
        <f>'Penutup Lantai dan Dinding'!C397</f>
        <v>3.9.3.5</v>
      </c>
      <c r="C580" s="372" t="str">
        <f>'Penutup Lantai dan Dinding'!D397</f>
        <v>Pemasangan 1 m' plint ubin teraso uk. 10 s.d. 15x40 cm (1SP : 2PP)</v>
      </c>
      <c r="D580" s="329" t="s">
        <v>63</v>
      </c>
      <c r="E580" s="367">
        <f>VLOOKUP(C580,'Penutup Lantai dan Dinding'!$D$3:$I$2046,6,FALSE)</f>
        <v>35800</v>
      </c>
      <c r="F580" s="154"/>
      <c r="H580" s="607"/>
      <c r="I580" s="376"/>
    </row>
    <row r="581" spans="2:9">
      <c r="B581" s="622" t="str">
        <f>'Penutup Lantai dan Dinding'!C417</f>
        <v>3.9.4</v>
      </c>
      <c r="C581" s="623" t="str">
        <f>'Penutup Lantai dan Dinding'!D417</f>
        <v>HOMOGENEOUS TILE</v>
      </c>
      <c r="D581" s="634"/>
      <c r="E581" s="724"/>
      <c r="F581" s="385"/>
      <c r="H581" s="607"/>
      <c r="I581" s="376"/>
    </row>
    <row r="582" spans="2:9">
      <c r="B582" s="418" t="str">
        <f>'Penutup Lantai dan Dinding'!C418</f>
        <v>3.9.4.1</v>
      </c>
      <c r="C582" s="372" t="str">
        <f>'Penutup Lantai dan Dinding'!D418</f>
        <v>Pemasangan 1 m2 lantai homogenous tile  Polis uk. 30x30 cm (1SP : 2PP)</v>
      </c>
      <c r="D582" s="329" t="s">
        <v>63</v>
      </c>
      <c r="E582" s="367">
        <f>VLOOKUP(C582,'Penutup Lantai dan Dinding'!$D$3:$I$2046,6,FALSE)</f>
        <v>326200</v>
      </c>
      <c r="F582" s="154"/>
      <c r="H582" s="607"/>
      <c r="I582" s="376"/>
    </row>
    <row r="583" spans="2:9">
      <c r="B583" s="418" t="str">
        <f>'Penutup Lantai dan Dinding'!C438</f>
        <v>3.9.4.2</v>
      </c>
      <c r="C583" s="372" t="str">
        <f>'Penutup Lantai dan Dinding'!D438</f>
        <v>Pemasangan 1 m2 lantai homogenous tile polish uk. 40x40 cm (1SP : 2PP)</v>
      </c>
      <c r="D583" s="329" t="s">
        <v>63</v>
      </c>
      <c r="E583" s="367">
        <f>VLOOKUP(C583,'Penutup Lantai dan Dinding'!$D$3:$I$2046,6,FALSE)</f>
        <v>288300</v>
      </c>
      <c r="F583" s="154"/>
      <c r="H583" s="607"/>
      <c r="I583" s="376"/>
    </row>
    <row r="584" spans="2:9">
      <c r="B584" s="418" t="str">
        <f>'Penutup Lantai dan Dinding'!C458</f>
        <v>3.9.4.3</v>
      </c>
      <c r="C584" s="372" t="str">
        <f>'Penutup Lantai dan Dinding'!D458</f>
        <v>Pemasangan 1 m2 lantai homogenous tile Polish  uk. 60x60 cm (1SP : 2PP)</v>
      </c>
      <c r="D584" s="329" t="s">
        <v>63</v>
      </c>
      <c r="E584" s="367">
        <f>VLOOKUP(C584,'Penutup Lantai dan Dinding'!$D$3:$I$2046,6,FALSE)</f>
        <v>243900</v>
      </c>
      <c r="F584" s="154"/>
      <c r="H584" s="607"/>
      <c r="I584" s="376"/>
    </row>
    <row r="585" spans="2:9">
      <c r="B585" s="418" t="str">
        <f>'Penutup Lantai dan Dinding'!C478</f>
        <v>3.9.4.4</v>
      </c>
      <c r="C585" s="372" t="str">
        <f>'Penutup Lantai dan Dinding'!D478</f>
        <v>Pemasangan 1 m' plint homogenous tile Polish  uk. 10 s.d. 15x30 cm (1SP : 2PP)</v>
      </c>
      <c r="D585" s="329" t="s">
        <v>114</v>
      </c>
      <c r="E585" s="367">
        <f>VLOOKUP(C585,'Penutup Lantai dan Dinding'!$D$3:$I$2046,6,FALSE)</f>
        <v>36800</v>
      </c>
      <c r="F585" s="154"/>
      <c r="H585" s="607"/>
      <c r="I585" s="376"/>
    </row>
    <row r="586" spans="2:9">
      <c r="B586" s="418" t="str">
        <f>'Penutup Lantai dan Dinding'!C498</f>
        <v>3.9.4.5</v>
      </c>
      <c r="C586" s="372" t="str">
        <f>'Penutup Lantai dan Dinding'!D498</f>
        <v>Pemasangan 1 m' plint homogenous tile polish uk. 10 s.d. 15x40 cm (1SP : 2PP)</v>
      </c>
      <c r="D586" s="329" t="s">
        <v>114</v>
      </c>
      <c r="E586" s="367">
        <f>VLOOKUP(C586,'Penutup Lantai dan Dinding'!$D$3:$I$2046,6,FALSE)</f>
        <v>38600</v>
      </c>
      <c r="F586" s="154"/>
      <c r="H586" s="607"/>
      <c r="I586" s="376"/>
    </row>
    <row r="587" spans="2:9">
      <c r="B587" s="418" t="str">
        <f>'Penutup Lantai dan Dinding'!C518</f>
        <v>3.9.4.6</v>
      </c>
      <c r="C587" s="372" t="str">
        <f>'Penutup Lantai dan Dinding'!D518</f>
        <v>Pemasangan 1 m' plint homogenous tile polish uk. 10 s.d. 15x60 cm (1SP : 2PP)</v>
      </c>
      <c r="D587" s="329" t="s">
        <v>114</v>
      </c>
      <c r="E587" s="367">
        <f>VLOOKUP(C587,'Penutup Lantai dan Dinding'!$D$3:$I$2046,6,FALSE)</f>
        <v>38700</v>
      </c>
      <c r="F587" s="154"/>
      <c r="H587" s="607"/>
      <c r="I587" s="376"/>
    </row>
    <row r="588" spans="2:9">
      <c r="B588" s="418" t="str">
        <f>'Penutup Lantai dan Dinding'!C539</f>
        <v>3.9.4.7</v>
      </c>
      <c r="C588" s="372" t="str">
        <f>'Penutup Lantai dan Dinding'!D539</f>
        <v>Pemasangan 1 m' lantai homogenous tile unpolish uk. 30x30 cm (1SP : 2PP)</v>
      </c>
      <c r="D588" s="329" t="s">
        <v>114</v>
      </c>
      <c r="E588" s="367">
        <f>VLOOKUP(C588,'Penutup Lantai dan Dinding'!$D$3:$I$2046,6,FALSE)</f>
        <v>416000</v>
      </c>
      <c r="F588" s="154"/>
      <c r="H588" s="607"/>
      <c r="I588" s="376"/>
    </row>
    <row r="589" spans="2:9">
      <c r="B589" s="418" t="str">
        <f>'Penutup Lantai dan Dinding'!C559</f>
        <v>3.9.4.8</v>
      </c>
      <c r="C589" s="372" t="str">
        <f>'Penutup Lantai dan Dinding'!D559</f>
        <v>Pemasangan 1 m' lantai homogenous tile unpolish uk. 40x40 cm (1SP : 2PP)</v>
      </c>
      <c r="D589" s="329" t="s">
        <v>114</v>
      </c>
      <c r="E589" s="367">
        <f>VLOOKUP(C589,'Penutup Lantai dan Dinding'!$D$3:$I$2046,6,FALSE)</f>
        <v>353300</v>
      </c>
      <c r="F589" s="154"/>
      <c r="H589" s="607"/>
      <c r="I589" s="376"/>
    </row>
    <row r="590" spans="2:9">
      <c r="B590" s="418" t="str">
        <f>'Penutup Lantai dan Dinding'!C579</f>
        <v>3.9.4.9</v>
      </c>
      <c r="C590" s="372" t="str">
        <f>'Penutup Lantai dan Dinding'!D579</f>
        <v>Pemasangan 1 m' lantai homogenous tile unpolish uk. 60x60 cm (1SP : 2PP)</v>
      </c>
      <c r="D590" s="329" t="s">
        <v>114</v>
      </c>
      <c r="E590" s="367">
        <f>VLOOKUP(C590,'Penutup Lantai dan Dinding'!$D$3:$I$2046,6,FALSE)</f>
        <v>263200</v>
      </c>
      <c r="F590" s="154"/>
      <c r="H590" s="607"/>
      <c r="I590" s="376"/>
    </row>
    <row r="591" spans="2:9">
      <c r="B591" s="418" t="str">
        <f>'Penutup Lantai dan Dinding'!C599</f>
        <v>3.9.4.10</v>
      </c>
      <c r="C591" s="372" t="str">
        <f>'Penutup Lantai dan Dinding'!D599</f>
        <v>Pemasangan 1 m' plint homogenous tile unpolish uk. 10 s.d. 15x30 cm (1SP : 2PP)</v>
      </c>
      <c r="D591" s="329" t="s">
        <v>114</v>
      </c>
      <c r="E591" s="367">
        <f>VLOOKUP(C591,'Penutup Lantai dan Dinding'!$D$3:$I$2046,6,FALSE)</f>
        <v>44500</v>
      </c>
      <c r="F591" s="154"/>
      <c r="H591" s="607"/>
      <c r="I591" s="376"/>
    </row>
    <row r="592" spans="2:9">
      <c r="B592" s="418" t="str">
        <f>'Penutup Lantai dan Dinding'!C620</f>
        <v>3.9.4.11</v>
      </c>
      <c r="C592" s="372" t="str">
        <f>'Penutup Lantai dan Dinding'!D620</f>
        <v>Pemasangan 1 m' plint homogenous tile unpolish uk. 10 s.d. 15x40 cm (1SP : 2PP)</v>
      </c>
      <c r="D592" s="329" t="s">
        <v>114</v>
      </c>
      <c r="E592" s="367">
        <f>VLOOKUP(C592,'Penutup Lantai dan Dinding'!$D$3:$I$2046,6,FALSE)</f>
        <v>44400</v>
      </c>
      <c r="F592" s="154"/>
      <c r="H592" s="607"/>
      <c r="I592" s="376"/>
    </row>
    <row r="593" spans="2:9">
      <c r="B593" s="418" t="str">
        <f>'Penutup Lantai dan Dinding'!C640</f>
        <v>3.9.4.12</v>
      </c>
      <c r="C593" s="372" t="str">
        <f>'Penutup Lantai dan Dinding'!D640</f>
        <v>Pemasangan 1 m' plint homogenous tile unpolish uk. 10 s.d. 15x60 cm (1SP : 2PP)</v>
      </c>
      <c r="D593" s="329" t="s">
        <v>114</v>
      </c>
      <c r="E593" s="367">
        <f>VLOOKUP(C593,'Penutup Lantai dan Dinding'!$D$3:$I$2046,6,FALSE)</f>
        <v>44400</v>
      </c>
      <c r="F593" s="154"/>
      <c r="H593" s="607"/>
      <c r="I593" s="376"/>
    </row>
    <row r="594" spans="2:9">
      <c r="B594" s="622" t="str">
        <f>'Penutup Lantai dan Dinding'!C661</f>
        <v>3.9.5</v>
      </c>
      <c r="C594" s="623" t="str">
        <f>'Penutup Lantai dan Dinding'!D661</f>
        <v>UBIN GRANIT</v>
      </c>
      <c r="D594" s="634"/>
      <c r="E594" s="724"/>
      <c r="F594" s="385"/>
      <c r="H594" s="607"/>
      <c r="I594" s="376"/>
    </row>
    <row r="595" spans="2:9">
      <c r="B595" s="418" t="str">
        <f>'Penutup Lantai dan Dinding'!C662</f>
        <v>3.9.5.1</v>
      </c>
      <c r="C595" s="372" t="str">
        <f>'Penutup Lantai dan Dinding'!D662</f>
        <v xml:space="preserve">Pemasangan 1 m2 lantai ubin granit uk. 30x30 cm (1SP : 2PP) </v>
      </c>
      <c r="D595" s="329" t="s">
        <v>63</v>
      </c>
      <c r="E595" s="367">
        <f>VLOOKUP(C595,'Penutup Lantai dan Dinding'!$D$3:$I$2046,6,FALSE)</f>
        <v>251700</v>
      </c>
      <c r="F595" s="154"/>
      <c r="H595" s="607"/>
      <c r="I595" s="376"/>
    </row>
    <row r="596" spans="2:9">
      <c r="B596" s="418" t="str">
        <f>'Penutup Lantai dan Dinding'!C682</f>
        <v>3.9.5.2</v>
      </c>
      <c r="C596" s="372" t="str">
        <f>'Penutup Lantai dan Dinding'!D682</f>
        <v xml:space="preserve">Pemasangan 1 m2 lantai ubin granit uk. 40x40 cm (1SP : 2PP) </v>
      </c>
      <c r="D596" s="329" t="s">
        <v>63</v>
      </c>
      <c r="E596" s="367">
        <f>VLOOKUP(C596,'Penutup Lantai dan Dinding'!$D$3:$I$2046,6,FALSE)</f>
        <v>216100</v>
      </c>
      <c r="F596" s="154"/>
      <c r="H596" s="607"/>
      <c r="I596" s="376"/>
    </row>
    <row r="597" spans="2:9">
      <c r="B597" s="418" t="str">
        <f>'Penutup Lantai dan Dinding'!C702</f>
        <v>3.9.5.3</v>
      </c>
      <c r="C597" s="372" t="str">
        <f>'Penutup Lantai dan Dinding'!D702</f>
        <v xml:space="preserve">Pemasangan 1 m2 lantai ubin granit uk. 60x60 cm (1SP : 2PP) </v>
      </c>
      <c r="D597" s="329" t="s">
        <v>63</v>
      </c>
      <c r="E597" s="367">
        <f>VLOOKUP(C597,'Penutup Lantai dan Dinding'!$D$3:$I$2046,6,FALSE)</f>
        <v>179700</v>
      </c>
      <c r="F597" s="154"/>
      <c r="H597" s="607"/>
      <c r="I597" s="376"/>
    </row>
    <row r="598" spans="2:9">
      <c r="B598" s="418" t="str">
        <f>'Penutup Lantai dan Dinding'!C722</f>
        <v>3.9.5.4</v>
      </c>
      <c r="C598" s="372" t="str">
        <f>'Penutup Lantai dan Dinding'!D722</f>
        <v>Pemasangan 1 m' plint ubin granit uk. 10 s.d. 15x30 cm (1SP : 2PP)</v>
      </c>
      <c r="D598" s="329" t="s">
        <v>63</v>
      </c>
      <c r="E598" s="367">
        <f>VLOOKUP(C598,'Penutup Lantai dan Dinding'!$D$3:$I$2046,6,FALSE)</f>
        <v>40700</v>
      </c>
      <c r="F598" s="154"/>
      <c r="H598" s="607"/>
      <c r="I598" s="376"/>
    </row>
    <row r="599" spans="2:9">
      <c r="B599" s="418" t="str">
        <f>'Penutup Lantai dan Dinding'!C742</f>
        <v>3.9.5.5</v>
      </c>
      <c r="C599" s="372" t="str">
        <f>'Penutup Lantai dan Dinding'!D742</f>
        <v>Pemasangan 1 m' plint ubin granit uk. 10 s.d. 15x40 cm (1SP : 2PP)</v>
      </c>
      <c r="D599" s="329" t="s">
        <v>63</v>
      </c>
      <c r="E599" s="367">
        <f>VLOOKUP(C599,'Penutup Lantai dan Dinding'!$D$3:$I$2046,6,FALSE)</f>
        <v>41500</v>
      </c>
      <c r="F599" s="154"/>
      <c r="H599" s="607"/>
      <c r="I599" s="376"/>
    </row>
    <row r="600" spans="2:9">
      <c r="B600" s="418" t="str">
        <f>'Penutup Lantai dan Dinding'!C762</f>
        <v>3.9.5.6</v>
      </c>
      <c r="C600" s="372" t="str">
        <f>'Penutup Lantai dan Dinding'!D762</f>
        <v>Pemasangan 1 m' plint ubin granit uk. 10 s.d. 15x60 cm (1SP : 2PP)</v>
      </c>
      <c r="D600" s="329" t="s">
        <v>63</v>
      </c>
      <c r="E600" s="367">
        <f>VLOOKUP(C600,'Penutup Lantai dan Dinding'!$D$3:$I$2046,6,FALSE)</f>
        <v>38700</v>
      </c>
      <c r="F600" s="154"/>
      <c r="H600" s="607"/>
      <c r="I600" s="376"/>
    </row>
    <row r="601" spans="2:9">
      <c r="B601" s="622" t="str">
        <f>'Penutup Lantai dan Dinding'!C782</f>
        <v>3.9.6</v>
      </c>
      <c r="C601" s="623" t="str">
        <f>'Penutup Lantai dan Dinding'!D782</f>
        <v>UBIN TERALUX</v>
      </c>
      <c r="D601" s="634"/>
      <c r="E601" s="724"/>
      <c r="F601" s="385"/>
      <c r="H601" s="607"/>
      <c r="I601" s="376"/>
    </row>
    <row r="602" spans="2:9">
      <c r="B602" s="418" t="str">
        <f>'Penutup Lantai dan Dinding'!C783</f>
        <v>3.9.6.1</v>
      </c>
      <c r="C602" s="372" t="str">
        <f>'Penutup Lantai dan Dinding'!D783</f>
        <v>Pemasangan 1 m2 lantai ubin teralux marmer uk. 30x30 cm (1SP : 2PP)</v>
      </c>
      <c r="D602" s="329" t="s">
        <v>63</v>
      </c>
      <c r="E602" s="367">
        <f>VLOOKUP(C602,'Penutup Lantai dan Dinding'!$D$3:$I$2046,6,FALSE)</f>
        <v>647000</v>
      </c>
      <c r="F602" s="154"/>
      <c r="H602" s="607"/>
      <c r="I602" s="376"/>
    </row>
    <row r="603" spans="2:9">
      <c r="B603" s="418" t="str">
        <f>'Penutup Lantai dan Dinding'!C803</f>
        <v>3.9.6.2</v>
      </c>
      <c r="C603" s="372" t="str">
        <f>'Penutup Lantai dan Dinding'!D803</f>
        <v>Pemasangan 1 m2 lantai ubin teralux marmer uk. 40x40 cm (1SP : 2PP)</v>
      </c>
      <c r="D603" s="329" t="s">
        <v>63</v>
      </c>
      <c r="E603" s="367">
        <f>VLOOKUP(C603,'Penutup Lantai dan Dinding'!$D$3:$I$2046,6,FALSE)</f>
        <v>504900</v>
      </c>
      <c r="F603" s="154"/>
      <c r="H603" s="607"/>
      <c r="I603" s="376"/>
    </row>
    <row r="604" spans="2:9">
      <c r="B604" s="418" t="str">
        <f>'Penutup Lantai dan Dinding'!C823</f>
        <v>3.9.6.3</v>
      </c>
      <c r="C604" s="372" t="str">
        <f>'Penutup Lantai dan Dinding'!D823</f>
        <v>Pemasangan 1 m2 lantai ubin teralux marmer uk. 60x60 cm (1SP : 2PP)</v>
      </c>
      <c r="D604" s="329" t="s">
        <v>63</v>
      </c>
      <c r="E604" s="367">
        <f>VLOOKUP(C604,'Penutup Lantai dan Dinding'!$D$3:$I$2046,6,FALSE)</f>
        <v>308100</v>
      </c>
      <c r="F604" s="154"/>
      <c r="H604" s="607"/>
      <c r="I604" s="376"/>
    </row>
    <row r="605" spans="2:9">
      <c r="B605" s="418" t="str">
        <f>'Penutup Lantai dan Dinding'!C843</f>
        <v>3.9.6.4</v>
      </c>
      <c r="C605" s="372" t="str">
        <f>'Penutup Lantai dan Dinding'!D843</f>
        <v>Pemasangan 1 m' plint ubin teralux kerang uk. 10 s.d. 15x30 cm (1SP : 2PP)</v>
      </c>
      <c r="D605" s="329" t="s">
        <v>63</v>
      </c>
      <c r="E605" s="367">
        <f>VLOOKUP(C605,'Penutup Lantai dan Dinding'!$D$3:$I$2046,6,FALSE)</f>
        <v>25300</v>
      </c>
      <c r="F605" s="154"/>
      <c r="H605" s="607"/>
      <c r="I605" s="376"/>
    </row>
    <row r="606" spans="2:9">
      <c r="B606" s="418" t="str">
        <f>'Penutup Lantai dan Dinding'!C863</f>
        <v>3.9.6.5</v>
      </c>
      <c r="C606" s="372" t="str">
        <f>'Penutup Lantai dan Dinding'!D863</f>
        <v>Pemasangan 1 m' plint ubin teralux kerang uk. 10 s.d. 15x40 cm (1SP : 2PP)</v>
      </c>
      <c r="D606" s="329" t="s">
        <v>63</v>
      </c>
      <c r="E606" s="367">
        <f>VLOOKUP(C606,'Penutup Lantai dan Dinding'!$D$3:$I$2046,6,FALSE)</f>
        <v>27100</v>
      </c>
      <c r="F606" s="154"/>
      <c r="H606" s="607"/>
      <c r="I606" s="376"/>
    </row>
    <row r="607" spans="2:9">
      <c r="B607" s="418" t="str">
        <f>'Penutup Lantai dan Dinding'!C883</f>
        <v>3.9.6.6</v>
      </c>
      <c r="C607" s="372" t="str">
        <f>'Penutup Lantai dan Dinding'!D883</f>
        <v>Pemasangan 1 m' plint ubin teralux kerang uk. 10 s.d. 15x60 cm (1SP : 2PP)</v>
      </c>
      <c r="D607" s="329" t="s">
        <v>63</v>
      </c>
      <c r="E607" s="367">
        <f>VLOOKUP(C607,'Penutup Lantai dan Dinding'!$D$3:$I$2046,6,FALSE)</f>
        <v>27100</v>
      </c>
      <c r="F607" s="154"/>
      <c r="H607" s="607"/>
      <c r="I607" s="376"/>
    </row>
    <row r="608" spans="2:9">
      <c r="B608" s="418" t="str">
        <f>'Penutup Lantai dan Dinding'!C903</f>
        <v>3.9.6.7</v>
      </c>
      <c r="C608" s="372" t="str">
        <f>'Penutup Lantai dan Dinding'!D903</f>
        <v>Pemasangan 1 m' plint ubin teralux marmer uk. 10 s.d. 15x30 cm (1SP : 2PP)</v>
      </c>
      <c r="D608" s="329" t="s">
        <v>63</v>
      </c>
      <c r="E608" s="367">
        <f>VLOOKUP(C608,'Penutup Lantai dan Dinding'!$D$3:$I$2046,6,FALSE)</f>
        <v>27200</v>
      </c>
      <c r="F608" s="154"/>
      <c r="H608" s="607"/>
      <c r="I608" s="376"/>
    </row>
    <row r="609" spans="2:9">
      <c r="B609" s="418" t="str">
        <f>'Penutup Lantai dan Dinding'!C923</f>
        <v>3.9.6.8</v>
      </c>
      <c r="C609" s="372" t="str">
        <f>'Penutup Lantai dan Dinding'!D923</f>
        <v>Pemasangan 1 m' plint ubin teralux marmer uk. 10 s.d. 15x40 cm (1SP : 2PP)</v>
      </c>
      <c r="D609" s="329" t="s">
        <v>63</v>
      </c>
      <c r="E609" s="367">
        <f>VLOOKUP(C609,'Penutup Lantai dan Dinding'!$D$3:$I$2046,6,FALSE)</f>
        <v>27100</v>
      </c>
      <c r="F609" s="154"/>
      <c r="H609" s="607"/>
      <c r="I609" s="376"/>
    </row>
    <row r="610" spans="2:9">
      <c r="B610" s="418" t="str">
        <f>'Penutup Lantai dan Dinding'!C943</f>
        <v>3.9.6.9</v>
      </c>
      <c r="C610" s="372" t="str">
        <f>'Penutup Lantai dan Dinding'!D943</f>
        <v>Pemasangan 1 m' plint ubin teralux marmer uk. 10 s.d. 15x60 cm (1SP : 2PP)</v>
      </c>
      <c r="D610" s="329" t="s">
        <v>63</v>
      </c>
      <c r="E610" s="367">
        <f>VLOOKUP(C610,'Penutup Lantai dan Dinding'!$D$3:$I$2046,6,FALSE)</f>
        <v>27100</v>
      </c>
      <c r="F610" s="154"/>
      <c r="H610" s="607"/>
      <c r="I610" s="376"/>
    </row>
    <row r="611" spans="2:9">
      <c r="B611" s="622" t="str">
        <f>'Penutup Lantai dan Dinding'!C964</f>
        <v>3.9.7</v>
      </c>
      <c r="C611" s="623" t="str">
        <f>'Penutup Lantai dan Dinding'!D964</f>
        <v xml:space="preserve">KERAMIK ARTISTIK </v>
      </c>
      <c r="D611" s="634"/>
      <c r="E611" s="724"/>
      <c r="F611" s="385"/>
      <c r="H611" s="607"/>
      <c r="I611" s="376"/>
    </row>
    <row r="612" spans="2:9">
      <c r="B612" s="418" t="str">
        <f>'Penutup Lantai dan Dinding'!C965</f>
        <v>3.9.7.1</v>
      </c>
      <c r="C612" s="372" t="str">
        <f>'Penutup Lantai dan Dinding'!D965</f>
        <v>Pemasangan 1 m2 lantai keramik artistik uk. 8x8 cm (1SP : 2PP)</v>
      </c>
      <c r="D612" s="329" t="s">
        <v>63</v>
      </c>
      <c r="E612" s="367">
        <f>VLOOKUP(C612,'Penutup Lantai dan Dinding'!$D$3:$I$2046,6,FALSE)</f>
        <v>288600</v>
      </c>
      <c r="F612" s="154"/>
      <c r="H612" s="607"/>
      <c r="I612" s="376"/>
    </row>
    <row r="613" spans="2:9">
      <c r="B613" s="418" t="str">
        <f>'Penutup Lantai dan Dinding'!C985</f>
        <v>3.9.7.2</v>
      </c>
      <c r="C613" s="372" t="str">
        <f>'Penutup Lantai dan Dinding'!D985</f>
        <v>Pemasangan 1 m2 lantai keramik artistik uk. 10x10 cm (1SP : 2PP)</v>
      </c>
      <c r="D613" s="329" t="s">
        <v>63</v>
      </c>
      <c r="E613" s="367">
        <f>VLOOKUP(C613,'Penutup Lantai dan Dinding'!$D$3:$I$2046,6,FALSE)</f>
        <v>281400</v>
      </c>
      <c r="F613" s="154"/>
      <c r="H613" s="607"/>
      <c r="I613" s="376"/>
    </row>
    <row r="614" spans="2:9">
      <c r="B614" s="418" t="str">
        <f>'Penutup Lantai dan Dinding'!C1005</f>
        <v>3.9.7.3</v>
      </c>
      <c r="C614" s="372" t="str">
        <f>'Penutup Lantai dan Dinding'!D1005</f>
        <v>Pemasangan 1 m2 lantai keramik artistik uk. 20x20 cm (1SP : 2PP)</v>
      </c>
      <c r="D614" s="329" t="s">
        <v>63</v>
      </c>
      <c r="E614" s="367">
        <f>VLOOKUP(C614,'Penutup Lantai dan Dinding'!$D$3:$I$2046,6,FALSE)</f>
        <v>240400</v>
      </c>
      <c r="F614" s="154"/>
      <c r="H614" s="607"/>
      <c r="I614" s="376"/>
    </row>
    <row r="615" spans="2:9">
      <c r="B615" s="418" t="str">
        <f>'Penutup Lantai dan Dinding'!C1025</f>
        <v>3.9.7.4</v>
      </c>
      <c r="C615" s="372" t="str">
        <f>'Penutup Lantai dan Dinding'!D1025</f>
        <v>Pemasangan 1 m2 lantai keramik artistik uk. 30x30 cm (1SP : 2PP)</v>
      </c>
      <c r="D615" s="329" t="s">
        <v>63</v>
      </c>
      <c r="E615" s="367">
        <f>VLOOKUP(C615,'Penutup Lantai dan Dinding'!$D$3:$I$2046,6,FALSE)</f>
        <v>221100</v>
      </c>
      <c r="F615" s="154"/>
      <c r="H615" s="607"/>
      <c r="I615" s="376"/>
    </row>
    <row r="616" spans="2:9">
      <c r="B616" s="418" t="str">
        <f>'Penutup Lantai dan Dinding'!C1045</f>
        <v>3.9.7.5</v>
      </c>
      <c r="C616" s="372" t="str">
        <f>'Penutup Lantai dan Dinding'!D1045</f>
        <v>Pemasangan 1 m2 lantai keramik artistik uk. 40x40 cm (1SP : 2PP)</v>
      </c>
      <c r="D616" s="329" t="s">
        <v>63</v>
      </c>
      <c r="E616" s="367">
        <f>VLOOKUP(C616,'Penutup Lantai dan Dinding'!$D$3:$I$2046,6,FALSE)</f>
        <v>211500</v>
      </c>
      <c r="F616" s="154"/>
      <c r="H616" s="607"/>
      <c r="I616" s="376"/>
    </row>
    <row r="617" spans="2:9">
      <c r="B617" s="418" t="str">
        <f>'Penutup Lantai dan Dinding'!C1065</f>
        <v>3.9.7.6</v>
      </c>
      <c r="C617" s="372" t="str">
        <f>'Penutup Lantai dan Dinding'!D1065</f>
        <v>Pemasangan 1 m' plint internal cove artistik uk. 5x5x20 cm (1SP : 2PP)</v>
      </c>
      <c r="D617" s="329" t="s">
        <v>63</v>
      </c>
      <c r="E617" s="367">
        <f>VLOOKUP(C617,'Penutup Lantai dan Dinding'!$D$3:$I$2046,6,FALSE)</f>
        <v>256100</v>
      </c>
      <c r="F617" s="154"/>
      <c r="H617" s="607"/>
      <c r="I617" s="376"/>
    </row>
    <row r="618" spans="2:9">
      <c r="B618" s="622" t="str">
        <f>'Penutup Lantai dan Dinding'!C1086</f>
        <v>3.9.8</v>
      </c>
      <c r="C618" s="623" t="str">
        <f>'Penutup Lantai dan Dinding'!D1086</f>
        <v xml:space="preserve">KERAMIK </v>
      </c>
      <c r="D618" s="634"/>
      <c r="E618" s="724"/>
      <c r="F618" s="385"/>
      <c r="H618" s="607"/>
      <c r="I618" s="376"/>
    </row>
    <row r="619" spans="2:9">
      <c r="B619" s="418" t="str">
        <f>'Penutup Lantai dan Dinding'!C1087</f>
        <v>3.9.8.1</v>
      </c>
      <c r="C619" s="372" t="str">
        <f>'Penutup Lantai dan Dinding'!D1087</f>
        <v>Pemasangan 1 m2 lantai keramik uk. 20x20 cm (1SP : 2PP)</v>
      </c>
      <c r="D619" s="329" t="s">
        <v>63</v>
      </c>
      <c r="E619" s="367">
        <f>VLOOKUP(C619,'Penutup Lantai dan Dinding'!$D$3:$I$2046,6,FALSE)</f>
        <v>131100</v>
      </c>
      <c r="F619" s="154"/>
      <c r="H619" s="607"/>
      <c r="I619" s="376"/>
    </row>
    <row r="620" spans="2:9">
      <c r="B620" s="418" t="str">
        <f>'Penutup Lantai dan Dinding'!C1107</f>
        <v>3.9.8.2</v>
      </c>
      <c r="C620" s="372" t="str">
        <f>'Penutup Lantai dan Dinding'!D1107</f>
        <v>Pemasangan 1 m2 lantai keramik uk. 30x30 cm (1SP : 2PP)</v>
      </c>
      <c r="D620" s="329" t="s">
        <v>63</v>
      </c>
      <c r="E620" s="367">
        <f>VLOOKUP(C620,'Penutup Lantai dan Dinding'!$D$3:$I$2046,6,FALSE)</f>
        <v>120800</v>
      </c>
      <c r="F620" s="154"/>
      <c r="H620" s="607"/>
      <c r="I620" s="376"/>
    </row>
    <row r="621" spans="2:9">
      <c r="B621" s="418" t="str">
        <f>'Penutup Lantai dan Dinding'!C1127</f>
        <v>3.9.8.3</v>
      </c>
      <c r="C621" s="372" t="str">
        <f>'Penutup Lantai dan Dinding'!D1127</f>
        <v>Pemasangan 1 m2 lantai keramik uk. 40x40 cm (1SP : 2PP)</v>
      </c>
      <c r="D621" s="329" t="s">
        <v>63</v>
      </c>
      <c r="E621" s="367">
        <f>VLOOKUP(C621,'Penutup Lantai dan Dinding'!$D$3:$I$2046,6,FALSE)</f>
        <v>130200</v>
      </c>
      <c r="F621" s="154"/>
      <c r="H621" s="607"/>
      <c r="I621" s="376"/>
    </row>
    <row r="622" spans="2:9">
      <c r="B622" s="622" t="str">
        <f>'Penutup Lantai dan Dinding'!C1147</f>
        <v>3.9.8.4</v>
      </c>
      <c r="C622" s="623" t="str">
        <f>'Penutup Lantai dan Dinding'!D1147</f>
        <v xml:space="preserve">Pemasangan Lantai Keramik untuk Variasi/Border </v>
      </c>
      <c r="D622" s="634"/>
      <c r="E622" s="724"/>
      <c r="F622" s="385"/>
      <c r="H622" s="607"/>
      <c r="I622" s="376"/>
    </row>
    <row r="623" spans="2:9">
      <c r="B623" s="418" t="str">
        <f>'Penutup Lantai dan Dinding'!C1148</f>
        <v>3.9.8.4.1</v>
      </c>
      <c r="C623" s="372" t="str">
        <f>'Penutup Lantai dan Dinding'!D1148</f>
        <v>Pemasangan 1 m2 lantai keramik uk. 30x30 cm  untuk Variasi/Border (1SP : 2PP)</v>
      </c>
      <c r="D623" s="329" t="s">
        <v>63</v>
      </c>
      <c r="E623" s="367">
        <f>VLOOKUP(C623,'Penutup Lantai dan Dinding'!$D$3:$I$2046,6,FALSE)</f>
        <v>294900</v>
      </c>
      <c r="F623" s="154"/>
      <c r="H623" s="607"/>
      <c r="I623" s="376"/>
    </row>
    <row r="624" spans="2:9">
      <c r="B624" s="418" t="str">
        <f>'Penutup Lantai dan Dinding'!C1168</f>
        <v>3.9.8.4.2</v>
      </c>
      <c r="C624" s="372" t="str">
        <f>'Penutup Lantai dan Dinding'!D1168</f>
        <v>Pemasangan 1 m2 lantai keramik uk. 40x40 cm  untuk Variasi/Border (1SP : 2PP)</v>
      </c>
      <c r="D624" s="329" t="s">
        <v>63</v>
      </c>
      <c r="E624" s="367">
        <f>VLOOKUP(C624,'Penutup Lantai dan Dinding'!$D$3:$I$2046,6,FALSE)</f>
        <v>302000</v>
      </c>
      <c r="F624" s="154"/>
      <c r="H624" s="607"/>
      <c r="I624" s="376"/>
    </row>
    <row r="625" spans="2:9">
      <c r="B625" s="418" t="str">
        <f>'Penutup Lantai dan Dinding'!C1189</f>
        <v>3.9.8.5</v>
      </c>
      <c r="C625" s="372" t="str">
        <f>'Penutup Lantai dan Dinding'!D1189</f>
        <v>Pemasangan 1 m' plint keramik uk. 10 s.d. 15x20 cm (1SP : 2PP)</v>
      </c>
      <c r="D625" s="329" t="s">
        <v>63</v>
      </c>
      <c r="E625" s="367">
        <f>VLOOKUP(C625,'Penutup Lantai dan Dinding'!$D$3:$I$2046,6,FALSE)</f>
        <v>28100</v>
      </c>
      <c r="F625" s="154"/>
      <c r="H625" s="607"/>
      <c r="I625" s="376"/>
    </row>
    <row r="626" spans="2:9">
      <c r="B626" s="418" t="str">
        <f>'Penutup Lantai dan Dinding'!C1209</f>
        <v>3.9.8.6</v>
      </c>
      <c r="C626" s="372" t="str">
        <f>'Penutup Lantai dan Dinding'!D1209</f>
        <v>Pemasangan 1 m' plint keramik uk. 10 s.d. 15x30 cm (1SP : 2PP)</v>
      </c>
      <c r="D626" s="329" t="s">
        <v>63</v>
      </c>
      <c r="E626" s="367">
        <f>VLOOKUP(C626,'Penutup Lantai dan Dinding'!$D$3:$I$2046,6,FALSE)</f>
        <v>29100</v>
      </c>
      <c r="F626" s="154"/>
      <c r="H626" s="607"/>
      <c r="I626" s="376"/>
    </row>
    <row r="627" spans="2:9">
      <c r="B627" s="418" t="str">
        <f>'Penutup Lantai dan Dinding'!C1229</f>
        <v>3.9.8.7</v>
      </c>
      <c r="C627" s="372" t="str">
        <f>'Penutup Lantai dan Dinding'!D1229</f>
        <v>Pemasangan 1 m' plint keramik uk. 10 s.d. 15x40 cm (1SP : 2PP)</v>
      </c>
      <c r="D627" s="329" t="s">
        <v>63</v>
      </c>
      <c r="E627" s="367">
        <f>VLOOKUP(C627,'Penutup Lantai dan Dinding'!$D$3:$I$2046,6,FALSE)</f>
        <v>30000</v>
      </c>
      <c r="F627" s="154"/>
      <c r="H627" s="607"/>
      <c r="I627" s="376"/>
    </row>
    <row r="628" spans="2:9">
      <c r="B628" s="418" t="str">
        <f>'Penutup Lantai dan Dinding'!C1249</f>
        <v>3.9.8.8</v>
      </c>
      <c r="C628" s="372" t="str">
        <f>'Penutup Lantai dan Dinding'!D1249</f>
        <v>Pemasangan 1 m' plint keramik uk. 10 s.d. 15x60 cm (1SP : 2PP)</v>
      </c>
      <c r="D628" s="329" t="s">
        <v>63</v>
      </c>
      <c r="E628" s="367">
        <f>VLOOKUP(C628,'Penutup Lantai dan Dinding'!$D$3:$I$2046,6,FALSE)</f>
        <v>29000</v>
      </c>
      <c r="F628" s="154"/>
      <c r="H628" s="607"/>
      <c r="I628" s="376"/>
    </row>
    <row r="629" spans="2:9">
      <c r="B629" s="418" t="str">
        <f>'Penutup Lantai dan Dinding'!C1269</f>
        <v>3.9.8.9</v>
      </c>
      <c r="C629" s="372" t="str">
        <f>'Penutup Lantai dan Dinding'!D1269</f>
        <v>Pemasangan 1 m' Step Nosing Keramik 10cm x 60 cm (1SP:2PP)</v>
      </c>
      <c r="D629" s="329" t="s">
        <v>63</v>
      </c>
      <c r="E629" s="367">
        <f>VLOOKUP(C629,'Penutup Lantai dan Dinding'!$D$3:$I$2046,6,FALSE)</f>
        <v>73300</v>
      </c>
      <c r="F629" s="154"/>
      <c r="H629" s="607"/>
      <c r="I629" s="376"/>
    </row>
    <row r="630" spans="2:9">
      <c r="B630" s="622" t="str">
        <f>'Penutup Lantai dan Dinding'!C1290</f>
        <v>3.9.9</v>
      </c>
      <c r="C630" s="623" t="str">
        <f>'Penutup Lantai dan Dinding'!D1290</f>
        <v>PENUTUP LANTAI LAINNYA</v>
      </c>
      <c r="D630" s="634"/>
      <c r="E630" s="724"/>
      <c r="F630" s="385"/>
      <c r="H630" s="607"/>
      <c r="I630" s="376"/>
    </row>
    <row r="631" spans="2:9">
      <c r="B631" s="418" t="str">
        <f>'Penutup Lantai dan Dinding'!C1291</f>
        <v>3.9.9.1</v>
      </c>
      <c r="C631" s="372" t="str">
        <f>'Penutup Lantai dan Dinding'!D1291</f>
        <v>Pemasangan 1 m2 lantai marmer uk. 100x100 cm</v>
      </c>
      <c r="D631" s="329" t="s">
        <v>63</v>
      </c>
      <c r="E631" s="367">
        <f>VLOOKUP(C631,'Penutup Lantai dan Dinding'!$D$3:$I$2046,6,FALSE)</f>
        <v>1101400</v>
      </c>
      <c r="F631" s="154"/>
      <c r="H631" s="607"/>
      <c r="I631" s="376"/>
    </row>
    <row r="632" spans="2:9">
      <c r="B632" s="418" t="str">
        <f>'Penutup Lantai dan Dinding'!C1311</f>
        <v>3.9.9.2</v>
      </c>
      <c r="C632" s="372" t="str">
        <f>'Penutup Lantai dan Dinding'!D1311</f>
        <v>Pemasangan 1 m2 lantai karpet</v>
      </c>
      <c r="D632" s="329" t="s">
        <v>63</v>
      </c>
      <c r="E632" s="367">
        <f>VLOOKUP(C632,'Penutup Lantai dan Dinding'!$D$3:$I$2046,6,FALSE)</f>
        <v>131100</v>
      </c>
      <c r="F632" s="154"/>
      <c r="H632" s="607"/>
      <c r="I632" s="376"/>
    </row>
    <row r="633" spans="2:9">
      <c r="B633" s="418" t="str">
        <f>'Penutup Lantai dan Dinding'!C1329</f>
        <v>3.9.9.3</v>
      </c>
      <c r="C633" s="372" t="str">
        <f>'Penutup Lantai dan Dinding'!D1329</f>
        <v>Pemasangan 1 m2 underlayer (pelapis bawah karpet)</v>
      </c>
      <c r="D633" s="329" t="s">
        <v>63</v>
      </c>
      <c r="E633" s="367">
        <f>VLOOKUP(C633,'Penutup Lantai dan Dinding'!$D$3:$I$2046,6,FALSE)</f>
        <v>75900</v>
      </c>
      <c r="F633" s="154"/>
      <c r="H633" s="607"/>
      <c r="I633" s="376"/>
    </row>
    <row r="634" spans="2:9">
      <c r="B634" s="418" t="str">
        <f>'Penutup Lantai dan Dinding'!C1347</f>
        <v>3.9.9.4</v>
      </c>
      <c r="C634" s="372" t="str">
        <f>'Penutup Lantai dan Dinding'!D1347</f>
        <v>Pemasangan 1 m2 lantai parquet kayu solid</v>
      </c>
      <c r="D634" s="329" t="s">
        <v>63</v>
      </c>
      <c r="E634" s="367">
        <f>VLOOKUP(C634,'Penutup Lantai dan Dinding'!$D$3:$I$2046,6,FALSE)</f>
        <v>507000</v>
      </c>
      <c r="F634" s="154"/>
      <c r="H634" s="607"/>
      <c r="I634" s="376"/>
    </row>
    <row r="635" spans="2:9">
      <c r="B635" s="418" t="str">
        <f>'Penutup Lantai dan Dinding'!C1365</f>
        <v>9.9.9.5</v>
      </c>
      <c r="C635" s="372" t="str">
        <f>'Penutup Lantai dan Dinding'!D1365</f>
        <v>Pemasangan 1 m2 lantai engineering wood</v>
      </c>
      <c r="D635" s="329" t="s">
        <v>63</v>
      </c>
      <c r="E635" s="367">
        <f>VLOOKUP(C635,'Penutup Lantai dan Dinding'!$D$3:$I$2046,6,FALSE)</f>
        <v>383900</v>
      </c>
      <c r="F635" s="154"/>
      <c r="H635" s="607"/>
      <c r="I635" s="376"/>
    </row>
    <row r="636" spans="2:9">
      <c r="B636" s="418" t="str">
        <f>'Penutup Lantai dan Dinding'!C1383</f>
        <v>3.9.9.6</v>
      </c>
      <c r="C636" s="372" t="str">
        <f>'Penutup Lantai dan Dinding'!D1383</f>
        <v>Pemasangan 1 m' plint kayu tebal 2 cm lebar 10 cm</v>
      </c>
      <c r="D636" s="329" t="s">
        <v>63</v>
      </c>
      <c r="E636" s="367">
        <f>VLOOKUP(C636,'Penutup Lantai dan Dinding'!$D$3:$I$2046,6,FALSE)</f>
        <v>122900</v>
      </c>
      <c r="F636" s="154"/>
      <c r="H636" s="607"/>
      <c r="I636" s="376"/>
    </row>
    <row r="637" spans="2:9">
      <c r="B637" s="418" t="str">
        <f>'Penutup Lantai dan Dinding'!C1401</f>
        <v>3.9.9.7</v>
      </c>
      <c r="C637" s="372" t="str">
        <f>'Penutup Lantai dan Dinding'!D1401</f>
        <v>Pemasangan 1 m2 lantai vinyl uk. 30x30 cm</v>
      </c>
      <c r="D637" s="329" t="s">
        <v>63</v>
      </c>
      <c r="E637" s="367">
        <f>VLOOKUP(C637,'Penutup Lantai dan Dinding'!$D$3:$I$2046,6,FALSE)</f>
        <v>158900</v>
      </c>
      <c r="F637" s="154"/>
      <c r="H637" s="607"/>
      <c r="I637" s="376"/>
    </row>
    <row r="638" spans="2:9">
      <c r="B638" s="418" t="str">
        <f>'Penutup Lantai dan Dinding'!C1419</f>
        <v>3.9.9.8</v>
      </c>
      <c r="C638" s="372" t="str">
        <f>'Penutup Lantai dan Dinding'!D1419</f>
        <v>Pemasangan 1 m' plint vinyl uk. 15x30 cm</v>
      </c>
      <c r="D638" s="329" t="s">
        <v>63</v>
      </c>
      <c r="E638" s="367">
        <f>VLOOKUP(C638,'Penutup Lantai dan Dinding'!$D$3:$I$2046,6,FALSE)</f>
        <v>52800</v>
      </c>
      <c r="F638" s="154"/>
      <c r="H638" s="607"/>
      <c r="I638" s="376"/>
    </row>
    <row r="639" spans="2:9">
      <c r="B639" s="418" t="str">
        <f>'Penutup Lantai dan Dinding'!C1437</f>
        <v>3.9.9.9</v>
      </c>
      <c r="C639" s="372" t="str">
        <f>'Penutup Lantai dan Dinding'!D1437</f>
        <v>Pemasangan 1 m2 floor hardener</v>
      </c>
      <c r="D639" s="329" t="s">
        <v>63</v>
      </c>
      <c r="E639" s="367">
        <f>VLOOKUP(C639,'Penutup Lantai dan Dinding'!$D$3:$I$2046,6,FALSE)</f>
        <v>63000</v>
      </c>
      <c r="F639" s="154"/>
      <c r="H639" s="607"/>
      <c r="I639" s="376"/>
    </row>
    <row r="640" spans="2:9">
      <c r="B640" s="418" t="str">
        <f>'Penutup Lantai dan Dinding'!C1454</f>
        <v>3.9.9.10</v>
      </c>
      <c r="C640" s="372" t="str">
        <f>'Penutup Lantai dan Dinding'!D1454</f>
        <v>Pemasangan 1 m2 lantai UPVC decking</v>
      </c>
      <c r="D640" s="329" t="s">
        <v>63</v>
      </c>
      <c r="E640" s="367">
        <f>VLOOKUP(C640,'Penutup Lantai dan Dinding'!$D$3:$I$2046,6,FALSE)</f>
        <v>1531100</v>
      </c>
      <c r="F640" s="154"/>
      <c r="H640" s="607"/>
      <c r="I640" s="376"/>
    </row>
    <row r="641" spans="2:9">
      <c r="B641" s="418" t="str">
        <f>'Penutup Lantai dan Dinding'!C1471</f>
        <v>3.9.9.11</v>
      </c>
      <c r="C641" s="372" t="str">
        <f>'Penutup Lantai dan Dinding'!D1471</f>
        <v>Pemolesan 1 m2 lantai ubin teraso, granit, marmer</v>
      </c>
      <c r="D641" s="329" t="s">
        <v>63</v>
      </c>
      <c r="E641" s="367">
        <f>VLOOKUP(C641,'Penutup Lantai dan Dinding'!$D$3:$I$2046,6,FALSE)</f>
        <v>84300</v>
      </c>
      <c r="F641" s="154"/>
      <c r="H641" s="607"/>
      <c r="I641" s="376"/>
    </row>
    <row r="642" spans="2:9">
      <c r="B642" s="418" t="str">
        <f>'Penutup Lantai dan Dinding'!C1490</f>
        <v>3.9.9.12</v>
      </c>
      <c r="C642" s="372" t="str">
        <f>'Penutup Lantai dan Dinding'!D1490</f>
        <v>Pemasangan 1 m2 Lantai Keramik Tactile Ukuran 30x30 cm ( 1SP:2PP)</v>
      </c>
      <c r="D642" s="329" t="s">
        <v>63</v>
      </c>
      <c r="E642" s="367">
        <f>VLOOKUP(C642,'Penutup Lantai dan Dinding'!$D$3:$I$2046,6,FALSE)</f>
        <v>560800</v>
      </c>
      <c r="F642" s="154"/>
      <c r="H642" s="159"/>
      <c r="I642" s="376"/>
    </row>
    <row r="643" spans="2:9">
      <c r="B643" s="418" t="str">
        <f>'Penutup Lantai dan Dinding'!C1512</f>
        <v>3.9.9.13</v>
      </c>
      <c r="C643" s="372" t="str">
        <f>'Penutup Lantai dan Dinding'!D1512</f>
        <v>Pemasangan 1 m2 Lantai Keramik Tactile Ukuran 40x40 cm ( 1SP:2PP)</v>
      </c>
      <c r="D643" s="329" t="s">
        <v>63</v>
      </c>
      <c r="E643" s="367">
        <f>VLOOKUP(C643,'Penutup Lantai dan Dinding'!$D$3:$I$2046,6,FALSE)</f>
        <v>373400</v>
      </c>
      <c r="F643" s="154"/>
      <c r="H643" s="159"/>
      <c r="I643" s="376"/>
    </row>
    <row r="644" spans="2:9">
      <c r="B644" s="416" t="str">
        <f>'Penutup Lantai dan Dinding'!C1534</f>
        <v>3,10</v>
      </c>
      <c r="C644" s="383" t="str">
        <f>'Penutup Lantai dan Dinding'!D1534</f>
        <v xml:space="preserve">PEKERJAAN PENUTUP DINDING </v>
      </c>
      <c r="D644" s="377"/>
      <c r="E644" s="381"/>
      <c r="F644" s="384"/>
      <c r="H644" s="159"/>
      <c r="I644" s="376"/>
    </row>
    <row r="645" spans="2:9">
      <c r="B645" s="622" t="str">
        <f>'Penutup Lantai dan Dinding'!C1535</f>
        <v>3.10.1</v>
      </c>
      <c r="C645" s="623" t="str">
        <f>'Penutup Lantai dan Dinding'!D1535</f>
        <v xml:space="preserve">Dinding Keramik </v>
      </c>
      <c r="D645" s="634"/>
      <c r="E645" s="724"/>
      <c r="F645" s="385"/>
      <c r="H645" s="607"/>
      <c r="I645" s="376"/>
    </row>
    <row r="646" spans="2:9">
      <c r="B646" s="418" t="str">
        <f>'Penutup Lantai dan Dinding'!C1536</f>
        <v>3.10.1.1</v>
      </c>
      <c r="C646" s="372" t="str">
        <f>'Penutup Lantai dan Dinding'!D1536</f>
        <v>Pemasangan 1 m2 dinding keramik artistik uk. 10x20 cm (1SP : 2PP)</v>
      </c>
      <c r="D646" s="329" t="s">
        <v>63</v>
      </c>
      <c r="E646" s="367">
        <f>VLOOKUP(C646,'Penutup Lantai dan Dinding'!$D$3:$I$2046,6,FALSE)</f>
        <v>322000</v>
      </c>
      <c r="F646" s="154"/>
      <c r="H646" s="607"/>
      <c r="I646" s="376"/>
    </row>
    <row r="647" spans="2:9">
      <c r="B647" s="418" t="str">
        <f>'Penutup Lantai dan Dinding'!C1556</f>
        <v>3.10.1.2</v>
      </c>
      <c r="C647" s="372" t="str">
        <f>'Penutup Lantai dan Dinding'!D1556</f>
        <v>Pemasangan 1 m2 dinding keramik artistik uk. 5x20 cm (1SP : 2PP)</v>
      </c>
      <c r="D647" s="329" t="s">
        <v>63</v>
      </c>
      <c r="E647" s="367">
        <f>VLOOKUP(C647,'Penutup Lantai dan Dinding'!$D$3:$I$2046,6,FALSE)</f>
        <v>459100</v>
      </c>
      <c r="F647" s="154"/>
      <c r="H647" s="607"/>
      <c r="I647" s="376"/>
    </row>
    <row r="648" spans="2:9">
      <c r="B648" s="418" t="str">
        <f>'Penutup Lantai dan Dinding'!C1576</f>
        <v>3.10.1.3</v>
      </c>
      <c r="C648" s="372" t="str">
        <f>'Penutup Lantai dan Dinding'!D1576</f>
        <v>Pemasangan 1 m2 dinding keramik uk. 10x20 cm (1SP : 2PP)</v>
      </c>
      <c r="D648" s="329" t="s">
        <v>63</v>
      </c>
      <c r="E648" s="367">
        <f>VLOOKUP(C648,'Penutup Lantai dan Dinding'!$D$3:$I$2046,6,FALSE)</f>
        <v>258100</v>
      </c>
      <c r="F648" s="154"/>
      <c r="H648" s="607"/>
      <c r="I648" s="376"/>
    </row>
    <row r="649" spans="2:9">
      <c r="B649" s="418" t="str">
        <f>'Penutup Lantai dan Dinding'!C1596</f>
        <v>3.10.1.4</v>
      </c>
      <c r="C649" s="372" t="str">
        <f>'Penutup Lantai dan Dinding'!D1596</f>
        <v>Pemasangan 1 m2 dinding keramik uk. 20x20 cm (1SP : 2PP)</v>
      </c>
      <c r="D649" s="329" t="s">
        <v>63</v>
      </c>
      <c r="E649" s="367">
        <f>VLOOKUP(C649,'Penutup Lantai dan Dinding'!$D$3:$I$2046,6,FALSE)</f>
        <v>202400</v>
      </c>
      <c r="F649" s="154"/>
      <c r="H649" s="607"/>
      <c r="I649" s="376"/>
    </row>
    <row r="650" spans="2:9">
      <c r="B650" s="622" t="str">
        <f>'Penutup Lantai dan Dinding'!C1617</f>
        <v>3.10.2</v>
      </c>
      <c r="C650" s="623" t="str">
        <f>'Penutup Lantai dan Dinding'!D1617</f>
        <v xml:space="preserve">Dinding Homogeneous Tile </v>
      </c>
      <c r="D650" s="634"/>
      <c r="E650" s="724"/>
      <c r="F650" s="385"/>
      <c r="H650" s="607"/>
      <c r="I650" s="376"/>
    </row>
    <row r="651" spans="2:9">
      <c r="B651" s="418" t="str">
        <f>'Penutup Lantai dan Dinding'!C1618</f>
        <v>3.10.2.1</v>
      </c>
      <c r="C651" s="372" t="str">
        <f>'Penutup Lantai dan Dinding'!D1618</f>
        <v>Pemasangan 1 m2 dinding homogeneous tile Polish uk. 30x30 cm (1SP : 2PP)</v>
      </c>
      <c r="D651" s="329" t="s">
        <v>63</v>
      </c>
      <c r="E651" s="367">
        <f>VLOOKUP(C651,'Penutup Lantai dan Dinding'!$D$3:$I$2046,6,FALSE)</f>
        <v>504200</v>
      </c>
      <c r="F651" s="154"/>
      <c r="H651" s="607"/>
      <c r="I651" s="376"/>
    </row>
    <row r="652" spans="2:9">
      <c r="B652" s="418" t="str">
        <f>'Penutup Lantai dan Dinding'!C1637</f>
        <v>3.10.2.2</v>
      </c>
      <c r="C652" s="372" t="str">
        <f>'Penutup Lantai dan Dinding'!D1637</f>
        <v>Pemasangan 1 m2 dinding homogeneous tile Polish uk. 40x40 cm (1SP : 2PP)</v>
      </c>
      <c r="D652" s="329" t="s">
        <v>63</v>
      </c>
      <c r="E652" s="367">
        <f>VLOOKUP(C652,'Penutup Lantai dan Dinding'!$D$3:$I$2046,6,FALSE)</f>
        <v>417900</v>
      </c>
      <c r="F652" s="154"/>
      <c r="H652" s="607"/>
      <c r="I652" s="376"/>
    </row>
    <row r="653" spans="2:9">
      <c r="B653" s="418" t="str">
        <f>'Penutup Lantai dan Dinding'!C1656</f>
        <v>3.10.2.3</v>
      </c>
      <c r="C653" s="372" t="str">
        <f>'Penutup Lantai dan Dinding'!D1656</f>
        <v>Pemasangan 1 m2 dinding homogeneous tile polish uk. 60x60 cm (1SP : 2PP)</v>
      </c>
      <c r="D653" s="329" t="s">
        <v>63</v>
      </c>
      <c r="E653" s="367">
        <f>VLOOKUP(C653,'Penutup Lantai dan Dinding'!$D$3:$I$2046,6,FALSE)</f>
        <v>212400</v>
      </c>
      <c r="F653" s="154"/>
      <c r="H653" s="607"/>
      <c r="I653" s="376"/>
    </row>
    <row r="654" spans="2:9">
      <c r="B654" s="418" t="str">
        <f>'Penutup Lantai dan Dinding'!C1675</f>
        <v>3.10.2.4</v>
      </c>
      <c r="C654" s="372" t="str">
        <f>'Penutup Lantai dan Dinding'!D1675</f>
        <v>Pemasangan 1 m2 dinding homogeneous tile Unpolish uk. 30x30 cm (1SP : 2PP)</v>
      </c>
      <c r="D654" s="329" t="s">
        <v>63</v>
      </c>
      <c r="E654" s="367">
        <f>VLOOKUP(C654,'Penutup Lantai dan Dinding'!$D$3:$I$2046,6,FALSE)</f>
        <v>504200</v>
      </c>
      <c r="F654" s="154"/>
      <c r="H654" s="607"/>
      <c r="I654" s="376"/>
    </row>
    <row r="655" spans="2:9">
      <c r="B655" s="418" t="str">
        <f>'Penutup Lantai dan Dinding'!C1694</f>
        <v>3.10.2.5</v>
      </c>
      <c r="C655" s="372" t="str">
        <f>'Penutup Lantai dan Dinding'!D1694</f>
        <v>Pemasangan 1 m2 dinding homogeneous tile Unpolish uk. 40x40 cm (1SP : 2PP)</v>
      </c>
      <c r="D655" s="329" t="s">
        <v>63</v>
      </c>
      <c r="E655" s="367">
        <f>VLOOKUP(C655,'Penutup Lantai dan Dinding'!$D$3:$I$2046,6,FALSE)</f>
        <v>417900</v>
      </c>
      <c r="F655" s="154"/>
      <c r="H655" s="607"/>
      <c r="I655" s="376"/>
    </row>
    <row r="656" spans="2:9">
      <c r="B656" s="418" t="str">
        <f>'Penutup Lantai dan Dinding'!C1713</f>
        <v>3.10.2.6</v>
      </c>
      <c r="C656" s="372" t="str">
        <f>'Penutup Lantai dan Dinding'!D1713</f>
        <v>Pemasangan 1 m2 dinding homogeneous tile Unpolish uk. 60x60 cm (1SP : 2PP)</v>
      </c>
      <c r="D656" s="329" t="s">
        <v>63</v>
      </c>
      <c r="E656" s="367">
        <f>VLOOKUP(C656,'Penutup Lantai dan Dinding'!$D$3:$I$2046,6,FALSE)</f>
        <v>212400</v>
      </c>
      <c r="F656" s="154"/>
      <c r="H656" s="607"/>
      <c r="I656" s="376"/>
    </row>
    <row r="657" spans="2:9">
      <c r="B657" s="622" t="str">
        <f>'Penutup Lantai dan Dinding'!C1732</f>
        <v>3.10.3</v>
      </c>
      <c r="C657" s="623" t="str">
        <f>'Penutup Lantai dan Dinding'!D1732</f>
        <v xml:space="preserve">DINDING PORSELEN </v>
      </c>
      <c r="D657" s="634"/>
      <c r="E657" s="724"/>
      <c r="F657" s="385"/>
      <c r="H657" s="607"/>
      <c r="I657" s="376"/>
    </row>
    <row r="658" spans="2:9">
      <c r="B658" s="418" t="str">
        <f>'Penutup Lantai dan Dinding'!C1733</f>
        <v>3.10.3.1</v>
      </c>
      <c r="C658" s="372" t="str">
        <f>'Penutup Lantai dan Dinding'!D1733</f>
        <v>Pemasangan 1 m2 dinding porselen uk. 11x11 cm (1SP : 2PP)</v>
      </c>
      <c r="D658" s="329" t="s">
        <v>63</v>
      </c>
      <c r="E658" s="367">
        <f>VLOOKUP(C658,'Penutup Lantai dan Dinding'!$D$3:$I$2046,6,FALSE)</f>
        <v>321900</v>
      </c>
      <c r="F658" s="154"/>
      <c r="H658" s="607"/>
      <c r="I658" s="376"/>
    </row>
    <row r="659" spans="2:9">
      <c r="B659" s="418" t="str">
        <f>'Penutup Lantai dan Dinding'!C1753</f>
        <v>3.10.3.2</v>
      </c>
      <c r="C659" s="372" t="str">
        <f>'Penutup Lantai dan Dinding'!D1753</f>
        <v>Pemasangan 1 m2 dinding porselen uk. 10x20 cm (1SP : 2PP)</v>
      </c>
      <c r="D659" s="329" t="s">
        <v>63</v>
      </c>
      <c r="E659" s="367">
        <f>VLOOKUP(C659,'Penutup Lantai dan Dinding'!$D$3:$I$2046,6,FALSE)</f>
        <v>341600</v>
      </c>
      <c r="F659" s="154"/>
      <c r="H659" s="607"/>
      <c r="I659" s="376"/>
    </row>
    <row r="660" spans="2:9">
      <c r="B660" s="418" t="str">
        <f>'Penutup Lantai dan Dinding'!C1773</f>
        <v>3.10.3.3</v>
      </c>
      <c r="C660" s="372" t="str">
        <f>'Penutup Lantai dan Dinding'!D1773</f>
        <v>Pemasangan 1 m2 dinding porselen uk. 20x20 cm (1SP : 2PP)</v>
      </c>
      <c r="D660" s="329" t="s">
        <v>63</v>
      </c>
      <c r="E660" s="367">
        <f>VLOOKUP(C660,'Penutup Lantai dan Dinding'!$D$3:$I$2046,6,FALSE)</f>
        <v>201600</v>
      </c>
      <c r="F660" s="154"/>
      <c r="H660" s="607"/>
      <c r="I660" s="376"/>
    </row>
    <row r="661" spans="2:9">
      <c r="B661" s="622" t="str">
        <f>'Penutup Lantai dan Dinding'!C1793</f>
        <v>3.10.4</v>
      </c>
      <c r="C661" s="623" t="str">
        <f>'Penutup Lantai dan Dinding'!D1793</f>
        <v xml:space="preserve">DINDING BATU ALAM </v>
      </c>
      <c r="D661" s="634"/>
      <c r="E661" s="724"/>
      <c r="F661" s="385"/>
      <c r="H661" s="607"/>
      <c r="I661" s="376"/>
    </row>
    <row r="662" spans="2:9">
      <c r="B662" s="418" t="str">
        <f>'Penutup Lantai dan Dinding'!C1794</f>
        <v>3.10.4.1</v>
      </c>
      <c r="C662" s="372" t="str">
        <f>'Penutup Lantai dan Dinding'!D1794</f>
        <v>Pemasangan 1 m2 dinding bata pelapis uk. 3x7x24 cm</v>
      </c>
      <c r="D662" s="329" t="s">
        <v>63</v>
      </c>
      <c r="E662" s="367">
        <f>VLOOKUP(C662,'Penutup Lantai dan Dinding'!$D$3:$I$2046,6,FALSE)</f>
        <v>425300</v>
      </c>
      <c r="F662" s="154"/>
      <c r="H662" s="607"/>
      <c r="I662" s="376"/>
    </row>
    <row r="663" spans="2:9">
      <c r="B663" s="418" t="str">
        <f>'Penutup Lantai dan Dinding'!C1814</f>
        <v>3.10.4.2</v>
      </c>
      <c r="C663" s="372" t="str">
        <f>'Penutup Lantai dan Dinding'!D1814</f>
        <v>Pemasangan 1 m2 dinding batu paras</v>
      </c>
      <c r="D663" s="329" t="s">
        <v>63</v>
      </c>
      <c r="E663" s="367">
        <f>VLOOKUP(C663,'Penutup Lantai dan Dinding'!$D$3:$I$2046,6,FALSE)</f>
        <v>320800</v>
      </c>
      <c r="F663" s="154"/>
      <c r="H663" s="607"/>
      <c r="I663" s="376"/>
    </row>
    <row r="664" spans="2:9">
      <c r="B664" s="418" t="str">
        <f>'Penutup Lantai dan Dinding'!C1833</f>
        <v>3.10.4.3</v>
      </c>
      <c r="C664" s="372" t="str">
        <f>'Penutup Lantai dan Dinding'!D1833</f>
        <v>Pemasangan 1 m2 dinding batu tempel hitam</v>
      </c>
      <c r="D664" s="329" t="s">
        <v>63</v>
      </c>
      <c r="E664" s="367">
        <f>VLOOKUP(C664,'Penutup Lantai dan Dinding'!$D$3:$I$2046,6,FALSE)</f>
        <v>316700</v>
      </c>
      <c r="F664" s="154"/>
      <c r="H664" s="607"/>
      <c r="I664" s="376"/>
    </row>
    <row r="665" spans="2:9">
      <c r="B665" s="622" t="str">
        <f>'Penutup Lantai dan Dinding'!C1852</f>
        <v>3.10.5</v>
      </c>
      <c r="C665" s="623" t="str">
        <f>'Penutup Lantai dan Dinding'!D1852</f>
        <v xml:space="preserve">PENUTUP DINDING LAINNYA </v>
      </c>
      <c r="D665" s="634"/>
      <c r="E665" s="724"/>
      <c r="F665" s="385"/>
      <c r="H665" s="607"/>
      <c r="I665" s="376"/>
    </row>
    <row r="666" spans="2:9">
      <c r="B666" s="418" t="str">
        <f>'Penutup Lantai dan Dinding'!C1853</f>
        <v>3.10.5.1</v>
      </c>
      <c r="C666" s="372" t="str">
        <f>'Penutup Lantai dan Dinding'!D1853</f>
        <v>Pemasangan 1 m2 wallpaper lebar 50 cm</v>
      </c>
      <c r="D666" s="329" t="s">
        <v>63</v>
      </c>
      <c r="E666" s="367">
        <f>VLOOKUP(C666,'Penutup Lantai dan Dinding'!$D$3:$I$2046,6,FALSE)</f>
        <v>120300</v>
      </c>
      <c r="F666" s="154"/>
      <c r="H666" s="607"/>
      <c r="I666" s="376"/>
    </row>
    <row r="667" spans="2:9">
      <c r="B667" s="418" t="str">
        <f>'Penutup Lantai dan Dinding'!C1871</f>
        <v>3.10.5.2</v>
      </c>
      <c r="C667" s="372" t="str">
        <f>'Penutup Lantai dan Dinding'!D1871</f>
        <v>Pemasangan 1 m2 dinding pemisah plywood rangkap, rangka kayu kelas II</v>
      </c>
      <c r="D667" s="329" t="s">
        <v>63</v>
      </c>
      <c r="E667" s="367">
        <f>VLOOKUP(C667,'Penutup Lantai dan Dinding'!$D$3:$I$2046,6,FALSE)</f>
        <v>549500</v>
      </c>
      <c r="F667" s="154"/>
      <c r="H667" s="607"/>
      <c r="I667" s="376"/>
    </row>
    <row r="668" spans="2:9">
      <c r="B668" s="418" t="str">
        <f>'Penutup Lantai dan Dinding'!C1891</f>
        <v>3.10.5.3</v>
      </c>
      <c r="C668" s="372" t="str">
        <f>'Penutup Lantai dan Dinding'!D1891</f>
        <v>Pemasangan 1 m2 dinding lambisering dari papan kayu kelas I</v>
      </c>
      <c r="D668" s="329" t="s">
        <v>63</v>
      </c>
      <c r="E668" s="367">
        <f>VLOOKUP(C668,'Penutup Lantai dan Dinding'!$D$3:$I$2046,6,FALSE)</f>
        <v>608200</v>
      </c>
      <c r="F668" s="154"/>
      <c r="H668" s="607"/>
      <c r="I668" s="376"/>
    </row>
    <row r="669" spans="2:9">
      <c r="B669" s="418" t="str">
        <f>'Penutup Lantai dan Dinding'!C1910</f>
        <v>3.10.5.4</v>
      </c>
      <c r="C669" s="372" t="str">
        <f>'Penutup Lantai dan Dinding'!D1910</f>
        <v>Pemasangan 1 m2 dinding lambrisering dari plywood (Kayu Lapis) ukuran 120x240cm</v>
      </c>
      <c r="D669" s="329" t="s">
        <v>63</v>
      </c>
      <c r="E669" s="367">
        <f>VLOOKUP(C669,'Penutup Lantai dan Dinding'!$D$3:$I$2046,6,FALSE)</f>
        <v>2814000</v>
      </c>
      <c r="F669" s="154"/>
      <c r="H669" s="607"/>
      <c r="I669" s="376"/>
    </row>
    <row r="670" spans="2:9">
      <c r="B670" s="418" t="str">
        <f>'Penutup Lantai dan Dinding'!C1928</f>
        <v>3.10.5.5</v>
      </c>
      <c r="C670" s="372" t="str">
        <f>'Penutup Lantai dan Dinding'!D1928</f>
        <v>Pemasangan 1 m2 dinding bilik, rangka kayu kelas III atau IV</v>
      </c>
      <c r="D670" s="329" t="s">
        <v>63</v>
      </c>
      <c r="E670" s="367">
        <f>VLOOKUP(C670,'Penutup Lantai dan Dinding'!$D$3:$I$2046,6,FALSE)</f>
        <v>128900</v>
      </c>
      <c r="F670" s="154"/>
      <c r="H670" s="607"/>
      <c r="I670" s="376"/>
    </row>
    <row r="671" spans="2:9">
      <c r="B671" s="418" t="str">
        <f>'Penutup Lantai dan Dinding'!C1948</f>
        <v>3.10.5.6</v>
      </c>
      <c r="C671" s="372" t="str">
        <f>'Penutup Lantai dan Dinding'!D1948</f>
        <v>Pemasangan kering 1 m2 dinding marmer 100x100 cm tebal 2 cm</v>
      </c>
      <c r="D671" s="329" t="s">
        <v>63</v>
      </c>
      <c r="E671" s="367">
        <f>VLOOKUP(C671,'Penutup Lantai dan Dinding'!$D$3:$I$2046,6,FALSE)</f>
        <v>1548300</v>
      </c>
      <c r="F671" s="154"/>
      <c r="H671" s="607"/>
      <c r="I671" s="376"/>
    </row>
    <row r="672" spans="2:9">
      <c r="B672" s="418" t="str">
        <f>'Penutup Lantai dan Dinding'!C1968</f>
        <v>3.10.5.7</v>
      </c>
      <c r="C672" s="372" t="str">
        <f>'Penutup Lantai dan Dinding'!D1968</f>
        <v>Pemasangan basah 1 m2 dinding marmer 100x100 cm tebal 2 cm</v>
      </c>
      <c r="D672" s="329" t="s">
        <v>63</v>
      </c>
      <c r="E672" s="367">
        <f>VLOOKUP(C672,'Penutup Lantai dan Dinding'!$D$3:$I$2046,6,FALSE)</f>
        <v>1318600</v>
      </c>
      <c r="F672" s="154"/>
      <c r="H672" s="607"/>
      <c r="I672" s="376"/>
    </row>
    <row r="673" spans="2:9">
      <c r="B673" s="622" t="str">
        <f>'Penutup Lantai dan Dinding'!C1989</f>
        <v>3.10.6</v>
      </c>
      <c r="C673" s="623" t="str">
        <f>'Penutup Lantai dan Dinding'!D1989</f>
        <v xml:space="preserve">RANGKA DINDING </v>
      </c>
      <c r="D673" s="634"/>
      <c r="E673" s="724"/>
      <c r="F673" s="385"/>
      <c r="H673" s="607"/>
      <c r="I673" s="376"/>
    </row>
    <row r="674" spans="2:9">
      <c r="B674" s="418" t="str">
        <f>'Penutup Lantai dan Dinding'!C1990</f>
        <v>3.10.6.1</v>
      </c>
      <c r="C674" s="372" t="str">
        <f>'Penutup Lantai dan Dinding'!D1990</f>
        <v>Pemasangan 1 m2 rangka besi hollow galvanis 40x40 mm, modul 60x120 cm, untuk partisi</v>
      </c>
      <c r="D674" s="329" t="s">
        <v>63</v>
      </c>
      <c r="E674" s="367">
        <f>VLOOKUP(C674,'Penutup Lantai dan Dinding'!$D$3:$I$2046,6,FALSE)</f>
        <v>67900</v>
      </c>
      <c r="F674" s="154"/>
      <c r="H674" s="607"/>
      <c r="I674" s="376"/>
    </row>
    <row r="675" spans="2:9">
      <c r="B675" s="418" t="str">
        <f>'Penutup Lantai dan Dinding'!C2009</f>
        <v>3.10.6.2</v>
      </c>
      <c r="C675" s="372" t="str">
        <f>'Penutup Lantai dan Dinding'!D2009</f>
        <v>Pemasangan 1 m2 rangka dinding pemisah 60x120 cm kayu kelas II atau III</v>
      </c>
      <c r="D675" s="329" t="s">
        <v>63</v>
      </c>
      <c r="E675" s="367">
        <f>VLOOKUP(C675,'Penutup Lantai dan Dinding'!$D$3:$I$2046,6,FALSE)</f>
        <v>465700</v>
      </c>
      <c r="F675" s="154"/>
      <c r="H675" s="607"/>
      <c r="I675" s="376"/>
    </row>
    <row r="676" spans="2:9">
      <c r="B676" s="418" t="str">
        <f>'Penutup Lantai dan Dinding'!C2028</f>
        <v>3.10.6.3</v>
      </c>
      <c r="C676" s="372" t="str">
        <f>'Penutup Lantai dan Dinding'!D2028</f>
        <v>Pemasangan 1 m2 Rangka Besi Hollow Galvanis 20x40 mm</v>
      </c>
      <c r="D676" s="329" t="s">
        <v>63</v>
      </c>
      <c r="E676" s="367">
        <f>VLOOKUP(C676,'Penutup Lantai dan Dinding'!$D$3:$I$2046,6,FALSE)</f>
        <v>90200</v>
      </c>
      <c r="F676" s="154"/>
      <c r="H676" s="607"/>
      <c r="I676" s="376"/>
    </row>
    <row r="677" spans="2:9">
      <c r="B677" s="416" t="str">
        <f>'Pintu dan Jendela'!C3</f>
        <v>3.11</v>
      </c>
      <c r="C677" s="383" t="str">
        <f>'Pintu dan Jendela'!D3</f>
        <v>PEKERJAAN PINTU DAN JENDELA</v>
      </c>
      <c r="D677" s="377"/>
      <c r="E677" s="381"/>
      <c r="F677" s="384"/>
      <c r="H677" s="159"/>
      <c r="I677" s="376"/>
    </row>
    <row r="678" spans="2:9">
      <c r="B678" s="622" t="str">
        <f>'Pintu dan Jendela'!C4</f>
        <v>3.11.1</v>
      </c>
      <c r="C678" s="623" t="str">
        <f>'Pintu dan Jendela'!D4</f>
        <v xml:space="preserve">Pintu </v>
      </c>
      <c r="D678" s="634"/>
      <c r="E678" s="724"/>
      <c r="F678" s="385"/>
      <c r="H678" s="607"/>
      <c r="I678" s="376"/>
    </row>
    <row r="679" spans="2:9">
      <c r="B679" s="418" t="str">
        <f>'Pintu dan Jendela'!C5</f>
        <v>3.11.1.1</v>
      </c>
      <c r="C679" s="372" t="str">
        <f>'Pintu dan Jendela'!D5</f>
        <v>Pemasangan 1 m2 rolling door besi</v>
      </c>
      <c r="D679" s="329" t="s">
        <v>63</v>
      </c>
      <c r="E679" s="367">
        <f>VLOOKUP(C679,'Pintu dan Jendela'!$D$3:$I$963,6,FALSE)</f>
        <v>915300</v>
      </c>
      <c r="F679" s="154"/>
      <c r="H679" s="159"/>
      <c r="I679" s="376"/>
    </row>
    <row r="680" spans="2:9">
      <c r="B680" s="418" t="str">
        <f>'Pintu dan Jendela'!C22</f>
        <v>3.11.1.2</v>
      </c>
      <c r="C680" s="372" t="str">
        <f>'Pintu dan Jendela'!D22</f>
        <v>Pemasangan 1 m2 rolling door alumunium</v>
      </c>
      <c r="D680" s="329" t="s">
        <v>63</v>
      </c>
      <c r="E680" s="367">
        <f>VLOOKUP(C680,'Pintu dan Jendela'!$D$3:$I$963,6,FALSE)</f>
        <v>956600</v>
      </c>
      <c r="F680" s="154"/>
      <c r="H680" s="159"/>
      <c r="I680" s="376"/>
    </row>
    <row r="681" spans="2:9">
      <c r="B681" s="418" t="str">
        <f>'Pintu dan Jendela'!C39</f>
        <v>3.11.1.3</v>
      </c>
      <c r="C681" s="372" t="str">
        <f>'Pintu dan Jendela'!D39</f>
        <v>Pemasangan 1 m2 pintu lipat PVC</v>
      </c>
      <c r="D681" s="329" t="s">
        <v>63</v>
      </c>
      <c r="E681" s="367">
        <f>VLOOKUP(C681,'Pintu dan Jendela'!$D$3:$I$963,6,FALSE)</f>
        <v>955300</v>
      </c>
      <c r="F681" s="154"/>
      <c r="H681" s="159"/>
      <c r="I681" s="376"/>
    </row>
    <row r="682" spans="2:9">
      <c r="B682" s="418" t="str">
        <f>'Pintu dan Jendela'!C56</f>
        <v>3.11.1.4</v>
      </c>
      <c r="C682" s="372" t="str">
        <f>'Pintu dan Jendela'!D56</f>
        <v>Pemasangan 1 m2 pintu aluminium strip lebar 8 cm</v>
      </c>
      <c r="D682" s="329" t="s">
        <v>63</v>
      </c>
      <c r="E682" s="367">
        <f>VLOOKUP(C682,'Pintu dan Jendela'!$D$3:$I$963,6,FALSE)</f>
        <v>1457500</v>
      </c>
      <c r="F682" s="154"/>
      <c r="H682" s="159"/>
      <c r="I682" s="376"/>
    </row>
    <row r="683" spans="2:9">
      <c r="B683" s="418" t="str">
        <f>'Pintu dan Jendela'!C74</f>
        <v>3.11.1.5</v>
      </c>
      <c r="C683" s="372" t="str">
        <f>'Pintu dan Jendela'!D74</f>
        <v>Pemasangan 1 m2 pintu kaca rangka aluminium</v>
      </c>
      <c r="D683" s="329" t="s">
        <v>63</v>
      </c>
      <c r="E683" s="367">
        <f>VLOOKUP(C683,'Pintu dan Jendela'!$D$3:$I$963,6,FALSE)</f>
        <v>951100</v>
      </c>
      <c r="F683" s="154"/>
      <c r="H683" s="159"/>
      <c r="I683" s="376"/>
    </row>
    <row r="684" spans="2:9">
      <c r="B684" s="418" t="str">
        <f>'Pintu dan Jendela'!C93</f>
        <v>3.11.1.6</v>
      </c>
      <c r="C684" s="372" t="str">
        <f>'Pintu dan Jendela'!D93</f>
        <v>Pemasangan 1 m2 jendela kaca rangka aluminium</v>
      </c>
      <c r="D684" s="329" t="s">
        <v>63</v>
      </c>
      <c r="E684" s="367">
        <f>VLOOKUP(C684,'Pintu dan Jendela'!$D$3:$I$963,6,FALSE)</f>
        <v>951100</v>
      </c>
      <c r="F684" s="154"/>
      <c r="H684" s="159"/>
      <c r="I684" s="376"/>
    </row>
    <row r="685" spans="2:9">
      <c r="B685" s="418" t="str">
        <f>'Pintu dan Jendela'!C112</f>
        <v>3.11.1.7</v>
      </c>
      <c r="C685" s="372" t="str">
        <f>'Pintu dan Jendela'!D112</f>
        <v>Pembuatan dan pemasangan 1 m2 pintu klamp standar, kayu kelas II</v>
      </c>
      <c r="D685" s="329" t="s">
        <v>63</v>
      </c>
      <c r="E685" s="367">
        <f>VLOOKUP(C685,'Pintu dan Jendela'!$D$3:$I$963,6,FALSE)</f>
        <v>737800</v>
      </c>
      <c r="F685" s="154"/>
      <c r="H685" s="159"/>
      <c r="I685" s="376"/>
    </row>
    <row r="686" spans="2:9">
      <c r="B686" s="418" t="str">
        <f>'Pintu dan Jendela'!C130</f>
        <v>3.11.1.8</v>
      </c>
      <c r="C686" s="372" t="str">
        <f>'Pintu dan Jendela'!D130</f>
        <v>Pembuatan dan pemasangan 1 m2 pintu klamp sederhana, kayu kelas III</v>
      </c>
      <c r="D686" s="329" t="s">
        <v>63</v>
      </c>
      <c r="E686" s="367">
        <f>VLOOKUP(C686,'Pintu dan Jendela'!$D$3:$I$963,6,FALSE)</f>
        <v>586800</v>
      </c>
      <c r="F686" s="154"/>
      <c r="H686" s="159"/>
      <c r="I686" s="376"/>
    </row>
    <row r="687" spans="2:9">
      <c r="B687" s="418" t="str">
        <f>'Pintu dan Jendela'!C148</f>
        <v>3.11.1.9</v>
      </c>
      <c r="C687" s="372" t="str">
        <f>'Pintu dan Jendela'!D148</f>
        <v>Pembuatan 1 m2 pintu dan jendela kaca, kayu kelas I atau II</v>
      </c>
      <c r="D687" s="329" t="s">
        <v>63</v>
      </c>
      <c r="E687" s="367">
        <f>VLOOKUP(C687,'Pintu dan Jendela'!$D$3:$I$963,6,FALSE)</f>
        <v>742200</v>
      </c>
      <c r="F687" s="154"/>
      <c r="H687" s="159"/>
      <c r="I687" s="376"/>
    </row>
    <row r="688" spans="2:9">
      <c r="B688" s="418" t="str">
        <f>'Pintu dan Jendela'!C166</f>
        <v>3.11.1.10</v>
      </c>
      <c r="C688" s="372" t="str">
        <f>'Pintu dan Jendela'!D166</f>
        <v>Pembuatan 1 m2 pintu dan jendela jalusi, kayu kelas I atau II</v>
      </c>
      <c r="D688" s="329" t="s">
        <v>63</v>
      </c>
      <c r="E688" s="367">
        <f>VLOOKUP(C688,'Pintu dan Jendela'!$D$3:$I$963,6,FALSE)</f>
        <v>1662800</v>
      </c>
      <c r="F688" s="154"/>
      <c r="H688" s="159"/>
      <c r="I688" s="376"/>
    </row>
    <row r="689" spans="2:9">
      <c r="B689" s="418" t="str">
        <f>'Pintu dan Jendela'!C184</f>
        <v>3.11.1.11</v>
      </c>
      <c r="C689" s="372" t="str">
        <f>'Pintu dan Jendela'!D184</f>
        <v>Pembuatan 1 m2 daun pintu panel, kayu kelas I atau II</v>
      </c>
      <c r="D689" s="329" t="s">
        <v>63</v>
      </c>
      <c r="E689" s="367">
        <f>VLOOKUP(C689,'Pintu dan Jendela'!$D$3:$I$963,6,FALSE)</f>
        <v>1293200</v>
      </c>
      <c r="F689" s="154"/>
      <c r="H689" s="159"/>
      <c r="I689" s="376"/>
    </row>
    <row r="690" spans="2:9">
      <c r="B690" s="418" t="str">
        <f>'Pintu dan Jendela'!C202</f>
        <v>3.11.1.12</v>
      </c>
      <c r="C690" s="372" t="str">
        <f>'Pintu dan Jendela'!D202</f>
        <v>Pembuatan 1 m2 daun pintu plywood rangkap, rangka kayu kelas II tertutup (lebar s.d. 90 cm)</v>
      </c>
      <c r="D690" s="329" t="s">
        <v>63</v>
      </c>
      <c r="E690" s="367">
        <f>VLOOKUP(C690,'Pintu dan Jendela'!$D$3:$I$963,6,FALSE)</f>
        <v>944700</v>
      </c>
      <c r="F690" s="154"/>
      <c r="H690" s="159"/>
      <c r="I690" s="376"/>
    </row>
    <row r="691" spans="2:9">
      <c r="B691" s="418" t="str">
        <f>'Pintu dan Jendela'!C222</f>
        <v>3.11.1.13</v>
      </c>
      <c r="C691" s="372" t="str">
        <f>'Pintu dan Jendela'!D222</f>
        <v>Pembuatan 1 m2 daun pintu plywood rangkap, rangka expose kayu kelas I atau II</v>
      </c>
      <c r="D691" s="329" t="s">
        <v>63</v>
      </c>
      <c r="E691" s="367">
        <f>VLOOKUP(C691,'Pintu dan Jendela'!$D$3:$I$963,6,FALSE)</f>
        <v>1012000</v>
      </c>
      <c r="F691" s="154"/>
      <c r="H691" s="159"/>
      <c r="I691" s="376"/>
    </row>
    <row r="692" spans="2:9">
      <c r="B692" s="418" t="str">
        <f>'Pintu dan Jendela'!C242</f>
        <v>3.11.1.14</v>
      </c>
      <c r="C692" s="372" t="str">
        <f>'Pintu dan Jendela'!D242</f>
        <v xml:space="preserve">Pembuatan dan pemasangan 1 buah pintu panel kayu lapis timbal di tengah (khusus RS/Laboratorium/R.Radiologi) </v>
      </c>
      <c r="D692" s="329" t="s">
        <v>63</v>
      </c>
      <c r="E692" s="367">
        <f>VLOOKUP(C692,'Pintu dan Jendela'!$D$3:$I$963,6,FALSE)</f>
        <v>11812100</v>
      </c>
      <c r="F692" s="154"/>
      <c r="H692" s="159"/>
      <c r="I692" s="376"/>
    </row>
    <row r="693" spans="2:9">
      <c r="B693" s="418" t="str">
        <f>'Pintu dan Jendela'!C259</f>
        <v>3.11.1.15</v>
      </c>
      <c r="C693" s="372" t="str">
        <f>'Pintu dan Jendela'!D259</f>
        <v xml:space="preserve">Pembuatan dan pemasangan 1 m2 pintu besi pelat baja tebal 2 mm rangkap, rangka baja siku </v>
      </c>
      <c r="D693" s="329" t="s">
        <v>63</v>
      </c>
      <c r="E693" s="367">
        <f>VLOOKUP(C693,'Pintu dan Jendela'!$D$3:$I$963,6,FALSE)</f>
        <v>1407800</v>
      </c>
      <c r="F693" s="154"/>
      <c r="H693" s="159"/>
      <c r="I693" s="376"/>
    </row>
    <row r="694" spans="2:9">
      <c r="B694" s="418" t="str">
        <f>'Pintu dan Jendela'!C278</f>
        <v>3.11.1.16</v>
      </c>
      <c r="C694" s="372" t="str">
        <f>'Pintu dan Jendela'!D278</f>
        <v>Pemasangan 1 buah pintu besi tahan api</v>
      </c>
      <c r="D694" s="329" t="s">
        <v>63</v>
      </c>
      <c r="E694" s="367">
        <f>VLOOKUP(C694,'Pintu dan Jendela'!$D$3:$I$963,6,FALSE)</f>
        <v>9266300</v>
      </c>
      <c r="F694" s="154"/>
      <c r="H694" s="159"/>
      <c r="I694" s="376"/>
    </row>
    <row r="695" spans="2:9">
      <c r="B695" s="418" t="str">
        <f>'Pintu dan Jendela'!C295</f>
        <v>3.11.1.17</v>
      </c>
      <c r="C695" s="372" t="str">
        <f>'Pintu dan Jendela'!D295</f>
        <v>Pemasangan 1 m2 pintu engineering wood</v>
      </c>
      <c r="D695" s="329" t="s">
        <v>63</v>
      </c>
      <c r="E695" s="367">
        <f>VLOOKUP(C695,'Pintu dan Jendela'!$D$3:$I$963,6,FALSE)</f>
        <v>1458900</v>
      </c>
      <c r="F695" s="154"/>
      <c r="H695" s="159"/>
      <c r="I695" s="376"/>
    </row>
    <row r="696" spans="2:9">
      <c r="B696" s="418" t="str">
        <f>'Pintu dan Jendela'!C315</f>
        <v>3.11.1.18</v>
      </c>
      <c r="C696" s="372" t="str">
        <f>'Pintu dan Jendela'!D315</f>
        <v xml:space="preserve">Pemasangan 1 buah Pintu uPVC lebar 80 cm lengkap dengan aksesoris </v>
      </c>
      <c r="D696" s="329" t="s">
        <v>63</v>
      </c>
      <c r="E696" s="367">
        <f>VLOOKUP(C696,'Pintu dan Jendela'!$D$3:$I$963,6,FALSE)</f>
        <v>1196900</v>
      </c>
      <c r="F696" s="154"/>
      <c r="H696" s="159"/>
      <c r="I696" s="376"/>
    </row>
    <row r="697" spans="2:9">
      <c r="B697" s="418" t="str">
        <f>'Pintu dan Jendela'!C332</f>
        <v>3.11.1.19</v>
      </c>
      <c r="C697" s="372" t="str">
        <f>'Pintu dan Jendela'!D332</f>
        <v xml:space="preserve">Pemasangan 1 buah Pintu uPVC lebar 70 cm lengkap dengan aksesoris </v>
      </c>
      <c r="D697" s="329" t="s">
        <v>63</v>
      </c>
      <c r="E697" s="367">
        <f>VLOOKUP(C697,'Pintu dan Jendela'!$D$3:$I$963,6,FALSE)</f>
        <v>852500</v>
      </c>
      <c r="F697" s="154"/>
      <c r="H697" s="159"/>
      <c r="I697" s="376"/>
    </row>
    <row r="698" spans="2:9">
      <c r="B698" s="622" t="str">
        <f>'Pintu dan Jendela'!C349</f>
        <v>3.11.2</v>
      </c>
      <c r="C698" s="623" t="str">
        <f>'Pintu dan Jendela'!D349</f>
        <v xml:space="preserve">JENDELA </v>
      </c>
      <c r="D698" s="634"/>
      <c r="E698" s="724"/>
      <c r="F698" s="385"/>
      <c r="H698" s="607"/>
      <c r="I698" s="376"/>
    </row>
    <row r="699" spans="2:9">
      <c r="B699" s="418" t="str">
        <f>'Pintu dan Jendela'!C350</f>
        <v>3.11.2.1</v>
      </c>
      <c r="C699" s="372" t="str">
        <f>'Pintu dan Jendela'!D350</f>
        <v xml:space="preserve">Pemasangan 1 m2 Jendela Nako Aluminium </v>
      </c>
      <c r="D699" s="329" t="s">
        <v>63</v>
      </c>
      <c r="E699" s="367">
        <f>VLOOKUP(C699,'Pintu dan Jendela'!$D$3:$I$963,6,FALSE)</f>
        <v>369700</v>
      </c>
      <c r="F699" s="154"/>
      <c r="H699" s="607"/>
      <c r="I699" s="376"/>
    </row>
    <row r="700" spans="2:9">
      <c r="B700" s="418" t="str">
        <f>'Pintu dan Jendela'!C368</f>
        <v>3.11.2.2</v>
      </c>
      <c r="C700" s="372" t="str">
        <f>'Pintu dan Jendela'!D388</f>
        <v xml:space="preserve">Pemasangan 1 buah jendela kaca Upvc 2 daun ukuran 1,15 x 1,30 m </v>
      </c>
      <c r="D700" s="329" t="s">
        <v>2188</v>
      </c>
      <c r="E700" s="367">
        <f>VLOOKUP(C700,'Pintu dan Jendela'!$D$3:$I$963,6,FALSE)</f>
        <v>2499000</v>
      </c>
      <c r="F700" s="154"/>
      <c r="H700" s="607"/>
      <c r="I700" s="376"/>
    </row>
    <row r="701" spans="2:9">
      <c r="B701" s="418" t="str">
        <f>'Pintu dan Jendela'!C405</f>
        <v>3.11.2.4</v>
      </c>
      <c r="C701" s="372" t="str">
        <f>'Pintu dan Jendela'!D405</f>
        <v>Pemasangan 1 buah Jendela Kaca Upvc 1 daun ukuran 0,79 x 1,30 m</v>
      </c>
      <c r="D701" s="329" t="s">
        <v>2188</v>
      </c>
      <c r="E701" s="367">
        <f>VLOOKUP(C701,'Pintu dan Jendela'!$D$3:$I$963,6,FALSE)</f>
        <v>2224500</v>
      </c>
      <c r="F701" s="154"/>
      <c r="H701" s="607"/>
      <c r="I701" s="376"/>
    </row>
    <row r="702" spans="2:9">
      <c r="B702" s="622" t="str">
        <f>'Pintu dan Jendela'!C423</f>
        <v xml:space="preserve">3.11.3 </v>
      </c>
      <c r="C702" s="623" t="str">
        <f>'Pintu dan Jendela'!D423</f>
        <v xml:space="preserve">Kusen Pintu dan Jendela </v>
      </c>
      <c r="D702" s="634"/>
      <c r="E702" s="724"/>
      <c r="F702" s="385"/>
      <c r="H702" s="607"/>
      <c r="I702" s="376"/>
    </row>
    <row r="703" spans="2:9">
      <c r="B703" s="418" t="str">
        <f>'Pintu dan Jendela'!C424</f>
        <v>3.11.3.1</v>
      </c>
      <c r="C703" s="372" t="str">
        <f>'Pintu dan Jendela'!D424</f>
        <v>Pemasangan 1 m' kusen aluminium</v>
      </c>
      <c r="D703" s="329"/>
      <c r="E703" s="367">
        <f>VLOOKUP(C703,'Pintu dan Jendela'!$D$3:$I$963,6,FALSE)</f>
        <v>175500</v>
      </c>
      <c r="F703" s="154"/>
      <c r="H703" s="607"/>
      <c r="I703" s="376"/>
    </row>
    <row r="704" spans="2:9">
      <c r="B704" s="418" t="str">
        <f>'Pintu dan Jendela'!C443</f>
        <v>3.11.3.2</v>
      </c>
      <c r="C704" s="372" t="str">
        <f>'Pintu dan Jendela'!D443</f>
        <v>Pembuatan dan pemasangan 1 m’ kusen pintu dan kusen jendela, kayu kelas I uk. 6x12 cm</v>
      </c>
      <c r="D704" s="329" t="s">
        <v>114</v>
      </c>
      <c r="E704" s="367">
        <f>VLOOKUP(C704,'Pintu dan Jendela'!$D$3:$I$963,6,FALSE)</f>
        <v>312700</v>
      </c>
      <c r="F704" s="154"/>
      <c r="H704" s="607"/>
      <c r="I704" s="376"/>
    </row>
    <row r="705" spans="2:9">
      <c r="B705" s="418" t="str">
        <f>'Pintu dan Jendela'!C462</f>
        <v>3.11.3.3</v>
      </c>
      <c r="C705" s="372" t="str">
        <f>'Pintu dan Jendela'!D462</f>
        <v>Pembuatan dan pemasangan 1 m’ kusen pintu dan kusen jendela, kayu kelas I uk. 6x15 cm</v>
      </c>
      <c r="D705" s="329" t="s">
        <v>114</v>
      </c>
      <c r="E705" s="367">
        <f>VLOOKUP(C705,'Pintu dan Jendela'!$D$3:$I$963,6,FALSE)</f>
        <v>373200</v>
      </c>
      <c r="F705" s="154"/>
      <c r="H705" s="607"/>
      <c r="I705" s="376"/>
    </row>
    <row r="706" spans="2:9">
      <c r="B706" s="418" t="str">
        <f>'Pintu dan Jendela'!C481</f>
        <v>3.11.3.4</v>
      </c>
      <c r="C706" s="372" t="str">
        <f>'Pintu dan Jendela'!D481</f>
        <v>Pembuatan dan pemasangan 1 m’ kusen pintu dan kusen jendela, kayu kelas II atau III uk. 6x12 cm</v>
      </c>
      <c r="D706" s="329" t="s">
        <v>114</v>
      </c>
      <c r="E706" s="367">
        <f>VLOOKUP(C706,'Pintu dan Jendela'!$D$3:$I$963,6,FALSE)</f>
        <v>189300</v>
      </c>
      <c r="F706" s="154"/>
      <c r="H706" s="607"/>
      <c r="I706" s="376"/>
    </row>
    <row r="707" spans="2:9">
      <c r="B707" s="418" t="str">
        <f>'Pintu dan Jendela'!C500</f>
        <v>3.11.3.5</v>
      </c>
      <c r="C707" s="372" t="str">
        <f>'Pintu dan Jendela'!D500</f>
        <v>Pembuatan dan pemasangan 1 m’ kusen pintu dan kusen jendela, kayu kelas II atau III uk. 6x15 cm</v>
      </c>
      <c r="D707" s="329" t="s">
        <v>114</v>
      </c>
      <c r="E707" s="367">
        <f>VLOOKUP(C707,'Pintu dan Jendela'!$D$3:$I$963,6,FALSE)</f>
        <v>218200</v>
      </c>
      <c r="F707" s="154"/>
      <c r="H707" s="607"/>
      <c r="I707" s="376"/>
    </row>
    <row r="708" spans="2:9">
      <c r="B708" s="418" t="str">
        <f>'Pintu dan Jendela'!C519</f>
        <v>3.11.3.6</v>
      </c>
      <c r="C708" s="372" t="str">
        <f>'Pintu dan Jendela'!D519</f>
        <v>Pembuatan dan pemasangan 1 m2 jalusi kusen, kayu kelas I atau II</v>
      </c>
      <c r="D708" s="329" t="s">
        <v>63</v>
      </c>
      <c r="E708" s="367">
        <f>VLOOKUP(C708,'Pintu dan Jendela'!$D$3:$I$963,6,FALSE)</f>
        <v>1372300</v>
      </c>
      <c r="F708" s="154"/>
      <c r="H708" s="607"/>
      <c r="I708" s="376"/>
    </row>
    <row r="709" spans="2:9">
      <c r="B709" s="418" t="str">
        <f>'Pintu dan Jendela'!C538</f>
        <v>3.11.3.7</v>
      </c>
      <c r="C709" s="372" t="str">
        <f>'Pintu dan Jendela'!D538</f>
        <v>Pemasangan 1 buah Jalusi Upvc</v>
      </c>
      <c r="D709" s="329" t="s">
        <v>2188</v>
      </c>
      <c r="E709" s="367">
        <f>VLOOKUP(C709,'Pintu dan Jendela'!$D$3:$I$963,6,FALSE)</f>
        <v>71100</v>
      </c>
      <c r="F709" s="154"/>
      <c r="H709" s="607"/>
      <c r="I709" s="376"/>
    </row>
    <row r="710" spans="2:9">
      <c r="B710" s="418" t="str">
        <f>'Pintu dan Jendela'!C556</f>
        <v>3.11.3.8</v>
      </c>
      <c r="C710" s="372" t="str">
        <f>'Pintu dan Jendela'!D556</f>
        <v>Pemasangan 1 buah Kusen Bovenlight uPVC</v>
      </c>
      <c r="D710" s="329" t="s">
        <v>2188</v>
      </c>
      <c r="E710" s="367">
        <f>VLOOKUP(C710,'Pintu dan Jendela'!$D$3:$I$963,6,FALSE)</f>
        <v>313600</v>
      </c>
      <c r="F710" s="154"/>
      <c r="H710" s="607"/>
      <c r="I710" s="376"/>
    </row>
    <row r="711" spans="2:9">
      <c r="B711" s="622" t="str">
        <f>'Pintu dan Jendela'!C574</f>
        <v>3.11.4</v>
      </c>
      <c r="C711" s="623" t="str">
        <f>'Pintu dan Jendela'!D574</f>
        <v xml:space="preserve">AKSESORIS PINTU DA JENDELA </v>
      </c>
      <c r="D711" s="634"/>
      <c r="E711" s="724"/>
      <c r="F711" s="385"/>
      <c r="H711" s="607"/>
      <c r="I711" s="376"/>
    </row>
    <row r="712" spans="2:9">
      <c r="B712" s="418" t="str">
        <f>'Pintu dan Jendela'!C575</f>
        <v>3.11.4.1</v>
      </c>
      <c r="C712" s="372" t="str">
        <f>'Pintu dan Jendela'!D575</f>
        <v>Pemasangan 1 buah kunci tanam antik</v>
      </c>
      <c r="D712" s="329" t="s">
        <v>2188</v>
      </c>
      <c r="E712" s="367">
        <f>VLOOKUP(C712,'Pintu dan Jendela'!$D$3:$I$963,6,FALSE)</f>
        <v>276900</v>
      </c>
      <c r="F712" s="154"/>
      <c r="H712" s="607"/>
      <c r="I712" s="376"/>
    </row>
    <row r="713" spans="2:9">
      <c r="B713" s="418" t="str">
        <f>'Pintu dan Jendela'!C592</f>
        <v>3.11.4.2</v>
      </c>
      <c r="C713" s="372" t="str">
        <f>'Pintu dan Jendela'!D592</f>
        <v>Pemasangan 1 buah kunci tanam biasa</v>
      </c>
      <c r="D713" s="329" t="s">
        <v>2188</v>
      </c>
      <c r="E713" s="367">
        <f>VLOOKUP(C713,'Pintu dan Jendela'!$D$3:$I$963,6,FALSE)</f>
        <v>166500</v>
      </c>
      <c r="F713" s="154"/>
      <c r="H713" s="159"/>
      <c r="I713" s="376"/>
    </row>
    <row r="714" spans="2:9">
      <c r="B714" s="418" t="str">
        <f>'Pintu dan Jendela'!C609</f>
        <v>3.11.4.3</v>
      </c>
      <c r="C714" s="372" t="str">
        <f>'Pintu dan Jendela'!D609</f>
        <v>Pemasangan 1 buah kunci tanam kamar mandi</v>
      </c>
      <c r="D714" s="329" t="s">
        <v>2188</v>
      </c>
      <c r="E714" s="367">
        <f>VLOOKUP(C714,'Pintu dan Jendela'!$D$3:$I$963,6,FALSE)</f>
        <v>145200</v>
      </c>
      <c r="F714" s="154"/>
      <c r="H714" s="159"/>
      <c r="I714" s="376"/>
    </row>
    <row r="715" spans="2:9">
      <c r="B715" s="418" t="str">
        <f>'Pintu dan Jendela'!C626</f>
        <v>3.11.4.4</v>
      </c>
      <c r="C715" s="372" t="str">
        <f>'Pintu dan Jendela'!D626</f>
        <v>Pemasangan 1 buah kunci tanam silinder</v>
      </c>
      <c r="D715" s="329" t="s">
        <v>2188</v>
      </c>
      <c r="E715" s="367">
        <f>VLOOKUP(C715,'Pintu dan Jendela'!$D$3:$I$963,6,FALSE)</f>
        <v>170600</v>
      </c>
      <c r="F715" s="154"/>
      <c r="H715" s="159"/>
      <c r="I715" s="376"/>
    </row>
    <row r="716" spans="2:9">
      <c r="B716" s="418" t="str">
        <f>'Pintu dan Jendela'!C643</f>
        <v>3.11.4.5</v>
      </c>
      <c r="C716" s="372" t="str">
        <f>'Pintu dan Jendela'!D643</f>
        <v>Pemasangan 1 buah engsel pintu</v>
      </c>
      <c r="D716" s="329" t="s">
        <v>2188</v>
      </c>
      <c r="E716" s="367">
        <f>VLOOKUP(C716,'Pintu dan Jendela'!$D$3:$I$963,6,FALSE)</f>
        <v>64200</v>
      </c>
      <c r="F716" s="154"/>
      <c r="H716" s="159"/>
      <c r="I716" s="376"/>
    </row>
    <row r="717" spans="2:9">
      <c r="B717" s="418" t="str">
        <f>'Pintu dan Jendela'!C660</f>
        <v>3.11.4.6</v>
      </c>
      <c r="C717" s="372" t="str">
        <f>'Pintu dan Jendela'!D660</f>
        <v>Pemasangan 1 buah engsel tanam (floor hinge)</v>
      </c>
      <c r="D717" s="329" t="s">
        <v>2188</v>
      </c>
      <c r="E717" s="367">
        <f>VLOOKUP(C717,'Pintu dan Jendela'!$D$3:$I$963,6,FALSE)</f>
        <v>646400</v>
      </c>
      <c r="F717" s="154"/>
      <c r="H717" s="159"/>
      <c r="I717" s="376"/>
    </row>
    <row r="718" spans="2:9">
      <c r="B718" s="418" t="str">
        <f>'Pintu dan Jendela'!C678</f>
        <v>3.11.4.7</v>
      </c>
      <c r="C718" s="372" t="str">
        <f>'Pintu dan Jendela'!D678</f>
        <v xml:space="preserve">Pemasangan 1 buah Door Closer </v>
      </c>
      <c r="D718" s="329" t="s">
        <v>2188</v>
      </c>
      <c r="E718" s="367">
        <f>VLOOKUP(C718,'Pintu dan Jendela'!$D$3:$I$963,6,FALSE)</f>
        <v>282800</v>
      </c>
      <c r="F718" s="154"/>
      <c r="H718" s="159"/>
      <c r="I718" s="376"/>
    </row>
    <row r="719" spans="2:9">
      <c r="B719" s="418" t="str">
        <f>'Pintu dan Jendela'!C696</f>
        <v>3.11.4.8</v>
      </c>
      <c r="C719" s="372" t="str">
        <f>'Pintu dan Jendela'!D696</f>
        <v xml:space="preserve">Pemasangan 1 buah Door Holder </v>
      </c>
      <c r="D719" s="329" t="s">
        <v>2188</v>
      </c>
      <c r="E719" s="367">
        <f>VLOOKUP(C719,'Pintu dan Jendela'!$D$3:$I$963,6,FALSE)</f>
        <v>187700</v>
      </c>
      <c r="F719" s="154"/>
      <c r="H719" s="159"/>
      <c r="I719" s="376"/>
    </row>
    <row r="720" spans="2:9">
      <c r="B720" s="418" t="str">
        <f>'Pintu dan Jendela'!C714</f>
        <v>3.11.4.9</v>
      </c>
      <c r="C720" s="372" t="str">
        <f>'Pintu dan Jendela'!D714</f>
        <v>Pemasangan 1 buah Door Stop</v>
      </c>
      <c r="D720" s="329" t="s">
        <v>2188</v>
      </c>
      <c r="E720" s="367">
        <f>VLOOKUP(C720,'Pintu dan Jendela'!$D$3:$I$963,6,FALSE)</f>
        <v>83900</v>
      </c>
      <c r="F720" s="154"/>
      <c r="H720" s="159"/>
      <c r="I720" s="376"/>
    </row>
    <row r="721" spans="2:9">
      <c r="B721" s="418" t="str">
        <f>'Pintu dan Jendela'!C732</f>
        <v>3.11.4.10</v>
      </c>
      <c r="C721" s="372" t="str">
        <f>'Pintu dan Jendela'!D732</f>
        <v>Pemasangan 1 buah Rel Pintu Dorong</v>
      </c>
      <c r="D721" s="329" t="s">
        <v>2188</v>
      </c>
      <c r="E721" s="367">
        <f>VLOOKUP(C721,'Pintu dan Jendela'!$D$3:$I$963,6,FALSE)</f>
        <v>385600</v>
      </c>
      <c r="F721" s="154"/>
      <c r="H721" s="159"/>
      <c r="I721" s="376"/>
    </row>
    <row r="722" spans="2:9">
      <c r="B722" s="418" t="str">
        <f>'Pintu dan Jendela'!C750</f>
        <v>3.11.4.11</v>
      </c>
      <c r="C722" s="372" t="str">
        <f>'Pintu dan Jendela'!D750</f>
        <v>Pemasangan 1 buah Venetions Blinds dan Vertical Blinds</v>
      </c>
      <c r="D722" s="329" t="s">
        <v>2188</v>
      </c>
      <c r="E722" s="367">
        <f>VLOOKUP(C722,'Pintu dan Jendela'!$D$3:$I$963,6,FALSE)</f>
        <v>257600</v>
      </c>
      <c r="F722" s="154"/>
      <c r="H722" s="159"/>
      <c r="I722" s="376"/>
    </row>
    <row r="723" spans="2:9">
      <c r="B723" s="418" t="str">
        <f>'Pintu dan Jendela'!C768</f>
        <v>3.11.4.12</v>
      </c>
      <c r="C723" s="372" t="str">
        <f>'Pintu dan Jendela'!D768</f>
        <v>Pemasangan Teralis Besi Strip (2x3)mm</v>
      </c>
      <c r="D723" s="329" t="s">
        <v>2188</v>
      </c>
      <c r="E723" s="367">
        <f>VLOOKUP(C723,'Pintu dan Jendela'!$D$3:$I$963,6,FALSE)</f>
        <v>555300</v>
      </c>
      <c r="F723" s="154"/>
      <c r="H723" s="159"/>
      <c r="I723" s="376"/>
    </row>
    <row r="724" spans="2:9">
      <c r="B724" s="418" t="str">
        <f>'Pintu dan Jendela'!C788</f>
        <v>3.11.4.13</v>
      </c>
      <c r="C724" s="372" t="str">
        <f>'Pintu dan Jendela'!D788</f>
        <v xml:space="preserve">Pemasangan 1 buah Kawat Nyamuk </v>
      </c>
      <c r="D724" s="329" t="s">
        <v>2188</v>
      </c>
      <c r="E724" s="367">
        <f>VLOOKUP(C724,'Pintu dan Jendela'!$D$3:$I$963,6,FALSE)</f>
        <v>110800</v>
      </c>
      <c r="F724" s="154"/>
      <c r="H724" s="159"/>
      <c r="I724" s="376"/>
    </row>
    <row r="725" spans="2:9">
      <c r="B725" s="418" t="str">
        <f>'Pintu dan Jendela'!C808</f>
        <v>3.11.4.14</v>
      </c>
      <c r="C725" s="372" t="str">
        <f>'Pintu dan Jendela'!D808</f>
        <v xml:space="preserve">Pemasangan 1 Buah Kunci Slot (Grendel) untuk Jedela </v>
      </c>
      <c r="D725" s="329" t="s">
        <v>2188</v>
      </c>
      <c r="E725" s="367">
        <f>VLOOKUP(C725,'Pintu dan Jendela'!$D$3:$I$963,6,FALSE)</f>
        <v>67700</v>
      </c>
      <c r="F725" s="154"/>
      <c r="H725" s="159"/>
      <c r="I725" s="376"/>
    </row>
    <row r="726" spans="2:9">
      <c r="B726" s="418" t="str">
        <f>'Pintu dan Jendela'!C826</f>
        <v>3.11.4.15</v>
      </c>
      <c r="C726" s="372" t="str">
        <f>'Pintu dan Jendela'!D826</f>
        <v>Pemasangan 1 buah engsel jendela kupu-kupu</v>
      </c>
      <c r="D726" s="329" t="s">
        <v>2188</v>
      </c>
      <c r="E726" s="367">
        <f>VLOOKUP(C726,'Pintu dan Jendela'!$D$3:$I$963,6,FALSE)</f>
        <v>65500</v>
      </c>
      <c r="F726" s="154"/>
      <c r="H726" s="159"/>
      <c r="I726" s="376"/>
    </row>
    <row r="727" spans="2:9">
      <c r="B727" s="418" t="str">
        <f>'Pintu dan Jendela'!C843</f>
        <v>3.11.4.16</v>
      </c>
      <c r="C727" s="372" t="str">
        <f>'Pintu dan Jendela'!D843</f>
        <v>Pemasangan 1 buah engsel angin</v>
      </c>
      <c r="D727" s="329" t="s">
        <v>2188</v>
      </c>
      <c r="E727" s="367">
        <f>VLOOKUP(C727,'Pintu dan Jendela'!$D$3:$I$963,6,FALSE)</f>
        <v>78300</v>
      </c>
      <c r="F727" s="154"/>
      <c r="H727" s="159"/>
      <c r="I727" s="376"/>
    </row>
    <row r="728" spans="2:9">
      <c r="B728" s="418" t="str">
        <f>'Pintu dan Jendela'!C860</f>
        <v>3.11.4.17</v>
      </c>
      <c r="C728" s="372" t="str">
        <f>'Pintu dan Jendela'!D860</f>
        <v>Pemasangan 1 buah spring knip untuk jendela</v>
      </c>
      <c r="D728" s="329" t="s">
        <v>2188</v>
      </c>
      <c r="E728" s="367">
        <f>VLOOKUP(C728,'Pintu dan Jendela'!$D$3:$I$963,6,FALSE)</f>
        <v>53300</v>
      </c>
      <c r="F728" s="154"/>
      <c r="H728" s="159"/>
      <c r="I728" s="376"/>
    </row>
    <row r="729" spans="2:9">
      <c r="B729" s="418" t="str">
        <f>'Pintu dan Jendela'!C877</f>
        <v>3.11.4.18</v>
      </c>
      <c r="C729" s="372" t="str">
        <f>'Pintu dan Jendela'!D877</f>
        <v>Pemasangan 1 buah kait angin</v>
      </c>
      <c r="D729" s="329" t="s">
        <v>2188</v>
      </c>
      <c r="E729" s="367">
        <f>VLOOKUP(C729,'Pintu dan Jendela'!$D$3:$I$963,6,FALSE)</f>
        <v>42700</v>
      </c>
      <c r="F729" s="154"/>
      <c r="H729" s="159"/>
      <c r="I729" s="376"/>
    </row>
    <row r="730" spans="2:9">
      <c r="B730" s="418" t="str">
        <f>'Pintu dan Jendela'!C895</f>
        <v>3.11.4.19</v>
      </c>
      <c r="C730" s="372" t="str">
        <f>'Pintu dan Jendela'!D895</f>
        <v>Pemasangan 1 buah kunci lemari</v>
      </c>
      <c r="D730" s="329" t="s">
        <v>2188</v>
      </c>
      <c r="E730" s="367">
        <f>VLOOKUP(C730,'Pintu dan Jendela'!$D$3:$I$963,6,FALSE)</f>
        <v>63200</v>
      </c>
      <c r="F730" s="154"/>
      <c r="H730" s="159"/>
      <c r="I730" s="376"/>
    </row>
    <row r="731" spans="2:9">
      <c r="B731" s="418" t="str">
        <f>'Pintu dan Jendela'!C912</f>
        <v>3.11.4.20</v>
      </c>
      <c r="C731" s="372" t="str">
        <f>'Pintu dan Jendela'!D912</f>
        <v>Pemasangan 1 buah grendel</v>
      </c>
      <c r="D731" s="329" t="s">
        <v>2188</v>
      </c>
      <c r="E731" s="367">
        <f>VLOOKUP(C731,'Pintu dan Jendela'!$D$3:$I$963,6,FALSE)</f>
        <v>46000</v>
      </c>
      <c r="F731" s="154"/>
      <c r="H731" s="159"/>
      <c r="I731" s="376"/>
    </row>
    <row r="732" spans="2:9">
      <c r="B732" s="418" t="str">
        <f>'Pintu dan Jendela'!C929</f>
        <v>3.11.4.21</v>
      </c>
      <c r="C732" s="372" t="str">
        <f>'Pintu dan Jendela'!D929</f>
        <v>Pemasangan 1 buah grendel tanam</v>
      </c>
      <c r="D732" s="329" t="s">
        <v>2188</v>
      </c>
      <c r="E732" s="367">
        <f>VLOOKUP(C732,'Pintu dan Jendela'!$D$3:$I$963,6,FALSE)</f>
        <v>209300</v>
      </c>
      <c r="F732" s="154"/>
      <c r="H732" s="159"/>
      <c r="I732" s="376"/>
    </row>
    <row r="733" spans="2:9">
      <c r="B733" s="418" t="str">
        <f>'Pintu dan Jendela'!C947</f>
        <v>3.11.4.22</v>
      </c>
      <c r="C733" s="372" t="str">
        <f>'Pintu dan Jendela'!D947</f>
        <v xml:space="preserve">Pemasangan 1 buah Handle Jendela </v>
      </c>
      <c r="D733" s="329" t="s">
        <v>2188</v>
      </c>
      <c r="E733" s="367">
        <f>VLOOKUP(C733,'Pintu dan Jendela'!$D$3:$I$963,6,FALSE)</f>
        <v>75000</v>
      </c>
      <c r="F733" s="154"/>
      <c r="H733" s="159"/>
      <c r="I733" s="376"/>
    </row>
    <row r="734" spans="2:9">
      <c r="B734" s="622" t="str">
        <f>Kaca!C3</f>
        <v xml:space="preserve">3.12 </v>
      </c>
      <c r="C734" s="623" t="str">
        <f>Kaca!D3</f>
        <v>PEKERJAAN KACA</v>
      </c>
      <c r="D734" s="634"/>
      <c r="E734" s="724"/>
      <c r="F734" s="385"/>
      <c r="H734" s="607"/>
      <c r="I734" s="376"/>
    </row>
    <row r="735" spans="2:9">
      <c r="B735" s="418" t="str">
        <f>Kaca!C4</f>
        <v>3.12.1</v>
      </c>
      <c r="C735" s="372" t="str">
        <f>Kaca!D4</f>
        <v>Pemasangan 1 m2 sunscreen alumunium</v>
      </c>
      <c r="D735" s="329" t="s">
        <v>63</v>
      </c>
      <c r="E735" s="367">
        <f>VLOOKUP(C735,Kaca!$D$3:$I$2556,6,FALSE)</f>
        <v>577700</v>
      </c>
      <c r="F735" s="154"/>
      <c r="H735" s="607"/>
      <c r="I735" s="376"/>
    </row>
    <row r="736" spans="2:9">
      <c r="B736" s="418" t="str">
        <f>Kaca!C21</f>
        <v>3.12.2</v>
      </c>
      <c r="C736" s="372" t="str">
        <f>Kaca!D21</f>
        <v>Pemasangan 1 m2 kaca polos tebal 3 mm</v>
      </c>
      <c r="D736" s="329" t="s">
        <v>63</v>
      </c>
      <c r="E736" s="367">
        <f>VLOOKUP(C736,Kaca!$D$3:$I$2556,6,FALSE)</f>
        <v>176500</v>
      </c>
      <c r="F736" s="154"/>
      <c r="H736" s="607"/>
      <c r="I736" s="376"/>
    </row>
    <row r="737" spans="2:9">
      <c r="B737" s="418" t="str">
        <f>Kaca!C39</f>
        <v>3.12.3</v>
      </c>
      <c r="C737" s="372" t="str">
        <f>Kaca!D39</f>
        <v>Pemasangan 1 m2 kaca polos tebal 5 mm</v>
      </c>
      <c r="D737" s="329" t="s">
        <v>63</v>
      </c>
      <c r="E737" s="367">
        <f>VLOOKUP(C737,Kaca!$D$3:$I$2556,6,FALSE)</f>
        <v>270900</v>
      </c>
      <c r="F737" s="154"/>
      <c r="H737" s="607"/>
      <c r="I737" s="376"/>
    </row>
    <row r="738" spans="2:9">
      <c r="B738" s="418" t="str">
        <f>Kaca!C57</f>
        <v>3.12.4</v>
      </c>
      <c r="C738" s="372" t="str">
        <f>Kaca!D57</f>
        <v>Pemasangan 1 m2 kaca polos tebal 6 mm</v>
      </c>
      <c r="D738" s="329" t="s">
        <v>63</v>
      </c>
      <c r="E738" s="367">
        <f>VLOOKUP(C738,Kaca!$D$3:$I$2556,6,FALSE)</f>
        <v>320100</v>
      </c>
      <c r="F738" s="154"/>
      <c r="H738" s="607"/>
      <c r="I738" s="376"/>
    </row>
    <row r="739" spans="2:9">
      <c r="B739" s="418" t="str">
        <f>Kaca!C75</f>
        <v>3.12.5</v>
      </c>
      <c r="C739" s="372" t="str">
        <f>Kaca!D75</f>
        <v>Pemasangan 1 m2 kaca polos tebal 8 mm</v>
      </c>
      <c r="D739" s="329" t="s">
        <v>63</v>
      </c>
      <c r="E739" s="367">
        <f>VLOOKUP(C739,Kaca!$D$3:$I$2556,6,FALSE)</f>
        <v>310000</v>
      </c>
      <c r="F739" s="154"/>
      <c r="H739" s="607"/>
      <c r="I739" s="376"/>
    </row>
    <row r="740" spans="2:9">
      <c r="B740" s="418" t="str">
        <f>Kaca!C93</f>
        <v>3.12.6</v>
      </c>
      <c r="C740" s="372" t="str">
        <f>Kaca!D93</f>
        <v>Pemasangan 1 m2 kaca buram tebal 12 mm</v>
      </c>
      <c r="D740" s="329" t="s">
        <v>63</v>
      </c>
      <c r="E740" s="367">
        <f>VLOOKUP(C740,Kaca!$D$3:$I$2556,6,FALSE)</f>
        <v>435300</v>
      </c>
      <c r="F740" s="154"/>
      <c r="H740" s="607"/>
      <c r="I740" s="376"/>
    </row>
    <row r="741" spans="2:9">
      <c r="B741" s="418" t="str">
        <f>Kaca!C111</f>
        <v>3.12.7</v>
      </c>
      <c r="C741" s="372" t="str">
        <f>Kaca!D111</f>
        <v>Pemasangan 1 m2 kaca cermin tebal 5 mm</v>
      </c>
      <c r="D741" s="329" t="s">
        <v>63</v>
      </c>
      <c r="E741" s="367">
        <f>VLOOKUP(C741,Kaca!$D$3:$I$2556,6,FALSE)</f>
        <v>268900</v>
      </c>
      <c r="F741" s="154"/>
      <c r="H741" s="607"/>
      <c r="I741" s="376"/>
    </row>
    <row r="742" spans="2:9">
      <c r="B742" s="418" t="str">
        <f>Kaca!C128</f>
        <v>3.12.8</v>
      </c>
      <c r="C742" s="372" t="str">
        <f>Kaca!D128</f>
        <v>Pemasangan 1 m2 kaca cermin tebal 8 mm</v>
      </c>
      <c r="D742" s="329" t="s">
        <v>63</v>
      </c>
      <c r="E742" s="367">
        <f>VLOOKUP(C742,Kaca!$D$3:$I$2556,6,FALSE)</f>
        <v>996700</v>
      </c>
      <c r="F742" s="154"/>
      <c r="H742" s="607"/>
      <c r="I742" s="376"/>
    </row>
    <row r="743" spans="2:9">
      <c r="B743" s="418" t="str">
        <f>Kaca!C145</f>
        <v>3.12.9</v>
      </c>
      <c r="C743" s="372" t="str">
        <f>Kaca!D145</f>
        <v>Pemasangan 1 m2 kaca wireglass tebal 5 mm</v>
      </c>
      <c r="D743" s="329" t="s">
        <v>63</v>
      </c>
      <c r="E743" s="367">
        <f>VLOOKUP(C743,Kaca!$D$3:$I$2556,6,FALSE)</f>
        <v>204700</v>
      </c>
      <c r="F743" s="154"/>
      <c r="H743" s="607"/>
      <c r="I743" s="376"/>
    </row>
    <row r="744" spans="2:9">
      <c r="B744" s="418" t="str">
        <f>Kaca!C162</f>
        <v>3.12.10</v>
      </c>
      <c r="C744" s="372" t="str">
        <f>Kaca!D162</f>
        <v>Pemasangan 1 m2 kaca patri tebal 5 mm</v>
      </c>
      <c r="D744" s="329" t="s">
        <v>63</v>
      </c>
      <c r="E744" s="367">
        <f>VLOOKUP(C744,Kaca!$D$3:$I$2556,6,FALSE)</f>
        <v>1872700</v>
      </c>
      <c r="F744" s="154"/>
      <c r="H744" s="607"/>
      <c r="I744" s="376"/>
    </row>
    <row r="745" spans="2:9">
      <c r="B745" s="418" t="str">
        <f>Kaca!C180</f>
        <v>3.12.11</v>
      </c>
      <c r="C745" s="372" t="str">
        <f>Kaca!D180</f>
        <v>Pemasangan 1 m2 kaca laminated tebal 16 mm (8 mm double)</v>
      </c>
      <c r="D745" s="329" t="s">
        <v>63</v>
      </c>
      <c r="E745" s="367">
        <f>VLOOKUP(C745,Kaca!$D$3:$I$2556,6,FALSE)</f>
        <v>1673000</v>
      </c>
      <c r="F745" s="154"/>
      <c r="H745" s="607"/>
      <c r="I745" s="376"/>
    </row>
    <row r="746" spans="2:9">
      <c r="B746" s="418" t="str">
        <f>Kaca!C198</f>
        <v>3.12.12</v>
      </c>
      <c r="C746" s="372" t="str">
        <f>Kaca!D198</f>
        <v>Pemasangan 1 m2 kaca laminated tebal 16 mm (8 mm double) dengan aluminium frame</v>
      </c>
      <c r="D746" s="329" t="s">
        <v>63</v>
      </c>
      <c r="E746" s="367">
        <f>VLOOKUP(C746,Kaca!$D$3:$I$2556,6,FALSE)</f>
        <v>1857600</v>
      </c>
      <c r="F746" s="154"/>
      <c r="H746" s="607"/>
      <c r="I746" s="376"/>
    </row>
    <row r="747" spans="2:9">
      <c r="B747" s="418" t="str">
        <f>Kaca!C218</f>
        <v>3.12.13</v>
      </c>
      <c r="C747" s="372" t="str">
        <f>Kaca!D218</f>
        <v>Pemasangan 1 m2 kaca tempered tebal 12 mm</v>
      </c>
      <c r="D747" s="329" t="s">
        <v>63</v>
      </c>
      <c r="E747" s="367">
        <f>VLOOKUP(C747,Kaca!$D$3:$I$2556,6,FALSE)</f>
        <v>771800</v>
      </c>
      <c r="F747" s="154"/>
      <c r="H747" s="607"/>
      <c r="I747" s="376"/>
    </row>
    <row r="748" spans="2:9">
      <c r="B748" s="418" t="str">
        <f>Kaca!C236</f>
        <v>3.12.14</v>
      </c>
      <c r="C748" s="372" t="str">
        <f>Kaca!D236</f>
        <v>Pemasangan 1 m2 kaca laminated tebal 12 mm dengan aluminium frame</v>
      </c>
      <c r="D748" s="329" t="s">
        <v>63</v>
      </c>
      <c r="E748" s="367">
        <f>VLOOKUP(C748,Kaca!$D$3:$I$2556,6,FALSE)</f>
        <v>1329600</v>
      </c>
      <c r="F748" s="154"/>
      <c r="H748" s="607"/>
      <c r="I748" s="376"/>
    </row>
    <row r="749" spans="2:9">
      <c r="B749" s="622" t="str">
        <f>'Besi dan Aluminium'!C3</f>
        <v>3.13</v>
      </c>
      <c r="C749" s="623" t="str">
        <f>'Besi dan Aluminium'!D3</f>
        <v>PEKERJAAN BESI DAN ALUMINIUM</v>
      </c>
      <c r="D749" s="634"/>
      <c r="E749" s="724"/>
      <c r="F749" s="385"/>
      <c r="H749" s="607"/>
      <c r="I749" s="376"/>
    </row>
    <row r="750" spans="2:9">
      <c r="B750" s="418" t="str">
        <f>'Besi dan Aluminium'!C4</f>
        <v>3.13.1</v>
      </c>
      <c r="C750" s="372" t="str">
        <f>'Besi dan Aluminium'!D4</f>
        <v>Pemasangan 1 m' slimar aluminium</v>
      </c>
      <c r="D750" s="329" t="s">
        <v>114</v>
      </c>
      <c r="E750" s="367">
        <f>VLOOKUP(C750,'Besi dan Aluminium'!$D$3:$I$136,6,FALSE)</f>
        <v>88800</v>
      </c>
      <c r="F750" s="154"/>
      <c r="H750" s="607"/>
      <c r="I750" s="376"/>
    </row>
    <row r="751" spans="2:9">
      <c r="B751" s="418" t="str">
        <f>'Besi dan Aluminium'!C22</f>
        <v>3.13.2</v>
      </c>
      <c r="C751" s="372" t="str">
        <f>'Besi dan Aluminium'!D22</f>
        <v>Pemasangan 1 m2 profil jalusi aluminium</v>
      </c>
      <c r="D751" s="329" t="s">
        <v>63</v>
      </c>
      <c r="E751" s="367">
        <f>VLOOKUP(C751,'Besi dan Aluminium'!$D$3:$I$136,6,FALSE)</f>
        <v>740500</v>
      </c>
      <c r="F751" s="154"/>
      <c r="H751" s="607"/>
      <c r="I751" s="376"/>
    </row>
    <row r="752" spans="2:9">
      <c r="B752" s="418">
        <f>'Besi dan Aluminium'!C40</f>
        <v>0</v>
      </c>
      <c r="C752" s="372" t="str">
        <f>'Besi dan Aluminium'!D40</f>
        <v>Pemasangan 1 m2 Aluminium Composite Panel rangka besi hollow 40.40.1,2 mm</v>
      </c>
      <c r="D752" s="329" t="s">
        <v>63</v>
      </c>
      <c r="E752" s="367">
        <f>VLOOKUP(C752,'Besi dan Aluminium'!$D$3:$I$136,6,FALSE)</f>
        <v>615600</v>
      </c>
      <c r="F752" s="154"/>
      <c r="H752" s="607"/>
      <c r="I752" s="376"/>
    </row>
    <row r="753" spans="2:9">
      <c r="B753" s="418" t="str">
        <f>'Besi dan Aluminium'!C60</f>
        <v>3.13.3</v>
      </c>
      <c r="C753" s="372" t="str">
        <f>'Besi dan Aluminium'!D60</f>
        <v xml:space="preserve">Pengelasan 1 m’ dengan las listrik </v>
      </c>
      <c r="D753" s="329" t="s">
        <v>114</v>
      </c>
      <c r="E753" s="367">
        <f>VLOOKUP(C753,'Besi dan Aluminium'!$D$3:$I$136,6,FALSE)</f>
        <v>28700</v>
      </c>
      <c r="F753" s="154"/>
      <c r="H753" s="607"/>
      <c r="I753" s="376"/>
    </row>
    <row r="754" spans="2:9">
      <c r="B754" s="418" t="str">
        <f>'Besi dan Aluminium'!C78</f>
        <v>3.13.4</v>
      </c>
      <c r="C754" s="372" t="str">
        <f>'Besi dan Aluminium'!D78</f>
        <v>Pembuatan dan pemasangan 1 m' railing besi pengaman tinggi 1.2 m</v>
      </c>
      <c r="D754" s="329" t="s">
        <v>114</v>
      </c>
      <c r="E754" s="367">
        <f>VLOOKUP(C754,'Besi dan Aluminium'!$D$3:$I$136,6,FALSE)</f>
        <v>540500</v>
      </c>
      <c r="F754" s="154"/>
      <c r="H754" s="607"/>
      <c r="I754" s="376"/>
    </row>
    <row r="755" spans="2:9">
      <c r="B755" s="418" t="str">
        <f>'Besi dan Aluminium'!C98</f>
        <v>3.13.5</v>
      </c>
      <c r="C755" s="372" t="str">
        <f>'Besi dan Aluminium'!D98</f>
        <v>Pembuatan dan pemasangan 1 m' railing tangga/ramp dan hand rail tinggi 0.85 m dan 0.65 m</v>
      </c>
      <c r="D755" s="329" t="s">
        <v>114</v>
      </c>
      <c r="E755" s="367">
        <f>VLOOKUP(C755,'Besi dan Aluminium'!$D$3:$I$136,6,FALSE)</f>
        <v>308700</v>
      </c>
      <c r="F755" s="154"/>
      <c r="H755" s="607"/>
      <c r="I755" s="376"/>
    </row>
    <row r="756" spans="2:9">
      <c r="B756" s="418" t="str">
        <f>'Besi dan Aluminium'!C120</f>
        <v>3.13.6</v>
      </c>
      <c r="C756" s="372" t="str">
        <f>'Besi dan Aluminium'!D120</f>
        <v xml:space="preserve">Pemasangan 1 buah Tangga Service tinggi 4 meter </v>
      </c>
      <c r="D756" s="329" t="s">
        <v>44</v>
      </c>
      <c r="E756" s="367">
        <f>VLOOKUP(C756,'Besi dan Aluminium'!$D$3:$I$136,6,FALSE)</f>
        <v>4045300</v>
      </c>
      <c r="F756" s="154"/>
      <c r="H756" s="607"/>
      <c r="I756" s="376"/>
    </row>
    <row r="757" spans="2:9">
      <c r="B757" s="622" t="str">
        <f>Kayu!C2</f>
        <v>3.14</v>
      </c>
      <c r="C757" s="623" t="str">
        <f>Kayu!D2</f>
        <v>PEKERJAAN KAYU</v>
      </c>
      <c r="D757" s="634"/>
      <c r="E757" s="724"/>
      <c r="F757" s="385"/>
      <c r="H757" s="607"/>
      <c r="I757" s="376"/>
    </row>
    <row r="758" spans="2:9">
      <c r="B758" s="418" t="str">
        <f>Kayu!C3</f>
        <v>3.14.1</v>
      </c>
      <c r="C758" s="372" t="str">
        <f>Kayu!D3</f>
        <v>Pembuatan 1 m2 Plywood Rangkap, Rangka Expose Kayu Kelas I</v>
      </c>
      <c r="D758" s="329"/>
      <c r="E758" s="367">
        <f>VLOOKUP(C758,Kayu!$D$2:$I$43,6,FALSE)</f>
        <v>924200</v>
      </c>
      <c r="F758" s="154"/>
      <c r="H758" s="607"/>
      <c r="I758" s="376"/>
    </row>
    <row r="759" spans="2:9">
      <c r="B759" s="418" t="str">
        <f>Kayu!C23</f>
        <v>3.14.2</v>
      </c>
      <c r="C759" s="372" t="str">
        <f>Kayu!D23</f>
        <v>Pembuatan 1 m2 Plywood Lapis Formika, Rangka Expose Kayu Kelas Ii</v>
      </c>
      <c r="D759" s="329"/>
      <c r="E759" s="367">
        <f>VLOOKUP(C759,Kayu!$D$2:$I$43,6,FALSE)</f>
        <v>696700</v>
      </c>
      <c r="F759" s="154"/>
      <c r="H759" s="607"/>
      <c r="I759" s="376"/>
    </row>
    <row r="760" spans="2:9">
      <c r="B760" s="622" t="str">
        <f>Ornamen!C2</f>
        <v>3.15</v>
      </c>
      <c r="C760" s="623" t="str">
        <f>Ornamen!D2</f>
        <v xml:space="preserve">PEKEJAAN MONUMEN DAN ORNAMEN </v>
      </c>
      <c r="D760" s="634"/>
      <c r="E760" s="724"/>
      <c r="F760" s="385"/>
      <c r="H760" s="607"/>
      <c r="I760" s="376"/>
    </row>
    <row r="761" spans="2:9">
      <c r="B761" s="418" t="str">
        <f>Ornamen!C3</f>
        <v>3.15.1</v>
      </c>
      <c r="C761" s="372" t="str">
        <f>Ornamen!D3</f>
        <v>Pemasangan 1 buah jendela ornamen GRC</v>
      </c>
      <c r="D761" s="329" t="s">
        <v>2188</v>
      </c>
      <c r="E761" s="367">
        <f>VLOOKUP(C761,Ornamen!D2:I19,6,FALSE)</f>
        <v>728400</v>
      </c>
      <c r="F761" s="154"/>
      <c r="H761" s="607"/>
      <c r="I761" s="376"/>
    </row>
    <row r="762" spans="2:9">
      <c r="B762" s="622" t="str">
        <f>Signage!C3</f>
        <v>3.16</v>
      </c>
      <c r="C762" s="623" t="str">
        <f>Signage!D3</f>
        <v>PEKERJAAN SIGNAGE</v>
      </c>
      <c r="D762" s="634"/>
      <c r="E762" s="724"/>
      <c r="F762" s="385"/>
      <c r="H762" s="607"/>
      <c r="I762" s="376"/>
    </row>
    <row r="763" spans="2:9">
      <c r="B763" s="622" t="str">
        <f>Signage!C4</f>
        <v xml:space="preserve">3.16.1 </v>
      </c>
      <c r="C763" s="623" t="str">
        <f>Signage!D4</f>
        <v xml:space="preserve">Pemasangan Logo PU </v>
      </c>
      <c r="D763" s="634"/>
      <c r="E763" s="724"/>
      <c r="F763" s="385"/>
      <c r="H763" s="607"/>
      <c r="I763" s="376"/>
    </row>
    <row r="764" spans="2:9">
      <c r="B764" s="418" t="str">
        <f>Signage!C5</f>
        <v>3.16.1.1</v>
      </c>
      <c r="C764" s="372" t="str">
        <f>Signage!D5</f>
        <v xml:space="preserve">Pemasangan 1 buah Logo PU plat besi finish cat uk. 80x80 cm dengan scaffolding </v>
      </c>
      <c r="D764" s="329" t="s">
        <v>44</v>
      </c>
      <c r="E764" s="367">
        <f>VLOOKUP(C764,Signage!$D$3:$I$162,6,FALSE)</f>
        <v>2795900</v>
      </c>
      <c r="F764" s="154"/>
      <c r="H764" s="607"/>
      <c r="I764" s="376"/>
    </row>
    <row r="765" spans="2:9">
      <c r="B765" s="418" t="str">
        <f>Signage!C28</f>
        <v>3.16.1.2</v>
      </c>
      <c r="C765" s="372" t="str">
        <f>Signage!D28</f>
        <v>Pemasangan Logo PU Pelat Besi Finish Cat ukuran 80x80 cm dengan gendola</v>
      </c>
      <c r="D765" s="329" t="s">
        <v>44</v>
      </c>
      <c r="E765" s="367">
        <f>VLOOKUP(C765,Signage!$D$3:$I$162,6,FALSE)</f>
        <v>3149500</v>
      </c>
      <c r="F765" s="154"/>
      <c r="H765" s="607"/>
      <c r="I765" s="376"/>
    </row>
    <row r="766" spans="2:9">
      <c r="B766" s="418" t="str">
        <f>Signage!C50</f>
        <v>3.16.2</v>
      </c>
      <c r="C766" s="372" t="str">
        <f>Signage!D50</f>
        <v xml:space="preserve">Pemasangan 1 m2 Signage dengan Pelat Besi </v>
      </c>
      <c r="D766" s="329" t="s">
        <v>63</v>
      </c>
      <c r="E766" s="367">
        <f>VLOOKUP(C766,Signage!$D$3:$I$162,6,FALSE)</f>
        <v>14300</v>
      </c>
      <c r="F766" s="154"/>
      <c r="H766" s="607"/>
      <c r="I766" s="376"/>
    </row>
    <row r="767" spans="2:9">
      <c r="B767" s="418" t="str">
        <f>Signage!C67</f>
        <v>3.16.3</v>
      </c>
      <c r="C767" s="372" t="str">
        <f>Signage!D67</f>
        <v>Pemasangan Signage dengan Acrylic</v>
      </c>
      <c r="D767" s="329" t="s">
        <v>44</v>
      </c>
      <c r="E767" s="367">
        <f>VLOOKUP(C767,Signage!$D$3:$I$162,6,FALSE)</f>
        <v>169100</v>
      </c>
      <c r="F767" s="154"/>
      <c r="H767" s="607"/>
      <c r="I767" s="376"/>
    </row>
    <row r="768" spans="2:9">
      <c r="B768" s="418" t="str">
        <f>Signage!C86</f>
        <v>3.16.4</v>
      </c>
      <c r="C768" s="372" t="str">
        <f>Signage!D86</f>
        <v>Pemasangan 1 m2 signage dengan cutting</v>
      </c>
      <c r="D768" s="329" t="s">
        <v>63</v>
      </c>
      <c r="E768" s="367">
        <f>VLOOKUP(C768,Signage!$D$3:$I$162,6,FALSE)</f>
        <v>123200</v>
      </c>
      <c r="F768" s="154"/>
      <c r="H768" s="607"/>
      <c r="I768" s="376"/>
    </row>
    <row r="769" spans="2:9">
      <c r="B769" s="418" t="str">
        <f>Signage!C104</f>
        <v>3.16.5</v>
      </c>
      <c r="C769" s="372" t="str">
        <f>Signage!D104</f>
        <v>Pemasangan 1 m2 Marka dengan Cat Thermoplast</v>
      </c>
      <c r="D769" s="329" t="s">
        <v>5947</v>
      </c>
      <c r="E769" s="367">
        <f>VLOOKUP(C769,Signage!$D$3:$I$162,6,FALSE)</f>
        <v>138200</v>
      </c>
      <c r="F769" s="154"/>
      <c r="H769" s="607"/>
      <c r="I769" s="376"/>
    </row>
    <row r="770" spans="2:9">
      <c r="B770" s="418" t="str">
        <f>Signage!C124</f>
        <v>3.16.6</v>
      </c>
      <c r="C770" s="372" t="str">
        <f>Signage!D124</f>
        <v>Pemasangan 1 buah Logo PU Akrilik ukuran 40x40 cm</v>
      </c>
      <c r="D770" s="329" t="s">
        <v>44</v>
      </c>
      <c r="E770" s="367">
        <f>VLOOKUP(C770,Signage!$D$3:$I$162,6,FALSE)</f>
        <v>539600</v>
      </c>
      <c r="F770" s="154"/>
      <c r="H770" s="607"/>
      <c r="I770" s="376"/>
    </row>
    <row r="771" spans="2:9">
      <c r="B771" s="418" t="str">
        <f>Signage!C144</f>
        <v>3.16.7</v>
      </c>
      <c r="C771" s="372" t="str">
        <f>Signage!D144</f>
        <v xml:space="preserve">Pemasangan 1 buah Nomor Rumah Akrilik 15x30 cm </v>
      </c>
      <c r="D771" s="329" t="s">
        <v>44</v>
      </c>
      <c r="E771" s="367">
        <f>VLOOKUP(C771,Signage!$D$3:$I$162,6,FALSE)</f>
        <v>254500</v>
      </c>
      <c r="F771" s="154"/>
      <c r="H771" s="607"/>
      <c r="I771" s="376"/>
    </row>
    <row r="772" spans="2:9">
      <c r="B772" s="622" t="s">
        <v>5948</v>
      </c>
      <c r="C772" s="623" t="s">
        <v>5949</v>
      </c>
      <c r="D772" s="634"/>
      <c r="E772" s="724"/>
      <c r="F772" s="385"/>
      <c r="H772" s="607"/>
      <c r="I772" s="376"/>
    </row>
    <row r="773" spans="2:9">
      <c r="B773" s="416" t="str">
        <f>Sanitair!C3</f>
        <v>3.18</v>
      </c>
      <c r="C773" s="383" t="str">
        <f>Sanitair!D3</f>
        <v>PEKERJAAN SANITAIR</v>
      </c>
      <c r="D773" s="377"/>
      <c r="E773" s="381"/>
      <c r="F773" s="384"/>
      <c r="H773" s="159"/>
      <c r="I773" s="376"/>
    </row>
    <row r="774" spans="2:9">
      <c r="B774" s="622" t="str">
        <f>Sanitair!C4</f>
        <v>3.18.1</v>
      </c>
      <c r="C774" s="623" t="str">
        <f>Sanitair!D4</f>
        <v>WESTAFEL</v>
      </c>
      <c r="D774" s="634"/>
      <c r="E774" s="724"/>
      <c r="F774" s="385"/>
      <c r="H774" s="607"/>
      <c r="I774" s="376"/>
    </row>
    <row r="775" spans="2:9">
      <c r="B775" s="418" t="str">
        <f>Sanitair!C5</f>
        <v>3.18.1.1</v>
      </c>
      <c r="C775" s="372" t="str">
        <f>Sanitair!D5</f>
        <v>Pemasangan 1 buah wastafel</v>
      </c>
      <c r="D775" s="329" t="s">
        <v>44</v>
      </c>
      <c r="E775" s="367">
        <f>VLOOKUP(C775,Sanitair!$D$3:$I$432,6,FALSE)</f>
        <v>643700</v>
      </c>
      <c r="F775" s="154"/>
      <c r="H775" s="159"/>
      <c r="I775" s="376"/>
    </row>
    <row r="776" spans="2:9" s="53" customFormat="1">
      <c r="B776" s="635" t="str">
        <f>Sanitair!C24</f>
        <v>3.18.2</v>
      </c>
      <c r="C776" s="636" t="str">
        <f>Sanitair!D24</f>
        <v>KITCHEN SINK</v>
      </c>
      <c r="D776" s="637"/>
      <c r="E776" s="638">
        <f>VLOOKUP(C776,Sanitair!$D$3:$I$432,6,FALSE)</f>
        <v>0</v>
      </c>
      <c r="F776" s="639"/>
      <c r="H776" s="640"/>
      <c r="I776" s="641"/>
    </row>
    <row r="777" spans="2:9">
      <c r="B777" s="418" t="str">
        <f>Sanitair!C25</f>
        <v>3.18.2.1</v>
      </c>
      <c r="C777" s="372" t="str">
        <f>Sanitair!D25</f>
        <v xml:space="preserve">Pemasangan 1 buah Bak Cuci Piring Stainlessteel </v>
      </c>
      <c r="D777" s="329" t="s">
        <v>44</v>
      </c>
      <c r="E777" s="367">
        <f>VLOOKUP(C777,Sanitair!$D$3:$I$432,6,FALSE)</f>
        <v>666800</v>
      </c>
      <c r="F777" s="154"/>
      <c r="H777" s="159"/>
      <c r="I777" s="376"/>
    </row>
    <row r="778" spans="2:9">
      <c r="B778" s="418" t="str">
        <f>Sanitair!C43</f>
        <v>3.18.2.2</v>
      </c>
      <c r="C778" s="372" t="str">
        <f>Sanitair!D43</f>
        <v xml:space="preserve">Pemasangan 1 Buah Bak Cuci Piring Teraso </v>
      </c>
      <c r="D778" s="329" t="s">
        <v>44</v>
      </c>
      <c r="E778" s="367">
        <f>VLOOKUP(C778,Sanitair!$D$3:$I$432,6,FALSE)</f>
        <v>1152200</v>
      </c>
      <c r="F778" s="154"/>
      <c r="H778" s="159"/>
      <c r="I778" s="376"/>
    </row>
    <row r="779" spans="2:9" s="53" customFormat="1">
      <c r="B779" s="635" t="str">
        <f>Sanitair!C63</f>
        <v xml:space="preserve">3.18.3 </v>
      </c>
      <c r="C779" s="636" t="str">
        <f>Sanitair!D63</f>
        <v xml:space="preserve">KLOSET </v>
      </c>
      <c r="D779" s="637"/>
      <c r="E779" s="367">
        <f>VLOOKUP(C779,Sanitair!$D$3:$I$432,6,FALSE)</f>
        <v>0</v>
      </c>
      <c r="F779" s="639"/>
      <c r="H779" s="640"/>
      <c r="I779" s="641"/>
    </row>
    <row r="780" spans="2:9">
      <c r="B780" s="418" t="str">
        <f>Sanitair!C64</f>
        <v>3.18.3.1</v>
      </c>
      <c r="C780" s="372" t="str">
        <f>Sanitair!D64</f>
        <v>Pemasangan 1 buah closet duduk/monoblock</v>
      </c>
      <c r="D780" s="329" t="s">
        <v>44</v>
      </c>
      <c r="E780" s="367">
        <f>VLOOKUP(C780,Sanitair!$D$3:$I$432,6,FALSE)</f>
        <v>2015600</v>
      </c>
      <c r="F780" s="154"/>
      <c r="H780" s="159"/>
      <c r="I780" s="376"/>
    </row>
    <row r="781" spans="2:9">
      <c r="B781" s="418" t="str">
        <f>Sanitair!C82</f>
        <v>3.18.3.2</v>
      </c>
      <c r="C781" s="372" t="str">
        <f>Sanitair!D82</f>
        <v>Pemasangan 1 buah closet jongkok</v>
      </c>
      <c r="D781" s="329" t="s">
        <v>44</v>
      </c>
      <c r="E781" s="367">
        <f>VLOOKUP(C781,Sanitair!$D$3:$I$432,6,FALSE)</f>
        <v>428200</v>
      </c>
      <c r="F781" s="154"/>
      <c r="H781" s="159"/>
      <c r="I781" s="376"/>
    </row>
    <row r="782" spans="2:9">
      <c r="B782" s="418" t="str">
        <f>Sanitair!C100</f>
        <v>3.18.3.3</v>
      </c>
      <c r="C782" s="372" t="str">
        <f>Sanitair!D100</f>
        <v>Pemasangan 1 m2 kubikel toilet</v>
      </c>
      <c r="D782" s="329" t="s">
        <v>63</v>
      </c>
      <c r="E782" s="367">
        <f>VLOOKUP(C782,Sanitair!$D$3:$I$432,6,FALSE)</f>
        <v>2279700</v>
      </c>
      <c r="F782" s="154"/>
      <c r="H782" s="159"/>
      <c r="I782" s="376"/>
    </row>
    <row r="783" spans="2:9" s="53" customFormat="1">
      <c r="B783" s="635" t="str">
        <f>Sanitair!C118</f>
        <v>3.18.4</v>
      </c>
      <c r="C783" s="636" t="str">
        <f>Sanitair!D118</f>
        <v>URINOIR</v>
      </c>
      <c r="D783" s="637"/>
      <c r="E783" s="367">
        <f>VLOOKUP(C783,Sanitair!$D$3:$I$432,6,FALSE)</f>
        <v>0</v>
      </c>
      <c r="F783" s="639"/>
      <c r="H783" s="640"/>
      <c r="I783" s="641"/>
    </row>
    <row r="784" spans="2:9">
      <c r="B784" s="418" t="str">
        <f>Sanitair!C119</f>
        <v>3.18.4.1</v>
      </c>
      <c r="C784" s="372" t="str">
        <f>Sanitair!D119</f>
        <v>Pemasangan 1 buah urinoir</v>
      </c>
      <c r="D784" s="329" t="s">
        <v>44</v>
      </c>
      <c r="E784" s="367">
        <f>VLOOKUP(C784,Sanitair!$D$3:$I$432,6,FALSE)</f>
        <v>810100</v>
      </c>
      <c r="F784" s="154"/>
      <c r="H784" s="159"/>
      <c r="I784" s="376"/>
    </row>
    <row r="785" spans="2:9">
      <c r="B785" s="418" t="str">
        <f>Sanitair!C138</f>
        <v>3.18.4.2</v>
      </c>
      <c r="C785" s="372" t="str">
        <f>Sanitair!D138</f>
        <v>Pemasangan 1 buah partisi urinoir</v>
      </c>
      <c r="D785" s="329" t="s">
        <v>44</v>
      </c>
      <c r="E785" s="367">
        <f>VLOOKUP(C785,Sanitair!$D$3:$I$432,6,FALSE)</f>
        <v>1011200</v>
      </c>
      <c r="F785" s="154"/>
      <c r="H785" s="159"/>
      <c r="I785" s="376"/>
    </row>
    <row r="786" spans="2:9" s="53" customFormat="1">
      <c r="B786" s="635" t="str">
        <f>Sanitair!C156</f>
        <v>3.18.5</v>
      </c>
      <c r="C786" s="636" t="str">
        <f>Sanitair!D156</f>
        <v xml:space="preserve">BAK AIR </v>
      </c>
      <c r="D786" s="637"/>
      <c r="E786" s="367">
        <f>VLOOKUP(C786,Sanitair!$D$3:$I$432,6,FALSE)</f>
        <v>0</v>
      </c>
      <c r="F786" s="639"/>
      <c r="H786" s="640"/>
      <c r="I786" s="641"/>
    </row>
    <row r="787" spans="2:9">
      <c r="B787" s="418" t="str">
        <f>Sanitair!C157</f>
        <v>3.18.5.1</v>
      </c>
      <c r="C787" s="372" t="str">
        <f>Sanitair!D157</f>
        <v>Pemasangan 1 buah bak mandi teraso vol. 0,3 m3</v>
      </c>
      <c r="D787" s="329" t="s">
        <v>44</v>
      </c>
      <c r="E787" s="367">
        <f>VLOOKUP(C787,Sanitair!$D$3:$I$432,6,FALSE)</f>
        <v>1722800</v>
      </c>
      <c r="F787" s="154"/>
      <c r="H787" s="159"/>
      <c r="I787" s="376"/>
    </row>
    <row r="788" spans="2:9">
      <c r="B788" s="418" t="str">
        <f>Sanitair!C175</f>
        <v>3.18.5.2</v>
      </c>
      <c r="C788" s="372" t="str">
        <f>Sanitair!D175</f>
        <v>Pemasangan 1 buah bak mandi pasangan bata vol. 0,3 m3</v>
      </c>
      <c r="D788" s="329" t="s">
        <v>44</v>
      </c>
      <c r="E788" s="367">
        <f>VLOOKUP(C788,Sanitair!$D$3:$I$432,6,FALSE)</f>
        <v>1992100</v>
      </c>
      <c r="F788" s="154"/>
      <c r="H788" s="159"/>
      <c r="I788" s="376"/>
    </row>
    <row r="789" spans="2:9">
      <c r="B789" s="418" t="str">
        <f>Sanitair!C195</f>
        <v>3.18.5.3</v>
      </c>
      <c r="C789" s="372" t="str">
        <f>Sanitair!D195</f>
        <v>Pemasangan 1 buah bak fiberglass vol. 0,3 m3</v>
      </c>
      <c r="D789" s="329" t="s">
        <v>44</v>
      </c>
      <c r="E789" s="367">
        <f>VLOOKUP(C789,Sanitair!$D$3:$I$432,6,FALSE)</f>
        <v>648900</v>
      </c>
      <c r="F789" s="154"/>
      <c r="H789" s="159"/>
      <c r="I789" s="376"/>
    </row>
    <row r="790" spans="2:9">
      <c r="B790" s="418" t="str">
        <f>Sanitair!C214</f>
        <v>3.18.5.4</v>
      </c>
      <c r="C790" s="372" t="str">
        <f>Sanitair!D214</f>
        <v>Pemasangan 1 buah bak fiberglass vol. 1 m3</v>
      </c>
      <c r="D790" s="329" t="s">
        <v>44</v>
      </c>
      <c r="E790" s="367">
        <f>VLOOKUP(C790,Sanitair!$D$3:$I$432,6,FALSE)</f>
        <v>727700</v>
      </c>
      <c r="F790" s="154"/>
      <c r="H790" s="159"/>
      <c r="I790" s="376"/>
    </row>
    <row r="791" spans="2:9">
      <c r="B791" s="418" t="str">
        <f>Sanitair!C233</f>
        <v>3.18.5.5</v>
      </c>
      <c r="C791" s="372" t="str">
        <f>Sanitair!D233</f>
        <v>Pemasangan 1 buah bak beton vol. 1 m3</v>
      </c>
      <c r="D791" s="329" t="s">
        <v>44</v>
      </c>
      <c r="E791" s="367">
        <f>VLOOKUP(C791,Sanitair!$D$3:$I$432,6,FALSE)</f>
        <v>7893000</v>
      </c>
      <c r="F791" s="154"/>
      <c r="H791" s="159"/>
      <c r="I791" s="376"/>
    </row>
    <row r="792" spans="2:9">
      <c r="B792" s="418" t="str">
        <f>Sanitair!C255</f>
        <v>3.18.5.6</v>
      </c>
      <c r="C792" s="372" t="str">
        <f>Sanitair!D255</f>
        <v>Pemasangan 1 buah bathup</v>
      </c>
      <c r="D792" s="329" t="s">
        <v>44</v>
      </c>
      <c r="E792" s="367">
        <f>VLOOKUP(C792,Sanitair!$D$3:$I$432,6,FALSE)</f>
        <v>2962700</v>
      </c>
      <c r="F792" s="154"/>
      <c r="H792" s="159"/>
      <c r="I792" s="376"/>
    </row>
    <row r="793" spans="2:9" s="53" customFormat="1">
      <c r="B793" s="635" t="str">
        <f>Sanitair!C274</f>
        <v>3.18.6</v>
      </c>
      <c r="C793" s="636" t="str">
        <f>Sanitair!D274</f>
        <v>AKSESORIS SANITAIR</v>
      </c>
      <c r="D793" s="637"/>
      <c r="E793" s="367">
        <f>VLOOKUP(C793,Sanitair!$D$3:$I$432,6,FALSE)</f>
        <v>0</v>
      </c>
      <c r="F793" s="639"/>
      <c r="H793" s="640"/>
      <c r="I793" s="641"/>
    </row>
    <row r="794" spans="2:9">
      <c r="B794" s="418" t="str">
        <f>Sanitair!C275</f>
        <v>3.18.6.1</v>
      </c>
      <c r="C794" s="372" t="str">
        <f>Sanitair!D275</f>
        <v>Pemasangan 1 buah floor drain stainless steel</v>
      </c>
      <c r="D794" s="329" t="s">
        <v>44</v>
      </c>
      <c r="E794" s="367">
        <f>VLOOKUP(C794,Sanitair!$D$3:$I$432,6,FALSE)</f>
        <v>68800</v>
      </c>
      <c r="F794" s="154"/>
      <c r="H794" s="159"/>
      <c r="I794" s="376"/>
    </row>
    <row r="795" spans="2:9">
      <c r="B795" s="418" t="str">
        <f>Sanitair!C292</f>
        <v>3.18.6.2</v>
      </c>
      <c r="C795" s="372" t="str">
        <f>Sanitair!D292</f>
        <v xml:space="preserve">Pemasanga 1 Buah Kran </v>
      </c>
      <c r="D795" s="329" t="s">
        <v>44</v>
      </c>
      <c r="E795" s="367">
        <f>VLOOKUP(C795,Sanitair!$D$3:$I$432,6,FALSE)</f>
        <v>0</v>
      </c>
      <c r="F795" s="154"/>
      <c r="H795" s="159"/>
      <c r="I795" s="376"/>
    </row>
    <row r="796" spans="2:9">
      <c r="B796" s="418" t="str">
        <f>Sanitair!C293</f>
        <v>3.18.6.2.1</v>
      </c>
      <c r="C796" s="372" t="str">
        <f>Sanitair!D293</f>
        <v>Pemasangan 1 buah kran diameter ½" atau 3/4"</v>
      </c>
      <c r="D796" s="329" t="s">
        <v>44</v>
      </c>
      <c r="E796" s="367">
        <f>VLOOKUP(C796,Sanitair!$D$3:$I$432,6,FALSE)</f>
        <v>121500</v>
      </c>
      <c r="F796" s="154"/>
      <c r="H796" s="159"/>
      <c r="I796" s="376"/>
    </row>
    <row r="797" spans="2:9">
      <c r="B797" s="418" t="str">
        <f>Sanitair!C311</f>
        <v>3.18.6.3</v>
      </c>
      <c r="C797" s="372" t="str">
        <f>Sanitair!D311</f>
        <v>Pemasangan 1 buah jet washer</v>
      </c>
      <c r="D797" s="329" t="s">
        <v>44</v>
      </c>
      <c r="E797" s="367">
        <f>VLOOKUP(C797,Sanitair!$D$3:$I$432,6,FALSE)</f>
        <v>185600</v>
      </c>
      <c r="F797" s="154"/>
      <c r="H797" s="159"/>
      <c r="I797" s="376"/>
    </row>
    <row r="798" spans="2:9">
      <c r="B798" s="418" t="str">
        <f>Sanitair!C329</f>
        <v>3.18.6.4</v>
      </c>
      <c r="C798" s="372" t="str">
        <f>Sanitair!D329</f>
        <v>Pemasangan 1 buah gantungan baju (robe hook)</v>
      </c>
      <c r="D798" s="329" t="s">
        <v>44</v>
      </c>
      <c r="E798" s="367">
        <f>VLOOKUP(C798,Sanitair!$D$3:$I$432,6,FALSE)</f>
        <v>96700</v>
      </c>
      <c r="F798" s="154"/>
      <c r="H798" s="159"/>
      <c r="I798" s="376"/>
    </row>
    <row r="799" spans="2:9">
      <c r="B799" s="418" t="str">
        <f>Sanitair!C346</f>
        <v>3.18.6.5</v>
      </c>
      <c r="C799" s="372" t="str">
        <f>Sanitair!D346</f>
        <v>Pemasangan 1 buah towel bar</v>
      </c>
      <c r="D799" s="329" t="s">
        <v>44</v>
      </c>
      <c r="E799" s="367">
        <f>VLOOKUP(C799,Sanitair!$D$3:$I$432,6,FALSE)</f>
        <v>184700</v>
      </c>
      <c r="F799" s="154"/>
      <c r="H799" s="159"/>
      <c r="I799" s="376"/>
    </row>
    <row r="800" spans="2:9">
      <c r="B800" s="418" t="str">
        <f>Sanitair!C363</f>
        <v>3.18.6.6</v>
      </c>
      <c r="C800" s="372" t="str">
        <f>Sanitair!D363</f>
        <v>Pemasangan 1 buah grab bar</v>
      </c>
      <c r="D800" s="329" t="s">
        <v>44</v>
      </c>
      <c r="E800" s="367">
        <f>VLOOKUP(C800,Sanitair!$D$3:$I$432,6,FALSE)</f>
        <v>151700</v>
      </c>
      <c r="F800" s="154"/>
      <c r="H800" s="159"/>
      <c r="I800" s="376"/>
    </row>
    <row r="801" spans="2:9">
      <c r="B801" s="418" t="str">
        <f>Sanitair!C381</f>
        <v>3.18.6.7</v>
      </c>
      <c r="C801" s="372" t="str">
        <f>Sanitair!D381</f>
        <v>Pemasangan 1 buah soap holder</v>
      </c>
      <c r="D801" s="329" t="s">
        <v>44</v>
      </c>
      <c r="E801" s="367">
        <f>VLOOKUP(C801,Sanitair!$D$3:$I$432,6,FALSE)</f>
        <v>184700</v>
      </c>
      <c r="F801" s="154"/>
      <c r="H801" s="159"/>
      <c r="I801" s="376"/>
    </row>
    <row r="802" spans="2:9">
      <c r="B802" s="418" t="str">
        <f>Sanitair!C398</f>
        <v>3.18.6.8</v>
      </c>
      <c r="C802" s="372" t="str">
        <f>Sanitair!D398</f>
        <v>Pemasangan 1 buah tissue holder</v>
      </c>
      <c r="D802" s="329" t="s">
        <v>44</v>
      </c>
      <c r="E802" s="367">
        <f>VLOOKUP(C802,Sanitair!$D$3:$I$432,6,FALSE)</f>
        <v>184700</v>
      </c>
      <c r="F802" s="154"/>
      <c r="H802" s="159"/>
      <c r="I802" s="376"/>
    </row>
    <row r="803" spans="2:9">
      <c r="B803" s="418" t="str">
        <f>Sanitair!C415</f>
        <v>3.18.6.9</v>
      </c>
      <c r="C803" s="372" t="str">
        <f>Sanitair!D415</f>
        <v>Pemasangan 1 buah Shower Set</v>
      </c>
      <c r="D803" s="329" t="s">
        <v>44</v>
      </c>
      <c r="E803" s="367">
        <f>VLOOKUP(C803,Sanitair!$D$3:$I$432,6,FALSE)</f>
        <v>75600</v>
      </c>
      <c r="F803" s="154"/>
      <c r="H803" s="159"/>
      <c r="I803" s="376"/>
    </row>
    <row r="804" spans="2:9" ht="26.1" customHeight="1">
      <c r="B804" s="411">
        <f>Lansekap!C2</f>
        <v>4</v>
      </c>
      <c r="C804" s="409" t="str">
        <f>Lansekap!D2</f>
        <v xml:space="preserve">PEKERJAAN LANSEKAP </v>
      </c>
      <c r="D804" s="407"/>
      <c r="E804" s="407"/>
      <c r="F804" s="408"/>
    </row>
    <row r="805" spans="2:9">
      <c r="B805" s="416" t="str">
        <f>Lansekap!C3</f>
        <v xml:space="preserve">4.1 </v>
      </c>
      <c r="C805" s="383" t="str">
        <f>Lansekap!D3</f>
        <v xml:space="preserve">Pekerjaan Penanaman Taman </v>
      </c>
      <c r="D805" s="377"/>
      <c r="E805" s="381"/>
      <c r="F805" s="384"/>
      <c r="H805" s="159"/>
      <c r="I805" s="376"/>
    </row>
    <row r="806" spans="2:9">
      <c r="B806" s="622" t="str">
        <f>Lansekap!C4</f>
        <v>4.1.1</v>
      </c>
      <c r="C806" s="623" t="str">
        <f>Lansekap!D4</f>
        <v xml:space="preserve">HSD Tanam </v>
      </c>
      <c r="D806" s="634"/>
      <c r="E806" s="724"/>
      <c r="F806" s="385"/>
      <c r="H806" s="607"/>
      <c r="I806" s="376"/>
    </row>
    <row r="807" spans="2:9">
      <c r="B807" s="418" t="s">
        <v>5955</v>
      </c>
      <c r="C807" s="372" t="str">
        <f>Lansekap!D5</f>
        <v>Harga Satuan Dasar Tanaman Pohon Kecil dari Nursery ke lokasi pekerjaan dengan ukuran Polybag 25 L</v>
      </c>
      <c r="D807" s="329" t="s">
        <v>44</v>
      </c>
      <c r="E807" s="367">
        <f>VLOOKUP(C807,Lansekap!$D$2:$K$162,8,FALSE)</f>
        <v>80600</v>
      </c>
      <c r="F807" s="154"/>
      <c r="H807" s="159"/>
      <c r="I807" s="376"/>
    </row>
    <row r="808" spans="2:9">
      <c r="B808" s="418" t="s">
        <v>6010</v>
      </c>
      <c r="C808" s="372" t="str">
        <f>Lansekap!D37</f>
        <v>Harga Satuan Dasar Tanaman Pohon Sedang dari Nursery ke Lokasi Pekerjaan dengan Ukuran Polybag 50 L</v>
      </c>
      <c r="D808" s="329" t="s">
        <v>44</v>
      </c>
      <c r="E808" s="367">
        <f>VLOOKUP(C808,Lansekap!$D$2:$K$162,8,FALSE)</f>
        <v>1528900</v>
      </c>
      <c r="F808" s="154"/>
      <c r="H808" s="159"/>
      <c r="I808" s="376"/>
    </row>
    <row r="809" spans="2:9">
      <c r="B809" s="418" t="s">
        <v>6011</v>
      </c>
      <c r="C809" s="372" t="str">
        <f>Lansekap!D69</f>
        <v>Harga Satuan Dasar Tanaman Pohon besar dari Nursery ke Lokasi Pekerjaan dengan Ukuran Polybag 100 L</v>
      </c>
      <c r="D809" s="329" t="s">
        <v>44</v>
      </c>
      <c r="E809" s="367">
        <f>VLOOKUP(C809,Lansekap!$D$2:$K$162,8,FALSE)</f>
        <v>13017600</v>
      </c>
      <c r="F809" s="154"/>
      <c r="H809" s="159"/>
      <c r="I809" s="376"/>
    </row>
    <row r="810" spans="2:9">
      <c r="B810" s="418" t="s">
        <v>6282</v>
      </c>
      <c r="C810" s="372" t="str">
        <f>Lansekap!D100</f>
        <v>Harga Satuan Dasar Tanaman Pohon Besar dengan Crane di Lokasi Pekerjaan dengan Ukuran Polybag 100 L</v>
      </c>
      <c r="D810" s="329" t="s">
        <v>44</v>
      </c>
      <c r="E810" s="367">
        <f>VLOOKUP(C810,Lansekap!$D$2:$K$162,8,FALSE)</f>
        <v>159700</v>
      </c>
      <c r="F810" s="154"/>
      <c r="H810" s="159"/>
      <c r="I810" s="376"/>
    </row>
    <row r="811" spans="2:9">
      <c r="B811" s="418" t="s">
        <v>6305</v>
      </c>
      <c r="C811" s="372" t="str">
        <f>Lansekap!D127</f>
        <v>Harga Satuan Dasar Sewa Water Truck untuk Penyiraman per hari</v>
      </c>
      <c r="D811" s="329" t="s">
        <v>44</v>
      </c>
      <c r="E811" s="367">
        <f>VLOOKUP(C811,Lansekap!$D$2:$K$162,8,FALSE)</f>
        <v>1315500</v>
      </c>
      <c r="F811" s="154"/>
      <c r="H811" s="159"/>
      <c r="I811" s="376"/>
    </row>
    <row r="812" spans="2:9" s="53" customFormat="1">
      <c r="B812" s="635" t="str">
        <f>Lansekap!C163</f>
        <v>4.1.2</v>
      </c>
      <c r="C812" s="636" t="str">
        <f>Lansekap!D163</f>
        <v>Penanaman Pohon</v>
      </c>
      <c r="D812" s="637"/>
      <c r="E812" s="638"/>
      <c r="F812" s="639"/>
      <c r="H812" s="640"/>
      <c r="I812" s="641"/>
    </row>
    <row r="813" spans="2:9">
      <c r="B813" s="418" t="s">
        <v>6353</v>
      </c>
      <c r="C813" s="372" t="str">
        <f>Lansekap!D164</f>
        <v>Penanaman 1 buah pohon kecil Aggur Terompet (Tecoma stans) diameter 1-2 cm, tinggi 1-2 meter, polybag 15 L</v>
      </c>
      <c r="D813" s="329" t="s">
        <v>44</v>
      </c>
      <c r="E813" s="367">
        <f>VLOOKUP(C813,Lansekap!$D$163:$I$1783,6,FALSE)</f>
        <v>51400</v>
      </c>
      <c r="F813" s="154"/>
      <c r="H813" s="159"/>
      <c r="I813" s="376"/>
    </row>
    <row r="814" spans="2:9">
      <c r="B814" s="418" t="s">
        <v>6367</v>
      </c>
      <c r="C814" s="372" t="str">
        <f>Lansekap!D187</f>
        <v>Penaman 1 buah pohon kecil pucuk merah diameter 2-3 cm, tinggi 1-2 meter polibag 25 L</v>
      </c>
      <c r="D814" s="329" t="s">
        <v>44</v>
      </c>
      <c r="E814" s="367">
        <f>VLOOKUP(C814,Lansekap!$D$163:$I$1783,6,FALSE)</f>
        <v>92100</v>
      </c>
      <c r="F814" s="154"/>
      <c r="H814" s="159"/>
      <c r="I814" s="376"/>
    </row>
    <row r="815" spans="2:9">
      <c r="B815" s="418" t="s">
        <v>6371</v>
      </c>
      <c r="C815" s="372" t="str">
        <f>Lansekap!D210</f>
        <v>Penaman 1 buah pohon sedang Ketapang Kencana diameter 3-5 cm, tinggi 3-6 meter polibag 50 L</v>
      </c>
      <c r="D815" s="329" t="s">
        <v>44</v>
      </c>
      <c r="E815" s="367">
        <f>VLOOKUP(C815,Lansekap!$D$163:$I$1783,6,FALSE)</f>
        <v>223100</v>
      </c>
      <c r="F815" s="154"/>
      <c r="H815" s="159"/>
      <c r="I815" s="376"/>
    </row>
    <row r="816" spans="2:9">
      <c r="B816" s="418" t="s">
        <v>6374</v>
      </c>
      <c r="C816" s="372" t="str">
        <f>Lansekap!D235</f>
        <v>Penaman 1 buah pohon Sedang Tabebuya diameter 5-7 cm, tinggi 3-6 meter polibag 75 L</v>
      </c>
      <c r="D816" s="329" t="s">
        <v>44</v>
      </c>
      <c r="E816" s="367">
        <f>VLOOKUP(C816,Lansekap!$D$163:$I$1783,6,FALSE)</f>
        <v>585400</v>
      </c>
      <c r="F816" s="154"/>
      <c r="H816" s="159"/>
      <c r="I816" s="376"/>
    </row>
    <row r="817" spans="2:9">
      <c r="B817" s="418" t="s">
        <v>6379</v>
      </c>
      <c r="C817" s="372" t="str">
        <f>Lansekap!D259</f>
        <v>Penaman 1 buah pohon Besar Kamboja diameter 7-15 cm, tinggi 6 meter polibag 100 L</v>
      </c>
      <c r="D817" s="329" t="s">
        <v>44</v>
      </c>
      <c r="E817" s="367">
        <f>VLOOKUP(C817,Lansekap!$D$163:$I$1783,6,FALSE)</f>
        <v>1760900</v>
      </c>
      <c r="F817" s="154"/>
      <c r="H817" s="159"/>
      <c r="I817" s="376"/>
    </row>
    <row r="818" spans="2:9">
      <c r="B818" s="418" t="s">
        <v>6380</v>
      </c>
      <c r="C818" s="372" t="str">
        <f>Lansekap!D285</f>
        <v>Penaman 1 buah pohon Besar beringin diameter 15-20 cm, tinggi 6 meter polibag 150 L</v>
      </c>
      <c r="D818" s="329" t="s">
        <v>44</v>
      </c>
      <c r="E818" s="367">
        <f>VLOOKUP(C818,Lansekap!$D$163:$I$1783,6,FALSE)</f>
        <v>4990500</v>
      </c>
      <c r="F818" s="154"/>
      <c r="H818" s="159"/>
      <c r="I818" s="376"/>
    </row>
    <row r="819" spans="2:9">
      <c r="B819" s="418" t="s">
        <v>6383</v>
      </c>
      <c r="C819" s="372" t="str">
        <f>Lansekap!D310</f>
        <v>Penaman 1 buah pohon Besar Pulai diameter 20-25 cm, tinggi 6 meter polibag 200 L</v>
      </c>
      <c r="D819" s="329" t="s">
        <v>44</v>
      </c>
      <c r="E819" s="367">
        <f>VLOOKUP(C819,Lansekap!$D$163:$I$1783,6,FALSE)</f>
        <v>8460200</v>
      </c>
      <c r="F819" s="154"/>
      <c r="H819" s="159"/>
      <c r="I819" s="376"/>
    </row>
    <row r="820" spans="2:9">
      <c r="B820" s="418" t="s">
        <v>6386</v>
      </c>
      <c r="C820" s="372" t="str">
        <f>Lansekap!D335</f>
        <v>Penaman 1 buah pohon BesarTrembesi diameter 25-30 cm, tinggi 6 meter polibag 250 L</v>
      </c>
      <c r="D820" s="329" t="s">
        <v>44</v>
      </c>
      <c r="E820" s="367">
        <f>VLOOKUP(C820,Lansekap!$D$163:$I$1783,6,FALSE)</f>
        <v>3528800</v>
      </c>
      <c r="F820" s="154"/>
      <c r="H820" s="159"/>
      <c r="I820" s="376"/>
    </row>
    <row r="821" spans="2:9" s="53" customFormat="1">
      <c r="B821" s="635" t="s">
        <v>6389</v>
      </c>
      <c r="C821" s="636" t="str">
        <f>Lansekap!D360</f>
        <v>Penanaman Palem</v>
      </c>
      <c r="D821" s="637"/>
      <c r="E821" s="638">
        <f>VLOOKUP(C821,Lansekap!$D$163:$I$1783,6,FALSE)</f>
        <v>0</v>
      </c>
      <c r="F821" s="639"/>
      <c r="H821" s="640"/>
      <c r="I821" s="641"/>
    </row>
    <row r="822" spans="2:9">
      <c r="B822" s="418" t="s">
        <v>6391</v>
      </c>
      <c r="C822" s="372" t="str">
        <f>Lansekap!D361</f>
        <v>Penaman 1 buah Palem Kecil Palem Wregu diameter s.d 5 cm, tinggi maksimal  1,5 meter polibag 50 L</v>
      </c>
      <c r="D822" s="329" t="s">
        <v>44</v>
      </c>
      <c r="E822" s="367">
        <f>VLOOKUP(C822,Lansekap!$D$163:$I$1783,6,FALSE)</f>
        <v>68600</v>
      </c>
      <c r="F822" s="154"/>
      <c r="H822" s="159"/>
      <c r="I822" s="376"/>
    </row>
    <row r="823" spans="2:9">
      <c r="B823" s="418" t="s">
        <v>6394</v>
      </c>
      <c r="C823" s="372" t="str">
        <f>Lansekap!D385</f>
        <v>Penaman 1 buah Palem Kecil Palem Kuning diameter 5- 15 cm, tinggi maksimum  1,5 meter polibag 75 L</v>
      </c>
      <c r="D823" s="329" t="s">
        <v>44</v>
      </c>
      <c r="E823" s="367">
        <f>VLOOKUP(C823,Lansekap!$D$163:$I$1783,6,FALSE)</f>
        <v>141800</v>
      </c>
      <c r="F823" s="154"/>
      <c r="H823" s="159"/>
      <c r="I823" s="376"/>
    </row>
    <row r="824" spans="2:9">
      <c r="B824" s="418" t="s">
        <v>6397</v>
      </c>
      <c r="C824" s="372" t="str">
        <f>Lansekap!D410</f>
        <v>Penanaman 1 buah Palem Besar Ekor Tupai diameter 15 cm, tiggi diatas 1,5 meter polybag 100 L</v>
      </c>
      <c r="D824" s="329" t="s">
        <v>44</v>
      </c>
      <c r="E824" s="367">
        <f>VLOOKUP(C824,Lansekap!$D$163:$I$1783,6,FALSE)</f>
        <v>1391300</v>
      </c>
      <c r="F824" s="154"/>
      <c r="H824" s="159"/>
      <c r="I824" s="376"/>
    </row>
    <row r="825" spans="2:9">
      <c r="B825" s="418" t="s">
        <v>6400</v>
      </c>
      <c r="C825" s="372" t="str">
        <f>Lansekap!D435</f>
        <v>Penanaman 1 buah Palem Besar Kelapa diamter 15-20 cm, tinggi diatas 1,5 meterPolybag 150 L</v>
      </c>
      <c r="D825" s="329" t="s">
        <v>44</v>
      </c>
      <c r="E825" s="367">
        <f>VLOOKUP(C825,Lansekap!$D$163:$I$1783,6,FALSE)</f>
        <v>2153900</v>
      </c>
      <c r="F825" s="154"/>
      <c r="H825" s="159"/>
      <c r="I825" s="376"/>
    </row>
    <row r="826" spans="2:9">
      <c r="B826" s="418" t="s">
        <v>6403</v>
      </c>
      <c r="C826" s="372" t="str">
        <f>Lansekap!D460</f>
        <v>Penanaman 1 buah Palem Besar Palem Botol diamter 20-25 cm, tinggi diatas 1,5 meter Polybag 200 L</v>
      </c>
      <c r="D826" s="329" t="s">
        <v>44</v>
      </c>
      <c r="E826" s="367">
        <f>VLOOKUP(C826,Lansekap!$D$163:$I$1783,6,FALSE)</f>
        <v>2766100</v>
      </c>
      <c r="F826" s="154"/>
      <c r="H826" s="159"/>
      <c r="I826" s="376"/>
    </row>
    <row r="827" spans="2:9">
      <c r="B827" s="418" t="s">
        <v>6406</v>
      </c>
      <c r="C827" s="372" t="str">
        <f>Lansekap!D485</f>
        <v>Penanaman 1 buah Palem Besar Palem Sadeng diamter 25-30 cm, tinggi diatas 1,5 meter Polybag 250 L</v>
      </c>
      <c r="D827" s="329" t="s">
        <v>44</v>
      </c>
      <c r="E827" s="367">
        <f>VLOOKUP(C827,Lansekap!$D$163:$I$1783,6,FALSE)</f>
        <v>3367100</v>
      </c>
      <c r="F827" s="154"/>
      <c r="H827" s="159"/>
      <c r="I827" s="376"/>
    </row>
    <row r="828" spans="2:9" s="53" customFormat="1">
      <c r="B828" s="635" t="s">
        <v>6409</v>
      </c>
      <c r="C828" s="636" t="str">
        <f>Lansekap!D510</f>
        <v xml:space="preserve">Penanama Semak </v>
      </c>
      <c r="D828" s="637"/>
      <c r="E828" s="638">
        <f>VLOOKUP(C828,Lansekap!$D$163:$I$1783,6,FALSE)</f>
        <v>0</v>
      </c>
      <c r="F828" s="639"/>
      <c r="H828" s="640"/>
      <c r="I828" s="641"/>
    </row>
    <row r="829" spans="2:9">
      <c r="B829" s="418" t="s">
        <v>3540</v>
      </c>
      <c r="C829" s="372" t="str">
        <f>Lansekap!D511</f>
        <v xml:space="preserve">Penanaman 1 m2 Semak, Pacing (costus sp.), 25 buah/m2, Polybag 5 L </v>
      </c>
      <c r="D829" s="329" t="s">
        <v>63</v>
      </c>
      <c r="E829" s="367">
        <f>VLOOKUP(C829,Lansekap!$D$163:$I$1783,6,FALSE)</f>
        <v>63800</v>
      </c>
      <c r="F829" s="154"/>
      <c r="H829" s="159"/>
      <c r="I829" s="376"/>
    </row>
    <row r="830" spans="2:9">
      <c r="B830" s="418" t="s">
        <v>6415</v>
      </c>
      <c r="C830" s="372" t="str">
        <f>Lansekap!D531</f>
        <v xml:space="preserve">Penanaman 1 m2 Semak, Capit Udang, 16 buah/m2, Polybag 11 L </v>
      </c>
      <c r="D830" s="329" t="s">
        <v>63</v>
      </c>
      <c r="E830" s="367">
        <f>VLOOKUP(C830,Lansekap!$D$163:$I$1783,6,FALSE)</f>
        <v>50200</v>
      </c>
      <c r="F830" s="154"/>
      <c r="H830" s="159"/>
      <c r="I830" s="376"/>
    </row>
    <row r="831" spans="2:9">
      <c r="B831" s="418" t="s">
        <v>6620</v>
      </c>
      <c r="C831" s="372" t="str">
        <f>Lansekap!D551</f>
        <v xml:space="preserve">Penanaman 1 m2 Semak, Bunga  Kertas, 9 buah/m2, Polybag 20 L </v>
      </c>
      <c r="D831" s="329" t="s">
        <v>63</v>
      </c>
      <c r="E831" s="367">
        <f>VLOOKUP(C831,Lansekap!$D$163:$I$1783,6,FALSE)</f>
        <v>36000</v>
      </c>
      <c r="F831" s="154"/>
      <c r="H831" s="159"/>
      <c r="I831" s="376"/>
    </row>
    <row r="832" spans="2:9" s="53" customFormat="1">
      <c r="B832" s="635" t="s">
        <v>6420</v>
      </c>
      <c r="C832" s="636" t="str">
        <f>Lansekap!D571</f>
        <v>Penanaman Penutup Tanah (Ground Cover)</v>
      </c>
      <c r="D832" s="637"/>
      <c r="E832" s="367">
        <f>VLOOKUP(C832,Lansekap!$D$163:$I$1783,6,FALSE)</f>
        <v>0</v>
      </c>
      <c r="F832" s="639"/>
      <c r="H832" s="640"/>
      <c r="I832" s="641"/>
    </row>
    <row r="833" spans="2:9">
      <c r="B833" s="418" t="s">
        <v>6422</v>
      </c>
      <c r="C833" s="372" t="str">
        <f>Lansekap!D572</f>
        <v>Penanaman 1 m2 Penutup tanah Kacang Hias 25 buah/m2, Polybag 0,5 L</v>
      </c>
      <c r="D833" s="329" t="s">
        <v>63</v>
      </c>
      <c r="E833" s="367">
        <f>VLOOKUP(C833,Lansekap!$D$163:$I$1783,6,FALSE)</f>
        <v>77700</v>
      </c>
      <c r="F833" s="154"/>
      <c r="H833" s="159"/>
      <c r="I833" s="376"/>
    </row>
    <row r="834" spans="2:9" s="53" customFormat="1">
      <c r="B834" s="635" t="s">
        <v>6425</v>
      </c>
      <c r="C834" s="636" t="str">
        <f>Lansekap!D592</f>
        <v xml:space="preserve">Penanaman Rumput </v>
      </c>
      <c r="D834" s="637"/>
      <c r="E834" s="367">
        <f>VLOOKUP(C834,Lansekap!$D$163:$I$1783,6,FALSE)</f>
        <v>0</v>
      </c>
      <c r="F834" s="639"/>
      <c r="H834" s="640"/>
      <c r="I834" s="641"/>
    </row>
    <row r="835" spans="2:9">
      <c r="B835" s="418" t="s">
        <v>6427</v>
      </c>
      <c r="C835" s="372" t="str">
        <f>Lansekap!D593</f>
        <v xml:space="preserve">Penanaman 1 m2 rumput </v>
      </c>
      <c r="D835" s="329" t="s">
        <v>63</v>
      </c>
      <c r="E835" s="367">
        <f>VLOOKUP(C835,Lansekap!$D$163:$I$1783,6,FALSE)</f>
        <v>27600</v>
      </c>
      <c r="F835" s="154"/>
      <c r="H835" s="159"/>
      <c r="I835" s="376"/>
    </row>
    <row r="836" spans="2:9" s="53" customFormat="1">
      <c r="B836" s="635" t="s">
        <v>6430</v>
      </c>
      <c r="C836" s="636" t="str">
        <f>Lansekap!D612</f>
        <v xml:space="preserve">Penanaman pada Lahan Miring/Kelerengan </v>
      </c>
      <c r="D836" s="637"/>
      <c r="E836" s="638">
        <f>VLOOKUP(C836,Lansekap!$D$163:$I$1783,6,FALSE)</f>
        <v>0</v>
      </c>
      <c r="F836" s="639"/>
      <c r="H836" s="640"/>
      <c r="I836" s="641"/>
    </row>
    <row r="837" spans="2:9">
      <c r="B837" s="418" t="s">
        <v>6432</v>
      </c>
      <c r="C837" s="372" t="str">
        <f>Lansekap!D613</f>
        <v>Penanaman pada Lereng Tanah 1:2 (13-26,6° ), Metode Hydroseeding per m2 permukaan lereng</v>
      </c>
      <c r="D837" s="329" t="s">
        <v>63</v>
      </c>
      <c r="E837" s="367">
        <f>VLOOKUP(C837,Lansekap!$D$163:$I$1783,6,FALSE)</f>
        <v>137800</v>
      </c>
      <c r="F837" s="154"/>
      <c r="H837" s="159"/>
      <c r="I837" s="376"/>
    </row>
    <row r="838" spans="2:9">
      <c r="B838" s="418" t="s">
        <v>6440</v>
      </c>
      <c r="C838" s="372" t="str">
        <f>Lansekap!D637</f>
        <v xml:space="preserve">Penanama pada Lereng Tanah 1:2 (13-26,6° ), Metode Taplok Per m2 Permukaan lereng </v>
      </c>
      <c r="D838" s="329" t="s">
        <v>63</v>
      </c>
      <c r="E838" s="367">
        <f>VLOOKUP(C838,Lansekap!$D$163:$I$1783,6,FALSE)</f>
        <v>150300</v>
      </c>
      <c r="F838" s="154"/>
      <c r="H838" s="159"/>
      <c r="I838" s="376"/>
    </row>
    <row r="839" spans="2:9">
      <c r="B839" s="418" t="s">
        <v>6443</v>
      </c>
      <c r="C839" s="372" t="str">
        <f>Lansekap!D660</f>
        <v xml:space="preserve">Penanama pada Lereng Tanah 1:1 (26-45° ), Metode Hydroseeding per m2 Permukaan lereng </v>
      </c>
      <c r="D839" s="329" t="s">
        <v>63</v>
      </c>
      <c r="E839" s="367">
        <f>VLOOKUP(C839,Lansekap!$D$163:$I$1783,6,FALSE)</f>
        <v>179300</v>
      </c>
      <c r="F839" s="154"/>
      <c r="H839" s="159"/>
      <c r="I839" s="376"/>
    </row>
    <row r="840" spans="2:9">
      <c r="B840" s="418" t="s">
        <v>6448</v>
      </c>
      <c r="C840" s="372" t="str">
        <f>Lansekap!D683</f>
        <v xml:space="preserve">Penanama pada Lereng Tanah 1:1 (26,5-45° ), Metode Taplok Per m2 Permukaan lereng </v>
      </c>
      <c r="D840" s="329" t="s">
        <v>63</v>
      </c>
      <c r="E840" s="367">
        <f>VLOOKUP(C840,Lansekap!$D$163:$I$1783,6,FALSE)</f>
        <v>190100</v>
      </c>
      <c r="F840" s="154"/>
      <c r="H840" s="159"/>
      <c r="I840" s="376"/>
    </row>
    <row r="841" spans="2:9">
      <c r="B841" s="418" t="s">
        <v>6446</v>
      </c>
      <c r="C841" s="372" t="str">
        <f>Lansekap!D705</f>
        <v xml:space="preserve">Penanama pada Lereng Tanah dan atau kombinasi tanah dan batuan 1:0,5  (45-63° ), Metode Hydroseeding per m2 Permukaan lereng </v>
      </c>
      <c r="D841" s="329" t="s">
        <v>63</v>
      </c>
      <c r="E841" s="367">
        <f>VLOOKUP(C841,Lansekap!$D$163:$I$1783,6,FALSE)</f>
        <v>221100</v>
      </c>
      <c r="F841" s="154"/>
      <c r="H841" s="159"/>
      <c r="I841" s="376"/>
    </row>
    <row r="842" spans="2:9">
      <c r="B842" s="418" t="s">
        <v>6451</v>
      </c>
      <c r="C842" s="372" t="str">
        <f>Lansekap!D728</f>
        <v>Penanama pada Lereng Tanah dan atau kombinasi tanah dan batuan 1:0,5  (45-63° ), Metode Taplok per m2 permukaan lereng</v>
      </c>
      <c r="D842" s="329" t="s">
        <v>63</v>
      </c>
      <c r="E842" s="367">
        <f>VLOOKUP(C842,Lansekap!$D$163:$I$1783,6,FALSE)</f>
        <v>271700</v>
      </c>
      <c r="F842" s="154"/>
      <c r="H842" s="159"/>
      <c r="I842" s="376"/>
    </row>
    <row r="843" spans="2:9">
      <c r="B843" s="418" t="s">
        <v>6453</v>
      </c>
      <c r="C843" s="372" t="str">
        <f>Lansekap!D750</f>
        <v>Penanama pada Lereng Tanah  1:2  (13-26,5° ), Metode Hydroseeding per m2 Permukaan lereng (mengguakan jenis biji legume crop cover/LCC)</v>
      </c>
      <c r="D843" s="329" t="s">
        <v>63</v>
      </c>
      <c r="E843" s="367">
        <f>VLOOKUP(C843,Lansekap!$D$163:$I$1783,6,FALSE)</f>
        <v>217100</v>
      </c>
      <c r="F843" s="154"/>
      <c r="H843" s="159"/>
      <c r="I843" s="376"/>
    </row>
    <row r="844" spans="2:9" ht="27.6">
      <c r="B844" s="418" t="s">
        <v>6621</v>
      </c>
      <c r="C844" s="372" t="str">
        <f>Lansekap!D773</f>
        <v>Penanama pada Lereng Tanah dan atau kombinasi tanah dan batuan 1:2  (13-26,5° ), Metode Taplok per m2 permukaan lereng (Menggunakan Biji Lagume Crop Cover / LCC)</v>
      </c>
      <c r="D844" s="329" t="s">
        <v>63</v>
      </c>
      <c r="E844" s="367">
        <f>VLOOKUP(C844,Lansekap!$D$163:$I$1783,6,FALSE)</f>
        <v>152200</v>
      </c>
      <c r="F844" s="154"/>
      <c r="H844" s="159"/>
      <c r="I844" s="376"/>
    </row>
    <row r="845" spans="2:9">
      <c r="B845" s="418" t="s">
        <v>6457</v>
      </c>
      <c r="C845" s="372" t="str">
        <f>Lansekap!D795</f>
        <v>Penanama pada Lereng Tanah  1:1  (26,5-45° ), Metode Hydroseeding per m2 Permukaan lereng (mengguakan jenis biji legume crop cover/LCC)</v>
      </c>
      <c r="D845" s="329" t="s">
        <v>63</v>
      </c>
      <c r="E845" s="367">
        <f>VLOOKUP(C845,Lansekap!$D$163:$I$1783,6,FALSE)</f>
        <v>181200</v>
      </c>
      <c r="F845" s="154"/>
      <c r="H845" s="159"/>
      <c r="I845" s="376"/>
    </row>
    <row r="846" spans="2:9" ht="27.6">
      <c r="B846" s="418" t="s">
        <v>6460</v>
      </c>
      <c r="C846" s="372" t="str">
        <f>Lansekap!D818</f>
        <v>Penanama pada Lereng Tanah dan atau kombinasi tanah dan batuan 1:1  (26,5-45° ), Metode Taplok per m2 permukaan lereng (Menggunakan Biji Lagume Crop Cover / LCC)</v>
      </c>
      <c r="D846" s="329" t="s">
        <v>63</v>
      </c>
      <c r="E846" s="367">
        <f>VLOOKUP(C846,Lansekap!$D$163:$I$1783,6,FALSE)</f>
        <v>192000</v>
      </c>
      <c r="F846" s="154"/>
      <c r="H846" s="159"/>
      <c r="I846" s="376"/>
    </row>
    <row r="847" spans="2:9" ht="27.6">
      <c r="B847" s="418" t="s">
        <v>6461</v>
      </c>
      <c r="C847" s="372" t="str">
        <f>Lansekap!D840</f>
        <v>Penanama pada Lereng Tanah dan atau Kombinasi tanah dan batuan   1:0,5  (45-63° ), Metode Hydroseeding per m2 Permukaan lereng (mengguakan jenis biji legume crop cover/LCC)</v>
      </c>
      <c r="D847" s="329" t="s">
        <v>63</v>
      </c>
      <c r="E847" s="367">
        <f>VLOOKUP(C847,Lansekap!$D$163:$I$1783,6,FALSE)</f>
        <v>223000</v>
      </c>
      <c r="F847" s="154"/>
      <c r="H847" s="159"/>
      <c r="I847" s="376"/>
    </row>
    <row r="848" spans="2:9" ht="27.6">
      <c r="B848" s="418" t="s">
        <v>6463</v>
      </c>
      <c r="C848" s="372" t="str">
        <f>Lansekap!D863</f>
        <v>Penanama pada Lereng Tanah dan atau kombinasi tanah dan batuan 1:0,5  (45-63° ), Metode Taplok per m2 permukaan lereng (Menggunakan Biji Lagume Crop Cover / LCC)</v>
      </c>
      <c r="D848" s="329" t="s">
        <v>63</v>
      </c>
      <c r="E848" s="367">
        <f>VLOOKUP(C848,Lansekap!$D$163:$I$1783,6,FALSE)</f>
        <v>273600</v>
      </c>
      <c r="F848" s="154"/>
      <c r="H848" s="159"/>
      <c r="I848" s="376"/>
    </row>
    <row r="849" spans="2:9" s="53" customFormat="1">
      <c r="B849" s="635" t="s">
        <v>6465</v>
      </c>
      <c r="C849" s="636" t="str">
        <f>Lansekap!D885</f>
        <v xml:space="preserve">Pengolaha Tanah berPH tidak Subur </v>
      </c>
      <c r="D849" s="637"/>
      <c r="E849" s="367">
        <f>VLOOKUP(C849,Lansekap!$D$163:$I$1783,6,FALSE)</f>
        <v>0</v>
      </c>
      <c r="F849" s="639"/>
      <c r="H849" s="640"/>
      <c r="I849" s="641"/>
    </row>
    <row r="850" spans="2:9">
      <c r="B850" s="418" t="s">
        <v>6467</v>
      </c>
      <c r="C850" s="372" t="str">
        <f>Lansekap!D886</f>
        <v>Pengolahan Tanah berPH 4,50-5,50 dan bertekstur Pasir 60,01%-100,00% atau tanah sandy per m3</v>
      </c>
      <c r="D850" s="329" t="s">
        <v>42</v>
      </c>
      <c r="E850" s="367">
        <f>VLOOKUP(C850,Lansekap!$D$163:$I$1783,6,FALSE)</f>
        <v>76700</v>
      </c>
      <c r="F850" s="154"/>
      <c r="H850" s="159"/>
      <c r="I850" s="376"/>
    </row>
    <row r="851" spans="2:9">
      <c r="B851" s="418" t="s">
        <v>6471</v>
      </c>
      <c r="C851" s="372" t="str">
        <f>Lansekap!D903</f>
        <v>Pengolahan Tanah berPH 4,50-5,50 dan bertekstur Pasir 40,01%-60,00% atau tanah sandy loam per m3</v>
      </c>
      <c r="D851" s="329" t="s">
        <v>42</v>
      </c>
      <c r="E851" s="367">
        <f>VLOOKUP(C851,Lansekap!$D$163:$I$1783,6,FALSE)</f>
        <v>76600</v>
      </c>
      <c r="F851" s="154"/>
      <c r="H851" s="159"/>
      <c r="I851" s="376"/>
    </row>
    <row r="852" spans="2:9">
      <c r="B852" s="418" t="s">
        <v>6473</v>
      </c>
      <c r="C852" s="372" t="str">
        <f>Lansekap!D920</f>
        <v>Pengolahan Tanah berPH 4,50-5,50 dan bertekstur Pasir 60,01%-100,00% atau tanah sandy loam to Clay Loam per m3</v>
      </c>
      <c r="D852" s="329" t="s">
        <v>42</v>
      </c>
      <c r="E852" s="367">
        <f>VLOOKUP(C852,Lansekap!$D$163:$I$1783,6,FALSE)</f>
        <v>94900</v>
      </c>
      <c r="F852" s="154"/>
      <c r="H852" s="159"/>
      <c r="I852" s="376"/>
    </row>
    <row r="853" spans="2:9">
      <c r="B853" s="418" t="s">
        <v>6475</v>
      </c>
      <c r="C853" s="372" t="str">
        <f>Lansekap!D938</f>
        <v>Pengolahan Tanah berPH 3,50-4,49 dan bertekstur liat 60,01%-100,00% atau tanah sandy per m3</v>
      </c>
      <c r="D853" s="329" t="s">
        <v>42</v>
      </c>
      <c r="E853" s="367">
        <f>VLOOKUP(C853,Lansekap!$D$163:$I$1783,6,FALSE)</f>
        <v>77400</v>
      </c>
      <c r="F853" s="154"/>
      <c r="H853" s="159"/>
      <c r="I853" s="376"/>
    </row>
    <row r="854" spans="2:9">
      <c r="B854" s="418" t="s">
        <v>6477</v>
      </c>
      <c r="C854" s="372" t="str">
        <f>Lansekap!D955</f>
        <v>Pengolahan Tanah berPH 3,50-4,49 dan bertekstur liat 40,01%-60,00% atau tanah sandy per m3</v>
      </c>
      <c r="D854" s="329" t="s">
        <v>42</v>
      </c>
      <c r="E854" s="367">
        <f>VLOOKUP(C854,Lansekap!$D$163:$I$1783,6,FALSE)</f>
        <v>77600</v>
      </c>
      <c r="F854" s="154"/>
      <c r="H854" s="159"/>
      <c r="I854" s="376"/>
    </row>
    <row r="855" spans="2:9">
      <c r="B855" s="418" t="s">
        <v>6479</v>
      </c>
      <c r="C855" s="372" t="str">
        <f>Lansekap!D973</f>
        <v>Pengolahan Tanah berPH 3,50-4,49 dan bertekstur liat 60,01%-10,00% atau tanah loam to clay per m3</v>
      </c>
      <c r="D855" s="329" t="s">
        <v>42</v>
      </c>
      <c r="E855" s="367">
        <f>VLOOKUP(C855,Lansekap!$D$163:$I$1783,6,FALSE)</f>
        <v>120300</v>
      </c>
      <c r="F855" s="154"/>
      <c r="H855" s="159"/>
      <c r="I855" s="376"/>
    </row>
    <row r="856" spans="2:9">
      <c r="B856" s="418" t="s">
        <v>6481</v>
      </c>
      <c r="C856" s="372" t="str">
        <f>Lansekap!D991</f>
        <v>Pengolahan Tanah berPH &gt; 7,5 per m3</v>
      </c>
      <c r="D856" s="329" t="s">
        <v>42</v>
      </c>
      <c r="E856" s="367">
        <f>VLOOKUP(C856,Lansekap!$D$163:$I$1783,6,FALSE)</f>
        <v>77100</v>
      </c>
      <c r="F856" s="154"/>
      <c r="H856" s="159"/>
      <c r="I856" s="376"/>
    </row>
    <row r="857" spans="2:9">
      <c r="B857" s="418" t="s">
        <v>6485</v>
      </c>
      <c r="C857" s="372" t="str">
        <f>Lansekap!D1008</f>
        <v>Pengolahan Tanah berPH &gt; 7,5 dan bertekstur Pasir 60,01%-100,00% atau tanah sandy  per m3</v>
      </c>
      <c r="D857" s="329" t="s">
        <v>42</v>
      </c>
      <c r="E857" s="367">
        <f>VLOOKUP(C857,Lansekap!$D$163:$I$1783,6,FALSE)</f>
        <v>77600</v>
      </c>
      <c r="F857" s="154"/>
      <c r="H857" s="159"/>
      <c r="I857" s="376"/>
    </row>
    <row r="858" spans="2:9">
      <c r="B858" s="418" t="s">
        <v>6487</v>
      </c>
      <c r="C858" s="372" t="str">
        <f>Lansekap!D1026</f>
        <v>Pengolahan Tanah berPH &gt; 7,5 dan bertekstur Pasir 40,01%-60,00% atau tanah sandy  per m3</v>
      </c>
      <c r="D858" s="329" t="s">
        <v>42</v>
      </c>
      <c r="E858" s="367">
        <f>VLOOKUP(C858,Lansekap!$D$163:$I$1783,6,FALSE)</f>
        <v>77100</v>
      </c>
      <c r="F858" s="154"/>
      <c r="H858" s="159"/>
      <c r="I858" s="376"/>
    </row>
    <row r="859" spans="2:9">
      <c r="B859" s="418" t="s">
        <v>6489</v>
      </c>
      <c r="C859" s="372" t="str">
        <f>Lansekap!D1043</f>
        <v>Pengolahan Tanah berPH &gt; 7,5 dan bertekstur Pasir 60,01%-100,00% atau tanah Loam to Clay Loam  per m3</v>
      </c>
      <c r="D859" s="329" t="s">
        <v>42</v>
      </c>
      <c r="E859" s="367">
        <f>VLOOKUP(C859,Lansekap!$D$163:$I$1783,6,FALSE)</f>
        <v>118900</v>
      </c>
      <c r="F859" s="154"/>
      <c r="H859" s="159"/>
      <c r="I859" s="376"/>
    </row>
    <row r="860" spans="2:9" s="53" customFormat="1">
      <c r="B860" s="635" t="s">
        <v>6491</v>
      </c>
      <c r="C860" s="636" t="str">
        <f>Lansekap!D1061</f>
        <v xml:space="preserve">Pengolahan Tanah Bertekstur Tidak Subur </v>
      </c>
      <c r="D860" s="637"/>
      <c r="E860" s="367">
        <f>VLOOKUP(C860,Lansekap!$D$163:$I$1783,6,FALSE)</f>
        <v>0</v>
      </c>
      <c r="F860" s="639"/>
      <c r="H860" s="640"/>
      <c r="I860" s="641"/>
    </row>
    <row r="861" spans="2:9">
      <c r="B861" s="418" t="s">
        <v>6493</v>
      </c>
      <c r="C861" s="372" t="str">
        <f>Lansekap!D1062</f>
        <v>Pengolahan Tanah bertekstur  liat  40,01%-60,00% atau tanah Sandy per m3</v>
      </c>
      <c r="D861" s="329" t="s">
        <v>42</v>
      </c>
      <c r="E861" s="367">
        <f>VLOOKUP(C861,Lansekap!$D$163:$I$1783,6,FALSE)</f>
        <v>75100</v>
      </c>
      <c r="F861" s="154"/>
      <c r="H861" s="159"/>
      <c r="I861" s="376"/>
    </row>
    <row r="862" spans="2:9">
      <c r="B862" s="418" t="s">
        <v>6495</v>
      </c>
      <c r="C862" s="372" t="str">
        <f>Lansekap!D1078</f>
        <v>Pengolahan Tanah bertekstur  liat  60,01%-100,00% atau tanah Sandy Loam per m3</v>
      </c>
      <c r="D862" s="329" t="s">
        <v>42</v>
      </c>
      <c r="E862" s="367">
        <f>VLOOKUP(C862,Lansekap!$D$163:$I$1783,6,FALSE)</f>
        <v>116900</v>
      </c>
      <c r="F862" s="154"/>
      <c r="H862" s="159"/>
      <c r="I862" s="376"/>
    </row>
    <row r="863" spans="2:9">
      <c r="B863" s="418" t="s">
        <v>6497</v>
      </c>
      <c r="C863" s="372" t="str">
        <f>Lansekap!D1096</f>
        <v>Pengolahan Tanah bertekstur  liat  60,01%-100,00% atau tanah Loam to Clay Loam per m3</v>
      </c>
      <c r="D863" s="329" t="s">
        <v>42</v>
      </c>
      <c r="E863" s="367">
        <f>VLOOKUP(C863,Lansekap!$D$163:$I$1783,6,FALSE)</f>
        <v>75700</v>
      </c>
      <c r="F863" s="154"/>
      <c r="H863" s="159"/>
      <c r="I863" s="376"/>
    </row>
    <row r="864" spans="2:9" s="53" customFormat="1">
      <c r="B864" s="635" t="s">
        <v>6499</v>
      </c>
      <c r="C864" s="636" t="str">
        <f>Lansekap!D1112</f>
        <v>Penyiraman Pada Tanah Datar (Lahan Subur)</v>
      </c>
      <c r="D864" s="637"/>
      <c r="E864" s="367">
        <f>VLOOKUP(C864,Lansekap!$D$163:$I$1783,6,FALSE)</f>
        <v>0</v>
      </c>
      <c r="F864" s="639"/>
      <c r="H864" s="640"/>
      <c r="I864" s="641"/>
    </row>
    <row r="865" spans="2:9">
      <c r="B865" s="418" t="s">
        <v>6501</v>
      </c>
      <c r="C865" s="372" t="str">
        <f>Lansekap!D1113</f>
        <v>Peyiraman untuk 1 hari ( dengan selang plastik 3/4 ich) untuk 1 buah pohon/palem</v>
      </c>
      <c r="D865" s="329" t="s">
        <v>44</v>
      </c>
      <c r="E865" s="367">
        <f>VLOOKUP(C865,Lansekap!$D$163:$I$1783,6,FALSE)</f>
        <v>500</v>
      </c>
      <c r="F865" s="154"/>
      <c r="H865" s="159"/>
      <c r="I865" s="376"/>
    </row>
    <row r="866" spans="2:9">
      <c r="B866" s="418" t="s">
        <v>6504</v>
      </c>
      <c r="C866" s="372" t="str">
        <f>Lansekap!D1128</f>
        <v xml:space="preserve">Peyiraman untuk 1 m2 Semak/Penutup tanah untuk 1 hari ( dengan selang plastik 3/4 ich) </v>
      </c>
      <c r="D866" s="329" t="s">
        <v>63</v>
      </c>
      <c r="E866" s="367">
        <f>VLOOKUP(C866,Lansekap!$D$163:$I$1783,6,FALSE)</f>
        <v>1800</v>
      </c>
      <c r="F866" s="154"/>
      <c r="H866" s="159"/>
      <c r="I866" s="376"/>
    </row>
    <row r="867" spans="2:9">
      <c r="B867" s="418" t="s">
        <v>6505</v>
      </c>
      <c r="C867" s="372" t="str">
        <f>Lansekap!D1142</f>
        <v xml:space="preserve">Peyiraman untuk 1 m2 Rumput untuk 1 hari ( dengan selang plastik 3/4 ich) </v>
      </c>
      <c r="D867" s="329" t="s">
        <v>63</v>
      </c>
      <c r="E867" s="367">
        <f>VLOOKUP(C867,Lansekap!$D$163:$I$1783,6,FALSE)</f>
        <v>2400</v>
      </c>
      <c r="F867" s="154"/>
      <c r="H867" s="159"/>
      <c r="I867" s="376"/>
    </row>
    <row r="868" spans="2:9">
      <c r="B868" s="418" t="s">
        <v>6508</v>
      </c>
      <c r="C868" s="372" t="str">
        <f>Lansekap!D1157</f>
        <v xml:space="preserve">Peyiraman untuk 1 m2 Semak/Penutup Tanah  untuk 1 hari ( dengan Sprinkler) *Sistem Sprinkler tersedia </v>
      </c>
      <c r="D868" s="329" t="s">
        <v>63</v>
      </c>
      <c r="E868" s="367">
        <f>VLOOKUP(C868,Lansekap!$D$163:$I$1783,6,FALSE)</f>
        <v>1800</v>
      </c>
      <c r="F868" s="154"/>
      <c r="H868" s="159"/>
      <c r="I868" s="376"/>
    </row>
    <row r="869" spans="2:9">
      <c r="B869" s="418" t="s">
        <v>6510</v>
      </c>
      <c r="C869" s="372" t="str">
        <f>Lansekap!D1171</f>
        <v xml:space="preserve">Peyiraman untuk 1 m2 Rumput untuk 1 hari ( dengan Sprinkler) *Sistem Sprinkler tersedia </v>
      </c>
      <c r="D869" s="329" t="s">
        <v>63</v>
      </c>
      <c r="E869" s="367">
        <f>VLOOKUP(C869,Lansekap!$D$163:$I$1783,6,FALSE)</f>
        <v>2400</v>
      </c>
      <c r="F869" s="154"/>
      <c r="H869" s="159"/>
      <c r="I869" s="376"/>
    </row>
    <row r="870" spans="2:9" s="53" customFormat="1">
      <c r="B870" s="635" t="s">
        <v>6512</v>
      </c>
      <c r="C870" s="636" t="str">
        <f>Lansekap!D1186</f>
        <v>Penyiraman pada Tanah Tidak Subur di Lahan Datar</v>
      </c>
      <c r="D870" s="637"/>
      <c r="E870" s="367">
        <f>VLOOKUP(C870,Lansekap!$D$163:$I$1783,6,FALSE)</f>
        <v>0</v>
      </c>
      <c r="F870" s="639"/>
      <c r="H870" s="640"/>
      <c r="I870" s="641"/>
    </row>
    <row r="871" spans="2:9">
      <c r="B871" s="418" t="s">
        <v>6623</v>
      </c>
      <c r="C871" s="372" t="str">
        <f>Lansekap!D1187</f>
        <v>Penyiraman untuk 1 hari (dengan Selang Plastik 3/4 inch) untuk 1 buah pohon/palem di tanah tidak subur di lahan datar dan tidak memiliki jaringa air yang baik</v>
      </c>
      <c r="D871" s="329" t="s">
        <v>44</v>
      </c>
      <c r="E871" s="367">
        <f>VLOOKUP(C871,Lansekap!$D$163:$I$1783,6,FALSE)</f>
        <v>6900</v>
      </c>
      <c r="F871" s="154"/>
      <c r="H871" s="159"/>
      <c r="I871" s="376"/>
    </row>
    <row r="872" spans="2:9">
      <c r="B872" s="418" t="s">
        <v>6624</v>
      </c>
      <c r="C872" s="372" t="str">
        <f>Lansekap!D1204</f>
        <v>Penyiraman untuk 1 hari (dengan Selang Plastik 3/4 inch) untuk 1 m2 Semak/Penutup tanah di tanah tidak subur di lahan datar dan tidak memiliki jaringa air yang baik</v>
      </c>
      <c r="D872" s="329" t="s">
        <v>63</v>
      </c>
      <c r="E872" s="367">
        <f>VLOOKUP(C872,Lansekap!$D$163:$I$1783,6,FALSE)</f>
        <v>4500</v>
      </c>
      <c r="F872" s="154"/>
      <c r="H872" s="159"/>
      <c r="I872" s="376"/>
    </row>
    <row r="873" spans="2:9">
      <c r="B873" s="418" t="s">
        <v>6625</v>
      </c>
      <c r="C873" s="372" t="str">
        <f>Lansekap!D1220</f>
        <v>Penyiraman untuk 1 hari (dengan Selang Plastik 3/4 inch) untuk 1 m2 Rumput  di tanah tidak subur di lahan datar dan tidak memiliki jaringa air yang baik</v>
      </c>
      <c r="D873" s="329" t="s">
        <v>63</v>
      </c>
      <c r="E873" s="367">
        <f>VLOOKUP(C873,Lansekap!$D$163:$I$1783,6,FALSE)</f>
        <v>5700</v>
      </c>
      <c r="F873" s="154"/>
      <c r="H873" s="159"/>
      <c r="I873" s="376"/>
    </row>
    <row r="874" spans="2:9">
      <c r="B874" s="418" t="s">
        <v>6626</v>
      </c>
      <c r="C874" s="372" t="str">
        <f>Lansekap!D1236</f>
        <v>Penyiraman untuk 1 hari (denganSprinkler) untuk 1 m2 Semak/Penutup Tanah di tanah tidak subur di lahan datar dan tidak memiliki jaringa air yang baik</v>
      </c>
      <c r="D874" s="329" t="s">
        <v>63</v>
      </c>
      <c r="E874" s="367">
        <f>VLOOKUP(C874,Lansekap!$D$163:$I$1783,6,FALSE)</f>
        <v>4500</v>
      </c>
      <c r="F874" s="154"/>
      <c r="H874" s="159"/>
      <c r="I874" s="376"/>
    </row>
    <row r="875" spans="2:9">
      <c r="B875" s="418" t="s">
        <v>6627</v>
      </c>
      <c r="C875" s="372" t="str">
        <f>Lansekap!D1252</f>
        <v>Penyiraman untuk 1 hari (denganSprinkler) untuk 1 m2 Rumputdi tanah tidak subur di lahan datar dan tidak memiliki jaringa air yang baik</v>
      </c>
      <c r="D875" s="329" t="s">
        <v>63</v>
      </c>
      <c r="E875" s="367">
        <f>VLOOKUP(C875,Lansekap!$D$163:$I$1783,6,FALSE)</f>
        <v>5700</v>
      </c>
      <c r="F875" s="154"/>
      <c r="H875" s="159"/>
      <c r="I875" s="376"/>
    </row>
    <row r="876" spans="2:9">
      <c r="B876" s="418" t="s">
        <v>6628</v>
      </c>
      <c r="C876" s="372" t="str">
        <f>Lansekap!D1268</f>
        <v>Penyiraman untuk 1 hari (denganSelang Plastik 3/4 inch) untuk 1 buah Pohon/Palem di tanah  subur di lahan datar dan memiliki jaringa air yang baik</v>
      </c>
      <c r="D876" s="329" t="s">
        <v>44</v>
      </c>
      <c r="E876" s="367">
        <f>VLOOKUP(C876,Lansekap!$D$163:$I$1783,6,FALSE)</f>
        <v>6300</v>
      </c>
      <c r="F876" s="154"/>
      <c r="H876" s="159"/>
      <c r="I876" s="376"/>
    </row>
    <row r="877" spans="2:9">
      <c r="B877" s="418" t="s">
        <v>6629</v>
      </c>
      <c r="C877" s="372" t="str">
        <f>Lansekap!D1282</f>
        <v>Penyiraman untuk 1 hari (denganSelang Plastik 3/4 inch) untuk 1 m2 Semak/Penutup Tanah di tanah  subur di lahan datar dan memiliki jaringa air yang baik</v>
      </c>
      <c r="D877" s="329" t="s">
        <v>63</v>
      </c>
      <c r="E877" s="367">
        <f>VLOOKUP(C877,Lansekap!$D$163:$I$1783,6,FALSE)</f>
        <v>3600</v>
      </c>
      <c r="F877" s="154"/>
      <c r="H877" s="159"/>
      <c r="I877" s="376"/>
    </row>
    <row r="878" spans="2:9">
      <c r="B878" s="418" t="s">
        <v>6630</v>
      </c>
      <c r="C878" s="372" t="str">
        <f>Lansekap!D1296</f>
        <v>Penyiraman untuk 1 hari (denganSelang Plastik 3/4 inch) untuk 1 m2 Rumput di tanah  subur di lahan datar dan memiliki jaringa air yang baik</v>
      </c>
      <c r="D878" s="329" t="s">
        <v>63</v>
      </c>
      <c r="E878" s="367">
        <f>VLOOKUP(C878,Lansekap!$D$163:$I$1783,6,FALSE)</f>
        <v>4800</v>
      </c>
      <c r="F878" s="154"/>
      <c r="H878" s="159"/>
      <c r="I878" s="376"/>
    </row>
    <row r="879" spans="2:9">
      <c r="B879" s="418" t="s">
        <v>6631</v>
      </c>
      <c r="C879" s="372" t="str">
        <f>Lansekap!D1311</f>
        <v>Penyiraman untuk 1 hari (denganSprinkler ) untuk 1 m2 Semak/Penutup Tanah di tanah  subur di lahan datar dan memiliki jaringa air yang baik</v>
      </c>
      <c r="D879" s="329" t="s">
        <v>63</v>
      </c>
      <c r="E879" s="367">
        <f>VLOOKUP(C879,Lansekap!$D$163:$I$1783,6,FALSE)</f>
        <v>3600</v>
      </c>
      <c r="F879" s="154"/>
      <c r="H879" s="159"/>
      <c r="I879" s="376"/>
    </row>
    <row r="880" spans="2:9">
      <c r="B880" s="418" t="s">
        <v>6632</v>
      </c>
      <c r="C880" s="372" t="str">
        <f>Lansekap!D1325</f>
        <v>Penyiraman untuk 1 hari (denganSprinkler ) untuk 1 m2 Rumput di tanah  subur di lahan datar dan memiliki jaringa air yang baik</v>
      </c>
      <c r="D880" s="329" t="s">
        <v>63</v>
      </c>
      <c r="E880" s="367">
        <f>VLOOKUP(C880,Lansekap!$D$163:$I$1783,6,FALSE)</f>
        <v>4800</v>
      </c>
      <c r="F880" s="154"/>
      <c r="H880" s="159"/>
      <c r="I880" s="376"/>
    </row>
    <row r="881" spans="2:9" s="53" customFormat="1">
      <c r="B881" s="635" t="s">
        <v>6622</v>
      </c>
      <c r="C881" s="636" t="str">
        <f>Lansekap!D1339</f>
        <v xml:space="preserve">Penyiraman pada Tanah Subur di Lahan Miring/Kelerengan </v>
      </c>
      <c r="D881" s="637"/>
      <c r="E881" s="367">
        <f>VLOOKUP(C881,Lansekap!$D$163:$I$1783,6,FALSE)</f>
        <v>0</v>
      </c>
      <c r="F881" s="639"/>
      <c r="H881" s="640"/>
      <c r="I881" s="641"/>
    </row>
    <row r="882" spans="2:9">
      <c r="B882" s="418" t="s">
        <v>6538</v>
      </c>
      <c r="C882" s="372" t="str">
        <f>Lansekap!D1340</f>
        <v>Penyiraman untuk 1 hari di Tanah Subur di Kerengan Tanah 1:2 (13-26,6° ) Per M2</v>
      </c>
      <c r="D882" s="329"/>
      <c r="E882" s="367">
        <f>VLOOKUP(C882,Lansekap!$D$163:$I$1783,6,FALSE)</f>
        <v>3000</v>
      </c>
      <c r="F882" s="154"/>
      <c r="H882" s="159"/>
      <c r="I882" s="376"/>
    </row>
    <row r="883" spans="2:9">
      <c r="B883" s="418" t="s">
        <v>6633</v>
      </c>
      <c r="C883" s="372" t="str">
        <f>Lansekap!D1355</f>
        <v>Penyiraman untuk 1 hari di Tanah Subur di Kerengan Tanah 1:2 (26,5-45° ) Per M2</v>
      </c>
      <c r="D883" s="329" t="s">
        <v>63</v>
      </c>
      <c r="E883" s="367">
        <f>VLOOKUP(C883,Lansekap!$D$163:$I$1783,6,FALSE)</f>
        <v>3100</v>
      </c>
      <c r="F883" s="154"/>
      <c r="H883" s="159"/>
      <c r="I883" s="376"/>
    </row>
    <row r="884" spans="2:9">
      <c r="B884" s="418" t="s">
        <v>6634</v>
      </c>
      <c r="C884" s="372" t="str">
        <f>Lansekap!D1371</f>
        <v>Penyiraman untuk 1 hari di Tanah Subur di Kerengan Tanah 1:0,5 (45-63° ) Per M2</v>
      </c>
      <c r="D884" s="329" t="s">
        <v>63</v>
      </c>
      <c r="E884" s="367">
        <f>VLOOKUP(C884,Lansekap!$D$163:$I$1783,6,FALSE)</f>
        <v>3100</v>
      </c>
      <c r="F884" s="154"/>
      <c r="H884" s="159"/>
      <c r="I884" s="376"/>
    </row>
    <row r="885" spans="2:9" s="53" customFormat="1">
      <c r="B885" s="635" t="s">
        <v>6542</v>
      </c>
      <c r="C885" s="636" t="str">
        <f>Lansekap!D1386</f>
        <v xml:space="preserve">Penyiraman pada Tanah Tidak Subur di Lahan Miring/Kelerengan </v>
      </c>
      <c r="D885" s="637"/>
      <c r="E885" s="367">
        <f>VLOOKUP(C885,Lansekap!$D$163:$I$1783,6,FALSE)</f>
        <v>0</v>
      </c>
      <c r="F885" s="639"/>
      <c r="H885" s="640"/>
      <c r="I885" s="641"/>
    </row>
    <row r="886" spans="2:9">
      <c r="B886" s="418"/>
      <c r="C886" s="372" t="str">
        <f>Lansekap!D1387</f>
        <v>Penyiraman untuk 1 hari di Tanah Tidak Subur di Kerengan Tanah 1:2 (13-26,5° ) Per M2</v>
      </c>
      <c r="D886" s="329" t="s">
        <v>63</v>
      </c>
      <c r="E886" s="367">
        <f>VLOOKUP(C886,Lansekap!$D$163:$I$1783,6,FALSE)</f>
        <v>6900</v>
      </c>
      <c r="F886" s="154"/>
      <c r="H886" s="159"/>
      <c r="I886" s="376"/>
    </row>
    <row r="887" spans="2:9">
      <c r="B887" s="418"/>
      <c r="C887" s="372" t="str">
        <f>Lansekap!D1404</f>
        <v>Penyiraman untuk 1 hari di Tanah Tidak Subur di Kerengan Tanah 1:1 (26,5-45° ) Per M2</v>
      </c>
      <c r="D887" s="329" t="s">
        <v>63</v>
      </c>
      <c r="E887" s="367">
        <f>VLOOKUP(C887,Lansekap!$D$163:$I$1783,6,FALSE)</f>
        <v>6900</v>
      </c>
      <c r="F887" s="154"/>
      <c r="H887" s="159"/>
      <c r="I887" s="376"/>
    </row>
    <row r="888" spans="2:9">
      <c r="B888" s="418"/>
      <c r="C888" s="372" t="str">
        <f>Lansekap!D1421</f>
        <v>Penyiraman untuk 1 hari di Tanah Tidak Subur di Kerengan Tanah 1:0,5 (45-63° ) Per M2</v>
      </c>
      <c r="D888" s="329" t="s">
        <v>63</v>
      </c>
      <c r="E888" s="367">
        <f>VLOOKUP(C888,Lansekap!$D$163:$I$1783,6,FALSE)</f>
        <v>7000</v>
      </c>
      <c r="F888" s="154"/>
      <c r="H888" s="159"/>
      <c r="I888" s="376"/>
    </row>
    <row r="889" spans="2:9">
      <c r="B889" s="418"/>
      <c r="C889" s="372" t="str">
        <f>Lansekap!D1437</f>
        <v xml:space="preserve">Penyiraman untuk 1 hari di Tanah Tidak Subur di Kerengan Tanah 1:2 (13-26,5° ) Per M2 untuk sumber air tersedia dilokasi pekerjaan </v>
      </c>
      <c r="D889" s="329" t="s">
        <v>63</v>
      </c>
      <c r="E889" s="367">
        <f>VLOOKUP(C889,Lansekap!$D$163:$I$1783,6,FALSE)</f>
        <v>6900</v>
      </c>
      <c r="F889" s="154"/>
      <c r="H889" s="159"/>
      <c r="I889" s="376"/>
    </row>
    <row r="890" spans="2:9">
      <c r="B890" s="418"/>
      <c r="C890" s="372" t="str">
        <f>Lansekap!D1454</f>
        <v xml:space="preserve">Penyiraman untuk 1 hari di Tanah Tidak Subur di Kerengan Tanah 1:1 (26,5-45° ) Per M2 untuk sumber air tersedia dilokasi pekerjaan </v>
      </c>
      <c r="D890" s="329" t="s">
        <v>63</v>
      </c>
      <c r="E890" s="367">
        <f>VLOOKUP(C890,Lansekap!$D$163:$I$1783,6,FALSE)</f>
        <v>7000</v>
      </c>
      <c r="F890" s="154"/>
      <c r="H890" s="159"/>
      <c r="I890" s="376"/>
    </row>
    <row r="891" spans="2:9">
      <c r="B891" s="418"/>
      <c r="C891" s="372" t="str">
        <f>Lansekap!D1470</f>
        <v xml:space="preserve">Penyiraman untuk 1 hari di Tanah Tidak Subur di Kerengan Tanah 1:0,5 (45-63° ) Per M2 untuk sumber air tersedia dilokasi pekerjaan </v>
      </c>
      <c r="D891" s="329" t="s">
        <v>63</v>
      </c>
      <c r="E891" s="367">
        <f>VLOOKUP(C891,Lansekap!$D$163:$I$1783,6,FALSE)</f>
        <v>7000</v>
      </c>
      <c r="F891" s="154"/>
      <c r="H891" s="159"/>
      <c r="I891" s="376"/>
    </row>
    <row r="892" spans="2:9" s="689" customFormat="1">
      <c r="B892" s="686" t="s">
        <v>6556</v>
      </c>
      <c r="C892" s="652" t="str">
        <f>Lansekap!D1486</f>
        <v>PEKERJAA PEMELIHARAAN TANAMAN</v>
      </c>
      <c r="D892" s="687"/>
      <c r="E892" s="688"/>
      <c r="F892" s="386"/>
      <c r="H892" s="690"/>
      <c r="I892" s="691"/>
    </row>
    <row r="893" spans="2:9">
      <c r="B893" s="418" t="s">
        <v>6558</v>
      </c>
      <c r="C893" s="372" t="str">
        <f>Lansekap!D1487</f>
        <v xml:space="preserve">Peyiraman pada masa pemeliharaan </v>
      </c>
      <c r="D893" s="329"/>
      <c r="E893" s="367">
        <f>VLOOKUP(C893,Lansekap!$D$163:$I$1783,6,FALSE)</f>
        <v>0</v>
      </c>
      <c r="F893" s="154"/>
      <c r="H893" s="159"/>
      <c r="I893" s="376"/>
    </row>
    <row r="894" spans="2:9">
      <c r="B894" s="418" t="s">
        <v>5955</v>
      </c>
      <c r="C894" s="372" t="str">
        <f>Lansekap!D1488</f>
        <v>Penyiraman 1 m2 area tanam untuk 1 hari (denga selang plastik 3/4 inch)</v>
      </c>
      <c r="D894" s="329" t="s">
        <v>63</v>
      </c>
      <c r="E894" s="367">
        <f>VLOOKUP(C894,Lansekap!$D$163:$I$1783,6,FALSE)</f>
        <v>3000</v>
      </c>
      <c r="F894" s="154"/>
      <c r="H894" s="159"/>
      <c r="I894" s="376"/>
    </row>
    <row r="895" spans="2:9">
      <c r="B895" s="418" t="s">
        <v>6562</v>
      </c>
      <c r="C895" s="372" t="str">
        <f>Lansekap!D1502</f>
        <v xml:space="preserve">Penyiraman 1 m2 area tanam untuk 1 hari (denga Prinkler) *Sistem Sprinkler tersedia </v>
      </c>
      <c r="D895" s="329" t="s">
        <v>63</v>
      </c>
      <c r="E895" s="367">
        <f>VLOOKUP(C895,Lansekap!$D$163:$I$1783,6,FALSE)</f>
        <v>3000</v>
      </c>
      <c r="F895" s="154"/>
      <c r="H895" s="159"/>
      <c r="I895" s="376"/>
    </row>
    <row r="896" spans="2:9">
      <c r="B896" s="418" t="s">
        <v>6565</v>
      </c>
      <c r="C896" s="372" t="str">
        <f>Lansekap!D1516</f>
        <v xml:space="preserve">Pemupukan Organik </v>
      </c>
      <c r="D896" s="329"/>
      <c r="E896" s="367">
        <f>VLOOKUP(C896,Lansekap!$D$163:$I$1783,6,FALSE)</f>
        <v>0</v>
      </c>
      <c r="F896" s="154"/>
      <c r="H896" s="159"/>
      <c r="I896" s="376"/>
    </row>
    <row r="897" spans="2:9">
      <c r="B897" s="418" t="s">
        <v>6566</v>
      </c>
      <c r="C897" s="372" t="str">
        <f>Lansekap!D1517</f>
        <v>Pemupukan Pupuk Orgaik ( 1 Kali) untuk 1 buah Pohon/Palem</v>
      </c>
      <c r="D897" s="329" t="s">
        <v>44</v>
      </c>
      <c r="E897" s="367">
        <f>VLOOKUP(C897,Lansekap!$D$163:$I$1783,6,FALSE)</f>
        <v>3700</v>
      </c>
      <c r="F897" s="154"/>
      <c r="H897" s="159"/>
      <c r="I897" s="376"/>
    </row>
    <row r="898" spans="2:9">
      <c r="B898" s="418" t="s">
        <v>6568</v>
      </c>
      <c r="C898" s="372" t="str">
        <f>Lansekap!D1532</f>
        <v>Pemupukan Pupuk Orgaik ( 1 Kali) untuk 1 m2 Semak/Penutup Tanah/Rumput</v>
      </c>
      <c r="D898" s="329" t="s">
        <v>63</v>
      </c>
      <c r="E898" s="367">
        <f>VLOOKUP(C898,Lansekap!$D$163:$I$1783,6,FALSE)</f>
        <v>1100</v>
      </c>
      <c r="F898" s="154"/>
      <c r="H898" s="159"/>
      <c r="I898" s="376"/>
    </row>
    <row r="899" spans="2:9" s="53" customFormat="1">
      <c r="B899" s="635" t="s">
        <v>6570</v>
      </c>
      <c r="C899" s="636" t="str">
        <f>Lansekap!D1546</f>
        <v>Pemupukan Anorganik</v>
      </c>
      <c r="D899" s="637"/>
      <c r="E899" s="367">
        <f>VLOOKUP(C899,Lansekap!$D$163:$I$1783,6,FALSE)</f>
        <v>0</v>
      </c>
      <c r="F899" s="639"/>
      <c r="H899" s="640"/>
      <c r="I899" s="641"/>
    </row>
    <row r="900" spans="2:9">
      <c r="B900" s="418" t="s">
        <v>6572</v>
      </c>
      <c r="C900" s="372" t="str">
        <f>Lansekap!D1547</f>
        <v>Pemupukan pupuk anorganik padat ( 1 kali) untuk 1 buah pohon/palem</v>
      </c>
      <c r="D900" s="329" t="s">
        <v>44</v>
      </c>
      <c r="E900" s="367">
        <f>VLOOKUP(C900,Lansekap!$D$163:$I$1783,6,FALSE)</f>
        <v>4100</v>
      </c>
      <c r="F900" s="154"/>
      <c r="H900" s="159"/>
      <c r="I900" s="376"/>
    </row>
    <row r="901" spans="2:9">
      <c r="B901" s="418" t="s">
        <v>6574</v>
      </c>
      <c r="C901" s="372" t="str">
        <f>Lansekap!D1564</f>
        <v>Pemupukan pupuk anorganik padat ( 1 kali) untuk 1 Semak/Penutup Tanah/Rumput</v>
      </c>
      <c r="D901" s="329" t="s">
        <v>63</v>
      </c>
      <c r="E901" s="367">
        <f>VLOOKUP(C901,Lansekap!$D$163:$I$1783,6,FALSE)</f>
        <v>1400</v>
      </c>
      <c r="F901" s="154"/>
      <c r="H901" s="159"/>
      <c r="I901" s="376"/>
    </row>
    <row r="902" spans="2:9">
      <c r="B902" s="418" t="s">
        <v>6577</v>
      </c>
      <c r="C902" s="372" t="str">
        <f>Lansekap!D1583</f>
        <v>Pemupukan pupuk anorganik cair ( 1 kali) untuk 1 buah Pohon/Palem</v>
      </c>
      <c r="D902" s="329" t="s">
        <v>44</v>
      </c>
      <c r="E902" s="367">
        <f>VLOOKUP(C902,Lansekap!$D$163:$I$1783,6,FALSE)</f>
        <v>23700</v>
      </c>
      <c r="F902" s="154"/>
      <c r="H902" s="159"/>
      <c r="I902" s="376"/>
    </row>
    <row r="903" spans="2:9">
      <c r="B903" s="418" t="s">
        <v>6582</v>
      </c>
      <c r="C903" s="372" t="str">
        <f>Lansekap!D1601</f>
        <v>Pemupukan pupuk anorganik cair ( 1 kali) untuk 1 m2 Semak/Penutup Tanah/Rumput</v>
      </c>
      <c r="D903" s="329" t="s">
        <v>63</v>
      </c>
      <c r="E903" s="367">
        <f>VLOOKUP(C903,Lansekap!$D$163:$I$1783,6,FALSE)</f>
        <v>182700</v>
      </c>
      <c r="F903" s="154"/>
      <c r="H903" s="159"/>
      <c r="I903" s="376"/>
    </row>
    <row r="904" spans="2:9" s="53" customFormat="1">
      <c r="B904" s="635" t="s">
        <v>6584</v>
      </c>
      <c r="C904" s="636" t="str">
        <f>Lansekap!D1619</f>
        <v>Pemangkasan</v>
      </c>
      <c r="D904" s="637"/>
      <c r="E904" s="367">
        <f>VLOOKUP(C904,Lansekap!$D$163:$I$1783,6,FALSE)</f>
        <v>0</v>
      </c>
      <c r="F904" s="639"/>
      <c r="H904" s="640"/>
      <c r="I904" s="641"/>
    </row>
    <row r="905" spans="2:9">
      <c r="B905" s="418" t="s">
        <v>6586</v>
      </c>
      <c r="C905" s="372" t="str">
        <f>Lansekap!D1620</f>
        <v>Pemangkasan 1 buah Pohon kecil (Dia. Tajuk &lt; 5 m, tinggi 3-6 m) termasuk pengangkutan keluar area tanam</v>
      </c>
      <c r="D905" s="329" t="s">
        <v>44</v>
      </c>
      <c r="E905" s="367">
        <f>VLOOKUP(C905,Lansekap!$D$163:$I$1783,6,FALSE)</f>
        <v>7500</v>
      </c>
      <c r="F905" s="154"/>
      <c r="H905" s="159"/>
      <c r="I905" s="376"/>
    </row>
    <row r="906" spans="2:9">
      <c r="B906" s="418" t="s">
        <v>6590</v>
      </c>
      <c r="C906" s="372" t="str">
        <f>Lansekap!D1635</f>
        <v>Pemangkasan 1 buah Pohon  sedang  (Dia. Tajuk  5 -10 m) termasuk pengangkutan keluar area tanam</v>
      </c>
      <c r="D906" s="329" t="s">
        <v>44</v>
      </c>
      <c r="E906" s="367">
        <f>VLOOKUP(C906,Lansekap!$D$163:$I$1783,6,FALSE)</f>
        <v>11600</v>
      </c>
      <c r="F906" s="154"/>
      <c r="H906" s="159"/>
      <c r="I906" s="376"/>
    </row>
    <row r="907" spans="2:9">
      <c r="B907" s="418" t="s">
        <v>6591</v>
      </c>
      <c r="C907" s="372" t="str">
        <f>Lansekap!D1651</f>
        <v>Pemangkasan 1 buah Pohon  Besar  (Dia. Tajuk &gt; 10 m) termasuk pengangkutan keluar area tanam</v>
      </c>
      <c r="D907" s="329" t="s">
        <v>44</v>
      </c>
      <c r="E907" s="367">
        <f>VLOOKUP(C907,Lansekap!$D$163:$I$1783,6,FALSE)</f>
        <v>20700</v>
      </c>
      <c r="F907" s="154"/>
      <c r="H907" s="159"/>
      <c r="I907" s="376"/>
    </row>
    <row r="908" spans="2:9">
      <c r="B908" s="418" t="s">
        <v>6594</v>
      </c>
      <c r="C908" s="372" t="str">
        <f>Lansekap!D1667</f>
        <v xml:space="preserve">Pemangkasan 1 m2  Semak/Penutup Tanah dengan gunting pangkas   </v>
      </c>
      <c r="D908" s="329" t="s">
        <v>63</v>
      </c>
      <c r="E908" s="367">
        <f>VLOOKUP(C908,Lansekap!$D$163:$I$1783,6,FALSE)</f>
        <v>3100</v>
      </c>
      <c r="F908" s="154"/>
      <c r="H908" s="159"/>
      <c r="I908" s="376"/>
    </row>
    <row r="909" spans="2:9">
      <c r="B909" s="418" t="s">
        <v>6596</v>
      </c>
      <c r="C909" s="372" t="str">
        <f>Lansekap!D1683</f>
        <v>Pemangkasan 1 m2 Rumput dengan mesin gedong</v>
      </c>
      <c r="D909" s="329" t="s">
        <v>63</v>
      </c>
      <c r="E909" s="367">
        <f>VLOOKUP(C909,Lansekap!$D$163:$I$1783,6,FALSE)</f>
        <v>100</v>
      </c>
      <c r="F909" s="154"/>
      <c r="H909" s="159"/>
      <c r="I909" s="376"/>
    </row>
    <row r="910" spans="2:9">
      <c r="B910" s="418" t="s">
        <v>6598</v>
      </c>
      <c r="C910" s="372" t="str">
        <f>Lansekap!D1699</f>
        <v>Pemangkasan 1 m2 Rumput dengan mesin Dorong</v>
      </c>
      <c r="D910" s="329" t="s">
        <v>63</v>
      </c>
      <c r="E910" s="367">
        <f>VLOOKUP(C910,Lansekap!$D$163:$I$1783,6,FALSE)</f>
        <v>0</v>
      </c>
      <c r="F910" s="154"/>
      <c r="H910" s="159"/>
      <c r="I910" s="376"/>
    </row>
    <row r="911" spans="2:9" s="53" customFormat="1">
      <c r="B911" s="635" t="s">
        <v>6600</v>
      </c>
      <c r="C911" s="636" t="str">
        <f>Lansekap!D1715</f>
        <v>Penyemprotan Pestisida ( Insektisida/Fungisida)</v>
      </c>
      <c r="D911" s="637"/>
      <c r="E911" s="367">
        <f>VLOOKUP(C911,Lansekap!$D$163:$I$1783,6,FALSE)</f>
        <v>0</v>
      </c>
      <c r="F911" s="639"/>
      <c r="H911" s="640"/>
      <c r="I911" s="641"/>
    </row>
    <row r="912" spans="2:9">
      <c r="B912" s="418" t="s">
        <v>6602</v>
      </c>
      <c r="C912" s="372" t="str">
        <f>Lansekap!D1716</f>
        <v>Penyemprotan Pestisida ( Insektisida/Fungisida) dengan Sprayer Gendong 1 kali untuk 1 buah pohon/palem</v>
      </c>
      <c r="D912" s="329" t="s">
        <v>44</v>
      </c>
      <c r="E912" s="367">
        <f>VLOOKUP(C912,Lansekap!$D$163:$I$1783,6,FALSE)</f>
        <v>1400</v>
      </c>
      <c r="F912" s="154"/>
      <c r="H912" s="159"/>
      <c r="I912" s="376"/>
    </row>
    <row r="913" spans="2:9">
      <c r="B913" s="418" t="s">
        <v>6605</v>
      </c>
      <c r="C913" s="372" t="str">
        <f>Lansekap!D1732</f>
        <v>Penyemprotan Pestisida (Fungisida/Insektisida) denga sprayer gedong 1 kali untuk 1 m2 Semak/Penutup Tanah / Rumput</v>
      </c>
      <c r="D913" s="329" t="s">
        <v>63</v>
      </c>
      <c r="E913" s="367">
        <f>VLOOKUP(C913,Lansekap!$D$163:$I$1783,6,FALSE)</f>
        <v>1200</v>
      </c>
      <c r="F913" s="154"/>
      <c r="H913" s="159"/>
      <c r="I913" s="376"/>
    </row>
    <row r="914" spans="2:9" s="53" customFormat="1">
      <c r="B914" s="635" t="s">
        <v>6606</v>
      </c>
      <c r="C914" s="636" t="str">
        <f>Lansekap!D1748</f>
        <v>Pembersihan Lahan ( Menyapu)</v>
      </c>
      <c r="D914" s="637"/>
      <c r="E914" s="367">
        <f>VLOOKUP(C914,Lansekap!$D$163:$I$1783,6,FALSE)</f>
        <v>0</v>
      </c>
      <c r="F914" s="639"/>
      <c r="H914" s="640"/>
      <c r="I914" s="641"/>
    </row>
    <row r="915" spans="2:9" ht="15" customHeight="1">
      <c r="B915" s="418"/>
      <c r="C915" s="372" t="str">
        <f>Lansekap!D1749</f>
        <v>Pembersihan (Penyapuan) 1 m2 Area Tanam</v>
      </c>
      <c r="D915" s="329" t="s">
        <v>63</v>
      </c>
      <c r="E915" s="367">
        <f>VLOOKUP(C915,Lansekap!$D$163:$I$1783,6,FALSE)</f>
        <v>55</v>
      </c>
      <c r="F915" s="154"/>
      <c r="H915" s="159"/>
      <c r="I915" s="376"/>
    </row>
    <row r="916" spans="2:9" s="689" customFormat="1">
      <c r="B916" s="686" t="s">
        <v>6635</v>
      </c>
      <c r="C916" s="652" t="str">
        <f>Lansekap!D1763</f>
        <v>PEKERJAAN HARDSCAPE DAN STREET FURNITURE</v>
      </c>
      <c r="D916" s="687"/>
      <c r="E916" s="688"/>
      <c r="F916" s="386"/>
      <c r="H916" s="690"/>
      <c r="I916" s="691"/>
    </row>
    <row r="917" spans="2:9">
      <c r="B917" s="418" t="s">
        <v>6612</v>
      </c>
      <c r="C917" s="372" t="str">
        <f>Lansekap!D1764</f>
        <v>Pembuatan dan pemasangan 1 buah Tong Sampah Kaleng 2 Tabung dengan Rangka Hollow 30x60</v>
      </c>
      <c r="D917" s="329" t="s">
        <v>44</v>
      </c>
      <c r="E917" s="367">
        <f>VLOOKUP(C917,Lansekap!$D$163:$I$1783,6,FALSE)</f>
        <v>454600</v>
      </c>
      <c r="F917" s="154"/>
      <c r="H917" s="159"/>
      <c r="I917" s="376"/>
    </row>
    <row r="918" spans="2:9" s="697" customFormat="1">
      <c r="B918" s="692">
        <f>'Jaringan Listrik'!C2</f>
        <v>5</v>
      </c>
      <c r="C918" s="693" t="str">
        <f>'Jaringan Listrik'!D2</f>
        <v xml:space="preserve">PEKERJAAN MEKANIKAL DAN ELEKTRIKAL </v>
      </c>
      <c r="D918" s="694"/>
      <c r="E918" s="695"/>
      <c r="F918" s="696"/>
      <c r="H918" s="698"/>
      <c r="I918" s="699"/>
    </row>
    <row r="919" spans="2:9">
      <c r="B919" s="416" t="str">
        <f>'Jaringan Listrik'!C3</f>
        <v>5.1</v>
      </c>
      <c r="C919" s="383" t="str">
        <f>'Jaringan Listrik'!D3</f>
        <v>PEKERJAAN SISTEM DISTRIBUSI JARINGAN LISTRIK</v>
      </c>
      <c r="D919" s="377"/>
      <c r="E919" s="381"/>
      <c r="F919" s="384"/>
      <c r="H919" s="159"/>
      <c r="I919" s="376"/>
    </row>
    <row r="920" spans="2:9">
      <c r="B920" s="418" t="str">
        <f>'Jaringan Listrik'!C4</f>
        <v>5.1.1</v>
      </c>
      <c r="C920" s="372" t="str">
        <f>'Jaringan Listrik'!D4</f>
        <v>Pemasangan kabel arus kuat (kabel, kabel tray/ladder)</v>
      </c>
      <c r="D920" s="329"/>
      <c r="E920" s="367">
        <f>VLOOKUP(C920,'Jaringan Listrik'!$D$2:$I$3327,6,FALSE)</f>
        <v>0</v>
      </c>
      <c r="F920" s="154"/>
      <c r="H920" s="159"/>
      <c r="I920" s="376"/>
    </row>
    <row r="921" spans="2:9">
      <c r="B921" s="418" t="str">
        <f>'Jaringan Listrik'!C5</f>
        <v>5.1.1.1</v>
      </c>
      <c r="C921" s="372" t="str">
        <f>'Jaringan Listrik'!D5</f>
        <v>Kabel NYY</v>
      </c>
      <c r="D921" s="329"/>
      <c r="E921" s="367">
        <f>VLOOKUP(C921,'Jaringan Listrik'!$D$2:$I$3327,6,FALSE)</f>
        <v>0</v>
      </c>
      <c r="F921" s="154"/>
      <c r="H921" s="159"/>
      <c r="I921" s="376"/>
    </row>
    <row r="922" spans="2:9">
      <c r="B922" s="418" t="str">
        <f>'Jaringan Listrik'!C6</f>
        <v>5.1.1.1.1</v>
      </c>
      <c r="C922" s="372" t="str">
        <f>'Jaringan Listrik'!D6</f>
        <v xml:space="preserve">Pemasangan 1 m' kabel NYY 1 x 4 mm² </v>
      </c>
      <c r="D922" s="329"/>
      <c r="E922" s="367">
        <f>VLOOKUP(C922,'Jaringan Listrik'!$D$2:$I$3327,6,FALSE)</f>
        <v>19400</v>
      </c>
      <c r="F922" s="154"/>
      <c r="H922" s="159"/>
      <c r="I922" s="376"/>
    </row>
    <row r="923" spans="2:9">
      <c r="B923" s="418" t="str">
        <f>'Jaringan Listrik'!C23</f>
        <v>5.1.1.1.2</v>
      </c>
      <c r="C923" s="372" t="str">
        <f>'Jaringan Listrik'!D23</f>
        <v xml:space="preserve">Pemasangan 1 m' kabel NYY 1 x 6 mm² </v>
      </c>
      <c r="D923" s="329" t="s">
        <v>114</v>
      </c>
      <c r="E923" s="367">
        <f>VLOOKUP(C923,'Jaringan Listrik'!$D$2:$I$3327,6,FALSE)</f>
        <v>25100</v>
      </c>
      <c r="F923" s="154"/>
      <c r="H923" s="159"/>
      <c r="I923" s="376"/>
    </row>
    <row r="924" spans="2:9">
      <c r="B924" s="418" t="str">
        <f>'Jaringan Listrik'!C40</f>
        <v>5.1.1.1.3</v>
      </c>
      <c r="C924" s="372" t="str">
        <f>'Jaringan Listrik'!D40</f>
        <v xml:space="preserve">Pemasangan 1 m' kabel NYY 1 x 10 mm² </v>
      </c>
      <c r="D924" s="329" t="s">
        <v>114</v>
      </c>
      <c r="E924" s="367">
        <f>VLOOKUP(C924,'Jaringan Listrik'!$D$2:$I$3327,6,FALSE)</f>
        <v>32700</v>
      </c>
      <c r="F924" s="154"/>
      <c r="H924" s="159"/>
      <c r="I924" s="376"/>
    </row>
    <row r="925" spans="2:9">
      <c r="B925" s="418" t="str">
        <f>'Jaringan Listrik'!C57</f>
        <v>5.1.1.1.4</v>
      </c>
      <c r="C925" s="372" t="str">
        <f>'Jaringan Listrik'!D57</f>
        <v xml:space="preserve">Pemasangan 1 m' kabel NYY 1 x 16 mm² </v>
      </c>
      <c r="D925" s="329" t="s">
        <v>114</v>
      </c>
      <c r="E925" s="367">
        <f>VLOOKUP(C925,'Jaringan Listrik'!$D$2:$I$3327,6,FALSE)</f>
        <v>55500</v>
      </c>
      <c r="F925" s="154"/>
      <c r="H925" s="159"/>
      <c r="I925" s="376"/>
    </row>
    <row r="926" spans="2:9">
      <c r="B926" s="418" t="str">
        <f>'Jaringan Listrik'!C74</f>
        <v>5.1.1.1.5</v>
      </c>
      <c r="C926" s="372" t="str">
        <f>'Jaringan Listrik'!D74</f>
        <v xml:space="preserve">Pemasangan 1 m' kabel NYY 1 x 25 mm² </v>
      </c>
      <c r="D926" s="329" t="s">
        <v>114</v>
      </c>
      <c r="E926" s="367">
        <f>VLOOKUP(C926,'Jaringan Listrik'!$D$2:$I$3327,6,FALSE)</f>
        <v>83000</v>
      </c>
      <c r="F926" s="154"/>
      <c r="H926" s="159"/>
      <c r="I926" s="376"/>
    </row>
    <row r="927" spans="2:9">
      <c r="B927" s="418" t="str">
        <f>'Jaringan Listrik'!C91</f>
        <v>5.1.1.1.6</v>
      </c>
      <c r="C927" s="372" t="str">
        <f>'Jaringan Listrik'!D91</f>
        <v xml:space="preserve">Pemasangan 1 m' kabel NYY 1 x 35 mm² </v>
      </c>
      <c r="D927" s="329" t="s">
        <v>114</v>
      </c>
      <c r="E927" s="367">
        <f>VLOOKUP(C927,'Jaringan Listrik'!$D$2:$I$3327,6,FALSE)</f>
        <v>110000</v>
      </c>
      <c r="F927" s="154"/>
      <c r="H927" s="159"/>
      <c r="I927" s="376"/>
    </row>
    <row r="928" spans="2:9">
      <c r="B928" s="418" t="str">
        <f>'Jaringan Listrik'!C108</f>
        <v>5.1.1.1.7</v>
      </c>
      <c r="C928" s="372" t="str">
        <f>'Jaringan Listrik'!D108</f>
        <v xml:space="preserve">Pemasangan 1 m' kabel NYY 1 x 50 mm² </v>
      </c>
      <c r="D928" s="329" t="s">
        <v>114</v>
      </c>
      <c r="E928" s="367">
        <f>VLOOKUP(C928,'Jaringan Listrik'!$D$2:$I$3327,6,FALSE)</f>
        <v>141100</v>
      </c>
      <c r="F928" s="154"/>
      <c r="H928" s="159"/>
      <c r="I928" s="376"/>
    </row>
    <row r="929" spans="2:9">
      <c r="B929" s="418" t="str">
        <f>'Jaringan Listrik'!C125</f>
        <v>5.1.1.1.8</v>
      </c>
      <c r="C929" s="372" t="str">
        <f>'Jaringan Listrik'!D125</f>
        <v xml:space="preserve">Pemasangan 1 m' kabel NYY 1 x 70 mm² </v>
      </c>
      <c r="D929" s="329" t="s">
        <v>114</v>
      </c>
      <c r="E929" s="367">
        <f>VLOOKUP(C929,'Jaringan Listrik'!$D$2:$I$3327,6,FALSE)</f>
        <v>204600</v>
      </c>
      <c r="F929" s="154"/>
      <c r="H929" s="159"/>
      <c r="I929" s="376"/>
    </row>
    <row r="930" spans="2:9">
      <c r="B930" s="418" t="str">
        <f>'Jaringan Listrik'!C142</f>
        <v>5.1.1.1.9</v>
      </c>
      <c r="C930" s="372" t="str">
        <f>'Jaringan Listrik'!D142</f>
        <v xml:space="preserve">Pemasangan 1 m' kabel NYY 1 x 95 mm² </v>
      </c>
      <c r="D930" s="329" t="s">
        <v>114</v>
      </c>
      <c r="E930" s="367">
        <f>VLOOKUP(C930,'Jaringan Listrik'!$D$2:$I$3327,6,FALSE)</f>
        <v>273500</v>
      </c>
      <c r="F930" s="154"/>
      <c r="H930" s="159"/>
      <c r="I930" s="376"/>
    </row>
    <row r="931" spans="2:9">
      <c r="B931" s="418" t="str">
        <f>'Jaringan Listrik'!C159</f>
        <v>5.1.1.1.10</v>
      </c>
      <c r="C931" s="372" t="str">
        <f>'Jaringan Listrik'!D159</f>
        <v xml:space="preserve">Pemasangan 1 m' kabel NYY 1 x 120 mm² </v>
      </c>
      <c r="D931" s="329" t="s">
        <v>114</v>
      </c>
      <c r="E931" s="367">
        <f>VLOOKUP(C931,'Jaringan Listrik'!$D$2:$I$3327,6,FALSE)</f>
        <v>336700</v>
      </c>
      <c r="F931" s="154"/>
      <c r="H931" s="159"/>
      <c r="I931" s="376"/>
    </row>
    <row r="932" spans="2:9">
      <c r="B932" s="418" t="str">
        <f>'Jaringan Listrik'!C176</f>
        <v>5.1.1.1.11</v>
      </c>
      <c r="C932" s="372" t="str">
        <f>'Jaringan Listrik'!D176</f>
        <v xml:space="preserve">Pemasangan 1 m' kabel NYY 1 x 150 mm² </v>
      </c>
      <c r="D932" s="329" t="s">
        <v>114</v>
      </c>
      <c r="E932" s="367">
        <f>VLOOKUP(C932,'Jaringan Listrik'!$D$2:$I$3327,6,FALSE)</f>
        <v>408200</v>
      </c>
      <c r="F932" s="154"/>
      <c r="H932" s="159"/>
      <c r="I932" s="376"/>
    </row>
    <row r="933" spans="2:9">
      <c r="B933" s="418" t="str">
        <f>'Jaringan Listrik'!C193</f>
        <v>5.1.1.1.12</v>
      </c>
      <c r="C933" s="372" t="str">
        <f>'Jaringan Listrik'!D193</f>
        <v xml:space="preserve">Pemasangan 1 m' kabel NYY 1 x 185 mm² </v>
      </c>
      <c r="D933" s="329" t="s">
        <v>114</v>
      </c>
      <c r="E933" s="367">
        <f>VLOOKUP(C933,'Jaringan Listrik'!$D$2:$I$3327,6,FALSE)</f>
        <v>506800</v>
      </c>
      <c r="F933" s="154"/>
      <c r="H933" s="159"/>
      <c r="I933" s="376"/>
    </row>
    <row r="934" spans="2:9">
      <c r="B934" s="418" t="str">
        <f>'Jaringan Listrik'!C210</f>
        <v>5.1.1.1.13</v>
      </c>
      <c r="C934" s="372" t="str">
        <f>'Jaringan Listrik'!D210</f>
        <v xml:space="preserve">Pemasangan 1 m' kabel NYY 1 x 250 mm² </v>
      </c>
      <c r="D934" s="329" t="s">
        <v>114</v>
      </c>
      <c r="E934" s="367">
        <f>VLOOKUP(C934,'Jaringan Listrik'!$D$2:$I$3327,6,FALSE)</f>
        <v>657400</v>
      </c>
      <c r="F934" s="154"/>
      <c r="H934" s="159"/>
      <c r="I934" s="376"/>
    </row>
    <row r="935" spans="2:9">
      <c r="B935" s="418" t="str">
        <f>'Jaringan Listrik'!C227</f>
        <v>5.1.1.14</v>
      </c>
      <c r="C935" s="372" t="str">
        <f>'Jaringan Listrik'!D227</f>
        <v xml:space="preserve">Pemasangan 1 m' kabel NYY 1 x 300 mm² </v>
      </c>
      <c r="D935" s="329" t="s">
        <v>114</v>
      </c>
      <c r="E935" s="367">
        <f>VLOOKUP(C935,'Jaringan Listrik'!$D$2:$I$3327,6,FALSE)</f>
        <v>818100</v>
      </c>
      <c r="F935" s="154"/>
      <c r="H935" s="159"/>
      <c r="I935" s="376"/>
    </row>
    <row r="936" spans="2:9">
      <c r="B936" s="418" t="str">
        <f>'Jaringan Listrik'!C244</f>
        <v>5.1.1.1.15</v>
      </c>
      <c r="C936" s="372" t="str">
        <f>'Jaringan Listrik'!D244</f>
        <v xml:space="preserve">Pemasangan 1 m' kabel NYY 1 x 400 mm² </v>
      </c>
      <c r="D936" s="329" t="s">
        <v>114</v>
      </c>
      <c r="E936" s="367">
        <f>VLOOKUP(C936,'Jaringan Listrik'!$D$2:$I$3327,6,FALSE)</f>
        <v>1034200</v>
      </c>
      <c r="F936" s="154"/>
      <c r="H936" s="159"/>
      <c r="I936" s="376"/>
    </row>
    <row r="937" spans="2:9">
      <c r="B937" s="418" t="str">
        <f>'Jaringan Listrik'!C261</f>
        <v>5.1.1.1.16</v>
      </c>
      <c r="C937" s="372" t="str">
        <f>'Jaringan Listrik'!D261</f>
        <v xml:space="preserve">Pemasangan 1 m' kabel NYY 1 x 500 mm² </v>
      </c>
      <c r="D937" s="329" t="s">
        <v>114</v>
      </c>
      <c r="E937" s="367">
        <f>VLOOKUP(C937,'Jaringan Listrik'!$D$2:$I$3327,6,FALSE)</f>
        <v>1320700</v>
      </c>
      <c r="F937" s="154"/>
      <c r="H937" s="159"/>
      <c r="I937" s="376"/>
    </row>
    <row r="938" spans="2:9">
      <c r="B938" s="418" t="str">
        <f>'Jaringan Listrik'!C278</f>
        <v>5.1.1.1.17</v>
      </c>
      <c r="C938" s="372" t="str">
        <f>'Jaringan Listrik'!D278</f>
        <v xml:space="preserve">Pemasangan 1 m' kabel NYY 1 x 630 mm² </v>
      </c>
      <c r="D938" s="329" t="s">
        <v>114</v>
      </c>
      <c r="E938" s="367">
        <f>VLOOKUP(C938,'Jaringan Listrik'!$D$2:$I$3327,6,FALSE)</f>
        <v>1635100</v>
      </c>
      <c r="F938" s="154"/>
      <c r="H938" s="159"/>
      <c r="I938" s="376"/>
    </row>
    <row r="939" spans="2:9">
      <c r="B939" s="418" t="str">
        <f>'Jaringan Listrik'!C295</f>
        <v>5.1.1.1.18</v>
      </c>
      <c r="C939" s="372" t="str">
        <f>'Jaringan Listrik'!D295</f>
        <v xml:space="preserve">Pemasangan 1 m' kabel NYY 2 x 1,5 mm² </v>
      </c>
      <c r="D939" s="329" t="s">
        <v>114</v>
      </c>
      <c r="E939" s="367">
        <f>VLOOKUP(C939,'Jaringan Listrik'!$D$2:$I$3327,6,FALSE)</f>
        <v>25100</v>
      </c>
      <c r="F939" s="154"/>
      <c r="H939" s="159"/>
      <c r="I939" s="376"/>
    </row>
    <row r="940" spans="2:9">
      <c r="B940" s="418" t="str">
        <f>'Jaringan Listrik'!C312</f>
        <v>5.1.1.1.19</v>
      </c>
      <c r="C940" s="372" t="str">
        <f>'Jaringan Listrik'!D312</f>
        <v xml:space="preserve">Pemasangan 1 m' kabel NYY 2 x 2,5 mm² </v>
      </c>
      <c r="D940" s="329" t="s">
        <v>114</v>
      </c>
      <c r="E940" s="367">
        <f>VLOOKUP(C940,'Jaringan Listrik'!$D$2:$I$3327,6,FALSE)</f>
        <v>30900</v>
      </c>
      <c r="F940" s="154"/>
      <c r="H940" s="159"/>
      <c r="I940" s="376"/>
    </row>
    <row r="941" spans="2:9">
      <c r="B941" s="418" t="str">
        <f>'Jaringan Listrik'!C329</f>
        <v>5.1.1.1.20</v>
      </c>
      <c r="C941" s="372" t="str">
        <f>'Jaringan Listrik'!D329</f>
        <v xml:space="preserve">Pemasangan 1 m' kabel NYY 2 x 4 mm² </v>
      </c>
      <c r="D941" s="329" t="s">
        <v>114</v>
      </c>
      <c r="E941" s="367">
        <f>VLOOKUP(C941,'Jaringan Listrik'!$D$2:$I$3327,6,FALSE)</f>
        <v>39100</v>
      </c>
      <c r="F941" s="154"/>
      <c r="H941" s="159"/>
      <c r="I941" s="376"/>
    </row>
    <row r="942" spans="2:9">
      <c r="B942" s="418" t="str">
        <f>'Jaringan Listrik'!C346</f>
        <v>5.1.1.1..21</v>
      </c>
      <c r="C942" s="372" t="str">
        <f>'Jaringan Listrik'!D346</f>
        <v xml:space="preserve">Pemasangan 1 m' kabel NYY 2 x 6 mm² </v>
      </c>
      <c r="D942" s="329" t="s">
        <v>114</v>
      </c>
      <c r="E942" s="367">
        <f>VLOOKUP(C942,'Jaringan Listrik'!$D$2:$I$3327,6,FALSE)</f>
        <v>54200</v>
      </c>
      <c r="F942" s="154"/>
      <c r="H942" s="159"/>
      <c r="I942" s="376"/>
    </row>
    <row r="943" spans="2:9">
      <c r="B943" s="418" t="str">
        <f>'Jaringan Listrik'!C363</f>
        <v>5.1.1.1.22</v>
      </c>
      <c r="C943" s="372" t="str">
        <f>'Jaringan Listrik'!D363</f>
        <v xml:space="preserve">Pemasangan 1 m' kabel NYY 2 x 10 mm² </v>
      </c>
      <c r="D943" s="329" t="s">
        <v>114</v>
      </c>
      <c r="E943" s="367">
        <f>VLOOKUP(C943,'Jaringan Listrik'!$D$2:$I$3327,6,FALSE)</f>
        <v>82700</v>
      </c>
      <c r="F943" s="154"/>
      <c r="H943" s="159"/>
      <c r="I943" s="376"/>
    </row>
    <row r="944" spans="2:9">
      <c r="B944" s="418" t="str">
        <f>'Jaringan Listrik'!C380</f>
        <v>5.1.1.1.23</v>
      </c>
      <c r="C944" s="372" t="str">
        <f>'Jaringan Listrik'!D380</f>
        <v xml:space="preserve">Pemasangan 1 m' kabel NYY 2 x 16 mm² </v>
      </c>
      <c r="D944" s="329" t="s">
        <v>114</v>
      </c>
      <c r="E944" s="367">
        <f>VLOOKUP(C944,'Jaringan Listrik'!$D$2:$I$3327,6,FALSE)</f>
        <v>126300</v>
      </c>
      <c r="F944" s="154"/>
      <c r="H944" s="159"/>
      <c r="I944" s="376"/>
    </row>
    <row r="945" spans="2:9">
      <c r="B945" s="418" t="str">
        <f>'Jaringan Listrik'!C397</f>
        <v>5.1.1.1.24</v>
      </c>
      <c r="C945" s="372" t="str">
        <f>'Jaringan Listrik'!D397</f>
        <v xml:space="preserve">Pemasangan 1 m' kabel NYY 3 x 1,5 mm² </v>
      </c>
      <c r="D945" s="329" t="s">
        <v>114</v>
      </c>
      <c r="E945" s="367">
        <f>VLOOKUP(C945,'Jaringan Listrik'!$D$2:$I$3327,6,FALSE)</f>
        <v>28900</v>
      </c>
      <c r="F945" s="154"/>
      <c r="H945" s="159"/>
      <c r="I945" s="376"/>
    </row>
    <row r="946" spans="2:9">
      <c r="B946" s="418" t="str">
        <f>'Jaringan Listrik'!C414</f>
        <v>5.1.1.1.25</v>
      </c>
      <c r="C946" s="372" t="str">
        <f>'Jaringan Listrik'!D414</f>
        <v xml:space="preserve">Pemasangan 1 m' kabel NYY 3 x 2,5 mm² </v>
      </c>
      <c r="D946" s="329" t="s">
        <v>114</v>
      </c>
      <c r="E946" s="367">
        <f>VLOOKUP(C946,'Jaringan Listrik'!$D$2:$I$3327,6,FALSE)</f>
        <v>37200</v>
      </c>
      <c r="F946" s="154"/>
      <c r="H946" s="159"/>
      <c r="I946" s="376"/>
    </row>
    <row r="947" spans="2:9">
      <c r="B947" s="418" t="str">
        <f>'Jaringan Listrik'!C431</f>
        <v>5.1.1.1.26</v>
      </c>
      <c r="C947" s="372" t="str">
        <f>'Jaringan Listrik'!D431</f>
        <v xml:space="preserve">Pemasangan 1 m' kabel NYY 3 x 4 mm² </v>
      </c>
      <c r="D947" s="329" t="s">
        <v>114</v>
      </c>
      <c r="E947" s="367">
        <f>VLOOKUP(C947,'Jaringan Listrik'!$D$2:$I$3327,6,FALSE)</f>
        <v>53900</v>
      </c>
      <c r="F947" s="154"/>
      <c r="H947" s="159"/>
      <c r="I947" s="376"/>
    </row>
    <row r="948" spans="2:9">
      <c r="B948" s="418" t="str">
        <f>'Jaringan Listrik'!C448</f>
        <v>5.1.1.1.27</v>
      </c>
      <c r="C948" s="372" t="str">
        <f>'Jaringan Listrik'!D448</f>
        <v xml:space="preserve">Pemasangan 1 m' kabel NYY 3 x 6 mm² </v>
      </c>
      <c r="D948" s="329" t="s">
        <v>114</v>
      </c>
      <c r="E948" s="367">
        <f>VLOOKUP(C948,'Jaringan Listrik'!$D$2:$I$3327,6,FALSE)</f>
        <v>70400</v>
      </c>
      <c r="F948" s="154"/>
      <c r="H948" s="159"/>
      <c r="I948" s="376"/>
    </row>
    <row r="949" spans="2:9">
      <c r="B949" s="418" t="str">
        <f>'Jaringan Listrik'!C465</f>
        <v>5.1.1.1.28</v>
      </c>
      <c r="C949" s="372" t="str">
        <f>'Jaringan Listrik'!D465</f>
        <v xml:space="preserve">Pemasangan 1 m' kabel NYY 3 x 10 mm² </v>
      </c>
      <c r="D949" s="329" t="s">
        <v>114</v>
      </c>
      <c r="E949" s="367">
        <f>VLOOKUP(C949,'Jaringan Listrik'!$D$2:$I$3327,6,FALSE)</f>
        <v>109400</v>
      </c>
      <c r="F949" s="154"/>
      <c r="H949" s="159"/>
      <c r="I949" s="376"/>
    </row>
    <row r="950" spans="2:9">
      <c r="B950" s="418" t="str">
        <f>'Jaringan Listrik'!C482</f>
        <v>5.1.1.1.29</v>
      </c>
      <c r="C950" s="372" t="str">
        <f>'Jaringan Listrik'!D482</f>
        <v xml:space="preserve">Pemasangan 1 m' kabel NYY 3 x 16 mm² </v>
      </c>
      <c r="D950" s="329" t="s">
        <v>114</v>
      </c>
      <c r="E950" s="367">
        <f>VLOOKUP(C950,'Jaringan Listrik'!$D$2:$I$3327,6,FALSE)</f>
        <v>159300</v>
      </c>
      <c r="F950" s="154"/>
      <c r="H950" s="159"/>
      <c r="I950" s="376"/>
    </row>
    <row r="951" spans="2:9">
      <c r="B951" s="418" t="str">
        <f>'Jaringan Listrik'!C499</f>
        <v>5.1.1.1.30</v>
      </c>
      <c r="C951" s="372" t="str">
        <f>'Jaringan Listrik'!D499</f>
        <v xml:space="preserve">Pemasangan 1 m' kabel NYY 3 x 25 mm² </v>
      </c>
      <c r="D951" s="329" t="s">
        <v>114</v>
      </c>
      <c r="E951" s="367">
        <f>VLOOKUP(C951,'Jaringan Listrik'!$D$2:$I$3327,6,FALSE)</f>
        <v>236300</v>
      </c>
      <c r="F951" s="154"/>
      <c r="H951" s="159"/>
      <c r="I951" s="376"/>
    </row>
    <row r="952" spans="2:9">
      <c r="B952" s="418" t="str">
        <f>'Jaringan Listrik'!C516</f>
        <v>5.1.1.1.31</v>
      </c>
      <c r="C952" s="372" t="str">
        <f>'Jaringan Listrik'!D516</f>
        <v xml:space="preserve">Pemasangan 1 m' kabel NYY 3 x 35 mm² </v>
      </c>
      <c r="D952" s="329" t="s">
        <v>114</v>
      </c>
      <c r="E952" s="367">
        <f>VLOOKUP(C952,'Jaringan Listrik'!$D$2:$I$3327,6,FALSE)</f>
        <v>315900</v>
      </c>
      <c r="F952" s="154"/>
      <c r="H952" s="159"/>
      <c r="I952" s="376"/>
    </row>
    <row r="953" spans="2:9">
      <c r="B953" s="418" t="str">
        <f>'Jaringan Listrik'!C533</f>
        <v>5.1.1.1.32</v>
      </c>
      <c r="C953" s="372" t="str">
        <f>'Jaringan Listrik'!D533</f>
        <v xml:space="preserve">Pemasangan 1 m' kabel NYY 3 x 50 mm² </v>
      </c>
      <c r="D953" s="329" t="s">
        <v>114</v>
      </c>
      <c r="E953" s="367">
        <f>VLOOKUP(C953,'Jaringan Listrik'!$D$2:$I$3327,6,FALSE)</f>
        <v>406900</v>
      </c>
      <c r="F953" s="154"/>
      <c r="H953" s="159"/>
      <c r="I953" s="376"/>
    </row>
    <row r="954" spans="2:9">
      <c r="B954" s="418" t="str">
        <f>'Jaringan Listrik'!C550</f>
        <v>5.1.1.1.33</v>
      </c>
      <c r="C954" s="372" t="str">
        <f>'Jaringan Listrik'!D550</f>
        <v xml:space="preserve">Pemasangan 1 m' kabel NYY 4 x 1,5 mm² </v>
      </c>
      <c r="D954" s="329" t="s">
        <v>114</v>
      </c>
      <c r="E954" s="367">
        <f>VLOOKUP(C954,'Jaringan Listrik'!$D$2:$I$3327,6,FALSE)</f>
        <v>33500</v>
      </c>
      <c r="F954" s="154"/>
      <c r="H954" s="159"/>
      <c r="I954" s="376"/>
    </row>
    <row r="955" spans="2:9">
      <c r="B955" s="418" t="str">
        <f>'Jaringan Listrik'!C567</f>
        <v>5.1.1.1.34</v>
      </c>
      <c r="C955" s="372" t="str">
        <f>'Jaringan Listrik'!D567</f>
        <v xml:space="preserve">Pemasangan 1 m' kabel NYY 4 x 2,5 mm² </v>
      </c>
      <c r="D955" s="329" t="s">
        <v>114</v>
      </c>
      <c r="E955" s="367">
        <f>VLOOKUP(C955,'Jaringan Listrik'!$D$2:$I$3327,6,FALSE)</f>
        <v>46200</v>
      </c>
      <c r="F955" s="154"/>
      <c r="H955" s="159"/>
      <c r="I955" s="376"/>
    </row>
    <row r="956" spans="2:9">
      <c r="B956" s="418" t="str">
        <f>'Jaringan Listrik'!C584</f>
        <v>5.1.1.1.35</v>
      </c>
      <c r="C956" s="372" t="str">
        <f>'Jaringan Listrik'!D584</f>
        <v xml:space="preserve">Pemasangan 1 m' kabel NYY 4 x 4 mm² </v>
      </c>
      <c r="D956" s="329" t="s">
        <v>114</v>
      </c>
      <c r="E956" s="367">
        <f>VLOOKUP(C956,'Jaringan Listrik'!$D$2:$I$3327,6,FALSE)</f>
        <v>66600</v>
      </c>
      <c r="F956" s="154"/>
      <c r="H956" s="159"/>
      <c r="I956" s="376"/>
    </row>
    <row r="957" spans="2:9">
      <c r="B957" s="418" t="str">
        <f>'Jaringan Listrik'!C601</f>
        <v>5.1.1.1.36</v>
      </c>
      <c r="C957" s="372" t="str">
        <f>'Jaringan Listrik'!D601</f>
        <v xml:space="preserve">Pemasangan 1 m' kabel NYY 4 x 6 mm² </v>
      </c>
      <c r="D957" s="329" t="s">
        <v>114</v>
      </c>
      <c r="E957" s="367">
        <f>VLOOKUP(C957,'Jaringan Listrik'!$D$2:$I$3327,6,FALSE)</f>
        <v>89400</v>
      </c>
      <c r="F957" s="154"/>
      <c r="H957" s="159"/>
      <c r="I957" s="376"/>
    </row>
    <row r="958" spans="2:9">
      <c r="B958" s="418" t="str">
        <f>'Jaringan Listrik'!C618</f>
        <v>5.1.1.1.37</v>
      </c>
      <c r="C958" s="372" t="str">
        <f>'Jaringan Listrik'!D618</f>
        <v xml:space="preserve">Pemasangan 1 m' kabel NYY 4 x 10 mm² </v>
      </c>
      <c r="D958" s="329" t="s">
        <v>114</v>
      </c>
      <c r="E958" s="367">
        <f>VLOOKUP(C958,'Jaringan Listrik'!$D$2:$I$3327,6,FALSE)</f>
        <v>136500</v>
      </c>
      <c r="F958" s="154"/>
      <c r="H958" s="159"/>
      <c r="I958" s="376"/>
    </row>
    <row r="959" spans="2:9">
      <c r="B959" s="418" t="str">
        <f>'Jaringan Listrik'!C635</f>
        <v>5.1.1.1.38</v>
      </c>
      <c r="C959" s="372" t="str">
        <f>'Jaringan Listrik'!D635</f>
        <v xml:space="preserve">Pemasangan 1 m' kabel NYY 4 x 16 mm² </v>
      </c>
      <c r="D959" s="329" t="s">
        <v>114</v>
      </c>
      <c r="E959" s="367">
        <f>VLOOKUP(C959,'Jaringan Listrik'!$D$2:$I$3327,6,FALSE)</f>
        <v>202900</v>
      </c>
      <c r="F959" s="154"/>
      <c r="H959" s="159"/>
      <c r="I959" s="376"/>
    </row>
    <row r="960" spans="2:9">
      <c r="B960" s="418" t="str">
        <f>'Jaringan Listrik'!C652</f>
        <v>5.1.1.1.39</v>
      </c>
      <c r="C960" s="372" t="str">
        <f>'Jaringan Listrik'!D652</f>
        <v xml:space="preserve">Pemasangan 1 m' kabel NYY 4 x 25 mm² </v>
      </c>
      <c r="D960" s="329" t="s">
        <v>114</v>
      </c>
      <c r="E960" s="367">
        <f>VLOOKUP(C960,'Jaringan Listrik'!$D$2:$I$3327,6,FALSE)</f>
        <v>308600</v>
      </c>
      <c r="F960" s="154"/>
      <c r="H960" s="159"/>
      <c r="I960" s="376"/>
    </row>
    <row r="961" spans="2:9">
      <c r="B961" s="418" t="str">
        <f>'Jaringan Listrik'!C669</f>
        <v>5.1.1.1.40</v>
      </c>
      <c r="C961" s="372" t="str">
        <f>'Jaringan Listrik'!D669</f>
        <v xml:space="preserve">Pemasangan 1 m' kabel NYY 4 x 35 mm² </v>
      </c>
      <c r="D961" s="329" t="s">
        <v>114</v>
      </c>
      <c r="E961" s="367">
        <f>VLOOKUP(C961,'Jaringan Listrik'!$D$2:$I$3327,6,FALSE)</f>
        <v>417700</v>
      </c>
      <c r="F961" s="154"/>
      <c r="H961" s="159"/>
      <c r="I961" s="376"/>
    </row>
    <row r="962" spans="2:9">
      <c r="B962" s="418" t="str">
        <f>'Jaringan Listrik'!C686</f>
        <v>5.1.1.1.41</v>
      </c>
      <c r="C962" s="372" t="str">
        <f>'Jaringan Listrik'!D686</f>
        <v xml:space="preserve">Pemasangan 1 m' kabel NYY 4 x 50 mm² </v>
      </c>
      <c r="D962" s="329" t="s">
        <v>114</v>
      </c>
      <c r="E962" s="367">
        <f>VLOOKUP(C962,'Jaringan Listrik'!$D$2:$I$3327,6,FALSE)</f>
        <v>551400</v>
      </c>
      <c r="F962" s="154"/>
      <c r="H962" s="159"/>
      <c r="I962" s="376"/>
    </row>
    <row r="963" spans="2:9">
      <c r="B963" s="418" t="str">
        <f>'Jaringan Listrik'!C703</f>
        <v>5.1.1.1.42</v>
      </c>
      <c r="C963" s="372" t="str">
        <f>'Jaringan Listrik'!D703</f>
        <v xml:space="preserve">Pemasangan 1 m' kabel NYY 4 x 70 mm² </v>
      </c>
      <c r="D963" s="329" t="s">
        <v>114</v>
      </c>
      <c r="E963" s="367">
        <f>VLOOKUP(C963,'Jaringan Listrik'!$D$2:$I$3327,6,FALSE)</f>
        <v>784700</v>
      </c>
      <c r="F963" s="154"/>
      <c r="H963" s="159"/>
      <c r="I963" s="376"/>
    </row>
    <row r="964" spans="2:9">
      <c r="B964" s="418" t="str">
        <f>'Jaringan Listrik'!C720</f>
        <v>5.1.1.1.43</v>
      </c>
      <c r="C964" s="372" t="str">
        <f>'Jaringan Listrik'!D720</f>
        <v xml:space="preserve">Pemasangan 1 m' kabel NYY 4 x 95 mm² </v>
      </c>
      <c r="D964" s="329" t="s">
        <v>114</v>
      </c>
      <c r="E964" s="367">
        <f>VLOOKUP(C964,'Jaringan Listrik'!$D$2:$I$3327,6,FALSE)</f>
        <v>1078800</v>
      </c>
      <c r="F964" s="154"/>
      <c r="H964" s="159"/>
      <c r="I964" s="376"/>
    </row>
    <row r="965" spans="2:9">
      <c r="B965" s="418" t="str">
        <f>'Jaringan Listrik'!C737</f>
        <v>5.1.1.1.44</v>
      </c>
      <c r="C965" s="372" t="str">
        <f>'Jaringan Listrik'!D737</f>
        <v xml:space="preserve">Pemasangan 1 m' kabel NYY 4 x 120 mm² </v>
      </c>
      <c r="D965" s="329" t="s">
        <v>114</v>
      </c>
      <c r="E965" s="367">
        <f>VLOOKUP(C965,'Jaringan Listrik'!$D$2:$I$3327,6,FALSE)</f>
        <v>1340200</v>
      </c>
      <c r="F965" s="154"/>
      <c r="H965" s="159"/>
      <c r="I965" s="376"/>
    </row>
    <row r="966" spans="2:9">
      <c r="B966" s="418" t="str">
        <f>'Jaringan Listrik'!C754</f>
        <v>5.1.1.1.45</v>
      </c>
      <c r="C966" s="372" t="str">
        <f>'Jaringan Listrik'!D754</f>
        <v xml:space="preserve">Pemasangan 1 m' kabel NYY 4 x 150 mm² </v>
      </c>
      <c r="D966" s="329" t="s">
        <v>114</v>
      </c>
      <c r="E966" s="367">
        <f>VLOOKUP(C966,'Jaringan Listrik'!$D$2:$I$3327,6,FALSE)</f>
        <v>1650100</v>
      </c>
      <c r="F966" s="154"/>
      <c r="H966" s="159"/>
      <c r="I966" s="376"/>
    </row>
    <row r="967" spans="2:9">
      <c r="B967" s="418" t="str">
        <f>'Jaringan Listrik'!C771</f>
        <v>5.1.1.1.46</v>
      </c>
      <c r="C967" s="372" t="str">
        <f>'Jaringan Listrik'!D771</f>
        <v xml:space="preserve">Pemasangan 1 m' kabel NYY 4 x 185 mm² </v>
      </c>
      <c r="D967" s="329" t="s">
        <v>114</v>
      </c>
      <c r="E967" s="367">
        <f>VLOOKUP(C967,'Jaringan Listrik'!$D$2:$I$3327,6,FALSE)</f>
        <v>2039400</v>
      </c>
      <c r="F967" s="154"/>
      <c r="H967" s="159"/>
      <c r="I967" s="376"/>
    </row>
    <row r="968" spans="2:9">
      <c r="B968" s="418" t="str">
        <f>'Jaringan Listrik'!C788</f>
        <v>5.1.1.1.47</v>
      </c>
      <c r="C968" s="372" t="str">
        <f>'Jaringan Listrik'!D788</f>
        <v xml:space="preserve">Pemasangan 1 m' kabel NYY 4 x 240 mm² </v>
      </c>
      <c r="D968" s="329" t="s">
        <v>114</v>
      </c>
      <c r="E968" s="367">
        <f>VLOOKUP(C968,'Jaringan Listrik'!$D$2:$I$3327,6,FALSE)</f>
        <v>2686800</v>
      </c>
      <c r="F968" s="154"/>
      <c r="H968" s="159"/>
      <c r="I968" s="376"/>
    </row>
    <row r="969" spans="2:9">
      <c r="B969" s="418" t="str">
        <f>'Jaringan Listrik'!C805</f>
        <v>5.1.1.1.48</v>
      </c>
      <c r="C969" s="372" t="str">
        <f>'Jaringan Listrik'!D805</f>
        <v xml:space="preserve">Pemasangan 1 m' kabel NYY 4 x 300 mm² </v>
      </c>
      <c r="D969" s="329" t="s">
        <v>114</v>
      </c>
      <c r="E969" s="367">
        <f>VLOOKUP(C969,'Jaringan Listrik'!$D$2:$I$3327,6,FALSE)</f>
        <v>3327100</v>
      </c>
      <c r="F969" s="154"/>
      <c r="H969" s="159"/>
      <c r="I969" s="376"/>
    </row>
    <row r="970" spans="2:9">
      <c r="B970" s="416" t="str">
        <f>'Jaringan Listrik'!C822</f>
        <v>5.1.1.2</v>
      </c>
      <c r="C970" s="383" t="str">
        <f>'Jaringan Listrik'!D822</f>
        <v>Kabel NYA</v>
      </c>
      <c r="D970" s="377"/>
      <c r="E970" s="381"/>
      <c r="F970" s="384"/>
      <c r="H970" s="159"/>
      <c r="I970" s="376"/>
    </row>
    <row r="971" spans="2:9">
      <c r="B971" s="415" t="str">
        <f>'Jaringan Listrik'!C823</f>
        <v>5.1.1.2.1</v>
      </c>
      <c r="C971" s="369" t="str">
        <f>'Jaringan Listrik'!D823</f>
        <v xml:space="preserve">Pemasangan 1 m' kabel NYA 1 x 1,5 mm² </v>
      </c>
      <c r="D971" s="329" t="s">
        <v>114</v>
      </c>
      <c r="E971" s="367">
        <f>VLOOKUP(C971,'Jaringan Listrik'!$D$2:$I$3327,6,FALSE)</f>
        <v>9100</v>
      </c>
      <c r="F971" s="385"/>
      <c r="H971" s="607"/>
      <c r="I971" s="376"/>
    </row>
    <row r="972" spans="2:9">
      <c r="B972" s="415" t="str">
        <f>'Jaringan Listrik'!C840</f>
        <v>5.1.1.2.2</v>
      </c>
      <c r="C972" s="369" t="str">
        <f>'Jaringan Listrik'!D840</f>
        <v xml:space="preserve">Pemasangan 1 m' kabel NYA 1 x 2,5 mm² </v>
      </c>
      <c r="D972" s="329" t="s">
        <v>114</v>
      </c>
      <c r="E972" s="367">
        <f>VLOOKUP(C972,'Jaringan Listrik'!$D$2:$I$3327,6,FALSE)</f>
        <v>11800</v>
      </c>
      <c r="F972" s="385"/>
      <c r="H972" s="607"/>
      <c r="I972" s="376"/>
    </row>
    <row r="973" spans="2:9">
      <c r="B973" s="415" t="str">
        <f>'Jaringan Listrik'!C857</f>
        <v>5.1.1.2.3</v>
      </c>
      <c r="C973" s="369" t="str">
        <f>'Jaringan Listrik'!D857</f>
        <v xml:space="preserve">Pemasangan 1 m' kabel NYA 1 x 4 mm² </v>
      </c>
      <c r="D973" s="329" t="s">
        <v>114</v>
      </c>
      <c r="E973" s="367">
        <f>VLOOKUP(C973,'Jaringan Listrik'!$D$2:$I$3327,6,FALSE)</f>
        <v>18400</v>
      </c>
      <c r="F973" s="385"/>
      <c r="H973" s="607"/>
      <c r="I973" s="376"/>
    </row>
    <row r="974" spans="2:9">
      <c r="B974" s="415" t="str">
        <f>'Jaringan Listrik'!C874</f>
        <v>5.1.1.2.4</v>
      </c>
      <c r="C974" s="369" t="str">
        <f>'Jaringan Listrik'!D874</f>
        <v xml:space="preserve">Pemasangan 1 m' kabel NYA 1 x 6 mm² </v>
      </c>
      <c r="D974" s="329" t="s">
        <v>114</v>
      </c>
      <c r="E974" s="367">
        <f>VLOOKUP(C974,'Jaringan Listrik'!$D$2:$I$3327,6,FALSE)</f>
        <v>23400</v>
      </c>
      <c r="F974" s="385"/>
      <c r="H974" s="607"/>
      <c r="I974" s="376"/>
    </row>
    <row r="975" spans="2:9">
      <c r="B975" s="415" t="str">
        <f>'Jaringan Listrik'!C891</f>
        <v>5.1.1.2.5</v>
      </c>
      <c r="C975" s="369" t="str">
        <f>'Jaringan Listrik'!D891</f>
        <v xml:space="preserve">Pemasangan 1 m' kabel NYA 1 x 10 mm² </v>
      </c>
      <c r="D975" s="329" t="s">
        <v>114</v>
      </c>
      <c r="E975" s="367">
        <f>VLOOKUP(C975,'Jaringan Listrik'!$D$2:$I$3327,6,FALSE)</f>
        <v>35300</v>
      </c>
      <c r="F975" s="385"/>
      <c r="H975" s="607"/>
      <c r="I975" s="376"/>
    </row>
    <row r="976" spans="2:9">
      <c r="B976" s="415" t="str">
        <f>'Jaringan Listrik'!C908</f>
        <v>5.1.1.2.6</v>
      </c>
      <c r="C976" s="369" t="str">
        <f>'Jaringan Listrik'!D908</f>
        <v xml:space="preserve">Pemasangan 1 m' kabel NYA 1 x 16 mm² </v>
      </c>
      <c r="D976" s="329" t="s">
        <v>114</v>
      </c>
      <c r="E976" s="367">
        <f>VLOOKUP(C976,'Jaringan Listrik'!$D$2:$I$3327,6,FALSE)</f>
        <v>51700</v>
      </c>
      <c r="F976" s="385"/>
      <c r="H976" s="607"/>
      <c r="I976" s="376"/>
    </row>
    <row r="977" spans="2:9" ht="15" customHeight="1">
      <c r="B977" s="415" t="str">
        <f>'Jaringan Listrik'!C925</f>
        <v>5.1.1.2.7</v>
      </c>
      <c r="C977" s="369" t="str">
        <f>'Jaringan Listrik'!D925</f>
        <v xml:space="preserve">Pemasangan 1 m' kabel NYA 2 x 1,5 mm² + PVC conduit HI 20 mm²
</v>
      </c>
      <c r="D977" s="329" t="s">
        <v>114</v>
      </c>
      <c r="E977" s="367">
        <f>VLOOKUP(C977,'Jaringan Listrik'!$D$2:$I$3327,6,FALSE)</f>
        <v>26800</v>
      </c>
      <c r="F977" s="385"/>
      <c r="H977" s="607"/>
      <c r="I977" s="376"/>
    </row>
    <row r="978" spans="2:9" ht="15" customHeight="1">
      <c r="B978" s="415" t="str">
        <f>'Jaringan Listrik'!C943</f>
        <v>5.1.1.2.8</v>
      </c>
      <c r="C978" s="369" t="str">
        <f>'Jaringan Listrik'!D943</f>
        <v xml:space="preserve">Pemasangan 1 m' kabel NYA 3 x 1,5 mm² + PVC conduit HI 20 mm²
</v>
      </c>
      <c r="D978" s="329" t="s">
        <v>114</v>
      </c>
      <c r="E978" s="367">
        <f>VLOOKUP(C978,'Jaringan Listrik'!$D$2:$I$3327,6,FALSE)</f>
        <v>32900</v>
      </c>
      <c r="F978" s="385"/>
      <c r="H978" s="607"/>
      <c r="I978" s="376"/>
    </row>
    <row r="979" spans="2:9" ht="15" customHeight="1">
      <c r="B979" s="415" t="str">
        <f>'Jaringan Listrik'!C961</f>
        <v>5.1.1.2.9</v>
      </c>
      <c r="C979" s="369" t="str">
        <f>'Jaringan Listrik'!D961</f>
        <v xml:space="preserve">Pemasangan 1 m' kabel NYA 3 x 2,5 mm² + PVC conduit HI 20 mm²
</v>
      </c>
      <c r="D979" s="329" t="s">
        <v>114</v>
      </c>
      <c r="E979" s="367">
        <f>VLOOKUP(C979,'Jaringan Listrik'!$D$2:$I$3327,6,FALSE)</f>
        <v>39700</v>
      </c>
      <c r="F979" s="385"/>
      <c r="H979" s="607"/>
      <c r="I979" s="376"/>
    </row>
    <row r="980" spans="2:9" ht="15" customHeight="1">
      <c r="B980" s="415" t="str">
        <f>'Jaringan Listrik'!C980</f>
        <v>5.1.1.2.10</v>
      </c>
      <c r="C980" s="369" t="str">
        <f>'Jaringan Listrik'!D980</f>
        <v xml:space="preserve">Pemasangan 1 m' kabel NYA 3 x 2,5 mm² + PVC conduit HI 32 mm²
</v>
      </c>
      <c r="D980" s="329" t="s">
        <v>114</v>
      </c>
      <c r="E980" s="367">
        <f>VLOOKUP(C980,'Jaringan Listrik'!$D$2:$I$3327,6,FALSE)</f>
        <v>59900</v>
      </c>
      <c r="F980" s="385"/>
      <c r="H980" s="607"/>
      <c r="I980" s="376"/>
    </row>
    <row r="981" spans="2:9" ht="15" customHeight="1">
      <c r="B981" s="415" t="str">
        <f>'Jaringan Listrik'!C999</f>
        <v>5.1.1.2.11</v>
      </c>
      <c r="C981" s="369" t="str">
        <f>'Jaringan Listrik'!D999</f>
        <v xml:space="preserve">Pemasangan 1 m' kabel NYA 5 x 2,5 mm² + PVC conduit HI 20 mm²
</v>
      </c>
      <c r="D981" s="329" t="s">
        <v>114</v>
      </c>
      <c r="E981" s="367">
        <f>VLOOKUP(C981,'Jaringan Listrik'!$D$2:$I$3327,6,FALSE)</f>
        <v>80300</v>
      </c>
      <c r="F981" s="385"/>
      <c r="H981" s="607"/>
      <c r="I981" s="376"/>
    </row>
    <row r="982" spans="2:9" ht="15" customHeight="1">
      <c r="B982" s="415" t="str">
        <f>'Jaringan Listrik'!C1018</f>
        <v>5.1.1.2.12</v>
      </c>
      <c r="C982" s="369" t="str">
        <f>'Jaringan Listrik'!D1018</f>
        <v xml:space="preserve">Pemasangan 1 m' kabel NYA 5 x 2,5 mm² + PVC conduit HI 32 mm²
</v>
      </c>
      <c r="D982" s="329" t="s">
        <v>114</v>
      </c>
      <c r="E982" s="367">
        <f>VLOOKUP(C982,'Jaringan Listrik'!$D$2:$I$3327,6,FALSE)</f>
        <v>100400</v>
      </c>
      <c r="F982" s="385"/>
      <c r="H982" s="607"/>
      <c r="I982" s="376"/>
    </row>
    <row r="983" spans="2:9" ht="15" customHeight="1">
      <c r="B983" s="415" t="str">
        <f>'Jaringan Listrik'!C1036</f>
        <v>5.1.1.2.13</v>
      </c>
      <c r="C983" s="369" t="str">
        <f>'Jaringan Listrik'!D1036</f>
        <v xml:space="preserve">Pemasangan 1 m' kabel NYA 1 x 35 mm² 
</v>
      </c>
      <c r="D983" s="329" t="s">
        <v>114</v>
      </c>
      <c r="E983" s="367">
        <f>VLOOKUP(C983,'Jaringan Listrik'!$D$2:$I$3327,6,FALSE)</f>
        <v>105200</v>
      </c>
      <c r="F983" s="385"/>
      <c r="H983" s="607"/>
      <c r="I983" s="376"/>
    </row>
    <row r="984" spans="2:9" ht="15" customHeight="1">
      <c r="B984" s="415" t="str">
        <f>'Jaringan Listrik'!C1053</f>
        <v>5.1.1.2.14</v>
      </c>
      <c r="C984" s="369" t="str">
        <f>'Jaringan Listrik'!D1053</f>
        <v xml:space="preserve">Pemasangan 1 m' kabel NYA 1 x 95 mm² 
</v>
      </c>
      <c r="D984" s="329" t="s">
        <v>114</v>
      </c>
      <c r="E984" s="367">
        <f>VLOOKUP(C984,'Jaringan Listrik'!$D$2:$I$3327,6,FALSE)</f>
        <v>253900</v>
      </c>
      <c r="F984" s="385"/>
      <c r="H984" s="607"/>
      <c r="I984" s="376"/>
    </row>
    <row r="985" spans="2:9" ht="15.75" customHeight="1">
      <c r="B985" s="416" t="str">
        <f>'Jaringan Listrik'!C1070</f>
        <v>5.1.1.3</v>
      </c>
      <c r="C985" s="383" t="str">
        <f>'Jaringan Listrik'!D1070</f>
        <v xml:space="preserve">Kabel NYM </v>
      </c>
      <c r="D985" s="377"/>
      <c r="E985" s="381"/>
      <c r="F985" s="384"/>
      <c r="H985" s="159"/>
      <c r="I985" s="376"/>
    </row>
    <row r="986" spans="2:9" ht="14.25" customHeight="1">
      <c r="B986" s="415" t="str">
        <f>'Jaringan Listrik'!C1071</f>
        <v>5.1.1.3.1</v>
      </c>
      <c r="C986" s="369" t="str">
        <f>'Jaringan Listrik'!D1071</f>
        <v xml:space="preserve">Pemasangan 1 m' kabel NYM 2 x 1,5 mm²
</v>
      </c>
      <c r="D986" s="329" t="s">
        <v>114</v>
      </c>
      <c r="E986" s="367">
        <f>VLOOKUP(C986,'Jaringan Listrik'!$D$2:$I$3327,6,FALSE)</f>
        <v>21700</v>
      </c>
      <c r="F986" s="385"/>
      <c r="H986" s="607"/>
      <c r="I986" s="376"/>
    </row>
    <row r="987" spans="2:9" ht="14.25" customHeight="1">
      <c r="B987" s="415" t="str">
        <f>'Jaringan Listrik'!C1088</f>
        <v>5.1.1.3.2</v>
      </c>
      <c r="C987" s="369" t="str">
        <f>'Jaringan Listrik'!D1088</f>
        <v xml:space="preserve">Pemasangan 1 m' kabel NYM 2 x 2,5 mm²
</v>
      </c>
      <c r="D987" s="329" t="s">
        <v>114</v>
      </c>
      <c r="E987" s="367">
        <f>VLOOKUP(C987,'Jaringan Listrik'!$D$2:$I$3327,6,FALSE)</f>
        <v>27500</v>
      </c>
      <c r="F987" s="385"/>
      <c r="H987" s="607"/>
      <c r="I987" s="376"/>
    </row>
    <row r="988" spans="2:9" ht="14.25" customHeight="1">
      <c r="B988" s="415" t="str">
        <f>'Jaringan Listrik'!C1105</f>
        <v>5.1.1.3.3</v>
      </c>
      <c r="C988" s="369" t="str">
        <f>'Jaringan Listrik'!D1105</f>
        <v xml:space="preserve">Pemasangan 1 m' kabel NYM 2 x 4 mm²
</v>
      </c>
      <c r="D988" s="329" t="s">
        <v>114</v>
      </c>
      <c r="E988" s="367">
        <f>VLOOKUP(C988,'Jaringan Listrik'!$D$2:$I$3327,6,FALSE)</f>
        <v>36300</v>
      </c>
      <c r="F988" s="385"/>
      <c r="H988" s="607"/>
      <c r="I988" s="376"/>
    </row>
    <row r="989" spans="2:9" ht="14.25" customHeight="1">
      <c r="B989" s="415" t="str">
        <f>'Jaringan Listrik'!C1122</f>
        <v>5.1.1.3.4</v>
      </c>
      <c r="C989" s="369" t="str">
        <f>'Jaringan Listrik'!D1122</f>
        <v xml:space="preserve">Pemasangan 1 m' kabel NYM 2 x 6 mm²
</v>
      </c>
      <c r="D989" s="329" t="s">
        <v>114</v>
      </c>
      <c r="E989" s="367">
        <f>VLOOKUP(C989,'Jaringan Listrik'!$D$2:$I$3327,6,FALSE)</f>
        <v>48200</v>
      </c>
      <c r="F989" s="385"/>
      <c r="H989" s="607"/>
      <c r="I989" s="376"/>
    </row>
    <row r="990" spans="2:9" ht="14.25" customHeight="1">
      <c r="B990" s="415" t="str">
        <f>'Jaringan Listrik'!C1139</f>
        <v>5.1.1.3.5</v>
      </c>
      <c r="C990" s="369" t="str">
        <f>'Jaringan Listrik'!D1139</f>
        <v xml:space="preserve">Pemasangan 1 m' kabel NYM 2 x 10 mm²
</v>
      </c>
      <c r="D990" s="329" t="s">
        <v>114</v>
      </c>
      <c r="E990" s="367">
        <f>VLOOKUP(C990,'Jaringan Listrik'!$D$2:$I$3327,6,FALSE)</f>
        <v>74600</v>
      </c>
      <c r="F990" s="385"/>
      <c r="H990" s="607"/>
      <c r="I990" s="376"/>
    </row>
    <row r="991" spans="2:9" ht="14.25" customHeight="1">
      <c r="B991" s="415" t="str">
        <f>'Jaringan Listrik'!C1156</f>
        <v>5.1.1.3.6</v>
      </c>
      <c r="C991" s="369" t="str">
        <f>'Jaringan Listrik'!D1156</f>
        <v xml:space="preserve">Pemasangan 1 m' kabel NYM 3 x 1,5 mm²
</v>
      </c>
      <c r="D991" s="329" t="s">
        <v>114</v>
      </c>
      <c r="E991" s="367">
        <f>VLOOKUP(C991,'Jaringan Listrik'!$D$2:$I$3327,6,FALSE)</f>
        <v>25000</v>
      </c>
      <c r="F991" s="385"/>
      <c r="H991" s="607"/>
      <c r="I991" s="376"/>
    </row>
    <row r="992" spans="2:9" ht="14.25" customHeight="1">
      <c r="B992" s="415" t="str">
        <f>'Jaringan Listrik'!C1173</f>
        <v>5.1.1.3.7</v>
      </c>
      <c r="C992" s="369" t="str">
        <f>'Jaringan Listrik'!D1173</f>
        <v xml:space="preserve">Pemasangan 1 m' kabel NYM 3 x 2,5 mm²
</v>
      </c>
      <c r="D992" s="329" t="s">
        <v>114</v>
      </c>
      <c r="E992" s="367">
        <f>VLOOKUP(C992,'Jaringan Listrik'!$D$2:$I$3327,6,FALSE)</f>
        <v>38100</v>
      </c>
      <c r="F992" s="385"/>
      <c r="H992" s="607"/>
      <c r="I992" s="376"/>
    </row>
    <row r="993" spans="2:9" ht="14.25" customHeight="1">
      <c r="B993" s="415" t="str">
        <f>'Jaringan Listrik'!C1190</f>
        <v>5.1.1.3.8</v>
      </c>
      <c r="C993" s="369" t="str">
        <f>'Jaringan Listrik'!D1190</f>
        <v xml:space="preserve">Pemasangan 1 m' kabel NYM 3 x 4 mm²
</v>
      </c>
      <c r="D993" s="329" t="s">
        <v>114</v>
      </c>
      <c r="E993" s="367">
        <f>VLOOKUP(C993,'Jaringan Listrik'!$D$2:$I$3327,6,FALSE)</f>
        <v>47800</v>
      </c>
      <c r="F993" s="385"/>
      <c r="H993" s="607"/>
      <c r="I993" s="376"/>
    </row>
    <row r="994" spans="2:9" ht="14.25" customHeight="1">
      <c r="B994" s="415" t="str">
        <f>'Jaringan Listrik'!C1207</f>
        <v>5.1.1.3.9</v>
      </c>
      <c r="C994" s="369" t="str">
        <f>'Jaringan Listrik'!D1207</f>
        <v xml:space="preserve">Pemasangan 1 m' kabel NYM 3 x 6 mm²
</v>
      </c>
      <c r="D994" s="329" t="s">
        <v>114</v>
      </c>
      <c r="E994" s="367">
        <f>VLOOKUP(C994,'Jaringan Listrik'!$D$2:$I$3327,6,FALSE)</f>
        <v>69100</v>
      </c>
      <c r="F994" s="385"/>
      <c r="H994" s="607"/>
      <c r="I994" s="376"/>
    </row>
    <row r="995" spans="2:9" ht="14.25" customHeight="1">
      <c r="B995" s="415" t="str">
        <f>'Jaringan Listrik'!C1224</f>
        <v>5.1.1.3.10</v>
      </c>
      <c r="C995" s="369" t="str">
        <f>'Jaringan Listrik'!D1224</f>
        <v xml:space="preserve">Pemasangan 1 m' kabel NYM 3 x 10 mm²
</v>
      </c>
      <c r="D995" s="329" t="s">
        <v>114</v>
      </c>
      <c r="E995" s="367">
        <f>VLOOKUP(C995,'Jaringan Listrik'!$D$2:$I$3327,6,FALSE)</f>
        <v>106400</v>
      </c>
      <c r="F995" s="385"/>
      <c r="H995" s="607"/>
      <c r="I995" s="376"/>
    </row>
    <row r="996" spans="2:9" ht="14.25" customHeight="1">
      <c r="B996" s="415" t="str">
        <f>'Jaringan Listrik'!C1241</f>
        <v>5.1.1.3.11</v>
      </c>
      <c r="C996" s="369" t="str">
        <f>'Jaringan Listrik'!D1241</f>
        <v xml:space="preserve">Pemasangan 1 m' kabel NYM 4 x 1,5 mm²
</v>
      </c>
      <c r="D996" s="329" t="s">
        <v>114</v>
      </c>
      <c r="E996" s="367">
        <f>VLOOKUP(C996,'Jaringan Listrik'!$D$2:$I$3327,6,FALSE)</f>
        <v>29000</v>
      </c>
      <c r="F996" s="385"/>
      <c r="H996" s="607"/>
      <c r="I996" s="376"/>
    </row>
    <row r="997" spans="2:9" ht="14.25" customHeight="1">
      <c r="B997" s="415" t="str">
        <f>'Jaringan Listrik'!C1258</f>
        <v>5.1.1.3.12</v>
      </c>
      <c r="C997" s="369" t="str">
        <f>'Jaringan Listrik'!D1258</f>
        <v xml:space="preserve">Pemasangan 1 m' kabel NYM 4 x 2,5 mm²
</v>
      </c>
      <c r="D997" s="329" t="s">
        <v>114</v>
      </c>
      <c r="E997" s="367">
        <f>VLOOKUP(C997,'Jaringan Listrik'!$D$2:$I$3327,6,FALSE)</f>
        <v>39900</v>
      </c>
      <c r="F997" s="385"/>
      <c r="H997" s="607"/>
      <c r="I997" s="376"/>
    </row>
    <row r="998" spans="2:9" ht="14.25" customHeight="1">
      <c r="B998" s="415" t="str">
        <f>'Jaringan Listrik'!C1275</f>
        <v>5.1.1.3.13</v>
      </c>
      <c r="C998" s="369" t="str">
        <f>'Jaringan Listrik'!D1275</f>
        <v xml:space="preserve">Pemasangan 1 m' kabel NYM 4 x 4 mm²
</v>
      </c>
      <c r="D998" s="329" t="s">
        <v>114</v>
      </c>
      <c r="E998" s="367">
        <f>VLOOKUP(C998,'Jaringan Listrik'!$D$2:$I$3327,6,FALSE)</f>
        <v>61000</v>
      </c>
      <c r="F998" s="385"/>
      <c r="H998" s="607"/>
      <c r="I998" s="376"/>
    </row>
    <row r="999" spans="2:9" ht="14.25" customHeight="1">
      <c r="B999" s="415" t="str">
        <f>'Jaringan Listrik'!C1292</f>
        <v>5.1.1.3.14</v>
      </c>
      <c r="C999" s="369" t="str">
        <f>'Jaringan Listrik'!D1292</f>
        <v xml:space="preserve">Pemasangan 1 m' kabel NYM 4 x 6 mm²
</v>
      </c>
      <c r="D999" s="329" t="s">
        <v>114</v>
      </c>
      <c r="E999" s="367">
        <f>VLOOKUP(C999,'Jaringan Listrik'!$D$2:$I$3327,6,FALSE)</f>
        <v>84000</v>
      </c>
      <c r="F999" s="385"/>
      <c r="H999" s="607"/>
      <c r="I999" s="376"/>
    </row>
    <row r="1000" spans="2:9" ht="14.25" customHeight="1">
      <c r="B1000" s="415" t="str">
        <f>'Jaringan Listrik'!C1309</f>
        <v>5.1.1.3.15</v>
      </c>
      <c r="C1000" s="369" t="str">
        <f>'Jaringan Listrik'!D1309</f>
        <v xml:space="preserve">Pemasangan 1 m' kabel NYM 4 x 10 mm²
</v>
      </c>
      <c r="D1000" s="329" t="s">
        <v>114</v>
      </c>
      <c r="E1000" s="367">
        <f>VLOOKUP(C1000,'Jaringan Listrik'!$D$2:$I$3327,6,FALSE)</f>
        <v>137700</v>
      </c>
      <c r="F1000" s="385"/>
      <c r="H1000" s="607"/>
      <c r="I1000" s="376"/>
    </row>
    <row r="1001" spans="2:9" ht="14.25" customHeight="1">
      <c r="B1001" s="415" t="str">
        <f>'Jaringan Listrik'!C1326</f>
        <v>5.1.1.3.16</v>
      </c>
      <c r="C1001" s="369" t="str">
        <f>'Jaringan Listrik'!D1326</f>
        <v xml:space="preserve">Pemasangan 1 m' kabel NYM 4 x 16 mm²
</v>
      </c>
      <c r="D1001" s="329" t="s">
        <v>114</v>
      </c>
      <c r="E1001" s="367">
        <f>VLOOKUP(C1001,'Jaringan Listrik'!$D$2:$I$3327,6,FALSE)</f>
        <v>213100</v>
      </c>
      <c r="F1001" s="385"/>
      <c r="H1001" s="607"/>
      <c r="I1001" s="376"/>
    </row>
    <row r="1002" spans="2:9" ht="15.75" customHeight="1">
      <c r="B1002" s="416" t="str">
        <f>'Jaringan Listrik'!C1343</f>
        <v>5.1.1.4</v>
      </c>
      <c r="C1002" s="383" t="str">
        <f>'Jaringan Listrik'!D1343</f>
        <v>Kabel NYMHY</v>
      </c>
      <c r="D1002" s="377"/>
      <c r="E1002" s="381"/>
      <c r="F1002" s="384"/>
      <c r="H1002" s="159"/>
      <c r="I1002" s="376"/>
    </row>
    <row r="1003" spans="2:9" ht="15" customHeight="1">
      <c r="B1003" s="415" t="str">
        <f>'Jaringan Listrik'!C1344</f>
        <v>5.1.1.4.1</v>
      </c>
      <c r="C1003" s="369" t="str">
        <f>'Jaringan Listrik'!D1344</f>
        <v xml:space="preserve">Pemasangan 1 m' kabel NYMHY 2 x 1,5 mm²
</v>
      </c>
      <c r="D1003" s="329" t="s">
        <v>114</v>
      </c>
      <c r="E1003" s="367">
        <f>VLOOKUP(C1003,'Jaringan Listrik'!$D$2:$I$3327,6,FALSE)</f>
        <v>22200</v>
      </c>
      <c r="F1003" s="385"/>
      <c r="H1003" s="607"/>
      <c r="I1003" s="376"/>
    </row>
    <row r="1004" spans="2:9" ht="15" customHeight="1">
      <c r="B1004" s="415" t="str">
        <f>'Jaringan Listrik'!C1361</f>
        <v>5.1.1.4.2</v>
      </c>
      <c r="C1004" s="369" t="str">
        <f>'Jaringan Listrik'!D1361</f>
        <v xml:space="preserve">Pemasangan 1 m' kabel NYMHY 2 x 2,5 mm²
</v>
      </c>
      <c r="D1004" s="329" t="s">
        <v>114</v>
      </c>
      <c r="E1004" s="367">
        <f>VLOOKUP(C1004,'Jaringan Listrik'!$D$2:$I$3327,6,FALSE)</f>
        <v>28300</v>
      </c>
      <c r="F1004" s="385"/>
      <c r="H1004" s="607"/>
      <c r="I1004" s="376"/>
    </row>
    <row r="1005" spans="2:9" ht="15" customHeight="1">
      <c r="B1005" s="415" t="str">
        <f>'Jaringan Listrik'!C1378</f>
        <v>5.1.1.4.3</v>
      </c>
      <c r="C1005" s="369" t="str">
        <f>'Jaringan Listrik'!D1378</f>
        <v xml:space="preserve">Pemasangan 1 m' kabel NYMHY 3 x 1,5 mm²
</v>
      </c>
      <c r="D1005" s="329" t="s">
        <v>114</v>
      </c>
      <c r="E1005" s="367">
        <f>VLOOKUP(C1005,'Jaringan Listrik'!$D$2:$I$3327,6,FALSE)</f>
        <v>27600</v>
      </c>
      <c r="F1005" s="385"/>
      <c r="H1005" s="607"/>
      <c r="I1005" s="376"/>
    </row>
    <row r="1006" spans="2:9" ht="15" customHeight="1">
      <c r="B1006" s="415" t="str">
        <f>'Jaringan Listrik'!C1395</f>
        <v>5.1.1.4.4</v>
      </c>
      <c r="C1006" s="369" t="str">
        <f>'Jaringan Listrik'!D1395</f>
        <v xml:space="preserve">Pemasangan 1 m' kabel NYMHY 3 x 2,5 mm²
</v>
      </c>
      <c r="D1006" s="329" t="s">
        <v>114</v>
      </c>
      <c r="E1006" s="367">
        <f>VLOOKUP(C1006,'Jaringan Listrik'!$D$2:$I$3327,6,FALSE)</f>
        <v>38100</v>
      </c>
      <c r="F1006" s="385"/>
      <c r="H1006" s="607"/>
      <c r="I1006" s="376"/>
    </row>
    <row r="1007" spans="2:9" ht="15" customHeight="1">
      <c r="B1007" s="415" t="str">
        <f>'Jaringan Listrik'!C1412</f>
        <v>5.1.1.4.5</v>
      </c>
      <c r="C1007" s="369" t="str">
        <f>'Jaringan Listrik'!D1412</f>
        <v xml:space="preserve">Pemasangan 1 m' kabel NYMHY 4 x 2,5 mm²
</v>
      </c>
      <c r="D1007" s="329" t="s">
        <v>114</v>
      </c>
      <c r="E1007" s="367">
        <f>VLOOKUP(C1007,'Jaringan Listrik'!$D$2:$I$3327,6,FALSE)</f>
        <v>47800</v>
      </c>
      <c r="F1007" s="385"/>
      <c r="H1007" s="607"/>
      <c r="I1007" s="376"/>
    </row>
    <row r="1008" spans="2:9" ht="15" customHeight="1">
      <c r="B1008" s="415" t="str">
        <f>'Jaringan Listrik'!C1429</f>
        <v>5.1.1.4.6</v>
      </c>
      <c r="C1008" s="369" t="str">
        <f>'Jaringan Listrik'!D1429</f>
        <v xml:space="preserve">Pemasangan 1 m' kabel NYMHY 3 x 1,5 mm² + PVC conduit HI 20 mm²
</v>
      </c>
      <c r="D1008" s="329" t="s">
        <v>114</v>
      </c>
      <c r="E1008" s="367">
        <f>VLOOKUP(C1008,'Jaringan Listrik'!$D$2:$I$3327,6,FALSE)</f>
        <v>33100</v>
      </c>
      <c r="F1008" s="385"/>
      <c r="H1008" s="607"/>
      <c r="I1008" s="376"/>
    </row>
    <row r="1009" spans="2:9" ht="18" customHeight="1">
      <c r="B1009" s="415" t="str">
        <f>'Jaringan Listrik'!C1447</f>
        <v>5.1.1.4.7</v>
      </c>
      <c r="C1009" s="369" t="str">
        <f>'Jaringan Listrik'!D1447</f>
        <v xml:space="preserve">Pemasangan 1 m' kabel NYMHY 2 (3 x 1,5 mm²) + PVC conduit HI 20 mm²
</v>
      </c>
      <c r="D1009" s="329" t="s">
        <v>114</v>
      </c>
      <c r="E1009" s="367">
        <f>VLOOKUP(C1009,'Jaringan Listrik'!$D$2:$I$3327,6,FALSE)</f>
        <v>36200</v>
      </c>
      <c r="F1009" s="385"/>
      <c r="H1009" s="607"/>
      <c r="I1009" s="376"/>
    </row>
    <row r="1010" spans="2:9" ht="15.75" customHeight="1">
      <c r="B1010" s="416" t="str">
        <f>'Jaringan Listrik'!C1465</f>
        <v>5.1.1.5</v>
      </c>
      <c r="C1010" s="383" t="str">
        <f>'Jaringan Listrik'!D1465</f>
        <v>Kabel NYFGBY</v>
      </c>
      <c r="D1010" s="377"/>
      <c r="E1010" s="381"/>
      <c r="F1010" s="384"/>
      <c r="H1010" s="159"/>
      <c r="I1010" s="376"/>
    </row>
    <row r="1011" spans="2:9" ht="17.399999999999999" customHeight="1">
      <c r="B1011" s="415" t="str">
        <f>'Jaringan Listrik'!C1466</f>
        <v>5.1.1.5.1</v>
      </c>
      <c r="C1011" s="369" t="str">
        <f>'Jaringan Listrik'!D1466</f>
        <v xml:space="preserve">Pemasangan 1 m' kabel NYFGBY 2 x 1,5 mm²
</v>
      </c>
      <c r="D1011" s="329" t="s">
        <v>114</v>
      </c>
      <c r="E1011" s="367">
        <f>VLOOKUP(C1011,'Jaringan Listrik'!$D$2:$I$3327,6,FALSE)</f>
        <v>40000</v>
      </c>
      <c r="F1011" s="146"/>
      <c r="H1011" s="607"/>
      <c r="I1011" s="376"/>
    </row>
    <row r="1012" spans="2:9" ht="15" customHeight="1">
      <c r="B1012" s="415" t="str">
        <f>'Jaringan Listrik'!C1483</f>
        <v>5.1.1.5.2</v>
      </c>
      <c r="C1012" s="369" t="str">
        <f>'Jaringan Listrik'!D1483</f>
        <v xml:space="preserve">Pemasangan 1 m' kabel NYFGBY 2 x 2,5 mm²
</v>
      </c>
      <c r="D1012" s="329" t="s">
        <v>114</v>
      </c>
      <c r="E1012" s="367">
        <f>VLOOKUP(C1012,'Jaringan Listrik'!$D$2:$I$3327,6,FALSE)</f>
        <v>50200</v>
      </c>
      <c r="F1012" s="146"/>
      <c r="H1012" s="607"/>
      <c r="I1012" s="376"/>
    </row>
    <row r="1013" spans="2:9" ht="15" customHeight="1">
      <c r="B1013" s="415" t="str">
        <f>'Jaringan Listrik'!C1500</f>
        <v>5.1.1.5.3</v>
      </c>
      <c r="C1013" s="369" t="str">
        <f>'Jaringan Listrik'!D1500</f>
        <v xml:space="preserve">Pemasangan 1 m' kabel NYFGBY 2 x 4 mm²
</v>
      </c>
      <c r="D1013" s="329" t="s">
        <v>114</v>
      </c>
      <c r="E1013" s="367">
        <f>VLOOKUP(C1013,'Jaringan Listrik'!$D$2:$I$3327,6,FALSE)</f>
        <v>56400</v>
      </c>
      <c r="F1013" s="146"/>
      <c r="H1013" s="607"/>
      <c r="I1013" s="376"/>
    </row>
    <row r="1014" spans="2:9" ht="15" customHeight="1">
      <c r="B1014" s="415" t="str">
        <f>'Jaringan Listrik'!C1517</f>
        <v>5.1.1.5.4</v>
      </c>
      <c r="C1014" s="369" t="str">
        <f>'Jaringan Listrik'!D1517</f>
        <v xml:space="preserve">Pemasangan 1 m' kabel NYFGBY 2 x 6 mm²
</v>
      </c>
      <c r="D1014" s="329" t="s">
        <v>114</v>
      </c>
      <c r="E1014" s="367">
        <f>VLOOKUP(C1014,'Jaringan Listrik'!$D$2:$I$3327,6,FALSE)</f>
        <v>67200</v>
      </c>
      <c r="F1014" s="146"/>
      <c r="H1014" s="607"/>
      <c r="I1014" s="376"/>
    </row>
    <row r="1015" spans="2:9" ht="15" customHeight="1">
      <c r="B1015" s="415" t="str">
        <f>'Jaringan Listrik'!C1534</f>
        <v>5.1.1.5.5</v>
      </c>
      <c r="C1015" s="369" t="str">
        <f>'Jaringan Listrik'!D1534</f>
        <v xml:space="preserve">Pemasangan 1 m' kabel NYFGBY 2 x 10 mm²
</v>
      </c>
      <c r="D1015" s="329" t="s">
        <v>114</v>
      </c>
      <c r="E1015" s="367">
        <f>VLOOKUP(C1015,'Jaringan Listrik'!$D$2:$I$3327,6,FALSE)</f>
        <v>90200</v>
      </c>
      <c r="F1015" s="146"/>
      <c r="H1015" s="607"/>
      <c r="I1015" s="376"/>
    </row>
    <row r="1016" spans="2:9" ht="15" customHeight="1">
      <c r="B1016" s="415" t="str">
        <f>'Jaringan Listrik'!C1551</f>
        <v>5.1.1.5.6</v>
      </c>
      <c r="C1016" s="369" t="str">
        <f>'Jaringan Listrik'!D1551</f>
        <v xml:space="preserve">Pemasangan 1 m' kabel NYFGBY 2 x 16 mm²
</v>
      </c>
      <c r="D1016" s="329" t="s">
        <v>114</v>
      </c>
      <c r="E1016" s="367">
        <f>VLOOKUP(C1016,'Jaringan Listrik'!$D$2:$I$3327,6,FALSE)</f>
        <v>118200</v>
      </c>
      <c r="F1016" s="146"/>
      <c r="H1016" s="607"/>
      <c r="I1016" s="376"/>
    </row>
    <row r="1017" spans="2:9" ht="15" customHeight="1">
      <c r="B1017" s="415" t="str">
        <f>'Jaringan Listrik'!C1568</f>
        <v>5.1.1.5.7</v>
      </c>
      <c r="C1017" s="369" t="str">
        <f>'Jaringan Listrik'!D1568</f>
        <v xml:space="preserve">Pemasangan 1 m' kabel NYFGBY 3 x 1,5 mm²
</v>
      </c>
      <c r="D1017" s="329" t="s">
        <v>114</v>
      </c>
      <c r="E1017" s="367">
        <f>VLOOKUP(C1017,'Jaringan Listrik'!$D$2:$I$3327,6,FALSE)</f>
        <v>47600</v>
      </c>
      <c r="F1017" s="146"/>
      <c r="H1017" s="607"/>
      <c r="I1017" s="376"/>
    </row>
    <row r="1018" spans="2:9" ht="15" customHeight="1">
      <c r="B1018" s="415" t="str">
        <f>'Jaringan Listrik'!C1585</f>
        <v>5.1.1.5.8</v>
      </c>
      <c r="C1018" s="369" t="str">
        <f>'Jaringan Listrik'!D1585</f>
        <v xml:space="preserve">Pemasangan 1 m' kabel NYFGBY 3 x 2,5 mm²
</v>
      </c>
      <c r="D1018" s="329" t="s">
        <v>114</v>
      </c>
      <c r="E1018" s="367">
        <f>VLOOKUP(C1018,'Jaringan Listrik'!$D$2:$I$3327,6,FALSE)</f>
        <v>55600</v>
      </c>
      <c r="F1018" s="146"/>
      <c r="H1018" s="607"/>
      <c r="I1018" s="376"/>
    </row>
    <row r="1019" spans="2:9" ht="15" customHeight="1">
      <c r="B1019" s="415" t="str">
        <f>'Jaringan Listrik'!C1602</f>
        <v>5.1.1.5.9</v>
      </c>
      <c r="C1019" s="369" t="str">
        <f>'Jaringan Listrik'!D1602</f>
        <v xml:space="preserve">Pemasangan 1 m' kabel NYFGBY 3 x 4 mm²
</v>
      </c>
      <c r="D1019" s="329" t="s">
        <v>114</v>
      </c>
      <c r="E1019" s="367">
        <f>VLOOKUP(C1019,'Jaringan Listrik'!$D$2:$I$3327,6,FALSE)</f>
        <v>76900</v>
      </c>
      <c r="F1019" s="146"/>
      <c r="H1019" s="607"/>
      <c r="I1019" s="376"/>
    </row>
    <row r="1020" spans="2:9" ht="15" customHeight="1">
      <c r="B1020" s="415" t="str">
        <f>'Jaringan Listrik'!C1619</f>
        <v>5.1.1.5.10</v>
      </c>
      <c r="C1020" s="369" t="str">
        <f>'Jaringan Listrik'!D1619</f>
        <v xml:space="preserve">Pemasangan 1 m' kabel NYFGBY 3 x 6 mm²
</v>
      </c>
      <c r="D1020" s="329" t="s">
        <v>114</v>
      </c>
      <c r="E1020" s="367">
        <f>VLOOKUP(C1020,'Jaringan Listrik'!$D$2:$I$3327,6,FALSE)</f>
        <v>98900</v>
      </c>
      <c r="F1020" s="146"/>
      <c r="H1020" s="607"/>
      <c r="I1020" s="376"/>
    </row>
    <row r="1021" spans="2:9" ht="15" customHeight="1">
      <c r="B1021" s="415" t="str">
        <f>'Jaringan Listrik'!C1636</f>
        <v>5.1.1.5.11</v>
      </c>
      <c r="C1021" s="369" t="str">
        <f>'Jaringan Listrik'!D1636</f>
        <v xml:space="preserve">Pemasangan 1 m' kabel NYFGBY 3 x 10 mm²
</v>
      </c>
      <c r="D1021" s="329" t="s">
        <v>114</v>
      </c>
      <c r="E1021" s="367">
        <f>VLOOKUP(C1021,'Jaringan Listrik'!$D$2:$I$3327,6,FALSE)</f>
        <v>120100</v>
      </c>
      <c r="F1021" s="146"/>
      <c r="H1021" s="607"/>
      <c r="I1021" s="376"/>
    </row>
    <row r="1022" spans="2:9" ht="15" customHeight="1">
      <c r="B1022" s="415" t="str">
        <f>'Jaringan Listrik'!C1653</f>
        <v>5.1.1.5.12</v>
      </c>
      <c r="C1022" s="369" t="str">
        <f>'Jaringan Listrik'!D1653</f>
        <v xml:space="preserve">Pemasangan 1 m' kabel NYFGBY 3 x 16 mm²
</v>
      </c>
      <c r="D1022" s="329" t="s">
        <v>114</v>
      </c>
      <c r="E1022" s="367">
        <f>VLOOKUP(C1022,'Jaringan Listrik'!$D$2:$I$3327,6,FALSE)</f>
        <v>185200</v>
      </c>
      <c r="F1022" s="146"/>
      <c r="H1022" s="607"/>
      <c r="I1022" s="376"/>
    </row>
    <row r="1023" spans="2:9" ht="15" customHeight="1">
      <c r="B1023" s="415" t="str">
        <f>'Jaringan Listrik'!C1670</f>
        <v>5.1.1.5.13</v>
      </c>
      <c r="C1023" s="369" t="str">
        <f>'Jaringan Listrik'!D1670</f>
        <v xml:space="preserve">Pemasangan 1 m' kabel NYFGBY 4 x 1,5 mm²
</v>
      </c>
      <c r="D1023" s="329" t="s">
        <v>114</v>
      </c>
      <c r="E1023" s="367">
        <f>VLOOKUP(C1023,'Jaringan Listrik'!$D$2:$I$3327,6,FALSE)</f>
        <v>48800</v>
      </c>
      <c r="F1023" s="146"/>
      <c r="H1023" s="607"/>
      <c r="I1023" s="376"/>
    </row>
    <row r="1024" spans="2:9" ht="19.5" customHeight="1">
      <c r="B1024" s="415" t="str">
        <f>'Jaringan Listrik'!C1687</f>
        <v>5.1.1.5.14</v>
      </c>
      <c r="C1024" s="369" t="str">
        <f>'Jaringan Listrik'!D1687</f>
        <v xml:space="preserve">Pemasangan 1 m' kabel NYFGBY 4 x 2,5 mm²
</v>
      </c>
      <c r="D1024" s="329" t="s">
        <v>114</v>
      </c>
      <c r="E1024" s="367">
        <f>VLOOKUP(C1024,'Jaringan Listrik'!$D$2:$I$3327,6,FALSE)</f>
        <v>63200</v>
      </c>
      <c r="F1024" s="146"/>
      <c r="H1024" s="607"/>
      <c r="I1024" s="376"/>
    </row>
    <row r="1025" spans="2:9" ht="19.5" customHeight="1">
      <c r="B1025" s="415" t="str">
        <f>'Jaringan Listrik'!C1704</f>
        <v>5.1.1.5.15</v>
      </c>
      <c r="C1025" s="369" t="str">
        <f>'Jaringan Listrik'!D1704</f>
        <v xml:space="preserve">Pemasangan 1 m' kabel NYFGBY 4 x 4 mm²
</v>
      </c>
      <c r="D1025" s="329" t="s">
        <v>114</v>
      </c>
      <c r="E1025" s="367">
        <f>VLOOKUP(C1025,'Jaringan Listrik'!$D$2:$I$3327,6,FALSE)</f>
        <v>99300</v>
      </c>
      <c r="F1025" s="146"/>
      <c r="H1025" s="607"/>
      <c r="I1025" s="376"/>
    </row>
    <row r="1026" spans="2:9" ht="19.5" customHeight="1">
      <c r="B1026" s="415" t="str">
        <f>'Jaringan Listrik'!C1721</f>
        <v>5.1.1.5.16</v>
      </c>
      <c r="C1026" s="369" t="str">
        <f>'Jaringan Listrik'!D1721</f>
        <v xml:space="preserve">Pemasangan 1 m' kabel NYFGBY 4 x 6 mm²
</v>
      </c>
      <c r="D1026" s="329" t="s">
        <v>114</v>
      </c>
      <c r="E1026" s="367">
        <f>VLOOKUP(C1026,'Jaringan Listrik'!$D$2:$I$3327,6,FALSE)</f>
        <v>107700</v>
      </c>
      <c r="F1026" s="146"/>
      <c r="H1026" s="607"/>
      <c r="I1026" s="376"/>
    </row>
    <row r="1027" spans="2:9" ht="19.5" customHeight="1">
      <c r="B1027" s="415" t="str">
        <f>'Jaringan Listrik'!C1738</f>
        <v>5.1.1.5.17</v>
      </c>
      <c r="C1027" s="369" t="str">
        <f>'Jaringan Listrik'!D1738</f>
        <v xml:space="preserve">Pemasangan 1 m' kabel NYFGBY 4 x 10 mm²
</v>
      </c>
      <c r="D1027" s="329" t="s">
        <v>114</v>
      </c>
      <c r="E1027" s="367">
        <f>VLOOKUP(C1027,'Jaringan Listrik'!$D$2:$I$3327,6,FALSE)</f>
        <v>147900</v>
      </c>
      <c r="F1027" s="146"/>
      <c r="H1027" s="607"/>
      <c r="I1027" s="376"/>
    </row>
    <row r="1028" spans="2:9" ht="19.5" customHeight="1">
      <c r="B1028" s="415" t="str">
        <f>'Jaringan Listrik'!C1755</f>
        <v>5.1.1.5.18</v>
      </c>
      <c r="C1028" s="369" t="str">
        <f>'Jaringan Listrik'!D1755</f>
        <v xml:space="preserve">Pemasangan 1 m' kabel NYFGBY 4 x 16 mm²
</v>
      </c>
      <c r="D1028" s="329" t="s">
        <v>114</v>
      </c>
      <c r="E1028" s="367">
        <f>VLOOKUP(C1028,'Jaringan Listrik'!$D$2:$I$3327,6,FALSE)</f>
        <v>230500</v>
      </c>
      <c r="F1028" s="146"/>
      <c r="H1028" s="607"/>
      <c r="I1028" s="376"/>
    </row>
    <row r="1029" spans="2:9" ht="19.5" customHeight="1">
      <c r="B1029" s="415" t="str">
        <f>'Jaringan Listrik'!C1772</f>
        <v>5.1.1.5.19</v>
      </c>
      <c r="C1029" s="369" t="str">
        <f>'Jaringan Listrik'!D1772</f>
        <v xml:space="preserve">Pemasangan 1 m' kabel NYFGBY 4 x 25 mm²
</v>
      </c>
      <c r="D1029" s="329" t="s">
        <v>114</v>
      </c>
      <c r="E1029" s="367">
        <f>VLOOKUP(C1029,'Jaringan Listrik'!$D$2:$I$3327,6,FALSE)</f>
        <v>351200</v>
      </c>
      <c r="F1029" s="146"/>
      <c r="H1029" s="607"/>
      <c r="I1029" s="376"/>
    </row>
    <row r="1030" spans="2:9" ht="19.5" customHeight="1">
      <c r="B1030" s="415" t="str">
        <f>'Jaringan Listrik'!C1789</f>
        <v>5.1.1.5.20</v>
      </c>
      <c r="C1030" s="369" t="str">
        <f>'Jaringan Listrik'!D1789</f>
        <v xml:space="preserve">Pemasangan 1 m' kabel NYFGBY 4 x 35 mm²
</v>
      </c>
      <c r="D1030" s="329" t="s">
        <v>114</v>
      </c>
      <c r="E1030" s="367">
        <f>VLOOKUP(C1030,'Jaringan Listrik'!$D$2:$I$3327,6,FALSE)</f>
        <v>445400</v>
      </c>
      <c r="F1030" s="146"/>
      <c r="H1030" s="607"/>
      <c r="I1030" s="376"/>
    </row>
    <row r="1031" spans="2:9" ht="19.5" customHeight="1">
      <c r="B1031" s="415" t="str">
        <f>'Jaringan Listrik'!C1806</f>
        <v>5.1.1.5.21</v>
      </c>
      <c r="C1031" s="369" t="str">
        <f>'Jaringan Listrik'!D1806</f>
        <v xml:space="preserve">Pemasangan 1 m' kabel NYFGBY 4 x 50 mm²
</v>
      </c>
      <c r="D1031" s="329" t="s">
        <v>114</v>
      </c>
      <c r="E1031" s="367">
        <f>VLOOKUP(C1031,'Jaringan Listrik'!$D$2:$I$3327,6,FALSE)</f>
        <v>588400</v>
      </c>
      <c r="F1031" s="146"/>
      <c r="H1031" s="607"/>
      <c r="I1031" s="376"/>
    </row>
    <row r="1032" spans="2:9" ht="19.5" customHeight="1">
      <c r="B1032" s="415" t="str">
        <f>'Jaringan Listrik'!C1823</f>
        <v>5.1.1.5.22</v>
      </c>
      <c r="C1032" s="369" t="str">
        <f>'Jaringan Listrik'!D1823</f>
        <v xml:space="preserve">Pemasangan 1 m' kabel NYFGBY 4 x 70 mm²
</v>
      </c>
      <c r="D1032" s="329" t="s">
        <v>114</v>
      </c>
      <c r="E1032" s="367">
        <f>VLOOKUP(C1032,'Jaringan Listrik'!$D$2:$I$3327,6,FALSE)</f>
        <v>819500</v>
      </c>
      <c r="F1032" s="146"/>
      <c r="H1032" s="607"/>
      <c r="I1032" s="376"/>
    </row>
    <row r="1033" spans="2:9" ht="19.5" customHeight="1">
      <c r="B1033" s="415" t="str">
        <f>'Jaringan Listrik'!C1840</f>
        <v>5.1.1.5.23</v>
      </c>
      <c r="C1033" s="369" t="str">
        <f>'Jaringan Listrik'!D1840</f>
        <v xml:space="preserve">Pemasangan 1 m' kabel NYFGBY 4 x 95 mm²
</v>
      </c>
      <c r="D1033" s="329" t="s">
        <v>114</v>
      </c>
      <c r="E1033" s="367">
        <f>VLOOKUP(C1033,'Jaringan Listrik'!$D$2:$I$3327,6,FALSE)</f>
        <v>1041900</v>
      </c>
      <c r="F1033" s="146"/>
      <c r="H1033" s="607"/>
      <c r="I1033" s="376"/>
    </row>
    <row r="1034" spans="2:9" ht="19.5" customHeight="1">
      <c r="B1034" s="415" t="str">
        <f>'Jaringan Listrik'!C1857</f>
        <v>5.1.1.5.24</v>
      </c>
      <c r="C1034" s="369" t="str">
        <f>'Jaringan Listrik'!D1857</f>
        <v xml:space="preserve">Pemasangan 1 m' kabel NYFGBY 4 x 120 mm²
</v>
      </c>
      <c r="D1034" s="329" t="s">
        <v>114</v>
      </c>
      <c r="E1034" s="367">
        <f>VLOOKUP(C1034,'Jaringan Listrik'!$D$2:$I$3327,6,FALSE)</f>
        <v>1354900</v>
      </c>
      <c r="F1034" s="146"/>
      <c r="H1034" s="607"/>
      <c r="I1034" s="376"/>
    </row>
    <row r="1035" spans="2:9" ht="19.5" customHeight="1">
      <c r="B1035" s="415" t="str">
        <f>'Jaringan Listrik'!C1874</f>
        <v>5.1.1.5.25</v>
      </c>
      <c r="C1035" s="369" t="str">
        <f>'Jaringan Listrik'!D1874</f>
        <v xml:space="preserve">Pemasangan 1 m' kabel NYFGBY 4 x 150 mm²
</v>
      </c>
      <c r="D1035" s="329" t="s">
        <v>114</v>
      </c>
      <c r="E1035" s="367">
        <f>VLOOKUP(C1035,'Jaringan Listrik'!$D$2:$I$3327,6,FALSE)</f>
        <v>1642800</v>
      </c>
      <c r="F1035" s="146"/>
      <c r="H1035" s="607"/>
      <c r="I1035" s="376"/>
    </row>
    <row r="1036" spans="2:9" ht="19.5" customHeight="1">
      <c r="B1036" s="415" t="str">
        <f>'Jaringan Listrik'!C1891</f>
        <v>5.1.1.5.26</v>
      </c>
      <c r="C1036" s="369" t="str">
        <f>'Jaringan Listrik'!D1891</f>
        <v xml:space="preserve">Pemasangan 1 m' kabel NYFGBY 4 x 185 mm²
</v>
      </c>
      <c r="D1036" s="329" t="s">
        <v>114</v>
      </c>
      <c r="E1036" s="367">
        <f>VLOOKUP(C1036,'Jaringan Listrik'!$D$2:$I$3327,6,FALSE)</f>
        <v>2041400</v>
      </c>
      <c r="F1036" s="146"/>
      <c r="H1036" s="607"/>
      <c r="I1036" s="376"/>
    </row>
    <row r="1037" spans="2:9" ht="19.5" customHeight="1">
      <c r="B1037" s="415" t="str">
        <f>'Jaringan Listrik'!C1908</f>
        <v>5.1.1.5.27</v>
      </c>
      <c r="C1037" s="369" t="str">
        <f>'Jaringan Listrik'!D1908</f>
        <v xml:space="preserve">Pemasangan 1 m' kabel NYFGBY 4 x 240 mm²
</v>
      </c>
      <c r="D1037" s="329" t="s">
        <v>114</v>
      </c>
      <c r="E1037" s="367">
        <f>VLOOKUP(C1037,'Jaringan Listrik'!$D$2:$I$3327,6,FALSE)</f>
        <v>2636600</v>
      </c>
      <c r="F1037" s="146"/>
      <c r="H1037" s="607"/>
      <c r="I1037" s="376"/>
    </row>
    <row r="1038" spans="2:9" ht="19.5" customHeight="1">
      <c r="B1038" s="415" t="str">
        <f>'Jaringan Listrik'!C1925</f>
        <v>5.1.1.5.28</v>
      </c>
      <c r="C1038" s="369" t="str">
        <f>'Jaringan Listrik'!D1925</f>
        <v xml:space="preserve">Pemasangan 1 m' kabel NYFGBY 4 x 300 mm²
</v>
      </c>
      <c r="D1038" s="329" t="s">
        <v>114</v>
      </c>
      <c r="E1038" s="367">
        <f>VLOOKUP(C1038,'Jaringan Listrik'!$D$2:$I$3327,6,FALSE)</f>
        <v>3257900</v>
      </c>
      <c r="F1038" s="146"/>
      <c r="H1038" s="607"/>
      <c r="I1038" s="376"/>
    </row>
    <row r="1039" spans="2:9" ht="15.75" customHeight="1">
      <c r="B1039" s="416" t="str">
        <f>'Jaringan Listrik'!C1942</f>
        <v>5.1.1.6</v>
      </c>
      <c r="C1039" s="383" t="str">
        <f>'Jaringan Listrik'!D1942</f>
        <v>Kabel FRC 3 x 2,5 mm²</v>
      </c>
      <c r="D1039" s="377"/>
      <c r="E1039" s="381"/>
      <c r="F1039" s="384"/>
      <c r="H1039" s="159"/>
      <c r="I1039" s="376"/>
    </row>
    <row r="1040" spans="2:9" ht="18" customHeight="1">
      <c r="B1040" s="415" t="str">
        <f>'Jaringan Listrik'!C1943</f>
        <v>5.1.1.6.1</v>
      </c>
      <c r="C1040" s="369" t="str">
        <f>'Jaringan Listrik'!D1943</f>
        <v xml:space="preserve">Pemasangan 1 m' kabel FRC 3 x 2,5 mm²
</v>
      </c>
      <c r="D1040" s="329" t="s">
        <v>114</v>
      </c>
      <c r="E1040" s="367">
        <f>VLOOKUP(C1040,'Jaringan Listrik'!$D$2:$I$3327,6,FALSE)</f>
        <v>60600</v>
      </c>
      <c r="F1040" s="146"/>
      <c r="H1040" s="607"/>
      <c r="I1040" s="376"/>
    </row>
    <row r="1041" spans="2:9" ht="18" customHeight="1">
      <c r="B1041" s="415" t="str">
        <f>'Jaringan Listrik'!C1960</f>
        <v>5.1.1.6.2</v>
      </c>
      <c r="C1041" s="369" t="str">
        <f>'Jaringan Listrik'!D1960</f>
        <v xml:space="preserve">Pemasangan 1 m' kabel FRC 4 x 4 mm²
</v>
      </c>
      <c r="D1041" s="329" t="s">
        <v>114</v>
      </c>
      <c r="E1041" s="367">
        <f>VLOOKUP(C1041,'Jaringan Listrik'!$D$2:$I$3327,6,FALSE)</f>
        <v>126000</v>
      </c>
      <c r="F1041" s="146"/>
      <c r="H1041" s="607"/>
      <c r="I1041" s="376"/>
    </row>
    <row r="1042" spans="2:9" ht="18" customHeight="1">
      <c r="B1042" s="415" t="str">
        <f>'Jaringan Listrik'!C1977</f>
        <v>5.1.1.6.3</v>
      </c>
      <c r="C1042" s="369" t="str">
        <f>'Jaringan Listrik'!D1977</f>
        <v xml:space="preserve">Pemasangan 1 m' kabel FRC 4 x 6 mm²
</v>
      </c>
      <c r="D1042" s="329" t="s">
        <v>114</v>
      </c>
      <c r="E1042" s="367">
        <f>VLOOKUP(C1042,'Jaringan Listrik'!$D$2:$I$3327,6,FALSE)</f>
        <v>151300</v>
      </c>
      <c r="F1042" s="146"/>
      <c r="H1042" s="607"/>
      <c r="I1042" s="376"/>
    </row>
    <row r="1043" spans="2:9" ht="18" customHeight="1">
      <c r="B1043" s="415" t="str">
        <f>'Jaringan Listrik'!C1994</f>
        <v>5.1.1.6.4</v>
      </c>
      <c r="C1043" s="369" t="str">
        <f>'Jaringan Listrik'!D1994</f>
        <v xml:space="preserve">Pemasangan 1 m' kabel FRC 4 x 150 mm²
</v>
      </c>
      <c r="D1043" s="329" t="s">
        <v>114</v>
      </c>
      <c r="E1043" s="367">
        <f>VLOOKUP(C1043,'Jaringan Listrik'!$D$2:$I$3327,6,FALSE)</f>
        <v>2108500</v>
      </c>
      <c r="F1043" s="146"/>
      <c r="H1043" s="607"/>
      <c r="I1043" s="376"/>
    </row>
    <row r="1044" spans="2:9" ht="18" customHeight="1">
      <c r="B1044" s="415" t="str">
        <f>'Jaringan Listrik'!C2011</f>
        <v>5.1.1.6.5</v>
      </c>
      <c r="C1044" s="369" t="str">
        <f>'Jaringan Listrik'!D2011</f>
        <v xml:space="preserve">Pemasangan 1 m' kabel FRC 1 x 150 mm²
</v>
      </c>
      <c r="D1044" s="329" t="s">
        <v>114</v>
      </c>
      <c r="E1044" s="367">
        <f>VLOOKUP(C1044,'Jaringan Listrik'!$D$2:$I$3327,6,FALSE)</f>
        <v>408100</v>
      </c>
      <c r="F1044" s="146"/>
      <c r="H1044" s="607"/>
      <c r="I1044" s="376"/>
    </row>
    <row r="1045" spans="2:9" ht="18" customHeight="1">
      <c r="B1045" s="415" t="str">
        <f>'Jaringan Listrik'!C2028</f>
        <v>5.1.1.6.6</v>
      </c>
      <c r="C1045" s="369" t="str">
        <f>'Jaringan Listrik'!D2028</f>
        <v xml:space="preserve">Pemasangan 1 m' kabel FRC 2 x 1,5 mm² + PVC Conduit HI 20 mm2
</v>
      </c>
      <c r="D1045" s="329" t="s">
        <v>114</v>
      </c>
      <c r="E1045" s="367">
        <f>VLOOKUP(C1045,'Jaringan Listrik'!$D$2:$I$3327,6,FALSE)</f>
        <v>44200</v>
      </c>
      <c r="F1045" s="146"/>
      <c r="H1045" s="607"/>
      <c r="I1045" s="376"/>
    </row>
    <row r="1046" spans="2:9" ht="18" customHeight="1">
      <c r="B1046" s="415" t="str">
        <f>'Jaringan Listrik'!C2046</f>
        <v>5.1.1.6.7</v>
      </c>
      <c r="C1046" s="369" t="str">
        <f>'Jaringan Listrik'!D2046</f>
        <v xml:space="preserve">Pemasangan 1 m' kabel FRC 2 x 2,5 mm² + PVC Conduit HI 20 mm2
</v>
      </c>
      <c r="D1046" s="329" t="s">
        <v>114</v>
      </c>
      <c r="E1046" s="367">
        <f>VLOOKUP(C1046,'Jaringan Listrik'!$D$2:$I$3327,6,FALSE)</f>
        <v>87500</v>
      </c>
      <c r="F1046" s="146"/>
      <c r="H1046" s="607"/>
      <c r="I1046" s="376"/>
    </row>
    <row r="1047" spans="2:9" ht="15.75" customHeight="1">
      <c r="B1047" s="416" t="str">
        <f>'Jaringan Listrik'!C2064</f>
        <v>5.1.1.7</v>
      </c>
      <c r="C1047" s="383" t="str">
        <f>'Jaringan Listrik'!D2064</f>
        <v>Kabel BCC</v>
      </c>
      <c r="D1047" s="377"/>
      <c r="E1047" s="381"/>
      <c r="F1047" s="384"/>
      <c r="H1047" s="159"/>
      <c r="I1047" s="376"/>
    </row>
    <row r="1048" spans="2:9" ht="21.15" customHeight="1">
      <c r="B1048" s="415" t="str">
        <f>'Jaringan Listrik'!C2065</f>
        <v>5.1.1.7.1</v>
      </c>
      <c r="C1048" s="369" t="str">
        <f>'Jaringan Listrik'!D2065</f>
        <v xml:space="preserve">Pemasangan 1 m' kabel BCC 4 mm² (0,04 kg/m)
</v>
      </c>
      <c r="D1048" s="329" t="s">
        <v>114</v>
      </c>
      <c r="E1048" s="367">
        <f>VLOOKUP(C1048,'Jaringan Listrik'!$D$2:$I$3327,6,FALSE)</f>
        <v>23100</v>
      </c>
      <c r="F1048" s="146"/>
      <c r="H1048" s="607"/>
      <c r="I1048" s="376"/>
    </row>
    <row r="1049" spans="2:9" ht="21.15" customHeight="1">
      <c r="B1049" s="415" t="str">
        <f>'Jaringan Listrik'!C2082</f>
        <v>5.1.1.7.2</v>
      </c>
      <c r="C1049" s="369" t="str">
        <f>'Jaringan Listrik'!D2082</f>
        <v xml:space="preserve">Pemasangan 1 m' kabel BCC 6 mm² (0,06 kg/m)
</v>
      </c>
      <c r="D1049" s="329" t="s">
        <v>114</v>
      </c>
      <c r="E1049" s="367">
        <f>VLOOKUP(C1049,'Jaringan Listrik'!$D$2:$I$3327,6,FALSE)</f>
        <v>24600</v>
      </c>
      <c r="F1049" s="146"/>
      <c r="H1049" s="607"/>
      <c r="I1049" s="376"/>
    </row>
    <row r="1050" spans="2:9" ht="21.15" customHeight="1">
      <c r="B1050" s="415" t="str">
        <f>'Jaringan Listrik'!C2099</f>
        <v>5.1.1.7.3</v>
      </c>
      <c r="C1050" s="369" t="str">
        <f>'Jaringan Listrik'!D2099</f>
        <v xml:space="preserve">Pemasangan 1 m' kabel BCC 10 mm² (0,10 kg/m)
</v>
      </c>
      <c r="D1050" s="329" t="s">
        <v>114</v>
      </c>
      <c r="E1050" s="367">
        <f>VLOOKUP(C1050,'Jaringan Listrik'!$D$2:$I$3327,6,FALSE)</f>
        <v>46600</v>
      </c>
      <c r="F1050" s="146"/>
      <c r="H1050" s="607"/>
      <c r="I1050" s="376"/>
    </row>
    <row r="1051" spans="2:9" ht="21.15" customHeight="1">
      <c r="B1051" s="415" t="str">
        <f>'Jaringan Listrik'!C2116</f>
        <v>5.1.1.7.4</v>
      </c>
      <c r="C1051" s="369" t="str">
        <f>'Jaringan Listrik'!D2116</f>
        <v xml:space="preserve">Pemasangan 1 m' kabel BCC 16 mm² (0,16 kg/m)
</v>
      </c>
      <c r="D1051" s="329" t="s">
        <v>114</v>
      </c>
      <c r="E1051" s="367">
        <f>VLOOKUP(C1051,'Jaringan Listrik'!$D$2:$I$3327,6,FALSE)</f>
        <v>51700</v>
      </c>
      <c r="F1051" s="146"/>
      <c r="H1051" s="607"/>
      <c r="I1051" s="376"/>
    </row>
    <row r="1052" spans="2:9" ht="21.15" customHeight="1">
      <c r="B1052" s="415" t="str">
        <f>'Jaringan Listrik'!C2133</f>
        <v>5.1.1.7.5</v>
      </c>
      <c r="C1052" s="369" t="str">
        <f>'Jaringan Listrik'!D2133</f>
        <v xml:space="preserve">Pemasangan 1 m' kabel BCC 25 mm² (0,25 kg/m)
</v>
      </c>
      <c r="D1052" s="329" t="s">
        <v>114</v>
      </c>
      <c r="E1052" s="367">
        <f>VLOOKUP(C1052,'Jaringan Listrik'!$D$2:$I$3327,6,FALSE)</f>
        <v>79200</v>
      </c>
      <c r="F1052" s="146"/>
      <c r="H1052" s="607"/>
      <c r="I1052" s="376"/>
    </row>
    <row r="1053" spans="2:9" ht="21.15" customHeight="1">
      <c r="B1053" s="415" t="str">
        <f>'Jaringan Listrik'!C2150</f>
        <v>5.1.1.7.6</v>
      </c>
      <c r="C1053" s="369" t="str">
        <f>'Jaringan Listrik'!D2150</f>
        <v xml:space="preserve">Pemasangan 1 m' kabel BCC 35 mm² (0,35 kg/m)
</v>
      </c>
      <c r="D1053" s="329" t="s">
        <v>114</v>
      </c>
      <c r="E1053" s="367">
        <f>VLOOKUP(C1053,'Jaringan Listrik'!$D$2:$I$3327,6,FALSE)</f>
        <v>106200</v>
      </c>
      <c r="F1053" s="146"/>
      <c r="H1053" s="607"/>
      <c r="I1053" s="376"/>
    </row>
    <row r="1054" spans="2:9" ht="21.15" customHeight="1">
      <c r="B1054" s="415" t="str">
        <f>'Jaringan Listrik'!C2167</f>
        <v>5.1.1.7.7</v>
      </c>
      <c r="C1054" s="369" t="str">
        <f>'Jaringan Listrik'!D2167</f>
        <v xml:space="preserve">Pemasangan 1 m' kabel BCC 50 mm² (0,50 kg/m)
</v>
      </c>
      <c r="D1054" s="329" t="s">
        <v>114</v>
      </c>
      <c r="E1054" s="367">
        <f>VLOOKUP(C1054,'Jaringan Listrik'!$D$2:$I$3327,6,FALSE)</f>
        <v>135900</v>
      </c>
      <c r="F1054" s="146"/>
      <c r="H1054" s="607"/>
      <c r="I1054" s="376"/>
    </row>
    <row r="1055" spans="2:9" ht="21.15" customHeight="1">
      <c r="B1055" s="415" t="str">
        <f>'Jaringan Listrik'!C2184</f>
        <v>5.1.1.7.8</v>
      </c>
      <c r="C1055" s="369" t="str">
        <f>'Jaringan Listrik'!D2184</f>
        <v xml:space="preserve">Pemasangan 1 m' kabel BCC 70 mm² (0,70 kg/m)
</v>
      </c>
      <c r="D1055" s="329" t="s">
        <v>114</v>
      </c>
      <c r="E1055" s="367">
        <f>VLOOKUP(C1055,'Jaringan Listrik'!$D$2:$I$3327,6,FALSE)</f>
        <v>197000</v>
      </c>
      <c r="F1055" s="146"/>
      <c r="H1055" s="607"/>
      <c r="I1055" s="376"/>
    </row>
    <row r="1056" spans="2:9" ht="21.15" customHeight="1">
      <c r="B1056" s="415" t="str">
        <f>'Jaringan Listrik'!C2201</f>
        <v>5.1.1.7.9</v>
      </c>
      <c r="C1056" s="369" t="str">
        <f>'Jaringan Listrik'!D2201</f>
        <v xml:space="preserve">Pemasangan 1 m' kabel BCC 95 mm² (0,95 kg/m)
</v>
      </c>
      <c r="D1056" s="329" t="s">
        <v>114</v>
      </c>
      <c r="E1056" s="367">
        <f>VLOOKUP(C1056,'Jaringan Listrik'!$D$2:$I$3327,6,FALSE)</f>
        <v>259000</v>
      </c>
      <c r="F1056" s="146"/>
      <c r="H1056" s="607"/>
      <c r="I1056" s="376"/>
    </row>
    <row r="1057" spans="2:9" ht="15.75" customHeight="1">
      <c r="B1057" s="416" t="str">
        <f>'Jaringan Listrik'!C2218</f>
        <v xml:space="preserve">5.1.1.8 </v>
      </c>
      <c r="C1057" s="383" t="str">
        <f>'Jaringan Listrik'!D2218</f>
        <v>Kabel STP</v>
      </c>
      <c r="D1057" s="377"/>
      <c r="E1057" s="381"/>
      <c r="F1057" s="384"/>
      <c r="H1057" s="159"/>
      <c r="I1057" s="376"/>
    </row>
    <row r="1058" spans="2:9" ht="18" customHeight="1">
      <c r="B1058" s="415" t="str">
        <f>'Jaringan Listrik'!C2219</f>
        <v>5.1.1.8.1</v>
      </c>
      <c r="C1058" s="369" t="str">
        <f>'Jaringan Listrik'!D2219</f>
        <v xml:space="preserve">Pemasangan 1 m' Kabel STP AWG 18 + PVC Conduit HI 20 mm
</v>
      </c>
      <c r="D1058" s="329" t="s">
        <v>114</v>
      </c>
      <c r="E1058" s="367">
        <f>VLOOKUP(C1058,'Jaringan Listrik'!$D$2:$I$3327,6,FALSE)</f>
        <v>20800</v>
      </c>
      <c r="F1058" s="146"/>
      <c r="H1058" s="607"/>
      <c r="I1058" s="376"/>
    </row>
    <row r="1059" spans="2:9">
      <c r="B1059" s="415" t="str">
        <f>'Jaringan Listrik'!C2237</f>
        <v>5.1.1.9</v>
      </c>
      <c r="C1059" s="369" t="str">
        <f>'Jaringan Listrik'!D2237</f>
        <v xml:space="preserve">Kabel ITC </v>
      </c>
      <c r="D1059" s="329" t="s">
        <v>114</v>
      </c>
      <c r="E1059" s="367">
        <f>VLOOKUP(C1059,'Jaringan Listrik'!$D$2:$I$3327,6,FALSE)</f>
        <v>0</v>
      </c>
      <c r="F1059" s="146"/>
      <c r="H1059" s="607"/>
      <c r="I1059" s="376"/>
    </row>
    <row r="1060" spans="2:9">
      <c r="B1060" s="415" t="str">
        <f>'Jaringan Listrik'!C2238</f>
        <v>5.1.1.9.1</v>
      </c>
      <c r="C1060" s="369" t="str">
        <f>'Jaringan Listrik'!D2238</f>
        <v>Pemasangan 1 m' kabel ITC 2x2x0,6 mm2 + PVC Conduit HI 20 mm2</v>
      </c>
      <c r="D1060" s="329" t="s">
        <v>114</v>
      </c>
      <c r="E1060" s="367">
        <f>VLOOKUP(C1060,'Jaringan Listrik'!$D$2:$I$3327,6,FALSE)</f>
        <v>20100</v>
      </c>
      <c r="F1060" s="146"/>
      <c r="H1060" s="607"/>
      <c r="I1060" s="376"/>
    </row>
    <row r="1061" spans="2:9">
      <c r="B1061" s="415" t="str">
        <f>'Jaringan Listrik'!C2256</f>
        <v>5.1.1.10</v>
      </c>
      <c r="C1061" s="369" t="str">
        <f>'Jaringan Listrik'!D2256</f>
        <v>Kabel UTP</v>
      </c>
      <c r="D1061" s="329" t="s">
        <v>114</v>
      </c>
      <c r="E1061" s="367">
        <f>VLOOKUP(C1061,'Jaringan Listrik'!$D$2:$I$3327,6,FALSE)</f>
        <v>0</v>
      </c>
      <c r="F1061" s="146"/>
      <c r="H1061" s="607"/>
      <c r="I1061" s="376"/>
    </row>
    <row r="1062" spans="2:9">
      <c r="B1062" s="415" t="str">
        <f>'Jaringan Listrik'!C2257</f>
        <v>5.1.1.10.1</v>
      </c>
      <c r="C1062" s="369" t="str">
        <f>'Jaringan Listrik'!D2257</f>
        <v>Pemasangan 1 m' kabel UTP CAT 6 + PVC Conduit HI 20 mm2</v>
      </c>
      <c r="D1062" s="329" t="s">
        <v>114</v>
      </c>
      <c r="E1062" s="367">
        <f>VLOOKUP(C1062,'Jaringan Listrik'!$D$2:$I$3327,6,FALSE)</f>
        <v>17000</v>
      </c>
      <c r="F1062" s="146"/>
      <c r="H1062" s="607"/>
      <c r="I1062" s="376"/>
    </row>
    <row r="1063" spans="2:9">
      <c r="B1063" s="415" t="str">
        <f>'Jaringan Listrik'!C2275</f>
        <v>5.1.1.11</v>
      </c>
      <c r="C1063" s="369" t="str">
        <f>'Jaringan Listrik'!D2275</f>
        <v xml:space="preserve">Kabel Coaxial </v>
      </c>
      <c r="D1063" s="329" t="s">
        <v>114</v>
      </c>
      <c r="E1063" s="367">
        <f>VLOOKUP(C1063,'Jaringan Listrik'!$D$2:$I$3327,6,FALSE)</f>
        <v>0</v>
      </c>
      <c r="F1063" s="146"/>
      <c r="H1063" s="607"/>
      <c r="I1063" s="376"/>
    </row>
    <row r="1064" spans="2:9">
      <c r="B1064" s="415" t="str">
        <f>'Jaringan Listrik'!C2276</f>
        <v>5.1.1.11.1</v>
      </c>
      <c r="C1064" s="369" t="str">
        <f>'Jaringan Listrik'!D2276</f>
        <v xml:space="preserve">Pemasangan 1 m' kabel Coaxial 7C-2V </v>
      </c>
      <c r="D1064" s="329" t="s">
        <v>114</v>
      </c>
      <c r="E1064" s="367">
        <f>VLOOKUP(C1064,'Jaringan Listrik'!$D$2:$I$3327,6,FALSE)</f>
        <v>41900</v>
      </c>
      <c r="F1064" s="146"/>
      <c r="H1064" s="607"/>
      <c r="I1064" s="376"/>
    </row>
    <row r="1065" spans="2:9">
      <c r="B1065" s="415" t="str">
        <f>'Jaringan Listrik'!C2293</f>
        <v>5.1.1.12</v>
      </c>
      <c r="C1065" s="369" t="str">
        <f>'Jaringan Listrik'!D2293</f>
        <v>Kabel TRAY / Ladder</v>
      </c>
      <c r="D1065" s="72"/>
      <c r="E1065" s="367">
        <f>VLOOKUP(C1065,'Jaringan Listrik'!$D$2:$I$3327,6,FALSE)</f>
        <v>0</v>
      </c>
      <c r="F1065" s="146"/>
      <c r="H1065" s="607"/>
      <c r="I1065" s="376"/>
    </row>
    <row r="1066" spans="2:9" ht="21.15" customHeight="1">
      <c r="B1066" s="415" t="str">
        <f>'Jaringan Listrik'!C2294</f>
        <v>5.1.1.12.1</v>
      </c>
      <c r="C1066" s="369" t="str">
        <f>'Jaringan Listrik'!D2294</f>
        <v xml:space="preserve">Pemasangan 1 Unit Kabel Tray (Horizontal) 600x100mm TRU Powder Coating
</v>
      </c>
      <c r="D1066" s="72" t="s">
        <v>136</v>
      </c>
      <c r="E1066" s="367">
        <f>VLOOKUP(C1066,'Jaringan Listrik'!$D$2:$I$3327,6,FALSE)</f>
        <v>534200</v>
      </c>
      <c r="F1066" s="146"/>
      <c r="H1066" s="607"/>
      <c r="I1066" s="376"/>
    </row>
    <row r="1067" spans="2:9" ht="21.15" customHeight="1">
      <c r="B1067" s="415" t="str">
        <f>'Jaringan Listrik'!C2311</f>
        <v>5.1.1.12.2</v>
      </c>
      <c r="C1067" s="369" t="str">
        <f>'Jaringan Listrik'!D2311</f>
        <v xml:space="preserve">Pemasangan 1 unit kabel tray (horizontal) 500 x 100 mm
</v>
      </c>
      <c r="D1067" s="72" t="s">
        <v>136</v>
      </c>
      <c r="E1067" s="367">
        <f>VLOOKUP(C1067,'Jaringan Listrik'!$D$2:$I$3327,6,FALSE)</f>
        <v>475000</v>
      </c>
      <c r="F1067" s="146"/>
      <c r="H1067" s="607"/>
      <c r="I1067" s="376"/>
    </row>
    <row r="1068" spans="2:9" ht="21.15" customHeight="1">
      <c r="B1068" s="415" t="str">
        <f>'Jaringan Listrik'!C2328</f>
        <v>5.1.1.12.3</v>
      </c>
      <c r="C1068" s="369" t="str">
        <f>'Jaringan Listrik'!D2328</f>
        <v xml:space="preserve">Pemasangan 1 unit kabel tray (horizontal) 400 x 100 mm
</v>
      </c>
      <c r="D1068" s="72" t="s">
        <v>136</v>
      </c>
      <c r="E1068" s="367">
        <f>VLOOKUP(C1068,'Jaringan Listrik'!$D$2:$I$3327,6,FALSE)</f>
        <v>414500</v>
      </c>
      <c r="F1068" s="146"/>
      <c r="H1068" s="607"/>
      <c r="I1068" s="376"/>
    </row>
    <row r="1069" spans="2:9" ht="21.15" customHeight="1">
      <c r="B1069" s="415" t="str">
        <f>'Jaringan Listrik'!C2345</f>
        <v>5.1.1.12.4</v>
      </c>
      <c r="C1069" s="369" t="str">
        <f>'Jaringan Listrik'!D2345</f>
        <v xml:space="preserve">Pemasangan 1 unit kabel tray (horizontal) 300 x 100 mm
</v>
      </c>
      <c r="D1069" s="72" t="s">
        <v>136</v>
      </c>
      <c r="E1069" s="367">
        <f>VLOOKUP(C1069,'Jaringan Listrik'!$D$2:$I$3327,6,FALSE)</f>
        <v>351300</v>
      </c>
      <c r="F1069" s="146"/>
      <c r="H1069" s="607"/>
      <c r="I1069" s="376"/>
    </row>
    <row r="1070" spans="2:9" ht="21.15" customHeight="1">
      <c r="B1070" s="415" t="str">
        <f>'Jaringan Listrik'!C2362</f>
        <v>5.1.1.12.5</v>
      </c>
      <c r="C1070" s="369" t="str">
        <f>'Jaringan Listrik'!D2362</f>
        <v xml:space="preserve">Pemasangan 1 unit kabel tray (horizontal) 200 x 100 mm
</v>
      </c>
      <c r="D1070" s="72" t="s">
        <v>136</v>
      </c>
      <c r="E1070" s="367">
        <f>VLOOKUP(C1070,'Jaringan Listrik'!$D$2:$I$3327,6,FALSE)</f>
        <v>290800</v>
      </c>
      <c r="F1070" s="146"/>
      <c r="H1070" s="607"/>
      <c r="I1070" s="376"/>
    </row>
    <row r="1071" spans="2:9" ht="21.15" customHeight="1">
      <c r="B1071" s="415" t="str">
        <f>'Jaringan Listrik'!C2379</f>
        <v>5.1.1.12.6</v>
      </c>
      <c r="C1071" s="369" t="str">
        <f>'Jaringan Listrik'!D2379</f>
        <v xml:space="preserve">Pemasangan 1 unit kabel tray (vertikal) 600 x 100 mm
</v>
      </c>
      <c r="D1071" s="72" t="s">
        <v>136</v>
      </c>
      <c r="E1071" s="367">
        <f>VLOOKUP(C1071,'Jaringan Listrik'!$D$2:$I$3327,6,FALSE)</f>
        <v>514800</v>
      </c>
      <c r="F1071" s="146"/>
      <c r="H1071" s="607"/>
      <c r="I1071" s="376"/>
    </row>
    <row r="1072" spans="2:9" ht="21.15" customHeight="1">
      <c r="B1072" s="415" t="str">
        <f>'Jaringan Listrik'!C2396</f>
        <v>51.1.12.7</v>
      </c>
      <c r="C1072" s="369" t="str">
        <f>'Jaringan Listrik'!D2396</f>
        <v xml:space="preserve">Pemasangan 1 unit kabel tray (vertikal) 500 x 100 mm
</v>
      </c>
      <c r="D1072" s="72" t="s">
        <v>136</v>
      </c>
      <c r="E1072" s="367">
        <f>VLOOKUP(C1072,'Jaringan Listrik'!$D$2:$I$3327,6,FALSE)</f>
        <v>458100</v>
      </c>
      <c r="F1072" s="146"/>
      <c r="H1072" s="607"/>
      <c r="I1072" s="376"/>
    </row>
    <row r="1073" spans="2:9" ht="21.15" customHeight="1">
      <c r="B1073" s="415" t="str">
        <f>'Jaringan Listrik'!C2413</f>
        <v>5.1.1.12.8</v>
      </c>
      <c r="C1073" s="369" t="str">
        <f>'Jaringan Listrik'!D2413</f>
        <v xml:space="preserve">Pemasangan 1 unit kabel tray (vertikal) 400 x 100 mm
</v>
      </c>
      <c r="D1073" s="72" t="s">
        <v>136</v>
      </c>
      <c r="E1073" s="367">
        <f>VLOOKUP(C1073,'Jaringan Listrik'!$D$2:$I$3327,6,FALSE)</f>
        <v>400000</v>
      </c>
      <c r="F1073" s="146"/>
      <c r="H1073" s="607"/>
      <c r="I1073" s="376"/>
    </row>
    <row r="1074" spans="2:9" ht="21.15" customHeight="1">
      <c r="B1074" s="415" t="str">
        <f>'Jaringan Listrik'!C2430</f>
        <v>5.1.1.12.9</v>
      </c>
      <c r="C1074" s="369" t="str">
        <f>'Jaringan Listrik'!D2430</f>
        <v xml:space="preserve">Pemasangan 1 unit kabel tray (vertikal) 300 x 100 mm
</v>
      </c>
      <c r="D1074" s="72" t="s">
        <v>136</v>
      </c>
      <c r="E1074" s="367">
        <f>VLOOKUP(C1074,'Jaringan Listrik'!$D$2:$I$3327,6,FALSE)</f>
        <v>339300</v>
      </c>
      <c r="F1074" s="146"/>
      <c r="H1074" s="607"/>
      <c r="I1074" s="376"/>
    </row>
    <row r="1075" spans="2:9" ht="21.15" customHeight="1">
      <c r="B1075" s="415" t="str">
        <f>'Jaringan Listrik'!C2447</f>
        <v>5.1.1.12.10</v>
      </c>
      <c r="C1075" s="369" t="str">
        <f>'Jaringan Listrik'!D2447</f>
        <v xml:space="preserve">Pemasangan 1 unit kabel tray (vertikal) 200 x 100 mm
</v>
      </c>
      <c r="D1075" s="72" t="s">
        <v>136</v>
      </c>
      <c r="E1075" s="367">
        <f>VLOOKUP(C1075,'Jaringan Listrik'!$D$2:$I$3327,6,FALSE)</f>
        <v>281200</v>
      </c>
      <c r="F1075" s="146"/>
      <c r="H1075" s="607"/>
      <c r="I1075" s="376"/>
    </row>
    <row r="1076" spans="2:9" ht="21.15" customHeight="1">
      <c r="B1076" s="415" t="str">
        <f>'Jaringan Listrik'!C2465</f>
        <v>5.1.1.12.11</v>
      </c>
      <c r="C1076" s="369" t="str">
        <f>'Jaringan Listrik'!D2465</f>
        <v xml:space="preserve">Pemasangan 1 unit kabel Ladder  500 x 100 mm
</v>
      </c>
      <c r="D1076" s="72" t="s">
        <v>136</v>
      </c>
      <c r="E1076" s="367">
        <f>VLOOKUP(C1076,'Jaringan Listrik'!$D$2:$I$3327,6,FALSE)</f>
        <v>708800</v>
      </c>
      <c r="F1076" s="146"/>
      <c r="H1076" s="607"/>
      <c r="I1076" s="376"/>
    </row>
    <row r="1077" spans="2:9" ht="21.15" customHeight="1">
      <c r="B1077" s="415" t="str">
        <f>'Jaringan Listrik'!C2482</f>
        <v>5.1.1.12.12</v>
      </c>
      <c r="C1077" s="369" t="str">
        <f>'Jaringan Listrik'!D2482</f>
        <v xml:space="preserve">Pemasangan 1 unit kabel Ladder  600 x 100 mm
</v>
      </c>
      <c r="D1077" s="72" t="s">
        <v>136</v>
      </c>
      <c r="E1077" s="367">
        <f>VLOOKUP(C1077,'Jaringan Listrik'!$D$2:$I$3327,6,FALSE)</f>
        <v>762900</v>
      </c>
      <c r="F1077" s="146"/>
      <c r="H1077" s="607"/>
      <c r="I1077" s="376"/>
    </row>
    <row r="1078" spans="2:9" ht="21.15" customHeight="1">
      <c r="B1078" s="415" t="str">
        <f>'Jaringan Listrik'!C2499</f>
        <v>5.1.1.12.13</v>
      </c>
      <c r="C1078" s="369" t="str">
        <f>'Jaringan Listrik'!D2499</f>
        <v xml:space="preserve">Pemasangan 1 unit kabel Ladder  800 x 100 mm
</v>
      </c>
      <c r="D1078" s="72" t="s">
        <v>136</v>
      </c>
      <c r="E1078" s="367">
        <f>VLOOKUP(C1078,'Jaringan Listrik'!$D$2:$I$3327,6,FALSE)</f>
        <v>807800</v>
      </c>
      <c r="F1078" s="146"/>
      <c r="H1078" s="607"/>
      <c r="I1078" s="376"/>
    </row>
    <row r="1079" spans="2:9" ht="21.15" customHeight="1">
      <c r="B1079" s="415" t="str">
        <f>'Jaringan Listrik'!C2517</f>
        <v>5.1.1.12.14</v>
      </c>
      <c r="C1079" s="369" t="str">
        <f>'Jaringan Listrik'!D2517</f>
        <v xml:space="preserve">Pemasangan 1 unit pasang baja ringan 75 x 35 mm + Hanger
</v>
      </c>
      <c r="D1079" s="72" t="s">
        <v>136</v>
      </c>
      <c r="E1079" s="367">
        <f>VLOOKUP(C1079,'Jaringan Listrik'!$D$2:$I$3327,6,FALSE)</f>
        <v>441300</v>
      </c>
      <c r="F1079" s="146"/>
      <c r="H1079" s="607"/>
      <c r="I1079" s="376"/>
    </row>
    <row r="1080" spans="2:9" ht="21.15" customHeight="1">
      <c r="B1080" s="415" t="str">
        <f>'Jaringan Listrik'!C2537</f>
        <v>5.1.1.12.15</v>
      </c>
      <c r="C1080" s="369" t="str">
        <f>'Jaringan Listrik'!D2537</f>
        <v xml:space="preserve">Pemasangan 1 unit Kabel Tray (Horizontal) 600x100mm TRU Hot Dip Galvanizer 
</v>
      </c>
      <c r="D1080" s="72" t="s">
        <v>136</v>
      </c>
      <c r="E1080" s="367">
        <f>VLOOKUP(C1080,'Jaringan Listrik'!$D$2:$I$3327,6,FALSE)</f>
        <v>2303800</v>
      </c>
      <c r="F1080" s="146"/>
      <c r="H1080" s="607"/>
      <c r="I1080" s="376"/>
    </row>
    <row r="1081" spans="2:9">
      <c r="B1081" s="415" t="str">
        <f>'Jaringan Listrik'!C2554</f>
        <v>5.1.1.12.16</v>
      </c>
      <c r="C1081" s="369" t="str">
        <f>'Jaringan Listrik'!D2554</f>
        <v>Pemasangan 1 unit Kabel Tray (Horizontal) 600x100mm TRU OCP</v>
      </c>
      <c r="D1081" s="72" t="s">
        <v>136</v>
      </c>
      <c r="E1081" s="367">
        <f>VLOOKUP(C1081,'Jaringan Listrik'!$D$2:$I$3327,6,FALSE)</f>
        <v>1776500</v>
      </c>
      <c r="F1081" s="146"/>
      <c r="H1081" s="607"/>
      <c r="I1081" s="376"/>
    </row>
    <row r="1082" spans="2:9">
      <c r="B1082" s="415" t="str">
        <f>'Jaringan Listrik'!C2571</f>
        <v>5.1.1.12.17</v>
      </c>
      <c r="C1082" s="369" t="str">
        <f>'Jaringan Listrik'!D2571</f>
        <v xml:space="preserve">Pemasangan 1 unit Kabel Tray (Horizontal) 600x100mm TRC Powder Coating </v>
      </c>
      <c r="D1082" s="72" t="s">
        <v>136</v>
      </c>
      <c r="E1082" s="367">
        <f>VLOOKUP(C1082,'Jaringan Listrik'!$D$2:$I$3327,6,FALSE)</f>
        <v>1273900</v>
      </c>
      <c r="F1082" s="146"/>
      <c r="H1082" s="607"/>
      <c r="I1082" s="376"/>
    </row>
    <row r="1083" spans="2:9">
      <c r="B1083" s="622" t="str">
        <f>'Jaringan Listrik'!C2588</f>
        <v>5.1.2</v>
      </c>
      <c r="C1083" s="623" t="str">
        <f>'Jaringan Listrik'!D2588</f>
        <v xml:space="preserve">Pemasangan Panel Listrik </v>
      </c>
      <c r="D1083" s="72" t="s">
        <v>136</v>
      </c>
      <c r="E1083" s="367">
        <f>VLOOKUP(C1083,'Jaringan Listrik'!$D$2:$I$3327,6,FALSE)</f>
        <v>0</v>
      </c>
      <c r="F1083" s="385"/>
      <c r="H1083" s="607"/>
      <c r="I1083" s="376"/>
    </row>
    <row r="1084" spans="2:9">
      <c r="B1084" s="415" t="str">
        <f>'Jaringan Listrik'!C2589</f>
        <v>5.1.2.1</v>
      </c>
      <c r="C1084" s="369" t="str">
        <f>'Jaringan Listrik'!D2589</f>
        <v>Pemasangan 1 Unit Panel Utama Tegangan Menengah (PUTM)</v>
      </c>
      <c r="D1084" s="72" t="s">
        <v>136</v>
      </c>
      <c r="E1084" s="367">
        <f>VLOOKUP(C1084,'Jaringan Listrik'!$D$2:$I$3327,6,FALSE)</f>
        <v>4987900</v>
      </c>
      <c r="F1084" s="146"/>
      <c r="H1084" s="607"/>
      <c r="I1084" s="376"/>
    </row>
    <row r="1085" spans="2:9">
      <c r="B1085" s="415" t="str">
        <f>'Jaringan Listrik'!C2606</f>
        <v>5.1.2.2</v>
      </c>
      <c r="C1085" s="369" t="str">
        <f>'Jaringan Listrik'!D2606</f>
        <v xml:space="preserve">Pemasangan 1 Unit Panel Utama Tegangan Redah (PUTR) per Kubikal </v>
      </c>
      <c r="D1085" s="72" t="s">
        <v>136</v>
      </c>
      <c r="E1085" s="367">
        <f>VLOOKUP(C1085,'Jaringan Listrik'!$D$2:$I$3327,6,FALSE)</f>
        <v>3052700</v>
      </c>
      <c r="F1085" s="146"/>
      <c r="H1085" s="607"/>
      <c r="I1085" s="376"/>
    </row>
    <row r="1086" spans="2:9">
      <c r="B1086" s="415" t="str">
        <f>'Jaringan Listrik'!C2623</f>
        <v>5.1.2.3</v>
      </c>
      <c r="C1086" s="369" t="str">
        <f>'Jaringan Listrik'!D2623</f>
        <v xml:space="preserve">Pemasangan 1 Unit Main Distribution Panel (MDP) Floor Standing </v>
      </c>
      <c r="D1086" s="72" t="s">
        <v>136</v>
      </c>
      <c r="E1086" s="367">
        <f>VLOOKUP(C1086,'Jaringan Listrik'!$D$2:$I$3327,6,FALSE)</f>
        <v>5511000</v>
      </c>
      <c r="F1086" s="146"/>
      <c r="H1086" s="607"/>
      <c r="I1086" s="376"/>
    </row>
    <row r="1087" spans="2:9">
      <c r="B1087" s="415" t="str">
        <f>'Jaringan Listrik'!C2640</f>
        <v>5.1.2.4</v>
      </c>
      <c r="C1087" s="369" t="str">
        <f>'Jaringan Listrik'!D2640</f>
        <v xml:space="preserve">Pemasangan 1 Unit Main Distribution Panel (MDP) Wall Mounted </v>
      </c>
      <c r="D1087" s="72" t="s">
        <v>136</v>
      </c>
      <c r="E1087" s="367">
        <f>VLOOKUP(C1087,'Jaringan Listrik'!$D$2:$I$3327,6,FALSE)</f>
        <v>5880900</v>
      </c>
      <c r="F1087" s="146"/>
      <c r="H1087" s="607"/>
      <c r="I1087" s="376"/>
    </row>
    <row r="1088" spans="2:9">
      <c r="B1088" s="415" t="str">
        <f>'Jaringan Listrik'!C2657</f>
        <v>5.1.2.5</v>
      </c>
      <c r="C1088" s="369" t="str">
        <f>'Jaringan Listrik'!D2657</f>
        <v xml:space="preserve">Pemasangan 1 Unit Sub Distribution Panel (SDP) Floor Standig </v>
      </c>
      <c r="D1088" s="72" t="s">
        <v>136</v>
      </c>
      <c r="E1088" s="367">
        <f>VLOOKUP(C1088,'Jaringan Listrik'!$D$2:$I$3327,6,FALSE)</f>
        <v>4302800</v>
      </c>
      <c r="F1088" s="146"/>
      <c r="H1088" s="607"/>
      <c r="I1088" s="376"/>
    </row>
    <row r="1089" spans="2:9">
      <c r="B1089" s="415" t="str">
        <f>'Jaringan Listrik'!C2674</f>
        <v>5.1.2.6</v>
      </c>
      <c r="C1089" s="369" t="str">
        <f>'Jaringan Listrik'!D2674</f>
        <v xml:space="preserve">Pemasangan 1 Unit Sub Distribution Panel (SDP) Wall Maunted  </v>
      </c>
      <c r="D1089" s="72" t="s">
        <v>136</v>
      </c>
      <c r="E1089" s="367">
        <f>VLOOKUP(C1089,'Jaringan Listrik'!$D$2:$I$3327,6,FALSE)</f>
        <v>4006700</v>
      </c>
      <c r="F1089" s="146"/>
      <c r="H1089" s="607"/>
      <c r="I1089" s="376"/>
    </row>
    <row r="1090" spans="2:9">
      <c r="B1090" s="415" t="str">
        <f>'Jaringan Listrik'!C2691</f>
        <v>5.1.2.7</v>
      </c>
      <c r="C1090" s="369" t="str">
        <f>'Jaringan Listrik'!D2691</f>
        <v>Pemasangan 1 Unit Panel Lantai Wall Mounted (800x 600 x200 mm)</v>
      </c>
      <c r="D1090" s="72" t="s">
        <v>136</v>
      </c>
      <c r="E1090" s="367">
        <f>VLOOKUP(C1090,'Jaringan Listrik'!$D$2:$I$3327,6,FALSE)</f>
        <v>3783600</v>
      </c>
      <c r="F1090" s="146"/>
      <c r="H1090" s="607"/>
      <c r="I1090" s="376"/>
    </row>
    <row r="1091" spans="2:9">
      <c r="B1091" s="415" t="str">
        <f>'Jaringan Listrik'!C2708</f>
        <v>5.1.2.8</v>
      </c>
      <c r="C1091" s="369" t="str">
        <f>'Jaringan Listrik'!D2708</f>
        <v>Pemasangan 1 Unit Panel Lantai Wall Mounted (600x 400 x200 mm)</v>
      </c>
      <c r="D1091" s="72" t="s">
        <v>136</v>
      </c>
      <c r="E1091" s="367">
        <f>VLOOKUP(C1091,'Jaringan Listrik'!$D$2:$I$3327,6,FALSE)</f>
        <v>3536300</v>
      </c>
      <c r="F1091" s="146"/>
      <c r="H1091" s="607"/>
      <c r="I1091" s="376"/>
    </row>
    <row r="1092" spans="2:9">
      <c r="B1092" s="415" t="str">
        <f>'Jaringan Listrik'!C2725</f>
        <v>5.1.2.9</v>
      </c>
      <c r="C1092" s="369" t="str">
        <f>'Jaringan Listrik'!D2725</f>
        <v xml:space="preserve">Pemasangan 1 Unit Panel kWh Meter </v>
      </c>
      <c r="D1092" s="72" t="s">
        <v>136</v>
      </c>
      <c r="E1092" s="367">
        <f>VLOOKUP(C1092,'Jaringan Listrik'!$D$2:$I$3327,6,FALSE)</f>
        <v>3202800</v>
      </c>
      <c r="F1092" s="146"/>
      <c r="H1092" s="607"/>
      <c r="I1092" s="376"/>
    </row>
    <row r="1093" spans="2:9">
      <c r="B1093" s="415" t="str">
        <f>'Jaringan Listrik'!C2742</f>
        <v>5.1.2.10</v>
      </c>
      <c r="C1093" s="369" t="str">
        <f>'Jaringan Listrik'!D2742</f>
        <v xml:space="preserve">Pemasangan 1 Unit Panel Penerang Luar Outdoor </v>
      </c>
      <c r="D1093" s="72" t="s">
        <v>136</v>
      </c>
      <c r="E1093" s="367">
        <f>VLOOKUP(C1093,'Jaringan Listrik'!$D$2:$I$3327,6,FALSE)</f>
        <v>4043400</v>
      </c>
      <c r="F1093" s="146"/>
      <c r="H1093" s="607"/>
      <c r="I1093" s="376"/>
    </row>
    <row r="1094" spans="2:9">
      <c r="B1094" s="415" t="str">
        <f>'Jaringan Listrik'!C2760</f>
        <v>5.1.2.11</v>
      </c>
      <c r="C1094" s="369" t="str">
        <f>'Jaringan Listrik'!D2760</f>
        <v>Pemasangan 1 Unit Panel Kontrol Pompa Transfer, Pompa Kolam Reang,WTP, IPAL,Power Lift</v>
      </c>
      <c r="D1094" s="72" t="s">
        <v>136</v>
      </c>
      <c r="E1094" s="367">
        <f>VLOOKUP(C1094,'Jaringan Listrik'!$D$2:$I$3327,6,FALSE)</f>
        <v>6286300</v>
      </c>
      <c r="F1094" s="146"/>
      <c r="H1094" s="607"/>
      <c r="I1094" s="376"/>
    </row>
    <row r="1095" spans="2:9">
      <c r="B1095" s="415" t="str">
        <f>'Jaringan Listrik'!C2778</f>
        <v>5.1.2.16</v>
      </c>
      <c r="C1095" s="369" t="str">
        <f>'Jaringan Listrik'!D2778</f>
        <v xml:space="preserve">Pemasangan 1 Unit Panel Power Gondola </v>
      </c>
      <c r="D1095" s="72" t="s">
        <v>136</v>
      </c>
      <c r="E1095" s="367">
        <f>VLOOKUP(C1095,'Jaringan Listrik'!$D$2:$I$3327,6,FALSE)</f>
        <v>6463400</v>
      </c>
      <c r="F1095" s="146"/>
      <c r="H1095" s="607"/>
      <c r="I1095" s="376"/>
    </row>
    <row r="1096" spans="2:9">
      <c r="B1096" s="415" t="str">
        <f>'Jaringan Listrik'!C2796</f>
        <v>5.1.2.17</v>
      </c>
      <c r="C1096" s="369" t="str">
        <f>'Jaringan Listrik'!D2796</f>
        <v xml:space="preserve">Pemasangan 1 Unit Panel Power Elektronik </v>
      </c>
      <c r="D1096" s="72" t="s">
        <v>136</v>
      </c>
      <c r="E1096" s="367">
        <f>VLOOKUP(C1096,'Jaringan Listrik'!$D$2:$I$3327,6,FALSE)</f>
        <v>4113600</v>
      </c>
      <c r="F1096" s="146"/>
      <c r="H1096" s="607"/>
      <c r="I1096" s="376"/>
    </row>
    <row r="1097" spans="2:9">
      <c r="B1097" s="415" t="str">
        <f>'Jaringan Listrik'!C2813</f>
        <v>5.1.2.18</v>
      </c>
      <c r="C1097" s="369" t="str">
        <f>'Jaringan Listrik'!D2813</f>
        <v>Pemasangan 1 Unit Panel Power AHU</v>
      </c>
      <c r="D1097" s="72" t="s">
        <v>136</v>
      </c>
      <c r="E1097" s="367">
        <f>VLOOKUP(C1097,'Jaringan Listrik'!$D$2:$I$3327,6,FALSE)</f>
        <v>5880900</v>
      </c>
      <c r="F1097" s="146"/>
      <c r="H1097" s="607"/>
      <c r="I1097" s="376"/>
    </row>
    <row r="1098" spans="2:9">
      <c r="B1098" s="415" t="str">
        <f>'Jaringan Listrik'!C2831</f>
        <v>5.1.2.19</v>
      </c>
      <c r="C1098" s="369" t="str">
        <f>'Jaringan Listrik'!D2831</f>
        <v>Pemasangan 1 Unit Panel Power AC (VRF/DX System)</v>
      </c>
      <c r="D1098" s="72" t="s">
        <v>136</v>
      </c>
      <c r="E1098" s="367">
        <f>VLOOKUP(C1098,'Jaringan Listrik'!$D$2:$I$3327,6,FALSE)</f>
        <v>2246700</v>
      </c>
      <c r="F1098" s="146"/>
      <c r="H1098" s="607"/>
      <c r="I1098" s="376"/>
    </row>
    <row r="1099" spans="2:9">
      <c r="B1099" s="415" t="str">
        <f>'Jaringan Listrik'!C2849</f>
        <v>5.1.2.20</v>
      </c>
      <c r="C1099" s="369" t="str">
        <f>'Jaringan Listrik'!D2849</f>
        <v>Pemasangan 1 Unit Panel Power Chiller</v>
      </c>
      <c r="D1099" s="72" t="s">
        <v>136</v>
      </c>
      <c r="E1099" s="367">
        <f>VLOOKUP(C1099,'Jaringan Listrik'!$D$2:$I$3327,6,FALSE)</f>
        <v>3208200</v>
      </c>
      <c r="F1099" s="146"/>
      <c r="H1099" s="607"/>
      <c r="I1099" s="376"/>
    </row>
    <row r="1100" spans="2:9">
      <c r="B1100" s="415" t="str">
        <f>'Jaringan Listrik'!C2867</f>
        <v>5.1.2.21</v>
      </c>
      <c r="C1100" s="369" t="str">
        <f>'Jaringan Listrik'!D2867</f>
        <v>Pemasangan 1 Unit Panel Kontrol Power Chiller</v>
      </c>
      <c r="D1100" s="72" t="s">
        <v>136</v>
      </c>
      <c r="E1100" s="367">
        <f>VLOOKUP(C1100,'Jaringan Listrik'!$D$2:$I$3327,6,FALSE)</f>
        <v>3163600</v>
      </c>
      <c r="F1100" s="146"/>
      <c r="H1100" s="607"/>
      <c r="I1100" s="376"/>
    </row>
    <row r="1101" spans="2:9">
      <c r="B1101" s="415" t="str">
        <f>'Jaringan Listrik'!C2885</f>
        <v>5.1.2.22</v>
      </c>
      <c r="C1101" s="369" t="str">
        <f>'Jaringan Listrik'!D2885</f>
        <v xml:space="preserve">Pemasangan 1 Unit Panel Kontrol Pompa Cooling Tower </v>
      </c>
      <c r="D1101" s="72" t="s">
        <v>136</v>
      </c>
      <c r="E1101" s="367">
        <f>VLOOKUP(C1101,'Jaringan Listrik'!$D$2:$I$3327,6,FALSE)</f>
        <v>2608100</v>
      </c>
      <c r="F1101" s="146"/>
      <c r="H1101" s="607"/>
      <c r="I1101" s="376"/>
    </row>
    <row r="1102" spans="2:9">
      <c r="B1102" s="415" t="str">
        <f>'Jaringan Listrik'!C2903</f>
        <v>5.1.2.23</v>
      </c>
      <c r="C1102" s="369" t="str">
        <f>'Jaringan Listrik'!D2903</f>
        <v xml:space="preserve">Pemasangan 1 Unit Panel Kontrol Fan Presurisasi </v>
      </c>
      <c r="D1102" s="72" t="s">
        <v>136</v>
      </c>
      <c r="E1102" s="367">
        <f>VLOOKUP(C1102,'Jaringan Listrik'!$D$2:$I$3327,6,FALSE)</f>
        <v>2641600</v>
      </c>
      <c r="F1102" s="146"/>
      <c r="H1102" s="607"/>
      <c r="I1102" s="376"/>
    </row>
    <row r="1103" spans="2:9">
      <c r="B1103" s="415" t="str">
        <f>'Jaringan Listrik'!C2921</f>
        <v>5.1.2.24</v>
      </c>
      <c r="C1103" s="369" t="str">
        <f>'Jaringan Listrik'!D2921</f>
        <v xml:space="preserve">Pemasangan 1 Unit MCB Box </v>
      </c>
      <c r="D1103" s="72" t="s">
        <v>136</v>
      </c>
      <c r="E1103" s="367">
        <f>VLOOKUP(C1103,'Jaringan Listrik'!$D$2:$I$3327,6,FALSE)</f>
        <v>553900</v>
      </c>
      <c r="F1103" s="146"/>
      <c r="H1103" s="607"/>
      <c r="I1103" s="376"/>
    </row>
    <row r="1104" spans="2:9">
      <c r="B1104" s="622" t="str">
        <f>'Jaringan Listrik'!C2939</f>
        <v>5.1.3</v>
      </c>
      <c r="C1104" s="623" t="str">
        <f>'Jaringan Listrik'!D2939</f>
        <v xml:space="preserve">Pemasangan Genset </v>
      </c>
      <c r="D1104" s="634"/>
      <c r="E1104" s="367">
        <f>VLOOKUP(C1104,'Jaringan Listrik'!$D$2:$I$3327,6,FALSE)</f>
        <v>0</v>
      </c>
      <c r="F1104" s="385"/>
      <c r="H1104" s="607"/>
      <c r="I1104" s="376"/>
    </row>
    <row r="1105" spans="2:9">
      <c r="B1105" s="415" t="str">
        <f>'Jaringan Listrik'!C2940</f>
        <v>5.1.3.1</v>
      </c>
      <c r="C1105" s="369" t="str">
        <f>'Jaringan Listrik'!D2940</f>
        <v xml:space="preserve">Pemasanga 1 Unit Genset Kap : 75 Kva Silent Type </v>
      </c>
      <c r="D1105" s="72" t="s">
        <v>136</v>
      </c>
      <c r="E1105" s="367">
        <f>VLOOKUP(C1105,'Jaringan Listrik'!$D$2:$I$3327,6,FALSE)</f>
        <v>86115600</v>
      </c>
      <c r="F1105" s="146"/>
      <c r="H1105" s="607"/>
      <c r="I1105" s="376"/>
    </row>
    <row r="1106" spans="2:9">
      <c r="B1106" s="415" t="str">
        <f>'Jaringan Listrik'!C2964</f>
        <v>5.1.3.2</v>
      </c>
      <c r="C1106" s="369" t="str">
        <f>'Jaringan Listrik'!D2964</f>
        <v xml:space="preserve">Pemasanga 1 Unit Genset Kap : 100 Kva Silent Type </v>
      </c>
      <c r="D1106" s="72" t="s">
        <v>136</v>
      </c>
      <c r="E1106" s="367">
        <f>VLOOKUP(C1106,'Jaringan Listrik'!$D$2:$I$3327,6,FALSE)</f>
        <v>90936400</v>
      </c>
      <c r="F1106" s="146"/>
      <c r="H1106" s="607"/>
      <c r="I1106" s="376"/>
    </row>
    <row r="1107" spans="2:9">
      <c r="B1107" s="415" t="str">
        <f>'Jaringan Listrik'!C2982</f>
        <v>5.1.3.3</v>
      </c>
      <c r="C1107" s="369" t="str">
        <f>'Jaringan Listrik'!D2982</f>
        <v xml:space="preserve">Pemasanga 1 Unit Genset Kap : 400 Kva Silent Type </v>
      </c>
      <c r="D1107" s="72" t="s">
        <v>136</v>
      </c>
      <c r="E1107" s="367">
        <f>VLOOKUP(C1107,'Jaringan Listrik'!$D$2:$I$3327,6,FALSE)</f>
        <v>129193700</v>
      </c>
      <c r="F1107" s="146"/>
      <c r="H1107" s="607"/>
      <c r="I1107" s="376"/>
    </row>
    <row r="1108" spans="2:9">
      <c r="B1108" s="415" t="str">
        <f>'Jaringan Listrik'!C3001</f>
        <v>5.1.3.4</v>
      </c>
      <c r="C1108" s="369" t="str">
        <f>'Jaringan Listrik'!D3001</f>
        <v xml:space="preserve">Pemasanga 1 Unit UPS KVA/3P Type  Online Back Up Battery 15 menit </v>
      </c>
      <c r="D1108" s="72" t="s">
        <v>136</v>
      </c>
      <c r="E1108" s="367">
        <f>VLOOKUP(C1108,'Jaringan Listrik'!$D$2:$I$3327,6,FALSE)</f>
        <v>20681600</v>
      </c>
      <c r="F1108" s="146"/>
      <c r="H1108" s="607"/>
      <c r="I1108" s="376"/>
    </row>
    <row r="1109" spans="2:9">
      <c r="B1109" s="415" t="str">
        <f>'Jaringan Listrik'!C3018</f>
        <v>5.1.3.5</v>
      </c>
      <c r="C1109" s="369" t="str">
        <f>'Jaringan Listrik'!D3018</f>
        <v>Pemasanga 1 Unit Tangki Solar Harian 500 Liter</v>
      </c>
      <c r="D1109" s="72" t="s">
        <v>136</v>
      </c>
      <c r="E1109" s="367">
        <f>VLOOKUP(C1109,'Jaringan Listrik'!$D$2:$I$3327,6,FALSE)</f>
        <v>5347600</v>
      </c>
      <c r="F1109" s="146"/>
      <c r="H1109" s="607"/>
      <c r="I1109" s="376"/>
    </row>
    <row r="1110" spans="2:9">
      <c r="B1110" s="622" t="str">
        <f>'Jaringan Listrik'!C3035</f>
        <v>5.1.4</v>
      </c>
      <c r="C1110" s="623" t="str">
        <f>'Jaringan Listrik'!D3035</f>
        <v xml:space="preserve">Pemasangan Trafo </v>
      </c>
      <c r="D1110" s="634"/>
      <c r="E1110" s="367">
        <f>VLOOKUP(C1110,'Jaringan Listrik'!$D$2:$I$3327,6,FALSE)</f>
        <v>0</v>
      </c>
      <c r="F1110" s="385"/>
      <c r="H1110" s="607"/>
      <c r="I1110" s="376"/>
    </row>
    <row r="1111" spans="2:9">
      <c r="B1111" s="415" t="str">
        <f>'Jaringan Listrik'!C3036</f>
        <v>5.1.4.1</v>
      </c>
      <c r="C1111" s="369" t="str">
        <f>'Jaringan Listrik'!D3036</f>
        <v>Pemasanga 1 Unit Trafo Kap : 630 Kva : Synthetic Oil Ester (Termasuk Terminasi Instalasi Trafo)</v>
      </c>
      <c r="D1111" s="72" t="s">
        <v>136</v>
      </c>
      <c r="E1111" s="367">
        <f>VLOOKUP(C1111,'Jaringan Listrik'!$D$2:$I$3327,6,FALSE)</f>
        <v>21671700</v>
      </c>
      <c r="F1111" s="146"/>
      <c r="H1111" s="607"/>
      <c r="I1111" s="376"/>
    </row>
    <row r="1112" spans="2:9">
      <c r="B1112" s="622" t="str">
        <f>'Jaringan Listrik'!C3054</f>
        <v>5.1.5</v>
      </c>
      <c r="C1112" s="623" t="str">
        <f>'Jaringan Listrik'!D3054</f>
        <v xml:space="preserve">Pemasangan Saklar dan Stop Kontak </v>
      </c>
      <c r="D1112" s="634"/>
      <c r="E1112" s="367">
        <f>VLOOKUP(C1112,'Jaringan Listrik'!$D$2:$I$3327,6,FALSE)</f>
        <v>0</v>
      </c>
      <c r="F1112" s="385"/>
      <c r="H1112" s="607"/>
      <c r="I1112" s="376"/>
    </row>
    <row r="1113" spans="2:9">
      <c r="B1113" s="415" t="str">
        <f>'Jaringan Listrik'!C3055</f>
        <v>5.1.5.1</v>
      </c>
      <c r="C1113" s="369" t="str">
        <f>'Jaringan Listrik'!D3055</f>
        <v xml:space="preserve">Pemasanga 1 Unit Saklar Tunggal </v>
      </c>
      <c r="D1113" s="72" t="s">
        <v>136</v>
      </c>
      <c r="E1113" s="367">
        <f>VLOOKUP(C1113,'Jaringan Listrik'!$D$2:$I$3327,6,FALSE)</f>
        <v>42100</v>
      </c>
      <c r="F1113" s="146"/>
      <c r="H1113" s="607"/>
      <c r="I1113" s="376"/>
    </row>
    <row r="1114" spans="2:9">
      <c r="B1114" s="415" t="str">
        <f>'Jaringan Listrik'!C3072</f>
        <v>5.1.5.2</v>
      </c>
      <c r="C1114" s="369" t="str">
        <f>'Jaringan Listrik'!D3072</f>
        <v xml:space="preserve">Pemasanga 1 Unit Saklar Ganda </v>
      </c>
      <c r="D1114" s="72" t="s">
        <v>136</v>
      </c>
      <c r="E1114" s="367">
        <f>VLOOKUP(C1114,'Jaringan Listrik'!$D$2:$I$3327,6,FALSE)</f>
        <v>53000</v>
      </c>
      <c r="F1114" s="146"/>
      <c r="H1114" s="607"/>
      <c r="I1114" s="376"/>
    </row>
    <row r="1115" spans="2:9">
      <c r="B1115" s="415" t="str">
        <f>'Jaringan Listrik'!C3089</f>
        <v>5.1.5.3</v>
      </c>
      <c r="C1115" s="369" t="str">
        <f>'Jaringan Listrik'!D3089</f>
        <v xml:space="preserve">Pemasanga 1 Unit Saklar Triple  </v>
      </c>
      <c r="D1115" s="72" t="s">
        <v>136</v>
      </c>
      <c r="E1115" s="367">
        <f>VLOOKUP(C1115,'Jaringan Listrik'!$D$2:$I$3327,6,FALSE)</f>
        <v>105000</v>
      </c>
      <c r="F1115" s="146"/>
      <c r="H1115" s="607"/>
      <c r="I1115" s="376"/>
    </row>
    <row r="1116" spans="2:9">
      <c r="B1116" s="415" t="str">
        <f>'Jaringan Listrik'!C3106</f>
        <v>5.1.5.4</v>
      </c>
      <c r="C1116" s="369" t="str">
        <f>'Jaringan Listrik'!D3106</f>
        <v xml:space="preserve">Pemasanga 1 Unit Grid Switch 2 x 2  </v>
      </c>
      <c r="D1116" s="72" t="s">
        <v>136</v>
      </c>
      <c r="E1116" s="367">
        <f>VLOOKUP(C1116,'Jaringan Listrik'!$D$2:$I$3327,6,FALSE)</f>
        <v>161600</v>
      </c>
      <c r="F1116" s="146"/>
      <c r="H1116" s="607"/>
      <c r="I1116" s="376"/>
    </row>
    <row r="1117" spans="2:9">
      <c r="B1117" s="415" t="str">
        <f>'Jaringan Listrik'!C3123</f>
        <v>5.1.5.5</v>
      </c>
      <c r="C1117" s="369" t="str">
        <f>'Jaringan Listrik'!D3123</f>
        <v>Pemasanga 1 Unit Grid Switch 2 x 12  dan 14</v>
      </c>
      <c r="D1117" s="72" t="s">
        <v>136</v>
      </c>
      <c r="E1117" s="367">
        <f>VLOOKUP(C1117,'Jaringan Listrik'!$D$2:$I$3327,6,FALSE)</f>
        <v>191700</v>
      </c>
      <c r="F1117" s="146"/>
      <c r="H1117" s="607"/>
      <c r="I1117" s="376"/>
    </row>
    <row r="1118" spans="2:9">
      <c r="B1118" s="415" t="str">
        <f>'Jaringan Listrik'!C3140</f>
        <v>5.1.5.7</v>
      </c>
      <c r="C1118" s="369" t="str">
        <f>'Jaringan Listrik'!D3140</f>
        <v xml:space="preserve">Pemasanga 1 Unit Grid Switch 2 x 24  </v>
      </c>
      <c r="D1118" s="72" t="s">
        <v>136</v>
      </c>
      <c r="E1118" s="367">
        <f>VLOOKUP(C1118,'Jaringan Listrik'!$D$2:$I$3327,6,FALSE)</f>
        <v>222900</v>
      </c>
      <c r="F1118" s="146"/>
      <c r="H1118" s="607"/>
      <c r="I1118" s="376"/>
    </row>
    <row r="1119" spans="2:9">
      <c r="B1119" s="415" t="str">
        <f>'Jaringan Listrik'!C3157</f>
        <v>5.1.5.8</v>
      </c>
      <c r="C1119" s="369" t="str">
        <f>'Jaringan Listrik'!D3157</f>
        <v xml:space="preserve">Pemasanga 1 Unit Grid Switch 4 x 2 Gang  </v>
      </c>
      <c r="D1119" s="72" t="s">
        <v>136</v>
      </c>
      <c r="E1119" s="367">
        <f>VLOOKUP(C1119,'Jaringan Listrik'!$D$2:$I$3327,6,FALSE)</f>
        <v>278800</v>
      </c>
      <c r="F1119" s="146"/>
      <c r="H1119" s="607"/>
      <c r="I1119" s="376"/>
    </row>
    <row r="1120" spans="2:9">
      <c r="B1120" s="415" t="str">
        <f>'Jaringan Listrik'!C3174</f>
        <v>5.1.5.9</v>
      </c>
      <c r="C1120" s="369" t="str">
        <f>'Jaringan Listrik'!D3174</f>
        <v>Pemasanga 1 Unit Stop Kontak (1 P, 10 A, 200 W+ cover,hand Dryer 1 Ph. 1000 w)</v>
      </c>
      <c r="D1120" s="72" t="s">
        <v>136</v>
      </c>
      <c r="E1120" s="367">
        <f>VLOOKUP(C1120,'Jaringan Listrik'!$D$2:$I$3327,6,FALSE)</f>
        <v>95500</v>
      </c>
      <c r="F1120" s="146"/>
      <c r="H1120" s="607"/>
      <c r="I1120" s="376"/>
    </row>
    <row r="1121" spans="2:9">
      <c r="B1121" s="415" t="str">
        <f>'Jaringan Listrik'!C3191</f>
        <v>5.1.5.12</v>
      </c>
      <c r="C1121" s="369" t="str">
        <f>'Jaringan Listrik'!D3191</f>
        <v xml:space="preserve">Pemasanga 1 Unit Stop Kontak AC </v>
      </c>
      <c r="D1121" s="72" t="s">
        <v>136</v>
      </c>
      <c r="E1121" s="367">
        <f>VLOOKUP(C1121,'Jaringan Listrik'!$D$2:$I$3327,6,FALSE)</f>
        <v>98100</v>
      </c>
      <c r="F1121" s="146"/>
      <c r="H1121" s="607"/>
      <c r="I1121" s="376"/>
    </row>
    <row r="1122" spans="2:9">
      <c r="B1122" s="415" t="str">
        <f>'Jaringan Listrik'!C3208</f>
        <v>5.1.5.13</v>
      </c>
      <c r="C1122" s="369" t="str">
        <f>'Jaringan Listrik'!D3208</f>
        <v xml:space="preserve">Pemasanga 1 titik Instalasi Stop Kontak </v>
      </c>
      <c r="D1122" s="72" t="s">
        <v>136</v>
      </c>
      <c r="E1122" s="367">
        <f>VLOOKUP(C1122,'Jaringan Listrik'!$D$2:$I$3327,6,FALSE)</f>
        <v>502700</v>
      </c>
      <c r="F1122" s="146"/>
      <c r="H1122" s="607"/>
      <c r="I1122" s="376"/>
    </row>
    <row r="1123" spans="2:9">
      <c r="B1123" s="622" t="str">
        <f>'Jaringan Listrik'!C3233</f>
        <v>5.1.6</v>
      </c>
      <c r="C1123" s="623" t="str">
        <f>'Jaringan Listrik'!D3233</f>
        <v xml:space="preserve">Pemasangan kWh meter token </v>
      </c>
      <c r="D1123" s="634"/>
      <c r="E1123" s="367">
        <f>VLOOKUP(C1123,'Jaringan Listrik'!$D$2:$I$3327,6,FALSE)</f>
        <v>0</v>
      </c>
      <c r="F1123" s="385"/>
      <c r="H1123" s="607"/>
      <c r="I1123" s="376"/>
    </row>
    <row r="1124" spans="2:9">
      <c r="B1124" s="415" t="str">
        <f>'Jaringan Listrik'!C3234</f>
        <v>5.1.6.1</v>
      </c>
      <c r="C1124" s="369" t="str">
        <f>'Jaringan Listrik'!D3234</f>
        <v xml:space="preserve">Pemasangan 1 unit kWh Meter Token 1 Phase </v>
      </c>
      <c r="D1124" s="72" t="s">
        <v>136</v>
      </c>
      <c r="E1124" s="367">
        <f>VLOOKUP(C1124,'Jaringan Listrik'!$D$2:$I$3327,6,FALSE)</f>
        <v>696200</v>
      </c>
      <c r="F1124" s="146"/>
      <c r="H1124" s="607"/>
      <c r="I1124" s="376"/>
    </row>
    <row r="1125" spans="2:9">
      <c r="B1125" s="415" t="str">
        <f>'Jaringan Listrik'!C3251</f>
        <v>5.1.6.2</v>
      </c>
      <c r="C1125" s="369" t="str">
        <f>'Jaringan Listrik'!D3251</f>
        <v xml:space="preserve">Pemasangan 1 unit kWh Meter Token 3 Phase </v>
      </c>
      <c r="D1125" s="72" t="s">
        <v>136</v>
      </c>
      <c r="E1125" s="367">
        <f>VLOOKUP(C1125,'Jaringan Listrik'!$D$2:$I$3327,6,FALSE)</f>
        <v>3705200</v>
      </c>
      <c r="F1125" s="146"/>
      <c r="H1125" s="607"/>
      <c r="I1125" s="376"/>
    </row>
    <row r="1126" spans="2:9">
      <c r="B1126" s="415" t="str">
        <f>'Jaringan Listrik'!C3268</f>
        <v>5.1.6.3</v>
      </c>
      <c r="C1126" s="369" t="str">
        <f>'Jaringan Listrik'!D3268</f>
        <v xml:space="preserve">Pemasangan 1 unit Softwer Sistem Offile / online untuk kWh Meter Swakelola Prabayar </v>
      </c>
      <c r="D1126" s="72" t="s">
        <v>136</v>
      </c>
      <c r="E1126" s="367">
        <f>VLOOKUP(C1126,'Jaringan Listrik'!$D$2:$I$3327,6,FALSE)</f>
        <v>2577400</v>
      </c>
      <c r="F1126" s="146"/>
      <c r="H1126" s="607"/>
      <c r="I1126" s="376"/>
    </row>
    <row r="1127" spans="2:9">
      <c r="B1127" s="415" t="str">
        <f>'Jaringan Listrik'!C3285</f>
        <v>5.1.6.4</v>
      </c>
      <c r="C1127" s="369" t="str">
        <f>'Jaringan Listrik'!D3285</f>
        <v xml:space="preserve">Pemasangan 1 Unit PC Server termasuk OS Windows Server, monitor, keyboard dan Mouse </v>
      </c>
      <c r="D1127" s="72" t="s">
        <v>136</v>
      </c>
      <c r="E1127" s="367">
        <f>VLOOKUP(C1127,'Jaringan Listrik'!$D$2:$I$3327,6,FALSE)</f>
        <v>39421900</v>
      </c>
      <c r="F1127" s="146"/>
      <c r="H1127" s="607"/>
      <c r="I1127" s="376"/>
    </row>
    <row r="1128" spans="2:9">
      <c r="B1128" s="622" t="str">
        <f>'Jaringan Listrik'!C3302</f>
        <v>5.1.7</v>
      </c>
      <c r="C1128" s="623" t="str">
        <f>'Jaringan Listrik'!D3302</f>
        <v>Pemasangan Panel Solar</v>
      </c>
      <c r="D1128" s="634"/>
      <c r="E1128" s="367">
        <f>VLOOKUP(C1128,'Jaringan Listrik'!$D$2:$I$3327,6,FALSE)</f>
        <v>0</v>
      </c>
      <c r="F1128" s="385"/>
      <c r="H1128" s="607"/>
      <c r="I1128" s="376"/>
    </row>
    <row r="1129" spans="2:9">
      <c r="B1129" s="622" t="str">
        <f>'Jaringan Listrik'!C3304</f>
        <v xml:space="preserve">5.1.8 </v>
      </c>
      <c r="C1129" s="623" t="str">
        <f>'Jaringan Listrik'!D3304</f>
        <v xml:space="preserve">Pemasangan sistem Pembumian </v>
      </c>
      <c r="D1129" s="634"/>
      <c r="E1129" s="367">
        <f>VLOOKUP(C1129,'Jaringan Listrik'!$D$2:$I$3327,6,FALSE)</f>
        <v>0</v>
      </c>
      <c r="F1129" s="385"/>
      <c r="H1129" s="607"/>
      <c r="I1129" s="376"/>
    </row>
    <row r="1130" spans="2:9">
      <c r="B1130" s="415" t="str">
        <f>'Jaringan Listrik'!C3305</f>
        <v xml:space="preserve">5.1.8.1 </v>
      </c>
      <c r="C1130" s="369" t="str">
        <f>'Jaringan Listrik'!D3305</f>
        <v>Pemasangan 1 set pembumian sistem elektrikal dengan batang tembaga dia.5/8"</v>
      </c>
      <c r="D1130" s="72" t="s">
        <v>631</v>
      </c>
      <c r="E1130" s="367">
        <f>VLOOKUP(C1130,'Jaringan Listrik'!$D$2:$I$3327,6,FALSE)</f>
        <v>14885700</v>
      </c>
      <c r="F1130" s="146"/>
      <c r="H1130" s="607"/>
      <c r="I1130" s="376"/>
    </row>
    <row r="1131" spans="2:9">
      <c r="B1131" s="415" t="s">
        <v>6646</v>
      </c>
      <c r="C1131" s="369" t="str">
        <f>'Jaringan Listrik'!D3329</f>
        <v>Pemasangan 1 set pembumian sistem elektrikal dengan batang tembaga dia.3/4"</v>
      </c>
      <c r="D1131" s="72" t="s">
        <v>7357</v>
      </c>
      <c r="E1131" s="367">
        <f>VLOOKUP(C1131,'Jaringan Listrik'!$D$3304:$I$5301,6,FALSE)</f>
        <v>18390300</v>
      </c>
      <c r="F1131" s="146"/>
      <c r="H1131" s="607"/>
      <c r="I1131" s="376"/>
    </row>
    <row r="1132" spans="2:9">
      <c r="B1132" s="622" t="s">
        <v>6649</v>
      </c>
      <c r="C1132" s="623" t="str">
        <f>'Jaringan Listrik'!D3353</f>
        <v xml:space="preserve">PEKERJAAN SISTEM PROTEKSI PETIR </v>
      </c>
      <c r="D1132" s="634"/>
      <c r="E1132" s="367">
        <f>VLOOKUP(C1132,'Jaringan Listrik'!$D$3304:$I$5301,6,FALSE)</f>
        <v>0</v>
      </c>
      <c r="F1132" s="385"/>
      <c r="H1132" s="607"/>
      <c r="I1132" s="376"/>
    </row>
    <row r="1133" spans="2:9">
      <c r="B1133" s="415" t="s">
        <v>6651</v>
      </c>
      <c r="C1133" s="369" t="str">
        <f>'Jaringan Listrik'!D3354</f>
        <v>Pemasangan 1 unit Air Terminal @1.000 mm</v>
      </c>
      <c r="D1133" s="72" t="s">
        <v>136</v>
      </c>
      <c r="E1133" s="367">
        <f>VLOOKUP(C1133,'Jaringan Listrik'!$D$3304:$I$5301,6,FALSE)</f>
        <v>2057300</v>
      </c>
      <c r="F1133" s="146"/>
      <c r="H1133" s="607"/>
      <c r="I1133" s="376"/>
    </row>
    <row r="1134" spans="2:9">
      <c r="B1134" s="415" t="s">
        <v>6654</v>
      </c>
      <c r="C1134" s="369" t="str">
        <f>'Jaringan Listrik'!D3372</f>
        <v xml:space="preserve">Pemasangan 1 unit Base Air Terminal </v>
      </c>
      <c r="D1134" s="72" t="s">
        <v>136</v>
      </c>
      <c r="E1134" s="367">
        <f>VLOOKUP(C1134,'Jaringan Listrik'!$D$3304:$I$5301,6,FALSE)</f>
        <v>791100</v>
      </c>
      <c r="F1134" s="146"/>
      <c r="H1134" s="607"/>
      <c r="I1134" s="376"/>
    </row>
    <row r="1135" spans="2:9">
      <c r="B1135" s="415" t="s">
        <v>6657</v>
      </c>
      <c r="C1135" s="369" t="str">
        <f>'Jaringan Listrik'!D3389</f>
        <v xml:space="preserve">Pemasangan 1 Unit DC Clip Non Metalic Clamp </v>
      </c>
      <c r="D1135" s="72" t="s">
        <v>136</v>
      </c>
      <c r="E1135" s="367">
        <f>VLOOKUP(C1135,'Jaringan Listrik'!$D$3304:$I$5301,6,FALSE)</f>
        <v>96500</v>
      </c>
      <c r="F1135" s="146"/>
      <c r="H1135" s="607"/>
      <c r="I1135" s="376"/>
    </row>
    <row r="1136" spans="2:9">
      <c r="B1136" s="415" t="s">
        <v>6660</v>
      </c>
      <c r="C1136" s="369" t="str">
        <f>'Jaringan Listrik'!D3406</f>
        <v>Pemasangan 1 UnitSquare Tape Clamp</v>
      </c>
      <c r="D1136" s="72" t="s">
        <v>136</v>
      </c>
      <c r="E1136" s="367">
        <f>VLOOKUP(C1136,'Jaringan Listrik'!$D$3304:$I$5301,6,FALSE)</f>
        <v>114500</v>
      </c>
      <c r="F1136" s="146"/>
      <c r="H1136" s="607"/>
      <c r="I1136" s="376"/>
    </row>
    <row r="1137" spans="2:9">
      <c r="B1137" s="415" t="s">
        <v>6663</v>
      </c>
      <c r="C1137" s="369" t="str">
        <f>'Jaringan Listrik'!D3423</f>
        <v xml:space="preserve">Pemasangan 1 Unit Bimetallic Connector </v>
      </c>
      <c r="D1137" s="72" t="s">
        <v>136</v>
      </c>
      <c r="E1137" s="367">
        <f>VLOOKUP(C1137,'Jaringan Listrik'!$D$3304:$I$5301,6,FALSE)</f>
        <v>90300</v>
      </c>
      <c r="F1137" s="146"/>
      <c r="H1137" s="607"/>
      <c r="I1137" s="376"/>
    </row>
    <row r="1138" spans="2:9">
      <c r="B1138" s="415" t="s">
        <v>6666</v>
      </c>
      <c r="C1138" s="369" t="str">
        <f>'Jaringan Listrik'!D3440</f>
        <v xml:space="preserve">Pemasangan 1 Unit Grounding Test Box </v>
      </c>
      <c r="D1138" s="72" t="s">
        <v>136</v>
      </c>
      <c r="E1138" s="367">
        <f>VLOOKUP(C1138,'Jaringan Listrik'!$D$3304:$I$5301,6,FALSE)</f>
        <v>675500</v>
      </c>
      <c r="F1138" s="146"/>
      <c r="H1138" s="607"/>
      <c r="I1138" s="376"/>
    </row>
    <row r="1139" spans="2:9">
      <c r="B1139" s="415" t="s">
        <v>6669</v>
      </c>
      <c r="C1139" s="369" t="str">
        <f>'Jaringan Listrik'!D3458</f>
        <v>Pemasangan 1 Unit 5/8" Rod Coupling</v>
      </c>
      <c r="D1139" s="72" t="s">
        <v>136</v>
      </c>
      <c r="E1139" s="367">
        <f>VLOOKUP(C1139,'Jaringan Listrik'!$D$3304:$I$5301,6,FALSE)</f>
        <v>134600</v>
      </c>
      <c r="F1139" s="146"/>
      <c r="H1139" s="607"/>
      <c r="I1139" s="376"/>
    </row>
    <row r="1140" spans="2:9">
      <c r="B1140" s="415" t="s">
        <v>6672</v>
      </c>
      <c r="C1140" s="369" t="str">
        <f>'Jaringan Listrik'!D3475</f>
        <v xml:space="preserve">Pemasangan 1 Unit 5/8"Driving Stud </v>
      </c>
      <c r="D1140" s="72" t="s">
        <v>136</v>
      </c>
      <c r="E1140" s="367">
        <f>VLOOKUP(C1140,'Jaringan Listrik'!$D$3304:$I$5301,6,FALSE)</f>
        <v>120600</v>
      </c>
      <c r="F1140" s="146"/>
      <c r="H1140" s="607"/>
      <c r="I1140" s="376"/>
    </row>
    <row r="1141" spans="2:9">
      <c r="B1141" s="415" t="s">
        <v>6675</v>
      </c>
      <c r="C1141" s="369" t="str">
        <f>'Jaringan Listrik'!D3492</f>
        <v>Pemasangan 1 Unit Rod to Cable Clamp (Type GUV)</v>
      </c>
      <c r="D1141" s="72" t="s">
        <v>136</v>
      </c>
      <c r="E1141" s="367">
        <f>VLOOKUP(C1141,'Jaringan Listrik'!$D$3304:$I$5301,6,FALSE)</f>
        <v>353900</v>
      </c>
      <c r="F1141" s="146"/>
      <c r="H1141" s="607"/>
      <c r="I1141" s="376"/>
    </row>
    <row r="1142" spans="2:9">
      <c r="B1142" s="415" t="s">
        <v>6677</v>
      </c>
      <c r="C1142" s="369" t="str">
        <f>'Jaringan Listrik'!D3509</f>
        <v>Pemasangan 1 Unit Polymer Inspection Pit</v>
      </c>
      <c r="D1142" s="72" t="s">
        <v>136</v>
      </c>
      <c r="E1142" s="367">
        <f>VLOOKUP(C1142,'Jaringan Listrik'!$D$3304:$I$5301,6,FALSE)</f>
        <v>721500</v>
      </c>
      <c r="F1142" s="146"/>
      <c r="H1142" s="607"/>
      <c r="I1142" s="376"/>
    </row>
    <row r="1143" spans="2:9">
      <c r="B1143" s="415" t="s">
        <v>6681</v>
      </c>
      <c r="C1143" s="369" t="str">
        <f>'Jaringan Listrik'!D3526</f>
        <v>Pemasangan 1 Unit Coupling Bonding Grounded Rod 70 mm2</v>
      </c>
      <c r="D1143" s="72" t="s">
        <v>136</v>
      </c>
      <c r="E1143" s="367">
        <f>VLOOKUP(C1143,'Jaringan Listrik'!$D$3304:$I$5301,6,FALSE)</f>
        <v>2707900</v>
      </c>
      <c r="F1143" s="146"/>
      <c r="H1143" s="607"/>
      <c r="I1143" s="376"/>
    </row>
    <row r="1144" spans="2:9">
      <c r="B1144" s="415" t="s">
        <v>6684</v>
      </c>
      <c r="C1144" s="369" t="str">
        <f>'Jaringan Listrik'!D3543</f>
        <v>Pemasangan 1 Unit Clamp BC L ukuran BC 70 mm2</v>
      </c>
      <c r="D1144" s="72" t="s">
        <v>136</v>
      </c>
      <c r="E1144" s="367">
        <f>VLOOKUP(C1144,'Jaringan Listrik'!$D$3304:$I$5301,6,FALSE)</f>
        <v>45900</v>
      </c>
      <c r="F1144" s="146"/>
      <c r="H1144" s="607"/>
      <c r="I1144" s="376"/>
    </row>
    <row r="1145" spans="2:9">
      <c r="B1145" s="415" t="s">
        <v>6687</v>
      </c>
      <c r="C1145" s="369" t="str">
        <f>'Jaringan Listrik'!D3560</f>
        <v>Pemasangan 1 Unit Clamp PVC 1"</v>
      </c>
      <c r="D1145" s="72" t="s">
        <v>136</v>
      </c>
      <c r="E1145" s="367">
        <f>VLOOKUP(C1145,'Jaringan Listrik'!$D$3304:$I$5301,6,FALSE)</f>
        <v>7000</v>
      </c>
      <c r="F1145" s="146"/>
      <c r="H1145" s="607"/>
      <c r="I1145" s="376"/>
    </row>
    <row r="1146" spans="2:9">
      <c r="B1146" s="415" t="s">
        <v>6690</v>
      </c>
      <c r="C1146" s="369" t="str">
        <f>'Jaringan Listrik'!D3577</f>
        <v>Pemasangan 1 unit Copper Air Terminal Base 15 mm (dudukan)</v>
      </c>
      <c r="D1146" s="72" t="s">
        <v>136</v>
      </c>
      <c r="E1146" s="367">
        <f>VLOOKUP(C1146,'Jaringan Listrik'!$D$3304:$I$5301,6,FALSE)</f>
        <v>319800</v>
      </c>
      <c r="F1146" s="146"/>
      <c r="H1146" s="607"/>
      <c r="I1146" s="376"/>
    </row>
    <row r="1147" spans="2:9">
      <c r="B1147" s="415" t="s">
        <v>6693</v>
      </c>
      <c r="C1147" s="369" t="str">
        <f>'Jaringan Listrik'!D3594</f>
        <v xml:space="preserve">Pemasangan 1 unit 15x500 mm Aluminium Air Rod </v>
      </c>
      <c r="D1147" s="72" t="s">
        <v>136</v>
      </c>
      <c r="E1147" s="367">
        <f>VLOOKUP(C1147,'Jaringan Listrik'!$D$3304:$I$5301,6,FALSE)</f>
        <v>273800</v>
      </c>
      <c r="F1147" s="146"/>
      <c r="H1147" s="607"/>
      <c r="I1147" s="376"/>
    </row>
    <row r="1148" spans="2:9">
      <c r="B1148" s="415" t="s">
        <v>6696</v>
      </c>
      <c r="C1148" s="369" t="str">
        <f>'Jaringan Listrik'!D3611</f>
        <v>Pemasangan 1 unit 15x500 mm Coper Air Rod</v>
      </c>
      <c r="D1148" s="72" t="s">
        <v>136</v>
      </c>
      <c r="E1148" s="367">
        <f>VLOOKUP(C1148,'Jaringan Listrik'!$D$3304:$I$5301,6,FALSE)</f>
        <v>784400</v>
      </c>
      <c r="F1148" s="146"/>
      <c r="H1148" s="607"/>
      <c r="I1148" s="376"/>
    </row>
    <row r="1149" spans="2:9">
      <c r="B1149" s="415" t="s">
        <v>6699</v>
      </c>
      <c r="C1149" s="369" t="str">
        <f>'Jaringan Listrik'!D3628</f>
        <v>Pemasangan 1 m' 25x3 mm Bare Aluminium Tape</v>
      </c>
      <c r="D1149" s="72" t="s">
        <v>136</v>
      </c>
      <c r="E1149" s="367">
        <f>VLOOKUP(C1149,'Jaringan Listrik'!$D$3304:$I$5301,6,FALSE)</f>
        <v>151100</v>
      </c>
      <c r="F1149" s="146"/>
      <c r="H1149" s="607"/>
      <c r="I1149" s="376"/>
    </row>
    <row r="1150" spans="2:9">
      <c r="B1150" s="415" t="s">
        <v>6702</v>
      </c>
      <c r="C1150" s="369" t="str">
        <f>'Jaringan Listrik'!D3646</f>
        <v>Pemasangan 1 buah 5/8" x 1800 mm Extensible Copperbond Rod</v>
      </c>
      <c r="D1150" s="72" t="s">
        <v>44</v>
      </c>
      <c r="E1150" s="367">
        <f>VLOOKUP(C1150,'Jaringan Listrik'!$D$3304:$I$5301,6,FALSE)</f>
        <v>680300</v>
      </c>
      <c r="F1150" s="146"/>
      <c r="H1150" s="607"/>
      <c r="I1150" s="376"/>
    </row>
    <row r="1151" spans="2:9">
      <c r="B1151" s="415" t="s">
        <v>6705</v>
      </c>
      <c r="C1151" s="369" t="str">
        <f>'Jaringan Listrik'!D3663</f>
        <v>Pemasangan 1 buah 5/8" Copperbond Rod</v>
      </c>
      <c r="D1151" s="72" t="s">
        <v>44</v>
      </c>
      <c r="E1151" s="367">
        <f>VLOOKUP(C1151,'Jaringan Listrik'!$D$3304:$I$5301,6,FALSE)</f>
        <v>304000</v>
      </c>
      <c r="F1151" s="146"/>
      <c r="H1151" s="607"/>
      <c r="I1151" s="376"/>
    </row>
    <row r="1152" spans="2:9">
      <c r="B1152" s="415" t="s">
        <v>6708</v>
      </c>
      <c r="C1152" s="369" t="str">
        <f>'Jaringan Listrik'!D3681</f>
        <v xml:space="preserve">Pemasangan 1 buah Grounding Rod Gip 1" Panjang 1 m </v>
      </c>
      <c r="D1152" s="72" t="s">
        <v>44</v>
      </c>
      <c r="E1152" s="367">
        <f>VLOOKUP(C1152,'Jaringan Listrik'!$D$3304:$I$5301,6,FALSE)</f>
        <v>244700</v>
      </c>
      <c r="F1152" s="146"/>
      <c r="H1152" s="607"/>
      <c r="I1152" s="376"/>
    </row>
    <row r="1153" spans="2:9">
      <c r="B1153" s="415" t="s">
        <v>6711</v>
      </c>
      <c r="C1153" s="369" t="str">
        <f>'Jaringan Listrik'!D3698</f>
        <v xml:space="preserve">Pemasangan 1 buah Grounding Rod Gip 1" Panjang 2m </v>
      </c>
      <c r="D1153" s="72" t="s">
        <v>44</v>
      </c>
      <c r="E1153" s="367">
        <f>VLOOKUP(C1153,'Jaringan Listrik'!$D$3304:$I$5301,6,FALSE)</f>
        <v>409300</v>
      </c>
      <c r="F1153" s="146"/>
      <c r="H1153" s="607"/>
      <c r="I1153" s="376"/>
    </row>
    <row r="1154" spans="2:9">
      <c r="B1154" s="415" t="s">
        <v>6713</v>
      </c>
      <c r="C1154" s="369" t="str">
        <f>'Jaringan Listrik'!D3715</f>
        <v xml:space="preserve">Pemasangan 1 buah 1" Rod Coupling </v>
      </c>
      <c r="D1154" s="72" t="s">
        <v>44</v>
      </c>
      <c r="E1154" s="367">
        <f>VLOOKUP(C1154,'Jaringan Listrik'!$D$3304:$I$5301,6,FALSE)</f>
        <v>230300</v>
      </c>
      <c r="F1154" s="146"/>
      <c r="H1154" s="607"/>
      <c r="I1154" s="376"/>
    </row>
    <row r="1155" spans="2:9">
      <c r="B1155" s="415" t="s">
        <v>6716</v>
      </c>
      <c r="C1155" s="369" t="str">
        <f>'Jaringan Listrik'!D3732</f>
        <v xml:space="preserve">Pemasangan 1 buah Exothermic Welding </v>
      </c>
      <c r="D1155" s="72" t="s">
        <v>44</v>
      </c>
      <c r="E1155" s="367">
        <f>VLOOKUP(C1155,'Jaringan Listrik'!$D$3304:$I$5301,6,FALSE)</f>
        <v>279800</v>
      </c>
      <c r="F1155" s="146"/>
      <c r="H1155" s="607"/>
      <c r="I1155" s="376"/>
    </row>
    <row r="1156" spans="2:9">
      <c r="B1156" s="415" t="s">
        <v>6719</v>
      </c>
      <c r="C1156" s="369" t="str">
        <f>'Jaringan Listrik'!D3749</f>
        <v>Pemasangan 1 unit Surge Arrester 1 Phase ( 15 KA)</v>
      </c>
      <c r="D1156" s="72" t="s">
        <v>136</v>
      </c>
      <c r="E1156" s="367">
        <f>VLOOKUP(C1156,'Jaringan Listrik'!$D$3304:$I$5301,6,FALSE)</f>
        <v>910900</v>
      </c>
      <c r="F1156" s="146"/>
      <c r="H1156" s="607"/>
      <c r="I1156" s="376"/>
    </row>
    <row r="1157" spans="2:9">
      <c r="B1157" s="415" t="s">
        <v>6722</v>
      </c>
      <c r="C1157" s="369" t="str">
        <f>'Jaringan Listrik'!D3766</f>
        <v>Pemasangan 1 unit Surge Arrester 3 Phase ( 15 KA)</v>
      </c>
      <c r="D1157" s="72" t="s">
        <v>136</v>
      </c>
      <c r="E1157" s="367">
        <f>VLOOKUP(C1157,'Jaringan Listrik'!$D$3304:$I$5301,6,FALSE)</f>
        <v>1272000</v>
      </c>
      <c r="F1157" s="146"/>
      <c r="H1157" s="607"/>
      <c r="I1157" s="376"/>
    </row>
    <row r="1158" spans="2:9">
      <c r="B1158" s="622" t="s">
        <v>3602</v>
      </c>
      <c r="C1158" s="623" t="str">
        <f>'Jaringan Listrik'!D3783</f>
        <v xml:space="preserve">PEKERJAAN SISTEM PENCAHAYAAN </v>
      </c>
      <c r="D1158" s="634"/>
      <c r="E1158" s="367">
        <f>VLOOKUP(C1158,'Jaringan Listrik'!$D$3304:$I$5301,6,FALSE)</f>
        <v>0</v>
      </c>
      <c r="F1158" s="385"/>
      <c r="H1158" s="607"/>
      <c r="I1158" s="376"/>
    </row>
    <row r="1159" spans="2:9">
      <c r="B1159" s="622" t="s">
        <v>3603</v>
      </c>
      <c r="C1159" s="623" t="str">
        <f>'Jaringan Listrik'!D3784</f>
        <v xml:space="preserve">Pemasangan Lampu dan Armatur </v>
      </c>
      <c r="D1159" s="634"/>
      <c r="E1159" s="367">
        <f>VLOOKUP(C1159,'Jaringan Listrik'!$D$3304:$I$5301,6,FALSE)</f>
        <v>0</v>
      </c>
      <c r="F1159" s="385"/>
      <c r="H1159" s="607"/>
      <c r="I1159" s="376"/>
    </row>
    <row r="1160" spans="2:9">
      <c r="B1160" s="415" t="s">
        <v>3604</v>
      </c>
      <c r="C1160" s="369" t="str">
        <f>'Jaringan Listrik'!D3785</f>
        <v xml:space="preserve"> Pemasangan 1 titik Instalasi Lampu</v>
      </c>
      <c r="D1160" s="72" t="s">
        <v>5918</v>
      </c>
      <c r="E1160" s="367">
        <f>VLOOKUP(C1160,'Jaringan Listrik'!$D$3304:$I$5301,6,FALSE)</f>
        <v>354700</v>
      </c>
      <c r="F1160" s="146"/>
      <c r="H1160" s="607"/>
      <c r="I1160" s="376"/>
    </row>
    <row r="1161" spans="2:9">
      <c r="B1161" s="415" t="s">
        <v>6738</v>
      </c>
      <c r="C1161" s="369" t="str">
        <f>'Jaringan Listrik'!D3811</f>
        <v xml:space="preserve"> Pemasangan 1 titik Instalasi Lampu (Kabel LSOH)</v>
      </c>
      <c r="D1161" s="72" t="s">
        <v>7358</v>
      </c>
      <c r="E1161" s="367">
        <f>VLOOKUP(C1161,'Jaringan Listrik'!$D$3304:$I$5301,6,FALSE)</f>
        <v>354700</v>
      </c>
      <c r="F1161" s="146"/>
      <c r="H1161" s="607"/>
      <c r="I1161" s="376"/>
    </row>
    <row r="1162" spans="2:9">
      <c r="B1162" s="415" t="s">
        <v>6739</v>
      </c>
      <c r="C1162" s="369" t="str">
        <f>'Jaringan Listrik'!D3837</f>
        <v xml:space="preserve">Pemasangan 1 Unit Downlight 5 inch 14,5 Watt LED </v>
      </c>
      <c r="D1162" s="72" t="s">
        <v>136</v>
      </c>
      <c r="E1162" s="367">
        <f>VLOOKUP(C1162,'Jaringan Listrik'!$D$3304:$I$5301,6,FALSE)</f>
        <v>126300</v>
      </c>
      <c r="F1162" s="146"/>
      <c r="H1162" s="607"/>
      <c r="I1162" s="376"/>
    </row>
    <row r="1163" spans="2:9">
      <c r="B1163" s="415" t="s">
        <v>6740</v>
      </c>
      <c r="C1163" s="369" t="str">
        <f>'Jaringan Listrik'!D3854</f>
        <v>Pemasangan 1 Unit Fitting E27 + 10 Watt LED</v>
      </c>
      <c r="D1163" s="72" t="s">
        <v>136</v>
      </c>
      <c r="E1163" s="367">
        <f>VLOOKUP(C1163,'Jaringan Listrik'!$D$3304:$I$5301,6,FALSE)</f>
        <v>60000</v>
      </c>
      <c r="F1163" s="146"/>
      <c r="H1163" s="607"/>
      <c r="I1163" s="376"/>
    </row>
    <row r="1164" spans="2:9">
      <c r="B1164" s="415" t="s">
        <v>6741</v>
      </c>
      <c r="C1164" s="369" t="str">
        <f>'Jaringan Listrik'!D3872</f>
        <v>Pemasangan 1 Unit Fitting E27 + 10 Watt LED c/w Nicad Battery</v>
      </c>
      <c r="D1164" s="72" t="s">
        <v>136</v>
      </c>
      <c r="E1164" s="367">
        <f>VLOOKUP(C1164,'Jaringan Listrik'!$D$3304:$I$5301,6,FALSE)</f>
        <v>193100</v>
      </c>
      <c r="F1164" s="146"/>
      <c r="H1164" s="607"/>
      <c r="I1164" s="376"/>
    </row>
    <row r="1165" spans="2:9">
      <c r="B1165" s="415" t="s">
        <v>6743</v>
      </c>
      <c r="C1165" s="369" t="str">
        <f>'Jaringan Listrik'!D3891</f>
        <v xml:space="preserve">Pemasangan 1 Unit Fitting E27 + 19 Watt LED </v>
      </c>
      <c r="D1165" s="72" t="s">
        <v>136</v>
      </c>
      <c r="E1165" s="367">
        <f>VLOOKUP(C1165,'Jaringan Listrik'!$D$3304:$I$5301,6,FALSE)</f>
        <v>118700</v>
      </c>
      <c r="F1165" s="146"/>
      <c r="H1165" s="607"/>
      <c r="I1165" s="376"/>
    </row>
    <row r="1166" spans="2:9">
      <c r="B1166" s="415" t="s">
        <v>6746</v>
      </c>
      <c r="C1166" s="369" t="str">
        <f>'Jaringan Listrik'!D3910</f>
        <v>Pemasangan 1 Unit Fitting E27 + 19 Watt LED  c/w Nicad Battery</v>
      </c>
      <c r="D1166" s="72" t="s">
        <v>136</v>
      </c>
      <c r="E1166" s="367">
        <f>VLOOKUP(C1166,'Jaringan Listrik'!$D$3304:$I$5301,6,FALSE)</f>
        <v>251800</v>
      </c>
      <c r="F1166" s="146"/>
      <c r="H1166" s="607"/>
      <c r="I1166" s="376"/>
    </row>
    <row r="1167" spans="2:9">
      <c r="B1167" s="415" t="s">
        <v>6748</v>
      </c>
      <c r="C1167" s="369" t="str">
        <f>'Jaringan Listrik'!D3930</f>
        <v xml:space="preserve">Pemasangan 1 Unit RM TKI 2 x 16 Watt LED </v>
      </c>
      <c r="D1167" s="72" t="s">
        <v>136</v>
      </c>
      <c r="E1167" s="367">
        <f>VLOOKUP(C1167,'Jaringan Listrik'!$D$3304:$I$5301,6,FALSE)</f>
        <v>374700</v>
      </c>
      <c r="F1167" s="146"/>
      <c r="H1167" s="607"/>
      <c r="I1167" s="376"/>
    </row>
    <row r="1168" spans="2:9">
      <c r="B1168" s="415" t="s">
        <v>6751</v>
      </c>
      <c r="C1168" s="369" t="str">
        <f>'Jaringan Listrik'!D3947</f>
        <v>Pemasangan 1 Unit Lampu Sorot LED 100 watt</v>
      </c>
      <c r="D1168" s="72" t="s">
        <v>136</v>
      </c>
      <c r="E1168" s="367">
        <f>VLOOKUP(C1168,'Jaringan Listrik'!$D$3304:$I$5301,6,FALSE)</f>
        <v>205300</v>
      </c>
      <c r="F1168" s="146"/>
      <c r="H1168" s="607"/>
      <c r="I1168" s="376"/>
    </row>
    <row r="1169" spans="2:9">
      <c r="B1169" s="415" t="s">
        <v>6754</v>
      </c>
      <c r="C1169" s="369" t="str">
        <f>'Jaringan Listrik'!D3964</f>
        <v>Pemasangan 1 Unit Lampu Sorot RGB 30 Watt 100 untuk Outdoor</v>
      </c>
      <c r="D1169" s="72" t="s">
        <v>136</v>
      </c>
      <c r="E1169" s="367">
        <f>VLOOKUP(C1169,'Jaringan Listrik'!$D$3304:$I$5301,6,FALSE)</f>
        <v>116900</v>
      </c>
      <c r="F1169" s="146"/>
      <c r="H1169" s="607"/>
      <c r="I1169" s="376"/>
    </row>
    <row r="1170" spans="2:9">
      <c r="B1170" s="415" t="s">
        <v>6758</v>
      </c>
      <c r="C1170" s="369" t="str">
        <f>'Jaringan Listrik'!D3982</f>
        <v>Pemasangan 1 Unit Lampu High Bay 100 Watt</v>
      </c>
      <c r="D1170" s="72" t="s">
        <v>136</v>
      </c>
      <c r="E1170" s="367">
        <f>VLOOKUP(C1170,'Jaringan Listrik'!$D$3304:$I$5301,6,FALSE)</f>
        <v>2245500</v>
      </c>
      <c r="F1170" s="146"/>
      <c r="H1170" s="607"/>
      <c r="I1170" s="376"/>
    </row>
    <row r="1171" spans="2:9">
      <c r="B1171" s="415" t="s">
        <v>6761</v>
      </c>
      <c r="C1171" s="369" t="str">
        <f>'Jaringan Listrik'!D3999</f>
        <v>Pemasangan 1 Unit Lampu Eksit LED 3 Watt c/w Battery</v>
      </c>
      <c r="D1171" s="72" t="s">
        <v>136</v>
      </c>
      <c r="E1171" s="367">
        <f>VLOOKUP(C1171,'Jaringan Listrik'!$D$3304:$I$5301,6,FALSE)</f>
        <v>211000</v>
      </c>
      <c r="F1171" s="146"/>
      <c r="H1171" s="607"/>
      <c r="I1171" s="376"/>
    </row>
    <row r="1172" spans="2:9">
      <c r="B1172" s="415" t="s">
        <v>6764</v>
      </c>
      <c r="C1172" s="369" t="str">
        <f>'Jaringan Listrik'!D4016</f>
        <v>Pemasangan 1 Unit Lampu TLED 1 X 14 Watt 2.100 Lumen (Dust Proof)</v>
      </c>
      <c r="D1172" s="72" t="s">
        <v>136</v>
      </c>
      <c r="E1172" s="367">
        <f>VLOOKUP(C1172,'Jaringan Listrik'!$D$3304:$I$5301,6,FALSE)</f>
        <v>126600</v>
      </c>
      <c r="F1172" s="146"/>
      <c r="H1172" s="607"/>
      <c r="I1172" s="376"/>
    </row>
    <row r="1173" spans="2:9">
      <c r="B1173" s="415" t="s">
        <v>6766</v>
      </c>
      <c r="C1173" s="369" t="str">
        <f>'Jaringan Listrik'!D4034</f>
        <v>Pemasangan 1 Unit Lampu TLED 1 X 24 Watt 2.100 Lumen (Balk)</v>
      </c>
      <c r="D1173" s="72" t="s">
        <v>136</v>
      </c>
      <c r="E1173" s="367">
        <f>VLOOKUP(C1173,'Jaringan Listrik'!$D$3304:$I$5301,6,FALSE)</f>
        <v>135100</v>
      </c>
      <c r="F1173" s="146"/>
      <c r="H1173" s="607"/>
      <c r="I1173" s="376"/>
    </row>
    <row r="1174" spans="2:9">
      <c r="B1174" s="415" t="s">
        <v>6770</v>
      </c>
      <c r="C1174" s="369" t="str">
        <f>'Jaringan Listrik'!D4051</f>
        <v>Pemasangan 1 Unit Lampu TLED 1 X 24 Watt 2.100 Lumen (Balk) c/w Niced Battery</v>
      </c>
      <c r="D1174" s="72" t="s">
        <v>136</v>
      </c>
      <c r="E1174" s="367">
        <f>VLOOKUP(C1174,'Jaringan Listrik'!$D$3304:$I$5301,6,FALSE)</f>
        <v>268200</v>
      </c>
      <c r="F1174" s="146"/>
      <c r="H1174" s="607"/>
      <c r="I1174" s="376"/>
    </row>
    <row r="1175" spans="2:9">
      <c r="B1175" s="415" t="s">
        <v>6772</v>
      </c>
      <c r="C1175" s="369" t="str">
        <f>'Jaringan Listrik'!D4070</f>
        <v>Pemasangan 1 Unit Lampu TLED 2 X 24 Watt 2.100 Lumen (Balk)</v>
      </c>
      <c r="D1175" s="72" t="s">
        <v>136</v>
      </c>
      <c r="E1175" s="367">
        <f>VLOOKUP(C1175,'Jaringan Listrik'!$D$3304:$I$5301,6,FALSE)</f>
        <v>244300</v>
      </c>
      <c r="F1175" s="146"/>
      <c r="H1175" s="607"/>
      <c r="I1175" s="376"/>
    </row>
    <row r="1176" spans="2:9">
      <c r="B1176" s="415" t="s">
        <v>6775</v>
      </c>
      <c r="C1176" s="369" t="str">
        <f>'Jaringan Listrik'!D4087</f>
        <v>Pemasangan 1 Unit Lampu TLED 2 X 24 Watt 2.100 Lumen (Balk) c/w Nicad Battery</v>
      </c>
      <c r="D1176" s="72" t="s">
        <v>136</v>
      </c>
      <c r="E1176" s="367">
        <f>VLOOKUP(C1176,'Jaringan Listrik'!$D$3304:$I$5301,6,FALSE)</f>
        <v>377400</v>
      </c>
      <c r="F1176" s="146"/>
      <c r="H1176" s="607"/>
      <c r="I1176" s="376"/>
    </row>
    <row r="1177" spans="2:9">
      <c r="B1177" s="415" t="s">
        <v>6777</v>
      </c>
      <c r="C1177" s="369" t="str">
        <f>'Jaringan Listrik'!D4105</f>
        <v>Pemasangan 1 unit Lampu PJU Kawasan LED 50 Watt + Tiang 6-7 M (single Pool)</v>
      </c>
      <c r="D1177" s="72" t="s">
        <v>136</v>
      </c>
      <c r="E1177" s="367">
        <f>VLOOKUP(C1177,'Jaringan Listrik'!$D$3304:$I$5301,6,FALSE)</f>
        <v>3528200</v>
      </c>
      <c r="F1177" s="146"/>
      <c r="H1177" s="607"/>
      <c r="I1177" s="376"/>
    </row>
    <row r="1178" spans="2:9">
      <c r="B1178" s="415" t="s">
        <v>6781</v>
      </c>
      <c r="C1178" s="369" t="str">
        <f>'Jaringan Listrik'!D4123</f>
        <v>Pemasangan 1 Unit Lampu Kawasan LED 50 Watt + Solar Cell + Tiang 6-7 M ( Single Pool)</v>
      </c>
      <c r="D1178" s="72" t="s">
        <v>136</v>
      </c>
      <c r="E1178" s="367">
        <f>VLOOKUP(C1178,'Jaringan Listrik'!$D$3304:$I$5301,6,FALSE)</f>
        <v>3972100</v>
      </c>
      <c r="F1178" s="146"/>
      <c r="H1178" s="607"/>
      <c r="I1178" s="376"/>
    </row>
    <row r="1179" spans="2:9">
      <c r="B1179" s="415" t="s">
        <v>6784</v>
      </c>
      <c r="C1179" s="369" t="str">
        <f>'Jaringan Listrik'!D4141</f>
        <v>Pemasangan 1 Unit Lampu Taman 25 Watt + Tiang 1 M</v>
      </c>
      <c r="D1179" s="72" t="s">
        <v>136</v>
      </c>
      <c r="E1179" s="367">
        <f>VLOOKUP(C1179,'Jaringan Listrik'!$D$3304:$I$5301,6,FALSE)</f>
        <v>294700</v>
      </c>
      <c r="F1179" s="146"/>
      <c r="H1179" s="607"/>
      <c r="I1179" s="376"/>
    </row>
    <row r="1180" spans="2:9">
      <c r="B1180" s="415" t="s">
        <v>6787</v>
      </c>
      <c r="C1180" s="369" t="str">
        <f>'Jaringan Listrik'!D4159</f>
        <v>Pemasangan 1 Unit Fitting + 7 Watt LED</v>
      </c>
      <c r="D1180" s="72" t="s">
        <v>136</v>
      </c>
      <c r="E1180" s="367">
        <f>VLOOKUP(C1180,'Jaringan Listrik'!$D$3304:$I$5301,6,FALSE)</f>
        <v>79100</v>
      </c>
      <c r="F1180" s="146"/>
      <c r="H1180" s="607"/>
      <c r="I1180" s="376"/>
    </row>
    <row r="1181" spans="2:9">
      <c r="B1181" s="415" t="s">
        <v>6791</v>
      </c>
      <c r="C1181" s="369" t="str">
        <f>'Jaringan Listrik'!D4177</f>
        <v>Pemasangan 1 Unit Fitting + 7 Watt LED c/w Nicad Battery</v>
      </c>
      <c r="D1181" s="72" t="s">
        <v>136</v>
      </c>
      <c r="E1181" s="367">
        <f>VLOOKUP(C1181,'Jaringan Listrik'!$D$3304:$I$5301,6,FALSE)</f>
        <v>212200</v>
      </c>
      <c r="F1181" s="146"/>
      <c r="H1181" s="607"/>
      <c r="I1181" s="376"/>
    </row>
    <row r="1182" spans="2:9">
      <c r="B1182" s="415" t="s">
        <v>6793</v>
      </c>
      <c r="C1182" s="369" t="str">
        <f>'Jaringan Listrik'!D4196</f>
        <v xml:space="preserve">Pemasangan 1 Unit Fitting +  9 Watt LED </v>
      </c>
      <c r="D1182" s="72" t="s">
        <v>136</v>
      </c>
      <c r="E1182" s="367">
        <f>VLOOKUP(C1182,'Jaringan Listrik'!$D$3304:$I$5301,6,FALSE)</f>
        <v>87600</v>
      </c>
      <c r="F1182" s="146"/>
      <c r="H1182" s="607"/>
      <c r="I1182" s="376"/>
    </row>
    <row r="1183" spans="2:9">
      <c r="B1183" s="415" t="s">
        <v>6796</v>
      </c>
      <c r="C1183" s="369" t="str">
        <f>'Jaringan Listrik'!D4215</f>
        <v xml:space="preserve">Pemasangan 1 Unit Fitting +  9 Watt LED c/w Nicad Battery </v>
      </c>
      <c r="D1183" s="72" t="s">
        <v>136</v>
      </c>
      <c r="E1183" s="367">
        <f>VLOOKUP(C1183,'Jaringan Listrik'!$D$3304:$I$5301,6,FALSE)</f>
        <v>220700</v>
      </c>
      <c r="F1183" s="146"/>
      <c r="H1183" s="607"/>
      <c r="I1183" s="376"/>
    </row>
    <row r="1184" spans="2:9">
      <c r="B1184" s="415" t="s">
        <v>6798</v>
      </c>
      <c r="C1184" s="369" t="str">
        <f>'Jaringan Listrik'!D4234</f>
        <v xml:space="preserve">Pemasangan 1 Unit Fitting +  20 Watt Baret c/w Nicad Battery </v>
      </c>
      <c r="D1184" s="72" t="s">
        <v>136</v>
      </c>
      <c r="E1184" s="367">
        <f>VLOOKUP(C1184,'Jaringan Listrik'!$D$3304:$I$5301,6,FALSE)</f>
        <v>272700</v>
      </c>
      <c r="F1184" s="146"/>
      <c r="H1184" s="607"/>
      <c r="I1184" s="376"/>
    </row>
    <row r="1185" spans="2:9">
      <c r="B1185" s="415" t="s">
        <v>6801</v>
      </c>
      <c r="C1185" s="369" t="str">
        <f>'Jaringan Listrik'!D4253</f>
        <v xml:space="preserve">Pemasangan 1 Unit Fitting +  32 Watt Baret c/w Nicad Battery </v>
      </c>
      <c r="D1185" s="72" t="s">
        <v>136</v>
      </c>
      <c r="E1185" s="367">
        <f>VLOOKUP(C1185,'Jaringan Listrik'!$D$3304:$I$5301,6,FALSE)</f>
        <v>296900</v>
      </c>
      <c r="F1185" s="146"/>
      <c r="H1185" s="607"/>
      <c r="I1185" s="376"/>
    </row>
    <row r="1186" spans="2:9">
      <c r="B1186" s="415" t="s">
        <v>6804</v>
      </c>
      <c r="C1186" s="369" t="str">
        <f>'Jaringan Listrik'!D4272</f>
        <v>Pemasangan 1 Unit Fitting +  40 Watt Lampu Pijar</v>
      </c>
      <c r="D1186" s="72" t="s">
        <v>136</v>
      </c>
      <c r="E1186" s="367">
        <f>VLOOKUP(C1186,'Jaringan Listrik'!$D$3304:$I$5301,6,FALSE)</f>
        <v>80300</v>
      </c>
      <c r="F1186" s="146"/>
      <c r="H1186" s="607"/>
      <c r="I1186" s="376"/>
    </row>
    <row r="1187" spans="2:9">
      <c r="B1187" s="415" t="s">
        <v>6807</v>
      </c>
      <c r="C1187" s="369" t="str">
        <f>'Jaringan Listrik'!D4290</f>
        <v>Pemasangan 1 Unit Lampu TL 18 Watt ( Balk)</v>
      </c>
      <c r="D1187" s="72" t="s">
        <v>136</v>
      </c>
      <c r="E1187" s="367">
        <f>VLOOKUP(C1187,'Jaringan Listrik'!$D$3304:$I$5301,6,FALSE)</f>
        <v>72100</v>
      </c>
      <c r="F1187" s="146"/>
      <c r="H1187" s="607"/>
      <c r="I1187" s="376"/>
    </row>
    <row r="1188" spans="2:9">
      <c r="B1188" s="415" t="s">
        <v>6810</v>
      </c>
      <c r="C1188" s="369" t="str">
        <f>'Jaringan Listrik'!D4307</f>
        <v>Pemasangan 1 Unit Lampu TLED 18 Watt ( Balk)</v>
      </c>
      <c r="D1188" s="72" t="s">
        <v>136</v>
      </c>
      <c r="E1188" s="367">
        <f>VLOOKUP(C1188,'Jaringan Listrik'!$D$3304:$I$5301,6,FALSE)</f>
        <v>84200</v>
      </c>
      <c r="F1188" s="146"/>
      <c r="H1188" s="607"/>
      <c r="I1188" s="376"/>
    </row>
    <row r="1189" spans="2:9">
      <c r="B1189" s="415" t="s">
        <v>6963</v>
      </c>
      <c r="C1189" s="369" t="str">
        <f>'Jaringan Listrik'!D4325</f>
        <v>Pemasangan 1 Unit Lampu TL  36 Watt ( Balk)</v>
      </c>
      <c r="D1189" s="72" t="s">
        <v>136</v>
      </c>
      <c r="E1189" s="367">
        <f>VLOOKUP(C1189,'Jaringan Listrik'!$D$3304:$I$5301,6,FALSE)</f>
        <v>78200</v>
      </c>
      <c r="F1189" s="146"/>
      <c r="H1189" s="607"/>
      <c r="I1189" s="376"/>
    </row>
    <row r="1190" spans="2:9">
      <c r="B1190" s="415" t="s">
        <v>6964</v>
      </c>
      <c r="C1190" s="369" t="str">
        <f>'Jaringan Listrik'!D4343</f>
        <v>Pemasangan 1 Unit Lampu TL ED 36 Watt ( Balk)</v>
      </c>
      <c r="D1190" s="72" t="s">
        <v>136</v>
      </c>
      <c r="E1190" s="367">
        <f>VLOOKUP(C1190,'Jaringan Listrik'!$D$3304:$I$5301,6,FALSE)</f>
        <v>138700</v>
      </c>
      <c r="F1190" s="146"/>
      <c r="H1190" s="607"/>
      <c r="I1190" s="376"/>
    </row>
    <row r="1191" spans="2:9">
      <c r="B1191" s="415" t="s">
        <v>6965</v>
      </c>
      <c r="C1191" s="369" t="str">
        <f>'Jaringan Listrik'!D4361</f>
        <v>Pemasangan 1 titik Instalasi Lampu Luar/Taman ( dengan Kabel NYFGBY)</v>
      </c>
      <c r="D1191" s="72" t="s">
        <v>5918</v>
      </c>
      <c r="E1191" s="367">
        <f>VLOOKUP(C1191,'Jaringan Listrik'!$D$3304:$I$5301,6,FALSE)</f>
        <v>405200</v>
      </c>
      <c r="F1191" s="146"/>
      <c r="H1191" s="607"/>
      <c r="I1191" s="376"/>
    </row>
    <row r="1192" spans="2:9">
      <c r="B1192" s="415" t="s">
        <v>6966</v>
      </c>
      <c r="C1192" s="369" t="str">
        <f>'Jaringan Listrik'!D4382</f>
        <v>Pemasangan 1 titik Instalasi Lampu Luar/Taman ( dengan Kabel NYY)</v>
      </c>
      <c r="D1192" s="72" t="s">
        <v>7358</v>
      </c>
      <c r="E1192" s="367">
        <f>VLOOKUP(C1192,'Jaringan Listrik'!$D$3304:$I$5301,6,FALSE)</f>
        <v>3340000</v>
      </c>
      <c r="F1192" s="146"/>
      <c r="H1192" s="607"/>
      <c r="I1192" s="376"/>
    </row>
    <row r="1193" spans="2:9">
      <c r="B1193" s="415" t="s">
        <v>6967</v>
      </c>
      <c r="C1193" s="369" t="str">
        <f>'Jaringan Listrik'!D4405</f>
        <v>Pemasangan 1 titik Instalasi Lampu Luar/Taman ( dengan Kabel NYM)</v>
      </c>
      <c r="D1193" s="72" t="s">
        <v>5918</v>
      </c>
      <c r="E1193" s="367">
        <f>VLOOKUP(C1193,'Jaringan Listrik'!$D$3304:$I$5301,6,FALSE)</f>
        <v>159600</v>
      </c>
      <c r="F1193" s="146"/>
      <c r="H1193" s="607"/>
      <c r="I1193" s="376"/>
    </row>
    <row r="1194" spans="2:9">
      <c r="B1194" s="415" t="s">
        <v>6968</v>
      </c>
      <c r="C1194" s="369" t="str">
        <f>'Jaringan Listrik'!D4424</f>
        <v>Pemasangan 1 titik Instalasi Lampu PJU ( dengan Kabel NYFGBY)</v>
      </c>
      <c r="D1194" s="72" t="s">
        <v>7358</v>
      </c>
      <c r="E1194" s="367">
        <f>VLOOKUP(C1194,'Jaringan Listrik'!$D$3304:$I$5301,6,FALSE)</f>
        <v>1281000</v>
      </c>
      <c r="F1194" s="146"/>
      <c r="H1194" s="607"/>
      <c r="I1194" s="376"/>
    </row>
    <row r="1195" spans="2:9">
      <c r="B1195" s="415" t="s">
        <v>6969</v>
      </c>
      <c r="C1195" s="369" t="str">
        <f>'Jaringan Listrik'!D4444</f>
        <v>Pemasangan 1 titik Instalasi Lampu PJU ( dengan Kabel NYY)</v>
      </c>
      <c r="D1195" s="72" t="s">
        <v>5918</v>
      </c>
      <c r="E1195" s="367">
        <f>VLOOKUP(C1195,'Jaringan Listrik'!$D$3304:$I$5301,6,FALSE)</f>
        <v>1018600</v>
      </c>
      <c r="F1195" s="146"/>
      <c r="H1195" s="607"/>
      <c r="I1195" s="376"/>
    </row>
    <row r="1196" spans="2:9">
      <c r="B1196" s="415" t="s">
        <v>6970</v>
      </c>
      <c r="C1196" s="369" t="str">
        <f>'Jaringan Listrik'!D4467</f>
        <v>Pemasangan 1 titik Instalasi Lampu PJU Tiang 7 m  ( dengan Kabel NYM)</v>
      </c>
      <c r="D1196" s="72" t="s">
        <v>7358</v>
      </c>
      <c r="E1196" s="367">
        <f>VLOOKUP(C1196,'Jaringan Listrik'!$D$3304:$I$5301,6,FALSE)</f>
        <v>288500</v>
      </c>
      <c r="F1196" s="146"/>
      <c r="H1196" s="607"/>
      <c r="I1196" s="376"/>
    </row>
    <row r="1197" spans="2:9">
      <c r="B1197" s="415" t="s">
        <v>6971</v>
      </c>
      <c r="C1197" s="369" t="str">
        <f>'Jaringan Listrik'!D4487</f>
        <v>Pemasangan 1 titik Instalasi Lampu PJU Tiang 9 m  ( dengan Kabel NYM)</v>
      </c>
      <c r="D1197" s="72" t="s">
        <v>5918</v>
      </c>
      <c r="E1197" s="367">
        <f>VLOOKUP(C1197,'Jaringan Listrik'!$D$3304:$I$5301,6,FALSE)</f>
        <v>340000</v>
      </c>
      <c r="F1197" s="146"/>
      <c r="H1197" s="607"/>
      <c r="I1197" s="376"/>
    </row>
    <row r="1198" spans="2:9">
      <c r="B1198" s="415" t="s">
        <v>6972</v>
      </c>
      <c r="C1198" s="369" t="str">
        <f>'Jaringan Listrik'!D4507</f>
        <v>Pemasangan 1 Unit Sport Floodlight LED, Min 180000 Lumen, Max. 1340 W, 5700K, min. CRI 80, min. IP 66 c/w DMX Led Driver &amp; Customized Bracklet ( Field of Play)</v>
      </c>
      <c r="D1198" s="72" t="s">
        <v>136</v>
      </c>
      <c r="E1198" s="367">
        <f>VLOOKUP(C1198,'Jaringan Listrik'!$D$3304:$I$5301,6,FALSE)</f>
        <v>1756900</v>
      </c>
      <c r="F1198" s="146"/>
      <c r="H1198" s="607"/>
      <c r="I1198" s="376"/>
    </row>
    <row r="1199" spans="2:9">
      <c r="B1199" s="415" t="s">
        <v>6973</v>
      </c>
      <c r="C1199" s="369" t="str">
        <f>'Jaringan Listrik'!D4526</f>
        <v xml:space="preserve">Pemasangan 1 buah Junction Box IP Rated </v>
      </c>
      <c r="D1199" s="72" t="s">
        <v>44</v>
      </c>
      <c r="E1199" s="367">
        <f>VLOOKUP(C1199,'Jaringan Listrik'!$D$3304:$I$5301,6,FALSE)</f>
        <v>207800</v>
      </c>
      <c r="F1199" s="146"/>
      <c r="H1199" s="607"/>
      <c r="I1199" s="376"/>
    </row>
    <row r="1200" spans="2:9">
      <c r="B1200" s="415" t="s">
        <v>6974</v>
      </c>
      <c r="C1200" s="369" t="str">
        <f>'Jaringan Listrik'!D4544</f>
        <v xml:space="preserve">Setting &amp; Aiming 1 titik Lampu Field Of Play (FOP) Eksisting </v>
      </c>
      <c r="D1200" s="72" t="s">
        <v>5918</v>
      </c>
      <c r="E1200" s="367">
        <f>VLOOKUP(C1200,'Jaringan Listrik'!$D$3304:$I$5301,6,FALSE)</f>
        <v>139700</v>
      </c>
      <c r="F1200" s="146"/>
      <c r="H1200" s="607"/>
      <c r="I1200" s="376"/>
    </row>
    <row r="1201" spans="2:9">
      <c r="B1201" s="415" t="s">
        <v>6975</v>
      </c>
      <c r="C1201" s="369" t="str">
        <f>'Jaringan Listrik'!D4559</f>
        <v>Pemasangan 1 m' Kabel Fiber Optic Dual Core Single Mode + Pipa HDPE Conduit 20 mm</v>
      </c>
      <c r="D1201" s="72" t="s">
        <v>114</v>
      </c>
      <c r="E1201" s="367">
        <f>VLOOKUP(C1201,'Jaringan Listrik'!$D$3304:$I$5301,6,FALSE)</f>
        <v>28200</v>
      </c>
      <c r="F1201" s="146"/>
      <c r="H1201" s="607"/>
      <c r="I1201" s="376"/>
    </row>
    <row r="1202" spans="2:9">
      <c r="B1202" s="415" t="s">
        <v>6976</v>
      </c>
      <c r="C1202" s="369" t="str">
        <f>'Jaringan Listrik'!D4578</f>
        <v xml:space="preserve">Pemasangan 1 buah DMX LED Controller , 1 Universe </v>
      </c>
      <c r="D1202" s="72" t="s">
        <v>44</v>
      </c>
      <c r="E1202" s="367">
        <f>VLOOKUP(C1202,'Jaringan Listrik'!$D$3304:$I$5301,6,FALSE)</f>
        <v>1980500</v>
      </c>
      <c r="F1202" s="146"/>
      <c r="H1202" s="607"/>
      <c r="I1202" s="376"/>
    </row>
    <row r="1203" spans="2:9">
      <c r="B1203" s="622" t="s">
        <v>6851</v>
      </c>
      <c r="C1203" s="623" t="str">
        <f>'Jaringan Listrik'!D4595</f>
        <v xml:space="preserve">Pemasangan Sensor </v>
      </c>
      <c r="D1203" s="634"/>
      <c r="E1203" s="367">
        <f>VLOOKUP(C1203,'Jaringan Listrik'!$D$3304:$I$5301,6,FALSE)</f>
        <v>0</v>
      </c>
      <c r="F1203" s="385"/>
      <c r="H1203" s="607"/>
      <c r="I1203" s="376"/>
    </row>
    <row r="1204" spans="2:9">
      <c r="B1204" s="415" t="s">
        <v>6853</v>
      </c>
      <c r="C1204" s="369" t="str">
        <f>'Jaringan Listrik'!D4596</f>
        <v xml:space="preserve">Pemasangan 1 Unit Sensor Cahaya </v>
      </c>
      <c r="D1204" s="72" t="s">
        <v>136</v>
      </c>
      <c r="E1204" s="367">
        <f>VLOOKUP(C1204,'Jaringan Listrik'!$D$3304:$I$5301,6,FALSE)</f>
        <v>97200</v>
      </c>
      <c r="F1204" s="146"/>
      <c r="H1204" s="607"/>
      <c r="I1204" s="376"/>
    </row>
    <row r="1205" spans="2:9">
      <c r="B1205" s="415" t="s">
        <v>6856</v>
      </c>
      <c r="C1205" s="369" t="str">
        <f>'Jaringan Listrik'!D4613</f>
        <v>Pemasangan 1 Unit Sensor Gerak</v>
      </c>
      <c r="D1205" s="72" t="s">
        <v>136</v>
      </c>
      <c r="E1205" s="367">
        <f>VLOOKUP(C1205,'Jaringan Listrik'!$D$3304:$I$5301,6,FALSE)</f>
        <v>106800</v>
      </c>
      <c r="F1205" s="146"/>
      <c r="H1205" s="607"/>
      <c r="I1205" s="376"/>
    </row>
    <row r="1206" spans="2:9" s="706" customFormat="1">
      <c r="B1206" s="701" t="s">
        <v>6859</v>
      </c>
      <c r="C1206" s="702" t="str">
        <f>'Jaringan Listrik'!D4630</f>
        <v>PEKERJAAN SISTEM ELEKTRONIK</v>
      </c>
      <c r="D1206" s="703"/>
      <c r="E1206" s="704">
        <f>VLOOKUP(C1206,'Jaringan Listrik'!$D$3304:$I$5301,6,FALSE)</f>
        <v>0</v>
      </c>
      <c r="F1206" s="705"/>
      <c r="H1206" s="707"/>
      <c r="I1206" s="708"/>
    </row>
    <row r="1207" spans="2:9">
      <c r="B1207" s="622" t="s">
        <v>6861</v>
      </c>
      <c r="C1207" s="623" t="str">
        <f>'Jaringan Listrik'!D4631</f>
        <v xml:space="preserve">Sistem Alarm Kebakaran </v>
      </c>
      <c r="D1207" s="634"/>
      <c r="E1207" s="367">
        <f>VLOOKUP(C1207,'Jaringan Listrik'!$D$3304:$I$5301,6,FALSE)</f>
        <v>0</v>
      </c>
      <c r="F1207" s="385"/>
      <c r="H1207" s="607"/>
      <c r="I1207" s="376"/>
    </row>
    <row r="1208" spans="2:9">
      <c r="B1208" s="415" t="s">
        <v>6863</v>
      </c>
      <c r="C1208" s="369" t="str">
        <f>'Jaringan Listrik'!D4632</f>
        <v>Pemasangan 1 Unit MCP-FA (Semi Addressable 1 Loop)</v>
      </c>
      <c r="D1208" s="72" t="s">
        <v>136</v>
      </c>
      <c r="E1208" s="367">
        <f>VLOOKUP(C1208,'Jaringan Listrik'!$D$3304:$I$5301,6,FALSE)</f>
        <v>38277400</v>
      </c>
      <c r="F1208" s="146"/>
      <c r="H1208" s="607"/>
      <c r="I1208" s="376"/>
    </row>
    <row r="1209" spans="2:9">
      <c r="B1209" s="415" t="s">
        <v>6868</v>
      </c>
      <c r="C1209" s="369" t="str">
        <f>'Jaringan Listrik'!D4652</f>
        <v>Pemasangan 1  Unit PC Komputer</v>
      </c>
      <c r="D1209" s="72" t="s">
        <v>136</v>
      </c>
      <c r="E1209" s="367">
        <f>VLOOKUP(C1209,'Jaringan Listrik'!$D$3304:$I$5301,6,FALSE)</f>
        <v>4217900</v>
      </c>
      <c r="F1209" s="146"/>
      <c r="H1209" s="607"/>
      <c r="I1209" s="376"/>
    </row>
    <row r="1210" spans="2:9">
      <c r="B1210" s="415" t="s">
        <v>6872</v>
      </c>
      <c r="C1210" s="369" t="str">
        <f>'Jaringan Listrik'!D4669</f>
        <v>Pemasangan 1 Unit Alarm Printer</v>
      </c>
      <c r="D1210" s="72" t="s">
        <v>136</v>
      </c>
      <c r="E1210" s="367">
        <f>VLOOKUP(C1210,'Jaringan Listrik'!$D$3304:$I$5301,6,FALSE)</f>
        <v>3014600</v>
      </c>
      <c r="F1210" s="146"/>
      <c r="H1210" s="607"/>
      <c r="I1210" s="376"/>
    </row>
    <row r="1211" spans="2:9">
      <c r="B1211" s="415" t="s">
        <v>6875</v>
      </c>
      <c r="C1211" s="369" t="str">
        <f>'Jaringan Listrik'!D4686</f>
        <v>Pemasangan 1 Unit Report Printer</v>
      </c>
      <c r="D1211" s="72" t="s">
        <v>136</v>
      </c>
      <c r="E1211" s="367">
        <f>VLOOKUP(C1211,'Jaringan Listrik'!$D$3304:$I$5301,6,FALSE)</f>
        <v>2321600</v>
      </c>
      <c r="F1211" s="146"/>
      <c r="H1211" s="607"/>
      <c r="I1211" s="376"/>
    </row>
    <row r="1212" spans="2:9">
      <c r="B1212" s="415" t="s">
        <v>6878</v>
      </c>
      <c r="C1212" s="369" t="str">
        <f>'Jaringan Listrik'!D4703</f>
        <v xml:space="preserve">Pemasangan 1 Unit Announciator </v>
      </c>
      <c r="D1212" s="72" t="s">
        <v>136</v>
      </c>
      <c r="E1212" s="367">
        <f>VLOOKUP(C1212,'Jaringan Listrik'!$D$3304:$I$5301,6,FALSE)</f>
        <v>2961800</v>
      </c>
      <c r="F1212" s="146"/>
      <c r="H1212" s="607"/>
      <c r="I1212" s="376"/>
    </row>
    <row r="1213" spans="2:9">
      <c r="B1213" s="415" t="s">
        <v>6881</v>
      </c>
      <c r="C1213" s="369" t="str">
        <f>'Jaringan Listrik'!D4720</f>
        <v xml:space="preserve">Pemasangan 1 Unit Terminal Box Fire Alarm (Lengkap dengan Modul) </v>
      </c>
      <c r="D1213" s="72" t="s">
        <v>136</v>
      </c>
      <c r="E1213" s="367">
        <f>VLOOKUP(C1213,'Jaringan Listrik'!$D$3304:$I$5301,6,FALSE)</f>
        <v>741400</v>
      </c>
      <c r="F1213" s="146"/>
      <c r="H1213" s="607"/>
      <c r="I1213" s="376"/>
    </row>
    <row r="1214" spans="2:9">
      <c r="B1214" s="415" t="s">
        <v>6884</v>
      </c>
      <c r="C1214" s="369" t="str">
        <f>'Jaringan Listrik'!D4738</f>
        <v xml:space="preserve">Pemasangan 1 Unit Some Detector Addressable </v>
      </c>
      <c r="D1214" s="72" t="s">
        <v>136</v>
      </c>
      <c r="E1214" s="367">
        <f>VLOOKUP(C1214,'Jaringan Listrik'!$D$3304:$I$5301,6,FALSE)</f>
        <v>940800</v>
      </c>
      <c r="F1214" s="146"/>
      <c r="H1214" s="607"/>
      <c r="I1214" s="376"/>
    </row>
    <row r="1215" spans="2:9">
      <c r="B1215" s="415" t="s">
        <v>6887</v>
      </c>
      <c r="C1215" s="369" t="str">
        <f>'Jaringan Listrik'!D4755</f>
        <v xml:space="preserve">Pemasangan 1 Unit Rate of Rise Detector Addressable </v>
      </c>
      <c r="D1215" s="72" t="s">
        <v>136</v>
      </c>
      <c r="E1215" s="367">
        <f>VLOOKUP(C1215,'Jaringan Listrik'!$D$3304:$I$5301,6,FALSE)</f>
        <v>436100</v>
      </c>
      <c r="F1215" s="146"/>
      <c r="H1215" s="607"/>
      <c r="I1215" s="376"/>
    </row>
    <row r="1216" spans="2:9">
      <c r="B1216" s="415" t="s">
        <v>6890</v>
      </c>
      <c r="C1216" s="369" t="str">
        <f>'Jaringan Listrik'!D4772</f>
        <v xml:space="preserve">Pemasangan 1 Unit Fix Heat Detector Addressable </v>
      </c>
      <c r="D1216" s="72" t="s">
        <v>136</v>
      </c>
      <c r="E1216" s="367">
        <f>VLOOKUP(C1216,'Jaringan Listrik'!$D$3304:$I$5301,6,FALSE)</f>
        <v>407200</v>
      </c>
      <c r="F1216" s="146"/>
      <c r="H1216" s="607"/>
      <c r="I1216" s="376"/>
    </row>
    <row r="1217" spans="2:9">
      <c r="B1217" s="415" t="s">
        <v>6893</v>
      </c>
      <c r="C1217" s="372" t="str">
        <f>'Jaringan Listrik'!D4789</f>
        <v xml:space="preserve">Pemasangan 1 Unit Smoke Detector Konvensional </v>
      </c>
      <c r="D1217" s="72" t="s">
        <v>136</v>
      </c>
      <c r="E1217" s="367">
        <f>VLOOKUP(C1217,'Jaringan Listrik'!$D$3304:$I$5301,6,FALSE)</f>
        <v>322900</v>
      </c>
      <c r="F1217" s="154"/>
      <c r="H1217" s="159"/>
      <c r="I1217" s="376"/>
    </row>
    <row r="1218" spans="2:9">
      <c r="B1218" s="415" t="s">
        <v>6896</v>
      </c>
      <c r="C1218" s="372" t="str">
        <f>'Jaringan Listrik'!D4806</f>
        <v>Pemasangan 1 Unit Rate of Rise Detector Konvensional</v>
      </c>
      <c r="D1218" s="72" t="s">
        <v>136</v>
      </c>
      <c r="E1218" s="367">
        <f>VLOOKUP(C1218,'Jaringan Listrik'!$D$3304:$I$5301,6,FALSE)</f>
        <v>317100</v>
      </c>
      <c r="F1218" s="154"/>
      <c r="H1218" s="159"/>
      <c r="I1218" s="376"/>
    </row>
    <row r="1219" spans="2:9">
      <c r="B1219" s="415" t="s">
        <v>6899</v>
      </c>
      <c r="C1219" s="372" t="str">
        <f>'Jaringan Listrik'!D4823</f>
        <v xml:space="preserve">Pemasangan 1 Unit Fix Heat Detector Konvensional </v>
      </c>
      <c r="D1219" s="72" t="s">
        <v>136</v>
      </c>
      <c r="E1219" s="367">
        <f>VLOOKUP(C1219,'Jaringan Listrik'!$D$3304:$I$5301,6,FALSE)</f>
        <v>374900</v>
      </c>
      <c r="F1219" s="154"/>
      <c r="H1219" s="159"/>
      <c r="I1219" s="376"/>
    </row>
    <row r="1220" spans="2:9">
      <c r="B1220" s="415" t="s">
        <v>6902</v>
      </c>
      <c r="C1220" s="372" t="str">
        <f>'Jaringan Listrik'!D4840</f>
        <v xml:space="preserve">Pemasangan 1 Unit  Lamp Indicator </v>
      </c>
      <c r="D1220" s="72" t="s">
        <v>136</v>
      </c>
      <c r="E1220" s="367">
        <f>VLOOKUP(C1220,'Jaringan Listrik'!$D$3304:$I$5301,6,FALSE)</f>
        <v>92900</v>
      </c>
      <c r="F1220" s="154"/>
      <c r="H1220" s="159"/>
      <c r="I1220" s="376"/>
    </row>
    <row r="1221" spans="2:9">
      <c r="B1221" s="415" t="s">
        <v>6905</v>
      </c>
      <c r="C1221" s="372" t="str">
        <f>'Jaringan Listrik'!D4857</f>
        <v>Pemasangan 1 Unit Manual Break Glass</v>
      </c>
      <c r="D1221" s="72" t="s">
        <v>136</v>
      </c>
      <c r="E1221" s="367">
        <f>VLOOKUP(C1221,'Jaringan Listrik'!$D$3304:$I$5301,6,FALSE)</f>
        <v>96400</v>
      </c>
      <c r="F1221" s="154"/>
      <c r="H1221" s="159"/>
      <c r="I1221" s="376"/>
    </row>
    <row r="1222" spans="2:9">
      <c r="B1222" s="415" t="s">
        <v>6908</v>
      </c>
      <c r="C1222" s="372" t="str">
        <f>'Jaringan Listrik'!D4874</f>
        <v>Pemasangan 1 Unit  Horn Strobe</v>
      </c>
      <c r="D1222" s="72" t="s">
        <v>136</v>
      </c>
      <c r="E1222" s="367">
        <f>VLOOKUP(C1222,'Jaringan Listrik'!$D$3304:$I$5301,6,FALSE)</f>
        <v>229200</v>
      </c>
      <c r="F1222" s="154"/>
      <c r="H1222" s="159"/>
      <c r="I1222" s="376"/>
    </row>
    <row r="1223" spans="2:9">
      <c r="B1223" s="415" t="s">
        <v>6911</v>
      </c>
      <c r="C1223" s="372" t="str">
        <f>'Jaringan Listrik'!D4891</f>
        <v>Pemasangan 1 Unit  Fire Fighting Telepon</v>
      </c>
      <c r="D1223" s="72" t="s">
        <v>136</v>
      </c>
      <c r="E1223" s="367">
        <f>VLOOKUP(C1223,'Jaringan Listrik'!$D$3304:$I$5301,6,FALSE)</f>
        <v>183000</v>
      </c>
      <c r="F1223" s="154"/>
      <c r="H1223" s="159"/>
      <c r="I1223" s="376"/>
    </row>
    <row r="1224" spans="2:9">
      <c r="B1224" s="415" t="s">
        <v>6914</v>
      </c>
      <c r="C1224" s="372" t="str">
        <f>'Jaringan Listrik'!D4908</f>
        <v>Pemasangan 1 Unit  Alrm Bell</v>
      </c>
      <c r="D1224" s="72" t="s">
        <v>136</v>
      </c>
      <c r="E1224" s="367">
        <f>VLOOKUP(C1224,'Jaringan Listrik'!$D$3304:$I$5301,6,FALSE)</f>
        <v>125200</v>
      </c>
      <c r="F1224" s="154"/>
      <c r="H1224" s="159"/>
      <c r="I1224" s="376"/>
    </row>
    <row r="1225" spans="2:9">
      <c r="B1225" s="415" t="s">
        <v>6917</v>
      </c>
      <c r="C1225" s="372" t="str">
        <f>'Jaringan Listrik'!D4925</f>
        <v>Pemasangan 1 titik Instalasi Detector Adressable Per Titik</v>
      </c>
      <c r="D1225" s="329" t="s">
        <v>5918</v>
      </c>
      <c r="E1225" s="367">
        <f>VLOOKUP(C1225,'Jaringan Listrik'!$D$3304:$I$5301,6,FALSE)</f>
        <v>186900</v>
      </c>
      <c r="F1225" s="154"/>
      <c r="H1225" s="159"/>
      <c r="I1225" s="376"/>
    </row>
    <row r="1226" spans="2:9">
      <c r="B1226" s="415" t="s">
        <v>6919</v>
      </c>
      <c r="C1226" s="372" t="str">
        <f>'Jaringan Listrik'!D4948</f>
        <v>Pemasangan 1 titik Instalasi Detector Konvensional Per Tititk</v>
      </c>
      <c r="D1226" s="329" t="s">
        <v>5918</v>
      </c>
      <c r="E1226" s="367">
        <f>VLOOKUP(C1226,'Jaringan Listrik'!$D$3304:$I$5301,6,FALSE)</f>
        <v>232400</v>
      </c>
      <c r="F1226" s="154"/>
      <c r="H1226" s="159"/>
      <c r="I1226" s="376"/>
    </row>
    <row r="1227" spans="2:9">
      <c r="B1227" s="415" t="s">
        <v>6921</v>
      </c>
      <c r="C1227" s="372" t="str">
        <f>'Jaringan Listrik'!D4972</f>
        <v>Pemasangan 1 titik Instalasi Lamp Indicator</v>
      </c>
      <c r="D1227" s="329" t="s">
        <v>5918</v>
      </c>
      <c r="E1227" s="367">
        <f>VLOOKUP(C1227,'Jaringan Listrik'!$D$3304:$I$5301,6,FALSE)</f>
        <v>355500</v>
      </c>
      <c r="F1227" s="154"/>
      <c r="H1227" s="159"/>
      <c r="I1227" s="376"/>
    </row>
    <row r="1228" spans="2:9">
      <c r="B1228" s="415" t="s">
        <v>6923</v>
      </c>
      <c r="C1228" s="372" t="str">
        <f>'Jaringan Listrik'!D4995</f>
        <v>Pemasangan 1 titik Instalasi Manual Push Button</v>
      </c>
      <c r="D1228" s="329" t="s">
        <v>5918</v>
      </c>
      <c r="E1228" s="367">
        <f>VLOOKUP(C1228,'Jaringan Listrik'!$D$3304:$I$5301,6,FALSE)</f>
        <v>605900</v>
      </c>
      <c r="F1228" s="154"/>
      <c r="H1228" s="159"/>
      <c r="I1228" s="376"/>
    </row>
    <row r="1229" spans="2:9">
      <c r="B1229" s="415" t="s">
        <v>6925</v>
      </c>
      <c r="C1229" s="372" t="str">
        <f>'Jaringan Listrik'!D5018</f>
        <v>Pemasangan 1 titik Instalasi Alarm Bell</v>
      </c>
      <c r="D1229" s="329" t="s">
        <v>5918</v>
      </c>
      <c r="E1229" s="367">
        <f>VLOOKUP(C1229,'Jaringan Listrik'!$D$3304:$I$5301,6,FALSE)</f>
        <v>355500</v>
      </c>
      <c r="F1229" s="154"/>
      <c r="H1229" s="159"/>
      <c r="I1229" s="376"/>
    </row>
    <row r="1230" spans="2:9">
      <c r="B1230" s="415" t="s">
        <v>6927</v>
      </c>
      <c r="C1230" s="372" t="str">
        <f>'Jaringan Listrik'!D5041</f>
        <v>Pemasangan 1 titik Instalasi  Indicator Bell</v>
      </c>
      <c r="D1230" s="329" t="s">
        <v>5918</v>
      </c>
      <c r="E1230" s="367">
        <f>VLOOKUP(C1230,'Jaringan Listrik'!$D$3304:$I$5301,6,FALSE)</f>
        <v>605900</v>
      </c>
      <c r="F1230" s="154"/>
      <c r="H1230" s="159"/>
      <c r="I1230" s="376"/>
    </row>
    <row r="1231" spans="2:9">
      <c r="B1231" s="415" t="s">
        <v>6929</v>
      </c>
      <c r="C1231" s="372" t="str">
        <f>'Jaringan Listrik'!D5065</f>
        <v>Pemasangan 1 titik Instalasi Intercom Jack</v>
      </c>
      <c r="D1231" s="329" t="s">
        <v>5918</v>
      </c>
      <c r="E1231" s="367">
        <f>VLOOKUP(C1231,'Jaringan Listrik'!$D$3304:$I$5301,6,FALSE)</f>
        <v>259700</v>
      </c>
      <c r="F1231" s="154"/>
      <c r="H1231" s="159"/>
      <c r="I1231" s="376"/>
    </row>
    <row r="1232" spans="2:9">
      <c r="B1232" s="415" t="s">
        <v>6931</v>
      </c>
      <c r="C1232" s="372" t="str">
        <f>'Jaringan Listrik'!D5089</f>
        <v>Pemasangan 1 titik Instalasi Flow &amp; Temper Switch</v>
      </c>
      <c r="D1232" s="329" t="s">
        <v>5918</v>
      </c>
      <c r="E1232" s="367">
        <f>VLOOKUP(C1232,'Jaringan Listrik'!$D$3304:$I$5301,6,FALSE)</f>
        <v>617600</v>
      </c>
      <c r="F1232" s="154"/>
      <c r="H1232" s="159"/>
      <c r="I1232" s="376"/>
    </row>
    <row r="1233" spans="2:9">
      <c r="B1233" s="415" t="s">
        <v>6933</v>
      </c>
      <c r="C1233" s="372" t="str">
        <f>'Jaringan Listrik'!D5112</f>
        <v>Pemasangan 1 buah Sirine Module</v>
      </c>
      <c r="D1233" s="329" t="s">
        <v>44</v>
      </c>
      <c r="E1233" s="367">
        <f>VLOOKUP(C1233,'Jaringan Listrik'!$D$3304:$I$5301,6,FALSE)</f>
        <v>815600</v>
      </c>
      <c r="F1233" s="154"/>
      <c r="H1233" s="159"/>
      <c r="I1233" s="376"/>
    </row>
    <row r="1234" spans="2:9">
      <c r="B1234" s="415" t="s">
        <v>6935</v>
      </c>
      <c r="C1234" s="372" t="str">
        <f>'Jaringan Listrik'!D5129</f>
        <v>Pemasangan 1 buah Control Module</v>
      </c>
      <c r="D1234" s="329" t="s">
        <v>44</v>
      </c>
      <c r="E1234" s="367">
        <f>VLOOKUP(C1234,'Jaringan Listrik'!$D$3304:$I$5301,6,FALSE)</f>
        <v>452600</v>
      </c>
      <c r="F1234" s="154"/>
      <c r="H1234" s="159"/>
      <c r="I1234" s="376"/>
    </row>
    <row r="1235" spans="2:9">
      <c r="B1235" s="415" t="s">
        <v>6939</v>
      </c>
      <c r="C1235" s="372" t="str">
        <f>'Jaringan Listrik'!D5147</f>
        <v>Pemasangan 1 buah Relay Module</v>
      </c>
      <c r="D1235" s="329" t="s">
        <v>44</v>
      </c>
      <c r="E1235" s="367">
        <f>VLOOKUP(C1235,'Jaringan Listrik'!$D$3304:$I$5301,6,FALSE)</f>
        <v>154300</v>
      </c>
      <c r="F1235" s="154"/>
      <c r="H1235" s="159"/>
      <c r="I1235" s="376"/>
    </row>
    <row r="1236" spans="2:9">
      <c r="B1236" s="415" t="s">
        <v>6944</v>
      </c>
      <c r="C1236" s="372" t="str">
        <f>'Jaringan Listrik'!D5164</f>
        <v xml:space="preserve">Pemasangan 1 buah Isolator Module </v>
      </c>
      <c r="D1236" s="329" t="s">
        <v>44</v>
      </c>
      <c r="E1236" s="367">
        <f>VLOOKUP(C1236,'Jaringan Listrik'!$D$3304:$I$5301,6,FALSE)</f>
        <v>295300</v>
      </c>
      <c r="F1236" s="154"/>
      <c r="H1236" s="159"/>
      <c r="I1236" s="376"/>
    </row>
    <row r="1237" spans="2:9">
      <c r="B1237" s="415" t="s">
        <v>6945</v>
      </c>
      <c r="C1237" s="372" t="str">
        <f>'Jaringan Listrik'!D5181</f>
        <v xml:space="preserve">Pemasangan 1 buah Monitor  Module </v>
      </c>
      <c r="D1237" s="329" t="s">
        <v>44</v>
      </c>
      <c r="E1237" s="367">
        <f>VLOOKUP(C1237,'Jaringan Listrik'!$D$3304:$I$5301,6,FALSE)</f>
        <v>271100</v>
      </c>
      <c r="F1237" s="154"/>
      <c r="H1237" s="159"/>
      <c r="I1237" s="376"/>
    </row>
    <row r="1238" spans="2:9">
      <c r="B1238" s="415" t="s">
        <v>6948</v>
      </c>
      <c r="C1238" s="372" t="str">
        <f>'Jaringan Listrik'!D5199</f>
        <v>Pemasangan 1 buah Terminal Box Fire Alarm ( Tanpa Modul)</v>
      </c>
      <c r="D1238" s="329" t="s">
        <v>44</v>
      </c>
      <c r="E1238" s="367">
        <f>VLOOKUP(C1238,'Jaringan Listrik'!$D$3304:$I$5301,6,FALSE)</f>
        <v>374000</v>
      </c>
      <c r="F1238" s="154"/>
      <c r="H1238" s="159"/>
      <c r="I1238" s="376"/>
    </row>
    <row r="1239" spans="2:9">
      <c r="B1239" s="415" t="s">
        <v>6950</v>
      </c>
      <c r="C1239" s="372" t="str">
        <f>'Jaringan Listrik'!D5216</f>
        <v>Pemasangan 1 buah Kabel Power Fire Alarm NYA 20x1,5 mm2</v>
      </c>
      <c r="D1239" s="329" t="s">
        <v>44</v>
      </c>
      <c r="E1239" s="367">
        <f>VLOOKUP(C1239,'Jaringan Listrik'!$D$3304:$I$5301,6,FALSE)</f>
        <v>26700</v>
      </c>
      <c r="F1239" s="154"/>
      <c r="H1239" s="159"/>
      <c r="I1239" s="376"/>
    </row>
    <row r="1240" spans="2:9">
      <c r="B1240" s="415" t="s">
        <v>6952</v>
      </c>
      <c r="C1240" s="372" t="str">
        <f>'Jaringan Listrik'!D5234</f>
        <v>Pemasangan 1 buah Kabel Power Fire Alarm NYA 3x2x2,5 mm2</v>
      </c>
      <c r="D1240" s="329" t="s">
        <v>44</v>
      </c>
      <c r="E1240" s="367">
        <f>VLOOKUP(C1240,'Jaringan Listrik'!$D$3304:$I$5301,6,FALSE)</f>
        <v>34600</v>
      </c>
      <c r="F1240" s="154"/>
      <c r="H1240" s="159"/>
      <c r="I1240" s="376"/>
    </row>
    <row r="1241" spans="2:9">
      <c r="B1241" s="415" t="s">
        <v>6954</v>
      </c>
      <c r="C1241" s="372" t="str">
        <f>'Jaringan Listrik'!D5251</f>
        <v>Pemasangan 1 buah Kabel Power Fire Alarm NYA 5x2x2,5 mm2</v>
      </c>
      <c r="D1241" s="329" t="s">
        <v>44</v>
      </c>
      <c r="E1241" s="367">
        <f>VLOOKUP(C1241,'Jaringan Listrik'!$D$3304:$I$5301,6,FALSE)</f>
        <v>80200</v>
      </c>
      <c r="F1241" s="154"/>
      <c r="H1241" s="159"/>
      <c r="I1241" s="376"/>
    </row>
    <row r="1242" spans="2:9">
      <c r="B1242" s="415" t="s">
        <v>6956</v>
      </c>
      <c r="C1242" s="372" t="str">
        <f>'Jaringan Listrik'!D5268</f>
        <v>Pemasangan 1 Unit Rectifier</v>
      </c>
      <c r="D1242" s="329" t="s">
        <v>136</v>
      </c>
      <c r="E1242" s="367">
        <f>VLOOKUP(C1242,'Jaringan Listrik'!$D$3304:$I$5301,6,FALSE)</f>
        <v>4271000</v>
      </c>
      <c r="F1242" s="154"/>
      <c r="H1242" s="159"/>
      <c r="I1242" s="376"/>
    </row>
    <row r="1243" spans="2:9">
      <c r="B1243" s="415" t="s">
        <v>6960</v>
      </c>
      <c r="C1243" s="372" t="str">
        <f>'Jaringan Listrik'!D5285</f>
        <v>Pemasangan 1 Unit Power Surge Arrester</v>
      </c>
      <c r="D1243" s="329" t="s">
        <v>136</v>
      </c>
      <c r="E1243" s="367">
        <f>VLOOKUP(C1243,'Jaringan Listrik'!$D$3304:$I$5301,6,FALSE)</f>
        <v>1623600</v>
      </c>
      <c r="F1243" s="154"/>
      <c r="H1243" s="159"/>
      <c r="I1243" s="376"/>
    </row>
    <row r="1244" spans="2:9">
      <c r="B1244" s="415" t="s">
        <v>6977</v>
      </c>
      <c r="C1244" s="372" t="str">
        <f>'Jaringan Listrik'!D5302</f>
        <v>Pemasangan 1 Unit UPS 2 KVA ( Inverter, Rectifier, Battery Backup 15 menit)</v>
      </c>
      <c r="D1244" s="329" t="s">
        <v>136</v>
      </c>
      <c r="E1244" s="367">
        <f>VLOOKUP(C1244,'Jaringan Listrik'!$D$3304:$I$7474,6,FALSE)</f>
        <v>4494300</v>
      </c>
      <c r="F1244" s="154"/>
      <c r="H1244" s="159"/>
      <c r="I1244" s="376"/>
    </row>
    <row r="1245" spans="2:9">
      <c r="B1245" s="415" t="s">
        <v>6978</v>
      </c>
      <c r="C1245" s="372" t="str">
        <f>'Jaringan Listrik'!D5319</f>
        <v>Pemasangan 1 Unit UPS 2 KVA ( Inverter, Rectifier, Battery Backup 30 menit)</v>
      </c>
      <c r="D1245" s="329" t="s">
        <v>136</v>
      </c>
      <c r="E1245" s="367">
        <f>VLOOKUP(C1245,'Jaringan Listrik'!$D$3304:$I$7474,6,FALSE)</f>
        <v>4840800</v>
      </c>
      <c r="F1245" s="154"/>
      <c r="H1245" s="159"/>
      <c r="I1245" s="376"/>
    </row>
    <row r="1246" spans="2:9">
      <c r="B1246" s="415" t="s">
        <v>6979</v>
      </c>
      <c r="C1246" s="372" t="str">
        <f>'Jaringan Listrik'!D5336</f>
        <v>Pemasangan 1 Unit UPS 2 KVA ( Inverter, Rectifier, Battery Backup 1 Jam)</v>
      </c>
      <c r="D1246" s="329" t="s">
        <v>136</v>
      </c>
      <c r="E1246" s="367">
        <f>VLOOKUP(C1246,'Jaringan Listrik'!$D$3304:$I$7474,6,FALSE)</f>
        <v>5764800</v>
      </c>
      <c r="F1246" s="154"/>
      <c r="H1246" s="159"/>
      <c r="I1246" s="376"/>
    </row>
    <row r="1247" spans="2:9">
      <c r="B1247" s="415" t="s">
        <v>6980</v>
      </c>
      <c r="C1247" s="372" t="str">
        <f>'Jaringan Listrik'!D5353</f>
        <v>Pemasangan 1 Unit UPS 2 KVA ( Inverter, Rectifier, Battery Backup 2Jam)</v>
      </c>
      <c r="D1247" s="329" t="s">
        <v>136</v>
      </c>
      <c r="E1247" s="367">
        <f>VLOOKUP(C1247,'Jaringan Listrik'!$D$3304:$I$7474,6,FALSE)</f>
        <v>6111300</v>
      </c>
      <c r="F1247" s="154"/>
      <c r="H1247" s="159"/>
      <c r="I1247" s="376"/>
    </row>
    <row r="1248" spans="2:9">
      <c r="B1248" s="415" t="s">
        <v>6981</v>
      </c>
      <c r="C1248" s="372" t="str">
        <f>'Jaringan Listrik'!D5371</f>
        <v>Pemasangan 1 Unit UPS 2 KVA ( Inverter, Rectifier, Battery Backup 4 Jam)</v>
      </c>
      <c r="D1248" s="329" t="s">
        <v>136</v>
      </c>
      <c r="E1248" s="367">
        <f>VLOOKUP(C1248,'Jaringan Listrik'!$D$3304:$I$7474,6,FALSE)</f>
        <v>6688800</v>
      </c>
      <c r="F1248" s="154"/>
      <c r="H1248" s="159"/>
      <c r="I1248" s="376"/>
    </row>
    <row r="1249" spans="2:9">
      <c r="B1249" s="415" t="s">
        <v>6982</v>
      </c>
      <c r="C1249" s="372" t="str">
        <f>'Jaringan Listrik'!D5388</f>
        <v xml:space="preserve">Pemasangan 1 Buah End of Line Resistor </v>
      </c>
      <c r="D1249" s="329" t="s">
        <v>44</v>
      </c>
      <c r="E1249" s="367">
        <f>VLOOKUP(C1249,'Jaringan Listrik'!$D$3304:$I$7474,6,FALSE)</f>
        <v>30200</v>
      </c>
      <c r="F1249" s="154"/>
      <c r="H1249" s="159"/>
      <c r="I1249" s="376"/>
    </row>
    <row r="1250" spans="2:9" s="53" customFormat="1">
      <c r="B1250" s="635" t="str">
        <f>'Jaringan Listrik'!C5405</f>
        <v>5.4.2</v>
      </c>
      <c r="C1250" s="636" t="str">
        <f>'Jaringan Listrik'!D5405</f>
        <v>Sistem CCTV</v>
      </c>
      <c r="D1250" s="637"/>
      <c r="E1250" s="638">
        <f>VLOOKUP(C1250,'Jaringan Listrik'!$D$3304:$I$7474,6,FALSE)</f>
        <v>0</v>
      </c>
      <c r="F1250" s="639"/>
      <c r="H1250" s="640"/>
      <c r="I1250" s="641"/>
    </row>
    <row r="1251" spans="2:9">
      <c r="B1251" s="418" t="s">
        <v>6997</v>
      </c>
      <c r="C1251" s="372" t="str">
        <f>'Jaringan Listrik'!D5406</f>
        <v>Pemasangan 1 Unit Patch Panel UTP Cat 6 4 Port</v>
      </c>
      <c r="D1251" s="329" t="s">
        <v>136</v>
      </c>
      <c r="E1251" s="367">
        <f>VLOOKUP(C1251,'Jaringan Listrik'!$D$3304:$I$7474,6,FALSE)</f>
        <v>1884000</v>
      </c>
      <c r="F1251" s="154"/>
      <c r="H1251" s="159"/>
      <c r="I1251" s="376"/>
    </row>
    <row r="1252" spans="2:9">
      <c r="B1252" s="418" t="s">
        <v>7000</v>
      </c>
      <c r="C1252" s="372" t="str">
        <f>'Jaringan Listrik'!D5423</f>
        <v xml:space="preserve">Pemasangan 1 Unit  Wirig Mangement </v>
      </c>
      <c r="D1252" s="329" t="s">
        <v>136</v>
      </c>
      <c r="E1252" s="367">
        <f>VLOOKUP(C1252,'Jaringan Listrik'!$D$3304:$I$7474,6,FALSE)</f>
        <v>180100</v>
      </c>
      <c r="F1252" s="154"/>
      <c r="H1252" s="159"/>
      <c r="I1252" s="376"/>
    </row>
    <row r="1253" spans="2:9">
      <c r="B1253" s="418" t="s">
        <v>7003</v>
      </c>
      <c r="C1253" s="372" t="str">
        <f>'Jaringan Listrik'!D5441</f>
        <v>Pemasangan 1 Unit  PoE Switch HUB</v>
      </c>
      <c r="D1253" s="329" t="s">
        <v>136</v>
      </c>
      <c r="E1253" s="367">
        <f>VLOOKUP(C1253,'Jaringan Listrik'!$D$3304:$I$7474,6,FALSE)</f>
        <v>644300</v>
      </c>
      <c r="F1253" s="154"/>
      <c r="H1253" s="159"/>
      <c r="I1253" s="376"/>
    </row>
    <row r="1254" spans="2:9">
      <c r="B1254" s="418" t="s">
        <v>7006</v>
      </c>
      <c r="C1254" s="372" t="str">
        <f>'Jaringan Listrik'!D5458</f>
        <v>Pemasangan 1 Unit  Network Video Recorder (NVR) Kapasitas 32 Chanel + 8TB Hardisk</v>
      </c>
      <c r="D1254" s="329" t="s">
        <v>136</v>
      </c>
      <c r="E1254" s="367">
        <f>VLOOKUP(C1254,'Jaringan Listrik'!$D$3304:$I$7474,6,FALSE)</f>
        <v>8837500</v>
      </c>
      <c r="F1254" s="154"/>
      <c r="H1254" s="159"/>
      <c r="I1254" s="376"/>
    </row>
    <row r="1255" spans="2:9">
      <c r="B1255" s="418" t="s">
        <v>7010</v>
      </c>
      <c r="C1255" s="372" t="str">
        <f>'Jaringan Listrik'!D5477</f>
        <v>Pemasangan 1 Unit  RAK HUB 12 U ( Lengkap dengan Power Outlet)</v>
      </c>
      <c r="D1255" s="329" t="s">
        <v>136</v>
      </c>
      <c r="E1255" s="367">
        <f>VLOOKUP(C1255,'Jaringan Listrik'!$D$3304:$I$7474,6,FALSE)</f>
        <v>1049600</v>
      </c>
      <c r="F1255" s="154"/>
      <c r="H1255" s="159"/>
      <c r="I1255" s="376"/>
    </row>
    <row r="1256" spans="2:9">
      <c r="B1256" s="418" t="s">
        <v>7013</v>
      </c>
      <c r="C1256" s="372" t="str">
        <f>'Jaringan Listrik'!D5495</f>
        <v>Pemasangan 1 Unit  LCD Monitor 32"</v>
      </c>
      <c r="D1256" s="329" t="s">
        <v>136</v>
      </c>
      <c r="E1256" s="367">
        <f>VLOOKUP(C1256,'Jaringan Listrik'!$D$3304:$I$7474,6,FALSE)</f>
        <v>2899200</v>
      </c>
      <c r="F1256" s="154"/>
      <c r="H1256" s="159"/>
      <c r="I1256" s="376"/>
    </row>
    <row r="1257" spans="2:9">
      <c r="B1257" s="418" t="s">
        <v>7017</v>
      </c>
      <c r="C1257" s="372" t="str">
        <f>'Jaringan Listrik'!D5514</f>
        <v>Pemasangan 1 Unit  LCD Monitor 50"</v>
      </c>
      <c r="D1257" s="329" t="s">
        <v>136</v>
      </c>
      <c r="E1257" s="367">
        <f>VLOOKUP(C1257,'Jaringan Listrik'!$D$3304:$I$7474,6,FALSE)</f>
        <v>4341000</v>
      </c>
      <c r="F1257" s="154"/>
      <c r="H1257" s="159"/>
      <c r="I1257" s="376"/>
    </row>
    <row r="1258" spans="2:9">
      <c r="B1258" s="418" t="s">
        <v>7021</v>
      </c>
      <c r="C1258" s="372" t="str">
        <f>'Jaringan Listrik'!D5532</f>
        <v>Pemasangan 1 Unit  Keyboard + Mouse</v>
      </c>
      <c r="D1258" s="329" t="s">
        <v>136</v>
      </c>
      <c r="E1258" s="367">
        <f>VLOOKUP(C1258,'Jaringan Listrik'!$D$3304:$I$7474,6,FALSE)</f>
        <v>416700</v>
      </c>
      <c r="F1258" s="154"/>
      <c r="H1258" s="159"/>
      <c r="I1258" s="376"/>
    </row>
    <row r="1259" spans="2:9">
      <c r="B1259" s="418" t="s">
        <v>7024</v>
      </c>
      <c r="C1259" s="372" t="str">
        <f>'Jaringan Listrik'!D5550</f>
        <v>Pemasangan 1 Unit  Indoor Fix Dome IP Camera</v>
      </c>
      <c r="D1259" s="329" t="s">
        <v>136</v>
      </c>
      <c r="E1259" s="367">
        <f>VLOOKUP(C1259,'Jaringan Listrik'!$D$3304:$I$7474,6,FALSE)</f>
        <v>617200</v>
      </c>
      <c r="F1259" s="154"/>
      <c r="H1259" s="159"/>
      <c r="I1259" s="376"/>
    </row>
    <row r="1260" spans="2:9">
      <c r="B1260" s="418" t="s">
        <v>7027</v>
      </c>
      <c r="C1260" s="372" t="str">
        <f>'Jaringan Listrik'!D5567</f>
        <v>Pemasangan 1 Unit Outdoor Fix Dome IP Camera</v>
      </c>
      <c r="D1260" s="329" t="s">
        <v>136</v>
      </c>
      <c r="E1260" s="367">
        <f>VLOOKUP(C1260,'Jaringan Listrik'!$D$3304:$I$7474,6,FALSE)</f>
        <v>662300</v>
      </c>
      <c r="F1260" s="154"/>
      <c r="H1260" s="159"/>
      <c r="I1260" s="376"/>
    </row>
    <row r="1261" spans="2:9">
      <c r="B1261" s="418" t="s">
        <v>7030</v>
      </c>
      <c r="C1261" s="372" t="str">
        <f>'Jaringan Listrik'!D5585</f>
        <v>Pemasangan 1 titik Instalasi Camera CCTV</v>
      </c>
      <c r="D1261" s="329" t="s">
        <v>5918</v>
      </c>
      <c r="E1261" s="367">
        <f>VLOOKUP(C1261,'Jaringan Listrik'!$D$3304:$I$7474,6,FALSE)</f>
        <v>485600</v>
      </c>
      <c r="F1261" s="154"/>
      <c r="H1261" s="159"/>
      <c r="I1261" s="376"/>
    </row>
    <row r="1262" spans="2:9" s="53" customFormat="1">
      <c r="B1262" s="635" t="str">
        <f>'Jaringan Listrik'!C5608</f>
        <v>5.4.3</v>
      </c>
      <c r="C1262" s="636" t="str">
        <f>'Jaringan Listrik'!D5608</f>
        <v xml:space="preserve">Sistem Tata Suara </v>
      </c>
      <c r="D1262" s="637"/>
      <c r="E1262" s="638">
        <f>VLOOKUP(C1262,'Jaringan Listrik'!$D$3304:$I$7474,6,FALSE)</f>
        <v>0</v>
      </c>
      <c r="F1262" s="639"/>
      <c r="H1262" s="640"/>
      <c r="I1262" s="641"/>
    </row>
    <row r="1263" spans="2:9">
      <c r="B1263" s="418" t="s">
        <v>7035</v>
      </c>
      <c r="C1263" s="372" t="str">
        <f>'Jaringan Listrik'!D5609</f>
        <v>Pemasangan 1 Unit MDF - SS</v>
      </c>
      <c r="D1263" s="329" t="s">
        <v>136</v>
      </c>
      <c r="E1263" s="367">
        <f>VLOOKUP(C1263,'Jaringan Listrik'!$D$3304:$I$7474,6,FALSE)</f>
        <v>1728800</v>
      </c>
      <c r="F1263" s="154"/>
      <c r="H1263" s="159"/>
      <c r="I1263" s="376"/>
    </row>
    <row r="1264" spans="2:9">
      <c r="B1264" s="418" t="s">
        <v>7038</v>
      </c>
      <c r="C1264" s="372" t="str">
        <f>'Jaringan Listrik'!D5626</f>
        <v xml:space="preserve">Pemasangan 1 Unit Selector Switch c/w Control Panel </v>
      </c>
      <c r="D1264" s="329" t="s">
        <v>136</v>
      </c>
      <c r="E1264" s="367">
        <f>VLOOKUP(C1264,'Jaringan Listrik'!$D$3304:$I$7474,6,FALSE)</f>
        <v>1142000</v>
      </c>
      <c r="F1264" s="154"/>
      <c r="H1264" s="159"/>
      <c r="I1264" s="376"/>
    </row>
    <row r="1265" spans="2:9">
      <c r="B1265" s="418" t="s">
        <v>7041</v>
      </c>
      <c r="C1265" s="372" t="str">
        <f>'Jaringan Listrik'!D5643</f>
        <v>Pemasangan 1 Unit Power Amplifier 360 Watt</v>
      </c>
      <c r="D1265" s="329" t="s">
        <v>136</v>
      </c>
      <c r="E1265" s="367">
        <f>VLOOKUP(C1265,'Jaringan Listrik'!$D$3304:$I$7474,6,FALSE)</f>
        <v>1812700</v>
      </c>
      <c r="F1265" s="154"/>
      <c r="H1265" s="159"/>
      <c r="I1265" s="376"/>
    </row>
    <row r="1266" spans="2:9">
      <c r="B1266" s="418" t="s">
        <v>7044</v>
      </c>
      <c r="C1266" s="372" t="str">
        <f>'Jaringan Listrik'!D5660</f>
        <v>Pemasangan 1 Unit Power Amplifier 240 Watt</v>
      </c>
      <c r="D1266" s="329" t="s">
        <v>136</v>
      </c>
      <c r="E1266" s="367">
        <f>VLOOKUP(C1266,'Jaringan Listrik'!$D$3304:$I$7474,6,FALSE)</f>
        <v>1466200</v>
      </c>
      <c r="F1266" s="154"/>
      <c r="H1266" s="159"/>
      <c r="I1266" s="376"/>
    </row>
    <row r="1267" spans="2:9">
      <c r="B1267" s="418" t="s">
        <v>7047</v>
      </c>
      <c r="C1267" s="372" t="str">
        <f>'Jaringan Listrik'!D5677</f>
        <v>Pemasangan 1 Unit Power Amplifier 120 Watt</v>
      </c>
      <c r="D1267" s="329" t="s">
        <v>136</v>
      </c>
      <c r="E1267" s="367">
        <f>VLOOKUP(C1267,'Jaringan Listrik'!$D$3304:$I$7474,6,FALSE)</f>
        <v>1235200</v>
      </c>
      <c r="F1267" s="154"/>
      <c r="H1267" s="159"/>
      <c r="I1267" s="376"/>
    </row>
    <row r="1268" spans="2:9">
      <c r="B1268" s="418" t="s">
        <v>7050</v>
      </c>
      <c r="C1268" s="372" t="str">
        <f>'Jaringan Listrik'!D5694</f>
        <v>Pemasangan 1 Unit  System Controller ( Mixer Pre Amp-Equalizer)</v>
      </c>
      <c r="D1268" s="329" t="s">
        <v>136</v>
      </c>
      <c r="E1268" s="367">
        <f>VLOOKUP(C1268,'Jaringan Listrik'!$D$3304:$I$7474,6,FALSE)</f>
        <v>438000</v>
      </c>
      <c r="F1268" s="154"/>
      <c r="H1268" s="159"/>
      <c r="I1268" s="376"/>
    </row>
    <row r="1269" spans="2:9">
      <c r="B1269" s="418" t="s">
        <v>7053</v>
      </c>
      <c r="C1269" s="372" t="str">
        <f>'Jaringan Listrik'!D5711</f>
        <v>Pemasangan 1 Unit VCD/DVD/MP3/MP4</v>
      </c>
      <c r="D1269" s="329" t="s">
        <v>136</v>
      </c>
      <c r="E1269" s="367">
        <f>VLOOKUP(C1269,'Jaringan Listrik'!$D$3304:$I$7474,6,FALSE)</f>
        <v>310300</v>
      </c>
      <c r="F1269" s="154"/>
      <c r="H1269" s="159"/>
      <c r="I1269" s="376"/>
    </row>
    <row r="1270" spans="2:9">
      <c r="B1270" s="418" t="s">
        <v>7056</v>
      </c>
      <c r="C1270" s="372" t="str">
        <f>'Jaringan Listrik'!D5728</f>
        <v>Pemasangan 1 Unit Sound Source</v>
      </c>
      <c r="D1270" s="329" t="s">
        <v>136</v>
      </c>
      <c r="E1270" s="367">
        <f>VLOOKUP(C1270,'Jaringan Listrik'!$D$3304:$I$7474,6,FALSE)</f>
        <v>310300</v>
      </c>
      <c r="F1270" s="154"/>
      <c r="H1270" s="159"/>
      <c r="I1270" s="376"/>
    </row>
    <row r="1271" spans="2:9">
      <c r="B1271" s="418" t="s">
        <v>7057</v>
      </c>
      <c r="C1271" s="372" t="str">
        <f>'Jaringan Listrik'!D5745</f>
        <v>Pemasangan 1 Unit Automatic Alarm System</v>
      </c>
      <c r="D1271" s="329" t="s">
        <v>136</v>
      </c>
      <c r="E1271" s="367">
        <f>VLOOKUP(C1271,'Jaringan Listrik'!$D$3304:$I$7474,6,FALSE)</f>
        <v>1202900</v>
      </c>
      <c r="F1271" s="154"/>
      <c r="H1271" s="159"/>
      <c r="I1271" s="376"/>
    </row>
    <row r="1272" spans="2:9">
      <c r="B1272" s="418" t="s">
        <v>7061</v>
      </c>
      <c r="C1272" s="372" t="str">
        <f>'Jaringan Listrik'!D5763</f>
        <v>Pemasangan 1 Unit Paging Mic Keyboard</v>
      </c>
      <c r="D1272" s="329" t="s">
        <v>136</v>
      </c>
      <c r="E1272" s="367">
        <f>VLOOKUP(C1272,'Jaringan Listrik'!$D$3304:$I$7474,6,FALSE)</f>
        <v>771100</v>
      </c>
      <c r="F1272" s="154"/>
      <c r="H1272" s="159"/>
      <c r="I1272" s="376"/>
    </row>
    <row r="1273" spans="2:9">
      <c r="B1273" s="418" t="s">
        <v>7064</v>
      </c>
      <c r="C1273" s="372" t="str">
        <f>'Jaringan Listrik'!D5781</f>
        <v>Pemasangan 1 Unit UPS 1 KVA ( Inverter, Rectifier, Battery Backup 4 Jam)</v>
      </c>
      <c r="D1273" s="329" t="s">
        <v>136</v>
      </c>
      <c r="E1273" s="367">
        <f>VLOOKUP(C1273,'Jaringan Listrik'!$D$3304:$I$7474,6,FALSE)</f>
        <v>2963900</v>
      </c>
      <c r="F1273" s="154"/>
      <c r="H1273" s="159"/>
      <c r="I1273" s="376"/>
    </row>
    <row r="1274" spans="2:9">
      <c r="B1274" s="418" t="s">
        <v>7067</v>
      </c>
      <c r="C1274" s="372" t="str">
        <f>'Jaringan Listrik'!D5798</f>
        <v xml:space="preserve">Pemasangan 1 Unit Rack Cabinet </v>
      </c>
      <c r="D1274" s="329" t="s">
        <v>136</v>
      </c>
      <c r="E1274" s="367">
        <f>VLOOKUP(C1274,'Jaringan Listrik'!$D$3304:$I$7474,6,FALSE)</f>
        <v>987200</v>
      </c>
      <c r="F1274" s="154"/>
      <c r="H1274" s="159"/>
      <c r="I1274" s="376"/>
    </row>
    <row r="1275" spans="2:9">
      <c r="B1275" s="418" t="s">
        <v>7070</v>
      </c>
      <c r="C1275" s="372" t="str">
        <f>'Jaringan Listrik'!D5816</f>
        <v>Pemasangan 1 Unit Terminal Box Tata Suara (TBTS)</v>
      </c>
      <c r="D1275" s="329" t="s">
        <v>136</v>
      </c>
      <c r="E1275" s="367">
        <f>VLOOKUP(C1275,'Jaringan Listrik'!$D$3304:$I$7474,6,FALSE)</f>
        <v>154500</v>
      </c>
      <c r="F1275" s="154"/>
      <c r="H1275" s="159"/>
      <c r="I1275" s="376"/>
    </row>
    <row r="1276" spans="2:9">
      <c r="B1276" s="418" t="s">
        <v>7073</v>
      </c>
      <c r="C1276" s="372" t="str">
        <f>'Jaringan Listrik'!D5833</f>
        <v xml:space="preserve">Pemasangan 1 Unit Ceiling Speaker </v>
      </c>
      <c r="D1276" s="329" t="s">
        <v>136</v>
      </c>
      <c r="E1276" s="367">
        <f>VLOOKUP(C1276,'Jaringan Listrik'!$D$3304:$I$7474,6,FALSE)</f>
        <v>825300</v>
      </c>
      <c r="F1276" s="154"/>
      <c r="H1276" s="159"/>
      <c r="I1276" s="376"/>
    </row>
    <row r="1277" spans="2:9">
      <c r="B1277" s="418" t="s">
        <v>7076</v>
      </c>
      <c r="C1277" s="372" t="str">
        <f>'Jaringan Listrik'!D5851</f>
        <v xml:space="preserve">Pemasangan 1 Unit Wall Speaker </v>
      </c>
      <c r="D1277" s="329" t="s">
        <v>136</v>
      </c>
      <c r="E1277" s="367">
        <f>VLOOKUP(C1277,'Jaringan Listrik'!$D$3304:$I$7474,6,FALSE)</f>
        <v>876900</v>
      </c>
      <c r="F1277" s="154"/>
      <c r="H1277" s="159"/>
      <c r="I1277" s="376"/>
    </row>
    <row r="1278" spans="2:9">
      <c r="B1278" s="418" t="s">
        <v>7079</v>
      </c>
      <c r="C1278" s="372" t="str">
        <f>'Jaringan Listrik'!D5868</f>
        <v>Pemasangan 1 Unit Horn Speaker</v>
      </c>
      <c r="D1278" s="329" t="s">
        <v>136</v>
      </c>
      <c r="E1278" s="367">
        <f>VLOOKUP(C1278,'Jaringan Listrik'!$D$3304:$I$7474,6,FALSE)</f>
        <v>328700</v>
      </c>
      <c r="F1278" s="154"/>
      <c r="H1278" s="159"/>
      <c r="I1278" s="376"/>
    </row>
    <row r="1279" spans="2:9">
      <c r="B1279" s="418" t="s">
        <v>7082</v>
      </c>
      <c r="C1279" s="372" t="str">
        <f>'Jaringan Listrik'!D5885</f>
        <v>Pemasangan 1 Unit Horn Speaker+ Tiang</v>
      </c>
      <c r="D1279" s="329" t="s">
        <v>136</v>
      </c>
      <c r="E1279" s="367">
        <f>VLOOKUP(C1279,'Jaringan Listrik'!$D$3304:$I$7474,6,FALSE)</f>
        <v>601600</v>
      </c>
      <c r="F1279" s="154"/>
      <c r="H1279" s="159"/>
      <c r="I1279" s="376"/>
    </row>
    <row r="1280" spans="2:9">
      <c r="B1280" s="418" t="s">
        <v>7085</v>
      </c>
      <c r="C1280" s="372" t="str">
        <f>'Jaringan Listrik'!D5904</f>
        <v>Pemasangan 1 titik Instalasi  Horn Speaker</v>
      </c>
      <c r="D1280" s="329" t="s">
        <v>5918</v>
      </c>
      <c r="E1280" s="367">
        <f>VLOOKUP(C1280,'Jaringan Listrik'!$D$3304:$I$7474,6,FALSE)</f>
        <v>589200</v>
      </c>
      <c r="F1280" s="154"/>
      <c r="H1280" s="159"/>
      <c r="I1280" s="376"/>
    </row>
    <row r="1281" spans="2:9">
      <c r="B1281" s="418" t="s">
        <v>7087</v>
      </c>
      <c r="C1281" s="372" t="str">
        <f>'Jaringan Listrik'!D5927</f>
        <v xml:space="preserve">Pemasangan 1 titik Instalasi  Ceiling Speaker </v>
      </c>
      <c r="D1281" s="329" t="s">
        <v>5918</v>
      </c>
      <c r="E1281" s="367">
        <f>VLOOKUP(C1281,'Jaringan Listrik'!$D$3304:$I$7474,6,FALSE)</f>
        <v>252200</v>
      </c>
      <c r="F1281" s="154"/>
      <c r="H1281" s="159"/>
      <c r="I1281" s="376"/>
    </row>
    <row r="1282" spans="2:9" s="53" customFormat="1">
      <c r="B1282" s="635" t="str">
        <f>'Jaringan Listrik'!C5953</f>
        <v>5.4.4.</v>
      </c>
      <c r="C1282" s="636" t="str">
        <f>'Jaringan Listrik'!D5953</f>
        <v xml:space="preserve">Sistem Telepon </v>
      </c>
      <c r="D1282" s="637"/>
      <c r="E1282" s="367">
        <f>VLOOKUP(C1282,'Jaringan Listrik'!$D$3304:$I$7474,6,FALSE)</f>
        <v>0</v>
      </c>
      <c r="F1282" s="639"/>
      <c r="H1282" s="640"/>
      <c r="I1282" s="641"/>
    </row>
    <row r="1283" spans="2:9">
      <c r="B1283" s="418" t="s">
        <v>7091</v>
      </c>
      <c r="C1283" s="372" t="str">
        <f>'Jaringan Listrik'!D5954</f>
        <v xml:space="preserve">Pemasangan 1 Unit MDF 2 x 8 pair </v>
      </c>
      <c r="D1283" s="329" t="s">
        <v>136</v>
      </c>
      <c r="E1283" s="367">
        <f>VLOOKUP(C1283,'Jaringan Listrik'!$D$3304:$I$7474,6,FALSE)</f>
        <v>205300</v>
      </c>
      <c r="F1283" s="154"/>
      <c r="H1283" s="159"/>
      <c r="I1283" s="376"/>
    </row>
    <row r="1284" spans="2:9">
      <c r="B1284" s="418" t="s">
        <v>7094</v>
      </c>
      <c r="C1284" s="372" t="str">
        <f>'Jaringan Listrik'!D5971</f>
        <v xml:space="preserve">Pemasangan 1 Unit MDF 2 x 10 pair </v>
      </c>
      <c r="D1284" s="329" t="s">
        <v>136</v>
      </c>
      <c r="E1284" s="367">
        <f>VLOOKUP(C1284,'Jaringan Listrik'!$D$3304:$I$7474,6,FALSE)</f>
        <v>235500</v>
      </c>
      <c r="F1284" s="154"/>
      <c r="H1284" s="159"/>
      <c r="I1284" s="376"/>
    </row>
    <row r="1285" spans="2:9">
      <c r="B1285" s="418" t="s">
        <v>7097</v>
      </c>
      <c r="C1285" s="372" t="str">
        <f>'Jaringan Listrik'!D5988</f>
        <v>Pemasangan 1 Unit PABX Kap: 1 Line 10 Extension ( Lengkap dengan Pemprograman)</v>
      </c>
      <c r="D1285" s="329" t="s">
        <v>136</v>
      </c>
      <c r="E1285" s="367">
        <f>VLOOKUP(C1285,'Jaringan Listrik'!$D$3304:$I$7474,6,FALSE)</f>
        <v>1475300</v>
      </c>
      <c r="F1285" s="154"/>
      <c r="H1285" s="159"/>
      <c r="I1285" s="376"/>
    </row>
    <row r="1286" spans="2:9">
      <c r="B1286" s="418" t="s">
        <v>7100</v>
      </c>
      <c r="C1286" s="372" t="str">
        <f>'Jaringan Listrik'!D6005</f>
        <v>Pemasangan 1 Unit PABX Kap: 1 Line 8 Extension ( Lengkap dengan Pemprograman)</v>
      </c>
      <c r="D1286" s="329" t="s">
        <v>136</v>
      </c>
      <c r="E1286" s="367">
        <f>VLOOKUP(C1286,'Jaringan Listrik'!$D$3304:$I$7474,6,FALSE)</f>
        <v>1218200</v>
      </c>
      <c r="F1286" s="154"/>
      <c r="H1286" s="159"/>
      <c r="I1286" s="376"/>
    </row>
    <row r="1287" spans="2:9">
      <c r="B1287" s="418" t="s">
        <v>7103</v>
      </c>
      <c r="C1287" s="372" t="str">
        <f>'Jaringan Listrik'!D6023</f>
        <v xml:space="preserve">Pemasangan 1 Unit Terminal Box Telepon </v>
      </c>
      <c r="D1287" s="329" t="s">
        <v>136</v>
      </c>
      <c r="E1287" s="367">
        <f>VLOOKUP(C1287,'Jaringan Listrik'!$D$3304:$I$7474,6,FALSE)</f>
        <v>342800</v>
      </c>
      <c r="F1287" s="154"/>
      <c r="H1287" s="159"/>
      <c r="I1287" s="376"/>
    </row>
    <row r="1288" spans="2:9">
      <c r="B1288" s="418" t="s">
        <v>7106</v>
      </c>
      <c r="C1288" s="372" t="str">
        <f>'Jaringan Listrik'!D6040</f>
        <v>Pemasangan 1 Unit Outlet Telepon</v>
      </c>
      <c r="D1288" s="329" t="s">
        <v>136</v>
      </c>
      <c r="E1288" s="367">
        <f>VLOOKUP(C1288,'Jaringan Listrik'!$D$3304:$I$7474,6,FALSE)</f>
        <v>161700</v>
      </c>
      <c r="F1288" s="154"/>
      <c r="H1288" s="159"/>
      <c r="I1288" s="376"/>
    </row>
    <row r="1289" spans="2:9">
      <c r="B1289" s="418" t="s">
        <v>7109</v>
      </c>
      <c r="C1289" s="372" t="str">
        <f>'Jaringan Listrik'!D6057</f>
        <v>Pemasangan 1 Unit Instalasi Outlet Telepon</v>
      </c>
      <c r="D1289" s="329" t="s">
        <v>136</v>
      </c>
      <c r="E1289" s="367">
        <f>VLOOKUP(C1289,'Jaringan Listrik'!$D$3304:$I$7474,6,FALSE)</f>
        <v>429400</v>
      </c>
      <c r="F1289" s="154"/>
      <c r="H1289" s="159"/>
      <c r="I1289" s="376"/>
    </row>
    <row r="1290" spans="2:9" s="53" customFormat="1">
      <c r="B1290" s="635" t="str">
        <f>'Jaringan Listrik'!C6080</f>
        <v>5.4.5</v>
      </c>
      <c r="C1290" s="636" t="str">
        <f>'Jaringan Listrik'!D6080</f>
        <v xml:space="preserve">Sistem Data dan Internet </v>
      </c>
      <c r="D1290" s="637"/>
      <c r="E1290" s="367">
        <f>VLOOKUP(C1290,'Jaringan Listrik'!$D$3304:$I$7474,6,FALSE)</f>
        <v>0</v>
      </c>
      <c r="F1290" s="639"/>
      <c r="H1290" s="640"/>
      <c r="I1290" s="641"/>
    </row>
    <row r="1291" spans="2:9">
      <c r="B1291" s="418" t="s">
        <v>7114</v>
      </c>
      <c r="C1291" s="372" t="str">
        <f>'Jaringan Listrik'!D6081</f>
        <v xml:space="preserve">Pemasangan 1 Unit Sever / Gateway c/w PC, Monitor, Keyboar, Mouse </v>
      </c>
      <c r="D1291" s="329" t="s">
        <v>136</v>
      </c>
      <c r="E1291" s="367">
        <f>VLOOKUP(C1291,'Jaringan Listrik'!$D$3304:$I$7474,6,FALSE)</f>
        <v>7876000</v>
      </c>
      <c r="F1291" s="154"/>
      <c r="H1291" s="159"/>
      <c r="I1291" s="376"/>
    </row>
    <row r="1292" spans="2:9">
      <c r="B1292" s="418" t="s">
        <v>7117</v>
      </c>
      <c r="C1292" s="372" t="str">
        <f>'Jaringan Listrik'!D6098</f>
        <v xml:space="preserve">Pemasangan 1 Unit Main Switch HUB 24 Port </v>
      </c>
      <c r="D1292" s="329" t="s">
        <v>136</v>
      </c>
      <c r="E1292" s="367">
        <f>VLOOKUP(C1292,'Jaringan Listrik'!$D$3304:$I$7474,6,FALSE)</f>
        <v>1416700</v>
      </c>
      <c r="F1292" s="154"/>
      <c r="H1292" s="159"/>
      <c r="I1292" s="376"/>
    </row>
    <row r="1293" spans="2:9">
      <c r="B1293" s="418" t="s">
        <v>7120</v>
      </c>
      <c r="C1293" s="372" t="str">
        <f>'Jaringan Listrik'!D6115</f>
        <v xml:space="preserve">Pemasangan 1 Unit Main Switch HUB 12 Port </v>
      </c>
      <c r="D1293" s="329" t="s">
        <v>136</v>
      </c>
      <c r="E1293" s="367">
        <f>VLOOKUP(C1293,'Jaringan Listrik'!$D$3304:$I$7474,6,FALSE)</f>
        <v>1070200</v>
      </c>
      <c r="F1293" s="154"/>
      <c r="H1293" s="159"/>
      <c r="I1293" s="376"/>
    </row>
    <row r="1294" spans="2:9">
      <c r="B1294" s="418" t="s">
        <v>7123</v>
      </c>
      <c r="C1294" s="372" t="str">
        <f>'Jaringan Listrik'!D6132</f>
        <v>Pemasangan 1 Unit Router Broadband</v>
      </c>
      <c r="D1294" s="329" t="s">
        <v>136</v>
      </c>
      <c r="E1294" s="367">
        <f>VLOOKUP(C1294,'Jaringan Listrik'!$D$3304:$I$7474,6,FALSE)</f>
        <v>715400</v>
      </c>
      <c r="F1294" s="154"/>
      <c r="H1294" s="159"/>
      <c r="I1294" s="376"/>
    </row>
    <row r="1295" spans="2:9">
      <c r="B1295" s="418" t="s">
        <v>7126</v>
      </c>
      <c r="C1295" s="372" t="str">
        <f>'Jaringan Listrik'!D6149</f>
        <v xml:space="preserve">Pemasangan 1 Unit Fire Wall + Anti Virus </v>
      </c>
      <c r="D1295" s="329" t="s">
        <v>136</v>
      </c>
      <c r="E1295" s="367">
        <f>VLOOKUP(C1295,'Jaringan Listrik'!$D$3304:$I$7474,6,FALSE)</f>
        <v>419900</v>
      </c>
      <c r="F1295" s="154"/>
      <c r="H1295" s="159"/>
      <c r="I1295" s="376"/>
    </row>
    <row r="1296" spans="2:9">
      <c r="B1296" s="418" t="s">
        <v>7129</v>
      </c>
      <c r="C1296" s="372" t="str">
        <f>'Jaringan Listrik'!D6166</f>
        <v xml:space="preserve">Pemasangan 1 Unit  Outlet Data </v>
      </c>
      <c r="D1296" s="329" t="s">
        <v>136</v>
      </c>
      <c r="E1296" s="367">
        <f>VLOOKUP(C1296,'Jaringan Listrik'!$D$3304:$I$7474,6,FALSE)</f>
        <v>195200</v>
      </c>
      <c r="F1296" s="154"/>
      <c r="H1296" s="159"/>
      <c r="I1296" s="376"/>
    </row>
    <row r="1297" spans="2:9">
      <c r="B1297" s="418" t="s">
        <v>7132</v>
      </c>
      <c r="C1297" s="372" t="str">
        <f>'Jaringan Listrik'!D6183</f>
        <v xml:space="preserve">Pemasangan 1 Titik Instalasi Outlet Data </v>
      </c>
      <c r="D1297" s="329" t="s">
        <v>136</v>
      </c>
      <c r="E1297" s="367">
        <f>VLOOKUP(C1297,'Jaringan Listrik'!$D$3304:$I$7474,6,FALSE)</f>
        <v>427900</v>
      </c>
      <c r="F1297" s="154"/>
      <c r="H1297" s="159"/>
      <c r="I1297" s="376"/>
    </row>
    <row r="1298" spans="2:9">
      <c r="B1298" s="418" t="s">
        <v>7134</v>
      </c>
      <c r="C1298" s="372" t="str">
        <f>'Jaringan Listrik'!D6206</f>
        <v xml:space="preserve">Pemasangan 1 Unit Patch Cord </v>
      </c>
      <c r="D1298" s="329" t="s">
        <v>136</v>
      </c>
      <c r="E1298" s="367">
        <f>VLOOKUP(C1298,'Jaringan Listrik'!$D$3304:$I$7474,6,FALSE)</f>
        <v>54800</v>
      </c>
      <c r="F1298" s="154"/>
      <c r="H1298" s="159"/>
      <c r="I1298" s="376"/>
    </row>
    <row r="1299" spans="2:9">
      <c r="B1299" s="418" t="s">
        <v>7137</v>
      </c>
      <c r="C1299" s="372" t="str">
        <f>'Jaringan Listrik'!D6224</f>
        <v>Pemasangan 1 Unit Patch  Panel 24 Port</v>
      </c>
      <c r="D1299" s="329" t="s">
        <v>136</v>
      </c>
      <c r="E1299" s="367">
        <f>VLOOKUP(C1299,'Jaringan Listrik'!$D$3304:$I$7474,6,FALSE)</f>
        <v>710900</v>
      </c>
      <c r="F1299" s="154"/>
      <c r="H1299" s="159"/>
      <c r="I1299" s="376"/>
    </row>
    <row r="1300" spans="2:9">
      <c r="B1300" s="418" t="s">
        <v>7140</v>
      </c>
      <c r="C1300" s="372" t="str">
        <f>'Jaringan Listrik'!D6242</f>
        <v>Pemasangan 1 Unit Wifi Access Ponit ( Wifi 6 Radius 50 m)</v>
      </c>
      <c r="D1300" s="329" t="s">
        <v>136</v>
      </c>
      <c r="E1300" s="367">
        <f>VLOOKUP(C1300,'Jaringan Listrik'!$D$3304:$I$7474,6,FALSE)</f>
        <v>1748400</v>
      </c>
      <c r="F1300" s="154"/>
      <c r="H1300" s="159"/>
      <c r="I1300" s="376"/>
    </row>
    <row r="1301" spans="2:9">
      <c r="B1301" s="418" t="s">
        <v>7143</v>
      </c>
      <c r="C1301" s="372" t="str">
        <f>'Jaringan Listrik'!D6260</f>
        <v>Pemasangan 1 Unit Switch HUB 8 Port, Unmanaged c/w OTB</v>
      </c>
      <c r="D1301" s="329" t="s">
        <v>136</v>
      </c>
      <c r="E1301" s="367">
        <f>VLOOKUP(C1301,'Jaringan Listrik'!$D$3304:$I$7474,6,FALSE)</f>
        <v>1249100</v>
      </c>
      <c r="F1301" s="154"/>
      <c r="H1301" s="159"/>
      <c r="I1301" s="376"/>
    </row>
    <row r="1302" spans="2:9">
      <c r="B1302" s="418" t="s">
        <v>7148</v>
      </c>
      <c r="C1302" s="372" t="str">
        <f>'Jaringan Listrik'!D6280</f>
        <v>Pemasangan 1 Unit Touch Screen Panel 7"</v>
      </c>
      <c r="D1302" s="329" t="s">
        <v>136</v>
      </c>
      <c r="E1302" s="367">
        <f>VLOOKUP(C1302,'Jaringan Listrik'!$D$3304:$I$7474,6,FALSE)</f>
        <v>2963500</v>
      </c>
      <c r="F1302" s="154"/>
      <c r="H1302" s="159"/>
      <c r="I1302" s="376"/>
    </row>
    <row r="1303" spans="2:9">
      <c r="B1303" s="418" t="s">
        <v>7153</v>
      </c>
      <c r="C1303" s="372" t="str">
        <f>'Jaringan Listrik'!D6297</f>
        <v>Pemasangan 1 Unit Touch Screen Panel 10"</v>
      </c>
      <c r="D1303" s="329" t="s">
        <v>136</v>
      </c>
      <c r="E1303" s="367">
        <f>VLOOKUP(C1303,'Jaringan Listrik'!$D$3304:$I$7474,6,FALSE)</f>
        <v>3205500</v>
      </c>
      <c r="F1303" s="154"/>
      <c r="H1303" s="159"/>
      <c r="I1303" s="376"/>
    </row>
    <row r="1304" spans="2:9">
      <c r="B1304" s="418" t="s">
        <v>7154</v>
      </c>
      <c r="C1304" s="372" t="str">
        <f>'Jaringan Listrik'!D6314</f>
        <v>Pemasangan 1 Unit Touch Screen Panel 12"</v>
      </c>
      <c r="D1304" s="329" t="s">
        <v>136</v>
      </c>
      <c r="E1304" s="367">
        <f>VLOOKUP(C1304,'Jaringan Listrik'!$D$3304:$I$7474,6,FALSE)</f>
        <v>3794500</v>
      </c>
      <c r="F1304" s="154"/>
      <c r="H1304" s="159"/>
      <c r="I1304" s="376"/>
    </row>
    <row r="1305" spans="2:9">
      <c r="B1305" s="418" t="s">
        <v>7157</v>
      </c>
      <c r="C1305" s="372" t="str">
        <f>'Jaringan Listrik'!D6332</f>
        <v>Pemasangan 1 Unit Touch Screen Panel 14"</v>
      </c>
      <c r="D1305" s="329" t="s">
        <v>136</v>
      </c>
      <c r="E1305" s="367">
        <f>VLOOKUP(C1305,'Jaringan Listrik'!$D$3304:$I$7474,6,FALSE)</f>
        <v>4157500</v>
      </c>
      <c r="F1305" s="154"/>
      <c r="H1305" s="159"/>
      <c r="I1305" s="376"/>
    </row>
    <row r="1306" spans="2:9">
      <c r="B1306" s="418" t="s">
        <v>7160</v>
      </c>
      <c r="C1306" s="372" t="str">
        <f>'Jaringan Listrik'!D6350</f>
        <v>Pemasangan 1 Unit Wall Mounted Rack 15U</v>
      </c>
      <c r="D1306" s="329" t="s">
        <v>136</v>
      </c>
      <c r="E1306" s="367">
        <f>VLOOKUP(C1306,'Jaringan Listrik'!$D$3304:$I$7474,6,FALSE)</f>
        <v>458700</v>
      </c>
      <c r="F1306" s="154"/>
      <c r="H1306" s="159"/>
      <c r="I1306" s="376"/>
    </row>
    <row r="1307" spans="2:9">
      <c r="B1307" s="418" t="s">
        <v>7163</v>
      </c>
      <c r="C1307" s="372" t="str">
        <f>'Jaringan Listrik'!D6367</f>
        <v xml:space="preserve">Pemasangan 1 Unit Workstation, Meja + Kursi </v>
      </c>
      <c r="D1307" s="329" t="s">
        <v>136</v>
      </c>
      <c r="E1307" s="367">
        <f>VLOOKUP(C1307,'Jaringan Listrik'!$D$3304:$I$7474,6,FALSE)</f>
        <v>3120600</v>
      </c>
      <c r="F1307" s="154"/>
      <c r="H1307" s="159"/>
      <c r="I1307" s="376"/>
    </row>
    <row r="1308" spans="2:9" s="53" customFormat="1">
      <c r="B1308" s="635" t="str">
        <f>'Jaringan Listrik'!C6385</f>
        <v>5.4.6</v>
      </c>
      <c r="C1308" s="636" t="str">
        <f>'Jaringan Listrik'!D6385</f>
        <v>Sistem MATV</v>
      </c>
      <c r="D1308" s="637"/>
      <c r="E1308" s="367">
        <f>VLOOKUP(C1308,'Jaringan Listrik'!$D$3304:$I$7474,6,FALSE)</f>
        <v>0</v>
      </c>
      <c r="F1308" s="639"/>
      <c r="H1308" s="640"/>
      <c r="I1308" s="641"/>
    </row>
    <row r="1309" spans="2:9">
      <c r="B1309" s="418" t="s">
        <v>7168</v>
      </c>
      <c r="C1309" s="372" t="str">
        <f>'Jaringan Listrik'!D6386</f>
        <v xml:space="preserve">Pemasangan 1 Titik Instalasi TV </v>
      </c>
      <c r="D1309" s="329" t="s">
        <v>5918</v>
      </c>
      <c r="E1309" s="367">
        <f>VLOOKUP(C1309,'Jaringan Listrik'!$D$3304:$I$7474,6,FALSE)</f>
        <v>1163400</v>
      </c>
      <c r="F1309" s="154"/>
      <c r="H1309" s="159"/>
      <c r="I1309" s="376"/>
    </row>
    <row r="1310" spans="2:9">
      <c r="B1310" s="418" t="s">
        <v>7171</v>
      </c>
      <c r="C1310" s="372" t="str">
        <f>'Jaringan Listrik'!D6408</f>
        <v xml:space="preserve">Pemasangan 1 Unit Splitter TV 6 Port </v>
      </c>
      <c r="D1310" s="329" t="s">
        <v>136</v>
      </c>
      <c r="E1310" s="367">
        <f>VLOOKUP(C1310,'Jaringan Listrik'!$D$3304:$I$7474,6,FALSE)</f>
        <v>142600</v>
      </c>
      <c r="F1310" s="154"/>
      <c r="H1310" s="159"/>
      <c r="I1310" s="376"/>
    </row>
    <row r="1311" spans="2:9">
      <c r="B1311" s="418" t="s">
        <v>7174</v>
      </c>
      <c r="C1311" s="372" t="str">
        <f>'Jaringan Listrik'!D6425</f>
        <v xml:space="preserve">Pemasangan 1 Unit Splitter TV 7 Port </v>
      </c>
      <c r="D1311" s="329" t="s">
        <v>136</v>
      </c>
      <c r="E1311" s="367">
        <f>VLOOKUP(C1311,'Jaringan Listrik'!$D$3304:$I$7474,6,FALSE)</f>
        <v>171400</v>
      </c>
      <c r="F1311" s="154"/>
      <c r="H1311" s="159"/>
      <c r="I1311" s="376"/>
    </row>
    <row r="1312" spans="2:9">
      <c r="B1312" s="418" t="s">
        <v>7177</v>
      </c>
      <c r="C1312" s="372" t="str">
        <f>'Jaringan Listrik'!D6443</f>
        <v>Pemasangan 1 Unit Terminal Box TV</v>
      </c>
      <c r="D1312" s="329" t="s">
        <v>136</v>
      </c>
      <c r="E1312" s="367">
        <f>VLOOKUP(C1312,'Jaringan Listrik'!$D$3304:$I$7474,6,FALSE)</f>
        <v>310700</v>
      </c>
      <c r="F1312" s="154"/>
      <c r="H1312" s="159"/>
      <c r="I1312" s="376"/>
    </row>
    <row r="1313" spans="2:9">
      <c r="B1313" s="418" t="s">
        <v>7180</v>
      </c>
      <c r="C1313" s="372" t="str">
        <f>'Jaringan Listrik'!D6460</f>
        <v xml:space="preserve">Pemasangan 1 Unit Antena UHF </v>
      </c>
      <c r="D1313" s="329" t="s">
        <v>136</v>
      </c>
      <c r="E1313" s="367">
        <f>VLOOKUP(C1313,'Jaringan Listrik'!$D$3304:$I$7474,6,FALSE)</f>
        <v>264200</v>
      </c>
      <c r="F1313" s="154"/>
      <c r="H1313" s="159"/>
      <c r="I1313" s="376"/>
    </row>
    <row r="1314" spans="2:9">
      <c r="B1314" s="418" t="s">
        <v>7183</v>
      </c>
      <c r="C1314" s="372" t="str">
        <f>'Jaringan Listrik'!D6479</f>
        <v>Pemasangan 1 Unit Antena VHF</v>
      </c>
      <c r="D1314" s="329" t="s">
        <v>136</v>
      </c>
      <c r="E1314" s="367">
        <f>VLOOKUP(C1314,'Jaringan Listrik'!$D$3304:$I$7474,6,FALSE)</f>
        <v>287300</v>
      </c>
      <c r="F1314" s="154"/>
      <c r="H1314" s="159"/>
      <c r="I1314" s="376"/>
    </row>
    <row r="1315" spans="2:9" s="714" customFormat="1">
      <c r="B1315" s="709" t="str">
        <f>'Jaringan Listrik'!C6498</f>
        <v>5.5</v>
      </c>
      <c r="C1315" s="710" t="str">
        <f>'Jaringan Listrik'!D6498</f>
        <v xml:space="preserve">PEKERJAAN SISTEM TATA UDARA </v>
      </c>
      <c r="D1315" s="711"/>
      <c r="E1315" s="712">
        <f>VLOOKUP(C1315,'Jaringan Listrik'!$D$3304:$I$7474,6,FALSE)</f>
        <v>0</v>
      </c>
      <c r="F1315" s="713"/>
      <c r="H1315" s="715"/>
      <c r="I1315" s="716"/>
    </row>
    <row r="1316" spans="2:9" s="53" customFormat="1">
      <c r="B1316" s="635" t="str">
        <f>'Jaringan Listrik'!C6499</f>
        <v>5.5.1</v>
      </c>
      <c r="C1316" s="636" t="str">
        <f>'Jaringan Listrik'!D6499</f>
        <v>Pemasangan Unit AC</v>
      </c>
      <c r="D1316" s="637"/>
      <c r="E1316" s="638">
        <f>VLOOKUP(C1316,'Jaringan Listrik'!$D$3304:$I$7474,6,FALSE)</f>
        <v>0</v>
      </c>
      <c r="F1316" s="639"/>
      <c r="H1316" s="640"/>
      <c r="I1316" s="641"/>
    </row>
    <row r="1317" spans="2:9">
      <c r="B1317" s="418" t="s">
        <v>7191</v>
      </c>
      <c r="C1317" s="372" t="str">
        <f>'Jaringan Listrik'!D6500</f>
        <v xml:space="preserve">Pemasangan 1 Unit AC Wall Mounted Kap: 5.000 BTUH </v>
      </c>
      <c r="D1317" s="329" t="s">
        <v>136</v>
      </c>
      <c r="E1317" s="367">
        <f>VLOOKUP(C1317,'Jaringan Listrik'!$D$3304:$I$7474,6,FALSE)</f>
        <v>4192300</v>
      </c>
      <c r="F1317" s="154"/>
      <c r="H1317" s="159"/>
      <c r="I1317" s="376"/>
    </row>
    <row r="1318" spans="2:9">
      <c r="B1318" s="418" t="s">
        <v>7193</v>
      </c>
      <c r="C1318" s="372" t="str">
        <f>'Jaringan Listrik'!D6517</f>
        <v xml:space="preserve">Pemasangan 1 Unit AC Wall Mounted Kap: 6.500 BTUH </v>
      </c>
      <c r="D1318" s="329" t="s">
        <v>136</v>
      </c>
      <c r="E1318" s="367">
        <f>VLOOKUP(C1318,'Jaringan Listrik'!$D$3304:$I$7474,6,FALSE)</f>
        <v>4973700</v>
      </c>
      <c r="F1318" s="154"/>
      <c r="H1318" s="159"/>
      <c r="I1318" s="376"/>
    </row>
    <row r="1319" spans="2:9">
      <c r="B1319" s="418" t="s">
        <v>7195</v>
      </c>
      <c r="C1319" s="372" t="str">
        <f>'Jaringan Listrik'!D6534</f>
        <v xml:space="preserve">Pemasangan 1 Unit AC Wall Mounted Kap: 7.000 BTUH </v>
      </c>
      <c r="D1319" s="329" t="s">
        <v>136</v>
      </c>
      <c r="E1319" s="367">
        <f>VLOOKUP(C1319,'Jaringan Listrik'!$D$3304:$I$7474,6,FALSE)</f>
        <v>5457700</v>
      </c>
      <c r="F1319" s="154"/>
      <c r="H1319" s="159"/>
      <c r="I1319" s="376"/>
    </row>
    <row r="1320" spans="2:9">
      <c r="B1320" s="418" t="s">
        <v>7199</v>
      </c>
      <c r="C1320" s="372" t="str">
        <f>'Jaringan Listrik'!D6551</f>
        <v xml:space="preserve">Pemasangan 1 Unit AC Wall Mounted Kap: 9.000 BTUH </v>
      </c>
      <c r="D1320" s="329" t="s">
        <v>136</v>
      </c>
      <c r="E1320" s="367">
        <f>VLOOKUP(C1320,'Jaringan Listrik'!$D$3304:$I$7474,6,FALSE)</f>
        <v>5820700</v>
      </c>
      <c r="F1320" s="154"/>
      <c r="H1320" s="159"/>
      <c r="I1320" s="376"/>
    </row>
    <row r="1321" spans="2:9">
      <c r="B1321" s="418" t="s">
        <v>7202</v>
      </c>
      <c r="C1321" s="372" t="str">
        <f>'Jaringan Listrik'!D6569</f>
        <v xml:space="preserve">Pemasangan 1 Unit AC Wall Mounted Kap:12.000 BTUH </v>
      </c>
      <c r="D1321" s="329" t="s">
        <v>136</v>
      </c>
      <c r="E1321" s="367">
        <f>VLOOKUP(C1321,'Jaringan Listrik'!$D$3304:$I$7474,6,FALSE)</f>
        <v>6788700</v>
      </c>
      <c r="F1321" s="154"/>
      <c r="H1321" s="159"/>
      <c r="I1321" s="376"/>
    </row>
    <row r="1322" spans="2:9">
      <c r="B1322" s="418" t="s">
        <v>7205</v>
      </c>
      <c r="C1322" s="372" t="str">
        <f>'Jaringan Listrik'!D6586</f>
        <v xml:space="preserve">Pemasangan 1 Unit AC Wall Mounted Kap:24.000 BTUH </v>
      </c>
      <c r="D1322" s="329" t="s">
        <v>136</v>
      </c>
      <c r="E1322" s="367">
        <f>VLOOKUP(C1322,'Jaringan Listrik'!$D$3304:$I$7474,6,FALSE)</f>
        <v>9727700</v>
      </c>
      <c r="F1322" s="154"/>
      <c r="H1322" s="159"/>
      <c r="I1322" s="376"/>
    </row>
    <row r="1323" spans="2:9">
      <c r="B1323" s="418" t="s">
        <v>7208</v>
      </c>
      <c r="C1323" s="372" t="str">
        <f>'Jaringan Listrik'!D6604</f>
        <v xml:space="preserve">Pemasangan 1 Unit AC Wall Mounted Kap:35.000 BTUH </v>
      </c>
      <c r="D1323" s="329" t="s">
        <v>136</v>
      </c>
      <c r="E1323" s="367">
        <f>VLOOKUP(C1323,'Jaringan Listrik'!$D$3304:$I$7474,6,FALSE)</f>
        <v>12951600</v>
      </c>
      <c r="F1323" s="154"/>
      <c r="H1323" s="159"/>
      <c r="I1323" s="376"/>
    </row>
    <row r="1324" spans="2:9">
      <c r="B1324" s="418" t="s">
        <v>7211</v>
      </c>
      <c r="C1324" s="372" t="str">
        <f>'Jaringan Listrik'!D6621</f>
        <v>Pemasangan 1 Titik Kabel Power AC NYM 3x2,5 mm2</v>
      </c>
      <c r="D1324" s="329" t="s">
        <v>5918</v>
      </c>
      <c r="E1324" s="367">
        <f>VLOOKUP(C1324,'Jaringan Listrik'!$D$3304:$I$7474,6,FALSE)</f>
        <v>40700</v>
      </c>
      <c r="F1324" s="154"/>
      <c r="H1324" s="159"/>
      <c r="I1324" s="376"/>
    </row>
    <row r="1325" spans="2:9">
      <c r="B1325" s="418" t="s">
        <v>7213</v>
      </c>
      <c r="C1325" s="372" t="str">
        <f>'Jaringan Listrik'!D6640</f>
        <v>Pemasangan 1 Titik Kabel Kontrol AC NYM 3x2,5 mm2</v>
      </c>
      <c r="D1325" s="329" t="s">
        <v>5918</v>
      </c>
      <c r="E1325" s="367">
        <f>VLOOKUP(C1325,'Jaringan Listrik'!$D$3304:$I$7474,6,FALSE)</f>
        <v>274700</v>
      </c>
      <c r="F1325" s="154"/>
      <c r="H1325" s="159"/>
      <c r="I1325" s="376"/>
    </row>
    <row r="1326" spans="2:9" s="53" customFormat="1">
      <c r="B1326" s="635" t="str">
        <f>'Jaringan Listrik'!C6657</f>
        <v>5.5.2</v>
      </c>
      <c r="C1326" s="636" t="str">
        <f>'Jaringan Listrik'!D6657</f>
        <v xml:space="preserve">Pemasangan Fan </v>
      </c>
      <c r="D1326" s="637"/>
      <c r="E1326" s="367">
        <f>VLOOKUP(C1326,'Jaringan Listrik'!$D$3304:$I$7474,6,FALSE)</f>
        <v>0</v>
      </c>
      <c r="F1326" s="639"/>
      <c r="H1326" s="640"/>
      <c r="I1326" s="641"/>
    </row>
    <row r="1327" spans="2:9">
      <c r="B1327" s="418" t="s">
        <v>7217</v>
      </c>
      <c r="C1327" s="372" t="str">
        <f>'Jaringan Listrik'!D6658</f>
        <v xml:space="preserve">Pemasangan 1 Unit Ceiling Fan : 50 CFM </v>
      </c>
      <c r="D1327" s="329" t="s">
        <v>136</v>
      </c>
      <c r="E1327" s="367">
        <f>VLOOKUP(C1327,'Jaringan Listrik'!$D$3304:$I$7474,6,FALSE)</f>
        <v>1196100</v>
      </c>
      <c r="F1327" s="154"/>
      <c r="H1327" s="159"/>
      <c r="I1327" s="376"/>
    </row>
    <row r="1328" spans="2:9">
      <c r="B1328" s="418" t="s">
        <v>7220</v>
      </c>
      <c r="C1328" s="372" t="str">
        <f>'Jaringan Listrik'!D6676</f>
        <v xml:space="preserve">Pemasangan 1 Unit Ceiling Fan : 75 CFM </v>
      </c>
      <c r="D1328" s="329" t="s">
        <v>136</v>
      </c>
      <c r="E1328" s="367">
        <f>VLOOKUP(C1328,'Jaringan Listrik'!$D$3304:$I$7474,6,FALSE)</f>
        <v>1559100</v>
      </c>
      <c r="F1328" s="154"/>
      <c r="H1328" s="159"/>
      <c r="I1328" s="376"/>
    </row>
    <row r="1329" spans="2:9">
      <c r="B1329" s="418" t="s">
        <v>7223</v>
      </c>
      <c r="C1329" s="372" t="str">
        <f>'Jaringan Listrik'!D6693</f>
        <v xml:space="preserve">Pemasangan 1 Unit Ceiling Fan : 100 CFM </v>
      </c>
      <c r="D1329" s="329" t="s">
        <v>136</v>
      </c>
      <c r="E1329" s="367">
        <f>VLOOKUP(C1329,'Jaringan Listrik'!$D$3304:$I$7474,6,FALSE)</f>
        <v>1740600</v>
      </c>
      <c r="F1329" s="154"/>
      <c r="H1329" s="159"/>
      <c r="I1329" s="376"/>
    </row>
    <row r="1330" spans="2:9">
      <c r="B1330" s="418" t="s">
        <v>7226</v>
      </c>
      <c r="C1330" s="372" t="str">
        <f>'Jaringan Listrik'!D6711</f>
        <v xml:space="preserve">Pemasangan 1 Unit Ceiling Fan : 200 CFM </v>
      </c>
      <c r="D1330" s="329" t="s">
        <v>136</v>
      </c>
      <c r="E1330" s="367">
        <f>VLOOKUP(C1330,'Jaringan Listrik'!$D$3304:$I$7474,6,FALSE)</f>
        <v>1922100</v>
      </c>
      <c r="F1330" s="154"/>
      <c r="H1330" s="159"/>
      <c r="I1330" s="376"/>
    </row>
    <row r="1331" spans="2:9">
      <c r="B1331" s="418" t="s">
        <v>7229</v>
      </c>
      <c r="C1331" s="372" t="str">
        <f>'Jaringan Listrik'!D6728</f>
        <v xml:space="preserve">Pemasangan 1 Unit Inline Fan : 500 CFM </v>
      </c>
      <c r="D1331" s="329" t="s">
        <v>136</v>
      </c>
      <c r="E1331" s="367">
        <f>VLOOKUP(C1331,'Jaringan Listrik'!$D$3304:$I$7474,6,FALSE)</f>
        <v>2035500</v>
      </c>
      <c r="F1331" s="154"/>
      <c r="H1331" s="159"/>
      <c r="I1331" s="376"/>
    </row>
    <row r="1332" spans="2:9">
      <c r="B1332" s="418" t="s">
        <v>7230</v>
      </c>
      <c r="C1332" s="372" t="str">
        <f>'Jaringan Listrik'!D6745</f>
        <v xml:space="preserve">Pemasangan 1 Unit Inline Fan : 700 CFM </v>
      </c>
      <c r="D1332" s="329" t="s">
        <v>136</v>
      </c>
      <c r="E1332" s="367">
        <f>VLOOKUP(C1332,'Jaringan Listrik'!$D$3304:$I$7474,6,FALSE)</f>
        <v>2563500</v>
      </c>
      <c r="F1332" s="154"/>
      <c r="H1332" s="159"/>
      <c r="I1332" s="376"/>
    </row>
    <row r="1333" spans="2:9">
      <c r="B1333" s="418" t="s">
        <v>7231</v>
      </c>
      <c r="C1333" s="372" t="str">
        <f>'Jaringan Listrik'!D6762</f>
        <v xml:space="preserve">Pemasangan 1 Unit Axial Fan : 2.600 CFM </v>
      </c>
      <c r="D1333" s="329" t="s">
        <v>136</v>
      </c>
      <c r="E1333" s="367">
        <f>VLOOKUP(C1333,'Jaringan Listrik'!$D$3304:$I$7474,6,FALSE)</f>
        <v>1987300</v>
      </c>
      <c r="F1333" s="154"/>
      <c r="H1333" s="159"/>
      <c r="I1333" s="376"/>
    </row>
    <row r="1334" spans="2:9">
      <c r="B1334" s="418" t="s">
        <v>7238</v>
      </c>
      <c r="C1334" s="372" t="str">
        <f>'Jaringan Listrik'!D6779</f>
        <v xml:space="preserve">Pemasangan 1 Unit Axial Fan : 2.800 CFM </v>
      </c>
      <c r="D1334" s="329" t="s">
        <v>136</v>
      </c>
      <c r="E1334" s="367">
        <f>VLOOKUP(C1334,'Jaringan Listrik'!$D$3304:$I$7474,6,FALSE)</f>
        <v>2092900</v>
      </c>
      <c r="F1334" s="154"/>
      <c r="H1334" s="159"/>
      <c r="I1334" s="376"/>
    </row>
    <row r="1335" spans="2:9">
      <c r="B1335" s="418" t="s">
        <v>7241</v>
      </c>
      <c r="C1335" s="372" t="str">
        <f>'Jaringan Listrik'!D6797</f>
        <v xml:space="preserve">Pemasangan 1 Unit Axial Fan : 3.200 CFM </v>
      </c>
      <c r="D1335" s="329" t="s">
        <v>136</v>
      </c>
      <c r="E1335" s="367">
        <f>VLOOKUP(C1335,'Jaringan Listrik'!$D$3304:$I$7474,6,FALSE)</f>
        <v>2271100</v>
      </c>
      <c r="F1335" s="154"/>
      <c r="H1335" s="159"/>
      <c r="I1335" s="376"/>
    </row>
    <row r="1336" spans="2:9">
      <c r="B1336" s="418" t="s">
        <v>7244</v>
      </c>
      <c r="C1336" s="372" t="str">
        <f>'Jaringan Listrik'!D6814</f>
        <v xml:space="preserve">Pemasangan 1 Unit Axial Fan : 3.500 CFM </v>
      </c>
      <c r="D1336" s="329" t="s">
        <v>136</v>
      </c>
      <c r="E1336" s="367">
        <f>VLOOKUP(C1336,'Jaringan Listrik'!$D$3304:$I$7474,6,FALSE)</f>
        <v>2728900</v>
      </c>
      <c r="F1336" s="154"/>
      <c r="H1336" s="159"/>
      <c r="I1336" s="376"/>
    </row>
    <row r="1337" spans="2:9">
      <c r="B1337" s="418" t="s">
        <v>7247</v>
      </c>
      <c r="C1337" s="372" t="str">
        <f>'Jaringan Listrik'!D6831</f>
        <v xml:space="preserve">Pemasangan 1 Unit Axial Fan : 4.000 CFM </v>
      </c>
      <c r="D1337" s="329" t="s">
        <v>136</v>
      </c>
      <c r="E1337" s="367">
        <f>VLOOKUP(C1337,'Jaringan Listrik'!$D$3304:$I$7474,6,FALSE)</f>
        <v>3908100</v>
      </c>
      <c r="F1337" s="154"/>
      <c r="H1337" s="159"/>
      <c r="I1337" s="376"/>
    </row>
    <row r="1338" spans="2:9">
      <c r="B1338" s="418" t="s">
        <v>7250</v>
      </c>
      <c r="C1338" s="372" t="str">
        <f>'Jaringan Listrik'!D6848</f>
        <v xml:space="preserve">Pemasangan 1 Unit Axial Fan : 5.500 CFM </v>
      </c>
      <c r="D1338" s="329" t="s">
        <v>136</v>
      </c>
      <c r="E1338" s="367">
        <f>VLOOKUP(C1338,'Jaringan Listrik'!$D$3304:$I$7474,6,FALSE)</f>
        <v>4370100</v>
      </c>
      <c r="F1338" s="154"/>
      <c r="H1338" s="159"/>
      <c r="I1338" s="376"/>
    </row>
    <row r="1339" spans="2:9">
      <c r="B1339" s="418" t="s">
        <v>7253</v>
      </c>
      <c r="C1339" s="372" t="str">
        <f>'Jaringan Listrik'!D6865</f>
        <v xml:space="preserve">Pemasangan 1 Unit Rotary Fan </v>
      </c>
      <c r="D1339" s="329" t="s">
        <v>136</v>
      </c>
      <c r="E1339" s="367">
        <f>VLOOKUP(C1339,'Jaringan Listrik'!$D$3304:$I$7474,6,FALSE)</f>
        <v>1014600</v>
      </c>
      <c r="F1339" s="154"/>
      <c r="H1339" s="159"/>
      <c r="I1339" s="376"/>
    </row>
    <row r="1340" spans="2:9">
      <c r="B1340" s="418" t="s">
        <v>7256</v>
      </c>
      <c r="C1340" s="372" t="str">
        <f>'Jaringan Listrik'!D6882</f>
        <v xml:space="preserve">Pemasangan 1 Unit Ceiling Fan Rotary </v>
      </c>
      <c r="D1340" s="329" t="s">
        <v>136</v>
      </c>
      <c r="E1340" s="367">
        <f>VLOOKUP(C1340,'Jaringan Listrik'!$D$3304:$I$7474,6,FALSE)</f>
        <v>1922100</v>
      </c>
      <c r="F1340" s="154"/>
      <c r="H1340" s="159"/>
      <c r="I1340" s="376"/>
    </row>
    <row r="1341" spans="2:9">
      <c r="B1341" s="418" t="s">
        <v>7259</v>
      </c>
      <c r="C1341" s="372" t="str">
        <f>'Jaringan Listrik'!D6899</f>
        <v xml:space="preserve">Pemasangan 1 Unit Bifurcated Fan : 1.500 CFM </v>
      </c>
      <c r="D1341" s="329" t="s">
        <v>136</v>
      </c>
      <c r="E1341" s="367">
        <f>VLOOKUP(C1341,'Jaringan Listrik'!$D$3304:$I$7474,6,FALSE)</f>
        <v>11487700</v>
      </c>
      <c r="F1341" s="154"/>
      <c r="H1341" s="159"/>
      <c r="I1341" s="376"/>
    </row>
    <row r="1342" spans="2:9">
      <c r="B1342" s="418" t="s">
        <v>7262</v>
      </c>
      <c r="C1342" s="372" t="str">
        <f>'Jaringan Listrik'!D6916</f>
        <v xml:space="preserve">Pemasangan 1 Unit Propeller Fan ; 75 CFM </v>
      </c>
      <c r="D1342" s="329" t="s">
        <v>136</v>
      </c>
      <c r="E1342" s="367">
        <f>VLOOKUP(C1342,'Jaringan Listrik'!$D$3304:$I$7474,6,FALSE)</f>
        <v>2536200</v>
      </c>
      <c r="F1342" s="154"/>
      <c r="H1342" s="159"/>
      <c r="I1342" s="376"/>
    </row>
    <row r="1343" spans="2:9">
      <c r="B1343" s="418" t="s">
        <v>7265</v>
      </c>
      <c r="C1343" s="372" t="str">
        <f>'Jaringan Listrik'!D6933</f>
        <v xml:space="preserve">Pemasangan 1 Unit Propeller Fan ; 100 CFM </v>
      </c>
      <c r="D1343" s="329" t="s">
        <v>136</v>
      </c>
      <c r="E1343" s="367">
        <f>VLOOKUP(C1343,'Jaringan Listrik'!$D$3304:$I$7474,6,FALSE)</f>
        <v>2932200</v>
      </c>
      <c r="F1343" s="154"/>
      <c r="H1343" s="159"/>
      <c r="I1343" s="376"/>
    </row>
    <row r="1344" spans="2:9">
      <c r="B1344" s="418" t="s">
        <v>7268</v>
      </c>
      <c r="C1344" s="372" t="str">
        <f>'Jaringan Listrik'!D6950</f>
        <v xml:space="preserve">Pemasangan 1 Unit Propeller Fan ; 150 CFM </v>
      </c>
      <c r="D1344" s="329" t="s">
        <v>136</v>
      </c>
      <c r="E1344" s="367">
        <f>VLOOKUP(C1344,'Jaringan Listrik'!$D$3304:$I$7474,6,FALSE)</f>
        <v>3196200</v>
      </c>
      <c r="F1344" s="154"/>
      <c r="H1344" s="159"/>
      <c r="I1344" s="376"/>
    </row>
    <row r="1345" spans="2:9">
      <c r="B1345" s="418" t="s">
        <v>7271</v>
      </c>
      <c r="C1345" s="372" t="str">
        <f>'Jaringan Listrik'!D6968</f>
        <v xml:space="preserve">Pemasangan 1 Unit Propeller Fan ; 375 CFM </v>
      </c>
      <c r="D1345" s="329" t="s">
        <v>136</v>
      </c>
      <c r="E1345" s="367">
        <f>VLOOKUP(C1345,'Jaringan Listrik'!$D$3304:$I$7474,6,FALSE)</f>
        <v>3722300</v>
      </c>
      <c r="F1345" s="154"/>
      <c r="H1345" s="159"/>
      <c r="I1345" s="376"/>
    </row>
    <row r="1346" spans="2:9">
      <c r="B1346" s="418" t="s">
        <v>7274</v>
      </c>
      <c r="C1346" s="372" t="str">
        <f>'Jaringan Listrik'!D6985</f>
        <v xml:space="preserve">Pemasangan 1 Unit Propeller Fan ; 500 CFM </v>
      </c>
      <c r="D1346" s="329" t="s">
        <v>136</v>
      </c>
      <c r="E1346" s="367">
        <f>VLOOKUP(C1346,'Jaringan Listrik'!$D$3304:$I$7474,6,FALSE)</f>
        <v>4607600</v>
      </c>
      <c r="F1346" s="154"/>
      <c r="H1346" s="159"/>
      <c r="I1346" s="376"/>
    </row>
    <row r="1347" spans="2:9">
      <c r="B1347" s="418" t="s">
        <v>7277</v>
      </c>
      <c r="C1347" s="372" t="str">
        <f>'Jaringan Listrik'!D7002</f>
        <v xml:space="preserve">Pemasangan 1 Unit Propeller Fan ; 600 CFM </v>
      </c>
      <c r="D1347" s="329" t="s">
        <v>136</v>
      </c>
      <c r="E1347" s="367">
        <f>VLOOKUP(C1347,'Jaringan Listrik'!$D$3304:$I$7474,6,FALSE)</f>
        <v>5091600</v>
      </c>
      <c r="F1347" s="154"/>
      <c r="H1347" s="159"/>
      <c r="I1347" s="376"/>
    </row>
    <row r="1348" spans="2:9">
      <c r="B1348" s="418" t="s">
        <v>7280</v>
      </c>
      <c r="C1348" s="372" t="str">
        <f>'Jaringan Listrik'!D7019</f>
        <v>Pemasangan 1 Unit Intake Grille 600x300 mm</v>
      </c>
      <c r="D1348" s="329" t="s">
        <v>136</v>
      </c>
      <c r="E1348" s="367">
        <f>VLOOKUP(C1348,'Jaringan Listrik'!$D$3304:$I$7474,6,FALSE)</f>
        <v>142000</v>
      </c>
      <c r="F1348" s="154"/>
      <c r="H1348" s="159"/>
      <c r="I1348" s="376"/>
    </row>
    <row r="1349" spans="2:9">
      <c r="B1349" s="418" t="s">
        <v>7283</v>
      </c>
      <c r="C1349" s="372" t="str">
        <f>'Jaringan Listrik'!D7036</f>
        <v>Pemasangan 1 Unit Intake Grille 650x350 mm</v>
      </c>
      <c r="D1349" s="329" t="s">
        <v>136</v>
      </c>
      <c r="E1349" s="367">
        <f>VLOOKUP(C1349,'Jaringan Listrik'!$D$3304:$I$7474,6,FALSE)</f>
        <v>166200</v>
      </c>
      <c r="F1349" s="154"/>
      <c r="H1349" s="159"/>
      <c r="I1349" s="376"/>
    </row>
    <row r="1350" spans="2:9">
      <c r="B1350" s="418" t="s">
        <v>7286</v>
      </c>
      <c r="C1350" s="372" t="str">
        <f>'Jaringan Listrik'!D7053</f>
        <v>Pemasangan 1 Unit Intake Grille 800x350 mm</v>
      </c>
      <c r="D1350" s="329" t="s">
        <v>136</v>
      </c>
      <c r="E1350" s="367">
        <f>VLOOKUP(C1350,'Jaringan Listrik'!$D$3304:$I$7474,6,FALSE)</f>
        <v>189200</v>
      </c>
      <c r="F1350" s="154"/>
      <c r="H1350" s="159"/>
      <c r="I1350" s="376"/>
    </row>
    <row r="1351" spans="2:9">
      <c r="B1351" s="418" t="s">
        <v>7289</v>
      </c>
      <c r="C1351" s="372" t="str">
        <f>'Jaringan Listrik'!D7071</f>
        <v>Pemasangan 1 Unit Intake Grille 800x400 mm</v>
      </c>
      <c r="D1351" s="329" t="s">
        <v>136</v>
      </c>
      <c r="E1351" s="367">
        <f>VLOOKUP(C1351,'Jaringan Listrik'!$D$3304:$I$7474,6,FALSE)</f>
        <v>207400</v>
      </c>
      <c r="F1351" s="154"/>
      <c r="H1351" s="159"/>
      <c r="I1351" s="376"/>
    </row>
    <row r="1352" spans="2:9">
      <c r="B1352" s="418" t="s">
        <v>7292</v>
      </c>
      <c r="C1352" s="372" t="str">
        <f>'Jaringan Listrik'!D7088</f>
        <v>Pemasangan 1 Unit Intake Louvre 700x400 mm</v>
      </c>
      <c r="D1352" s="329" t="s">
        <v>136</v>
      </c>
      <c r="E1352" s="367">
        <f>VLOOKUP(C1352,'Jaringan Listrik'!$D$3304:$I$7474,6,FALSE)</f>
        <v>270500</v>
      </c>
      <c r="F1352" s="154"/>
      <c r="H1352" s="159"/>
      <c r="I1352" s="376"/>
    </row>
    <row r="1353" spans="2:9">
      <c r="B1353" s="418" t="s">
        <v>7295</v>
      </c>
      <c r="C1353" s="372" t="str">
        <f>'Jaringan Listrik'!D7106</f>
        <v>Pemasangan 1 Unit Intake Louvre 750x400 mm</v>
      </c>
      <c r="D1353" s="329" t="s">
        <v>136</v>
      </c>
      <c r="E1353" s="367">
        <f>VLOOKUP(C1353,'Jaringan Listrik'!$D$3304:$I$7474,6,FALSE)</f>
        <v>288600</v>
      </c>
      <c r="F1353" s="154"/>
      <c r="H1353" s="159"/>
      <c r="I1353" s="376"/>
    </row>
    <row r="1354" spans="2:9">
      <c r="B1354" s="418" t="s">
        <v>7297</v>
      </c>
      <c r="C1354" s="372" t="str">
        <f>'Jaringan Listrik'!D7124</f>
        <v>Pemasangan 1 Unit Fan Louvre900 x 500</v>
      </c>
      <c r="D1354" s="329" t="s">
        <v>136</v>
      </c>
      <c r="E1354" s="367">
        <f>VLOOKUP(C1354,'Jaringan Listrik'!$D$3304:$I$7474,6,FALSE)</f>
        <v>426400</v>
      </c>
      <c r="F1354" s="154"/>
      <c r="H1354" s="159"/>
      <c r="I1354" s="376"/>
    </row>
    <row r="1355" spans="2:9">
      <c r="B1355" s="418" t="s">
        <v>7301</v>
      </c>
      <c r="C1355" s="372" t="str">
        <f>'Jaringan Listrik'!D7141</f>
        <v xml:space="preserve">Pemasangan 1 Unit Fan Louvre 1.000 x 400 mm </v>
      </c>
      <c r="D1355" s="329" t="s">
        <v>136</v>
      </c>
      <c r="E1355" s="367">
        <f>VLOOKUP(C1355,'Jaringan Listrik'!$D$3304:$I$7474,6,FALSE)</f>
        <v>515800</v>
      </c>
      <c r="F1355" s="154"/>
      <c r="H1355" s="159"/>
      <c r="I1355" s="376"/>
    </row>
    <row r="1356" spans="2:9">
      <c r="B1356" s="418" t="s">
        <v>7304</v>
      </c>
      <c r="C1356" s="372" t="str">
        <f>'Jaringan Listrik'!D7158</f>
        <v xml:space="preserve">Pemasangan 1 Unit Fan Louvre 1.000 x 450 mm </v>
      </c>
      <c r="D1356" s="329" t="s">
        <v>136</v>
      </c>
      <c r="E1356" s="367">
        <f>VLOOKUP(C1356,'Jaringan Listrik'!$D$3304:$I$7474,6,FALSE)</f>
        <v>540000</v>
      </c>
      <c r="F1356" s="154"/>
      <c r="H1356" s="159"/>
      <c r="I1356" s="376"/>
    </row>
    <row r="1357" spans="2:9">
      <c r="B1357" s="418" t="s">
        <v>7307</v>
      </c>
      <c r="C1357" s="372" t="str">
        <f>'Jaringan Listrik'!D7175</f>
        <v>Pemasangan 1 Unit Exhaust Grille 150 x 150 mm</v>
      </c>
      <c r="D1357" s="329" t="s">
        <v>136</v>
      </c>
      <c r="E1357" s="367">
        <f>VLOOKUP(C1357,'Jaringan Listrik'!$D$3304:$I$7474,6,FALSE)</f>
        <v>196500</v>
      </c>
      <c r="F1357" s="154"/>
      <c r="H1357" s="159"/>
      <c r="I1357" s="376"/>
    </row>
    <row r="1358" spans="2:9">
      <c r="B1358" s="418" t="s">
        <v>7310</v>
      </c>
      <c r="C1358" s="372" t="str">
        <f>'Jaringan Listrik'!D7193</f>
        <v>Pemasangan 1 Unit Exhaust Grille 200 x 200 mm</v>
      </c>
      <c r="D1358" s="329" t="s">
        <v>136</v>
      </c>
      <c r="E1358" s="367">
        <f>VLOOKUP(C1358,'Jaringan Listrik'!$D$3304:$I$7474,6,FALSE)</f>
        <v>220700</v>
      </c>
      <c r="F1358" s="154"/>
      <c r="H1358" s="159"/>
      <c r="I1358" s="376"/>
    </row>
    <row r="1359" spans="2:9">
      <c r="B1359" s="418" t="s">
        <v>7313</v>
      </c>
      <c r="C1359" s="372" t="str">
        <f>'Jaringan Listrik'!D7210</f>
        <v>Pemasangan 1 Unit Exhaust Grille 600 x 300 mm</v>
      </c>
      <c r="D1359" s="329" t="s">
        <v>136</v>
      </c>
      <c r="E1359" s="367">
        <f>VLOOKUP(C1359,'Jaringan Listrik'!$D$3304:$I$7474,6,FALSE)</f>
        <v>269100</v>
      </c>
      <c r="F1359" s="154"/>
      <c r="H1359" s="159"/>
      <c r="I1359" s="376"/>
    </row>
    <row r="1360" spans="2:9">
      <c r="B1360" s="418" t="s">
        <v>7316</v>
      </c>
      <c r="C1360" s="372" t="str">
        <f>'Jaringan Listrik'!D7227</f>
        <v>Pemasangan 1 Unit Exhaust Grille 650 x 350 mm</v>
      </c>
      <c r="D1360" s="329" t="s">
        <v>136</v>
      </c>
      <c r="E1360" s="367">
        <f>VLOOKUP(C1360,'Jaringan Listrik'!$D$3304:$I$7474,6,FALSE)</f>
        <v>305400</v>
      </c>
      <c r="F1360" s="154"/>
      <c r="H1360" s="159"/>
      <c r="I1360" s="376"/>
    </row>
    <row r="1361" spans="2:9">
      <c r="B1361" s="418" t="s">
        <v>7319</v>
      </c>
      <c r="C1361" s="372" t="str">
        <f>'Jaringan Listrik'!D7244</f>
        <v>Pemasangan 1 Unit Exhaust Grille 900 x 400 mm</v>
      </c>
      <c r="D1361" s="329" t="s">
        <v>136</v>
      </c>
      <c r="E1361" s="367">
        <f>VLOOKUP(C1361,'Jaringan Listrik'!$D$3304:$I$7474,6,FALSE)</f>
        <v>394900</v>
      </c>
      <c r="F1361" s="154"/>
      <c r="H1361" s="159"/>
      <c r="I1361" s="376"/>
    </row>
    <row r="1362" spans="2:9">
      <c r="B1362" s="418" t="s">
        <v>7322</v>
      </c>
      <c r="C1362" s="372" t="str">
        <f>'Jaringan Listrik'!D7261</f>
        <v>Pemasangan 1 Unit Exhaust Louvre 200 x 200 mm s/d 750 x 350 mm</v>
      </c>
      <c r="D1362" s="329" t="s">
        <v>136</v>
      </c>
      <c r="E1362" s="367">
        <f>VLOOKUP(C1362,'Jaringan Listrik'!$D$3304:$I$7474,6,FALSE)</f>
        <v>651600</v>
      </c>
      <c r="F1362" s="154"/>
      <c r="H1362" s="159"/>
      <c r="I1362" s="376"/>
    </row>
    <row r="1363" spans="2:9">
      <c r="B1363" s="418" t="s">
        <v>7325</v>
      </c>
      <c r="C1363" s="372" t="str">
        <f>'Jaringan Listrik'!D7278</f>
        <v>Pemasangan 1 Unit Exhaust Louvre 800 x 400 mm</v>
      </c>
      <c r="D1363" s="329" t="s">
        <v>136</v>
      </c>
      <c r="E1363" s="367">
        <f>VLOOKUP(C1363,'Jaringan Listrik'!$D$3304:$I$7474,6,FALSE)</f>
        <v>704700</v>
      </c>
      <c r="F1363" s="154"/>
      <c r="H1363" s="159"/>
      <c r="I1363" s="376"/>
    </row>
    <row r="1364" spans="2:9">
      <c r="B1364" s="418" t="s">
        <v>7327</v>
      </c>
      <c r="C1364" s="372" t="str">
        <f>'Jaringan Listrik'!D7295</f>
        <v>Pemasangan 1 Unit Exhaust Louvre 850 x 400 mm &amp; 900 X 500 mm</v>
      </c>
      <c r="D1364" s="329" t="s">
        <v>136</v>
      </c>
      <c r="E1364" s="367">
        <f>VLOOKUP(C1364,'Jaringan Listrik'!$D$3304:$I$7474,6,FALSE)</f>
        <v>752400</v>
      </c>
      <c r="F1364" s="154"/>
      <c r="H1364" s="159"/>
      <c r="I1364" s="376"/>
    </row>
    <row r="1365" spans="2:9">
      <c r="B1365" s="418" t="s">
        <v>7329</v>
      </c>
      <c r="C1365" s="372" t="str">
        <f>'Jaringan Listrik'!D7312</f>
        <v>Pemasangan 1 Unit Exhaust Louvre 1.000 x 400 mm</v>
      </c>
      <c r="D1365" s="329" t="s">
        <v>136</v>
      </c>
      <c r="E1365" s="367">
        <f>VLOOKUP(C1365,'Jaringan Listrik'!$D$3304:$I$7474,6,FALSE)</f>
        <v>810900</v>
      </c>
      <c r="F1365" s="154"/>
      <c r="H1365" s="159"/>
      <c r="I1365" s="376"/>
    </row>
    <row r="1366" spans="2:9">
      <c r="B1366" s="418" t="s">
        <v>7331</v>
      </c>
      <c r="C1366" s="372" t="str">
        <f>'Jaringan Listrik'!D7329</f>
        <v>Pemasangan 1 Unit Exhaust Louvre 1.000 x 400 mm &amp; 1.000 x 450 mm</v>
      </c>
      <c r="D1366" s="329" t="s">
        <v>136</v>
      </c>
      <c r="E1366" s="367">
        <f>VLOOKUP(C1366,'Jaringan Listrik'!$D$3304:$I$7474,6,FALSE)</f>
        <v>810900</v>
      </c>
      <c r="F1366" s="154"/>
      <c r="H1366" s="159"/>
      <c r="I1366" s="376"/>
    </row>
    <row r="1367" spans="2:9">
      <c r="B1367" s="418" t="s">
        <v>7333</v>
      </c>
      <c r="C1367" s="372" t="str">
        <f>'Jaringan Listrik'!D7346</f>
        <v>Pemasangan 1 Tititk Kabel Powwer Fan NYM 3 x 2,5 mm2</v>
      </c>
      <c r="D1367" s="329" t="s">
        <v>5918</v>
      </c>
      <c r="E1367" s="367">
        <f>VLOOKUP(C1367,'Jaringan Listrik'!$D$3304:$I$7474,6,FALSE)</f>
        <v>539500</v>
      </c>
      <c r="F1367" s="154"/>
      <c r="H1367" s="159"/>
      <c r="I1367" s="376"/>
    </row>
    <row r="1368" spans="2:9">
      <c r="B1368" s="418" t="s">
        <v>7335</v>
      </c>
      <c r="C1368" s="372" t="str">
        <f>'Jaringan Listrik'!D7363</f>
        <v>Pemasangan 1 Tititk Kabel Kontrol  Fan NYM 3 x 2,5 mm2</v>
      </c>
      <c r="D1368" s="329" t="s">
        <v>5918</v>
      </c>
      <c r="E1368" s="367">
        <f>VLOOKUP(C1368,'Jaringan Listrik'!$D$3304:$I$7474,6,FALSE)</f>
        <v>274700</v>
      </c>
      <c r="F1368" s="154"/>
      <c r="H1368" s="159"/>
      <c r="I1368" s="376"/>
    </row>
    <row r="1369" spans="2:9">
      <c r="B1369" s="418" t="s">
        <v>7337</v>
      </c>
      <c r="C1369" s="372" t="str">
        <f>'Jaringan Listrik'!D7380</f>
        <v xml:space="preserve">Pemasangan 1 Unit Proppeller Fan ; 370 CMF </v>
      </c>
      <c r="D1369" s="329" t="s">
        <v>136</v>
      </c>
      <c r="E1369" s="367">
        <f>VLOOKUP(C1369,'Jaringan Listrik'!$D$3304:$I$7474,6,FALSE)</f>
        <v>515800</v>
      </c>
      <c r="F1369" s="154"/>
      <c r="H1369" s="159"/>
      <c r="I1369" s="376"/>
    </row>
    <row r="1370" spans="2:9">
      <c r="B1370" s="418" t="s">
        <v>7341</v>
      </c>
      <c r="C1370" s="372" t="str">
        <f>'Jaringan Listrik'!D7397</f>
        <v xml:space="preserve">Pemasangan 1 Unit Proppeller Fan ; 1200 CMF </v>
      </c>
      <c r="D1370" s="329" t="s">
        <v>136</v>
      </c>
      <c r="E1370" s="367">
        <f>VLOOKUP(C1370,'Jaringan Listrik'!$D$3304:$I$7474,6,FALSE)</f>
        <v>6006000</v>
      </c>
      <c r="F1370" s="154"/>
      <c r="H1370" s="159"/>
      <c r="I1370" s="376"/>
    </row>
    <row r="1371" spans="2:9" s="53" customFormat="1">
      <c r="B1371" s="635" t="s">
        <v>7343</v>
      </c>
      <c r="C1371" s="636" t="str">
        <f>'Jaringan Listrik'!D7414</f>
        <v xml:space="preserve">Pemasagan Ducting </v>
      </c>
      <c r="D1371" s="637"/>
      <c r="E1371" s="367">
        <f>VLOOKUP(C1371,'Jaringan Listrik'!$D$3304:$I$7474,6,FALSE)</f>
        <v>0</v>
      </c>
      <c r="F1371" s="639"/>
      <c r="H1371" s="640"/>
      <c r="I1371" s="641"/>
    </row>
    <row r="1372" spans="2:9">
      <c r="B1372" s="418" t="s">
        <v>7345</v>
      </c>
      <c r="C1372" s="372" t="str">
        <f>'Jaringan Listrik'!D7415</f>
        <v>Pemasangan 1 m2 BJLS 50, 60, 70, 80, 100 ( Tanpa Isolasi )</v>
      </c>
      <c r="D1372" s="329" t="s">
        <v>63</v>
      </c>
      <c r="E1372" s="367">
        <f>VLOOKUP(C1372,'Jaringan Listrik'!$D$3304:$I$7474,6,FALSE)</f>
        <v>577100</v>
      </c>
      <c r="F1372" s="154"/>
      <c r="H1372" s="159"/>
      <c r="I1372" s="376"/>
    </row>
    <row r="1373" spans="2:9">
      <c r="B1373" s="418" t="s">
        <v>7353</v>
      </c>
      <c r="C1373" s="372" t="str">
        <f>'Jaringan Listrik'!D7436</f>
        <v>Pemasangan 1 m2 BJLS 50, 60, 70, 80, 100 ( Isolasi Luar )</v>
      </c>
      <c r="D1373" s="329" t="s">
        <v>63</v>
      </c>
      <c r="E1373" s="367">
        <f>VLOOKUP(C1373,'Jaringan Listrik'!$D$3304:$I$7474,6,FALSE)</f>
        <v>597000</v>
      </c>
      <c r="F1373" s="154"/>
      <c r="H1373" s="159"/>
      <c r="I1373" s="376"/>
    </row>
    <row r="1374" spans="2:9">
      <c r="B1374" s="418" t="s">
        <v>7355</v>
      </c>
      <c r="C1374" s="372" t="str">
        <f>'Jaringan Listrik'!D7456</f>
        <v>Pemasangan 1 m2 BJLS 50, 60, 70, 80, 100 ( Isolasi Luar  Dalam )</v>
      </c>
      <c r="D1374" s="329" t="s">
        <v>63</v>
      </c>
      <c r="E1374" s="367">
        <f>VLOOKUP(C1374,'Jaringan Listrik'!$D$3304:$I$7474,6,FALSE)</f>
        <v>608000</v>
      </c>
      <c r="F1374" s="154"/>
      <c r="H1374" s="159"/>
      <c r="I1374" s="376"/>
    </row>
    <row r="1375" spans="2:9">
      <c r="B1375" s="416" t="str">
        <f>'Perpipaan dan proteksi kebakar '!C3</f>
        <v>5.5.4</v>
      </c>
      <c r="C1375" s="378" t="str">
        <f>'Perpipaan dan proteksi kebakar '!D3</f>
        <v xml:space="preserve">Pemasangan Perpipaan </v>
      </c>
      <c r="D1375" s="377"/>
      <c r="E1375" s="381"/>
      <c r="F1375" s="384"/>
      <c r="H1375" s="159"/>
      <c r="I1375" s="376"/>
    </row>
    <row r="1376" spans="2:9">
      <c r="B1376" s="415" t="str">
        <f>'Perpipaan dan proteksi kebakar '!C4</f>
        <v>5.5.4.1</v>
      </c>
      <c r="C1376" s="369" t="s">
        <v>3608</v>
      </c>
      <c r="D1376" s="72" t="s">
        <v>114</v>
      </c>
      <c r="E1376" s="367">
        <f>VLOOKUP(C1376,'Perpipaan dan proteksi kebakar '!$D$3:$I$1017,6,FALSE)</f>
        <v>99500</v>
      </c>
      <c r="F1376" s="146"/>
      <c r="H1376" s="159"/>
      <c r="I1376" s="376"/>
    </row>
    <row r="1377" spans="2:9">
      <c r="B1377" s="415" t="str">
        <f>'Perpipaan dan proteksi kebakar '!C23</f>
        <v>5.5.4.2</v>
      </c>
      <c r="C1377" s="369" t="s">
        <v>3614</v>
      </c>
      <c r="D1377" s="72" t="s">
        <v>114</v>
      </c>
      <c r="E1377" s="367">
        <f>VLOOKUP(C1377,'Perpipaan dan proteksi kebakar '!$D$3:$I$1017,6,FALSE)</f>
        <v>247700</v>
      </c>
      <c r="F1377" s="146"/>
      <c r="H1377" s="159"/>
      <c r="I1377" s="376"/>
    </row>
    <row r="1378" spans="2:9">
      <c r="B1378" s="415" t="str">
        <f>'Perpipaan dan proteksi kebakar '!C42</f>
        <v>5.5.4.3</v>
      </c>
      <c r="C1378" s="369" t="s">
        <v>3617</v>
      </c>
      <c r="D1378" s="72" t="s">
        <v>114</v>
      </c>
      <c r="E1378" s="367">
        <f>VLOOKUP(C1378,'Perpipaan dan proteksi kebakar '!$D$3:$I$1017,6,FALSE)</f>
        <v>142400</v>
      </c>
      <c r="F1378" s="146"/>
      <c r="H1378" s="159"/>
      <c r="I1378" s="376"/>
    </row>
    <row r="1379" spans="2:9">
      <c r="B1379" s="415" t="str">
        <f>'Perpipaan dan proteksi kebakar '!C61</f>
        <v>5.5.4.4</v>
      </c>
      <c r="C1379" s="59" t="s">
        <v>3619</v>
      </c>
      <c r="D1379" s="72" t="s">
        <v>114</v>
      </c>
      <c r="E1379" s="367">
        <f>VLOOKUP(C1379,'Perpipaan dan proteksi kebakar '!$D$3:$I$1017,6,FALSE)</f>
        <v>279100</v>
      </c>
      <c r="F1379" s="146"/>
      <c r="H1379" s="159"/>
      <c r="I1379" s="376"/>
    </row>
    <row r="1380" spans="2:9">
      <c r="B1380" s="415" t="str">
        <f>'Perpipaan dan proteksi kebakar '!C81</f>
        <v>5.5.4.5</v>
      </c>
      <c r="C1380" s="59" t="s">
        <v>3623</v>
      </c>
      <c r="D1380" s="72" t="s">
        <v>114</v>
      </c>
      <c r="E1380" s="367">
        <f>VLOOKUP(C1380,'Perpipaan dan proteksi kebakar '!$D$3:$I$1017,6,FALSE)</f>
        <v>344200</v>
      </c>
      <c r="F1380" s="146"/>
      <c r="H1380" s="159"/>
      <c r="I1380" s="376"/>
    </row>
    <row r="1381" spans="2:9">
      <c r="B1381" s="415" t="str">
        <f>'Perpipaan dan proteksi kebakar '!C100</f>
        <v>5.5.4.6</v>
      </c>
      <c r="C1381" s="369" t="s">
        <v>3626</v>
      </c>
      <c r="D1381" s="72" t="s">
        <v>114</v>
      </c>
      <c r="E1381" s="367">
        <f>VLOOKUP(C1381,'Perpipaan dan proteksi kebakar '!$D$3:$I$1017,6,FALSE)</f>
        <v>917800</v>
      </c>
      <c r="F1381" s="146"/>
      <c r="H1381" s="159"/>
      <c r="I1381" s="376"/>
    </row>
    <row r="1382" spans="2:9">
      <c r="B1382" s="415" t="str">
        <f>'Perpipaan dan proteksi kebakar '!C119</f>
        <v>5.5.4.7</v>
      </c>
      <c r="C1382" s="369" t="s">
        <v>3629</v>
      </c>
      <c r="D1382" s="72" t="s">
        <v>114</v>
      </c>
      <c r="E1382" s="367">
        <f>VLOOKUP(C1382,'Perpipaan dan proteksi kebakar '!$D$3:$I$1017,6,FALSE)</f>
        <v>970300</v>
      </c>
      <c r="F1382" s="146"/>
      <c r="H1382" s="159"/>
      <c r="I1382" s="376"/>
    </row>
    <row r="1383" spans="2:9">
      <c r="B1383" s="415" t="str">
        <f>'Perpipaan dan proteksi kebakar '!C138</f>
        <v>5.5.4.8</v>
      </c>
      <c r="C1383" s="369" t="s">
        <v>3632</v>
      </c>
      <c r="D1383" s="72" t="s">
        <v>114</v>
      </c>
      <c r="E1383" s="367">
        <f>VLOOKUP(C1383,'Perpipaan dan proteksi kebakar '!$D$3:$I$1017,6,FALSE)</f>
        <v>988900</v>
      </c>
      <c r="F1383" s="146"/>
      <c r="H1383" s="159"/>
      <c r="I1383" s="376"/>
    </row>
    <row r="1384" spans="2:9">
      <c r="B1384" s="415" t="str">
        <f>'Perpipaan dan proteksi kebakar '!C158</f>
        <v>5.5.4.9</v>
      </c>
      <c r="C1384" s="369" t="s">
        <v>3635</v>
      </c>
      <c r="D1384" s="72" t="s">
        <v>114</v>
      </c>
      <c r="E1384" s="367">
        <f>VLOOKUP(C1384,'Perpipaan dan proteksi kebakar '!$D$3:$I$1017,6,FALSE)</f>
        <v>1014200</v>
      </c>
      <c r="F1384" s="146"/>
      <c r="H1384" s="159"/>
      <c r="I1384" s="376"/>
    </row>
    <row r="1385" spans="2:9">
      <c r="B1385" s="415" t="str">
        <f>'Perpipaan dan proteksi kebakar '!C177</f>
        <v>5.5.4.10</v>
      </c>
      <c r="C1385" s="369" t="s">
        <v>3638</v>
      </c>
      <c r="D1385" s="72" t="s">
        <v>114</v>
      </c>
      <c r="E1385" s="367">
        <f>VLOOKUP(C1385,'Perpipaan dan proteksi kebakar '!$D$3:$I$1017,6,FALSE)</f>
        <v>805600</v>
      </c>
      <c r="F1385" s="146"/>
      <c r="H1385" s="159"/>
      <c r="I1385" s="376"/>
    </row>
    <row r="1386" spans="2:9">
      <c r="B1386" s="415" t="str">
        <f>'Perpipaan dan proteksi kebakar '!C196</f>
        <v>5.5.4.11</v>
      </c>
      <c r="C1386" s="369" t="str">
        <f>'Perpipaan dan proteksi kebakar '!D196</f>
        <v xml:space="preserve">Pemasangan 1 m' pipa PVC AW, dia. 1/2" (15 mm) + Isolasi </v>
      </c>
      <c r="D1386" s="72" t="s">
        <v>114</v>
      </c>
      <c r="E1386" s="367">
        <f>VLOOKUP(C1386,'Perpipaan dan proteksi kebakar '!$D$3:$I$1017,6,FALSE)</f>
        <v>26000</v>
      </c>
      <c r="F1386" s="146"/>
      <c r="H1386" s="159"/>
      <c r="I1386" s="376"/>
    </row>
    <row r="1387" spans="2:9">
      <c r="B1387" s="415" t="str">
        <f>'Perpipaan dan proteksi kebakar '!C214</f>
        <v xml:space="preserve">5.5.4.12 </v>
      </c>
      <c r="C1387" s="369" t="str">
        <f>'Perpipaan dan proteksi kebakar '!D214</f>
        <v xml:space="preserve">Pemasangan 1 m' pipa PVC AW, dia. 3/4" (20 mm) + Isolasi </v>
      </c>
      <c r="D1387" s="72" t="s">
        <v>114</v>
      </c>
      <c r="E1387" s="367">
        <f>VLOOKUP(C1387,'Perpipaan dan proteksi kebakar '!$D$3:$I$1017,6,FALSE)</f>
        <v>35200</v>
      </c>
      <c r="F1387" s="146"/>
      <c r="H1387" s="159"/>
      <c r="I1387" s="376"/>
    </row>
    <row r="1388" spans="2:9">
      <c r="B1388" s="415" t="str">
        <f>'Perpipaan dan proteksi kebakar '!C232</f>
        <v>5.5.4.13</v>
      </c>
      <c r="C1388" s="369" t="str">
        <f>'Perpipaan dan proteksi kebakar '!D232</f>
        <v xml:space="preserve">Pemasangan 1 m' pipa PVC AW, dia. 1" (25 mm) + Isolasi </v>
      </c>
      <c r="D1388" s="72" t="s">
        <v>114</v>
      </c>
      <c r="E1388" s="367">
        <f>VLOOKUP(C1388,'Perpipaan dan proteksi kebakar '!$D$3:$I$1017,6,FALSE)</f>
        <v>46200</v>
      </c>
      <c r="F1388" s="146"/>
      <c r="H1388" s="159"/>
      <c r="I1388" s="376"/>
    </row>
    <row r="1389" spans="2:9">
      <c r="B1389" s="415" t="str">
        <f>'Perpipaan dan proteksi kebakar '!C250</f>
        <v>5.5.4.14</v>
      </c>
      <c r="C1389" s="369" t="str">
        <f>'Perpipaan dan proteksi kebakar '!D250</f>
        <v xml:space="preserve">Pemasangan 1 m' pipa PVC AW, dia. 1-1/4" (32 mm) + Isolasi </v>
      </c>
      <c r="D1389" s="72" t="s">
        <v>114</v>
      </c>
      <c r="E1389" s="367">
        <f>VLOOKUP(C1389,'Perpipaan dan proteksi kebakar '!$D$3:$I$1017,6,FALSE)</f>
        <v>65300</v>
      </c>
      <c r="F1389" s="146"/>
      <c r="H1389" s="159"/>
      <c r="I1389" s="376"/>
    </row>
    <row r="1390" spans="2:9">
      <c r="B1390" s="415" t="str">
        <f>'Perpipaan dan proteksi kebakar '!C268</f>
        <v>5.5.4.15</v>
      </c>
      <c r="C1390" s="369" t="str">
        <f>'Perpipaan dan proteksi kebakar '!D268</f>
        <v xml:space="preserve">Pemasangan 1 m' pipa PVC AW, dia. 1-1/2" (40 mm) + Isolasi </v>
      </c>
      <c r="D1390" s="72" t="s">
        <v>114</v>
      </c>
      <c r="E1390" s="367">
        <f>VLOOKUP(C1390,'Perpipaan dan proteksi kebakar '!$D$3:$I$1017,6,FALSE)</f>
        <v>73500</v>
      </c>
      <c r="F1390" s="146"/>
      <c r="H1390" s="159"/>
      <c r="I1390" s="376"/>
    </row>
    <row r="1391" spans="2:9">
      <c r="B1391" s="415" t="str">
        <f>'Perpipaan dan proteksi kebakar '!C286</f>
        <v>5.5.4.16</v>
      </c>
      <c r="C1391" s="369" t="str">
        <f>'Perpipaan dan proteksi kebakar '!D286</f>
        <v xml:space="preserve">Pemasangan 1 m' pipa PVC AW, dia. 2" (50 mm) + Isolasi </v>
      </c>
      <c r="D1391" s="72" t="s">
        <v>114</v>
      </c>
      <c r="E1391" s="367">
        <f>VLOOKUP(C1391,'Perpipaan dan proteksi kebakar '!$D$3:$I$1017,6,FALSE)</f>
        <v>97500</v>
      </c>
      <c r="F1391" s="146"/>
      <c r="H1391" s="159"/>
      <c r="I1391" s="376"/>
    </row>
    <row r="1392" spans="2:9">
      <c r="B1392" s="415" t="str">
        <f>'Perpipaan dan proteksi kebakar '!C304</f>
        <v>5.3.4.17</v>
      </c>
      <c r="C1392" s="369" t="str">
        <f>'Perpipaan dan proteksi kebakar '!D304</f>
        <v xml:space="preserve">Pemasangan 1 m' pipa PVC AW, dia. 2-1/2" (65 mm) + Isolasi </v>
      </c>
      <c r="D1392" s="72" t="s">
        <v>114</v>
      </c>
      <c r="E1392" s="367">
        <f>VLOOKUP(C1392,'Perpipaan dan proteksi kebakar '!$D$3:$I$1017,6,FALSE)</f>
        <v>123200</v>
      </c>
      <c r="F1392" s="385"/>
      <c r="H1392" s="159"/>
      <c r="I1392" s="376"/>
    </row>
    <row r="1393" spans="2:9">
      <c r="B1393" s="415" t="str">
        <f>'Perpipaan dan proteksi kebakar '!C322</f>
        <v>5.5.4.18</v>
      </c>
      <c r="C1393" s="369" t="str">
        <f>'Perpipaan dan proteksi kebakar '!D322</f>
        <v xml:space="preserve">Pemasangan 1 m' pipa PVC AW, dia. 3" (80 mm) + Isolasi </v>
      </c>
      <c r="D1393" s="72" t="s">
        <v>114</v>
      </c>
      <c r="E1393" s="367">
        <f>VLOOKUP(C1393,'Perpipaan dan proteksi kebakar '!$D$3:$I$1017,6,FALSE)</f>
        <v>165000</v>
      </c>
      <c r="F1393" s="146"/>
      <c r="H1393" s="159"/>
      <c r="I1393" s="376"/>
    </row>
    <row r="1394" spans="2:9">
      <c r="B1394" s="415" t="str">
        <f>'Perpipaan dan proteksi kebakar '!C340</f>
        <v>5.5.4.19</v>
      </c>
      <c r="C1394" s="369" t="str">
        <f>'Perpipaan dan proteksi kebakar '!D340</f>
        <v xml:space="preserve">Pemasangan 1 m' pipa PVC AW, dia. 4" (100 mm) + Isolasi </v>
      </c>
      <c r="D1394" s="72" t="s">
        <v>114</v>
      </c>
      <c r="E1394" s="367">
        <f>VLOOKUP(C1394,'Perpipaan dan proteksi kebakar '!$D$3:$I$1017,6,FALSE)</f>
        <v>227100</v>
      </c>
      <c r="F1394" s="146"/>
      <c r="H1394" s="159"/>
      <c r="I1394" s="376"/>
    </row>
    <row r="1395" spans="2:9">
      <c r="B1395" s="417" t="str">
        <f>'Perpipaan dan proteksi kebakar '!C359</f>
        <v>5.6</v>
      </c>
      <c r="C1395" s="382" t="str">
        <f>'Perpipaan dan proteksi kebakar '!D359</f>
        <v xml:space="preserve">Pekerjaan Sistem Proteksi Kebakaan </v>
      </c>
      <c r="D1395" s="380"/>
      <c r="E1395" s="380"/>
      <c r="F1395" s="386"/>
      <c r="H1395" s="159"/>
      <c r="I1395" s="376"/>
    </row>
    <row r="1396" spans="2:9">
      <c r="B1396" s="417" t="str">
        <f>'Perpipaan dan proteksi kebakar '!C360</f>
        <v>5.6.1</v>
      </c>
      <c r="C1396" s="382" t="str">
        <f>'Perpipaan dan proteksi kebakar '!D360</f>
        <v>Sistem Perpipaan &amp; aksesoris</v>
      </c>
      <c r="D1396" s="380"/>
      <c r="E1396" s="380"/>
      <c r="F1396" s="386"/>
      <c r="H1396" s="159"/>
      <c r="I1396" s="376"/>
    </row>
    <row r="1397" spans="2:9">
      <c r="B1397" s="415" t="str">
        <f>'Perpipaan dan proteksi kebakar '!C361</f>
        <v>5.6.1.1</v>
      </c>
      <c r="C1397" s="369" t="str">
        <f>'Perpipaan dan proteksi kebakar '!D361</f>
        <v>Pemasanga 1 Unit PRV Set Dia. 50 mm</v>
      </c>
      <c r="D1397" s="72" t="s">
        <v>136</v>
      </c>
      <c r="E1397" s="367">
        <f>VLOOKUP(C1397,'Perpipaan dan proteksi kebakar '!$D$3:$I$1017,6,FALSE)</f>
        <v>7970900</v>
      </c>
      <c r="F1397" s="146"/>
      <c r="H1397" s="159"/>
      <c r="I1397" s="376"/>
    </row>
    <row r="1398" spans="2:9">
      <c r="B1398" s="415" t="str">
        <f>'Perpipaan dan proteksi kebakar '!C379</f>
        <v>5.6.1.2</v>
      </c>
      <c r="C1398" s="369" t="str">
        <f>'Perpipaan dan proteksi kebakar '!D379</f>
        <v>Pemasanga 1 Unit PRV Set Dia. 65 mm</v>
      </c>
      <c r="D1398" s="72" t="s">
        <v>136</v>
      </c>
      <c r="E1398" s="367">
        <f>VLOOKUP(C1398,'Perpipaan dan proteksi kebakar '!$D$3:$I$1017,6,FALSE)</f>
        <v>10889600</v>
      </c>
      <c r="F1398" s="146"/>
      <c r="H1398" s="159"/>
      <c r="I1398" s="376"/>
    </row>
    <row r="1399" spans="2:9">
      <c r="B1399" s="415" t="str">
        <f>'Perpipaan dan proteksi kebakar '!C396</f>
        <v>5.6.1.3</v>
      </c>
      <c r="C1399" s="369" t="str">
        <f>'Perpipaan dan proteksi kebakar '!D396</f>
        <v>Pemasanga 1 Unit PRV Set Dia. 80 mm</v>
      </c>
      <c r="D1399" s="72" t="s">
        <v>136</v>
      </c>
      <c r="E1399" s="367">
        <f>VLOOKUP(C1399,'Perpipaan dan proteksi kebakar '!$D$3:$I$1017,6,FALSE)</f>
        <v>12493900</v>
      </c>
      <c r="F1399" s="146"/>
      <c r="H1399" s="159"/>
      <c r="I1399" s="376"/>
    </row>
    <row r="1400" spans="2:9">
      <c r="B1400" s="415" t="str">
        <f>'Perpipaan dan proteksi kebakar '!C413</f>
        <v>5.6.1.4</v>
      </c>
      <c r="C1400" s="369" t="str">
        <f>'Perpipaan dan proteksi kebakar '!D413</f>
        <v>Pemasanga 1 Unit PRV Set Dia. 100 mm</v>
      </c>
      <c r="D1400" s="72" t="s">
        <v>136</v>
      </c>
      <c r="E1400" s="367">
        <f>VLOOKUP(C1400,'Perpipaan dan proteksi kebakar '!$D$3:$I$1017,6,FALSE)</f>
        <v>20803200</v>
      </c>
      <c r="F1400" s="146"/>
      <c r="H1400" s="159"/>
      <c r="I1400" s="376"/>
    </row>
    <row r="1401" spans="2:9">
      <c r="B1401" s="415" t="str">
        <f>'Perpipaan dan proteksi kebakar '!C430</f>
        <v>5.6.1.5</v>
      </c>
      <c r="C1401" s="369" t="str">
        <f>'Perpipaan dan proteksi kebakar '!D430</f>
        <v>Pemasangan 1 Unit PRV SET dia. 150 mm</v>
      </c>
      <c r="D1401" s="72" t="s">
        <v>136</v>
      </c>
      <c r="E1401" s="367">
        <f>VLOOKUP(C1401,'Perpipaan dan proteksi kebakar '!$D$3:$I$1017,6,FALSE)</f>
        <v>21376100</v>
      </c>
      <c r="F1401" s="146"/>
      <c r="H1401" s="159"/>
      <c r="I1401" s="376"/>
    </row>
    <row r="1402" spans="2:9">
      <c r="B1402" s="415" t="str">
        <f>'Perpipaan dan proteksi kebakar '!C448</f>
        <v>5.6.1.6</v>
      </c>
      <c r="C1402" s="369" t="str">
        <f>'Perpipaan dan proteksi kebakar '!D448</f>
        <v>Pemasangan 1 Unit PRV SET dia. 200 mm</v>
      </c>
      <c r="D1402" s="72" t="s">
        <v>136</v>
      </c>
      <c r="E1402" s="367">
        <f>VLOOKUP(C1402,'Perpipaan dan proteksi kebakar '!$D$3:$I$1017,6,FALSE)</f>
        <v>23018600</v>
      </c>
      <c r="F1402" s="146"/>
      <c r="H1402" s="159"/>
      <c r="I1402" s="376"/>
    </row>
    <row r="1403" spans="2:9">
      <c r="B1403" s="415" t="str">
        <f>'Perpipaan dan proteksi kebakar '!C466</f>
        <v>5.6.1.7</v>
      </c>
      <c r="C1403" s="369" t="s">
        <v>3682</v>
      </c>
      <c r="D1403" s="72" t="s">
        <v>136</v>
      </c>
      <c r="E1403" s="367">
        <f>VLOOKUP(C1403,'Perpipaan dan proteksi kebakar '!$D$3:$I$1017,6,FALSE)</f>
        <v>29507000</v>
      </c>
      <c r="F1403" s="146"/>
      <c r="H1403" s="159"/>
      <c r="I1403" s="376"/>
    </row>
    <row r="1404" spans="2:9">
      <c r="B1404" s="415" t="str">
        <f>'Perpipaan dan proteksi kebakar '!C483</f>
        <v>5.6.1.8</v>
      </c>
      <c r="C1404" s="369" t="s">
        <v>3685</v>
      </c>
      <c r="D1404" s="72" t="s">
        <v>136</v>
      </c>
      <c r="E1404" s="367">
        <f>VLOOKUP(C1404,'Perpipaan dan proteksi kebakar '!$D$3:$I$1017,6,FALSE)</f>
        <v>30142400</v>
      </c>
      <c r="F1404" s="146"/>
      <c r="H1404" s="159"/>
      <c r="I1404" s="376"/>
    </row>
    <row r="1405" spans="2:9">
      <c r="B1405" s="415" t="str">
        <f>'Perpipaan dan proteksi kebakar '!C500</f>
        <v>5.6.1.9</v>
      </c>
      <c r="C1405" s="369" t="s">
        <v>3688</v>
      </c>
      <c r="D1405" s="72" t="s">
        <v>136</v>
      </c>
      <c r="E1405" s="367">
        <f>VLOOKUP(C1405,'Perpipaan dan proteksi kebakar '!$D$3:$I$1017,6,FALSE)</f>
        <v>43714700</v>
      </c>
      <c r="F1405" s="146"/>
      <c r="H1405" s="159"/>
      <c r="I1405" s="376"/>
    </row>
    <row r="1406" spans="2:9">
      <c r="B1406" s="415" t="str">
        <f>'Perpipaan dan proteksi kebakar '!C517</f>
        <v>5.6.1.10</v>
      </c>
      <c r="C1406" s="369" t="s">
        <v>3691</v>
      </c>
      <c r="D1406" s="72" t="s">
        <v>136</v>
      </c>
      <c r="E1406" s="367">
        <f>VLOOKUP(C1406,'Perpipaan dan proteksi kebakar '!$D$3:$I$1017,6,FALSE)</f>
        <v>4731500</v>
      </c>
      <c r="F1406" s="146"/>
      <c r="H1406" s="159"/>
      <c r="I1406" s="376"/>
    </row>
    <row r="1407" spans="2:9">
      <c r="B1407" s="415" t="str">
        <f>'Perpipaan dan proteksi kebakar '!C540</f>
        <v>5.6.1.11</v>
      </c>
      <c r="C1407" s="369" t="s">
        <v>3703</v>
      </c>
      <c r="D1407" s="72" t="s">
        <v>136</v>
      </c>
      <c r="E1407" s="367">
        <f>VLOOKUP(C1407,'Perpipaan dan proteksi kebakar '!$D$3:$I$1017,6,FALSE)</f>
        <v>4979700</v>
      </c>
      <c r="F1407" s="146"/>
      <c r="H1407" s="159"/>
      <c r="I1407" s="376"/>
    </row>
    <row r="1408" spans="2:9">
      <c r="B1408" s="415" t="str">
        <f>'Perpipaan dan proteksi kebakar '!C564</f>
        <v>5.6.1.12</v>
      </c>
      <c r="C1408" s="369" t="s">
        <v>3705</v>
      </c>
      <c r="D1408" s="72" t="s">
        <v>136</v>
      </c>
      <c r="E1408" s="367">
        <f>VLOOKUP(C1408,'Perpipaan dan proteksi kebakar '!$D$3:$I$1017,6,FALSE)</f>
        <v>5224600</v>
      </c>
      <c r="F1408" s="146"/>
      <c r="H1408" s="159"/>
      <c r="I1408" s="376"/>
    </row>
    <row r="1409" spans="2:9">
      <c r="B1409" s="415" t="str">
        <f>'Perpipaan dan proteksi kebakar '!C586</f>
        <v>5.6.1.13</v>
      </c>
      <c r="C1409" s="369" t="s">
        <v>3708</v>
      </c>
      <c r="D1409" s="72" t="s">
        <v>136</v>
      </c>
      <c r="E1409" s="367">
        <f>VLOOKUP(C1409,'Perpipaan dan proteksi kebakar '!$D$3:$I$1017,6,FALSE)</f>
        <v>5609600</v>
      </c>
      <c r="F1409" s="146"/>
      <c r="H1409" s="159"/>
      <c r="I1409" s="376"/>
    </row>
    <row r="1410" spans="2:9">
      <c r="B1410" s="415" t="str">
        <f>'Perpipaan dan proteksi kebakar '!C609</f>
        <v>5.6.1.14</v>
      </c>
      <c r="C1410" s="369" t="s">
        <v>3711</v>
      </c>
      <c r="D1410" s="72" t="s">
        <v>136</v>
      </c>
      <c r="E1410" s="367">
        <f>VLOOKUP(C1410,'Perpipaan dan proteksi kebakar '!$D$3:$I$1017,6,FALSE)</f>
        <v>5934700</v>
      </c>
      <c r="F1410" s="146"/>
      <c r="H1410" s="159"/>
      <c r="I1410" s="376"/>
    </row>
    <row r="1411" spans="2:9">
      <c r="B1411" s="415" t="str">
        <f>'Perpipaan dan proteksi kebakar '!C632</f>
        <v>5.6.1.15</v>
      </c>
      <c r="C1411" s="369" t="s">
        <v>3714</v>
      </c>
      <c r="D1411" s="72" t="s">
        <v>136</v>
      </c>
      <c r="E1411" s="367">
        <f>VLOOKUP(C1411,'Perpipaan dan proteksi kebakar '!$D$3:$I$1017,6,FALSE)</f>
        <v>842400</v>
      </c>
      <c r="F1411" s="146"/>
      <c r="H1411" s="159"/>
      <c r="I1411" s="376"/>
    </row>
    <row r="1412" spans="2:9">
      <c r="B1412" s="415" t="str">
        <f>'Perpipaan dan proteksi kebakar '!C650</f>
        <v>5.6.1.16</v>
      </c>
      <c r="C1412" s="369" t="s">
        <v>3717</v>
      </c>
      <c r="D1412" s="72" t="s">
        <v>136</v>
      </c>
      <c r="E1412" s="367">
        <f>VLOOKUP(C1412,'Perpipaan dan proteksi kebakar '!$D$3:$I$1017,6,FALSE)</f>
        <v>1046700</v>
      </c>
      <c r="F1412" s="146"/>
      <c r="H1412" s="159"/>
      <c r="I1412" s="376"/>
    </row>
    <row r="1413" spans="2:9">
      <c r="B1413" s="415" t="str">
        <f>'Perpipaan dan proteksi kebakar '!C668</f>
        <v>5.6.1.17</v>
      </c>
      <c r="C1413" s="369" t="s">
        <v>3720</v>
      </c>
      <c r="D1413" s="72" t="s">
        <v>136</v>
      </c>
      <c r="E1413" s="367">
        <f>VLOOKUP(C1413,'Perpipaan dan proteksi kebakar '!$D$3:$I$1017,6,FALSE)</f>
        <v>1666800</v>
      </c>
      <c r="F1413" s="146"/>
      <c r="H1413" s="159"/>
      <c r="I1413" s="376"/>
    </row>
    <row r="1414" spans="2:9">
      <c r="B1414" s="415" t="str">
        <f>'Perpipaan dan proteksi kebakar '!C686</f>
        <v>5.6.1.18</v>
      </c>
      <c r="C1414" s="369" t="s">
        <v>3723</v>
      </c>
      <c r="D1414" s="72" t="s">
        <v>136</v>
      </c>
      <c r="E1414" s="367">
        <f>VLOOKUP(C1414,'Perpipaan dan proteksi kebakar '!$D$3:$I$1017,6,FALSE)</f>
        <v>2040100</v>
      </c>
      <c r="F1414" s="146"/>
      <c r="H1414" s="159"/>
      <c r="I1414" s="376"/>
    </row>
    <row r="1415" spans="2:9">
      <c r="B1415" s="415" t="str">
        <f>'Perpipaan dan proteksi kebakar '!C704</f>
        <v>5.6.1.19</v>
      </c>
      <c r="C1415" s="369" t="s">
        <v>3726</v>
      </c>
      <c r="D1415" s="72" t="s">
        <v>136</v>
      </c>
      <c r="E1415" s="367">
        <f>VLOOKUP(C1415,'Perpipaan dan proteksi kebakar '!$D$3:$I$1017,6,FALSE)</f>
        <v>1876400</v>
      </c>
      <c r="F1415" s="146"/>
      <c r="H1415" s="159"/>
      <c r="I1415" s="376"/>
    </row>
    <row r="1416" spans="2:9">
      <c r="B1416" s="415" t="str">
        <f>'Perpipaan dan proteksi kebakar '!C722</f>
        <v>5.6.1.20</v>
      </c>
      <c r="C1416" s="369" t="s">
        <v>3729</v>
      </c>
      <c r="D1416" s="72" t="s">
        <v>136</v>
      </c>
      <c r="E1416" s="367">
        <f>VLOOKUP(C1416,'Perpipaan dan proteksi kebakar '!$D$3:$I$1017,6,FALSE)</f>
        <v>2135300</v>
      </c>
      <c r="F1416" s="146"/>
      <c r="H1416" s="159"/>
      <c r="I1416" s="376"/>
    </row>
    <row r="1417" spans="2:9">
      <c r="B1417" s="415" t="str">
        <f>'Perpipaan dan proteksi kebakar '!C739</f>
        <v>5.6.1.21</v>
      </c>
      <c r="C1417" s="369" t="s">
        <v>3732</v>
      </c>
      <c r="D1417" s="72" t="s">
        <v>136</v>
      </c>
      <c r="E1417" s="367">
        <f>VLOOKUP(C1417,'Perpipaan dan proteksi kebakar '!$D$3:$I$1017,6,FALSE)</f>
        <v>1680900</v>
      </c>
      <c r="F1417" s="146"/>
      <c r="H1417" s="159"/>
      <c r="I1417" s="376"/>
    </row>
    <row r="1418" spans="2:9">
      <c r="B1418" s="415" t="str">
        <f>'Perpipaan dan proteksi kebakar '!C757</f>
        <v>5.6.1.22</v>
      </c>
      <c r="C1418" s="369" t="s">
        <v>3735</v>
      </c>
      <c r="D1418" s="72" t="s">
        <v>136</v>
      </c>
      <c r="E1418" s="367">
        <f>VLOOKUP(C1418,'Perpipaan dan proteksi kebakar '!$D$3:$I$1017,6,FALSE)</f>
        <v>1842100</v>
      </c>
      <c r="F1418" s="146"/>
      <c r="H1418" s="159"/>
      <c r="I1418" s="376"/>
    </row>
    <row r="1419" spans="2:9">
      <c r="B1419" s="417" t="str">
        <f>'Perpipaan dan proteksi kebakar '!C774</f>
        <v>5.6.2</v>
      </c>
      <c r="C1419" s="382" t="str">
        <f>'Perpipaan dan proteksi kebakar '!D774</f>
        <v xml:space="preserve">Hidran &amp; Springkler </v>
      </c>
      <c r="D1419" s="380"/>
      <c r="E1419" s="380"/>
      <c r="F1419" s="386"/>
      <c r="H1419" s="159"/>
      <c r="I1419" s="376"/>
    </row>
    <row r="1420" spans="2:9">
      <c r="B1420" s="415" t="str">
        <f>'Perpipaan dan proteksi kebakar '!C775</f>
        <v>5.6.2.1</v>
      </c>
      <c r="C1420" s="369" t="s">
        <v>3740</v>
      </c>
      <c r="D1420" s="72" t="s">
        <v>136</v>
      </c>
      <c r="E1420" s="367">
        <f>VLOOKUP(C1420,'Perpipaan dan proteksi kebakar '!$D$3:$I$1017,6,FALSE)</f>
        <v>124800</v>
      </c>
      <c r="F1420" s="146"/>
      <c r="H1420" s="159"/>
      <c r="I1420" s="376"/>
    </row>
    <row r="1421" spans="2:9">
      <c r="B1421" s="415" t="str">
        <f>'Perpipaan dan proteksi kebakar '!C793</f>
        <v>5.6.2.2</v>
      </c>
      <c r="C1421" s="369" t="s">
        <v>3743</v>
      </c>
      <c r="D1421" s="72" t="s">
        <v>136</v>
      </c>
      <c r="E1421" s="367">
        <f>VLOOKUP(C1421,'Perpipaan dan proteksi kebakar '!$D$3:$I$1017,6,FALSE)</f>
        <v>122200</v>
      </c>
      <c r="F1421" s="146"/>
      <c r="H1421" s="159"/>
      <c r="I1421" s="376"/>
    </row>
    <row r="1422" spans="2:9">
      <c r="B1422" s="415" t="str">
        <f>'Perpipaan dan proteksi kebakar '!C810</f>
        <v>5.6.2.3</v>
      </c>
      <c r="C1422" s="369" t="s">
        <v>3746</v>
      </c>
      <c r="D1422" s="72" t="s">
        <v>136</v>
      </c>
      <c r="E1422" s="367">
        <f>VLOOKUP(C1422,'Perpipaan dan proteksi kebakar '!$D$3:$I$1017,6,FALSE)</f>
        <v>5071500</v>
      </c>
      <c r="F1422" s="146"/>
      <c r="H1422" s="159"/>
      <c r="I1422" s="376"/>
    </row>
    <row r="1423" spans="2:9">
      <c r="B1423" s="415" t="str">
        <f>'Perpipaan dan proteksi kebakar '!C828</f>
        <v>5.6.2.4</v>
      </c>
      <c r="C1423" s="369" t="s">
        <v>3749</v>
      </c>
      <c r="D1423" s="72" t="s">
        <v>136</v>
      </c>
      <c r="E1423" s="367">
        <f>VLOOKUP(C1423,'Perpipaan dan proteksi kebakar '!$D$3:$I$1017,6,FALSE)</f>
        <v>1986000</v>
      </c>
      <c r="F1423" s="146"/>
      <c r="H1423" s="159"/>
      <c r="I1423" s="376"/>
    </row>
    <row r="1424" spans="2:9">
      <c r="B1424" s="415" t="str">
        <f>'Perpipaan dan proteksi kebakar '!C845</f>
        <v>5.6.2.5</v>
      </c>
      <c r="C1424" s="369" t="s">
        <v>3752</v>
      </c>
      <c r="D1424" s="72" t="s">
        <v>136</v>
      </c>
      <c r="E1424" s="367">
        <f>VLOOKUP(C1424,'Perpipaan dan proteksi kebakar '!$D$3:$I$1017,6,FALSE)</f>
        <v>2803300</v>
      </c>
      <c r="F1424" s="146"/>
      <c r="H1424" s="159"/>
      <c r="I1424" s="376"/>
    </row>
    <row r="1425" spans="2:9">
      <c r="B1425" s="415" t="str">
        <f>'Perpipaan dan proteksi kebakar '!C863</f>
        <v>5.6.2.6</v>
      </c>
      <c r="C1425" s="369" t="s">
        <v>3755</v>
      </c>
      <c r="D1425" s="72" t="s">
        <v>136</v>
      </c>
      <c r="E1425" s="367">
        <f>VLOOKUP(C1425,'Perpipaan dan proteksi kebakar '!$D$3:$I$1017,6,FALSE)</f>
        <v>2982300</v>
      </c>
      <c r="F1425" s="146"/>
      <c r="H1425" s="159"/>
      <c r="I1425" s="376"/>
    </row>
    <row r="1426" spans="2:9">
      <c r="B1426" s="417" t="str">
        <f>'Perpipaan dan proteksi kebakar '!C880</f>
        <v xml:space="preserve">5.6.3 </v>
      </c>
      <c r="C1426" s="382" t="str">
        <f>'Perpipaan dan proteksi kebakar '!D880</f>
        <v xml:space="preserve">APAR </v>
      </c>
      <c r="D1426" s="380"/>
      <c r="E1426" s="380"/>
      <c r="F1426" s="386"/>
      <c r="H1426" s="159"/>
      <c r="I1426" s="376"/>
    </row>
    <row r="1427" spans="2:9">
      <c r="B1427" s="415" t="str">
        <f>'Perpipaan dan proteksi kebakar '!C881</f>
        <v>5.6.3.1</v>
      </c>
      <c r="C1427" s="369" t="s">
        <v>3760</v>
      </c>
      <c r="D1427" s="72" t="s">
        <v>136</v>
      </c>
      <c r="E1427" s="367">
        <f>VLOOKUP(C1427,'Perpipaan dan proteksi kebakar '!$D$3:$I$1017,6,FALSE)</f>
        <v>250600</v>
      </c>
      <c r="F1427" s="146"/>
      <c r="H1427" s="159"/>
      <c r="I1427" s="376"/>
    </row>
    <row r="1428" spans="2:9">
      <c r="B1428" s="415" t="str">
        <f>'Perpipaan dan proteksi kebakar '!C898</f>
        <v>5.6.3.2</v>
      </c>
      <c r="C1428" s="369" t="s">
        <v>3762</v>
      </c>
      <c r="D1428" s="72" t="s">
        <v>136</v>
      </c>
      <c r="E1428" s="367">
        <f>VLOOKUP(C1428,'Perpipaan dan proteksi kebakar '!$D$3:$I$1017,6,FALSE)</f>
        <v>318800</v>
      </c>
      <c r="F1428" s="146"/>
      <c r="H1428" s="159"/>
      <c r="I1428" s="376"/>
    </row>
    <row r="1429" spans="2:9">
      <c r="B1429" s="415" t="str">
        <f>'Perpipaan dan proteksi kebakar '!C915</f>
        <v>5.6.3.3</v>
      </c>
      <c r="C1429" s="369" t="s">
        <v>3766</v>
      </c>
      <c r="D1429" s="72" t="s">
        <v>136</v>
      </c>
      <c r="E1429" s="367">
        <f>VLOOKUP(C1429,'Perpipaan dan proteksi kebakar '!$D$3:$I$1017,6,FALSE)</f>
        <v>2342000</v>
      </c>
      <c r="F1429" s="146"/>
      <c r="H1429" s="159"/>
      <c r="I1429" s="376"/>
    </row>
    <row r="1430" spans="2:9">
      <c r="B1430" s="417" t="str">
        <f>'Perpipaan dan proteksi kebakar '!C932</f>
        <v xml:space="preserve">5.6.4 </v>
      </c>
      <c r="C1430" s="382" t="str">
        <f>'Perpipaan dan proteksi kebakar '!D932</f>
        <v xml:space="preserve">Pompa Kebakaran </v>
      </c>
      <c r="D1430" s="380"/>
      <c r="E1430" s="380"/>
      <c r="F1430" s="386"/>
      <c r="H1430" s="159"/>
      <c r="I1430" s="376"/>
    </row>
    <row r="1431" spans="2:9">
      <c r="B1431" s="415" t="str">
        <f>'Perpipaan dan proteksi kebakar '!C933</f>
        <v>5.6.4.1</v>
      </c>
      <c r="C1431" s="369" t="s">
        <v>3771</v>
      </c>
      <c r="D1431" s="72" t="s">
        <v>136</v>
      </c>
      <c r="E1431" s="367">
        <f>VLOOKUP(C1431,'Perpipaan dan proteksi kebakar '!$D$3:$I$1017,6,FALSE)</f>
        <v>11213800</v>
      </c>
      <c r="F1431" s="146"/>
      <c r="H1431" s="159"/>
      <c r="I1431" s="376"/>
    </row>
    <row r="1432" spans="2:9">
      <c r="B1432" s="415" t="str">
        <f>'Perpipaan dan proteksi kebakar '!C951</f>
        <v>5.6.4.2</v>
      </c>
      <c r="C1432" s="369" t="s">
        <v>3774</v>
      </c>
      <c r="D1432" s="72" t="s">
        <v>136</v>
      </c>
      <c r="E1432" s="367">
        <f>VLOOKUP(C1432,'Perpipaan dan proteksi kebakar '!$D$3:$I$1017,6,FALSE)</f>
        <v>21152100</v>
      </c>
      <c r="F1432" s="146"/>
      <c r="H1432" s="159"/>
      <c r="I1432" s="376"/>
    </row>
    <row r="1433" spans="2:9">
      <c r="B1433" s="415" t="str">
        <f>'Perpipaan dan proteksi kebakar '!C968</f>
        <v>5.6.4.3</v>
      </c>
      <c r="C1433" s="369" t="s">
        <v>6030</v>
      </c>
      <c r="D1433" s="72" t="s">
        <v>136</v>
      </c>
      <c r="E1433" s="367">
        <f>VLOOKUP(C1433,'Perpipaan dan proteksi kebakar '!$D$3:$I$1017,6,FALSE)</f>
        <v>26683200</v>
      </c>
      <c r="F1433" s="146"/>
      <c r="H1433" s="159"/>
      <c r="I1433" s="376"/>
    </row>
    <row r="1434" spans="2:9">
      <c r="B1434" s="415" t="str">
        <f>'Perpipaan dan proteksi kebakar '!C985</f>
        <v>5.6.4.4</v>
      </c>
      <c r="C1434" s="369" t="s">
        <v>3779</v>
      </c>
      <c r="D1434" s="72" t="s">
        <v>136</v>
      </c>
      <c r="E1434" s="367">
        <f>VLOOKUP(C1434,'Perpipaan dan proteksi kebakar '!$D$3:$I$1017,6,FALSE)</f>
        <v>26840800</v>
      </c>
      <c r="F1434" s="146"/>
      <c r="H1434" s="159"/>
      <c r="I1434" s="376"/>
    </row>
    <row r="1435" spans="2:9">
      <c r="B1435" s="415" t="str">
        <f>'Perpipaan dan proteksi kebakar '!C1002</f>
        <v>5.6.4.5</v>
      </c>
      <c r="C1435" s="369" t="s">
        <v>3782</v>
      </c>
      <c r="D1435" s="72" t="s">
        <v>136</v>
      </c>
      <c r="E1435" s="367">
        <f>VLOOKUP(C1435,'Perpipaan dan proteksi kebakar '!$D$3:$I$1017,6,FALSE)</f>
        <v>27937100</v>
      </c>
      <c r="F1435" s="146"/>
      <c r="H1435" s="159"/>
      <c r="I1435" s="376"/>
    </row>
    <row r="1436" spans="2:9">
      <c r="B1436" s="417">
        <f>'Sistem Air Minum'!C2</f>
        <v>6</v>
      </c>
      <c r="C1436" s="382" t="str">
        <f>'Sistem Air Minum'!D2</f>
        <v xml:space="preserve">PEKERJAAN PLAMBING </v>
      </c>
      <c r="D1436" s="380"/>
      <c r="E1436" s="380"/>
      <c r="F1436" s="386"/>
      <c r="H1436" s="159"/>
      <c r="I1436" s="376"/>
    </row>
    <row r="1437" spans="2:9">
      <c r="B1437" s="651" t="str">
        <f>'Sistem Air Minum'!C3</f>
        <v xml:space="preserve">6.1 </v>
      </c>
      <c r="C1437" s="652" t="str">
        <f>'Sistem Air Minum'!D3</f>
        <v>PEKERJAAN SISTEM AIR MINUM</v>
      </c>
      <c r="D1437" s="380"/>
      <c r="E1437" s="380"/>
      <c r="F1437" s="386"/>
      <c r="H1437" s="159"/>
      <c r="I1437" s="376"/>
    </row>
    <row r="1438" spans="2:9">
      <c r="B1438" s="415" t="str">
        <f>'Sistem Air Minum'!C4</f>
        <v xml:space="preserve">6.1.1 </v>
      </c>
      <c r="C1438" s="369" t="str">
        <f>'Sistem Air Minum'!D4</f>
        <v xml:space="preserve">Roof Water Tank </v>
      </c>
      <c r="D1438" s="72" t="s">
        <v>136</v>
      </c>
      <c r="E1438" s="367">
        <f>VLOOKUP(C1438,'Sistem Air Minum'!$D$2:$I$601,6,FALSE)</f>
        <v>7302900</v>
      </c>
      <c r="F1438" s="146"/>
      <c r="H1438" s="159"/>
      <c r="I1438" s="376"/>
    </row>
    <row r="1439" spans="2:9">
      <c r="B1439" s="415" t="str">
        <f>'Sistem Air Minum'!C21</f>
        <v>6.1.1.2</v>
      </c>
      <c r="C1439" s="369" t="str">
        <f>'Sistem Air Minum'!D21</f>
        <v>Pemasangan 1 unit roof tank fiberglass kap. 4 m3</v>
      </c>
      <c r="D1439" s="72" t="s">
        <v>136</v>
      </c>
      <c r="E1439" s="367">
        <f>VLOOKUP(C1439,'Sistem Air Minum'!$D$2:$I$601,6,FALSE)</f>
        <v>14790900</v>
      </c>
      <c r="F1439" s="146"/>
      <c r="H1439" s="159"/>
      <c r="I1439" s="376"/>
    </row>
    <row r="1440" spans="2:9">
      <c r="B1440" s="415" t="str">
        <f>'Sistem Air Minum'!C38</f>
        <v>6.1.1.3</v>
      </c>
      <c r="C1440" s="369" t="str">
        <f>'Sistem Air Minum'!D38</f>
        <v>Pemasangan 1 unit roof tank fiberglass kap. 12 m3</v>
      </c>
      <c r="D1440" s="72" t="s">
        <v>136</v>
      </c>
      <c r="E1440" s="367">
        <f>VLOOKUP(C1440,'Sistem Air Minum'!$D$2:$I$601,6,FALSE)</f>
        <v>44675600</v>
      </c>
      <c r="F1440" s="146"/>
      <c r="H1440" s="159"/>
      <c r="I1440" s="376"/>
    </row>
    <row r="1441" spans="2:9">
      <c r="B1441" s="415" t="str">
        <f>'Sistem Air Minum'!C55</f>
        <v>6.1.1.4</v>
      </c>
      <c r="C1441" s="369" t="str">
        <f>'Sistem Air Minum'!D55</f>
        <v>Pemasangan 1 unit roof tank stainless kap. 2 m3</v>
      </c>
      <c r="D1441" s="72" t="s">
        <v>136</v>
      </c>
      <c r="E1441" s="367">
        <f>VLOOKUP(C1441,'Sistem Air Minum'!$D$2:$I$601,6,FALSE)</f>
        <v>8270900</v>
      </c>
      <c r="F1441" s="146"/>
      <c r="H1441" s="159"/>
      <c r="I1441" s="376"/>
    </row>
    <row r="1442" spans="2:9">
      <c r="B1442" s="415" t="str">
        <f>'Sistem Air Minum'!C72</f>
        <v>6.1.1.5</v>
      </c>
      <c r="C1442" s="369" t="str">
        <f>'Sistem Air Minum'!D72</f>
        <v>Pemasangan 1 unit roof tank stainless kap. 4 m3</v>
      </c>
      <c r="D1442" s="72" t="s">
        <v>136</v>
      </c>
      <c r="E1442" s="367">
        <f>VLOOKUP(C1442,'Sistem Air Minum'!$D$2:$I$601,6,FALSE)</f>
        <v>19245900</v>
      </c>
      <c r="F1442" s="146"/>
      <c r="H1442" s="159"/>
      <c r="I1442" s="376"/>
    </row>
    <row r="1443" spans="2:9">
      <c r="B1443" s="415" t="str">
        <f>'Sistem Air Minum'!C89</f>
        <v>6.1.1.6</v>
      </c>
      <c r="C1443" s="369" t="str">
        <f>'Sistem Air Minum'!D89</f>
        <v>Pemasangan 1 unit roof tank stainless kap. 12 m3</v>
      </c>
      <c r="D1443" s="72" t="s">
        <v>136</v>
      </c>
      <c r="E1443" s="367">
        <f>VLOOKUP(C1443,'Sistem Air Minum'!$D$2:$I$601,6,FALSE)</f>
        <v>61043600</v>
      </c>
      <c r="F1443" s="146"/>
      <c r="H1443" s="159"/>
      <c r="I1443" s="376"/>
    </row>
    <row r="1444" spans="2:9">
      <c r="B1444" s="415" t="str">
        <f>'Sistem Air Minum'!C106</f>
        <v>6.1.1.7</v>
      </c>
      <c r="C1444" s="369" t="str">
        <f>'Sistem Air Minum'!D106</f>
        <v>Pemasangan 1 unit tangki toren kap. 0,7 m3</v>
      </c>
      <c r="D1444" s="72" t="s">
        <v>136</v>
      </c>
      <c r="E1444" s="367">
        <f>VLOOKUP(C1444,'Sistem Air Minum'!$D$2:$I$601,6,FALSE)</f>
        <v>1288000</v>
      </c>
      <c r="F1444" s="146"/>
      <c r="H1444" s="159"/>
      <c r="I1444" s="376"/>
    </row>
    <row r="1445" spans="2:9">
      <c r="B1445" s="415" t="str">
        <f>'Sistem Air Minum'!C123</f>
        <v>6.1.1.8</v>
      </c>
      <c r="C1445" s="369" t="str">
        <f>'Sistem Air Minum'!D123</f>
        <v>Pemasangan 1 unit tangki toren kap. 1,5 m3</v>
      </c>
      <c r="D1445" s="72" t="s">
        <v>136</v>
      </c>
      <c r="E1445" s="367">
        <f>VLOOKUP(C1445,'Sistem Air Minum'!$D$2:$I$601,6,FALSE)</f>
        <v>2138400</v>
      </c>
      <c r="F1445" s="146"/>
      <c r="H1445" s="159"/>
      <c r="I1445" s="376"/>
    </row>
    <row r="1446" spans="2:9">
      <c r="B1446" s="415" t="str">
        <f>'Sistem Air Minum'!C140</f>
        <v>6.1.1.9</v>
      </c>
      <c r="C1446" s="369" t="str">
        <f>'Sistem Air Minum'!D140</f>
        <v>Pemasangan 1 unit tangki toren kap. 2,5 m3</v>
      </c>
      <c r="D1446" s="72" t="s">
        <v>136</v>
      </c>
      <c r="E1446" s="367">
        <f>VLOOKUP(C1446,'Sistem Air Minum'!$D$2:$I$601,6,FALSE)</f>
        <v>4101900</v>
      </c>
      <c r="F1446" s="146"/>
      <c r="H1446" s="159"/>
      <c r="I1446" s="376"/>
    </row>
    <row r="1447" spans="2:9">
      <c r="B1447" s="415" t="str">
        <f>'Sistem Air Minum'!C157</f>
        <v>6.1.1.10</v>
      </c>
      <c r="C1447" s="369" t="str">
        <f>'Sistem Air Minum'!D157</f>
        <v>Pemasangan 1 unit tangki toren kap. 3 m3</v>
      </c>
      <c r="D1447" s="72" t="s">
        <v>136</v>
      </c>
      <c r="E1447" s="367">
        <f>VLOOKUP(C1447,'Sistem Air Minum'!$D$2:$I$601,6,FALSE)</f>
        <v>5583900</v>
      </c>
      <c r="F1447" s="146"/>
      <c r="H1447" s="159"/>
      <c r="I1447" s="376"/>
    </row>
    <row r="1448" spans="2:9">
      <c r="B1448" s="415" t="str">
        <f>'Sistem Air Minum'!C174</f>
        <v>6.1.1.11</v>
      </c>
      <c r="C1448" s="369" t="str">
        <f>'Sistem Air Minum'!D174</f>
        <v>Pemasangan 1 unit tangki toren kap. 4 m3</v>
      </c>
      <c r="D1448" s="72" t="s">
        <v>136</v>
      </c>
      <c r="E1448" s="367">
        <f>VLOOKUP(C1448,'Sistem Air Minum'!$D$2:$I$601,6,FALSE)</f>
        <v>6381400</v>
      </c>
      <c r="F1448" s="146"/>
      <c r="H1448" s="159"/>
      <c r="I1448" s="376"/>
    </row>
    <row r="1449" spans="2:9">
      <c r="B1449" s="415" t="str">
        <f>'Sistem Air Minum'!C191</f>
        <v>6.1.1.12</v>
      </c>
      <c r="C1449" s="369" t="str">
        <f>'Sistem Air Minum'!D191</f>
        <v>Pemasangan 1 unit tangki toren kap. 5 m3</v>
      </c>
      <c r="D1449" s="72" t="s">
        <v>136</v>
      </c>
      <c r="E1449" s="367">
        <f>VLOOKUP(C1449,'Sistem Air Minum'!$D$2:$I$601,6,FALSE)</f>
        <v>7936800</v>
      </c>
      <c r="F1449" s="146"/>
      <c r="H1449" s="159"/>
      <c r="I1449" s="376"/>
    </row>
    <row r="1450" spans="2:9">
      <c r="B1450" s="415" t="str">
        <f>'Sistem Air Minum'!C208</f>
        <v>6.1.1.13</v>
      </c>
      <c r="C1450" s="369" t="str">
        <f>'Sistem Air Minum'!D208</f>
        <v>Pemasangan 1 unit tangki toren kap. 5,5 m3</v>
      </c>
      <c r="D1450" s="72" t="s">
        <v>136</v>
      </c>
      <c r="E1450" s="367">
        <f>VLOOKUP(C1450,'Sistem Air Minum'!$D$2:$I$601,6,FALSE)</f>
        <v>8159000</v>
      </c>
      <c r="F1450" s="146"/>
      <c r="H1450" s="159"/>
      <c r="I1450" s="376"/>
    </row>
    <row r="1451" spans="2:9">
      <c r="B1451" s="415" t="str">
        <f>'Sistem Air Minum'!C225</f>
        <v>6.1.1.14</v>
      </c>
      <c r="C1451" s="369" t="str">
        <f>'Sistem Air Minum'!D225</f>
        <v>Pemasangan 1 unit tangki toren kap. 6 m3</v>
      </c>
      <c r="D1451" s="72" t="s">
        <v>136</v>
      </c>
      <c r="E1451" s="367">
        <f>VLOOKUP(C1451,'Sistem Air Minum'!$D$2:$I$601,6,FALSE)</f>
        <v>9040800</v>
      </c>
      <c r="F1451" s="146"/>
      <c r="H1451" s="159"/>
      <c r="I1451" s="376"/>
    </row>
    <row r="1452" spans="2:9">
      <c r="B1452" s="415" t="str">
        <f>'Sistem Air Minum'!C242</f>
        <v>6.1.1.15</v>
      </c>
      <c r="C1452" s="369" t="str">
        <f>'Sistem Air Minum'!D242</f>
        <v>Pemasangan 1 buah Tangki Panel FRP Kap.12 m3</v>
      </c>
      <c r="D1452" s="72" t="s">
        <v>44</v>
      </c>
      <c r="E1452" s="367">
        <f>VLOOKUP(C1452,'Sistem Air Minum'!$D$2:$I$601,6,FALSE)</f>
        <v>323600</v>
      </c>
      <c r="F1452" s="146"/>
      <c r="H1452" s="159"/>
      <c r="I1452" s="376"/>
    </row>
    <row r="1453" spans="2:9" ht="15" customHeight="1">
      <c r="B1453" s="415" t="str">
        <f>'Sistem Air Minum'!C259</f>
        <v>6.1.1.16</v>
      </c>
      <c r="C1453" s="369" t="str">
        <f>'Sistem Air Minum'!D259</f>
        <v>Pemasangan 1 buah Tangki Toren Kap. 0,5 m3</v>
      </c>
      <c r="D1453" s="72" t="s">
        <v>44</v>
      </c>
      <c r="E1453" s="367">
        <f>VLOOKUP(C1453,'Sistem Air Minum'!$D$2:$I$601,6,FALSE)</f>
        <v>783100</v>
      </c>
      <c r="F1453" s="146"/>
      <c r="H1453" s="159"/>
      <c r="I1453" s="376"/>
    </row>
    <row r="1454" spans="2:9" s="53" customFormat="1">
      <c r="B1454" s="622" t="str">
        <f>'Sistem Air Minum'!C276</f>
        <v>6.1.2</v>
      </c>
      <c r="C1454" s="623" t="str">
        <f>'Sistem Air Minum'!D276</f>
        <v xml:space="preserve">Pompa Transfer dan Booster </v>
      </c>
      <c r="D1454" s="634"/>
      <c r="E1454" s="367">
        <f>VLOOKUP(C1454,'Sistem Air Minum'!$D$2:$I$601,6,FALSE)</f>
        <v>0</v>
      </c>
      <c r="F1454" s="385"/>
      <c r="H1454" s="640"/>
      <c r="I1454" s="641"/>
    </row>
    <row r="1455" spans="2:9">
      <c r="B1455" s="415" t="str">
        <f>'Sistem Air Minum'!C277</f>
        <v>6.1.2.1</v>
      </c>
      <c r="C1455" s="369" t="str">
        <f>'Sistem Air Minum'!D277</f>
        <v>Pemasangan 1 unit pompa transfer 150 lpm; centrifugal end suction</v>
      </c>
      <c r="D1455" s="72" t="s">
        <v>136</v>
      </c>
      <c r="E1455" s="367">
        <f>VLOOKUP(C1455,'Sistem Air Minum'!$D$2:$I$601,6,FALSE)</f>
        <v>1433400</v>
      </c>
      <c r="F1455" s="146"/>
      <c r="H1455" s="159"/>
      <c r="I1455" s="376"/>
    </row>
    <row r="1456" spans="2:9">
      <c r="B1456" s="415" t="str">
        <f>'Sistem Air Minum'!C294</f>
        <v>6.1.2.2</v>
      </c>
      <c r="C1456" s="369" t="str">
        <f>'Sistem Air Minum'!D294</f>
        <v>Pemasangan 1 unit pompa booster 450 lpm; centrifugal end suction</v>
      </c>
      <c r="D1456" s="72" t="s">
        <v>136</v>
      </c>
      <c r="E1456" s="367">
        <f>VLOOKUP(C1456,'Sistem Air Minum'!$D$2:$I$601,6,FALSE)</f>
        <v>3523600</v>
      </c>
      <c r="F1456" s="146"/>
      <c r="H1456" s="159"/>
      <c r="I1456" s="376"/>
    </row>
    <row r="1457" spans="2:9">
      <c r="B1457" s="415" t="str">
        <f>'Sistem Air Minum'!C311</f>
        <v>6.1.2.3</v>
      </c>
      <c r="C1457" s="369" t="str">
        <f>'Sistem Air Minum'!D311</f>
        <v>Pemasangan 1 unit pompa booster 150 lpm; vertical in line-packaged</v>
      </c>
      <c r="D1457" s="72" t="s">
        <v>136</v>
      </c>
      <c r="E1457" s="367">
        <f>VLOOKUP(C1457,'Sistem Air Minum'!$D$2:$I$601,6,FALSE)</f>
        <v>1527900</v>
      </c>
      <c r="F1457" s="146"/>
      <c r="H1457" s="159"/>
      <c r="I1457" s="376"/>
    </row>
    <row r="1458" spans="2:9">
      <c r="B1458" s="415" t="str">
        <f>'Sistem Air Minum'!C328</f>
        <v>6.1.2.4</v>
      </c>
      <c r="C1458" s="369" t="str">
        <f>'Sistem Air Minum'!D328</f>
        <v>Pemasangan 1 unit pompa jet 27 lpm</v>
      </c>
      <c r="D1458" s="72" t="s">
        <v>136</v>
      </c>
      <c r="E1458" s="367">
        <f>VLOOKUP(C1458,'Sistem Air Minum'!$D$2:$I$601,6,FALSE)</f>
        <v>1408900</v>
      </c>
      <c r="F1458" s="146"/>
      <c r="H1458" s="159"/>
      <c r="I1458" s="376"/>
    </row>
    <row r="1459" spans="2:9">
      <c r="B1459" s="415" t="str">
        <f>'Sistem Air Minum'!C345</f>
        <v>6.1.2.5</v>
      </c>
      <c r="C1459" s="369" t="str">
        <f>'Sistem Air Minum'!D345</f>
        <v>Pemasangan 1 unit pompa jet 34 lpm</v>
      </c>
      <c r="D1459" s="72" t="s">
        <v>136</v>
      </c>
      <c r="E1459" s="367">
        <f>VLOOKUP(C1459,'Sistem Air Minum'!$D$2:$I$601,6,FALSE)</f>
        <v>1771900</v>
      </c>
      <c r="F1459" s="146"/>
      <c r="H1459" s="159"/>
      <c r="I1459" s="376"/>
    </row>
    <row r="1460" spans="2:9">
      <c r="B1460" s="415" t="str">
        <f>'Sistem Air Minum'!C362</f>
        <v>6.1.2.6</v>
      </c>
      <c r="C1460" s="369" t="str">
        <f>'Sistem Air Minum'!D362</f>
        <v>Pemasangan 1 unit pompa jet 100 lpm</v>
      </c>
      <c r="D1460" s="72" t="s">
        <v>136</v>
      </c>
      <c r="E1460" s="367">
        <f>VLOOKUP(C1460,'Sistem Air Minum'!$D$2:$I$601,6,FALSE)</f>
        <v>2739900</v>
      </c>
      <c r="F1460" s="146"/>
      <c r="H1460" s="159"/>
      <c r="I1460" s="376"/>
    </row>
    <row r="1461" spans="2:9">
      <c r="B1461" s="415" t="str">
        <f>'Sistem Air Minum'!C379</f>
        <v>6.1.2.7</v>
      </c>
      <c r="C1461" s="369" t="str">
        <f>'Sistem Air Minum'!D379</f>
        <v>Pemasangan 1 unit pompa lift 80 lpm</v>
      </c>
      <c r="D1461" s="72" t="s">
        <v>136</v>
      </c>
      <c r="E1461" s="367">
        <f>VLOOKUP(C1461,'Sistem Air Minum'!$D$2:$I$601,6,FALSE)</f>
        <v>1417100</v>
      </c>
      <c r="F1461" s="146"/>
      <c r="H1461" s="159"/>
      <c r="I1461" s="376"/>
    </row>
    <row r="1462" spans="2:9">
      <c r="B1462" s="415" t="str">
        <f>'Sistem Air Minum'!C396</f>
        <v>6.1.2.8</v>
      </c>
      <c r="C1462" s="369" t="str">
        <f>'Sistem Air Minum'!D396</f>
        <v>Pemasangan 1 unit pompa lift 250 lpm</v>
      </c>
      <c r="D1462" s="72" t="s">
        <v>136</v>
      </c>
      <c r="E1462" s="367">
        <f>VLOOKUP(C1462,'Sistem Air Minum'!$D$2:$I$601,6,FALSE)</f>
        <v>4348500</v>
      </c>
      <c r="F1462" s="146"/>
      <c r="H1462" s="159"/>
      <c r="I1462" s="376"/>
    </row>
    <row r="1463" spans="2:9">
      <c r="B1463" s="415" t="str">
        <f>'Sistem Air Minum'!C413</f>
        <v>6.1.2.9</v>
      </c>
      <c r="C1463" s="369" t="str">
        <f>'Sistem Air Minum'!D413</f>
        <v>Pemasangan 1 unit Pompa Jet 30 lpm</v>
      </c>
      <c r="D1463" s="72" t="s">
        <v>136</v>
      </c>
      <c r="E1463" s="367">
        <f>VLOOKUP(C1463,'Sistem Air Minum'!$D$2:$I$601,6,FALSE)</f>
        <v>1203200</v>
      </c>
      <c r="F1463" s="146"/>
      <c r="H1463" s="159"/>
      <c r="I1463" s="376"/>
    </row>
    <row r="1464" spans="2:9" s="53" customFormat="1">
      <c r="B1464" s="622" t="str">
        <f>'Sistem Air Minum'!C430</f>
        <v>6.3.1</v>
      </c>
      <c r="C1464" s="623" t="str">
        <f>'Sistem Air Minum'!D430</f>
        <v xml:space="preserve"> Filter </v>
      </c>
      <c r="D1464" s="634"/>
      <c r="E1464" s="367">
        <f>VLOOKUP(C1464,'Sistem Air Minum'!$D$2:$I$601,6,FALSE)</f>
        <v>0</v>
      </c>
      <c r="F1464" s="385"/>
      <c r="H1464" s="640"/>
      <c r="I1464" s="641"/>
    </row>
    <row r="1465" spans="2:9">
      <c r="B1465" s="415" t="str">
        <f>'Sistem Air Minum'!C431</f>
        <v>6.1.3.1</v>
      </c>
      <c r="C1465" s="369" t="str">
        <f>'Sistem Air Minum'!D431</f>
        <v xml:space="preserve">Pemasangan 1 unit sand filter kap. 0,1 m3 / hari </v>
      </c>
      <c r="D1465" s="72" t="s">
        <v>136</v>
      </c>
      <c r="E1465" s="367">
        <f>VLOOKUP(C1465,'Sistem Air Minum'!$D$2:$I$601,6,FALSE)</f>
        <v>3281800</v>
      </c>
      <c r="F1465" s="146"/>
      <c r="H1465" s="159"/>
      <c r="I1465" s="376"/>
    </row>
    <row r="1466" spans="2:9">
      <c r="B1466" s="415" t="str">
        <f>'Sistem Air Minum'!C448</f>
        <v>6.1.3.2</v>
      </c>
      <c r="C1466" s="369" t="str">
        <f>'Sistem Air Minum'!D448</f>
        <v xml:space="preserve">Pemasangan 1 unit sand filter kap. 14 m3 / hari </v>
      </c>
      <c r="D1466" s="72" t="s">
        <v>136</v>
      </c>
      <c r="E1466" s="367">
        <f>VLOOKUP(C1466,'Sistem Air Minum'!$D$2:$I$601,6,FALSE)</f>
        <v>7903800</v>
      </c>
      <c r="F1466" s="146"/>
      <c r="H1466" s="159"/>
      <c r="I1466" s="376"/>
    </row>
    <row r="1467" spans="2:9">
      <c r="B1467" s="415" t="str">
        <f>'Sistem Air Minum'!C465</f>
        <v>6.1.3.3</v>
      </c>
      <c r="C1467" s="369" t="str">
        <f>'Sistem Air Minum'!D465</f>
        <v xml:space="preserve">Pemasangan 1 unit carbon filter kap. 0,1 m3 / hari </v>
      </c>
      <c r="D1467" s="72" t="s">
        <v>136</v>
      </c>
      <c r="E1467" s="367">
        <f>VLOOKUP(C1467,'Sistem Air Minum'!$D$2:$I$601,6,FALSE)</f>
        <v>1195900</v>
      </c>
      <c r="F1467" s="146"/>
      <c r="H1467" s="159"/>
      <c r="I1467" s="376"/>
    </row>
    <row r="1468" spans="2:9">
      <c r="B1468" s="415" t="str">
        <f>'Sistem Air Minum'!C482</f>
        <v>6.1.3.4</v>
      </c>
      <c r="C1468" s="369" t="str">
        <f>'Sistem Air Minum'!D482</f>
        <v xml:space="preserve">Pemasangan 1 unit carbon filter kap. 0,6 m3 / hari </v>
      </c>
      <c r="D1468" s="72" t="s">
        <v>136</v>
      </c>
      <c r="E1468" s="367">
        <f>VLOOKUP(C1468,'Sistem Air Minum'!$D$2:$I$601,6,FALSE)</f>
        <v>5742300</v>
      </c>
      <c r="F1468" s="146"/>
      <c r="H1468" s="159"/>
      <c r="I1468" s="376"/>
    </row>
    <row r="1469" spans="2:9">
      <c r="B1469" s="415" t="str">
        <f>'Sistem Air Minum'!C499</f>
        <v>6.1.3.5</v>
      </c>
      <c r="C1469" s="369" t="str">
        <f>'Sistem Air Minum'!D499</f>
        <v xml:space="preserve">Pemasangan 1 unit silika filter kap. 0,1 m3 / hari </v>
      </c>
      <c r="D1469" s="72" t="s">
        <v>136</v>
      </c>
      <c r="E1469" s="367">
        <f>VLOOKUP(C1469,'Sistem Air Minum'!$D$2:$I$601,6,FALSE)</f>
        <v>1026800</v>
      </c>
      <c r="F1469" s="146"/>
      <c r="H1469" s="159"/>
      <c r="I1469" s="376"/>
    </row>
    <row r="1470" spans="2:9" s="53" customFormat="1">
      <c r="B1470" s="622" t="str">
        <f>'Sistem Air Minum'!C516</f>
        <v>6.1.4</v>
      </c>
      <c r="C1470" s="623" t="str">
        <f>'Sistem Air Minum'!D516</f>
        <v>Ground Water Tank (Fiber)</v>
      </c>
      <c r="D1470" s="634"/>
      <c r="E1470" s="367">
        <f>VLOOKUP(C1470,'Sistem Air Minum'!$D$2:$I$601,6,FALSE)</f>
        <v>0</v>
      </c>
      <c r="F1470" s="385"/>
      <c r="H1470" s="640"/>
      <c r="I1470" s="641"/>
    </row>
    <row r="1471" spans="2:9">
      <c r="B1471" s="415" t="str">
        <f>'Sistem Air Minum'!C517</f>
        <v>6.1.4.1</v>
      </c>
      <c r="C1471" s="369" t="str">
        <f>'Sistem Air Minum'!D517</f>
        <v>Pemasangan 1 set priming tank 500 liter</v>
      </c>
      <c r="D1471" s="72" t="s">
        <v>631</v>
      </c>
      <c r="E1471" s="367">
        <f>VLOOKUP(C1471,'Sistem Air Minum'!$D$2:$I$601,6,FALSE)</f>
        <v>1727800</v>
      </c>
      <c r="F1471" s="146"/>
      <c r="H1471" s="159"/>
      <c r="I1471" s="376"/>
    </row>
    <row r="1472" spans="2:9">
      <c r="B1472" s="415" t="str">
        <f>'Sistem Air Minum'!C534</f>
        <v>6.1.4.2</v>
      </c>
      <c r="C1472" s="369" t="str">
        <f>'Sistem Air Minum'!D534</f>
        <v>Pemasangan 1 set priming tank 800 liter</v>
      </c>
      <c r="D1472" s="72" t="s">
        <v>631</v>
      </c>
      <c r="E1472" s="367">
        <f>VLOOKUP(C1472,'Sistem Air Minum'!$D$2:$I$601,6,FALSE)</f>
        <v>2624700</v>
      </c>
      <c r="F1472" s="146"/>
      <c r="H1472" s="159"/>
      <c r="I1472" s="376"/>
    </row>
    <row r="1473" spans="2:9">
      <c r="B1473" s="415" t="str">
        <f>'Sistem Air Minum'!C551</f>
        <v>6.1.4.3</v>
      </c>
      <c r="C1473" s="369" t="str">
        <f>'Sistem Air Minum'!D551</f>
        <v>Pemasangan 1 set priming tank 1.000 liter</v>
      </c>
      <c r="D1473" s="72" t="s">
        <v>631</v>
      </c>
      <c r="E1473" s="367">
        <f>VLOOKUP(C1473,'Sistem Air Minum'!$D$2:$I$601,6,FALSE)</f>
        <v>3519400</v>
      </c>
      <c r="F1473" s="146"/>
      <c r="H1473" s="159"/>
      <c r="I1473" s="376"/>
    </row>
    <row r="1474" spans="2:9">
      <c r="B1474" s="415" t="str">
        <f>'Sistem Air Minum'!C568</f>
        <v>6.1.4.4</v>
      </c>
      <c r="C1474" s="369" t="str">
        <f>'Sistem Air Minum'!D568</f>
        <v>Pemasangan 1 set priming tank 2.000 liter</v>
      </c>
      <c r="D1474" s="72" t="s">
        <v>631</v>
      </c>
      <c r="E1474" s="367">
        <f>VLOOKUP(C1474,'Sistem Air Minum'!$D$2:$I$601,6,FALSE)</f>
        <v>4859600</v>
      </c>
      <c r="F1474" s="146"/>
      <c r="H1474" s="159"/>
      <c r="I1474" s="376"/>
    </row>
    <row r="1475" spans="2:9">
      <c r="B1475" s="415" t="str">
        <f>'Sistem Air Minum'!C585</f>
        <v>6.1.4.5</v>
      </c>
      <c r="C1475" s="369" t="str">
        <f>'Sistem Air Minum'!D585</f>
        <v>Pemasangan 1 set pressure tank 1.000 liter</v>
      </c>
      <c r="D1475" s="72" t="s">
        <v>631</v>
      </c>
      <c r="E1475" s="367">
        <f>VLOOKUP(C1475,'Sistem Air Minum'!$D$2:$I$601,6,FALSE)</f>
        <v>19473500</v>
      </c>
      <c r="F1475" s="146"/>
      <c r="H1475" s="159"/>
      <c r="I1475" s="376"/>
    </row>
    <row r="1476" spans="2:9">
      <c r="B1476" s="417" t="str">
        <f>'Sistem Air Limbah'!C3</f>
        <v>6.2</v>
      </c>
      <c r="C1476" s="652" t="str">
        <f>'Sistem Air Limbah'!D3</f>
        <v xml:space="preserve">SISTEM AIR LIMBAH </v>
      </c>
      <c r="D1476" s="380"/>
      <c r="E1476" s="380"/>
      <c r="F1476" s="386"/>
      <c r="H1476" s="159"/>
      <c r="I1476" s="376"/>
    </row>
    <row r="1477" spans="2:9">
      <c r="B1477" s="651" t="str">
        <f>'Sistem Air Limbah'!C4</f>
        <v>6.2.1</v>
      </c>
      <c r="C1477" s="652" t="str">
        <f>'Sistem Air Limbah'!D4</f>
        <v xml:space="preserve">Sewage Treatment Plan (STP) /Biofilter </v>
      </c>
      <c r="D1477" s="380"/>
      <c r="E1477" s="380"/>
      <c r="F1477" s="386"/>
      <c r="H1477" s="159"/>
      <c r="I1477" s="376"/>
    </row>
    <row r="1478" spans="2:9">
      <c r="B1478" s="415" t="str">
        <f>'Sistem Air Limbah'!C5</f>
        <v>6.2.1.1</v>
      </c>
      <c r="C1478" s="369" t="str">
        <f>'Sistem Air Limbah'!D5</f>
        <v>Pemasangan 1 set Sewage Treatment Plant (STP) fiberglass kap. 2 m3</v>
      </c>
      <c r="D1478" s="72" t="s">
        <v>631</v>
      </c>
      <c r="E1478" s="367">
        <f>VLOOKUP(C1478,'Sistem Air Limbah'!D3:I2246,6,FALSE)</f>
        <v>32730300</v>
      </c>
      <c r="F1478" s="146"/>
      <c r="H1478" s="159"/>
      <c r="I1478" s="376"/>
    </row>
    <row r="1479" spans="2:9">
      <c r="B1479" s="415" t="str">
        <f>'Sistem Air Limbah'!C23</f>
        <v>6.2.1.2</v>
      </c>
      <c r="C1479" s="369" t="str">
        <f>'Sistem Air Limbah'!D23</f>
        <v>Pemasangan 1 set Sewage Treatment Plant (STP) fiberglass kap. 5 m3</v>
      </c>
      <c r="D1479" s="72" t="s">
        <v>631</v>
      </c>
      <c r="E1479" s="367">
        <f>VLOOKUP(C1479,'Sistem Air Limbah'!D4:I2247,6,FALSE)</f>
        <v>55836300</v>
      </c>
      <c r="F1479" s="146"/>
      <c r="H1479" s="159"/>
      <c r="I1479" s="376"/>
    </row>
    <row r="1480" spans="2:9">
      <c r="B1480" s="415" t="str">
        <f>'Sistem Air Limbah'!C40</f>
        <v>6.2.1.3</v>
      </c>
      <c r="C1480" s="369" t="str">
        <f>'Sistem Air Limbah'!D40</f>
        <v>Pemasangan 1 set Sewage Treatment Plant (STP) fiberglass kap. 10 m3</v>
      </c>
      <c r="D1480" s="72" t="s">
        <v>631</v>
      </c>
      <c r="E1480" s="367">
        <f>VLOOKUP(C1480,'Sistem Air Limbah'!D5:I2248,6,FALSE)</f>
        <v>90576800</v>
      </c>
      <c r="F1480" s="146"/>
      <c r="H1480" s="159"/>
      <c r="I1480" s="376"/>
    </row>
    <row r="1481" spans="2:9">
      <c r="B1481" s="415" t="str">
        <f>'Sistem Air Limbah'!C57</f>
        <v>6.2.1.4</v>
      </c>
      <c r="C1481" s="369" t="str">
        <f>'Sistem Air Limbah'!D57</f>
        <v>Pemasangan 1 set Sewage Treatment Plant (STP) fiberglass kap. 30 m3</v>
      </c>
      <c r="D1481" s="72" t="s">
        <v>631</v>
      </c>
      <c r="E1481" s="367">
        <f>VLOOKUP(C1481,'Sistem Air Limbah'!D6:I2249,6,FALSE)</f>
        <v>173347100</v>
      </c>
      <c r="F1481" s="146"/>
      <c r="H1481" s="159"/>
      <c r="I1481" s="376"/>
    </row>
    <row r="1482" spans="2:9">
      <c r="B1482" s="415" t="str">
        <f>'Sistem Air Limbah'!C74</f>
        <v>6.2.1.5</v>
      </c>
      <c r="C1482" s="369" t="str">
        <f>'Sistem Air Limbah'!D74</f>
        <v>Pemasangan 1 set Sewage Treatment Plant (STP) precast kap. 30 m3</v>
      </c>
      <c r="D1482" s="72" t="s">
        <v>631</v>
      </c>
      <c r="E1482" s="367">
        <f>VLOOKUP(C1482,'Sistem Air Limbah'!D7:I2250,6,FALSE)</f>
        <v>113658000</v>
      </c>
      <c r="F1482" s="146"/>
      <c r="H1482" s="159"/>
      <c r="I1482" s="376"/>
    </row>
    <row r="1483" spans="2:9">
      <c r="B1483" s="415" t="str">
        <f>'Sistem Air Limbah'!C91</f>
        <v>6.2.1.6</v>
      </c>
      <c r="C1483" s="369" t="str">
        <f>'Sistem Air Limbah'!D91</f>
        <v>Pemasangan 1 set Sewage Treatment Plant (STP) Fiberglass kap. 1 m3</v>
      </c>
      <c r="D1483" s="72" t="s">
        <v>631</v>
      </c>
      <c r="E1483" s="367">
        <f>VLOOKUP(C1483,'Sistem Air Limbah'!D8:I2251,6,FALSE)</f>
        <v>165277600</v>
      </c>
      <c r="F1483" s="146"/>
      <c r="H1483" s="159"/>
      <c r="I1483" s="376"/>
    </row>
    <row r="1484" spans="2:9">
      <c r="B1484" s="415" t="str">
        <f>'Sistem Air Limbah'!C109</f>
        <v>6.2.1.7</v>
      </c>
      <c r="C1484" s="369" t="str">
        <f>'Sistem Air Limbah'!D109</f>
        <v>Pemasangan 1 buah Sumur Resapan Air Limbah diameter 80 cm, t=100 cm ( dengan tutup Beton)</v>
      </c>
      <c r="D1484" s="72" t="s">
        <v>44</v>
      </c>
      <c r="E1484" s="367">
        <f>VLOOKUP(C1484,'Sistem Air Limbah'!D9:I2252,6,FALSE)</f>
        <v>1150800</v>
      </c>
      <c r="F1484" s="146"/>
      <c r="H1484" s="159"/>
      <c r="I1484" s="376"/>
    </row>
    <row r="1485" spans="2:9">
      <c r="B1485" s="415" t="str">
        <f>'Sistem Air Limbah'!C134</f>
        <v>6.2.1.8</v>
      </c>
      <c r="C1485" s="369" t="str">
        <f>'Sistem Air Limbah'!D134</f>
        <v>Pemasangan 1 buah Sumur Resapan Air Limbah diameter 80 cm, t=100 cm ( tanpa tutup Beton)</v>
      </c>
      <c r="D1485" s="72" t="s">
        <v>44</v>
      </c>
      <c r="E1485" s="367">
        <f>VLOOKUP(C1485,'Sistem Air Limbah'!D10:I2253,6,FALSE)</f>
        <v>1351500</v>
      </c>
      <c r="F1485" s="146"/>
      <c r="H1485" s="159"/>
      <c r="I1485" s="376"/>
    </row>
    <row r="1486" spans="2:9" s="53" customFormat="1">
      <c r="B1486" s="622" t="str">
        <f>'Sistem Air Limbah'!C156</f>
        <v>6.2.2</v>
      </c>
      <c r="C1486" s="623" t="str">
        <f>'Sistem Air Limbah'!D156</f>
        <v>Bak Pengumpulan  (sump Pit )</v>
      </c>
      <c r="D1486" s="634"/>
      <c r="E1486" s="367">
        <f>VLOOKUP(C1486,'Sistem Air Limbah'!D11:I2254,6,FALSE)</f>
        <v>0</v>
      </c>
      <c r="F1486" s="385"/>
      <c r="H1486" s="640"/>
      <c r="I1486" s="641"/>
    </row>
    <row r="1487" spans="2:9">
      <c r="B1487" s="415" t="str">
        <f>'Sistem Air Limbah'!C157</f>
        <v>6.2.2.1</v>
      </c>
      <c r="C1487" s="369" t="str">
        <f>'Sistem Air Limbah'!D157</f>
        <v xml:space="preserve">Pemasangan 1 unit pompa sump pit air kotor 100 m3/jam, submersible cutter pump </v>
      </c>
      <c r="D1487" s="72" t="s">
        <v>136</v>
      </c>
      <c r="E1487" s="367">
        <f>VLOOKUP(C1487,'Sistem Air Limbah'!D12:I2255,6,FALSE)</f>
        <v>9769100</v>
      </c>
      <c r="F1487" s="146"/>
      <c r="H1487" s="159"/>
      <c r="I1487" s="376"/>
    </row>
    <row r="1488" spans="2:9" s="53" customFormat="1">
      <c r="B1488" s="622" t="str">
        <f>'Sistem Air Limbah'!C174</f>
        <v>6.2.3</v>
      </c>
      <c r="C1488" s="623" t="str">
        <f>'Sistem Air Limbah'!D174</f>
        <v xml:space="preserve">Grase Trap </v>
      </c>
      <c r="D1488" s="634"/>
      <c r="E1488" s="367">
        <f>VLOOKUP(C1488,'Sistem Air Limbah'!D13:I2256,6,FALSE)</f>
        <v>0</v>
      </c>
      <c r="F1488" s="385"/>
      <c r="H1488" s="640"/>
      <c r="I1488" s="641"/>
    </row>
    <row r="1489" spans="2:9">
      <c r="B1489" s="415" t="str">
        <f>'Sistem Air Limbah'!C175</f>
        <v>6.2.3.1</v>
      </c>
      <c r="C1489" s="369" t="str">
        <f>'Sistem Air Limbah'!D175</f>
        <v>Pemasangan 1 unit grease trap portable fiberglass, kap. 30 Liter</v>
      </c>
      <c r="D1489" s="72" t="s">
        <v>136</v>
      </c>
      <c r="E1489" s="367">
        <f>VLOOKUP(C1489,'Sistem Air Limbah'!D14:I2257,6,FALSE)</f>
        <v>1232600</v>
      </c>
      <c r="F1489" s="146"/>
      <c r="H1489" s="159"/>
      <c r="I1489" s="376"/>
    </row>
    <row r="1490" spans="2:9">
      <c r="B1490" s="415" t="str">
        <f>'Sistem Air Limbah'!C192</f>
        <v>6.2.3.2</v>
      </c>
      <c r="C1490" s="369" t="str">
        <f>'Sistem Air Limbah'!D192</f>
        <v>Pemasangan 1 unit grease trap portable stainless, kap. 30 Liter</v>
      </c>
      <c r="D1490" s="72" t="s">
        <v>136</v>
      </c>
      <c r="E1490" s="367">
        <f>VLOOKUP(C1490,'Sistem Air Limbah'!D15:I2258,6,FALSE)</f>
        <v>1796300</v>
      </c>
      <c r="F1490" s="146"/>
      <c r="H1490" s="159"/>
      <c r="I1490" s="376"/>
    </row>
    <row r="1491" spans="2:9">
      <c r="B1491" s="415" t="str">
        <f>'Sistem Air Limbah'!C209</f>
        <v>6.2.3.3</v>
      </c>
      <c r="C1491" s="369" t="str">
        <f>'Sistem Air Limbah'!D209</f>
        <v>Pemasangan 1 unit grease trap central fiberglass, kap. 5 m3</v>
      </c>
      <c r="D1491" s="72" t="s">
        <v>136</v>
      </c>
      <c r="E1491" s="367">
        <f>VLOOKUP(C1491,'Sistem Air Limbah'!D16:I2259,6,FALSE)</f>
        <v>22987000</v>
      </c>
      <c r="F1491" s="146"/>
      <c r="H1491" s="159"/>
      <c r="I1491" s="376"/>
    </row>
    <row r="1492" spans="2:9">
      <c r="B1492" s="651" t="str">
        <f>'Bak Kontrol'!C3</f>
        <v>6.3</v>
      </c>
      <c r="C1492" s="652" t="str">
        <f>'Bak Kontrol'!D3</f>
        <v>PEKERJAAN BAK KONTROL</v>
      </c>
      <c r="D1492" s="380"/>
      <c r="E1492" s="380"/>
      <c r="F1492" s="386"/>
      <c r="H1492" s="159"/>
      <c r="I1492" s="376"/>
    </row>
    <row r="1493" spans="2:9">
      <c r="B1493" s="415" t="str">
        <f>'Bak Kontrol'!C4</f>
        <v>6.3.1</v>
      </c>
      <c r="C1493" s="369" t="str">
        <f>'Bak Kontrol'!D4</f>
        <v>Pemasangan 1 buah bak kontrol pas. bata 30x30 cm tinggi 35 cm dengan tutup beton</v>
      </c>
      <c r="D1493" s="72" t="s">
        <v>44</v>
      </c>
      <c r="E1493" s="367">
        <f>VLOOKUP(C1493,'Bak Kontrol'!$D$3:$I$68,6,FALSE)</f>
        <v>561600</v>
      </c>
      <c r="F1493" s="146"/>
      <c r="H1493" s="159"/>
      <c r="I1493" s="376"/>
    </row>
    <row r="1494" spans="2:9">
      <c r="B1494" s="415" t="str">
        <f>'Bak Kontrol'!C26</f>
        <v>6.3.2</v>
      </c>
      <c r="C1494" s="369" t="str">
        <f>'Bak Kontrol'!D26</f>
        <v>Pemasangan 1 buah bak kontrol pas. bata 45x45 cm tinggi 50 cm dengan tutup beton</v>
      </c>
      <c r="D1494" s="72" t="s">
        <v>44</v>
      </c>
      <c r="E1494" s="367">
        <f>VLOOKUP(C1494,'Bak Kontrol'!$D$3:$I$68,6,FALSE)</f>
        <v>829900</v>
      </c>
      <c r="F1494" s="146"/>
      <c r="H1494" s="159"/>
      <c r="I1494" s="376"/>
    </row>
    <row r="1495" spans="2:9">
      <c r="B1495" s="415" t="str">
        <f>'Bak Kontrol'!C48</f>
        <v>6.3.3</v>
      </c>
      <c r="C1495" s="369" t="str">
        <f>'Bak Kontrol'!D48</f>
        <v>Pemasangan 1 buah bak kontrol pas. bata 60x60 cm tinggi 65 cm dengan tutup beton</v>
      </c>
      <c r="D1495" s="72" t="s">
        <v>44</v>
      </c>
      <c r="E1495" s="367">
        <f>VLOOKUP(C1495,'Bak Kontrol'!$D$3:$I$68,6,FALSE)</f>
        <v>992700</v>
      </c>
      <c r="F1495" s="146"/>
      <c r="H1495" s="159"/>
      <c r="I1495" s="376"/>
    </row>
    <row r="1496" spans="2:9">
      <c r="B1496" s="417" t="str">
        <f>'Perpipaan dalam Gedung '!C2</f>
        <v>6.4</v>
      </c>
      <c r="C1496" s="652" t="str">
        <f>'Perpipaan dalam Gedung '!D2</f>
        <v xml:space="preserve">SISTEM PERPIPAAN DALAM GEDUNG </v>
      </c>
      <c r="D1496" s="380"/>
      <c r="E1496" s="380"/>
      <c r="F1496" s="386"/>
      <c r="H1496" s="159"/>
      <c r="I1496" s="376"/>
    </row>
    <row r="1497" spans="2:9">
      <c r="B1497" s="651" t="str">
        <f>'Perpipaan dalam Gedung '!C3</f>
        <v>6.4.1</v>
      </c>
      <c r="C1497" s="652" t="str">
        <f>'Perpipaan dalam Gedung '!D3</f>
        <v xml:space="preserve">Pipa PVC </v>
      </c>
      <c r="D1497" s="380"/>
      <c r="E1497" s="380"/>
      <c r="F1497" s="386"/>
      <c r="H1497" s="159"/>
      <c r="I1497" s="376"/>
    </row>
    <row r="1498" spans="2:9">
      <c r="B1498" s="415" t="str">
        <f>'Perpipaan dalam Gedung '!C4</f>
        <v>6.4.1.1</v>
      </c>
      <c r="C1498" s="369" t="str">
        <f>'Perpipaan dalam Gedung '!D4</f>
        <v xml:space="preserve">Pemasangan 1 m' pipa PVC AW, dia. 1/2" (15 mm) </v>
      </c>
      <c r="D1498" s="72" t="s">
        <v>114</v>
      </c>
      <c r="E1498" s="367">
        <f>VLOOKUP(C1498,'Perpipaan dalam Gedung '!$D$2:$I$4950,6,FALSE)</f>
        <v>20000</v>
      </c>
      <c r="F1498" s="146"/>
      <c r="H1498" s="159"/>
      <c r="I1498" s="376"/>
    </row>
    <row r="1499" spans="2:9">
      <c r="B1499" s="415" t="str">
        <f>'Perpipaan dalam Gedung '!C22</f>
        <v>6.4.1.2</v>
      </c>
      <c r="C1499" s="369" t="str">
        <f>'Perpipaan dalam Gedung '!D22</f>
        <v xml:space="preserve">Pemasangan 1 m' pipa PVC AW, dia. 3/4" (20 mm) </v>
      </c>
      <c r="D1499" s="72" t="s">
        <v>114</v>
      </c>
      <c r="E1499" s="367">
        <f>VLOOKUP(C1499,'Perpipaan dalam Gedung '!$D$2:$I$4950,6,FALSE)</f>
        <v>23900</v>
      </c>
      <c r="F1499" s="146"/>
      <c r="H1499" s="159"/>
      <c r="I1499" s="376"/>
    </row>
    <row r="1500" spans="2:9">
      <c r="B1500" s="415" t="str">
        <f>'Perpipaan dalam Gedung '!C39</f>
        <v>6.4.1.3</v>
      </c>
      <c r="C1500" s="369" t="str">
        <f>'Perpipaan dalam Gedung '!D39</f>
        <v xml:space="preserve">Pemasangan 1 m' pipa PVC AW, dia. 1" (25 mm) </v>
      </c>
      <c r="D1500" s="72" t="s">
        <v>114</v>
      </c>
      <c r="E1500" s="367">
        <f>VLOOKUP(C1500,'Perpipaan dalam Gedung '!$D$2:$I$4950,6,FALSE)</f>
        <v>31300</v>
      </c>
      <c r="F1500" s="146"/>
      <c r="H1500" s="159"/>
      <c r="I1500" s="376"/>
    </row>
    <row r="1501" spans="2:9">
      <c r="B1501" s="415" t="str">
        <f>'Perpipaan dalam Gedung '!C57</f>
        <v>6.4.1.4</v>
      </c>
      <c r="C1501" s="369" t="str">
        <f>'Perpipaan dalam Gedung '!D57</f>
        <v xml:space="preserve">Pemasangan 1 m' pipa PVC AW, dia. 1-1/4" (32 mm) </v>
      </c>
      <c r="D1501" s="72" t="s">
        <v>114</v>
      </c>
      <c r="E1501" s="367">
        <f>VLOOKUP(C1501,'Perpipaan dalam Gedung '!$D$2:$I$4950,6,FALSE)</f>
        <v>46500</v>
      </c>
      <c r="F1501" s="146"/>
      <c r="H1501" s="159"/>
      <c r="I1501" s="376"/>
    </row>
    <row r="1502" spans="2:9">
      <c r="B1502" s="415" t="str">
        <f>'Perpipaan dalam Gedung '!C76</f>
        <v>6.4.1.5</v>
      </c>
      <c r="C1502" s="369" t="str">
        <f>'Perpipaan dalam Gedung '!D76</f>
        <v xml:space="preserve">Pemasangan 1 m' pipa PVC AW, dia. 1-1/2" (40 mm) </v>
      </c>
      <c r="D1502" s="72" t="s">
        <v>114</v>
      </c>
      <c r="E1502" s="367">
        <f>VLOOKUP(C1502,'Perpipaan dalam Gedung '!$D$2:$I$4950,6,FALSE)</f>
        <v>51900</v>
      </c>
      <c r="F1502" s="146"/>
      <c r="H1502" s="159"/>
      <c r="I1502" s="376"/>
    </row>
    <row r="1503" spans="2:9">
      <c r="B1503" s="415" t="str">
        <f>'Perpipaan dalam Gedung '!C94</f>
        <v>6.4.1.6</v>
      </c>
      <c r="C1503" s="369" t="str">
        <f>'Perpipaan dalam Gedung '!D94</f>
        <v xml:space="preserve">Pemasangan 1 m' pipa PVC AW, dia. 2" (50 mm) </v>
      </c>
      <c r="D1503" s="72" t="s">
        <v>114</v>
      </c>
      <c r="E1503" s="367">
        <f>VLOOKUP(C1503,'Perpipaan dalam Gedung '!$D$2:$I$4950,6,FALSE)</f>
        <v>67500</v>
      </c>
      <c r="F1503" s="146"/>
      <c r="H1503" s="159"/>
      <c r="I1503" s="376"/>
    </row>
    <row r="1504" spans="2:9">
      <c r="B1504" s="415" t="str">
        <f>'Perpipaan dalam Gedung '!C112</f>
        <v>6.4.1.7</v>
      </c>
      <c r="C1504" s="369" t="str">
        <f>'Perpipaan dalam Gedung '!D112</f>
        <v xml:space="preserve">Pemasangan 1 m' pipa PVC AW, dia. 2-1/2" (65 mm) </v>
      </c>
      <c r="D1504" s="72" t="s">
        <v>114</v>
      </c>
      <c r="E1504" s="367">
        <f>VLOOKUP(C1504,'Perpipaan dalam Gedung '!$D$2:$I$4950,6,FALSE)</f>
        <v>86000</v>
      </c>
      <c r="F1504" s="146"/>
      <c r="H1504" s="159"/>
      <c r="I1504" s="376"/>
    </row>
    <row r="1505" spans="2:9">
      <c r="B1505" s="415" t="str">
        <f>'Perpipaan dalam Gedung '!C131</f>
        <v>6.4.1.8</v>
      </c>
      <c r="C1505" s="369" t="str">
        <f>'Perpipaan dalam Gedung '!D131</f>
        <v xml:space="preserve">Pemasangan 1 m' pipa PVC AW, dia. 3" (80 mm) </v>
      </c>
      <c r="D1505" s="72" t="s">
        <v>114</v>
      </c>
      <c r="E1505" s="367">
        <f>VLOOKUP(C1505,'Perpipaan dalam Gedung '!$D$2:$I$4950,6,FALSE)</f>
        <v>121000</v>
      </c>
      <c r="F1505" s="146"/>
      <c r="H1505" s="159"/>
      <c r="I1505" s="376"/>
    </row>
    <row r="1506" spans="2:9">
      <c r="B1506" s="415" t="str">
        <f>'Perpipaan dalam Gedung '!C149</f>
        <v>6.4.1.9</v>
      </c>
      <c r="C1506" s="369" t="str">
        <f>'Perpipaan dalam Gedung '!D149</f>
        <v xml:space="preserve">Pemasangan 1 m' pipa PVC AW, dia. 4" (100 mm) </v>
      </c>
      <c r="D1506" s="72" t="s">
        <v>114</v>
      </c>
      <c r="E1506" s="367">
        <f>VLOOKUP(C1506,'Perpipaan dalam Gedung '!$D$2:$I$4950,6,FALSE)</f>
        <v>167000</v>
      </c>
      <c r="F1506" s="146"/>
      <c r="H1506" s="159"/>
      <c r="I1506" s="376"/>
    </row>
    <row r="1507" spans="2:9">
      <c r="B1507" s="415" t="str">
        <f>'Perpipaan dalam Gedung '!C167</f>
        <v>6.4.1.10</v>
      </c>
      <c r="C1507" s="369" t="str">
        <f>'Perpipaan dalam Gedung '!D167</f>
        <v xml:space="preserve">Pemasangan 1 m' pipa PVC AW, dia. 5"(125 mm) </v>
      </c>
      <c r="D1507" s="72" t="s">
        <v>114</v>
      </c>
      <c r="E1507" s="367">
        <f>VLOOKUP(C1507,'Perpipaan dalam Gedung '!$D$2:$I$4950,6,FALSE)</f>
        <v>223300</v>
      </c>
      <c r="F1507" s="146"/>
      <c r="H1507" s="159"/>
      <c r="I1507" s="376"/>
    </row>
    <row r="1508" spans="2:9">
      <c r="B1508" s="415" t="str">
        <f>'Perpipaan dalam Gedung '!C186</f>
        <v>6.4.1.11</v>
      </c>
      <c r="C1508" s="369" t="str">
        <f>'Perpipaan dalam Gedung '!D186</f>
        <v xml:space="preserve">Pemasangan 1 m' pipa PVC AW, dia. 6"(150 mm) </v>
      </c>
      <c r="D1508" s="72" t="s">
        <v>114</v>
      </c>
      <c r="E1508" s="367">
        <f>VLOOKUP(C1508,'Perpipaan dalam Gedung '!$D$2:$I$4950,6,FALSE)</f>
        <v>248300</v>
      </c>
      <c r="F1508" s="146"/>
      <c r="H1508" s="159"/>
      <c r="I1508" s="376"/>
    </row>
    <row r="1509" spans="2:9">
      <c r="B1509" s="415" t="str">
        <f>'Perpipaan dalam Gedung '!C204</f>
        <v>6.4.1.12</v>
      </c>
      <c r="C1509" s="369" t="str">
        <f>'Perpipaan dalam Gedung '!D204</f>
        <v xml:space="preserve">Pemasangan 1 m' pipa PVC AW, dia. 8"(200 mm) </v>
      </c>
      <c r="D1509" s="72" t="s">
        <v>114</v>
      </c>
      <c r="E1509" s="367">
        <f>VLOOKUP(C1509,'Perpipaan dalam Gedung '!$D$2:$I$4950,6,FALSE)</f>
        <v>314400</v>
      </c>
      <c r="F1509" s="146"/>
      <c r="H1509" s="159"/>
      <c r="I1509" s="376"/>
    </row>
    <row r="1510" spans="2:9">
      <c r="B1510" s="415" t="str">
        <f>'Perpipaan dalam Gedung '!C222</f>
        <v>6.4.1.13</v>
      </c>
      <c r="C1510" s="369" t="str">
        <f>'Perpipaan dalam Gedung '!D222</f>
        <v xml:space="preserve">Pemasangan 1 m' pipa PVC AW, dia. 10"(250 mm) </v>
      </c>
      <c r="D1510" s="72" t="s">
        <v>114</v>
      </c>
      <c r="E1510" s="367">
        <f>VLOOKUP(C1510,'Perpipaan dalam Gedung '!$D$2:$I$4950,6,FALSE)</f>
        <v>367500</v>
      </c>
      <c r="F1510" s="146"/>
      <c r="H1510" s="159"/>
      <c r="I1510" s="376"/>
    </row>
    <row r="1511" spans="2:9">
      <c r="B1511" s="415" t="str">
        <f>'Perpipaan dalam Gedung '!C240</f>
        <v>6.4.1.14</v>
      </c>
      <c r="C1511" s="369" t="str">
        <f>'Perpipaan dalam Gedung '!D240</f>
        <v xml:space="preserve">Pemasangan 1 m' pipa PVC AW, dia. 12"(300 mm) </v>
      </c>
      <c r="D1511" s="72" t="s">
        <v>114</v>
      </c>
      <c r="E1511" s="367">
        <f>VLOOKUP(C1511,'Perpipaan dalam Gedung '!$D$2:$I$4950,6,FALSE)</f>
        <v>436900</v>
      </c>
      <c r="F1511" s="146"/>
      <c r="H1511" s="159"/>
      <c r="I1511" s="376"/>
    </row>
    <row r="1512" spans="2:9">
      <c r="B1512" s="415" t="str">
        <f>'Perpipaan dalam Gedung '!C258</f>
        <v>6.4.1.15</v>
      </c>
      <c r="C1512" s="369" t="str">
        <f>'Perpipaan dalam Gedung '!D258</f>
        <v xml:space="preserve">Pemasangan 1 m' pipa PVC AW, dia. 14"(350 mm) </v>
      </c>
      <c r="D1512" s="72" t="s">
        <v>114</v>
      </c>
      <c r="E1512" s="367">
        <f>VLOOKUP(C1512,'Perpipaan dalam Gedung '!$D$2:$I$4950,6,FALSE)</f>
        <v>497900</v>
      </c>
      <c r="F1512" s="146"/>
      <c r="H1512" s="159"/>
      <c r="I1512" s="376"/>
    </row>
    <row r="1513" spans="2:9">
      <c r="B1513" s="415" t="str">
        <f>'Perpipaan dalam Gedung '!C276</f>
        <v>6.4.1.16</v>
      </c>
      <c r="C1513" s="369" t="str">
        <f>'Perpipaan dalam Gedung '!D276</f>
        <v xml:space="preserve">Pemasangan 1 m' pipa PVC AW, dia. 16"(450 mm) </v>
      </c>
      <c r="D1513" s="72" t="s">
        <v>114</v>
      </c>
      <c r="E1513" s="367">
        <f>VLOOKUP(C1513,'Perpipaan dalam Gedung '!$D$2:$I$4950,6,FALSE)</f>
        <v>577300</v>
      </c>
      <c r="F1513" s="146"/>
      <c r="H1513" s="159"/>
      <c r="I1513" s="376"/>
    </row>
    <row r="1514" spans="2:9">
      <c r="B1514" s="415" t="str">
        <f>'Perpipaan dalam Gedung '!C294</f>
        <v>6.4.1.17</v>
      </c>
      <c r="C1514" s="369" t="str">
        <f>'Perpipaan dalam Gedung '!D294</f>
        <v xml:space="preserve">Pemasangan 1 m' pipa PVC D, dia. 1-1/4"(32 mm) </v>
      </c>
      <c r="D1514" s="72" t="s">
        <v>114</v>
      </c>
      <c r="E1514" s="367">
        <f>VLOOKUP(C1514,'Perpipaan dalam Gedung '!$D$2:$I$4950,6,FALSE)</f>
        <v>32800</v>
      </c>
      <c r="F1514" s="146"/>
      <c r="H1514" s="159"/>
      <c r="I1514" s="376"/>
    </row>
    <row r="1515" spans="2:9">
      <c r="B1515" s="415" t="str">
        <f>'Perpipaan dalam Gedung '!C312</f>
        <v>6.4.1.18</v>
      </c>
      <c r="C1515" s="369" t="str">
        <f>'Perpipaan dalam Gedung '!D312</f>
        <v xml:space="preserve">Pemasangan 1 m' pipa PVC D, dia. 1-1/2"(40 mm) </v>
      </c>
      <c r="D1515" s="72" t="s">
        <v>114</v>
      </c>
      <c r="E1515" s="367">
        <f>VLOOKUP(C1515,'Perpipaan dalam Gedung '!$D$2:$I$4950,6,FALSE)</f>
        <v>37800</v>
      </c>
      <c r="F1515" s="146"/>
      <c r="H1515" s="159"/>
      <c r="I1515" s="376"/>
    </row>
    <row r="1516" spans="2:9">
      <c r="B1516" s="415" t="str">
        <f>'Perpipaan dalam Gedung '!C330</f>
        <v>6.4.1.19</v>
      </c>
      <c r="C1516" s="369" t="str">
        <f>'Perpipaan dalam Gedung '!D330</f>
        <v xml:space="preserve">Pemasangan 1 m' pipa PVC D, dia. 2"(50 mm) </v>
      </c>
      <c r="D1516" s="72" t="s">
        <v>114</v>
      </c>
      <c r="E1516" s="367">
        <f>VLOOKUP(C1516,'Perpipaan dalam Gedung '!$D$2:$I$4950,6,FALSE)</f>
        <v>49600</v>
      </c>
      <c r="F1516" s="146"/>
      <c r="H1516" s="159"/>
      <c r="I1516" s="376"/>
    </row>
    <row r="1517" spans="2:9">
      <c r="B1517" s="415" t="str">
        <f>'Perpipaan dalam Gedung '!C348</f>
        <v>6.4.1.20</v>
      </c>
      <c r="C1517" s="369" t="str">
        <f>'Perpipaan dalam Gedung '!D348</f>
        <v xml:space="preserve">Pemasangan 1 m' pipa PVC D, dia. 2-1/2"(65 mm) </v>
      </c>
      <c r="D1517" s="72" t="s">
        <v>114</v>
      </c>
      <c r="E1517" s="367">
        <f>VLOOKUP(C1517,'Perpipaan dalam Gedung '!$D$2:$I$4950,6,FALSE)</f>
        <v>65300</v>
      </c>
      <c r="F1517" s="146"/>
      <c r="H1517" s="159"/>
      <c r="I1517" s="376"/>
    </row>
    <row r="1518" spans="2:9">
      <c r="B1518" s="415" t="str">
        <f>'Perpipaan dalam Gedung '!C366</f>
        <v>6.4.1.21</v>
      </c>
      <c r="C1518" s="369" t="str">
        <f>'Perpipaan dalam Gedung '!D366</f>
        <v xml:space="preserve">Pemasangan 1 m' pipa PVC D, dia. 3"(80 mm) </v>
      </c>
      <c r="D1518" s="72" t="s">
        <v>114</v>
      </c>
      <c r="E1518" s="367">
        <f>VLOOKUP(C1518,'Perpipaan dalam Gedung '!$D$2:$I$4950,6,FALSE)</f>
        <v>85100</v>
      </c>
      <c r="F1518" s="146"/>
      <c r="H1518" s="159"/>
      <c r="I1518" s="376"/>
    </row>
    <row r="1519" spans="2:9">
      <c r="B1519" s="415" t="str">
        <f>'Perpipaan dalam Gedung '!C384</f>
        <v>6.4.1.22</v>
      </c>
      <c r="C1519" s="369" t="str">
        <f>'Perpipaan dalam Gedung '!D384</f>
        <v xml:space="preserve">Pemasangan 1 m' pipa PVC D, dia. 3"(100 mm) </v>
      </c>
      <c r="D1519" s="72" t="s">
        <v>114</v>
      </c>
      <c r="E1519" s="367">
        <f>VLOOKUP(C1519,'Perpipaan dalam Gedung '!$D$2:$I$4950,6,FALSE)</f>
        <v>114700</v>
      </c>
      <c r="F1519" s="146"/>
      <c r="H1519" s="159"/>
      <c r="I1519" s="376"/>
    </row>
    <row r="1520" spans="2:9">
      <c r="B1520" s="415" t="str">
        <f>'Perpipaan dalam Gedung '!C402</f>
        <v>6.4.1.23</v>
      </c>
      <c r="C1520" s="369" t="str">
        <f>'Perpipaan dalam Gedung '!D402</f>
        <v xml:space="preserve">Pemasangan 1 m' pipa PVC D, dia. 5"(125 mm) </v>
      </c>
      <c r="D1520" s="72" t="s">
        <v>114</v>
      </c>
      <c r="E1520" s="367">
        <f>VLOOKUP(C1520,'Perpipaan dalam Gedung '!$D$2:$I$4950,6,FALSE)</f>
        <v>164600</v>
      </c>
      <c r="F1520" s="146"/>
      <c r="H1520" s="159"/>
      <c r="I1520" s="376"/>
    </row>
    <row r="1521" spans="2:9">
      <c r="B1521" s="415" t="str">
        <f>'Perpipaan dalam Gedung '!C420</f>
        <v>6.4.1.24</v>
      </c>
      <c r="C1521" s="369" t="str">
        <f>'Perpipaan dalam Gedung '!D420</f>
        <v xml:space="preserve">Pemasangan 1 m' pipa PVC D, dia. 6"(150 mm) </v>
      </c>
      <c r="D1521" s="72" t="s">
        <v>114</v>
      </c>
      <c r="E1521" s="367">
        <f>VLOOKUP(C1521,'Perpipaan dalam Gedung '!$D$2:$I$4950,6,FALSE)</f>
        <v>204100</v>
      </c>
      <c r="F1521" s="146"/>
      <c r="H1521" s="159"/>
      <c r="I1521" s="376"/>
    </row>
    <row r="1522" spans="2:9">
      <c r="B1522" s="415" t="str">
        <f>'Perpipaan dalam Gedung '!C438</f>
        <v>6.4.1.25</v>
      </c>
      <c r="C1522" s="369" t="str">
        <f>'Perpipaan dalam Gedung '!D438</f>
        <v xml:space="preserve">Pemasangan 1 m' pipa PVC D, dia. 8"(200 mm) </v>
      </c>
      <c r="D1522" s="72" t="s">
        <v>114</v>
      </c>
      <c r="E1522" s="367">
        <f>VLOOKUP(C1522,'Perpipaan dalam Gedung '!$D$2:$I$4950,6,FALSE)</f>
        <v>325700</v>
      </c>
      <c r="F1522" s="146"/>
      <c r="H1522" s="159"/>
      <c r="I1522" s="376"/>
    </row>
    <row r="1523" spans="2:9">
      <c r="B1523" s="415" t="str">
        <f>'Perpipaan dalam Gedung '!C456</f>
        <v>6.4.1.26</v>
      </c>
      <c r="C1523" s="369" t="str">
        <f>'Perpipaan dalam Gedung '!D456</f>
        <v xml:space="preserve">Pemasangan 1 m' pipa PVC D, dia. 10"(250 mm) </v>
      </c>
      <c r="D1523" s="72" t="s">
        <v>114</v>
      </c>
      <c r="E1523" s="367">
        <f>VLOOKUP(C1523,'Perpipaan dalam Gedung '!$D$2:$I$4950,6,FALSE)</f>
        <v>499700</v>
      </c>
      <c r="F1523" s="146"/>
      <c r="H1523" s="159"/>
      <c r="I1523" s="376"/>
    </row>
    <row r="1524" spans="2:9">
      <c r="B1524" s="415" t="str">
        <f>'Perpipaan dalam Gedung '!C474</f>
        <v>6.4.1.27</v>
      </c>
      <c r="C1524" s="369" t="str">
        <f>'Perpipaan dalam Gedung '!D474</f>
        <v xml:space="preserve">Pemasangan 1 m' pipa PVC D, dia. 12"(300 mm) </v>
      </c>
      <c r="D1524" s="72" t="s">
        <v>114</v>
      </c>
      <c r="E1524" s="367">
        <f>VLOOKUP(C1524,'Perpipaan dalam Gedung '!$D$2:$I$4950,6,FALSE)</f>
        <v>663800</v>
      </c>
      <c r="F1524" s="146"/>
      <c r="H1524" s="159"/>
      <c r="I1524" s="376"/>
    </row>
    <row r="1525" spans="2:9">
      <c r="B1525" s="415" t="str">
        <f>'Perpipaan dalam Gedung '!C492</f>
        <v>6.4.1.28</v>
      </c>
      <c r="C1525" s="369" t="str">
        <f>'Perpipaan dalam Gedung '!D492</f>
        <v xml:space="preserve">Pemasangan 1 m' pipa PVC D, dia. 14"(350 mm) </v>
      </c>
      <c r="D1525" s="72" t="s">
        <v>114</v>
      </c>
      <c r="E1525" s="367">
        <f>VLOOKUP(C1525,'Perpipaan dalam Gedung '!$D$2:$I$4950,6,FALSE)</f>
        <v>697300</v>
      </c>
      <c r="F1525" s="146"/>
      <c r="H1525" s="159"/>
      <c r="I1525" s="376"/>
    </row>
    <row r="1526" spans="2:9">
      <c r="B1526" s="415" t="str">
        <f>'Perpipaan dalam Gedung '!C510</f>
        <v>6.4.1.29</v>
      </c>
      <c r="C1526" s="369" t="str">
        <f>'Perpipaan dalam Gedung '!D510</f>
        <v xml:space="preserve">Pemasangan 1 m' pipa PVC D, dia. 16"(400 mm) </v>
      </c>
      <c r="D1526" s="72" t="s">
        <v>114</v>
      </c>
      <c r="E1526" s="367">
        <f>VLOOKUP(C1526,'Perpipaan dalam Gedung '!$D$2:$I$4950,6,FALSE)</f>
        <v>782500</v>
      </c>
      <c r="F1526" s="146"/>
      <c r="H1526" s="159"/>
      <c r="I1526" s="376"/>
    </row>
    <row r="1527" spans="2:9" s="53" customFormat="1">
      <c r="B1527" s="622" t="str">
        <f>'Perpipaan dalam Gedung '!C528</f>
        <v>6.4.2</v>
      </c>
      <c r="C1527" s="623" t="str">
        <f>'Perpipaan dalam Gedung '!D528</f>
        <v xml:space="preserve">Pipa Galvanis </v>
      </c>
      <c r="D1527" s="634"/>
      <c r="E1527" s="367">
        <f>VLOOKUP(C1527,'Perpipaan dalam Gedung '!$D$2:$I$4950,6,FALSE)</f>
        <v>0</v>
      </c>
      <c r="F1527" s="385"/>
      <c r="H1527" s="640"/>
      <c r="I1527" s="641"/>
    </row>
    <row r="1528" spans="2:9">
      <c r="B1528" s="415" t="str">
        <f>'Perpipaan dalam Gedung '!C529</f>
        <v>6.4.2.1</v>
      </c>
      <c r="C1528" s="369" t="str">
        <f>'Perpipaan dalam Gedung '!D529</f>
        <v xml:space="preserve">Pemasangan 1 m' pipa Galvanis MED CLASS  dia. 1/2"(15 mm) </v>
      </c>
      <c r="D1528" s="72" t="s">
        <v>114</v>
      </c>
      <c r="E1528" s="367">
        <f>VLOOKUP(C1528,'Perpipaan dalam Gedung '!$D$2:$I$4950,6,FALSE)</f>
        <v>60200</v>
      </c>
      <c r="F1528" s="146"/>
      <c r="H1528" s="159"/>
      <c r="I1528" s="376"/>
    </row>
    <row r="1529" spans="2:9">
      <c r="B1529" s="415" t="str">
        <f>'Perpipaan dalam Gedung '!C547</f>
        <v>6.4.2.2</v>
      </c>
      <c r="C1529" s="369" t="str">
        <f>'Perpipaan dalam Gedung '!D547</f>
        <v xml:space="preserve">Pemasangan 1 m' pipa Galvanis MED CLASS  dia. 3/4"(20 mm) </v>
      </c>
      <c r="D1529" s="72" t="s">
        <v>114</v>
      </c>
      <c r="E1529" s="367">
        <f>VLOOKUP(C1529,'Perpipaan dalam Gedung '!$D$2:$I$4950,6,FALSE)</f>
        <v>79900</v>
      </c>
      <c r="F1529" s="146"/>
      <c r="H1529" s="159"/>
      <c r="I1529" s="376"/>
    </row>
    <row r="1530" spans="2:9">
      <c r="B1530" s="415" t="str">
        <f>'Perpipaan dalam Gedung '!C564</f>
        <v>6.4.2.3</v>
      </c>
      <c r="C1530" s="369" t="str">
        <f>'Perpipaan dalam Gedung '!D564</f>
        <v xml:space="preserve">Pemasangan 1 m' pipa Galvanis MED CLASS  dia. 1"(25 mm) </v>
      </c>
      <c r="D1530" s="72" t="s">
        <v>114</v>
      </c>
      <c r="E1530" s="367">
        <f>VLOOKUP(C1530,'Perpipaan dalam Gedung '!$D$2:$I$4950,6,FALSE)</f>
        <v>110900</v>
      </c>
      <c r="F1530" s="146"/>
      <c r="H1530" s="159"/>
      <c r="I1530" s="376"/>
    </row>
    <row r="1531" spans="2:9">
      <c r="B1531" s="415" t="str">
        <f>'Perpipaan dalam Gedung '!C581</f>
        <v>6.4.2.4</v>
      </c>
      <c r="C1531" s="369" t="str">
        <f>'Perpipaan dalam Gedung '!D581</f>
        <v xml:space="preserve">Pemasangan 1 m' pipa Galvanis MED CLASS  dia. 1-1/4"(32 mm) </v>
      </c>
      <c r="D1531" s="72" t="s">
        <v>114</v>
      </c>
      <c r="E1531" s="367">
        <f>VLOOKUP(C1531,'Perpipaan dalam Gedung '!$D$2:$I$4950,6,FALSE)</f>
        <v>168700</v>
      </c>
      <c r="F1531" s="146"/>
      <c r="H1531" s="159"/>
      <c r="I1531" s="376"/>
    </row>
    <row r="1532" spans="2:9">
      <c r="B1532" s="415" t="str">
        <f>'Perpipaan dalam Gedung '!C598</f>
        <v>6.4.2.5</v>
      </c>
      <c r="C1532" s="369" t="str">
        <f>'Perpipaan dalam Gedung '!D598</f>
        <v xml:space="preserve">Pemasangan 1 m' pipa Galvanis MED CLASS  dia. 1-1/2"(40 mm) </v>
      </c>
      <c r="D1532" s="72" t="s">
        <v>114</v>
      </c>
      <c r="E1532" s="367">
        <f>VLOOKUP(C1532,'Perpipaan dalam Gedung '!$D$2:$I$4950,6,FALSE)</f>
        <v>179600</v>
      </c>
      <c r="F1532" s="146"/>
      <c r="H1532" s="159"/>
      <c r="I1532" s="376"/>
    </row>
    <row r="1533" spans="2:9">
      <c r="B1533" s="415" t="str">
        <f>'Perpipaan dalam Gedung '!C615</f>
        <v>6.4.2.6</v>
      </c>
      <c r="C1533" s="369" t="str">
        <f>'Perpipaan dalam Gedung '!D615</f>
        <v xml:space="preserve">Pemasangan 1 m' pipa Galvanis MED CLASS  dia. 2"(50 mm) </v>
      </c>
      <c r="D1533" s="72" t="s">
        <v>114</v>
      </c>
      <c r="E1533" s="367">
        <f>VLOOKUP(C1533,'Perpipaan dalam Gedung '!$D$2:$I$4950,6,FALSE)</f>
        <v>212200</v>
      </c>
      <c r="F1533" s="146"/>
      <c r="H1533" s="159"/>
      <c r="I1533" s="376"/>
    </row>
    <row r="1534" spans="2:9">
      <c r="B1534" s="415" t="str">
        <f>'Perpipaan dalam Gedung '!C632</f>
        <v>6.4.2.7</v>
      </c>
      <c r="C1534" s="369" t="str">
        <f>'Perpipaan dalam Gedung '!D632</f>
        <v xml:space="preserve">Pemasangan 1 m' pipa Galvanis MED CLASS  dia. 2-1/2"(65 mm) </v>
      </c>
      <c r="D1534" s="72" t="s">
        <v>114</v>
      </c>
      <c r="E1534" s="367">
        <f>VLOOKUP(C1534,'Perpipaan dalam Gedung '!$D$2:$I$4950,6,FALSE)</f>
        <v>228000</v>
      </c>
      <c r="F1534" s="146"/>
      <c r="H1534" s="159"/>
      <c r="I1534" s="376"/>
    </row>
    <row r="1535" spans="2:9">
      <c r="B1535" s="415" t="str">
        <f>'Perpipaan dalam Gedung '!C649</f>
        <v>6.4.2.8</v>
      </c>
      <c r="C1535" s="369" t="str">
        <f>'Perpipaan dalam Gedung '!D649</f>
        <v xml:space="preserve">Pemasangan 1 m' pipa Galvanis MED CLASS  dia. 3"(80 mm) </v>
      </c>
      <c r="D1535" s="72" t="s">
        <v>114</v>
      </c>
      <c r="E1535" s="367">
        <f>VLOOKUP(C1535,'Perpipaan dalam Gedung '!$D$2:$I$4950,6,FALSE)</f>
        <v>389600</v>
      </c>
      <c r="F1535" s="146"/>
      <c r="H1535" s="159"/>
      <c r="I1535" s="376"/>
    </row>
    <row r="1536" spans="2:9">
      <c r="B1536" s="415" t="str">
        <f>'Perpipaan dalam Gedung '!C666</f>
        <v>6.4.2.9</v>
      </c>
      <c r="C1536" s="369" t="str">
        <f>'Perpipaan dalam Gedung '!D666</f>
        <v xml:space="preserve">Pemasangan 1 m' pipa Galvanis MED CLASS  dia. 4"(80 mm) </v>
      </c>
      <c r="D1536" s="72" t="s">
        <v>114</v>
      </c>
      <c r="E1536" s="367">
        <f>VLOOKUP(C1536,'Perpipaan dalam Gedung '!$D$2:$I$4950,6,FALSE)</f>
        <v>551000</v>
      </c>
      <c r="F1536" s="146"/>
      <c r="H1536" s="159"/>
      <c r="I1536" s="376"/>
    </row>
    <row r="1537" spans="2:9">
      <c r="B1537" s="415" t="str">
        <f>'Perpipaan dalam Gedung '!C683</f>
        <v>6.4.2.10</v>
      </c>
      <c r="C1537" s="369" t="str">
        <f>'Perpipaan dalam Gedung '!D683</f>
        <v xml:space="preserve">Pemasangan 1 m' pipa Galvanis MED CLASS  dia. 5"(125 mm) </v>
      </c>
      <c r="D1537" s="72" t="s">
        <v>114</v>
      </c>
      <c r="E1537" s="367">
        <f>VLOOKUP(C1537,'Perpipaan dalam Gedung '!$D$2:$I$4950,6,FALSE)</f>
        <v>719300</v>
      </c>
      <c r="F1537" s="146"/>
      <c r="H1537" s="159"/>
      <c r="I1537" s="376"/>
    </row>
    <row r="1538" spans="2:9">
      <c r="B1538" s="415" t="str">
        <f>'Perpipaan dalam Gedung '!C700</f>
        <v>6.4.2.11</v>
      </c>
      <c r="C1538" s="369" t="str">
        <f>'Perpipaan dalam Gedung '!D700</f>
        <v xml:space="preserve">Pemasangan 1 m' pipa Galvanis MED CLASS  dia. 6"(150 mm) </v>
      </c>
      <c r="D1538" s="72" t="s">
        <v>114</v>
      </c>
      <c r="E1538" s="367">
        <f>VLOOKUP(C1538,'Perpipaan dalam Gedung '!$D$2:$I$4950,6,FALSE)</f>
        <v>636100</v>
      </c>
      <c r="F1538" s="146"/>
      <c r="H1538" s="159"/>
      <c r="I1538" s="376"/>
    </row>
    <row r="1539" spans="2:9">
      <c r="B1539" s="415" t="str">
        <f>'Perpipaan dalam Gedung '!C717</f>
        <v>6.4.2.12</v>
      </c>
      <c r="C1539" s="369" t="str">
        <f>'Perpipaan dalam Gedung '!D717</f>
        <v xml:space="preserve">Pemasangan 1 m' pipa Galvanis MED CLASS  dia. 8"(200 mm) </v>
      </c>
      <c r="D1539" s="72" t="s">
        <v>114</v>
      </c>
      <c r="E1539" s="367">
        <f>VLOOKUP(C1539,'Perpipaan dalam Gedung '!$D$2:$I$4950,6,FALSE)</f>
        <v>896600</v>
      </c>
      <c r="F1539" s="146"/>
      <c r="H1539" s="159"/>
      <c r="I1539" s="376"/>
    </row>
    <row r="1540" spans="2:9">
      <c r="B1540" s="415" t="str">
        <f>'Perpipaan dalam Gedung '!C735</f>
        <v>6.4.2.13</v>
      </c>
      <c r="C1540" s="369" t="str">
        <f>'Perpipaan dalam Gedung '!D735</f>
        <v xml:space="preserve">Pemasangan 1 m' pipa Galvanis MED CLASS  dia. 10"(250 mm) </v>
      </c>
      <c r="D1540" s="72" t="s">
        <v>114</v>
      </c>
      <c r="E1540" s="367">
        <f>VLOOKUP(C1540,'Perpipaan dalam Gedung '!$D$2:$I$4950,6,FALSE)</f>
        <v>974700</v>
      </c>
      <c r="F1540" s="146"/>
      <c r="H1540" s="159"/>
      <c r="I1540" s="376"/>
    </row>
    <row r="1541" spans="2:9">
      <c r="B1541" s="415" t="str">
        <f>'Perpipaan dalam Gedung '!C752</f>
        <v>6.4.2.14</v>
      </c>
      <c r="C1541" s="369" t="str">
        <f>'Perpipaan dalam Gedung '!D752</f>
        <v xml:space="preserve">Pemasangan 1 m' pipa Galvanis MED CLASS  dia. 12"(300 mm) </v>
      </c>
      <c r="D1541" s="72" t="s">
        <v>114</v>
      </c>
      <c r="E1541" s="367">
        <f>VLOOKUP(C1541,'Perpipaan dalam Gedung '!$D$2:$I$4950,6,FALSE)</f>
        <v>1055100</v>
      </c>
      <c r="F1541" s="146"/>
      <c r="H1541" s="159"/>
      <c r="I1541" s="376"/>
    </row>
    <row r="1542" spans="2:9">
      <c r="B1542" s="415" t="str">
        <f>'Perpipaan dalam Gedung '!C769</f>
        <v>6.4.2.15</v>
      </c>
      <c r="C1542" s="369" t="str">
        <f>'Perpipaan dalam Gedung '!D769</f>
        <v xml:space="preserve">Pemasangan 1 m' pipa Galvanis MED CLASS  dia. 14"(350 mm) </v>
      </c>
      <c r="D1542" s="72" t="s">
        <v>114</v>
      </c>
      <c r="E1542" s="367">
        <f>VLOOKUP(C1542,'Perpipaan dalam Gedung '!$D$2:$I$4950,6,FALSE)</f>
        <v>1139500</v>
      </c>
      <c r="F1542" s="146"/>
      <c r="H1542" s="159"/>
      <c r="I1542" s="376"/>
    </row>
    <row r="1543" spans="2:9">
      <c r="B1543" s="415" t="str">
        <f>'Perpipaan dalam Gedung '!C786</f>
        <v>6.4.2.16</v>
      </c>
      <c r="C1543" s="369" t="str">
        <f>'Perpipaan dalam Gedung '!D786</f>
        <v xml:space="preserve">Pemasangan 1 m' pipa Galvanis MED CLASS  dia. 16"(400 mm) </v>
      </c>
      <c r="D1543" s="72" t="s">
        <v>114</v>
      </c>
      <c r="E1543" s="367">
        <f>VLOOKUP(C1543,'Perpipaan dalam Gedung '!$D$2:$I$4950,6,FALSE)</f>
        <v>1216600</v>
      </c>
      <c r="F1543" s="146"/>
      <c r="H1543" s="159"/>
      <c r="I1543" s="376"/>
    </row>
    <row r="1544" spans="2:9">
      <c r="B1544" s="415" t="str">
        <f>'Perpipaan dalam Gedung '!C803</f>
        <v>6.4.2.17</v>
      </c>
      <c r="C1544" s="369" t="str">
        <f>'Perpipaan dalam Gedung '!D803</f>
        <v xml:space="preserve">Pemasangan 1 m' pipa Galvanis SCH 40  dia. 1/2"(15 mm) </v>
      </c>
      <c r="D1544" s="72" t="s">
        <v>114</v>
      </c>
      <c r="E1544" s="367">
        <f>VLOOKUP(C1544,'Perpipaan dalam Gedung '!$D$2:$I$4950,6,FALSE)</f>
        <v>80100</v>
      </c>
      <c r="F1544" s="146"/>
      <c r="H1544" s="159"/>
      <c r="I1544" s="376"/>
    </row>
    <row r="1545" spans="2:9">
      <c r="B1545" s="415" t="str">
        <f>'Perpipaan dalam Gedung '!C820</f>
        <v>6.4.2.18</v>
      </c>
      <c r="C1545" s="369" t="str">
        <f>'Perpipaan dalam Gedung '!D820</f>
        <v xml:space="preserve">Pemasangan 1 m' pipa Galvanis SCH 40  dia. 3/4"(20 mm) </v>
      </c>
      <c r="D1545" s="72" t="s">
        <v>114</v>
      </c>
      <c r="E1545" s="367">
        <f>VLOOKUP(C1545,'Perpipaan dalam Gedung '!$D$2:$I$4950,6,FALSE)</f>
        <v>100600</v>
      </c>
      <c r="F1545" s="146"/>
      <c r="H1545" s="159"/>
      <c r="I1545" s="376"/>
    </row>
    <row r="1546" spans="2:9">
      <c r="B1546" s="415" t="str">
        <f>'Perpipaan dalam Gedung '!C837</f>
        <v>6.4.2.19</v>
      </c>
      <c r="C1546" s="369" t="str">
        <f>'Perpipaan dalam Gedung '!D837</f>
        <v xml:space="preserve">Pemasangan 1 m' pipa Galvanis SCH 40  dia. 1"(25 mm) </v>
      </c>
      <c r="D1546" s="72" t="s">
        <v>114</v>
      </c>
      <c r="E1546" s="367">
        <f>VLOOKUP(C1546,'Perpipaan dalam Gedung '!$D$2:$I$4950,6,FALSE)</f>
        <v>138100</v>
      </c>
      <c r="F1546" s="146"/>
      <c r="H1546" s="159"/>
      <c r="I1546" s="376"/>
    </row>
    <row r="1547" spans="2:9">
      <c r="B1547" s="415" t="str">
        <f>'Perpipaan dalam Gedung '!C854</f>
        <v>6.4.2.20</v>
      </c>
      <c r="C1547" s="369" t="str">
        <f>'Perpipaan dalam Gedung '!D854</f>
        <v xml:space="preserve">Pemasangan 1 m' pipa Galvanis SCH 40  dia. 1-1/4"(32 mm) </v>
      </c>
      <c r="D1547" s="72" t="s">
        <v>114</v>
      </c>
      <c r="E1547" s="367">
        <f>VLOOKUP(C1547,'Perpipaan dalam Gedung '!$D$2:$I$4950,6,FALSE)</f>
        <v>180900</v>
      </c>
      <c r="F1547" s="146"/>
      <c r="H1547" s="159"/>
      <c r="I1547" s="376"/>
    </row>
    <row r="1548" spans="2:9">
      <c r="B1548" s="415" t="str">
        <f>'Perpipaan dalam Gedung '!C871</f>
        <v>6.4.2.21</v>
      </c>
      <c r="C1548" s="369" t="str">
        <f>'Perpipaan dalam Gedung '!D871</f>
        <v xml:space="preserve">Pemasangan 1 m' pipa Galvanis SCH 40  dia. 1-1/2"(40 mm) </v>
      </c>
      <c r="D1548" s="72" t="s">
        <v>114</v>
      </c>
      <c r="E1548" s="367">
        <f>VLOOKUP(C1548,'Perpipaan dalam Gedung '!$D$2:$I$4950,6,FALSE)</f>
        <v>212600</v>
      </c>
      <c r="F1548" s="146"/>
      <c r="H1548" s="159"/>
      <c r="I1548" s="376"/>
    </row>
    <row r="1549" spans="2:9">
      <c r="B1549" s="415" t="str">
        <f>'Perpipaan dalam Gedung '!C888</f>
        <v>6.4.2.22</v>
      </c>
      <c r="C1549" s="369" t="str">
        <f>'Perpipaan dalam Gedung '!D888</f>
        <v xml:space="preserve">Pemasangan 1 m' pipa Galvanis SCH 40  dia. 2"(50 mm) </v>
      </c>
      <c r="D1549" s="72" t="s">
        <v>114</v>
      </c>
      <c r="E1549" s="367">
        <f>VLOOKUP(C1549,'Perpipaan dalam Gedung '!$D$2:$I$4950,6,FALSE)</f>
        <v>369400</v>
      </c>
      <c r="F1549" s="146"/>
      <c r="H1549" s="159"/>
      <c r="I1549" s="376"/>
    </row>
    <row r="1550" spans="2:9">
      <c r="B1550" s="415" t="str">
        <f>'Perpipaan dalam Gedung '!C905</f>
        <v>6.4.2.23</v>
      </c>
      <c r="C1550" s="369" t="str">
        <f>'Perpipaan dalam Gedung '!D905</f>
        <v xml:space="preserve">Pemasangan 1 m' pipa Galvanis SCH 40  dia. 2-1/2"(65 mm) </v>
      </c>
      <c r="D1550" s="72" t="s">
        <v>114</v>
      </c>
      <c r="E1550" s="367">
        <f>VLOOKUP(C1550,'Perpipaan dalam Gedung '!$D$2:$I$4950,6,FALSE)</f>
        <v>410900</v>
      </c>
      <c r="F1550" s="146"/>
      <c r="H1550" s="159"/>
      <c r="I1550" s="376"/>
    </row>
    <row r="1551" spans="2:9">
      <c r="B1551" s="415" t="str">
        <f>'Perpipaan dalam Gedung '!C922</f>
        <v>6.4.2.24</v>
      </c>
      <c r="C1551" s="369" t="str">
        <f>'Perpipaan dalam Gedung '!D922</f>
        <v xml:space="preserve">Pemasangan 1 m' pipa Galvanis SCH 40  dia. 3"(80 mm) </v>
      </c>
      <c r="D1551" s="72" t="s">
        <v>114</v>
      </c>
      <c r="E1551" s="367">
        <f>VLOOKUP(C1551,'Perpipaan dalam Gedung '!$D$2:$I$4950,6,FALSE)</f>
        <v>693200</v>
      </c>
      <c r="F1551" s="146"/>
      <c r="H1551" s="159"/>
      <c r="I1551" s="376"/>
    </row>
    <row r="1552" spans="2:9">
      <c r="B1552" s="415" t="str">
        <f>'Perpipaan dalam Gedung '!C939</f>
        <v>6.4.2.25</v>
      </c>
      <c r="C1552" s="369" t="str">
        <f>'Perpipaan dalam Gedung '!D939</f>
        <v xml:space="preserve">Pemasangan 1 m' pipa Galvanis SCH 40  dia. 4"(100 mm) </v>
      </c>
      <c r="D1552" s="72" t="s">
        <v>114</v>
      </c>
      <c r="E1552" s="367">
        <f>VLOOKUP(C1552,'Perpipaan dalam Gedung '!$D$2:$I$4950,6,FALSE)</f>
        <v>760700</v>
      </c>
      <c r="F1552" s="146"/>
      <c r="H1552" s="159"/>
      <c r="I1552" s="376"/>
    </row>
    <row r="1553" spans="2:9">
      <c r="B1553" s="415" t="str">
        <f>'Perpipaan dalam Gedung '!C956</f>
        <v>6.4.2.26</v>
      </c>
      <c r="C1553" s="369" t="str">
        <f>'Perpipaan dalam Gedung '!D956</f>
        <v xml:space="preserve">Pemasangan 1 m' pipa Galvanis SCH 40  dia. 5"(125 mm) </v>
      </c>
      <c r="D1553" s="72" t="s">
        <v>114</v>
      </c>
      <c r="E1553" s="367">
        <f>VLOOKUP(C1553,'Perpipaan dalam Gedung '!$D$2:$I$4950,6,FALSE)</f>
        <v>999400</v>
      </c>
      <c r="F1553" s="146"/>
      <c r="H1553" s="159"/>
      <c r="I1553" s="376"/>
    </row>
    <row r="1554" spans="2:9">
      <c r="B1554" s="415" t="str">
        <f>'Perpipaan dalam Gedung '!C973</f>
        <v>6.4.2.27</v>
      </c>
      <c r="C1554" s="369" t="str">
        <f>'Perpipaan dalam Gedung '!D973</f>
        <v xml:space="preserve">Pemasangan 1 m' pipa Galvanis SCH 40  dia. 6"(150 mm) </v>
      </c>
      <c r="D1554" s="72" t="s">
        <v>114</v>
      </c>
      <c r="E1554" s="367">
        <f>VLOOKUP(C1554,'Perpipaan dalam Gedung '!$D$2:$I$4950,6,FALSE)</f>
        <v>1247000</v>
      </c>
      <c r="F1554" s="146"/>
      <c r="H1554" s="159"/>
      <c r="I1554" s="376"/>
    </row>
    <row r="1555" spans="2:9">
      <c r="B1555" s="415" t="str">
        <f>'Perpipaan dalam Gedung '!C990</f>
        <v>6.4.2.28</v>
      </c>
      <c r="C1555" s="369" t="str">
        <f>'Perpipaan dalam Gedung '!D990</f>
        <v xml:space="preserve">Pemasangan 1 m' pipa Galvanis SCH 40  dia. 8"(200 mm) </v>
      </c>
      <c r="D1555" s="72" t="s">
        <v>114</v>
      </c>
      <c r="E1555" s="367">
        <f>VLOOKUP(C1555,'Perpipaan dalam Gedung '!$D$2:$I$4950,6,FALSE)</f>
        <v>1892900</v>
      </c>
      <c r="F1555" s="146"/>
      <c r="H1555" s="159"/>
      <c r="I1555" s="376"/>
    </row>
    <row r="1556" spans="2:9">
      <c r="B1556" s="415" t="str">
        <f>'Perpipaan dalam Gedung '!C1007</f>
        <v>6.4.2.29</v>
      </c>
      <c r="C1556" s="369" t="str">
        <f>'Perpipaan dalam Gedung '!D1007</f>
        <v xml:space="preserve">Pemasangan 1 m' pipa Galvanis SCH 40  dia. 10"(250 mm) </v>
      </c>
      <c r="D1556" s="72" t="s">
        <v>114</v>
      </c>
      <c r="E1556" s="367">
        <f>VLOOKUP(C1556,'Perpipaan dalam Gedung '!$D$2:$I$4950,6,FALSE)</f>
        <v>2511900</v>
      </c>
      <c r="F1556" s="146"/>
      <c r="H1556" s="159"/>
      <c r="I1556" s="376"/>
    </row>
    <row r="1557" spans="2:9">
      <c r="B1557" s="415" t="str">
        <f>'Perpipaan dalam Gedung '!C1024</f>
        <v>6.4.2.30</v>
      </c>
      <c r="C1557" s="369" t="str">
        <f>'Perpipaan dalam Gedung '!D1024</f>
        <v xml:space="preserve">Pemasangan 1 m' pipa Galvanis SCH 40  dia. 12"(300 mm) </v>
      </c>
      <c r="D1557" s="72" t="s">
        <v>114</v>
      </c>
      <c r="E1557" s="367">
        <f>VLOOKUP(C1557,'Perpipaan dalam Gedung '!$D$2:$I$4950,6,FALSE)</f>
        <v>2715000</v>
      </c>
      <c r="F1557" s="146"/>
      <c r="H1557" s="159"/>
      <c r="I1557" s="376"/>
    </row>
    <row r="1558" spans="2:9">
      <c r="B1558" s="415" t="str">
        <f>'Perpipaan dalam Gedung '!C1041</f>
        <v>6.4.2.31</v>
      </c>
      <c r="C1558" s="369" t="str">
        <f>'Perpipaan dalam Gedung '!D1041</f>
        <v xml:space="preserve">Pemasangan 1 m' pipa Galvanis SCH 40  dia. 14"(350 mm) </v>
      </c>
      <c r="D1558" s="72" t="s">
        <v>114</v>
      </c>
      <c r="E1558" s="367">
        <f>VLOOKUP(C1558,'Perpipaan dalam Gedung '!$D$2:$I$4950,6,FALSE)</f>
        <v>2877500</v>
      </c>
      <c r="F1558" s="146"/>
      <c r="H1558" s="159"/>
      <c r="I1558" s="376"/>
    </row>
    <row r="1559" spans="2:9">
      <c r="B1559" s="415" t="str">
        <f>'Perpipaan dalam Gedung '!C1058</f>
        <v>6.4.2.32</v>
      </c>
      <c r="C1559" s="369" t="str">
        <f>'Perpipaan dalam Gedung '!D1058</f>
        <v xml:space="preserve">Pemasangan 1 m' pipa Galvanis SCH 40  dia. 16"(400 mm) </v>
      </c>
      <c r="D1559" s="72" t="s">
        <v>114</v>
      </c>
      <c r="E1559" s="367">
        <f>VLOOKUP(C1559,'Perpipaan dalam Gedung '!$D$2:$I$4950,6,FALSE)</f>
        <v>3005500</v>
      </c>
      <c r="F1559" s="146"/>
      <c r="H1559" s="159"/>
      <c r="I1559" s="376"/>
    </row>
    <row r="1560" spans="2:9" s="53" customFormat="1">
      <c r="B1560" s="622" t="str">
        <f>'Perpipaan dalam Gedung '!C1075</f>
        <v>6.4.3</v>
      </c>
      <c r="C1560" s="623" t="str">
        <f>'Perpipaan dalam Gedung '!D1075</f>
        <v>Pipa PPR (PolyPropylene Random)</v>
      </c>
      <c r="D1560" s="634"/>
      <c r="E1560" s="367">
        <f>VLOOKUP(C1560,'Perpipaan dalam Gedung '!$D$2:$I$4950,6,FALSE)</f>
        <v>0</v>
      </c>
      <c r="F1560" s="385"/>
      <c r="H1560" s="640"/>
      <c r="I1560" s="641"/>
    </row>
    <row r="1561" spans="2:9">
      <c r="B1561" s="415" t="str">
        <f>'Perpipaan dalam Gedung '!C1076</f>
        <v>6.4.3.1</v>
      </c>
      <c r="C1561" s="369" t="str">
        <f>'Perpipaan dalam Gedung '!D1076</f>
        <v xml:space="preserve">Pemasangan 1 m' pipa PPR PN 10, dia. 1/2"(15 mm) </v>
      </c>
      <c r="D1561" s="72" t="s">
        <v>114</v>
      </c>
      <c r="E1561" s="367">
        <f>VLOOKUP(C1561,'Perpipaan dalam Gedung '!$D$2:$I$4950,6,FALSE)</f>
        <v>37800</v>
      </c>
      <c r="F1561" s="146"/>
      <c r="H1561" s="159"/>
      <c r="I1561" s="376"/>
    </row>
    <row r="1562" spans="2:9">
      <c r="B1562" s="415" t="str">
        <f>'Perpipaan dalam Gedung '!C1093</f>
        <v>6.4.3.2</v>
      </c>
      <c r="C1562" s="369" t="str">
        <f>'Perpipaan dalam Gedung '!D1093</f>
        <v xml:space="preserve">Pemasangan 1 m' pipa PPR PN 10, dia. 3/4"(20 mm) </v>
      </c>
      <c r="D1562" s="72" t="s">
        <v>114</v>
      </c>
      <c r="E1562" s="367">
        <f>VLOOKUP(C1562,'Perpipaan dalam Gedung '!$D$2:$I$4950,6,FALSE)</f>
        <v>48400</v>
      </c>
      <c r="F1562" s="146"/>
      <c r="H1562" s="159"/>
      <c r="I1562" s="376"/>
    </row>
    <row r="1563" spans="2:9">
      <c r="B1563" s="415" t="str">
        <f>'Perpipaan dalam Gedung '!C1110</f>
        <v>6.4.3.3</v>
      </c>
      <c r="C1563" s="369" t="str">
        <f>'Perpipaan dalam Gedung '!D1110</f>
        <v xml:space="preserve">Pemasangan 1 m' pipa PPR PN 10, dia. 1"(25 mm) </v>
      </c>
      <c r="D1563" s="72" t="s">
        <v>114</v>
      </c>
      <c r="E1563" s="367">
        <f>VLOOKUP(C1563,'Perpipaan dalam Gedung '!$D$2:$I$4950,6,FALSE)</f>
        <v>69500</v>
      </c>
      <c r="F1563" s="146"/>
      <c r="H1563" s="159"/>
      <c r="I1563" s="376"/>
    </row>
    <row r="1564" spans="2:9">
      <c r="B1564" s="415" t="str">
        <f>'Perpipaan dalam Gedung '!C1127</f>
        <v>6.4.3.4</v>
      </c>
      <c r="C1564" s="369" t="str">
        <f>'Perpipaan dalam Gedung '!D1127</f>
        <v xml:space="preserve">Pemasangan 1 m' pipa PPR PN 10, dia. 1-1/4"(32 mm) </v>
      </c>
      <c r="D1564" s="72" t="s">
        <v>114</v>
      </c>
      <c r="E1564" s="367">
        <f>VLOOKUP(C1564,'Perpipaan dalam Gedung '!$D$2:$I$4950,6,FALSE)</f>
        <v>98600</v>
      </c>
      <c r="F1564" s="146"/>
      <c r="H1564" s="159"/>
      <c r="I1564" s="376"/>
    </row>
    <row r="1565" spans="2:9">
      <c r="B1565" s="415" t="str">
        <f>'Perpipaan dalam Gedung '!C1144</f>
        <v>6.4.3.5</v>
      </c>
      <c r="C1565" s="369" t="str">
        <f>'Perpipaan dalam Gedung '!D1144</f>
        <v xml:space="preserve">Pemasangan 1 m' pipa PPR PN 10, dia. 1-1/2"(40 mm) </v>
      </c>
      <c r="D1565" s="72" t="s">
        <v>114</v>
      </c>
      <c r="E1565" s="367">
        <f>VLOOKUP(C1565,'Perpipaan dalam Gedung '!$D$2:$I$4950,6,FALSE)</f>
        <v>140000</v>
      </c>
      <c r="F1565" s="146"/>
      <c r="H1565" s="159"/>
      <c r="I1565" s="376"/>
    </row>
    <row r="1566" spans="2:9">
      <c r="B1566" s="415" t="str">
        <f>'Perpipaan dalam Gedung '!C1161</f>
        <v>6.4.3.6</v>
      </c>
      <c r="C1566" s="369" t="str">
        <f>'Perpipaan dalam Gedung '!D1161</f>
        <v xml:space="preserve">Pemasangan 1 m' pipa PPR PN 10, dia. 2"(50 mm) </v>
      </c>
      <c r="D1566" s="72" t="s">
        <v>114</v>
      </c>
      <c r="E1566" s="367">
        <f>VLOOKUP(C1566,'Perpipaan dalam Gedung '!$D$2:$I$4950,6,FALSE)</f>
        <v>205700</v>
      </c>
      <c r="F1566" s="146"/>
      <c r="H1566" s="159"/>
      <c r="I1566" s="376"/>
    </row>
    <row r="1567" spans="2:9">
      <c r="B1567" s="415" t="str">
        <f>'Perpipaan dalam Gedung '!C1178</f>
        <v>6.4.3.7</v>
      </c>
      <c r="C1567" s="369" t="str">
        <f>'Perpipaan dalam Gedung '!D1178</f>
        <v xml:space="preserve">Pemasangan 1 m' pipa PPR PN 10, dia. 2-1/2"(65 mm) </v>
      </c>
      <c r="D1567" s="72" t="s">
        <v>114</v>
      </c>
      <c r="E1567" s="367">
        <f>VLOOKUP(C1567,'Perpipaan dalam Gedung '!$D$2:$I$4950,6,FALSE)</f>
        <v>284200</v>
      </c>
      <c r="F1567" s="146"/>
      <c r="H1567" s="159"/>
      <c r="I1567" s="376"/>
    </row>
    <row r="1568" spans="2:9">
      <c r="B1568" s="415" t="str">
        <f>'Perpipaan dalam Gedung '!C1195</f>
        <v>6.4.3.8</v>
      </c>
      <c r="C1568" s="369" t="str">
        <f>'Perpipaan dalam Gedung '!D1195</f>
        <v xml:space="preserve">Pemasangan 1 m' pipa PPR PN 10, dia. 3"(80 mm) </v>
      </c>
      <c r="D1568" s="72" t="s">
        <v>114</v>
      </c>
      <c r="E1568" s="367">
        <f>VLOOKUP(C1568,'Perpipaan dalam Gedung '!$D$2:$I$4950,6,FALSE)</f>
        <v>386800</v>
      </c>
      <c r="F1568" s="146"/>
      <c r="H1568" s="159"/>
      <c r="I1568" s="376"/>
    </row>
    <row r="1569" spans="2:9">
      <c r="B1569" s="415" t="str">
        <f>'Perpipaan dalam Gedung '!C1212</f>
        <v>6.4.3.9</v>
      </c>
      <c r="C1569" s="369" t="str">
        <f>'Perpipaan dalam Gedung '!D1212</f>
        <v xml:space="preserve">Pemasangan 1 m' pipa PPR PN 10, dia. 4"(100 mm) </v>
      </c>
      <c r="D1569" s="72" t="s">
        <v>114</v>
      </c>
      <c r="E1569" s="367">
        <f>VLOOKUP(C1569,'Perpipaan dalam Gedung '!$D$2:$I$4950,6,FALSE)</f>
        <v>574300</v>
      </c>
      <c r="F1569" s="146"/>
      <c r="H1569" s="159"/>
      <c r="I1569" s="376"/>
    </row>
    <row r="1570" spans="2:9">
      <c r="B1570" s="415" t="str">
        <f>'Perpipaan dalam Gedung '!C1229</f>
        <v>6.4.3.10</v>
      </c>
      <c r="C1570" s="369" t="str">
        <f>'Perpipaan dalam Gedung '!D1229</f>
        <v xml:space="preserve">Pemasangan 1 m' pipa PPR PN 10, dia. 6"(150 mm) </v>
      </c>
      <c r="D1570" s="72" t="s">
        <v>114</v>
      </c>
      <c r="E1570" s="367">
        <f>VLOOKUP(C1570,'Perpipaan dalam Gedung '!$D$2:$I$4950,6,FALSE)</f>
        <v>1797100</v>
      </c>
      <c r="F1570" s="146"/>
      <c r="H1570" s="159"/>
      <c r="I1570" s="376"/>
    </row>
    <row r="1571" spans="2:9">
      <c r="B1571" s="415" t="str">
        <f>'Perpipaan dalam Gedung '!C1246</f>
        <v>6.4.3.11</v>
      </c>
      <c r="C1571" s="369" t="str">
        <f>'Perpipaan dalam Gedung '!D1246</f>
        <v xml:space="preserve">Pemasangan 1 m' pipa PPR PN 20, dia. 1/2"(15 mm) </v>
      </c>
      <c r="D1571" s="72" t="s">
        <v>114</v>
      </c>
      <c r="E1571" s="367">
        <f>VLOOKUP(C1571,'Perpipaan dalam Gedung '!$D$2:$I$4950,6,FALSE)</f>
        <v>45500</v>
      </c>
      <c r="F1571" s="146"/>
      <c r="H1571" s="159"/>
      <c r="I1571" s="376"/>
    </row>
    <row r="1572" spans="2:9">
      <c r="B1572" s="415" t="str">
        <f>'Perpipaan dalam Gedung '!C1263</f>
        <v>6.4.3.12</v>
      </c>
      <c r="C1572" s="369" t="str">
        <f>'Perpipaan dalam Gedung '!D1263</f>
        <v xml:space="preserve">Pemasangan 1 m' pipa PPR PN 20, dia. 3/4"(20 mm) </v>
      </c>
      <c r="D1572" s="72" t="s">
        <v>114</v>
      </c>
      <c r="E1572" s="367">
        <f>VLOOKUP(C1572,'Perpipaan dalam Gedung '!$D$2:$I$4950,6,FALSE)</f>
        <v>64800</v>
      </c>
      <c r="F1572" s="146"/>
      <c r="H1572" s="159"/>
      <c r="I1572" s="376"/>
    </row>
    <row r="1573" spans="2:9">
      <c r="B1573" s="415" t="str">
        <f>'Perpipaan dalam Gedung '!C1281</f>
        <v>6.4.3.13</v>
      </c>
      <c r="C1573" s="369" t="str">
        <f>'Perpipaan dalam Gedung '!D1281</f>
        <v xml:space="preserve">Pemasangan 1 m' pipa PPR PN 20, dia. 1"(25 mm) </v>
      </c>
      <c r="D1573" s="72" t="s">
        <v>114</v>
      </c>
      <c r="E1573" s="367">
        <f>VLOOKUP(C1573,'Perpipaan dalam Gedung '!$D$2:$I$4950,6,FALSE)</f>
        <v>97500</v>
      </c>
      <c r="F1573" s="146"/>
      <c r="H1573" s="159"/>
      <c r="I1573" s="376"/>
    </row>
    <row r="1574" spans="2:9">
      <c r="B1574" s="415" t="str">
        <f>'Perpipaan dalam Gedung '!C1298</f>
        <v>6.4.3.14</v>
      </c>
      <c r="C1574" s="369" t="str">
        <f>'Perpipaan dalam Gedung '!D1298</f>
        <v xml:space="preserve">Pemasangan 1 m' pipa PPR PN 20, dia. 1-1/4"(32 mm) </v>
      </c>
      <c r="D1574" s="72" t="s">
        <v>114</v>
      </c>
      <c r="E1574" s="367">
        <f>VLOOKUP(C1574,'Perpipaan dalam Gedung '!$D$2:$I$4950,6,FALSE)</f>
        <v>139900</v>
      </c>
      <c r="F1574" s="146"/>
      <c r="H1574" s="159"/>
      <c r="I1574" s="376"/>
    </row>
    <row r="1575" spans="2:9">
      <c r="B1575" s="415" t="str">
        <f>'Perpipaan dalam Gedung '!C1315</f>
        <v>6.4.3.15</v>
      </c>
      <c r="C1575" s="369" t="str">
        <f>'Perpipaan dalam Gedung '!D1315</f>
        <v xml:space="preserve">Pemasangan 1 m' pipa PPR PN 20, dia. 1-1/2"(40 mm) </v>
      </c>
      <c r="D1575" s="72" t="s">
        <v>114</v>
      </c>
      <c r="E1575" s="367">
        <f>VLOOKUP(C1575,'Perpipaan dalam Gedung '!$D$2:$I$4950,6,FALSE)</f>
        <v>205300</v>
      </c>
      <c r="F1575" s="146"/>
      <c r="H1575" s="159"/>
      <c r="I1575" s="376"/>
    </row>
    <row r="1576" spans="2:9">
      <c r="B1576" s="415" t="str">
        <f>'Perpipaan dalam Gedung '!C1332</f>
        <v>6.4.3.16</v>
      </c>
      <c r="C1576" s="369" t="str">
        <f>'Perpipaan dalam Gedung '!D1332</f>
        <v xml:space="preserve">Pemasangan 1 m' pipa PPR PN 20, dia. 2"(50 mm) </v>
      </c>
      <c r="D1576" s="72" t="s">
        <v>114</v>
      </c>
      <c r="E1576" s="367">
        <f>VLOOKUP(C1576,'Perpipaan dalam Gedung '!$D$2:$I$4950,6,FALSE)</f>
        <v>313900</v>
      </c>
      <c r="F1576" s="146"/>
      <c r="H1576" s="159"/>
      <c r="I1576" s="376"/>
    </row>
    <row r="1577" spans="2:9">
      <c r="B1577" s="415" t="str">
        <f>'Perpipaan dalam Gedung '!C1349</f>
        <v>6.4.3.17</v>
      </c>
      <c r="C1577" s="369" t="str">
        <f>'Perpipaan dalam Gedung '!D1349</f>
        <v xml:space="preserve">Pemasangan 1 m' pipa PPR PN 20, dia. 2-1*2"(65 mm) </v>
      </c>
      <c r="D1577" s="72" t="s">
        <v>114</v>
      </c>
      <c r="E1577" s="367">
        <f>VLOOKUP(C1577,'Perpipaan dalam Gedung '!$D$2:$I$4950,6,FALSE)</f>
        <v>433700</v>
      </c>
      <c r="F1577" s="146"/>
      <c r="H1577" s="159"/>
      <c r="I1577" s="376"/>
    </row>
    <row r="1578" spans="2:9">
      <c r="B1578" s="415" t="str">
        <f>'Perpipaan dalam Gedung '!C1366</f>
        <v>6.4.3.18</v>
      </c>
      <c r="C1578" s="369" t="str">
        <f>'Perpipaan dalam Gedung '!D1366</f>
        <v xml:space="preserve">Pemasangan 1 m' pipa PPR PN 20, dia. 3"(80 mm) </v>
      </c>
      <c r="D1578" s="72" t="s">
        <v>114</v>
      </c>
      <c r="E1578" s="367">
        <f>VLOOKUP(C1578,'Perpipaan dalam Gedung '!$D$2:$I$4950,6,FALSE)</f>
        <v>608400</v>
      </c>
      <c r="F1578" s="146"/>
      <c r="H1578" s="159"/>
      <c r="I1578" s="376"/>
    </row>
    <row r="1579" spans="2:9">
      <c r="B1579" s="415" t="str">
        <f>'Perpipaan dalam Gedung '!C1383</f>
        <v>6.4.3.19</v>
      </c>
      <c r="C1579" s="369" t="str">
        <f>'Perpipaan dalam Gedung '!D1383</f>
        <v xml:space="preserve">Pemasangan 1 m' pipa PPR PN 20, dia. 4"(100 mm) </v>
      </c>
      <c r="D1579" s="72" t="s">
        <v>114</v>
      </c>
      <c r="E1579" s="367">
        <f>VLOOKUP(C1579,'Perpipaan dalam Gedung '!$D$2:$I$4950,6,FALSE)</f>
        <v>896500</v>
      </c>
      <c r="F1579" s="146"/>
      <c r="H1579" s="159"/>
      <c r="I1579" s="376"/>
    </row>
    <row r="1580" spans="2:9">
      <c r="B1580" s="415" t="str">
        <f>'Perpipaan dalam Gedung '!C1400</f>
        <v>6.4.3.20</v>
      </c>
      <c r="C1580" s="369" t="str">
        <f>'Perpipaan dalam Gedung '!D1400</f>
        <v xml:space="preserve">Pemasangan 1 m' pipa PPR PN 20, dia. 6"(150 mm) </v>
      </c>
      <c r="D1580" s="72" t="s">
        <v>114</v>
      </c>
      <c r="E1580" s="367">
        <f>VLOOKUP(C1580,'Perpipaan dalam Gedung '!$D$2:$I$4950,6,FALSE)</f>
        <v>2894800</v>
      </c>
      <c r="F1580" s="146"/>
      <c r="H1580" s="159"/>
      <c r="I1580" s="376"/>
    </row>
    <row r="1581" spans="2:9" s="53" customFormat="1">
      <c r="B1581" s="622" t="str">
        <f>'Perpipaan dalam Gedung '!C1418</f>
        <v>6.4.4</v>
      </c>
      <c r="C1581" s="623" t="str">
        <f>'Perpipaan dalam Gedung '!D1418</f>
        <v>Pipa BS (Black Steel)</v>
      </c>
      <c r="D1581" s="634"/>
      <c r="E1581" s="367">
        <f>VLOOKUP(C1581,'Perpipaan dalam Gedung '!$D$2:$I$4950,6,FALSE)</f>
        <v>0</v>
      </c>
      <c r="F1581" s="385"/>
      <c r="H1581" s="640"/>
      <c r="I1581" s="641"/>
    </row>
    <row r="1582" spans="2:9">
      <c r="B1582" s="415" t="str">
        <f>'Perpipaan dalam Gedung '!C1419</f>
        <v>6.4.4.1</v>
      </c>
      <c r="C1582" s="369" t="str">
        <f>'Perpipaan dalam Gedung '!D1419</f>
        <v>Pemasangan 1 m pipa  BS (MED CLASS &amp; SCH 40) Dia. 1/2" (15 mm)</v>
      </c>
      <c r="D1582" s="72" t="s">
        <v>114</v>
      </c>
      <c r="E1582" s="367">
        <f>VLOOKUP(C1582,'Perpipaan dalam Gedung '!$D$2:$I$4950,6,FALSE)</f>
        <v>65800</v>
      </c>
      <c r="F1582" s="146"/>
      <c r="H1582" s="159"/>
      <c r="I1582" s="376"/>
    </row>
    <row r="1583" spans="2:9">
      <c r="B1583" s="415" t="str">
        <f>'Perpipaan dalam Gedung '!C1436</f>
        <v>6.4.4.2</v>
      </c>
      <c r="C1583" s="369" t="str">
        <f>'Perpipaan dalam Gedung '!D1436</f>
        <v>Pemasangan 1 m pipa  BS (MED CLASS &amp; SCH 40) Dia. 3/4" (20 mm)</v>
      </c>
      <c r="D1583" s="72" t="s">
        <v>114</v>
      </c>
      <c r="E1583" s="367">
        <f>VLOOKUP(C1583,'Perpipaan dalam Gedung '!$D$2:$I$4950,6,FALSE)</f>
        <v>85000</v>
      </c>
      <c r="F1583" s="146"/>
      <c r="H1583" s="159"/>
      <c r="I1583" s="376"/>
    </row>
    <row r="1584" spans="2:9">
      <c r="B1584" s="415" t="str">
        <f>'Perpipaan dalam Gedung '!C1453</f>
        <v>6.4.4.3</v>
      </c>
      <c r="C1584" s="369" t="str">
        <f>'Perpipaan dalam Gedung '!D1453</f>
        <v>Pemasangan 1 m pipa  BS (MED CLASS &amp; SCH 40) Dia. 1" (25 mm)</v>
      </c>
      <c r="D1584" s="72" t="s">
        <v>114</v>
      </c>
      <c r="E1584" s="367">
        <f>VLOOKUP(C1584,'Perpipaan dalam Gedung '!$D$2:$I$4950,6,FALSE)</f>
        <v>118200</v>
      </c>
      <c r="F1584" s="146"/>
      <c r="H1584" s="159"/>
      <c r="I1584" s="376"/>
    </row>
    <row r="1585" spans="2:9">
      <c r="B1585" s="415" t="str">
        <f>'Perpipaan dalam Gedung '!C1470</f>
        <v>6.4.4.4</v>
      </c>
      <c r="C1585" s="369" t="str">
        <f>'Perpipaan dalam Gedung '!D1470</f>
        <v>Pemasangan 1 m pipa  BS (MED CLASS &amp; SCH 40)Dia. 1-1/4" (32 mm)</v>
      </c>
      <c r="D1585" s="72" t="s">
        <v>114</v>
      </c>
      <c r="E1585" s="367">
        <f>VLOOKUP(C1585,'Perpipaan dalam Gedung '!$D$2:$I$4950,6,FALSE)</f>
        <v>150800</v>
      </c>
      <c r="F1585" s="146"/>
      <c r="H1585" s="159"/>
      <c r="I1585" s="376"/>
    </row>
    <row r="1586" spans="2:9">
      <c r="B1586" s="415" t="str">
        <f>'Perpipaan dalam Gedung '!C1487</f>
        <v>6.4.4.5</v>
      </c>
      <c r="C1586" s="369" t="str">
        <f>'Perpipaan dalam Gedung '!D1487</f>
        <v>Pemasangan 1 m pipa  BS (MED CLASS &amp; SCH 40) Dia. 1-1/2" (40 mm)</v>
      </c>
      <c r="D1586" s="72" t="s">
        <v>114</v>
      </c>
      <c r="E1586" s="367">
        <f>VLOOKUP(C1586,'Perpipaan dalam Gedung '!$D$2:$I$4950,6,FALSE)</f>
        <v>174200</v>
      </c>
      <c r="F1586" s="146"/>
      <c r="H1586" s="159"/>
      <c r="I1586" s="376"/>
    </row>
    <row r="1587" spans="2:9">
      <c r="B1587" s="415" t="str">
        <f>'Perpipaan dalam Gedung '!C1504</f>
        <v>6.4.4.6</v>
      </c>
      <c r="C1587" s="369" t="str">
        <f>'Perpipaan dalam Gedung '!D1504</f>
        <v>Pemasangan 1 m pipa  BS (MED CLASS &amp; SCH 40)Dia. 2" (50 mm)</v>
      </c>
      <c r="D1587" s="72" t="s">
        <v>114</v>
      </c>
      <c r="E1587" s="367">
        <f>VLOOKUP(C1587,'Perpipaan dalam Gedung '!$D$2:$I$4950,6,FALSE)</f>
        <v>232800</v>
      </c>
      <c r="F1587" s="146"/>
      <c r="H1587" s="159"/>
      <c r="I1587" s="376"/>
    </row>
    <row r="1588" spans="2:9">
      <c r="B1588" s="415" t="str">
        <f>'Perpipaan dalam Gedung '!C1521</f>
        <v>6.4.4.7</v>
      </c>
      <c r="C1588" s="369" t="str">
        <f>'Perpipaan dalam Gedung '!D1521</f>
        <v>Pemasangan 1 m pipa  BS (MED CLASS &amp; SCH 40) Dia. 2-1/2" (65 mm)</v>
      </c>
      <c r="D1588" s="72" t="s">
        <v>114</v>
      </c>
      <c r="E1588" s="367">
        <f>VLOOKUP(C1588,'Perpipaan dalam Gedung '!$D$2:$I$4950,6,FALSE)</f>
        <v>292300</v>
      </c>
      <c r="F1588" s="146"/>
      <c r="H1588" s="159"/>
      <c r="I1588" s="376"/>
    </row>
    <row r="1589" spans="2:9">
      <c r="B1589" s="415" t="str">
        <f>'Perpipaan dalam Gedung '!C1538</f>
        <v>6.4.4.8</v>
      </c>
      <c r="C1589" s="369" t="str">
        <f>'Perpipaan dalam Gedung '!D1538</f>
        <v>Pemasangan 1 m pipa  BS (MED CLASS &amp; SCH 40) Dia. 3" (80 mm)</v>
      </c>
      <c r="D1589" s="72" t="s">
        <v>114</v>
      </c>
      <c r="E1589" s="367">
        <f>VLOOKUP(C1589,'Perpipaan dalam Gedung '!$D$2:$I$4950,6,FALSE)</f>
        <v>382000</v>
      </c>
      <c r="F1589" s="146"/>
      <c r="H1589" s="159"/>
      <c r="I1589" s="376"/>
    </row>
    <row r="1590" spans="2:9">
      <c r="B1590" s="415" t="str">
        <f>'Perpipaan dalam Gedung '!C1555</f>
        <v>6.4.4.9</v>
      </c>
      <c r="C1590" s="369" t="str">
        <f>'Perpipaan dalam Gedung '!D1555</f>
        <v>Pemasangan 1 m pipa  BS (MED CLASS &amp; SCH 40) Dia. 4" (100 mm)</v>
      </c>
      <c r="D1590" s="72" t="s">
        <v>114</v>
      </c>
      <c r="E1590" s="367">
        <f>VLOOKUP(C1590,'Perpipaan dalam Gedung '!$D$2:$I$4950,6,FALSE)</f>
        <v>537300</v>
      </c>
      <c r="F1590" s="146"/>
      <c r="H1590" s="159"/>
      <c r="I1590" s="376"/>
    </row>
    <row r="1591" spans="2:9">
      <c r="B1591" s="415" t="str">
        <f>'Perpipaan dalam Gedung '!C1572</f>
        <v>6.4.4.10</v>
      </c>
      <c r="C1591" s="369" t="str">
        <f>'Perpipaan dalam Gedung '!D1572</f>
        <v>Pemasangan 1 m pipa  BS (MED CLASS &amp; SCH 40) Dia. 5" (125 mm)</v>
      </c>
      <c r="D1591" s="72" t="s">
        <v>114</v>
      </c>
      <c r="E1591" s="367">
        <f>VLOOKUP(C1591,'Perpipaan dalam Gedung '!$D$2:$I$4950,6,FALSE)</f>
        <v>706100</v>
      </c>
      <c r="F1591" s="146"/>
      <c r="H1591" s="159"/>
      <c r="I1591" s="376"/>
    </row>
    <row r="1592" spans="2:9">
      <c r="B1592" s="415" t="str">
        <f>'Perpipaan dalam Gedung '!C1589</f>
        <v>6.4.4.11</v>
      </c>
      <c r="C1592" s="369" t="str">
        <f>'Perpipaan dalam Gedung '!D1589</f>
        <v>Pemasangan 1 m pipa  BS (MED CLASS &amp; SCH 40)Dia. 6" (150 mm)</v>
      </c>
      <c r="D1592" s="72" t="s">
        <v>114</v>
      </c>
      <c r="E1592" s="367">
        <f>VLOOKUP(C1592,'Perpipaan dalam Gedung '!$D$2:$I$4950,6,FALSE)</f>
        <v>840400</v>
      </c>
      <c r="F1592" s="146"/>
      <c r="H1592" s="159"/>
      <c r="I1592" s="376"/>
    </row>
    <row r="1593" spans="2:9">
      <c r="B1593" s="415" t="str">
        <f>'Perpipaan dalam Gedung '!C1606</f>
        <v>6.4.4.12</v>
      </c>
      <c r="C1593" s="369" t="str">
        <f>'Perpipaan dalam Gedung '!D1606</f>
        <v>Pemasangan 1 m pipa  BS (MED CLASS &amp; SCH 40) Dia. 8" (200 mm)</v>
      </c>
      <c r="D1593" s="72" t="s">
        <v>114</v>
      </c>
      <c r="E1593" s="367">
        <f>VLOOKUP(C1593,'Perpipaan dalam Gedung '!$D$2:$I$4950,6,FALSE)</f>
        <v>1394400</v>
      </c>
      <c r="F1593" s="146"/>
      <c r="H1593" s="159"/>
      <c r="I1593" s="376"/>
    </row>
    <row r="1594" spans="2:9">
      <c r="B1594" s="415" t="str">
        <f>'Perpipaan dalam Gedung '!C1623</f>
        <v>6.4.4.13</v>
      </c>
      <c r="C1594" s="369" t="str">
        <f>'Perpipaan dalam Gedung '!D1623</f>
        <v>Pemasangan 1 m pipa  BS (MED CLASS &amp; SCH 40) Dia. 10" (250 mm)</v>
      </c>
      <c r="D1594" s="72" t="s">
        <v>114</v>
      </c>
      <c r="E1594" s="367">
        <f>VLOOKUP(C1594,'Perpipaan dalam Gedung '!$D$2:$I$4950,6,FALSE)</f>
        <v>1619200</v>
      </c>
      <c r="F1594" s="146"/>
      <c r="H1594" s="159"/>
      <c r="I1594" s="376"/>
    </row>
    <row r="1595" spans="2:9">
      <c r="B1595" s="415" t="str">
        <f>'Perpipaan dalam Gedung '!C1640</f>
        <v>6.4.4.14</v>
      </c>
      <c r="C1595" s="369" t="str">
        <f>'Perpipaan dalam Gedung '!D1640</f>
        <v>Pemasangan 1 m pipa  BS (MED CLASS &amp; SCH 40) Dia. 12" (300 mm)</v>
      </c>
      <c r="D1595" s="72" t="s">
        <v>114</v>
      </c>
      <c r="E1595" s="367">
        <f>VLOOKUP(C1595,'Perpipaan dalam Gedung '!$D$2:$I$4950,6,FALSE)</f>
        <v>1900900</v>
      </c>
      <c r="F1595" s="146"/>
      <c r="H1595" s="159"/>
      <c r="I1595" s="376"/>
    </row>
    <row r="1596" spans="2:9">
      <c r="B1596" s="415" t="str">
        <f>'Perpipaan dalam Gedung '!C1657</f>
        <v>6.4.4.15</v>
      </c>
      <c r="C1596" s="369" t="str">
        <f>'Perpipaan dalam Gedung '!D1657</f>
        <v>Pemasangan 1 m pipa  BS (MED CLASS &amp; SCH 40) Dia. 14" (350 mm)</v>
      </c>
      <c r="D1596" s="72" t="s">
        <v>114</v>
      </c>
      <c r="E1596" s="367">
        <f>VLOOKUP(C1596,'Perpipaan dalam Gedung '!$D$2:$I$4950,6,FALSE)</f>
        <v>2312900</v>
      </c>
      <c r="F1596" s="146"/>
      <c r="H1596" s="159"/>
      <c r="I1596" s="376"/>
    </row>
    <row r="1597" spans="2:9">
      <c r="B1597" s="415" t="str">
        <f>'Perpipaan dalam Gedung '!C1674</f>
        <v>6.4.4.16</v>
      </c>
      <c r="C1597" s="369" t="str">
        <f>'Perpipaan dalam Gedung '!D1674</f>
        <v>Pemasangan 1 m pipa  BS (MED CLASS &amp; SCH 40) Dia. 16" (400 mm)</v>
      </c>
      <c r="D1597" s="72" t="s">
        <v>114</v>
      </c>
      <c r="E1597" s="367">
        <f>VLOOKUP(C1597,'Perpipaan dalam Gedung '!$D$2:$I$4950,6,FALSE)</f>
        <v>2642800</v>
      </c>
      <c r="F1597" s="146"/>
      <c r="H1597" s="159"/>
      <c r="I1597" s="376"/>
    </row>
    <row r="1598" spans="2:9" s="53" customFormat="1">
      <c r="B1598" s="622" t="str">
        <f>'Perpipaan dalam Gedung '!C1691</f>
        <v>6.4.5</v>
      </c>
      <c r="C1598" s="623" t="str">
        <f>'Perpipaan dalam Gedung '!D1691</f>
        <v xml:space="preserve">Pipa Tanah </v>
      </c>
      <c r="D1598" s="634"/>
      <c r="E1598" s="367">
        <f>VLOOKUP(C1598,'Perpipaan dalam Gedung '!$D$2:$I$4950,6,FALSE)</f>
        <v>0</v>
      </c>
      <c r="F1598" s="385"/>
      <c r="H1598" s="640"/>
      <c r="I1598" s="641"/>
    </row>
    <row r="1599" spans="2:9">
      <c r="B1599" s="415" t="str">
        <f>'Perpipaan dalam Gedung '!C1692</f>
        <v>6.4.5.1</v>
      </c>
      <c r="C1599" s="369" t="str">
        <f>'Perpipaan dalam Gedung '!D1692</f>
        <v xml:space="preserve">Pemasangan 1 m' Pipa Air Limbah Jenis Pipa Tanah diameter 15 cm </v>
      </c>
      <c r="D1599" s="72" t="s">
        <v>114</v>
      </c>
      <c r="E1599" s="367">
        <f>VLOOKUP(C1599,'Perpipaan dalam Gedung '!$D$2:$I$4950,6,FALSE)</f>
        <v>351000</v>
      </c>
      <c r="F1599" s="146"/>
      <c r="H1599" s="159"/>
      <c r="I1599" s="376"/>
    </row>
    <row r="1600" spans="2:9">
      <c r="B1600" s="415" t="str">
        <f>'Perpipaan dalam Gedung '!C1712</f>
        <v>6.4.5.2</v>
      </c>
      <c r="C1600" s="369" t="str">
        <f>'Perpipaan dalam Gedung '!D1712</f>
        <v xml:space="preserve">Pemasangan 1 m' Pipa Air Limbah Jenis Pipa Tanah diameter 20 cm </v>
      </c>
      <c r="D1600" s="72" t="s">
        <v>114</v>
      </c>
      <c r="E1600" s="367">
        <f>VLOOKUP(C1600,'Perpipaan dalam Gedung '!$D$2:$I$4950,6,FALSE)</f>
        <v>435800</v>
      </c>
      <c r="F1600" s="146"/>
      <c r="H1600" s="159"/>
      <c r="I1600" s="376"/>
    </row>
    <row r="1601" spans="2:9">
      <c r="B1601" s="726" t="s">
        <v>6033</v>
      </c>
      <c r="C1601" s="636" t="s">
        <v>5321</v>
      </c>
      <c r="D1601" s="655"/>
      <c r="E1601" s="655"/>
      <c r="F1601" s="639"/>
      <c r="H1601" s="607"/>
      <c r="I1601" s="376"/>
    </row>
    <row r="1602" spans="2:9">
      <c r="B1602" s="726" t="s">
        <v>6035</v>
      </c>
      <c r="C1602" s="636" t="s">
        <v>6034</v>
      </c>
      <c r="D1602" s="655"/>
      <c r="E1602" s="655"/>
      <c r="F1602" s="639"/>
      <c r="H1602" s="607"/>
      <c r="I1602" s="376"/>
    </row>
    <row r="1603" spans="2:9">
      <c r="B1603" s="726" t="s">
        <v>6036</v>
      </c>
      <c r="C1603" s="636" t="s">
        <v>6037</v>
      </c>
      <c r="D1603" s="655"/>
      <c r="E1603" s="655"/>
      <c r="F1603" s="639"/>
      <c r="H1603" s="607"/>
      <c r="I1603" s="376"/>
    </row>
    <row r="1604" spans="2:9">
      <c r="B1604" s="651" t="str">
        <f>'Perpipaan dalam Gedung '!C1732</f>
        <v>6.5</v>
      </c>
      <c r="C1604" s="652" t="str">
        <f>'Perpipaan dalam Gedung '!D1732</f>
        <v xml:space="preserve">AKSESORIES PIPA </v>
      </c>
      <c r="D1604" s="380"/>
      <c r="E1604" s="380"/>
      <c r="F1604" s="386"/>
      <c r="H1604" s="159"/>
      <c r="I1604" s="376"/>
    </row>
    <row r="1605" spans="2:9">
      <c r="B1605" s="654" t="s">
        <v>6038</v>
      </c>
      <c r="C1605" s="636" t="str">
        <f>'Perpipaan dalam Gedung '!D1733</f>
        <v xml:space="preserve">Gate Valve (10, 12, 16, 20, 25) K </v>
      </c>
      <c r="D1605" s="655"/>
      <c r="E1605" s="655"/>
      <c r="F1605" s="639"/>
      <c r="H1605" s="607"/>
      <c r="I1605" s="376"/>
    </row>
    <row r="1606" spans="2:9">
      <c r="B1606" s="415" t="s">
        <v>6039</v>
      </c>
      <c r="C1606" s="369" t="str">
        <f>'Perpipaan dalam Gedung '!D1734</f>
        <v>Pemasangan 1 buah gate velve (10,16,20) K, dia. 1/2" (15 mm)</v>
      </c>
      <c r="D1606" s="72" t="s">
        <v>44</v>
      </c>
      <c r="E1606" s="367">
        <f>VLOOKUP(C1606,'Perpipaan dalam Gedung '!$D$2:$I$4950,6,FALSE)</f>
        <v>1919400</v>
      </c>
      <c r="F1606" s="146"/>
      <c r="H1606" s="159"/>
      <c r="I1606" s="376"/>
    </row>
    <row r="1607" spans="2:9">
      <c r="B1607" s="415" t="s">
        <v>6040</v>
      </c>
      <c r="C1607" s="369" t="str">
        <f>'Perpipaan dalam Gedung '!D1751</f>
        <v>Pemasangan 1 buah gate velve (10, 16) K, dia. 3/4" (20 mm)</v>
      </c>
      <c r="D1607" s="72" t="s">
        <v>44</v>
      </c>
      <c r="E1607" s="367">
        <f>VLOOKUP(C1607,'Perpipaan dalam Gedung '!$D$2:$I$4950,6,FALSE)</f>
        <v>2183400</v>
      </c>
      <c r="F1607" s="146"/>
      <c r="H1607" s="159"/>
      <c r="I1607" s="376"/>
    </row>
    <row r="1608" spans="2:9">
      <c r="B1608" s="415" t="s">
        <v>6041</v>
      </c>
      <c r="C1608" s="369" t="str">
        <f>'Perpipaan dalam Gedung '!D1769</f>
        <v>Pemasangan 1 buah gate velve (10, 16, 20) K, dia. 1" (25 mm)</v>
      </c>
      <c r="D1608" s="72" t="s">
        <v>44</v>
      </c>
      <c r="E1608" s="367">
        <f>VLOOKUP(C1608,'Perpipaan dalam Gedung '!$D$2:$I$4950,6,FALSE)</f>
        <v>2447300</v>
      </c>
      <c r="F1608" s="146"/>
      <c r="H1608" s="159"/>
      <c r="I1608" s="376"/>
    </row>
    <row r="1609" spans="2:9">
      <c r="B1609" s="415" t="s">
        <v>6042</v>
      </c>
      <c r="C1609" s="369" t="str">
        <f>'Perpipaan dalam Gedung '!D1786</f>
        <v>Pemasangan 1 buah gate velve (10, 16) K, dia. 1-1/4" (32 mm)</v>
      </c>
      <c r="D1609" s="72" t="s">
        <v>44</v>
      </c>
      <c r="E1609" s="367">
        <f>VLOOKUP(C1609,'Perpipaan dalam Gedung '!$D$2:$I$4950,6,FALSE)</f>
        <v>2647000</v>
      </c>
      <c r="F1609" s="146"/>
      <c r="H1609" s="159"/>
      <c r="I1609" s="376"/>
    </row>
    <row r="1610" spans="2:9">
      <c r="B1610" s="415" t="s">
        <v>6043</v>
      </c>
      <c r="C1610" s="369" t="str">
        <f>'Perpipaan dalam Gedung '!D1803</f>
        <v>Pemasangan 1 buah gate velve (10, 16) K, dia. 1-1/2" (40 mm)</v>
      </c>
      <c r="D1610" s="72" t="s">
        <v>44</v>
      </c>
      <c r="E1610" s="367">
        <f>VLOOKUP(C1610,'Perpipaan dalam Gedung '!$D$2:$I$4950,6,FALSE)</f>
        <v>2753900</v>
      </c>
      <c r="F1610" s="146"/>
      <c r="H1610" s="159"/>
      <c r="I1610" s="376"/>
    </row>
    <row r="1611" spans="2:9">
      <c r="B1611" s="415" t="s">
        <v>6044</v>
      </c>
      <c r="C1611" s="369" t="str">
        <f>'Perpipaan dalam Gedung '!D1820</f>
        <v>Pemasangan 1 buah gate velve (10, 16, 20) K, dia. 2" (50 mm)</v>
      </c>
      <c r="D1611" s="72" t="s">
        <v>44</v>
      </c>
      <c r="E1611" s="367">
        <f>VLOOKUP(C1611,'Perpipaan dalam Gedung '!$D$2:$I$4950,6,FALSE)</f>
        <v>3015300</v>
      </c>
      <c r="F1611" s="146"/>
      <c r="H1611" s="159"/>
      <c r="I1611" s="376"/>
    </row>
    <row r="1612" spans="2:9">
      <c r="B1612" s="415" t="s">
        <v>6045</v>
      </c>
      <c r="C1612" s="369" t="str">
        <f>'Perpipaan dalam Gedung '!D1837</f>
        <v>Pemasangan 1 buah gate velve (10, 16, 20)K, dia. 2-1/2" (65 mm)</v>
      </c>
      <c r="D1612" s="72" t="s">
        <v>44</v>
      </c>
      <c r="E1612" s="367">
        <f>VLOOKUP(C1612,'Perpipaan dalam Gedung '!$D$2:$I$4950,6,FALSE)</f>
        <v>3239600</v>
      </c>
      <c r="F1612" s="146"/>
      <c r="H1612" s="159"/>
      <c r="I1612" s="376"/>
    </row>
    <row r="1613" spans="2:9">
      <c r="B1613" s="415" t="s">
        <v>6046</v>
      </c>
      <c r="C1613" s="369" t="str">
        <f>'Perpipaan dalam Gedung '!D1855</f>
        <v>Pemasangan 1 buah gate velve (10, 16, 25) K, dia. 3" (80 mm)</v>
      </c>
      <c r="D1613" s="72" t="s">
        <v>44</v>
      </c>
      <c r="E1613" s="367">
        <f>VLOOKUP(C1613,'Perpipaan dalam Gedung '!$D$2:$I$4950,6,FALSE)</f>
        <v>4130300</v>
      </c>
      <c r="F1613" s="146"/>
      <c r="H1613" s="159"/>
      <c r="I1613" s="376"/>
    </row>
    <row r="1614" spans="2:9">
      <c r="B1614" s="415" t="s">
        <v>6047</v>
      </c>
      <c r="C1614" s="369" t="str">
        <f>'Perpipaan dalam Gedung '!D1872</f>
        <v>Pemasangan 1 buah gate velve (10, 16, 25) K, dia. 4" (100 mm)</v>
      </c>
      <c r="D1614" s="72" t="s">
        <v>44</v>
      </c>
      <c r="E1614" s="367">
        <f>VLOOKUP(C1614,'Perpipaan dalam Gedung '!$D$2:$I$4950,6,FALSE)</f>
        <v>4547600</v>
      </c>
      <c r="F1614" s="146"/>
      <c r="H1614" s="159"/>
      <c r="I1614" s="376"/>
    </row>
    <row r="1615" spans="2:9">
      <c r="B1615" s="415" t="s">
        <v>6048</v>
      </c>
      <c r="C1615" s="369" t="str">
        <f>'Perpipaan dalam Gedung '!D1889</f>
        <v>Pemasangan 1 buah gate velve (10, 16) K, dia. 5" (125 mm)</v>
      </c>
      <c r="D1615" s="72" t="s">
        <v>44</v>
      </c>
      <c r="E1615" s="367">
        <f>VLOOKUP(C1615,'Perpipaan dalam Gedung '!$D$2:$I$4950,6,FALSE)</f>
        <v>4978000</v>
      </c>
      <c r="F1615" s="146"/>
      <c r="H1615" s="159"/>
      <c r="I1615" s="376"/>
    </row>
    <row r="1616" spans="2:9">
      <c r="B1616" s="415" t="s">
        <v>6049</v>
      </c>
      <c r="C1616" s="369" t="str">
        <f>'Perpipaan dalam Gedung '!D1906</f>
        <v>Pemasangan 1 buah gate velve (10, 12, 16, 25)K, dia. 6" (150 mm)</v>
      </c>
      <c r="D1616" s="72" t="s">
        <v>44</v>
      </c>
      <c r="E1616" s="367">
        <f>VLOOKUP(C1616,'Perpipaan dalam Gedung '!$D$2:$I$4950,6,FALSE)</f>
        <v>5501600</v>
      </c>
      <c r="F1616" s="146"/>
      <c r="H1616" s="159"/>
      <c r="I1616" s="376"/>
    </row>
    <row r="1617" spans="2:9">
      <c r="B1617" s="415" t="s">
        <v>6050</v>
      </c>
      <c r="C1617" s="369" t="str">
        <f>'Perpipaan dalam Gedung '!D1923</f>
        <v>Pemasangan 1 buah gate velve (10, 16) K, dia. 8" (200 mm)</v>
      </c>
      <c r="D1617" s="72" t="s">
        <v>44</v>
      </c>
      <c r="E1617" s="367">
        <f>VLOOKUP(C1617,'Perpipaan dalam Gedung '!$D$2:$I$4950,6,FALSE)</f>
        <v>6176800</v>
      </c>
      <c r="F1617" s="146"/>
      <c r="H1617" s="159"/>
      <c r="I1617" s="376"/>
    </row>
    <row r="1618" spans="2:9">
      <c r="B1618" s="415" t="s">
        <v>6051</v>
      </c>
      <c r="C1618" s="369" t="str">
        <f>'Perpipaan dalam Gedung '!D1940</f>
        <v>Pemasangan 1 buah gate velve (10, 16) K, dia. 10" (250 mm)</v>
      </c>
      <c r="D1618" s="72" t="s">
        <v>44</v>
      </c>
      <c r="E1618" s="367">
        <f>VLOOKUP(C1618,'Perpipaan dalam Gedung '!$D$2:$I$4950,6,FALSE)</f>
        <v>6680600</v>
      </c>
      <c r="F1618" s="146"/>
      <c r="H1618" s="159"/>
      <c r="I1618" s="376"/>
    </row>
    <row r="1619" spans="2:9">
      <c r="B1619" s="415" t="s">
        <v>6052</v>
      </c>
      <c r="C1619" s="369" t="str">
        <f>'Perpipaan dalam Gedung '!D1957</f>
        <v>Pemasangan 1 buah gate velve (10, 16) K, dia. 12" (300 mm)</v>
      </c>
      <c r="D1619" s="72" t="s">
        <v>44</v>
      </c>
      <c r="E1619" s="367">
        <f>VLOOKUP(C1619,'Perpipaan dalam Gedung '!$D$2:$I$4950,6,FALSE)</f>
        <v>7254600</v>
      </c>
      <c r="F1619" s="146"/>
      <c r="H1619" s="159"/>
      <c r="I1619" s="376"/>
    </row>
    <row r="1620" spans="2:9" s="53" customFormat="1">
      <c r="B1620" s="622" t="s">
        <v>6053</v>
      </c>
      <c r="C1620" s="623" t="str">
        <f>'Perpipaan dalam Gedung '!D1975</f>
        <v xml:space="preserve">Ball Velve </v>
      </c>
      <c r="D1620" s="634"/>
      <c r="E1620" s="367">
        <f>VLOOKUP(C1620,'Perpipaan dalam Gedung '!$D$2:$I$4950,6,FALSE)</f>
        <v>0</v>
      </c>
      <c r="F1620" s="385"/>
      <c r="H1620" s="640"/>
      <c r="I1620" s="641"/>
    </row>
    <row r="1621" spans="2:9">
      <c r="B1621" s="415" t="s">
        <v>6054</v>
      </c>
      <c r="C1621" s="369" t="str">
        <f>'Perpipaan dalam Gedung '!D1976</f>
        <v>Pemasangan 1 buah ball velve, Dia. 1/2" (15 mm)</v>
      </c>
      <c r="D1621" s="72" t="s">
        <v>44</v>
      </c>
      <c r="E1621" s="367">
        <f>VLOOKUP(C1621,'Perpipaan dalam Gedung '!$D$2:$I$4950,6,FALSE)</f>
        <v>53600</v>
      </c>
      <c r="F1621" s="146"/>
      <c r="H1621" s="159"/>
      <c r="I1621" s="376"/>
    </row>
    <row r="1622" spans="2:9">
      <c r="B1622" s="415" t="s">
        <v>6055</v>
      </c>
      <c r="C1622" s="369" t="str">
        <f>'Perpipaan dalam Gedung '!D1993</f>
        <v>Pemasangan 1 buah ball velve, Dia. 3/4" (20 mm)</v>
      </c>
      <c r="D1622" s="72" t="s">
        <v>44</v>
      </c>
      <c r="E1622" s="367">
        <f>VLOOKUP(C1622,'Perpipaan dalam Gedung '!$D$2:$I$4950,6,FALSE)</f>
        <v>79400</v>
      </c>
      <c r="F1622" s="146"/>
      <c r="H1622" s="159"/>
      <c r="I1622" s="376"/>
    </row>
    <row r="1623" spans="2:9">
      <c r="B1623" s="415" t="s">
        <v>6056</v>
      </c>
      <c r="C1623" s="369" t="str">
        <f>'Perpipaan dalam Gedung '!D2010</f>
        <v>Pemasangan 1 buah ball velve, Dia. 1" (25 mm)</v>
      </c>
      <c r="D1623" s="72" t="s">
        <v>44</v>
      </c>
      <c r="E1623" s="367">
        <f>VLOOKUP(C1623,'Perpipaan dalam Gedung '!$D$2:$I$4950,6,FALSE)</f>
        <v>102100</v>
      </c>
      <c r="F1623" s="146"/>
      <c r="H1623" s="159"/>
      <c r="I1623" s="376"/>
    </row>
    <row r="1624" spans="2:9">
      <c r="B1624" s="415" t="s">
        <v>6057</v>
      </c>
      <c r="C1624" s="369" t="str">
        <f>'Perpipaan dalam Gedung '!D2027</f>
        <v>Pemasangan 1 buah ball velve, Dia. 1-1/4" (32 mm)</v>
      </c>
      <c r="D1624" s="72" t="s">
        <v>44</v>
      </c>
      <c r="E1624" s="367">
        <f>VLOOKUP(C1624,'Perpipaan dalam Gedung '!$D$2:$I$4950,6,FALSE)</f>
        <v>139800</v>
      </c>
      <c r="F1624" s="146"/>
      <c r="H1624" s="159"/>
      <c r="I1624" s="376"/>
    </row>
    <row r="1625" spans="2:9">
      <c r="B1625" s="415" t="s">
        <v>6058</v>
      </c>
      <c r="C1625" s="369" t="str">
        <f>'Perpipaan dalam Gedung '!D2044</f>
        <v>Pemasangan 1 buah ball velve, Dia. 1-1/2" (40 mm)</v>
      </c>
      <c r="D1625" s="72" t="s">
        <v>44</v>
      </c>
      <c r="E1625" s="367">
        <f>VLOOKUP(C1625,'Perpipaan dalam Gedung '!$D$2:$I$4950,6,FALSE)</f>
        <v>165700</v>
      </c>
      <c r="F1625" s="146"/>
      <c r="H1625" s="159"/>
      <c r="I1625" s="376"/>
    </row>
    <row r="1626" spans="2:9">
      <c r="B1626" s="415" t="s">
        <v>6059</v>
      </c>
      <c r="C1626" s="369" t="str">
        <f>'Perpipaan dalam Gedung '!D2061</f>
        <v>Pemasangan 1 buah ball velve, Dia.2" (50 mm)</v>
      </c>
      <c r="D1626" s="72" t="s">
        <v>44</v>
      </c>
      <c r="E1626" s="367">
        <f>VLOOKUP(C1626,'Perpipaan dalam Gedung '!$D$2:$I$4950,6,FALSE)</f>
        <v>236100</v>
      </c>
      <c r="F1626" s="146"/>
      <c r="H1626" s="159"/>
      <c r="I1626" s="376"/>
    </row>
    <row r="1627" spans="2:9">
      <c r="B1627" s="415" t="s">
        <v>6060</v>
      </c>
      <c r="C1627" s="369" t="str">
        <f>'Perpipaan dalam Gedung '!D2079</f>
        <v>Pemasangan 1 buah ball velve, Dia.2-1/2" (65 mm)</v>
      </c>
      <c r="D1627" s="72" t="s">
        <v>44</v>
      </c>
      <c r="E1627" s="367">
        <f>VLOOKUP(C1627,'Perpipaan dalam Gedung '!$D$2:$I$4950,6,FALSE)</f>
        <v>292200</v>
      </c>
      <c r="F1627" s="146"/>
      <c r="H1627" s="159"/>
      <c r="I1627" s="376"/>
    </row>
    <row r="1628" spans="2:9">
      <c r="B1628" s="415" t="s">
        <v>6061</v>
      </c>
      <c r="C1628" s="369" t="str">
        <f>'Perpipaan dalam Gedung '!D2096</f>
        <v>Pemasangan 1 buah ball velve, Dia.3" (80 mm)</v>
      </c>
      <c r="D1628" s="72" t="s">
        <v>44</v>
      </c>
      <c r="E1628" s="367">
        <f>VLOOKUP(C1628,'Perpipaan dalam Gedung '!$D$2:$I$4950,6,FALSE)</f>
        <v>505200</v>
      </c>
      <c r="F1628" s="146"/>
      <c r="H1628" s="159"/>
      <c r="I1628" s="376"/>
    </row>
    <row r="1629" spans="2:9">
      <c r="B1629" s="415" t="s">
        <v>6062</v>
      </c>
      <c r="C1629" s="369" t="str">
        <f>'Perpipaan dalam Gedung '!D2113</f>
        <v>Pemasangan 1 buah ball velve, Dia.4" (100 mm)</v>
      </c>
      <c r="D1629" s="72" t="s">
        <v>44</v>
      </c>
      <c r="E1629" s="367">
        <f>VLOOKUP(C1629,'Perpipaan dalam Gedung '!$D$2:$I$4950,6,FALSE)</f>
        <v>598300</v>
      </c>
      <c r="F1629" s="146"/>
      <c r="H1629" s="159"/>
      <c r="I1629" s="376"/>
    </row>
    <row r="1630" spans="2:9" s="53" customFormat="1">
      <c r="B1630" s="622" t="s">
        <v>6063</v>
      </c>
      <c r="C1630" s="623" t="str">
        <f>'Perpipaan dalam Gedung '!D2130</f>
        <v xml:space="preserve">Check Velve </v>
      </c>
      <c r="D1630" s="634"/>
      <c r="E1630" s="367">
        <f>VLOOKUP(C1630,'Perpipaan dalam Gedung '!$D$2:$I$4950,6,FALSE)</f>
        <v>0</v>
      </c>
      <c r="F1630" s="385"/>
      <c r="H1630" s="640"/>
      <c r="I1630" s="641"/>
    </row>
    <row r="1631" spans="2:9">
      <c r="B1631" s="415" t="s">
        <v>6064</v>
      </c>
      <c r="C1631" s="369" t="str">
        <f>'Perpipaan dalam Gedung '!D2131</f>
        <v>Pemasangan 1 buah Check Velve 10 K, Dia. 1/2" (15 mm)</v>
      </c>
      <c r="D1631" s="72" t="s">
        <v>44</v>
      </c>
      <c r="E1631" s="367">
        <f>VLOOKUP(C1631,'Perpipaan dalam Gedung '!$D$2:$I$4950,6,FALSE)</f>
        <v>71300</v>
      </c>
      <c r="F1631" s="146"/>
      <c r="H1631" s="159"/>
      <c r="I1631" s="376"/>
    </row>
    <row r="1632" spans="2:9">
      <c r="B1632" s="415" t="s">
        <v>6065</v>
      </c>
      <c r="C1632" s="369" t="str">
        <f>'Perpipaan dalam Gedung '!D2148</f>
        <v>Pemasangan 1 buah Check Velve 10 K, Dia. 3/4" (20 mm)</v>
      </c>
      <c r="D1632" s="72" t="s">
        <v>44</v>
      </c>
      <c r="E1632" s="367">
        <f>VLOOKUP(C1632,'Perpipaan dalam Gedung '!$D$2:$I$4950,6,FALSE)</f>
        <v>107600</v>
      </c>
      <c r="F1632" s="146"/>
      <c r="H1632" s="159"/>
      <c r="I1632" s="376"/>
    </row>
    <row r="1633" spans="2:9">
      <c r="B1633" s="415" t="s">
        <v>6066</v>
      </c>
      <c r="C1633" s="369" t="str">
        <f>'Perpipaan dalam Gedung '!D2165</f>
        <v>Pemasangan 1 buah Check Velve 10 K, Dia. 1" (25 mm)</v>
      </c>
      <c r="D1633" s="72" t="s">
        <v>44</v>
      </c>
      <c r="E1633" s="367">
        <f>VLOOKUP(C1633,'Perpipaan dalam Gedung '!$D$2:$I$4950,6,FALSE)</f>
        <v>155500</v>
      </c>
      <c r="F1633" s="146"/>
      <c r="H1633" s="159"/>
      <c r="I1633" s="376"/>
    </row>
    <row r="1634" spans="2:9">
      <c r="B1634" s="415" t="s">
        <v>6067</v>
      </c>
      <c r="C1634" s="369" t="str">
        <f>'Perpipaan dalam Gedung '!D2182</f>
        <v>Pemasangan 1 buah Check Velve 10 K, Dia. 1-1/4" (32 mm)</v>
      </c>
      <c r="D1634" s="72" t="s">
        <v>44</v>
      </c>
      <c r="E1634" s="367">
        <f>VLOOKUP(C1634,'Perpipaan dalam Gedung '!$D$2:$I$4950,6,FALSE)</f>
        <v>194200</v>
      </c>
      <c r="F1634" s="146"/>
      <c r="H1634" s="159"/>
      <c r="I1634" s="376"/>
    </row>
    <row r="1635" spans="2:9">
      <c r="B1635" s="415" t="s">
        <v>6068</v>
      </c>
      <c r="C1635" s="369" t="str">
        <f>'Perpipaan dalam Gedung '!D2199</f>
        <v>Pemasangan 1 buah Check Velve 10 K, Dia. 1-1/2" (40 mm)</v>
      </c>
      <c r="D1635" s="72" t="s">
        <v>44</v>
      </c>
      <c r="E1635" s="367">
        <f>VLOOKUP(C1635,'Perpipaan dalam Gedung '!$D$2:$I$4950,6,FALSE)</f>
        <v>254200</v>
      </c>
      <c r="F1635" s="146"/>
      <c r="H1635" s="159"/>
      <c r="I1635" s="376"/>
    </row>
    <row r="1636" spans="2:9">
      <c r="B1636" s="415" t="s">
        <v>6069</v>
      </c>
      <c r="C1636" s="369" t="str">
        <f>'Perpipaan dalam Gedung '!D2216</f>
        <v>Pemasangan 1 buah Check Velve (10, 16) K, Dia. 2" (50 mm)</v>
      </c>
      <c r="D1636" s="72" t="s">
        <v>44</v>
      </c>
      <c r="E1636" s="367">
        <f>VLOOKUP(C1636,'Perpipaan dalam Gedung '!$D$2:$I$4950,6,FALSE)</f>
        <v>359400</v>
      </c>
      <c r="F1636" s="146"/>
      <c r="H1636" s="159"/>
      <c r="I1636" s="376"/>
    </row>
    <row r="1637" spans="2:9">
      <c r="B1637" s="415" t="s">
        <v>6070</v>
      </c>
      <c r="C1637" s="369" t="str">
        <f>'Perpipaan dalam Gedung '!D2233</f>
        <v>Pemasangan 1 buah Check Velve (10,16) K, Dia. 2-1/2" (65 mm)</v>
      </c>
      <c r="D1637" s="72" t="s">
        <v>44</v>
      </c>
      <c r="E1637" s="367">
        <f>VLOOKUP(C1637,'Perpipaan dalam Gedung '!$D$2:$I$4950,6,FALSE)</f>
        <v>444000</v>
      </c>
      <c r="F1637" s="146"/>
      <c r="H1637" s="159"/>
      <c r="I1637" s="376"/>
    </row>
    <row r="1638" spans="2:9">
      <c r="B1638" s="415" t="s">
        <v>6071</v>
      </c>
      <c r="C1638" s="369" t="str">
        <f>'Perpipaan dalam Gedung '!D2250</f>
        <v>Pemasangan 1 buah Check Velve (10,16) K, Dia. 3" (80 mm)</v>
      </c>
      <c r="D1638" s="72" t="s">
        <v>44</v>
      </c>
      <c r="E1638" s="367">
        <f>VLOOKUP(C1638,'Perpipaan dalam Gedung '!$D$2:$I$4950,6,FALSE)</f>
        <v>1037200</v>
      </c>
      <c r="F1638" s="146"/>
      <c r="H1638" s="159"/>
      <c r="I1638" s="376"/>
    </row>
    <row r="1639" spans="2:9">
      <c r="B1639" s="415" t="s">
        <v>6072</v>
      </c>
      <c r="C1639" s="369" t="str">
        <f>'Perpipaan dalam Gedung '!D2268</f>
        <v>Pemasangan 1 buah Check Velve (10,16) K, Dia. 4" (100 mm)</v>
      </c>
      <c r="D1639" s="72" t="s">
        <v>44</v>
      </c>
      <c r="E1639" s="367">
        <f>VLOOKUP(C1639,'Perpipaan dalam Gedung '!$D$2:$I$4950,6,FALSE)</f>
        <v>2323900</v>
      </c>
      <c r="F1639" s="146"/>
      <c r="H1639" s="159"/>
      <c r="I1639" s="376"/>
    </row>
    <row r="1640" spans="2:9">
      <c r="B1640" s="415" t="s">
        <v>6073</v>
      </c>
      <c r="C1640" s="369" t="str">
        <f>'Perpipaan dalam Gedung '!D2285</f>
        <v>Pemasangan 1 buah Check Velve (10, 16) K, Dia. 5" (125 mm)</v>
      </c>
      <c r="D1640" s="72" t="s">
        <v>44</v>
      </c>
      <c r="E1640" s="367">
        <f>VLOOKUP(C1640,'Perpipaan dalam Gedung '!$D$2:$I$4950,6,FALSE)</f>
        <v>4263000</v>
      </c>
      <c r="F1640" s="146"/>
      <c r="H1640" s="159"/>
      <c r="I1640" s="376"/>
    </row>
    <row r="1641" spans="2:9">
      <c r="B1641" s="415" t="s">
        <v>6074</v>
      </c>
      <c r="C1641" s="369" t="str">
        <f>'Perpipaan dalam Gedung '!D2302</f>
        <v>Pemasangan 1 buah Check Velve (10, 16) K, Dia. 6" (150 mm)</v>
      </c>
      <c r="D1641" s="72" t="s">
        <v>44</v>
      </c>
      <c r="E1641" s="367">
        <f>VLOOKUP(C1641,'Perpipaan dalam Gedung '!$D$2:$I$4950,6,FALSE)</f>
        <v>4758000</v>
      </c>
      <c r="F1641" s="146"/>
      <c r="H1641" s="159"/>
      <c r="I1641" s="376"/>
    </row>
    <row r="1642" spans="2:9">
      <c r="B1642" s="415" t="s">
        <v>6075</v>
      </c>
      <c r="C1642" s="369" t="str">
        <f>'Perpipaan dalam Gedung '!D2319</f>
        <v>Pemasangan 1 buah Check Velve (10, 16) K, Dia. 8" (200 mm)</v>
      </c>
      <c r="D1642" s="72" t="s">
        <v>44</v>
      </c>
      <c r="E1642" s="367">
        <f>VLOOKUP(C1642,'Perpipaan dalam Gedung '!$D$2:$I$4950,6,FALSE)</f>
        <v>5490400</v>
      </c>
      <c r="F1642" s="146"/>
      <c r="H1642" s="159"/>
      <c r="I1642" s="376"/>
    </row>
    <row r="1643" spans="2:9">
      <c r="B1643" s="415" t="s">
        <v>6076</v>
      </c>
      <c r="C1643" s="369" t="str">
        <f>'Perpipaan dalam Gedung '!D2336</f>
        <v>Pemasangan 1 buah Check Velve (10,16)  K, Dia. 10" (250 mm)</v>
      </c>
      <c r="D1643" s="72" t="s">
        <v>44</v>
      </c>
      <c r="E1643" s="367">
        <f>VLOOKUP(C1643,'Perpipaan dalam Gedung '!$D$2:$I$4950,6,FALSE)</f>
        <v>5922700</v>
      </c>
      <c r="F1643" s="146"/>
      <c r="H1643" s="159"/>
      <c r="I1643" s="376"/>
    </row>
    <row r="1644" spans="2:9">
      <c r="B1644" s="415" t="s">
        <v>6078</v>
      </c>
      <c r="C1644" s="369" t="str">
        <f>'Perpipaan dalam Gedung '!D2353</f>
        <v>Pemasangan 1 buah Check Velve (10, 16) K, Dia. 12" (300 mm)</v>
      </c>
      <c r="D1644" s="72" t="s">
        <v>44</v>
      </c>
      <c r="E1644" s="367">
        <f>VLOOKUP(C1644,'Perpipaan dalam Gedung '!$D$2:$I$4950,6,FALSE)</f>
        <v>6468100</v>
      </c>
      <c r="F1644" s="146"/>
      <c r="H1644" s="159"/>
      <c r="I1644" s="376"/>
    </row>
    <row r="1645" spans="2:9" s="53" customFormat="1">
      <c r="B1645" s="622" t="s">
        <v>6079</v>
      </c>
      <c r="C1645" s="623" t="str">
        <f>'Perpipaan dalam Gedung '!D2370</f>
        <v xml:space="preserve">Strainer </v>
      </c>
      <c r="D1645" s="634"/>
      <c r="E1645" s="367">
        <f>VLOOKUP(C1645,'Perpipaan dalam Gedung '!$D$2:$I$4950,6,FALSE)</f>
        <v>0</v>
      </c>
      <c r="F1645" s="385"/>
      <c r="H1645" s="640"/>
      <c r="I1645" s="641"/>
    </row>
    <row r="1646" spans="2:9">
      <c r="B1646" s="415" t="s">
        <v>6080</v>
      </c>
      <c r="C1646" s="369" t="str">
        <f>'Perpipaan dalam Gedung '!D2371</f>
        <v>Pemasangan 1 buah strainer 10 K, Dia. 1/2 " (15 mm)</v>
      </c>
      <c r="D1646" s="72" t="s">
        <v>44</v>
      </c>
      <c r="E1646" s="367">
        <f>VLOOKUP(C1646,'Perpipaan dalam Gedung '!$D$2:$I$4950,6,FALSE)</f>
        <v>67500</v>
      </c>
      <c r="F1646" s="146"/>
      <c r="H1646" s="159"/>
      <c r="I1646" s="376"/>
    </row>
    <row r="1647" spans="2:9">
      <c r="B1647" s="415" t="s">
        <v>6081</v>
      </c>
      <c r="C1647" s="369" t="str">
        <f>'Perpipaan dalam Gedung '!D2389</f>
        <v>Pemasangan 1 buah strainer 10 K, Dia. 3/4 " (20 mm)</v>
      </c>
      <c r="D1647" s="72" t="s">
        <v>44</v>
      </c>
      <c r="E1647" s="367">
        <f>VLOOKUP(C1647,'Perpipaan dalam Gedung '!$D$2:$I$4950,6,FALSE)</f>
        <v>92400</v>
      </c>
      <c r="F1647" s="146"/>
      <c r="H1647" s="159"/>
      <c r="I1647" s="376"/>
    </row>
    <row r="1648" spans="2:9">
      <c r="B1648" s="415" t="s">
        <v>6082</v>
      </c>
      <c r="C1648" s="369" t="str">
        <f>'Perpipaan dalam Gedung '!D2407</f>
        <v>Pemasangan 1 buah strainer 10 K, Dia. 1 " (25 mm)</v>
      </c>
      <c r="D1648" s="72" t="s">
        <v>44</v>
      </c>
      <c r="E1648" s="367">
        <f>VLOOKUP(C1648,'Perpipaan dalam Gedung '!$D$2:$I$4950,6,FALSE)</f>
        <v>118400</v>
      </c>
      <c r="F1648" s="146"/>
      <c r="H1648" s="159"/>
      <c r="I1648" s="376"/>
    </row>
    <row r="1649" spans="2:9">
      <c r="B1649" s="415" t="s">
        <v>6083</v>
      </c>
      <c r="C1649" s="369" t="str">
        <f>'Perpipaan dalam Gedung '!D2424</f>
        <v>Pemasangan 1 buah strainer 10 K, Dia. 1-1/4 " (32 mm)</v>
      </c>
      <c r="D1649" s="72" t="s">
        <v>44</v>
      </c>
      <c r="E1649" s="367">
        <f>VLOOKUP(C1649,'Perpipaan dalam Gedung '!$D$2:$I$4950,6,FALSE)</f>
        <v>174700</v>
      </c>
      <c r="F1649" s="146"/>
      <c r="H1649" s="159"/>
      <c r="I1649" s="376"/>
    </row>
    <row r="1650" spans="2:9">
      <c r="B1650" s="415" t="s">
        <v>6084</v>
      </c>
      <c r="C1650" s="369" t="str">
        <f>'Perpipaan dalam Gedung '!D2442</f>
        <v>Pemasangan 1 buah strainer 10 K, Dia. 1-1/2 " (40 mm)</v>
      </c>
      <c r="D1650" s="72" t="s">
        <v>44</v>
      </c>
      <c r="E1650" s="367">
        <f>VLOOKUP(C1650,'Perpipaan dalam Gedung '!$D$2:$I$4950,6,FALSE)</f>
        <v>246700</v>
      </c>
      <c r="F1650" s="146"/>
      <c r="H1650" s="159"/>
      <c r="I1650" s="376"/>
    </row>
    <row r="1651" spans="2:9">
      <c r="B1651" s="415" t="s">
        <v>6085</v>
      </c>
      <c r="C1651" s="369" t="str">
        <f>'Perpipaan dalam Gedung '!D2459</f>
        <v>Pemasangan 1 buah strainer (10, 16) K, Dia. 2 " (50 mm)</v>
      </c>
      <c r="D1651" s="72" t="s">
        <v>44</v>
      </c>
      <c r="E1651" s="367">
        <f>VLOOKUP(C1651,'Perpipaan dalam Gedung '!$D$2:$I$4950,6,FALSE)</f>
        <v>470900</v>
      </c>
      <c r="F1651" s="146"/>
      <c r="H1651" s="159"/>
      <c r="I1651" s="376"/>
    </row>
    <row r="1652" spans="2:9">
      <c r="B1652" s="415" t="s">
        <v>6086</v>
      </c>
      <c r="C1652" s="369" t="str">
        <f>'Perpipaan dalam Gedung '!D2476</f>
        <v>Pemasangan 1 buah strainer (10, 16) K, Dia. 2-1/2 " (65 mm)</v>
      </c>
      <c r="D1652" s="72" t="s">
        <v>44</v>
      </c>
      <c r="E1652" s="367">
        <f>VLOOKUP(C1652,'Perpipaan dalam Gedung '!$D$2:$I$4950,6,FALSE)</f>
        <v>634500</v>
      </c>
      <c r="F1652" s="146"/>
      <c r="H1652" s="159"/>
      <c r="I1652" s="376"/>
    </row>
    <row r="1653" spans="2:9">
      <c r="B1653" s="415" t="s">
        <v>6087</v>
      </c>
      <c r="C1653" s="369" t="str">
        <f>'Perpipaan dalam Gedung '!D2493</f>
        <v>Pemasangan 1 buah strainer (10, 16) K, Dia. 3 " (80 mm)</v>
      </c>
      <c r="D1653" s="72" t="s">
        <v>44</v>
      </c>
      <c r="E1653" s="367">
        <f>VLOOKUP(C1653,'Perpipaan dalam Gedung '!$D$2:$I$4950,6,FALSE)</f>
        <v>987100</v>
      </c>
      <c r="F1653" s="146"/>
      <c r="H1653" s="159"/>
      <c r="I1653" s="376"/>
    </row>
    <row r="1654" spans="2:9">
      <c r="B1654" s="415" t="s">
        <v>6088</v>
      </c>
      <c r="C1654" s="369" t="str">
        <f>'Perpipaan dalam Gedung '!D2510</f>
        <v>Pemasangan 1 buah strainer (10, 16) K, Dia. 4" (100 mm)</v>
      </c>
      <c r="D1654" s="72" t="s">
        <v>44</v>
      </c>
      <c r="E1654" s="367">
        <f>VLOOKUP(C1654,'Perpipaan dalam Gedung '!$D$2:$I$4950,6,FALSE)</f>
        <v>1422500</v>
      </c>
      <c r="F1654" s="146"/>
      <c r="H1654" s="159"/>
      <c r="I1654" s="376"/>
    </row>
    <row r="1655" spans="2:9">
      <c r="B1655" s="415" t="s">
        <v>6089</v>
      </c>
      <c r="C1655" s="369" t="str">
        <f>'Perpipaan dalam Gedung '!D2527</f>
        <v>Pemasangan 1 buah strainer (10, 16) K, Dia. 5" (125 mm)</v>
      </c>
      <c r="D1655" s="72" t="s">
        <v>44</v>
      </c>
      <c r="E1655" s="367">
        <f>VLOOKUP(C1655,'Perpipaan dalam Gedung '!$D$2:$I$4950,6,FALSE)</f>
        <v>1578900</v>
      </c>
      <c r="F1655" s="146"/>
      <c r="H1655" s="159"/>
      <c r="I1655" s="376"/>
    </row>
    <row r="1656" spans="2:9">
      <c r="B1656" s="415" t="s">
        <v>6090</v>
      </c>
      <c r="C1656" s="369" t="str">
        <f>'Perpipaan dalam Gedung '!D2544</f>
        <v>Pemasangan 1 buah strainer (10, 16) K, Dia. 6" (150 mm)</v>
      </c>
      <c r="D1656" s="72" t="s">
        <v>44</v>
      </c>
      <c r="E1656" s="367">
        <f>VLOOKUP(C1656,'Perpipaan dalam Gedung '!$D$2:$I$4950,6,FALSE)</f>
        <v>1784300</v>
      </c>
      <c r="F1656" s="146"/>
      <c r="H1656" s="159"/>
      <c r="I1656" s="376"/>
    </row>
    <row r="1657" spans="2:9">
      <c r="B1657" s="415" t="s">
        <v>6092</v>
      </c>
      <c r="C1657" s="369" t="str">
        <f>'Perpipaan dalam Gedung '!D2561</f>
        <v>Pemasangan 1 buah strainer (10, 16) K, Dia. 8" (200 mm)</v>
      </c>
      <c r="D1657" s="72" t="s">
        <v>44</v>
      </c>
      <c r="E1657" s="367">
        <f>VLOOKUP(C1657,'Perpipaan dalam Gedung '!$D$2:$I$4950,6,FALSE)</f>
        <v>2330100</v>
      </c>
      <c r="F1657" s="146"/>
      <c r="H1657" s="159"/>
      <c r="I1657" s="376"/>
    </row>
    <row r="1658" spans="2:9">
      <c r="B1658" s="415" t="s">
        <v>6093</v>
      </c>
      <c r="C1658" s="369" t="str">
        <f>'Perpipaan dalam Gedung '!D2579</f>
        <v>Pemasangan 1 buah strainer (10, 16) K, Dia. 10" (250 mm)</v>
      </c>
      <c r="D1658" s="72" t="s">
        <v>44</v>
      </c>
      <c r="E1658" s="367">
        <f>VLOOKUP(C1658,'Perpipaan dalam Gedung '!$D$2:$I$4950,6,FALSE)</f>
        <v>2862500</v>
      </c>
      <c r="F1658" s="146"/>
      <c r="H1658" s="159"/>
      <c r="I1658" s="376"/>
    </row>
    <row r="1659" spans="2:9">
      <c r="B1659" s="415" t="s">
        <v>6094</v>
      </c>
      <c r="C1659" s="369" t="str">
        <f>'Perpipaan dalam Gedung '!D2596</f>
        <v>Pemasangan 1 buah strainer (10, 16) K, Dia. 12" (300 mm)</v>
      </c>
      <c r="D1659" s="72" t="s">
        <v>44</v>
      </c>
      <c r="E1659" s="367">
        <f>VLOOKUP(C1659,'Perpipaan dalam Gedung '!$D$2:$I$4950,6,FALSE)</f>
        <v>3179100</v>
      </c>
      <c r="F1659" s="146"/>
      <c r="H1659" s="159"/>
      <c r="I1659" s="376"/>
    </row>
    <row r="1660" spans="2:9">
      <c r="B1660" s="415" t="s">
        <v>6095</v>
      </c>
      <c r="C1660" s="369" t="str">
        <f>'Perpipaan dalam Gedung '!D2613</f>
        <v>Pemasangan 1 buah strainer 10 K, Dia. 14" (350 mm)</v>
      </c>
      <c r="D1660" s="72" t="s">
        <v>44</v>
      </c>
      <c r="E1660" s="367">
        <f>VLOOKUP(C1660,'Perpipaan dalam Gedung '!$D$2:$I$4950,6,FALSE)</f>
        <v>3526500</v>
      </c>
      <c r="F1660" s="146"/>
      <c r="H1660" s="159"/>
      <c r="I1660" s="376"/>
    </row>
    <row r="1661" spans="2:9" s="53" customFormat="1">
      <c r="B1661" s="622" t="s">
        <v>6091</v>
      </c>
      <c r="C1661" s="623" t="str">
        <f>'Perpipaan dalam Gedung '!D2630</f>
        <v>Floater Velve</v>
      </c>
      <c r="D1661" s="634"/>
      <c r="E1661" s="367">
        <f>VLOOKUP(C1661,'Perpipaan dalam Gedung '!$D$2:$I$4950,6,FALSE)</f>
        <v>0</v>
      </c>
      <c r="F1661" s="385"/>
      <c r="H1661" s="640"/>
      <c r="I1661" s="641"/>
    </row>
    <row r="1662" spans="2:9">
      <c r="B1662" s="415" t="s">
        <v>6096</v>
      </c>
      <c r="C1662" s="369" t="str">
        <f>'Perpipaan dalam Gedung '!D2631</f>
        <v>Pemasangan 1 buah Floater Velve, Dia 1/2" ( 15 mm)</v>
      </c>
      <c r="D1662" s="72" t="s">
        <v>44</v>
      </c>
      <c r="E1662" s="367">
        <f>VLOOKUP(C1662,'Perpipaan dalam Gedung '!$D$2:$I$4950,6,FALSE)</f>
        <v>301500</v>
      </c>
      <c r="F1662" s="146"/>
      <c r="H1662" s="159"/>
      <c r="I1662" s="376"/>
    </row>
    <row r="1663" spans="2:9">
      <c r="B1663" s="415" t="s">
        <v>6097</v>
      </c>
      <c r="C1663" s="369" t="str">
        <f>'Perpipaan dalam Gedung '!D2648</f>
        <v>Pemasangan 1 buah Floater Velve, Dia 3/4" ( 20 mm)</v>
      </c>
      <c r="D1663" s="72" t="s">
        <v>44</v>
      </c>
      <c r="E1663" s="367">
        <f>VLOOKUP(C1663,'Perpipaan dalam Gedung '!$D$2:$I$4950,6,FALSE)</f>
        <v>349200</v>
      </c>
      <c r="F1663" s="146"/>
      <c r="H1663" s="159"/>
      <c r="I1663" s="376"/>
    </row>
    <row r="1664" spans="2:9">
      <c r="B1664" s="415" t="s">
        <v>6098</v>
      </c>
      <c r="C1664" s="369" t="str">
        <f>'Perpipaan dalam Gedung '!D2665</f>
        <v>Pemasangan 1 buah Floater Velve, Dia 1" ( 25 mm)</v>
      </c>
      <c r="D1664" s="72" t="s">
        <v>44</v>
      </c>
      <c r="E1664" s="367">
        <f>VLOOKUP(C1664,'Perpipaan dalam Gedung '!$D$2:$I$4950,6,FALSE)</f>
        <v>518200</v>
      </c>
      <c r="F1664" s="146"/>
      <c r="H1664" s="159"/>
      <c r="I1664" s="376"/>
    </row>
    <row r="1665" spans="2:9">
      <c r="B1665" s="415" t="s">
        <v>6099</v>
      </c>
      <c r="C1665" s="369" t="str">
        <f>'Perpipaan dalam Gedung '!D2682</f>
        <v>Pemasangan 1 buah Floater Velve Dia. 1-1/4 " (32 mm)</v>
      </c>
      <c r="D1665" s="72" t="s">
        <v>44</v>
      </c>
      <c r="E1665" s="367">
        <f>VLOOKUP(C1665,'Perpipaan dalam Gedung '!$D$2:$I$4950,6,FALSE)</f>
        <v>667300</v>
      </c>
      <c r="F1665" s="146"/>
      <c r="H1665" s="159"/>
      <c r="I1665" s="376"/>
    </row>
    <row r="1666" spans="2:9">
      <c r="B1666" s="415" t="s">
        <v>6100</v>
      </c>
      <c r="C1666" s="369" t="str">
        <f>'Perpipaan dalam Gedung '!D2700</f>
        <v>Pemasangan 1 buah Floater Velve, Dia. 1-1/2 " (40 mm)</v>
      </c>
      <c r="D1666" s="72" t="s">
        <v>44</v>
      </c>
      <c r="E1666" s="367">
        <f>VLOOKUP(C1666,'Perpipaan dalam Gedung '!$D$2:$I$4950,6,FALSE)</f>
        <v>862700</v>
      </c>
      <c r="F1666" s="146"/>
      <c r="H1666" s="159"/>
      <c r="I1666" s="376"/>
    </row>
    <row r="1667" spans="2:9">
      <c r="B1667" s="415" t="s">
        <v>6101</v>
      </c>
      <c r="C1667" s="369" t="str">
        <f>'Perpipaan dalam Gedung '!D2717</f>
        <v>Pemasangan 1 buahFloater Velve, Dia. 2 " (50 mm)</v>
      </c>
      <c r="D1667" s="72" t="s">
        <v>44</v>
      </c>
      <c r="E1667" s="367">
        <f>VLOOKUP(C1667,'Perpipaan dalam Gedung '!$D$2:$I$4950,6,FALSE)</f>
        <v>1187400</v>
      </c>
      <c r="F1667" s="146"/>
      <c r="H1667" s="159"/>
      <c r="I1667" s="376"/>
    </row>
    <row r="1668" spans="2:9">
      <c r="B1668" s="415" t="s">
        <v>6102</v>
      </c>
      <c r="C1668" s="369" t="str">
        <f>'Perpipaan dalam Gedung '!D2734</f>
        <v>Pemasangan 1 buah Floater Velve, Dia. 2-1/2 " (65 mm)</v>
      </c>
      <c r="D1668" s="72" t="s">
        <v>44</v>
      </c>
      <c r="E1668" s="367">
        <f>VLOOKUP(C1668,'Perpipaan dalam Gedung '!$D$2:$I$4950,6,FALSE)</f>
        <v>1348500</v>
      </c>
      <c r="F1668" s="146"/>
      <c r="H1668" s="159"/>
      <c r="I1668" s="376"/>
    </row>
    <row r="1669" spans="2:9">
      <c r="B1669" s="415" t="s">
        <v>6103</v>
      </c>
      <c r="C1669" s="369" t="str">
        <f>'Perpipaan dalam Gedung '!D2751</f>
        <v>Pemasangan 1 buah Floater Velve, Dia. 3 " (80 mm)</v>
      </c>
      <c r="D1669" s="72" t="s">
        <v>44</v>
      </c>
      <c r="E1669" s="367">
        <f>VLOOKUP(C1669,'Perpipaan dalam Gedung '!$D$2:$I$4950,6,FALSE)</f>
        <v>1870900</v>
      </c>
      <c r="F1669" s="146"/>
      <c r="H1669" s="159"/>
      <c r="I1669" s="376"/>
    </row>
    <row r="1670" spans="2:9">
      <c r="B1670" s="415" t="s">
        <v>6104</v>
      </c>
      <c r="C1670" s="369" t="str">
        <f>'Perpipaan dalam Gedung '!D2768</f>
        <v>Pemasangan 1 buah Floater Velve, Dia. 4" (100 mm)</v>
      </c>
      <c r="D1670" s="72" t="s">
        <v>44</v>
      </c>
      <c r="E1670" s="367">
        <f>VLOOKUP(C1670,'Perpipaan dalam Gedung '!$D$2:$I$4950,6,FALSE)</f>
        <v>2223800</v>
      </c>
      <c r="F1670" s="146"/>
      <c r="H1670" s="159"/>
      <c r="I1670" s="376"/>
    </row>
    <row r="1671" spans="2:9">
      <c r="B1671" s="415" t="s">
        <v>6105</v>
      </c>
      <c r="C1671" s="369" t="str">
        <f>'Perpipaan dalam Gedung '!D2785</f>
        <v>Pemasangan 1 buah Floater Velve, Dia. 5" (125 mm)</v>
      </c>
      <c r="D1671" s="72" t="s">
        <v>44</v>
      </c>
      <c r="E1671" s="367">
        <f>VLOOKUP(C1671,'Perpipaan dalam Gedung '!$D$2:$I$4950,6,FALSE)</f>
        <v>2504100</v>
      </c>
      <c r="F1671" s="146"/>
      <c r="H1671" s="159"/>
      <c r="I1671" s="376"/>
    </row>
    <row r="1672" spans="2:9">
      <c r="B1672" s="415" t="s">
        <v>6106</v>
      </c>
      <c r="C1672" s="369" t="str">
        <f>'Perpipaan dalam Gedung '!D2802</f>
        <v>Pemasangan 1 buah Floater Velve, Dia. 6" (150 mm)</v>
      </c>
      <c r="D1672" s="72" t="s">
        <v>44</v>
      </c>
      <c r="E1672" s="367">
        <f>VLOOKUP(C1672,'Perpipaan dalam Gedung '!$D$2:$I$4950,6,FALSE)</f>
        <v>2884700</v>
      </c>
      <c r="F1672" s="146"/>
      <c r="H1672" s="159"/>
      <c r="I1672" s="376"/>
    </row>
    <row r="1673" spans="2:9">
      <c r="B1673" s="415" t="s">
        <v>6107</v>
      </c>
      <c r="C1673" s="369" t="str">
        <f>'Perpipaan dalam Gedung '!D2819</f>
        <v>Pemasangan 1 buah Floater Velve, Dia. 8" (200 mm)</v>
      </c>
      <c r="D1673" s="72" t="s">
        <v>44</v>
      </c>
      <c r="E1673" s="367">
        <f>VLOOKUP(C1673,'Perpipaan dalam Gedung '!$D$2:$I$4950,6,FALSE)</f>
        <v>3331100</v>
      </c>
      <c r="F1673" s="146"/>
      <c r="H1673" s="159"/>
      <c r="I1673" s="376"/>
    </row>
    <row r="1674" spans="2:9">
      <c r="B1674" s="415" t="s">
        <v>6108</v>
      </c>
      <c r="C1674" s="369" t="str">
        <f>'Perpipaan dalam Gedung '!D2837</f>
        <v>Pemasangan 1 buah Floater Velve, Dia. 10" (250 mm)</v>
      </c>
      <c r="D1674" s="72" t="s">
        <v>44</v>
      </c>
      <c r="E1674" s="367">
        <f>VLOOKUP(C1674,'Perpipaan dalam Gedung '!$D$2:$I$4950,6,FALSE)</f>
        <v>3706200</v>
      </c>
      <c r="F1674" s="146"/>
      <c r="H1674" s="159"/>
      <c r="I1674" s="376"/>
    </row>
    <row r="1675" spans="2:9">
      <c r="B1675" s="415" t="s">
        <v>6109</v>
      </c>
      <c r="C1675" s="369" t="str">
        <f>'Perpipaan dalam Gedung '!D2854</f>
        <v>Pemasangan 1 buah Floater Velve, Dia. 12" (300 mm)</v>
      </c>
      <c r="D1675" s="72" t="s">
        <v>44</v>
      </c>
      <c r="E1675" s="367">
        <f>VLOOKUP(C1675,'Perpipaan dalam Gedung '!$D$2:$I$4950,6,FALSE)</f>
        <v>4337400</v>
      </c>
      <c r="F1675" s="146"/>
      <c r="H1675" s="159"/>
      <c r="I1675" s="376"/>
    </row>
    <row r="1676" spans="2:9" s="53" customFormat="1">
      <c r="B1676" s="622" t="s">
        <v>6110</v>
      </c>
      <c r="C1676" s="623" t="str">
        <f>'Perpipaan dalam Gedung '!D2872</f>
        <v xml:space="preserve">Foot Velve </v>
      </c>
      <c r="D1676" s="634"/>
      <c r="E1676" s="367">
        <f>VLOOKUP(C1676,'Perpipaan dalam Gedung '!$D$2:$I$4950,6,FALSE)</f>
        <v>0</v>
      </c>
      <c r="F1676" s="385"/>
      <c r="H1676" s="640"/>
      <c r="I1676" s="641"/>
    </row>
    <row r="1677" spans="2:9">
      <c r="B1677" s="415" t="s">
        <v>6111</v>
      </c>
      <c r="C1677" s="369" t="str">
        <f>'Perpipaan dalam Gedung '!D2873</f>
        <v>Pemasangan 1 buah Foot Velve, Dia 1/2" ( 15 mm)</v>
      </c>
      <c r="D1677" s="72" t="s">
        <v>44</v>
      </c>
      <c r="E1677" s="367">
        <f>VLOOKUP(C1677,'Perpipaan dalam Gedung '!$D$2:$I$4950,6,FALSE)</f>
        <v>49100</v>
      </c>
      <c r="F1677" s="146"/>
      <c r="H1677" s="159"/>
      <c r="I1677" s="376"/>
    </row>
    <row r="1678" spans="2:9">
      <c r="B1678" s="415" t="s">
        <v>6112</v>
      </c>
      <c r="C1678" s="369" t="str">
        <f>'Perpipaan dalam Gedung '!D2890</f>
        <v>Pemasangan 1 buah Foot Velve, Dia 3/4" ( 20 mm)</v>
      </c>
      <c r="D1678" s="72" t="s">
        <v>44</v>
      </c>
      <c r="E1678" s="367">
        <f>VLOOKUP(C1678,'Perpipaan dalam Gedung '!$D$2:$I$4950,6,FALSE)</f>
        <v>120700</v>
      </c>
      <c r="F1678" s="146"/>
      <c r="H1678" s="159"/>
      <c r="I1678" s="376"/>
    </row>
    <row r="1679" spans="2:9">
      <c r="B1679" s="415" t="s">
        <v>6113</v>
      </c>
      <c r="C1679" s="369" t="str">
        <f>'Perpipaan dalam Gedung '!D2907</f>
        <v>Pemasangan 1 buah Floater Velve, Dia 1" ( 25 mm)</v>
      </c>
      <c r="D1679" s="72" t="s">
        <v>44</v>
      </c>
      <c r="E1679" s="367">
        <f>VLOOKUP(C1679,'Perpipaan dalam Gedung '!$D$2:$I$4950,6,FALSE)</f>
        <v>518200</v>
      </c>
      <c r="F1679" s="146"/>
      <c r="H1679" s="159"/>
      <c r="I1679" s="376"/>
    </row>
    <row r="1680" spans="2:9">
      <c r="B1680" s="415" t="s">
        <v>6114</v>
      </c>
      <c r="C1680" s="369" t="str">
        <f>'Perpipaan dalam Gedung '!D2924</f>
        <v>Pemasangan 1 buah Foot Velve, Dia. 1-1/4 " (32 mm)</v>
      </c>
      <c r="D1680" s="72" t="s">
        <v>44</v>
      </c>
      <c r="E1680" s="367">
        <f>VLOOKUP(C1680,'Perpipaan dalam Gedung '!$D$2:$I$4950,6,FALSE)</f>
        <v>232200</v>
      </c>
      <c r="F1680" s="146"/>
      <c r="H1680" s="159"/>
      <c r="I1680" s="376"/>
    </row>
    <row r="1681" spans="2:9">
      <c r="B1681" s="415" t="s">
        <v>6115</v>
      </c>
      <c r="C1681" s="369" t="str">
        <f>'Perpipaan dalam Gedung '!D2942</f>
        <v>Pemasangan 1 buah Floater Velve, Dia. 1-1/2 " (40 mm)</v>
      </c>
      <c r="D1681" s="72" t="s">
        <v>44</v>
      </c>
      <c r="E1681" s="367">
        <f>VLOOKUP(C1681,'Perpipaan dalam Gedung '!$D$2:$I$4950,6,FALSE)</f>
        <v>862700</v>
      </c>
      <c r="F1681" s="146"/>
      <c r="H1681" s="159"/>
      <c r="I1681" s="376"/>
    </row>
    <row r="1682" spans="2:9">
      <c r="B1682" s="415" t="s">
        <v>6116</v>
      </c>
      <c r="C1682" s="369" t="str">
        <f>'Perpipaan dalam Gedung '!D2959</f>
        <v>Pemasangan 1 buah Foot Velve, Dia. 2 " (50 mm)</v>
      </c>
      <c r="D1682" s="72" t="s">
        <v>44</v>
      </c>
      <c r="E1682" s="367">
        <f>VLOOKUP(C1682,'Perpipaan dalam Gedung '!$D$2:$I$4950,6,FALSE)</f>
        <v>505900</v>
      </c>
      <c r="F1682" s="146"/>
      <c r="H1682" s="159"/>
      <c r="I1682" s="376"/>
    </row>
    <row r="1683" spans="2:9">
      <c r="B1683" s="415" t="s">
        <v>6117</v>
      </c>
      <c r="C1683" s="369" t="str">
        <f>'Perpipaan dalam Gedung '!D2976</f>
        <v>Pemasangan 1 buah Foot Velve, Dia. 2-1/2 " (65 mm)</v>
      </c>
      <c r="D1683" s="72" t="s">
        <v>44</v>
      </c>
      <c r="E1683" s="367">
        <f>VLOOKUP(C1683,'Perpipaan dalam Gedung '!$D$2:$I$4950,6,FALSE)</f>
        <v>549000</v>
      </c>
      <c r="F1683" s="146"/>
      <c r="H1683" s="159"/>
      <c r="I1683" s="376"/>
    </row>
    <row r="1684" spans="2:9">
      <c r="B1684" s="415" t="s">
        <v>6118</v>
      </c>
      <c r="C1684" s="369" t="str">
        <f>'Perpipaan dalam Gedung '!D2993</f>
        <v>Pemasangan 1 buah Foot Velve, Dia. 3 " (80 mm)</v>
      </c>
      <c r="D1684" s="72" t="s">
        <v>44</v>
      </c>
      <c r="E1684" s="367">
        <f>VLOOKUP(C1684,'Perpipaan dalam Gedung '!$D$2:$I$4950,6,FALSE)</f>
        <v>1068600</v>
      </c>
      <c r="F1684" s="146"/>
      <c r="H1684" s="159"/>
      <c r="I1684" s="376"/>
    </row>
    <row r="1685" spans="2:9">
      <c r="B1685" s="415" t="s">
        <v>6119</v>
      </c>
      <c r="C1685" s="369" t="str">
        <f>'Perpipaan dalam Gedung '!D3010</f>
        <v>Pemasangan 1 buah Foot Velve, Dia. 4" (100 mm)</v>
      </c>
      <c r="D1685" s="72" t="s">
        <v>44</v>
      </c>
      <c r="E1685" s="367">
        <f>VLOOKUP(C1685,'Perpipaan dalam Gedung '!$D$2:$I$4950,6,FALSE)</f>
        <v>1508800</v>
      </c>
      <c r="F1685" s="146"/>
      <c r="H1685" s="159"/>
      <c r="I1685" s="376"/>
    </row>
    <row r="1686" spans="2:9">
      <c r="B1686" s="415" t="s">
        <v>6120</v>
      </c>
      <c r="C1686" s="369" t="str">
        <f>'Perpipaan dalam Gedung '!D3027</f>
        <v>Pemasangan 1 buah Foot Velve, Dia. 5" (125 mm)</v>
      </c>
      <c r="D1686" s="72" t="s">
        <v>44</v>
      </c>
      <c r="E1686" s="367">
        <f>VLOOKUP(C1686,'Perpipaan dalam Gedung '!$D$2:$I$4950,6,FALSE)</f>
        <v>1646800</v>
      </c>
      <c r="F1686" s="146"/>
      <c r="H1686" s="159"/>
      <c r="I1686" s="376"/>
    </row>
    <row r="1687" spans="2:9">
      <c r="B1687" s="415" t="s">
        <v>6121</v>
      </c>
      <c r="C1687" s="369" t="str">
        <f>'Perpipaan dalam Gedung '!D3044</f>
        <v>Pemasangan 1 buah Foot Velve, Dia. 6" (150 mm)</v>
      </c>
      <c r="D1687" s="72" t="s">
        <v>44</v>
      </c>
      <c r="E1687" s="367">
        <f>VLOOKUP(C1687,'Perpipaan dalam Gedung '!$D$2:$I$4950,6,FALSE)</f>
        <v>1905200</v>
      </c>
      <c r="F1687" s="146"/>
      <c r="H1687" s="159"/>
      <c r="I1687" s="376"/>
    </row>
    <row r="1688" spans="2:9">
      <c r="B1688" s="415" t="s">
        <v>6122</v>
      </c>
      <c r="C1688" s="369" t="str">
        <f>'Perpipaan dalam Gedung '!D3061</f>
        <v>Pemasangan 1 buah Floater Velve, Dia. 8" (200 mm)</v>
      </c>
      <c r="D1688" s="72" t="s">
        <v>44</v>
      </c>
      <c r="E1688" s="367">
        <f>VLOOKUP(C1688,'Perpipaan dalam Gedung '!$D$2:$I$4950,6,FALSE)</f>
        <v>3331100</v>
      </c>
      <c r="F1688" s="146"/>
      <c r="H1688" s="159"/>
      <c r="I1688" s="376"/>
    </row>
    <row r="1689" spans="2:9">
      <c r="B1689" s="415" t="s">
        <v>6123</v>
      </c>
      <c r="C1689" s="369" t="str">
        <f>'Perpipaan dalam Gedung '!D3079</f>
        <v>Pemasangan 1 buah Foot Velve, Dia. 10" (250 mm)</v>
      </c>
      <c r="D1689" s="72" t="s">
        <v>44</v>
      </c>
      <c r="E1689" s="367">
        <f>VLOOKUP(C1689,'Perpipaan dalam Gedung '!$D$2:$I$4950,6,FALSE)</f>
        <v>2841000</v>
      </c>
      <c r="F1689" s="146"/>
      <c r="H1689" s="159"/>
      <c r="I1689" s="376"/>
    </row>
    <row r="1690" spans="2:9">
      <c r="B1690" s="415" t="s">
        <v>6124</v>
      </c>
      <c r="C1690" s="369" t="str">
        <f>'Perpipaan dalam Gedung '!D3096</f>
        <v>Pemasangan 1 buah Foot Velve, Dia. 12" (300 mm)</v>
      </c>
      <c r="D1690" s="72" t="s">
        <v>44</v>
      </c>
      <c r="E1690" s="367">
        <f>VLOOKUP(C1690,'Perpipaan dalam Gedung '!$D$2:$I$4950,6,FALSE)</f>
        <v>3279200</v>
      </c>
      <c r="F1690" s="146"/>
      <c r="H1690" s="159"/>
      <c r="I1690" s="376"/>
    </row>
    <row r="1691" spans="2:9">
      <c r="B1691" s="415" t="s">
        <v>6125</v>
      </c>
      <c r="C1691" s="369" t="str">
        <f>'Perpipaan dalam Gedung '!D3113</f>
        <v>Pemasangan 1 buah Foot Velve, Dia. 14" (350 mm)</v>
      </c>
      <c r="D1691" s="72" t="s">
        <v>44</v>
      </c>
      <c r="E1691" s="367">
        <f>VLOOKUP(C1691,'Perpipaan dalam Gedung '!$D$2:$I$4950,6,FALSE)</f>
        <v>3755300</v>
      </c>
      <c r="F1691" s="146"/>
      <c r="H1691" s="159"/>
      <c r="I1691" s="376"/>
    </row>
    <row r="1692" spans="2:9">
      <c r="B1692" s="415" t="s">
        <v>6126</v>
      </c>
      <c r="C1692" s="369" t="str">
        <f>'Perpipaan dalam Gedung '!D3131</f>
        <v xml:space="preserve">Flexible Joint </v>
      </c>
      <c r="D1692" s="72"/>
      <c r="E1692" s="367">
        <f>VLOOKUP(C1692,'Perpipaan dalam Gedung '!$D$2:$I$4950,6,FALSE)</f>
        <v>0</v>
      </c>
      <c r="F1692" s="146"/>
      <c r="H1692" s="159"/>
      <c r="I1692" s="376"/>
    </row>
    <row r="1693" spans="2:9">
      <c r="B1693" s="415" t="s">
        <v>6127</v>
      </c>
      <c r="C1693" s="369" t="str">
        <f>'Perpipaan dalam Gedung '!D3132</f>
        <v>Pemasangan 1 buah Flexible Joint 10 K, Dia 1/2" ( 15 mm)</v>
      </c>
      <c r="D1693" s="72" t="s">
        <v>44</v>
      </c>
      <c r="E1693" s="367">
        <f>VLOOKUP(C1693,'Perpipaan dalam Gedung '!$D$2:$I$4950,6,FALSE)</f>
        <v>64400</v>
      </c>
      <c r="F1693" s="146"/>
      <c r="H1693" s="159"/>
      <c r="I1693" s="376"/>
    </row>
    <row r="1694" spans="2:9">
      <c r="B1694" s="415" t="s">
        <v>6128</v>
      </c>
      <c r="C1694" s="369" t="str">
        <f>'Perpipaan dalam Gedung '!D3149</f>
        <v>Pemasangan 1 buah Flexible Joint 10 K, Dia 3/4" ( 20 mm)</v>
      </c>
      <c r="D1694" s="72" t="s">
        <v>44</v>
      </c>
      <c r="E1694" s="367">
        <f>VLOOKUP(C1694,'Perpipaan dalam Gedung '!$D$2:$I$4950,6,FALSE)</f>
        <v>91700</v>
      </c>
      <c r="F1694" s="146"/>
      <c r="H1694" s="159"/>
      <c r="I1694" s="376"/>
    </row>
    <row r="1695" spans="2:9">
      <c r="B1695" s="415" t="s">
        <v>6129</v>
      </c>
      <c r="C1695" s="369" t="str">
        <f>'Perpipaan dalam Gedung '!D3166</f>
        <v>Pemasangan 1 buah Flexible Joint 10 K, Dia 1" ( 25 mm)</v>
      </c>
      <c r="D1695" s="72" t="s">
        <v>44</v>
      </c>
      <c r="E1695" s="367">
        <f>VLOOKUP(C1695,'Perpipaan dalam Gedung '!$D$2:$I$4950,6,FALSE)</f>
        <v>154500</v>
      </c>
      <c r="F1695" s="146"/>
      <c r="H1695" s="159"/>
      <c r="I1695" s="376"/>
    </row>
    <row r="1696" spans="2:9">
      <c r="B1696" s="415" t="s">
        <v>6130</v>
      </c>
      <c r="C1696" s="369" t="str">
        <f>'Perpipaan dalam Gedung '!D3183</f>
        <v>Pemasangan 1 buah Flexible Joint 10 K, Dia. 1-1/4 " (32 mm)</v>
      </c>
      <c r="D1696" s="72" t="s">
        <v>44</v>
      </c>
      <c r="E1696" s="367">
        <f>VLOOKUP(C1696,'Perpipaan dalam Gedung '!$D$2:$I$4950,6,FALSE)</f>
        <v>177500</v>
      </c>
      <c r="F1696" s="146"/>
      <c r="H1696" s="159"/>
      <c r="I1696" s="376"/>
    </row>
    <row r="1697" spans="2:9">
      <c r="B1697" s="415" t="s">
        <v>6131</v>
      </c>
      <c r="C1697" s="369" t="str">
        <f>'Perpipaan dalam Gedung '!D3201</f>
        <v>Pemasangan 1 buah Flexible Joint 10 K, Dia. 1-1/2 " (40 mm)</v>
      </c>
      <c r="D1697" s="72" t="s">
        <v>44</v>
      </c>
      <c r="E1697" s="367">
        <f>VLOOKUP(C1697,'Perpipaan dalam Gedung '!$D$2:$I$4950,6,FALSE)</f>
        <v>199500</v>
      </c>
      <c r="F1697" s="146"/>
      <c r="H1697" s="159"/>
      <c r="I1697" s="376"/>
    </row>
    <row r="1698" spans="2:9">
      <c r="B1698" s="415" t="s">
        <v>6132</v>
      </c>
      <c r="C1698" s="369" t="str">
        <f>'Perpipaan dalam Gedung '!D3218</f>
        <v>Pemasangan 1 buah Flexible Joint (10, 20) K, Dia. 2 " (50 mm)</v>
      </c>
      <c r="D1698" s="72" t="s">
        <v>44</v>
      </c>
      <c r="E1698" s="367">
        <f>VLOOKUP(C1698,'Perpipaan dalam Gedung '!$D$2:$I$4950,6,FALSE)</f>
        <v>259500</v>
      </c>
      <c r="F1698" s="146"/>
      <c r="H1698" s="159"/>
      <c r="I1698" s="376"/>
    </row>
    <row r="1699" spans="2:9">
      <c r="B1699" s="415" t="s">
        <v>6133</v>
      </c>
      <c r="C1699" s="369" t="str">
        <f>'Perpipaan dalam Gedung '!D3235</f>
        <v>Pemasangan 1 buah Flexible Joint (10, 20) K, Dia. 2-1/2 " (65 mm)</v>
      </c>
      <c r="D1699" s="72" t="s">
        <v>44</v>
      </c>
      <c r="E1699" s="367">
        <f>VLOOKUP(C1699,'Perpipaan dalam Gedung '!$D$2:$I$4950,6,FALSE)</f>
        <v>308500</v>
      </c>
      <c r="F1699" s="146"/>
      <c r="H1699" s="159"/>
      <c r="I1699" s="376"/>
    </row>
    <row r="1700" spans="2:9">
      <c r="B1700" s="415" t="s">
        <v>6134</v>
      </c>
      <c r="C1700" s="369" t="str">
        <f>'Perpipaan dalam Gedung '!D3252</f>
        <v>Pemasangan 1 buah Flexible Joint (10, 20) K, Dia. 3 " (80 mm)</v>
      </c>
      <c r="D1700" s="72" t="s">
        <v>44</v>
      </c>
      <c r="E1700" s="367">
        <f>VLOOKUP(C1700,'Perpipaan dalam Gedung '!$D$2:$I$4950,6,FALSE)</f>
        <v>434300</v>
      </c>
      <c r="F1700" s="146"/>
      <c r="H1700" s="159"/>
      <c r="I1700" s="376"/>
    </row>
    <row r="1701" spans="2:9">
      <c r="B1701" s="415" t="s">
        <v>6135</v>
      </c>
      <c r="C1701" s="369" t="str">
        <f>'Perpipaan dalam Gedung '!D3269</f>
        <v>Pemasangan 1 buah Flexible Joint (10, 20) K, Dia. 4" (100 mm)</v>
      </c>
      <c r="D1701" s="72" t="s">
        <v>44</v>
      </c>
      <c r="E1701" s="367">
        <f>VLOOKUP(C1701,'Perpipaan dalam Gedung '!$D$2:$I$4950,6,FALSE)</f>
        <v>779500</v>
      </c>
      <c r="F1701" s="146"/>
      <c r="H1701" s="159"/>
      <c r="I1701" s="376"/>
    </row>
    <row r="1702" spans="2:9">
      <c r="B1702" s="415" t="s">
        <v>6136</v>
      </c>
      <c r="C1702" s="369" t="str">
        <f>'Perpipaan dalam Gedung '!D3286</f>
        <v>Pemasangan 1 buah Flexible Joint (10, 20) K, Dia. 5" (125 mm)</v>
      </c>
      <c r="D1702" s="72" t="s">
        <v>44</v>
      </c>
      <c r="E1702" s="367">
        <f>VLOOKUP(C1702,'Perpipaan dalam Gedung '!$D$2:$I$4950,6,FALSE)</f>
        <v>1390000</v>
      </c>
      <c r="F1702" s="146"/>
      <c r="H1702" s="159"/>
      <c r="I1702" s="376"/>
    </row>
    <row r="1703" spans="2:9">
      <c r="B1703" s="415" t="s">
        <v>6137</v>
      </c>
      <c r="C1703" s="369" t="str">
        <f>'Perpipaan dalam Gedung '!D3303</f>
        <v>Pemasangan 1 buah Flexible Joint (10, 20) K, Dia. 6" (150 mm)</v>
      </c>
      <c r="D1703" s="72" t="s">
        <v>44</v>
      </c>
      <c r="E1703" s="367">
        <f>VLOOKUP(C1703,'Perpipaan dalam Gedung '!$D$2:$I$4950,6,FALSE)</f>
        <v>1737100</v>
      </c>
      <c r="F1703" s="146"/>
      <c r="H1703" s="159"/>
      <c r="I1703" s="376"/>
    </row>
    <row r="1704" spans="2:9">
      <c r="B1704" s="415" t="s">
        <v>6138</v>
      </c>
      <c r="C1704" s="369" t="str">
        <f>'Perpipaan dalam Gedung '!D3320</f>
        <v>Pemasangan 1 buah Flexible Joint (10, 20) K, Dia. 8" (200 mm)</v>
      </c>
      <c r="D1704" s="72" t="s">
        <v>44</v>
      </c>
      <c r="E1704" s="367">
        <f>VLOOKUP(C1704,'Perpipaan dalam Gedung '!$D$2:$I$4950,6,FALSE)</f>
        <v>2031100</v>
      </c>
      <c r="F1704" s="146"/>
      <c r="H1704" s="159"/>
      <c r="I1704" s="376"/>
    </row>
    <row r="1705" spans="2:9">
      <c r="B1705" s="415" t="s">
        <v>6139</v>
      </c>
      <c r="C1705" s="369" t="str">
        <f>'Perpipaan dalam Gedung '!D3338</f>
        <v>Pemasangan 1 buah Flexible Joint (10, 20) K, Dia. 10" (250 mm)</v>
      </c>
      <c r="D1705" s="72" t="s">
        <v>44</v>
      </c>
      <c r="E1705" s="367">
        <f>VLOOKUP(C1705,'Perpipaan dalam Gedung '!$D$2:$I$4950,6,FALSE)</f>
        <v>2583600</v>
      </c>
      <c r="F1705" s="146"/>
      <c r="H1705" s="159"/>
      <c r="I1705" s="376"/>
    </row>
    <row r="1706" spans="2:9">
      <c r="B1706" s="415" t="s">
        <v>6140</v>
      </c>
      <c r="C1706" s="369" t="str">
        <f>'Perpipaan dalam Gedung '!D3355</f>
        <v>Pemasangan 1 buah Flexible Joint 10 K, Dia. 12" (300 mm)</v>
      </c>
      <c r="D1706" s="72" t="s">
        <v>44</v>
      </c>
      <c r="E1706" s="367">
        <f>VLOOKUP(C1706,'Perpipaan dalam Gedung '!$D$2:$I$4950,6,FALSE)</f>
        <v>3092000</v>
      </c>
      <c r="F1706" s="146"/>
      <c r="H1706" s="159"/>
      <c r="I1706" s="376"/>
    </row>
    <row r="1707" spans="2:9">
      <c r="B1707" s="415" t="s">
        <v>6141</v>
      </c>
      <c r="C1707" s="369" t="str">
        <f>'Perpipaan dalam Gedung '!D3372</f>
        <v>Pemasangan 1 buah Flexible Joint 20 K, Dia. 12" (300 mm)</v>
      </c>
      <c r="D1707" s="72" t="s">
        <v>44</v>
      </c>
      <c r="E1707" s="367">
        <f>VLOOKUP(C1707,'Perpipaan dalam Gedung '!$D$2:$I$4950,6,FALSE)</f>
        <v>3190500</v>
      </c>
      <c r="F1707" s="146"/>
      <c r="H1707" s="159"/>
      <c r="I1707" s="376"/>
    </row>
    <row r="1708" spans="2:9">
      <c r="B1708" s="415" t="s">
        <v>6142</v>
      </c>
      <c r="C1708" s="369" t="str">
        <f>'Perpipaan dalam Gedung '!D3389</f>
        <v>Pemasangan 1 buah Flexible Joint 20 K, Dia. 14" (350 mm)</v>
      </c>
      <c r="D1708" s="72" t="s">
        <v>44</v>
      </c>
      <c r="E1708" s="367">
        <f>VLOOKUP(C1708,'Perpipaan dalam Gedung '!$D$2:$I$4950,6,FALSE)</f>
        <v>3705200</v>
      </c>
      <c r="F1708" s="146"/>
      <c r="H1708" s="159"/>
      <c r="I1708" s="376"/>
    </row>
    <row r="1709" spans="2:9" s="53" customFormat="1">
      <c r="B1709" s="622" t="s">
        <v>6143</v>
      </c>
      <c r="C1709" s="623" t="str">
        <f>'Perpipaan dalam Gedung '!D3406</f>
        <v xml:space="preserve">Butterfly Velve </v>
      </c>
      <c r="D1709" s="72"/>
      <c r="E1709" s="367">
        <f>VLOOKUP(C1709,'Perpipaan dalam Gedung '!$D$2:$I$4950,6,FALSE)</f>
        <v>0</v>
      </c>
      <c r="F1709" s="385"/>
      <c r="H1709" s="640"/>
      <c r="I1709" s="641"/>
    </row>
    <row r="1710" spans="2:9">
      <c r="B1710" s="415" t="s">
        <v>6144</v>
      </c>
      <c r="C1710" s="369" t="str">
        <f>'Perpipaan dalam Gedung '!D3407</f>
        <v>Pemasangan 1 buah Butterfly Velve, Dia. 2" (50 mm)</v>
      </c>
      <c r="D1710" s="72" t="s">
        <v>44</v>
      </c>
      <c r="E1710" s="367">
        <f>VLOOKUP(C1710,'Perpipaan dalam Gedung '!$D$2:$I$4950,6,FALSE)</f>
        <v>259000</v>
      </c>
      <c r="F1710" s="146"/>
      <c r="H1710" s="159"/>
      <c r="I1710" s="376"/>
    </row>
    <row r="1711" spans="2:9">
      <c r="B1711" s="415" t="s">
        <v>6145</v>
      </c>
      <c r="C1711" s="369" t="str">
        <f>'Perpipaan dalam Gedung '!D3424</f>
        <v>Pemasangan 1 buah Butterfly Velve, Dia. 2-1/2 " (65 mm)</v>
      </c>
      <c r="D1711" s="72" t="s">
        <v>44</v>
      </c>
      <c r="E1711" s="367">
        <f>VLOOKUP(C1711,'Perpipaan dalam Gedung '!$D$2:$I$4950,6,FALSE)</f>
        <v>324700</v>
      </c>
      <c r="F1711" s="146"/>
      <c r="H1711" s="159"/>
      <c r="I1711" s="376"/>
    </row>
    <row r="1712" spans="2:9">
      <c r="B1712" s="415" t="s">
        <v>6146</v>
      </c>
      <c r="C1712" s="369" t="str">
        <f>'Perpipaan dalam Gedung '!D3441</f>
        <v>Pemasangan 1 buah Butterfly Velve, Dia. 3 " (80 mm)</v>
      </c>
      <c r="D1712" s="72" t="s">
        <v>44</v>
      </c>
      <c r="E1712" s="367">
        <f>VLOOKUP(C1712,'Perpipaan dalam Gedung '!$D$2:$I$4950,6,FALSE)</f>
        <v>593000</v>
      </c>
      <c r="F1712" s="146"/>
      <c r="H1712" s="159"/>
      <c r="I1712" s="376"/>
    </row>
    <row r="1713" spans="2:9">
      <c r="B1713" s="415" t="s">
        <v>6147</v>
      </c>
      <c r="C1713" s="369" t="str">
        <f>'Perpipaan dalam Gedung '!D3458</f>
        <v>Pemasangan 1 buah Butterfly Velve, Dia. 4" (100 mm)</v>
      </c>
      <c r="D1713" s="72" t="s">
        <v>44</v>
      </c>
      <c r="E1713" s="367">
        <f>VLOOKUP(C1713,'Perpipaan dalam Gedung '!$D$2:$I$4950,6,FALSE)</f>
        <v>698900</v>
      </c>
      <c r="F1713" s="146"/>
      <c r="H1713" s="159"/>
      <c r="I1713" s="376"/>
    </row>
    <row r="1714" spans="2:9">
      <c r="B1714" s="415" t="s">
        <v>6148</v>
      </c>
      <c r="C1714" s="369" t="str">
        <f>'Perpipaan dalam Gedung '!D3475</f>
        <v>Pemasangan 1 buah Buttefly Velve, Dia. 5" (125 mm)</v>
      </c>
      <c r="D1714" s="72" t="s">
        <v>44</v>
      </c>
      <c r="E1714" s="367">
        <f>VLOOKUP(C1714,'Perpipaan dalam Gedung '!$D$2:$I$4950,6,FALSE)</f>
        <v>1067300</v>
      </c>
      <c r="F1714" s="146"/>
      <c r="H1714" s="159"/>
      <c r="I1714" s="376"/>
    </row>
    <row r="1715" spans="2:9">
      <c r="B1715" s="415" t="s">
        <v>6149</v>
      </c>
      <c r="C1715" s="369" t="str">
        <f>'Perpipaan dalam Gedung '!D3492</f>
        <v>Pemasangan 1 buah Butterfly Velve, Dia. 6" (150 mm)</v>
      </c>
      <c r="D1715" s="72" t="s">
        <v>44</v>
      </c>
      <c r="E1715" s="367">
        <f>VLOOKUP(C1715,'Perpipaan dalam Gedung '!$D$2:$I$4950,6,FALSE)</f>
        <v>1582400</v>
      </c>
      <c r="F1715" s="146"/>
      <c r="H1715" s="159"/>
      <c r="I1715" s="376"/>
    </row>
    <row r="1716" spans="2:9">
      <c r="B1716" s="415" t="s">
        <v>6150</v>
      </c>
      <c r="C1716" s="369" t="str">
        <f>'Perpipaan dalam Gedung '!D3509</f>
        <v>Pemasangan 1 buah Butterfly Velve, Dia. 8" (200 mm)</v>
      </c>
      <c r="D1716" s="72" t="s">
        <v>44</v>
      </c>
      <c r="E1716" s="367">
        <f>VLOOKUP(C1716,'Perpipaan dalam Gedung '!$D$2:$I$4950,6,FALSE)</f>
        <v>2479500</v>
      </c>
      <c r="F1716" s="146"/>
      <c r="H1716" s="159"/>
      <c r="I1716" s="376"/>
    </row>
    <row r="1717" spans="2:9">
      <c r="B1717" s="415" t="s">
        <v>6151</v>
      </c>
      <c r="C1717" s="369" t="str">
        <f>'Perpipaan dalam Gedung '!D3527</f>
        <v>Pemasangan 1 buah Butterfly Velve, Dia. 10" (250 mm)</v>
      </c>
      <c r="D1717" s="72" t="s">
        <v>44</v>
      </c>
      <c r="E1717" s="367">
        <f>VLOOKUP(C1717,'Perpipaan dalam Gedung '!$D$2:$I$4950,6,FALSE)</f>
        <v>3247000</v>
      </c>
      <c r="F1717" s="146"/>
      <c r="H1717" s="159"/>
      <c r="I1717" s="376"/>
    </row>
    <row r="1718" spans="2:9">
      <c r="B1718" s="415" t="s">
        <v>6152</v>
      </c>
      <c r="C1718" s="369" t="str">
        <f>'Perpipaan dalam Gedung '!D3544</f>
        <v>Pemasangan 1 buah Butterfly Velve, Dia. 12" (300 mm)</v>
      </c>
      <c r="D1718" s="72" t="s">
        <v>44</v>
      </c>
      <c r="E1718" s="367">
        <f>VLOOKUP(C1718,'Perpipaan dalam Gedung '!$D$2:$I$4950,6,FALSE)</f>
        <v>3796700</v>
      </c>
      <c r="F1718" s="146"/>
      <c r="H1718" s="159"/>
      <c r="I1718" s="376"/>
    </row>
    <row r="1719" spans="2:9">
      <c r="B1719" s="415" t="s">
        <v>6153</v>
      </c>
      <c r="C1719" s="369" t="str">
        <f>'Perpipaan dalam Gedung '!D3561</f>
        <v>Pemasangan 1 buah Butterfly Velve, Dia. 12" (300 mm)</v>
      </c>
      <c r="D1719" s="72" t="s">
        <v>44</v>
      </c>
      <c r="E1719" s="367">
        <f>VLOOKUP(C1719,'Perpipaan dalam Gedung '!$D$2:$I$4950,6,FALSE)</f>
        <v>3796700</v>
      </c>
      <c r="F1719" s="146"/>
      <c r="H1719" s="159"/>
      <c r="I1719" s="376"/>
    </row>
    <row r="1720" spans="2:9" s="53" customFormat="1">
      <c r="B1720" s="622" t="s">
        <v>6154</v>
      </c>
      <c r="C1720" s="623" t="str">
        <f>'Perpipaan dalam Gedung '!D3578</f>
        <v>Globe Velve</v>
      </c>
      <c r="D1720" s="634"/>
      <c r="E1720" s="367">
        <f>VLOOKUP(C1720,'Perpipaan dalam Gedung '!$D$2:$I$4950,6,FALSE)</f>
        <v>0</v>
      </c>
      <c r="F1720" s="385"/>
      <c r="H1720" s="640"/>
      <c r="I1720" s="641"/>
    </row>
    <row r="1721" spans="2:9">
      <c r="B1721" s="415" t="s">
        <v>6155</v>
      </c>
      <c r="C1721" s="369" t="str">
        <f>'Perpipaan dalam Gedung '!D3579</f>
        <v>Pemasangan 1 buah Globe Velve, Dia. 1/2" (15 mm)</v>
      </c>
      <c r="D1721" s="72" t="s">
        <v>44</v>
      </c>
      <c r="E1721" s="367">
        <f>VLOOKUP(C1721,'Perpipaan dalam Gedung '!$D$2:$I$4950,6,FALSE)</f>
        <v>154100</v>
      </c>
      <c r="F1721" s="146"/>
      <c r="H1721" s="159"/>
      <c r="I1721" s="376"/>
    </row>
    <row r="1722" spans="2:9">
      <c r="B1722" s="415" t="s">
        <v>6156</v>
      </c>
      <c r="C1722" s="369" t="str">
        <f>'Perpipaan dalam Gedung '!D3596</f>
        <v>Pemasangan 1 buah Globe Velve, Dia 3/4" ( 20 mm)</v>
      </c>
      <c r="D1722" s="72" t="s">
        <v>44</v>
      </c>
      <c r="E1722" s="367">
        <f>VLOOKUP(C1722,'Perpipaan dalam Gedung '!$D$2:$I$4950,6,FALSE)</f>
        <v>182200</v>
      </c>
      <c r="F1722" s="146"/>
      <c r="H1722" s="159"/>
      <c r="I1722" s="376"/>
    </row>
    <row r="1723" spans="2:9">
      <c r="B1723" s="415" t="s">
        <v>6157</v>
      </c>
      <c r="C1723" s="369" t="str">
        <f>'Perpipaan dalam Gedung '!D3613</f>
        <v>Pemasangan 1 buah Globe Velve, Dia 1" ( 25 mm)</v>
      </c>
      <c r="D1723" s="72" t="s">
        <v>44</v>
      </c>
      <c r="E1723" s="367">
        <f>VLOOKUP(C1723,'Perpipaan dalam Gedung '!$D$2:$I$4950,6,FALSE)</f>
        <v>221500</v>
      </c>
      <c r="F1723" s="146"/>
      <c r="H1723" s="159"/>
      <c r="I1723" s="376"/>
    </row>
    <row r="1724" spans="2:9">
      <c r="B1724" s="415" t="s">
        <v>6158</v>
      </c>
      <c r="C1724" s="369" t="str">
        <f>'Perpipaan dalam Gedung '!D3630</f>
        <v>Pemasangan 1 buah Globe Velve, Dia. 1-1/4 " (32 mm)</v>
      </c>
      <c r="D1724" s="72" t="s">
        <v>44</v>
      </c>
      <c r="E1724" s="367">
        <f>VLOOKUP(C1724,'Perpipaan dalam Gedung '!$D$2:$I$4950,6,FALSE)</f>
        <v>294000</v>
      </c>
      <c r="F1724" s="146"/>
      <c r="H1724" s="159"/>
      <c r="I1724" s="376"/>
    </row>
    <row r="1725" spans="2:9">
      <c r="B1725" s="415" t="s">
        <v>6159</v>
      </c>
      <c r="C1725" s="369" t="str">
        <f>'Perpipaan dalam Gedung '!D3648</f>
        <v>Pemasangan 1 buah Globe Velve, Dia. 1-1/2 " (40 mm)</v>
      </c>
      <c r="D1725" s="72" t="s">
        <v>44</v>
      </c>
      <c r="E1725" s="367">
        <f>VLOOKUP(C1725,'Perpipaan dalam Gedung '!$D$2:$I$4950,6,FALSE)</f>
        <v>385700</v>
      </c>
      <c r="F1725" s="146"/>
      <c r="H1725" s="159"/>
      <c r="I1725" s="376"/>
    </row>
    <row r="1726" spans="2:9">
      <c r="B1726" s="415" t="s">
        <v>6160</v>
      </c>
      <c r="C1726" s="369" t="str">
        <f>'Perpipaan dalam Gedung '!D3665</f>
        <v>Pemasangan 1 buah Globe Velve, Dia. 2 " (50 mm)</v>
      </c>
      <c r="D1726" s="72" t="s">
        <v>44</v>
      </c>
      <c r="E1726" s="367">
        <f>VLOOKUP(C1726,'Perpipaan dalam Gedung '!$D$2:$I$4950,6,FALSE)</f>
        <v>1309200</v>
      </c>
      <c r="F1726" s="146"/>
      <c r="H1726" s="159"/>
      <c r="I1726" s="376"/>
    </row>
    <row r="1727" spans="2:9">
      <c r="B1727" s="415" t="s">
        <v>6161</v>
      </c>
      <c r="C1727" s="369" t="str">
        <f>'Perpipaan dalam Gedung '!D3682</f>
        <v>Pemasangan 1 buah Globe Velve, Dia. 2-1/2 " (65 mm)</v>
      </c>
      <c r="D1727" s="72" t="s">
        <v>44</v>
      </c>
      <c r="E1727" s="367">
        <f>VLOOKUP(C1727,'Perpipaan dalam Gedung '!$D$2:$I$4950,6,FALSE)</f>
        <v>1644800</v>
      </c>
      <c r="F1727" s="146"/>
      <c r="H1727" s="159"/>
      <c r="I1727" s="376"/>
    </row>
    <row r="1728" spans="2:9">
      <c r="B1728" s="415" t="s">
        <v>6162</v>
      </c>
      <c r="C1728" s="369" t="str">
        <f>'Perpipaan dalam Gedung '!D3699</f>
        <v>Pemasangan 1 buah Globe Velve, Dia. 3 " (80 mm)</v>
      </c>
      <c r="D1728" s="72" t="s">
        <v>44</v>
      </c>
      <c r="E1728" s="367">
        <f>VLOOKUP(C1728,'Perpipaan dalam Gedung '!$D$2:$I$4950,6,FALSE)</f>
        <v>2447300</v>
      </c>
      <c r="F1728" s="146"/>
      <c r="H1728" s="159"/>
      <c r="I1728" s="376"/>
    </row>
    <row r="1729" spans="2:9">
      <c r="B1729" s="415" t="s">
        <v>6163</v>
      </c>
      <c r="C1729" s="369" t="str">
        <f>'Perpipaan dalam Gedung '!D3716</f>
        <v>Pemasangan 1 buah Flexible Joint (10, 20) K, Dia. 4" (100 mm)</v>
      </c>
      <c r="D1729" s="72" t="s">
        <v>44</v>
      </c>
      <c r="E1729" s="367">
        <f>VLOOKUP(C1729,'Perpipaan dalam Gedung '!$D$2:$I$4950,6,FALSE)</f>
        <v>779500</v>
      </c>
      <c r="F1729" s="146"/>
      <c r="H1729" s="159"/>
      <c r="I1729" s="376"/>
    </row>
    <row r="1730" spans="2:9">
      <c r="B1730" s="415" t="s">
        <v>6164</v>
      </c>
      <c r="C1730" s="369" t="str">
        <f>'Perpipaan dalam Gedung '!D3733</f>
        <v>Pemasangan 1 buah Flexible Joint (10, 20) K, Dia. 5" (125 mm)</v>
      </c>
      <c r="D1730" s="72" t="s">
        <v>44</v>
      </c>
      <c r="E1730" s="367">
        <f>VLOOKUP(C1730,'Perpipaan dalam Gedung '!$D$2:$I$4950,6,FALSE)</f>
        <v>1390000</v>
      </c>
      <c r="F1730" s="146"/>
      <c r="H1730" s="159"/>
      <c r="I1730" s="376"/>
    </row>
    <row r="1731" spans="2:9">
      <c r="B1731" s="415" t="s">
        <v>6165</v>
      </c>
      <c r="C1731" s="369" t="str">
        <f>'Perpipaan dalam Gedung '!D3750</f>
        <v>Pemasangan 1 buah Globe Velve, Dia. 6" (150 mm)</v>
      </c>
      <c r="D1731" s="72" t="s">
        <v>44</v>
      </c>
      <c r="E1731" s="367">
        <f>VLOOKUP(C1731,'Perpipaan dalam Gedung '!$D$2:$I$4950,6,FALSE)</f>
        <v>7540800</v>
      </c>
      <c r="F1731" s="146"/>
      <c r="H1731" s="159"/>
      <c r="I1731" s="376"/>
    </row>
    <row r="1732" spans="2:9">
      <c r="B1732" s="415" t="s">
        <v>6166</v>
      </c>
      <c r="C1732" s="369" t="str">
        <f>'Perpipaan dalam Gedung '!D3767</f>
        <v>Pemasangan 1 buah Globe Velve, Dia. 8" (200 mm)</v>
      </c>
      <c r="D1732" s="72" t="s">
        <v>44</v>
      </c>
      <c r="E1732" s="367">
        <f>VLOOKUP(C1732,'Perpipaan dalam Gedung '!$D$2:$I$4950,6,FALSE)</f>
        <v>8736500</v>
      </c>
      <c r="F1732" s="146"/>
      <c r="H1732" s="159"/>
      <c r="I1732" s="376"/>
    </row>
    <row r="1733" spans="2:9" s="53" customFormat="1">
      <c r="B1733" s="622" t="s">
        <v>6167</v>
      </c>
      <c r="C1733" s="623" t="str">
        <f>'Perpipaan dalam Gedung '!D3784</f>
        <v xml:space="preserve">Pressure Gauge </v>
      </c>
      <c r="D1733" s="634"/>
      <c r="E1733" s="367">
        <f>VLOOKUP(C1733,'Perpipaan dalam Gedung '!$D$2:$I$4950,6,FALSE)</f>
        <v>0</v>
      </c>
      <c r="F1733" s="385"/>
      <c r="H1733" s="640"/>
      <c r="I1733" s="641"/>
    </row>
    <row r="1734" spans="2:9">
      <c r="B1734" s="415" t="s">
        <v>6168</v>
      </c>
      <c r="C1734" s="369" t="str">
        <f>'Perpipaan dalam Gedung '!D3785</f>
        <v>Pemasangan 1 buah Pressure Gauge (16,25, 40) K + Gate Velve, Dia. 1/2" (15 mm)</v>
      </c>
      <c r="D1734" s="72" t="s">
        <v>44</v>
      </c>
      <c r="E1734" s="367">
        <f>VLOOKUP(C1734,'Perpipaan dalam Gedung '!$D$2:$I$4950,6,FALSE)</f>
        <v>1745300</v>
      </c>
      <c r="F1734" s="146"/>
      <c r="H1734" s="159"/>
      <c r="I1734" s="376"/>
    </row>
    <row r="1735" spans="2:9">
      <c r="B1735" s="415" t="s">
        <v>6170</v>
      </c>
      <c r="C1735" s="369" t="str">
        <f>'Perpipaan dalam Gedung '!D3803</f>
        <v>Pemasangan 1 buah Pressure Gauge (16, 25, 40) K + Gate Valve, Dia 1" ( 25 mm)</v>
      </c>
      <c r="D1735" s="72" t="s">
        <v>44</v>
      </c>
      <c r="E1735" s="367">
        <f>VLOOKUP(C1735,'Perpipaan dalam Gedung '!$D$2:$I$4950,6,FALSE)</f>
        <v>2234700</v>
      </c>
      <c r="F1735" s="146"/>
      <c r="H1735" s="159"/>
      <c r="I1735" s="376"/>
    </row>
    <row r="1736" spans="2:9">
      <c r="B1736" s="415" t="s">
        <v>6169</v>
      </c>
      <c r="C1736" s="369" t="str">
        <f>'Perpipaan dalam Gedung '!D3821</f>
        <v>Pemasangan 1 buah Pressure Gauge (16, 25) K + Gate Valve, Dia. 2 " (50 mm)</v>
      </c>
      <c r="D1736" s="72" t="s">
        <v>44</v>
      </c>
      <c r="E1736" s="367">
        <f>VLOOKUP(C1736,'Perpipaan dalam Gedung '!$D$2:$I$4950,6,FALSE)</f>
        <v>2788900</v>
      </c>
      <c r="F1736" s="146"/>
      <c r="H1736" s="159"/>
      <c r="I1736" s="376"/>
    </row>
    <row r="1737" spans="2:9">
      <c r="B1737" s="415" t="s">
        <v>6171</v>
      </c>
      <c r="C1737" s="369" t="str">
        <f>'Perpipaan dalam Gedung '!D3839</f>
        <v>Pemasangan 1 buah Pressure Gauge + Gate Valve, Dia. 3 " (80 mm)</v>
      </c>
      <c r="D1737" s="72" t="s">
        <v>44</v>
      </c>
      <c r="E1737" s="367">
        <f>VLOOKUP(C1737,'Perpipaan dalam Gedung '!$D$2:$I$4950,6,FALSE)</f>
        <v>3459300</v>
      </c>
      <c r="F1737" s="146"/>
      <c r="H1737" s="159"/>
      <c r="I1737" s="376"/>
    </row>
    <row r="1738" spans="2:9">
      <c r="B1738" s="415" t="s">
        <v>6172</v>
      </c>
      <c r="C1738" s="369" t="str">
        <f>'Perpipaan dalam Gedung '!D3857</f>
        <v>Pemasangan 1 buah Pressure Gauge 16 K + Gate Vave, Dia. 4" (100 mm)</v>
      </c>
      <c r="D1738" s="72" t="s">
        <v>44</v>
      </c>
      <c r="E1738" s="367">
        <f>VLOOKUP(C1738,'Perpipaan dalam Gedung '!$D$2:$I$4950,6,FALSE)</f>
        <v>3871700</v>
      </c>
      <c r="F1738" s="146"/>
      <c r="H1738" s="159"/>
      <c r="I1738" s="376"/>
    </row>
    <row r="1739" spans="2:9">
      <c r="B1739" s="415" t="s">
        <v>6173</v>
      </c>
      <c r="C1739" s="369" t="str">
        <f>'Perpipaan dalam Gedung '!D3875</f>
        <v>Pemasangan 1 buah Pressure Gauge 25 K +Gate Valve, Dia. 4" (100 mm)</v>
      </c>
      <c r="D1739" s="72" t="s">
        <v>44</v>
      </c>
      <c r="E1739" s="367">
        <f>VLOOKUP(C1739,'Perpipaan dalam Gedung '!$D$2:$I$4950,6,FALSE)</f>
        <v>3804700</v>
      </c>
      <c r="F1739" s="146"/>
      <c r="H1739" s="159"/>
      <c r="I1739" s="376"/>
    </row>
    <row r="1740" spans="2:9">
      <c r="B1740" s="415" t="s">
        <v>6174</v>
      </c>
      <c r="C1740" s="369" t="str">
        <f>'Perpipaan dalam Gedung '!D3893</f>
        <v>Pemasangan 1 buah Pressure Gauge 25 K + Gate Valve, Dia. 3" (80 mm)</v>
      </c>
      <c r="D1740" s="72" t="s">
        <v>44</v>
      </c>
      <c r="E1740" s="367">
        <f>VLOOKUP(C1740,'Perpipaan dalam Gedung '!$D$2:$I$4950,6,FALSE)</f>
        <v>3526200</v>
      </c>
      <c r="F1740" s="146"/>
      <c r="H1740" s="159"/>
      <c r="I1740" s="376"/>
    </row>
    <row r="1741" spans="2:9" s="53" customFormat="1">
      <c r="B1741" s="622" t="s">
        <v>6175</v>
      </c>
      <c r="C1741" s="623" t="str">
        <f>'Perpipaan dalam Gedung '!D3912</f>
        <v>Water Meter</v>
      </c>
      <c r="D1741" s="634"/>
      <c r="E1741" s="367">
        <f>VLOOKUP(C1741,'Perpipaan dalam Gedung '!$D$2:$I$4950,6,FALSE)</f>
        <v>0</v>
      </c>
      <c r="F1741" s="385"/>
      <c r="H1741" s="640"/>
      <c r="I1741" s="641"/>
    </row>
    <row r="1742" spans="2:9">
      <c r="B1742" s="415" t="s">
        <v>6176</v>
      </c>
      <c r="C1742" s="369" t="str">
        <f>'Perpipaan dalam Gedung '!D3913</f>
        <v>Pemasangan 1 buah Water Meter, Dia. 1/2" (15 mm)</v>
      </c>
      <c r="D1742" s="72" t="s">
        <v>44</v>
      </c>
      <c r="E1742" s="367">
        <f>VLOOKUP(C1742,'Perpipaan dalam Gedung '!$D$2:$I$4950,6,FALSE)</f>
        <v>364400</v>
      </c>
      <c r="F1742" s="146"/>
      <c r="H1742" s="159"/>
      <c r="I1742" s="376"/>
    </row>
    <row r="1743" spans="2:9">
      <c r="B1743" s="415" t="s">
        <v>6177</v>
      </c>
      <c r="C1743" s="369" t="str">
        <f>'Perpipaan dalam Gedung '!D3930</f>
        <v>Pemasangan 1 buah Water Meter, Dia. 3/4" (20 mm)</v>
      </c>
      <c r="D1743" s="72" t="s">
        <v>44</v>
      </c>
      <c r="E1743" s="367">
        <f>VLOOKUP(C1743,'Perpipaan dalam Gedung '!$D$2:$I$4950,6,FALSE)</f>
        <v>862600</v>
      </c>
      <c r="F1743" s="146"/>
      <c r="H1743" s="159"/>
      <c r="I1743" s="376"/>
    </row>
    <row r="1744" spans="2:9">
      <c r="B1744" s="415" t="s">
        <v>6178</v>
      </c>
      <c r="C1744" s="369" t="str">
        <f>'Perpipaan dalam Gedung '!D3948</f>
        <v>Pemasangan 1 buah Water Meter, Dia 1" ( 25 mm)</v>
      </c>
      <c r="D1744" s="72" t="s">
        <v>44</v>
      </c>
      <c r="E1744" s="367">
        <f>VLOOKUP(C1744,'Perpipaan dalam Gedung '!$D$2:$I$4950,6,FALSE)</f>
        <v>1836000</v>
      </c>
      <c r="F1744" s="146"/>
      <c r="H1744" s="159"/>
      <c r="I1744" s="376"/>
    </row>
    <row r="1745" spans="2:9">
      <c r="B1745" s="415" t="s">
        <v>6179</v>
      </c>
      <c r="C1745" s="369" t="str">
        <f>'Perpipaan dalam Gedung '!D3965</f>
        <v>Pemasangan 1 buah Water Meter, Dia 1-1/2" ( 40 mm)</v>
      </c>
      <c r="D1745" s="72" t="s">
        <v>44</v>
      </c>
      <c r="E1745" s="367">
        <f>VLOOKUP(C1745,'Perpipaan dalam Gedung '!$D$2:$I$4950,6,FALSE)</f>
        <v>2267600</v>
      </c>
      <c r="F1745" s="146"/>
      <c r="H1745" s="159"/>
      <c r="I1745" s="376"/>
    </row>
    <row r="1746" spans="2:9">
      <c r="B1746" s="415" t="s">
        <v>6180</v>
      </c>
      <c r="C1746" s="369" t="str">
        <f>'Perpipaan dalam Gedung '!D3983</f>
        <v>Pemasangan 1 buah Water Meter, Dia. 2 " (50 mm)</v>
      </c>
      <c r="D1746" s="72" t="s">
        <v>44</v>
      </c>
      <c r="E1746" s="367">
        <f>VLOOKUP(C1746,'Perpipaan dalam Gedung '!$D$2:$I$4950,6,FALSE)</f>
        <v>3112700</v>
      </c>
      <c r="F1746" s="146"/>
      <c r="H1746" s="159"/>
      <c r="I1746" s="376"/>
    </row>
    <row r="1747" spans="2:9">
      <c r="B1747" s="415" t="s">
        <v>6181</v>
      </c>
      <c r="C1747" s="369" t="str">
        <f>'Perpipaan dalam Gedung '!D4000</f>
        <v>Pemasangan 1 buah Water Meter, Dia. 3 " (80 mm)</v>
      </c>
      <c r="D1747" s="72" t="s">
        <v>44</v>
      </c>
      <c r="E1747" s="367">
        <f>VLOOKUP(C1747,'Perpipaan dalam Gedung '!$D$2:$I$4950,6,FALSE)</f>
        <v>4058800</v>
      </c>
      <c r="F1747" s="146"/>
      <c r="H1747" s="159"/>
      <c r="I1747" s="376"/>
    </row>
    <row r="1748" spans="2:9">
      <c r="B1748" s="415" t="s">
        <v>6182</v>
      </c>
      <c r="C1748" s="369" t="str">
        <f>'Perpipaan dalam Gedung '!D4017</f>
        <v>Pemasangan 1 buah Water Meter, Dia. 4" (100 mm)</v>
      </c>
      <c r="D1748" s="72" t="s">
        <v>44</v>
      </c>
      <c r="E1748" s="367">
        <f>VLOOKUP(C1748,'Perpipaan dalam Gedung '!$D$2:$I$4950,6,FALSE)</f>
        <v>4526100</v>
      </c>
      <c r="F1748" s="146"/>
      <c r="H1748" s="159"/>
      <c r="I1748" s="376"/>
    </row>
    <row r="1749" spans="2:9">
      <c r="B1749" s="415" t="s">
        <v>6183</v>
      </c>
      <c r="C1749" s="369" t="str">
        <f>'Perpipaan dalam Gedung '!D4034</f>
        <v>Pemasangan 1 buah Water Meter, Dia. 6" (150 mm)</v>
      </c>
      <c r="D1749" s="72" t="s">
        <v>44</v>
      </c>
      <c r="E1749" s="367">
        <f>VLOOKUP(C1749,'Perpipaan dalam Gedung '!$D$2:$I$4950,6,FALSE)</f>
        <v>5460000</v>
      </c>
      <c r="F1749" s="146"/>
      <c r="H1749" s="159"/>
      <c r="I1749" s="376"/>
    </row>
    <row r="1750" spans="2:9">
      <c r="B1750" s="415" t="s">
        <v>6184</v>
      </c>
      <c r="C1750" s="369" t="str">
        <f>'Perpipaan dalam Gedung '!D4051</f>
        <v>Pemasangan 1 buah Water Meter, Dia. 8" (200 mm)</v>
      </c>
      <c r="D1750" s="72" t="s">
        <v>44</v>
      </c>
      <c r="E1750" s="367">
        <f>VLOOKUP(C1750,'Perpipaan dalam Gedung '!$D$2:$I$4950,6,FALSE)</f>
        <v>6172500</v>
      </c>
      <c r="F1750" s="146"/>
      <c r="H1750" s="159"/>
      <c r="I1750" s="376"/>
    </row>
    <row r="1751" spans="2:9">
      <c r="B1751" s="415" t="s">
        <v>6186</v>
      </c>
      <c r="C1751" s="369" t="str">
        <f>'Perpipaan dalam Gedung '!D4068</f>
        <v>Pemasangan 1 buah Water Meter, Dia. 10" (250 mm)</v>
      </c>
      <c r="D1751" s="72" t="s">
        <v>44</v>
      </c>
      <c r="E1751" s="367">
        <f>VLOOKUP(C1751,'Perpipaan dalam Gedung '!$D$2:$I$4950,6,FALSE)</f>
        <v>6710500</v>
      </c>
      <c r="F1751" s="146"/>
      <c r="H1751" s="159"/>
      <c r="I1751" s="376"/>
    </row>
    <row r="1752" spans="2:9">
      <c r="B1752" s="415" t="s">
        <v>6187</v>
      </c>
      <c r="C1752" s="369" t="str">
        <f>'Perpipaan dalam Gedung '!D4085</f>
        <v>Pemasangan 1 buah Water Meter, Dia. 12" (300 mm)</v>
      </c>
      <c r="D1752" s="72" t="s">
        <v>44</v>
      </c>
      <c r="E1752" s="367">
        <f>VLOOKUP(C1752,'Perpipaan dalam Gedung '!$D$2:$I$4950,6,FALSE)</f>
        <v>7311800</v>
      </c>
      <c r="F1752" s="146"/>
      <c r="H1752" s="159"/>
      <c r="I1752" s="376"/>
    </row>
    <row r="1753" spans="2:9">
      <c r="B1753" s="415" t="s">
        <v>6188</v>
      </c>
      <c r="C1753" s="369" t="str">
        <f>'Perpipaan dalam Gedung '!D4102</f>
        <v>Pemasangan 1 buah Water Meter, Dia. 16" (400 mm)</v>
      </c>
      <c r="D1753" s="72" t="s">
        <v>44</v>
      </c>
      <c r="E1753" s="367">
        <f>VLOOKUP(C1753,'Perpipaan dalam Gedung '!$D$2:$I$4950,6,FALSE)</f>
        <v>7731900</v>
      </c>
      <c r="F1753" s="146"/>
      <c r="H1753" s="159"/>
      <c r="I1753" s="376"/>
    </row>
    <row r="1754" spans="2:9">
      <c r="B1754" s="415" t="s">
        <v>6189</v>
      </c>
      <c r="C1754" s="369" t="str">
        <f>'Perpipaan dalam Gedung '!D4119</f>
        <v>Pemasangan 1 buah Flow Meter Analog 10 K, Dia. 4" (100 mm)</v>
      </c>
      <c r="D1754" s="72" t="s">
        <v>44</v>
      </c>
      <c r="E1754" s="367">
        <f>VLOOKUP(C1754,'Perpipaan dalam Gedung '!$D$2:$I$4950,6,FALSE)</f>
        <v>3766800</v>
      </c>
      <c r="F1754" s="146"/>
      <c r="H1754" s="159"/>
      <c r="I1754" s="376"/>
    </row>
    <row r="1755" spans="2:9" s="53" customFormat="1">
      <c r="B1755" s="622" t="s">
        <v>6185</v>
      </c>
      <c r="C1755" s="623" t="str">
        <f>'Perpipaan dalam Gedung '!D4136</f>
        <v xml:space="preserve">Clean Out </v>
      </c>
      <c r="D1755" s="634"/>
      <c r="E1755" s="367">
        <f>VLOOKUP(C1755,'Perpipaan dalam Gedung '!$D$2:$I$4950,6,FALSE)</f>
        <v>0</v>
      </c>
      <c r="F1755" s="385"/>
      <c r="H1755" s="640"/>
      <c r="I1755" s="641"/>
    </row>
    <row r="1756" spans="2:9">
      <c r="B1756" s="415" t="s">
        <v>6190</v>
      </c>
      <c r="C1756" s="369" t="str">
        <f>'Perpipaan dalam Gedung '!D4137</f>
        <v>Pemasangan 1 buah Clean Out, Dia. 2" (50 mm)</v>
      </c>
      <c r="D1756" s="72" t="s">
        <v>44</v>
      </c>
      <c r="E1756" s="367">
        <f>VLOOKUP(C1756,'Perpipaan dalam Gedung '!$D$2:$I$4950,6,FALSE)</f>
        <v>97000</v>
      </c>
      <c r="F1756" s="146"/>
      <c r="H1756" s="159"/>
      <c r="I1756" s="376"/>
    </row>
    <row r="1757" spans="2:9">
      <c r="B1757" s="415" t="s">
        <v>6191</v>
      </c>
      <c r="C1757" s="369" t="str">
        <f>'Perpipaan dalam Gedung '!D4154</f>
        <v>Pemasangan 1 buah Clean Out, Dia. 2-1/2" (65 mm)</v>
      </c>
      <c r="D1757" s="72" t="s">
        <v>44</v>
      </c>
      <c r="E1757" s="367">
        <f>VLOOKUP(C1757,'Perpipaan dalam Gedung '!$D$2:$I$4950,6,FALSE)</f>
        <v>117000</v>
      </c>
      <c r="F1757" s="146"/>
      <c r="H1757" s="159"/>
      <c r="I1757" s="376"/>
    </row>
    <row r="1758" spans="2:9">
      <c r="B1758" s="415" t="s">
        <v>6192</v>
      </c>
      <c r="C1758" s="369" t="str">
        <f>'Perpipaan dalam Gedung '!D4171</f>
        <v>Pemasangan 1 buah Clean Out, Dia. 3" (80 mm)</v>
      </c>
      <c r="D1758" s="72" t="s">
        <v>44</v>
      </c>
      <c r="E1758" s="367">
        <f>VLOOKUP(C1758,'Perpipaan dalam Gedung '!$D$2:$I$4950,6,FALSE)</f>
        <v>155500</v>
      </c>
      <c r="F1758" s="146"/>
      <c r="H1758" s="159"/>
      <c r="I1758" s="376"/>
    </row>
    <row r="1759" spans="2:9">
      <c r="B1759" s="415" t="s">
        <v>6193</v>
      </c>
      <c r="C1759" s="369" t="str">
        <f>'Perpipaan dalam Gedung '!D4188</f>
        <v>Pemasangan 1 buah Clean Out, Dia. 4" (100 mm)</v>
      </c>
      <c r="D1759" s="72" t="s">
        <v>44</v>
      </c>
      <c r="E1759" s="367">
        <f>VLOOKUP(C1759,'Perpipaan dalam Gedung '!$D$2:$I$4950,6,FALSE)</f>
        <v>190100</v>
      </c>
      <c r="F1759" s="146"/>
      <c r="H1759" s="159"/>
      <c r="I1759" s="376"/>
    </row>
    <row r="1760" spans="2:9">
      <c r="B1760" s="415" t="s">
        <v>6194</v>
      </c>
      <c r="C1760" s="369" t="str">
        <f>'Perpipaan dalam Gedung '!D4206</f>
        <v>Pemasangan 1 buah Clean Out, Dia. 5" (125 mm)</v>
      </c>
      <c r="D1760" s="72" t="s">
        <v>44</v>
      </c>
      <c r="E1760" s="367">
        <f>VLOOKUP(C1760,'Perpipaan dalam Gedung '!$D$2:$I$4950,6,FALSE)</f>
        <v>344300</v>
      </c>
      <c r="F1760" s="146"/>
      <c r="H1760" s="159"/>
      <c r="I1760" s="376"/>
    </row>
    <row r="1761" spans="2:9">
      <c r="B1761" s="415" t="s">
        <v>6195</v>
      </c>
      <c r="C1761" s="369" t="str">
        <f>'Perpipaan dalam Gedung '!D4223</f>
        <v>Pemasangan 1 buah Clean Out, Dia. 6" (150 mm)</v>
      </c>
      <c r="D1761" s="72" t="s">
        <v>44</v>
      </c>
      <c r="E1761" s="367">
        <f>VLOOKUP(C1761,'Perpipaan dalam Gedung '!$D$2:$I$4950,6,FALSE)</f>
        <v>433000</v>
      </c>
      <c r="F1761" s="146"/>
      <c r="H1761" s="159"/>
      <c r="I1761" s="376"/>
    </row>
    <row r="1762" spans="2:9">
      <c r="B1762" s="415" t="s">
        <v>6196</v>
      </c>
      <c r="C1762" s="369" t="str">
        <f>'Perpipaan dalam Gedung '!D4240</f>
        <v>Pemasangan 1 buah Clean Out, Dia. 8" (200 mm)</v>
      </c>
      <c r="D1762" s="72" t="s">
        <v>44</v>
      </c>
      <c r="E1762" s="367">
        <f>VLOOKUP(C1762,'Perpipaan dalam Gedung '!$D$2:$I$4950,6,FALSE)</f>
        <v>652400</v>
      </c>
      <c r="F1762" s="146"/>
      <c r="H1762" s="159"/>
      <c r="I1762" s="376"/>
    </row>
    <row r="1763" spans="2:9" s="53" customFormat="1">
      <c r="B1763" s="622" t="s">
        <v>6197</v>
      </c>
      <c r="C1763" s="623" t="str">
        <f>'Perpipaan dalam Gedung '!D4257</f>
        <v xml:space="preserve">Roof Drain </v>
      </c>
      <c r="D1763" s="634"/>
      <c r="E1763" s="367">
        <f>VLOOKUP(C1763,'Perpipaan dalam Gedung '!$D$2:$I$4950,6,FALSE)</f>
        <v>0</v>
      </c>
      <c r="F1763" s="385"/>
      <c r="H1763" s="640"/>
      <c r="I1763" s="641"/>
    </row>
    <row r="1764" spans="2:9">
      <c r="B1764" s="415" t="s">
        <v>6198</v>
      </c>
      <c r="C1764" s="369" t="str">
        <f>'Perpipaan dalam Gedung '!D4258</f>
        <v>Pemasangan 1 buahRoof Drain, Dia. 2" (50 mm)</v>
      </c>
      <c r="D1764" s="72" t="s">
        <v>44</v>
      </c>
      <c r="E1764" s="367">
        <f>VLOOKUP(C1764,'Perpipaan dalam Gedung '!$D$2:$I$4950,6,FALSE)</f>
        <v>98900</v>
      </c>
      <c r="F1764" s="146"/>
      <c r="H1764" s="159"/>
      <c r="I1764" s="376"/>
    </row>
    <row r="1765" spans="2:9">
      <c r="B1765" s="415" t="s">
        <v>6199</v>
      </c>
      <c r="C1765" s="369" t="str">
        <f>'Perpipaan dalam Gedung '!D4276</f>
        <v>Pemasangan 1 buahRoof Drain, Dia. 2-1/2" (65 mm)</v>
      </c>
      <c r="D1765" s="72" t="s">
        <v>44</v>
      </c>
      <c r="E1765" s="367">
        <f>VLOOKUP(C1765,'Perpipaan dalam Gedung '!$D$2:$I$4950,6,FALSE)</f>
        <v>119300</v>
      </c>
      <c r="F1765" s="146"/>
      <c r="H1765" s="159"/>
      <c r="I1765" s="376"/>
    </row>
    <row r="1766" spans="2:9">
      <c r="B1766" s="415" t="s">
        <v>6200</v>
      </c>
      <c r="C1766" s="369" t="str">
        <f>'Perpipaan dalam Gedung '!D4293</f>
        <v>Pemasangan 1 buahRoof Drain, Dia. 3" (80 mm)</v>
      </c>
      <c r="D1766" s="72" t="s">
        <v>44</v>
      </c>
      <c r="E1766" s="367">
        <f>VLOOKUP(C1766,'Perpipaan dalam Gedung '!$D$2:$I$4950,6,FALSE)</f>
        <v>138700</v>
      </c>
      <c r="F1766" s="146"/>
      <c r="H1766" s="159"/>
      <c r="I1766" s="376"/>
    </row>
    <row r="1767" spans="2:9">
      <c r="B1767" s="415" t="s">
        <v>6201</v>
      </c>
      <c r="C1767" s="369" t="str">
        <f>'Perpipaan dalam Gedung '!D4310</f>
        <v>Pemasangan 1 buahRoof Drain, Dia. 4" (100 mm)</v>
      </c>
      <c r="D1767" s="72" t="s">
        <v>44</v>
      </c>
      <c r="E1767" s="367">
        <f>VLOOKUP(C1767,'Perpipaan dalam Gedung '!$D$2:$I$4950,6,FALSE)</f>
        <v>168000</v>
      </c>
      <c r="F1767" s="146"/>
      <c r="H1767" s="159"/>
      <c r="I1767" s="376"/>
    </row>
    <row r="1768" spans="2:9">
      <c r="B1768" s="415" t="s">
        <v>6202</v>
      </c>
      <c r="C1768" s="369" t="str">
        <f>'Perpipaan dalam Gedung '!D4327</f>
        <v>Pemasangan 1 buahRoof Drain, Dia. 5" (125 mm)</v>
      </c>
      <c r="D1768" s="72" t="s">
        <v>44</v>
      </c>
      <c r="E1768" s="367">
        <f>VLOOKUP(C1768,'Perpipaan dalam Gedung '!$D$2:$I$4950,6,FALSE)</f>
        <v>215300</v>
      </c>
      <c r="F1768" s="146"/>
      <c r="H1768" s="159"/>
      <c r="I1768" s="376"/>
    </row>
    <row r="1769" spans="2:9">
      <c r="B1769" s="415" t="s">
        <v>6203</v>
      </c>
      <c r="C1769" s="369" t="str">
        <f>'Perpipaan dalam Gedung '!D4344</f>
        <v>Pemasangan 1 buahRoof Drain, Dia. 6" (150 mm)</v>
      </c>
      <c r="D1769" s="72" t="s">
        <v>44</v>
      </c>
      <c r="E1769" s="367">
        <f>VLOOKUP(C1769,'Perpipaan dalam Gedung '!$D$2:$I$4950,6,FALSE)</f>
        <v>257400</v>
      </c>
      <c r="F1769" s="146"/>
      <c r="H1769" s="159" t="s">
        <v>7360</v>
      </c>
      <c r="I1769" s="376"/>
    </row>
    <row r="1770" spans="2:9">
      <c r="B1770" s="415" t="s">
        <v>6204</v>
      </c>
      <c r="C1770" s="369" t="str">
        <f>'Perpipaan dalam Gedung '!D4361</f>
        <v>Pemasangan 1 buahRoof Drain, Dia. 8" (200 mm)</v>
      </c>
      <c r="D1770" s="72" t="s">
        <v>44</v>
      </c>
      <c r="E1770" s="367">
        <f>VLOOKUP(C1770,'Perpipaan dalam Gedung '!$D$2:$I$4950,6,FALSE)</f>
        <v>355000</v>
      </c>
      <c r="F1770" s="146"/>
      <c r="H1770" s="159"/>
      <c r="I1770" s="376"/>
    </row>
    <row r="1771" spans="2:9">
      <c r="B1771" s="415" t="s">
        <v>6205</v>
      </c>
      <c r="C1771" s="369" t="str">
        <f>'Perpipaan dalam Gedung '!D4378</f>
        <v>Pemasangan 1 buahRoof Drain, Dia. 10" (200 mm)</v>
      </c>
      <c r="D1771" s="72" t="s">
        <v>44</v>
      </c>
      <c r="E1771" s="367">
        <f>VLOOKUP(C1771,'Perpipaan dalam Gedung '!$D$2:$I$4950,6,FALSE)</f>
        <v>484500</v>
      </c>
      <c r="F1771" s="146"/>
      <c r="H1771" s="159"/>
      <c r="I1771" s="376"/>
    </row>
    <row r="1772" spans="2:9">
      <c r="B1772" s="415" t="s">
        <v>6206</v>
      </c>
      <c r="C1772" s="369" t="str">
        <f>'Perpipaan dalam Gedung '!D4395</f>
        <v>Pemasangan 1 buahRoof Drain, Dia. 12" (300 mm)</v>
      </c>
      <c r="D1772" s="72" t="s">
        <v>44</v>
      </c>
      <c r="E1772" s="367">
        <f>VLOOKUP(C1772,'Perpipaan dalam Gedung '!$D$2:$I$4950,6,FALSE)</f>
        <v>576000</v>
      </c>
      <c r="F1772" s="146"/>
      <c r="H1772" s="159"/>
      <c r="I1772" s="376"/>
    </row>
    <row r="1773" spans="2:9" s="53" customFormat="1">
      <c r="B1773" s="622" t="s">
        <v>6207</v>
      </c>
      <c r="C1773" s="623" t="str">
        <f>'Perpipaan dalam Gedung '!D4412</f>
        <v>Floor Clean Out (fCO)</v>
      </c>
      <c r="D1773" s="634"/>
      <c r="E1773" s="367">
        <f>VLOOKUP(C1773,'Perpipaan dalam Gedung '!$D$2:$I$4950,6,FALSE)</f>
        <v>0</v>
      </c>
      <c r="F1773" s="385"/>
      <c r="H1773" s="640"/>
      <c r="I1773" s="641"/>
    </row>
    <row r="1774" spans="2:9">
      <c r="B1774" s="415" t="s">
        <v>6208</v>
      </c>
      <c r="C1774" s="369" t="str">
        <f>'Perpipaan dalam Gedung '!D4413</f>
        <v>Pemasangan 1 buah Floor Clean Out, Dia. 2" (50 mm)</v>
      </c>
      <c r="D1774" s="72" t="s">
        <v>44</v>
      </c>
      <c r="E1774" s="367">
        <f>VLOOKUP(C1774,'Perpipaan dalam Gedung '!$D$2:$I$4950,6,FALSE)</f>
        <v>231000</v>
      </c>
      <c r="F1774" s="146"/>
      <c r="H1774" s="159"/>
      <c r="I1774" s="376"/>
    </row>
    <row r="1775" spans="2:9">
      <c r="B1775" s="415" t="s">
        <v>6209</v>
      </c>
      <c r="C1775" s="369" t="str">
        <f>'Perpipaan dalam Gedung '!D4430</f>
        <v>Pemasangan 1 buah Floor Clean Out, Dia. 2-1/2" (65 mm)</v>
      </c>
      <c r="D1775" s="72" t="s">
        <v>44</v>
      </c>
      <c r="E1775" s="367">
        <f>VLOOKUP(C1775,'Perpipaan dalam Gedung '!$D$2:$I$4950,6,FALSE)</f>
        <v>296900</v>
      </c>
      <c r="F1775" s="146"/>
      <c r="H1775" s="159"/>
      <c r="I1775" s="376"/>
    </row>
    <row r="1776" spans="2:9">
      <c r="B1776" s="415" t="s">
        <v>6211</v>
      </c>
      <c r="C1776" s="369" t="str">
        <f>'Perpipaan dalam Gedung '!D4447</f>
        <v>Pemasangan 1 buah Floor Clean Out, Dia. 3" (80 mm)</v>
      </c>
      <c r="D1776" s="72" t="s">
        <v>44</v>
      </c>
      <c r="E1776" s="367">
        <f>VLOOKUP(C1776,'Perpipaan dalam Gedung '!$D$2:$I$4950,6,FALSE)</f>
        <v>361600</v>
      </c>
      <c r="F1776" s="146"/>
      <c r="H1776" s="159"/>
      <c r="I1776" s="376"/>
    </row>
    <row r="1777" spans="2:9">
      <c r="B1777" s="415" t="s">
        <v>6212</v>
      </c>
      <c r="C1777" s="369" t="str">
        <f>'Perpipaan dalam Gedung '!D4464</f>
        <v>Pemasangan 1 buah Floor Clean Out, Dia. 4" (100 mm)</v>
      </c>
      <c r="D1777" s="72" t="s">
        <v>44</v>
      </c>
      <c r="E1777" s="367">
        <f>VLOOKUP(C1777,'Perpipaan dalam Gedung '!$D$2:$I$4950,6,FALSE)</f>
        <v>525600</v>
      </c>
      <c r="F1777" s="146"/>
      <c r="H1777" s="159"/>
      <c r="I1777" s="376"/>
    </row>
    <row r="1778" spans="2:9">
      <c r="B1778" s="415" t="s">
        <v>6213</v>
      </c>
      <c r="C1778" s="369" t="str">
        <f>'Perpipaan dalam Gedung '!D4481</f>
        <v>Pemasangan 1 buah Floor Clean Out, Dia. 6" (150 mm)</v>
      </c>
      <c r="D1778" s="72" t="s">
        <v>44</v>
      </c>
      <c r="E1778" s="367">
        <f>VLOOKUP(C1778,'Perpipaan dalam Gedung '!$D$2:$I$4950,6,FALSE)</f>
        <v>744700</v>
      </c>
      <c r="F1778" s="146"/>
      <c r="H1778" s="159"/>
      <c r="I1778" s="376"/>
    </row>
    <row r="1779" spans="2:9">
      <c r="B1779" s="415" t="s">
        <v>6214</v>
      </c>
      <c r="C1779" s="369" t="str">
        <f>'Perpipaan dalam Gedung '!D4498</f>
        <v>Pemasangan 1 buah Floor Clean Out, Dia. 8" (200 mm)</v>
      </c>
      <c r="D1779" s="72" t="s">
        <v>44</v>
      </c>
      <c r="E1779" s="367">
        <f>VLOOKUP(C1779,'Perpipaan dalam Gedung '!$D$2:$I$4950,6,FALSE)</f>
        <v>928900</v>
      </c>
      <c r="F1779" s="146"/>
      <c r="H1779" s="159"/>
      <c r="I1779" s="376"/>
    </row>
    <row r="1780" spans="2:9" s="53" customFormat="1">
      <c r="B1780" s="622" t="s">
        <v>6210</v>
      </c>
      <c r="C1780" s="623" t="str">
        <f>'Perpipaan dalam Gedung '!D4515</f>
        <v xml:space="preserve">Vent Cap </v>
      </c>
      <c r="D1780" s="634"/>
      <c r="E1780" s="367">
        <f>VLOOKUP(C1780,'Perpipaan dalam Gedung '!$D$2:$I$4950,6,FALSE)</f>
        <v>0</v>
      </c>
      <c r="F1780" s="385"/>
      <c r="H1780" s="640"/>
      <c r="I1780" s="641"/>
    </row>
    <row r="1781" spans="2:9">
      <c r="B1781" s="415" t="s">
        <v>6215</v>
      </c>
      <c r="C1781" s="369" t="str">
        <f>'Perpipaan dalam Gedung '!D4516</f>
        <v>Pemasangan 1 buah Vent Cap, Dia 2" (50 mm)</v>
      </c>
      <c r="D1781" s="72" t="s">
        <v>44</v>
      </c>
      <c r="E1781" s="367">
        <f>VLOOKUP(C1781,'Perpipaan dalam Gedung '!$D$2:$I$4950,6,FALSE)</f>
        <v>94000</v>
      </c>
      <c r="F1781" s="146"/>
      <c r="H1781" s="159"/>
      <c r="I1781" s="376"/>
    </row>
    <row r="1782" spans="2:9">
      <c r="B1782" s="415" t="s">
        <v>6216</v>
      </c>
      <c r="C1782" s="369" t="str">
        <f>'Perpipaan dalam Gedung '!D4533</f>
        <v>Pemasangan 1 buah Vent Cap, Dia 3" (80 mm)</v>
      </c>
      <c r="D1782" s="72" t="s">
        <v>44</v>
      </c>
      <c r="E1782" s="367">
        <f>VLOOKUP(C1782,'Perpipaan dalam Gedung '!$D$2:$I$4950,6,FALSE)</f>
        <v>155500</v>
      </c>
      <c r="F1782" s="146"/>
      <c r="H1782" s="159"/>
      <c r="I1782" s="376"/>
    </row>
    <row r="1783" spans="2:9">
      <c r="B1783" s="415" t="s">
        <v>6218</v>
      </c>
      <c r="C1783" s="369" t="str">
        <f>'Perpipaan dalam Gedung '!D4550</f>
        <v>Pemasangan 1 buah Vent Cap, Dia 4" (100 mm)</v>
      </c>
      <c r="D1783" s="72" t="s">
        <v>44</v>
      </c>
      <c r="E1783" s="367">
        <f>VLOOKUP(C1783,'Perpipaan dalam Gedung '!$D$2:$I$4950,6,FALSE)</f>
        <v>201200</v>
      </c>
      <c r="F1783" s="146"/>
      <c r="H1783" s="159"/>
      <c r="I1783" s="376"/>
    </row>
    <row r="1784" spans="2:9" s="53" customFormat="1">
      <c r="B1784" s="622" t="s">
        <v>6217</v>
      </c>
      <c r="C1784" s="623" t="str">
        <f>'Perpipaan dalam Gedung '!D4567</f>
        <v>Pressure Recude Velve (PRV)</v>
      </c>
      <c r="D1784" s="634"/>
      <c r="E1784" s="367">
        <f>VLOOKUP(C1784,'Perpipaan dalam Gedung '!$D$2:$I$4950,6,FALSE)</f>
        <v>0</v>
      </c>
      <c r="F1784" s="385"/>
      <c r="H1784" s="640"/>
      <c r="I1784" s="641"/>
    </row>
    <row r="1785" spans="2:9">
      <c r="B1785" s="415" t="s">
        <v>6219</v>
      </c>
      <c r="C1785" s="369" t="str">
        <f>'Perpipaan dalam Gedung '!D4568</f>
        <v>Pemasangan 1 buah PRV, Dia 2" (50 mm)</v>
      </c>
      <c r="D1785" s="72" t="s">
        <v>44</v>
      </c>
      <c r="E1785" s="367">
        <f>VLOOKUP(C1785,'Perpipaan dalam Gedung '!$D$2:$I$4950,6,FALSE)</f>
        <v>6417200</v>
      </c>
      <c r="F1785" s="146"/>
      <c r="H1785" s="159"/>
      <c r="I1785" s="376"/>
    </row>
    <row r="1786" spans="2:9">
      <c r="B1786" s="415" t="s">
        <v>6220</v>
      </c>
      <c r="C1786" s="369" t="str">
        <f>'Perpipaan dalam Gedung '!D4585</f>
        <v>Pemasangan 1 buah PRV, Dia 2-1/2" (65 mm)</v>
      </c>
      <c r="D1786" s="72" t="s">
        <v>44</v>
      </c>
      <c r="E1786" s="367">
        <f>VLOOKUP(C1786,'Perpipaan dalam Gedung '!$D$2:$I$4950,6,FALSE)</f>
        <v>7034500</v>
      </c>
      <c r="F1786" s="146"/>
      <c r="H1786" s="159"/>
      <c r="I1786" s="376"/>
    </row>
    <row r="1787" spans="2:9">
      <c r="B1787" s="415" t="s">
        <v>6222</v>
      </c>
      <c r="C1787" s="369" t="str">
        <f>'Perpipaan dalam Gedung '!D4602</f>
        <v>Pemasangan 1 buah PRV Dia 3" (80 mm)</v>
      </c>
      <c r="D1787" s="72" t="s">
        <v>44</v>
      </c>
      <c r="E1787" s="367">
        <f>VLOOKUP(C1787,'Perpipaan dalam Gedung '!$D$2:$I$4950,6,FALSE)</f>
        <v>11045500</v>
      </c>
      <c r="F1787" s="146"/>
      <c r="H1787" s="159"/>
      <c r="I1787" s="376"/>
    </row>
    <row r="1788" spans="2:9">
      <c r="B1788" s="415" t="s">
        <v>6223</v>
      </c>
      <c r="C1788" s="369" t="str">
        <f>'Perpipaan dalam Gedung '!D4619</f>
        <v>Pemasangan 1 buah PRV Dia 4" (100 mm)</v>
      </c>
      <c r="D1788" s="72" t="s">
        <v>44</v>
      </c>
      <c r="E1788" s="367">
        <f>VLOOKUP(C1788,'Perpipaan dalam Gedung '!$D$2:$I$4950,6,FALSE)</f>
        <v>12512000</v>
      </c>
      <c r="F1788" s="146"/>
      <c r="H1788" s="159"/>
      <c r="I1788" s="376"/>
    </row>
    <row r="1789" spans="2:9">
      <c r="B1789" s="415" t="s">
        <v>6224</v>
      </c>
      <c r="C1789" s="369" t="str">
        <f>'Perpipaan dalam Gedung '!D4636</f>
        <v>Pemasangan 1 buah PRV Dia 6" (150 mm)</v>
      </c>
      <c r="D1789" s="72" t="s">
        <v>44</v>
      </c>
      <c r="E1789" s="367">
        <f>VLOOKUP(C1789,'Perpipaan dalam Gedung '!$D$2:$I$4950,6,FALSE)</f>
        <v>13416600</v>
      </c>
      <c r="F1789" s="146"/>
      <c r="H1789" s="159"/>
      <c r="I1789" s="376"/>
    </row>
    <row r="1790" spans="2:9">
      <c r="B1790" s="415" t="s">
        <v>6225</v>
      </c>
      <c r="C1790" s="369" t="str">
        <f>'Perpipaan dalam Gedung '!D4654</f>
        <v>Pemasangan 1 buah PRV Dia 8" (200 mm)</v>
      </c>
      <c r="D1790" s="72" t="s">
        <v>44</v>
      </c>
      <c r="E1790" s="367">
        <f>VLOOKUP(C1790,'Perpipaan dalam Gedung '!$D$2:$I$4950,6,FALSE)</f>
        <v>14337000</v>
      </c>
      <c r="F1790" s="146"/>
      <c r="H1790" s="159"/>
      <c r="I1790" s="376"/>
    </row>
    <row r="1791" spans="2:9" s="53" customFormat="1">
      <c r="B1791" s="622" t="s">
        <v>6221</v>
      </c>
      <c r="C1791" s="623" t="str">
        <f>'Perpipaan dalam Gedung '!D4671</f>
        <v>Automatic Air Vent (AAV)</v>
      </c>
      <c r="D1791" s="634"/>
      <c r="E1791" s="367">
        <f>VLOOKUP(C1791,'Perpipaan dalam Gedung '!$D$2:$I$4950,6,FALSE)</f>
        <v>0</v>
      </c>
      <c r="F1791" s="385"/>
      <c r="H1791" s="640"/>
      <c r="I1791" s="641"/>
    </row>
    <row r="1792" spans="2:9">
      <c r="B1792" s="415" t="s">
        <v>6226</v>
      </c>
      <c r="C1792" s="369" t="str">
        <f>'Perpipaan dalam Gedung '!D4672</f>
        <v>Pemasangan 1 buah Automatic Air Vent, Dia. 1/2" (15 mm)</v>
      </c>
      <c r="D1792" s="72" t="s">
        <v>44</v>
      </c>
      <c r="E1792" s="367">
        <f>VLOOKUP(C1792,'Perpipaan dalam Gedung '!$D$2:$I$4950,6,FALSE)</f>
        <v>326200</v>
      </c>
      <c r="F1792" s="146"/>
      <c r="H1792" s="159"/>
      <c r="I1792" s="376"/>
    </row>
    <row r="1793" spans="2:9">
      <c r="B1793" s="415" t="s">
        <v>6227</v>
      </c>
      <c r="C1793" s="369" t="str">
        <f>'Perpipaan dalam Gedung '!D4689</f>
        <v>Pemasangan 1 buah Automatic Air Vent, Dia. 1" (25 mm)</v>
      </c>
      <c r="D1793" s="72" t="s">
        <v>44</v>
      </c>
      <c r="E1793" s="367">
        <f>VLOOKUP(C1793,'Perpipaan dalam Gedung '!$D$2:$I$4950,6,FALSE)</f>
        <v>1095200</v>
      </c>
      <c r="F1793" s="146"/>
      <c r="H1793" s="159"/>
      <c r="I1793" s="376"/>
    </row>
    <row r="1794" spans="2:9">
      <c r="B1794" s="415" t="s">
        <v>6229</v>
      </c>
      <c r="C1794" s="369" t="str">
        <f>'Perpipaan dalam Gedung '!D4706</f>
        <v>Pemasangan 1 buah Automatic Air Vent, Dia. 2" (50 mm)</v>
      </c>
      <c r="D1794" s="72" t="s">
        <v>44</v>
      </c>
      <c r="E1794" s="367">
        <f>VLOOKUP(C1794,'Perpipaan dalam Gedung '!$D$2:$I$4950,6,FALSE)</f>
        <v>1367800</v>
      </c>
      <c r="F1794" s="146"/>
      <c r="H1794" s="159"/>
      <c r="I1794" s="376"/>
    </row>
    <row r="1795" spans="2:9">
      <c r="B1795" s="415" t="s">
        <v>6230</v>
      </c>
      <c r="C1795" s="369" t="str">
        <f>'Perpipaan dalam Gedung '!D4723</f>
        <v>Pemasangan 1 buah Automatic Air Vent, Dia. 3" (80 mm)</v>
      </c>
      <c r="D1795" s="72" t="s">
        <v>44</v>
      </c>
      <c r="E1795" s="367">
        <f>VLOOKUP(C1795,'Perpipaan dalam Gedung '!$D$2:$I$4950,6,FALSE)</f>
        <v>1633800</v>
      </c>
      <c r="F1795" s="146"/>
      <c r="H1795" s="159"/>
      <c r="I1795" s="376"/>
    </row>
    <row r="1796" spans="2:9">
      <c r="B1796" s="415" t="s">
        <v>6231</v>
      </c>
      <c r="C1796" s="369" t="str">
        <f>'Perpipaan dalam Gedung '!D4740</f>
        <v>Pemasangan 1 buah Automatic Air Vent, Dia. 4" (100 mm)</v>
      </c>
      <c r="D1796" s="72" t="s">
        <v>44</v>
      </c>
      <c r="E1796" s="367">
        <f>VLOOKUP(C1796,'Perpipaan dalam Gedung '!$D$2:$I$4950,6,FALSE)</f>
        <v>1913900</v>
      </c>
      <c r="F1796" s="146"/>
      <c r="H1796" s="159"/>
      <c r="I1796" s="376"/>
    </row>
    <row r="1797" spans="2:9">
      <c r="B1797" s="415" t="s">
        <v>6232</v>
      </c>
      <c r="C1797" s="369" t="str">
        <f>'Perpipaan dalam Gedung '!D4757</f>
        <v>Pemasangan 1 buah Automatic Air Vent, Dia. 6" (150 mm)</v>
      </c>
      <c r="D1797" s="72" t="s">
        <v>44</v>
      </c>
      <c r="E1797" s="367">
        <f>VLOOKUP(C1797,'Perpipaan dalam Gedung '!$D$2:$I$4950,6,FALSE)</f>
        <v>2244100</v>
      </c>
      <c r="F1797" s="146"/>
      <c r="H1797" s="159"/>
      <c r="I1797" s="376"/>
    </row>
    <row r="1798" spans="2:9" s="53" customFormat="1">
      <c r="B1798" s="622" t="s">
        <v>6228</v>
      </c>
      <c r="C1798" s="623" t="str">
        <f>'Perpipaan dalam Gedung '!D4775</f>
        <v xml:space="preserve">Vent Out </v>
      </c>
      <c r="D1798" s="634"/>
      <c r="E1798" s="367">
        <f>VLOOKUP(C1798,'Perpipaan dalam Gedung '!$D$2:$I$4950,6,FALSE)</f>
        <v>0</v>
      </c>
      <c r="F1798" s="385"/>
      <c r="H1798" s="640"/>
      <c r="I1798" s="641"/>
    </row>
    <row r="1799" spans="2:9">
      <c r="B1799" s="415" t="s">
        <v>6233</v>
      </c>
      <c r="C1799" s="369" t="str">
        <f>'Perpipaan dalam Gedung '!D4776</f>
        <v>Pemasangan 1 buah Vent Out, Dia. 2" (50 mm)</v>
      </c>
      <c r="D1799" s="72" t="s">
        <v>44</v>
      </c>
      <c r="E1799" s="367">
        <f>VLOOKUP(C1799,'Perpipaan dalam Gedung '!$D$2:$I$4950,6,FALSE)</f>
        <v>333800</v>
      </c>
      <c r="F1799" s="146"/>
      <c r="H1799" s="159"/>
      <c r="I1799" s="376"/>
    </row>
    <row r="1800" spans="2:9" s="53" customFormat="1">
      <c r="B1800" s="622" t="s">
        <v>6234</v>
      </c>
      <c r="C1800" s="623" t="str">
        <f>'Perpipaan dalam Gedung '!D4793</f>
        <v xml:space="preserve">Water Level Control (WLC) &amp; Pengkabelan </v>
      </c>
      <c r="D1800" s="72"/>
      <c r="E1800" s="367">
        <f>VLOOKUP(C1800,'Perpipaan dalam Gedung '!$D$2:$I$4950,6,FALSE)</f>
        <v>0</v>
      </c>
      <c r="F1800" s="385"/>
      <c r="H1800" s="640"/>
      <c r="I1800" s="641"/>
    </row>
    <row r="1801" spans="2:9">
      <c r="B1801" s="415" t="s">
        <v>6235</v>
      </c>
      <c r="C1801" s="369" t="str">
        <f>'Perpipaan dalam Gedung '!D4794</f>
        <v>Pemasangan 1 buah Vent OutWLC &amp; Pengkabelan</v>
      </c>
      <c r="D1801" s="72" t="s">
        <v>7359</v>
      </c>
      <c r="E1801" s="367">
        <f>VLOOKUP(C1801,'Perpipaan dalam Gedung '!$D$2:$I$4950,6,FALSE)</f>
        <v>174100</v>
      </c>
      <c r="F1801" s="146"/>
      <c r="H1801" s="159"/>
      <c r="I1801" s="376"/>
    </row>
    <row r="1802" spans="2:9" s="53" customFormat="1">
      <c r="B1802" s="622" t="s">
        <v>6236</v>
      </c>
      <c r="C1802" s="623" t="str">
        <f>'Perpipaan dalam Gedung '!D4811</f>
        <v xml:space="preserve">Pressure Switch </v>
      </c>
      <c r="D1802" s="634"/>
      <c r="E1802" s="367">
        <f>VLOOKUP(C1802,'Perpipaan dalam Gedung '!$D$2:$I$4950,6,FALSE)</f>
        <v>0</v>
      </c>
      <c r="F1802" s="385"/>
      <c r="H1802" s="640"/>
      <c r="I1802" s="641"/>
    </row>
    <row r="1803" spans="2:9">
      <c r="B1803" s="415" t="s">
        <v>6237</v>
      </c>
      <c r="C1803" s="369" t="str">
        <f>'Perpipaan dalam Gedung '!D4812</f>
        <v xml:space="preserve">Pemasangan 1 buah Pressure Switch </v>
      </c>
      <c r="D1803" s="72" t="s">
        <v>44</v>
      </c>
      <c r="E1803" s="367">
        <f>VLOOKUP(C1803,'Perpipaan dalam Gedung '!$D$2:$I$4950,6,FALSE)</f>
        <v>308800</v>
      </c>
      <c r="F1803" s="146"/>
      <c r="H1803" s="159"/>
      <c r="I1803" s="376"/>
    </row>
    <row r="1804" spans="2:9" s="53" customFormat="1">
      <c r="B1804" s="622" t="s">
        <v>6238</v>
      </c>
      <c r="C1804" s="623" t="str">
        <f>'Perpipaan dalam Gedung '!D4829</f>
        <v xml:space="preserve">Header Pipa PVC </v>
      </c>
      <c r="D1804" s="72"/>
      <c r="E1804" s="367">
        <f>VLOOKUP(C1804,'Perpipaan dalam Gedung '!$D$2:$I$4950,6,FALSE)</f>
        <v>0</v>
      </c>
      <c r="F1804" s="385"/>
      <c r="H1804" s="640"/>
      <c r="I1804" s="641"/>
    </row>
    <row r="1805" spans="2:9">
      <c r="B1805" s="415" t="s">
        <v>6239</v>
      </c>
      <c r="C1805" s="369" t="str">
        <f>'Perpipaan dalam Gedung '!D4830</f>
        <v>Pemasangan 1 m Header Pipa PVC AW, Dia. 4" ( 100 mm)</v>
      </c>
      <c r="D1805" s="72" t="s">
        <v>114</v>
      </c>
      <c r="E1805" s="367">
        <f>VLOOKUP(C1805,'Perpipaan dalam Gedung '!$D$2:$I$4950,6,FALSE)</f>
        <v>1997100</v>
      </c>
      <c r="F1805" s="146"/>
      <c r="H1805" s="159"/>
      <c r="I1805" s="376"/>
    </row>
    <row r="1806" spans="2:9" s="53" customFormat="1">
      <c r="B1806" s="622" t="s">
        <v>6240</v>
      </c>
      <c r="C1806" s="623" t="str">
        <f>'Perpipaan dalam Gedung '!D4847</f>
        <v xml:space="preserve">Header Pipa Galvanis MED Class </v>
      </c>
      <c r="D1806" s="634"/>
      <c r="E1806" s="367">
        <f>VLOOKUP(C1806,'Perpipaan dalam Gedung '!$D$2:$I$4950,6,FALSE)</f>
        <v>0</v>
      </c>
      <c r="F1806" s="385"/>
      <c r="H1806" s="640"/>
      <c r="I1806" s="641"/>
    </row>
    <row r="1807" spans="2:9">
      <c r="B1807" s="415" t="s">
        <v>6242</v>
      </c>
      <c r="C1807" s="369" t="str">
        <f>'Perpipaan dalam Gedung '!D4848</f>
        <v>Pemasangan 1 m Header Pipa Galvanis Medd Class, Dia. 4" ( 100 mm)</v>
      </c>
      <c r="D1807" s="72" t="s">
        <v>114</v>
      </c>
      <c r="E1807" s="367">
        <f>VLOOKUP(C1807,'Perpipaan dalam Gedung '!$D$2:$I$4950,6,FALSE)</f>
        <v>8887300</v>
      </c>
      <c r="F1807" s="146"/>
      <c r="H1807" s="159"/>
      <c r="I1807" s="376"/>
    </row>
    <row r="1808" spans="2:9" s="53" customFormat="1">
      <c r="B1808" s="622" t="s">
        <v>6243</v>
      </c>
      <c r="C1808" s="623" t="str">
        <f>'Perpipaan dalam Gedung '!D4865</f>
        <v>Header Pipa Black Steel (BS)</v>
      </c>
      <c r="D1808" s="634"/>
      <c r="E1808" s="367">
        <f>VLOOKUP(C1808,'Perpipaan dalam Gedung '!$D$2:$I$4950,6,FALSE)</f>
        <v>0</v>
      </c>
      <c r="F1808" s="385"/>
      <c r="H1808" s="640"/>
      <c r="I1808" s="641"/>
    </row>
    <row r="1809" spans="2:9">
      <c r="B1809" s="415" t="s">
        <v>6244</v>
      </c>
      <c r="C1809" s="369" t="str">
        <f>'Perpipaan dalam Gedung '!D4866</f>
        <v>Pemasangan 1 m Header Pipa BS SCH 40, Dia. 8" ( 200 mm)</v>
      </c>
      <c r="D1809" s="72" t="s">
        <v>114</v>
      </c>
      <c r="E1809" s="367">
        <f>VLOOKUP(C1809,'Perpipaan dalam Gedung '!$D$2:$I$4950,6,FALSE)</f>
        <v>5917000</v>
      </c>
      <c r="F1809" s="146"/>
      <c r="H1809" s="159"/>
      <c r="I1809" s="376"/>
    </row>
    <row r="1810" spans="2:9">
      <c r="B1810" s="415" t="s">
        <v>6245</v>
      </c>
      <c r="C1810" s="369" t="str">
        <f>'Perpipaan dalam Gedung '!D4883</f>
        <v>Pemasangan 1 m Header Pipa BS SCH 40, Dia. 10" ( 250 mm)</v>
      </c>
      <c r="D1810" s="72" t="s">
        <v>114</v>
      </c>
      <c r="E1810" s="367">
        <f>VLOOKUP(C1810,'Perpipaan dalam Gedung '!$D$2:$I$4950,6,FALSE)</f>
        <v>7745000</v>
      </c>
      <c r="F1810" s="146"/>
      <c r="H1810" s="159"/>
      <c r="I1810" s="376"/>
    </row>
    <row r="1811" spans="2:9" s="53" customFormat="1">
      <c r="B1811" s="622" t="s">
        <v>6246</v>
      </c>
      <c r="C1811" s="623" t="str">
        <f>'Perpipaan dalam Gedung '!D4900</f>
        <v xml:space="preserve">Dop PVC </v>
      </c>
      <c r="D1811" s="634"/>
      <c r="E1811" s="367">
        <f>VLOOKUP(C1811,'Perpipaan dalam Gedung '!$D$2:$I$4950,6,FALSE)</f>
        <v>0</v>
      </c>
      <c r="F1811" s="385"/>
      <c r="H1811" s="640"/>
      <c r="I1811" s="641"/>
    </row>
    <row r="1812" spans="2:9">
      <c r="B1812" s="415" t="s">
        <v>6247</v>
      </c>
      <c r="C1812" s="369" t="str">
        <f>'Perpipaan dalam Gedung '!D4901</f>
        <v>Pemasangan 1 buah DOP PVC dia. 3" (80 mm)</v>
      </c>
      <c r="D1812" s="72" t="s">
        <v>44</v>
      </c>
      <c r="E1812" s="367">
        <f>VLOOKUP(C1812,'Perpipaan dalam Gedung '!$D$2:$I$4950,6,FALSE)</f>
        <v>32000</v>
      </c>
      <c r="F1812" s="146"/>
      <c r="H1812" s="159"/>
      <c r="I1812" s="376"/>
    </row>
    <row r="1813" spans="2:9">
      <c r="B1813" s="415" t="s">
        <v>6248</v>
      </c>
      <c r="C1813" s="369" t="str">
        <f>'Perpipaan dalam Gedung '!D4918</f>
        <v>Pemasangan 1 buah DOP PVC dia. 4" (100 mm)</v>
      </c>
      <c r="D1813" s="72" t="s">
        <v>44</v>
      </c>
      <c r="E1813" s="367">
        <f>VLOOKUP(C1813,'Perpipaan dalam Gedung '!$D$2:$I$4950,6,FALSE)</f>
        <v>49400</v>
      </c>
      <c r="F1813" s="146"/>
      <c r="H1813" s="159"/>
      <c r="I1813" s="376"/>
    </row>
    <row r="1814" spans="2:9">
      <c r="B1814" s="415" t="s">
        <v>6249</v>
      </c>
      <c r="C1814" s="369" t="str">
        <f>'Perpipaan dalam Gedung '!D4935</f>
        <v>Pemasangan 1 buah DOP PVC dia. 6" (150 mm)</v>
      </c>
      <c r="D1814" s="72" t="s">
        <v>44</v>
      </c>
      <c r="E1814" s="367">
        <f>VLOOKUP(C1814,'Perpipaan dalam Gedung '!$D$2:$I$4950,6,FALSE)</f>
        <v>73800</v>
      </c>
      <c r="F1814" s="146"/>
      <c r="H1814" s="159"/>
      <c r="I1814" s="376"/>
    </row>
    <row r="1815" spans="2:9">
      <c r="B1815" s="651" t="str">
        <f>'Sistem Air Hujan'!C2</f>
        <v>6.6</v>
      </c>
      <c r="C1815" s="652" t="str">
        <f>'Sistem Air Hujan'!D2</f>
        <v xml:space="preserve">SISTEM AIR HUJAN </v>
      </c>
      <c r="D1815" s="380"/>
      <c r="E1815" s="380"/>
      <c r="F1815" s="386"/>
      <c r="H1815" s="159"/>
      <c r="I1815" s="376"/>
    </row>
    <row r="1816" spans="2:9">
      <c r="B1816" s="654" t="str">
        <f>'Sistem Air Hujan'!C3</f>
        <v xml:space="preserve">6.6.1 </v>
      </c>
      <c r="C1816" s="636" t="str">
        <f>'Sistem Air Hujan'!D3</f>
        <v xml:space="preserve">Sumur Resapan </v>
      </c>
      <c r="D1816" s="655"/>
      <c r="E1816" s="655"/>
      <c r="F1816" s="639"/>
      <c r="H1816" s="607"/>
      <c r="I1816" s="376"/>
    </row>
    <row r="1817" spans="2:9">
      <c r="B1817" s="415" t="str">
        <f>'Sistem Air Hujan'!C4</f>
        <v>6.6.1.1</v>
      </c>
      <c r="C1817" s="369" t="str">
        <f>'Sistem Air Hujan'!D4</f>
        <v xml:space="preserve">Pembuatan 1 buah sumur Resapan Air Hujan diameter 80 cm, t=100 cm </v>
      </c>
      <c r="D1817" s="72" t="s">
        <v>44</v>
      </c>
      <c r="E1817" s="367">
        <f>VLOOKUP(C1817,'Sistem Air Hujan'!D2:I26,6,FALSE)</f>
        <v>505500</v>
      </c>
      <c r="F1817" s="146"/>
      <c r="H1817" s="159"/>
      <c r="I1817" s="376"/>
    </row>
    <row r="1818" spans="2:9">
      <c r="B1818" s="651">
        <f>'Jalan Pada Pemukiman'!C3</f>
        <v>7</v>
      </c>
      <c r="C1818" s="652" t="str">
        <f>'Jalan Pada Pemukiman'!D3</f>
        <v>JALAN PADA PEMUKIMAN</v>
      </c>
      <c r="D1818" s="380"/>
      <c r="E1818" s="380"/>
      <c r="F1818" s="386"/>
      <c r="H1818" s="159"/>
      <c r="I1818" s="376"/>
    </row>
    <row r="1819" spans="2:9">
      <c r="B1819" s="654" t="str">
        <f>'Jalan Pada Pemukiman'!C4</f>
        <v>7.1</v>
      </c>
      <c r="C1819" s="636" t="str">
        <f>'Jalan Pada Pemukiman'!D4</f>
        <v>JALAN PAVING BLOCK</v>
      </c>
      <c r="D1819" s="655"/>
      <c r="E1819" s="655"/>
      <c r="F1819" s="639"/>
      <c r="H1819" s="607"/>
      <c r="I1819" s="376"/>
    </row>
    <row r="1820" spans="2:9" s="53" customFormat="1">
      <c r="B1820" s="622" t="str">
        <f>'Jalan Pada Pemukiman'!C5</f>
        <v>7.1.1</v>
      </c>
      <c r="C1820" s="623" t="str">
        <f>'Jalan Pada Pemukiman'!D5</f>
        <v xml:space="preserve">Pemasangan Paving Block </v>
      </c>
      <c r="D1820" s="634"/>
      <c r="E1820" s="367">
        <f>VLOOKUP(C1820,'Jalan Pada Pemukiman'!$D$3:$I$514,6,FALSE)</f>
        <v>0</v>
      </c>
      <c r="F1820" s="385"/>
      <c r="H1820" s="640"/>
      <c r="I1820" s="641"/>
    </row>
    <row r="1821" spans="2:9">
      <c r="B1821" s="415" t="s">
        <v>4761</v>
      </c>
      <c r="C1821" s="369" t="str">
        <f>'Jalan Pada Pemukiman'!D6</f>
        <v xml:space="preserve">Pemasangan 1 m2 Paving Block (Blok Beton) Natural Tebal 6 cm fc'20 Mpa dan Pengunci Uskup untuk Jalan Lingkungan (Jalan Lokal) Secara Manual </v>
      </c>
      <c r="D1821" s="72" t="s">
        <v>63</v>
      </c>
      <c r="E1821" s="367">
        <f>VLOOKUP(C1821,'Jalan Pada Pemukiman'!$D$3:$I$514,6,FALSE)</f>
        <v>146800</v>
      </c>
      <c r="F1821" s="146"/>
      <c r="H1821" s="159"/>
      <c r="I1821" s="376"/>
    </row>
    <row r="1822" spans="2:9">
      <c r="B1822" s="415" t="s">
        <v>4765</v>
      </c>
      <c r="C1822" s="369" t="str">
        <f>'Jalan Pada Pemukiman'!D26</f>
        <v xml:space="preserve">Pemasangan 1 m2 Paving Block (Blok Beton) Natural Tebal 6 cm fc'25 Mpa dan Pengunci Uskup untuk Jalan Lakses/Penghubug (Jalan Kolektor) Secara Manual </v>
      </c>
      <c r="D1822" s="72" t="s">
        <v>63</v>
      </c>
      <c r="E1822" s="367">
        <f>VLOOKUP(C1822,'Jalan Pada Pemukiman'!$D$3:$I$514,6,FALSE)</f>
        <v>160600</v>
      </c>
      <c r="F1822" s="146"/>
      <c r="H1822" s="159"/>
      <c r="I1822" s="376"/>
    </row>
    <row r="1823" spans="2:9">
      <c r="B1823" s="415" t="s">
        <v>4768</v>
      </c>
      <c r="C1823" s="369" t="str">
        <f>'Jalan Pada Pemukiman'!D45</f>
        <v xml:space="preserve">Pemasangan 1 m2 Paving Block (Blok Beton) Natural Tebal 6 cm fc'20 Mpa dan Pengunci Uskup untuk Jalan Lingkungan (Jalan Lokal) Secara semi mekanis </v>
      </c>
      <c r="D1823" s="72" t="s">
        <v>63</v>
      </c>
      <c r="E1823" s="367">
        <f>VLOOKUP(C1823,'Jalan Pada Pemukiman'!$D$3:$I$514,6,FALSE)</f>
        <v>129800</v>
      </c>
      <c r="F1823" s="146"/>
      <c r="H1823" s="159"/>
      <c r="I1823" s="376"/>
    </row>
    <row r="1824" spans="2:9">
      <c r="B1824" s="415" t="s">
        <v>4772</v>
      </c>
      <c r="C1824" s="369" t="str">
        <f>'Jalan Pada Pemukiman'!D65</f>
        <v xml:space="preserve">Pemasangan 1 m2 Paving Block (Blok Beton) Natural Tebal 6 cm fc'25 Mpa dan Pengunci Uskup untuk Jalan Lingkungan (Jalan Lokal) Secara semi mekanis </v>
      </c>
      <c r="D1824" s="72" t="s">
        <v>63</v>
      </c>
      <c r="E1824" s="367">
        <f>VLOOKUP(C1824,'Jalan Pada Pemukiman'!$D$3:$I$514,6,FALSE)</f>
        <v>143700</v>
      </c>
      <c r="F1824" s="146"/>
      <c r="H1824" s="159"/>
      <c r="I1824" s="376"/>
    </row>
    <row r="1825" spans="2:9">
      <c r="B1825" s="415" t="s">
        <v>4774</v>
      </c>
      <c r="C1825" s="369" t="str">
        <f>'Jalan Pada Pemukiman'!D85</f>
        <v>Pemasangan 1 m2 Paving Block (Blok Beton) Natural Tebal 8 cm fc'20 Mpa dan Pengunci Topi Uskup untuk Jalan Lingkungan (Jalan Lokal) Secara manual</v>
      </c>
      <c r="D1825" s="72" t="s">
        <v>63</v>
      </c>
      <c r="E1825" s="367">
        <f>VLOOKUP(C1825,'Jalan Pada Pemukiman'!$D$3:$I$514,6,FALSE)</f>
        <v>179100</v>
      </c>
      <c r="F1825" s="146"/>
      <c r="H1825" s="159"/>
      <c r="I1825" s="376"/>
    </row>
    <row r="1826" spans="2:9">
      <c r="B1826" s="415" t="s">
        <v>4777</v>
      </c>
      <c r="C1826" s="369" t="str">
        <f>'Jalan Pada Pemukiman'!D104</f>
        <v>Pemasangan 1 m2 Paving Block (Blok Beton) Natural Tebal 8 cm fc'25 Mpa dan Pengunci Topi Uskup untuk Jalan akses/penghubung (Jalan kolektor) Secara manual</v>
      </c>
      <c r="D1826" s="72" t="s">
        <v>63</v>
      </c>
      <c r="E1826" s="367">
        <f>VLOOKUP(C1826,'Jalan Pada Pemukiman'!$D$3:$I$514,6,FALSE)</f>
        <v>192900</v>
      </c>
      <c r="F1826" s="146"/>
      <c r="H1826" s="159"/>
      <c r="I1826" s="376"/>
    </row>
    <row r="1827" spans="2:9">
      <c r="B1827" s="415" t="s">
        <v>4780</v>
      </c>
      <c r="C1827" s="369" t="str">
        <f>'Jalan Pada Pemukiman'!D123</f>
        <v xml:space="preserve">Pemasangan 1 m2 Paving Block (Blok Beton) Natural Tebal 8 cm fc'20 Mpa dan Pengunci Topi Uskup untuk Jalan Lingkungan (Jalan Lokal) Secara semi mekanis </v>
      </c>
      <c r="D1827" s="72" t="s">
        <v>63</v>
      </c>
      <c r="E1827" s="367">
        <f>VLOOKUP(C1827,'Jalan Pada Pemukiman'!$D$3:$I$514,6,FALSE)</f>
        <v>174300</v>
      </c>
      <c r="F1827" s="146"/>
      <c r="H1827" s="159"/>
      <c r="I1827" s="376"/>
    </row>
    <row r="1828" spans="2:9" ht="27.6">
      <c r="B1828" s="415" t="s">
        <v>4782</v>
      </c>
      <c r="C1828" s="369" t="str">
        <f>'Jalan Pada Pemukiman'!D143</f>
        <v xml:space="preserve">Pemasangan 1 m2 Paving Block (Blok Beton) Natural Tebal 8 cm fc'25 Mpa dan Pengunci Topi Uskup untuk Jalan Akses/Penghubung  (Jalan Kolektor) Secara semi mekanis </v>
      </c>
      <c r="D1828" s="72" t="s">
        <v>63</v>
      </c>
      <c r="E1828" s="367">
        <f>VLOOKUP(C1828,'Jalan Pada Pemukiman'!$D$3:$I$514,6,FALSE)</f>
        <v>176300</v>
      </c>
      <c r="F1828" s="146"/>
      <c r="H1828" s="159"/>
      <c r="I1828" s="376"/>
    </row>
    <row r="1829" spans="2:9">
      <c r="B1829" s="415" t="str">
        <f>'Jalan Pada Pemukiman'!C164</f>
        <v>7.1.2</v>
      </c>
      <c r="C1829" s="369" t="str">
        <f>'Jalan Pada Pemukiman'!D164</f>
        <v>Pemasangan Kanstin</v>
      </c>
      <c r="D1829" s="72"/>
      <c r="E1829" s="367">
        <f>VLOOKUP(C1829,'Jalan Pada Pemukiman'!$D$3:$I$514,6,FALSE)</f>
        <v>0</v>
      </c>
      <c r="F1829" s="146"/>
      <c r="H1829" s="159"/>
      <c r="I1829" s="376"/>
    </row>
    <row r="1830" spans="2:9">
      <c r="B1830" s="415" t="s">
        <v>4785</v>
      </c>
      <c r="C1830" s="369" t="str">
        <f>'Jalan Pada Pemukiman'!D165</f>
        <v>Pemasangan 1 m' Kanstin, Tebal 10x20x40 cm dengan kupingan untuk jalan Lingkungan (Jalan Lokal)</v>
      </c>
      <c r="D1830" s="72" t="s">
        <v>114</v>
      </c>
      <c r="E1830" s="367">
        <f>VLOOKUP(C1830,'Jalan Pada Pemukiman'!$D$3:$I$514,6,FALSE)</f>
        <v>86200</v>
      </c>
      <c r="F1830" s="146"/>
      <c r="H1830" s="159"/>
      <c r="I1830" s="376"/>
    </row>
    <row r="1831" spans="2:9">
      <c r="B1831" s="415" t="s">
        <v>4789</v>
      </c>
      <c r="C1831" s="369" t="str">
        <f>'Jalan Pada Pemukiman'!D184</f>
        <v>Pemasangan 1 m' Kanstin, Tebal 15x40x460 cm dengan kupingan untuk jalan Akses/penghubung (Jalan Kolektor)</v>
      </c>
      <c r="D1831" s="72" t="s">
        <v>114</v>
      </c>
      <c r="E1831" s="367">
        <f>VLOOKUP(C1831,'Jalan Pada Pemukiman'!$D$3:$I$514,6,FALSE)</f>
        <v>183500</v>
      </c>
      <c r="F1831" s="146"/>
      <c r="H1831" s="159"/>
      <c r="I1831" s="376"/>
    </row>
    <row r="1832" spans="2:9">
      <c r="B1832" s="415" t="s">
        <v>6252</v>
      </c>
      <c r="C1832" s="369" t="str">
        <f>'Jalan Pada Pemukiman'!D202</f>
        <v>Pemasangan 1 m' Kanstin, Tebal 10x20x40 cm tanpa kupingan untuk jalan Lingkungan (Jalan Lokal)</v>
      </c>
      <c r="D1832" s="72" t="s">
        <v>114</v>
      </c>
      <c r="E1832" s="367">
        <f>VLOOKUP(C1832,'Jalan Pada Pemukiman'!$D$3:$I$514,6,FALSE)</f>
        <v>84300</v>
      </c>
      <c r="F1832" s="146"/>
      <c r="H1832" s="159"/>
      <c r="I1832" s="376"/>
    </row>
    <row r="1833" spans="2:9">
      <c r="B1833" s="415" t="s">
        <v>4794</v>
      </c>
      <c r="C1833" s="369" t="str">
        <f>'Jalan Pada Pemukiman'!D220</f>
        <v>Pemasangan 1 m' Kanstin, Tebal 15x40x460 cm Tanpa kupingan untuk jalan Akses/penghubung (Jalan Kolektor)</v>
      </c>
      <c r="D1833" s="72" t="s">
        <v>114</v>
      </c>
      <c r="E1833" s="367">
        <f>VLOOKUP(C1833,'Jalan Pada Pemukiman'!$D$3:$I$514,6,FALSE)</f>
        <v>181800</v>
      </c>
      <c r="F1833" s="146"/>
      <c r="H1833" s="159"/>
      <c r="I1833" s="376"/>
    </row>
    <row r="1834" spans="2:9" s="53" customFormat="1">
      <c r="B1834" s="622" t="s">
        <v>6253</v>
      </c>
      <c r="C1834" s="623" t="str">
        <f>'Jalan Pada Pemukiman'!D239</f>
        <v xml:space="preserve">JALAN BETON </v>
      </c>
      <c r="D1834" s="634"/>
      <c r="E1834" s="367">
        <f>VLOOKUP(C1834,'Jalan Pada Pemukiman'!$D$3:$I$514,6,FALSE)</f>
        <v>0</v>
      </c>
      <c r="F1834" s="385"/>
      <c r="H1834" s="640"/>
      <c r="I1834" s="641"/>
    </row>
    <row r="1835" spans="2:9" s="53" customFormat="1">
      <c r="B1835" s="622" t="s">
        <v>4796</v>
      </c>
      <c r="C1835" s="623" t="str">
        <f>'Jalan Pada Pemukiman'!D240</f>
        <v xml:space="preserve">Pembuatan Beton Kurus </v>
      </c>
      <c r="D1835" s="634"/>
      <c r="E1835" s="367">
        <f>VLOOKUP(C1835,'Jalan Pada Pemukiman'!$D$3:$I$514,6,FALSE)</f>
        <v>0</v>
      </c>
      <c r="F1835" s="385"/>
      <c r="H1835" s="640"/>
      <c r="I1835" s="641"/>
    </row>
    <row r="1836" spans="2:9">
      <c r="B1836" s="415" t="s">
        <v>4798</v>
      </c>
      <c r="C1836" s="369" t="str">
        <f>'Jalan Pada Pemukiman'!D241</f>
        <v xml:space="preserve">1 m3 Beton Kurus fc 10 Mpa untuk Jalan Lingkungan (Jalan Lokal) Semi Mekanis </v>
      </c>
      <c r="D1836" s="72" t="s">
        <v>42</v>
      </c>
      <c r="E1836" s="367">
        <f>VLOOKUP(C1836,'Jalan Pada Pemukiman'!$D$3:$I$514,6,FALSE)</f>
        <v>1790200</v>
      </c>
      <c r="F1836" s="146"/>
      <c r="H1836" s="159"/>
      <c r="I1836" s="376"/>
    </row>
    <row r="1837" spans="2:9">
      <c r="B1837" s="415" t="s">
        <v>4802</v>
      </c>
      <c r="C1837" s="369" t="str">
        <f>'Jalan Pada Pemukiman'!D265</f>
        <v xml:space="preserve">1 m3 Beton Kurus fc 10 Mpa untuk Jalan Akses/Penghubung (Jalan Kolektor) Semi Mekanis </v>
      </c>
      <c r="D1837" s="72" t="s">
        <v>42</v>
      </c>
      <c r="E1837" s="367">
        <f>VLOOKUP(C1837,'Jalan Pada Pemukiman'!$D$3:$I$514,6,FALSE)</f>
        <v>1540200</v>
      </c>
      <c r="F1837" s="146"/>
      <c r="H1837" s="159"/>
      <c r="I1837" s="376"/>
    </row>
    <row r="1838" spans="2:9">
      <c r="B1838" s="415" t="s">
        <v>4804</v>
      </c>
      <c r="C1838" s="369" t="str">
        <f>'Jalan Pada Pemukiman'!D292</f>
        <v>1 m3 Beton Kurus fc 10 Mpa untuk JalanLingkungan (Jalan Lokal) Ready Mixed</v>
      </c>
      <c r="D1838" s="72" t="s">
        <v>42</v>
      </c>
      <c r="E1838" s="367">
        <f>VLOOKUP(C1838,'Jalan Pada Pemukiman'!$D$3:$I$514,6,FALSE)</f>
        <v>1537200</v>
      </c>
      <c r="F1838" s="146"/>
      <c r="H1838" s="159"/>
      <c r="I1838" s="376"/>
    </row>
    <row r="1839" spans="2:9">
      <c r="B1839" s="415" t="s">
        <v>4808</v>
      </c>
      <c r="C1839" s="369" t="str">
        <f>'Jalan Pada Pemukiman'!D311</f>
        <v>1 m3 Beton Kurus fc 10 Mpa untuk Jalan Akses / penghubung  (Jalan Kolektor) Ready Mixed</v>
      </c>
      <c r="D1839" s="72" t="s">
        <v>42</v>
      </c>
      <c r="E1839" s="367">
        <f>VLOOKUP(C1839,'Jalan Pada Pemukiman'!$D$3:$I$514,6,FALSE)</f>
        <v>1659300</v>
      </c>
      <c r="F1839" s="146"/>
      <c r="H1839" s="159"/>
      <c r="I1839" s="376"/>
    </row>
    <row r="1840" spans="2:9" s="53" customFormat="1">
      <c r="B1840" s="622" t="s">
        <v>4809</v>
      </c>
      <c r="C1840" s="623" t="str">
        <f>'Jalan Pada Pemukiman'!D332</f>
        <v xml:space="preserve">Pembuatan Perkerasan Beton </v>
      </c>
      <c r="D1840" s="634"/>
      <c r="E1840" s="367">
        <f>VLOOKUP(C1840,'Jalan Pada Pemukiman'!$D$3:$I$514,6,FALSE)</f>
        <v>0</v>
      </c>
      <c r="F1840" s="385"/>
      <c r="H1840" s="640"/>
      <c r="I1840" s="641"/>
    </row>
    <row r="1841" spans="2:9">
      <c r="B1841" s="415" t="s">
        <v>4811</v>
      </c>
      <c r="C1841" s="369" t="str">
        <f>'Jalan Pada Pemukiman'!D333</f>
        <v xml:space="preserve">1 m3Perkerasan Beton Sc 3,5 Mpa (Setara Fc 25 Mpa) untuk Jalan Lingkungan (Jalan Lokal) Semi Mekanis </v>
      </c>
      <c r="D1841" s="72" t="s">
        <v>42</v>
      </c>
      <c r="E1841" s="367">
        <f>VLOOKUP(C1841,'Jalan Pada Pemukiman'!$D$3:$I$514,6,FALSE)</f>
        <v>1991000</v>
      </c>
      <c r="F1841" s="146"/>
      <c r="H1841" s="159"/>
      <c r="I1841" s="376"/>
    </row>
    <row r="1842" spans="2:9">
      <c r="B1842" s="415" t="s">
        <v>4820</v>
      </c>
      <c r="C1842" s="369" t="str">
        <f>'Jalan Pada Pemukiman'!D365</f>
        <v xml:space="preserve">1 m3 Perkerasan Beton Sc 3,8 Mpa (Setara Fc 30 Mpa) untuk Jalan Akses/Penghubung (Jalan Kolektor) Semi Mekanis </v>
      </c>
      <c r="D1842" s="72" t="s">
        <v>42</v>
      </c>
      <c r="E1842" s="367">
        <f>VLOOKUP(C1842,'Jalan Pada Pemukiman'!$D$3:$I$514,6,FALSE)</f>
        <v>2737900</v>
      </c>
      <c r="F1842" s="146"/>
      <c r="H1842" s="159"/>
      <c r="I1842" s="376"/>
    </row>
    <row r="1843" spans="2:9">
      <c r="B1843" s="415" t="s">
        <v>4824</v>
      </c>
      <c r="C1843" s="369" t="str">
        <f>'Jalan Pada Pemukiman'!D398</f>
        <v xml:space="preserve">1 m3 Perkerasan Beton Sc 3,5 Mpa (Setara Fc 25 Mpa) untuk Jalan Lingkungan (Jalan Lokal) Ready Mixed </v>
      </c>
      <c r="D1843" s="72" t="s">
        <v>42</v>
      </c>
      <c r="E1843" s="367">
        <f>VLOOKUP(C1843,'Jalan Pada Pemukiman'!$D$3:$I$514,6,FALSE)</f>
        <v>1759100</v>
      </c>
      <c r="F1843" s="146"/>
      <c r="H1843" s="159"/>
      <c r="I1843" s="376"/>
    </row>
    <row r="1844" spans="2:9">
      <c r="B1844" s="415" t="s">
        <v>4826</v>
      </c>
      <c r="C1844" s="369" t="str">
        <f>'Jalan Pada Pemukiman'!D423</f>
        <v xml:space="preserve">1 m3 Perkerasan Beton Sc 3,8 Mpa (Setara Fc 30 Mpa) untuk Jalan Akses/Penghubung (Jalan Jalan Kolektor) Ready Mixed </v>
      </c>
      <c r="D1844" s="72" t="s">
        <v>42</v>
      </c>
      <c r="E1844" s="367">
        <f>VLOOKUP(C1844,'Jalan Pada Pemukiman'!$D$3:$I$514,6,FALSE)</f>
        <v>2488700</v>
      </c>
      <c r="F1844" s="146"/>
      <c r="H1844" s="159"/>
      <c r="I1844" s="376"/>
    </row>
    <row r="1845" spans="2:9" s="53" customFormat="1">
      <c r="B1845" s="622" t="s">
        <v>4830</v>
      </c>
      <c r="C1845" s="623" t="str">
        <f>'Jalan Pada Pemukiman'!D450</f>
        <v xml:space="preserve">Jalan Aspal </v>
      </c>
      <c r="D1845" s="634"/>
      <c r="E1845" s="367">
        <f>VLOOKUP(C1845,'Jalan Pada Pemukiman'!$D$3:$I$514,6,FALSE)</f>
        <v>0</v>
      </c>
      <c r="F1845" s="385"/>
      <c r="H1845" s="640"/>
      <c r="I1845" s="641"/>
    </row>
    <row r="1846" spans="2:9">
      <c r="B1846" s="415" t="s">
        <v>4832</v>
      </c>
      <c r="C1846" s="369" t="str">
        <f>'Jalan Pada Pemukiman'!D451</f>
        <v>1 Ton Pekerjaan Lapisan Antara (AC-BC)</v>
      </c>
      <c r="D1846" s="72" t="s">
        <v>6255</v>
      </c>
      <c r="E1846" s="367">
        <f>VLOOKUP(C1846,'Jalan Pada Pemukiman'!$D$3:$I$514,6,FALSE)</f>
        <v>1572400</v>
      </c>
      <c r="F1846" s="146"/>
      <c r="H1846" s="159"/>
      <c r="I1846" s="376"/>
    </row>
    <row r="1847" spans="2:9">
      <c r="B1847" s="415" t="s">
        <v>6254</v>
      </c>
      <c r="C1847" s="369" t="str">
        <f>'Jalan Pada Pemukiman'!D476</f>
        <v>1 Ton Pekerjaan Lapisan Aus (AC-WC)</v>
      </c>
      <c r="D1847" s="72" t="s">
        <v>6255</v>
      </c>
      <c r="E1847" s="367">
        <f>VLOOKUP(C1847,'Jalan Pada Pemukiman'!$D$3:$I$514,6,FALSE)</f>
        <v>1819000</v>
      </c>
      <c r="F1847" s="146"/>
      <c r="H1847" s="159"/>
      <c r="I1847" s="376"/>
    </row>
    <row r="1848" spans="2:9">
      <c r="B1848" s="651">
        <f>Drainase!C2</f>
        <v>8</v>
      </c>
      <c r="C1848" s="652" t="str">
        <f>Drainase!D2</f>
        <v>DRAINASE</v>
      </c>
      <c r="D1848" s="380"/>
      <c r="E1848" s="380"/>
      <c r="F1848" s="386"/>
      <c r="H1848" s="159"/>
      <c r="I1848" s="376"/>
    </row>
    <row r="1849" spans="2:9">
      <c r="B1849" s="654" t="str">
        <f>Drainase!C3</f>
        <v>8.1</v>
      </c>
      <c r="C1849" s="636" t="str">
        <f>Drainase!D3</f>
        <v xml:space="preserve">Drainase U-Ditch </v>
      </c>
      <c r="D1849" s="655"/>
      <c r="E1849" s="655"/>
      <c r="F1849" s="639"/>
      <c r="H1849" s="607"/>
      <c r="I1849" s="376"/>
    </row>
    <row r="1850" spans="2:9" s="53" customFormat="1">
      <c r="B1850" s="622" t="s">
        <v>4842</v>
      </c>
      <c r="C1850" s="623" t="str">
        <f>Drainase!D4</f>
        <v xml:space="preserve">Saluran U-Ditch dengan Lantai Kerja 10 Mpa </v>
      </c>
      <c r="D1850" s="634"/>
      <c r="E1850" s="367">
        <f>VLOOKUP(C1850,Drainase!$D$2:$I$1777,6,FALSE)</f>
        <v>0</v>
      </c>
      <c r="F1850" s="385"/>
      <c r="H1850" s="640"/>
      <c r="I1850" s="641"/>
    </row>
    <row r="1851" spans="2:9">
      <c r="B1851" s="415" t="s">
        <v>4848</v>
      </c>
      <c r="C1851" s="369" t="str">
        <f>Drainase!D5</f>
        <v xml:space="preserve">1 m' Saluran U-Ditch 30x30x120 cm dengan lantai kerja fc 10 Mpa </v>
      </c>
      <c r="D1851" s="72" t="s">
        <v>114</v>
      </c>
      <c r="E1851" s="367">
        <f>VLOOKUP(C1851,Drainase!$D$2:$I$1777,6,FALSE)</f>
        <v>445500</v>
      </c>
      <c r="F1851" s="146"/>
      <c r="H1851" s="159"/>
      <c r="I1851" s="376"/>
    </row>
    <row r="1852" spans="2:9">
      <c r="B1852" s="415" t="s">
        <v>4850</v>
      </c>
      <c r="C1852" s="369" t="str">
        <f>Drainase!D24</f>
        <v xml:space="preserve">1 m Saluran U-Ditch 30x40x120 cm dengan lantai kerja fc 10 Mpa </v>
      </c>
      <c r="D1852" s="72" t="s">
        <v>114</v>
      </c>
      <c r="E1852" s="367">
        <f>VLOOKUP(C1852,Drainase!$D$2:$I$1777,6,FALSE)</f>
        <v>492900</v>
      </c>
      <c r="F1852" s="146"/>
      <c r="H1852" s="159"/>
      <c r="I1852" s="376"/>
    </row>
    <row r="1853" spans="2:9">
      <c r="B1853" s="415" t="s">
        <v>4853</v>
      </c>
      <c r="C1853" s="369" t="str">
        <f>Drainase!D43</f>
        <v xml:space="preserve">1 m Saluran U-Ditch 40x40x120 cm dengan lantai kerja fc 10 Mpa </v>
      </c>
      <c r="D1853" s="72" t="s">
        <v>114</v>
      </c>
      <c r="E1853" s="367">
        <f>VLOOKUP(C1853,Drainase!$D$2:$I$1777,6,FALSE)</f>
        <v>561200</v>
      </c>
      <c r="F1853" s="146"/>
      <c r="H1853" s="159"/>
      <c r="I1853" s="376"/>
    </row>
    <row r="1854" spans="2:9">
      <c r="B1854" s="415" t="s">
        <v>4856</v>
      </c>
      <c r="C1854" s="369" t="str">
        <f>Drainase!D62</f>
        <v xml:space="preserve">1 m Saluran U-Ditch 50x50x120 cm dengan lantai kerja fc 10 Mpa </v>
      </c>
      <c r="D1854" s="72" t="s">
        <v>114</v>
      </c>
      <c r="E1854" s="367">
        <f>VLOOKUP(C1854,Drainase!$D$2:$I$1777,6,FALSE)</f>
        <v>599700</v>
      </c>
      <c r="F1854" s="146"/>
      <c r="H1854" s="159"/>
      <c r="I1854" s="376"/>
    </row>
    <row r="1855" spans="2:9">
      <c r="B1855" s="415" t="s">
        <v>4859</v>
      </c>
      <c r="C1855" s="369" t="str">
        <f>Drainase!D81</f>
        <v xml:space="preserve">1 m Saluran U-Ditch 40x60x120 cm dengan lantai kerja fc 10 Mpa </v>
      </c>
      <c r="D1855" s="72" t="s">
        <v>114</v>
      </c>
      <c r="E1855" s="367">
        <f>VLOOKUP(C1855,Drainase!$D$2:$I$1777,6,FALSE)</f>
        <v>639400</v>
      </c>
      <c r="F1855" s="146"/>
      <c r="H1855" s="159"/>
      <c r="I1855" s="376"/>
    </row>
    <row r="1856" spans="2:9">
      <c r="B1856" s="415" t="s">
        <v>4862</v>
      </c>
      <c r="C1856" s="369" t="str">
        <f>Drainase!D100</f>
        <v xml:space="preserve">1 m Saluran U-Ditch 50x50x120 cm dengan lantai kerja fc 10 Mpa </v>
      </c>
      <c r="D1856" s="72" t="s">
        <v>114</v>
      </c>
      <c r="E1856" s="367">
        <f>VLOOKUP(C1856,Drainase!$D$2:$I$1777,6,FALSE)</f>
        <v>599700</v>
      </c>
      <c r="F1856" s="146"/>
      <c r="H1856" s="159"/>
      <c r="I1856" s="376"/>
    </row>
    <row r="1857" spans="2:9">
      <c r="B1857" s="415" t="s">
        <v>4864</v>
      </c>
      <c r="C1857" s="369" t="str">
        <f>Drainase!D120</f>
        <v xml:space="preserve">1 m Saluran U-Ditch 50x60x120 cm dengan lantai kerja fc 10 Mpa </v>
      </c>
      <c r="D1857" s="72" t="s">
        <v>114</v>
      </c>
      <c r="E1857" s="367">
        <f>VLOOKUP(C1857,Drainase!$D$2:$I$1777,6,FALSE)</f>
        <v>807500</v>
      </c>
      <c r="F1857" s="146"/>
      <c r="H1857" s="159"/>
      <c r="I1857" s="376"/>
    </row>
    <row r="1858" spans="2:9">
      <c r="B1858" s="415" t="s">
        <v>4867</v>
      </c>
      <c r="C1858" s="369" t="str">
        <f>Drainase!D139</f>
        <v xml:space="preserve">1 m Saluran U-Ditch 50x70x120 cm dengan lantai kerja fc 10 Mpa </v>
      </c>
      <c r="D1858" s="72" t="s">
        <v>114</v>
      </c>
      <c r="E1858" s="367">
        <f>VLOOKUP(C1858,Drainase!$D$2:$I$1777,6,FALSE)</f>
        <v>835200</v>
      </c>
      <c r="F1858" s="146"/>
      <c r="H1858" s="159"/>
      <c r="I1858" s="376"/>
    </row>
    <row r="1859" spans="2:9">
      <c r="B1859" s="415" t="s">
        <v>4870</v>
      </c>
      <c r="C1859" s="369" t="str">
        <f>Drainase!D158</f>
        <v xml:space="preserve">1 m Saluran U-Ditch 60x60x120 cm dengan lantai kerja fc 10 Mpa </v>
      </c>
      <c r="D1859" s="72" t="s">
        <v>114</v>
      </c>
      <c r="E1859" s="367">
        <f>VLOOKUP(C1859,Drainase!$D$2:$I$1777,6,FALSE)</f>
        <v>898000</v>
      </c>
      <c r="F1859" s="146"/>
      <c r="H1859" s="159"/>
      <c r="I1859" s="376"/>
    </row>
    <row r="1860" spans="2:9">
      <c r="B1860" s="415" t="s">
        <v>4873</v>
      </c>
      <c r="C1860" s="369" t="str">
        <f>Drainase!D178</f>
        <v xml:space="preserve">1 m Saluran U-Ditch 60x70x120 cm dengan lantai kerja fc 10 Mpa </v>
      </c>
      <c r="D1860" s="72" t="s">
        <v>114</v>
      </c>
      <c r="E1860" s="367">
        <f>VLOOKUP(C1860,Drainase!$D$2:$I$1777,6,FALSE)</f>
        <v>916700</v>
      </c>
      <c r="F1860" s="146"/>
      <c r="H1860" s="159"/>
      <c r="I1860" s="376"/>
    </row>
    <row r="1861" spans="2:9">
      <c r="B1861" s="415" t="s">
        <v>4876</v>
      </c>
      <c r="C1861" s="369" t="str">
        <f>Drainase!D198</f>
        <v xml:space="preserve">1 m Saluran U-Ditch 60x80x120 cm dengan lantai kerja fc 10 Mpa </v>
      </c>
      <c r="D1861" s="72" t="s">
        <v>114</v>
      </c>
      <c r="E1861" s="367">
        <f>VLOOKUP(C1861,Drainase!$D$2:$I$1777,6,FALSE)</f>
        <v>948700</v>
      </c>
      <c r="F1861" s="146"/>
      <c r="H1861" s="159"/>
      <c r="I1861" s="376"/>
    </row>
    <row r="1862" spans="2:9">
      <c r="B1862" s="415" t="s">
        <v>4879</v>
      </c>
      <c r="C1862" s="369" t="str">
        <f>Drainase!D217</f>
        <v xml:space="preserve">1 m Saluran U-Ditch 80x60x120 cm dengan lantai kerja fc 10 Mpa </v>
      </c>
      <c r="D1862" s="72" t="s">
        <v>114</v>
      </c>
      <c r="E1862" s="367">
        <f>VLOOKUP(C1862,Drainase!$D$2:$I$1777,6,FALSE)</f>
        <v>995900</v>
      </c>
      <c r="F1862" s="146"/>
      <c r="H1862" s="159"/>
      <c r="I1862" s="376"/>
    </row>
    <row r="1863" spans="2:9">
      <c r="B1863" s="415" t="s">
        <v>4882</v>
      </c>
      <c r="C1863" s="369" t="str">
        <f>Drainase!D236</f>
        <v xml:space="preserve">1 m Saluran U-Ditch 80x80x120 cm dengan lantai kerja fc 10 Mpa </v>
      </c>
      <c r="D1863" s="72" t="s">
        <v>114</v>
      </c>
      <c r="E1863" s="367">
        <f>VLOOKUP(C1863,Drainase!$D$2:$I$1777,6,FALSE)</f>
        <v>1115400</v>
      </c>
      <c r="F1863" s="146"/>
      <c r="H1863" s="159"/>
      <c r="I1863" s="376"/>
    </row>
    <row r="1864" spans="2:9">
      <c r="B1864" s="415" t="s">
        <v>4885</v>
      </c>
      <c r="C1864" s="369" t="str">
        <f>Drainase!D255</f>
        <v xml:space="preserve">1 m Saluran U-Ditch 80x100x120 cm dengan lantai kerja fc 10 Mpa </v>
      </c>
      <c r="D1864" s="72" t="s">
        <v>114</v>
      </c>
      <c r="E1864" s="367">
        <f>VLOOKUP(C1864,Drainase!$D$2:$I$1777,6,FALSE)</f>
        <v>1160600</v>
      </c>
      <c r="F1864" s="146"/>
      <c r="H1864" s="159"/>
      <c r="I1864" s="376"/>
    </row>
    <row r="1865" spans="2:9">
      <c r="B1865" s="415" t="s">
        <v>4888</v>
      </c>
      <c r="C1865" s="369" t="str">
        <f>Drainase!D275</f>
        <v xml:space="preserve">1 m Saluran U-Ditch 100x100x120 cm dengan lantai kerja fc 10 Mpa </v>
      </c>
      <c r="D1865" s="72" t="s">
        <v>114</v>
      </c>
      <c r="E1865" s="367">
        <f>VLOOKUP(C1865,Drainase!$D$2:$I$1777,6,FALSE)</f>
        <v>1224400</v>
      </c>
      <c r="F1865" s="146"/>
      <c r="H1865" s="159"/>
      <c r="I1865" s="376"/>
    </row>
    <row r="1866" spans="2:9">
      <c r="B1866" s="415" t="s">
        <v>4891</v>
      </c>
      <c r="C1866" s="369" t="str">
        <f>Drainase!D294</f>
        <v xml:space="preserve">1 m Saluran U-Ditch 100x120x120 cm dengan lantai kerja fc 10 Mpa </v>
      </c>
      <c r="D1866" s="72" t="s">
        <v>114</v>
      </c>
      <c r="E1866" s="367">
        <f>VLOOKUP(C1866,Drainase!$D$2:$I$1777,6,FALSE)</f>
        <v>1253300</v>
      </c>
      <c r="F1866" s="146"/>
      <c r="H1866" s="159"/>
      <c r="I1866" s="376"/>
    </row>
    <row r="1867" spans="2:9">
      <c r="B1867" s="415" t="s">
        <v>4897</v>
      </c>
      <c r="C1867" s="369" t="str">
        <f>Drainase!D314</f>
        <v xml:space="preserve">1 m Saluran U-Ditch 120x120x120 cm dengan lantai kerja fc 10 Mpa </v>
      </c>
      <c r="D1867" s="72" t="s">
        <v>114</v>
      </c>
      <c r="E1867" s="367">
        <f>VLOOKUP(C1867,Drainase!$D$2:$I$1777,6,FALSE)</f>
        <v>1373100</v>
      </c>
      <c r="F1867" s="146"/>
      <c r="H1867" s="159"/>
      <c r="I1867" s="376"/>
    </row>
    <row r="1868" spans="2:9">
      <c r="B1868" s="415" t="s">
        <v>4896</v>
      </c>
      <c r="C1868" s="369" t="str">
        <f>Drainase!D333</f>
        <v xml:space="preserve">1 m Saluran U-Ditch 120x140x120 cm dengan lantai kerja fc 10 Mpa </v>
      </c>
      <c r="D1868" s="72" t="s">
        <v>114</v>
      </c>
      <c r="E1868" s="367">
        <f>VLOOKUP(C1868,Drainase!$D$2:$I$1777,6,FALSE)</f>
        <v>1404100</v>
      </c>
      <c r="F1868" s="146"/>
      <c r="H1868" s="159"/>
      <c r="I1868" s="376"/>
    </row>
    <row r="1869" spans="2:9">
      <c r="B1869" s="415" t="s">
        <v>4900</v>
      </c>
      <c r="C1869" s="369" t="str">
        <f>Drainase!D353</f>
        <v xml:space="preserve">1 m Saluran U-Ditch 140x140x120 cm dengan lantai kerja fc 10 Mpa </v>
      </c>
      <c r="D1869" s="72" t="s">
        <v>114</v>
      </c>
      <c r="E1869" s="367">
        <f>VLOOKUP(C1869,Drainase!$D$2:$I$1777,6,FALSE)</f>
        <v>1546000</v>
      </c>
      <c r="F1869" s="146"/>
      <c r="H1869" s="159"/>
      <c r="I1869" s="376"/>
    </row>
    <row r="1870" spans="2:9">
      <c r="B1870" s="415" t="s">
        <v>4903</v>
      </c>
      <c r="C1870" s="369" t="str">
        <f>Drainase!D373</f>
        <v xml:space="preserve">1 m Saluran U-Ditch 150x100x120 cm dengan lantai kerja fc 10 Mpa </v>
      </c>
      <c r="D1870" s="72" t="s">
        <v>114</v>
      </c>
      <c r="E1870" s="367">
        <f>VLOOKUP(C1870,Drainase!$D$2:$I$1777,6,FALSE)</f>
        <v>1495300</v>
      </c>
      <c r="F1870" s="146"/>
      <c r="H1870" s="159"/>
      <c r="I1870" s="376"/>
    </row>
    <row r="1871" spans="2:9">
      <c r="B1871" s="415" t="s">
        <v>4906</v>
      </c>
      <c r="C1871" s="369" t="str">
        <f>Drainase!D392</f>
        <v xml:space="preserve">1 m Saluran U-Ditch 150x150x120 cm dengan lantai kerja fc 10 Mpa </v>
      </c>
      <c r="D1871" s="72" t="s">
        <v>114</v>
      </c>
      <c r="E1871" s="367">
        <f>VLOOKUP(C1871,Drainase!$D$2:$I$1777,6,FALSE)</f>
        <v>1606200</v>
      </c>
      <c r="F1871" s="146"/>
      <c r="H1871" s="159"/>
      <c r="I1871" s="376"/>
    </row>
    <row r="1872" spans="2:9">
      <c r="B1872" s="415" t="s">
        <v>4909</v>
      </c>
      <c r="C1872" s="369" t="str">
        <f>Drainase!D411</f>
        <v xml:space="preserve">1 m Saluran U-Ditch 150x170x120 cm dengan lantai kerja fc 10 Mpa </v>
      </c>
      <c r="D1872" s="72" t="s">
        <v>114</v>
      </c>
      <c r="E1872" s="367">
        <f>VLOOKUP(C1872,Drainase!$D$2:$I$1777,6,FALSE)</f>
        <v>1626600</v>
      </c>
      <c r="F1872" s="146"/>
      <c r="H1872" s="159"/>
      <c r="I1872" s="376"/>
    </row>
    <row r="1873" spans="2:9">
      <c r="B1873" s="415" t="s">
        <v>4912</v>
      </c>
      <c r="C1873" s="369" t="str">
        <f>Drainase!D430</f>
        <v xml:space="preserve">1 m Saluran U-Ditch 160x160x120 cm dengan lantai kerja fc 10 Mpa </v>
      </c>
      <c r="D1873" s="72" t="s">
        <v>114</v>
      </c>
      <c r="E1873" s="367">
        <f>VLOOKUP(C1873,Drainase!$D$2:$I$1777,6,FALSE)</f>
        <v>1672100</v>
      </c>
      <c r="F1873" s="146"/>
      <c r="H1873" s="159"/>
      <c r="I1873" s="376"/>
    </row>
    <row r="1874" spans="2:9">
      <c r="B1874" s="415" t="s">
        <v>4915</v>
      </c>
      <c r="C1874" s="369" t="str">
        <f>Drainase!D449</f>
        <v xml:space="preserve">1 m Saluran U-Ditch 160x180x120 cm dengan lantai kerja fc 10 Mpa </v>
      </c>
      <c r="D1874" s="72" t="s">
        <v>114</v>
      </c>
      <c r="E1874" s="367">
        <f>VLOOKUP(C1874,Drainase!$D$2:$I$1777,6,FALSE)</f>
        <v>1708300</v>
      </c>
      <c r="F1874" s="146"/>
      <c r="H1874" s="159"/>
      <c r="I1874" s="376"/>
    </row>
    <row r="1875" spans="2:9">
      <c r="B1875" s="415" t="s">
        <v>4918</v>
      </c>
      <c r="C1875" s="369" t="str">
        <f>Drainase!D468</f>
        <v xml:space="preserve">1 m Saluran U-Ditch 180x180x120 cm dengan lantai kerja fc 10 Mpa </v>
      </c>
      <c r="D1875" s="72" t="s">
        <v>114</v>
      </c>
      <c r="E1875" s="367">
        <f>VLOOKUP(C1875,Drainase!$D$2:$I$1777,6,FALSE)</f>
        <v>1761800</v>
      </c>
      <c r="F1875" s="146"/>
      <c r="H1875" s="159"/>
      <c r="I1875" s="376"/>
    </row>
    <row r="1876" spans="2:9">
      <c r="B1876" s="415" t="s">
        <v>4921</v>
      </c>
      <c r="C1876" s="369" t="str">
        <f>Drainase!D487</f>
        <v xml:space="preserve">1 m Saluran U-Ditch 180x200x120 cm dengan lantai kerja fc 10 Mpa </v>
      </c>
      <c r="D1876" s="72" t="s">
        <v>114</v>
      </c>
      <c r="E1876" s="367">
        <f>VLOOKUP(C1876,Drainase!$D$2:$I$1777,6,FALSE)</f>
        <v>1798300</v>
      </c>
      <c r="F1876" s="146"/>
      <c r="H1876" s="159"/>
      <c r="I1876" s="376"/>
    </row>
    <row r="1877" spans="2:9">
      <c r="B1877" s="415" t="s">
        <v>4924</v>
      </c>
      <c r="C1877" s="369" t="str">
        <f>Drainase!D506</f>
        <v xml:space="preserve">1 m Saluran U-Ditch 200x200x120 cm dengan lantai kerja fc 10 Mpa </v>
      </c>
      <c r="D1877" s="72" t="s">
        <v>114</v>
      </c>
      <c r="E1877" s="367">
        <f>VLOOKUP(C1877,Drainase!$D$2:$I$1777,6,FALSE)</f>
        <v>1970500</v>
      </c>
      <c r="F1877" s="146"/>
      <c r="H1877" s="159"/>
      <c r="I1877" s="376"/>
    </row>
    <row r="1878" spans="2:9" s="53" customFormat="1">
      <c r="B1878" s="622" t="s">
        <v>4927</v>
      </c>
      <c r="C1878" s="623" t="str">
        <f>Drainase!D525</f>
        <v xml:space="preserve">Saluran U-Ditch dengan Lantai Kerja 7,5 Mpa </v>
      </c>
      <c r="D1878" s="634"/>
      <c r="E1878" s="367">
        <f>VLOOKUP(C1878,Drainase!$D$2:$I$1777,6,FALSE)</f>
        <v>0</v>
      </c>
      <c r="F1878" s="385"/>
      <c r="H1878" s="640"/>
      <c r="I1878" s="641"/>
    </row>
    <row r="1879" spans="2:9">
      <c r="B1879" s="415" t="s">
        <v>4929</v>
      </c>
      <c r="C1879" s="369" t="str">
        <f>Drainase!D526</f>
        <v xml:space="preserve">1 m Saluran U-Ditch 30x30x120 cm dengan lantai kerja fc 7,5 Mpa </v>
      </c>
      <c r="D1879" s="72" t="s">
        <v>114</v>
      </c>
      <c r="E1879" s="367">
        <f>VLOOKUP(C1879,Drainase!$D$2:$I$1777,6,FALSE)</f>
        <v>437000</v>
      </c>
      <c r="F1879" s="385"/>
      <c r="H1879" s="159"/>
      <c r="I1879" s="376"/>
    </row>
    <row r="1880" spans="2:9">
      <c r="B1880" s="415" t="s">
        <v>4932</v>
      </c>
      <c r="C1880" s="369" t="str">
        <f>Drainase!D545</f>
        <v xml:space="preserve">1 m Saluran U-Ditch 30x40x120 cm dengan lantai kerja fc 7,5 Mpa </v>
      </c>
      <c r="D1880" s="72" t="s">
        <v>114</v>
      </c>
      <c r="E1880" s="367">
        <f>VLOOKUP(C1880,Drainase!$D$2:$I$1777,6,FALSE)</f>
        <v>484400</v>
      </c>
      <c r="F1880" s="385"/>
      <c r="H1880" s="159"/>
      <c r="I1880" s="376"/>
    </row>
    <row r="1881" spans="2:9">
      <c r="B1881" s="415" t="s">
        <v>4934</v>
      </c>
      <c r="C1881" s="369" t="str">
        <f>Drainase!D564</f>
        <v xml:space="preserve">1 m Saluran U-Ditch 40x40x120 cm dengan lantai kerja fc 7,5 Mpa </v>
      </c>
      <c r="D1881" s="72" t="s">
        <v>114</v>
      </c>
      <c r="E1881" s="367">
        <f>VLOOKUP(C1881,Drainase!$D$2:$I$1777,6,FALSE)</f>
        <v>550200</v>
      </c>
      <c r="F1881" s="385"/>
      <c r="H1881" s="159"/>
      <c r="I1881" s="376"/>
    </row>
    <row r="1882" spans="2:9">
      <c r="B1882" s="415" t="s">
        <v>4936</v>
      </c>
      <c r="C1882" s="369" t="str">
        <f>Drainase!D583</f>
        <v xml:space="preserve">1 m Saluran U-Ditch 40x50x120 cm dengan lantai kerja fc 7,5 Mpa </v>
      </c>
      <c r="D1882" s="72" t="s">
        <v>114</v>
      </c>
      <c r="E1882" s="367">
        <f>VLOOKUP(C1882,Drainase!$D$2:$I$1777,6,FALSE)</f>
        <v>588700</v>
      </c>
      <c r="F1882" s="385"/>
      <c r="H1882" s="159"/>
      <c r="I1882" s="376"/>
    </row>
    <row r="1883" spans="2:9">
      <c r="B1883" s="415" t="s">
        <v>4938</v>
      </c>
      <c r="C1883" s="369" t="str">
        <f>Drainase!D602</f>
        <v xml:space="preserve">1 m Saluran U-Ditch 40x60x120 cm dengan lantai kerja fc 7,5 Mpa </v>
      </c>
      <c r="D1883" s="72" t="s">
        <v>114</v>
      </c>
      <c r="E1883" s="367">
        <f>VLOOKUP(C1883,Drainase!$D$2:$I$1777,6,FALSE)</f>
        <v>628400</v>
      </c>
      <c r="F1883" s="385"/>
      <c r="H1883" s="159"/>
      <c r="I1883" s="376"/>
    </row>
    <row r="1884" spans="2:9">
      <c r="B1884" s="415" t="s">
        <v>4940</v>
      </c>
      <c r="C1884" s="369" t="str">
        <f>Drainase!D621</f>
        <v xml:space="preserve">1 m Saluran U-Ditch 50x50x120 cm dengan lantai kerja fc 7,5 Mpa </v>
      </c>
      <c r="D1884" s="72" t="s">
        <v>114</v>
      </c>
      <c r="E1884" s="367">
        <f>VLOOKUP(C1884,Drainase!$D$2:$I$1777,6,FALSE)</f>
        <v>672100</v>
      </c>
      <c r="F1884" s="385"/>
      <c r="H1884" s="159"/>
      <c r="I1884" s="376"/>
    </row>
    <row r="1885" spans="2:9">
      <c r="B1885" s="415" t="s">
        <v>4942</v>
      </c>
      <c r="C1885" s="369" t="str">
        <f>Drainase!D640</f>
        <v xml:space="preserve">1 m Saluran U-Ditch 50x60x120 cm dengan lantai kerja fc 7,5 Mpa </v>
      </c>
      <c r="D1885" s="72" t="s">
        <v>114</v>
      </c>
      <c r="E1885" s="367">
        <f>VLOOKUP(C1885,Drainase!$D$2:$I$1777,6,FALSE)</f>
        <v>794300</v>
      </c>
      <c r="F1885" s="385"/>
      <c r="H1885" s="159"/>
      <c r="I1885" s="376"/>
    </row>
    <row r="1886" spans="2:9">
      <c r="B1886" s="415" t="s">
        <v>4944</v>
      </c>
      <c r="C1886" s="369" t="str">
        <f>Drainase!D659</f>
        <v xml:space="preserve">1 m Saluran U-Ditch 50x70x120 cm dengan lantai kerja fc 7,5 Mpa </v>
      </c>
      <c r="D1886" s="72" t="s">
        <v>114</v>
      </c>
      <c r="E1886" s="367">
        <f>VLOOKUP(C1886,Drainase!$D$2:$I$1777,6,FALSE)</f>
        <v>821800</v>
      </c>
      <c r="F1886" s="385"/>
      <c r="H1886" s="159"/>
      <c r="I1886" s="376"/>
    </row>
    <row r="1887" spans="2:9">
      <c r="B1887" s="415" t="s">
        <v>4946</v>
      </c>
      <c r="C1887" s="369" t="str">
        <f>Drainase!D678</f>
        <v xml:space="preserve">1 m Saluran U-Ditch 60x60x120 cm dengan lantai kerja fc 7,5 Mpa </v>
      </c>
      <c r="D1887" s="72" t="s">
        <v>114</v>
      </c>
      <c r="E1887" s="367">
        <f>VLOOKUP(C1887,Drainase!$D$2:$I$1777,6,FALSE)</f>
        <v>882900</v>
      </c>
      <c r="F1887" s="385"/>
      <c r="H1887" s="159"/>
      <c r="I1887" s="376"/>
    </row>
    <row r="1888" spans="2:9">
      <c r="B1888" s="415" t="s">
        <v>4948</v>
      </c>
      <c r="C1888" s="369" t="str">
        <f>Drainase!D697</f>
        <v xml:space="preserve">1 m Saluran U-Ditch 60x70x120 cm dengan lantai kerja fc 7,5 Mpa </v>
      </c>
      <c r="D1888" s="72" t="s">
        <v>114</v>
      </c>
      <c r="E1888" s="367">
        <f>VLOOKUP(C1888,Drainase!$D$2:$I$1777,6,FALSE)</f>
        <v>901600</v>
      </c>
      <c r="F1888" s="385"/>
      <c r="H1888" s="159"/>
      <c r="I1888" s="376"/>
    </row>
    <row r="1889" spans="2:9">
      <c r="B1889" s="415" t="s">
        <v>4950</v>
      </c>
      <c r="C1889" s="369" t="str">
        <f>Drainase!D716</f>
        <v xml:space="preserve">1 m Saluran U-Ditch 60x80x120 cm dengan lantai kerja fc 7,5 Mpa </v>
      </c>
      <c r="D1889" s="72" t="s">
        <v>114</v>
      </c>
      <c r="E1889" s="367">
        <f>VLOOKUP(C1889,Drainase!$D$2:$I$1777,6,FALSE)</f>
        <v>933600</v>
      </c>
      <c r="F1889" s="385"/>
      <c r="H1889" s="159"/>
      <c r="I1889" s="376"/>
    </row>
    <row r="1890" spans="2:9">
      <c r="B1890" s="415" t="s">
        <v>4952</v>
      </c>
      <c r="C1890" s="369" t="str">
        <f>Drainase!D735</f>
        <v xml:space="preserve">1 m Saluran U-Ditch 80x60x120 cm dengan lantai kerja fc 7,5 Mpa </v>
      </c>
      <c r="D1890" s="72" t="s">
        <v>114</v>
      </c>
      <c r="E1890" s="367">
        <f>VLOOKUP(C1890,Drainase!$D$2:$I$1777,6,FALSE)</f>
        <v>977300</v>
      </c>
      <c r="F1890" s="385"/>
      <c r="H1890" s="159"/>
      <c r="I1890" s="376"/>
    </row>
    <row r="1891" spans="2:9">
      <c r="B1891" s="415" t="s">
        <v>4954</v>
      </c>
      <c r="C1891" s="369" t="str">
        <f>Drainase!D754</f>
        <v xml:space="preserve">1 m Saluran U-Ditch 80x80x120 cm dengan lantai kerja fc 7,5 Mpa </v>
      </c>
      <c r="D1891" s="72" t="s">
        <v>114</v>
      </c>
      <c r="E1891" s="367">
        <f>VLOOKUP(C1891,Drainase!$D$2:$I$1777,6,FALSE)</f>
        <v>1096900</v>
      </c>
      <c r="F1891" s="385"/>
      <c r="H1891" s="159"/>
      <c r="I1891" s="376"/>
    </row>
    <row r="1892" spans="2:9">
      <c r="B1892" s="415" t="s">
        <v>4956</v>
      </c>
      <c r="C1892" s="369" t="str">
        <f>Drainase!D773</f>
        <v xml:space="preserve">1 m Saluran U-Ditch 80x100x120 cm dengan lantai kerja fc 7,5 Mpa </v>
      </c>
      <c r="D1892" s="72" t="s">
        <v>114</v>
      </c>
      <c r="E1892" s="367">
        <f>VLOOKUP(C1892,Drainase!$D$2:$I$1777,6,FALSE)</f>
        <v>1142100</v>
      </c>
      <c r="F1892" s="385"/>
      <c r="H1892" s="159"/>
      <c r="I1892" s="376"/>
    </row>
    <row r="1893" spans="2:9">
      <c r="B1893" s="415" t="s">
        <v>4959</v>
      </c>
      <c r="C1893" s="369" t="str">
        <f>Drainase!D792</f>
        <v xml:space="preserve">1 m Saluran U-Ditch 100x100x120 cm dengan lantai kerja fc 7,5 Mpa </v>
      </c>
      <c r="D1893" s="72" t="s">
        <v>114</v>
      </c>
      <c r="E1893" s="367">
        <f>VLOOKUP(C1893,Drainase!$D$2:$I$1777,6,FALSE)</f>
        <v>1201900</v>
      </c>
      <c r="F1893" s="385"/>
      <c r="H1893" s="159"/>
      <c r="I1893" s="376"/>
    </row>
    <row r="1894" spans="2:9">
      <c r="B1894" s="415" t="s">
        <v>4960</v>
      </c>
      <c r="C1894" s="369" t="str">
        <f>Drainase!D812</f>
        <v xml:space="preserve">1 m Saluran U-Ditch 100x120x120 cm dengan lantai kerja fc 7,5 Mpa </v>
      </c>
      <c r="D1894" s="72" t="s">
        <v>114</v>
      </c>
      <c r="E1894" s="367">
        <f>VLOOKUP(C1894,Drainase!$D$2:$I$1777,6,FALSE)</f>
        <v>1230700</v>
      </c>
      <c r="F1894" s="385"/>
      <c r="H1894" s="159"/>
      <c r="I1894" s="376"/>
    </row>
    <row r="1895" spans="2:9">
      <c r="B1895" s="415" t="s">
        <v>4962</v>
      </c>
      <c r="C1895" s="369" t="str">
        <f>Drainase!D831</f>
        <v xml:space="preserve">1 m Saluran U-Ditch 120x120x120 cm dengan lantai kerja fc 7,5 Mpa </v>
      </c>
      <c r="D1895" s="72" t="s">
        <v>114</v>
      </c>
      <c r="E1895" s="367">
        <f>VLOOKUP(C1895,Drainase!$D$2:$I$1777,6,FALSE)</f>
        <v>1347000</v>
      </c>
      <c r="F1895" s="385"/>
      <c r="H1895" s="159"/>
      <c r="I1895" s="376"/>
    </row>
    <row r="1896" spans="2:9">
      <c r="B1896" s="415" t="s">
        <v>4964</v>
      </c>
      <c r="C1896" s="369" t="str">
        <f>Drainase!D850</f>
        <v xml:space="preserve">1 m Saluran U-Ditch 120x140x120 cm dengan lantai kerja fc 7,5 Mpa </v>
      </c>
      <c r="D1896" s="72" t="s">
        <v>114</v>
      </c>
      <c r="E1896" s="367">
        <f>VLOOKUP(C1896,Drainase!$D$2:$I$1777,6,FALSE)</f>
        <v>1378000</v>
      </c>
      <c r="F1896" s="385"/>
      <c r="H1896" s="159"/>
      <c r="I1896" s="376"/>
    </row>
    <row r="1897" spans="2:9">
      <c r="B1897" s="415" t="s">
        <v>4966</v>
      </c>
      <c r="C1897" s="369" t="str">
        <f>Drainase!D869</f>
        <v xml:space="preserve">1 m Saluran U-Ditch 140x140x120 cm dengan lantai kerja fc 7,5 Mpa </v>
      </c>
      <c r="D1897" s="72" t="s">
        <v>114</v>
      </c>
      <c r="E1897" s="367">
        <f>VLOOKUP(C1897,Drainase!$D$2:$I$1777,6,FALSE)</f>
        <v>1515600</v>
      </c>
      <c r="F1897" s="385"/>
      <c r="H1897" s="159"/>
      <c r="I1897" s="376"/>
    </row>
    <row r="1898" spans="2:9">
      <c r="B1898" s="415" t="s">
        <v>4968</v>
      </c>
      <c r="C1898" s="369" t="str">
        <f>Drainase!D888</f>
        <v xml:space="preserve">1 m Saluran U-Ditch 150x100x120 cm dengan lantai kerja fc 7,5 Mpa </v>
      </c>
      <c r="D1898" s="72" t="s">
        <v>114</v>
      </c>
      <c r="E1898" s="367">
        <f>VLOOKUP(C1898,Drainase!$D$2:$I$1777,6,FALSE)</f>
        <v>1462800</v>
      </c>
      <c r="F1898" s="385"/>
      <c r="H1898" s="159"/>
      <c r="I1898" s="376"/>
    </row>
    <row r="1899" spans="2:9">
      <c r="B1899" s="415" t="s">
        <v>4970</v>
      </c>
      <c r="C1899" s="369" t="str">
        <f>Drainase!D907</f>
        <v xml:space="preserve">1 m Saluran U-Ditch 150x150x120 cm dengan lantai kerja fc 7,5 Mpa </v>
      </c>
      <c r="D1899" s="72" t="s">
        <v>114</v>
      </c>
      <c r="E1899" s="367">
        <f>VLOOKUP(C1899,Drainase!$D$2:$I$1777,6,FALSE)</f>
        <v>1573800</v>
      </c>
      <c r="F1899" s="385"/>
      <c r="H1899" s="159"/>
      <c r="I1899" s="376"/>
    </row>
    <row r="1900" spans="2:9">
      <c r="B1900" s="415" t="s">
        <v>4972</v>
      </c>
      <c r="C1900" s="369" t="str">
        <f>Drainase!D926</f>
        <v xml:space="preserve">1 m Saluran U-Ditch 150x170x120 cm dengan lantai kerja fc 7,5 Mpa </v>
      </c>
      <c r="D1900" s="72" t="s">
        <v>114</v>
      </c>
      <c r="E1900" s="367">
        <f>VLOOKUP(C1900,Drainase!$D$2:$I$1777,6,FALSE)</f>
        <v>1594200</v>
      </c>
      <c r="F1900" s="385"/>
      <c r="H1900" s="159"/>
      <c r="I1900" s="376"/>
    </row>
    <row r="1901" spans="2:9">
      <c r="B1901" s="415" t="s">
        <v>4974</v>
      </c>
      <c r="C1901" s="369" t="str">
        <f>Drainase!D945</f>
        <v xml:space="preserve">1 m Saluran U-Ditch 160x160x120 cm dengan lantai kerja fc 7,5 Mpa </v>
      </c>
      <c r="D1901" s="72" t="s">
        <v>114</v>
      </c>
      <c r="E1901" s="367">
        <f>VLOOKUP(C1901,Drainase!$D$2:$I$1777,6,FALSE)</f>
        <v>1638300</v>
      </c>
      <c r="F1901" s="385"/>
      <c r="H1901" s="159"/>
      <c r="I1901" s="376"/>
    </row>
    <row r="1902" spans="2:9">
      <c r="B1902" s="415" t="s">
        <v>4976</v>
      </c>
      <c r="C1902" s="369" t="str">
        <f>Drainase!D964</f>
        <v xml:space="preserve">1 m Saluran U-Ditch 160x180x120 cm dengan lantai kerja fc 7,5 Mpa </v>
      </c>
      <c r="D1902" s="72" t="s">
        <v>114</v>
      </c>
      <c r="E1902" s="367">
        <f>VLOOKUP(C1902,Drainase!$D$2:$I$1777,6,FALSE)</f>
        <v>1675000</v>
      </c>
      <c r="F1902" s="385"/>
      <c r="H1902" s="159"/>
      <c r="I1902" s="376"/>
    </row>
    <row r="1903" spans="2:9">
      <c r="B1903" s="415" t="s">
        <v>4978</v>
      </c>
      <c r="C1903" s="369" t="str">
        <f>Drainase!D983</f>
        <v xml:space="preserve">1 m Saluran U-Ditch 180x180x120 cm dengan lantai kerja fc 7,5 Mpa </v>
      </c>
      <c r="D1903" s="72" t="s">
        <v>114</v>
      </c>
      <c r="E1903" s="367">
        <f>VLOOKUP(C1903,Drainase!$D$2:$I$1777,6,FALSE)</f>
        <v>1723700</v>
      </c>
      <c r="F1903" s="385"/>
      <c r="H1903" s="159"/>
      <c r="I1903" s="376"/>
    </row>
    <row r="1904" spans="2:9">
      <c r="B1904" s="415" t="s">
        <v>4980</v>
      </c>
      <c r="C1904" s="369" t="str">
        <f>Drainase!D1002</f>
        <v xml:space="preserve">1 m Saluran U-Ditch 180x200x120 cm dengan lantai kerja fc 7,5 Mpa </v>
      </c>
      <c r="D1904" s="72" t="s">
        <v>114</v>
      </c>
      <c r="E1904" s="367">
        <f>VLOOKUP(C1904,Drainase!$D$2:$I$1777,6,FALSE)</f>
        <v>1760200</v>
      </c>
      <c r="F1904" s="385"/>
      <c r="H1904" s="159"/>
      <c r="I1904" s="376"/>
    </row>
    <row r="1905" spans="2:9">
      <c r="B1905" s="415" t="s">
        <v>4982</v>
      </c>
      <c r="C1905" s="369" t="str">
        <f>Drainase!D1021</f>
        <v xml:space="preserve">1 m Saluran U-Ditch 200x200x120 cm dengan lantai kerja fc 7,5 Mpa </v>
      </c>
      <c r="D1905" s="72" t="s">
        <v>114</v>
      </c>
      <c r="E1905" s="367">
        <f>VLOOKUP(C1905,Drainase!$D$2:$I$1777,6,FALSE)</f>
        <v>1912000</v>
      </c>
      <c r="F1905" s="385"/>
      <c r="H1905" s="159"/>
      <c r="I1905" s="376"/>
    </row>
    <row r="1906" spans="2:9" s="53" customFormat="1">
      <c r="B1906" s="622" t="s">
        <v>4984</v>
      </c>
      <c r="C1906" s="623" t="str">
        <f>Drainase!D1040</f>
        <v>Tutup U-Ditch</v>
      </c>
      <c r="D1906" s="634"/>
      <c r="E1906" s="367">
        <f>VLOOKUP(C1906,Drainase!$D$2:$I$1777,6,FALSE)</f>
        <v>0</v>
      </c>
      <c r="F1906" s="385"/>
      <c r="H1906" s="640"/>
      <c r="I1906" s="641"/>
    </row>
    <row r="1907" spans="2:9">
      <c r="B1907" s="415" t="s">
        <v>4986</v>
      </c>
      <c r="C1907" s="369" t="str">
        <f>Drainase!D1041</f>
        <v xml:space="preserve">1 m' Tutup U-Ditch 39x60x6 (Tipe LD) untuk 30x30x120 cm </v>
      </c>
      <c r="D1907" s="72" t="s">
        <v>114</v>
      </c>
      <c r="E1907" s="367">
        <f>VLOOKUP(C1907,Drainase!$D$2:$I$1777,6,FALSE)</f>
        <v>138300</v>
      </c>
      <c r="F1907" s="385"/>
      <c r="H1907" s="159"/>
      <c r="I1907" s="376"/>
    </row>
    <row r="1908" spans="2:9">
      <c r="B1908" s="415" t="s">
        <v>4989</v>
      </c>
      <c r="C1908" s="369" t="str">
        <f>Drainase!D1058</f>
        <v xml:space="preserve">1 m' Tutup U-Ditch 51x60x7 (Tipe LD) untuk 40x40x120 cm </v>
      </c>
      <c r="D1908" s="72" t="s">
        <v>114</v>
      </c>
      <c r="E1908" s="367">
        <f>VLOOKUP(C1908,Drainase!$D$2:$I$1777,6,FALSE)</f>
        <v>199200</v>
      </c>
      <c r="F1908" s="385"/>
      <c r="H1908" s="159"/>
      <c r="I1908" s="376"/>
    </row>
    <row r="1909" spans="2:9">
      <c r="B1909" s="415" t="s">
        <v>4991</v>
      </c>
      <c r="C1909" s="369" t="str">
        <f>Drainase!D1075</f>
        <v xml:space="preserve">1 m' Tutup U-Ditch 62x60x7,5 (Tipe LD) untuk 50x50x120 cm </v>
      </c>
      <c r="D1909" s="72" t="s">
        <v>114</v>
      </c>
      <c r="E1909" s="367">
        <f>VLOOKUP(C1909,Drainase!$D$2:$I$1777,6,FALSE)</f>
        <v>246700</v>
      </c>
      <c r="F1909" s="385"/>
      <c r="H1909" s="159"/>
      <c r="I1909" s="376"/>
    </row>
    <row r="1910" spans="2:9">
      <c r="B1910" s="415" t="s">
        <v>4995</v>
      </c>
      <c r="C1910" s="369" t="str">
        <f>Drainase!D1091</f>
        <v xml:space="preserve">1 m' Tutup U-Ditch 73x60x8 (Tipe LD) untuk 60x60x120 cm </v>
      </c>
      <c r="D1910" s="72" t="s">
        <v>114</v>
      </c>
      <c r="E1910" s="367">
        <f>VLOOKUP(C1910,Drainase!$D$2:$I$1777,6,FALSE)</f>
        <v>323200</v>
      </c>
      <c r="F1910" s="385"/>
      <c r="H1910" s="159"/>
      <c r="I1910" s="376"/>
    </row>
    <row r="1911" spans="2:9">
      <c r="B1911" s="415" t="s">
        <v>4998</v>
      </c>
      <c r="C1911" s="369" t="str">
        <f>Drainase!D1107</f>
        <v xml:space="preserve">1 m' Tutup U-Ditch 94x60x8 (Tipe LD) untuk 80x80x120 cm </v>
      </c>
      <c r="D1911" s="72" t="s">
        <v>114</v>
      </c>
      <c r="E1911" s="367">
        <f>VLOOKUP(C1911,Drainase!$D$2:$I$1777,6,FALSE)</f>
        <v>377700</v>
      </c>
      <c r="F1911" s="385"/>
      <c r="H1911" s="159"/>
      <c r="I1911" s="376"/>
    </row>
    <row r="1912" spans="2:9">
      <c r="B1912" s="415" t="s">
        <v>5001</v>
      </c>
      <c r="C1912" s="369" t="str">
        <f>Drainase!D1123</f>
        <v xml:space="preserve">1 m' Tutup U-Ditch 39x60x9 (Tipe HD) untuk 30x30x120 cm </v>
      </c>
      <c r="D1912" s="72" t="s">
        <v>114</v>
      </c>
      <c r="E1912" s="367">
        <f>VLOOKUP(C1912,Drainase!$D$2:$I$1777,6,FALSE)</f>
        <v>243500</v>
      </c>
      <c r="F1912" s="385"/>
      <c r="H1912" s="159"/>
      <c r="I1912" s="376"/>
    </row>
    <row r="1913" spans="2:9">
      <c r="B1913" s="415" t="s">
        <v>5004</v>
      </c>
      <c r="C1913" s="369" t="str">
        <f>Drainase!D1139</f>
        <v xml:space="preserve">1 m' Tutup U-Ditch 51x60x10 (Tipe HD) untuk 40x40x120 cm </v>
      </c>
      <c r="D1913" s="72" t="s">
        <v>114</v>
      </c>
      <c r="E1913" s="367">
        <f>VLOOKUP(C1913,Drainase!$D$2:$I$1777,6,FALSE)</f>
        <v>341700</v>
      </c>
      <c r="F1913" s="385"/>
      <c r="H1913" s="159"/>
      <c r="I1913" s="376"/>
    </row>
    <row r="1914" spans="2:9">
      <c r="B1914" s="415" t="s">
        <v>5007</v>
      </c>
      <c r="C1914" s="369" t="str">
        <f>Drainase!D1155</f>
        <v xml:space="preserve">1 m' Tutup U-Ditch 62x60x13 (Tipe HD) untuk 50x50x120 cm </v>
      </c>
      <c r="D1914" s="72" t="s">
        <v>114</v>
      </c>
      <c r="E1914" s="367">
        <f>VLOOKUP(C1914,Drainase!$D$2:$I$1777,6,FALSE)</f>
        <v>375500</v>
      </c>
      <c r="F1914" s="385"/>
      <c r="H1914" s="159"/>
      <c r="I1914" s="376"/>
    </row>
    <row r="1915" spans="2:9">
      <c r="B1915" s="415" t="s">
        <v>5010</v>
      </c>
      <c r="C1915" s="369" t="str">
        <f>Drainase!D1172</f>
        <v xml:space="preserve">1 m' Tutup U-Ditch 73x60x14 (Tipe HD) untuk 60x60x120 cm </v>
      </c>
      <c r="D1915" s="72" t="s">
        <v>114</v>
      </c>
      <c r="E1915" s="367">
        <f>VLOOKUP(C1915,Drainase!$D$2:$I$1777,6,FALSE)</f>
        <v>490000</v>
      </c>
      <c r="F1915" s="385"/>
      <c r="H1915" s="159"/>
      <c r="I1915" s="376"/>
    </row>
    <row r="1916" spans="2:9">
      <c r="B1916" s="415" t="s">
        <v>5012</v>
      </c>
      <c r="C1916" s="369" t="str">
        <f>Drainase!D1189</f>
        <v xml:space="preserve">1 m' Tutup U-Ditch 94x60x15 (Tipe HD) untuk 80x80x120 cm </v>
      </c>
      <c r="D1916" s="72" t="s">
        <v>114</v>
      </c>
      <c r="E1916" s="367">
        <f>VLOOKUP(C1916,Drainase!$D$2:$I$1777,6,FALSE)</f>
        <v>755200</v>
      </c>
      <c r="F1916" s="385"/>
      <c r="H1916" s="159"/>
      <c r="I1916" s="376"/>
    </row>
    <row r="1917" spans="2:9">
      <c r="B1917" s="415" t="s">
        <v>5016</v>
      </c>
      <c r="C1917" s="369" t="str">
        <f>Drainase!D1206</f>
        <v xml:space="preserve">1 m' Grill Penutup Saluran, Besi Siku+Plat Strip </v>
      </c>
      <c r="D1917" s="72" t="s">
        <v>114</v>
      </c>
      <c r="E1917" s="367">
        <f>VLOOKUP(C1917,Drainase!$D$2:$I$1777,6,FALSE)</f>
        <v>268700</v>
      </c>
      <c r="F1917" s="385"/>
      <c r="H1917" s="159"/>
      <c r="I1917" s="376"/>
    </row>
    <row r="1918" spans="2:9" s="53" customFormat="1">
      <c r="B1918" s="622" t="s">
        <v>5020</v>
      </c>
      <c r="C1918" s="623" t="str">
        <f>Drainase!D1224</f>
        <v>Saluran Buis Beton</v>
      </c>
      <c r="D1918" s="634"/>
      <c r="E1918" s="367">
        <f>VLOOKUP(C1918,Drainase!$D$2:$I$1777,6,FALSE)</f>
        <v>0</v>
      </c>
      <c r="F1918" s="385"/>
      <c r="H1918" s="640"/>
      <c r="I1918" s="641"/>
    </row>
    <row r="1919" spans="2:9">
      <c r="B1919" s="415" t="s">
        <v>5022</v>
      </c>
      <c r="C1919" s="369" t="str">
        <f>Drainase!D1225</f>
        <v xml:space="preserve">1 m' Buis Beton 1/2 D 30-100 cm </v>
      </c>
      <c r="D1919" s="72" t="s">
        <v>114</v>
      </c>
      <c r="E1919" s="367">
        <f>VLOOKUP(C1919,Drainase!$D$2:$I$1777,6,FALSE)</f>
        <v>124100</v>
      </c>
      <c r="F1919" s="385"/>
      <c r="H1919" s="159"/>
      <c r="I1919" s="376"/>
    </row>
    <row r="1920" spans="2:9">
      <c r="B1920" s="415" t="s">
        <v>5025</v>
      </c>
      <c r="C1920" s="369" t="str">
        <f>Drainase!D1245</f>
        <v xml:space="preserve">1 m' Buis Beton 1/2 D 40-100 cm </v>
      </c>
      <c r="D1920" s="72" t="s">
        <v>114</v>
      </c>
      <c r="E1920" s="367">
        <f>VLOOKUP(C1920,Drainase!$D$2:$I$1777,6,FALSE)</f>
        <v>151900</v>
      </c>
      <c r="F1920" s="385"/>
      <c r="H1920" s="159"/>
      <c r="I1920" s="376"/>
    </row>
    <row r="1921" spans="2:9">
      <c r="B1921" s="415" t="s">
        <v>5027</v>
      </c>
      <c r="C1921" s="369" t="str">
        <f>Drainase!D1265</f>
        <v xml:space="preserve">1 m' Buis Beton 1/2 D 50-100 cm </v>
      </c>
      <c r="D1921" s="72" t="s">
        <v>114</v>
      </c>
      <c r="E1921" s="367">
        <f>VLOOKUP(C1921,Drainase!$D$2:$I$1777,6,FALSE)</f>
        <v>162300</v>
      </c>
      <c r="F1921" s="385"/>
      <c r="H1921" s="159"/>
      <c r="I1921" s="376"/>
    </row>
    <row r="1922" spans="2:9">
      <c r="B1922" s="415" t="s">
        <v>5029</v>
      </c>
      <c r="C1922" s="369" t="str">
        <f>Drainase!D1284</f>
        <v xml:space="preserve">1 m' Buis Beton 1/2 D 60-100 cm </v>
      </c>
      <c r="D1922" s="72" t="s">
        <v>114</v>
      </c>
      <c r="E1922" s="367">
        <f>VLOOKUP(C1922,Drainase!$D$2:$I$1777,6,FALSE)</f>
        <v>210200</v>
      </c>
      <c r="F1922" s="385"/>
      <c r="H1922" s="159"/>
      <c r="I1922" s="376"/>
    </row>
    <row r="1923" spans="2:9">
      <c r="B1923" s="415" t="s">
        <v>5031</v>
      </c>
      <c r="C1923" s="369" t="str">
        <f>Drainase!D1305</f>
        <v xml:space="preserve">1 m' Buis Beton 1/2 D 80-100 cm </v>
      </c>
      <c r="D1923" s="72" t="s">
        <v>114</v>
      </c>
      <c r="E1923" s="367">
        <f>VLOOKUP(C1923,Drainase!$D$2:$I$1777,6,FALSE)</f>
        <v>432000</v>
      </c>
      <c r="F1923" s="385"/>
      <c r="H1923" s="159"/>
      <c r="I1923" s="376"/>
    </row>
    <row r="1924" spans="2:9">
      <c r="B1924" s="415" t="s">
        <v>5033</v>
      </c>
      <c r="C1924" s="369" t="str">
        <f>Drainase!D1326</f>
        <v xml:space="preserve">1 m' Buis Beton 1/2 D 100-100 cm </v>
      </c>
      <c r="D1924" s="72" t="s">
        <v>114</v>
      </c>
      <c r="E1924" s="367">
        <f>VLOOKUP(C1924,Drainase!$D$2:$I$1777,6,FALSE)</f>
        <v>540600</v>
      </c>
      <c r="F1924" s="385"/>
      <c r="H1924" s="159"/>
      <c r="I1924" s="376"/>
    </row>
    <row r="1925" spans="2:9">
      <c r="B1925" s="415" t="s">
        <v>5043</v>
      </c>
      <c r="C1925" s="369" t="str">
        <f>Drainase!D1346</f>
        <v xml:space="preserve">1 m' Buis Beton  D 30-100 cm </v>
      </c>
      <c r="D1925" s="72" t="s">
        <v>114</v>
      </c>
      <c r="E1925" s="367">
        <f>VLOOKUP(C1925,Drainase!$D$2:$I$1777,6,FALSE)</f>
        <v>117300</v>
      </c>
      <c r="F1925" s="385"/>
      <c r="H1925" s="159"/>
      <c r="I1925" s="376"/>
    </row>
    <row r="1926" spans="2:9">
      <c r="B1926" s="415" t="s">
        <v>5055</v>
      </c>
      <c r="C1926" s="369" t="str">
        <f>Drainase!D1365</f>
        <v xml:space="preserve">1 m' Buis Beton D 40-100 cm </v>
      </c>
      <c r="D1926" s="72" t="s">
        <v>114</v>
      </c>
      <c r="E1926" s="367">
        <f>VLOOKUP(C1926,Drainase!$D$2:$I$1777,6,FALSE)</f>
        <v>200800</v>
      </c>
      <c r="F1926" s="385"/>
      <c r="H1926" s="159"/>
      <c r="I1926" s="376"/>
    </row>
    <row r="1927" spans="2:9">
      <c r="B1927" s="415" t="s">
        <v>5057</v>
      </c>
      <c r="C1927" s="369" t="str">
        <f>Drainase!D1386</f>
        <v xml:space="preserve">1 m' Buis Beton D 50-100 cm </v>
      </c>
      <c r="D1927" s="72" t="s">
        <v>114</v>
      </c>
      <c r="E1927" s="367">
        <f>VLOOKUP(C1927,Drainase!$D$2:$I$1777,6,FALSE)</f>
        <v>222800</v>
      </c>
      <c r="F1927" s="385"/>
      <c r="H1927" s="159"/>
      <c r="I1927" s="376"/>
    </row>
    <row r="1928" spans="2:9">
      <c r="B1928" s="415" t="s">
        <v>5059</v>
      </c>
      <c r="C1928" s="369" t="str">
        <f>Drainase!D1406</f>
        <v xml:space="preserve">1 m' Buis Beton D 60-100 cm </v>
      </c>
      <c r="D1928" s="72" t="s">
        <v>114</v>
      </c>
      <c r="E1928" s="367">
        <f>VLOOKUP(C1928,Drainase!$D$2:$I$1777,6,FALSE)</f>
        <v>379600</v>
      </c>
      <c r="F1928" s="385"/>
      <c r="H1928" s="159"/>
      <c r="I1928" s="376"/>
    </row>
    <row r="1929" spans="2:9">
      <c r="B1929" s="415" t="s">
        <v>5061</v>
      </c>
      <c r="C1929" s="369" t="str">
        <f>Drainase!D1427</f>
        <v xml:space="preserve">1 m' Buis Beton D 80-100 cm </v>
      </c>
      <c r="D1929" s="72" t="s">
        <v>114</v>
      </c>
      <c r="E1929" s="367">
        <f>VLOOKUP(C1929,Drainase!$D$2:$I$1777,6,FALSE)</f>
        <v>696800</v>
      </c>
      <c r="F1929" s="385"/>
      <c r="H1929" s="159"/>
      <c r="I1929" s="376"/>
    </row>
    <row r="1930" spans="2:9" ht="15.75" customHeight="1">
      <c r="B1930" s="415" t="s">
        <v>6257</v>
      </c>
      <c r="C1930" s="369" t="str">
        <f>Drainase!D1448</f>
        <v xml:space="preserve">1 m' Buis Beton D 100-100 cm </v>
      </c>
      <c r="D1930" s="72" t="s">
        <v>114</v>
      </c>
      <c r="E1930" s="367">
        <f>VLOOKUP(C1930,Drainase!$D$2:$I$1777,6,FALSE)</f>
        <v>750800</v>
      </c>
      <c r="F1930" s="385"/>
      <c r="H1930" s="159"/>
      <c r="I1930" s="376"/>
    </row>
    <row r="1931" spans="2:9" s="53" customFormat="1">
      <c r="B1931" s="622" t="s">
        <v>5064</v>
      </c>
      <c r="C1931" s="623" t="str">
        <f>Drainase!D1468</f>
        <v xml:space="preserve">Saluran Box Culvert </v>
      </c>
      <c r="D1931" s="634"/>
      <c r="E1931" s="367">
        <f>VLOOKUP(C1931,Drainase!$D$2:$I$1777,6,FALSE)</f>
        <v>0</v>
      </c>
      <c r="F1931" s="385"/>
      <c r="H1931" s="640"/>
      <c r="I1931" s="641"/>
    </row>
    <row r="1932" spans="2:9" s="53" customFormat="1">
      <c r="B1932" s="622" t="s">
        <v>5066</v>
      </c>
      <c r="C1932" s="623" t="str">
        <f>Drainase!D1469</f>
        <v xml:space="preserve">Saluran Box Culvert  dengan lantai kerja 10 Mpa </v>
      </c>
      <c r="D1932" s="634"/>
      <c r="E1932" s="367">
        <f>VLOOKUP(C1932,Drainase!$D$2:$I$1777,6,FALSE)</f>
        <v>0</v>
      </c>
      <c r="F1932" s="385"/>
      <c r="H1932" s="640"/>
      <c r="I1932" s="641"/>
    </row>
    <row r="1933" spans="2:9">
      <c r="B1933" s="415" t="s">
        <v>5086</v>
      </c>
      <c r="C1933" s="369" t="str">
        <f>Drainase!D1470</f>
        <v xml:space="preserve">1 m' Box Culvert 40x40x100 dengan lantai kerja fc 10 Mpa </v>
      </c>
      <c r="D1933" s="72" t="s">
        <v>114</v>
      </c>
      <c r="E1933" s="367">
        <f>VLOOKUP(C1933,Drainase!$D$2:$I$1777,6,FALSE)</f>
        <v>1216400</v>
      </c>
      <c r="F1933" s="385"/>
      <c r="H1933" s="159"/>
      <c r="I1933" s="376"/>
    </row>
    <row r="1934" spans="2:9">
      <c r="B1934" s="415" t="s">
        <v>5087</v>
      </c>
      <c r="C1934" s="369" t="str">
        <f>Drainase!D1489</f>
        <v xml:space="preserve">1 m' Box Culvert 50x50x100 dengan lantai kerja fc 10 Mpa </v>
      </c>
      <c r="D1934" s="72" t="s">
        <v>114</v>
      </c>
      <c r="E1934" s="367">
        <f>VLOOKUP(C1934,Drainase!$D$2:$I$1777,6,FALSE)</f>
        <v>1773000</v>
      </c>
      <c r="F1934" s="385"/>
      <c r="H1934" s="159"/>
      <c r="I1934" s="376"/>
    </row>
    <row r="1935" spans="2:9">
      <c r="B1935" s="415" t="s">
        <v>5088</v>
      </c>
      <c r="C1935" s="369" t="str">
        <f>Drainase!D1508</f>
        <v xml:space="preserve">1 m' Box Culvert 60x60x100 dengan lantai kerja fc 10 Mpa </v>
      </c>
      <c r="D1935" s="72" t="s">
        <v>114</v>
      </c>
      <c r="E1935" s="367">
        <f>VLOOKUP(C1935,Drainase!$D$2:$I$1777,6,FALSE)</f>
        <v>2248200</v>
      </c>
      <c r="F1935" s="385"/>
      <c r="H1935" s="159"/>
      <c r="I1935" s="376"/>
    </row>
    <row r="1936" spans="2:9">
      <c r="B1936" s="415" t="s">
        <v>5089</v>
      </c>
      <c r="C1936" s="369" t="str">
        <f>Drainase!D1527</f>
        <v xml:space="preserve">1 m' Box Culvert 80x80x100 dengan lantai kerja fc 10 Mpa </v>
      </c>
      <c r="D1936" s="72" t="s">
        <v>114</v>
      </c>
      <c r="E1936" s="367">
        <f>VLOOKUP(C1936,Drainase!$D$2:$I$1777,6,FALSE)</f>
        <v>3615700</v>
      </c>
      <c r="F1936" s="385"/>
      <c r="H1936" s="159"/>
      <c r="I1936" s="376"/>
    </row>
    <row r="1937" spans="2:9">
      <c r="B1937" s="415" t="s">
        <v>5090</v>
      </c>
      <c r="C1937" s="369" t="str">
        <f>Drainase!D1546</f>
        <v xml:space="preserve">1 m' Box Culvert 100x100x100 dengan lantai kerja fc 10 Mpa </v>
      </c>
      <c r="D1937" s="72" t="s">
        <v>114</v>
      </c>
      <c r="E1937" s="367">
        <f>VLOOKUP(C1937,Drainase!$D$2:$I$1777,6,FALSE)</f>
        <v>4452000</v>
      </c>
      <c r="F1937" s="385"/>
      <c r="H1937" s="159"/>
      <c r="I1937" s="376"/>
    </row>
    <row r="1938" spans="2:9">
      <c r="B1938" s="415" t="s">
        <v>6258</v>
      </c>
      <c r="C1938" s="369" t="str">
        <f>Drainase!D1565</f>
        <v xml:space="preserve">1 m' Box Culvert 150x150x100 dengan lantai kerja fc 10 Mpa </v>
      </c>
      <c r="D1938" s="72" t="s">
        <v>114</v>
      </c>
      <c r="E1938" s="367">
        <f>VLOOKUP(C1938,Drainase!$D$2:$I$1777,6,FALSE)</f>
        <v>5209100</v>
      </c>
      <c r="F1938" s="385"/>
      <c r="H1938" s="159"/>
      <c r="I1938" s="376"/>
    </row>
    <row r="1939" spans="2:9">
      <c r="B1939" s="415" t="s">
        <v>5092</v>
      </c>
      <c r="C1939" s="369" t="str">
        <f>Drainase!D1584</f>
        <v xml:space="preserve">1 m' Box Culvert 200x200x100 dengan lantai kerja fc 10 Mpa </v>
      </c>
      <c r="D1939" s="72" t="s">
        <v>114</v>
      </c>
      <c r="E1939" s="367">
        <f>VLOOKUP(C1939,Drainase!$D$2:$I$1777,6,FALSE)</f>
        <v>6010300</v>
      </c>
      <c r="F1939" s="385"/>
      <c r="H1939" s="159"/>
      <c r="I1939" s="376"/>
    </row>
    <row r="1940" spans="2:9">
      <c r="B1940" s="415" t="s">
        <v>6259</v>
      </c>
      <c r="C1940" s="369" t="str">
        <f>Drainase!D1604</f>
        <v xml:space="preserve">1 m' Box Culvert 300x300x100 dengan lantai kerja fc 10 Mpa </v>
      </c>
      <c r="D1940" s="72" t="s">
        <v>114</v>
      </c>
      <c r="E1940" s="367">
        <f>VLOOKUP(C1940,Drainase!$D$2:$I$1777,6,FALSE)</f>
        <v>7019400</v>
      </c>
      <c r="F1940" s="385"/>
      <c r="H1940" s="159"/>
      <c r="I1940" s="376"/>
    </row>
    <row r="1941" spans="2:9" s="53" customFormat="1">
      <c r="B1941" s="622" t="s">
        <v>5071</v>
      </c>
      <c r="C1941" s="623" t="str">
        <f>Drainase!D1623</f>
        <v>Saluran Box Culvert dengan lantai kerja 7,5 Mpa</v>
      </c>
      <c r="D1941" s="634"/>
      <c r="E1941" s="367">
        <f>VLOOKUP(C1941,Drainase!$D$2:$I$1777,6,FALSE)</f>
        <v>0</v>
      </c>
      <c r="F1941" s="385"/>
      <c r="H1941" s="640"/>
      <c r="I1941" s="641"/>
    </row>
    <row r="1942" spans="2:9">
      <c r="B1942" s="415" t="s">
        <v>5095</v>
      </c>
      <c r="C1942" s="369" t="str">
        <f>Drainase!D1624</f>
        <v xml:space="preserve">1 m' Box Culvert 40x40x100 dengan lantai kerja fc 7,5 Mpa </v>
      </c>
      <c r="D1942" s="72" t="s">
        <v>114</v>
      </c>
      <c r="E1942" s="367">
        <f>VLOOKUP(C1942,Drainase!$D$2:$I$1777,6,FALSE)</f>
        <v>1435300</v>
      </c>
      <c r="F1942" s="385"/>
      <c r="H1942" s="159"/>
      <c r="I1942" s="376"/>
    </row>
    <row r="1943" spans="2:9">
      <c r="B1943" s="415" t="s">
        <v>5097</v>
      </c>
      <c r="C1943" s="369" t="str">
        <f>Drainase!D1643</f>
        <v xml:space="preserve">1 m' Box Culvert 50x50x100 dengan lantai kerja fc 7,5 Mpa </v>
      </c>
      <c r="D1943" s="72" t="s">
        <v>114</v>
      </c>
      <c r="E1943" s="367">
        <f>VLOOKUP(C1943,Drainase!$D$2:$I$1777,6,FALSE)</f>
        <v>1758600</v>
      </c>
      <c r="F1943" s="385"/>
      <c r="H1943" s="159"/>
      <c r="I1943" s="376"/>
    </row>
    <row r="1944" spans="2:9">
      <c r="B1944" s="415" t="s">
        <v>5099</v>
      </c>
      <c r="C1944" s="369" t="str">
        <f>Drainase!D1662</f>
        <v xml:space="preserve">1 m' Box Culvert 60x60x100 dengan lantai kerja fc 7,5 Mpa </v>
      </c>
      <c r="D1944" s="72" t="s">
        <v>114</v>
      </c>
      <c r="E1944" s="367">
        <f>VLOOKUP(C1944,Drainase!$D$2:$I$1777,6,FALSE)</f>
        <v>1807900</v>
      </c>
      <c r="F1944" s="385"/>
      <c r="H1944" s="159"/>
      <c r="I1944" s="376"/>
    </row>
    <row r="1945" spans="2:9">
      <c r="B1945" s="415" t="s">
        <v>5101</v>
      </c>
      <c r="C1945" s="369" t="str">
        <f>Drainase!D1681</f>
        <v xml:space="preserve">1 m' Box Culvert 80x80x100 dengan lantai kerja fc 7,5 Mpa </v>
      </c>
      <c r="D1945" s="72" t="s">
        <v>114</v>
      </c>
      <c r="E1945" s="367">
        <f>VLOOKUP(C1945,Drainase!$D$2:$I$1777,6,FALSE)</f>
        <v>3594500</v>
      </c>
      <c r="F1945" s="385"/>
      <c r="H1945" s="159"/>
      <c r="I1945" s="376"/>
    </row>
    <row r="1946" spans="2:9">
      <c r="B1946" s="415" t="s">
        <v>5103</v>
      </c>
      <c r="C1946" s="369" t="str">
        <f>Drainase!D1701</f>
        <v xml:space="preserve">1 m' Box Culvert 100x100x100 dengan lantai kerja fc 7,5 Mpa </v>
      </c>
      <c r="D1946" s="72" t="s">
        <v>114</v>
      </c>
      <c r="E1946" s="367">
        <f>VLOOKUP(C1946,Drainase!$D$2:$I$1777,6,FALSE)</f>
        <v>4427400</v>
      </c>
      <c r="F1946" s="385"/>
      <c r="H1946" s="159"/>
      <c r="I1946" s="376"/>
    </row>
    <row r="1947" spans="2:9">
      <c r="B1947" s="415" t="s">
        <v>5105</v>
      </c>
      <c r="C1947" s="369" t="str">
        <f>Drainase!D1720</f>
        <v xml:space="preserve">1 m' Box Culvert 150x150x100 dengan lantai kerja fc 7,5 Mpa </v>
      </c>
      <c r="D1947" s="72" t="s">
        <v>114</v>
      </c>
      <c r="E1947" s="367">
        <f>VLOOKUP(C1947,Drainase!$D$2:$I$1777,6,FALSE)</f>
        <v>5175100</v>
      </c>
      <c r="F1947" s="385"/>
      <c r="H1947" s="159"/>
      <c r="I1947" s="376"/>
    </row>
    <row r="1948" spans="2:9">
      <c r="B1948" s="415" t="s">
        <v>5107</v>
      </c>
      <c r="C1948" s="369" t="str">
        <f>Drainase!D1740</f>
        <v xml:space="preserve">1 m' Box Culvert 200x200x100 dengan lantai kerja fc 7,5 Mpa </v>
      </c>
      <c r="D1948" s="72" t="s">
        <v>114</v>
      </c>
      <c r="E1948" s="367">
        <f>VLOOKUP(C1948,Drainase!$D$2:$I$1777,6,FALSE)</f>
        <v>5967100</v>
      </c>
      <c r="F1948" s="385"/>
      <c r="H1948" s="159"/>
      <c r="I1948" s="376"/>
    </row>
    <row r="1949" spans="2:9">
      <c r="B1949" s="415" t="s">
        <v>5109</v>
      </c>
      <c r="C1949" s="369" t="str">
        <f>Drainase!D1759</f>
        <v xml:space="preserve">1 m' Box Culvert 300x300x100 dengan lantai kerja fc 7,5 Mpa </v>
      </c>
      <c r="D1949" s="72" t="s">
        <v>114</v>
      </c>
      <c r="E1949" s="367">
        <f>VLOOKUP(C1949,Drainase!$D$2:$I$1777,6,FALSE)</f>
        <v>6955900</v>
      </c>
      <c r="F1949" s="385"/>
      <c r="H1949" s="159"/>
      <c r="I1949" s="376"/>
    </row>
    <row r="1950" spans="2:9">
      <c r="B1950" s="651">
        <f>'Jaringan Pipa Luar Gedung'!C2</f>
        <v>9</v>
      </c>
      <c r="C1950" s="652" t="str">
        <f>'Jaringan Pipa Luar Gedung'!D2</f>
        <v>PEKERJAAN JARINGAN PIPA LUAR GEDUNG</v>
      </c>
      <c r="D1950" s="380"/>
      <c r="E1950" s="380"/>
      <c r="F1950" s="386"/>
      <c r="H1950" s="159"/>
      <c r="I1950" s="376"/>
    </row>
    <row r="1951" spans="2:9">
      <c r="B1951" s="654" t="str">
        <f>'Jaringan Pipa Luar Gedung'!C3</f>
        <v xml:space="preserve">9.1 </v>
      </c>
      <c r="C1951" s="636" t="str">
        <f>'Jaringan Pipa Luar Gedung'!D3</f>
        <v>Pipa PVC</v>
      </c>
      <c r="D1951" s="655"/>
      <c r="E1951" s="655"/>
      <c r="F1951" s="639"/>
      <c r="H1951" s="607"/>
      <c r="I1951" s="376"/>
    </row>
    <row r="1952" spans="2:9" s="53" customFormat="1">
      <c r="B1952" s="622" t="str">
        <f>'Jaringan Pipa Luar Gedung'!C4</f>
        <v>9.1.1</v>
      </c>
      <c r="C1952" s="623" t="str">
        <f>'Jaringan Pipa Luar Gedung'!D4</f>
        <v xml:space="preserve">Pemasangan Pipa PVC </v>
      </c>
      <c r="D1952" s="634"/>
      <c r="E1952" s="367">
        <f>VLOOKUP(C1952,'Jaringan Pipa Luar Gedung'!$D$2:$I$4288,6,FALSE)</f>
        <v>0</v>
      </c>
      <c r="F1952" s="385"/>
      <c r="H1952" s="640"/>
      <c r="I1952" s="641"/>
    </row>
    <row r="1953" spans="2:9">
      <c r="B1953" s="415" t="s">
        <v>5114</v>
      </c>
      <c r="C1953" s="369" t="str">
        <f>'Jaringan Pipa Luar Gedung'!D5</f>
        <v>Pemasangan 1 m pipa PVC Dia. 63 mm</v>
      </c>
      <c r="D1953" s="72" t="s">
        <v>1304</v>
      </c>
      <c r="E1953" s="367">
        <f>VLOOKUP(C1953,'Jaringan Pipa Luar Gedung'!$D$2:$I$4288,6,FALSE)</f>
        <v>33400</v>
      </c>
      <c r="F1953" s="385"/>
      <c r="H1953" s="159"/>
      <c r="I1953" s="376"/>
    </row>
    <row r="1954" spans="2:9">
      <c r="B1954" s="415" t="s">
        <v>5117</v>
      </c>
      <c r="C1954" s="369" t="str">
        <f>'Jaringan Pipa Luar Gedung'!D21</f>
        <v>Pemasangan 1 m pipa PVC Dia. 90 mm</v>
      </c>
      <c r="D1954" s="72" t="s">
        <v>1304</v>
      </c>
      <c r="E1954" s="367">
        <f>VLOOKUP(C1954,'Jaringan Pipa Luar Gedung'!$D$2:$I$4288,6,FALSE)</f>
        <v>51200</v>
      </c>
      <c r="F1954" s="385"/>
      <c r="H1954" s="159"/>
      <c r="I1954" s="376"/>
    </row>
    <row r="1955" spans="2:9">
      <c r="B1955" s="415" t="s">
        <v>5120</v>
      </c>
      <c r="C1955" s="369" t="str">
        <f>'Jaringan Pipa Luar Gedung'!D37</f>
        <v>Pemasangan 1 m pipa PVC Dia. 110 mm</v>
      </c>
      <c r="D1955" s="72" t="s">
        <v>1304</v>
      </c>
      <c r="E1955" s="367">
        <f>VLOOKUP(C1955,'Jaringan Pipa Luar Gedung'!$D$2:$I$4288,6,FALSE)</f>
        <v>65900</v>
      </c>
      <c r="F1955" s="385"/>
      <c r="H1955" s="159"/>
      <c r="I1955" s="376"/>
    </row>
    <row r="1956" spans="2:9">
      <c r="B1956" s="415" t="s">
        <v>5123</v>
      </c>
      <c r="C1956" s="369" t="str">
        <f>'Jaringan Pipa Luar Gedung'!D53</f>
        <v>Pemasangan 1 m pipa PVC Dia. 150 mm</v>
      </c>
      <c r="D1956" s="72" t="s">
        <v>1304</v>
      </c>
      <c r="E1956" s="367">
        <f>VLOOKUP(C1956,'Jaringan Pipa Luar Gedung'!$D$2:$I$4288,6,FALSE)</f>
        <v>94500</v>
      </c>
      <c r="F1956" s="385"/>
      <c r="H1956" s="159"/>
      <c r="I1956" s="376"/>
    </row>
    <row r="1957" spans="2:9">
      <c r="B1957" s="415" t="s">
        <v>5126</v>
      </c>
      <c r="C1957" s="369" t="str">
        <f>'Jaringan Pipa Luar Gedung'!D69</f>
        <v>Pemasangan 1 m pipa PVC Dia. 200 mm</v>
      </c>
      <c r="D1957" s="72" t="s">
        <v>1304</v>
      </c>
      <c r="E1957" s="367">
        <f>VLOOKUP(C1957,'Jaringan Pipa Luar Gedung'!$D$2:$I$4288,6,FALSE)</f>
        <v>193600</v>
      </c>
      <c r="F1957" s="385"/>
      <c r="H1957" s="159"/>
      <c r="I1957" s="376"/>
    </row>
    <row r="1958" spans="2:9">
      <c r="B1958" s="415" t="s">
        <v>5129</v>
      </c>
      <c r="C1958" s="369" t="str">
        <f>'Jaringan Pipa Luar Gedung'!D85</f>
        <v>Pemasangan 1 m pipa PVC Dia. 250 mm</v>
      </c>
      <c r="D1958" s="72" t="s">
        <v>1304</v>
      </c>
      <c r="E1958" s="367">
        <f>VLOOKUP(C1958,'Jaringan Pipa Luar Gedung'!$D$2:$I$4288,6,FALSE)</f>
        <v>374500</v>
      </c>
      <c r="F1958" s="385"/>
      <c r="H1958" s="159"/>
      <c r="I1958" s="376"/>
    </row>
    <row r="1959" spans="2:9">
      <c r="B1959" s="415" t="s">
        <v>5132</v>
      </c>
      <c r="C1959" s="369" t="str">
        <f>'Jaringan Pipa Luar Gedung'!D102</f>
        <v>Pemasangan 1 m pipa PVC Dia. 300 mm</v>
      </c>
      <c r="D1959" s="72" t="s">
        <v>1304</v>
      </c>
      <c r="E1959" s="367">
        <f>VLOOKUP(C1959,'Jaringan Pipa Luar Gedung'!$D$2:$I$4288,6,FALSE)</f>
        <v>402400</v>
      </c>
      <c r="F1959" s="385"/>
      <c r="H1959" s="159"/>
      <c r="I1959" s="376"/>
    </row>
    <row r="1960" spans="2:9">
      <c r="B1960" s="415" t="s">
        <v>5135</v>
      </c>
      <c r="C1960" s="369" t="str">
        <f>'Jaringan Pipa Luar Gedung'!D119</f>
        <v>Pemasangan 1 m pipa PVC Dia. 400 mm</v>
      </c>
      <c r="D1960" s="72" t="s">
        <v>1304</v>
      </c>
      <c r="E1960" s="367">
        <f>VLOOKUP(C1960,'Jaringan Pipa Luar Gedung'!$D$2:$I$4288,6,FALSE)</f>
        <v>455900</v>
      </c>
      <c r="F1960" s="385"/>
      <c r="H1960" s="159"/>
      <c r="I1960" s="376"/>
    </row>
    <row r="1961" spans="2:9">
      <c r="B1961" s="415" t="s">
        <v>5137</v>
      </c>
      <c r="C1961" s="369" t="str">
        <f>'Jaringan Pipa Luar Gedung'!D136</f>
        <v>Pemasangan 1 m pipa PVC Dia. 450 mm</v>
      </c>
      <c r="D1961" s="72" t="s">
        <v>1304</v>
      </c>
      <c r="E1961" s="367">
        <f>VLOOKUP(C1961,'Jaringan Pipa Luar Gedung'!$D$2:$I$4288,6,FALSE)</f>
        <v>558400</v>
      </c>
      <c r="F1961" s="385"/>
      <c r="H1961" s="159"/>
      <c r="I1961" s="376"/>
    </row>
    <row r="1962" spans="2:9">
      <c r="B1962" s="415" t="s">
        <v>5139</v>
      </c>
      <c r="C1962" s="369" t="str">
        <f>'Jaringan Pipa Luar Gedung'!D154</f>
        <v>Pemasangan 1 m pipa PVC Dia. 500 mm</v>
      </c>
      <c r="D1962" s="72" t="s">
        <v>1304</v>
      </c>
      <c r="E1962" s="367">
        <f>VLOOKUP(C1962,'Jaringan Pipa Luar Gedung'!$D$2:$I$4288,6,FALSE)</f>
        <v>624200</v>
      </c>
      <c r="F1962" s="385"/>
      <c r="H1962" s="159"/>
      <c r="I1962" s="376"/>
    </row>
    <row r="1963" spans="2:9">
      <c r="B1963" s="415" t="s">
        <v>5141</v>
      </c>
      <c r="C1963" s="369" t="str">
        <f>'Jaringan Pipa Luar Gedung'!D171</f>
        <v>Pemasangan 1 m pipa PVC Dia. 600 mm</v>
      </c>
      <c r="D1963" s="72" t="s">
        <v>1304</v>
      </c>
      <c r="E1963" s="367">
        <f>VLOOKUP(C1963,'Jaringan Pipa Luar Gedung'!$D$2:$I$4288,6,FALSE)</f>
        <v>687500</v>
      </c>
      <c r="F1963" s="385"/>
      <c r="H1963" s="159"/>
      <c r="I1963" s="376"/>
    </row>
    <row r="1964" spans="2:9">
      <c r="B1964" s="415" t="s">
        <v>5143</v>
      </c>
      <c r="C1964" s="369" t="str">
        <f>'Jaringan Pipa Luar Gedung'!D188</f>
        <v>Pemasangan 1 m pipa PVC Dia. 800 mm</v>
      </c>
      <c r="D1964" s="72" t="s">
        <v>1304</v>
      </c>
      <c r="E1964" s="367">
        <f>VLOOKUP(C1964,'Jaringan Pipa Luar Gedung'!$D$2:$I$4288,6,FALSE)</f>
        <v>908000</v>
      </c>
      <c r="F1964" s="385"/>
      <c r="H1964" s="159"/>
      <c r="I1964" s="376"/>
    </row>
    <row r="1965" spans="2:9">
      <c r="B1965" s="415" t="s">
        <v>5145</v>
      </c>
      <c r="C1965" s="369" t="str">
        <f>'Jaringan Pipa Luar Gedung'!D205</f>
        <v>Pemasangan 1 m pipa PVC Dia. 900 mm</v>
      </c>
      <c r="D1965" s="72" t="s">
        <v>1304</v>
      </c>
      <c r="E1965" s="367">
        <f>VLOOKUP(C1965,'Jaringan Pipa Luar Gedung'!$D$2:$I$4288,6,FALSE)</f>
        <v>955700</v>
      </c>
      <c r="F1965" s="385"/>
      <c r="H1965" s="159"/>
      <c r="I1965" s="376"/>
    </row>
    <row r="1966" spans="2:9">
      <c r="B1966" s="415" t="s">
        <v>5147</v>
      </c>
      <c r="C1966" s="369" t="str">
        <f>'Jaringan Pipa Luar Gedung'!D222</f>
        <v>Pemasangan 1 m pipa PVC Dia. 1000 mm</v>
      </c>
      <c r="D1966" s="72" t="s">
        <v>1304</v>
      </c>
      <c r="E1966" s="367">
        <f>VLOOKUP(C1966,'Jaringan Pipa Luar Gedung'!$D$2:$I$4288,6,FALSE)</f>
        <v>1038000</v>
      </c>
      <c r="F1966" s="385"/>
      <c r="H1966" s="159"/>
      <c r="I1966" s="376"/>
    </row>
    <row r="1967" spans="2:9">
      <c r="B1967" s="415" t="s">
        <v>5157</v>
      </c>
      <c r="C1967" s="369" t="str">
        <f>'Jaringan Pipa Luar Gedung'!D240</f>
        <v>Pemasangan 1 m pipa PVC Dia. 1100 mm</v>
      </c>
      <c r="D1967" s="72" t="s">
        <v>1304</v>
      </c>
      <c r="E1967" s="367">
        <f>VLOOKUP(C1967,'Jaringan Pipa Luar Gedung'!$D$2:$I$4288,6,FALSE)</f>
        <v>1131300</v>
      </c>
      <c r="F1967" s="385"/>
      <c r="H1967" s="159"/>
      <c r="I1967" s="376"/>
    </row>
    <row r="1968" spans="2:9">
      <c r="B1968" s="415" t="s">
        <v>5159</v>
      </c>
      <c r="C1968" s="369" t="str">
        <f>'Jaringan Pipa Luar Gedung'!D257</f>
        <v>Pemasangan 1 m pipa PVC Dia. 1200 mm</v>
      </c>
      <c r="D1968" s="72" t="s">
        <v>1304</v>
      </c>
      <c r="E1968" s="367">
        <f>VLOOKUP(C1968,'Jaringan Pipa Luar Gedung'!$D$2:$I$4288,6,FALSE)</f>
        <v>1197100</v>
      </c>
      <c r="F1968" s="385"/>
      <c r="H1968" s="159"/>
      <c r="I1968" s="376"/>
    </row>
    <row r="1969" spans="2:9">
      <c r="B1969" s="415" t="s">
        <v>5163</v>
      </c>
      <c r="C1969" s="369" t="str">
        <f>'Jaringan Pipa Luar Gedung'!D274</f>
        <v>Pemasangan 1 m pipa PVC Dia. 15 mm</v>
      </c>
      <c r="D1969" s="72" t="s">
        <v>1304</v>
      </c>
      <c r="E1969" s="367">
        <f>VLOOKUP(C1969,'Jaringan Pipa Luar Gedung'!$D$2:$I$4288,6,FALSE)</f>
        <v>16600</v>
      </c>
      <c r="F1969" s="385"/>
      <c r="H1969" s="159"/>
      <c r="I1969" s="376"/>
    </row>
    <row r="1970" spans="2:9">
      <c r="B1970" s="415" t="s">
        <v>5166</v>
      </c>
      <c r="C1970" s="369" t="str">
        <f>'Jaringan Pipa Luar Gedung'!D290</f>
        <v>Pemasangan 1 m pipa PVC Dia. 20 mm</v>
      </c>
      <c r="D1970" s="72" t="s">
        <v>1304</v>
      </c>
      <c r="E1970" s="367">
        <f>VLOOKUP(C1970,'Jaringan Pipa Luar Gedung'!$D$2:$I$4288,6,FALSE)</f>
        <v>19200</v>
      </c>
      <c r="F1970" s="385"/>
      <c r="H1970" s="159"/>
      <c r="I1970" s="376"/>
    </row>
    <row r="1971" spans="2:9">
      <c r="B1971" s="415" t="s">
        <v>5169</v>
      </c>
      <c r="C1971" s="369" t="str">
        <f>'Jaringan Pipa Luar Gedung'!D306</f>
        <v>Pemasangan 1 m pipa PVC Dia. 25 mm</v>
      </c>
      <c r="D1971" s="72" t="s">
        <v>1304</v>
      </c>
      <c r="E1971" s="367">
        <f>VLOOKUP(C1971,'Jaringan Pipa Luar Gedung'!$D$2:$I$4288,6,FALSE)</f>
        <v>23000</v>
      </c>
      <c r="F1971" s="385"/>
      <c r="H1971" s="159"/>
      <c r="I1971" s="376"/>
    </row>
    <row r="1972" spans="2:9">
      <c r="B1972" s="415" t="s">
        <v>5173</v>
      </c>
      <c r="C1972" s="369" t="str">
        <f>'Jaringan Pipa Luar Gedung'!D322</f>
        <v>Pemasangan 1 m pipa PVC Dia. 32 mm</v>
      </c>
      <c r="D1972" s="72" t="s">
        <v>1304</v>
      </c>
      <c r="E1972" s="367">
        <f>VLOOKUP(C1972,'Jaringan Pipa Luar Gedung'!$D$2:$I$4288,6,FALSE)</f>
        <v>24600</v>
      </c>
      <c r="F1972" s="385"/>
      <c r="H1972" s="159"/>
      <c r="I1972" s="376"/>
    </row>
    <row r="1973" spans="2:9">
      <c r="B1973" s="415" t="s">
        <v>5175</v>
      </c>
      <c r="C1973" s="369" t="str">
        <f>'Jaringan Pipa Luar Gedung'!D338</f>
        <v>Pemasangan 1 m pipa PVC Dia. 40 mm</v>
      </c>
      <c r="D1973" s="72" t="s">
        <v>1304</v>
      </c>
      <c r="E1973" s="367">
        <f>VLOOKUP(C1973,'Jaringan Pipa Luar Gedung'!$D$2:$I$4288,6,FALSE)</f>
        <v>25500</v>
      </c>
      <c r="F1973" s="385"/>
      <c r="H1973" s="159"/>
      <c r="I1973" s="376"/>
    </row>
    <row r="1974" spans="2:9">
      <c r="B1974" s="415" t="s">
        <v>5178</v>
      </c>
      <c r="C1974" s="369" t="str">
        <f>'Jaringan Pipa Luar Gedung'!D354</f>
        <v>Pemasangan 1 m pipa PVC Dia. 50 mm</v>
      </c>
      <c r="D1974" s="72" t="s">
        <v>1304</v>
      </c>
      <c r="E1974" s="367">
        <f>VLOOKUP(C1974,'Jaringan Pipa Luar Gedung'!$D$2:$I$4288,6,FALSE)</f>
        <v>32200</v>
      </c>
      <c r="F1974" s="385"/>
      <c r="H1974" s="159"/>
      <c r="I1974" s="376"/>
    </row>
    <row r="1975" spans="2:9" s="53" customFormat="1">
      <c r="B1975" s="622" t="s">
        <v>5181</v>
      </c>
      <c r="C1975" s="623" t="str">
        <f>'Jaringan Pipa Luar Gedung'!D370</f>
        <v xml:space="preserve">Pemotongan Pipa PVC </v>
      </c>
      <c r="D1975" s="634"/>
      <c r="E1975" s="367">
        <f>VLOOKUP(C1975,'Jaringan Pipa Luar Gedung'!$D$2:$I$4288,6,FALSE)</f>
        <v>0</v>
      </c>
      <c r="F1975" s="385"/>
      <c r="H1975" s="640"/>
      <c r="I1975" s="641"/>
    </row>
    <row r="1976" spans="2:9">
      <c r="B1976" s="415" t="s">
        <v>5183</v>
      </c>
      <c r="C1976" s="369" t="str">
        <f>'Jaringan Pipa Luar Gedung'!D371</f>
        <v>Pemotongan 1 buah Pipa PVC Dia. 63 mm</v>
      </c>
      <c r="D1976" s="72" t="s">
        <v>44</v>
      </c>
      <c r="E1976" s="367">
        <f>VLOOKUP(C1976,'Jaringan Pipa Luar Gedung'!$D$2:$I$4288,6,FALSE)</f>
        <v>1000</v>
      </c>
      <c r="F1976" s="385"/>
      <c r="H1976" s="159"/>
      <c r="I1976" s="376"/>
    </row>
    <row r="1977" spans="2:9">
      <c r="B1977" s="415" t="s">
        <v>5186</v>
      </c>
      <c r="C1977" s="369" t="str">
        <f>'Jaringan Pipa Luar Gedung'!D387</f>
        <v>Pemotongan 1 buah Pipa PVC Dia. 90 mm</v>
      </c>
      <c r="D1977" s="72" t="s">
        <v>44</v>
      </c>
      <c r="E1977" s="367">
        <f>VLOOKUP(C1977,'Jaringan Pipa Luar Gedung'!$D$2:$I$4288,6,FALSE)</f>
        <v>2900</v>
      </c>
      <c r="F1977" s="385"/>
      <c r="H1977" s="159"/>
      <c r="I1977" s="376"/>
    </row>
    <row r="1978" spans="2:9">
      <c r="B1978" s="415" t="s">
        <v>5185</v>
      </c>
      <c r="C1978" s="369" t="str">
        <f>'Jaringan Pipa Luar Gedung'!D403</f>
        <v>Pemotongan 1 buah Pipa PVC Dia. 100 mm</v>
      </c>
      <c r="D1978" s="72" t="s">
        <v>44</v>
      </c>
      <c r="E1978" s="367">
        <f>VLOOKUP(C1978,'Jaringan Pipa Luar Gedung'!$D$2:$I$4288,6,FALSE)</f>
        <v>4700</v>
      </c>
      <c r="F1978" s="385"/>
      <c r="H1978" s="159"/>
      <c r="I1978" s="376"/>
    </row>
    <row r="1979" spans="2:9">
      <c r="B1979" s="415" t="s">
        <v>5190</v>
      </c>
      <c r="C1979" s="369" t="str">
        <f>'Jaringan Pipa Luar Gedung'!D420</f>
        <v>Pemotongan 1 buah Pipa PVC Dia. 150 mm</v>
      </c>
      <c r="D1979" s="72" t="s">
        <v>44</v>
      </c>
      <c r="E1979" s="367">
        <f>VLOOKUP(C1979,'Jaringan Pipa Luar Gedung'!$D$2:$I$4288,6,FALSE)</f>
        <v>6500</v>
      </c>
      <c r="F1979" s="385"/>
      <c r="H1979" s="159"/>
      <c r="I1979" s="376"/>
    </row>
    <row r="1980" spans="2:9">
      <c r="B1980" s="415" t="s">
        <v>5192</v>
      </c>
      <c r="C1980" s="369" t="str">
        <f>'Jaringan Pipa Luar Gedung'!D437</f>
        <v>Pemotongan 1 buah Pipa PVC Dia. 200 mm</v>
      </c>
      <c r="D1980" s="72" t="s">
        <v>44</v>
      </c>
      <c r="E1980" s="367">
        <f>VLOOKUP(C1980,'Jaringan Pipa Luar Gedung'!$D$2:$I$4288,6,FALSE)</f>
        <v>17600</v>
      </c>
      <c r="F1980" s="385"/>
      <c r="H1980" s="159"/>
      <c r="I1980" s="376"/>
    </row>
    <row r="1981" spans="2:9">
      <c r="B1981" s="415" t="s">
        <v>5194</v>
      </c>
      <c r="C1981" s="369" t="str">
        <f>'Jaringan Pipa Luar Gedung'!D454</f>
        <v>Pemotongan 1 buah Pipa PVC Dia. 250 mm</v>
      </c>
      <c r="D1981" s="72" t="s">
        <v>44</v>
      </c>
      <c r="E1981" s="367">
        <f>VLOOKUP(C1981,'Jaringan Pipa Luar Gedung'!$D$2:$I$4288,6,FALSE)</f>
        <v>28200</v>
      </c>
      <c r="F1981" s="385"/>
      <c r="H1981" s="159"/>
      <c r="I1981" s="376"/>
    </row>
    <row r="1982" spans="2:9">
      <c r="B1982" s="415" t="s">
        <v>5196</v>
      </c>
      <c r="C1982" s="369" t="str">
        <f>'Jaringan Pipa Luar Gedung'!D470</f>
        <v>Pemotongan 1 buah Pipa PVC Dia. 300 mm</v>
      </c>
      <c r="D1982" s="72" t="s">
        <v>44</v>
      </c>
      <c r="E1982" s="367">
        <f>VLOOKUP(C1982,'Jaringan Pipa Luar Gedung'!$D$2:$I$4288,6,FALSE)</f>
        <v>33900</v>
      </c>
      <c r="F1982" s="385"/>
      <c r="H1982" s="159"/>
      <c r="I1982" s="376"/>
    </row>
    <row r="1983" spans="2:9">
      <c r="B1983" s="415" t="s">
        <v>5198</v>
      </c>
      <c r="C1983" s="369" t="str">
        <f>'Jaringan Pipa Luar Gedung'!D486</f>
        <v>Pemotongan 1 buah Pipa PVC Dia. 400 mm</v>
      </c>
      <c r="D1983" s="72" t="s">
        <v>44</v>
      </c>
      <c r="E1983" s="367">
        <f>VLOOKUP(C1983,'Jaringan Pipa Luar Gedung'!$D$2:$I$4288,6,FALSE)</f>
        <v>71800</v>
      </c>
      <c r="F1983" s="385"/>
      <c r="H1983" s="159"/>
      <c r="I1983" s="376"/>
    </row>
    <row r="1984" spans="2:9">
      <c r="B1984" s="415" t="s">
        <v>5200</v>
      </c>
      <c r="C1984" s="369" t="str">
        <f>'Jaringan Pipa Luar Gedung'!D502</f>
        <v>Pemotongan 1 buah Pipa PVC Dia. 450 mm</v>
      </c>
      <c r="D1984" s="72" t="s">
        <v>44</v>
      </c>
      <c r="E1984" s="367">
        <f>VLOOKUP(C1984,'Jaringan Pipa Luar Gedung'!$D$2:$I$4288,6,FALSE)</f>
        <v>90800</v>
      </c>
      <c r="F1984" s="385"/>
      <c r="H1984" s="159"/>
      <c r="I1984" s="376"/>
    </row>
    <row r="1985" spans="2:9">
      <c r="B1985" s="415" t="s">
        <v>5202</v>
      </c>
      <c r="C1985" s="369" t="str">
        <f>'Jaringan Pipa Luar Gedung'!D518</f>
        <v>Pemotongan 1 buah Pipa PVC Dia. 500 mm</v>
      </c>
      <c r="D1985" s="72" t="s">
        <v>44</v>
      </c>
      <c r="E1985" s="367">
        <f>VLOOKUP(C1985,'Jaringan Pipa Luar Gedung'!$D$2:$I$4288,6,FALSE)</f>
        <v>112100</v>
      </c>
      <c r="F1985" s="385"/>
      <c r="H1985" s="159"/>
      <c r="I1985" s="376"/>
    </row>
    <row r="1986" spans="2:9">
      <c r="B1986" s="415" t="s">
        <v>5204</v>
      </c>
      <c r="C1986" s="369" t="str">
        <f>'Jaringan Pipa Luar Gedung'!D534</f>
        <v>Pemotongan 1 buah Pipa PVC Dia. 600 mm</v>
      </c>
      <c r="D1986" s="72" t="s">
        <v>44</v>
      </c>
      <c r="E1986" s="367">
        <f>VLOOKUP(C1986,'Jaringan Pipa Luar Gedung'!$D$2:$I$4288,6,FALSE)</f>
        <v>134800</v>
      </c>
      <c r="F1986" s="385"/>
      <c r="H1986" s="159"/>
      <c r="I1986" s="376"/>
    </row>
    <row r="1987" spans="2:9">
      <c r="B1987" s="415" t="s">
        <v>5206</v>
      </c>
      <c r="C1987" s="369" t="str">
        <f>'Jaringan Pipa Luar Gedung'!D550</f>
        <v>Pemotongan 1 buah Pipa PVC Dia. 800 mm</v>
      </c>
      <c r="D1987" s="72" t="s">
        <v>44</v>
      </c>
      <c r="E1987" s="367">
        <f>VLOOKUP(C1987,'Jaringan Pipa Luar Gedung'!$D$2:$I$4288,6,FALSE)</f>
        <v>236400</v>
      </c>
      <c r="F1987" s="385"/>
      <c r="H1987" s="159"/>
      <c r="I1987" s="376"/>
    </row>
    <row r="1988" spans="2:9">
      <c r="B1988" s="415" t="s">
        <v>5208</v>
      </c>
      <c r="C1988" s="369" t="str">
        <f>'Jaringan Pipa Luar Gedung'!D566</f>
        <v>Pemotongan 1 buah Pipa PVC Dia. 900 mm</v>
      </c>
      <c r="D1988" s="72" t="s">
        <v>44</v>
      </c>
      <c r="E1988" s="367">
        <f>VLOOKUP(C1988,'Jaringan Pipa Luar Gedung'!$D$2:$I$4288,6,FALSE)</f>
        <v>247600</v>
      </c>
      <c r="F1988" s="385"/>
      <c r="H1988" s="159"/>
      <c r="I1988" s="376"/>
    </row>
    <row r="1989" spans="2:9">
      <c r="B1989" s="415" t="s">
        <v>5210</v>
      </c>
      <c r="C1989" s="369" t="str">
        <f>'Jaringan Pipa Luar Gedung'!D582</f>
        <v>Pemotongan 1 buah Pipa PVC Dia. 1000 mm</v>
      </c>
      <c r="D1989" s="72" t="s">
        <v>44</v>
      </c>
      <c r="E1989" s="367">
        <f>VLOOKUP(C1989,'Jaringan Pipa Luar Gedung'!$D$2:$I$4288,6,FALSE)</f>
        <v>279100</v>
      </c>
      <c r="F1989" s="385"/>
      <c r="H1989" s="159"/>
      <c r="I1989" s="376"/>
    </row>
    <row r="1990" spans="2:9">
      <c r="B1990" s="415" t="s">
        <v>5212</v>
      </c>
      <c r="C1990" s="369" t="str">
        <f>'Jaringan Pipa Luar Gedung'!D598</f>
        <v>Pemotongan 1 buah Pipa PVC Dia. 1100 mm</v>
      </c>
      <c r="D1990" s="72" t="s">
        <v>44</v>
      </c>
      <c r="E1990" s="367">
        <f>VLOOKUP(C1990,'Jaringan Pipa Luar Gedung'!$D$2:$I$4288,6,FALSE)</f>
        <v>310300</v>
      </c>
      <c r="F1990" s="385"/>
      <c r="H1990" s="159"/>
      <c r="I1990" s="376"/>
    </row>
    <row r="1991" spans="2:9">
      <c r="B1991" s="415" t="s">
        <v>5214</v>
      </c>
      <c r="C1991" s="369" t="str">
        <f>'Jaringan Pipa Luar Gedung'!D614</f>
        <v>Pemotongan 1 buah Pipa PVC Dia. 1200 mm</v>
      </c>
      <c r="D1991" s="72" t="s">
        <v>44</v>
      </c>
      <c r="E1991" s="367">
        <f>VLOOKUP(C1991,'Jaringan Pipa Luar Gedung'!$D$2:$I$4288,6,FALSE)</f>
        <v>341500</v>
      </c>
      <c r="F1991" s="385"/>
      <c r="H1991" s="159"/>
      <c r="I1991" s="376"/>
    </row>
    <row r="1992" spans="2:9" s="53" customFormat="1">
      <c r="B1992" s="622" t="s">
        <v>5216</v>
      </c>
      <c r="C1992" s="623" t="str">
        <f>'Jaringan Pipa Luar Gedung'!D630</f>
        <v xml:space="preserve">Pipa Galvanis </v>
      </c>
      <c r="D1992" s="634"/>
      <c r="E1992" s="367">
        <f>VLOOKUP(C1992,'Jaringan Pipa Luar Gedung'!$D$2:$I$4288,6,FALSE)</f>
        <v>0</v>
      </c>
      <c r="F1992" s="385"/>
      <c r="H1992" s="640"/>
      <c r="I1992" s="641"/>
    </row>
    <row r="1993" spans="2:9" s="53" customFormat="1">
      <c r="B1993" s="622" t="s">
        <v>5217</v>
      </c>
      <c r="C1993" s="623" t="str">
        <f>'Jaringan Pipa Luar Gedung'!D631</f>
        <v xml:space="preserve">Pemasangan Pipa Galvanis </v>
      </c>
      <c r="D1993" s="634"/>
      <c r="E1993" s="367">
        <f>VLOOKUP(C1993,'Jaringan Pipa Luar Gedung'!$D$2:$I$4288,6,FALSE)</f>
        <v>0</v>
      </c>
      <c r="F1993" s="385"/>
      <c r="H1993" s="640"/>
      <c r="I1993" s="641"/>
    </row>
    <row r="1994" spans="2:9">
      <c r="B1994" s="415" t="s">
        <v>5220</v>
      </c>
      <c r="C1994" s="369" t="str">
        <f>'Jaringan Pipa Luar Gedung'!D632</f>
        <v>Pemasangan 1 m Pipa Galvanis dia. 63 mm</v>
      </c>
      <c r="D1994" s="72" t="s">
        <v>1304</v>
      </c>
      <c r="E1994" s="367">
        <f>VLOOKUP(C1994,'Jaringan Pipa Luar Gedung'!$D$2:$I$4288,6,FALSE)</f>
        <v>276700</v>
      </c>
      <c r="F1994" s="385"/>
      <c r="H1994" s="159"/>
      <c r="I1994" s="376"/>
    </row>
    <row r="1995" spans="2:9">
      <c r="B1995" s="415" t="s">
        <v>5222</v>
      </c>
      <c r="C1995" s="369" t="str">
        <f>'Jaringan Pipa Luar Gedung'!D649</f>
        <v>Pemasangan 1 m Pipa Galvanis dia. 100 mm</v>
      </c>
      <c r="D1995" s="72" t="s">
        <v>1304</v>
      </c>
      <c r="E1995" s="367">
        <f>VLOOKUP(C1995,'Jaringan Pipa Luar Gedung'!$D$2:$I$4288,6,FALSE)</f>
        <v>426800</v>
      </c>
      <c r="F1995" s="385"/>
      <c r="H1995" s="159"/>
      <c r="I1995" s="376"/>
    </row>
    <row r="1996" spans="2:9">
      <c r="B1996" s="415" t="s">
        <v>5225</v>
      </c>
      <c r="C1996" s="369" t="str">
        <f>'Jaringan Pipa Luar Gedung'!D666</f>
        <v>Pemasangan 1 m Pipa Galvanis dia. 125 mm</v>
      </c>
      <c r="D1996" s="72" t="s">
        <v>1304</v>
      </c>
      <c r="E1996" s="367">
        <f>VLOOKUP(C1996,'Jaringan Pipa Luar Gedung'!$D$2:$I$4288,6,FALSE)</f>
        <v>575600</v>
      </c>
      <c r="F1996" s="385"/>
      <c r="H1996" s="159"/>
      <c r="I1996" s="376"/>
    </row>
    <row r="1997" spans="2:9">
      <c r="B1997" s="415" t="s">
        <v>5228</v>
      </c>
      <c r="C1997" s="369" t="str">
        <f>'Jaringan Pipa Luar Gedung'!D683</f>
        <v>Pemasangan 1 m Pipa Galvanis dia. 150 mm</v>
      </c>
      <c r="D1997" s="72" t="s">
        <v>1304</v>
      </c>
      <c r="E1997" s="367">
        <f>VLOOKUP(C1997,'Jaringan Pipa Luar Gedung'!$D$2:$I$4288,6,FALSE)</f>
        <v>543900</v>
      </c>
      <c r="F1997" s="385"/>
      <c r="H1997" s="159"/>
      <c r="I1997" s="376"/>
    </row>
    <row r="1998" spans="2:9">
      <c r="B1998" s="415" t="s">
        <v>5231</v>
      </c>
      <c r="C1998" s="369" t="str">
        <f>'Jaringan Pipa Luar Gedung'!D700</f>
        <v>Pemasangan 1 m Pipa Galvanis dia. 200 mm</v>
      </c>
      <c r="D1998" s="72" t="s">
        <v>1304</v>
      </c>
      <c r="E1998" s="367">
        <f>VLOOKUP(C1998,'Jaringan Pipa Luar Gedung'!$D$2:$I$4288,6,FALSE)</f>
        <v>629500</v>
      </c>
      <c r="F1998" s="385"/>
      <c r="H1998" s="159"/>
      <c r="I1998" s="376"/>
    </row>
    <row r="1999" spans="2:9">
      <c r="B1999" s="415" t="s">
        <v>5234</v>
      </c>
      <c r="C1999" s="369" t="str">
        <f>'Jaringan Pipa Luar Gedung'!D718</f>
        <v>Pemasangan 1 m Pipa Galvanis dia. 250 mm</v>
      </c>
      <c r="D1999" s="72" t="s">
        <v>1304</v>
      </c>
      <c r="E1999" s="367">
        <f>VLOOKUP(C1999,'Jaringan Pipa Luar Gedung'!$D$2:$I$4288,6,FALSE)</f>
        <v>719700</v>
      </c>
      <c r="F1999" s="385"/>
      <c r="H1999" s="159"/>
      <c r="I1999" s="376"/>
    </row>
    <row r="2000" spans="2:9">
      <c r="B2000" s="415" t="s">
        <v>5237</v>
      </c>
      <c r="C2000" s="369" t="str">
        <f>'Jaringan Pipa Luar Gedung'!D735</f>
        <v>Pemasangan 1 m Pipa Galvanis dia. 300 mm</v>
      </c>
      <c r="D2000" s="72" t="s">
        <v>1304</v>
      </c>
      <c r="E2000" s="367">
        <f>VLOOKUP(C2000,'Jaringan Pipa Luar Gedung'!$D$2:$I$4288,6,FALSE)</f>
        <v>773800</v>
      </c>
      <c r="F2000" s="385"/>
      <c r="H2000" s="159"/>
      <c r="I2000" s="376"/>
    </row>
    <row r="2001" spans="2:9">
      <c r="B2001" s="415" t="s">
        <v>5240</v>
      </c>
      <c r="C2001" s="369" t="str">
        <f>'Jaringan Pipa Luar Gedung'!D753</f>
        <v>Pemasangan 1 m Pipa Galvanis dia. 400 mm</v>
      </c>
      <c r="D2001" s="72" t="s">
        <v>1304</v>
      </c>
      <c r="E2001" s="367">
        <f>VLOOKUP(C2001,'Jaringan Pipa Luar Gedung'!$D$2:$I$4288,6,FALSE)</f>
        <v>926900</v>
      </c>
      <c r="F2001" s="385"/>
      <c r="H2001" s="159"/>
      <c r="I2001" s="376"/>
    </row>
    <row r="2002" spans="2:9">
      <c r="B2002" s="415" t="s">
        <v>5243</v>
      </c>
      <c r="C2002" s="369" t="str">
        <f>'Jaringan Pipa Luar Gedung'!D770</f>
        <v>Pemasangan 1 m Pipa Galvanis dia. 450 mm</v>
      </c>
      <c r="D2002" s="72" t="s">
        <v>1304</v>
      </c>
      <c r="E2002" s="367">
        <f>VLOOKUP(C2002,'Jaringan Pipa Luar Gedung'!$D$2:$I$4288,6,FALSE)</f>
        <v>983300</v>
      </c>
      <c r="F2002" s="385"/>
      <c r="H2002" s="159"/>
      <c r="I2002" s="376"/>
    </row>
    <row r="2003" spans="2:9">
      <c r="B2003" s="415" t="s">
        <v>5246</v>
      </c>
      <c r="C2003" s="369" t="str">
        <f>'Jaringan Pipa Luar Gedung'!D787</f>
        <v>Pemasangan 1 m Pipa Galvanis dia. 500 mm</v>
      </c>
      <c r="D2003" s="72" t="s">
        <v>1304</v>
      </c>
      <c r="E2003" s="367">
        <f>VLOOKUP(C2003,'Jaringan Pipa Luar Gedung'!$D$2:$I$4288,6,FALSE)</f>
        <v>1061400</v>
      </c>
      <c r="F2003" s="385"/>
      <c r="H2003" s="159"/>
      <c r="I2003" s="376"/>
    </row>
    <row r="2004" spans="2:9">
      <c r="B2004" s="415" t="s">
        <v>5249</v>
      </c>
      <c r="C2004" s="369" t="str">
        <f>'Jaringan Pipa Luar Gedung'!D804</f>
        <v>Pemasangan 1 m Pipa Galvanis dia. 600 mm</v>
      </c>
      <c r="D2004" s="72" t="s">
        <v>1304</v>
      </c>
      <c r="E2004" s="367">
        <f>VLOOKUP(C2004,'Jaringan Pipa Luar Gedung'!$D$2:$I$4288,6,FALSE)</f>
        <v>1084300</v>
      </c>
      <c r="F2004" s="385"/>
      <c r="H2004" s="159"/>
      <c r="I2004" s="376"/>
    </row>
    <row r="2005" spans="2:9">
      <c r="B2005" s="415" t="s">
        <v>5252</v>
      </c>
      <c r="C2005" s="369" t="str">
        <f>'Jaringan Pipa Luar Gedung'!D821</f>
        <v>Pemasangan 1 m Pipa Galvanis dia. 800 mm</v>
      </c>
      <c r="D2005" s="72" t="s">
        <v>1304</v>
      </c>
      <c r="E2005" s="367">
        <f>VLOOKUP(C2005,'Jaringan Pipa Luar Gedung'!$D$2:$I$4288,6,FALSE)</f>
        <v>1347300</v>
      </c>
      <c r="F2005" s="385"/>
      <c r="H2005" s="159"/>
      <c r="I2005" s="376"/>
    </row>
    <row r="2006" spans="2:9">
      <c r="B2006" s="415" t="s">
        <v>5255</v>
      </c>
      <c r="C2006" s="369" t="str">
        <f>'Jaringan Pipa Luar Gedung'!D838</f>
        <v>Pemasangan 1 m Pipa Galvanis dia. 900 mm</v>
      </c>
      <c r="D2006" s="72" t="s">
        <v>1304</v>
      </c>
      <c r="E2006" s="367">
        <f>VLOOKUP(C2006,'Jaringan Pipa Luar Gedung'!$D$2:$I$4288,6,FALSE)</f>
        <v>1491900</v>
      </c>
      <c r="F2006" s="385"/>
      <c r="H2006" s="159"/>
      <c r="I2006" s="376"/>
    </row>
    <row r="2007" spans="2:9">
      <c r="B2007" s="415" t="s">
        <v>5258</v>
      </c>
      <c r="C2007" s="369" t="str">
        <f>'Jaringan Pipa Luar Gedung'!D856</f>
        <v>Pemasangan 1 m Pipa Galvanis dia. 1000 mm</v>
      </c>
      <c r="D2007" s="72" t="s">
        <v>1304</v>
      </c>
      <c r="E2007" s="367">
        <f>VLOOKUP(C2007,'Jaringan Pipa Luar Gedung'!$D$2:$I$4288,6,FALSE)</f>
        <v>1625200</v>
      </c>
      <c r="F2007" s="385"/>
      <c r="H2007" s="159"/>
      <c r="I2007" s="376"/>
    </row>
    <row r="2008" spans="2:9">
      <c r="B2008" s="415" t="s">
        <v>5261</v>
      </c>
      <c r="C2008" s="369" t="str">
        <f>'Jaringan Pipa Luar Gedung'!D873</f>
        <v>Pemasangan 1 m Pipa Galvanis dia. 1100 mm</v>
      </c>
      <c r="D2008" s="72" t="s">
        <v>1304</v>
      </c>
      <c r="E2008" s="367">
        <f>VLOOKUP(C2008,'Jaringan Pipa Luar Gedung'!$D$2:$I$4288,6,FALSE)</f>
        <v>1733700</v>
      </c>
      <c r="F2008" s="385"/>
      <c r="H2008" s="159"/>
      <c r="I2008" s="376"/>
    </row>
    <row r="2009" spans="2:9">
      <c r="B2009" s="415" t="s">
        <v>5264</v>
      </c>
      <c r="C2009" s="369" t="str">
        <f>'Jaringan Pipa Luar Gedung'!D890</f>
        <v>Pemasangan 1 m Pipa Galvanis dia. 1200 mm</v>
      </c>
      <c r="D2009" s="72" t="s">
        <v>1304</v>
      </c>
      <c r="E2009" s="367">
        <f>VLOOKUP(C2009,'Jaringan Pipa Luar Gedung'!$D$2:$I$4288,6,FALSE)</f>
        <v>1880500</v>
      </c>
      <c r="F2009" s="385"/>
      <c r="H2009" s="159"/>
      <c r="I2009" s="376"/>
    </row>
    <row r="2010" spans="2:9">
      <c r="B2010" s="415" t="s">
        <v>5267</v>
      </c>
      <c r="C2010" s="369" t="str">
        <f>'Jaringan Pipa Luar Gedung'!D907</f>
        <v>Pemasangan 1 m Pipa Galvanis dia. 15 mm</v>
      </c>
      <c r="D2010" s="72" t="s">
        <v>1304</v>
      </c>
      <c r="E2010" s="367">
        <f>VLOOKUP(C2010,'Jaringan Pipa Luar Gedung'!$D$2:$I$4288,6,FALSE)</f>
        <v>102600</v>
      </c>
      <c r="F2010" s="385"/>
      <c r="H2010" s="159"/>
      <c r="I2010" s="376"/>
    </row>
    <row r="2011" spans="2:9">
      <c r="B2011" s="415" t="s">
        <v>5270</v>
      </c>
      <c r="C2011" s="369" t="str">
        <f>'Jaringan Pipa Luar Gedung'!D924</f>
        <v>Pemasangan 1 m Pipa Galvanis dia. 20 mm</v>
      </c>
      <c r="D2011" s="72" t="s">
        <v>1304</v>
      </c>
      <c r="E2011" s="367">
        <f>VLOOKUP(C2011,'Jaringan Pipa Luar Gedung'!$D$2:$I$4288,6,FALSE)</f>
        <v>120200</v>
      </c>
      <c r="F2011" s="385"/>
      <c r="H2011" s="159"/>
      <c r="I2011" s="376"/>
    </row>
    <row r="2012" spans="2:9">
      <c r="B2012" s="415" t="s">
        <v>5273</v>
      </c>
      <c r="C2012" s="369" t="str">
        <f>'Jaringan Pipa Luar Gedung'!D940</f>
        <v>Pemasangan 1 m Pipa Galvanis dia. 25 mm</v>
      </c>
      <c r="D2012" s="72" t="s">
        <v>1304</v>
      </c>
      <c r="E2012" s="367">
        <f>VLOOKUP(C2012,'Jaringan Pipa Luar Gedung'!$D$2:$I$4288,6,FALSE)</f>
        <v>136500</v>
      </c>
      <c r="F2012" s="385"/>
      <c r="H2012" s="159"/>
      <c r="I2012" s="376"/>
    </row>
    <row r="2013" spans="2:9">
      <c r="B2013" s="415" t="s">
        <v>5276</v>
      </c>
      <c r="C2013" s="369" t="str">
        <f>'Jaringan Pipa Luar Gedung'!D956</f>
        <v>Pemasangan 1 m Pipa Galvanis dia. 32 mm</v>
      </c>
      <c r="D2013" s="72" t="s">
        <v>1304</v>
      </c>
      <c r="E2013" s="367">
        <f>VLOOKUP(C2013,'Jaringan Pipa Luar Gedung'!$D$2:$I$4288,6,FALSE)</f>
        <v>145300</v>
      </c>
      <c r="F2013" s="385"/>
      <c r="H2013" s="159"/>
      <c r="I2013" s="376"/>
    </row>
    <row r="2014" spans="2:9">
      <c r="B2014" s="415" t="s">
        <v>5279</v>
      </c>
      <c r="C2014" s="369" t="str">
        <f>'Jaringan Pipa Luar Gedung'!D972</f>
        <v>Pemasangan 1 m Pipa Galvanis dia. 40 mm</v>
      </c>
      <c r="D2014" s="72" t="s">
        <v>1304</v>
      </c>
      <c r="E2014" s="367">
        <f>VLOOKUP(C2014,'Jaringan Pipa Luar Gedung'!$D$2:$I$4288,6,FALSE)</f>
        <v>153000</v>
      </c>
      <c r="F2014" s="385"/>
      <c r="H2014" s="159"/>
      <c r="I2014" s="376"/>
    </row>
    <row r="2015" spans="2:9">
      <c r="B2015" s="415" t="s">
        <v>5282</v>
      </c>
      <c r="C2015" s="369" t="str">
        <f>'Jaringan Pipa Luar Gedung'!D988</f>
        <v>Pemasangan 1 m Pipa Galvanis dia. 50 mm</v>
      </c>
      <c r="D2015" s="72" t="s">
        <v>1304</v>
      </c>
      <c r="E2015" s="367">
        <f>VLOOKUP(C2015,'Jaringan Pipa Luar Gedung'!$D$2:$I$4288,6,FALSE)</f>
        <v>176200</v>
      </c>
      <c r="F2015" s="385"/>
      <c r="H2015" s="159"/>
      <c r="I2015" s="376"/>
    </row>
    <row r="2016" spans="2:9" s="53" customFormat="1">
      <c r="B2016" s="622" t="s">
        <v>5285</v>
      </c>
      <c r="C2016" s="623" t="str">
        <f>'Jaringan Pipa Luar Gedung'!D1004</f>
        <v xml:space="preserve">Pemotongan Pipa Galvanis </v>
      </c>
      <c r="D2016" s="634"/>
      <c r="E2016" s="367">
        <f>VLOOKUP(C2016,'Jaringan Pipa Luar Gedung'!$D$2:$I$4288,6,FALSE)</f>
        <v>0</v>
      </c>
      <c r="F2016" s="385"/>
      <c r="H2016" s="640"/>
      <c r="I2016" s="641"/>
    </row>
    <row r="2017" spans="2:9">
      <c r="B2017" s="415" t="s">
        <v>5287</v>
      </c>
      <c r="C2017" s="369" t="str">
        <f>'Jaringan Pipa Luar Gedung'!D1005</f>
        <v>Pemotongan 1 Buah Pipa Galvanis dia. 63 mm</v>
      </c>
      <c r="D2017" s="72" t="s">
        <v>44</v>
      </c>
      <c r="E2017" s="367">
        <f>VLOOKUP(C2017,'Jaringan Pipa Luar Gedung'!$D$2:$I$4288,6,FALSE)</f>
        <v>4400</v>
      </c>
      <c r="F2017" s="385"/>
      <c r="H2017" s="159"/>
      <c r="I2017" s="376"/>
    </row>
    <row r="2018" spans="2:9">
      <c r="B2018" s="415" t="s">
        <v>5290</v>
      </c>
      <c r="C2018" s="369" t="str">
        <f>'Jaringan Pipa Luar Gedung'!D1021</f>
        <v>Pemotongan 1 Buah Pipa Galvanis dia. 100 mm</v>
      </c>
      <c r="D2018" s="72" t="s">
        <v>44</v>
      </c>
      <c r="E2018" s="367">
        <f>VLOOKUP(C2018,'Jaringan Pipa Luar Gedung'!$D$2:$I$4288,6,FALSE)</f>
        <v>12700</v>
      </c>
      <c r="F2018" s="385"/>
      <c r="H2018" s="159"/>
      <c r="I2018" s="376"/>
    </row>
    <row r="2019" spans="2:9">
      <c r="B2019" s="415" t="s">
        <v>5292</v>
      </c>
      <c r="C2019" s="369" t="str">
        <f>'Jaringan Pipa Luar Gedung'!D1037</f>
        <v>Pemotongan 1 Buah Pipa Galvanis dia. 125 mm</v>
      </c>
      <c r="D2019" s="72" t="s">
        <v>44</v>
      </c>
      <c r="E2019" s="367">
        <f>VLOOKUP(C2019,'Jaringan Pipa Luar Gedung'!$D$2:$I$4288,6,FALSE)</f>
        <v>19900</v>
      </c>
      <c r="F2019" s="385"/>
      <c r="H2019" s="159"/>
      <c r="I2019" s="376"/>
    </row>
    <row r="2020" spans="2:9">
      <c r="B2020" s="415" t="s">
        <v>5294</v>
      </c>
      <c r="C2020" s="369" t="str">
        <f>'Jaringan Pipa Luar Gedung'!D1053</f>
        <v>Pemotongan 1 Buah Pipa Galvanis dia. 150 mm</v>
      </c>
      <c r="D2020" s="72" t="s">
        <v>44</v>
      </c>
      <c r="E2020" s="367">
        <f>VLOOKUP(C2020,'Jaringan Pipa Luar Gedung'!$D$2:$I$4288,6,FALSE)</f>
        <v>28500</v>
      </c>
      <c r="F2020" s="385"/>
      <c r="H2020" s="159"/>
      <c r="I2020" s="376"/>
    </row>
    <row r="2021" spans="2:9">
      <c r="B2021" s="415" t="s">
        <v>5296</v>
      </c>
      <c r="C2021" s="369" t="str">
        <f>'Jaringan Pipa Luar Gedung'!D1069</f>
        <v>Pemotongan 1 Buah Pipa Galvanis dia. 200 mm</v>
      </c>
      <c r="D2021" s="72" t="s">
        <v>44</v>
      </c>
      <c r="E2021" s="367">
        <f>VLOOKUP(C2021,'Jaringan Pipa Luar Gedung'!$D$2:$I$4288,6,FALSE)</f>
        <v>73300</v>
      </c>
      <c r="F2021" s="385"/>
      <c r="H2021" s="159"/>
      <c r="I2021" s="376"/>
    </row>
    <row r="2022" spans="2:9">
      <c r="B2022" s="415" t="s">
        <v>5298</v>
      </c>
      <c r="C2022" s="369" t="str">
        <f>'Jaringan Pipa Luar Gedung'!D1085</f>
        <v>Pemotongan 1 Buah Pipa Galvanis dia. 250 mm</v>
      </c>
      <c r="D2022" s="72" t="s">
        <v>44</v>
      </c>
      <c r="E2022" s="367">
        <f>VLOOKUP(C2022,'Jaringan Pipa Luar Gedung'!$D$2:$I$4288,6,FALSE)</f>
        <v>102200</v>
      </c>
      <c r="F2022" s="385"/>
      <c r="H2022" s="159"/>
      <c r="I2022" s="376"/>
    </row>
    <row r="2023" spans="2:9">
      <c r="B2023" s="415" t="s">
        <v>5300</v>
      </c>
      <c r="C2023" s="369" t="str">
        <f>'Jaringan Pipa Luar Gedung'!D1101</f>
        <v>Pemotongan 1 Buah Pipa Galvanis dia. 300 mm</v>
      </c>
      <c r="D2023" s="72" t="s">
        <v>44</v>
      </c>
      <c r="E2023" s="367">
        <f>VLOOKUP(C2023,'Jaringan Pipa Luar Gedung'!$D$2:$I$4288,6,FALSE)</f>
        <v>109100</v>
      </c>
      <c r="F2023" s="385"/>
      <c r="H2023" s="159"/>
      <c r="I2023" s="376"/>
    </row>
    <row r="2024" spans="2:9">
      <c r="B2024" s="415" t="s">
        <v>5302</v>
      </c>
      <c r="C2024" s="369" t="str">
        <f>'Jaringan Pipa Luar Gedung'!D1117</f>
        <v>Pemotongan 1 Buah Pipa Galvanis dia. 400 mm</v>
      </c>
      <c r="D2024" s="72" t="s">
        <v>44</v>
      </c>
      <c r="E2024" s="367">
        <f>VLOOKUP(C2024,'Jaringan Pipa Luar Gedung'!$D$2:$I$4288,6,FALSE)</f>
        <v>160800</v>
      </c>
      <c r="F2024" s="385"/>
      <c r="H2024" s="159"/>
      <c r="I2024" s="376"/>
    </row>
    <row r="2025" spans="2:9">
      <c r="B2025" s="415" t="s">
        <v>5304</v>
      </c>
      <c r="C2025" s="369" t="str">
        <f>'Jaringan Pipa Luar Gedung'!D1133</f>
        <v>Pemotongan 1 Buah Pipa Galvanis dia. 450 mm</v>
      </c>
      <c r="D2025" s="72" t="s">
        <v>44</v>
      </c>
      <c r="E2025" s="367">
        <f>VLOOKUP(C2025,'Jaringan Pipa Luar Gedung'!$D$2:$I$4288,6,FALSE)</f>
        <v>185300</v>
      </c>
      <c r="F2025" s="385"/>
      <c r="H2025" s="159"/>
      <c r="I2025" s="376"/>
    </row>
    <row r="2026" spans="2:9">
      <c r="B2026" s="415" t="s">
        <v>5306</v>
      </c>
      <c r="C2026" s="369" t="str">
        <f>'Jaringan Pipa Luar Gedung'!D1149</f>
        <v>Pemotongan 1 Buah Pipa Galvanis dia. 500 mm</v>
      </c>
      <c r="D2026" s="72" t="s">
        <v>44</v>
      </c>
      <c r="E2026" s="367">
        <f>VLOOKUP(C2026,'Jaringan Pipa Luar Gedung'!$D$2:$I$4288,6,FALSE)</f>
        <v>206300</v>
      </c>
      <c r="F2026" s="385"/>
      <c r="H2026" s="159"/>
      <c r="I2026" s="376"/>
    </row>
    <row r="2027" spans="2:9">
      <c r="B2027" s="415" t="s">
        <v>5308</v>
      </c>
      <c r="C2027" s="369" t="str">
        <f>'Jaringan Pipa Luar Gedung'!D1165</f>
        <v>Pemotongan 1 Buah Pipa Galvanis dia. 600 mm</v>
      </c>
      <c r="D2027" s="72" t="s">
        <v>44</v>
      </c>
      <c r="E2027" s="367">
        <f>VLOOKUP(C2027,'Jaringan Pipa Luar Gedung'!$D$2:$I$4288,6,FALSE)</f>
        <v>257100</v>
      </c>
      <c r="F2027" s="385"/>
      <c r="H2027" s="159"/>
      <c r="I2027" s="376"/>
    </row>
    <row r="2028" spans="2:9">
      <c r="B2028" s="415" t="s">
        <v>5310</v>
      </c>
      <c r="C2028" s="369" t="str">
        <f>'Jaringan Pipa Luar Gedung'!D1181</f>
        <v>Pemotongan 1 Buah Pipa Galvanis dia. 800 mm</v>
      </c>
      <c r="D2028" s="72" t="s">
        <v>44</v>
      </c>
      <c r="E2028" s="367">
        <f>VLOOKUP(C2028,'Jaringan Pipa Luar Gedung'!$D$2:$I$4288,6,FALSE)</f>
        <v>346500</v>
      </c>
      <c r="F2028" s="385"/>
      <c r="H2028" s="159"/>
      <c r="I2028" s="376"/>
    </row>
    <row r="2029" spans="2:9">
      <c r="B2029" s="415" t="s">
        <v>5312</v>
      </c>
      <c r="C2029" s="369" t="str">
        <f>'Jaringan Pipa Luar Gedung'!D1197</f>
        <v>Pemotongan 1 Buah Pipa Galvanis dia. 900 mm</v>
      </c>
      <c r="D2029" s="72" t="s">
        <v>44</v>
      </c>
      <c r="E2029" s="367">
        <f>VLOOKUP(C2029,'Jaringan Pipa Luar Gedung'!$D$2:$I$4288,6,FALSE)</f>
        <v>397000</v>
      </c>
      <c r="F2029" s="385"/>
      <c r="H2029" s="159"/>
      <c r="I2029" s="376"/>
    </row>
    <row r="2030" spans="2:9">
      <c r="B2030" s="415" t="s">
        <v>5314</v>
      </c>
      <c r="C2030" s="369" t="str">
        <f>'Jaringan Pipa Luar Gedung'!D1213</f>
        <v>Pemotongan 1 Buah Pipa Galvanis dia. 1000 mm</v>
      </c>
      <c r="D2030" s="72" t="s">
        <v>44</v>
      </c>
      <c r="E2030" s="367">
        <f>VLOOKUP(C2030,'Jaringan Pipa Luar Gedung'!$D$2:$I$4288,6,FALSE)</f>
        <v>445200</v>
      </c>
      <c r="F2030" s="385"/>
      <c r="H2030" s="159"/>
      <c r="I2030" s="376"/>
    </row>
    <row r="2031" spans="2:9">
      <c r="B2031" s="415" t="s">
        <v>5316</v>
      </c>
      <c r="C2031" s="369" t="str">
        <f>'Jaringan Pipa Luar Gedung'!D1230</f>
        <v>Pemotongan 1 Buah Pipa Galvanis dia. 1100 mm</v>
      </c>
      <c r="D2031" s="72" t="s">
        <v>44</v>
      </c>
      <c r="E2031" s="367">
        <f>VLOOKUP(C2031,'Jaringan Pipa Luar Gedung'!$D$2:$I$4288,6,FALSE)</f>
        <v>491300</v>
      </c>
      <c r="F2031" s="385"/>
      <c r="H2031" s="159"/>
      <c r="I2031" s="376"/>
    </row>
    <row r="2032" spans="2:9">
      <c r="B2032" s="415" t="s">
        <v>5318</v>
      </c>
      <c r="C2032" s="369" t="str">
        <f>'Jaringan Pipa Luar Gedung'!D1246</f>
        <v>Pemotongan 1 Buah Pipa Galvanis dia. 1200 mm</v>
      </c>
      <c r="D2032" s="72" t="s">
        <v>44</v>
      </c>
      <c r="E2032" s="367">
        <f>VLOOKUP(C2032,'Jaringan Pipa Luar Gedung'!$D$2:$I$4288,6,FALSE)</f>
        <v>543600</v>
      </c>
      <c r="F2032" s="385"/>
      <c r="H2032" s="159"/>
      <c r="I2032" s="376"/>
    </row>
    <row r="2033" spans="2:9" s="53" customFormat="1">
      <c r="B2033" s="622" t="s">
        <v>6262</v>
      </c>
      <c r="C2033" s="623" t="str">
        <f>'Jaringan Pipa Luar Gedung'!D1262</f>
        <v>Pipa HDPE/PE</v>
      </c>
      <c r="D2033" s="634"/>
      <c r="E2033" s="367">
        <f>VLOOKUP(C2033,'Jaringan Pipa Luar Gedung'!$D$2:$I$4288,6,FALSE)</f>
        <v>0</v>
      </c>
      <c r="F2033" s="385"/>
      <c r="H2033" s="640"/>
      <c r="I2033" s="641"/>
    </row>
    <row r="2034" spans="2:9" s="53" customFormat="1">
      <c r="B2034" s="622" t="s">
        <v>5324</v>
      </c>
      <c r="C2034" s="623" t="str">
        <f>'Jaringan Pipa Luar Gedung'!D1263</f>
        <v xml:space="preserve">Pemasangan Pipa HDPE </v>
      </c>
      <c r="D2034" s="634"/>
      <c r="E2034" s="367">
        <f>VLOOKUP(C2034,'Jaringan Pipa Luar Gedung'!$D$2:$I$4288,6,FALSE)</f>
        <v>0</v>
      </c>
      <c r="F2034" s="385"/>
      <c r="H2034" s="640"/>
      <c r="I2034" s="641"/>
    </row>
    <row r="2035" spans="2:9">
      <c r="B2035" s="415" t="s">
        <v>5325</v>
      </c>
      <c r="C2035" s="369" t="str">
        <f>'Jaringan Pipa Luar Gedung'!D1264</f>
        <v>Pemasangan 1 m pipa HDPE dia. 63 mm</v>
      </c>
      <c r="D2035" s="72" t="s">
        <v>1304</v>
      </c>
      <c r="E2035" s="367">
        <f>VLOOKUP(C2035,'Jaringan Pipa Luar Gedung'!$D$2:$I$4288,6,FALSE)</f>
        <v>9400</v>
      </c>
      <c r="F2035" s="385"/>
      <c r="H2035" s="159"/>
      <c r="I2035" s="376"/>
    </row>
    <row r="2036" spans="2:9">
      <c r="B2036" s="415" t="s">
        <v>5327</v>
      </c>
      <c r="C2036" s="369" t="str">
        <f>'Jaringan Pipa Luar Gedung'!D1281</f>
        <v>Pemasangan 1 m pipa HDPE dia. 100 mm</v>
      </c>
      <c r="D2036" s="72" t="s">
        <v>1304</v>
      </c>
      <c r="E2036" s="367">
        <f>VLOOKUP(C2036,'Jaringan Pipa Luar Gedung'!$D$2:$I$4288,6,FALSE)</f>
        <v>10700</v>
      </c>
      <c r="F2036" s="385"/>
      <c r="H2036" s="159"/>
      <c r="I2036" s="376"/>
    </row>
    <row r="2037" spans="2:9">
      <c r="B2037" s="415" t="s">
        <v>5329</v>
      </c>
      <c r="C2037" s="369" t="str">
        <f>'Jaringan Pipa Luar Gedung'!D1298</f>
        <v>Pemasangan 1 m pipa HDPE dia. 125 mm</v>
      </c>
      <c r="D2037" s="72" t="s">
        <v>1304</v>
      </c>
      <c r="E2037" s="367">
        <f>VLOOKUP(C2037,'Jaringan Pipa Luar Gedung'!$D$2:$I$4288,6,FALSE)</f>
        <v>11900</v>
      </c>
      <c r="F2037" s="385"/>
      <c r="H2037" s="159"/>
      <c r="I2037" s="376"/>
    </row>
    <row r="2038" spans="2:9">
      <c r="B2038" s="415" t="s">
        <v>5333</v>
      </c>
      <c r="C2038" s="369" t="str">
        <f>'Jaringan Pipa Luar Gedung'!D1316</f>
        <v>Pemasangan 1 m pipa HDPE dia. 150 mm</v>
      </c>
      <c r="D2038" s="72" t="s">
        <v>1304</v>
      </c>
      <c r="E2038" s="367">
        <f>VLOOKUP(C2038,'Jaringan Pipa Luar Gedung'!$D$2:$I$4288,6,FALSE)</f>
        <v>15300</v>
      </c>
      <c r="F2038" s="385"/>
      <c r="H2038" s="159"/>
      <c r="I2038" s="376"/>
    </row>
    <row r="2039" spans="2:9">
      <c r="B2039" s="415" t="s">
        <v>5336</v>
      </c>
      <c r="C2039" s="369" t="str">
        <f>'Jaringan Pipa Luar Gedung'!D1333</f>
        <v>Pemasangan 1 m pipa HDPE dia. 200 mm</v>
      </c>
      <c r="D2039" s="72" t="s">
        <v>1304</v>
      </c>
      <c r="E2039" s="367">
        <f>VLOOKUP(C2039,'Jaringan Pipa Luar Gedung'!$D$2:$I$4288,6,FALSE)</f>
        <v>23800</v>
      </c>
      <c r="F2039" s="385"/>
      <c r="H2039" s="159"/>
      <c r="I2039" s="376"/>
    </row>
    <row r="2040" spans="2:9">
      <c r="B2040" s="415" t="s">
        <v>5339</v>
      </c>
      <c r="C2040" s="369" t="str">
        <f>'Jaringan Pipa Luar Gedung'!D1350</f>
        <v>Pemasangan 1 m pipa HDPE dia. 250 mm</v>
      </c>
      <c r="D2040" s="72" t="s">
        <v>1304</v>
      </c>
      <c r="E2040" s="367">
        <f>VLOOKUP(C2040,'Jaringan Pipa Luar Gedung'!$D$2:$I$4288,6,FALSE)</f>
        <v>33100</v>
      </c>
      <c r="F2040" s="385"/>
      <c r="H2040" s="159"/>
      <c r="I2040" s="376"/>
    </row>
    <row r="2041" spans="2:9">
      <c r="B2041" s="415" t="s">
        <v>5342</v>
      </c>
      <c r="C2041" s="369" t="str">
        <f>'Jaringan Pipa Luar Gedung'!D1368</f>
        <v>Pemasangan 1 m pipa HDPE dia. 300 mm</v>
      </c>
      <c r="D2041" s="72" t="s">
        <v>1304</v>
      </c>
      <c r="E2041" s="367">
        <f>VLOOKUP(C2041,'Jaringan Pipa Luar Gedung'!$D$2:$I$4288,6,FALSE)</f>
        <v>43700</v>
      </c>
      <c r="F2041" s="385"/>
      <c r="H2041" s="159"/>
      <c r="I2041" s="376"/>
    </row>
    <row r="2042" spans="2:9">
      <c r="B2042" s="415" t="s">
        <v>5344</v>
      </c>
      <c r="C2042" s="369" t="str">
        <f>'Jaringan Pipa Luar Gedung'!D1385</f>
        <v>Pemasangan 1 m pipa HDPE dia. 400 mm</v>
      </c>
      <c r="D2042" s="72" t="s">
        <v>1304</v>
      </c>
      <c r="E2042" s="367">
        <f>VLOOKUP(C2042,'Jaringan Pipa Luar Gedung'!$D$2:$I$4288,6,FALSE)</f>
        <v>79400</v>
      </c>
      <c r="F2042" s="385"/>
      <c r="H2042" s="159"/>
      <c r="I2042" s="376"/>
    </row>
    <row r="2043" spans="2:9">
      <c r="B2043" s="415" t="s">
        <v>5348</v>
      </c>
      <c r="C2043" s="369" t="str">
        <f>'Jaringan Pipa Luar Gedung'!D1402</f>
        <v>Pemasangan 1 m pipa HDPE dia. 450 mm</v>
      </c>
      <c r="D2043" s="72" t="s">
        <v>1304</v>
      </c>
      <c r="E2043" s="367">
        <f>VLOOKUP(C2043,'Jaringan Pipa Luar Gedung'!$D$2:$I$4288,6,FALSE)</f>
        <v>99800</v>
      </c>
      <c r="F2043" s="385"/>
      <c r="H2043" s="159"/>
      <c r="I2043" s="376"/>
    </row>
    <row r="2044" spans="2:9">
      <c r="B2044" s="415" t="s">
        <v>5351</v>
      </c>
      <c r="C2044" s="369" t="str">
        <f>'Jaringan Pipa Luar Gedung'!D1419</f>
        <v>Pemasangan 1 m pipa HDPE dia. 500 mm</v>
      </c>
      <c r="D2044" s="72" t="s">
        <v>1304</v>
      </c>
      <c r="E2044" s="367">
        <f>VLOOKUP(C2044,'Jaringan Pipa Luar Gedung'!$D$2:$I$4288,6,FALSE)</f>
        <v>121300</v>
      </c>
      <c r="F2044" s="385"/>
      <c r="H2044" s="159"/>
      <c r="I2044" s="376"/>
    </row>
    <row r="2045" spans="2:9">
      <c r="B2045" s="415" t="s">
        <v>5354</v>
      </c>
      <c r="C2045" s="369" t="str">
        <f>'Jaringan Pipa Luar Gedung'!D1436</f>
        <v>Pemasangan 1 m pipa HDPE dia. 600 mm</v>
      </c>
      <c r="D2045" s="72" t="s">
        <v>1304</v>
      </c>
      <c r="E2045" s="367">
        <f>VLOOKUP(C2045,'Jaringan Pipa Luar Gedung'!$D$2:$I$4288,6,FALSE)</f>
        <v>144800</v>
      </c>
      <c r="F2045" s="385"/>
      <c r="H2045" s="159"/>
      <c r="I2045" s="376"/>
    </row>
    <row r="2046" spans="2:9">
      <c r="B2046" s="415" t="s">
        <v>5357</v>
      </c>
      <c r="C2046" s="369" t="str">
        <f>'Jaringan Pipa Luar Gedung'!D1453</f>
        <v>Pemasangan 1 m pipa HDPE dia. 800 mm</v>
      </c>
      <c r="D2046" s="72" t="s">
        <v>1304</v>
      </c>
      <c r="E2046" s="367">
        <f>VLOOKUP(C2046,'Jaringan Pipa Luar Gedung'!$D$2:$I$4288,6,FALSE)</f>
        <v>257000</v>
      </c>
      <c r="F2046" s="385"/>
      <c r="H2046" s="159"/>
      <c r="I2046" s="376"/>
    </row>
    <row r="2047" spans="2:9">
      <c r="B2047" s="415" t="s">
        <v>5360</v>
      </c>
      <c r="C2047" s="369" t="str">
        <f>'Jaringan Pipa Luar Gedung'!D1470</f>
        <v>Pemasangan 1 m pipa HDPE dia. 900 mm</v>
      </c>
      <c r="D2047" s="72" t="s">
        <v>1304</v>
      </c>
      <c r="E2047" s="367">
        <f>VLOOKUP(C2047,'Jaringan Pipa Luar Gedung'!$D$2:$I$4288,6,FALSE)</f>
        <v>385400</v>
      </c>
      <c r="F2047" s="385"/>
      <c r="H2047" s="159"/>
      <c r="I2047" s="376"/>
    </row>
    <row r="2048" spans="2:9">
      <c r="B2048" s="415" t="s">
        <v>5363</v>
      </c>
      <c r="C2048" s="369" t="str">
        <f>'Jaringan Pipa Luar Gedung'!D1487</f>
        <v>Pemasangan 1 m pipa HDPE dia. 1000 mm</v>
      </c>
      <c r="D2048" s="72" t="s">
        <v>1304</v>
      </c>
      <c r="E2048" s="367">
        <f>VLOOKUP(C2048,'Jaringan Pipa Luar Gedung'!$D$2:$I$4288,6,FALSE)</f>
        <v>481200</v>
      </c>
      <c r="F2048" s="385"/>
      <c r="H2048" s="159"/>
      <c r="I2048" s="376"/>
    </row>
    <row r="2049" spans="2:9">
      <c r="B2049" s="415" t="s">
        <v>5366</v>
      </c>
      <c r="C2049" s="369" t="str">
        <f>'Jaringan Pipa Luar Gedung'!D1504</f>
        <v>Pemasangan 1 m pipa HDPE dia. 1100 mm</v>
      </c>
      <c r="D2049" s="72" t="s">
        <v>1304</v>
      </c>
      <c r="E2049" s="367">
        <f>VLOOKUP(C2049,'Jaringan Pipa Luar Gedung'!$D$2:$I$4288,6,FALSE)</f>
        <v>528100</v>
      </c>
      <c r="F2049" s="385"/>
      <c r="H2049" s="159"/>
      <c r="I2049" s="376"/>
    </row>
    <row r="2050" spans="2:9">
      <c r="B2050" s="415" t="s">
        <v>5369</v>
      </c>
      <c r="C2050" s="369" t="str">
        <f>'Jaringan Pipa Luar Gedung'!D1521</f>
        <v>Pemasangan 1 m pipa HDPE dia. 1200 mm</v>
      </c>
      <c r="D2050" s="72" t="s">
        <v>1304</v>
      </c>
      <c r="E2050" s="367">
        <f>VLOOKUP(C2050,'Jaringan Pipa Luar Gedung'!$D$2:$I$4288,6,FALSE)</f>
        <v>690000</v>
      </c>
      <c r="F2050" s="385"/>
      <c r="H2050" s="159"/>
      <c r="I2050" s="376"/>
    </row>
    <row r="2051" spans="2:9">
      <c r="B2051" s="415" t="s">
        <v>5373</v>
      </c>
      <c r="C2051" s="369" t="str">
        <f>'Jaringan Pipa Luar Gedung'!D1538</f>
        <v>Pemasangan 1 m pipa HDPE dia. 15 mm</v>
      </c>
      <c r="D2051" s="72" t="s">
        <v>1304</v>
      </c>
      <c r="E2051" s="367">
        <f>VLOOKUP(C2051,'Jaringan Pipa Luar Gedung'!$D$2:$I$4288,6,FALSE)</f>
        <v>18300</v>
      </c>
      <c r="F2051" s="385"/>
      <c r="H2051" s="159"/>
      <c r="I2051" s="376"/>
    </row>
    <row r="2052" spans="2:9">
      <c r="B2052" s="415" t="s">
        <v>5376</v>
      </c>
      <c r="C2052" s="369" t="str">
        <f>'Jaringan Pipa Luar Gedung'!D1554</f>
        <v>Pemasangan 1 m pipa HDPE dia. 20 mm</v>
      </c>
      <c r="D2052" s="72" t="s">
        <v>1304</v>
      </c>
      <c r="E2052" s="367">
        <f>VLOOKUP(C2052,'Jaringan Pipa Luar Gedung'!$D$2:$I$4288,6,FALSE)</f>
        <v>24300</v>
      </c>
      <c r="F2052" s="385"/>
      <c r="H2052" s="159"/>
      <c r="I2052" s="376"/>
    </row>
    <row r="2053" spans="2:9">
      <c r="B2053" s="415" t="s">
        <v>5380</v>
      </c>
      <c r="C2053" s="369" t="str">
        <f>'Jaringan Pipa Luar Gedung'!D1571</f>
        <v>Pemasangan 1 m pipa HDPE dia. 25 mm</v>
      </c>
      <c r="D2053" s="72" t="s">
        <v>1304</v>
      </c>
      <c r="E2053" s="367">
        <f>VLOOKUP(C2053,'Jaringan Pipa Luar Gedung'!$D$2:$I$4288,6,FALSE)</f>
        <v>28700</v>
      </c>
      <c r="F2053" s="385"/>
      <c r="H2053" s="159"/>
      <c r="I2053" s="376"/>
    </row>
    <row r="2054" spans="2:9">
      <c r="B2054" s="415" t="s">
        <v>5382</v>
      </c>
      <c r="C2054" s="369" t="str">
        <f>'Jaringan Pipa Luar Gedung'!D1587</f>
        <v>Pemasangan 1 m pipa HDPE dia. 32 mm</v>
      </c>
      <c r="D2054" s="72" t="s">
        <v>1304</v>
      </c>
      <c r="E2054" s="367">
        <f>VLOOKUP(C2054,'Jaringan Pipa Luar Gedung'!$D$2:$I$4288,6,FALSE)</f>
        <v>29400</v>
      </c>
      <c r="F2054" s="385"/>
      <c r="H2054" s="159"/>
      <c r="I2054" s="376"/>
    </row>
    <row r="2055" spans="2:9">
      <c r="B2055" s="415" t="s">
        <v>5385</v>
      </c>
      <c r="C2055" s="369" t="str">
        <f>'Jaringan Pipa Luar Gedung'!D1603</f>
        <v>Pemasangan 1 m pipa HDPE dia. 40 mm</v>
      </c>
      <c r="D2055" s="72" t="s">
        <v>1304</v>
      </c>
      <c r="E2055" s="367">
        <f>VLOOKUP(C2055,'Jaringan Pipa Luar Gedung'!$D$2:$I$4288,6,FALSE)</f>
        <v>30700</v>
      </c>
      <c r="F2055" s="385"/>
      <c r="H2055" s="159"/>
      <c r="I2055" s="376"/>
    </row>
    <row r="2056" spans="2:9">
      <c r="B2056" s="415" t="s">
        <v>5388</v>
      </c>
      <c r="C2056" s="369" t="str">
        <f>'Jaringan Pipa Luar Gedung'!D1619</f>
        <v>Pemasangan 1 m pipa HDPE dia. 50 mm</v>
      </c>
      <c r="D2056" s="72" t="s">
        <v>1304</v>
      </c>
      <c r="E2056" s="367">
        <f>VLOOKUP(C2056,'Jaringan Pipa Luar Gedung'!$D$2:$I$4288,6,FALSE)</f>
        <v>32600</v>
      </c>
      <c r="F2056" s="385"/>
      <c r="H2056" s="159"/>
      <c r="I2056" s="376"/>
    </row>
    <row r="2057" spans="2:9" s="53" customFormat="1">
      <c r="B2057" s="622" t="s">
        <v>6263</v>
      </c>
      <c r="C2057" s="623" t="str">
        <f>'Jaringan Pipa Luar Gedung'!D1635</f>
        <v xml:space="preserve">Pemotogan Pipa HDPE </v>
      </c>
      <c r="D2057" s="634"/>
      <c r="E2057" s="367">
        <f>VLOOKUP(C2057,'Jaringan Pipa Luar Gedung'!$D$2:$I$4288,6,FALSE)</f>
        <v>0</v>
      </c>
      <c r="F2057" s="385"/>
      <c r="H2057" s="640"/>
      <c r="I2057" s="641"/>
    </row>
    <row r="2058" spans="2:9">
      <c r="B2058" s="415" t="s">
        <v>5393</v>
      </c>
      <c r="C2058" s="369" t="str">
        <f>'Jaringan Pipa Luar Gedung'!D1636</f>
        <v>Pemotonga 1 Buah Pipa HDPE dia. 63 mm</v>
      </c>
      <c r="D2058" s="72" t="s">
        <v>44</v>
      </c>
      <c r="E2058" s="367">
        <f>VLOOKUP(C2058,'Jaringan Pipa Luar Gedung'!$D$2:$I$4288,6,FALSE)</f>
        <v>700</v>
      </c>
      <c r="F2058" s="385"/>
      <c r="H2058" s="159"/>
      <c r="I2058" s="376"/>
    </row>
    <row r="2059" spans="2:9">
      <c r="B2059" s="415" t="s">
        <v>5395</v>
      </c>
      <c r="C2059" s="369" t="str">
        <f>'Jaringan Pipa Luar Gedung'!D1652</f>
        <v>Pemotonga 1 Buah Pipa HDPE dia. 100 mm</v>
      </c>
      <c r="D2059" s="72" t="s">
        <v>44</v>
      </c>
      <c r="E2059" s="367">
        <f>VLOOKUP(C2059,'Jaringan Pipa Luar Gedung'!$D$2:$I$4288,6,FALSE)</f>
        <v>1700</v>
      </c>
      <c r="F2059" s="385"/>
      <c r="H2059" s="159"/>
      <c r="I2059" s="376"/>
    </row>
    <row r="2060" spans="2:9">
      <c r="B2060" s="415" t="s">
        <v>5397</v>
      </c>
      <c r="C2060" s="369" t="str">
        <f>'Jaringan Pipa Luar Gedung'!D1668</f>
        <v>Pemotonga 1 Buah Pipa HDPE dia. 125 mm</v>
      </c>
      <c r="D2060" s="72" t="s">
        <v>44</v>
      </c>
      <c r="E2060" s="367">
        <f>VLOOKUP(C2060,'Jaringan Pipa Luar Gedung'!$D$2:$I$4288,6,FALSE)</f>
        <v>2500</v>
      </c>
      <c r="F2060" s="385"/>
      <c r="H2060" s="159"/>
      <c r="I2060" s="376"/>
    </row>
    <row r="2061" spans="2:9">
      <c r="B2061" s="415" t="s">
        <v>5399</v>
      </c>
      <c r="C2061" s="369" t="str">
        <f>'Jaringan Pipa Luar Gedung'!D1684</f>
        <v>Pemotonga 1 Buah Pipa HDPE dia. 150 mm</v>
      </c>
      <c r="D2061" s="72" t="s">
        <v>44</v>
      </c>
      <c r="E2061" s="367">
        <f>VLOOKUP(C2061,'Jaringan Pipa Luar Gedung'!$D$2:$I$4288,6,FALSE)</f>
        <v>4200</v>
      </c>
      <c r="F2061" s="385"/>
      <c r="H2061" s="159"/>
      <c r="I2061" s="376"/>
    </row>
    <row r="2062" spans="2:9">
      <c r="B2062" s="415" t="s">
        <v>5401</v>
      </c>
      <c r="C2062" s="369" t="str">
        <f>'Jaringan Pipa Luar Gedung'!D1700</f>
        <v>Pemotonga 1 Buah Pipa HDPE dia. 200 mm</v>
      </c>
      <c r="D2062" s="72" t="s">
        <v>44</v>
      </c>
      <c r="E2062" s="367">
        <f>VLOOKUP(C2062,'Jaringan Pipa Luar Gedung'!$D$2:$I$4288,6,FALSE)</f>
        <v>10600</v>
      </c>
      <c r="F2062" s="385"/>
      <c r="H2062" s="159"/>
      <c r="I2062" s="376"/>
    </row>
    <row r="2063" spans="2:9">
      <c r="B2063" s="415" t="s">
        <v>5403</v>
      </c>
      <c r="C2063" s="369" t="str">
        <f>'Jaringan Pipa Luar Gedung'!D1716</f>
        <v>Pemotonga 1 Buah Pipa HDPE dia. 250 mm</v>
      </c>
      <c r="D2063" s="72" t="s">
        <v>44</v>
      </c>
      <c r="E2063" s="367">
        <f>VLOOKUP(C2063,'Jaringan Pipa Luar Gedung'!$D$2:$I$4288,6,FALSE)</f>
        <v>16000</v>
      </c>
      <c r="F2063" s="385"/>
      <c r="H2063" s="159"/>
      <c r="I2063" s="376"/>
    </row>
    <row r="2064" spans="2:9">
      <c r="B2064" s="415" t="s">
        <v>5405</v>
      </c>
      <c r="C2064" s="369" t="str">
        <f>'Jaringan Pipa Luar Gedung'!D1732</f>
        <v>Pemotonga 1 Buah Pipa HDPE dia. 300 mm</v>
      </c>
      <c r="D2064" s="72" t="s">
        <v>44</v>
      </c>
      <c r="E2064" s="367">
        <f>VLOOKUP(C2064,'Jaringan Pipa Luar Gedung'!$D$2:$I$4288,6,FALSE)</f>
        <v>21500</v>
      </c>
      <c r="F2064" s="385"/>
      <c r="H2064" s="159"/>
      <c r="I2064" s="376"/>
    </row>
    <row r="2065" spans="2:9">
      <c r="B2065" s="415" t="s">
        <v>5407</v>
      </c>
      <c r="C2065" s="369" t="str">
        <f>'Jaringan Pipa Luar Gedung'!D1748</f>
        <v>Pemotonga 1 Buah Pipa HDPE dia. 400 mm</v>
      </c>
      <c r="D2065" s="72" t="s">
        <v>44</v>
      </c>
      <c r="E2065" s="367">
        <f>VLOOKUP(C2065,'Jaringan Pipa Luar Gedung'!$D$2:$I$4288,6,FALSE)</f>
        <v>42000</v>
      </c>
      <c r="F2065" s="385"/>
      <c r="H2065" s="159"/>
      <c r="I2065" s="376"/>
    </row>
    <row r="2066" spans="2:9">
      <c r="B2066" s="415" t="s">
        <v>5409</v>
      </c>
      <c r="C2066" s="369" t="str">
        <f>'Jaringan Pipa Luar Gedung'!D1764</f>
        <v>Pemotonga 1 Buah Pipa HDPE dia. 450 mm</v>
      </c>
      <c r="D2066" s="72" t="s">
        <v>44</v>
      </c>
      <c r="E2066" s="367">
        <f>VLOOKUP(C2066,'Jaringan Pipa Luar Gedung'!$D$2:$I$4288,6,FALSE)</f>
        <v>53600</v>
      </c>
      <c r="F2066" s="385"/>
      <c r="H2066" s="159"/>
      <c r="I2066" s="376"/>
    </row>
    <row r="2067" spans="2:9">
      <c r="B2067" s="415" t="s">
        <v>5411</v>
      </c>
      <c r="C2067" s="369" t="str">
        <f>'Jaringan Pipa Luar Gedung'!D1780</f>
        <v>Pemotonga 1 Buah Pipa HDPE dia. 500 mm</v>
      </c>
      <c r="D2067" s="72" t="s">
        <v>44</v>
      </c>
      <c r="E2067" s="367">
        <f>VLOOKUP(C2067,'Jaringan Pipa Luar Gedung'!$D$2:$I$4288,6,FALSE)</f>
        <v>65800</v>
      </c>
      <c r="F2067" s="385"/>
      <c r="H2067" s="159"/>
      <c r="I2067" s="376"/>
    </row>
    <row r="2068" spans="2:9">
      <c r="B2068" s="415" t="s">
        <v>5412</v>
      </c>
      <c r="C2068" s="369" t="str">
        <f>'Jaringan Pipa Luar Gedung'!D1796</f>
        <v>Pemotonga 1 Buah Pipa HDPE dia. 600 mm</v>
      </c>
      <c r="D2068" s="72" t="s">
        <v>44</v>
      </c>
      <c r="E2068" s="367">
        <f>VLOOKUP(C2068,'Jaringan Pipa Luar Gedung'!$D$2:$I$4288,6,FALSE)</f>
        <v>78800</v>
      </c>
      <c r="F2068" s="385"/>
      <c r="H2068" s="159"/>
      <c r="I2068" s="376"/>
    </row>
    <row r="2069" spans="2:9">
      <c r="B2069" s="415" t="s">
        <v>5415</v>
      </c>
      <c r="C2069" s="369" t="str">
        <f>'Jaringan Pipa Luar Gedung'!D1812</f>
        <v>Pemotonga 1 Buah Pipa HDPE dia. 800 mm</v>
      </c>
      <c r="D2069" s="72" t="s">
        <v>44</v>
      </c>
      <c r="E2069" s="367">
        <f>VLOOKUP(C2069,'Jaringan Pipa Luar Gedung'!$D$2:$I$4288,6,FALSE)</f>
        <v>142000</v>
      </c>
      <c r="F2069" s="385"/>
      <c r="H2069" s="159"/>
      <c r="I2069" s="376"/>
    </row>
    <row r="2070" spans="2:9">
      <c r="B2070" s="415" t="s">
        <v>5417</v>
      </c>
      <c r="C2070" s="369" t="str">
        <f>'Jaringan Pipa Luar Gedung'!D1828</f>
        <v>Pemotonga 1 Buah Pipa HDPE dia. 900 mm</v>
      </c>
      <c r="D2070" s="72" t="s">
        <v>44</v>
      </c>
      <c r="E2070" s="367">
        <f>VLOOKUP(C2070,'Jaringan Pipa Luar Gedung'!$D$2:$I$4288,6,FALSE)</f>
        <v>217400</v>
      </c>
      <c r="F2070" s="385"/>
      <c r="H2070" s="159"/>
      <c r="I2070" s="376"/>
    </row>
    <row r="2071" spans="2:9">
      <c r="B2071" s="415" t="s">
        <v>5419</v>
      </c>
      <c r="C2071" s="369" t="str">
        <f>'Jaringan Pipa Luar Gedung'!D1845</f>
        <v>Pemotonga 1 Buah Pipa HDPE dia. 1000 mm</v>
      </c>
      <c r="D2071" s="72" t="s">
        <v>44</v>
      </c>
      <c r="E2071" s="367">
        <f>VLOOKUP(C2071,'Jaringan Pipa Luar Gedung'!$D$2:$I$4288,6,FALSE)</f>
        <v>267600</v>
      </c>
      <c r="F2071" s="385"/>
      <c r="H2071" s="159"/>
      <c r="I2071" s="376"/>
    </row>
    <row r="2072" spans="2:9">
      <c r="B2072" s="415" t="s">
        <v>5421</v>
      </c>
      <c r="C2072" s="369" t="str">
        <f>'Jaringan Pipa Luar Gedung'!D1861</f>
        <v>Pemotonga 1 Buah Pipa HDPE dia. 1100 mm</v>
      </c>
      <c r="D2072" s="72" t="s">
        <v>44</v>
      </c>
      <c r="E2072" s="367">
        <f>VLOOKUP(C2072,'Jaringan Pipa Luar Gedung'!$D$2:$I$4288,6,FALSE)</f>
        <v>292300</v>
      </c>
      <c r="F2072" s="385"/>
      <c r="H2072" s="159"/>
      <c r="I2072" s="376"/>
    </row>
    <row r="2073" spans="2:9">
      <c r="B2073" s="415" t="s">
        <v>5423</v>
      </c>
      <c r="C2073" s="369" t="str">
        <f>'Jaringan Pipa Luar Gedung'!D1877</f>
        <v>Pemotonga 1 Buah Pipa HDPE dia. 1200 mm</v>
      </c>
      <c r="D2073" s="72" t="s">
        <v>44</v>
      </c>
      <c r="E2073" s="367">
        <f>VLOOKUP(C2073,'Jaringan Pipa Luar Gedung'!$D$2:$I$4288,6,FALSE)</f>
        <v>382100</v>
      </c>
      <c r="F2073" s="385"/>
      <c r="H2073" s="159"/>
      <c r="I2073" s="376"/>
    </row>
    <row r="2074" spans="2:9" s="53" customFormat="1">
      <c r="B2074" s="622" t="s">
        <v>5425</v>
      </c>
      <c r="C2074" s="623" t="str">
        <f>'Jaringan Pipa Luar Gedung'!D1893</f>
        <v>PIPA DCI (Ductile Cast Iron)</v>
      </c>
      <c r="D2074" s="634"/>
      <c r="E2074" s="367">
        <f>VLOOKUP(C2074,'Jaringan Pipa Luar Gedung'!$D$2:$I$4288,6,FALSE)</f>
        <v>0</v>
      </c>
      <c r="F2074" s="385"/>
      <c r="H2074" s="640"/>
      <c r="I2074" s="641"/>
    </row>
    <row r="2075" spans="2:9" s="53" customFormat="1">
      <c r="B2075" s="622" t="s">
        <v>5428</v>
      </c>
      <c r="C2075" s="623" t="str">
        <f>'Jaringan Pipa Luar Gedung'!D1894</f>
        <v>Pemasangan Pipa DCI</v>
      </c>
      <c r="D2075" s="634"/>
      <c r="E2075" s="367">
        <f>VLOOKUP(C2075,'Jaringan Pipa Luar Gedung'!$D$2:$I$4288,6,FALSE)</f>
        <v>0</v>
      </c>
      <c r="F2075" s="385"/>
      <c r="H2075" s="640"/>
      <c r="I2075" s="641"/>
    </row>
    <row r="2076" spans="2:9">
      <c r="B2076" s="415" t="s">
        <v>5429</v>
      </c>
      <c r="C2076" s="369" t="str">
        <f>'Jaringan Pipa Luar Gedung'!D1895</f>
        <v>Pemasangan 1 m Pipa DCI Dia. 100 mm</v>
      </c>
      <c r="D2076" s="72" t="s">
        <v>1304</v>
      </c>
      <c r="E2076" s="367">
        <f>VLOOKUP(C2076,'Jaringan Pipa Luar Gedung'!$D$2:$I$4288,6,FALSE)</f>
        <v>1317000</v>
      </c>
      <c r="F2076" s="385"/>
      <c r="H2076" s="159"/>
      <c r="I2076" s="376"/>
    </row>
    <row r="2077" spans="2:9">
      <c r="B2077" s="415" t="s">
        <v>5432</v>
      </c>
      <c r="C2077" s="369" t="str">
        <f>'Jaringan Pipa Luar Gedung'!D1912</f>
        <v>Pemasangan 1 m Pipa DCI Dia. 125 mm</v>
      </c>
      <c r="D2077" s="72" t="s">
        <v>1304</v>
      </c>
      <c r="E2077" s="367">
        <f>VLOOKUP(C2077,'Jaringan Pipa Luar Gedung'!$D$2:$I$4288,6,FALSE)</f>
        <v>1344700</v>
      </c>
      <c r="F2077" s="385"/>
      <c r="H2077" s="159"/>
      <c r="I2077" s="376"/>
    </row>
    <row r="2078" spans="2:9">
      <c r="B2078" s="415" t="s">
        <v>5435</v>
      </c>
      <c r="C2078" s="369" t="str">
        <f>'Jaringan Pipa Luar Gedung'!D1929</f>
        <v>Pemasangan 1 m Pipa DCI Dia. 150 mm</v>
      </c>
      <c r="D2078" s="72" t="s">
        <v>1304</v>
      </c>
      <c r="E2078" s="367">
        <f>VLOOKUP(C2078,'Jaringan Pipa Luar Gedung'!$D$2:$I$4288,6,FALSE)</f>
        <v>1575600</v>
      </c>
      <c r="F2078" s="385"/>
      <c r="H2078" s="159"/>
      <c r="I2078" s="376"/>
    </row>
    <row r="2079" spans="2:9">
      <c r="B2079" s="415" t="s">
        <v>5438</v>
      </c>
      <c r="C2079" s="369" t="str">
        <f>'Jaringan Pipa Luar Gedung'!D1946</f>
        <v>Pemasangan 1 m Pipa DCI Dia. 200 mm</v>
      </c>
      <c r="D2079" s="72" t="s">
        <v>1304</v>
      </c>
      <c r="E2079" s="367">
        <f>VLOOKUP(C2079,'Jaringan Pipa Luar Gedung'!$D$2:$I$4288,6,FALSE)</f>
        <v>1780100</v>
      </c>
      <c r="F2079" s="385"/>
      <c r="H2079" s="159"/>
      <c r="I2079" s="376"/>
    </row>
    <row r="2080" spans="2:9">
      <c r="B2080" s="415" t="s">
        <v>5441</v>
      </c>
      <c r="C2080" s="369" t="str">
        <f>'Jaringan Pipa Luar Gedung'!D1963</f>
        <v>Pemasangan 1 m Pipa DCI Dia. 250 mm</v>
      </c>
      <c r="D2080" s="72" t="s">
        <v>1304</v>
      </c>
      <c r="E2080" s="367">
        <f>VLOOKUP(C2080,'Jaringan Pipa Luar Gedung'!$D$2:$I$4288,6,FALSE)</f>
        <v>1888700</v>
      </c>
      <c r="F2080" s="385"/>
      <c r="H2080" s="159"/>
      <c r="I2080" s="376"/>
    </row>
    <row r="2081" spans="2:9">
      <c r="B2081" s="415" t="s">
        <v>5444</v>
      </c>
      <c r="C2081" s="369" t="str">
        <f>'Jaringan Pipa Luar Gedung'!D1980</f>
        <v>Pemasangan 1 m Pipa DCI Dia. 300 mm</v>
      </c>
      <c r="D2081" s="72" t="s">
        <v>1304</v>
      </c>
      <c r="E2081" s="367">
        <f>VLOOKUP(C2081,'Jaringan Pipa Luar Gedung'!$D$2:$I$4288,6,FALSE)</f>
        <v>1960900</v>
      </c>
      <c r="F2081" s="385"/>
      <c r="H2081" s="159"/>
      <c r="I2081" s="376"/>
    </row>
    <row r="2082" spans="2:9">
      <c r="B2082" s="415" t="s">
        <v>5447</v>
      </c>
      <c r="C2082" s="369" t="str">
        <f>'Jaringan Pipa Luar Gedung'!D1997</f>
        <v>Pemasangan 1 m Pipa DCI Dia. 400 mm</v>
      </c>
      <c r="D2082" s="72" t="s">
        <v>1304</v>
      </c>
      <c r="E2082" s="367">
        <f>VLOOKUP(C2082,'Jaringan Pipa Luar Gedung'!$D$2:$I$4288,6,FALSE)</f>
        <v>2349800</v>
      </c>
      <c r="F2082" s="385"/>
      <c r="H2082" s="159"/>
      <c r="I2082" s="376"/>
    </row>
    <row r="2083" spans="2:9">
      <c r="B2083" s="415" t="s">
        <v>5451</v>
      </c>
      <c r="C2083" s="369" t="str">
        <f>'Jaringan Pipa Luar Gedung'!D2015</f>
        <v>Pemasangan 1 m Pipa DCI Dia. 450 mm</v>
      </c>
      <c r="D2083" s="72" t="s">
        <v>1304</v>
      </c>
      <c r="E2083" s="367">
        <f>VLOOKUP(C2083,'Jaringan Pipa Luar Gedung'!$D$2:$I$4288,6,FALSE)</f>
        <v>2490000</v>
      </c>
      <c r="F2083" s="385"/>
      <c r="H2083" s="159"/>
      <c r="I2083" s="376"/>
    </row>
    <row r="2084" spans="2:9">
      <c r="B2084" s="415" t="s">
        <v>5454</v>
      </c>
      <c r="C2084" s="369" t="str">
        <f>'Jaringan Pipa Luar Gedung'!D2033</f>
        <v>Pemasangan 1 m Pipa DCI Dia. 500 mm</v>
      </c>
      <c r="D2084" s="72" t="s">
        <v>1304</v>
      </c>
      <c r="E2084" s="367">
        <f>VLOOKUP(C2084,'Jaringan Pipa Luar Gedung'!$D$2:$I$4288,6,FALSE)</f>
        <v>2678400</v>
      </c>
      <c r="F2084" s="385"/>
      <c r="H2084" s="159"/>
      <c r="I2084" s="376"/>
    </row>
    <row r="2085" spans="2:9">
      <c r="B2085" s="415" t="s">
        <v>5457</v>
      </c>
      <c r="C2085" s="369" t="str">
        <f>'Jaringan Pipa Luar Gedung'!D2051</f>
        <v>Pemasangan 1 m Pipa DCI Dia. 600 mm</v>
      </c>
      <c r="D2085" s="72" t="s">
        <v>1304</v>
      </c>
      <c r="E2085" s="367">
        <f>VLOOKUP(C2085,'Jaringan Pipa Luar Gedung'!$D$2:$I$4288,6,FALSE)</f>
        <v>3122200</v>
      </c>
      <c r="F2085" s="385"/>
      <c r="H2085" s="159"/>
      <c r="I2085" s="376"/>
    </row>
    <row r="2086" spans="2:9">
      <c r="B2086" s="415" t="s">
        <v>5460</v>
      </c>
      <c r="C2086" s="369" t="str">
        <f>'Jaringan Pipa Luar Gedung'!D2069</f>
        <v>Pemasangan 1 m Pipa DCI Dia. 800 mm</v>
      </c>
      <c r="D2086" s="72" t="s">
        <v>1304</v>
      </c>
      <c r="E2086" s="367">
        <f>VLOOKUP(C2086,'Jaringan Pipa Luar Gedung'!$D$2:$I$4288,6,FALSE)</f>
        <v>3720100</v>
      </c>
      <c r="F2086" s="385"/>
      <c r="H2086" s="159"/>
      <c r="I2086" s="376"/>
    </row>
    <row r="2087" spans="2:9">
      <c r="B2087" s="415" t="s">
        <v>5463</v>
      </c>
      <c r="C2087" s="369" t="str">
        <f>'Jaringan Pipa Luar Gedung'!D2087</f>
        <v>Pemasangan 1 m Pipa DCI Dia. 900 mm</v>
      </c>
      <c r="D2087" s="72" t="s">
        <v>1304</v>
      </c>
      <c r="E2087" s="367">
        <f>VLOOKUP(C2087,'Jaringan Pipa Luar Gedung'!$D$2:$I$4288,6,FALSE)</f>
        <v>4047800</v>
      </c>
      <c r="F2087" s="385"/>
      <c r="H2087" s="159"/>
      <c r="I2087" s="376"/>
    </row>
    <row r="2088" spans="2:9">
      <c r="B2088" s="415" t="s">
        <v>5465</v>
      </c>
      <c r="C2088" s="369" t="str">
        <f>'Jaringan Pipa Luar Gedung'!D2105</f>
        <v>Pemasangan 1 m Pipa DCI Dia. 1000 mm</v>
      </c>
      <c r="D2088" s="72" t="s">
        <v>1304</v>
      </c>
      <c r="E2088" s="367">
        <f>VLOOKUP(C2088,'Jaringan Pipa Luar Gedung'!$D$2:$I$4288,6,FALSE)</f>
        <v>4479900</v>
      </c>
      <c r="F2088" s="385"/>
      <c r="H2088" s="159"/>
      <c r="I2088" s="376"/>
    </row>
    <row r="2089" spans="2:9">
      <c r="B2089" s="415" t="s">
        <v>5468</v>
      </c>
      <c r="C2089" s="369" t="str">
        <f>'Jaringan Pipa Luar Gedung'!D2123</f>
        <v>Pemasangan 1 m Pipa DCI Dia. 1100 mm</v>
      </c>
      <c r="D2089" s="72" t="s">
        <v>1304</v>
      </c>
      <c r="E2089" s="367">
        <f>VLOOKUP(C2089,'Jaringan Pipa Luar Gedung'!$D$2:$I$4288,6,FALSE)</f>
        <v>5028100</v>
      </c>
      <c r="F2089" s="385"/>
      <c r="H2089" s="159"/>
      <c r="I2089" s="376"/>
    </row>
    <row r="2090" spans="2:9">
      <c r="B2090" s="415" t="s">
        <v>5472</v>
      </c>
      <c r="C2090" s="369" t="str">
        <f>'Jaringan Pipa Luar Gedung'!D2141</f>
        <v>Pemasangan 1 m Pipa DCI Dia. 1200 mm</v>
      </c>
      <c r="D2090" s="72" t="s">
        <v>1304</v>
      </c>
      <c r="E2090" s="367">
        <f>VLOOKUP(C2090,'Jaringan Pipa Luar Gedung'!$D$2:$I$4288,6,FALSE)</f>
        <v>5363000</v>
      </c>
      <c r="F2090" s="385"/>
      <c r="H2090" s="159"/>
      <c r="I2090" s="376"/>
    </row>
    <row r="2091" spans="2:9" s="53" customFormat="1">
      <c r="B2091" s="622" t="s">
        <v>5475</v>
      </c>
      <c r="C2091" s="623" t="str">
        <f>'Jaringan Pipa Luar Gedung'!D2160</f>
        <v>Pemotongan Pipa PCI</v>
      </c>
      <c r="D2091" s="634"/>
      <c r="E2091" s="367">
        <f>VLOOKUP(C2091,'Jaringan Pipa Luar Gedung'!$D$2:$I$4288,6,FALSE)</f>
        <v>0</v>
      </c>
      <c r="F2091" s="385"/>
      <c r="H2091" s="640"/>
      <c r="I2091" s="641"/>
    </row>
    <row r="2092" spans="2:9">
      <c r="B2092" s="415" t="s">
        <v>5474</v>
      </c>
      <c r="C2092" s="369" t="str">
        <f>'Jaringan Pipa Luar Gedung'!D2161</f>
        <v>Pemotongan 1 buah Pipa PCI  dia. 100 mm</v>
      </c>
      <c r="D2092" s="72" t="s">
        <v>44</v>
      </c>
      <c r="E2092" s="367">
        <f>VLOOKUP(C2092,'Jaringan Pipa Luar Gedung'!$D$2:$I$4288,6,FALSE)</f>
        <v>11900</v>
      </c>
      <c r="F2092" s="385"/>
      <c r="H2092" s="159"/>
      <c r="I2092" s="376"/>
    </row>
    <row r="2093" spans="2:9">
      <c r="B2093" s="415" t="s">
        <v>5478</v>
      </c>
      <c r="C2093" s="369" t="str">
        <f>'Jaringan Pipa Luar Gedung'!D2177</f>
        <v>Pemotongan 1 buah Pipa PCI  dia. 125 mm</v>
      </c>
      <c r="D2093" s="72" t="s">
        <v>44</v>
      </c>
      <c r="E2093" s="367">
        <f>VLOOKUP(C2093,'Jaringan Pipa Luar Gedung'!$D$2:$I$4288,6,FALSE)</f>
        <v>19400</v>
      </c>
      <c r="F2093" s="385"/>
      <c r="H2093" s="159"/>
      <c r="I2093" s="376"/>
    </row>
    <row r="2094" spans="2:9">
      <c r="B2094" s="415" t="s">
        <v>5480</v>
      </c>
      <c r="C2094" s="369" t="str">
        <f>'Jaringan Pipa Luar Gedung'!D2193</f>
        <v>Pemotongan 1 buah Pipa PCI  dia. 150 mm</v>
      </c>
      <c r="D2094" s="72" t="s">
        <v>44</v>
      </c>
      <c r="E2094" s="367">
        <f>VLOOKUP(C2094,'Jaringan Pipa Luar Gedung'!$D$2:$I$4288,6,FALSE)</f>
        <v>28200</v>
      </c>
      <c r="F2094" s="385"/>
      <c r="H2094" s="159"/>
      <c r="I2094" s="376"/>
    </row>
    <row r="2095" spans="2:9">
      <c r="B2095" s="415" t="s">
        <v>5482</v>
      </c>
      <c r="C2095" s="369" t="str">
        <f>'Jaringan Pipa Luar Gedung'!D2209</f>
        <v>Pemotongan 1 buah Pipa PCI  dia. 200 mm</v>
      </c>
      <c r="D2095" s="72" t="s">
        <v>44</v>
      </c>
      <c r="E2095" s="367">
        <f>VLOOKUP(C2095,'Jaringan Pipa Luar Gedung'!$D$2:$I$4288,6,FALSE)</f>
        <v>66400</v>
      </c>
      <c r="F2095" s="385"/>
      <c r="H2095" s="159"/>
      <c r="I2095" s="376"/>
    </row>
    <row r="2096" spans="2:9">
      <c r="B2096" s="415" t="s">
        <v>5484</v>
      </c>
      <c r="C2096" s="369" t="str">
        <f>'Jaringan Pipa Luar Gedung'!D2225</f>
        <v>Pemotongan 1 buah Pipa PCI  dia. 200 mm</v>
      </c>
      <c r="D2096" s="72" t="s">
        <v>44</v>
      </c>
      <c r="E2096" s="367">
        <f>VLOOKUP(C2096,'Jaringan Pipa Luar Gedung'!$D$2:$I$4288,6,FALSE)</f>
        <v>66400</v>
      </c>
      <c r="F2096" s="385"/>
      <c r="H2096" s="159"/>
      <c r="I2096" s="376"/>
    </row>
    <row r="2097" spans="2:9">
      <c r="B2097" s="415" t="s">
        <v>5485</v>
      </c>
      <c r="C2097" s="369" t="str">
        <f>'Jaringan Pipa Luar Gedung'!D2241</f>
        <v>Pemotongan 1 buah Pipa PCI  dia. 300 mm</v>
      </c>
      <c r="D2097" s="72" t="s">
        <v>44</v>
      </c>
      <c r="E2097" s="367">
        <f>VLOOKUP(C2097,'Jaringan Pipa Luar Gedung'!$D$2:$I$4288,6,FALSE)</f>
        <v>93100</v>
      </c>
      <c r="F2097" s="385"/>
      <c r="H2097" s="159"/>
      <c r="I2097" s="376"/>
    </row>
    <row r="2098" spans="2:9">
      <c r="B2098" s="415" t="s">
        <v>5487</v>
      </c>
      <c r="C2098" s="369" t="str">
        <f>'Jaringan Pipa Luar Gedung'!D2257</f>
        <v>Pemotongan 1 buah Pipa PCI  dia. 400 mm</v>
      </c>
      <c r="D2098" s="72" t="s">
        <v>44</v>
      </c>
      <c r="E2098" s="367">
        <f>VLOOKUP(C2098,'Jaringan Pipa Luar Gedung'!$D$2:$I$4288,6,FALSE)</f>
        <v>172900</v>
      </c>
      <c r="F2098" s="385"/>
      <c r="H2098" s="159"/>
      <c r="I2098" s="376"/>
    </row>
    <row r="2099" spans="2:9">
      <c r="B2099" s="415" t="s">
        <v>5489</v>
      </c>
      <c r="C2099" s="369" t="str">
        <f>'Jaringan Pipa Luar Gedung'!D2273</f>
        <v>Pemotongan 1 buah Pipa PCI  dia. 450 mm</v>
      </c>
      <c r="D2099" s="72" t="s">
        <v>44</v>
      </c>
      <c r="E2099" s="367">
        <f>VLOOKUP(C2099,'Jaringan Pipa Luar Gedung'!$D$2:$I$4288,6,FALSE)</f>
        <v>207200</v>
      </c>
      <c r="F2099" s="385"/>
      <c r="H2099" s="159"/>
      <c r="I2099" s="376"/>
    </row>
    <row r="2100" spans="2:9">
      <c r="B2100" s="415" t="s">
        <v>5491</v>
      </c>
      <c r="C2100" s="369" t="str">
        <f>'Jaringan Pipa Luar Gedung'!D2289</f>
        <v>Pemotongan 1 buah Pipa PCI  dia. 500 mm</v>
      </c>
      <c r="D2100" s="72" t="s">
        <v>44</v>
      </c>
      <c r="E2100" s="367">
        <f>VLOOKUP(C2100,'Jaringan Pipa Luar Gedung'!$D$2:$I$4288,6,FALSE)</f>
        <v>237700</v>
      </c>
      <c r="F2100" s="385"/>
      <c r="H2100" s="159"/>
      <c r="I2100" s="376"/>
    </row>
    <row r="2101" spans="2:9">
      <c r="B2101" s="415" t="s">
        <v>5493</v>
      </c>
      <c r="C2101" s="369" t="str">
        <f>'Jaringan Pipa Luar Gedung'!D2305</f>
        <v>Pemotongan 1 buah Pipa PCI  dia. 600 mm</v>
      </c>
      <c r="D2101" s="72" t="s">
        <v>44</v>
      </c>
      <c r="E2101" s="367">
        <f>VLOOKUP(C2101,'Jaringan Pipa Luar Gedung'!$D$2:$I$4288,6,FALSE)</f>
        <v>285000</v>
      </c>
      <c r="F2101" s="385"/>
      <c r="H2101" s="159"/>
      <c r="I2101" s="376"/>
    </row>
    <row r="2102" spans="2:9">
      <c r="B2102" s="415" t="s">
        <v>5495</v>
      </c>
      <c r="C2102" s="369" t="str">
        <f>'Jaringan Pipa Luar Gedung'!D2321</f>
        <v>Pemotongan 1 buah Pipa PCI  dia. 800 mm</v>
      </c>
      <c r="D2102" s="72" t="s">
        <v>44</v>
      </c>
      <c r="E2102" s="367">
        <f>VLOOKUP(C2102,'Jaringan Pipa Luar Gedung'!$D$2:$I$4288,6,FALSE)</f>
        <v>462700</v>
      </c>
      <c r="F2102" s="385"/>
      <c r="H2102" s="159"/>
      <c r="I2102" s="376"/>
    </row>
    <row r="2103" spans="2:9">
      <c r="B2103" s="415" t="s">
        <v>5497</v>
      </c>
      <c r="C2103" s="369" t="str">
        <f>'Jaringan Pipa Luar Gedung'!D2338</f>
        <v>Pemotongan 1 buah Pipa PCI  dia. 900 mm</v>
      </c>
      <c r="D2103" s="72" t="s">
        <v>44</v>
      </c>
      <c r="E2103" s="367">
        <f>VLOOKUP(C2103,'Jaringan Pipa Luar Gedung'!$D$2:$I$4288,6,FALSE)</f>
        <v>597600</v>
      </c>
      <c r="F2103" s="385"/>
      <c r="H2103" s="159"/>
      <c r="I2103" s="376"/>
    </row>
    <row r="2104" spans="2:9">
      <c r="B2104" s="415" t="s">
        <v>5499</v>
      </c>
      <c r="C2104" s="369" t="str">
        <f>'Jaringan Pipa Luar Gedung'!D2354</f>
        <v>Pemotongan 1 buah Pipa PCI  dia. 1000 mm</v>
      </c>
      <c r="D2104" s="72" t="s">
        <v>44</v>
      </c>
      <c r="E2104" s="367">
        <f>VLOOKUP(C2104,'Jaringan Pipa Luar Gedung'!$D$2:$I$4288,6,FALSE)</f>
        <v>711300</v>
      </c>
      <c r="F2104" s="385"/>
      <c r="H2104" s="159"/>
      <c r="I2104" s="376"/>
    </row>
    <row r="2105" spans="2:9">
      <c r="B2105" s="415" t="s">
        <v>5501</v>
      </c>
      <c r="C2105" s="369" t="str">
        <f>'Jaringan Pipa Luar Gedung'!D2370</f>
        <v>Pemotongan 1 buah Pipa PCI  dia. 1100 mm</v>
      </c>
      <c r="D2105" s="72" t="s">
        <v>44</v>
      </c>
      <c r="E2105" s="367">
        <f>VLOOKUP(C2105,'Jaringan Pipa Luar Gedung'!$D$2:$I$4288,6,FALSE)</f>
        <v>835400</v>
      </c>
      <c r="F2105" s="385"/>
      <c r="H2105" s="159"/>
      <c r="I2105" s="376"/>
    </row>
    <row r="2106" spans="2:9">
      <c r="B2106" s="415" t="s">
        <v>5503</v>
      </c>
      <c r="C2106" s="369" t="str">
        <f>'Jaringan Pipa Luar Gedung'!D2386</f>
        <v>Pemotongan 1 buah Pipa PCI  dia. 1200 mm</v>
      </c>
      <c r="D2106" s="72" t="s">
        <v>44</v>
      </c>
      <c r="E2106" s="367">
        <f>VLOOKUP(C2106,'Jaringan Pipa Luar Gedung'!$D$2:$I$4288,6,FALSE)</f>
        <v>970000</v>
      </c>
      <c r="F2106" s="385"/>
      <c r="H2106" s="159"/>
      <c r="I2106" s="376"/>
    </row>
    <row r="2107" spans="2:9" s="53" customFormat="1">
      <c r="B2107" s="622" t="s">
        <v>5505</v>
      </c>
      <c r="C2107" s="623" t="str">
        <f>'Jaringan Pipa Luar Gedung'!D2402</f>
        <v>PIPA BAJA KARBON</v>
      </c>
      <c r="D2107" s="634"/>
      <c r="E2107" s="367">
        <f>VLOOKUP(C2107,'Jaringan Pipa Luar Gedung'!$D$2:$I$4288,6,FALSE)</f>
        <v>0</v>
      </c>
      <c r="F2107" s="385"/>
      <c r="H2107" s="640"/>
      <c r="I2107" s="641"/>
    </row>
    <row r="2108" spans="2:9" s="53" customFormat="1">
      <c r="B2108" s="622" t="s">
        <v>5508</v>
      </c>
      <c r="C2108" s="623" t="str">
        <f>'Jaringan Pipa Luar Gedung'!D2403</f>
        <v>Pemasangan Pipa Baja Karbon</v>
      </c>
      <c r="D2108" s="634"/>
      <c r="E2108" s="367">
        <f>VLOOKUP(C2108,'Jaringan Pipa Luar Gedung'!$D$2:$I$4288,6,FALSE)</f>
        <v>0</v>
      </c>
      <c r="F2108" s="385"/>
      <c r="H2108" s="640"/>
      <c r="I2108" s="641"/>
    </row>
    <row r="2109" spans="2:9">
      <c r="B2109" s="415" t="s">
        <v>5509</v>
      </c>
      <c r="C2109" s="369" t="str">
        <f>'Jaringan Pipa Luar Gedung'!D2404</f>
        <v>Pemasangan 1 m Pipa Baja Karbon dia. 63 mm</v>
      </c>
      <c r="D2109" s="72" t="s">
        <v>1304</v>
      </c>
      <c r="E2109" s="367">
        <f>VLOOKUP(C2109,'Jaringan Pipa Luar Gedung'!$D$2:$I$4288,6,FALSE)</f>
        <v>654300</v>
      </c>
      <c r="F2109" s="385"/>
      <c r="H2109" s="159"/>
      <c r="I2109" s="376"/>
    </row>
    <row r="2110" spans="2:9">
      <c r="B2110" s="415" t="s">
        <v>5512</v>
      </c>
      <c r="C2110" s="369" t="str">
        <f>'Jaringan Pipa Luar Gedung'!D2421</f>
        <v>Pemasangan 1 m Pipa Baja Karbon dia. 100 mm</v>
      </c>
      <c r="D2110" s="72" t="s">
        <v>1304</v>
      </c>
      <c r="E2110" s="367">
        <f>VLOOKUP(C2110,'Jaringan Pipa Luar Gedung'!$D$2:$I$4288,6,FALSE)</f>
        <v>804900</v>
      </c>
      <c r="F2110" s="385"/>
      <c r="H2110" s="159"/>
      <c r="I2110" s="376"/>
    </row>
    <row r="2111" spans="2:9">
      <c r="B2111" s="415" t="s">
        <v>5515</v>
      </c>
      <c r="C2111" s="369" t="str">
        <f>'Jaringan Pipa Luar Gedung'!D2439</f>
        <v>Pemasangan 1 m Pipa Baja Karbon dia. 125 mm</v>
      </c>
      <c r="D2111" s="72" t="s">
        <v>1304</v>
      </c>
      <c r="E2111" s="367">
        <f>VLOOKUP(C2111,'Jaringan Pipa Luar Gedung'!$D$2:$I$4288,6,FALSE)</f>
        <v>949300</v>
      </c>
      <c r="F2111" s="385"/>
      <c r="H2111" s="159"/>
      <c r="I2111" s="376"/>
    </row>
    <row r="2112" spans="2:9">
      <c r="B2112" s="415" t="s">
        <v>5518</v>
      </c>
      <c r="C2112" s="369" t="str">
        <f>'Jaringan Pipa Luar Gedung'!D2456</f>
        <v>Pemasangan 1 m Pipa Baja Karbon dia. 150 mm</v>
      </c>
      <c r="D2112" s="72" t="s">
        <v>1304</v>
      </c>
      <c r="E2112" s="367">
        <f>VLOOKUP(C2112,'Jaringan Pipa Luar Gedung'!$D$2:$I$4288,6,FALSE)</f>
        <v>1007600</v>
      </c>
      <c r="F2112" s="385"/>
      <c r="H2112" s="159"/>
      <c r="I2112" s="376"/>
    </row>
    <row r="2113" spans="2:9">
      <c r="B2113" s="415" t="s">
        <v>5521</v>
      </c>
      <c r="C2113" s="369" t="str">
        <f>'Jaringan Pipa Luar Gedung'!D2473</f>
        <v>Pemasangan 1 m Pipa Baja Karbon dia. 200 mm</v>
      </c>
      <c r="D2113" s="72" t="s">
        <v>1304</v>
      </c>
      <c r="E2113" s="367">
        <f>VLOOKUP(C2113,'Jaringan Pipa Luar Gedung'!$D$2:$I$4288,6,FALSE)</f>
        <v>1161800</v>
      </c>
      <c r="F2113" s="385"/>
      <c r="H2113" s="159"/>
      <c r="I2113" s="376"/>
    </row>
    <row r="2114" spans="2:9">
      <c r="B2114" s="415" t="s">
        <v>5524</v>
      </c>
      <c r="C2114" s="369" t="str">
        <f>'Jaringan Pipa Luar Gedung'!D2490</f>
        <v>Pemasangan 1 m Pipa Baja Karbon dia. 250 mm</v>
      </c>
      <c r="D2114" s="72" t="s">
        <v>1304</v>
      </c>
      <c r="E2114" s="367">
        <f>VLOOKUP(C2114,'Jaringan Pipa Luar Gedung'!$D$2:$I$4288,6,FALSE)</f>
        <v>1251700</v>
      </c>
      <c r="F2114" s="385"/>
      <c r="H2114" s="159"/>
      <c r="I2114" s="376"/>
    </row>
    <row r="2115" spans="2:9">
      <c r="B2115" s="415" t="s">
        <v>5527</v>
      </c>
      <c r="C2115" s="369" t="str">
        <f>'Jaringan Pipa Luar Gedung'!D2507</f>
        <v>Pemasangan 1 m Pipa Baja Karbon dia. 300 mm</v>
      </c>
      <c r="D2115" s="72" t="s">
        <v>1304</v>
      </c>
      <c r="E2115" s="367">
        <f>VLOOKUP(C2115,'Jaringan Pipa Luar Gedung'!$D$2:$I$4288,6,FALSE)</f>
        <v>1387200</v>
      </c>
      <c r="F2115" s="385"/>
      <c r="H2115" s="159"/>
      <c r="I2115" s="376"/>
    </row>
    <row r="2116" spans="2:9">
      <c r="B2116" s="415" t="s">
        <v>5529</v>
      </c>
      <c r="C2116" s="369" t="str">
        <f>'Jaringan Pipa Luar Gedung'!D2524</f>
        <v>Pemasangan 1 m Pipa Baja Karbon dia. 400 mm</v>
      </c>
      <c r="D2116" s="72" t="s">
        <v>1304</v>
      </c>
      <c r="E2116" s="367">
        <f>VLOOKUP(C2116,'Jaringan Pipa Luar Gedung'!$D$2:$I$4288,6,FALSE)</f>
        <v>3075400</v>
      </c>
      <c r="F2116" s="385"/>
      <c r="H2116" s="159"/>
      <c r="I2116" s="376"/>
    </row>
    <row r="2117" spans="2:9">
      <c r="B2117" s="415" t="s">
        <v>5531</v>
      </c>
      <c r="C2117" s="369" t="str">
        <f>'Jaringan Pipa Luar Gedung'!D2542</f>
        <v>Pemasangan 1 m Pipa Baja Karbon dia. 450 mm</v>
      </c>
      <c r="D2117" s="72" t="s">
        <v>1304</v>
      </c>
      <c r="E2117" s="367">
        <f>VLOOKUP(C2117,'Jaringan Pipa Luar Gedung'!$D$2:$I$4288,6,FALSE)</f>
        <v>3306500</v>
      </c>
      <c r="F2117" s="385"/>
      <c r="H2117" s="159"/>
      <c r="I2117" s="376"/>
    </row>
    <row r="2118" spans="2:9">
      <c r="B2118" s="415" t="s">
        <v>5533</v>
      </c>
      <c r="C2118" s="369" t="str">
        <f>'Jaringan Pipa Luar Gedung'!D2560</f>
        <v>Pemasangan 1 m Pipa Baja Karbon dia. 500 mm</v>
      </c>
      <c r="D2118" s="72" t="s">
        <v>1304</v>
      </c>
      <c r="E2118" s="367">
        <f>VLOOKUP(C2118,'Jaringan Pipa Luar Gedung'!$D$2:$I$4288,6,FALSE)</f>
        <v>3499100</v>
      </c>
      <c r="F2118" s="385"/>
      <c r="H2118" s="159"/>
      <c r="I2118" s="376"/>
    </row>
    <row r="2119" spans="2:9">
      <c r="B2119" s="415" t="s">
        <v>5535</v>
      </c>
      <c r="C2119" s="369" t="str">
        <f>'Jaringan Pipa Luar Gedung'!D2578</f>
        <v>Pemasangan 1 m Pipa Baja Karbon dia. 600 mm</v>
      </c>
      <c r="D2119" s="72" t="s">
        <v>1304</v>
      </c>
      <c r="E2119" s="367">
        <f>VLOOKUP(C2119,'Jaringan Pipa Luar Gedung'!$D$2:$I$4288,6,FALSE)</f>
        <v>3736200</v>
      </c>
      <c r="F2119" s="385"/>
      <c r="H2119" s="159"/>
      <c r="I2119" s="376"/>
    </row>
    <row r="2120" spans="2:9">
      <c r="B2120" s="415" t="s">
        <v>5537</v>
      </c>
      <c r="C2120" s="369" t="str">
        <f>'Jaringan Pipa Luar Gedung'!D2596</f>
        <v>Pemasangan 1 m Pipa Baja Karbon dia. 800 mm</v>
      </c>
      <c r="D2120" s="72" t="s">
        <v>1304</v>
      </c>
      <c r="E2120" s="367">
        <f>VLOOKUP(C2120,'Jaringan Pipa Luar Gedung'!$D$2:$I$4288,6,FALSE)</f>
        <v>3979900</v>
      </c>
      <c r="F2120" s="385"/>
      <c r="H2120" s="159"/>
      <c r="I2120" s="376"/>
    </row>
    <row r="2121" spans="2:9">
      <c r="B2121" s="415" t="s">
        <v>5539</v>
      </c>
      <c r="C2121" s="369" t="str">
        <f>'Jaringan Pipa Luar Gedung'!D2614</f>
        <v>Pemasangan 1 m Pipa Baja Karbon dia. 900 mm</v>
      </c>
      <c r="D2121" s="72" t="s">
        <v>1304</v>
      </c>
      <c r="E2121" s="367">
        <f>VLOOKUP(C2121,'Jaringan Pipa Luar Gedung'!$D$2:$I$4288,6,FALSE)</f>
        <v>4147200</v>
      </c>
      <c r="F2121" s="385"/>
      <c r="H2121" s="159"/>
      <c r="I2121" s="376"/>
    </row>
    <row r="2122" spans="2:9">
      <c r="B2122" s="415" t="s">
        <v>5541</v>
      </c>
      <c r="C2122" s="369" t="str">
        <f>'Jaringan Pipa Luar Gedung'!D2632</f>
        <v>Pemasangan 1 m Pipa Baja Karbon dia. 1000 mm</v>
      </c>
      <c r="D2122" s="72" t="s">
        <v>1304</v>
      </c>
      <c r="E2122" s="367">
        <f>VLOOKUP(C2122,'Jaringan Pipa Luar Gedung'!$D$2:$I$4288,6,FALSE)</f>
        <v>4567500</v>
      </c>
      <c r="F2122" s="385"/>
      <c r="H2122" s="159"/>
      <c r="I2122" s="376"/>
    </row>
    <row r="2123" spans="2:9">
      <c r="B2123" s="415" t="s">
        <v>5542</v>
      </c>
      <c r="C2123" s="369" t="str">
        <f>'Jaringan Pipa Luar Gedung'!D2650</f>
        <v>Pemasangan 1 m Pipa Baja Karbon dia. 1100 mm</v>
      </c>
      <c r="D2123" s="72" t="s">
        <v>1304</v>
      </c>
      <c r="E2123" s="367">
        <f>VLOOKUP(C2123,'Jaringan Pipa Luar Gedung'!$D$2:$I$4288,6,FALSE)</f>
        <v>4816300</v>
      </c>
      <c r="F2123" s="385"/>
      <c r="H2123" s="159"/>
      <c r="I2123" s="376"/>
    </row>
    <row r="2124" spans="2:9">
      <c r="B2124" s="415" t="s">
        <v>5545</v>
      </c>
      <c r="C2124" s="369" t="str">
        <f>'Jaringan Pipa Luar Gedung'!D2668</f>
        <v>Pemasangan 1 m Pipa Baja Karbon dia. 1200 mm</v>
      </c>
      <c r="D2124" s="72" t="s">
        <v>1304</v>
      </c>
      <c r="E2124" s="367">
        <f>VLOOKUP(C2124,'Jaringan Pipa Luar Gedung'!$D$2:$I$4288,6,FALSE)</f>
        <v>5066900</v>
      </c>
      <c r="F2124" s="385"/>
      <c r="H2124" s="159"/>
      <c r="I2124" s="376"/>
    </row>
    <row r="2125" spans="2:9" s="53" customFormat="1">
      <c r="B2125" s="622" t="s">
        <v>6264</v>
      </c>
      <c r="C2125" s="623" t="str">
        <f>'Jaringan Pipa Luar Gedung'!D2686</f>
        <v xml:space="preserve">Pemotongan Pipa Baja Karbon </v>
      </c>
      <c r="D2125" s="634"/>
      <c r="E2125" s="367">
        <f>VLOOKUP(C2125,'Jaringan Pipa Luar Gedung'!$D$2:$I$4288,6,FALSE)</f>
        <v>0</v>
      </c>
      <c r="F2125" s="385"/>
      <c r="H2125" s="640"/>
      <c r="I2125" s="641"/>
    </row>
    <row r="2126" spans="2:9">
      <c r="B2126" s="415" t="s">
        <v>5549</v>
      </c>
      <c r="C2126" s="369" t="str">
        <f>'Jaringan Pipa Luar Gedung'!D2687</f>
        <v>Pemotongan 1 Buah Pipa Baja Karbon dia. 63 mm</v>
      </c>
      <c r="D2126" s="72" t="s">
        <v>44</v>
      </c>
      <c r="E2126" s="367">
        <f>VLOOKUP(C2126,'Jaringan Pipa Luar Gedung'!$D$2:$I$4288,6,FALSE)</f>
        <v>18400</v>
      </c>
      <c r="F2126" s="385"/>
      <c r="H2126" s="159"/>
      <c r="I2126" s="376"/>
    </row>
    <row r="2127" spans="2:9">
      <c r="B2127" s="415" t="s">
        <v>5561</v>
      </c>
      <c r="C2127" s="369" t="str">
        <f>'Jaringan Pipa Luar Gedung'!D2704</f>
        <v>Pemotongan 1 Buah Pipa Baja Karbon dia. 100 mm</v>
      </c>
      <c r="D2127" s="72" t="s">
        <v>44</v>
      </c>
      <c r="E2127" s="367">
        <f>VLOOKUP(C2127,'Jaringan Pipa Luar Gedung'!$D$2:$I$4288,6,FALSE)</f>
        <v>17100</v>
      </c>
      <c r="F2127" s="385"/>
      <c r="H2127" s="159"/>
      <c r="I2127" s="376"/>
    </row>
    <row r="2128" spans="2:9">
      <c r="B2128" s="415" t="s">
        <v>5563</v>
      </c>
      <c r="C2128" s="369" t="str">
        <f>'Jaringan Pipa Luar Gedung'!D2720</f>
        <v>Pemotongan 1 Buah Pipa Baja Karbon dia. 125 mm</v>
      </c>
      <c r="D2128" s="72" t="s">
        <v>44</v>
      </c>
      <c r="E2128" s="367">
        <f>VLOOKUP(C2128,'Jaringan Pipa Luar Gedung'!$D$2:$I$4288,6,FALSE)</f>
        <v>25200</v>
      </c>
      <c r="F2128" s="385"/>
      <c r="H2128" s="159"/>
      <c r="I2128" s="376"/>
    </row>
    <row r="2129" spans="2:9">
      <c r="B2129" s="415" t="s">
        <v>5565</v>
      </c>
      <c r="C2129" s="369" t="str">
        <f>'Jaringan Pipa Luar Gedung'!D2736</f>
        <v>Pemotongan 1 Buah Pipa Baja Karbon dia. 150 mm</v>
      </c>
      <c r="D2129" s="72" t="s">
        <v>44</v>
      </c>
      <c r="E2129" s="367">
        <f>VLOOKUP(C2129,'Jaringan Pipa Luar Gedung'!$D$2:$I$4288,6,FALSE)</f>
        <v>33800</v>
      </c>
      <c r="F2129" s="385"/>
      <c r="H2129" s="159"/>
      <c r="I2129" s="376"/>
    </row>
    <row r="2130" spans="2:9">
      <c r="B2130" s="415" t="s">
        <v>5567</v>
      </c>
      <c r="C2130" s="369" t="str">
        <f>'Jaringan Pipa Luar Gedung'!D2752</f>
        <v>Pemotongan 1 Buah Pipa Baja Karbon dia. 200 mm</v>
      </c>
      <c r="D2130" s="72" t="s">
        <v>44</v>
      </c>
      <c r="E2130" s="367">
        <f>VLOOKUP(C2130,'Jaringan Pipa Luar Gedung'!$D$2:$I$4288,6,FALSE)</f>
        <v>83000</v>
      </c>
      <c r="F2130" s="385"/>
      <c r="H2130" s="159"/>
      <c r="I2130" s="376"/>
    </row>
    <row r="2131" spans="2:9">
      <c r="B2131" s="415" t="s">
        <v>5569</v>
      </c>
      <c r="C2131" s="369" t="str">
        <f>'Jaringan Pipa Luar Gedung'!D2768</f>
        <v>Pemotongan 1 Buah Pipa Baja Karbon dia. 250 mm</v>
      </c>
      <c r="D2131" s="72" t="s">
        <v>44</v>
      </c>
      <c r="E2131" s="367">
        <f>VLOOKUP(C2131,'Jaringan Pipa Luar Gedung'!$D$2:$I$4288,6,FALSE)</f>
        <v>114200</v>
      </c>
      <c r="F2131" s="385"/>
      <c r="H2131" s="159"/>
      <c r="I2131" s="376"/>
    </row>
    <row r="2132" spans="2:9">
      <c r="B2132" s="415" t="s">
        <v>5571</v>
      </c>
      <c r="C2132" s="369" t="str">
        <f>'Jaringan Pipa Luar Gedung'!D2784</f>
        <v>Pemotongan 1 Buah Pipa Baja Karbon dia. 300 mm</v>
      </c>
      <c r="D2132" s="72" t="s">
        <v>44</v>
      </c>
      <c r="E2132" s="367">
        <f>VLOOKUP(C2132,'Jaringan Pipa Luar Gedung'!$D$2:$I$4288,6,FALSE)</f>
        <v>127900</v>
      </c>
      <c r="F2132" s="385"/>
      <c r="H2132" s="159"/>
      <c r="I2132" s="376"/>
    </row>
    <row r="2133" spans="2:9">
      <c r="B2133" s="415" t="s">
        <v>5573</v>
      </c>
      <c r="C2133" s="369" t="str">
        <f>'Jaringan Pipa Luar Gedung'!D2800</f>
        <v>Pemotongan 1 Buah Pipa Baja Karbon dia. 400 mm</v>
      </c>
      <c r="D2133" s="72" t="s">
        <v>44</v>
      </c>
      <c r="E2133" s="367">
        <f>VLOOKUP(C2133,'Jaringan Pipa Luar Gedung'!$D$2:$I$4288,6,FALSE)</f>
        <v>244600</v>
      </c>
      <c r="F2133" s="385"/>
      <c r="H2133" s="159"/>
      <c r="I2133" s="376"/>
    </row>
    <row r="2134" spans="2:9">
      <c r="B2134" s="415" t="s">
        <v>5575</v>
      </c>
      <c r="C2134" s="369" t="str">
        <f>'Jaringan Pipa Luar Gedung'!D2816</f>
        <v>Pemotongan 1 Buah Pipa Baja Karbon dia. 450 mm</v>
      </c>
      <c r="D2134" s="72" t="s">
        <v>44</v>
      </c>
      <c r="E2134" s="367">
        <f>VLOOKUP(C2134,'Jaringan Pipa Luar Gedung'!$D$2:$I$4288,6,FALSE)</f>
        <v>254400</v>
      </c>
      <c r="F2134" s="385"/>
      <c r="H2134" s="159"/>
      <c r="I2134" s="376"/>
    </row>
    <row r="2135" spans="2:9">
      <c r="B2135" s="415" t="s">
        <v>5577</v>
      </c>
      <c r="C2135" s="369" t="str">
        <f>'Jaringan Pipa Luar Gedung'!D2832</f>
        <v>Pemotongan 1 Buah Pipa Baja Karbon dia. 500 mm</v>
      </c>
      <c r="D2135" s="72" t="s">
        <v>44</v>
      </c>
      <c r="E2135" s="367">
        <f>VLOOKUP(C2135,'Jaringan Pipa Luar Gedung'!$D$2:$I$4288,6,FALSE)</f>
        <v>264200</v>
      </c>
      <c r="F2135" s="385"/>
      <c r="H2135" s="159"/>
      <c r="I2135" s="376"/>
    </row>
    <row r="2136" spans="2:9">
      <c r="B2136" s="415" t="s">
        <v>5579</v>
      </c>
      <c r="C2136" s="369" t="str">
        <f>'Jaringan Pipa Luar Gedung'!D2848</f>
        <v>Pemotongan 1 Buah Pipa Baja Karbon dia. 600 mm</v>
      </c>
      <c r="D2136" s="72" t="s">
        <v>44</v>
      </c>
      <c r="E2136" s="367">
        <f>VLOOKUP(C2136,'Jaringan Pipa Luar Gedung'!$D$2:$I$4288,6,FALSE)</f>
        <v>332900</v>
      </c>
      <c r="F2136" s="385"/>
      <c r="H2136" s="159"/>
      <c r="I2136" s="376"/>
    </row>
    <row r="2137" spans="2:9">
      <c r="B2137" s="415" t="s">
        <v>5581</v>
      </c>
      <c r="C2137" s="369" t="str">
        <f>'Jaringan Pipa Luar Gedung'!D2864</f>
        <v>Pemotongan 1 Buah Pipa Baja Karbon dia. 800 mm</v>
      </c>
      <c r="D2137" s="72" t="s">
        <v>44</v>
      </c>
      <c r="E2137" s="367">
        <f>VLOOKUP(C2137,'Jaringan Pipa Luar Gedung'!$D$2:$I$4288,6,FALSE)</f>
        <v>404100</v>
      </c>
      <c r="F2137" s="385"/>
      <c r="H2137" s="159"/>
      <c r="I2137" s="376"/>
    </row>
    <row r="2138" spans="2:9">
      <c r="B2138" s="415" t="s">
        <v>5583</v>
      </c>
      <c r="C2138" s="369" t="str">
        <f>'Jaringan Pipa Luar Gedung'!D2880</f>
        <v>Pemotongan 1 Buah Pipa Baja Karbon dia. 900 mm</v>
      </c>
      <c r="D2138" s="72" t="s">
        <v>44</v>
      </c>
      <c r="E2138" s="367">
        <f>VLOOKUP(C2138,'Jaringan Pipa Luar Gedung'!$D$2:$I$4288,6,FALSE)</f>
        <v>501900</v>
      </c>
      <c r="F2138" s="385"/>
      <c r="H2138" s="159"/>
      <c r="I2138" s="376"/>
    </row>
    <row r="2139" spans="2:9">
      <c r="B2139" s="415" t="s">
        <v>5585</v>
      </c>
      <c r="C2139" s="369" t="str">
        <f>'Jaringan Pipa Luar Gedung'!D2896</f>
        <v>Pemotongan 1 Buah Pipa Baja Karbon dia. 1000 mm</v>
      </c>
      <c r="D2139" s="72" t="s">
        <v>44</v>
      </c>
      <c r="E2139" s="367">
        <f>VLOOKUP(C2139,'Jaringan Pipa Luar Gedung'!$D$2:$I$4288,6,FALSE)</f>
        <v>560600</v>
      </c>
      <c r="F2139" s="385"/>
      <c r="H2139" s="159"/>
      <c r="I2139" s="376"/>
    </row>
    <row r="2140" spans="2:9">
      <c r="B2140" s="415" t="s">
        <v>5587</v>
      </c>
      <c r="C2140" s="369" t="str">
        <f>'Jaringan Pipa Luar Gedung'!D2912</f>
        <v>Pemotongan 1 Buah Pipa Baja Karbon dia. 1100 mm</v>
      </c>
      <c r="D2140" s="72" t="s">
        <v>44</v>
      </c>
      <c r="E2140" s="367">
        <f>VLOOKUP(C2140,'Jaringan Pipa Luar Gedung'!$D$2:$I$4288,6,FALSE)</f>
        <v>619000</v>
      </c>
      <c r="F2140" s="385"/>
      <c r="H2140" s="159"/>
      <c r="I2140" s="376"/>
    </row>
    <row r="2141" spans="2:9">
      <c r="B2141" s="415" t="s">
        <v>5589</v>
      </c>
      <c r="C2141" s="369" t="str">
        <f>'Jaringan Pipa Luar Gedung'!D2928</f>
        <v>Pemotongan 1 Buah Pipa Baja Karbon dia. 1200 mm</v>
      </c>
      <c r="D2141" s="72" t="s">
        <v>44</v>
      </c>
      <c r="E2141" s="367">
        <f>VLOOKUP(C2141,'Jaringan Pipa Luar Gedung'!$D$2:$I$4288,6,FALSE)</f>
        <v>677600</v>
      </c>
      <c r="F2141" s="385"/>
      <c r="H2141" s="159"/>
      <c r="I2141" s="376"/>
    </row>
    <row r="2142" spans="2:9" s="53" customFormat="1">
      <c r="B2142" s="622" t="s">
        <v>5591</v>
      </c>
      <c r="C2142" s="623" t="str">
        <f>'Jaringan Pipa Luar Gedung'!D2944</f>
        <v xml:space="preserve">PIPA BETON </v>
      </c>
      <c r="D2142" s="634"/>
      <c r="E2142" s="367">
        <f>VLOOKUP(C2142,'Jaringan Pipa Luar Gedung'!$D$2:$I$4288,6,FALSE)</f>
        <v>0</v>
      </c>
      <c r="F2142" s="385"/>
      <c r="H2142" s="640"/>
      <c r="I2142" s="641"/>
    </row>
    <row r="2143" spans="2:9">
      <c r="B2143" s="415" t="s">
        <v>5593</v>
      </c>
      <c r="C2143" s="369" t="str">
        <f>'Jaringan Pipa Luar Gedung'!D2945</f>
        <v xml:space="preserve">Pemasangan Pipa Beton </v>
      </c>
      <c r="D2143" s="72"/>
      <c r="E2143" s="367">
        <f>VLOOKUP(C2143,'Jaringan Pipa Luar Gedung'!$D$2:$I$4288,6,FALSE)</f>
        <v>0</v>
      </c>
      <c r="F2143" s="385"/>
      <c r="H2143" s="159"/>
      <c r="I2143" s="376"/>
    </row>
    <row r="2144" spans="2:9">
      <c r="B2144" s="415" t="s">
        <v>5595</v>
      </c>
      <c r="C2144" s="369" t="str">
        <f>'Jaringan Pipa Luar Gedung'!D2946</f>
        <v>Pemasangan 1 m' Pipa Beton dia. 200 mm</v>
      </c>
      <c r="D2144" s="72" t="s">
        <v>1304</v>
      </c>
      <c r="E2144" s="367">
        <f>VLOOKUP(C2144,'Jaringan Pipa Luar Gedung'!$D$2:$I$4288,6,FALSE)</f>
        <v>301700</v>
      </c>
      <c r="F2144" s="385"/>
      <c r="H2144" s="159"/>
      <c r="I2144" s="376"/>
    </row>
    <row r="2145" spans="2:9">
      <c r="B2145" s="415" t="s">
        <v>5598</v>
      </c>
      <c r="C2145" s="369" t="str">
        <f>'Jaringan Pipa Luar Gedung'!D2966</f>
        <v>Pemasangan 1 m' Pipa Beton dia. 300 mm</v>
      </c>
      <c r="D2145" s="72" t="s">
        <v>1304</v>
      </c>
      <c r="E2145" s="367">
        <f>VLOOKUP(C2145,'Jaringan Pipa Luar Gedung'!$D$2:$I$4288,6,FALSE)</f>
        <v>338800</v>
      </c>
      <c r="F2145" s="385"/>
      <c r="H2145" s="159"/>
      <c r="I2145" s="376"/>
    </row>
    <row r="2146" spans="2:9">
      <c r="B2146" s="415" t="s">
        <v>5601</v>
      </c>
      <c r="C2146" s="369" t="str">
        <f>'Jaringan Pipa Luar Gedung'!D2986</f>
        <v>Pemasangan 1 m' Pipa Beton dia. 400 mm</v>
      </c>
      <c r="D2146" s="72" t="s">
        <v>1304</v>
      </c>
      <c r="E2146" s="367">
        <f>VLOOKUP(C2146,'Jaringan Pipa Luar Gedung'!$D$2:$I$4288,6,FALSE)</f>
        <v>373900</v>
      </c>
      <c r="F2146" s="385"/>
      <c r="H2146" s="159"/>
      <c r="I2146" s="376"/>
    </row>
    <row r="2147" spans="2:9">
      <c r="B2147" s="415" t="s">
        <v>5604</v>
      </c>
      <c r="C2147" s="369" t="str">
        <f>'Jaringan Pipa Luar Gedung'!D3006</f>
        <v>Pemasangan 1 m' Pipa Beton dia. 500 mm</v>
      </c>
      <c r="D2147" s="72" t="s">
        <v>1304</v>
      </c>
      <c r="E2147" s="367">
        <f>VLOOKUP(C2147,'Jaringan Pipa Luar Gedung'!$D$2:$I$4288,6,FALSE)</f>
        <v>395400</v>
      </c>
      <c r="F2147" s="385"/>
      <c r="H2147" s="159"/>
      <c r="I2147" s="376"/>
    </row>
    <row r="2148" spans="2:9">
      <c r="B2148" s="415" t="s">
        <v>5607</v>
      </c>
      <c r="C2148" s="369" t="str">
        <f>'Jaringan Pipa Luar Gedung'!D3026</f>
        <v>Pemasangan 1 m' Pipa Beton dia. 600 mm</v>
      </c>
      <c r="D2148" s="72" t="s">
        <v>1304</v>
      </c>
      <c r="E2148" s="367">
        <f>VLOOKUP(C2148,'Jaringan Pipa Luar Gedung'!$D$2:$I$4288,6,FALSE)</f>
        <v>477200</v>
      </c>
      <c r="F2148" s="385"/>
      <c r="H2148" s="159"/>
      <c r="I2148" s="376"/>
    </row>
    <row r="2149" spans="2:9">
      <c r="B2149" s="415" t="s">
        <v>5610</v>
      </c>
      <c r="C2149" s="369" t="str">
        <f>'Jaringan Pipa Luar Gedung'!D3046</f>
        <v>Pemasangan 1 m' Pipa Beton dia. 700 mm</v>
      </c>
      <c r="D2149" s="72" t="s">
        <v>1304</v>
      </c>
      <c r="E2149" s="367">
        <f>VLOOKUP(C2149,'Jaringan Pipa Luar Gedung'!$D$2:$I$4288,6,FALSE)</f>
        <v>555000</v>
      </c>
      <c r="F2149" s="385"/>
      <c r="H2149" s="159"/>
      <c r="I2149" s="376"/>
    </row>
    <row r="2150" spans="2:9">
      <c r="B2150" s="415" t="s">
        <v>5613</v>
      </c>
      <c r="C2150" s="369" t="str">
        <f>'Jaringan Pipa Luar Gedung'!D3066</f>
        <v>Pemasangan 1 m' Pipa Beton dia. 800 mm</v>
      </c>
      <c r="D2150" s="72" t="s">
        <v>1304</v>
      </c>
      <c r="E2150" s="367">
        <f>VLOOKUP(C2150,'Jaringan Pipa Luar Gedung'!$D$2:$I$4288,6,FALSE)</f>
        <v>697900</v>
      </c>
      <c r="F2150" s="385"/>
      <c r="H2150" s="159"/>
      <c r="I2150" s="376"/>
    </row>
    <row r="2151" spans="2:9">
      <c r="B2151" s="415" t="s">
        <v>5615</v>
      </c>
      <c r="C2151" s="369" t="str">
        <f>'Jaringan Pipa Luar Gedung'!D3086</f>
        <v>Pemasangan 1 m' Pipa Beton dia. 1000 mm</v>
      </c>
      <c r="D2151" s="72" t="s">
        <v>1304</v>
      </c>
      <c r="E2151" s="367">
        <f>VLOOKUP(C2151,'Jaringan Pipa Luar Gedung'!$D$2:$I$4288,6,FALSE)</f>
        <v>790300</v>
      </c>
      <c r="F2151" s="385"/>
      <c r="H2151" s="159"/>
      <c r="I2151" s="376"/>
    </row>
    <row r="2152" spans="2:9">
      <c r="B2152" s="415" t="s">
        <v>5619</v>
      </c>
      <c r="C2152" s="369" t="str">
        <f>'Jaringan Pipa Luar Gedung'!D3106</f>
        <v>Pemasangan 1 m' Pipa Beton dia. 1200 mm</v>
      </c>
      <c r="D2152" s="72" t="s">
        <v>1304</v>
      </c>
      <c r="E2152" s="367">
        <f>VLOOKUP(C2152,'Jaringan Pipa Luar Gedung'!$D$2:$I$4288,6,FALSE)</f>
        <v>898400</v>
      </c>
      <c r="F2152" s="385"/>
      <c r="H2152" s="159"/>
      <c r="I2152" s="376"/>
    </row>
    <row r="2153" spans="2:9" s="53" customFormat="1">
      <c r="B2153" s="622" t="s">
        <v>5622</v>
      </c>
      <c r="C2153" s="623" t="str">
        <f>'Jaringan Pipa Luar Gedung'!D3126</f>
        <v xml:space="preserve">AKSESORIS PIPA </v>
      </c>
      <c r="D2153" s="634"/>
      <c r="E2153" s="367">
        <f>VLOOKUP(C2153,'Jaringan Pipa Luar Gedung'!$D$2:$I$4288,6,FALSE)</f>
        <v>0</v>
      </c>
      <c r="F2153" s="385"/>
      <c r="H2153" s="640"/>
      <c r="I2153" s="641"/>
    </row>
    <row r="2154" spans="2:9">
      <c r="B2154" s="415" t="s">
        <v>5624</v>
      </c>
      <c r="C2154" s="369" t="str">
        <f>'Jaringan Pipa Luar Gedung'!D3127</f>
        <v xml:space="preserve">Sambungan Pipa Baru ke Pipa Lama </v>
      </c>
      <c r="D2154" s="72"/>
      <c r="E2154" s="367">
        <f>VLOOKUP(C2154,'Jaringan Pipa Luar Gedung'!$D$2:$I$4288,6,FALSE)</f>
        <v>0</v>
      </c>
      <c r="F2154" s="385"/>
      <c r="H2154" s="159"/>
      <c r="I2154" s="376"/>
    </row>
    <row r="2155" spans="2:9">
      <c r="B2155" s="415" t="s">
        <v>5626</v>
      </c>
      <c r="C2155" s="369" t="str">
        <f>'Jaringan Pipa Luar Gedung'!D3128</f>
        <v>Penyambungan 1 buah Pipa Baru ke Pipa yang Ada dia. 80 mm</v>
      </c>
      <c r="D2155" s="72" t="s">
        <v>44</v>
      </c>
      <c r="E2155" s="367">
        <f>VLOOKUP(C2155,'Jaringan Pipa Luar Gedung'!$D$2:$I$4288,6,FALSE)</f>
        <v>773700</v>
      </c>
      <c r="F2155" s="385"/>
      <c r="H2155" s="159"/>
      <c r="I2155" s="376"/>
    </row>
    <row r="2156" spans="2:9">
      <c r="B2156" s="415" t="s">
        <v>5630</v>
      </c>
      <c r="C2156" s="369" t="str">
        <f>'Jaringan Pipa Luar Gedung'!D3147</f>
        <v>Penyambungan 1 buah Pipa Baru ke Pipa yang Ada dia. 100 mm</v>
      </c>
      <c r="D2156" s="72" t="s">
        <v>44</v>
      </c>
      <c r="E2156" s="367">
        <f>VLOOKUP(C2156,'Jaringan Pipa Luar Gedung'!$D$2:$I$4288,6,FALSE)</f>
        <v>868700</v>
      </c>
      <c r="F2156" s="385"/>
      <c r="H2156" s="159"/>
      <c r="I2156" s="376"/>
    </row>
    <row r="2157" spans="2:9">
      <c r="B2157" s="415" t="s">
        <v>5632</v>
      </c>
      <c r="C2157" s="369" t="str">
        <f>'Jaringan Pipa Luar Gedung'!D3166</f>
        <v>Penyambungan 1 buah Pipa Baru ke Pipa yang Ada dia. 150 mm</v>
      </c>
      <c r="D2157" s="72" t="s">
        <v>44</v>
      </c>
      <c r="E2157" s="367">
        <f>VLOOKUP(C2157,'Jaringan Pipa Luar Gedung'!$D$2:$I$4288,6,FALSE)</f>
        <v>1106100</v>
      </c>
      <c r="F2157" s="385"/>
      <c r="H2157" s="159"/>
      <c r="I2157" s="376"/>
    </row>
    <row r="2158" spans="2:9">
      <c r="B2158" s="415" t="s">
        <v>5634</v>
      </c>
      <c r="C2158" s="369" t="str">
        <f>'Jaringan Pipa Luar Gedung'!D3185</f>
        <v>Penyambungan 1 buah Pipa Baru ke Pipa yang Ada dia. 200 mm</v>
      </c>
      <c r="D2158" s="72" t="s">
        <v>44</v>
      </c>
      <c r="E2158" s="367">
        <f>VLOOKUP(C2158,'Jaringan Pipa Luar Gedung'!$D$2:$I$4288,6,FALSE)</f>
        <v>1343400</v>
      </c>
      <c r="F2158" s="385"/>
      <c r="H2158" s="159"/>
      <c r="I2158" s="376"/>
    </row>
    <row r="2159" spans="2:9">
      <c r="B2159" s="415" t="s">
        <v>5636</v>
      </c>
      <c r="C2159" s="369" t="str">
        <f>'Jaringan Pipa Luar Gedung'!D3204</f>
        <v>Penyambungan 1 buah Pipa Baru ke Pipa yang Ada dia. 250 mm</v>
      </c>
      <c r="D2159" s="72" t="s">
        <v>44</v>
      </c>
      <c r="E2159" s="367">
        <f>VLOOKUP(C2159,'Jaringan Pipa Luar Gedung'!$D$2:$I$4288,6,FALSE)</f>
        <v>1580800</v>
      </c>
      <c r="F2159" s="385"/>
      <c r="H2159" s="159"/>
      <c r="I2159" s="376"/>
    </row>
    <row r="2160" spans="2:9">
      <c r="B2160" s="415" t="s">
        <v>5637</v>
      </c>
      <c r="C2160" s="369" t="str">
        <f>'Jaringan Pipa Luar Gedung'!D3223</f>
        <v>Penyambungan 1 buah Pipa Baru ke Pipa yang Ada dia. 300 mm</v>
      </c>
      <c r="D2160" s="72" t="s">
        <v>44</v>
      </c>
      <c r="E2160" s="367">
        <f>VLOOKUP(C2160,'Jaringan Pipa Luar Gedung'!$D$2:$I$4288,6,FALSE)</f>
        <v>1818200</v>
      </c>
      <c r="F2160" s="385"/>
      <c r="H2160" s="159"/>
      <c r="I2160" s="376"/>
    </row>
    <row r="2161" spans="2:9">
      <c r="B2161" s="415" t="s">
        <v>5640</v>
      </c>
      <c r="C2161" s="369" t="str">
        <f>'Jaringan Pipa Luar Gedung'!D3242</f>
        <v>Penyambungan 1 buah Pipa Baru ke Pipa yang Ada dia. 400 mm</v>
      </c>
      <c r="D2161" s="72" t="s">
        <v>44</v>
      </c>
      <c r="E2161" s="367">
        <f>VLOOKUP(C2161,'Jaringan Pipa Luar Gedung'!$D$2:$I$4288,6,FALSE)</f>
        <v>2292900</v>
      </c>
      <c r="F2161" s="385"/>
      <c r="H2161" s="159"/>
      <c r="I2161" s="376"/>
    </row>
    <row r="2162" spans="2:9">
      <c r="B2162" s="415" t="s">
        <v>5642</v>
      </c>
      <c r="C2162" s="369" t="str">
        <f>'Jaringan Pipa Luar Gedung'!D3261</f>
        <v>Penyambungan 1 buah Pipa Baru ke Pipa yang Ada dia. 450 mm</v>
      </c>
      <c r="D2162" s="72" t="s">
        <v>44</v>
      </c>
      <c r="E2162" s="367">
        <f>VLOOKUP(C2162,'Jaringan Pipa Luar Gedung'!$D$2:$I$4288,6,FALSE)</f>
        <v>2530300</v>
      </c>
      <c r="F2162" s="385"/>
      <c r="H2162" s="159"/>
      <c r="I2162" s="376"/>
    </row>
    <row r="2163" spans="2:9">
      <c r="B2163" s="415" t="s">
        <v>5644</v>
      </c>
      <c r="C2163" s="369" t="str">
        <f>'Jaringan Pipa Luar Gedung'!D3280</f>
        <v>Penyambungan 1 buah Pipa Baru ke Pipa yang Ada dia. 500 mm</v>
      </c>
      <c r="D2163" s="72" t="s">
        <v>44</v>
      </c>
      <c r="E2163" s="367">
        <f>VLOOKUP(C2163,'Jaringan Pipa Luar Gedung'!$D$2:$I$4288,6,FALSE)</f>
        <v>2767700</v>
      </c>
      <c r="F2163" s="385"/>
      <c r="H2163" s="159"/>
      <c r="I2163" s="376"/>
    </row>
    <row r="2164" spans="2:9">
      <c r="B2164" s="415" t="s">
        <v>5646</v>
      </c>
      <c r="C2164" s="369" t="str">
        <f>'Jaringan Pipa Luar Gedung'!D3299</f>
        <v>Penyambungan 1 buah Pipa Baru ke Pipa yang Ada dia. 600 mm</v>
      </c>
      <c r="D2164" s="72" t="s">
        <v>44</v>
      </c>
      <c r="E2164" s="367">
        <f>VLOOKUP(C2164,'Jaringan Pipa Luar Gedung'!$D$2:$I$4288,6,FALSE)</f>
        <v>3242400</v>
      </c>
      <c r="F2164" s="385"/>
      <c r="H2164" s="159"/>
      <c r="I2164" s="376"/>
    </row>
    <row r="2165" spans="2:9">
      <c r="B2165" s="415" t="s">
        <v>5648</v>
      </c>
      <c r="C2165" s="369" t="str">
        <f>'Jaringan Pipa Luar Gedung'!D3318</f>
        <v>Penyambungan 1 buah Pipa Baru ke Pipa yang Ada dia. 700 mm</v>
      </c>
      <c r="D2165" s="72" t="s">
        <v>44</v>
      </c>
      <c r="E2165" s="367">
        <f>VLOOKUP(C2165,'Jaringan Pipa Luar Gedung'!$D$2:$I$4288,6,FALSE)</f>
        <v>3717200</v>
      </c>
      <c r="F2165" s="385"/>
      <c r="H2165" s="159"/>
      <c r="I2165" s="376"/>
    </row>
    <row r="2166" spans="2:9">
      <c r="B2166" s="415" t="s">
        <v>5650</v>
      </c>
      <c r="C2166" s="369" t="str">
        <f>'Jaringan Pipa Luar Gedung'!D3338</f>
        <v>Penyambungan 1 buah Pipa Baru ke Pipa yang Ada dia. 800 mm</v>
      </c>
      <c r="D2166" s="72" t="s">
        <v>44</v>
      </c>
      <c r="E2166" s="367">
        <f>VLOOKUP(C2166,'Jaringan Pipa Luar Gedung'!$D$2:$I$4288,6,FALSE)</f>
        <v>4191900</v>
      </c>
      <c r="F2166" s="385"/>
      <c r="H2166" s="159"/>
      <c r="I2166" s="376"/>
    </row>
    <row r="2167" spans="2:9">
      <c r="B2167" s="415" t="s">
        <v>5652</v>
      </c>
      <c r="C2167" s="369" t="str">
        <f>'Jaringan Pipa Luar Gedung'!D3357</f>
        <v>Penyambungan 1 buah Pipa Baru ke Pipa yang Ada dia. 15 mm</v>
      </c>
      <c r="D2167" s="72" t="s">
        <v>44</v>
      </c>
      <c r="E2167" s="367">
        <f>VLOOKUP(C2167,'Jaringan Pipa Luar Gedung'!$D$2:$I$4288,6,FALSE)</f>
        <v>159400</v>
      </c>
      <c r="F2167" s="385"/>
      <c r="H2167" s="159"/>
      <c r="I2167" s="376"/>
    </row>
    <row r="2168" spans="2:9">
      <c r="B2168" s="415" t="s">
        <v>5654</v>
      </c>
      <c r="C2168" s="369" t="str">
        <f>'Jaringan Pipa Luar Gedung'!D3373</f>
        <v>Penyambungan 1 buah Pipa Baru ke Pipa yang Ada dia. 20 mm</v>
      </c>
      <c r="D2168" s="72" t="s">
        <v>44</v>
      </c>
      <c r="E2168" s="367">
        <f>VLOOKUP(C2168,'Jaringan Pipa Luar Gedung'!$D$2:$I$4288,6,FALSE)</f>
        <v>199200</v>
      </c>
      <c r="F2168" s="385"/>
      <c r="H2168" s="159"/>
      <c r="I2168" s="376"/>
    </row>
    <row r="2169" spans="2:9">
      <c r="B2169" s="415" t="s">
        <v>5656</v>
      </c>
      <c r="C2169" s="369" t="str">
        <f>'Jaringan Pipa Luar Gedung'!D3389</f>
        <v>Penyambungan 1 buah Pipa Baru ke Pipa yang Ada dia. 25 mm</v>
      </c>
      <c r="D2169" s="72" t="s">
        <v>44</v>
      </c>
      <c r="E2169" s="367">
        <f>VLOOKUP(C2169,'Jaringan Pipa Luar Gedung'!$D$2:$I$4288,6,FALSE)</f>
        <v>249100</v>
      </c>
      <c r="F2169" s="385"/>
      <c r="H2169" s="159"/>
      <c r="I2169" s="376"/>
    </row>
    <row r="2170" spans="2:9">
      <c r="B2170" s="415" t="s">
        <v>5658</v>
      </c>
      <c r="C2170" s="369" t="str">
        <f>'Jaringan Pipa Luar Gedung'!D3405</f>
        <v>Penyambungan 1 buah Pipa Baru ke Pipa yang Ada dia. 32 mm</v>
      </c>
      <c r="D2170" s="72" t="s">
        <v>44</v>
      </c>
      <c r="E2170" s="367">
        <f>VLOOKUP(C2170,'Jaringan Pipa Luar Gedung'!$D$2:$I$4288,6,FALSE)</f>
        <v>311600</v>
      </c>
      <c r="F2170" s="385"/>
      <c r="H2170" s="159"/>
      <c r="I2170" s="376"/>
    </row>
    <row r="2171" spans="2:9">
      <c r="B2171" s="415" t="s">
        <v>5660</v>
      </c>
      <c r="C2171" s="369" t="str">
        <f>'Jaringan Pipa Luar Gedung'!D3421</f>
        <v>Penyambungan 1 buah Pipa Baru ke Pipa yang Ada dia. 40 mm</v>
      </c>
      <c r="D2171" s="72" t="s">
        <v>44</v>
      </c>
      <c r="E2171" s="367">
        <f>VLOOKUP(C2171,'Jaringan Pipa Luar Gedung'!$D$2:$I$4288,6,FALSE)</f>
        <v>311600</v>
      </c>
      <c r="F2171" s="385"/>
      <c r="H2171" s="159"/>
      <c r="I2171" s="376"/>
    </row>
    <row r="2172" spans="2:9">
      <c r="B2172" s="415" t="s">
        <v>5662</v>
      </c>
      <c r="C2172" s="369" t="str">
        <f>'Jaringan Pipa Luar Gedung'!D3438</f>
        <v>Penyambungan 1 buah Pipa Baru ke Pipa yang Ada dia. 50 mm</v>
      </c>
      <c r="D2172" s="72" t="s">
        <v>44</v>
      </c>
      <c r="E2172" s="367">
        <f>VLOOKUP(C2172,'Jaringan Pipa Luar Gedung'!$D$2:$I$4288,6,FALSE)</f>
        <v>389600</v>
      </c>
      <c r="F2172" s="385"/>
      <c r="H2172" s="159"/>
      <c r="I2172" s="376"/>
    </row>
    <row r="2173" spans="2:9">
      <c r="B2173" s="415" t="s">
        <v>5664</v>
      </c>
      <c r="C2173" s="369" t="str">
        <f>'Jaringan Pipa Luar Gedung'!D3454</f>
        <v>Penyambungan 1 buah Pipa Baru ke Pipa yang Ada dia. 63 mm</v>
      </c>
      <c r="D2173" s="72" t="s">
        <v>44</v>
      </c>
      <c r="E2173" s="367">
        <f>VLOOKUP(C2173,'Jaringan Pipa Luar Gedung'!$D$2:$I$4288,6,FALSE)</f>
        <v>486700</v>
      </c>
      <c r="F2173" s="385"/>
      <c r="H2173" s="159"/>
      <c r="I2173" s="376"/>
    </row>
    <row r="2174" spans="2:9" s="53" customFormat="1">
      <c r="B2174" s="622" t="s">
        <v>6265</v>
      </c>
      <c r="C2174" s="623" t="str">
        <f>'Jaringan Pipa Luar Gedung'!D3471</f>
        <v xml:space="preserve">Valve </v>
      </c>
      <c r="D2174" s="634"/>
      <c r="E2174" s="367">
        <f>VLOOKUP(C2174,'Jaringan Pipa Luar Gedung'!$D$2:$I$4288,6,FALSE)</f>
        <v>0</v>
      </c>
      <c r="F2174" s="385"/>
      <c r="H2174" s="640"/>
      <c r="I2174" s="641"/>
    </row>
    <row r="2175" spans="2:9">
      <c r="B2175" s="415" t="s">
        <v>5668</v>
      </c>
      <c r="C2175" s="369" t="str">
        <f>'Jaringan Pipa Luar Gedung'!D3472</f>
        <v>Pemasangan 1 buah Valve dia. 150 mm</v>
      </c>
      <c r="D2175" s="72" t="s">
        <v>44</v>
      </c>
      <c r="E2175" s="367">
        <f>VLOOKUP(C2175,'Jaringan Pipa Luar Gedung'!$D$2:$I$4288,6,FALSE)</f>
        <v>562000</v>
      </c>
      <c r="F2175" s="385"/>
      <c r="H2175" s="159"/>
      <c r="I2175" s="376"/>
    </row>
    <row r="2176" spans="2:9">
      <c r="B2176" s="415" t="s">
        <v>5671</v>
      </c>
      <c r="C2176" s="369" t="str">
        <f>'Jaringan Pipa Luar Gedung'!D3490</f>
        <v>Pemasangan 1 buah Valve dia. 200 mm</v>
      </c>
      <c r="D2176" s="72" t="s">
        <v>44</v>
      </c>
      <c r="E2176" s="367">
        <f>VLOOKUP(C2176,'Jaringan Pipa Luar Gedung'!$D$2:$I$4288,6,FALSE)</f>
        <v>717400</v>
      </c>
      <c r="F2176" s="385"/>
      <c r="H2176" s="159"/>
      <c r="I2176" s="376"/>
    </row>
    <row r="2177" spans="2:9">
      <c r="B2177" s="415" t="s">
        <v>5674</v>
      </c>
      <c r="C2177" s="369" t="str">
        <f>'Jaringan Pipa Luar Gedung'!D3508</f>
        <v>Pemasangan 1 buah Valve dia. 250 mm</v>
      </c>
      <c r="D2177" s="72" t="s">
        <v>44</v>
      </c>
      <c r="E2177" s="367">
        <f>VLOOKUP(C2177,'Jaringan Pipa Luar Gedung'!$D$2:$I$4288,6,FALSE)</f>
        <v>825800</v>
      </c>
      <c r="F2177" s="385"/>
      <c r="H2177" s="159"/>
      <c r="I2177" s="376"/>
    </row>
    <row r="2178" spans="2:9">
      <c r="B2178" s="415" t="s">
        <v>5677</v>
      </c>
      <c r="C2178" s="369" t="str">
        <f>'Jaringan Pipa Luar Gedung'!D3525</f>
        <v>Pemasangan 1 buah Valve dia. 300 mm</v>
      </c>
      <c r="D2178" s="72" t="s">
        <v>44</v>
      </c>
      <c r="E2178" s="367">
        <f>VLOOKUP(C2178,'Jaringan Pipa Luar Gedung'!$D$2:$I$4288,6,FALSE)</f>
        <v>933900</v>
      </c>
      <c r="F2178" s="385"/>
      <c r="H2178" s="159"/>
      <c r="I2178" s="376"/>
    </row>
    <row r="2179" spans="2:9">
      <c r="B2179" s="415" t="s">
        <v>5680</v>
      </c>
      <c r="C2179" s="369" t="str">
        <f>'Jaringan Pipa Luar Gedung'!D3542</f>
        <v>Pemasangan 1 buah Valve dia. 400 mm</v>
      </c>
      <c r="D2179" s="72" t="s">
        <v>44</v>
      </c>
      <c r="E2179" s="367">
        <f>VLOOKUP(C2179,'Jaringan Pipa Luar Gedung'!$D$2:$I$4288,6,FALSE)</f>
        <v>1383900</v>
      </c>
      <c r="F2179" s="385"/>
      <c r="H2179" s="159"/>
      <c r="I2179" s="376"/>
    </row>
    <row r="2180" spans="2:9">
      <c r="B2180" s="415" t="s">
        <v>5683</v>
      </c>
      <c r="C2180" s="369" t="str">
        <f>'Jaringan Pipa Luar Gedung'!D3559</f>
        <v>Pemasangan 1 buah Valve dia. 450 mm</v>
      </c>
      <c r="D2180" s="72" t="s">
        <v>44</v>
      </c>
      <c r="E2180" s="367">
        <f>VLOOKUP(C2180,'Jaringan Pipa Luar Gedung'!$D$2:$I$4288,6,FALSE)</f>
        <v>1488600</v>
      </c>
      <c r="F2180" s="385"/>
      <c r="H2180" s="159"/>
      <c r="I2180" s="376"/>
    </row>
    <row r="2181" spans="2:9">
      <c r="B2181" s="415" t="s">
        <v>5686</v>
      </c>
      <c r="C2181" s="369" t="str">
        <f>'Jaringan Pipa Luar Gedung'!D3576</f>
        <v>Pemasangan 1 buah Valve dia. 500 mm</v>
      </c>
      <c r="D2181" s="72" t="s">
        <v>44</v>
      </c>
      <c r="E2181" s="367">
        <f>VLOOKUP(C2181,'Jaringan Pipa Luar Gedung'!$D$2:$I$4288,6,FALSE)</f>
        <v>1614800</v>
      </c>
      <c r="F2181" s="385"/>
      <c r="H2181" s="159"/>
      <c r="I2181" s="376"/>
    </row>
    <row r="2182" spans="2:9">
      <c r="B2182" s="415" t="s">
        <v>5689</v>
      </c>
      <c r="C2182" s="369" t="str">
        <f>'Jaringan Pipa Luar Gedung'!D3593</f>
        <v>Pemasangan 1 buah Valve dia. 600 mm</v>
      </c>
      <c r="D2182" s="72" t="s">
        <v>44</v>
      </c>
      <c r="E2182" s="367">
        <f>VLOOKUP(C2182,'Jaringan Pipa Luar Gedung'!$D$2:$I$4288,6,FALSE)</f>
        <v>1552000</v>
      </c>
      <c r="F2182" s="385"/>
      <c r="H2182" s="159"/>
      <c r="I2182" s="376"/>
    </row>
    <row r="2183" spans="2:9">
      <c r="B2183" s="415" t="s">
        <v>5692</v>
      </c>
      <c r="C2183" s="369" t="str">
        <f>'Jaringan Pipa Luar Gedung'!D3611</f>
        <v>Pemasangan 1 buah Valve dia. 700 mm</v>
      </c>
      <c r="D2183" s="72" t="s">
        <v>44</v>
      </c>
      <c r="E2183" s="367">
        <f>VLOOKUP(C2183,'Jaringan Pipa Luar Gedung'!$D$2:$I$4288,6,FALSE)</f>
        <v>2021600</v>
      </c>
      <c r="F2183" s="385"/>
      <c r="H2183" s="159"/>
      <c r="I2183" s="376"/>
    </row>
    <row r="2184" spans="2:9">
      <c r="B2184" s="415" t="s">
        <v>5695</v>
      </c>
      <c r="C2184" s="369" t="str">
        <f>'Jaringan Pipa Luar Gedung'!D3629</f>
        <v>Pemasangan 1 buah Valve dia. 800 mm</v>
      </c>
      <c r="D2184" s="72" t="s">
        <v>44</v>
      </c>
      <c r="E2184" s="367">
        <f>VLOOKUP(C2184,'Jaringan Pipa Luar Gedung'!$D$2:$I$4288,6,FALSE)</f>
        <v>2126100</v>
      </c>
      <c r="F2184" s="385"/>
      <c r="H2184" s="159"/>
      <c r="I2184" s="376"/>
    </row>
    <row r="2185" spans="2:9">
      <c r="B2185" s="415" t="s">
        <v>5698</v>
      </c>
      <c r="C2185" s="369" t="str">
        <f>'Jaringan Pipa Luar Gedung'!D3647</f>
        <v>Pemasangan 1 buah Valve dia. 900 mm</v>
      </c>
      <c r="D2185" s="72" t="s">
        <v>44</v>
      </c>
      <c r="E2185" s="367">
        <f>VLOOKUP(C2185,'Jaringan Pipa Luar Gedung'!$D$2:$I$4288,6,FALSE)</f>
        <v>2725800</v>
      </c>
      <c r="F2185" s="385"/>
      <c r="H2185" s="159"/>
      <c r="I2185" s="376"/>
    </row>
    <row r="2186" spans="2:9">
      <c r="B2186" s="415" t="s">
        <v>5701</v>
      </c>
      <c r="C2186" s="369" t="str">
        <f>'Jaringan Pipa Luar Gedung'!D3665</f>
        <v>Pemasangan 1 buah Valve dia. 1000 mm</v>
      </c>
      <c r="D2186" s="72" t="s">
        <v>44</v>
      </c>
      <c r="E2186" s="367">
        <f>VLOOKUP(C2186,'Jaringan Pipa Luar Gedung'!$D$2:$I$4288,6,FALSE)</f>
        <v>3303200</v>
      </c>
      <c r="F2186" s="385"/>
      <c r="H2186" s="159"/>
      <c r="I2186" s="376"/>
    </row>
    <row r="2187" spans="2:9">
      <c r="B2187" s="415" t="s">
        <v>5703</v>
      </c>
      <c r="C2187" s="369" t="str">
        <f>'Jaringan Pipa Luar Gedung'!D3683</f>
        <v>Pemasangan 1 buah Valve dia. 1100 mm</v>
      </c>
      <c r="D2187" s="72" t="s">
        <v>44</v>
      </c>
      <c r="E2187" s="367">
        <f>VLOOKUP(C2187,'Jaringan Pipa Luar Gedung'!$D$2:$I$4288,6,FALSE)</f>
        <v>3504000</v>
      </c>
      <c r="F2187" s="385"/>
      <c r="H2187" s="159"/>
      <c r="I2187" s="376"/>
    </row>
    <row r="2188" spans="2:9">
      <c r="B2188" s="415" t="s">
        <v>5705</v>
      </c>
      <c r="C2188" s="369" t="str">
        <f>'Jaringan Pipa Luar Gedung'!D3702</f>
        <v>Pemasangan 1 buah Valve dia. 1200 mm</v>
      </c>
      <c r="D2188" s="72" t="s">
        <v>44</v>
      </c>
      <c r="E2188" s="367">
        <f>VLOOKUP(C2188,'Jaringan Pipa Luar Gedung'!$D$2:$I$4288,6,FALSE)</f>
        <v>3637600</v>
      </c>
      <c r="F2188" s="385"/>
      <c r="H2188" s="159"/>
      <c r="I2188" s="376"/>
    </row>
    <row r="2189" spans="2:9">
      <c r="B2189" s="415" t="s">
        <v>5707</v>
      </c>
      <c r="C2189" s="369" t="str">
        <f>'Jaringan Pipa Luar Gedung'!D3720</f>
        <v>Pemasangan 1 buah Valve dia. 15 mm</v>
      </c>
      <c r="D2189" s="72" t="s">
        <v>44</v>
      </c>
      <c r="E2189" s="367">
        <f>VLOOKUP(C2189,'Jaringan Pipa Luar Gedung'!$D$2:$I$4288,6,FALSE)</f>
        <v>122700</v>
      </c>
      <c r="F2189" s="385"/>
      <c r="H2189" s="159"/>
      <c r="I2189" s="376"/>
    </row>
    <row r="2190" spans="2:9">
      <c r="B2190" s="415" t="s">
        <v>5709</v>
      </c>
      <c r="C2190" s="369" t="str">
        <f>'Jaringan Pipa Luar Gedung'!D3736</f>
        <v>Pemasangan 1 buah Valve dia. 20 mm</v>
      </c>
      <c r="D2190" s="72" t="s">
        <v>44</v>
      </c>
      <c r="E2190" s="367">
        <f>VLOOKUP(C2190,'Jaringan Pipa Luar Gedung'!$D$2:$I$4288,6,FALSE)</f>
        <v>138400</v>
      </c>
      <c r="F2190" s="385"/>
      <c r="H2190" s="159"/>
      <c r="I2190" s="376"/>
    </row>
    <row r="2191" spans="2:9">
      <c r="B2191" s="415" t="s">
        <v>5716</v>
      </c>
      <c r="C2191" s="369" t="str">
        <f>'Jaringan Pipa Luar Gedung'!D3752</f>
        <v>Pemasangan 1 buah Valve dia. 25 mm</v>
      </c>
      <c r="D2191" s="72" t="s">
        <v>44</v>
      </c>
      <c r="E2191" s="367">
        <f>VLOOKUP(C2191,'Jaringan Pipa Luar Gedung'!$D$2:$I$4288,6,FALSE)</f>
        <v>154800</v>
      </c>
      <c r="F2191" s="385"/>
      <c r="H2191" s="159"/>
      <c r="I2191" s="376"/>
    </row>
    <row r="2192" spans="2:9">
      <c r="B2192" s="415" t="s">
        <v>5719</v>
      </c>
      <c r="C2192" s="369" t="str">
        <f>'Jaringan Pipa Luar Gedung'!D3768</f>
        <v>Pemasangan 1 buah Valve dia. 32 mm</v>
      </c>
      <c r="D2192" s="72" t="s">
        <v>44</v>
      </c>
      <c r="E2192" s="367">
        <f>VLOOKUP(C2192,'Jaringan Pipa Luar Gedung'!$D$2:$I$4288,6,FALSE)</f>
        <v>177600</v>
      </c>
      <c r="F2192" s="385"/>
      <c r="H2192" s="159"/>
      <c r="I2192" s="376"/>
    </row>
    <row r="2193" spans="2:9">
      <c r="B2193" s="415" t="s">
        <v>5722</v>
      </c>
      <c r="C2193" s="369" t="str">
        <f>'Jaringan Pipa Luar Gedung'!D3784</f>
        <v>Pemasangan 1 buah Valve dia. 40 mm</v>
      </c>
      <c r="D2193" s="72" t="s">
        <v>44</v>
      </c>
      <c r="E2193" s="367">
        <f>VLOOKUP(C2193,'Jaringan Pipa Luar Gedung'!$D$2:$I$4288,6,FALSE)</f>
        <v>193000</v>
      </c>
      <c r="F2193" s="385"/>
      <c r="H2193" s="159"/>
      <c r="I2193" s="376"/>
    </row>
    <row r="2194" spans="2:9">
      <c r="B2194" s="415" t="s">
        <v>5725</v>
      </c>
      <c r="C2194" s="369" t="str">
        <f>'Jaringan Pipa Luar Gedung'!D3800</f>
        <v>Pemasangan 1 buah Valve dia. 50 mm</v>
      </c>
      <c r="D2194" s="72" t="s">
        <v>44</v>
      </c>
      <c r="E2194" s="367">
        <f>VLOOKUP(C2194,'Jaringan Pipa Luar Gedung'!$D$2:$I$4288,6,FALSE)</f>
        <v>220700</v>
      </c>
      <c r="F2194" s="385"/>
      <c r="H2194" s="159"/>
      <c r="I2194" s="376"/>
    </row>
    <row r="2195" spans="2:9">
      <c r="B2195" s="415" t="s">
        <v>5728</v>
      </c>
      <c r="C2195" s="369" t="str">
        <f>'Jaringan Pipa Luar Gedung'!D3816</f>
        <v>Pemasangan 1 buah Valve dia. 63 mm</v>
      </c>
      <c r="D2195" s="72" t="s">
        <v>44</v>
      </c>
      <c r="E2195" s="367">
        <f>VLOOKUP(C2195,'Jaringan Pipa Luar Gedung'!$D$2:$I$4288,6,FALSE)</f>
        <v>256700</v>
      </c>
      <c r="F2195" s="385"/>
      <c r="H2195" s="159"/>
      <c r="I2195" s="376"/>
    </row>
    <row r="2196" spans="2:9">
      <c r="B2196" s="415" t="s">
        <v>5731</v>
      </c>
      <c r="C2196" s="369" t="str">
        <f>'Jaringan Pipa Luar Gedung'!D3833</f>
        <v>Pemasangan 1 buah Valve dia. 80 mm</v>
      </c>
      <c r="D2196" s="72" t="s">
        <v>44</v>
      </c>
      <c r="E2196" s="367">
        <f>VLOOKUP(C2196,'Jaringan Pipa Luar Gedung'!$D$2:$I$4288,6,FALSE)</f>
        <v>298300</v>
      </c>
      <c r="F2196" s="385"/>
      <c r="H2196" s="159"/>
      <c r="I2196" s="376"/>
    </row>
    <row r="2197" spans="2:9">
      <c r="B2197" s="415" t="s">
        <v>5734</v>
      </c>
      <c r="C2197" s="369" t="str">
        <f>'Jaringan Pipa Luar Gedung'!D3849</f>
        <v>Pemasangan 1 buah Valve dia. 100 mm</v>
      </c>
      <c r="D2197" s="72" t="s">
        <v>44</v>
      </c>
      <c r="E2197" s="367">
        <f>VLOOKUP(C2197,'Jaringan Pipa Luar Gedung'!$D$2:$I$4288,6,FALSE)</f>
        <v>334300</v>
      </c>
      <c r="F2197" s="385"/>
      <c r="H2197" s="159"/>
      <c r="I2197" s="376"/>
    </row>
    <row r="2198" spans="2:9">
      <c r="B2198" s="415" t="s">
        <v>6267</v>
      </c>
      <c r="C2198" s="369" t="str">
        <f>'Jaringan Pipa Luar Gedung'!D3865</f>
        <v>Pemasangan 1 buah Valve dia. 125 mm</v>
      </c>
      <c r="D2198" s="72" t="s">
        <v>44</v>
      </c>
      <c r="E2198" s="367">
        <f>VLOOKUP(C2198,'Jaringan Pipa Luar Gedung'!$D$2:$I$4288,6,FALSE)</f>
        <v>410500</v>
      </c>
      <c r="F2198" s="385"/>
      <c r="H2198" s="159"/>
      <c r="I2198" s="376"/>
    </row>
    <row r="2199" spans="2:9" s="53" customFormat="1">
      <c r="B2199" s="622" t="str">
        <f>'Jaringan Pipa Luar Gedung'!C3882</f>
        <v>9.7.3</v>
      </c>
      <c r="C2199" s="623" t="str">
        <f>'Jaringan Pipa Luar Gedung'!D3882</f>
        <v>Pemasangan Aksesoris Tee</v>
      </c>
      <c r="D2199" s="634"/>
      <c r="E2199" s="367">
        <f>VLOOKUP(C2199,'Jaringan Pipa Luar Gedung'!$D$2:$I$4288,6,FALSE)</f>
        <v>0</v>
      </c>
      <c r="F2199" s="385"/>
      <c r="H2199" s="640"/>
      <c r="I2199" s="641"/>
    </row>
    <row r="2200" spans="2:9">
      <c r="B2200" s="415" t="s">
        <v>5740</v>
      </c>
      <c r="C2200" s="369" t="str">
        <f>'Jaringan Pipa Luar Gedung'!D3883</f>
        <v>Pemasangan 1 Buah Tee dia. 150 mm</v>
      </c>
      <c r="D2200" s="72" t="s">
        <v>44</v>
      </c>
      <c r="E2200" s="367">
        <f>VLOOKUP(C2200,'Jaringan Pipa Luar Gedung'!$D$2:$I$4288,6,FALSE)</f>
        <v>97300</v>
      </c>
      <c r="F2200" s="385"/>
      <c r="H2200" s="159"/>
      <c r="I2200" s="376"/>
    </row>
    <row r="2201" spans="2:9">
      <c r="B2201" s="415" t="s">
        <v>5743</v>
      </c>
      <c r="C2201" s="369" t="str">
        <f>'Jaringan Pipa Luar Gedung'!D3900</f>
        <v>Pemasangan 1 Buah Tee dia. 200 mm</v>
      </c>
      <c r="D2201" s="72" t="s">
        <v>44</v>
      </c>
      <c r="E2201" s="367">
        <f>VLOOKUP(C2201,'Jaringan Pipa Luar Gedung'!$D$2:$I$4288,6,FALSE)</f>
        <v>201000</v>
      </c>
      <c r="F2201" s="385"/>
      <c r="H2201" s="159"/>
      <c r="I2201" s="376"/>
    </row>
    <row r="2202" spans="2:9">
      <c r="B2202" s="415" t="s">
        <v>5747</v>
      </c>
      <c r="C2202" s="369" t="str">
        <f>'Jaringan Pipa Luar Gedung'!D3917</f>
        <v>Pemasangan 1 Buah Tee dia. 250 mm</v>
      </c>
      <c r="D2202" s="72" t="s">
        <v>44</v>
      </c>
      <c r="E2202" s="367">
        <f>VLOOKUP(C2202,'Jaringan Pipa Luar Gedung'!$D$2:$I$4288,6,FALSE)</f>
        <v>310200</v>
      </c>
      <c r="F2202" s="385"/>
      <c r="H2202" s="159"/>
      <c r="I2202" s="376"/>
    </row>
    <row r="2203" spans="2:9">
      <c r="B2203" s="415" t="s">
        <v>5750</v>
      </c>
      <c r="C2203" s="369" t="str">
        <f>'Jaringan Pipa Luar Gedung'!D3934</f>
        <v>Pemasangan 1 Buah Tee dia. 450 mm</v>
      </c>
      <c r="D2203" s="72" t="s">
        <v>44</v>
      </c>
      <c r="E2203" s="367">
        <f>VLOOKUP(C2203,'Jaringan Pipa Luar Gedung'!$D$2:$I$4288,6,FALSE)</f>
        <v>535100</v>
      </c>
      <c r="F2203" s="385"/>
      <c r="H2203" s="159"/>
      <c r="I2203" s="376"/>
    </row>
    <row r="2204" spans="2:9">
      <c r="B2204" s="415" t="s">
        <v>5752</v>
      </c>
      <c r="C2204" s="369" t="str">
        <f>'Jaringan Pipa Luar Gedung'!D3951</f>
        <v>Pemasangan 1 Buah Tee dia. 500 mm</v>
      </c>
      <c r="D2204" s="72" t="s">
        <v>44</v>
      </c>
      <c r="E2204" s="367">
        <f>VLOOKUP(C2204,'Jaringan Pipa Luar Gedung'!$D$2:$I$4288,6,FALSE)</f>
        <v>641800</v>
      </c>
      <c r="F2204" s="385"/>
      <c r="H2204" s="159"/>
      <c r="I2204" s="376"/>
    </row>
    <row r="2205" spans="2:9">
      <c r="B2205" s="415" t="s">
        <v>5756</v>
      </c>
      <c r="C2205" s="369" t="str">
        <f>'Jaringan Pipa Luar Gedung'!D3968</f>
        <v>Pemasangan 1 Buah Tee dia. 600 mm</v>
      </c>
      <c r="D2205" s="72" t="s">
        <v>44</v>
      </c>
      <c r="E2205" s="367">
        <f>VLOOKUP(C2205,'Jaringan Pipa Luar Gedung'!$D$2:$I$4288,6,FALSE)</f>
        <v>886700</v>
      </c>
      <c r="F2205" s="385"/>
      <c r="H2205" s="159"/>
      <c r="I2205" s="376"/>
    </row>
    <row r="2206" spans="2:9">
      <c r="B2206" s="415" t="s">
        <v>5758</v>
      </c>
      <c r="C2206" s="369" t="str">
        <f>'Jaringan Pipa Luar Gedung'!D3987</f>
        <v>Pemasangan 1 Buah Tee dia. 700 mm</v>
      </c>
      <c r="D2206" s="72" t="s">
        <v>44</v>
      </c>
      <c r="E2206" s="367">
        <f>VLOOKUP(C2206,'Jaringan Pipa Luar Gedung'!$D$2:$I$4288,6,FALSE)</f>
        <v>1046700</v>
      </c>
      <c r="F2206" s="385"/>
      <c r="H2206" s="159"/>
      <c r="I2206" s="376"/>
    </row>
    <row r="2207" spans="2:9">
      <c r="B2207" s="415" t="s">
        <v>5762</v>
      </c>
      <c r="C2207" s="369" t="str">
        <f>'Jaringan Pipa Luar Gedung'!D4005</f>
        <v>Pemasangan 1 Buah Tee dia. 800 mm</v>
      </c>
      <c r="D2207" s="72" t="s">
        <v>44</v>
      </c>
      <c r="E2207" s="367">
        <f>VLOOKUP(C2207,'Jaringan Pipa Luar Gedung'!$D$2:$I$4288,6,FALSE)</f>
        <v>1220500</v>
      </c>
      <c r="F2207" s="385"/>
      <c r="H2207" s="159"/>
      <c r="I2207" s="376"/>
    </row>
    <row r="2208" spans="2:9">
      <c r="B2208" s="415" t="s">
        <v>5764</v>
      </c>
      <c r="C2208" s="369" t="str">
        <f>'Jaringan Pipa Luar Gedung'!D4023</f>
        <v>Pemasangan 1 Buah Tee dia. 900 mm</v>
      </c>
      <c r="D2208" s="72" t="s">
        <v>44</v>
      </c>
      <c r="E2208" s="367">
        <f>VLOOKUP(C2208,'Jaringan Pipa Luar Gedung'!$D$2:$I$4288,6,FALSE)</f>
        <v>1403800</v>
      </c>
      <c r="F2208" s="385"/>
      <c r="H2208" s="159"/>
      <c r="I2208" s="376"/>
    </row>
    <row r="2209" spans="2:9">
      <c r="B2209" s="415" t="s">
        <v>5768</v>
      </c>
      <c r="C2209" s="369" t="str">
        <f>'Jaringan Pipa Luar Gedung'!D4041</f>
        <v>Pemasangan 1 Buah Tee dia. 1000 mm</v>
      </c>
      <c r="D2209" s="72" t="s">
        <v>44</v>
      </c>
      <c r="E2209" s="367">
        <f>VLOOKUP(C2209,'Jaringan Pipa Luar Gedung'!$D$2:$I$4288,6,FALSE)</f>
        <v>1578800</v>
      </c>
      <c r="F2209" s="385"/>
      <c r="H2209" s="159"/>
      <c r="I2209" s="376"/>
    </row>
    <row r="2210" spans="2:9">
      <c r="B2210" s="415" t="s">
        <v>5771</v>
      </c>
      <c r="C2210" s="369" t="str">
        <f>'Jaringan Pipa Luar Gedung'!D4059</f>
        <v>Pemasangan 1 Buah Tee dia. 1100 mm</v>
      </c>
      <c r="D2210" s="72" t="s">
        <v>44</v>
      </c>
      <c r="E2210" s="367">
        <f>VLOOKUP(C2210,'Jaringan Pipa Luar Gedung'!$D$2:$I$4288,6,FALSE)</f>
        <v>1731700</v>
      </c>
      <c r="F2210" s="385"/>
      <c r="H2210" s="159"/>
      <c r="I2210" s="376"/>
    </row>
    <row r="2211" spans="2:9">
      <c r="B2211" s="415" t="s">
        <v>5773</v>
      </c>
      <c r="C2211" s="369" t="str">
        <f>'Jaringan Pipa Luar Gedung'!D4077</f>
        <v>Pemasangan 1 Buah Tee dia. 1200 mm</v>
      </c>
      <c r="D2211" s="72" t="s">
        <v>44</v>
      </c>
      <c r="E2211" s="367">
        <f>VLOOKUP(C2211,'Jaringan Pipa Luar Gedung'!$D$2:$I$4288,6,FALSE)</f>
        <v>1969000</v>
      </c>
      <c r="F2211" s="385"/>
      <c r="H2211" s="159"/>
      <c r="I2211" s="376"/>
    </row>
    <row r="2212" spans="2:9">
      <c r="B2212" s="415" t="s">
        <v>5777</v>
      </c>
      <c r="C2212" s="369" t="str">
        <f>'Jaringan Pipa Luar Gedung'!D4095</f>
        <v>Pemasangan 1 Buah Tee dia. 15 mm</v>
      </c>
      <c r="D2212" s="72" t="s">
        <v>44</v>
      </c>
      <c r="E2212" s="367">
        <f>VLOOKUP(C2212,'Jaringan Pipa Luar Gedung'!$D$2:$I$4288,6,FALSE)</f>
        <v>26200</v>
      </c>
      <c r="F2212" s="385"/>
      <c r="H2212" s="159"/>
      <c r="I2212" s="376"/>
    </row>
    <row r="2213" spans="2:9">
      <c r="B2213" s="415" t="s">
        <v>5780</v>
      </c>
      <c r="C2213" s="369" t="str">
        <f>'Jaringan Pipa Luar Gedung'!D4111</f>
        <v>Pemasangan 1 Buah Tee dia. 20 mm</v>
      </c>
      <c r="D2213" s="72" t="s">
        <v>44</v>
      </c>
      <c r="E2213" s="367">
        <f>VLOOKUP(C2213,'Jaringan Pipa Luar Gedung'!$D$2:$I$4288,6,FALSE)</f>
        <v>33900</v>
      </c>
      <c r="F2213" s="385"/>
      <c r="H2213" s="159"/>
      <c r="I2213" s="376"/>
    </row>
    <row r="2214" spans="2:9">
      <c r="B2214" s="415" t="s">
        <v>5782</v>
      </c>
      <c r="C2214" s="369" t="str">
        <f>'Jaringan Pipa Luar Gedung'!D4127</f>
        <v>Pemasangan 1 Buah Tee dia. 25 mm</v>
      </c>
      <c r="D2214" s="72" t="s">
        <v>44</v>
      </c>
      <c r="E2214" s="367">
        <f>VLOOKUP(C2214,'Jaringan Pipa Luar Gedung'!$D$2:$I$4288,6,FALSE)</f>
        <v>40600</v>
      </c>
      <c r="F2214" s="385"/>
      <c r="H2214" s="159"/>
      <c r="I2214" s="376"/>
    </row>
    <row r="2215" spans="2:9">
      <c r="B2215" s="415" t="s">
        <v>5785</v>
      </c>
      <c r="C2215" s="369" t="str">
        <f>'Jaringan Pipa Luar Gedung'!D4143</f>
        <v>Pemasangan 1 Buah Tee dia. 32 mm</v>
      </c>
      <c r="D2215" s="72" t="s">
        <v>44</v>
      </c>
      <c r="E2215" s="367">
        <f>VLOOKUP(C2215,'Jaringan Pipa Luar Gedung'!$D$2:$I$4288,6,FALSE)</f>
        <v>48800</v>
      </c>
      <c r="F2215" s="385"/>
      <c r="H2215" s="159"/>
      <c r="I2215" s="376"/>
    </row>
    <row r="2216" spans="2:9">
      <c r="B2216" s="415" t="s">
        <v>5788</v>
      </c>
      <c r="C2216" s="369" t="str">
        <f>'Jaringan Pipa Luar Gedung'!D4160</f>
        <v>Pemasangan 1 Buah Tee dia. 40 mm</v>
      </c>
      <c r="D2216" s="72" t="s">
        <v>44</v>
      </c>
      <c r="E2216" s="367">
        <f>VLOOKUP(C2216,'Jaringan Pipa Luar Gedung'!$D$2:$I$4288,6,FALSE)</f>
        <v>52800</v>
      </c>
      <c r="F2216" s="385"/>
      <c r="H2216" s="159"/>
      <c r="I2216" s="376"/>
    </row>
    <row r="2217" spans="2:9">
      <c r="B2217" s="415" t="s">
        <v>5791</v>
      </c>
      <c r="C2217" s="369" t="str">
        <f>'Jaringan Pipa Luar Gedung'!D4176</f>
        <v>Pemasangan 1 Buah Tee dia. 50 mm</v>
      </c>
      <c r="D2217" s="72" t="s">
        <v>44</v>
      </c>
      <c r="E2217" s="367">
        <f>VLOOKUP(C2217,'Jaringan Pipa Luar Gedung'!$D$2:$I$4288,6,FALSE)</f>
        <v>60000</v>
      </c>
      <c r="F2217" s="385"/>
      <c r="H2217" s="159"/>
      <c r="I2217" s="376"/>
    </row>
    <row r="2218" spans="2:9">
      <c r="B2218" s="415" t="s">
        <v>5794</v>
      </c>
      <c r="C2218" s="369" t="str">
        <f>'Jaringan Pipa Luar Gedung'!D4192</f>
        <v>Pemasangan 1 Buah Tee dia. 63 mm</v>
      </c>
      <c r="D2218" s="72" t="s">
        <v>44</v>
      </c>
      <c r="E2218" s="367">
        <f>VLOOKUP(C2218,'Jaringan Pipa Luar Gedung'!$D$2:$I$4288,6,FALSE)</f>
        <v>69700</v>
      </c>
      <c r="F2218" s="385"/>
      <c r="H2218" s="159"/>
      <c r="I2218" s="376"/>
    </row>
    <row r="2219" spans="2:9">
      <c r="B2219" s="415" t="s">
        <v>5797</v>
      </c>
      <c r="C2219" s="369" t="str">
        <f>'Jaringan Pipa Luar Gedung'!D4208</f>
        <v>Pemasangan 1 Buah Tee dia. 80 mm</v>
      </c>
      <c r="D2219" s="72" t="s">
        <v>44</v>
      </c>
      <c r="E2219" s="367">
        <f>VLOOKUP(C2219,'Jaringan Pipa Luar Gedung'!$D$2:$I$4288,6,FALSE)</f>
        <v>76200</v>
      </c>
      <c r="F2219" s="385"/>
      <c r="H2219" s="159"/>
      <c r="I2219" s="376"/>
    </row>
    <row r="2220" spans="2:9">
      <c r="B2220" s="415" t="s">
        <v>5800</v>
      </c>
      <c r="C2220" s="369" t="str">
        <f>'Jaringan Pipa Luar Gedung'!D4224</f>
        <v>Pemasangan 1 Buah Tee dia 100 mm</v>
      </c>
      <c r="D2220" s="72" t="s">
        <v>44</v>
      </c>
      <c r="E2220" s="367">
        <f>VLOOKUP(C2220,'Jaringan Pipa Luar Gedung'!$D$2:$I$4288,6,FALSE)</f>
        <v>82600</v>
      </c>
      <c r="F2220" s="385"/>
      <c r="H2220" s="159"/>
      <c r="I2220" s="376"/>
    </row>
    <row r="2221" spans="2:9">
      <c r="B2221" s="415" t="s">
        <v>5804</v>
      </c>
      <c r="C2221" s="369" t="str">
        <f>'Jaringan Pipa Luar Gedung'!D4241</f>
        <v>Pemasangan 1 Buah Tee dia 125 mm</v>
      </c>
      <c r="D2221" s="72" t="s">
        <v>44</v>
      </c>
      <c r="E2221" s="367">
        <f>VLOOKUP(C2221,'Jaringan Pipa Luar Gedung'!$D$2:$I$4288,6,FALSE)</f>
        <v>89600</v>
      </c>
      <c r="F2221" s="385"/>
      <c r="H2221" s="159"/>
      <c r="I2221" s="376"/>
    </row>
    <row r="2222" spans="2:9">
      <c r="B2222" s="415" t="s">
        <v>5805</v>
      </c>
      <c r="C2222" s="369" t="str">
        <f>'Jaringan Pipa Luar Gedung'!D4257</f>
        <v>Pemasangan 1 Buah Tee dia 300 mm</v>
      </c>
      <c r="D2222" s="72" t="s">
        <v>44</v>
      </c>
      <c r="E2222" s="367">
        <f>VLOOKUP(C2222,'Jaringan Pipa Luar Gedung'!$D$2:$I$4288,6,FALSE)</f>
        <v>350900</v>
      </c>
      <c r="F2222" s="385"/>
      <c r="H2222" s="159"/>
      <c r="I2222" s="376"/>
    </row>
    <row r="2223" spans="2:9">
      <c r="B2223" s="415" t="s">
        <v>5808</v>
      </c>
      <c r="C2223" s="369" t="str">
        <f>'Jaringan Pipa Luar Gedung'!D4274</f>
        <v>Pemasangan 1 Buah Tee dia 400 mm</v>
      </c>
      <c r="D2223" s="72" t="s">
        <v>44</v>
      </c>
      <c r="E2223" s="367">
        <f>VLOOKUP(C2223,'Jaringan Pipa Luar Gedung'!$D$2:$I$4288,6,FALSE)</f>
        <v>419400</v>
      </c>
      <c r="F2223" s="385"/>
      <c r="H2223" s="159"/>
      <c r="I2223" s="376"/>
    </row>
    <row r="2224" spans="2:9">
      <c r="B2224" s="651">
        <f>'Strutur Risha '!C2</f>
        <v>10</v>
      </c>
      <c r="C2224" s="652" t="str">
        <f>'Strutur Risha '!D2</f>
        <v xml:space="preserve">Sistem Struktur Risha </v>
      </c>
      <c r="D2224" s="380"/>
      <c r="E2224" s="380"/>
      <c r="F2224" s="386"/>
      <c r="H2224" s="159"/>
      <c r="I2224" s="376"/>
    </row>
    <row r="2225" spans="2:9">
      <c r="B2225" s="654" t="s">
        <v>6268</v>
      </c>
      <c r="C2225" s="636" t="str">
        <f>'Strutur Risha '!D3</f>
        <v xml:space="preserve">Pekerjaan Produksi Panel RISHA </v>
      </c>
      <c r="D2225" s="655"/>
      <c r="E2225" s="655"/>
      <c r="F2225" s="639"/>
      <c r="H2225" s="607"/>
      <c r="I2225" s="376"/>
    </row>
    <row r="2226" spans="2:9">
      <c r="B2226" s="415" t="s">
        <v>5813</v>
      </c>
      <c r="C2226" s="369" t="str">
        <f>'Strutur Risha '!D4</f>
        <v>Pembuatan 1 buah cetakan Panel P1 RISHA (Asumsi 400 Kali Pakai )</v>
      </c>
      <c r="D2226" s="72" t="s">
        <v>44</v>
      </c>
      <c r="E2226" s="367">
        <f>VLOOKUP(C2226,'Strutur Risha '!$D$2:$I$246,6,FALSE)</f>
        <v>1866100</v>
      </c>
      <c r="F2226" s="385"/>
      <c r="H2226" s="159"/>
      <c r="I2226" s="376"/>
    </row>
    <row r="2227" spans="2:9">
      <c r="B2227" s="415" t="s">
        <v>5816</v>
      </c>
      <c r="C2227" s="369" t="str">
        <f>'Strutur Risha '!D23</f>
        <v>Pembuatan 1 buah cetakan Panel P2 RISHA (Asumsi 400 Kali Pakai )</v>
      </c>
      <c r="D2227" s="72" t="s">
        <v>44</v>
      </c>
      <c r="E2227" s="367">
        <f>VLOOKUP(C2227,'Strutur Risha '!$D$2:$I$246,6,FALSE)</f>
        <v>1644300</v>
      </c>
      <c r="F2227" s="385"/>
      <c r="H2227" s="159"/>
      <c r="I2227" s="376"/>
    </row>
    <row r="2228" spans="2:9">
      <c r="B2228" s="415" t="s">
        <v>5818</v>
      </c>
      <c r="C2228" s="369" t="str">
        <f>'Strutur Risha '!D42</f>
        <v>Pembuatan 1 buah cetakan Panel P3 RISHA (Asumsi 400 Kali Pakai )</v>
      </c>
      <c r="D2228" s="72" t="s">
        <v>44</v>
      </c>
      <c r="E2228" s="367">
        <f>VLOOKUP(C2228,'Strutur Risha '!$D$2:$I$246,6,FALSE)</f>
        <v>903100</v>
      </c>
      <c r="F2228" s="385"/>
      <c r="H2228" s="159"/>
      <c r="I2228" s="376"/>
    </row>
    <row r="2229" spans="2:9">
      <c r="B2229" s="415" t="s">
        <v>5820</v>
      </c>
      <c r="C2229" s="369" t="str">
        <f>'Strutur Risha '!D61</f>
        <v xml:space="preserve">Pasangan dan Membuka Cetakan 1 buah Komponen P1 RISHA </v>
      </c>
      <c r="D2229" s="72" t="s">
        <v>44</v>
      </c>
      <c r="E2229" s="367">
        <f>VLOOKUP(C2229,'Strutur Risha '!$D$2:$I$246,6,FALSE)</f>
        <v>14000</v>
      </c>
      <c r="F2229" s="385"/>
      <c r="H2229" s="159"/>
      <c r="I2229" s="376"/>
    </row>
    <row r="2230" spans="2:9">
      <c r="B2230" s="415" t="s">
        <v>5822</v>
      </c>
      <c r="C2230" s="369" t="str">
        <f>'Strutur Risha '!D77</f>
        <v xml:space="preserve">Pasangan dan Membuka Cetakan 1 buah Komponen P2 RISHA </v>
      </c>
      <c r="D2230" s="72" t="s">
        <v>44</v>
      </c>
      <c r="E2230" s="367">
        <f>VLOOKUP(C2230,'Strutur Risha '!$D$2:$I$246,6,FALSE)</f>
        <v>13600</v>
      </c>
      <c r="F2230" s="385"/>
      <c r="H2230" s="159"/>
      <c r="I2230" s="376"/>
    </row>
    <row r="2231" spans="2:9">
      <c r="B2231" s="415" t="s">
        <v>5824</v>
      </c>
      <c r="C2231" s="369" t="str">
        <f>'Strutur Risha '!D93</f>
        <v xml:space="preserve">Pasangan dan Membuka Cetakan 1 buah Komponen P3 RISHA </v>
      </c>
      <c r="D2231" s="72" t="s">
        <v>44</v>
      </c>
      <c r="E2231" s="367">
        <f>VLOOKUP(C2231,'Strutur Risha '!$D$2:$I$246,6,FALSE)</f>
        <v>13200</v>
      </c>
      <c r="F2231" s="385"/>
      <c r="H2231" s="159"/>
      <c r="I2231" s="376"/>
    </row>
    <row r="2232" spans="2:9">
      <c r="B2232" s="415" t="s">
        <v>5826</v>
      </c>
      <c r="C2232" s="369" t="str">
        <f>'Strutur Risha '!D109</f>
        <v>Produksi 1 buah Pael P1</v>
      </c>
      <c r="D2232" s="72" t="s">
        <v>44</v>
      </c>
      <c r="E2232" s="367">
        <f>VLOOKUP(C2232,'Strutur Risha '!$D$2:$I$246,6,FALSE)</f>
        <v>180300</v>
      </c>
      <c r="F2232" s="385"/>
      <c r="H2232" s="159"/>
      <c r="I2232" s="376"/>
    </row>
    <row r="2233" spans="2:9">
      <c r="B2233" s="415" t="s">
        <v>5834</v>
      </c>
      <c r="C2233" s="369" t="str">
        <f>'Strutur Risha '!D128</f>
        <v>Produksi 1 buah Pael P2</v>
      </c>
      <c r="D2233" s="72" t="s">
        <v>44</v>
      </c>
      <c r="E2233" s="367">
        <f>VLOOKUP(C2233,'Strutur Risha '!$D$2:$I$246,6,FALSE)</f>
        <v>156500</v>
      </c>
      <c r="F2233" s="385"/>
      <c r="H2233" s="159"/>
      <c r="I2233" s="376"/>
    </row>
    <row r="2234" spans="2:9">
      <c r="B2234" s="415" t="s">
        <v>5837</v>
      </c>
      <c r="C2234" s="369" t="str">
        <f>'Strutur Risha '!D146</f>
        <v>Produksi 1 buah Pael P3</v>
      </c>
      <c r="D2234" s="72" t="s">
        <v>44</v>
      </c>
      <c r="E2234" s="367">
        <f>VLOOKUP(C2234,'Strutur Risha '!$D$2:$I$246,6,FALSE)</f>
        <v>152000</v>
      </c>
      <c r="F2234" s="385"/>
      <c r="H2234" s="159"/>
      <c r="I2234" s="376"/>
    </row>
    <row r="2235" spans="2:9" s="53" customFormat="1">
      <c r="B2235" s="622" t="s">
        <v>5841</v>
      </c>
      <c r="C2235" s="623" t="str">
        <f>'Strutur Risha '!D164</f>
        <v xml:space="preserve">Pekerjaan Pengepakan dan Pengiriman Panel Lengkap dengan Aksesoris RISHA </v>
      </c>
      <c r="D2235" s="634"/>
      <c r="E2235" s="367">
        <f>VLOOKUP(C2235,'Strutur Risha '!$D$2:$I$246,6,FALSE)</f>
        <v>0</v>
      </c>
      <c r="F2235" s="385"/>
      <c r="H2235" s="640"/>
      <c r="I2235" s="641"/>
    </row>
    <row r="2236" spans="2:9">
      <c r="B2236" s="415" t="s">
        <v>5843</v>
      </c>
      <c r="C2236" s="369" t="str">
        <f>'Strutur Risha '!D165</f>
        <v>Pengepakan 1 set Panel dan Aksesoris RISHA T-36</v>
      </c>
      <c r="D2236" s="72" t="s">
        <v>631</v>
      </c>
      <c r="E2236" s="367">
        <f>VLOOKUP(C2236,'Strutur Risha '!$D$2:$I$246,6,FALSE)</f>
        <v>1314700</v>
      </c>
      <c r="F2236" s="385"/>
      <c r="H2236" s="159"/>
      <c r="I2236" s="376"/>
    </row>
    <row r="2237" spans="2:9">
      <c r="B2237" s="415" t="s">
        <v>5847</v>
      </c>
      <c r="C2237" s="369" t="str">
        <f>'Strutur Risha '!D185</f>
        <v>Pengiriman 1 set Panel dan Aksesoris RISHA T-36</v>
      </c>
      <c r="D2237" s="72" t="s">
        <v>631</v>
      </c>
      <c r="E2237" s="367">
        <f>VLOOKUP(C2237,'Strutur Risha '!$D$2:$I$246,6,FALSE)</f>
        <v>123671200</v>
      </c>
      <c r="F2237" s="385"/>
      <c r="H2237" s="159"/>
      <c r="I2237" s="376"/>
    </row>
    <row r="2238" spans="2:9" s="53" customFormat="1">
      <c r="B2238" s="622" t="s">
        <v>5852</v>
      </c>
      <c r="C2238" s="623" t="str">
        <f>'Strutur Risha '!D201</f>
        <v xml:space="preserve">Pekerjaan Perakitan Panel RISHA </v>
      </c>
      <c r="D2238" s="634"/>
      <c r="E2238" s="367">
        <f>VLOOKUP(C2238,'Strutur Risha '!$D$2:$I$246,6,FALSE)</f>
        <v>0</v>
      </c>
      <c r="F2238" s="385"/>
      <c r="H2238" s="640"/>
      <c r="I2238" s="641"/>
    </row>
    <row r="2239" spans="2:9">
      <c r="B2239" s="415" t="s">
        <v>5854</v>
      </c>
      <c r="C2239" s="369" t="str">
        <f>'Strutur Risha '!D202</f>
        <v xml:space="preserve">Pekerjaan Perakitan Panel dan Alat Sambung Modul T36 RISHA </v>
      </c>
      <c r="D2239" s="72" t="s">
        <v>44</v>
      </c>
      <c r="E2239" s="367">
        <f>VLOOKUP(C2239,'Strutur Risha '!$D$2:$I$246,6,FALSE)</f>
        <v>1965000</v>
      </c>
      <c r="F2239" s="385"/>
      <c r="H2239" s="159"/>
      <c r="I2239" s="376"/>
    </row>
    <row r="2240" spans="2:9">
      <c r="B2240" s="415" t="s">
        <v>5868</v>
      </c>
      <c r="C2240" s="369" t="str">
        <f>'Strutur Risha '!D231</f>
        <v xml:space="preserve">Pekerjaan Perakitan Panel Modul T36 RISHA </v>
      </c>
      <c r="D2240" s="72" t="s">
        <v>44</v>
      </c>
      <c r="E2240" s="367">
        <f>VLOOKUP(C2240,'Strutur Risha '!$D$2:$I$246,6,FALSE)</f>
        <v>1325500</v>
      </c>
      <c r="F2240" s="385"/>
      <c r="H2240" s="159"/>
      <c r="I2240" s="376"/>
    </row>
    <row r="2241" spans="2:9" ht="14.4" thickBot="1">
      <c r="B2241" s="419"/>
      <c r="C2241" s="387"/>
      <c r="D2241" s="388"/>
      <c r="E2241" s="389"/>
      <c r="F2241" s="390"/>
      <c r="H2241" s="159"/>
      <c r="I2241" s="376"/>
    </row>
    <row r="2242" spans="2:9" ht="14.4" thickTop="1">
      <c r="E2242" s="373"/>
    </row>
    <row r="2245" spans="2:9">
      <c r="E2245" s="375"/>
    </row>
  </sheetData>
  <mergeCells count="3">
    <mergeCell ref="B2:F2"/>
    <mergeCell ref="B3:F3"/>
    <mergeCell ref="B4:F4"/>
  </mergeCells>
  <phoneticPr fontId="19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257"/>
  <sheetViews>
    <sheetView topLeftCell="A2189" zoomScale="77" zoomScaleNormal="77" zoomScaleSheetLayoutView="100" workbookViewId="0">
      <selection activeCell="F2246" sqref="F2246"/>
    </sheetView>
  </sheetViews>
  <sheetFormatPr defaultColWidth="9.109375" defaultRowHeight="13.2"/>
  <cols>
    <col min="1" max="3" width="4" customWidth="1"/>
    <col min="4" max="4" width="5.109375" customWidth="1"/>
    <col min="5" max="5" width="7.88671875" customWidth="1"/>
    <col min="6" max="6" width="51.6640625" customWidth="1"/>
    <col min="7" max="7" width="10.109375" style="1" customWidth="1"/>
    <col min="8" max="8" width="19.33203125" customWidth="1"/>
    <col min="9" max="9" width="24.109375" bestFit="1" customWidth="1"/>
  </cols>
  <sheetData>
    <row r="1" spans="4:9" ht="9.75" customHeight="1"/>
    <row r="2" spans="4:9" ht="9.75" customHeight="1"/>
    <row r="3" spans="4:9" ht="9.75" customHeight="1"/>
    <row r="4" spans="4:9" ht="17.399999999999999">
      <c r="D4" s="767" t="s">
        <v>1192</v>
      </c>
      <c r="E4" s="767"/>
      <c r="F4" s="767"/>
      <c r="G4" s="767"/>
      <c r="H4" s="767"/>
      <c r="I4" s="767"/>
    </row>
    <row r="5" spans="4:9" ht="13.8" thickBot="1"/>
    <row r="6" spans="4:9" ht="23.4" customHeight="1" thickTop="1">
      <c r="D6" s="10" t="s">
        <v>0</v>
      </c>
      <c r="E6" s="397" t="s">
        <v>1787</v>
      </c>
      <c r="F6" s="11" t="s">
        <v>1193</v>
      </c>
      <c r="G6" s="11" t="s">
        <v>1194</v>
      </c>
      <c r="H6" s="11" t="s">
        <v>1</v>
      </c>
      <c r="I6" s="12" t="s">
        <v>2</v>
      </c>
    </row>
    <row r="7" spans="4:9" ht="13.8" thickBot="1">
      <c r="D7" s="13">
        <v>1</v>
      </c>
      <c r="E7" s="398"/>
      <c r="F7" s="14">
        <v>2</v>
      </c>
      <c r="G7" s="14">
        <v>3</v>
      </c>
      <c r="H7" s="14">
        <v>4</v>
      </c>
      <c r="I7" s="15">
        <v>5</v>
      </c>
    </row>
    <row r="8" spans="4:9" ht="13.8" thickTop="1">
      <c r="D8" s="47" t="s">
        <v>3</v>
      </c>
      <c r="E8" s="48"/>
      <c r="F8" s="48" t="s">
        <v>4</v>
      </c>
      <c r="G8" s="49"/>
      <c r="H8" s="50"/>
      <c r="I8" s="51"/>
    </row>
    <row r="9" spans="4:9">
      <c r="D9" s="22">
        <v>1</v>
      </c>
      <c r="E9" s="405" t="s">
        <v>1788</v>
      </c>
      <c r="F9" s="456" t="s">
        <v>5</v>
      </c>
      <c r="G9" s="16" t="s">
        <v>6</v>
      </c>
      <c r="H9" s="19">
        <v>100000</v>
      </c>
      <c r="I9" s="9"/>
    </row>
    <row r="10" spans="4:9">
      <c r="D10" s="5">
        <v>2</v>
      </c>
      <c r="E10" s="406" t="s">
        <v>1789</v>
      </c>
      <c r="F10" s="193" t="s">
        <v>7</v>
      </c>
      <c r="G10" s="2" t="s">
        <v>6</v>
      </c>
      <c r="H10" s="18">
        <v>145000</v>
      </c>
      <c r="I10" s="4"/>
    </row>
    <row r="11" spans="4:9">
      <c r="D11" s="22">
        <v>3</v>
      </c>
      <c r="E11" s="406" t="s">
        <v>1789</v>
      </c>
      <c r="F11" s="3" t="s">
        <v>8</v>
      </c>
      <c r="G11" s="2" t="s">
        <v>6</v>
      </c>
      <c r="H11" s="18">
        <v>145000</v>
      </c>
      <c r="I11" s="4"/>
    </row>
    <row r="12" spans="4:9">
      <c r="D12" s="5">
        <v>4</v>
      </c>
      <c r="E12" s="406" t="s">
        <v>1789</v>
      </c>
      <c r="F12" s="3" t="s">
        <v>9</v>
      </c>
      <c r="G12" s="2" t="s">
        <v>6</v>
      </c>
      <c r="H12" s="18">
        <v>145000</v>
      </c>
      <c r="I12" s="4"/>
    </row>
    <row r="13" spans="4:9">
      <c r="D13" s="22">
        <v>5</v>
      </c>
      <c r="E13" s="406" t="s">
        <v>1789</v>
      </c>
      <c r="F13" s="3" t="s">
        <v>12</v>
      </c>
      <c r="G13" s="2" t="s">
        <v>6</v>
      </c>
      <c r="H13" s="18">
        <v>145000</v>
      </c>
      <c r="I13" s="4"/>
    </row>
    <row r="14" spans="4:9">
      <c r="D14" s="22"/>
      <c r="E14" s="406" t="s">
        <v>1789</v>
      </c>
      <c r="F14" s="193" t="s">
        <v>1837</v>
      </c>
      <c r="G14" s="2" t="s">
        <v>6</v>
      </c>
      <c r="H14" s="18">
        <v>145000</v>
      </c>
      <c r="I14" s="4"/>
    </row>
    <row r="15" spans="4:9">
      <c r="D15" s="5">
        <v>6</v>
      </c>
      <c r="E15" s="406" t="s">
        <v>1789</v>
      </c>
      <c r="F15" s="3" t="s">
        <v>10</v>
      </c>
      <c r="G15" s="2" t="s">
        <v>6</v>
      </c>
      <c r="H15" s="18">
        <v>145000</v>
      </c>
      <c r="I15" s="4"/>
    </row>
    <row r="16" spans="4:9">
      <c r="D16" s="22">
        <v>7</v>
      </c>
      <c r="E16" s="406" t="s">
        <v>1789</v>
      </c>
      <c r="F16" s="193" t="s">
        <v>1797</v>
      </c>
      <c r="G16" s="2"/>
      <c r="H16" s="18">
        <v>145000</v>
      </c>
      <c r="I16" s="4"/>
    </row>
    <row r="17" spans="4:9">
      <c r="D17" s="5">
        <v>8</v>
      </c>
      <c r="E17" s="406" t="s">
        <v>1789</v>
      </c>
      <c r="F17" s="193" t="s">
        <v>1798</v>
      </c>
      <c r="G17" s="2"/>
      <c r="H17" s="18">
        <v>145000</v>
      </c>
      <c r="I17" s="4"/>
    </row>
    <row r="18" spans="4:9">
      <c r="D18" s="22">
        <v>9</v>
      </c>
      <c r="E18" s="406" t="s">
        <v>1789</v>
      </c>
      <c r="F18" s="3" t="s">
        <v>11</v>
      </c>
      <c r="G18" s="2" t="s">
        <v>6</v>
      </c>
      <c r="H18" s="18">
        <v>145000</v>
      </c>
      <c r="I18" s="4"/>
    </row>
    <row r="19" spans="4:9">
      <c r="D19" s="5">
        <v>10</v>
      </c>
      <c r="E19" s="406" t="s">
        <v>1789</v>
      </c>
      <c r="F19" s="193" t="s">
        <v>1799</v>
      </c>
      <c r="G19" s="2"/>
      <c r="H19" s="18">
        <v>145000</v>
      </c>
      <c r="I19" s="4"/>
    </row>
    <row r="20" spans="4:9">
      <c r="D20" s="22">
        <v>11</v>
      </c>
      <c r="E20" s="406" t="s">
        <v>1789</v>
      </c>
      <c r="F20" s="3" t="s">
        <v>17</v>
      </c>
      <c r="G20" s="2" t="s">
        <v>6</v>
      </c>
      <c r="H20" s="18">
        <v>145000</v>
      </c>
      <c r="I20" s="4"/>
    </row>
    <row r="21" spans="4:9">
      <c r="D21" s="5">
        <v>12</v>
      </c>
      <c r="E21" s="406" t="s">
        <v>1789</v>
      </c>
      <c r="F21" s="3" t="s">
        <v>14</v>
      </c>
      <c r="G21" s="2" t="s">
        <v>6</v>
      </c>
      <c r="H21" s="18">
        <v>145000</v>
      </c>
      <c r="I21" s="4"/>
    </row>
    <row r="22" spans="4:9">
      <c r="D22" s="22">
        <v>13</v>
      </c>
      <c r="E22" s="406" t="s">
        <v>1789</v>
      </c>
      <c r="F22" s="193" t="s">
        <v>1800</v>
      </c>
      <c r="G22" s="2"/>
      <c r="H22" s="18"/>
      <c r="I22" s="4"/>
    </row>
    <row r="23" spans="4:9">
      <c r="D23" s="5">
        <v>14</v>
      </c>
      <c r="E23" s="406" t="s">
        <v>1789</v>
      </c>
      <c r="F23" s="193" t="s">
        <v>13</v>
      </c>
      <c r="G23" s="2" t="s">
        <v>6</v>
      </c>
      <c r="H23" s="18">
        <v>145000</v>
      </c>
      <c r="I23" s="4"/>
    </row>
    <row r="24" spans="4:9">
      <c r="D24" s="22">
        <v>15</v>
      </c>
      <c r="E24" s="406" t="s">
        <v>1789</v>
      </c>
      <c r="F24" s="193" t="s">
        <v>1801</v>
      </c>
      <c r="G24" s="194" t="s">
        <v>6</v>
      </c>
      <c r="H24" s="18">
        <v>145000</v>
      </c>
      <c r="I24" s="4"/>
    </row>
    <row r="25" spans="4:9">
      <c r="D25" s="5">
        <v>16</v>
      </c>
      <c r="E25" s="406" t="s">
        <v>1789</v>
      </c>
      <c r="F25" s="193" t="s">
        <v>1802</v>
      </c>
      <c r="G25" s="194" t="s">
        <v>2123</v>
      </c>
      <c r="H25" s="18">
        <v>145000</v>
      </c>
      <c r="I25" s="4"/>
    </row>
    <row r="26" spans="4:9">
      <c r="D26" s="5">
        <v>10</v>
      </c>
      <c r="E26" s="400"/>
      <c r="F26" s="3" t="s">
        <v>15</v>
      </c>
      <c r="G26" s="2" t="s">
        <v>6</v>
      </c>
      <c r="H26" s="18">
        <v>120000</v>
      </c>
      <c r="I26" s="4"/>
    </row>
    <row r="27" spans="4:9">
      <c r="D27" s="5">
        <v>11</v>
      </c>
      <c r="E27" s="400"/>
      <c r="F27" s="3" t="s">
        <v>16</v>
      </c>
      <c r="G27" s="2" t="s">
        <v>6</v>
      </c>
      <c r="H27" s="18">
        <v>120000</v>
      </c>
      <c r="I27" s="4"/>
    </row>
    <row r="28" spans="4:9">
      <c r="D28" s="5">
        <v>13</v>
      </c>
      <c r="E28" s="406" t="s">
        <v>1790</v>
      </c>
      <c r="F28" s="3" t="s">
        <v>18</v>
      </c>
      <c r="G28" s="2" t="s">
        <v>6</v>
      </c>
      <c r="H28" s="18">
        <v>175000</v>
      </c>
      <c r="I28" s="4"/>
    </row>
    <row r="29" spans="4:9">
      <c r="D29" s="5">
        <v>14</v>
      </c>
      <c r="E29" s="406" t="s">
        <v>1791</v>
      </c>
      <c r="F29" s="193" t="s">
        <v>19</v>
      </c>
      <c r="G29" s="2" t="s">
        <v>6</v>
      </c>
      <c r="H29" s="18">
        <v>200000</v>
      </c>
      <c r="I29" s="4"/>
    </row>
    <row r="30" spans="4:9">
      <c r="D30" s="5">
        <v>21</v>
      </c>
      <c r="E30" s="406" t="s">
        <v>1792</v>
      </c>
      <c r="F30" s="3" t="s">
        <v>26</v>
      </c>
      <c r="G30" s="2" t="s">
        <v>6</v>
      </c>
      <c r="H30" s="18">
        <v>175000</v>
      </c>
      <c r="I30" s="4"/>
    </row>
    <row r="31" spans="4:9">
      <c r="D31" s="5">
        <v>28</v>
      </c>
      <c r="E31" s="406" t="s">
        <v>1793</v>
      </c>
      <c r="F31" s="3" t="s">
        <v>33</v>
      </c>
      <c r="G31" s="2" t="s">
        <v>6</v>
      </c>
      <c r="H31" s="18">
        <v>150000</v>
      </c>
      <c r="I31" s="4"/>
    </row>
    <row r="32" spans="4:9">
      <c r="D32" s="5">
        <v>24</v>
      </c>
      <c r="E32" s="406" t="s">
        <v>1794</v>
      </c>
      <c r="F32" s="3" t="s">
        <v>29</v>
      </c>
      <c r="G32" s="2" t="s">
        <v>6</v>
      </c>
      <c r="H32" s="18">
        <v>220000</v>
      </c>
      <c r="I32" s="4"/>
    </row>
    <row r="33" spans="4:9">
      <c r="D33" s="5">
        <v>25</v>
      </c>
      <c r="E33" s="406" t="s">
        <v>1795</v>
      </c>
      <c r="F33" s="3" t="s">
        <v>30</v>
      </c>
      <c r="G33" s="2" t="s">
        <v>6</v>
      </c>
      <c r="H33" s="18">
        <v>250000</v>
      </c>
      <c r="I33" s="4"/>
    </row>
    <row r="34" spans="4:9">
      <c r="D34" s="5">
        <v>30</v>
      </c>
      <c r="E34" s="406" t="s">
        <v>1796</v>
      </c>
      <c r="F34" s="3" t="s">
        <v>35</v>
      </c>
      <c r="G34" s="2" t="s">
        <v>6</v>
      </c>
      <c r="H34" s="18">
        <v>130000</v>
      </c>
      <c r="I34" s="4"/>
    </row>
    <row r="35" spans="4:9">
      <c r="D35" s="5">
        <v>31</v>
      </c>
      <c r="E35" s="406" t="s">
        <v>1803</v>
      </c>
      <c r="F35" s="3" t="s">
        <v>36</v>
      </c>
      <c r="G35" s="2" t="s">
        <v>6</v>
      </c>
      <c r="H35" s="18">
        <v>200000</v>
      </c>
      <c r="I35" s="4"/>
    </row>
    <row r="36" spans="4:9">
      <c r="D36" s="5">
        <v>22</v>
      </c>
      <c r="E36" s="406" t="s">
        <v>1804</v>
      </c>
      <c r="F36" s="3" t="s">
        <v>27</v>
      </c>
      <c r="G36" s="2" t="s">
        <v>6</v>
      </c>
      <c r="H36" s="18">
        <v>135000</v>
      </c>
      <c r="I36" s="4"/>
    </row>
    <row r="37" spans="4:9">
      <c r="D37" s="5">
        <v>15</v>
      </c>
      <c r="E37" s="400"/>
      <c r="F37" s="3" t="s">
        <v>20</v>
      </c>
      <c r="G37" s="2" t="s">
        <v>6</v>
      </c>
      <c r="H37" s="18">
        <v>110000</v>
      </c>
      <c r="I37" s="4"/>
    </row>
    <row r="38" spans="4:9">
      <c r="D38" s="5">
        <v>16</v>
      </c>
      <c r="E38" s="400"/>
      <c r="F38" s="3" t="s">
        <v>21</v>
      </c>
      <c r="G38" s="2" t="s">
        <v>6</v>
      </c>
      <c r="H38" s="18">
        <v>400000</v>
      </c>
      <c r="I38" s="4"/>
    </row>
    <row r="39" spans="4:9">
      <c r="D39" s="5">
        <v>17</v>
      </c>
      <c r="E39" s="400"/>
      <c r="F39" s="3" t="s">
        <v>22</v>
      </c>
      <c r="G39" s="2" t="s">
        <v>6</v>
      </c>
      <c r="H39" s="18">
        <v>400000</v>
      </c>
      <c r="I39" s="4"/>
    </row>
    <row r="40" spans="4:9">
      <c r="D40" s="5">
        <v>18</v>
      </c>
      <c r="E40" s="400"/>
      <c r="F40" s="3" t="s">
        <v>23</v>
      </c>
      <c r="G40" s="2" t="s">
        <v>6</v>
      </c>
      <c r="H40" s="18">
        <v>125000</v>
      </c>
      <c r="I40" s="4"/>
    </row>
    <row r="41" spans="4:9">
      <c r="D41" s="5">
        <v>19</v>
      </c>
      <c r="E41" s="400"/>
      <c r="F41" s="3" t="s">
        <v>24</v>
      </c>
      <c r="G41" s="2" t="s">
        <v>6</v>
      </c>
      <c r="H41" s="18">
        <v>140000</v>
      </c>
      <c r="I41" s="4"/>
    </row>
    <row r="42" spans="4:9">
      <c r="D42" s="5">
        <v>20</v>
      </c>
      <c r="E42" s="400"/>
      <c r="F42" s="3" t="s">
        <v>25</v>
      </c>
      <c r="G42" s="2" t="s">
        <v>6</v>
      </c>
      <c r="H42" s="18">
        <v>150000</v>
      </c>
      <c r="I42" s="4"/>
    </row>
    <row r="43" spans="4:9">
      <c r="D43" s="5">
        <v>23</v>
      </c>
      <c r="E43" s="400"/>
      <c r="F43" s="3" t="s">
        <v>28</v>
      </c>
      <c r="G43" s="2" t="s">
        <v>6</v>
      </c>
      <c r="H43" s="18">
        <v>155000</v>
      </c>
      <c r="I43" s="4"/>
    </row>
    <row r="44" spans="4:9">
      <c r="D44" s="5">
        <v>26</v>
      </c>
      <c r="E44" s="400"/>
      <c r="F44" s="3" t="s">
        <v>31</v>
      </c>
      <c r="G44" s="2" t="s">
        <v>6</v>
      </c>
      <c r="H44" s="18">
        <v>130000</v>
      </c>
      <c r="I44" s="4"/>
    </row>
    <row r="45" spans="4:9">
      <c r="D45" s="5">
        <v>27</v>
      </c>
      <c r="E45" s="400"/>
      <c r="F45" s="3" t="s">
        <v>32</v>
      </c>
      <c r="G45" s="2" t="s">
        <v>6</v>
      </c>
      <c r="H45" s="18">
        <v>130000</v>
      </c>
      <c r="I45" s="4"/>
    </row>
    <row r="46" spans="4:9">
      <c r="D46" s="5">
        <v>29</v>
      </c>
      <c r="E46" s="400"/>
      <c r="F46" s="3" t="s">
        <v>34</v>
      </c>
      <c r="G46" s="2" t="s">
        <v>6</v>
      </c>
      <c r="H46" s="18">
        <v>130000</v>
      </c>
      <c r="I46" s="4"/>
    </row>
    <row r="47" spans="4:9">
      <c r="D47" s="5">
        <v>32</v>
      </c>
      <c r="E47" s="400"/>
      <c r="F47" s="3" t="s">
        <v>37</v>
      </c>
      <c r="G47" s="2" t="s">
        <v>6</v>
      </c>
      <c r="H47" s="18">
        <v>160000</v>
      </c>
      <c r="I47" s="4"/>
    </row>
    <row r="48" spans="4:9" s="422" customFormat="1">
      <c r="D48" s="28"/>
      <c r="E48" s="487" t="s">
        <v>2517</v>
      </c>
      <c r="F48" s="421" t="s">
        <v>2519</v>
      </c>
      <c r="G48" s="423" t="s">
        <v>2123</v>
      </c>
      <c r="H48" s="31">
        <v>145000</v>
      </c>
      <c r="I48" s="32"/>
    </row>
    <row r="49" spans="4:9" s="422" customFormat="1">
      <c r="D49" s="28"/>
      <c r="E49" s="487"/>
      <c r="F49" s="421" t="s">
        <v>6843</v>
      </c>
      <c r="G49" s="423" t="s">
        <v>2123</v>
      </c>
      <c r="H49" s="31">
        <v>145000</v>
      </c>
      <c r="I49" s="32"/>
    </row>
    <row r="50" spans="4:9">
      <c r="D50" s="5"/>
      <c r="E50" s="400"/>
      <c r="F50" s="3"/>
      <c r="G50" s="2"/>
      <c r="H50" s="18"/>
      <c r="I50" s="4"/>
    </row>
    <row r="51" spans="4:9">
      <c r="D51" s="23" t="s">
        <v>38</v>
      </c>
      <c r="E51" s="24"/>
      <c r="F51" s="24" t="s">
        <v>39</v>
      </c>
      <c r="G51" s="25"/>
      <c r="H51" s="26"/>
      <c r="I51" s="27"/>
    </row>
    <row r="52" spans="4:9">
      <c r="D52" s="33"/>
      <c r="E52" s="401"/>
      <c r="F52" s="43" t="s">
        <v>40</v>
      </c>
      <c r="G52" s="44"/>
      <c r="H52" s="45"/>
      <c r="I52" s="46"/>
    </row>
    <row r="53" spans="4:9">
      <c r="D53" s="22">
        <v>1</v>
      </c>
      <c r="E53" s="399"/>
      <c r="F53" s="456" t="s">
        <v>41</v>
      </c>
      <c r="G53" s="16" t="s">
        <v>42</v>
      </c>
      <c r="H53" s="19">
        <v>385000</v>
      </c>
      <c r="I53" s="9"/>
    </row>
    <row r="54" spans="4:9" s="422" customFormat="1">
      <c r="D54" s="426"/>
      <c r="E54" s="427"/>
      <c r="F54" s="428" t="s">
        <v>4800</v>
      </c>
      <c r="G54" s="431" t="s">
        <v>2453</v>
      </c>
      <c r="H54" s="429">
        <f>385000/1700</f>
        <v>226.47058823529412</v>
      </c>
      <c r="I54" s="430"/>
    </row>
    <row r="55" spans="4:9" s="422" customFormat="1">
      <c r="D55" s="426"/>
      <c r="E55" s="427"/>
      <c r="F55" s="428" t="s">
        <v>1883</v>
      </c>
      <c r="G55" s="431" t="s">
        <v>42</v>
      </c>
      <c r="H55" s="429">
        <v>350000</v>
      </c>
      <c r="I55" s="430"/>
    </row>
    <row r="56" spans="4:9" s="422" customFormat="1">
      <c r="D56" s="426"/>
      <c r="E56" s="427"/>
      <c r="F56" s="428" t="s">
        <v>1884</v>
      </c>
      <c r="G56" s="431" t="s">
        <v>42</v>
      </c>
      <c r="H56" s="429">
        <v>360000</v>
      </c>
      <c r="I56" s="430"/>
    </row>
    <row r="57" spans="4:9" s="422" customFormat="1">
      <c r="D57" s="426"/>
      <c r="E57" s="427"/>
      <c r="F57" s="428" t="s">
        <v>1885</v>
      </c>
      <c r="G57" s="431" t="s">
        <v>42</v>
      </c>
      <c r="H57" s="429">
        <v>370000</v>
      </c>
      <c r="I57" s="430"/>
    </row>
    <row r="58" spans="4:9">
      <c r="D58" s="5">
        <v>2</v>
      </c>
      <c r="E58" s="400"/>
      <c r="F58" s="3" t="s">
        <v>43</v>
      </c>
      <c r="G58" s="2" t="s">
        <v>44</v>
      </c>
      <c r="H58" s="18">
        <v>700</v>
      </c>
      <c r="I58" s="4"/>
    </row>
    <row r="59" spans="4:9">
      <c r="D59" s="5">
        <v>3</v>
      </c>
      <c r="E59" s="400"/>
      <c r="F59" s="3" t="s">
        <v>45</v>
      </c>
      <c r="G59" s="2" t="s">
        <v>42</v>
      </c>
      <c r="H59" s="18">
        <v>590000</v>
      </c>
      <c r="I59" s="4"/>
    </row>
    <row r="60" spans="4:9">
      <c r="D60" s="5">
        <v>4</v>
      </c>
      <c r="E60" s="400"/>
      <c r="F60" s="3" t="s">
        <v>46</v>
      </c>
      <c r="G60" s="2" t="s">
        <v>42</v>
      </c>
      <c r="H60" s="18">
        <v>703500</v>
      </c>
      <c r="I60" s="4"/>
    </row>
    <row r="61" spans="4:9">
      <c r="D61" s="5">
        <v>5</v>
      </c>
      <c r="E61" s="400"/>
      <c r="F61" s="3" t="s">
        <v>47</v>
      </c>
      <c r="G61" s="2" t="s">
        <v>42</v>
      </c>
      <c r="H61" s="18">
        <v>685800</v>
      </c>
      <c r="I61" s="4"/>
    </row>
    <row r="62" spans="4:9">
      <c r="D62" s="5">
        <v>6</v>
      </c>
      <c r="E62" s="400"/>
      <c r="F62" s="3" t="s">
        <v>48</v>
      </c>
      <c r="G62" s="2" t="s">
        <v>44</v>
      </c>
      <c r="H62" s="18">
        <v>11000</v>
      </c>
      <c r="I62" s="4"/>
    </row>
    <row r="63" spans="4:9">
      <c r="D63" s="5">
        <v>7</v>
      </c>
      <c r="E63" s="400"/>
      <c r="F63" s="3" t="s">
        <v>49</v>
      </c>
      <c r="G63" s="2" t="s">
        <v>44</v>
      </c>
      <c r="H63" s="18">
        <v>20000</v>
      </c>
      <c r="I63" s="4"/>
    </row>
    <row r="64" spans="4:9">
      <c r="D64" s="5">
        <v>8</v>
      </c>
      <c r="E64" s="400"/>
      <c r="F64" s="3" t="s">
        <v>50</v>
      </c>
      <c r="G64" s="2" t="s">
        <v>44</v>
      </c>
      <c r="H64" s="18">
        <v>8500</v>
      </c>
      <c r="I64" s="4"/>
    </row>
    <row r="65" spans="4:9">
      <c r="D65" s="5">
        <v>9</v>
      </c>
      <c r="E65" s="400"/>
      <c r="F65" s="3" t="s">
        <v>51</v>
      </c>
      <c r="G65" s="2" t="s">
        <v>44</v>
      </c>
      <c r="H65" s="18">
        <v>15000</v>
      </c>
      <c r="I65" s="4"/>
    </row>
    <row r="66" spans="4:9">
      <c r="D66" s="5"/>
      <c r="E66" s="400"/>
      <c r="F66" s="193" t="s">
        <v>2792</v>
      </c>
      <c r="G66" s="194" t="s">
        <v>2188</v>
      </c>
      <c r="H66" s="18">
        <v>15000</v>
      </c>
      <c r="I66" s="4"/>
    </row>
    <row r="67" spans="4:9">
      <c r="D67" s="5">
        <v>10</v>
      </c>
      <c r="E67" s="400"/>
      <c r="F67" s="3" t="s">
        <v>52</v>
      </c>
      <c r="G67" s="2" t="s">
        <v>53</v>
      </c>
      <c r="H67" s="18">
        <v>179300</v>
      </c>
      <c r="I67" s="4"/>
    </row>
    <row r="68" spans="4:9">
      <c r="D68" s="5">
        <v>11</v>
      </c>
      <c r="E68" s="400"/>
      <c r="F68" s="3" t="s">
        <v>54</v>
      </c>
      <c r="G68" s="2" t="s">
        <v>53</v>
      </c>
      <c r="H68" s="18">
        <v>177500</v>
      </c>
      <c r="I68" s="4"/>
    </row>
    <row r="69" spans="4:9">
      <c r="D69" s="5">
        <v>12</v>
      </c>
      <c r="E69" s="400"/>
      <c r="F69" s="3" t="s">
        <v>55</v>
      </c>
      <c r="G69" s="2" t="s">
        <v>42</v>
      </c>
      <c r="H69" s="18">
        <v>339861</v>
      </c>
      <c r="I69" s="4"/>
    </row>
    <row r="70" spans="4:9">
      <c r="D70" s="5">
        <v>13</v>
      </c>
      <c r="E70" s="400"/>
      <c r="F70" s="3" t="s">
        <v>56</v>
      </c>
      <c r="G70" s="2" t="s">
        <v>42</v>
      </c>
      <c r="H70" s="18">
        <v>235000</v>
      </c>
      <c r="I70" s="4"/>
    </row>
    <row r="71" spans="4:9">
      <c r="D71" s="5">
        <v>14</v>
      </c>
      <c r="E71" s="400"/>
      <c r="F71" s="3" t="s">
        <v>57</v>
      </c>
      <c r="G71" s="2" t="s">
        <v>42</v>
      </c>
      <c r="H71" s="18">
        <v>286500</v>
      </c>
      <c r="I71" s="4"/>
    </row>
    <row r="72" spans="4:9" s="422" customFormat="1">
      <c r="D72" s="28"/>
      <c r="E72" s="403"/>
      <c r="F72" s="421" t="s">
        <v>1823</v>
      </c>
      <c r="G72" s="30" t="s">
        <v>42</v>
      </c>
      <c r="H72" s="31">
        <v>286500</v>
      </c>
      <c r="I72" s="32"/>
    </row>
    <row r="73" spans="4:9" s="422" customFormat="1">
      <c r="D73" s="28"/>
      <c r="E73" s="403"/>
      <c r="F73" s="421" t="s">
        <v>1870</v>
      </c>
      <c r="G73" s="30" t="s">
        <v>42</v>
      </c>
      <c r="H73" s="31">
        <v>286500</v>
      </c>
      <c r="I73" s="32"/>
    </row>
    <row r="74" spans="4:9">
      <c r="D74" s="5">
        <v>15</v>
      </c>
      <c r="E74" s="400"/>
      <c r="F74" s="3" t="s">
        <v>58</v>
      </c>
      <c r="G74" s="2" t="s">
        <v>42</v>
      </c>
      <c r="H74" s="18">
        <v>127500</v>
      </c>
      <c r="I74" s="4"/>
    </row>
    <row r="75" spans="4:9">
      <c r="D75" s="5">
        <v>16</v>
      </c>
      <c r="E75" s="400"/>
      <c r="F75" s="3" t="s">
        <v>59</v>
      </c>
      <c r="G75" s="2" t="s">
        <v>53</v>
      </c>
      <c r="H75" s="18">
        <v>152000</v>
      </c>
      <c r="I75" s="4"/>
    </row>
    <row r="76" spans="4:9">
      <c r="D76" s="5">
        <v>17</v>
      </c>
      <c r="E76" s="400"/>
      <c r="F76" s="3" t="s">
        <v>60</v>
      </c>
      <c r="G76" s="2" t="s">
        <v>42</v>
      </c>
      <c r="H76" s="18">
        <v>187400</v>
      </c>
      <c r="I76" s="4"/>
    </row>
    <row r="77" spans="4:9">
      <c r="D77" s="5">
        <v>18</v>
      </c>
      <c r="E77" s="400"/>
      <c r="F77" s="3" t="s">
        <v>61</v>
      </c>
      <c r="G77" s="2" t="s">
        <v>42</v>
      </c>
      <c r="H77" s="18">
        <v>142500</v>
      </c>
      <c r="I77" s="4"/>
    </row>
    <row r="78" spans="4:9">
      <c r="D78" s="5">
        <v>19</v>
      </c>
      <c r="E78" s="400"/>
      <c r="F78" s="3" t="s">
        <v>62</v>
      </c>
      <c r="G78" s="2" t="s">
        <v>63</v>
      </c>
      <c r="H78" s="18">
        <v>97500</v>
      </c>
      <c r="I78" s="4"/>
    </row>
    <row r="79" spans="4:9" s="422" customFormat="1">
      <c r="D79" s="28"/>
      <c r="E79" s="403"/>
      <c r="F79" s="421" t="s">
        <v>5931</v>
      </c>
      <c r="G79" s="423" t="s">
        <v>42</v>
      </c>
      <c r="H79" s="31">
        <v>97500</v>
      </c>
      <c r="I79" s="32"/>
    </row>
    <row r="80" spans="4:9">
      <c r="D80" s="5">
        <v>20</v>
      </c>
      <c r="E80" s="400"/>
      <c r="F80" s="3" t="s">
        <v>64</v>
      </c>
      <c r="G80" s="2" t="s">
        <v>42</v>
      </c>
      <c r="H80" s="18">
        <v>125000</v>
      </c>
      <c r="I80" s="4"/>
    </row>
    <row r="81" spans="4:9">
      <c r="D81" s="5">
        <v>21</v>
      </c>
      <c r="E81" s="400"/>
      <c r="F81" s="3" t="s">
        <v>65</v>
      </c>
      <c r="G81" s="2" t="s">
        <v>66</v>
      </c>
      <c r="H81" s="18">
        <v>210</v>
      </c>
      <c r="I81" s="4"/>
    </row>
    <row r="82" spans="4:9">
      <c r="D82" s="5">
        <v>22</v>
      </c>
      <c r="E82" s="400"/>
      <c r="F82" s="3" t="s">
        <v>67</v>
      </c>
      <c r="G82" s="2" t="s">
        <v>42</v>
      </c>
      <c r="H82" s="18">
        <v>363800</v>
      </c>
      <c r="I82" s="4"/>
    </row>
    <row r="83" spans="4:9">
      <c r="D83" s="5">
        <v>23</v>
      </c>
      <c r="E83" s="400"/>
      <c r="F83" s="3" t="s">
        <v>68</v>
      </c>
      <c r="G83" s="2" t="s">
        <v>42</v>
      </c>
      <c r="H83" s="18">
        <v>351800</v>
      </c>
      <c r="I83" s="4"/>
    </row>
    <row r="84" spans="4:9">
      <c r="D84" s="5">
        <v>24</v>
      </c>
      <c r="E84" s="400"/>
      <c r="F84" s="3" t="s">
        <v>69</v>
      </c>
      <c r="G84" s="2" t="s">
        <v>53</v>
      </c>
      <c r="H84" s="18">
        <v>123000</v>
      </c>
      <c r="I84" s="4"/>
    </row>
    <row r="85" spans="4:9">
      <c r="D85" s="5">
        <v>25</v>
      </c>
      <c r="E85" s="400"/>
      <c r="F85" s="3" t="s">
        <v>70</v>
      </c>
      <c r="G85" s="2" t="s">
        <v>53</v>
      </c>
      <c r="H85" s="18">
        <v>117700</v>
      </c>
      <c r="I85" s="4"/>
    </row>
    <row r="86" spans="4:9">
      <c r="D86" s="5">
        <v>26</v>
      </c>
      <c r="E86" s="400"/>
      <c r="F86" s="3" t="s">
        <v>71</v>
      </c>
      <c r="G86" s="2" t="s">
        <v>66</v>
      </c>
      <c r="H86" s="18">
        <v>6000</v>
      </c>
      <c r="I86" s="4"/>
    </row>
    <row r="87" spans="4:9">
      <c r="D87" s="5">
        <v>27</v>
      </c>
      <c r="E87" s="400"/>
      <c r="F87" s="3" t="s">
        <v>72</v>
      </c>
      <c r="G87" s="2" t="s">
        <v>42</v>
      </c>
      <c r="H87" s="18">
        <v>370200</v>
      </c>
      <c r="I87" s="4"/>
    </row>
    <row r="88" spans="4:9">
      <c r="D88" s="5">
        <v>28</v>
      </c>
      <c r="E88" s="400"/>
      <c r="F88" s="3" t="s">
        <v>73</v>
      </c>
      <c r="G88" s="2" t="s">
        <v>42</v>
      </c>
      <c r="H88" s="18">
        <v>352300</v>
      </c>
      <c r="I88" s="4"/>
    </row>
    <row r="89" spans="4:9" s="422" customFormat="1">
      <c r="D89" s="28"/>
      <c r="E89" s="403"/>
      <c r="F89" s="421" t="s">
        <v>1860</v>
      </c>
      <c r="G89" s="30" t="s">
        <v>42</v>
      </c>
      <c r="H89" s="31">
        <v>352300</v>
      </c>
      <c r="I89" s="32"/>
    </row>
    <row r="90" spans="4:9">
      <c r="D90" s="5">
        <v>29</v>
      </c>
      <c r="E90" s="400"/>
      <c r="F90" s="3" t="s">
        <v>74</v>
      </c>
      <c r="G90" s="2" t="s">
        <v>42</v>
      </c>
      <c r="H90" s="18">
        <v>121600</v>
      </c>
      <c r="I90" s="4"/>
    </row>
    <row r="91" spans="4:9">
      <c r="D91" s="5">
        <v>30</v>
      </c>
      <c r="E91" s="400"/>
      <c r="F91" s="3" t="s">
        <v>75</v>
      </c>
      <c r="G91" s="2" t="s">
        <v>66</v>
      </c>
      <c r="H91" s="18">
        <v>600</v>
      </c>
      <c r="I91" s="4"/>
    </row>
    <row r="92" spans="4:9">
      <c r="D92" s="5">
        <v>31</v>
      </c>
      <c r="E92" s="400"/>
      <c r="F92" s="3" t="s">
        <v>76</v>
      </c>
      <c r="G92" s="2" t="s">
        <v>44</v>
      </c>
      <c r="H92" s="18">
        <v>12000</v>
      </c>
      <c r="I92" s="4"/>
    </row>
    <row r="93" spans="4:9">
      <c r="D93" s="5">
        <v>32</v>
      </c>
      <c r="E93" s="400"/>
      <c r="F93" s="3" t="s">
        <v>77</v>
      </c>
      <c r="G93" s="2" t="s">
        <v>44</v>
      </c>
      <c r="H93" s="18">
        <v>12000</v>
      </c>
      <c r="I93" s="4"/>
    </row>
    <row r="94" spans="4:9">
      <c r="D94" s="5">
        <v>33</v>
      </c>
      <c r="E94" s="400"/>
      <c r="F94" s="3" t="s">
        <v>78</v>
      </c>
      <c r="G94" s="2" t="s">
        <v>44</v>
      </c>
      <c r="H94" s="18">
        <v>13000</v>
      </c>
      <c r="I94" s="4"/>
    </row>
    <row r="95" spans="4:9" s="422" customFormat="1">
      <c r="D95" s="28"/>
      <c r="E95" s="403"/>
      <c r="F95" s="421" t="s">
        <v>1814</v>
      </c>
      <c r="G95" s="423" t="s">
        <v>66</v>
      </c>
      <c r="H95" s="31">
        <v>210</v>
      </c>
      <c r="I95" s="32"/>
    </row>
    <row r="96" spans="4:9" s="422" customFormat="1">
      <c r="D96" s="28"/>
      <c r="E96" s="403"/>
      <c r="F96" s="421" t="s">
        <v>2580</v>
      </c>
      <c r="G96" s="30" t="s">
        <v>42</v>
      </c>
      <c r="H96" s="31">
        <v>352300</v>
      </c>
      <c r="I96" s="32"/>
    </row>
    <row r="97" spans="4:9">
      <c r="D97" s="5">
        <v>34</v>
      </c>
      <c r="E97" s="400"/>
      <c r="F97" s="3" t="s">
        <v>79</v>
      </c>
      <c r="G97" s="2" t="s">
        <v>42</v>
      </c>
      <c r="H97" s="18">
        <v>225000</v>
      </c>
      <c r="I97" s="4"/>
    </row>
    <row r="98" spans="4:9" s="422" customFormat="1">
      <c r="D98" s="28">
        <v>35</v>
      </c>
      <c r="E98" s="403"/>
      <c r="F98" s="421" t="s">
        <v>1813</v>
      </c>
      <c r="G98" s="30" t="s">
        <v>66</v>
      </c>
      <c r="H98" s="31">
        <v>300</v>
      </c>
      <c r="I98" s="32"/>
    </row>
    <row r="99" spans="4:9" s="422" customFormat="1">
      <c r="D99" s="28"/>
      <c r="E99" s="403"/>
      <c r="F99" s="421" t="s">
        <v>1813</v>
      </c>
      <c r="G99" s="30" t="s">
        <v>42</v>
      </c>
      <c r="H99" s="31">
        <v>370200</v>
      </c>
      <c r="I99" s="32"/>
    </row>
    <row r="100" spans="4:9">
      <c r="D100" s="5">
        <v>36</v>
      </c>
      <c r="E100" s="400"/>
      <c r="F100" s="193" t="s">
        <v>81</v>
      </c>
      <c r="G100" s="2" t="s">
        <v>42</v>
      </c>
      <c r="H100" s="18">
        <v>422600</v>
      </c>
      <c r="I100" s="4"/>
    </row>
    <row r="101" spans="4:9">
      <c r="D101" s="5">
        <v>37</v>
      </c>
      <c r="E101" s="400"/>
      <c r="F101" s="3" t="s">
        <v>82</v>
      </c>
      <c r="G101" s="2" t="s">
        <v>42</v>
      </c>
      <c r="H101" s="18">
        <v>325200</v>
      </c>
      <c r="I101" s="4"/>
    </row>
    <row r="102" spans="4:9">
      <c r="D102" s="5">
        <v>38</v>
      </c>
      <c r="E102" s="400"/>
      <c r="F102" s="193" t="s">
        <v>83</v>
      </c>
      <c r="G102" s="2" t="s">
        <v>42</v>
      </c>
      <c r="H102" s="18">
        <v>370200</v>
      </c>
      <c r="I102" s="4"/>
    </row>
    <row r="103" spans="4:9">
      <c r="D103" s="5">
        <v>39</v>
      </c>
      <c r="E103" s="400"/>
      <c r="F103" s="3" t="s">
        <v>84</v>
      </c>
      <c r="G103" s="2" t="s">
        <v>42</v>
      </c>
      <c r="H103" s="18">
        <v>170000</v>
      </c>
      <c r="I103" s="4"/>
    </row>
    <row r="104" spans="4:9" s="422" customFormat="1">
      <c r="D104" s="28"/>
      <c r="E104" s="403"/>
      <c r="F104" s="421" t="s">
        <v>1859</v>
      </c>
      <c r="G104" s="30" t="s">
        <v>42</v>
      </c>
      <c r="H104" s="31">
        <v>200000</v>
      </c>
      <c r="I104" s="32"/>
    </row>
    <row r="105" spans="4:9">
      <c r="D105" s="5">
        <v>40</v>
      </c>
      <c r="E105" s="400"/>
      <c r="F105" s="3" t="s">
        <v>85</v>
      </c>
      <c r="G105" s="2" t="s">
        <v>42</v>
      </c>
      <c r="H105" s="18">
        <v>200000</v>
      </c>
      <c r="I105" s="4"/>
    </row>
    <row r="106" spans="4:9">
      <c r="D106" s="5">
        <v>41</v>
      </c>
      <c r="E106" s="400"/>
      <c r="F106" s="193" t="s">
        <v>86</v>
      </c>
      <c r="G106" s="2" t="s">
        <v>42</v>
      </c>
      <c r="H106" s="18">
        <v>275000</v>
      </c>
      <c r="I106" s="4"/>
    </row>
    <row r="107" spans="4:9">
      <c r="D107" s="5">
        <v>42</v>
      </c>
      <c r="E107" s="400"/>
      <c r="F107" s="3" t="s">
        <v>87</v>
      </c>
      <c r="G107" s="2" t="s">
        <v>42</v>
      </c>
      <c r="H107" s="18">
        <v>150000</v>
      </c>
      <c r="I107" s="4"/>
    </row>
    <row r="108" spans="4:9">
      <c r="D108" s="5">
        <v>43</v>
      </c>
      <c r="E108" s="400"/>
      <c r="F108" s="3" t="s">
        <v>88</v>
      </c>
      <c r="G108" s="2" t="s">
        <v>42</v>
      </c>
      <c r="H108" s="18">
        <v>165500</v>
      </c>
      <c r="I108" s="4"/>
    </row>
    <row r="109" spans="4:9">
      <c r="D109" s="5">
        <v>44</v>
      </c>
      <c r="E109" s="400"/>
      <c r="F109" s="193" t="s">
        <v>89</v>
      </c>
      <c r="G109" s="2" t="s">
        <v>42</v>
      </c>
      <c r="H109" s="18">
        <v>254700</v>
      </c>
      <c r="I109" s="4"/>
    </row>
    <row r="110" spans="4:9">
      <c r="D110" s="5">
        <v>45</v>
      </c>
      <c r="E110" s="400"/>
      <c r="F110" s="3" t="s">
        <v>90</v>
      </c>
      <c r="G110" s="2" t="s">
        <v>42</v>
      </c>
      <c r="H110" s="18">
        <v>120000</v>
      </c>
      <c r="I110" s="4"/>
    </row>
    <row r="111" spans="4:9" s="422" customFormat="1">
      <c r="D111" s="28"/>
      <c r="E111" s="403"/>
      <c r="F111" s="421" t="s">
        <v>4845</v>
      </c>
      <c r="G111" s="423" t="s">
        <v>42</v>
      </c>
      <c r="H111" s="31">
        <v>488180</v>
      </c>
      <c r="I111" s="32"/>
    </row>
    <row r="112" spans="4:9">
      <c r="D112" s="5">
        <v>46</v>
      </c>
      <c r="E112" s="400"/>
      <c r="F112" s="3" t="s">
        <v>91</v>
      </c>
      <c r="G112" s="2" t="s">
        <v>66</v>
      </c>
      <c r="H112" s="18">
        <v>12000</v>
      </c>
      <c r="I112" s="4"/>
    </row>
    <row r="113" spans="4:9">
      <c r="D113" s="5">
        <v>47</v>
      </c>
      <c r="E113" s="400"/>
      <c r="F113" s="3" t="s">
        <v>92</v>
      </c>
      <c r="G113" s="2" t="s">
        <v>66</v>
      </c>
      <c r="H113" s="18">
        <v>13000</v>
      </c>
      <c r="I113" s="4"/>
    </row>
    <row r="114" spans="4:9">
      <c r="D114" s="5">
        <v>48</v>
      </c>
      <c r="E114" s="400"/>
      <c r="F114" s="3" t="s">
        <v>93</v>
      </c>
      <c r="G114" s="2" t="s">
        <v>42</v>
      </c>
      <c r="H114" s="18">
        <v>288700</v>
      </c>
      <c r="I114" s="4"/>
    </row>
    <row r="115" spans="4:9">
      <c r="D115" s="5">
        <v>49</v>
      </c>
      <c r="E115" s="400"/>
      <c r="F115" s="3" t="s">
        <v>94</v>
      </c>
      <c r="G115" s="2" t="s">
        <v>42</v>
      </c>
      <c r="H115" s="18">
        <v>184400</v>
      </c>
      <c r="I115" s="4"/>
    </row>
    <row r="116" spans="4:9">
      <c r="D116" s="5">
        <v>50</v>
      </c>
      <c r="E116" s="400"/>
      <c r="F116" s="3" t="s">
        <v>95</v>
      </c>
      <c r="G116" s="2" t="s">
        <v>42</v>
      </c>
      <c r="H116" s="18">
        <v>261800</v>
      </c>
      <c r="I116" s="4"/>
    </row>
    <row r="117" spans="4:9">
      <c r="D117" s="5">
        <v>51</v>
      </c>
      <c r="E117" s="400"/>
      <c r="F117" s="3" t="s">
        <v>96</v>
      </c>
      <c r="G117" s="2" t="s">
        <v>42</v>
      </c>
      <c r="H117" s="18">
        <v>120000</v>
      </c>
      <c r="I117" s="4"/>
    </row>
    <row r="118" spans="4:9">
      <c r="D118" s="5">
        <v>52</v>
      </c>
      <c r="E118" s="400"/>
      <c r="F118" s="3" t="s">
        <v>97</v>
      </c>
      <c r="G118" s="2" t="s">
        <v>42</v>
      </c>
      <c r="H118" s="18">
        <v>146900</v>
      </c>
      <c r="I118" s="4"/>
    </row>
    <row r="119" spans="4:9">
      <c r="D119" s="5">
        <v>53</v>
      </c>
      <c r="E119" s="400"/>
      <c r="F119" s="3" t="s">
        <v>98</v>
      </c>
      <c r="G119" s="2" t="s">
        <v>42</v>
      </c>
      <c r="H119" s="18">
        <v>44000</v>
      </c>
      <c r="I119" s="4"/>
    </row>
    <row r="120" spans="4:9">
      <c r="D120" s="5">
        <v>54</v>
      </c>
      <c r="E120" s="400"/>
      <c r="F120" s="3" t="s">
        <v>99</v>
      </c>
      <c r="G120" s="2" t="s">
        <v>42</v>
      </c>
      <c r="H120" s="18">
        <v>64500</v>
      </c>
      <c r="I120" s="4"/>
    </row>
    <row r="121" spans="4:9">
      <c r="D121" s="5">
        <v>55</v>
      </c>
      <c r="E121" s="400"/>
      <c r="F121" s="193" t="s">
        <v>100</v>
      </c>
      <c r="G121" s="2" t="s">
        <v>42</v>
      </c>
      <c r="H121" s="18">
        <v>160000</v>
      </c>
      <c r="I121" s="4"/>
    </row>
    <row r="122" spans="4:9">
      <c r="D122" s="5">
        <v>56</v>
      </c>
      <c r="E122" s="400"/>
      <c r="F122" s="3" t="s">
        <v>101</v>
      </c>
      <c r="G122" s="2" t="s">
        <v>42</v>
      </c>
      <c r="H122" s="18">
        <v>163600</v>
      </c>
      <c r="I122" s="4"/>
    </row>
    <row r="123" spans="4:9">
      <c r="D123" s="5">
        <v>57</v>
      </c>
      <c r="E123" s="400"/>
      <c r="F123" s="3" t="s">
        <v>102</v>
      </c>
      <c r="G123" s="2" t="s">
        <v>42</v>
      </c>
      <c r="H123" s="18">
        <v>47500</v>
      </c>
      <c r="I123" s="4"/>
    </row>
    <row r="124" spans="4:9">
      <c r="D124" s="5">
        <v>58</v>
      </c>
      <c r="E124" s="400"/>
      <c r="F124" s="3" t="s">
        <v>103</v>
      </c>
      <c r="G124" s="2" t="s">
        <v>42</v>
      </c>
      <c r="H124" s="18">
        <v>146900</v>
      </c>
      <c r="I124" s="4"/>
    </row>
    <row r="125" spans="4:9">
      <c r="D125" s="5">
        <v>59</v>
      </c>
      <c r="E125" s="400"/>
      <c r="F125" s="3" t="s">
        <v>104</v>
      </c>
      <c r="G125" s="2" t="s">
        <v>42</v>
      </c>
      <c r="H125" s="18">
        <v>48000</v>
      </c>
      <c r="I125" s="4"/>
    </row>
    <row r="126" spans="4:9" s="422" customFormat="1">
      <c r="D126" s="28"/>
      <c r="E126" s="403"/>
      <c r="F126" s="421" t="s">
        <v>2105</v>
      </c>
      <c r="G126" s="423" t="s">
        <v>42</v>
      </c>
      <c r="H126" s="31">
        <v>165000</v>
      </c>
      <c r="I126" s="32"/>
    </row>
    <row r="127" spans="4:9">
      <c r="D127" s="34"/>
      <c r="E127" s="402"/>
      <c r="F127" s="39" t="s">
        <v>105</v>
      </c>
      <c r="G127" s="40"/>
      <c r="H127" s="41"/>
      <c r="I127" s="42"/>
    </row>
    <row r="128" spans="4:9">
      <c r="D128" s="5">
        <v>1</v>
      </c>
      <c r="E128" s="400"/>
      <c r="F128" s="3" t="s">
        <v>106</v>
      </c>
      <c r="G128" s="2" t="s">
        <v>107</v>
      </c>
      <c r="H128" s="18">
        <v>17800</v>
      </c>
      <c r="I128" s="4"/>
    </row>
    <row r="129" spans="4:9">
      <c r="D129" s="5">
        <v>2</v>
      </c>
      <c r="E129" s="400"/>
      <c r="F129" s="3" t="s">
        <v>108</v>
      </c>
      <c r="G129" s="2" t="s">
        <v>107</v>
      </c>
      <c r="H129" s="18">
        <v>22600</v>
      </c>
      <c r="I129" s="4"/>
    </row>
    <row r="130" spans="4:9">
      <c r="D130" s="5">
        <v>3</v>
      </c>
      <c r="E130" s="400"/>
      <c r="F130" s="3" t="s">
        <v>109</v>
      </c>
      <c r="G130" s="2" t="s">
        <v>107</v>
      </c>
      <c r="H130" s="18">
        <v>14800</v>
      </c>
      <c r="I130" s="4"/>
    </row>
    <row r="131" spans="4:9">
      <c r="D131" s="5">
        <v>4</v>
      </c>
      <c r="E131" s="400"/>
      <c r="F131" s="3" t="s">
        <v>110</v>
      </c>
      <c r="G131" s="2" t="s">
        <v>107</v>
      </c>
      <c r="H131" s="18">
        <v>12900</v>
      </c>
      <c r="I131" s="4"/>
    </row>
    <row r="132" spans="4:9" s="422" customFormat="1">
      <c r="D132" s="28"/>
      <c r="E132" s="403"/>
      <c r="F132" s="421" t="s">
        <v>5926</v>
      </c>
      <c r="G132" s="423" t="s">
        <v>107</v>
      </c>
      <c r="H132" s="31">
        <v>14500</v>
      </c>
      <c r="I132" s="32"/>
    </row>
    <row r="133" spans="4:9" s="422" customFormat="1">
      <c r="D133" s="28"/>
      <c r="E133" s="403"/>
      <c r="F133" s="421" t="s">
        <v>6361</v>
      </c>
      <c r="G133" s="423" t="s">
        <v>107</v>
      </c>
      <c r="H133" s="31">
        <v>7000</v>
      </c>
      <c r="I133" s="32"/>
    </row>
    <row r="134" spans="4:9" s="422" customFormat="1">
      <c r="D134" s="28"/>
      <c r="E134" s="403"/>
      <c r="F134" s="421" t="s">
        <v>5927</v>
      </c>
      <c r="G134" s="423" t="s">
        <v>2495</v>
      </c>
      <c r="H134" s="31">
        <v>50000</v>
      </c>
      <c r="I134" s="32"/>
    </row>
    <row r="135" spans="4:9">
      <c r="D135" s="5">
        <v>5</v>
      </c>
      <c r="E135" s="400"/>
      <c r="F135" s="3" t="s">
        <v>111</v>
      </c>
      <c r="G135" s="2" t="s">
        <v>63</v>
      </c>
      <c r="H135" s="18">
        <v>21000</v>
      </c>
      <c r="I135" s="4"/>
    </row>
    <row r="136" spans="4:9">
      <c r="D136" s="5">
        <v>6</v>
      </c>
      <c r="E136" s="400"/>
      <c r="F136" s="3" t="s">
        <v>112</v>
      </c>
      <c r="G136" s="2" t="s">
        <v>63</v>
      </c>
      <c r="H136" s="18">
        <v>410600</v>
      </c>
      <c r="I136" s="4"/>
    </row>
    <row r="137" spans="4:9" s="422" customFormat="1">
      <c r="D137" s="28">
        <v>7</v>
      </c>
      <c r="E137" s="403"/>
      <c r="F137" s="29" t="s">
        <v>113</v>
      </c>
      <c r="G137" s="30" t="s">
        <v>114</v>
      </c>
      <c r="H137" s="31">
        <v>5000</v>
      </c>
      <c r="I137" s="32"/>
    </row>
    <row r="138" spans="4:9">
      <c r="D138" s="5">
        <v>8</v>
      </c>
      <c r="E138" s="400"/>
      <c r="F138" s="3" t="s">
        <v>113</v>
      </c>
      <c r="G138" s="2" t="s">
        <v>107</v>
      </c>
      <c r="H138" s="18">
        <v>20000</v>
      </c>
      <c r="I138" s="4"/>
    </row>
    <row r="139" spans="4:9" s="422" customFormat="1">
      <c r="D139" s="28"/>
      <c r="E139" s="403"/>
      <c r="F139" s="421" t="s">
        <v>1857</v>
      </c>
      <c r="G139" s="423" t="s">
        <v>42</v>
      </c>
      <c r="H139" s="31">
        <v>11950000</v>
      </c>
      <c r="I139" s="32"/>
    </row>
    <row r="140" spans="4:9" s="422" customFormat="1">
      <c r="D140" s="28"/>
      <c r="E140" s="403"/>
      <c r="F140" s="421" t="s">
        <v>2702</v>
      </c>
      <c r="G140" s="423" t="s">
        <v>2703</v>
      </c>
      <c r="H140" s="31">
        <v>2700000</v>
      </c>
      <c r="I140" s="32"/>
    </row>
    <row r="141" spans="4:9">
      <c r="D141" s="5">
        <v>9</v>
      </c>
      <c r="E141" s="400"/>
      <c r="F141" s="3" t="s">
        <v>115</v>
      </c>
      <c r="G141" s="2" t="s">
        <v>42</v>
      </c>
      <c r="H141" s="18">
        <v>25000000</v>
      </c>
      <c r="I141" s="4" t="s">
        <v>1255</v>
      </c>
    </row>
    <row r="142" spans="4:9">
      <c r="D142" s="5">
        <v>10</v>
      </c>
      <c r="E142" s="400"/>
      <c r="F142" s="3" t="s">
        <v>116</v>
      </c>
      <c r="G142" s="2" t="s">
        <v>42</v>
      </c>
      <c r="H142" s="18">
        <v>11950000</v>
      </c>
      <c r="I142" s="4" t="s">
        <v>1257</v>
      </c>
    </row>
    <row r="143" spans="4:9">
      <c r="D143" s="5">
        <v>11</v>
      </c>
      <c r="E143" s="400"/>
      <c r="F143" s="3" t="s">
        <v>117</v>
      </c>
      <c r="G143" s="2" t="s">
        <v>42</v>
      </c>
      <c r="H143" s="18">
        <v>25000000</v>
      </c>
      <c r="I143" s="4"/>
    </row>
    <row r="144" spans="4:9">
      <c r="D144" s="5">
        <v>12</v>
      </c>
      <c r="E144" s="400"/>
      <c r="F144" s="193" t="s">
        <v>118</v>
      </c>
      <c r="G144" s="2" t="s">
        <v>42</v>
      </c>
      <c r="H144" s="18">
        <v>11950000</v>
      </c>
      <c r="I144" s="4"/>
    </row>
    <row r="145" spans="4:9">
      <c r="D145" s="5">
        <v>13</v>
      </c>
      <c r="E145" s="400"/>
      <c r="F145" s="193" t="s">
        <v>1333</v>
      </c>
      <c r="G145" s="2" t="s">
        <v>107</v>
      </c>
      <c r="H145" s="18">
        <v>414000</v>
      </c>
      <c r="I145" s="4"/>
    </row>
    <row r="146" spans="4:9" s="422" customFormat="1">
      <c r="D146" s="28"/>
      <c r="E146" s="403"/>
      <c r="F146" s="421" t="s">
        <v>1838</v>
      </c>
      <c r="G146" s="30" t="s">
        <v>42</v>
      </c>
      <c r="H146" s="31">
        <v>11950000</v>
      </c>
      <c r="I146" s="32"/>
    </row>
    <row r="147" spans="4:9" s="422" customFormat="1">
      <c r="D147" s="28"/>
      <c r="E147" s="403"/>
      <c r="F147" s="421" t="s">
        <v>1854</v>
      </c>
      <c r="G147" s="30" t="s">
        <v>42</v>
      </c>
      <c r="H147" s="31">
        <v>11950000</v>
      </c>
      <c r="I147" s="32"/>
    </row>
    <row r="148" spans="4:9" s="422" customFormat="1">
      <c r="D148" s="28"/>
      <c r="E148" s="403"/>
      <c r="F148" s="421" t="s">
        <v>1868</v>
      </c>
      <c r="G148" s="30" t="s">
        <v>42</v>
      </c>
      <c r="H148" s="31">
        <v>10214200</v>
      </c>
      <c r="I148" s="32"/>
    </row>
    <row r="149" spans="4:9" s="422" customFormat="1">
      <c r="D149" s="28">
        <v>14</v>
      </c>
      <c r="E149" s="403"/>
      <c r="F149" s="421" t="s">
        <v>1809</v>
      </c>
      <c r="G149" s="30" t="s">
        <v>42</v>
      </c>
      <c r="H149" s="31">
        <v>10214200</v>
      </c>
      <c r="I149" s="32" t="s">
        <v>1256</v>
      </c>
    </row>
    <row r="150" spans="4:9">
      <c r="D150" s="5">
        <v>15</v>
      </c>
      <c r="E150" s="400"/>
      <c r="F150" s="193" t="s">
        <v>119</v>
      </c>
      <c r="G150" s="2" t="s">
        <v>42</v>
      </c>
      <c r="H150" s="18">
        <v>3500000</v>
      </c>
      <c r="I150" s="4" t="s">
        <v>1258</v>
      </c>
    </row>
    <row r="151" spans="4:9">
      <c r="D151" s="5">
        <v>16</v>
      </c>
      <c r="E151" s="400"/>
      <c r="F151" s="3" t="s">
        <v>120</v>
      </c>
      <c r="G151" s="2" t="s">
        <v>121</v>
      </c>
      <c r="H151" s="18">
        <v>6966600</v>
      </c>
      <c r="I151" s="4"/>
    </row>
    <row r="152" spans="4:9" s="422" customFormat="1">
      <c r="D152" s="28">
        <v>17</v>
      </c>
      <c r="E152" s="403"/>
      <c r="F152" s="421" t="s">
        <v>1810</v>
      </c>
      <c r="G152" s="30" t="s">
        <v>42</v>
      </c>
      <c r="H152" s="31">
        <v>2500000</v>
      </c>
      <c r="I152" s="32" t="s">
        <v>1260</v>
      </c>
    </row>
    <row r="153" spans="4:9" s="422" customFormat="1">
      <c r="D153" s="28"/>
      <c r="E153" s="403"/>
      <c r="F153" s="421" t="s">
        <v>2504</v>
      </c>
      <c r="G153" s="423" t="s">
        <v>42</v>
      </c>
      <c r="H153" s="31">
        <v>2500000</v>
      </c>
      <c r="I153" s="32"/>
    </row>
    <row r="154" spans="4:9">
      <c r="D154" s="5">
        <v>18</v>
      </c>
      <c r="E154" s="400"/>
      <c r="F154" s="3" t="s">
        <v>122</v>
      </c>
      <c r="G154" s="2" t="s">
        <v>42</v>
      </c>
      <c r="H154" s="18">
        <v>2825000</v>
      </c>
      <c r="I154" s="4" t="s">
        <v>1259</v>
      </c>
    </row>
    <row r="155" spans="4:9">
      <c r="D155" s="5">
        <v>19</v>
      </c>
      <c r="E155" s="400"/>
      <c r="F155" s="193" t="s">
        <v>123</v>
      </c>
      <c r="G155" s="2" t="s">
        <v>42</v>
      </c>
      <c r="H155" s="18">
        <v>26000000</v>
      </c>
      <c r="I155" s="4" t="s">
        <v>1255</v>
      </c>
    </row>
    <row r="156" spans="4:9">
      <c r="D156" s="5">
        <v>20</v>
      </c>
      <c r="E156" s="400"/>
      <c r="F156" s="3" t="s">
        <v>124</v>
      </c>
      <c r="G156" s="2" t="s">
        <v>42</v>
      </c>
      <c r="H156" s="18">
        <v>14000000</v>
      </c>
      <c r="I156" s="4" t="s">
        <v>1257</v>
      </c>
    </row>
    <row r="157" spans="4:9">
      <c r="D157" s="5">
        <v>21</v>
      </c>
      <c r="E157" s="400"/>
      <c r="F157" s="193" t="s">
        <v>125</v>
      </c>
      <c r="G157" s="2" t="s">
        <v>42</v>
      </c>
      <c r="H157" s="18">
        <v>8000000</v>
      </c>
      <c r="I157" s="4" t="s">
        <v>1258</v>
      </c>
    </row>
    <row r="158" spans="4:9" s="422" customFormat="1">
      <c r="D158" s="28"/>
      <c r="E158" s="403"/>
      <c r="F158" s="421" t="s">
        <v>2757</v>
      </c>
      <c r="G158" s="423" t="s">
        <v>2703</v>
      </c>
      <c r="H158" s="31">
        <v>4750000</v>
      </c>
      <c r="I158" s="32"/>
    </row>
    <row r="159" spans="4:9">
      <c r="D159" s="5">
        <v>22</v>
      </c>
      <c r="E159" s="400"/>
      <c r="F159" s="193" t="s">
        <v>1625</v>
      </c>
      <c r="G159" s="2" t="s">
        <v>63</v>
      </c>
      <c r="H159" s="18">
        <v>160000</v>
      </c>
      <c r="I159" s="4" t="s">
        <v>1258</v>
      </c>
    </row>
    <row r="160" spans="4:9">
      <c r="D160" s="5">
        <v>23</v>
      </c>
      <c r="E160" s="400"/>
      <c r="F160" s="3" t="s">
        <v>126</v>
      </c>
      <c r="G160" s="2" t="s">
        <v>42</v>
      </c>
      <c r="H160" s="18">
        <v>4000000</v>
      </c>
      <c r="I160" s="4"/>
    </row>
    <row r="161" spans="4:9">
      <c r="D161" s="5">
        <v>24</v>
      </c>
      <c r="E161" s="400"/>
      <c r="F161" s="3" t="s">
        <v>127</v>
      </c>
      <c r="G161" s="2" t="s">
        <v>121</v>
      </c>
      <c r="H161" s="18">
        <v>3573600</v>
      </c>
      <c r="I161" s="4"/>
    </row>
    <row r="162" spans="4:9">
      <c r="D162" s="5">
        <v>25</v>
      </c>
      <c r="E162" s="400"/>
      <c r="F162" s="3" t="s">
        <v>128</v>
      </c>
      <c r="G162" s="2" t="s">
        <v>42</v>
      </c>
      <c r="H162" s="18">
        <v>6000000</v>
      </c>
      <c r="I162" s="4"/>
    </row>
    <row r="163" spans="4:9">
      <c r="D163" s="5">
        <v>26</v>
      </c>
      <c r="E163" s="400"/>
      <c r="F163" s="3" t="s">
        <v>129</v>
      </c>
      <c r="G163" s="2" t="s">
        <v>114</v>
      </c>
      <c r="H163" s="18">
        <v>5000</v>
      </c>
      <c r="I163" s="4"/>
    </row>
    <row r="164" spans="4:9" s="422" customFormat="1">
      <c r="D164" s="28">
        <v>27</v>
      </c>
      <c r="E164" s="403"/>
      <c r="F164" s="421" t="s">
        <v>1869</v>
      </c>
      <c r="G164" s="30" t="s">
        <v>130</v>
      </c>
      <c r="H164" s="31">
        <v>116700</v>
      </c>
      <c r="I164" s="32"/>
    </row>
    <row r="165" spans="4:9" s="422" customFormat="1">
      <c r="D165" s="28">
        <v>27</v>
      </c>
      <c r="E165" s="403"/>
      <c r="F165" s="421" t="s">
        <v>1853</v>
      </c>
      <c r="G165" s="30" t="s">
        <v>130</v>
      </c>
      <c r="H165" s="31">
        <v>116700</v>
      </c>
      <c r="I165" s="32"/>
    </row>
    <row r="166" spans="4:9">
      <c r="D166" s="5">
        <v>28</v>
      </c>
      <c r="E166" s="400"/>
      <c r="F166" s="193" t="s">
        <v>131</v>
      </c>
      <c r="G166" s="2" t="s">
        <v>130</v>
      </c>
      <c r="H166" s="18">
        <v>152600</v>
      </c>
      <c r="I166" s="4"/>
    </row>
    <row r="167" spans="4:9" s="422" customFormat="1">
      <c r="D167" s="28">
        <v>29</v>
      </c>
      <c r="E167" s="403"/>
      <c r="F167" s="29" t="s">
        <v>132</v>
      </c>
      <c r="G167" s="30" t="s">
        <v>130</v>
      </c>
      <c r="H167" s="31">
        <v>226600</v>
      </c>
      <c r="I167" s="32"/>
    </row>
    <row r="168" spans="4:9">
      <c r="D168" s="5">
        <v>30</v>
      </c>
      <c r="E168" s="400"/>
      <c r="F168" s="3" t="s">
        <v>133</v>
      </c>
      <c r="G168" s="2" t="s">
        <v>42</v>
      </c>
      <c r="H168" s="18">
        <v>2500000</v>
      </c>
      <c r="I168" s="4"/>
    </row>
    <row r="169" spans="4:9">
      <c r="D169" s="5">
        <v>31</v>
      </c>
      <c r="E169" s="400"/>
      <c r="F169" s="193" t="s">
        <v>134</v>
      </c>
      <c r="G169" s="2" t="s">
        <v>130</v>
      </c>
      <c r="H169" s="18">
        <v>230000</v>
      </c>
      <c r="I169" s="4"/>
    </row>
    <row r="170" spans="4:9" s="422" customFormat="1">
      <c r="D170" s="28"/>
      <c r="E170" s="403"/>
      <c r="F170" s="421" t="s">
        <v>1875</v>
      </c>
      <c r="G170" s="423" t="s">
        <v>63</v>
      </c>
      <c r="H170" s="31">
        <v>150000</v>
      </c>
      <c r="I170" s="32"/>
    </row>
    <row r="171" spans="4:9">
      <c r="D171" s="5">
        <v>32</v>
      </c>
      <c r="E171" s="400"/>
      <c r="F171" s="3" t="s">
        <v>135</v>
      </c>
      <c r="G171" s="2" t="s">
        <v>136</v>
      </c>
      <c r="H171" s="18">
        <v>10000000</v>
      </c>
      <c r="I171" s="4"/>
    </row>
    <row r="172" spans="4:9">
      <c r="D172" s="5">
        <v>33</v>
      </c>
      <c r="E172" s="400"/>
      <c r="F172" s="3" t="s">
        <v>137</v>
      </c>
      <c r="G172" s="2" t="s">
        <v>130</v>
      </c>
      <c r="H172" s="18">
        <v>167300</v>
      </c>
      <c r="I172" s="4"/>
    </row>
    <row r="173" spans="4:9">
      <c r="D173" s="5">
        <v>34</v>
      </c>
      <c r="E173" s="400"/>
      <c r="F173" s="96" t="s">
        <v>1252</v>
      </c>
      <c r="G173" s="2" t="s">
        <v>42</v>
      </c>
      <c r="H173" s="18">
        <v>6298700</v>
      </c>
      <c r="I173" s="4"/>
    </row>
    <row r="174" spans="4:9" s="422" customFormat="1">
      <c r="D174" s="28"/>
      <c r="E174" s="403"/>
      <c r="F174" s="421" t="s">
        <v>2747</v>
      </c>
      <c r="G174" s="423" t="s">
        <v>130</v>
      </c>
      <c r="H174" s="31">
        <v>62500</v>
      </c>
      <c r="I174" s="32"/>
    </row>
    <row r="175" spans="4:9">
      <c r="D175" s="5">
        <v>35</v>
      </c>
      <c r="E175" s="400"/>
      <c r="F175" s="193" t="s">
        <v>1864</v>
      </c>
      <c r="G175" s="2" t="s">
        <v>130</v>
      </c>
      <c r="H175" s="18">
        <v>75000</v>
      </c>
      <c r="I175" s="4" t="s">
        <v>1261</v>
      </c>
    </row>
    <row r="176" spans="4:9">
      <c r="D176" s="5">
        <v>36</v>
      </c>
      <c r="E176" s="400"/>
      <c r="F176" s="3" t="s">
        <v>138</v>
      </c>
      <c r="G176" s="2" t="s">
        <v>130</v>
      </c>
      <c r="H176" s="18">
        <v>84200</v>
      </c>
      <c r="I176" s="4"/>
    </row>
    <row r="177" spans="4:9">
      <c r="D177" s="5">
        <v>37</v>
      </c>
      <c r="E177" s="400"/>
      <c r="F177" s="3" t="s">
        <v>139</v>
      </c>
      <c r="G177" s="2" t="s">
        <v>130</v>
      </c>
      <c r="H177" s="18">
        <v>127000</v>
      </c>
      <c r="I177" s="4"/>
    </row>
    <row r="178" spans="4:9">
      <c r="D178" s="5">
        <v>38</v>
      </c>
      <c r="E178" s="400"/>
      <c r="F178" s="3" t="s">
        <v>140</v>
      </c>
      <c r="G178" s="2" t="s">
        <v>42</v>
      </c>
      <c r="H178" s="18">
        <v>8750000</v>
      </c>
      <c r="I178" s="4" t="s">
        <v>1256</v>
      </c>
    </row>
    <row r="179" spans="4:9">
      <c r="D179" s="5">
        <v>39</v>
      </c>
      <c r="E179" s="400"/>
      <c r="F179" s="3" t="s">
        <v>141</v>
      </c>
      <c r="G179" s="2" t="s">
        <v>42</v>
      </c>
      <c r="H179" s="18">
        <v>9302000</v>
      </c>
      <c r="I179" s="4" t="s">
        <v>1256</v>
      </c>
    </row>
    <row r="180" spans="4:9">
      <c r="D180" s="5">
        <v>40</v>
      </c>
      <c r="E180" s="400"/>
      <c r="F180" s="3" t="s">
        <v>142</v>
      </c>
      <c r="G180" s="2" t="s">
        <v>130</v>
      </c>
      <c r="H180" s="18">
        <v>76300</v>
      </c>
      <c r="I180" s="4"/>
    </row>
    <row r="181" spans="4:9">
      <c r="D181" s="5">
        <v>41</v>
      </c>
      <c r="E181" s="400"/>
      <c r="F181" s="3" t="s">
        <v>143</v>
      </c>
      <c r="G181" s="2" t="s">
        <v>130</v>
      </c>
      <c r="H181" s="18">
        <v>65600</v>
      </c>
      <c r="I181" s="4"/>
    </row>
    <row r="182" spans="4:9">
      <c r="D182" s="5">
        <v>42</v>
      </c>
      <c r="E182" s="400"/>
      <c r="F182" s="3" t="s">
        <v>144</v>
      </c>
      <c r="G182" s="2" t="s">
        <v>130</v>
      </c>
      <c r="H182" s="18">
        <v>114000</v>
      </c>
      <c r="I182" s="4"/>
    </row>
    <row r="183" spans="4:9">
      <c r="D183" s="5">
        <v>43</v>
      </c>
      <c r="E183" s="400"/>
      <c r="F183" s="3" t="s">
        <v>145</v>
      </c>
      <c r="G183" s="2" t="s">
        <v>130</v>
      </c>
      <c r="H183" s="18">
        <v>101200</v>
      </c>
      <c r="I183" s="4"/>
    </row>
    <row r="184" spans="4:9">
      <c r="D184" s="5">
        <v>44</v>
      </c>
      <c r="E184" s="400"/>
      <c r="F184" s="3" t="s">
        <v>146</v>
      </c>
      <c r="G184" s="2" t="s">
        <v>63</v>
      </c>
      <c r="H184" s="18">
        <v>150000</v>
      </c>
      <c r="I184" s="4"/>
    </row>
    <row r="185" spans="4:9">
      <c r="D185" s="5"/>
      <c r="E185" s="400"/>
      <c r="F185" s="35" t="s">
        <v>147</v>
      </c>
      <c r="G185" s="36"/>
      <c r="H185" s="37"/>
      <c r="I185" s="38"/>
    </row>
    <row r="186" spans="4:9">
      <c r="D186" s="5">
        <v>1</v>
      </c>
      <c r="E186" s="400"/>
      <c r="F186" s="3" t="s">
        <v>148</v>
      </c>
      <c r="G186" s="2" t="s">
        <v>114</v>
      </c>
      <c r="H186" s="18">
        <v>5700</v>
      </c>
      <c r="I186" s="4"/>
    </row>
    <row r="187" spans="4:9">
      <c r="D187" s="5">
        <v>2</v>
      </c>
      <c r="E187" s="400"/>
      <c r="F187" s="3" t="s">
        <v>149</v>
      </c>
      <c r="G187" s="2" t="s">
        <v>114</v>
      </c>
      <c r="H187" s="18">
        <v>13300</v>
      </c>
      <c r="I187" s="4"/>
    </row>
    <row r="188" spans="4:9">
      <c r="D188" s="5">
        <v>3</v>
      </c>
      <c r="E188" s="400"/>
      <c r="F188" s="3" t="s">
        <v>150</v>
      </c>
      <c r="G188" s="2" t="s">
        <v>114</v>
      </c>
      <c r="H188" s="18">
        <v>23500</v>
      </c>
      <c r="I188" s="4"/>
    </row>
    <row r="189" spans="4:9">
      <c r="D189" s="5">
        <v>4</v>
      </c>
      <c r="E189" s="400"/>
      <c r="F189" s="193" t="s">
        <v>151</v>
      </c>
      <c r="G189" s="2" t="s">
        <v>114</v>
      </c>
      <c r="H189" s="18">
        <v>11250</v>
      </c>
      <c r="I189" s="4"/>
    </row>
    <row r="190" spans="4:9">
      <c r="D190" s="5">
        <v>5</v>
      </c>
      <c r="E190" s="400"/>
      <c r="F190" s="3" t="s">
        <v>152</v>
      </c>
      <c r="G190" s="2" t="s">
        <v>107</v>
      </c>
      <c r="H190" s="18">
        <v>27500</v>
      </c>
      <c r="I190" s="4"/>
    </row>
    <row r="191" spans="4:9">
      <c r="D191" s="5">
        <v>6</v>
      </c>
      <c r="E191" s="400"/>
      <c r="F191" s="193" t="s">
        <v>1639</v>
      </c>
      <c r="G191" s="2" t="s">
        <v>114</v>
      </c>
      <c r="H191" s="18">
        <v>6875</v>
      </c>
      <c r="I191" s="4"/>
    </row>
    <row r="192" spans="4:9">
      <c r="D192" s="5">
        <v>7</v>
      </c>
      <c r="E192" s="400"/>
      <c r="F192" s="3" t="s">
        <v>153</v>
      </c>
      <c r="G192" s="2" t="s">
        <v>114</v>
      </c>
      <c r="H192" s="18">
        <v>150000</v>
      </c>
      <c r="I192" s="4"/>
    </row>
    <row r="193" spans="4:9">
      <c r="D193" s="5">
        <v>8</v>
      </c>
      <c r="E193" s="400"/>
      <c r="F193" s="3" t="s">
        <v>154</v>
      </c>
      <c r="G193" s="2" t="s">
        <v>114</v>
      </c>
      <c r="H193" s="18">
        <v>20000</v>
      </c>
      <c r="I193" s="4"/>
    </row>
    <row r="194" spans="4:9">
      <c r="D194" s="5">
        <v>9</v>
      </c>
      <c r="E194" s="400"/>
      <c r="F194" s="193" t="s">
        <v>155</v>
      </c>
      <c r="G194" s="2" t="s">
        <v>114</v>
      </c>
      <c r="H194" s="18">
        <v>18500</v>
      </c>
      <c r="I194" s="4"/>
    </row>
    <row r="195" spans="4:9">
      <c r="D195" s="5">
        <v>10</v>
      </c>
      <c r="E195" s="400"/>
      <c r="F195" s="3" t="s">
        <v>156</v>
      </c>
      <c r="G195" s="2" t="s">
        <v>114</v>
      </c>
      <c r="H195" s="18">
        <v>177500</v>
      </c>
      <c r="I195" s="4"/>
    </row>
    <row r="196" spans="4:9">
      <c r="D196" s="5">
        <v>11</v>
      </c>
      <c r="E196" s="400"/>
      <c r="F196" s="3" t="s">
        <v>157</v>
      </c>
      <c r="G196" s="2" t="s">
        <v>114</v>
      </c>
      <c r="H196" s="18">
        <v>200000</v>
      </c>
      <c r="I196" s="4"/>
    </row>
    <row r="197" spans="4:9">
      <c r="D197" s="5">
        <v>12</v>
      </c>
      <c r="E197" s="400"/>
      <c r="F197" s="3" t="s">
        <v>158</v>
      </c>
      <c r="G197" s="2" t="s">
        <v>114</v>
      </c>
      <c r="H197" s="18">
        <v>233750</v>
      </c>
      <c r="I197" s="4"/>
    </row>
    <row r="198" spans="4:9">
      <c r="D198" s="5">
        <v>13</v>
      </c>
      <c r="E198" s="400"/>
      <c r="F198" s="3" t="s">
        <v>159</v>
      </c>
      <c r="G198" s="2" t="s">
        <v>114</v>
      </c>
      <c r="H198" s="18">
        <v>26000</v>
      </c>
      <c r="I198" s="4"/>
    </row>
    <row r="199" spans="4:9">
      <c r="D199" s="5">
        <v>14</v>
      </c>
      <c r="E199" s="400"/>
      <c r="F199" s="3" t="s">
        <v>160</v>
      </c>
      <c r="G199" s="2" t="s">
        <v>114</v>
      </c>
      <c r="H199" s="18">
        <v>33625</v>
      </c>
      <c r="I199" s="4"/>
    </row>
    <row r="200" spans="4:9">
      <c r="D200" s="5">
        <v>15</v>
      </c>
      <c r="E200" s="400"/>
      <c r="F200" s="3" t="s">
        <v>161</v>
      </c>
      <c r="G200" s="2" t="s">
        <v>114</v>
      </c>
      <c r="H200" s="18">
        <v>51075</v>
      </c>
      <c r="I200" s="4"/>
    </row>
    <row r="201" spans="4:9">
      <c r="D201" s="5">
        <v>16</v>
      </c>
      <c r="E201" s="400"/>
      <c r="F201" s="3" t="s">
        <v>162</v>
      </c>
      <c r="G201" s="2" t="s">
        <v>107</v>
      </c>
      <c r="H201" s="18">
        <v>35000</v>
      </c>
      <c r="I201" s="4"/>
    </row>
    <row r="202" spans="4:9">
      <c r="D202" s="5">
        <v>17</v>
      </c>
      <c r="E202" s="400"/>
      <c r="F202" s="193" t="s">
        <v>1624</v>
      </c>
      <c r="G202" s="2" t="s">
        <v>114</v>
      </c>
      <c r="H202" s="18">
        <v>8750</v>
      </c>
      <c r="I202" s="4"/>
    </row>
    <row r="203" spans="4:9">
      <c r="D203" s="5">
        <v>18</v>
      </c>
      <c r="E203" s="400"/>
      <c r="F203" s="193" t="s">
        <v>163</v>
      </c>
      <c r="G203" s="2" t="s">
        <v>114</v>
      </c>
      <c r="H203" s="18">
        <v>72375</v>
      </c>
      <c r="I203" s="4"/>
    </row>
    <row r="204" spans="4:9">
      <c r="D204" s="5">
        <v>19</v>
      </c>
      <c r="E204" s="400"/>
      <c r="F204" s="3" t="s">
        <v>164</v>
      </c>
      <c r="G204" s="2" t="s">
        <v>114</v>
      </c>
      <c r="H204" s="18">
        <v>100000</v>
      </c>
      <c r="I204" s="4"/>
    </row>
    <row r="205" spans="4:9">
      <c r="D205" s="5">
        <v>20</v>
      </c>
      <c r="E205" s="400"/>
      <c r="F205" s="3" t="s">
        <v>165</v>
      </c>
      <c r="G205" s="2" t="s">
        <v>114</v>
      </c>
      <c r="H205" s="18">
        <v>107500</v>
      </c>
      <c r="I205" s="4"/>
    </row>
    <row r="206" spans="4:9">
      <c r="D206" s="5">
        <v>21</v>
      </c>
      <c r="E206" s="400"/>
      <c r="F206" s="3" t="s">
        <v>166</v>
      </c>
      <c r="G206" s="2" t="s">
        <v>114</v>
      </c>
      <c r="H206" s="18">
        <v>132500</v>
      </c>
      <c r="I206" s="4"/>
    </row>
    <row r="207" spans="4:9">
      <c r="D207" s="5">
        <v>22</v>
      </c>
      <c r="E207" s="400"/>
      <c r="F207" s="3" t="s">
        <v>167</v>
      </c>
      <c r="G207" s="2" t="s">
        <v>114</v>
      </c>
      <c r="H207" s="18">
        <v>232900</v>
      </c>
      <c r="I207" s="4"/>
    </row>
    <row r="208" spans="4:9">
      <c r="D208" s="5">
        <v>23</v>
      </c>
      <c r="E208" s="400"/>
      <c r="F208" s="3" t="s">
        <v>168</v>
      </c>
      <c r="G208" s="2" t="s">
        <v>114</v>
      </c>
      <c r="H208" s="18">
        <v>11175</v>
      </c>
      <c r="I208" s="4"/>
    </row>
    <row r="209" spans="2:9">
      <c r="D209" s="5">
        <v>24</v>
      </c>
      <c r="E209" s="400"/>
      <c r="F209" s="3" t="s">
        <v>169</v>
      </c>
      <c r="G209" s="2" t="s">
        <v>114</v>
      </c>
      <c r="H209" s="18">
        <v>10000</v>
      </c>
      <c r="I209" s="4"/>
    </row>
    <row r="210" spans="2:9">
      <c r="D210" s="5">
        <v>25</v>
      </c>
      <c r="E210" s="400"/>
      <c r="F210" s="3" t="s">
        <v>170</v>
      </c>
      <c r="G210" s="2" t="s">
        <v>114</v>
      </c>
      <c r="H210" s="18">
        <v>319750</v>
      </c>
      <c r="I210" s="4"/>
    </row>
    <row r="211" spans="2:9">
      <c r="D211" s="5">
        <v>26</v>
      </c>
      <c r="E211" s="400"/>
      <c r="F211" s="3" t="s">
        <v>171</v>
      </c>
      <c r="G211" s="2" t="s">
        <v>114</v>
      </c>
      <c r="H211" s="18">
        <v>325000</v>
      </c>
      <c r="I211" s="4"/>
    </row>
    <row r="212" spans="2:9">
      <c r="D212" s="5">
        <v>27</v>
      </c>
      <c r="E212" s="400"/>
      <c r="F212" s="3" t="s">
        <v>172</v>
      </c>
      <c r="G212" s="2" t="s">
        <v>114</v>
      </c>
      <c r="H212" s="18">
        <v>362500</v>
      </c>
      <c r="I212" s="4"/>
    </row>
    <row r="213" spans="2:9">
      <c r="D213" s="5">
        <v>28</v>
      </c>
      <c r="E213" s="400"/>
      <c r="F213" s="3" t="s">
        <v>173</v>
      </c>
      <c r="G213" s="2" t="s">
        <v>114</v>
      </c>
      <c r="H213" s="18">
        <v>14750</v>
      </c>
      <c r="I213" s="4"/>
    </row>
    <row r="214" spans="2:9">
      <c r="B214">
        <f>4*2.4</f>
        <v>9.6</v>
      </c>
      <c r="D214" s="5">
        <v>29</v>
      </c>
      <c r="E214" s="400"/>
      <c r="F214" s="3" t="s">
        <v>174</v>
      </c>
      <c r="G214" s="2" t="s">
        <v>114</v>
      </c>
      <c r="H214" s="18">
        <v>20625</v>
      </c>
      <c r="I214" s="4"/>
    </row>
    <row r="215" spans="2:9">
      <c r="D215" s="5">
        <v>30</v>
      </c>
      <c r="E215" s="400"/>
      <c r="F215" s="3" t="s">
        <v>175</v>
      </c>
      <c r="G215" s="2" t="s">
        <v>114</v>
      </c>
      <c r="H215" s="18">
        <v>28600</v>
      </c>
      <c r="I215" s="4"/>
    </row>
    <row r="216" spans="2:9">
      <c r="D216" s="5">
        <v>31</v>
      </c>
      <c r="E216" s="400"/>
      <c r="F216" s="193" t="s">
        <v>176</v>
      </c>
      <c r="G216" s="2" t="s">
        <v>114</v>
      </c>
      <c r="H216" s="18">
        <v>39575</v>
      </c>
      <c r="I216" s="4"/>
    </row>
    <row r="217" spans="2:9">
      <c r="D217" s="5">
        <v>32</v>
      </c>
      <c r="E217" s="400"/>
      <c r="F217" s="3" t="s">
        <v>177</v>
      </c>
      <c r="G217" s="2" t="s">
        <v>114</v>
      </c>
      <c r="H217" s="18">
        <v>63200</v>
      </c>
      <c r="I217" s="4"/>
    </row>
    <row r="218" spans="2:9">
      <c r="D218" s="5">
        <v>33</v>
      </c>
      <c r="E218" s="400"/>
      <c r="F218" s="3" t="s">
        <v>178</v>
      </c>
      <c r="G218" s="2" t="s">
        <v>114</v>
      </c>
      <c r="H218" s="18">
        <v>79775</v>
      </c>
      <c r="I218" s="4"/>
    </row>
    <row r="219" spans="2:9">
      <c r="D219" s="5">
        <v>34</v>
      </c>
      <c r="E219" s="400"/>
      <c r="F219" s="3" t="s">
        <v>179</v>
      </c>
      <c r="G219" s="2" t="s">
        <v>114</v>
      </c>
      <c r="H219" s="18">
        <v>139575</v>
      </c>
      <c r="I219" s="4"/>
    </row>
    <row r="220" spans="2:9" s="422" customFormat="1">
      <c r="D220" s="28"/>
      <c r="E220" s="403"/>
      <c r="F220" s="421" t="s">
        <v>5929</v>
      </c>
      <c r="G220" s="423" t="s">
        <v>114</v>
      </c>
      <c r="H220" s="31">
        <v>11250</v>
      </c>
      <c r="I220" s="32"/>
    </row>
    <row r="221" spans="2:9" s="422" customFormat="1">
      <c r="D221" s="28"/>
      <c r="E221" s="403"/>
      <c r="F221" s="421" t="s">
        <v>5930</v>
      </c>
      <c r="G221" s="423" t="s">
        <v>114</v>
      </c>
      <c r="H221" s="31">
        <v>26000</v>
      </c>
      <c r="I221" s="32"/>
    </row>
    <row r="222" spans="2:9" s="422" customFormat="1">
      <c r="D222" s="28"/>
      <c r="E222" s="403"/>
      <c r="F222" s="421" t="s">
        <v>3611</v>
      </c>
      <c r="G222" s="423" t="s">
        <v>114</v>
      </c>
      <c r="H222" s="31">
        <v>34300</v>
      </c>
      <c r="I222" s="32"/>
    </row>
    <row r="223" spans="2:9" s="422" customFormat="1">
      <c r="D223" s="28"/>
      <c r="E223" s="403"/>
      <c r="F223" s="421" t="s">
        <v>3609</v>
      </c>
      <c r="G223" s="423" t="s">
        <v>3612</v>
      </c>
      <c r="H223" s="31">
        <v>9050</v>
      </c>
      <c r="I223" s="32"/>
    </row>
    <row r="224" spans="2:9" s="422" customFormat="1">
      <c r="D224" s="28"/>
      <c r="E224" s="403"/>
      <c r="F224" s="421" t="s">
        <v>3615</v>
      </c>
      <c r="G224" s="423" t="s">
        <v>114</v>
      </c>
      <c r="H224" s="31">
        <v>45300</v>
      </c>
      <c r="I224" s="32"/>
    </row>
    <row r="225" spans="4:9" s="422" customFormat="1">
      <c r="D225" s="28"/>
      <c r="E225" s="403"/>
      <c r="F225" s="29" t="s">
        <v>3618</v>
      </c>
      <c r="G225" s="423" t="s">
        <v>114</v>
      </c>
      <c r="H225" s="31">
        <v>46400</v>
      </c>
      <c r="I225" s="32"/>
    </row>
    <row r="226" spans="4:9" s="422" customFormat="1">
      <c r="D226" s="28"/>
      <c r="E226" s="403"/>
      <c r="F226" s="29" t="s">
        <v>3620</v>
      </c>
      <c r="G226" s="423" t="s">
        <v>114</v>
      </c>
      <c r="H226" s="31">
        <v>101600</v>
      </c>
      <c r="I226" s="32"/>
    </row>
    <row r="227" spans="4:9" s="422" customFormat="1" ht="13.8">
      <c r="D227" s="28"/>
      <c r="E227" s="403"/>
      <c r="F227" s="569" t="s">
        <v>3624</v>
      </c>
      <c r="G227" s="423" t="s">
        <v>114</v>
      </c>
      <c r="H227" s="570">
        <v>122700</v>
      </c>
      <c r="I227" s="32"/>
    </row>
    <row r="228" spans="4:9" s="422" customFormat="1">
      <c r="D228" s="28"/>
      <c r="E228" s="403"/>
      <c r="F228" s="29" t="s">
        <v>3627</v>
      </c>
      <c r="G228" s="423" t="s">
        <v>114</v>
      </c>
      <c r="H228" s="31">
        <v>351600</v>
      </c>
      <c r="I228" s="32"/>
    </row>
    <row r="229" spans="4:9" s="422" customFormat="1">
      <c r="D229" s="28"/>
      <c r="E229" s="403"/>
      <c r="F229" s="29" t="s">
        <v>3630</v>
      </c>
      <c r="G229" s="423" t="s">
        <v>114</v>
      </c>
      <c r="H229" s="31">
        <v>370000</v>
      </c>
      <c r="I229" s="32"/>
    </row>
    <row r="230" spans="4:9" s="422" customFormat="1">
      <c r="D230" s="28"/>
      <c r="E230" s="403"/>
      <c r="F230" s="29" t="s">
        <v>3633</v>
      </c>
      <c r="G230" s="423" t="s">
        <v>114</v>
      </c>
      <c r="H230" s="31">
        <v>375000</v>
      </c>
      <c r="I230" s="32"/>
    </row>
    <row r="231" spans="4:9" s="422" customFormat="1">
      <c r="D231" s="28"/>
      <c r="E231" s="403"/>
      <c r="F231" s="29" t="s">
        <v>3636</v>
      </c>
      <c r="G231" s="423" t="s">
        <v>114</v>
      </c>
      <c r="H231" s="31">
        <v>380000</v>
      </c>
      <c r="I231" s="32"/>
    </row>
    <row r="232" spans="4:9" s="422" customFormat="1">
      <c r="D232" s="28"/>
      <c r="E232" s="403"/>
      <c r="F232" s="29" t="s">
        <v>3639</v>
      </c>
      <c r="G232" s="423" t="s">
        <v>114</v>
      </c>
      <c r="H232" s="31">
        <v>290000</v>
      </c>
      <c r="I232" s="32"/>
    </row>
    <row r="233" spans="4:9" s="422" customFormat="1">
      <c r="D233" s="28"/>
      <c r="E233" s="403"/>
      <c r="F233" s="421" t="s">
        <v>3664</v>
      </c>
      <c r="G233" s="423" t="s">
        <v>3216</v>
      </c>
      <c r="H233" s="31">
        <v>6131000</v>
      </c>
      <c r="I233" s="32"/>
    </row>
    <row r="234" spans="4:9" s="422" customFormat="1">
      <c r="D234" s="28"/>
      <c r="E234" s="403"/>
      <c r="F234" s="29" t="s">
        <v>3668</v>
      </c>
      <c r="G234" s="423" t="s">
        <v>3216</v>
      </c>
      <c r="H234" s="31">
        <v>8397000</v>
      </c>
      <c r="I234" s="32"/>
    </row>
    <row r="235" spans="4:9" s="422" customFormat="1">
      <c r="D235" s="28"/>
      <c r="E235" s="403"/>
      <c r="F235" s="421" t="s">
        <v>3671</v>
      </c>
      <c r="G235" s="423" t="s">
        <v>3216</v>
      </c>
      <c r="H235" s="31">
        <v>8550000</v>
      </c>
      <c r="I235" s="32"/>
    </row>
    <row r="236" spans="4:9" s="422" customFormat="1">
      <c r="D236" s="28"/>
      <c r="E236" s="403"/>
      <c r="F236" s="421" t="s">
        <v>3674</v>
      </c>
      <c r="G236" s="423" t="s">
        <v>3216</v>
      </c>
      <c r="H236" s="31">
        <v>14250000</v>
      </c>
      <c r="I236" s="32"/>
    </row>
    <row r="237" spans="4:9" s="422" customFormat="1">
      <c r="D237" s="28"/>
      <c r="E237" s="403"/>
      <c r="F237" s="421" t="s">
        <v>3677</v>
      </c>
      <c r="G237" s="423" t="s">
        <v>3216</v>
      </c>
      <c r="H237" s="31">
        <v>14500000</v>
      </c>
      <c r="I237" s="32"/>
    </row>
    <row r="238" spans="4:9" s="422" customFormat="1">
      <c r="D238" s="28"/>
      <c r="E238" s="403"/>
      <c r="F238" s="421" t="s">
        <v>3680</v>
      </c>
      <c r="G238" s="423" t="s">
        <v>3216</v>
      </c>
      <c r="H238" s="31">
        <v>15500000</v>
      </c>
      <c r="I238" s="32"/>
    </row>
    <row r="239" spans="4:9" s="422" customFormat="1">
      <c r="D239" s="28"/>
      <c r="E239" s="403"/>
      <c r="F239" s="421" t="s">
        <v>3683</v>
      </c>
      <c r="G239" s="423" t="s">
        <v>3216</v>
      </c>
      <c r="H239" s="31">
        <v>20500000</v>
      </c>
      <c r="I239" s="32"/>
    </row>
    <row r="240" spans="4:9" s="422" customFormat="1">
      <c r="D240" s="28"/>
      <c r="E240" s="403"/>
      <c r="F240" s="421" t="s">
        <v>3686</v>
      </c>
      <c r="G240" s="423" t="s">
        <v>3216</v>
      </c>
      <c r="H240" s="31">
        <v>20900000</v>
      </c>
      <c r="I240" s="32"/>
    </row>
    <row r="241" spans="4:9" s="422" customFormat="1">
      <c r="D241" s="28"/>
      <c r="E241" s="403"/>
      <c r="F241" s="421" t="s">
        <v>3689</v>
      </c>
      <c r="G241" s="423" t="s">
        <v>3216</v>
      </c>
      <c r="H241" s="31">
        <v>30300000</v>
      </c>
      <c r="I241" s="32"/>
    </row>
    <row r="242" spans="4:9" s="422" customFormat="1">
      <c r="D242" s="28"/>
      <c r="E242" s="403"/>
      <c r="F242" s="421" t="s">
        <v>3702</v>
      </c>
      <c r="G242" s="423" t="s">
        <v>3697</v>
      </c>
      <c r="H242" s="31">
        <v>1700000</v>
      </c>
      <c r="I242" s="32"/>
    </row>
    <row r="243" spans="4:9" s="422" customFormat="1" ht="13.8">
      <c r="D243" s="28"/>
      <c r="E243" s="403"/>
      <c r="F243" s="571" t="s">
        <v>3692</v>
      </c>
      <c r="G243" s="423" t="s">
        <v>2188</v>
      </c>
      <c r="H243" s="31">
        <v>83000</v>
      </c>
      <c r="I243" s="32"/>
    </row>
    <row r="244" spans="4:9" s="422" customFormat="1">
      <c r="D244" s="28"/>
      <c r="E244" s="403"/>
      <c r="F244" s="421" t="s">
        <v>3693</v>
      </c>
      <c r="G244" s="423" t="s">
        <v>2188</v>
      </c>
      <c r="H244" s="31">
        <v>85000</v>
      </c>
      <c r="I244" s="32"/>
    </row>
    <row r="245" spans="4:9" s="422" customFormat="1">
      <c r="D245" s="28"/>
      <c r="E245" s="403"/>
      <c r="F245" s="421" t="s">
        <v>3699</v>
      </c>
      <c r="G245" s="423" t="s">
        <v>2188</v>
      </c>
      <c r="H245" s="31">
        <v>104000</v>
      </c>
      <c r="I245" s="32"/>
    </row>
    <row r="246" spans="4:9" s="422" customFormat="1">
      <c r="D246" s="28"/>
      <c r="E246" s="403"/>
      <c r="F246" s="421" t="s">
        <v>3694</v>
      </c>
      <c r="G246" s="423" t="s">
        <v>2188</v>
      </c>
      <c r="H246" s="31">
        <v>750000</v>
      </c>
      <c r="I246" s="32"/>
    </row>
    <row r="247" spans="4:9" s="422" customFormat="1">
      <c r="D247" s="28"/>
      <c r="E247" s="403"/>
      <c r="F247" s="421" t="s">
        <v>3695</v>
      </c>
      <c r="G247" s="423" t="s">
        <v>3697</v>
      </c>
      <c r="H247" s="31">
        <v>115000</v>
      </c>
      <c r="I247" s="32"/>
    </row>
    <row r="248" spans="4:9" s="422" customFormat="1">
      <c r="D248" s="28"/>
      <c r="E248" s="403"/>
      <c r="F248" s="421" t="s">
        <v>3700</v>
      </c>
      <c r="G248" s="423" t="s">
        <v>2188</v>
      </c>
      <c r="H248" s="31">
        <v>700000</v>
      </c>
      <c r="I248" s="32"/>
    </row>
    <row r="249" spans="4:9" s="422" customFormat="1">
      <c r="D249" s="28"/>
      <c r="E249" s="403"/>
      <c r="F249" s="421" t="s">
        <v>3701</v>
      </c>
      <c r="G249" s="423" t="s">
        <v>3697</v>
      </c>
      <c r="H249" s="31">
        <v>1900000</v>
      </c>
      <c r="I249" s="32"/>
    </row>
    <row r="250" spans="4:9" s="422" customFormat="1">
      <c r="D250" s="28"/>
      <c r="E250" s="403"/>
      <c r="F250" s="421" t="s">
        <v>3706</v>
      </c>
      <c r="G250" s="423" t="s">
        <v>3697</v>
      </c>
      <c r="H250" s="31">
        <v>2100000</v>
      </c>
      <c r="I250" s="32"/>
    </row>
    <row r="251" spans="4:9" s="422" customFormat="1">
      <c r="D251" s="28"/>
      <c r="E251" s="403"/>
      <c r="F251" s="421" t="s">
        <v>3709</v>
      </c>
      <c r="G251" s="423" t="s">
        <v>3697</v>
      </c>
      <c r="H251" s="31">
        <v>2400000</v>
      </c>
      <c r="I251" s="32"/>
    </row>
    <row r="252" spans="4:9" s="422" customFormat="1">
      <c r="D252" s="28"/>
      <c r="E252" s="403"/>
      <c r="F252" s="421" t="s">
        <v>3712</v>
      </c>
      <c r="G252" s="423" t="s">
        <v>3697</v>
      </c>
      <c r="H252" s="31">
        <v>2600000</v>
      </c>
      <c r="I252" s="32"/>
    </row>
    <row r="253" spans="4:9" s="422" customFormat="1">
      <c r="D253" s="28"/>
      <c r="E253" s="403"/>
      <c r="F253" s="421" t="s">
        <v>3715</v>
      </c>
      <c r="G253" s="423" t="s">
        <v>3216</v>
      </c>
      <c r="H253" s="31">
        <v>635000</v>
      </c>
      <c r="I253" s="32"/>
    </row>
    <row r="254" spans="4:9" s="422" customFormat="1">
      <c r="D254" s="28"/>
      <c r="E254" s="403"/>
      <c r="F254" s="421" t="s">
        <v>3718</v>
      </c>
      <c r="G254" s="423" t="s">
        <v>136</v>
      </c>
      <c r="H254" s="31">
        <v>766500</v>
      </c>
      <c r="I254" s="32"/>
    </row>
    <row r="255" spans="4:9" s="422" customFormat="1">
      <c r="D255" s="28"/>
      <c r="E255" s="403"/>
      <c r="F255" s="421" t="s">
        <v>3721</v>
      </c>
      <c r="G255" s="423" t="s">
        <v>3216</v>
      </c>
      <c r="H255" s="31">
        <v>980000</v>
      </c>
      <c r="I255" s="32"/>
    </row>
    <row r="256" spans="4:9" s="422" customFormat="1">
      <c r="D256" s="28"/>
      <c r="E256" s="403"/>
      <c r="F256" s="421" t="s">
        <v>3724</v>
      </c>
      <c r="G256" s="423" t="s">
        <v>136</v>
      </c>
      <c r="H256" s="31">
        <v>1150000</v>
      </c>
      <c r="I256" s="32"/>
    </row>
    <row r="257" spans="4:9" s="422" customFormat="1">
      <c r="D257" s="28"/>
      <c r="E257" s="403"/>
      <c r="F257" s="421" t="s">
        <v>3727</v>
      </c>
      <c r="G257" s="423" t="s">
        <v>3216</v>
      </c>
      <c r="H257" s="31">
        <v>1300000</v>
      </c>
      <c r="I257" s="32"/>
    </row>
    <row r="258" spans="4:9" s="422" customFormat="1">
      <c r="D258" s="28"/>
      <c r="E258" s="403"/>
      <c r="F258" s="421" t="s">
        <v>3730</v>
      </c>
      <c r="G258" s="423" t="s">
        <v>3216</v>
      </c>
      <c r="H258" s="31">
        <v>1500000</v>
      </c>
      <c r="I258" s="32"/>
    </row>
    <row r="259" spans="4:9" s="422" customFormat="1">
      <c r="D259" s="28"/>
      <c r="E259" s="403"/>
      <c r="F259" s="421" t="s">
        <v>3733</v>
      </c>
      <c r="G259" s="423" t="s">
        <v>3216</v>
      </c>
      <c r="H259" s="31">
        <v>1259000</v>
      </c>
      <c r="I259" s="32"/>
    </row>
    <row r="260" spans="4:9" s="422" customFormat="1">
      <c r="D260" s="28"/>
      <c r="E260" s="403"/>
      <c r="F260" s="421" t="s">
        <v>3736</v>
      </c>
      <c r="G260" s="423" t="s">
        <v>3216</v>
      </c>
      <c r="H260" s="31">
        <v>1500000</v>
      </c>
      <c r="I260" s="32"/>
    </row>
    <row r="261" spans="4:9" s="422" customFormat="1">
      <c r="D261" s="28"/>
      <c r="E261" s="403"/>
      <c r="F261" s="421" t="s">
        <v>3741</v>
      </c>
      <c r="G261" s="423" t="s">
        <v>3216</v>
      </c>
      <c r="H261" s="31">
        <v>85000</v>
      </c>
      <c r="I261" s="32"/>
    </row>
    <row r="262" spans="4:9" s="422" customFormat="1">
      <c r="D262" s="28"/>
      <c r="E262" s="403"/>
      <c r="F262" s="421" t="s">
        <v>3744</v>
      </c>
      <c r="G262" s="423" t="s">
        <v>3216</v>
      </c>
      <c r="H262" s="31">
        <v>82900</v>
      </c>
      <c r="I262" s="32"/>
    </row>
    <row r="263" spans="4:9" s="422" customFormat="1">
      <c r="D263" s="28"/>
      <c r="E263" s="403"/>
      <c r="F263" s="421" t="s">
        <v>3747</v>
      </c>
      <c r="G263" s="423" t="s">
        <v>3216</v>
      </c>
      <c r="H263" s="31">
        <v>3750000</v>
      </c>
      <c r="I263" s="32"/>
    </row>
    <row r="264" spans="4:9" s="422" customFormat="1">
      <c r="D264" s="28"/>
      <c r="E264" s="403"/>
      <c r="F264" s="421" t="s">
        <v>3750</v>
      </c>
      <c r="G264" s="423" t="s">
        <v>3216</v>
      </c>
      <c r="H264" s="31">
        <v>1200000</v>
      </c>
      <c r="I264" s="32"/>
    </row>
    <row r="265" spans="4:9" s="422" customFormat="1">
      <c r="D265" s="28"/>
      <c r="E265" s="403"/>
      <c r="F265" s="421" t="s">
        <v>3753</v>
      </c>
      <c r="G265" s="423" t="s">
        <v>3216</v>
      </c>
      <c r="H265" s="31">
        <v>1700000</v>
      </c>
      <c r="I265" s="32"/>
    </row>
    <row r="266" spans="4:9" s="422" customFormat="1">
      <c r="D266" s="28"/>
      <c r="E266" s="403"/>
      <c r="F266" s="421" t="s">
        <v>3756</v>
      </c>
      <c r="G266" s="423" t="s">
        <v>3216</v>
      </c>
      <c r="H266" s="31">
        <v>2200000</v>
      </c>
      <c r="I266" s="32"/>
    </row>
    <row r="267" spans="4:9" s="422" customFormat="1">
      <c r="D267" s="28"/>
      <c r="E267" s="403"/>
      <c r="F267" s="29" t="s">
        <v>3761</v>
      </c>
      <c r="G267" s="423" t="s">
        <v>3444</v>
      </c>
      <c r="H267" s="31">
        <v>171500</v>
      </c>
      <c r="I267" s="32"/>
    </row>
    <row r="268" spans="4:9" s="422" customFormat="1">
      <c r="D268" s="28"/>
      <c r="E268" s="403"/>
      <c r="F268" s="29" t="s">
        <v>3763</v>
      </c>
      <c r="G268" s="423" t="s">
        <v>136</v>
      </c>
      <c r="H268" s="31">
        <v>227900</v>
      </c>
      <c r="I268" s="32"/>
    </row>
    <row r="269" spans="4:9" s="422" customFormat="1">
      <c r="D269" s="28"/>
      <c r="E269" s="403"/>
      <c r="F269" s="29" t="s">
        <v>3767</v>
      </c>
      <c r="G269" s="423" t="s">
        <v>3216</v>
      </c>
      <c r="H269" s="31">
        <v>1900000</v>
      </c>
      <c r="I269" s="32"/>
    </row>
    <row r="270" spans="4:9" s="422" customFormat="1">
      <c r="D270" s="28"/>
      <c r="E270" s="403"/>
      <c r="F270" s="29" t="s">
        <v>3772</v>
      </c>
      <c r="G270" s="423" t="s">
        <v>3216</v>
      </c>
      <c r="H270" s="31">
        <v>7400000</v>
      </c>
      <c r="I270" s="32"/>
    </row>
    <row r="271" spans="4:9" s="579" customFormat="1">
      <c r="D271" s="573"/>
      <c r="E271" s="574"/>
      <c r="F271" s="575" t="s">
        <v>3777</v>
      </c>
      <c r="G271" s="576" t="s">
        <v>3216</v>
      </c>
      <c r="H271" s="577">
        <v>10000000</v>
      </c>
      <c r="I271" s="578"/>
    </row>
    <row r="272" spans="4:9" s="579" customFormat="1">
      <c r="D272" s="573"/>
      <c r="E272" s="574"/>
      <c r="F272" s="575" t="s">
        <v>3776</v>
      </c>
      <c r="G272" s="576" t="s">
        <v>3216</v>
      </c>
      <c r="H272" s="577">
        <v>12000000</v>
      </c>
      <c r="I272" s="578"/>
    </row>
    <row r="273" spans="4:9" s="579" customFormat="1">
      <c r="D273" s="573"/>
      <c r="E273" s="574"/>
      <c r="F273" s="575" t="s">
        <v>3780</v>
      </c>
      <c r="G273" s="576" t="s">
        <v>3444</v>
      </c>
      <c r="H273" s="577">
        <v>14000000</v>
      </c>
      <c r="I273" s="578"/>
    </row>
    <row r="274" spans="4:9" s="579" customFormat="1">
      <c r="D274" s="573"/>
      <c r="E274" s="574"/>
      <c r="F274" s="575" t="s">
        <v>3783</v>
      </c>
      <c r="G274" s="576" t="s">
        <v>3216</v>
      </c>
      <c r="H274" s="577">
        <v>12000000</v>
      </c>
      <c r="I274" s="578"/>
    </row>
    <row r="275" spans="4:9" s="422" customFormat="1">
      <c r="D275" s="28"/>
      <c r="E275" s="403"/>
      <c r="F275" s="29" t="s">
        <v>5116</v>
      </c>
      <c r="G275" s="423" t="s">
        <v>114</v>
      </c>
      <c r="H275" s="31">
        <v>14750</v>
      </c>
      <c r="I275" s="32"/>
    </row>
    <row r="276" spans="4:9" s="422" customFormat="1">
      <c r="D276" s="28"/>
      <c r="E276" s="403"/>
      <c r="F276" s="29" t="s">
        <v>5119</v>
      </c>
      <c r="G276" s="423" t="s">
        <v>114</v>
      </c>
      <c r="H276" s="31">
        <v>28600</v>
      </c>
      <c r="I276" s="32"/>
    </row>
    <row r="277" spans="4:9" s="422" customFormat="1">
      <c r="D277" s="28"/>
      <c r="E277" s="403"/>
      <c r="F277" s="29" t="s">
        <v>5122</v>
      </c>
      <c r="G277" s="423" t="s">
        <v>114</v>
      </c>
      <c r="H277" s="31">
        <v>39575</v>
      </c>
      <c r="I277" s="32"/>
    </row>
    <row r="278" spans="4:9" s="422" customFormat="1">
      <c r="D278" s="28"/>
      <c r="E278" s="403"/>
      <c r="F278" s="29" t="s">
        <v>5125</v>
      </c>
      <c r="G278" s="423" t="s">
        <v>114</v>
      </c>
      <c r="H278" s="31">
        <v>63200</v>
      </c>
      <c r="I278" s="32"/>
    </row>
    <row r="279" spans="4:9" s="422" customFormat="1">
      <c r="D279" s="28"/>
      <c r="E279" s="403"/>
      <c r="F279" s="29" t="s">
        <v>5128</v>
      </c>
      <c r="G279" s="423" t="s">
        <v>114</v>
      </c>
      <c r="H279" s="31">
        <v>139575</v>
      </c>
      <c r="I279" s="32"/>
    </row>
    <row r="280" spans="4:9" s="422" customFormat="1">
      <c r="D280" s="28"/>
      <c r="E280" s="403"/>
      <c r="F280" s="29" t="s">
        <v>5131</v>
      </c>
      <c r="G280" s="423" t="s">
        <v>114</v>
      </c>
      <c r="H280" s="31">
        <v>287500</v>
      </c>
      <c r="I280" s="32"/>
    </row>
    <row r="281" spans="4:9" s="422" customFormat="1">
      <c r="D281" s="28"/>
      <c r="E281" s="403"/>
      <c r="F281" s="421" t="s">
        <v>5134</v>
      </c>
      <c r="G281" s="423" t="s">
        <v>1995</v>
      </c>
      <c r="H281" s="31">
        <v>108000</v>
      </c>
      <c r="I281" s="32"/>
    </row>
    <row r="282" spans="4:9" s="422" customFormat="1">
      <c r="D282" s="28"/>
      <c r="E282" s="403"/>
      <c r="F282" s="29" t="s">
        <v>5156</v>
      </c>
      <c r="G282" s="423" t="s">
        <v>114</v>
      </c>
      <c r="H282" s="31">
        <v>305000</v>
      </c>
      <c r="I282" s="32"/>
    </row>
    <row r="283" spans="4:9" s="422" customFormat="1">
      <c r="D283" s="28"/>
      <c r="E283" s="403"/>
      <c r="F283" s="29" t="s">
        <v>5155</v>
      </c>
      <c r="G283" s="423" t="s">
        <v>114</v>
      </c>
      <c r="H283" s="31">
        <v>336700</v>
      </c>
      <c r="I283" s="32"/>
    </row>
    <row r="284" spans="4:9" s="422" customFormat="1">
      <c r="D284" s="28"/>
      <c r="E284" s="403"/>
      <c r="F284" s="29" t="s">
        <v>5154</v>
      </c>
      <c r="G284" s="423" t="s">
        <v>114</v>
      </c>
      <c r="H284" s="31">
        <v>368000</v>
      </c>
      <c r="I284" s="32"/>
    </row>
    <row r="285" spans="4:9" s="422" customFormat="1">
      <c r="D285" s="28"/>
      <c r="E285" s="403"/>
      <c r="F285" s="29" t="s">
        <v>5153</v>
      </c>
      <c r="G285" s="423" t="s">
        <v>114</v>
      </c>
      <c r="H285" s="31">
        <v>398500</v>
      </c>
      <c r="I285" s="32"/>
    </row>
    <row r="286" spans="4:9" s="422" customFormat="1">
      <c r="D286" s="28"/>
      <c r="E286" s="403"/>
      <c r="F286" s="29" t="s">
        <v>5152</v>
      </c>
      <c r="G286" s="423" t="s">
        <v>114</v>
      </c>
      <c r="H286" s="31">
        <v>425000</v>
      </c>
      <c r="I286" s="32"/>
    </row>
    <row r="287" spans="4:9" s="422" customFormat="1">
      <c r="D287" s="28"/>
      <c r="E287" s="403"/>
      <c r="F287" s="29" t="s">
        <v>5151</v>
      </c>
      <c r="G287" s="423" t="s">
        <v>114</v>
      </c>
      <c r="H287" s="31">
        <v>487000</v>
      </c>
      <c r="I287" s="32"/>
    </row>
    <row r="288" spans="4:9" s="422" customFormat="1">
      <c r="D288" s="28"/>
      <c r="E288" s="403"/>
      <c r="F288" s="29" t="s">
        <v>5150</v>
      </c>
      <c r="G288" s="423" t="s">
        <v>114</v>
      </c>
      <c r="H288" s="31">
        <v>515000</v>
      </c>
      <c r="I288" s="32"/>
    </row>
    <row r="289" spans="4:9" s="422" customFormat="1">
      <c r="D289" s="28"/>
      <c r="E289" s="403"/>
      <c r="F289" s="29" t="s">
        <v>5149</v>
      </c>
      <c r="G289" s="423" t="s">
        <v>114</v>
      </c>
      <c r="H289" s="31">
        <v>547000</v>
      </c>
      <c r="I289" s="32"/>
    </row>
    <row r="290" spans="4:9" s="422" customFormat="1">
      <c r="D290" s="28"/>
      <c r="E290" s="403"/>
      <c r="F290" s="29" t="s">
        <v>5162</v>
      </c>
      <c r="G290" s="423" t="s">
        <v>114</v>
      </c>
      <c r="H290" s="31">
        <v>589000</v>
      </c>
      <c r="I290" s="32"/>
    </row>
    <row r="291" spans="4:9" s="422" customFormat="1">
      <c r="D291" s="28"/>
      <c r="E291" s="403"/>
      <c r="F291" s="29" t="s">
        <v>5161</v>
      </c>
      <c r="G291" s="423" t="s">
        <v>114</v>
      </c>
      <c r="H291" s="31">
        <v>617000</v>
      </c>
      <c r="I291" s="32"/>
    </row>
    <row r="292" spans="4:9" s="422" customFormat="1">
      <c r="D292" s="28"/>
      <c r="E292" s="403"/>
      <c r="F292" s="29" t="s">
        <v>5165</v>
      </c>
      <c r="G292" s="423" t="s">
        <v>114</v>
      </c>
      <c r="H292" s="31">
        <v>5200</v>
      </c>
      <c r="I292" s="32"/>
    </row>
    <row r="293" spans="4:9" s="422" customFormat="1">
      <c r="D293" s="28"/>
      <c r="E293" s="403"/>
      <c r="F293" s="29" t="s">
        <v>5168</v>
      </c>
      <c r="G293" s="423" t="s">
        <v>114</v>
      </c>
      <c r="H293" s="31">
        <v>7500</v>
      </c>
      <c r="I293" s="32"/>
    </row>
    <row r="294" spans="4:9" s="422" customFormat="1">
      <c r="D294" s="28"/>
      <c r="E294" s="403"/>
      <c r="F294" s="29" t="s">
        <v>5172</v>
      </c>
      <c r="G294" s="423" t="s">
        <v>114</v>
      </c>
      <c r="H294" s="31">
        <v>8300</v>
      </c>
      <c r="I294" s="32"/>
    </row>
    <row r="295" spans="4:9" s="422" customFormat="1">
      <c r="D295" s="28"/>
      <c r="E295" s="403"/>
      <c r="F295" s="29" t="s">
        <v>5174</v>
      </c>
      <c r="G295" s="423" t="s">
        <v>114</v>
      </c>
      <c r="H295" s="31">
        <v>9700</v>
      </c>
      <c r="I295" s="32"/>
    </row>
    <row r="296" spans="4:9" s="422" customFormat="1">
      <c r="D296" s="28"/>
      <c r="E296" s="403"/>
      <c r="F296" s="29" t="s">
        <v>5177</v>
      </c>
      <c r="G296" s="423" t="s">
        <v>114</v>
      </c>
      <c r="H296" s="31">
        <v>10500</v>
      </c>
      <c r="I296" s="32"/>
    </row>
    <row r="297" spans="4:9" s="422" customFormat="1">
      <c r="D297" s="28"/>
      <c r="E297" s="403"/>
      <c r="F297" s="29" t="s">
        <v>5180</v>
      </c>
      <c r="G297" s="423" t="s">
        <v>114</v>
      </c>
      <c r="H297" s="31">
        <v>13700</v>
      </c>
      <c r="I297" s="32"/>
    </row>
    <row r="298" spans="4:9" s="422" customFormat="1">
      <c r="D298" s="28"/>
      <c r="E298" s="403"/>
      <c r="F298" s="29" t="s">
        <v>5372</v>
      </c>
      <c r="G298" s="423" t="s">
        <v>1995</v>
      </c>
      <c r="H298" s="31">
        <v>32500</v>
      </c>
      <c r="I298" s="32"/>
    </row>
    <row r="299" spans="4:9" s="422" customFormat="1">
      <c r="D299" s="28"/>
      <c r="E299" s="403"/>
      <c r="F299" s="29" t="s">
        <v>5221</v>
      </c>
      <c r="G299" s="423" t="s">
        <v>114</v>
      </c>
      <c r="H299" s="31">
        <f>1100000/6</f>
        <v>183333.33333333334</v>
      </c>
      <c r="I299" s="32"/>
    </row>
    <row r="300" spans="4:9" s="422" customFormat="1">
      <c r="D300" s="28"/>
      <c r="E300" s="403"/>
      <c r="F300" s="29" t="s">
        <v>5224</v>
      </c>
      <c r="G300" s="423" t="s">
        <v>114</v>
      </c>
      <c r="H300" s="31">
        <v>309000</v>
      </c>
      <c r="I300" s="32"/>
    </row>
    <row r="301" spans="4:9" s="422" customFormat="1">
      <c r="D301" s="28"/>
      <c r="E301" s="403"/>
      <c r="F301" s="29" t="s">
        <v>5227</v>
      </c>
      <c r="G301" s="423" t="s">
        <v>114</v>
      </c>
      <c r="H301" s="31">
        <v>435000</v>
      </c>
      <c r="I301" s="32"/>
    </row>
    <row r="302" spans="4:9" s="422" customFormat="1">
      <c r="D302" s="28"/>
      <c r="E302" s="403"/>
      <c r="F302" s="29" t="s">
        <v>5230</v>
      </c>
      <c r="G302" s="423" t="s">
        <v>114</v>
      </c>
      <c r="H302" s="31">
        <v>395000</v>
      </c>
      <c r="I302" s="32"/>
    </row>
    <row r="303" spans="4:9" s="422" customFormat="1">
      <c r="D303" s="28"/>
      <c r="E303" s="403"/>
      <c r="F303" s="29" t="s">
        <v>5233</v>
      </c>
      <c r="G303" s="423" t="s">
        <v>114</v>
      </c>
      <c r="H303" s="31">
        <v>417000</v>
      </c>
      <c r="I303" s="32"/>
    </row>
    <row r="304" spans="4:9" s="422" customFormat="1">
      <c r="D304" s="28"/>
      <c r="E304" s="403"/>
      <c r="F304" s="29" t="s">
        <v>5236</v>
      </c>
      <c r="G304" s="423" t="s">
        <v>114</v>
      </c>
      <c r="H304" s="31">
        <v>467000</v>
      </c>
      <c r="I304" s="32"/>
    </row>
    <row r="305" spans="4:9" s="422" customFormat="1">
      <c r="D305" s="28"/>
      <c r="E305" s="403"/>
      <c r="F305" s="29" t="s">
        <v>5239</v>
      </c>
      <c r="G305" s="423" t="s">
        <v>114</v>
      </c>
      <c r="H305" s="31">
        <v>512000</v>
      </c>
      <c r="I305" s="32"/>
    </row>
    <row r="306" spans="4:9" s="422" customFormat="1">
      <c r="D306" s="28"/>
      <c r="E306" s="403"/>
      <c r="F306" s="29" t="s">
        <v>5242</v>
      </c>
      <c r="G306" s="423" t="s">
        <v>114</v>
      </c>
      <c r="H306" s="31">
        <v>593000</v>
      </c>
      <c r="I306" s="32"/>
    </row>
    <row r="307" spans="4:9" s="422" customFormat="1">
      <c r="D307" s="28"/>
      <c r="E307" s="403"/>
      <c r="F307" s="29" t="s">
        <v>5245</v>
      </c>
      <c r="G307" s="423" t="s">
        <v>114</v>
      </c>
      <c r="H307" s="31">
        <v>612000</v>
      </c>
      <c r="I307" s="32"/>
    </row>
    <row r="308" spans="4:9" s="422" customFormat="1">
      <c r="D308" s="28"/>
      <c r="E308" s="403"/>
      <c r="F308" s="29" t="s">
        <v>5248</v>
      </c>
      <c r="G308" s="423" t="s">
        <v>114</v>
      </c>
      <c r="H308" s="31">
        <v>655000</v>
      </c>
      <c r="I308" s="32"/>
    </row>
    <row r="309" spans="4:9" s="422" customFormat="1">
      <c r="D309" s="28"/>
      <c r="E309" s="403"/>
      <c r="F309" s="29" t="s">
        <v>5251</v>
      </c>
      <c r="G309" s="423" t="s">
        <v>114</v>
      </c>
      <c r="H309" s="31">
        <v>697000</v>
      </c>
      <c r="I309" s="32"/>
    </row>
    <row r="310" spans="4:9" s="422" customFormat="1">
      <c r="D310" s="28"/>
      <c r="E310" s="403"/>
      <c r="F310" s="29" t="s">
        <v>5254</v>
      </c>
      <c r="G310" s="423" t="s">
        <v>114</v>
      </c>
      <c r="H310" s="31">
        <v>715000</v>
      </c>
      <c r="I310" s="32"/>
    </row>
    <row r="311" spans="4:9" s="422" customFormat="1">
      <c r="D311" s="28"/>
      <c r="E311" s="403"/>
      <c r="F311" s="29" t="s">
        <v>5257</v>
      </c>
      <c r="G311" s="423" t="s">
        <v>114</v>
      </c>
      <c r="H311" s="31">
        <v>756000</v>
      </c>
      <c r="I311" s="32"/>
    </row>
    <row r="312" spans="4:9" s="422" customFormat="1">
      <c r="D312" s="28"/>
      <c r="E312" s="403"/>
      <c r="F312" s="29" t="s">
        <v>5260</v>
      </c>
      <c r="G312" s="423" t="s">
        <v>114</v>
      </c>
      <c r="H312" s="31">
        <v>799000</v>
      </c>
      <c r="I312" s="32"/>
    </row>
    <row r="313" spans="4:9" s="422" customFormat="1">
      <c r="D313" s="28"/>
      <c r="E313" s="403"/>
      <c r="F313" s="29" t="s">
        <v>5263</v>
      </c>
      <c r="G313" s="423" t="s">
        <v>114</v>
      </c>
      <c r="H313" s="31">
        <v>830000</v>
      </c>
      <c r="I313" s="32"/>
    </row>
    <row r="314" spans="4:9" s="422" customFormat="1">
      <c r="D314" s="28"/>
      <c r="E314" s="403"/>
      <c r="F314" s="29" t="s">
        <v>5266</v>
      </c>
      <c r="G314" s="423" t="s">
        <v>114</v>
      </c>
      <c r="H314" s="31">
        <v>867000</v>
      </c>
      <c r="I314" s="32"/>
    </row>
    <row r="315" spans="4:9" s="422" customFormat="1">
      <c r="D315" s="28"/>
      <c r="E315" s="403"/>
      <c r="F315" s="29" t="s">
        <v>5269</v>
      </c>
      <c r="G315" s="423" t="s">
        <v>114</v>
      </c>
      <c r="H315" s="31">
        <v>51000</v>
      </c>
      <c r="I315" s="32"/>
    </row>
    <row r="316" spans="4:9" s="422" customFormat="1">
      <c r="D316" s="28"/>
      <c r="E316" s="403"/>
      <c r="F316" s="29" t="s">
        <v>5272</v>
      </c>
      <c r="G316" s="423" t="s">
        <v>114</v>
      </c>
      <c r="H316" s="31">
        <v>67000</v>
      </c>
      <c r="I316" s="32"/>
    </row>
    <row r="317" spans="4:9" s="422" customFormat="1">
      <c r="D317" s="28"/>
      <c r="E317" s="403"/>
      <c r="F317" s="29" t="s">
        <v>5275</v>
      </c>
      <c r="G317" s="423" t="s">
        <v>114</v>
      </c>
      <c r="H317" s="31">
        <v>71000</v>
      </c>
      <c r="I317" s="32"/>
    </row>
    <row r="318" spans="4:9" s="422" customFormat="1">
      <c r="D318" s="28"/>
      <c r="E318" s="403"/>
      <c r="F318" s="29" t="s">
        <v>5278</v>
      </c>
      <c r="G318" s="423" t="s">
        <v>114</v>
      </c>
      <c r="H318" s="31">
        <v>79000</v>
      </c>
      <c r="I318" s="32"/>
    </row>
    <row r="319" spans="4:9" s="422" customFormat="1">
      <c r="D319" s="28"/>
      <c r="E319" s="403"/>
      <c r="F319" s="29" t="s">
        <v>5281</v>
      </c>
      <c r="G319" s="423" t="s">
        <v>114</v>
      </c>
      <c r="H319" s="31">
        <v>86000</v>
      </c>
      <c r="I319" s="32"/>
    </row>
    <row r="320" spans="4:9" s="422" customFormat="1">
      <c r="D320" s="28"/>
      <c r="E320" s="403"/>
      <c r="F320" s="29" t="s">
        <v>5284</v>
      </c>
      <c r="G320" s="423" t="s">
        <v>114</v>
      </c>
      <c r="H320" s="31">
        <v>94000</v>
      </c>
      <c r="I320" s="32"/>
    </row>
    <row r="321" spans="4:9" s="422" customFormat="1">
      <c r="D321" s="28"/>
      <c r="E321" s="403"/>
      <c r="F321" s="29" t="s">
        <v>5289</v>
      </c>
      <c r="G321" s="423" t="s">
        <v>1995</v>
      </c>
      <c r="H321" s="31">
        <v>75000</v>
      </c>
      <c r="I321" s="32"/>
    </row>
    <row r="322" spans="4:9" s="422" customFormat="1">
      <c r="D322" s="28"/>
      <c r="E322" s="403"/>
      <c r="F322" s="29" t="s">
        <v>5326</v>
      </c>
      <c r="G322" s="423" t="s">
        <v>114</v>
      </c>
      <c r="H322" s="31">
        <v>24700</v>
      </c>
      <c r="I322" s="32"/>
    </row>
    <row r="323" spans="4:9" s="422" customFormat="1">
      <c r="D323" s="28"/>
      <c r="E323" s="403"/>
      <c r="F323" s="29" t="s">
        <v>5332</v>
      </c>
      <c r="G323" s="423" t="s">
        <v>114</v>
      </c>
      <c r="H323" s="31">
        <v>49000</v>
      </c>
      <c r="I323" s="32"/>
    </row>
    <row r="324" spans="4:9" s="422" customFormat="1">
      <c r="D324" s="28"/>
      <c r="E324" s="403"/>
      <c r="F324" s="29" t="s">
        <v>5331</v>
      </c>
      <c r="G324" s="423" t="s">
        <v>114</v>
      </c>
      <c r="H324" s="31">
        <v>57000</v>
      </c>
      <c r="I324" s="32"/>
    </row>
    <row r="325" spans="4:9" s="422" customFormat="1">
      <c r="D325" s="28"/>
      <c r="E325" s="403"/>
      <c r="F325" s="29" t="s">
        <v>5335</v>
      </c>
      <c r="G325" s="423" t="s">
        <v>114</v>
      </c>
      <c r="H325" s="31">
        <v>63000</v>
      </c>
      <c r="I325" s="32"/>
    </row>
    <row r="326" spans="4:9" s="422" customFormat="1">
      <c r="D326" s="28"/>
      <c r="E326" s="403"/>
      <c r="F326" s="29" t="s">
        <v>5338</v>
      </c>
      <c r="G326" s="423" t="s">
        <v>114</v>
      </c>
      <c r="H326" s="31">
        <v>74000</v>
      </c>
      <c r="I326" s="32"/>
    </row>
    <row r="327" spans="4:9" s="422" customFormat="1">
      <c r="D327" s="28"/>
      <c r="E327" s="403"/>
      <c r="F327" s="29" t="s">
        <v>5341</v>
      </c>
      <c r="G327" s="423" t="s">
        <v>114</v>
      </c>
      <c r="H327" s="31">
        <v>81000</v>
      </c>
      <c r="I327" s="32"/>
    </row>
    <row r="328" spans="4:9" s="422" customFormat="1">
      <c r="D328" s="28"/>
      <c r="E328" s="403"/>
      <c r="F328" s="29" t="s">
        <v>5347</v>
      </c>
      <c r="G328" s="423" t="s">
        <v>114</v>
      </c>
      <c r="H328" s="31">
        <v>93000</v>
      </c>
      <c r="I328" s="32"/>
    </row>
    <row r="329" spans="4:9" s="422" customFormat="1">
      <c r="D329" s="28"/>
      <c r="E329" s="403"/>
      <c r="F329" s="29" t="s">
        <v>5346</v>
      </c>
      <c r="G329" s="423" t="s">
        <v>114</v>
      </c>
      <c r="H329" s="31">
        <v>101000</v>
      </c>
      <c r="I329" s="32"/>
    </row>
    <row r="330" spans="4:9" s="422" customFormat="1">
      <c r="D330" s="28"/>
      <c r="E330" s="403"/>
      <c r="F330" s="29" t="s">
        <v>5349</v>
      </c>
      <c r="G330" s="423" t="s">
        <v>114</v>
      </c>
      <c r="H330" s="31">
        <v>123000</v>
      </c>
      <c r="I330" s="32"/>
    </row>
    <row r="331" spans="4:9" s="422" customFormat="1">
      <c r="D331" s="28"/>
      <c r="E331" s="403"/>
      <c r="F331" s="29" t="s">
        <v>5353</v>
      </c>
      <c r="G331" s="423" t="s">
        <v>114</v>
      </c>
      <c r="H331" s="31">
        <v>142000</v>
      </c>
      <c r="I331" s="32"/>
    </row>
    <row r="332" spans="4:9" s="422" customFormat="1">
      <c r="D332" s="28"/>
      <c r="E332" s="403"/>
      <c r="F332" s="29" t="s">
        <v>5356</v>
      </c>
      <c r="G332" s="423" t="s">
        <v>114</v>
      </c>
      <c r="H332" s="31">
        <v>156000</v>
      </c>
      <c r="I332" s="32"/>
    </row>
    <row r="333" spans="4:9" s="422" customFormat="1">
      <c r="D333" s="28"/>
      <c r="E333" s="403"/>
      <c r="F333" s="29" t="s">
        <v>5359</v>
      </c>
      <c r="G333" s="423" t="s">
        <v>114</v>
      </c>
      <c r="H333" s="31">
        <v>164000</v>
      </c>
      <c r="I333" s="32"/>
    </row>
    <row r="334" spans="4:9" s="422" customFormat="1">
      <c r="D334" s="28"/>
      <c r="E334" s="403"/>
      <c r="F334" s="29" t="s">
        <v>5362</v>
      </c>
      <c r="G334" s="423" t="s">
        <v>114</v>
      </c>
      <c r="H334" s="31">
        <v>172000</v>
      </c>
      <c r="I334" s="32"/>
    </row>
    <row r="335" spans="4:9" s="422" customFormat="1">
      <c r="D335" s="28"/>
      <c r="E335" s="403"/>
      <c r="F335" s="29" t="s">
        <v>5365</v>
      </c>
      <c r="G335" s="423" t="s">
        <v>114</v>
      </c>
      <c r="H335" s="31">
        <v>186000</v>
      </c>
      <c r="I335" s="32"/>
    </row>
    <row r="336" spans="4:9" s="422" customFormat="1">
      <c r="D336" s="28"/>
      <c r="E336" s="403"/>
      <c r="F336" s="29" t="s">
        <v>5368</v>
      </c>
      <c r="G336" s="423" t="s">
        <v>114</v>
      </c>
      <c r="H336" s="31">
        <v>197000</v>
      </c>
      <c r="I336" s="32"/>
    </row>
    <row r="337" spans="4:9" s="422" customFormat="1">
      <c r="D337" s="28"/>
      <c r="E337" s="403"/>
      <c r="F337" s="29" t="s">
        <v>5371</v>
      </c>
      <c r="G337" s="423" t="s">
        <v>114</v>
      </c>
      <c r="H337" s="31">
        <v>215000</v>
      </c>
      <c r="I337" s="32"/>
    </row>
    <row r="338" spans="4:9" s="422" customFormat="1">
      <c r="D338" s="28"/>
      <c r="E338" s="403"/>
      <c r="F338" s="29" t="s">
        <v>5375</v>
      </c>
      <c r="G338" s="423" t="s">
        <v>114</v>
      </c>
      <c r="H338" s="31">
        <v>12500</v>
      </c>
      <c r="I338" s="32"/>
    </row>
    <row r="339" spans="4:9" s="422" customFormat="1">
      <c r="D339" s="28"/>
      <c r="E339" s="403"/>
      <c r="F339" s="29" t="s">
        <v>5378</v>
      </c>
      <c r="G339" s="423" t="s">
        <v>114</v>
      </c>
      <c r="H339" s="31">
        <v>17900</v>
      </c>
      <c r="I339" s="32"/>
    </row>
    <row r="340" spans="4:9" s="422" customFormat="1">
      <c r="D340" s="28"/>
      <c r="E340" s="403"/>
      <c r="F340" s="29" t="s">
        <v>5381</v>
      </c>
      <c r="G340" s="423" t="s">
        <v>114</v>
      </c>
      <c r="H340" s="31">
        <v>20700</v>
      </c>
      <c r="I340" s="32"/>
    </row>
    <row r="341" spans="4:9" s="422" customFormat="1">
      <c r="D341" s="28"/>
      <c r="E341" s="403"/>
      <c r="F341" s="29" t="s">
        <v>5384</v>
      </c>
      <c r="G341" s="423" t="s">
        <v>114</v>
      </c>
      <c r="H341" s="31">
        <v>21300</v>
      </c>
      <c r="I341" s="32"/>
    </row>
    <row r="342" spans="4:9" s="422" customFormat="1">
      <c r="D342" s="28"/>
      <c r="E342" s="403"/>
      <c r="F342" s="29" t="s">
        <v>5387</v>
      </c>
      <c r="G342" s="423" t="s">
        <v>114</v>
      </c>
      <c r="H342" s="31">
        <v>22500</v>
      </c>
      <c r="I342" s="32"/>
    </row>
    <row r="343" spans="4:9" s="422" customFormat="1">
      <c r="D343" s="28"/>
      <c r="E343" s="403"/>
      <c r="F343" s="29" t="s">
        <v>5390</v>
      </c>
      <c r="G343" s="423" t="s">
        <v>114</v>
      </c>
      <c r="H343" s="31">
        <v>23100</v>
      </c>
      <c r="I343" s="32"/>
    </row>
    <row r="344" spans="4:9" s="422" customFormat="1">
      <c r="D344" s="28"/>
      <c r="E344" s="403"/>
      <c r="F344" s="421" t="s">
        <v>5511</v>
      </c>
      <c r="G344" s="423" t="s">
        <v>114</v>
      </c>
      <c r="H344" s="31">
        <v>520000</v>
      </c>
      <c r="I344" s="32"/>
    </row>
    <row r="345" spans="4:9" s="422" customFormat="1">
      <c r="D345" s="28"/>
      <c r="E345" s="403"/>
      <c r="F345" s="421" t="s">
        <v>5514</v>
      </c>
      <c r="G345" s="423" t="s">
        <v>114</v>
      </c>
      <c r="H345" s="31">
        <v>645000</v>
      </c>
      <c r="I345" s="32"/>
    </row>
    <row r="346" spans="4:9" s="422" customFormat="1">
      <c r="D346" s="28"/>
      <c r="E346" s="403"/>
      <c r="F346" s="421" t="s">
        <v>5517</v>
      </c>
      <c r="G346" s="423" t="s">
        <v>114</v>
      </c>
      <c r="H346" s="31">
        <v>766000</v>
      </c>
      <c r="I346" s="32"/>
    </row>
    <row r="347" spans="4:9" s="422" customFormat="1">
      <c r="D347" s="28"/>
      <c r="E347" s="403"/>
      <c r="F347" s="421" t="s">
        <v>5520</v>
      </c>
      <c r="G347" s="423" t="s">
        <v>114</v>
      </c>
      <c r="H347" s="31">
        <v>810000</v>
      </c>
      <c r="I347" s="32"/>
    </row>
    <row r="348" spans="4:9" s="422" customFormat="1">
      <c r="D348" s="28"/>
      <c r="E348" s="403"/>
      <c r="F348" s="421" t="s">
        <v>5523</v>
      </c>
      <c r="G348" s="423" t="s">
        <v>114</v>
      </c>
      <c r="H348" s="31">
        <v>890000</v>
      </c>
      <c r="I348" s="32"/>
    </row>
    <row r="349" spans="4:9" s="422" customFormat="1">
      <c r="D349" s="28"/>
      <c r="E349" s="403"/>
      <c r="F349" s="421" t="s">
        <v>5526</v>
      </c>
      <c r="G349" s="423" t="s">
        <v>114</v>
      </c>
      <c r="H349" s="31">
        <v>940000</v>
      </c>
      <c r="I349" s="32"/>
    </row>
    <row r="350" spans="4:9" s="422" customFormat="1">
      <c r="D350" s="28"/>
      <c r="E350" s="403"/>
      <c r="F350" s="421" t="s">
        <v>5550</v>
      </c>
      <c r="G350" s="423" t="s">
        <v>114</v>
      </c>
      <c r="H350" s="31">
        <v>1050000</v>
      </c>
      <c r="I350" s="32"/>
    </row>
    <row r="351" spans="4:9" s="422" customFormat="1">
      <c r="D351" s="28"/>
      <c r="E351" s="403"/>
      <c r="F351" s="421" t="s">
        <v>5551</v>
      </c>
      <c r="G351" s="423" t="s">
        <v>114</v>
      </c>
      <c r="H351" s="31">
        <v>2300000</v>
      </c>
      <c r="I351" s="32"/>
    </row>
    <row r="352" spans="4:9" s="422" customFormat="1">
      <c r="D352" s="28"/>
      <c r="E352" s="403"/>
      <c r="F352" s="421" t="s">
        <v>5559</v>
      </c>
      <c r="G352" s="423" t="s">
        <v>114</v>
      </c>
      <c r="H352" s="31">
        <v>2450000</v>
      </c>
      <c r="I352" s="32"/>
    </row>
    <row r="353" spans="4:9" s="422" customFormat="1">
      <c r="D353" s="28"/>
      <c r="E353" s="403"/>
      <c r="F353" s="421" t="s">
        <v>5552</v>
      </c>
      <c r="G353" s="423" t="s">
        <v>114</v>
      </c>
      <c r="H353" s="31">
        <v>2560000</v>
      </c>
      <c r="I353" s="32"/>
    </row>
    <row r="354" spans="4:9" s="422" customFormat="1">
      <c r="D354" s="28"/>
      <c r="E354" s="403"/>
      <c r="F354" s="421" t="s">
        <v>5553</v>
      </c>
      <c r="G354" s="423" t="s">
        <v>114</v>
      </c>
      <c r="H354" s="31">
        <v>2650000</v>
      </c>
      <c r="I354" s="32"/>
    </row>
    <row r="355" spans="4:9" s="422" customFormat="1">
      <c r="D355" s="28"/>
      <c r="E355" s="403"/>
      <c r="F355" s="421" t="s">
        <v>5554</v>
      </c>
      <c r="G355" s="423" t="s">
        <v>114</v>
      </c>
      <c r="H355" s="31">
        <v>2790000</v>
      </c>
      <c r="I355" s="32"/>
    </row>
    <row r="356" spans="4:9" s="422" customFormat="1">
      <c r="D356" s="28"/>
      <c r="E356" s="403"/>
      <c r="F356" s="421" t="s">
        <v>5555</v>
      </c>
      <c r="G356" s="423" t="s">
        <v>114</v>
      </c>
      <c r="H356" s="31">
        <v>2950000</v>
      </c>
      <c r="I356" s="32"/>
    </row>
    <row r="357" spans="4:9" s="422" customFormat="1">
      <c r="D357" s="28"/>
      <c r="E357" s="403"/>
      <c r="F357" s="421" t="s">
        <v>5556</v>
      </c>
      <c r="G357" s="423" t="s">
        <v>114</v>
      </c>
      <c r="H357" s="31">
        <v>3110000</v>
      </c>
      <c r="I357" s="32"/>
    </row>
    <row r="358" spans="4:9" s="422" customFormat="1">
      <c r="D358" s="28"/>
      <c r="E358" s="403"/>
      <c r="F358" s="421" t="s">
        <v>5557</v>
      </c>
      <c r="G358" s="423" t="s">
        <v>114</v>
      </c>
      <c r="H358" s="31">
        <v>3230000</v>
      </c>
      <c r="I358" s="32"/>
    </row>
    <row r="359" spans="4:9" s="422" customFormat="1">
      <c r="D359" s="28"/>
      <c r="E359" s="403"/>
      <c r="F359" s="421" t="s">
        <v>5558</v>
      </c>
      <c r="G359" s="423" t="s">
        <v>114</v>
      </c>
      <c r="H359" s="31">
        <v>3350000</v>
      </c>
      <c r="I359" s="32"/>
    </row>
    <row r="360" spans="4:9">
      <c r="D360" s="5">
        <v>35</v>
      </c>
      <c r="E360" s="400"/>
      <c r="F360" s="3" t="s">
        <v>180</v>
      </c>
      <c r="G360" s="2" t="s">
        <v>107</v>
      </c>
      <c r="H360" s="18">
        <v>79700</v>
      </c>
      <c r="I360" s="4"/>
    </row>
    <row r="361" spans="4:9">
      <c r="D361" s="5">
        <v>36</v>
      </c>
      <c r="E361" s="400"/>
      <c r="F361" s="3" t="s">
        <v>181</v>
      </c>
      <c r="G361" s="2" t="s">
        <v>107</v>
      </c>
      <c r="H361" s="18">
        <v>145400</v>
      </c>
      <c r="I361" s="4"/>
    </row>
    <row r="362" spans="4:9">
      <c r="D362" s="5">
        <v>37</v>
      </c>
      <c r="E362" s="400"/>
      <c r="F362" s="3" t="s">
        <v>182</v>
      </c>
      <c r="G362" s="2" t="s">
        <v>107</v>
      </c>
      <c r="H362" s="18">
        <v>51600</v>
      </c>
      <c r="I362" s="4"/>
    </row>
    <row r="363" spans="4:9">
      <c r="D363" s="5">
        <v>38</v>
      </c>
      <c r="E363" s="400"/>
      <c r="F363" s="3" t="s">
        <v>183</v>
      </c>
      <c r="G363" s="2" t="s">
        <v>107</v>
      </c>
      <c r="H363" s="18">
        <v>30700</v>
      </c>
      <c r="I363" s="4"/>
    </row>
    <row r="364" spans="4:9">
      <c r="D364" s="5">
        <v>39</v>
      </c>
      <c r="E364" s="400"/>
      <c r="F364" s="3" t="s">
        <v>184</v>
      </c>
      <c r="G364" s="2" t="s">
        <v>107</v>
      </c>
      <c r="H364" s="18">
        <v>214900</v>
      </c>
      <c r="I364" s="4"/>
    </row>
    <row r="365" spans="4:9">
      <c r="D365" s="5">
        <v>40</v>
      </c>
      <c r="E365" s="400"/>
      <c r="F365" s="3" t="s">
        <v>185</v>
      </c>
      <c r="G365" s="2" t="s">
        <v>107</v>
      </c>
      <c r="H365" s="18">
        <v>423300</v>
      </c>
      <c r="I365" s="4"/>
    </row>
    <row r="366" spans="4:9">
      <c r="D366" s="5">
        <v>41</v>
      </c>
      <c r="E366" s="400"/>
      <c r="F366" s="3" t="s">
        <v>186</v>
      </c>
      <c r="G366" s="2" t="s">
        <v>107</v>
      </c>
      <c r="H366" s="18">
        <v>33400</v>
      </c>
      <c r="I366" s="4"/>
    </row>
    <row r="367" spans="4:9">
      <c r="D367" s="5">
        <v>42</v>
      </c>
      <c r="E367" s="400"/>
      <c r="F367" s="3" t="s">
        <v>187</v>
      </c>
      <c r="G367" s="2" t="s">
        <v>107</v>
      </c>
      <c r="H367" s="18">
        <v>641300</v>
      </c>
      <c r="I367" s="4"/>
    </row>
    <row r="368" spans="4:9">
      <c r="D368" s="5">
        <v>43</v>
      </c>
      <c r="E368" s="400"/>
      <c r="F368" s="3" t="s">
        <v>188</v>
      </c>
      <c r="G368" s="2" t="s">
        <v>107</v>
      </c>
      <c r="H368" s="18">
        <v>1823000</v>
      </c>
      <c r="I368" s="4"/>
    </row>
    <row r="369" spans="4:9">
      <c r="D369" s="5">
        <v>44</v>
      </c>
      <c r="E369" s="400"/>
      <c r="F369" s="3" t="s">
        <v>189</v>
      </c>
      <c r="G369" s="2" t="s">
        <v>107</v>
      </c>
      <c r="H369" s="18">
        <v>2043200</v>
      </c>
      <c r="I369" s="4"/>
    </row>
    <row r="370" spans="4:9">
      <c r="D370" s="5"/>
      <c r="E370" s="400"/>
      <c r="F370" s="35" t="s">
        <v>190</v>
      </c>
      <c r="G370" s="36"/>
      <c r="H370" s="37"/>
      <c r="I370" s="38"/>
    </row>
    <row r="371" spans="4:9">
      <c r="D371" s="5">
        <v>1</v>
      </c>
      <c r="E371" s="400"/>
      <c r="F371" s="3" t="s">
        <v>191</v>
      </c>
      <c r="G371" s="2" t="s">
        <v>114</v>
      </c>
      <c r="H371" s="18">
        <v>5500</v>
      </c>
      <c r="I371" s="4"/>
    </row>
    <row r="372" spans="4:9">
      <c r="D372" s="5">
        <v>2</v>
      </c>
      <c r="E372" s="400"/>
      <c r="F372" s="3" t="s">
        <v>192</v>
      </c>
      <c r="G372" s="2" t="s">
        <v>107</v>
      </c>
      <c r="H372" s="18">
        <v>405700</v>
      </c>
      <c r="I372" s="4"/>
    </row>
    <row r="373" spans="4:9">
      <c r="D373" s="5">
        <v>3</v>
      </c>
      <c r="E373" s="400"/>
      <c r="F373" s="3" t="s">
        <v>193</v>
      </c>
      <c r="G373" s="2" t="s">
        <v>107</v>
      </c>
      <c r="H373" s="18">
        <v>263000</v>
      </c>
      <c r="I373" s="4"/>
    </row>
    <row r="374" spans="4:9">
      <c r="D374" s="5">
        <v>4</v>
      </c>
      <c r="E374" s="400"/>
      <c r="F374" s="3" t="s">
        <v>194</v>
      </c>
      <c r="G374" s="2" t="s">
        <v>114</v>
      </c>
      <c r="H374" s="18">
        <v>24400</v>
      </c>
      <c r="I374" s="4"/>
    </row>
    <row r="375" spans="4:9">
      <c r="D375" s="5">
        <v>5</v>
      </c>
      <c r="E375" s="400"/>
      <c r="F375" s="3" t="s">
        <v>195</v>
      </c>
      <c r="G375" s="2" t="s">
        <v>107</v>
      </c>
      <c r="H375" s="18">
        <v>550000</v>
      </c>
      <c r="I375" s="4"/>
    </row>
    <row r="376" spans="4:9">
      <c r="D376" s="5">
        <v>6</v>
      </c>
      <c r="E376" s="400"/>
      <c r="F376" s="3" t="s">
        <v>196</v>
      </c>
      <c r="G376" s="2" t="s">
        <v>107</v>
      </c>
      <c r="H376" s="18">
        <v>1035100</v>
      </c>
      <c r="I376" s="4"/>
    </row>
    <row r="377" spans="4:9">
      <c r="D377" s="5">
        <v>7</v>
      </c>
      <c r="E377" s="400"/>
      <c r="F377" s="3" t="s">
        <v>197</v>
      </c>
      <c r="G377" s="2" t="s">
        <v>107</v>
      </c>
      <c r="H377" s="18">
        <v>181200</v>
      </c>
      <c r="I377" s="4"/>
    </row>
    <row r="378" spans="4:9">
      <c r="D378" s="5">
        <v>8</v>
      </c>
      <c r="E378" s="400"/>
      <c r="F378" s="3" t="s">
        <v>198</v>
      </c>
      <c r="G378" s="2" t="s">
        <v>107</v>
      </c>
      <c r="H378" s="18">
        <v>1475300</v>
      </c>
      <c r="I378" s="4"/>
    </row>
    <row r="379" spans="4:9">
      <c r="D379" s="5">
        <v>9</v>
      </c>
      <c r="E379" s="400"/>
      <c r="F379" s="3" t="s">
        <v>199</v>
      </c>
      <c r="G379" s="2" t="s">
        <v>114</v>
      </c>
      <c r="H379" s="18">
        <v>44800</v>
      </c>
      <c r="I379" s="4"/>
    </row>
    <row r="380" spans="4:9">
      <c r="D380" s="5">
        <v>10</v>
      </c>
      <c r="E380" s="400"/>
      <c r="F380" s="3" t="s">
        <v>200</v>
      </c>
      <c r="G380" s="2" t="s">
        <v>114</v>
      </c>
      <c r="H380" s="18">
        <v>92400</v>
      </c>
      <c r="I380" s="4"/>
    </row>
    <row r="381" spans="4:9">
      <c r="D381" s="5">
        <v>11</v>
      </c>
      <c r="E381" s="400"/>
      <c r="F381" s="3" t="s">
        <v>201</v>
      </c>
      <c r="G381" s="2" t="s">
        <v>107</v>
      </c>
      <c r="H381" s="18">
        <v>461800</v>
      </c>
      <c r="I381" s="4"/>
    </row>
    <row r="382" spans="4:9">
      <c r="D382" s="5">
        <v>12</v>
      </c>
      <c r="E382" s="400"/>
      <c r="F382" s="3" t="s">
        <v>202</v>
      </c>
      <c r="G382" s="2" t="s">
        <v>107</v>
      </c>
      <c r="H382" s="18">
        <v>266100</v>
      </c>
      <c r="I382" s="4"/>
    </row>
    <row r="383" spans="4:9">
      <c r="D383" s="5">
        <v>13</v>
      </c>
      <c r="E383" s="400"/>
      <c r="F383" s="3" t="s">
        <v>203</v>
      </c>
      <c r="G383" s="2" t="s">
        <v>107</v>
      </c>
      <c r="H383" s="18">
        <v>132500</v>
      </c>
      <c r="I383" s="4"/>
    </row>
    <row r="384" spans="4:9">
      <c r="D384" s="5">
        <v>14</v>
      </c>
      <c r="E384" s="400"/>
      <c r="F384" s="3" t="s">
        <v>204</v>
      </c>
      <c r="G384" s="2" t="s">
        <v>107</v>
      </c>
      <c r="H384" s="18">
        <v>528600</v>
      </c>
      <c r="I384" s="4"/>
    </row>
    <row r="385" spans="4:9">
      <c r="D385" s="5">
        <v>15</v>
      </c>
      <c r="E385" s="400"/>
      <c r="F385" s="3" t="s">
        <v>205</v>
      </c>
      <c r="G385" s="2" t="s">
        <v>107</v>
      </c>
      <c r="H385" s="18">
        <v>1021000</v>
      </c>
      <c r="I385" s="4"/>
    </row>
    <row r="386" spans="4:9">
      <c r="D386" s="5">
        <v>16</v>
      </c>
      <c r="E386" s="400"/>
      <c r="F386" s="3" t="s">
        <v>206</v>
      </c>
      <c r="G386" s="2" t="s">
        <v>107</v>
      </c>
      <c r="H386" s="18">
        <v>177900</v>
      </c>
      <c r="I386" s="4"/>
    </row>
    <row r="387" spans="4:9">
      <c r="D387" s="5">
        <v>17</v>
      </c>
      <c r="E387" s="400"/>
      <c r="F387" s="3" t="s">
        <v>207</v>
      </c>
      <c r="G387" s="2" t="s">
        <v>107</v>
      </c>
      <c r="H387" s="18">
        <v>1487200</v>
      </c>
      <c r="I387" s="4"/>
    </row>
    <row r="388" spans="4:9">
      <c r="D388" s="5">
        <v>18</v>
      </c>
      <c r="E388" s="400"/>
      <c r="F388" s="3" t="s">
        <v>208</v>
      </c>
      <c r="G388" s="2" t="s">
        <v>107</v>
      </c>
      <c r="H388" s="18">
        <v>1981200</v>
      </c>
      <c r="I388" s="4"/>
    </row>
    <row r="389" spans="4:9">
      <c r="D389" s="5">
        <v>19</v>
      </c>
      <c r="E389" s="400"/>
      <c r="F389" s="3" t="s">
        <v>209</v>
      </c>
      <c r="G389" s="2" t="s">
        <v>107</v>
      </c>
      <c r="H389" s="18">
        <v>1558300</v>
      </c>
      <c r="I389" s="4"/>
    </row>
    <row r="390" spans="4:9">
      <c r="D390" s="5">
        <v>20</v>
      </c>
      <c r="E390" s="400"/>
      <c r="F390" s="3" t="s">
        <v>210</v>
      </c>
      <c r="G390" s="2" t="s">
        <v>107</v>
      </c>
      <c r="H390" s="18">
        <v>2267400</v>
      </c>
      <c r="I390" s="4"/>
    </row>
    <row r="391" spans="4:9">
      <c r="D391" s="5">
        <v>21</v>
      </c>
      <c r="E391" s="400"/>
      <c r="F391" s="3" t="s">
        <v>211</v>
      </c>
      <c r="G391" s="2" t="s">
        <v>107</v>
      </c>
      <c r="H391" s="18">
        <v>598800</v>
      </c>
      <c r="I391" s="4"/>
    </row>
    <row r="392" spans="4:9">
      <c r="D392" s="5">
        <v>22</v>
      </c>
      <c r="E392" s="400"/>
      <c r="F392" s="3" t="s">
        <v>212</v>
      </c>
      <c r="G392" s="2" t="s">
        <v>107</v>
      </c>
      <c r="H392" s="18">
        <v>2031000</v>
      </c>
      <c r="I392" s="4"/>
    </row>
    <row r="393" spans="4:9">
      <c r="D393" s="5">
        <v>23</v>
      </c>
      <c r="E393" s="400"/>
      <c r="F393" s="3" t="s">
        <v>213</v>
      </c>
      <c r="G393" s="2" t="s">
        <v>107</v>
      </c>
      <c r="H393" s="18">
        <v>2451200</v>
      </c>
      <c r="I393" s="4"/>
    </row>
    <row r="394" spans="4:9">
      <c r="D394" s="5">
        <v>24</v>
      </c>
      <c r="E394" s="400"/>
      <c r="F394" s="3" t="s">
        <v>214</v>
      </c>
      <c r="G394" s="2" t="s">
        <v>107</v>
      </c>
      <c r="H394" s="18">
        <v>3466200</v>
      </c>
      <c r="I394" s="4"/>
    </row>
    <row r="395" spans="4:9" s="422" customFormat="1">
      <c r="D395" s="28"/>
      <c r="E395" s="403"/>
      <c r="F395" s="421" t="s">
        <v>3936</v>
      </c>
      <c r="G395" s="423" t="s">
        <v>114</v>
      </c>
      <c r="H395" s="31">
        <f>461800/6+5500</f>
        <v>82466.666666666672</v>
      </c>
      <c r="I395" s="32"/>
    </row>
    <row r="396" spans="4:9" s="422" customFormat="1">
      <c r="D396" s="28"/>
      <c r="E396" s="403"/>
      <c r="F396" s="421" t="s">
        <v>3952</v>
      </c>
      <c r="G396" s="423" t="s">
        <v>114</v>
      </c>
      <c r="H396" s="31">
        <f>450800/6+5500</f>
        <v>80633.333333333328</v>
      </c>
      <c r="I396" s="32"/>
    </row>
    <row r="397" spans="4:9" s="422" customFormat="1">
      <c r="D397" s="28"/>
      <c r="E397" s="403"/>
      <c r="F397" s="421" t="s">
        <v>3937</v>
      </c>
      <c r="G397" s="423" t="s">
        <v>114</v>
      </c>
      <c r="H397" s="31">
        <f>266100/6+5500</f>
        <v>49850</v>
      </c>
      <c r="I397" s="32"/>
    </row>
    <row r="398" spans="4:9" s="422" customFormat="1">
      <c r="D398" s="28"/>
      <c r="E398" s="403"/>
      <c r="F398" s="421" t="s">
        <v>3938</v>
      </c>
      <c r="G398" s="423" t="s">
        <v>114</v>
      </c>
      <c r="H398" s="31">
        <f>132500/6+5500</f>
        <v>27583.333333333332</v>
      </c>
      <c r="I398" s="32"/>
    </row>
    <row r="399" spans="4:9" s="422" customFormat="1">
      <c r="D399" s="28"/>
      <c r="E399" s="403"/>
      <c r="F399" s="421" t="s">
        <v>3939</v>
      </c>
      <c r="G399" s="423" t="s">
        <v>114</v>
      </c>
      <c r="H399" s="31">
        <f>528600/6+5500</f>
        <v>93600</v>
      </c>
      <c r="I399" s="32"/>
    </row>
    <row r="400" spans="4:9" s="422" customFormat="1">
      <c r="D400" s="28"/>
      <c r="E400" s="403"/>
      <c r="F400" s="421" t="s">
        <v>3960</v>
      </c>
      <c r="G400" s="423" t="s">
        <v>114</v>
      </c>
      <c r="H400" s="31">
        <f>535000/6+5500</f>
        <v>94666.666666666672</v>
      </c>
      <c r="I400" s="32"/>
    </row>
    <row r="401" spans="4:9" s="422" customFormat="1">
      <c r="D401" s="28"/>
      <c r="E401" s="403"/>
      <c r="F401" s="421" t="s">
        <v>3940</v>
      </c>
      <c r="G401" s="423" t="s">
        <v>114</v>
      </c>
      <c r="H401" s="31">
        <f>1021000/6+5500</f>
        <v>175666.66666666666</v>
      </c>
      <c r="I401" s="32"/>
    </row>
    <row r="402" spans="4:9" s="422" customFormat="1">
      <c r="D402" s="28"/>
      <c r="E402" s="403"/>
      <c r="F402" s="421" t="s">
        <v>3947</v>
      </c>
      <c r="G402" s="423" t="s">
        <v>114</v>
      </c>
      <c r="H402" s="570">
        <f>177900/6 +5500</f>
        <v>35150</v>
      </c>
      <c r="I402" s="32"/>
    </row>
    <row r="403" spans="4:9" s="422" customFormat="1">
      <c r="D403" s="28"/>
      <c r="E403" s="403"/>
      <c r="F403" s="421" t="s">
        <v>3941</v>
      </c>
      <c r="G403" s="423" t="s">
        <v>114</v>
      </c>
      <c r="H403" s="31">
        <f>1487200/6+5500</f>
        <v>253366.66666666666</v>
      </c>
      <c r="I403" s="32"/>
    </row>
    <row r="404" spans="4:9" s="422" customFormat="1">
      <c r="D404" s="28"/>
      <c r="E404" s="403"/>
      <c r="F404" s="421" t="s">
        <v>3942</v>
      </c>
      <c r="G404" s="423" t="s">
        <v>114</v>
      </c>
      <c r="H404" s="31">
        <f>1981200/6+5500</f>
        <v>335700</v>
      </c>
      <c r="I404" s="32"/>
    </row>
    <row r="405" spans="4:9" s="422" customFormat="1">
      <c r="D405" s="28"/>
      <c r="E405" s="403"/>
      <c r="F405" s="421" t="s">
        <v>3943</v>
      </c>
      <c r="G405" s="423" t="s">
        <v>114</v>
      </c>
      <c r="H405" s="31">
        <f>1558300/6+5500</f>
        <v>265216.66666666663</v>
      </c>
      <c r="I405" s="32"/>
    </row>
    <row r="406" spans="4:9" s="422" customFormat="1">
      <c r="D406" s="28"/>
      <c r="E406" s="403"/>
      <c r="F406" s="421" t="s">
        <v>3944</v>
      </c>
      <c r="G406" s="423" t="s">
        <v>114</v>
      </c>
      <c r="H406" s="31">
        <f>2267400/6+5500</f>
        <v>383400</v>
      </c>
      <c r="I406" s="32"/>
    </row>
    <row r="407" spans="4:9" s="422" customFormat="1">
      <c r="D407" s="28"/>
      <c r="E407" s="403"/>
      <c r="F407" s="421" t="s">
        <v>3972</v>
      </c>
      <c r="G407" s="423" t="s">
        <v>114</v>
      </c>
      <c r="H407" s="31">
        <v>390500</v>
      </c>
      <c r="I407" s="32"/>
    </row>
    <row r="408" spans="4:9" s="422" customFormat="1">
      <c r="D408" s="28"/>
      <c r="E408" s="403"/>
      <c r="F408" s="421" t="s">
        <v>3975</v>
      </c>
      <c r="G408" s="423" t="s">
        <v>114</v>
      </c>
      <c r="H408" s="31">
        <v>399500</v>
      </c>
      <c r="I408" s="32"/>
    </row>
    <row r="409" spans="4:9" s="422" customFormat="1">
      <c r="D409" s="28"/>
      <c r="E409" s="403"/>
      <c r="F409" s="421" t="s">
        <v>3978</v>
      </c>
      <c r="G409" s="423" t="s">
        <v>114</v>
      </c>
      <c r="H409" s="31">
        <v>410500</v>
      </c>
      <c r="I409" s="32"/>
    </row>
    <row r="410" spans="4:9" s="422" customFormat="1">
      <c r="D410" s="28"/>
      <c r="E410" s="403"/>
      <c r="F410" s="421" t="s">
        <v>3981</v>
      </c>
      <c r="G410" s="423" t="s">
        <v>114</v>
      </c>
      <c r="H410" s="31">
        <v>417500</v>
      </c>
      <c r="I410" s="32"/>
    </row>
    <row r="411" spans="4:9" s="422" customFormat="1">
      <c r="D411" s="28"/>
      <c r="E411" s="403"/>
      <c r="F411" s="421" t="s">
        <v>3986</v>
      </c>
      <c r="G411" s="423" t="s">
        <v>114</v>
      </c>
      <c r="H411" s="31">
        <f>205000/6+5500</f>
        <v>39666.666666666664</v>
      </c>
      <c r="I411" s="32"/>
    </row>
    <row r="412" spans="4:9" s="422" customFormat="1">
      <c r="D412" s="28"/>
      <c r="E412" s="403"/>
      <c r="F412" s="421" t="s">
        <v>3987</v>
      </c>
      <c r="G412" s="423" t="s">
        <v>114</v>
      </c>
      <c r="H412" s="31">
        <f>253000/6+5500</f>
        <v>47666.666666666664</v>
      </c>
      <c r="I412" s="32"/>
    </row>
    <row r="413" spans="4:9" s="422" customFormat="1">
      <c r="D413" s="28"/>
      <c r="E413" s="403"/>
      <c r="F413" s="421" t="s">
        <v>3990</v>
      </c>
      <c r="G413" s="423" t="s">
        <v>114</v>
      </c>
      <c r="H413" s="31">
        <f>365000/6+5500</f>
        <v>66333.333333333343</v>
      </c>
      <c r="I413" s="32"/>
    </row>
    <row r="414" spans="4:9" s="422" customFormat="1">
      <c r="D414" s="28"/>
      <c r="E414" s="403"/>
      <c r="F414" s="421" t="s">
        <v>3993</v>
      </c>
      <c r="G414" s="423" t="s">
        <v>114</v>
      </c>
      <c r="H414" s="31">
        <f>495000/6+5500</f>
        <v>88000</v>
      </c>
      <c r="I414" s="32"/>
    </row>
    <row r="415" spans="4:9" s="422" customFormat="1">
      <c r="D415" s="28"/>
      <c r="E415" s="403"/>
      <c r="F415" s="421" t="s">
        <v>3996</v>
      </c>
      <c r="G415" s="423" t="s">
        <v>114</v>
      </c>
      <c r="H415" s="31">
        <f>582000/6+5500</f>
        <v>102500</v>
      </c>
      <c r="I415" s="32"/>
    </row>
    <row r="416" spans="4:9" s="422" customFormat="1">
      <c r="D416" s="28"/>
      <c r="E416" s="403"/>
      <c r="F416" s="421" t="s">
        <v>3999</v>
      </c>
      <c r="G416" s="423" t="s">
        <v>114</v>
      </c>
      <c r="H416" s="31">
        <f>1100000/6+5500</f>
        <v>188833.33333333334</v>
      </c>
      <c r="I416" s="32"/>
    </row>
    <row r="417" spans="4:9" s="422" customFormat="1">
      <c r="D417" s="28"/>
      <c r="E417" s="403"/>
      <c r="F417" s="421" t="s">
        <v>4002</v>
      </c>
      <c r="G417" s="423" t="s">
        <v>114</v>
      </c>
      <c r="H417" s="31">
        <f>1200000/6+5500</f>
        <v>205500</v>
      </c>
      <c r="I417" s="32"/>
    </row>
    <row r="418" spans="4:9" s="422" customFormat="1">
      <c r="D418" s="28"/>
      <c r="E418" s="403"/>
      <c r="F418" s="421" t="s">
        <v>4005</v>
      </c>
      <c r="G418" s="423" t="s">
        <v>114</v>
      </c>
      <c r="H418" s="31">
        <f>2125000/6+5500</f>
        <v>359666.66666666669</v>
      </c>
      <c r="I418" s="32"/>
    </row>
    <row r="419" spans="4:9" s="422" customFormat="1">
      <c r="D419" s="28"/>
      <c r="E419" s="403"/>
      <c r="F419" s="421" t="s">
        <v>4008</v>
      </c>
      <c r="G419" s="423" t="s">
        <v>114</v>
      </c>
      <c r="H419" s="31">
        <f>2250000/6+5500</f>
        <v>380500</v>
      </c>
      <c r="I419" s="32"/>
    </row>
    <row r="420" spans="4:9" s="422" customFormat="1">
      <c r="D420" s="28"/>
      <c r="E420" s="403"/>
      <c r="F420" s="421" t="s">
        <v>4011</v>
      </c>
      <c r="G420" s="423" t="s">
        <v>114</v>
      </c>
      <c r="H420" s="31">
        <f>3000000/6+5500</f>
        <v>505500</v>
      </c>
      <c r="I420" s="32"/>
    </row>
    <row r="421" spans="4:9" s="422" customFormat="1">
      <c r="D421" s="28"/>
      <c r="E421" s="403"/>
      <c r="F421" s="421" t="s">
        <v>4013</v>
      </c>
      <c r="G421" s="423" t="s">
        <v>114</v>
      </c>
      <c r="H421" s="31">
        <f>3780000/6+5500</f>
        <v>635500</v>
      </c>
      <c r="I421" s="32"/>
    </row>
    <row r="422" spans="4:9" s="422" customFormat="1">
      <c r="D422" s="28"/>
      <c r="E422" s="403"/>
      <c r="F422" s="421" t="s">
        <v>4017</v>
      </c>
      <c r="G422" s="423" t="s">
        <v>114</v>
      </c>
      <c r="H422" s="31">
        <f>5890000/6+5500</f>
        <v>987166.66666666663</v>
      </c>
      <c r="I422" s="32"/>
    </row>
    <row r="423" spans="4:9" s="422" customFormat="1">
      <c r="D423" s="28"/>
      <c r="E423" s="403"/>
      <c r="F423" s="421" t="s">
        <v>4020</v>
      </c>
      <c r="G423" s="423" t="s">
        <v>114</v>
      </c>
      <c r="H423" s="31">
        <f>7900000/6+5500</f>
        <v>1322166.6666666667</v>
      </c>
      <c r="I423" s="32"/>
    </row>
    <row r="424" spans="4:9" s="422" customFormat="1">
      <c r="D424" s="28"/>
      <c r="E424" s="403"/>
      <c r="F424" s="421" t="s">
        <v>4023</v>
      </c>
      <c r="G424" s="423" t="s">
        <v>114</v>
      </c>
      <c r="H424" s="31">
        <f>8400000/6+5500</f>
        <v>1405500</v>
      </c>
      <c r="I424" s="32"/>
    </row>
    <row r="425" spans="4:9" s="422" customFormat="1">
      <c r="D425" s="28"/>
      <c r="E425" s="403"/>
      <c r="F425" s="421" t="s">
        <v>4026</v>
      </c>
      <c r="G425" s="423" t="s">
        <v>114</v>
      </c>
      <c r="H425" s="31">
        <f>8750000/6+5500</f>
        <v>1463833.3333333333</v>
      </c>
      <c r="I425" s="32"/>
    </row>
    <row r="426" spans="4:9" s="422" customFormat="1">
      <c r="D426" s="28"/>
      <c r="E426" s="403"/>
      <c r="F426" s="421" t="s">
        <v>4029</v>
      </c>
      <c r="G426" s="423" t="s">
        <v>114</v>
      </c>
      <c r="H426" s="31">
        <f>8977000/6+5500</f>
        <v>1501666.6666666667</v>
      </c>
      <c r="I426" s="32"/>
    </row>
    <row r="427" spans="4:9" s="422" customFormat="1">
      <c r="D427" s="28"/>
      <c r="E427" s="403"/>
      <c r="F427" s="421" t="s">
        <v>4033</v>
      </c>
      <c r="G427" s="423" t="s">
        <v>114</v>
      </c>
      <c r="H427" s="31">
        <f>44200/4+5000</f>
        <v>16050</v>
      </c>
      <c r="I427" s="32"/>
    </row>
    <row r="428" spans="4:9" s="422" customFormat="1">
      <c r="D428" s="28"/>
      <c r="E428" s="403"/>
      <c r="F428" s="421" t="s">
        <v>4037</v>
      </c>
      <c r="G428" s="423" t="s">
        <v>114</v>
      </c>
      <c r="H428" s="31">
        <f>57900/4+5000</f>
        <v>19475</v>
      </c>
      <c r="I428" s="32"/>
    </row>
    <row r="429" spans="4:9" s="422" customFormat="1">
      <c r="D429" s="28"/>
      <c r="E429" s="403"/>
      <c r="F429" s="421" t="s">
        <v>4040</v>
      </c>
      <c r="G429" s="423" t="s">
        <v>114</v>
      </c>
      <c r="H429" s="31">
        <f>93100/4+5000</f>
        <v>28275</v>
      </c>
      <c r="I429" s="32"/>
    </row>
    <row r="430" spans="4:9" s="422" customFormat="1">
      <c r="D430" s="28"/>
      <c r="E430" s="403"/>
      <c r="F430" s="421" t="s">
        <v>4043</v>
      </c>
      <c r="G430" s="423" t="s">
        <v>114</v>
      </c>
      <c r="H430" s="31">
        <f>147500/4+5000</f>
        <v>41875</v>
      </c>
      <c r="I430" s="32"/>
    </row>
    <row r="431" spans="4:9" s="422" customFormat="1">
      <c r="D431" s="28"/>
      <c r="E431" s="403"/>
      <c r="F431" s="421" t="s">
        <v>4046</v>
      </c>
      <c r="G431" s="423" t="s">
        <v>114</v>
      </c>
      <c r="H431" s="31">
        <f>228700/4+5000</f>
        <v>62175</v>
      </c>
      <c r="I431" s="32"/>
    </row>
    <row r="432" spans="4:9" s="422" customFormat="1">
      <c r="D432" s="28"/>
      <c r="E432" s="403"/>
      <c r="F432" s="421" t="s">
        <v>4049</v>
      </c>
      <c r="G432" s="423" t="s">
        <v>114</v>
      </c>
      <c r="H432" s="31">
        <f>362000/4+5000</f>
        <v>95500</v>
      </c>
      <c r="I432" s="32"/>
    </row>
    <row r="433" spans="4:9" s="422" customFormat="1">
      <c r="D433" s="28"/>
      <c r="E433" s="403"/>
      <c r="F433" s="421" t="s">
        <v>4052</v>
      </c>
      <c r="G433" s="423" t="s">
        <v>114</v>
      </c>
      <c r="H433" s="31">
        <f>506500/4+5000</f>
        <v>131625</v>
      </c>
      <c r="I433" s="32"/>
    </row>
    <row r="434" spans="4:9" s="422" customFormat="1">
      <c r="D434" s="28"/>
      <c r="E434" s="403"/>
      <c r="F434" s="421" t="s">
        <v>4055</v>
      </c>
      <c r="G434" s="423" t="s">
        <v>114</v>
      </c>
      <c r="H434" s="31">
        <f>713100/4+5000</f>
        <v>183275</v>
      </c>
      <c r="I434" s="32"/>
    </row>
    <row r="435" spans="4:9" s="422" customFormat="1">
      <c r="D435" s="28"/>
      <c r="E435" s="403"/>
      <c r="F435" s="421" t="s">
        <v>4058</v>
      </c>
      <c r="G435" s="423" t="s">
        <v>114</v>
      </c>
      <c r="H435" s="31">
        <f>1085700/4+5000</f>
        <v>276425</v>
      </c>
      <c r="I435" s="32"/>
    </row>
    <row r="436" spans="4:9" s="422" customFormat="1">
      <c r="D436" s="28"/>
      <c r="E436" s="403"/>
      <c r="F436" s="421" t="s">
        <v>4061</v>
      </c>
      <c r="G436" s="423" t="s">
        <v>114</v>
      </c>
      <c r="H436" s="31">
        <f>3700100/4+5000</f>
        <v>930025</v>
      </c>
      <c r="I436" s="32"/>
    </row>
    <row r="437" spans="4:9" s="422" customFormat="1">
      <c r="D437" s="28"/>
      <c r="E437" s="403"/>
      <c r="F437" s="421" t="s">
        <v>4064</v>
      </c>
      <c r="G437" s="423" t="s">
        <v>114</v>
      </c>
      <c r="H437" s="31">
        <f>61300/4+5000</f>
        <v>20325</v>
      </c>
      <c r="I437" s="32"/>
    </row>
    <row r="438" spans="4:9" s="422" customFormat="1">
      <c r="D438" s="28"/>
      <c r="E438" s="403"/>
      <c r="F438" s="421" t="s">
        <v>4067</v>
      </c>
      <c r="G438" s="423" t="s">
        <v>114</v>
      </c>
      <c r="H438" s="31">
        <f>94100/4+5000</f>
        <v>28525</v>
      </c>
      <c r="I438" s="32"/>
    </row>
    <row r="439" spans="4:9" s="422" customFormat="1">
      <c r="D439" s="28"/>
      <c r="E439" s="403"/>
      <c r="F439" s="421" t="s">
        <v>4069</v>
      </c>
      <c r="G439" s="423" t="s">
        <v>114</v>
      </c>
      <c r="H439" s="31">
        <f>154700/4+5000</f>
        <v>43675</v>
      </c>
      <c r="I439" s="32"/>
    </row>
    <row r="440" spans="4:9" s="422" customFormat="1">
      <c r="D440" s="28"/>
      <c r="E440" s="403"/>
      <c r="F440" s="421" t="s">
        <v>4073</v>
      </c>
      <c r="G440" s="423" t="s">
        <v>114</v>
      </c>
      <c r="H440" s="31">
        <f>238500/4+5000</f>
        <v>64625</v>
      </c>
      <c r="I440" s="32"/>
    </row>
    <row r="441" spans="4:9" s="422" customFormat="1">
      <c r="D441" s="28"/>
      <c r="E441" s="403"/>
      <c r="F441" s="421" t="s">
        <v>4076</v>
      </c>
      <c r="G441" s="423" t="s">
        <v>114</v>
      </c>
      <c r="H441" s="31">
        <f>372700/4+5000</f>
        <v>98175</v>
      </c>
      <c r="I441" s="32"/>
    </row>
    <row r="442" spans="4:9" s="422" customFormat="1">
      <c r="D442" s="28"/>
      <c r="E442" s="403"/>
      <c r="F442" s="421" t="s">
        <v>4079</v>
      </c>
      <c r="G442" s="423" t="s">
        <v>114</v>
      </c>
      <c r="H442" s="31">
        <f>590500/4+5000</f>
        <v>152625</v>
      </c>
      <c r="I442" s="32"/>
    </row>
    <row r="443" spans="4:9" s="422" customFormat="1">
      <c r="D443" s="28"/>
      <c r="E443" s="403"/>
      <c r="F443" s="421" t="s">
        <v>4082</v>
      </c>
      <c r="G443" s="423" t="s">
        <v>114</v>
      </c>
      <c r="H443" s="31">
        <f>836000/4+5000</f>
        <v>214000</v>
      </c>
      <c r="I443" s="32"/>
    </row>
    <row r="444" spans="4:9" s="422" customFormat="1">
      <c r="D444" s="28"/>
      <c r="E444" s="403"/>
      <c r="F444" s="421" t="s">
        <v>4085</v>
      </c>
      <c r="G444" s="423" t="s">
        <v>114</v>
      </c>
      <c r="H444" s="31">
        <f>1201500/4+5000</f>
        <v>305375</v>
      </c>
      <c r="I444" s="32"/>
    </row>
    <row r="445" spans="4:9" s="422" customFormat="1">
      <c r="D445" s="28"/>
      <c r="E445" s="403"/>
      <c r="F445" s="421" t="s">
        <v>4088</v>
      </c>
      <c r="G445" s="423" t="s">
        <v>114</v>
      </c>
      <c r="H445" s="31">
        <f>1795600/4+5000</f>
        <v>453900</v>
      </c>
      <c r="I445" s="32"/>
    </row>
    <row r="446" spans="4:9" s="422" customFormat="1">
      <c r="D446" s="28"/>
      <c r="E446" s="403"/>
      <c r="F446" s="421" t="s">
        <v>4091</v>
      </c>
      <c r="G446" s="423" t="s">
        <v>114</v>
      </c>
      <c r="H446" s="31">
        <f>6119300/4+5000</f>
        <v>1534825</v>
      </c>
      <c r="I446" s="32"/>
    </row>
    <row r="447" spans="4:9" s="422" customFormat="1">
      <c r="D447" s="28"/>
      <c r="E447" s="403"/>
      <c r="F447" s="421" t="s">
        <v>4138</v>
      </c>
      <c r="G447" s="423" t="s">
        <v>114</v>
      </c>
      <c r="H447" s="31">
        <f>147000/6+5500</f>
        <v>30000</v>
      </c>
      <c r="I447" s="32"/>
    </row>
    <row r="448" spans="4:9" s="422" customFormat="1">
      <c r="D448" s="28"/>
      <c r="E448" s="403"/>
      <c r="F448" s="421" t="s">
        <v>4141</v>
      </c>
      <c r="G448" s="423" t="s">
        <v>114</v>
      </c>
      <c r="H448" s="31">
        <f>189000/6+5500</f>
        <v>37000</v>
      </c>
      <c r="I448" s="32"/>
    </row>
    <row r="449" spans="4:9" s="422" customFormat="1">
      <c r="D449" s="28"/>
      <c r="E449" s="403"/>
      <c r="F449" s="421" t="s">
        <v>4137</v>
      </c>
      <c r="G449" s="423" t="s">
        <v>114</v>
      </c>
      <c r="H449" s="31">
        <f>282000/6+5500</f>
        <v>52500</v>
      </c>
      <c r="I449" s="32"/>
    </row>
    <row r="450" spans="4:9" s="422" customFormat="1">
      <c r="D450" s="28"/>
      <c r="E450" s="403"/>
      <c r="F450" s="421" t="s">
        <v>4136</v>
      </c>
      <c r="G450" s="423" t="s">
        <v>114</v>
      </c>
      <c r="H450" s="31">
        <f>372000/6+5500</f>
        <v>67500</v>
      </c>
      <c r="I450" s="32"/>
    </row>
    <row r="451" spans="4:9" s="422" customFormat="1">
      <c r="D451" s="28"/>
      <c r="E451" s="403"/>
      <c r="F451" s="421" t="s">
        <v>4115</v>
      </c>
      <c r="G451" s="423" t="s">
        <v>114</v>
      </c>
      <c r="H451" s="31">
        <f>427000/6+5500</f>
        <v>76666.666666666672</v>
      </c>
      <c r="I451" s="32"/>
    </row>
    <row r="452" spans="4:9" s="422" customFormat="1">
      <c r="D452" s="28"/>
      <c r="E452" s="403"/>
      <c r="F452" s="421" t="s">
        <v>4140</v>
      </c>
      <c r="G452" s="423" t="s">
        <v>114</v>
      </c>
      <c r="H452" s="31">
        <f>583000/6+5500</f>
        <v>102666.66666666667</v>
      </c>
      <c r="I452" s="32"/>
    </row>
    <row r="453" spans="4:9" s="422" customFormat="1">
      <c r="D453" s="28"/>
      <c r="E453" s="403"/>
      <c r="F453" s="421" t="s">
        <v>4139</v>
      </c>
      <c r="G453" s="423" t="s">
        <v>114</v>
      </c>
      <c r="H453" s="31">
        <f>743000/6+5500</f>
        <v>129333.33333333333</v>
      </c>
      <c r="I453" s="32"/>
    </row>
    <row r="454" spans="4:9" s="422" customFormat="1">
      <c r="D454" s="28"/>
      <c r="E454" s="403"/>
      <c r="F454" s="421" t="s">
        <v>4119</v>
      </c>
      <c r="G454" s="423" t="s">
        <v>114</v>
      </c>
      <c r="H454" s="31">
        <f>960000/6+5500</f>
        <v>165500</v>
      </c>
      <c r="I454" s="32"/>
    </row>
    <row r="455" spans="4:9" s="422" customFormat="1">
      <c r="D455" s="28"/>
      <c r="E455" s="403"/>
      <c r="F455" s="421" t="s">
        <v>4135</v>
      </c>
      <c r="G455" s="423" t="s">
        <v>114</v>
      </c>
      <c r="H455" s="31">
        <f>1390000/6+5500</f>
        <v>237166.66666666666</v>
      </c>
      <c r="I455" s="32"/>
    </row>
    <row r="456" spans="4:9" s="422" customFormat="1">
      <c r="D456" s="28"/>
      <c r="E456" s="403"/>
      <c r="F456" s="421" t="s">
        <v>4122</v>
      </c>
      <c r="G456" s="423" t="s">
        <v>114</v>
      </c>
      <c r="H456" s="31">
        <f>1870000/6+5500</f>
        <v>317166.66666666669</v>
      </c>
      <c r="I456" s="32"/>
    </row>
    <row r="457" spans="4:9" s="422" customFormat="1">
      <c r="D457" s="28"/>
      <c r="E457" s="403"/>
      <c r="F457" s="421" t="s">
        <v>4124</v>
      </c>
      <c r="G457" s="423" t="s">
        <v>114</v>
      </c>
      <c r="H457" s="31">
        <f>2226000/6+5500</f>
        <v>376500</v>
      </c>
      <c r="I457" s="32"/>
    </row>
    <row r="458" spans="4:9" s="422" customFormat="1">
      <c r="D458" s="28"/>
      <c r="E458" s="403"/>
      <c r="F458" s="421" t="s">
        <v>4126</v>
      </c>
      <c r="G458" s="423" t="s">
        <v>114</v>
      </c>
      <c r="H458" s="31">
        <f>3945000/6+5500</f>
        <v>663000</v>
      </c>
      <c r="I458" s="32"/>
    </row>
    <row r="459" spans="4:9" s="422" customFormat="1">
      <c r="D459" s="28"/>
      <c r="E459" s="403"/>
      <c r="F459" s="421" t="s">
        <v>4128</v>
      </c>
      <c r="G459" s="423" t="s">
        <v>114</v>
      </c>
      <c r="H459" s="31">
        <f>4502500/6+5500</f>
        <v>755916.66666666663</v>
      </c>
      <c r="I459" s="32"/>
    </row>
    <row r="460" spans="4:9" s="422" customFormat="1">
      <c r="D460" s="28"/>
      <c r="E460" s="403"/>
      <c r="F460" s="421" t="s">
        <v>4130</v>
      </c>
      <c r="G460" s="423" t="s">
        <v>114</v>
      </c>
      <c r="H460" s="31">
        <f>5263000/6+5500</f>
        <v>882666.66666666663</v>
      </c>
      <c r="I460" s="32"/>
    </row>
    <row r="461" spans="4:9" s="422" customFormat="1">
      <c r="D461" s="28"/>
      <c r="E461" s="403"/>
      <c r="F461" s="421" t="s">
        <v>4132</v>
      </c>
      <c r="G461" s="423" t="s">
        <v>114</v>
      </c>
      <c r="H461" s="31">
        <f>6480000/6+5500</f>
        <v>1085500</v>
      </c>
      <c r="I461" s="32"/>
    </row>
    <row r="462" spans="4:9" s="422" customFormat="1">
      <c r="D462" s="28"/>
      <c r="E462" s="403"/>
      <c r="F462" s="421" t="s">
        <v>4134</v>
      </c>
      <c r="G462" s="423" t="s">
        <v>114</v>
      </c>
      <c r="H462" s="31">
        <f>7410000/6+5500</f>
        <v>1240500</v>
      </c>
      <c r="I462" s="32"/>
    </row>
    <row r="463" spans="4:9" s="422" customFormat="1">
      <c r="D463" s="28"/>
      <c r="E463" s="403"/>
      <c r="F463" s="421" t="s">
        <v>4148</v>
      </c>
      <c r="G463" s="423" t="s">
        <v>114</v>
      </c>
      <c r="H463" s="31">
        <v>187500</v>
      </c>
      <c r="I463" s="32"/>
    </row>
    <row r="464" spans="4:9" s="422" customFormat="1">
      <c r="D464" s="28"/>
      <c r="E464" s="403"/>
      <c r="F464" s="421" t="s">
        <v>4147</v>
      </c>
      <c r="G464" s="423" t="s">
        <v>114</v>
      </c>
      <c r="H464" s="31">
        <v>205000</v>
      </c>
      <c r="I464" s="32"/>
    </row>
    <row r="465" spans="4:9" s="422" customFormat="1">
      <c r="D465" s="28"/>
      <c r="E465" s="403"/>
      <c r="F465" s="421" t="s">
        <v>4171</v>
      </c>
      <c r="G465" s="423" t="s">
        <v>3216</v>
      </c>
      <c r="H465" s="31">
        <v>1500000</v>
      </c>
      <c r="I465" s="32"/>
    </row>
    <row r="466" spans="4:9" s="422" customFormat="1">
      <c r="D466" s="28"/>
      <c r="E466" s="403"/>
      <c r="F466" s="421" t="s">
        <v>4172</v>
      </c>
      <c r="G466" s="423" t="s">
        <v>3216</v>
      </c>
      <c r="H466" s="31">
        <v>1700000</v>
      </c>
      <c r="I466" s="32"/>
    </row>
    <row r="467" spans="4:9" s="422" customFormat="1">
      <c r="D467" s="28"/>
      <c r="E467" s="403"/>
      <c r="F467" s="421" t="s">
        <v>4196</v>
      </c>
      <c r="G467" s="423" t="s">
        <v>3216</v>
      </c>
      <c r="H467" s="31">
        <v>1900000</v>
      </c>
      <c r="I467" s="32"/>
    </row>
    <row r="468" spans="4:9" s="422" customFormat="1">
      <c r="D468" s="28"/>
      <c r="E468" s="403"/>
      <c r="F468" s="421" t="s">
        <v>4175</v>
      </c>
      <c r="G468" s="423" t="s">
        <v>3216</v>
      </c>
      <c r="H468" s="31">
        <v>2050000</v>
      </c>
      <c r="I468" s="32"/>
    </row>
    <row r="469" spans="4:9" s="422" customFormat="1">
      <c r="D469" s="28"/>
      <c r="E469" s="403"/>
      <c r="F469" s="421" t="s">
        <v>4177</v>
      </c>
      <c r="G469" s="423" t="s">
        <v>3216</v>
      </c>
      <c r="H469" s="31">
        <v>2125000</v>
      </c>
      <c r="I469" s="32"/>
    </row>
    <row r="470" spans="4:9" s="422" customFormat="1">
      <c r="D470" s="28"/>
      <c r="E470" s="403"/>
      <c r="F470" s="421" t="s">
        <v>4179</v>
      </c>
      <c r="G470" s="423" t="s">
        <v>3216</v>
      </c>
      <c r="H470" s="31">
        <v>2315000</v>
      </c>
      <c r="I470" s="32"/>
    </row>
    <row r="471" spans="4:9" s="422" customFormat="1">
      <c r="D471" s="28"/>
      <c r="E471" s="403"/>
      <c r="F471" s="421" t="s">
        <v>4181</v>
      </c>
      <c r="G471" s="423" t="s">
        <v>3216</v>
      </c>
      <c r="H471" s="31">
        <v>2475000</v>
      </c>
      <c r="I471" s="32"/>
    </row>
    <row r="472" spans="4:9" s="422" customFormat="1">
      <c r="D472" s="28"/>
      <c r="E472" s="403"/>
      <c r="F472" s="421" t="s">
        <v>4183</v>
      </c>
      <c r="G472" s="423" t="s">
        <v>3216</v>
      </c>
      <c r="H472" s="31">
        <v>2750000</v>
      </c>
      <c r="I472" s="32"/>
    </row>
    <row r="473" spans="4:9" s="422" customFormat="1">
      <c r="D473" s="28"/>
      <c r="E473" s="403"/>
      <c r="F473" s="421" t="s">
        <v>4185</v>
      </c>
      <c r="G473" s="423" t="s">
        <v>3216</v>
      </c>
      <c r="H473" s="31">
        <v>2995000</v>
      </c>
      <c r="I473" s="32"/>
    </row>
    <row r="474" spans="4:9" s="422" customFormat="1">
      <c r="D474" s="28"/>
      <c r="E474" s="403"/>
      <c r="F474" s="421" t="s">
        <v>4194</v>
      </c>
      <c r="G474" s="423" t="s">
        <v>3216</v>
      </c>
      <c r="H474" s="31">
        <v>3250000</v>
      </c>
      <c r="I474" s="32"/>
    </row>
    <row r="475" spans="4:9" s="422" customFormat="1">
      <c r="D475" s="28"/>
      <c r="E475" s="403"/>
      <c r="F475" s="421" t="s">
        <v>4188</v>
      </c>
      <c r="G475" s="423" t="s">
        <v>3216</v>
      </c>
      <c r="H475" s="31">
        <v>3570000</v>
      </c>
      <c r="I475" s="32"/>
    </row>
    <row r="476" spans="4:9" s="422" customFormat="1">
      <c r="D476" s="28"/>
      <c r="E476" s="403"/>
      <c r="F476" s="421" t="s">
        <v>4190</v>
      </c>
      <c r="G476" s="423" t="s">
        <v>3216</v>
      </c>
      <c r="H476" s="31">
        <v>3950000</v>
      </c>
      <c r="I476" s="32"/>
    </row>
    <row r="477" spans="4:9" s="422" customFormat="1">
      <c r="D477" s="28"/>
      <c r="E477" s="403"/>
      <c r="F477" s="421" t="s">
        <v>4195</v>
      </c>
      <c r="G477" s="423" t="s">
        <v>3216</v>
      </c>
      <c r="H477" s="31">
        <v>4210000</v>
      </c>
      <c r="I477" s="32"/>
    </row>
    <row r="478" spans="4:9" s="422" customFormat="1">
      <c r="D478" s="28"/>
      <c r="E478" s="403"/>
      <c r="F478" s="421" t="s">
        <v>4193</v>
      </c>
      <c r="G478" s="423" t="s">
        <v>3216</v>
      </c>
      <c r="H478" s="31">
        <v>4520000</v>
      </c>
      <c r="I478" s="32"/>
    </row>
    <row r="479" spans="4:9" s="422" customFormat="1">
      <c r="D479" s="28"/>
      <c r="E479" s="403"/>
      <c r="F479" s="421" t="s">
        <v>4188</v>
      </c>
      <c r="G479" s="423" t="s">
        <v>3216</v>
      </c>
      <c r="H479" s="31">
        <v>5750000</v>
      </c>
      <c r="I479" s="32"/>
    </row>
    <row r="480" spans="4:9" s="422" customFormat="1">
      <c r="D480" s="28"/>
      <c r="E480" s="403"/>
      <c r="F480" s="421" t="s">
        <v>4201</v>
      </c>
      <c r="G480" s="423" t="s">
        <v>3216</v>
      </c>
      <c r="H480" s="31">
        <v>25000</v>
      </c>
      <c r="I480" s="32"/>
    </row>
    <row r="481" spans="4:9" s="422" customFormat="1">
      <c r="D481" s="28"/>
      <c r="E481" s="403"/>
      <c r="F481" s="421" t="s">
        <v>4204</v>
      </c>
      <c r="G481" s="423" t="s">
        <v>3216</v>
      </c>
      <c r="H481" s="31">
        <v>36750</v>
      </c>
      <c r="I481" s="32"/>
    </row>
    <row r="482" spans="4:9" s="422" customFormat="1">
      <c r="D482" s="28"/>
      <c r="E482" s="403"/>
      <c r="F482" s="421" t="s">
        <v>4207</v>
      </c>
      <c r="G482" s="423" t="s">
        <v>3216</v>
      </c>
      <c r="H482" s="31">
        <v>46100</v>
      </c>
      <c r="I482" s="32"/>
    </row>
    <row r="483" spans="4:9" s="422" customFormat="1">
      <c r="D483" s="28"/>
      <c r="E483" s="403"/>
      <c r="F483" s="421" t="s">
        <v>4210</v>
      </c>
      <c r="G483" s="423" t="s">
        <v>3216</v>
      </c>
      <c r="H483" s="31">
        <v>68000</v>
      </c>
      <c r="I483" s="32"/>
    </row>
    <row r="484" spans="4:9" s="422" customFormat="1">
      <c r="D484" s="28"/>
      <c r="E484" s="403"/>
      <c r="F484" s="421" t="s">
        <v>4213</v>
      </c>
      <c r="G484" s="423" t="s">
        <v>3216</v>
      </c>
      <c r="H484" s="31">
        <v>79000</v>
      </c>
      <c r="I484" s="32"/>
    </row>
    <row r="485" spans="4:9" s="422" customFormat="1">
      <c r="D485" s="28"/>
      <c r="E485" s="403"/>
      <c r="F485" s="421" t="s">
        <v>4222</v>
      </c>
      <c r="G485" s="423" t="s">
        <v>3216</v>
      </c>
      <c r="H485" s="31">
        <v>118000</v>
      </c>
      <c r="I485" s="32"/>
    </row>
    <row r="486" spans="4:9" s="422" customFormat="1">
      <c r="D486" s="28"/>
      <c r="E486" s="403"/>
      <c r="F486" s="421" t="s">
        <v>4225</v>
      </c>
      <c r="G486" s="423" t="s">
        <v>3216</v>
      </c>
      <c r="H486" s="31">
        <v>145000</v>
      </c>
      <c r="I486" s="32"/>
    </row>
    <row r="487" spans="4:9" s="422" customFormat="1">
      <c r="D487" s="28"/>
      <c r="E487" s="403"/>
      <c r="F487" s="421" t="s">
        <v>4223</v>
      </c>
      <c r="G487" s="423" t="s">
        <v>3216</v>
      </c>
      <c r="H487" s="31">
        <v>215000</v>
      </c>
      <c r="I487" s="32"/>
    </row>
    <row r="488" spans="4:9" s="422" customFormat="1">
      <c r="D488" s="28"/>
      <c r="E488" s="403"/>
      <c r="F488" s="421" t="s">
        <v>4224</v>
      </c>
      <c r="G488" s="423" t="s">
        <v>3216</v>
      </c>
      <c r="H488" s="31">
        <v>233300</v>
      </c>
      <c r="I488" s="32"/>
    </row>
    <row r="489" spans="4:9" s="422" customFormat="1">
      <c r="D489" s="28"/>
      <c r="E489" s="403"/>
      <c r="F489" s="421" t="s">
        <v>4230</v>
      </c>
      <c r="G489" s="423" t="s">
        <v>3216</v>
      </c>
      <c r="H489" s="31">
        <v>39000</v>
      </c>
      <c r="I489" s="32"/>
    </row>
    <row r="490" spans="4:9" s="422" customFormat="1">
      <c r="D490" s="28"/>
      <c r="E490" s="403"/>
      <c r="F490" s="421" t="s">
        <v>4233</v>
      </c>
      <c r="G490" s="423" t="s">
        <v>3216</v>
      </c>
      <c r="H490" s="31">
        <v>59000</v>
      </c>
      <c r="I490" s="32"/>
    </row>
    <row r="491" spans="4:9" s="422" customFormat="1">
      <c r="D491" s="28"/>
      <c r="E491" s="403"/>
      <c r="F491" s="421" t="s">
        <v>4236</v>
      </c>
      <c r="G491" s="423" t="s">
        <v>3216</v>
      </c>
      <c r="H491" s="31">
        <v>88350</v>
      </c>
      <c r="I491" s="32"/>
    </row>
    <row r="492" spans="4:9" s="422" customFormat="1">
      <c r="D492" s="28"/>
      <c r="E492" s="403"/>
      <c r="F492" s="421" t="s">
        <v>4239</v>
      </c>
      <c r="G492" s="423" t="s">
        <v>3216</v>
      </c>
      <c r="H492" s="31">
        <v>110960</v>
      </c>
      <c r="I492" s="32"/>
    </row>
    <row r="493" spans="4:9" s="422" customFormat="1">
      <c r="D493" s="28"/>
      <c r="E493" s="403"/>
      <c r="F493" s="421" t="s">
        <v>4242</v>
      </c>
      <c r="G493" s="423" t="s">
        <v>3216</v>
      </c>
      <c r="H493" s="31">
        <v>148960</v>
      </c>
      <c r="I493" s="32"/>
    </row>
    <row r="494" spans="4:9" s="422" customFormat="1">
      <c r="D494" s="28"/>
      <c r="E494" s="403"/>
      <c r="F494" s="421" t="s">
        <v>4244</v>
      </c>
      <c r="G494" s="423" t="s">
        <v>3216</v>
      </c>
      <c r="H494" s="31">
        <v>215460</v>
      </c>
      <c r="I494" s="32"/>
    </row>
    <row r="495" spans="4:9" s="422" customFormat="1">
      <c r="D495" s="28"/>
      <c r="E495" s="403"/>
      <c r="F495" s="421" t="s">
        <v>4246</v>
      </c>
      <c r="G495" s="423" t="s">
        <v>3216</v>
      </c>
      <c r="H495" s="31">
        <v>265000</v>
      </c>
      <c r="I495" s="32"/>
    </row>
    <row r="496" spans="4:9" s="422" customFormat="1">
      <c r="D496" s="28"/>
      <c r="E496" s="403"/>
      <c r="F496" s="421" t="s">
        <v>4248</v>
      </c>
      <c r="G496" s="423" t="s">
        <v>3216</v>
      </c>
      <c r="H496" s="31">
        <v>587000</v>
      </c>
      <c r="I496" s="32"/>
    </row>
    <row r="497" spans="4:9" s="422" customFormat="1">
      <c r="D497" s="28"/>
      <c r="E497" s="403"/>
      <c r="F497" s="421" t="s">
        <v>4250</v>
      </c>
      <c r="G497" s="423" t="s">
        <v>3216</v>
      </c>
      <c r="H497" s="31">
        <v>1440000</v>
      </c>
      <c r="I497" s="32"/>
    </row>
    <row r="498" spans="4:9" s="422" customFormat="1">
      <c r="D498" s="28"/>
      <c r="E498" s="403"/>
      <c r="F498" s="421" t="s">
        <v>4252</v>
      </c>
      <c r="G498" s="423" t="s">
        <v>3216</v>
      </c>
      <c r="H498" s="31">
        <v>2750000</v>
      </c>
      <c r="I498" s="32"/>
    </row>
    <row r="499" spans="4:9" s="422" customFormat="1">
      <c r="D499" s="28"/>
      <c r="E499" s="403"/>
      <c r="F499" s="421" t="s">
        <v>4254</v>
      </c>
      <c r="G499" s="423" t="s">
        <v>3216</v>
      </c>
      <c r="H499" s="31">
        <v>3050000</v>
      </c>
      <c r="I499" s="32"/>
    </row>
    <row r="500" spans="4:9" s="422" customFormat="1">
      <c r="D500" s="28"/>
      <c r="E500" s="403"/>
      <c r="F500" s="421" t="s">
        <v>4256</v>
      </c>
      <c r="G500" s="423" t="s">
        <v>3216</v>
      </c>
      <c r="H500" s="31">
        <v>3470000</v>
      </c>
      <c r="I500" s="32"/>
    </row>
    <row r="501" spans="4:9" s="422" customFormat="1">
      <c r="D501" s="28"/>
      <c r="E501" s="403"/>
      <c r="F501" s="421" t="s">
        <v>4258</v>
      </c>
      <c r="G501" s="423" t="s">
        <v>3216</v>
      </c>
      <c r="H501" s="31">
        <v>3680000</v>
      </c>
      <c r="I501" s="32"/>
    </row>
    <row r="502" spans="4:9" s="422" customFormat="1">
      <c r="D502" s="28"/>
      <c r="E502" s="403"/>
      <c r="F502" s="421" t="s">
        <v>4259</v>
      </c>
      <c r="G502" s="423" t="s">
        <v>3216</v>
      </c>
      <c r="H502" s="31">
        <v>3970000</v>
      </c>
      <c r="I502" s="32"/>
    </row>
    <row r="503" spans="4:9" s="422" customFormat="1">
      <c r="D503" s="28"/>
      <c r="E503" s="403"/>
      <c r="F503" s="421" t="s">
        <v>4273</v>
      </c>
      <c r="G503" s="423" t="s">
        <v>3216</v>
      </c>
      <c r="H503" s="31">
        <v>36000</v>
      </c>
      <c r="I503" s="32"/>
    </row>
    <row r="504" spans="4:9" s="422" customFormat="1">
      <c r="D504" s="28"/>
      <c r="E504" s="403"/>
      <c r="F504" s="421" t="s">
        <v>4276</v>
      </c>
      <c r="G504" s="423" t="s">
        <v>3216</v>
      </c>
      <c r="H504" s="31">
        <v>47000</v>
      </c>
      <c r="I504" s="32"/>
    </row>
    <row r="505" spans="4:9" s="422" customFormat="1">
      <c r="D505" s="28"/>
      <c r="E505" s="403"/>
      <c r="F505" s="421" t="s">
        <v>4279</v>
      </c>
      <c r="G505" s="423" t="s">
        <v>3216</v>
      </c>
      <c r="H505" s="31">
        <v>59000</v>
      </c>
      <c r="I505" s="32"/>
    </row>
    <row r="506" spans="4:9" s="422" customFormat="1">
      <c r="D506" s="28"/>
      <c r="E506" s="403"/>
      <c r="F506" s="421" t="s">
        <v>4285</v>
      </c>
      <c r="G506" s="423" t="s">
        <v>3216</v>
      </c>
      <c r="H506" s="31">
        <v>95600</v>
      </c>
      <c r="I506" s="32"/>
    </row>
    <row r="507" spans="4:9" s="422" customFormat="1">
      <c r="D507" s="28"/>
      <c r="E507" s="403"/>
      <c r="F507" s="421" t="s">
        <v>4284</v>
      </c>
      <c r="G507" s="423" t="s">
        <v>3216</v>
      </c>
      <c r="H507" s="31">
        <v>143000</v>
      </c>
      <c r="I507" s="32"/>
    </row>
    <row r="508" spans="4:9" s="422" customFormat="1">
      <c r="D508" s="28"/>
      <c r="E508" s="403"/>
      <c r="F508" s="421" t="s">
        <v>4287</v>
      </c>
      <c r="G508" s="423" t="s">
        <v>3216</v>
      </c>
      <c r="H508" s="31">
        <v>303600</v>
      </c>
      <c r="I508" s="32"/>
    </row>
    <row r="509" spans="4:9" s="422" customFormat="1">
      <c r="D509" s="28"/>
      <c r="E509" s="403"/>
      <c r="F509" s="421" t="s">
        <v>4289</v>
      </c>
      <c r="G509" s="423" t="s">
        <v>3216</v>
      </c>
      <c r="H509" s="31">
        <v>415600</v>
      </c>
      <c r="I509" s="32"/>
    </row>
    <row r="510" spans="4:9" s="422" customFormat="1">
      <c r="D510" s="28"/>
      <c r="E510" s="403"/>
      <c r="F510" s="421" t="s">
        <v>4291</v>
      </c>
      <c r="G510" s="423" t="s">
        <v>3216</v>
      </c>
      <c r="H510" s="31">
        <v>552000</v>
      </c>
      <c r="I510" s="32"/>
    </row>
    <row r="511" spans="4:9" s="422" customFormat="1">
      <c r="D511" s="28"/>
      <c r="E511" s="403"/>
      <c r="F511" s="421" t="s">
        <v>4293</v>
      </c>
      <c r="G511" s="423" t="s">
        <v>3216</v>
      </c>
      <c r="H511" s="31">
        <v>809600</v>
      </c>
      <c r="I511" s="32"/>
    </row>
    <row r="512" spans="4:9" s="422" customFormat="1">
      <c r="D512" s="28"/>
      <c r="E512" s="403"/>
      <c r="F512" s="421" t="s">
        <v>4295</v>
      </c>
      <c r="G512" s="423" t="s">
        <v>3216</v>
      </c>
      <c r="H512" s="31">
        <v>873000</v>
      </c>
      <c r="I512" s="32"/>
    </row>
    <row r="513" spans="4:9" s="422" customFormat="1">
      <c r="D513" s="28"/>
      <c r="E513" s="403"/>
      <c r="F513" s="421" t="s">
        <v>4297</v>
      </c>
      <c r="G513" s="423" t="s">
        <v>3216</v>
      </c>
      <c r="H513" s="31">
        <v>970500</v>
      </c>
      <c r="I513" s="32"/>
    </row>
    <row r="514" spans="4:9" s="422" customFormat="1">
      <c r="D514" s="28"/>
      <c r="E514" s="403"/>
      <c r="F514" s="421" t="s">
        <v>4301</v>
      </c>
      <c r="G514" s="423" t="s">
        <v>3216</v>
      </c>
      <c r="H514" s="31">
        <v>1260000</v>
      </c>
      <c r="I514" s="32"/>
    </row>
    <row r="515" spans="4:9" s="422" customFormat="1">
      <c r="D515" s="28"/>
      <c r="E515" s="403"/>
      <c r="F515" s="421" t="s">
        <v>4300</v>
      </c>
      <c r="G515" s="423" t="s">
        <v>3216</v>
      </c>
      <c r="H515" s="31">
        <v>1540000</v>
      </c>
      <c r="I515" s="32"/>
    </row>
    <row r="516" spans="4:9" s="422" customFormat="1">
      <c r="D516" s="28"/>
      <c r="E516" s="403"/>
      <c r="F516" s="421" t="s">
        <v>4303</v>
      </c>
      <c r="G516" s="423" t="s">
        <v>3216</v>
      </c>
      <c r="H516" s="31">
        <v>1670000</v>
      </c>
      <c r="I516" s="32"/>
    </row>
    <row r="517" spans="4:9" s="422" customFormat="1">
      <c r="D517" s="28"/>
      <c r="E517" s="403"/>
      <c r="F517" s="421" t="s">
        <v>4306</v>
      </c>
      <c r="G517" s="423" t="s">
        <v>3216</v>
      </c>
      <c r="H517" s="31">
        <v>1820000</v>
      </c>
      <c r="I517" s="32"/>
    </row>
    <row r="518" spans="4:9" s="422" customFormat="1">
      <c r="D518" s="28"/>
      <c r="E518" s="403"/>
      <c r="F518" s="421" t="s">
        <v>4320</v>
      </c>
      <c r="G518" s="423" t="s">
        <v>3216</v>
      </c>
      <c r="H518" s="31">
        <v>221000</v>
      </c>
      <c r="I518" s="32"/>
    </row>
    <row r="519" spans="4:9" s="422" customFormat="1">
      <c r="D519" s="28"/>
      <c r="E519" s="403"/>
      <c r="F519" s="421" t="s">
        <v>4323</v>
      </c>
      <c r="G519" s="423" t="s">
        <v>3216</v>
      </c>
      <c r="H519" s="31">
        <v>250000</v>
      </c>
      <c r="I519" s="32"/>
    </row>
    <row r="520" spans="4:9" s="422" customFormat="1">
      <c r="D520" s="28"/>
      <c r="E520" s="403"/>
      <c r="F520" s="421" t="s">
        <v>4326</v>
      </c>
      <c r="G520" s="423" t="s">
        <v>3216</v>
      </c>
      <c r="H520" s="31">
        <v>375000</v>
      </c>
      <c r="I520" s="32"/>
    </row>
    <row r="521" spans="4:9" s="422" customFormat="1">
      <c r="D521" s="28"/>
      <c r="E521" s="403"/>
      <c r="F521" s="421" t="s">
        <v>4329</v>
      </c>
      <c r="G521" s="423" t="s">
        <v>3216</v>
      </c>
      <c r="H521" s="31">
        <v>485000</v>
      </c>
      <c r="I521" s="32"/>
    </row>
    <row r="522" spans="4:9" s="422" customFormat="1">
      <c r="D522" s="28"/>
      <c r="E522" s="403"/>
      <c r="F522" s="421" t="s">
        <v>4332</v>
      </c>
      <c r="G522" s="423" t="s">
        <v>3216</v>
      </c>
      <c r="H522" s="31">
        <v>630000</v>
      </c>
      <c r="I522" s="32"/>
    </row>
    <row r="523" spans="4:9" s="422" customFormat="1">
      <c r="D523" s="28"/>
      <c r="E523" s="403"/>
      <c r="F523" s="421" t="s">
        <v>4335</v>
      </c>
      <c r="G523" s="423" t="s">
        <v>3216</v>
      </c>
      <c r="H523" s="31">
        <v>870000</v>
      </c>
      <c r="I523" s="32"/>
    </row>
    <row r="524" spans="4:9" s="422" customFormat="1">
      <c r="D524" s="28"/>
      <c r="E524" s="403"/>
      <c r="F524" s="421" t="s">
        <v>4338</v>
      </c>
      <c r="G524" s="423" t="s">
        <v>3216</v>
      </c>
      <c r="H524" s="31">
        <v>980000</v>
      </c>
      <c r="I524" s="32"/>
    </row>
    <row r="525" spans="4:9" s="422" customFormat="1">
      <c r="D525" s="28"/>
      <c r="E525" s="403"/>
      <c r="F525" s="421" t="s">
        <v>4341</v>
      </c>
      <c r="G525" s="423" t="s">
        <v>3216</v>
      </c>
      <c r="H525" s="31">
        <v>1170000</v>
      </c>
      <c r="I525" s="32"/>
    </row>
    <row r="526" spans="4:9" s="422" customFormat="1">
      <c r="D526" s="28"/>
      <c r="E526" s="403"/>
      <c r="F526" s="421" t="s">
        <v>4344</v>
      </c>
      <c r="G526" s="423" t="s">
        <v>3216</v>
      </c>
      <c r="H526" s="31">
        <v>1370000</v>
      </c>
      <c r="I526" s="32"/>
    </row>
    <row r="527" spans="4:9" s="422" customFormat="1">
      <c r="D527" s="28"/>
      <c r="E527" s="403"/>
      <c r="F527" s="421" t="s">
        <v>4347</v>
      </c>
      <c r="G527" s="423" t="s">
        <v>3216</v>
      </c>
      <c r="H527" s="31">
        <v>1520000</v>
      </c>
      <c r="I527" s="32"/>
    </row>
    <row r="528" spans="4:9" s="422" customFormat="1">
      <c r="D528" s="28"/>
      <c r="E528" s="403"/>
      <c r="F528" s="421" t="s">
        <v>4350</v>
      </c>
      <c r="G528" s="423" t="s">
        <v>3216</v>
      </c>
      <c r="H528" s="31">
        <v>1740000</v>
      </c>
      <c r="I528" s="32"/>
    </row>
    <row r="529" spans="4:9" s="422" customFormat="1">
      <c r="D529" s="28"/>
      <c r="E529" s="403"/>
      <c r="F529" s="421" t="s">
        <v>4353</v>
      </c>
      <c r="G529" s="423" t="s">
        <v>3216</v>
      </c>
      <c r="H529" s="31">
        <v>1960000</v>
      </c>
      <c r="I529" s="32"/>
    </row>
    <row r="530" spans="4:9" s="422" customFormat="1">
      <c r="D530" s="28"/>
      <c r="E530" s="403"/>
      <c r="F530" s="421" t="s">
        <v>4356</v>
      </c>
      <c r="G530" s="423" t="s">
        <v>3216</v>
      </c>
      <c r="H530" s="31">
        <v>2130000</v>
      </c>
      <c r="I530" s="32"/>
    </row>
    <row r="531" spans="4:9" s="422" customFormat="1">
      <c r="D531" s="28"/>
      <c r="E531" s="403"/>
      <c r="F531" s="421" t="s">
        <v>4359</v>
      </c>
      <c r="G531" s="423" t="s">
        <v>3216</v>
      </c>
      <c r="H531" s="31">
        <v>2480000</v>
      </c>
      <c r="I531" s="32"/>
    </row>
    <row r="532" spans="4:9" s="422" customFormat="1">
      <c r="D532" s="28"/>
      <c r="E532" s="403"/>
      <c r="F532" s="421" t="s">
        <v>4364</v>
      </c>
      <c r="G532" s="423" t="s">
        <v>3216</v>
      </c>
      <c r="H532" s="31">
        <v>21450</v>
      </c>
      <c r="I532" s="32"/>
    </row>
    <row r="533" spans="4:9" s="422" customFormat="1">
      <c r="D533" s="28"/>
      <c r="E533" s="403"/>
      <c r="F533" s="421" t="s">
        <v>4367</v>
      </c>
      <c r="G533" s="423" t="s">
        <v>3216</v>
      </c>
      <c r="H533" s="31">
        <v>69400</v>
      </c>
      <c r="I533" s="32"/>
    </row>
    <row r="534" spans="4:9" s="422" customFormat="1">
      <c r="D534" s="28"/>
      <c r="E534" s="403"/>
      <c r="F534" s="421" t="s">
        <v>4401</v>
      </c>
      <c r="G534" s="423" t="s">
        <v>3216</v>
      </c>
      <c r="H534" s="31">
        <v>83800</v>
      </c>
      <c r="I534" s="32"/>
    </row>
    <row r="535" spans="4:9" s="422" customFormat="1">
      <c r="D535" s="28"/>
      <c r="E535" s="403"/>
      <c r="F535" s="421" t="s">
        <v>4370</v>
      </c>
      <c r="G535" s="423" t="s">
        <v>3216</v>
      </c>
      <c r="H535" s="31">
        <v>134600</v>
      </c>
      <c r="I535" s="32"/>
    </row>
    <row r="536" spans="4:9" s="422" customFormat="1">
      <c r="D536" s="28"/>
      <c r="E536" s="403"/>
      <c r="F536" s="421" t="s">
        <v>4371</v>
      </c>
      <c r="G536" s="423" t="s">
        <v>3216</v>
      </c>
      <c r="H536" s="31">
        <v>202000</v>
      </c>
      <c r="I536" s="32"/>
    </row>
    <row r="537" spans="4:9" s="422" customFormat="1">
      <c r="D537" s="28"/>
      <c r="E537" s="403"/>
      <c r="F537" s="421" t="s">
        <v>4374</v>
      </c>
      <c r="G537" s="423" t="s">
        <v>3216</v>
      </c>
      <c r="H537" s="31">
        <v>331300</v>
      </c>
      <c r="I537" s="32"/>
    </row>
    <row r="538" spans="4:9" s="422" customFormat="1">
      <c r="D538" s="28"/>
      <c r="E538" s="403"/>
      <c r="F538" s="421" t="s">
        <v>4377</v>
      </c>
      <c r="G538" s="423" t="s">
        <v>3216</v>
      </c>
      <c r="H538" s="31">
        <v>348000</v>
      </c>
      <c r="I538" s="32"/>
    </row>
    <row r="539" spans="4:9" s="422" customFormat="1">
      <c r="D539" s="28"/>
      <c r="E539" s="403"/>
      <c r="F539" s="421" t="s">
        <v>4380</v>
      </c>
      <c r="G539" s="423" t="s">
        <v>3216</v>
      </c>
      <c r="H539" s="31">
        <v>609000</v>
      </c>
      <c r="I539" s="32"/>
    </row>
    <row r="540" spans="4:9" s="422" customFormat="1">
      <c r="D540" s="28"/>
      <c r="E540" s="403"/>
      <c r="F540" s="421" t="s">
        <v>4383</v>
      </c>
      <c r="G540" s="423" t="s">
        <v>3216</v>
      </c>
      <c r="H540" s="31">
        <v>870000</v>
      </c>
      <c r="I540" s="32"/>
    </row>
    <row r="541" spans="4:9" s="422" customFormat="1">
      <c r="D541" s="28"/>
      <c r="E541" s="403"/>
      <c r="F541" s="421" t="s">
        <v>4386</v>
      </c>
      <c r="G541" s="423" t="s">
        <v>3216</v>
      </c>
      <c r="H541" s="31">
        <v>920500</v>
      </c>
      <c r="I541" s="32"/>
    </row>
    <row r="542" spans="4:9" s="422" customFormat="1">
      <c r="D542" s="28"/>
      <c r="E542" s="403"/>
      <c r="F542" s="421" t="s">
        <v>4389</v>
      </c>
      <c r="G542" s="423" t="s">
        <v>3216</v>
      </c>
      <c r="H542" s="31">
        <v>1055000</v>
      </c>
      <c r="I542" s="32"/>
    </row>
    <row r="543" spans="4:9" s="422" customFormat="1">
      <c r="D543" s="28"/>
      <c r="E543" s="403"/>
      <c r="F543" s="421" t="s">
        <v>4391</v>
      </c>
      <c r="G543" s="423" t="s">
        <v>3216</v>
      </c>
      <c r="H543" s="31">
        <v>1315000</v>
      </c>
      <c r="I543" s="32"/>
    </row>
    <row r="544" spans="4:9" s="422" customFormat="1">
      <c r="D544" s="28"/>
      <c r="E544" s="403"/>
      <c r="F544" s="421" t="s">
        <v>4394</v>
      </c>
      <c r="G544" s="423" t="s">
        <v>3216</v>
      </c>
      <c r="H544" s="31">
        <v>1525000</v>
      </c>
      <c r="I544" s="32"/>
    </row>
    <row r="545" spans="4:9" s="422" customFormat="1">
      <c r="D545" s="28"/>
      <c r="E545" s="403"/>
      <c r="F545" s="421" t="s">
        <v>4397</v>
      </c>
      <c r="G545" s="423" t="s">
        <v>3216</v>
      </c>
      <c r="H545" s="31">
        <v>1740000</v>
      </c>
      <c r="I545" s="32"/>
    </row>
    <row r="546" spans="4:9" s="422" customFormat="1">
      <c r="D546" s="28"/>
      <c r="E546" s="403"/>
      <c r="F546" s="421" t="s">
        <v>4400</v>
      </c>
      <c r="G546" s="423" t="s">
        <v>3216</v>
      </c>
      <c r="H546" s="31">
        <v>1980000</v>
      </c>
      <c r="I546" s="32"/>
    </row>
    <row r="547" spans="4:9" s="422" customFormat="1">
      <c r="D547" s="28"/>
      <c r="E547" s="403"/>
      <c r="F547" s="421" t="s">
        <v>4450</v>
      </c>
      <c r="G547" s="423" t="s">
        <v>3216</v>
      </c>
      <c r="H547" s="31">
        <v>33600</v>
      </c>
      <c r="I547" s="32"/>
    </row>
    <row r="548" spans="4:9" s="422" customFormat="1">
      <c r="D548" s="28"/>
      <c r="E548" s="403"/>
      <c r="F548" s="421" t="s">
        <v>4408</v>
      </c>
      <c r="G548" s="423" t="s">
        <v>3216</v>
      </c>
      <c r="H548" s="31">
        <v>46500</v>
      </c>
      <c r="I548" s="32"/>
    </row>
    <row r="549" spans="4:9" s="422" customFormat="1">
      <c r="D549" s="28"/>
      <c r="E549" s="403"/>
      <c r="F549" s="421" t="s">
        <v>4411</v>
      </c>
      <c r="G549" s="423" t="s">
        <v>3216</v>
      </c>
      <c r="H549" s="31">
        <v>87500</v>
      </c>
      <c r="I549" s="32"/>
    </row>
    <row r="550" spans="4:9" s="422" customFormat="1">
      <c r="D550" s="28"/>
      <c r="E550" s="403"/>
      <c r="F550" s="421" t="s">
        <v>4414</v>
      </c>
      <c r="G550" s="423" t="s">
        <v>3216</v>
      </c>
      <c r="H550" s="31">
        <v>97800</v>
      </c>
      <c r="I550" s="32"/>
    </row>
    <row r="551" spans="4:9" s="422" customFormat="1">
      <c r="D551" s="28"/>
      <c r="E551" s="403"/>
      <c r="F551" s="421" t="s">
        <v>4417</v>
      </c>
      <c r="G551" s="423" t="s">
        <v>3216</v>
      </c>
      <c r="H551" s="31">
        <v>105700</v>
      </c>
      <c r="I551" s="32"/>
    </row>
    <row r="552" spans="4:9" s="422" customFormat="1">
      <c r="D552" s="28"/>
      <c r="E552" s="403"/>
      <c r="F552" s="421" t="s">
        <v>4419</v>
      </c>
      <c r="G552" s="423" t="s">
        <v>3216</v>
      </c>
      <c r="H552" s="31">
        <v>136500</v>
      </c>
      <c r="I552" s="32"/>
    </row>
    <row r="553" spans="4:9" s="422" customFormat="1">
      <c r="D553" s="28"/>
      <c r="E553" s="403"/>
      <c r="F553" s="421" t="s">
        <v>4421</v>
      </c>
      <c r="G553" s="423" t="s">
        <v>3216</v>
      </c>
      <c r="H553" s="31">
        <v>157900</v>
      </c>
      <c r="I553" s="32"/>
    </row>
    <row r="554" spans="4:9" s="422" customFormat="1">
      <c r="D554" s="28"/>
      <c r="E554" s="403"/>
      <c r="F554" s="421" t="s">
        <v>4423</v>
      </c>
      <c r="G554" s="423" t="s">
        <v>3216</v>
      </c>
      <c r="H554" s="31">
        <v>165400</v>
      </c>
      <c r="I554" s="32"/>
    </row>
    <row r="555" spans="4:9" s="422" customFormat="1">
      <c r="D555" s="28"/>
      <c r="E555" s="403"/>
      <c r="F555" s="421" t="s">
        <v>4425</v>
      </c>
      <c r="G555" s="423" t="s">
        <v>3216</v>
      </c>
      <c r="H555" s="31">
        <v>360000</v>
      </c>
      <c r="I555" s="32"/>
    </row>
    <row r="556" spans="4:9" s="422" customFormat="1">
      <c r="D556" s="28"/>
      <c r="E556" s="403"/>
      <c r="F556" s="421" t="s">
        <v>4427</v>
      </c>
      <c r="G556" s="423" t="s">
        <v>3216</v>
      </c>
      <c r="H556" s="31">
        <v>740900</v>
      </c>
      <c r="I556" s="32"/>
    </row>
    <row r="557" spans="4:9" s="422" customFormat="1">
      <c r="D557" s="28"/>
      <c r="E557" s="403"/>
      <c r="F557" s="421" t="s">
        <v>4429</v>
      </c>
      <c r="G557" s="423" t="s">
        <v>3216</v>
      </c>
      <c r="H557" s="31">
        <v>937500</v>
      </c>
      <c r="I557" s="32"/>
    </row>
    <row r="558" spans="4:9" s="422" customFormat="1">
      <c r="D558" s="28"/>
      <c r="E558" s="403"/>
      <c r="F558" s="421" t="s">
        <v>4431</v>
      </c>
      <c r="G558" s="423" t="s">
        <v>3216</v>
      </c>
      <c r="H558" s="31">
        <v>1050900</v>
      </c>
      <c r="I558" s="32"/>
    </row>
    <row r="559" spans="4:9" s="422" customFormat="1">
      <c r="D559" s="28"/>
      <c r="E559" s="403"/>
      <c r="F559" s="421" t="s">
        <v>4433</v>
      </c>
      <c r="G559" s="423" t="s">
        <v>3216</v>
      </c>
      <c r="H559" s="31">
        <v>1345000</v>
      </c>
      <c r="I559" s="32"/>
    </row>
    <row r="560" spans="4:9" s="422" customFormat="1">
      <c r="D560" s="28"/>
      <c r="E560" s="403"/>
      <c r="F560" s="421" t="s">
        <v>4436</v>
      </c>
      <c r="G560" s="423" t="s">
        <v>3216</v>
      </c>
      <c r="H560" s="31">
        <v>1678000</v>
      </c>
      <c r="I560" s="32"/>
    </row>
    <row r="561" spans="4:9" s="422" customFormat="1">
      <c r="D561" s="28"/>
      <c r="E561" s="403"/>
      <c r="F561" s="421" t="s">
        <v>4449</v>
      </c>
      <c r="G561" s="423" t="s">
        <v>3216</v>
      </c>
      <c r="H561" s="31">
        <v>1945000</v>
      </c>
      <c r="I561" s="32"/>
    </row>
    <row r="562" spans="4:9" s="422" customFormat="1">
      <c r="D562" s="28"/>
      <c r="E562" s="403"/>
      <c r="F562" s="421" t="s">
        <v>4455</v>
      </c>
      <c r="G562" s="423" t="s">
        <v>3216</v>
      </c>
      <c r="H562" s="31">
        <v>136100</v>
      </c>
      <c r="I562" s="32"/>
    </row>
    <row r="563" spans="4:9" s="422" customFormat="1">
      <c r="D563" s="28"/>
      <c r="E563" s="403"/>
      <c r="F563" s="421" t="s">
        <v>4458</v>
      </c>
      <c r="G563" s="423" t="s">
        <v>3216</v>
      </c>
      <c r="H563" s="31">
        <v>170700</v>
      </c>
      <c r="I563" s="32"/>
    </row>
    <row r="564" spans="4:9" s="422" customFormat="1">
      <c r="D564" s="28"/>
      <c r="E564" s="403"/>
      <c r="F564" s="421" t="s">
        <v>4480</v>
      </c>
      <c r="G564" s="423" t="s">
        <v>3216</v>
      </c>
      <c r="H564" s="31">
        <v>276400</v>
      </c>
      <c r="I564" s="32"/>
    </row>
    <row r="565" spans="4:9" s="422" customFormat="1">
      <c r="D565" s="28"/>
      <c r="E565" s="403"/>
      <c r="F565" s="421" t="s">
        <v>4463</v>
      </c>
      <c r="G565" s="423" t="s">
        <v>3216</v>
      </c>
      <c r="H565" s="31">
        <v>303600</v>
      </c>
      <c r="I565" s="32"/>
    </row>
    <row r="566" spans="4:9" s="422" customFormat="1">
      <c r="D566" s="28"/>
      <c r="E566" s="403"/>
      <c r="F566" s="421" t="s">
        <v>4466</v>
      </c>
      <c r="G566" s="423" t="s">
        <v>3216</v>
      </c>
      <c r="H566" s="31">
        <v>515200</v>
      </c>
      <c r="I566" s="32"/>
    </row>
    <row r="567" spans="4:9" s="422" customFormat="1">
      <c r="D567" s="28"/>
      <c r="E567" s="403"/>
      <c r="F567" s="421" t="s">
        <v>4469</v>
      </c>
      <c r="G567" s="423" t="s">
        <v>3216</v>
      </c>
      <c r="H567" s="31">
        <v>829300</v>
      </c>
      <c r="I567" s="32"/>
    </row>
    <row r="568" spans="4:9" s="422" customFormat="1">
      <c r="D568" s="28"/>
      <c r="E568" s="403"/>
      <c r="F568" s="421" t="s">
        <v>4472</v>
      </c>
      <c r="G568" s="423" t="s">
        <v>3216</v>
      </c>
      <c r="H568" s="31">
        <v>1364500</v>
      </c>
      <c r="I568" s="32"/>
    </row>
    <row r="569" spans="4:9" s="422" customFormat="1">
      <c r="D569" s="28"/>
      <c r="E569" s="403"/>
      <c r="F569" s="421" t="s">
        <v>4475</v>
      </c>
      <c r="G569" s="423" t="s">
        <v>3216</v>
      </c>
      <c r="H569" s="31">
        <v>1808900</v>
      </c>
      <c r="I569" s="32"/>
    </row>
    <row r="570" spans="4:9" s="422" customFormat="1">
      <c r="D570" s="28"/>
      <c r="E570" s="403"/>
      <c r="F570" s="421" t="s">
        <v>4478</v>
      </c>
      <c r="G570" s="423" t="s">
        <v>3216</v>
      </c>
      <c r="H570" s="31">
        <v>2170800</v>
      </c>
      <c r="I570" s="32"/>
    </row>
    <row r="571" spans="4:9" s="422" customFormat="1">
      <c r="D571" s="28"/>
      <c r="E571" s="403"/>
      <c r="F571" s="421" t="s">
        <v>4484</v>
      </c>
      <c r="G571" s="423" t="s">
        <v>3216</v>
      </c>
      <c r="H571" s="31">
        <v>104500</v>
      </c>
      <c r="I571" s="32"/>
    </row>
    <row r="572" spans="4:9" s="422" customFormat="1">
      <c r="D572" s="28"/>
      <c r="E572" s="403"/>
      <c r="F572" s="421" t="s">
        <v>4488</v>
      </c>
      <c r="G572" s="423" t="s">
        <v>3216</v>
      </c>
      <c r="H572" s="31">
        <v>118000</v>
      </c>
      <c r="I572" s="32"/>
    </row>
    <row r="573" spans="4:9" s="422" customFormat="1">
      <c r="D573" s="28"/>
      <c r="E573" s="403"/>
      <c r="F573" s="421" t="s">
        <v>4491</v>
      </c>
      <c r="G573" s="423" t="s">
        <v>3216</v>
      </c>
      <c r="H573" s="31">
        <v>140500</v>
      </c>
      <c r="I573" s="32"/>
    </row>
    <row r="574" spans="4:9" s="422" customFormat="1">
      <c r="D574" s="28"/>
      <c r="E574" s="403"/>
      <c r="F574" s="421" t="s">
        <v>4514</v>
      </c>
      <c r="G574" s="423" t="s">
        <v>3216</v>
      </c>
      <c r="H574" s="31">
        <v>189900</v>
      </c>
      <c r="I574" s="32"/>
    </row>
    <row r="575" spans="4:9" s="422" customFormat="1">
      <c r="D575" s="28"/>
      <c r="E575" s="403"/>
      <c r="F575" s="421" t="s">
        <v>4496</v>
      </c>
      <c r="G575" s="423" t="s">
        <v>3216</v>
      </c>
      <c r="H575" s="31">
        <v>252900</v>
      </c>
      <c r="I575" s="32"/>
    </row>
    <row r="576" spans="4:9" s="422" customFormat="1">
      <c r="D576" s="28"/>
      <c r="E576" s="403"/>
      <c r="F576" s="421" t="s">
        <v>4499</v>
      </c>
      <c r="G576" s="423" t="s">
        <v>3216</v>
      </c>
      <c r="H576" s="31">
        <v>966300</v>
      </c>
      <c r="I576" s="32"/>
    </row>
    <row r="577" spans="4:9" s="422" customFormat="1">
      <c r="D577" s="28"/>
      <c r="E577" s="403"/>
      <c r="F577" s="421" t="s">
        <v>4502</v>
      </c>
      <c r="G577" s="423" t="s">
        <v>3216</v>
      </c>
      <c r="H577" s="31">
        <v>1214300</v>
      </c>
      <c r="I577" s="32"/>
    </row>
    <row r="578" spans="4:9" s="422" customFormat="1">
      <c r="D578" s="28"/>
      <c r="E578" s="403"/>
      <c r="F578" s="421" t="s">
        <v>4505</v>
      </c>
      <c r="G578" s="423" t="s">
        <v>3216</v>
      </c>
      <c r="H578" s="31">
        <v>1573100</v>
      </c>
      <c r="I578" s="32"/>
    </row>
    <row r="579" spans="4:9" s="422" customFormat="1">
      <c r="D579" s="28"/>
      <c r="E579" s="403"/>
      <c r="F579" s="421" t="s">
        <v>4507</v>
      </c>
      <c r="G579" s="423" t="s">
        <v>3216</v>
      </c>
      <c r="H579" s="31">
        <v>2121400</v>
      </c>
      <c r="I579" s="32"/>
    </row>
    <row r="580" spans="4:9" s="422" customFormat="1">
      <c r="D580" s="28"/>
      <c r="E580" s="403"/>
      <c r="F580" s="421" t="s">
        <v>4515</v>
      </c>
      <c r="G580" s="423" t="s">
        <v>3216</v>
      </c>
      <c r="H580" s="31">
        <v>3890000</v>
      </c>
      <c r="I580" s="32"/>
    </row>
    <row r="581" spans="4:9" s="422" customFormat="1">
      <c r="D581" s="28"/>
      <c r="E581" s="403"/>
      <c r="F581" s="421" t="s">
        <v>4511</v>
      </c>
      <c r="G581" s="423" t="s">
        <v>3216</v>
      </c>
      <c r="H581" s="31">
        <v>4996000</v>
      </c>
      <c r="I581" s="32"/>
    </row>
    <row r="582" spans="4:9" s="422" customFormat="1">
      <c r="D582" s="28"/>
      <c r="E582" s="403"/>
      <c r="F582" s="421" t="s">
        <v>4513</v>
      </c>
      <c r="G582" s="423" t="s">
        <v>3216</v>
      </c>
      <c r="H582" s="31">
        <v>5740000</v>
      </c>
      <c r="I582" s="32"/>
    </row>
    <row r="583" spans="4:9" s="422" customFormat="1">
      <c r="D583" s="28"/>
      <c r="E583" s="403"/>
      <c r="F583" s="421" t="s">
        <v>4535</v>
      </c>
      <c r="G583" s="423" t="s">
        <v>3216</v>
      </c>
      <c r="H583" s="31">
        <v>58000</v>
      </c>
      <c r="I583" s="32"/>
    </row>
    <row r="584" spans="4:9" s="422" customFormat="1">
      <c r="D584" s="28"/>
      <c r="E584" s="403"/>
      <c r="F584" s="421" t="s">
        <v>4521</v>
      </c>
      <c r="G584" s="423" t="s">
        <v>3216</v>
      </c>
      <c r="H584" s="31">
        <v>79800</v>
      </c>
      <c r="I584" s="32"/>
    </row>
    <row r="585" spans="4:9" s="422" customFormat="1">
      <c r="D585" s="28"/>
      <c r="E585" s="403"/>
      <c r="F585" s="421" t="s">
        <v>4536</v>
      </c>
      <c r="G585" s="423" t="s">
        <v>3216</v>
      </c>
      <c r="H585" s="31">
        <v>123000</v>
      </c>
      <c r="I585" s="32"/>
    </row>
    <row r="586" spans="4:9" s="422" customFormat="1">
      <c r="D586" s="28"/>
      <c r="E586" s="403"/>
      <c r="F586" s="421" t="s">
        <v>4537</v>
      </c>
      <c r="G586" s="423" t="s">
        <v>3216</v>
      </c>
      <c r="H586" s="31">
        <v>132700</v>
      </c>
      <c r="I586" s="32"/>
    </row>
    <row r="587" spans="4:9" s="422" customFormat="1">
      <c r="D587" s="28"/>
      <c r="E587" s="403"/>
      <c r="F587" s="421" t="s">
        <v>4538</v>
      </c>
      <c r="G587" s="423" t="s">
        <v>3216</v>
      </c>
      <c r="H587" s="31">
        <v>165400</v>
      </c>
      <c r="I587" s="32"/>
    </row>
    <row r="588" spans="4:9" s="422" customFormat="1">
      <c r="D588" s="28"/>
      <c r="E588" s="403"/>
      <c r="F588" s="421" t="s">
        <v>4539</v>
      </c>
      <c r="G588" s="423" t="s">
        <v>3216</v>
      </c>
      <c r="H588" s="31">
        <v>218500</v>
      </c>
      <c r="I588" s="32"/>
    </row>
    <row r="589" spans="4:9" s="422" customFormat="1">
      <c r="D589" s="28"/>
      <c r="E589" s="403"/>
      <c r="F589" s="421" t="s">
        <v>4544</v>
      </c>
      <c r="G589" s="423" t="s">
        <v>4580</v>
      </c>
      <c r="H589" s="31">
        <v>270750</v>
      </c>
      <c r="I589" s="32"/>
    </row>
    <row r="590" spans="4:9" s="422" customFormat="1">
      <c r="D590" s="28"/>
      <c r="E590" s="403"/>
      <c r="F590" s="421" t="s">
        <v>4549</v>
      </c>
      <c r="G590" s="423" t="s">
        <v>4580</v>
      </c>
      <c r="H590" s="31">
        <v>655914</v>
      </c>
      <c r="I590" s="32"/>
    </row>
    <row r="591" spans="4:9" s="422" customFormat="1">
      <c r="D591" s="28"/>
      <c r="E591" s="403"/>
      <c r="F591" s="421" t="s">
        <v>4551</v>
      </c>
      <c r="G591" s="423" t="s">
        <v>4580</v>
      </c>
      <c r="H591" s="31">
        <v>1416800</v>
      </c>
      <c r="I591" s="32"/>
    </row>
    <row r="592" spans="4:9" s="422" customFormat="1">
      <c r="D592" s="28"/>
      <c r="E592" s="403"/>
      <c r="F592" s="421" t="s">
        <v>4555</v>
      </c>
      <c r="G592" s="423" t="s">
        <v>4580</v>
      </c>
      <c r="H592" s="31">
        <v>1740600</v>
      </c>
      <c r="I592" s="32"/>
    </row>
    <row r="593" spans="4:9" s="422" customFormat="1">
      <c r="D593" s="28"/>
      <c r="E593" s="403"/>
      <c r="F593" s="421" t="s">
        <v>4557</v>
      </c>
      <c r="G593" s="423" t="s">
        <v>4580</v>
      </c>
      <c r="H593" s="31">
        <v>2392000</v>
      </c>
      <c r="I593" s="32"/>
    </row>
    <row r="594" spans="4:9" s="422" customFormat="1">
      <c r="D594" s="28"/>
      <c r="E594" s="403"/>
      <c r="F594" s="421" t="s">
        <v>4560</v>
      </c>
      <c r="G594" s="423" t="s">
        <v>4580</v>
      </c>
      <c r="H594" s="31">
        <v>2700000</v>
      </c>
      <c r="I594" s="32"/>
    </row>
    <row r="595" spans="4:9" s="422" customFormat="1">
      <c r="D595" s="28"/>
      <c r="E595" s="403"/>
      <c r="F595" s="421" t="s">
        <v>4564</v>
      </c>
      <c r="G595" s="423" t="s">
        <v>4580</v>
      </c>
      <c r="H595" s="31">
        <v>2980000</v>
      </c>
      <c r="I595" s="32"/>
    </row>
    <row r="596" spans="4:9" s="422" customFormat="1">
      <c r="D596" s="28"/>
      <c r="E596" s="403"/>
      <c r="F596" s="421" t="s">
        <v>4567</v>
      </c>
      <c r="G596" s="423" t="s">
        <v>4580</v>
      </c>
      <c r="H596" s="31">
        <v>3540900</v>
      </c>
      <c r="I596" s="32"/>
    </row>
    <row r="597" spans="4:9" s="422" customFormat="1">
      <c r="D597" s="28"/>
      <c r="E597" s="403"/>
      <c r="F597" s="421" t="s">
        <v>4570</v>
      </c>
      <c r="G597" s="423" t="s">
        <v>4580</v>
      </c>
      <c r="H597" s="31">
        <v>3947000</v>
      </c>
      <c r="I597" s="32"/>
    </row>
    <row r="598" spans="4:9" s="422" customFormat="1">
      <c r="D598" s="28"/>
      <c r="E598" s="403"/>
      <c r="F598" s="421" t="s">
        <v>4573</v>
      </c>
      <c r="G598" s="423" t="s">
        <v>4580</v>
      </c>
      <c r="H598" s="31">
        <v>4230900</v>
      </c>
      <c r="I598" s="32"/>
    </row>
    <row r="599" spans="4:9" s="422" customFormat="1">
      <c r="D599" s="28"/>
      <c r="E599" s="403"/>
      <c r="F599" s="421" t="s">
        <v>4576</v>
      </c>
      <c r="G599" s="423" t="s">
        <v>4580</v>
      </c>
      <c r="H599" s="31">
        <v>4560000</v>
      </c>
      <c r="I599" s="32"/>
    </row>
    <row r="600" spans="4:9" s="422" customFormat="1">
      <c r="D600" s="28"/>
      <c r="E600" s="403"/>
      <c r="F600" s="421" t="s">
        <v>4579</v>
      </c>
      <c r="G600" s="423" t="s">
        <v>4580</v>
      </c>
      <c r="H600" s="31">
        <v>4760900</v>
      </c>
      <c r="I600" s="32"/>
    </row>
    <row r="601" spans="4:9" s="422" customFormat="1">
      <c r="D601" s="28"/>
      <c r="E601" s="403"/>
      <c r="F601" s="421" t="s">
        <v>4583</v>
      </c>
      <c r="G601" s="423" t="s">
        <v>1960</v>
      </c>
      <c r="H601" s="31">
        <v>2449000</v>
      </c>
      <c r="I601" s="32"/>
    </row>
    <row r="602" spans="4:9" s="422" customFormat="1">
      <c r="D602" s="28"/>
      <c r="E602" s="403"/>
      <c r="F602" s="421" t="s">
        <v>4588</v>
      </c>
      <c r="G602" s="423" t="s">
        <v>1960</v>
      </c>
      <c r="H602" s="31">
        <v>47500</v>
      </c>
      <c r="I602" s="32"/>
    </row>
    <row r="603" spans="4:9" s="422" customFormat="1">
      <c r="D603" s="28"/>
      <c r="E603" s="403"/>
      <c r="F603" s="421" t="s">
        <v>4591</v>
      </c>
      <c r="G603" s="423" t="s">
        <v>1960</v>
      </c>
      <c r="H603" s="31">
        <v>56700</v>
      </c>
      <c r="I603" s="32"/>
    </row>
    <row r="604" spans="4:9" s="422" customFormat="1">
      <c r="D604" s="28"/>
      <c r="E604" s="403"/>
      <c r="F604" s="421" t="s">
        <v>4594</v>
      </c>
      <c r="G604" s="423" t="s">
        <v>1960</v>
      </c>
      <c r="H604" s="31">
        <v>65000</v>
      </c>
      <c r="I604" s="32"/>
    </row>
    <row r="605" spans="4:9" s="422" customFormat="1">
      <c r="D605" s="28"/>
      <c r="E605" s="403"/>
      <c r="F605" s="421" t="s">
        <v>4595</v>
      </c>
      <c r="G605" s="423" t="s">
        <v>1960</v>
      </c>
      <c r="H605" s="31">
        <v>72500</v>
      </c>
      <c r="I605" s="32"/>
    </row>
    <row r="606" spans="4:9" s="422" customFormat="1">
      <c r="D606" s="28"/>
      <c r="E606" s="403"/>
      <c r="F606" s="421" t="s">
        <v>4601</v>
      </c>
      <c r="G606" s="423" t="s">
        <v>1960</v>
      </c>
      <c r="H606" s="31">
        <v>178900</v>
      </c>
      <c r="I606" s="32"/>
    </row>
    <row r="607" spans="4:9" s="422" customFormat="1">
      <c r="D607" s="28"/>
      <c r="E607" s="403"/>
      <c r="F607" s="421" t="s">
        <v>4596</v>
      </c>
      <c r="G607" s="423" t="s">
        <v>1960</v>
      </c>
      <c r="H607" s="31">
        <v>230880</v>
      </c>
      <c r="I607" s="32"/>
    </row>
    <row r="608" spans="4:9" s="422" customFormat="1">
      <c r="D608" s="28"/>
      <c r="E608" s="403"/>
      <c r="F608" s="421" t="s">
        <v>4606</v>
      </c>
      <c r="G608" s="423" t="s">
        <v>1960</v>
      </c>
      <c r="H608" s="31">
        <v>370000</v>
      </c>
      <c r="I608" s="32"/>
    </row>
    <row r="609" spans="4:9" s="422" customFormat="1">
      <c r="D609" s="28"/>
      <c r="E609" s="403"/>
      <c r="F609" s="421" t="s">
        <v>4611</v>
      </c>
      <c r="G609" s="423" t="s">
        <v>4580</v>
      </c>
      <c r="H609" s="31">
        <v>29800</v>
      </c>
      <c r="I609" s="32"/>
    </row>
    <row r="610" spans="4:9" s="422" customFormat="1">
      <c r="D610" s="28"/>
      <c r="E610" s="403"/>
      <c r="F610" s="421" t="s">
        <v>4614</v>
      </c>
      <c r="G610" s="423" t="s">
        <v>4580</v>
      </c>
      <c r="H610" s="31">
        <v>33925</v>
      </c>
      <c r="I610" s="32"/>
    </row>
    <row r="611" spans="4:9" s="422" customFormat="1">
      <c r="D611" s="28"/>
      <c r="E611" s="403"/>
      <c r="F611" s="421" t="s">
        <v>4615</v>
      </c>
      <c r="G611" s="423" t="s">
        <v>4580</v>
      </c>
      <c r="H611" s="31">
        <v>37375</v>
      </c>
      <c r="I611" s="32"/>
    </row>
    <row r="612" spans="4:9" s="422" customFormat="1">
      <c r="D612" s="28"/>
      <c r="E612" s="403"/>
      <c r="F612" s="421" t="s">
        <v>4616</v>
      </c>
      <c r="G612" s="423" t="s">
        <v>4580</v>
      </c>
      <c r="H612" s="31">
        <v>40250</v>
      </c>
      <c r="I612" s="32"/>
    </row>
    <row r="613" spans="4:9" s="422" customFormat="1">
      <c r="D613" s="28"/>
      <c r="E613" s="403"/>
      <c r="F613" s="421" t="s">
        <v>4623</v>
      </c>
      <c r="G613" s="423" t="s">
        <v>4580</v>
      </c>
      <c r="H613" s="31">
        <v>51700</v>
      </c>
      <c r="I613" s="32"/>
    </row>
    <row r="614" spans="4:9" s="422" customFormat="1">
      <c r="D614" s="28"/>
      <c r="E614" s="403"/>
      <c r="F614" s="421" t="s">
        <v>4626</v>
      </c>
      <c r="G614" s="423" t="s">
        <v>4580</v>
      </c>
      <c r="H614" s="31">
        <v>61100</v>
      </c>
      <c r="I614" s="32"/>
    </row>
    <row r="615" spans="4:9" s="422" customFormat="1">
      <c r="D615" s="28"/>
      <c r="E615" s="403"/>
      <c r="F615" s="421" t="s">
        <v>4628</v>
      </c>
      <c r="G615" s="423" t="s">
        <v>4580</v>
      </c>
      <c r="H615" s="31">
        <v>90250</v>
      </c>
      <c r="I615" s="32"/>
    </row>
    <row r="616" spans="4:9" s="422" customFormat="1">
      <c r="D616" s="28"/>
      <c r="E616" s="403"/>
      <c r="F616" s="421" t="s">
        <v>4632</v>
      </c>
      <c r="G616" s="423" t="s">
        <v>4580</v>
      </c>
      <c r="H616" s="31">
        <v>142500</v>
      </c>
      <c r="I616" s="32"/>
    </row>
    <row r="617" spans="4:9" s="422" customFormat="1">
      <c r="D617" s="28"/>
      <c r="E617" s="403"/>
      <c r="F617" s="421" t="s">
        <v>4635</v>
      </c>
      <c r="G617" s="423" t="s">
        <v>4580</v>
      </c>
      <c r="H617" s="31">
        <v>167500</v>
      </c>
      <c r="I617" s="32"/>
    </row>
    <row r="618" spans="4:9" s="422" customFormat="1">
      <c r="D618" s="28"/>
      <c r="E618" s="403"/>
      <c r="F618" s="421" t="s">
        <v>4640</v>
      </c>
      <c r="G618" s="423" t="s">
        <v>4580</v>
      </c>
      <c r="H618" s="31">
        <v>136800</v>
      </c>
      <c r="I618" s="32"/>
    </row>
    <row r="619" spans="4:9" s="422" customFormat="1">
      <c r="D619" s="28"/>
      <c r="E619" s="403"/>
      <c r="F619" s="421" t="s">
        <v>4643</v>
      </c>
      <c r="G619" s="423" t="s">
        <v>4580</v>
      </c>
      <c r="H619" s="31">
        <v>163100</v>
      </c>
      <c r="I619" s="32"/>
    </row>
    <row r="620" spans="4:9" s="422" customFormat="1">
      <c r="D620" s="28"/>
      <c r="E620" s="403"/>
      <c r="F620" s="421" t="s">
        <v>4646</v>
      </c>
      <c r="G620" s="423" t="s">
        <v>4580</v>
      </c>
      <c r="H620" s="31">
        <v>199500</v>
      </c>
      <c r="I620" s="32"/>
    </row>
    <row r="621" spans="4:9" s="422" customFormat="1">
      <c r="D621" s="28"/>
      <c r="E621" s="403"/>
      <c r="F621" s="421" t="s">
        <v>4649</v>
      </c>
      <c r="G621" s="423" t="s">
        <v>4580</v>
      </c>
      <c r="H621" s="31">
        <v>300300</v>
      </c>
      <c r="I621" s="32"/>
    </row>
    <row r="622" spans="4:9" s="422" customFormat="1">
      <c r="D622" s="28"/>
      <c r="E622" s="403"/>
      <c r="F622" s="421" t="s">
        <v>4652</v>
      </c>
      <c r="G622" s="423" t="s">
        <v>4580</v>
      </c>
      <c r="H622" s="31">
        <v>415500</v>
      </c>
      <c r="I622" s="32"/>
    </row>
    <row r="623" spans="4:9" s="422" customFormat="1">
      <c r="D623" s="28"/>
      <c r="E623" s="403"/>
      <c r="F623" s="421" t="s">
        <v>4655</v>
      </c>
      <c r="G623" s="423" t="s">
        <v>4580</v>
      </c>
      <c r="H623" s="31">
        <v>507600</v>
      </c>
      <c r="I623" s="32"/>
    </row>
    <row r="624" spans="4:9" s="422" customFormat="1">
      <c r="D624" s="28"/>
      <c r="E624" s="403"/>
      <c r="F624" s="421" t="s">
        <v>4659</v>
      </c>
      <c r="G624" s="423" t="s">
        <v>4580</v>
      </c>
      <c r="H624" s="570">
        <v>45000</v>
      </c>
      <c r="I624" s="32"/>
    </row>
    <row r="625" spans="4:9" s="422" customFormat="1">
      <c r="D625" s="28"/>
      <c r="E625" s="403"/>
      <c r="F625" s="421" t="s">
        <v>4663</v>
      </c>
      <c r="G625" s="423" t="s">
        <v>4580</v>
      </c>
      <c r="H625" s="31">
        <v>65000</v>
      </c>
      <c r="I625" s="32"/>
    </row>
    <row r="626" spans="4:9" s="422" customFormat="1">
      <c r="D626" s="28"/>
      <c r="E626" s="403"/>
      <c r="F626" s="421" t="s">
        <v>4666</v>
      </c>
      <c r="G626" s="423" t="s">
        <v>4580</v>
      </c>
      <c r="H626" s="31">
        <v>80000</v>
      </c>
      <c r="I626" s="32"/>
    </row>
    <row r="627" spans="4:9" s="422" customFormat="1">
      <c r="D627" s="28"/>
      <c r="E627" s="403"/>
      <c r="F627" s="421" t="s">
        <v>4681</v>
      </c>
      <c r="G627" s="423" t="s">
        <v>4580</v>
      </c>
      <c r="H627" s="31">
        <v>4900000</v>
      </c>
      <c r="I627" s="32"/>
    </row>
    <row r="628" spans="4:9" s="422" customFormat="1">
      <c r="D628" s="28"/>
      <c r="E628" s="403"/>
      <c r="F628" s="421" t="s">
        <v>4682</v>
      </c>
      <c r="G628" s="423" t="s">
        <v>4580</v>
      </c>
      <c r="H628" s="31">
        <v>5350000</v>
      </c>
      <c r="I628" s="32"/>
    </row>
    <row r="629" spans="4:9" s="422" customFormat="1">
      <c r="D629" s="28"/>
      <c r="E629" s="403"/>
      <c r="F629" s="421" t="s">
        <v>4683</v>
      </c>
      <c r="G629" s="423" t="s">
        <v>4580</v>
      </c>
      <c r="H629" s="31">
        <v>7500000</v>
      </c>
      <c r="I629" s="32"/>
    </row>
    <row r="630" spans="4:9" s="422" customFormat="1">
      <c r="D630" s="28"/>
      <c r="E630" s="403"/>
      <c r="F630" s="421" t="s">
        <v>4687</v>
      </c>
      <c r="G630" s="423" t="s">
        <v>4580</v>
      </c>
      <c r="H630" s="31">
        <v>8450000</v>
      </c>
      <c r="I630" s="32"/>
    </row>
    <row r="631" spans="4:9" s="422" customFormat="1">
      <c r="D631" s="28"/>
      <c r="E631" s="403"/>
      <c r="F631" s="421" t="s">
        <v>4688</v>
      </c>
      <c r="G631" s="423" t="s">
        <v>4580</v>
      </c>
      <c r="H631" s="31">
        <v>8930000</v>
      </c>
      <c r="I631" s="32"/>
    </row>
    <row r="632" spans="4:9" s="422" customFormat="1">
      <c r="D632" s="28"/>
      <c r="E632" s="403"/>
      <c r="F632" s="421" t="s">
        <v>4689</v>
      </c>
      <c r="G632" s="423" t="s">
        <v>4580</v>
      </c>
      <c r="H632" s="31">
        <v>9430000</v>
      </c>
      <c r="I632" s="32"/>
    </row>
    <row r="633" spans="4:9" s="422" customFormat="1">
      <c r="D633" s="28"/>
      <c r="E633" s="403"/>
      <c r="F633" s="421" t="s">
        <v>4695</v>
      </c>
      <c r="G633" s="423" t="s">
        <v>3216</v>
      </c>
      <c r="H633" s="31">
        <v>250000</v>
      </c>
      <c r="I633" s="32"/>
    </row>
    <row r="634" spans="4:9" s="422" customFormat="1">
      <c r="D634" s="28"/>
      <c r="E634" s="403"/>
      <c r="F634" s="421" t="s">
        <v>4710</v>
      </c>
      <c r="G634" s="423" t="s">
        <v>3216</v>
      </c>
      <c r="H634" s="31">
        <v>850000</v>
      </c>
      <c r="I634" s="32"/>
    </row>
    <row r="635" spans="4:9" s="422" customFormat="1">
      <c r="D635" s="28"/>
      <c r="E635" s="403"/>
      <c r="F635" s="421" t="s">
        <v>4700</v>
      </c>
      <c r="G635" s="423" t="s">
        <v>3216</v>
      </c>
      <c r="H635" s="31">
        <v>1050000</v>
      </c>
      <c r="I635" s="32"/>
    </row>
    <row r="636" spans="4:9" s="422" customFormat="1">
      <c r="D636" s="28"/>
      <c r="E636" s="403"/>
      <c r="F636" s="421" t="s">
        <v>4704</v>
      </c>
      <c r="G636" s="423" t="s">
        <v>3216</v>
      </c>
      <c r="H636" s="31">
        <v>1230800</v>
      </c>
      <c r="I636" s="32"/>
    </row>
    <row r="637" spans="4:9" s="422" customFormat="1">
      <c r="D637" s="28"/>
      <c r="E637" s="403"/>
      <c r="F637" s="421" t="s">
        <v>4706</v>
      </c>
      <c r="G637" s="423" t="s">
        <v>3216</v>
      </c>
      <c r="H637" s="31">
        <v>1432000</v>
      </c>
      <c r="I637" s="32"/>
    </row>
    <row r="638" spans="4:9" s="422" customFormat="1">
      <c r="D638" s="28"/>
      <c r="E638" s="403"/>
      <c r="F638" s="421" t="s">
        <v>4708</v>
      </c>
      <c r="G638" s="423" t="s">
        <v>3216</v>
      </c>
      <c r="H638" s="31">
        <v>1653000</v>
      </c>
      <c r="I638" s="32"/>
    </row>
    <row r="639" spans="4:9" s="422" customFormat="1">
      <c r="D639" s="28"/>
      <c r="E639" s="403"/>
      <c r="F639" s="421" t="s">
        <v>4715</v>
      </c>
      <c r="G639" s="423" t="s">
        <v>3216</v>
      </c>
      <c r="H639" s="31">
        <v>235000</v>
      </c>
      <c r="I639" s="32"/>
    </row>
    <row r="640" spans="4:9" s="422" customFormat="1">
      <c r="D640" s="28"/>
      <c r="E640" s="403"/>
      <c r="F640" s="421" t="s">
        <v>4720</v>
      </c>
      <c r="G640" s="423" t="s">
        <v>3216</v>
      </c>
      <c r="H640" s="31">
        <v>81100</v>
      </c>
      <c r="I640" s="32"/>
    </row>
    <row r="641" spans="4:9" s="422" customFormat="1">
      <c r="D641" s="28"/>
      <c r="E641" s="403"/>
      <c r="F641" s="421" t="s">
        <v>4722</v>
      </c>
      <c r="G641" s="423" t="s">
        <v>3216</v>
      </c>
      <c r="H641" s="31">
        <v>220800</v>
      </c>
      <c r="I641" s="32"/>
    </row>
    <row r="642" spans="4:9" s="422" customFormat="1">
      <c r="D642" s="28"/>
      <c r="E642" s="403"/>
      <c r="F642" s="421" t="s">
        <v>4729</v>
      </c>
      <c r="G642" s="423" t="s">
        <v>114</v>
      </c>
      <c r="H642" s="31">
        <v>1325000</v>
      </c>
      <c r="I642" s="32"/>
    </row>
    <row r="643" spans="4:9" s="422" customFormat="1">
      <c r="D643" s="28"/>
      <c r="E643" s="403"/>
      <c r="F643" s="421" t="s">
        <v>4733</v>
      </c>
      <c r="G643" s="423" t="s">
        <v>114</v>
      </c>
      <c r="H643" s="31">
        <f>5600000</f>
        <v>5600000</v>
      </c>
      <c r="I643" s="32"/>
    </row>
    <row r="644" spans="4:9" s="422" customFormat="1">
      <c r="D644" s="28"/>
      <c r="E644" s="403"/>
      <c r="F644" s="421" t="s">
        <v>4738</v>
      </c>
      <c r="G644" s="423" t="s">
        <v>114</v>
      </c>
      <c r="H644" s="31">
        <v>3500000</v>
      </c>
      <c r="I644" s="32"/>
    </row>
    <row r="645" spans="4:9" s="422" customFormat="1">
      <c r="D645" s="28"/>
      <c r="E645" s="403"/>
      <c r="F645" s="421" t="s">
        <v>4741</v>
      </c>
      <c r="G645" s="423" t="s">
        <v>114</v>
      </c>
      <c r="H645" s="31">
        <v>4600000</v>
      </c>
      <c r="I645" s="32"/>
    </row>
    <row r="646" spans="4:9" s="422" customFormat="1">
      <c r="D646" s="28"/>
      <c r="E646" s="403"/>
      <c r="F646" s="421" t="s">
        <v>4746</v>
      </c>
      <c r="G646" s="423" t="s">
        <v>4580</v>
      </c>
      <c r="H646" s="31">
        <v>9950</v>
      </c>
      <c r="I646" s="32"/>
    </row>
    <row r="647" spans="4:9" s="422" customFormat="1">
      <c r="D647" s="28"/>
      <c r="E647" s="403"/>
      <c r="F647" s="421" t="s">
        <v>4749</v>
      </c>
      <c r="G647" s="423" t="s">
        <v>4580</v>
      </c>
      <c r="H647" s="31">
        <v>19500</v>
      </c>
      <c r="I647" s="32"/>
    </row>
    <row r="648" spans="4:9" s="422" customFormat="1">
      <c r="D648" s="28"/>
      <c r="E648" s="403"/>
      <c r="F648" s="421" t="s">
        <v>4752</v>
      </c>
      <c r="G648" s="423" t="s">
        <v>4580</v>
      </c>
      <c r="H648" s="31">
        <v>28000</v>
      </c>
      <c r="I648" s="32"/>
    </row>
    <row r="649" spans="4:9" s="422" customFormat="1">
      <c r="D649" s="28"/>
      <c r="E649" s="403"/>
      <c r="F649" s="421" t="s">
        <v>5431</v>
      </c>
      <c r="G649" s="423" t="s">
        <v>114</v>
      </c>
      <c r="H649" s="31">
        <f>6500000/6</f>
        <v>1083333.3333333333</v>
      </c>
      <c r="I649" s="32"/>
    </row>
    <row r="650" spans="4:9" s="422" customFormat="1">
      <c r="D650" s="28"/>
      <c r="E650" s="403"/>
      <c r="F650" s="421" t="s">
        <v>5434</v>
      </c>
      <c r="G650" s="423" t="s">
        <v>114</v>
      </c>
      <c r="H650" s="31">
        <v>1100000</v>
      </c>
      <c r="I650" s="32"/>
    </row>
    <row r="651" spans="4:9" s="422" customFormat="1">
      <c r="D651" s="28"/>
      <c r="E651" s="403"/>
      <c r="F651" s="421" t="s">
        <v>5437</v>
      </c>
      <c r="G651" s="423" t="s">
        <v>114</v>
      </c>
      <c r="H651" s="31">
        <v>1300000</v>
      </c>
      <c r="I651" s="32"/>
    </row>
    <row r="652" spans="4:9" s="422" customFormat="1">
      <c r="D652" s="28"/>
      <c r="E652" s="403"/>
      <c r="F652" s="421" t="s">
        <v>5440</v>
      </c>
      <c r="G652" s="423" t="s">
        <v>114</v>
      </c>
      <c r="H652" s="31">
        <v>1450000</v>
      </c>
      <c r="I652" s="32"/>
    </row>
    <row r="653" spans="4:9" s="422" customFormat="1">
      <c r="D653" s="28"/>
      <c r="E653" s="403"/>
      <c r="F653" s="421" t="s">
        <v>5443</v>
      </c>
      <c r="G653" s="423" t="s">
        <v>114</v>
      </c>
      <c r="H653" s="31">
        <v>1570000</v>
      </c>
      <c r="I653" s="32"/>
    </row>
    <row r="654" spans="4:9" s="422" customFormat="1">
      <c r="D654" s="28"/>
      <c r="E654" s="403"/>
      <c r="F654" s="421" t="s">
        <v>5446</v>
      </c>
      <c r="G654" s="423" t="s">
        <v>114</v>
      </c>
      <c r="H654" s="31">
        <v>1630000</v>
      </c>
      <c r="I654" s="32"/>
    </row>
    <row r="655" spans="4:9" s="422" customFormat="1">
      <c r="D655" s="28"/>
      <c r="E655" s="403"/>
      <c r="F655" s="421" t="s">
        <v>5449</v>
      </c>
      <c r="G655" s="423" t="s">
        <v>114</v>
      </c>
      <c r="H655" s="31">
        <v>1780000</v>
      </c>
      <c r="I655" s="32"/>
    </row>
    <row r="656" spans="4:9" s="422" customFormat="1">
      <c r="D656" s="28"/>
      <c r="E656" s="403"/>
      <c r="F656" s="421" t="s">
        <v>5453</v>
      </c>
      <c r="G656" s="423" t="s">
        <v>114</v>
      </c>
      <c r="H656" s="31">
        <v>1840000</v>
      </c>
      <c r="I656" s="32"/>
    </row>
    <row r="657" spans="4:9" s="422" customFormat="1">
      <c r="D657" s="28"/>
      <c r="E657" s="403"/>
      <c r="F657" s="421" t="s">
        <v>5456</v>
      </c>
      <c r="G657" s="423" t="s">
        <v>114</v>
      </c>
      <c r="H657" s="31">
        <v>1950000</v>
      </c>
      <c r="I657" s="32"/>
    </row>
    <row r="658" spans="4:9" s="422" customFormat="1">
      <c r="D658" s="28"/>
      <c r="E658" s="403"/>
      <c r="F658" s="421" t="s">
        <v>5459</v>
      </c>
      <c r="G658" s="423" t="s">
        <v>114</v>
      </c>
      <c r="H658" s="31">
        <v>2100000</v>
      </c>
      <c r="I658" s="32"/>
    </row>
    <row r="659" spans="4:9" s="422" customFormat="1">
      <c r="D659" s="28"/>
      <c r="E659" s="403"/>
      <c r="F659" s="421" t="s">
        <v>5462</v>
      </c>
      <c r="G659" s="423" t="s">
        <v>114</v>
      </c>
      <c r="H659" s="31">
        <v>2350000</v>
      </c>
      <c r="I659" s="32"/>
    </row>
    <row r="660" spans="4:9" s="422" customFormat="1">
      <c r="D660" s="28"/>
      <c r="E660" s="403"/>
      <c r="F660" s="421" t="s">
        <v>5466</v>
      </c>
      <c r="G660" s="423" t="s">
        <v>114</v>
      </c>
      <c r="H660" s="31">
        <v>2430000</v>
      </c>
      <c r="I660" s="32"/>
    </row>
    <row r="661" spans="4:9" s="422" customFormat="1">
      <c r="D661" s="28"/>
      <c r="E661" s="403"/>
      <c r="F661" s="421" t="s">
        <v>5470</v>
      </c>
      <c r="G661" s="423" t="s">
        <v>114</v>
      </c>
      <c r="H661" s="31">
        <v>2560000</v>
      </c>
      <c r="I661" s="32"/>
    </row>
    <row r="662" spans="4:9" s="422" customFormat="1">
      <c r="D662" s="28"/>
      <c r="E662" s="403"/>
      <c r="F662" s="421" t="s">
        <v>5471</v>
      </c>
      <c r="G662" s="423" t="s">
        <v>114</v>
      </c>
      <c r="H662" s="31">
        <v>2720000</v>
      </c>
      <c r="I662" s="32"/>
    </row>
    <row r="663" spans="4:9" s="422" customFormat="1">
      <c r="D663" s="28"/>
      <c r="E663" s="403"/>
      <c r="F663" s="421" t="s">
        <v>5597</v>
      </c>
      <c r="G663" s="423" t="s">
        <v>114</v>
      </c>
      <c r="H663" s="31">
        <v>235000</v>
      </c>
      <c r="I663" s="32"/>
    </row>
    <row r="664" spans="4:9" s="422" customFormat="1">
      <c r="D664" s="28"/>
      <c r="E664" s="403"/>
      <c r="F664" s="421" t="s">
        <v>5600</v>
      </c>
      <c r="G664" s="423" t="s">
        <v>114</v>
      </c>
      <c r="H664" s="31">
        <v>264000</v>
      </c>
      <c r="I664" s="32"/>
    </row>
    <row r="665" spans="4:9" s="422" customFormat="1">
      <c r="D665" s="28"/>
      <c r="E665" s="403"/>
      <c r="F665" s="421" t="s">
        <v>5603</v>
      </c>
      <c r="G665" s="423" t="s">
        <v>114</v>
      </c>
      <c r="H665" s="31">
        <v>285000</v>
      </c>
      <c r="I665" s="32"/>
    </row>
    <row r="666" spans="4:9" s="422" customFormat="1">
      <c r="D666" s="28"/>
      <c r="E666" s="403"/>
      <c r="F666" s="421" t="s">
        <v>5606</v>
      </c>
      <c r="G666" s="423" t="s">
        <v>114</v>
      </c>
      <c r="H666" s="31">
        <v>299000</v>
      </c>
      <c r="I666" s="32"/>
    </row>
    <row r="667" spans="4:9" s="422" customFormat="1">
      <c r="D667" s="28"/>
      <c r="E667" s="403"/>
      <c r="F667" s="421" t="s">
        <v>5609</v>
      </c>
      <c r="G667" s="423" t="s">
        <v>114</v>
      </c>
      <c r="H667" s="31">
        <v>350000</v>
      </c>
      <c r="I667" s="32"/>
    </row>
    <row r="668" spans="4:9" s="422" customFormat="1">
      <c r="D668" s="28"/>
      <c r="E668" s="403"/>
      <c r="F668" s="421" t="s">
        <v>5612</v>
      </c>
      <c r="G668" s="423" t="s">
        <v>114</v>
      </c>
      <c r="H668" s="31">
        <v>410000</v>
      </c>
      <c r="I668" s="32"/>
    </row>
    <row r="669" spans="4:9" s="422" customFormat="1">
      <c r="D669" s="28"/>
      <c r="E669" s="403"/>
      <c r="F669" s="421" t="s">
        <v>5618</v>
      </c>
      <c r="G669" s="423" t="s">
        <v>114</v>
      </c>
      <c r="H669" s="31">
        <v>490000</v>
      </c>
      <c r="I669" s="32"/>
    </row>
    <row r="670" spans="4:9" s="422" customFormat="1">
      <c r="D670" s="28"/>
      <c r="E670" s="403"/>
      <c r="F670" s="421" t="s">
        <v>5617</v>
      </c>
      <c r="G670" s="423" t="s">
        <v>114</v>
      </c>
      <c r="H670" s="31">
        <v>570000</v>
      </c>
      <c r="I670" s="32"/>
    </row>
    <row r="671" spans="4:9" s="422" customFormat="1">
      <c r="D671" s="28"/>
      <c r="E671" s="403"/>
      <c r="F671" s="421" t="s">
        <v>5621</v>
      </c>
      <c r="G671" s="423" t="s">
        <v>114</v>
      </c>
      <c r="H671" s="31">
        <v>640000</v>
      </c>
      <c r="I671" s="32"/>
    </row>
    <row r="672" spans="4:9" s="422" customFormat="1">
      <c r="D672" s="28"/>
      <c r="E672" s="403"/>
      <c r="F672" s="421" t="s">
        <v>5670</v>
      </c>
      <c r="G672" s="423" t="s">
        <v>44</v>
      </c>
      <c r="H672" s="31">
        <v>225000</v>
      </c>
      <c r="I672" s="32"/>
    </row>
    <row r="673" spans="4:9" s="422" customFormat="1">
      <c r="D673" s="28"/>
      <c r="E673" s="403"/>
      <c r="F673" s="421" t="s">
        <v>5673</v>
      </c>
      <c r="G673" s="423" t="s">
        <v>44</v>
      </c>
      <c r="H673" s="31">
        <v>290000</v>
      </c>
      <c r="I673" s="32"/>
    </row>
    <row r="674" spans="4:9" s="422" customFormat="1">
      <c r="D674" s="28"/>
      <c r="E674" s="403"/>
      <c r="F674" s="421" t="s">
        <v>5676</v>
      </c>
      <c r="G674" s="423" t="s">
        <v>44</v>
      </c>
      <c r="H674" s="31">
        <v>350000</v>
      </c>
      <c r="I674" s="32"/>
    </row>
    <row r="675" spans="4:9" s="422" customFormat="1">
      <c r="D675" s="28"/>
      <c r="E675" s="403"/>
      <c r="F675" s="421" t="s">
        <v>5679</v>
      </c>
      <c r="G675" s="423" t="s">
        <v>44</v>
      </c>
      <c r="H675" s="31">
        <v>410000</v>
      </c>
      <c r="I675" s="32"/>
    </row>
    <row r="676" spans="4:9" s="422" customFormat="1">
      <c r="D676" s="28"/>
      <c r="E676" s="403"/>
      <c r="F676" s="421" t="s">
        <v>5682</v>
      </c>
      <c r="G676" s="423" t="s">
        <v>44</v>
      </c>
      <c r="H676" s="31">
        <v>490000</v>
      </c>
      <c r="I676" s="32"/>
    </row>
    <row r="677" spans="4:9" s="422" customFormat="1">
      <c r="D677" s="28"/>
      <c r="E677" s="403"/>
      <c r="F677" s="421" t="s">
        <v>5685</v>
      </c>
      <c r="G677" s="423" t="s">
        <v>44</v>
      </c>
      <c r="H677" s="31">
        <v>530000</v>
      </c>
      <c r="I677" s="32"/>
    </row>
    <row r="678" spans="4:9" s="422" customFormat="1">
      <c r="D678" s="28"/>
      <c r="E678" s="403"/>
      <c r="F678" s="421" t="s">
        <v>5688</v>
      </c>
      <c r="G678" s="423" t="s">
        <v>44</v>
      </c>
      <c r="H678" s="31">
        <v>590000</v>
      </c>
      <c r="I678" s="32"/>
    </row>
    <row r="679" spans="4:9" s="422" customFormat="1">
      <c r="D679" s="28"/>
      <c r="E679" s="403"/>
      <c r="F679" s="421" t="s">
        <v>5691</v>
      </c>
      <c r="G679" s="423" t="s">
        <v>44</v>
      </c>
      <c r="H679" s="31">
        <v>670000</v>
      </c>
      <c r="I679" s="32"/>
    </row>
    <row r="680" spans="4:9" s="422" customFormat="1">
      <c r="D680" s="28"/>
      <c r="E680" s="403"/>
      <c r="F680" s="421" t="s">
        <v>5694</v>
      </c>
      <c r="G680" s="423" t="s">
        <v>44</v>
      </c>
      <c r="H680" s="31">
        <v>750000</v>
      </c>
      <c r="I680" s="32"/>
    </row>
    <row r="681" spans="4:9" s="422" customFormat="1">
      <c r="D681" s="28"/>
      <c r="E681" s="403"/>
      <c r="F681" s="421" t="s">
        <v>5697</v>
      </c>
      <c r="G681" s="423" t="s">
        <v>44</v>
      </c>
      <c r="H681" s="31">
        <v>810000</v>
      </c>
      <c r="I681" s="32"/>
    </row>
    <row r="682" spans="4:9" s="422" customFormat="1">
      <c r="D682" s="28"/>
      <c r="E682" s="403"/>
      <c r="F682" s="421" t="s">
        <v>5700</v>
      </c>
      <c r="G682" s="423" t="s">
        <v>44</v>
      </c>
      <c r="H682" s="31">
        <v>890000</v>
      </c>
      <c r="I682" s="32"/>
    </row>
    <row r="683" spans="4:9" s="422" customFormat="1">
      <c r="D683" s="28"/>
      <c r="E683" s="403"/>
      <c r="F683" s="421" t="s">
        <v>5702</v>
      </c>
      <c r="G683" s="423" t="s">
        <v>44</v>
      </c>
      <c r="H683" s="31">
        <v>950000</v>
      </c>
      <c r="I683" s="32"/>
    </row>
    <row r="684" spans="4:9" s="422" customFormat="1">
      <c r="D684" s="28"/>
      <c r="E684" s="403"/>
      <c r="F684" s="421" t="s">
        <v>5704</v>
      </c>
      <c r="G684" s="423" t="s">
        <v>44</v>
      </c>
      <c r="H684" s="31">
        <v>1050000</v>
      </c>
      <c r="I684" s="32"/>
    </row>
    <row r="685" spans="4:9" s="422" customFormat="1">
      <c r="D685" s="28"/>
      <c r="E685" s="403"/>
      <c r="F685" s="421" t="s">
        <v>5706</v>
      </c>
      <c r="G685" s="423" t="s">
        <v>44</v>
      </c>
      <c r="H685" s="31">
        <v>1119000</v>
      </c>
      <c r="I685" s="32"/>
    </row>
    <row r="686" spans="4:9" s="422" customFormat="1">
      <c r="D686" s="28"/>
      <c r="E686" s="403"/>
      <c r="F686" s="421" t="s">
        <v>5708</v>
      </c>
      <c r="G686" s="423" t="s">
        <v>44</v>
      </c>
      <c r="H686" s="31">
        <v>95000</v>
      </c>
      <c r="I686" s="32"/>
    </row>
    <row r="687" spans="4:9" s="422" customFormat="1">
      <c r="D687" s="28"/>
      <c r="E687" s="403"/>
      <c r="F687" s="421" t="s">
        <v>5715</v>
      </c>
      <c r="G687" s="423" t="s">
        <v>44</v>
      </c>
      <c r="H687" s="31">
        <v>105000</v>
      </c>
      <c r="I687" s="32"/>
    </row>
    <row r="688" spans="4:9" s="422" customFormat="1">
      <c r="D688" s="28"/>
      <c r="E688" s="403"/>
      <c r="F688" s="421" t="s">
        <v>5718</v>
      </c>
      <c r="G688" s="423" t="s">
        <v>44</v>
      </c>
      <c r="H688" s="31">
        <v>115000</v>
      </c>
      <c r="I688" s="32"/>
    </row>
    <row r="689" spans="4:9" s="422" customFormat="1">
      <c r="D689" s="28"/>
      <c r="E689" s="403"/>
      <c r="F689" s="421" t="s">
        <v>5721</v>
      </c>
      <c r="G689" s="423" t="s">
        <v>44</v>
      </c>
      <c r="H689" s="31">
        <v>129000</v>
      </c>
      <c r="I689" s="32"/>
    </row>
    <row r="690" spans="4:9" s="422" customFormat="1">
      <c r="D690" s="28"/>
      <c r="E690" s="403"/>
      <c r="F690" s="421" t="s">
        <v>5724</v>
      </c>
      <c r="G690" s="423" t="s">
        <v>44</v>
      </c>
      <c r="H690" s="31">
        <v>135000</v>
      </c>
      <c r="I690" s="32"/>
    </row>
    <row r="691" spans="4:9" s="422" customFormat="1">
      <c r="D691" s="28"/>
      <c r="E691" s="403"/>
      <c r="F691" s="421" t="s">
        <v>5727</v>
      </c>
      <c r="G691" s="423" t="s">
        <v>44</v>
      </c>
      <c r="H691" s="31">
        <v>150000</v>
      </c>
      <c r="I691" s="32"/>
    </row>
    <row r="692" spans="4:9" s="422" customFormat="1">
      <c r="D692" s="28"/>
      <c r="E692" s="403"/>
      <c r="F692" s="421" t="s">
        <v>5730</v>
      </c>
      <c r="G692" s="423" t="s">
        <v>44</v>
      </c>
      <c r="H692" s="31">
        <v>170000</v>
      </c>
      <c r="I692" s="32"/>
    </row>
    <row r="693" spans="4:9" s="422" customFormat="1">
      <c r="D693" s="28"/>
      <c r="E693" s="403"/>
      <c r="F693" s="421" t="s">
        <v>5733</v>
      </c>
      <c r="G693" s="423" t="s">
        <v>44</v>
      </c>
      <c r="H693" s="31">
        <v>192000</v>
      </c>
      <c r="I693" s="32"/>
    </row>
    <row r="694" spans="4:9" s="422" customFormat="1">
      <c r="D694" s="28"/>
      <c r="E694" s="403"/>
      <c r="F694" s="421" t="s">
        <v>5736</v>
      </c>
      <c r="G694" s="423" t="s">
        <v>44</v>
      </c>
      <c r="H694" s="31">
        <v>205000</v>
      </c>
      <c r="I694" s="32"/>
    </row>
    <row r="695" spans="4:9" s="422" customFormat="1">
      <c r="D695" s="28"/>
      <c r="E695" s="403"/>
      <c r="F695" s="421" t="s">
        <v>5737</v>
      </c>
      <c r="G695" s="423" t="s">
        <v>44</v>
      </c>
      <c r="H695" s="31">
        <v>215000</v>
      </c>
      <c r="I695" s="32"/>
    </row>
    <row r="696" spans="4:9" s="422" customFormat="1">
      <c r="D696" s="28"/>
      <c r="E696" s="403"/>
      <c r="F696" s="421" t="s">
        <v>5742</v>
      </c>
      <c r="G696" s="423" t="s">
        <v>44</v>
      </c>
      <c r="H696" s="31">
        <v>65000</v>
      </c>
      <c r="I696" s="32"/>
    </row>
    <row r="697" spans="4:9" s="422" customFormat="1">
      <c r="D697" s="28"/>
      <c r="E697" s="403"/>
      <c r="F697" s="421" t="s">
        <v>5746</v>
      </c>
      <c r="G697" s="423"/>
      <c r="H697" s="31">
        <v>138000</v>
      </c>
      <c r="I697" s="32"/>
    </row>
    <row r="698" spans="4:9" s="422" customFormat="1">
      <c r="D698" s="28"/>
      <c r="E698" s="403"/>
      <c r="F698" s="421" t="s">
        <v>5749</v>
      </c>
      <c r="G698" s="423"/>
      <c r="H698" s="31">
        <v>215000</v>
      </c>
      <c r="I698" s="32"/>
    </row>
    <row r="699" spans="4:9" s="422" customFormat="1">
      <c r="D699" s="28"/>
      <c r="E699" s="403"/>
      <c r="F699" s="421" t="s">
        <v>5755</v>
      </c>
      <c r="G699" s="423"/>
      <c r="H699" s="31">
        <v>285000</v>
      </c>
      <c r="I699" s="32"/>
    </row>
    <row r="700" spans="4:9" s="422" customFormat="1">
      <c r="D700" s="28"/>
      <c r="E700" s="403"/>
      <c r="F700" s="421" t="s">
        <v>5754</v>
      </c>
      <c r="G700" s="423"/>
      <c r="H700" s="31">
        <v>350000</v>
      </c>
      <c r="I700" s="32"/>
    </row>
    <row r="701" spans="4:9" s="422" customFormat="1">
      <c r="D701" s="28"/>
      <c r="E701" s="403"/>
      <c r="F701" s="421" t="s">
        <v>5761</v>
      </c>
      <c r="G701" s="423"/>
      <c r="H701" s="31">
        <v>435000</v>
      </c>
      <c r="I701" s="32"/>
    </row>
    <row r="702" spans="4:9" s="422" customFormat="1">
      <c r="D702" s="28"/>
      <c r="E702" s="403"/>
      <c r="F702" s="421" t="s">
        <v>5760</v>
      </c>
      <c r="G702" s="423"/>
      <c r="H702" s="31">
        <v>510000</v>
      </c>
      <c r="I702" s="32"/>
    </row>
    <row r="703" spans="4:9" s="422" customFormat="1">
      <c r="D703" s="28"/>
      <c r="E703" s="403"/>
      <c r="F703" s="421" t="s">
        <v>5765</v>
      </c>
      <c r="G703" s="423"/>
      <c r="H703" s="31">
        <v>599000</v>
      </c>
      <c r="I703" s="32"/>
    </row>
    <row r="704" spans="4:9" s="422" customFormat="1">
      <c r="D704" s="28"/>
      <c r="E704" s="403"/>
      <c r="F704" s="421" t="s">
        <v>5767</v>
      </c>
      <c r="G704" s="423"/>
      <c r="H704" s="31">
        <v>670000</v>
      </c>
      <c r="I704" s="32"/>
    </row>
    <row r="705" spans="4:9" s="422" customFormat="1">
      <c r="D705" s="28"/>
      <c r="E705" s="403"/>
      <c r="F705" s="421" t="s">
        <v>5770</v>
      </c>
      <c r="G705" s="423"/>
      <c r="H705" s="31">
        <v>750000</v>
      </c>
      <c r="I705" s="32"/>
    </row>
    <row r="706" spans="4:9" s="422" customFormat="1">
      <c r="D706" s="28"/>
      <c r="E706" s="403"/>
      <c r="F706" s="421" t="s">
        <v>5772</v>
      </c>
      <c r="G706" s="423"/>
      <c r="H706" s="31">
        <v>830000</v>
      </c>
      <c r="I706" s="32"/>
    </row>
    <row r="707" spans="4:9" s="422" customFormat="1">
      <c r="D707" s="28"/>
      <c r="E707" s="403"/>
      <c r="F707" s="421" t="s">
        <v>5776</v>
      </c>
      <c r="G707" s="423"/>
      <c r="H707" s="31">
        <v>950000</v>
      </c>
      <c r="I707" s="32"/>
    </row>
    <row r="708" spans="4:9" s="422" customFormat="1">
      <c r="D708" s="28"/>
      <c r="E708" s="403"/>
      <c r="F708" s="421" t="s">
        <v>5779</v>
      </c>
      <c r="G708" s="423"/>
      <c r="H708" s="31">
        <v>20000</v>
      </c>
      <c r="I708" s="32"/>
    </row>
    <row r="709" spans="4:9" s="422" customFormat="1">
      <c r="D709" s="28"/>
      <c r="E709" s="403"/>
      <c r="F709" s="421" t="s">
        <v>5745</v>
      </c>
      <c r="G709" s="423"/>
      <c r="H709" s="31">
        <v>27000</v>
      </c>
      <c r="I709" s="32"/>
    </row>
    <row r="710" spans="4:9" s="422" customFormat="1">
      <c r="D710" s="28"/>
      <c r="E710" s="403"/>
      <c r="F710" s="421" t="s">
        <v>5784</v>
      </c>
      <c r="G710" s="423"/>
      <c r="H710" s="31">
        <v>32000</v>
      </c>
      <c r="I710" s="32"/>
    </row>
    <row r="711" spans="4:9" s="422" customFormat="1">
      <c r="D711" s="28"/>
      <c r="E711" s="403"/>
      <c r="F711" s="421" t="s">
        <v>5787</v>
      </c>
      <c r="G711" s="423"/>
      <c r="H711" s="31">
        <v>39000</v>
      </c>
      <c r="I711" s="32"/>
    </row>
    <row r="712" spans="4:9" s="422" customFormat="1">
      <c r="D712" s="28"/>
      <c r="E712" s="403"/>
      <c r="F712" s="421" t="s">
        <v>5790</v>
      </c>
      <c r="G712" s="423"/>
      <c r="H712" s="31">
        <v>42000</v>
      </c>
      <c r="I712" s="32"/>
    </row>
    <row r="713" spans="4:9" s="422" customFormat="1">
      <c r="D713" s="28"/>
      <c r="E713" s="403"/>
      <c r="F713" s="421" t="s">
        <v>5793</v>
      </c>
      <c r="G713" s="423"/>
      <c r="H713" s="31">
        <v>48000</v>
      </c>
      <c r="I713" s="32"/>
    </row>
    <row r="714" spans="4:9" s="422" customFormat="1">
      <c r="D714" s="28"/>
      <c r="E714" s="403"/>
      <c r="F714" s="421" t="s">
        <v>5796</v>
      </c>
      <c r="G714" s="423"/>
      <c r="H714" s="31">
        <v>55000</v>
      </c>
      <c r="I714" s="32"/>
    </row>
    <row r="715" spans="4:9" s="422" customFormat="1">
      <c r="D715" s="28"/>
      <c r="E715" s="403"/>
      <c r="F715" s="421" t="s">
        <v>5799</v>
      </c>
      <c r="G715" s="423"/>
      <c r="H715" s="31">
        <v>59000</v>
      </c>
      <c r="I715" s="32"/>
    </row>
    <row r="716" spans="4:9" s="422" customFormat="1">
      <c r="D716" s="28"/>
      <c r="E716" s="403"/>
      <c r="F716" s="421" t="s">
        <v>5802</v>
      </c>
      <c r="G716" s="423"/>
      <c r="H716" s="31">
        <v>62000</v>
      </c>
      <c r="I716" s="32"/>
    </row>
    <row r="717" spans="4:9" s="422" customFormat="1">
      <c r="D717" s="28"/>
      <c r="E717" s="403"/>
      <c r="F717" s="421" t="s">
        <v>5807</v>
      </c>
      <c r="G717" s="423"/>
      <c r="H717" s="31">
        <v>235000</v>
      </c>
      <c r="I717" s="32"/>
    </row>
    <row r="718" spans="4:9" s="422" customFormat="1">
      <c r="D718" s="28"/>
      <c r="E718" s="403"/>
      <c r="F718" s="421" t="s">
        <v>5810</v>
      </c>
      <c r="G718" s="423"/>
      <c r="H718" s="31">
        <v>255000</v>
      </c>
      <c r="I718" s="32"/>
    </row>
    <row r="719" spans="4:9">
      <c r="D719" s="5"/>
      <c r="E719" s="400"/>
      <c r="F719" s="35" t="s">
        <v>215</v>
      </c>
      <c r="G719" s="36"/>
      <c r="H719" s="37"/>
      <c r="I719" s="38"/>
    </row>
    <row r="720" spans="4:9">
      <c r="D720" s="5">
        <v>1</v>
      </c>
      <c r="E720" s="400"/>
      <c r="F720" s="3" t="s">
        <v>216</v>
      </c>
      <c r="G720" s="2" t="s">
        <v>66</v>
      </c>
      <c r="H720" s="18">
        <v>14600</v>
      </c>
      <c r="I720" s="4"/>
    </row>
    <row r="721" spans="4:9">
      <c r="D721" s="5">
        <v>2</v>
      </c>
      <c r="E721" s="400"/>
      <c r="F721" s="3" t="s">
        <v>217</v>
      </c>
      <c r="G721" s="2" t="s">
        <v>66</v>
      </c>
      <c r="H721" s="18">
        <v>14600</v>
      </c>
      <c r="I721" s="4"/>
    </row>
    <row r="722" spans="4:9">
      <c r="D722" s="5">
        <v>3</v>
      </c>
      <c r="E722" s="400"/>
      <c r="F722" s="3" t="s">
        <v>218</v>
      </c>
      <c r="G722" s="2" t="s">
        <v>66</v>
      </c>
      <c r="H722" s="18">
        <v>80340</v>
      </c>
      <c r="I722" s="4"/>
    </row>
    <row r="723" spans="4:9" s="422" customFormat="1">
      <c r="D723" s="28"/>
      <c r="E723" s="403"/>
      <c r="F723" s="421" t="s">
        <v>1821</v>
      </c>
      <c r="G723" s="423" t="s">
        <v>66</v>
      </c>
      <c r="H723" s="31">
        <v>14840</v>
      </c>
      <c r="I723" s="32"/>
    </row>
    <row r="724" spans="4:9" s="422" customFormat="1">
      <c r="D724" s="28"/>
      <c r="E724" s="403"/>
      <c r="F724" s="421" t="s">
        <v>1839</v>
      </c>
      <c r="G724" s="423" t="s">
        <v>66</v>
      </c>
      <c r="H724" s="31">
        <v>14840</v>
      </c>
      <c r="I724" s="32"/>
    </row>
    <row r="725" spans="4:9" s="422" customFormat="1">
      <c r="D725" s="28"/>
      <c r="E725" s="403"/>
      <c r="F725" s="421" t="s">
        <v>1855</v>
      </c>
      <c r="G725" s="423" t="s">
        <v>66</v>
      </c>
      <c r="H725" s="31">
        <v>25000</v>
      </c>
      <c r="I725" s="32"/>
    </row>
    <row r="726" spans="4:9">
      <c r="D726" s="5">
        <v>4</v>
      </c>
      <c r="E726" s="400"/>
      <c r="F726" s="193" t="s">
        <v>219</v>
      </c>
      <c r="G726" s="2" t="s">
        <v>66</v>
      </c>
      <c r="H726" s="18">
        <v>35000</v>
      </c>
      <c r="I726" s="4"/>
    </row>
    <row r="727" spans="4:9">
      <c r="D727" s="5">
        <v>5</v>
      </c>
      <c r="E727" s="400"/>
      <c r="F727" s="193" t="s">
        <v>220</v>
      </c>
      <c r="G727" s="2" t="s">
        <v>66</v>
      </c>
      <c r="H727" s="18">
        <v>16660</v>
      </c>
      <c r="I727" s="4"/>
    </row>
    <row r="728" spans="4:9">
      <c r="D728" s="5"/>
      <c r="E728" s="400"/>
      <c r="F728" s="193"/>
      <c r="G728" s="2"/>
      <c r="H728" s="18"/>
      <c r="I728" s="4"/>
    </row>
    <row r="729" spans="4:9" s="422" customFormat="1">
      <c r="D729" s="28"/>
      <c r="E729" s="403"/>
      <c r="F729" s="421" t="s">
        <v>5912</v>
      </c>
      <c r="G729" s="423" t="s">
        <v>2453</v>
      </c>
      <c r="H729" s="31">
        <v>17000</v>
      </c>
      <c r="I729" s="32"/>
    </row>
    <row r="730" spans="4:9">
      <c r="D730" s="5">
        <v>6</v>
      </c>
      <c r="E730" s="400"/>
      <c r="F730" s="3" t="s">
        <v>221</v>
      </c>
      <c r="G730" s="2" t="s">
        <v>66</v>
      </c>
      <c r="H730" s="18">
        <v>13700</v>
      </c>
      <c r="I730" s="4"/>
    </row>
    <row r="731" spans="4:9">
      <c r="D731" s="5">
        <v>7</v>
      </c>
      <c r="E731" s="400"/>
      <c r="F731" s="193" t="s">
        <v>222</v>
      </c>
      <c r="G731" s="2" t="s">
        <v>66</v>
      </c>
      <c r="H731" s="18">
        <v>13800</v>
      </c>
      <c r="I731" s="4"/>
    </row>
    <row r="732" spans="4:9">
      <c r="D732" s="5">
        <v>8</v>
      </c>
      <c r="E732" s="400"/>
      <c r="F732" s="3" t="s">
        <v>223</v>
      </c>
      <c r="G732" s="2" t="s">
        <v>114</v>
      </c>
      <c r="H732" s="18">
        <v>6250</v>
      </c>
      <c r="I732" s="4"/>
    </row>
    <row r="733" spans="4:9">
      <c r="D733" s="5">
        <v>9</v>
      </c>
      <c r="E733" s="400"/>
      <c r="F733" s="3" t="s">
        <v>224</v>
      </c>
      <c r="G733" s="2" t="s">
        <v>114</v>
      </c>
      <c r="H733" s="18">
        <v>10500</v>
      </c>
      <c r="I733" s="4"/>
    </row>
    <row r="734" spans="4:9">
      <c r="D734" s="5">
        <v>10</v>
      </c>
      <c r="E734" s="400"/>
      <c r="F734" s="193" t="s">
        <v>225</v>
      </c>
      <c r="G734" s="2" t="s">
        <v>66</v>
      </c>
      <c r="H734" s="18">
        <v>25000</v>
      </c>
      <c r="I734" s="4"/>
    </row>
    <row r="735" spans="4:9">
      <c r="D735" s="5">
        <v>11</v>
      </c>
      <c r="E735" s="400"/>
      <c r="F735" s="3" t="s">
        <v>226</v>
      </c>
      <c r="G735" s="2" t="s">
        <v>66</v>
      </c>
      <c r="H735" s="18">
        <v>14840</v>
      </c>
      <c r="I735" s="4"/>
    </row>
    <row r="736" spans="4:9">
      <c r="D736" s="5">
        <v>12</v>
      </c>
      <c r="E736" s="400"/>
      <c r="F736" s="3" t="s">
        <v>227</v>
      </c>
      <c r="G736" s="2" t="s">
        <v>66</v>
      </c>
      <c r="H736" s="18">
        <v>14700</v>
      </c>
      <c r="I736" s="4"/>
    </row>
    <row r="737" spans="4:9">
      <c r="D737" s="5">
        <v>13</v>
      </c>
      <c r="E737" s="400"/>
      <c r="F737" s="3" t="s">
        <v>228</v>
      </c>
      <c r="G737" s="2" t="s">
        <v>66</v>
      </c>
      <c r="H737" s="18">
        <v>13000</v>
      </c>
      <c r="I737" s="4"/>
    </row>
    <row r="738" spans="4:9">
      <c r="D738" s="5">
        <v>14</v>
      </c>
      <c r="E738" s="400"/>
      <c r="F738" s="193" t="s">
        <v>229</v>
      </c>
      <c r="G738" s="2" t="s">
        <v>66</v>
      </c>
      <c r="H738" s="18">
        <v>15667</v>
      </c>
      <c r="I738" s="4"/>
    </row>
    <row r="739" spans="4:9" s="422" customFormat="1">
      <c r="D739" s="28"/>
      <c r="E739" s="403"/>
      <c r="F739" s="421" t="s">
        <v>5914</v>
      </c>
      <c r="G739" s="423" t="s">
        <v>66</v>
      </c>
      <c r="H739" s="31">
        <v>15500</v>
      </c>
      <c r="I739" s="32"/>
    </row>
    <row r="740" spans="4:9" s="422" customFormat="1">
      <c r="D740" s="28">
        <v>14</v>
      </c>
      <c r="E740" s="403"/>
      <c r="F740" s="421" t="s">
        <v>5019</v>
      </c>
      <c r="G740" s="423" t="s">
        <v>114</v>
      </c>
      <c r="H740" s="31">
        <v>20825</v>
      </c>
      <c r="I740" s="32"/>
    </row>
    <row r="741" spans="4:9" s="422" customFormat="1">
      <c r="D741" s="28"/>
      <c r="E741" s="403"/>
      <c r="F741" s="421" t="s">
        <v>1858</v>
      </c>
      <c r="G741" s="30" t="s">
        <v>66</v>
      </c>
      <c r="H741" s="31">
        <v>7500</v>
      </c>
      <c r="I741" s="32"/>
    </row>
    <row r="742" spans="4:9" s="422" customFormat="1">
      <c r="D742" s="28"/>
      <c r="E742" s="403"/>
      <c r="F742" s="421" t="s">
        <v>5861</v>
      </c>
      <c r="G742" s="423" t="s">
        <v>44</v>
      </c>
      <c r="H742" s="31">
        <v>21000</v>
      </c>
      <c r="I742" s="32"/>
    </row>
    <row r="743" spans="4:9" s="422" customFormat="1">
      <c r="D743" s="28"/>
      <c r="E743" s="403"/>
      <c r="F743" s="421" t="s">
        <v>5862</v>
      </c>
      <c r="G743" s="423" t="s">
        <v>44</v>
      </c>
      <c r="H743" s="31">
        <v>29000</v>
      </c>
      <c r="I743" s="32"/>
    </row>
    <row r="744" spans="4:9" s="422" customFormat="1">
      <c r="D744" s="28"/>
      <c r="E744" s="403"/>
      <c r="F744" s="421" t="s">
        <v>5863</v>
      </c>
      <c r="G744" s="423" t="s">
        <v>2188</v>
      </c>
      <c r="H744" s="31">
        <v>39000</v>
      </c>
      <c r="I744" s="32"/>
    </row>
    <row r="745" spans="4:9" s="422" customFormat="1">
      <c r="D745" s="28"/>
      <c r="E745" s="403"/>
      <c r="F745" s="421" t="s">
        <v>5864</v>
      </c>
      <c r="G745" s="423" t="s">
        <v>44</v>
      </c>
      <c r="H745" s="31">
        <v>58000</v>
      </c>
      <c r="I745" s="32"/>
    </row>
    <row r="746" spans="4:9" s="422" customFormat="1">
      <c r="D746" s="28"/>
      <c r="E746" s="403"/>
      <c r="F746" s="421" t="s">
        <v>6272</v>
      </c>
      <c r="G746" s="423" t="s">
        <v>44</v>
      </c>
      <c r="H746" s="31">
        <v>9200</v>
      </c>
      <c r="I746" s="32"/>
    </row>
    <row r="747" spans="4:9" s="422" customFormat="1">
      <c r="D747" s="28"/>
      <c r="E747" s="403"/>
      <c r="F747" s="421" t="s">
        <v>5867</v>
      </c>
      <c r="G747" s="423" t="s">
        <v>44</v>
      </c>
      <c r="H747" s="31">
        <v>18000</v>
      </c>
      <c r="I747" s="32"/>
    </row>
    <row r="748" spans="4:9">
      <c r="D748" s="5">
        <v>15</v>
      </c>
      <c r="E748" s="400"/>
      <c r="F748" s="3" t="s">
        <v>230</v>
      </c>
      <c r="G748" s="2" t="s">
        <v>114</v>
      </c>
      <c r="H748" s="18">
        <v>5000</v>
      </c>
      <c r="I748" s="4"/>
    </row>
    <row r="749" spans="4:9">
      <c r="D749" s="5">
        <v>16</v>
      </c>
      <c r="E749" s="400"/>
      <c r="F749" s="3" t="s">
        <v>230</v>
      </c>
      <c r="G749" s="2" t="s">
        <v>66</v>
      </c>
      <c r="H749" s="18">
        <v>15000</v>
      </c>
      <c r="I749" s="4"/>
    </row>
    <row r="750" spans="4:9">
      <c r="D750" s="5">
        <v>17</v>
      </c>
      <c r="E750" s="400"/>
      <c r="F750" s="3" t="s">
        <v>231</v>
      </c>
      <c r="G750" s="2" t="s">
        <v>66</v>
      </c>
      <c r="H750" s="18">
        <v>17250</v>
      </c>
      <c r="I750" s="4"/>
    </row>
    <row r="751" spans="4:9" s="422" customFormat="1">
      <c r="D751" s="28"/>
      <c r="E751" s="403"/>
      <c r="F751" s="421" t="s">
        <v>5018</v>
      </c>
      <c r="G751" s="423" t="s">
        <v>114</v>
      </c>
      <c r="H751" s="31">
        <v>9900</v>
      </c>
      <c r="I751" s="32"/>
    </row>
    <row r="752" spans="4:9">
      <c r="D752" s="5">
        <v>18</v>
      </c>
      <c r="E752" s="400"/>
      <c r="F752" s="3" t="s">
        <v>232</v>
      </c>
      <c r="G752" s="2" t="s">
        <v>66</v>
      </c>
      <c r="H752" s="18">
        <v>7500</v>
      </c>
      <c r="I752" s="4"/>
    </row>
    <row r="753" spans="4:9">
      <c r="D753" s="5">
        <v>19</v>
      </c>
      <c r="E753" s="400"/>
      <c r="F753" s="193" t="s">
        <v>233</v>
      </c>
      <c r="G753" s="2" t="s">
        <v>66</v>
      </c>
      <c r="H753" s="18">
        <v>14250</v>
      </c>
      <c r="I753" s="4"/>
    </row>
    <row r="754" spans="4:9">
      <c r="D754" s="5">
        <v>20</v>
      </c>
      <c r="E754" s="400"/>
      <c r="F754" s="3" t="s">
        <v>234</v>
      </c>
      <c r="G754" s="2" t="s">
        <v>66</v>
      </c>
      <c r="H754" s="18">
        <v>14500</v>
      </c>
      <c r="I754" s="4"/>
    </row>
    <row r="755" spans="4:9">
      <c r="D755" s="5">
        <v>21</v>
      </c>
      <c r="E755" s="400"/>
      <c r="F755" s="193" t="s">
        <v>235</v>
      </c>
      <c r="G755" s="2" t="s">
        <v>236</v>
      </c>
      <c r="H755" s="18">
        <v>460000</v>
      </c>
      <c r="I755" s="4"/>
    </row>
    <row r="756" spans="4:9">
      <c r="D756" s="5">
        <v>22</v>
      </c>
      <c r="E756" s="400"/>
      <c r="F756" s="3" t="s">
        <v>237</v>
      </c>
      <c r="G756" s="2" t="s">
        <v>236</v>
      </c>
      <c r="H756" s="18">
        <v>891000</v>
      </c>
      <c r="I756" s="4"/>
    </row>
    <row r="757" spans="4:9">
      <c r="D757" s="5">
        <v>23</v>
      </c>
      <c r="E757" s="400"/>
      <c r="F757" s="3" t="s">
        <v>238</v>
      </c>
      <c r="G757" s="2" t="s">
        <v>236</v>
      </c>
      <c r="H757" s="18">
        <v>656000</v>
      </c>
      <c r="I757" s="4"/>
    </row>
    <row r="758" spans="4:9">
      <c r="D758" s="5">
        <v>24</v>
      </c>
      <c r="E758" s="400"/>
      <c r="F758" s="3" t="s">
        <v>239</v>
      </c>
      <c r="G758" s="2" t="s">
        <v>236</v>
      </c>
      <c r="H758" s="18">
        <v>805000</v>
      </c>
      <c r="I758" s="4"/>
    </row>
    <row r="759" spans="4:9">
      <c r="D759" s="5">
        <v>25</v>
      </c>
      <c r="E759" s="400"/>
      <c r="F759" s="193" t="s">
        <v>240</v>
      </c>
      <c r="G759" s="2" t="s">
        <v>44</v>
      </c>
      <c r="H759" s="18">
        <v>4550</v>
      </c>
      <c r="I759" s="4"/>
    </row>
    <row r="760" spans="4:9" s="422" customFormat="1">
      <c r="D760" s="28"/>
      <c r="E760" s="403"/>
      <c r="F760" s="421" t="s">
        <v>3164</v>
      </c>
      <c r="G760" s="423" t="s">
        <v>2188</v>
      </c>
      <c r="H760" s="31">
        <v>30500</v>
      </c>
      <c r="I760" s="32"/>
    </row>
    <row r="761" spans="4:9">
      <c r="D761" s="5">
        <v>26</v>
      </c>
      <c r="E761" s="400"/>
      <c r="F761" s="3" t="s">
        <v>241</v>
      </c>
      <c r="G761" s="2" t="s">
        <v>66</v>
      </c>
      <c r="H761" s="18">
        <v>15150</v>
      </c>
      <c r="I761" s="4"/>
    </row>
    <row r="762" spans="4:9">
      <c r="D762" s="5">
        <v>27</v>
      </c>
      <c r="E762" s="400"/>
      <c r="F762" s="193" t="s">
        <v>242</v>
      </c>
      <c r="G762" s="2" t="s">
        <v>66</v>
      </c>
      <c r="H762" s="18">
        <v>15680</v>
      </c>
      <c r="I762" s="4"/>
    </row>
    <row r="763" spans="4:9">
      <c r="D763" s="5">
        <v>28</v>
      </c>
      <c r="E763" s="400"/>
      <c r="F763" s="3" t="s">
        <v>243</v>
      </c>
      <c r="G763" s="2" t="s">
        <v>244</v>
      </c>
      <c r="H763" s="18">
        <v>116750</v>
      </c>
      <c r="I763" s="4"/>
    </row>
    <row r="764" spans="4:9">
      <c r="D764" s="5">
        <v>29</v>
      </c>
      <c r="E764" s="400"/>
      <c r="F764" s="3" t="s">
        <v>245</v>
      </c>
      <c r="G764" s="2" t="s">
        <v>66</v>
      </c>
      <c r="H764" s="18">
        <v>26020</v>
      </c>
      <c r="I764" s="4"/>
    </row>
    <row r="765" spans="4:9">
      <c r="D765" s="5">
        <v>30</v>
      </c>
      <c r="E765" s="400"/>
      <c r="F765" s="3" t="s">
        <v>246</v>
      </c>
      <c r="G765" s="2" t="s">
        <v>66</v>
      </c>
      <c r="H765" s="18">
        <v>25400</v>
      </c>
      <c r="I765" s="4"/>
    </row>
    <row r="766" spans="4:9">
      <c r="D766" s="5">
        <v>31</v>
      </c>
      <c r="E766" s="400"/>
      <c r="F766" s="3" t="s">
        <v>247</v>
      </c>
      <c r="G766" s="2" t="s">
        <v>66</v>
      </c>
      <c r="H766" s="18">
        <v>22800</v>
      </c>
      <c r="I766" s="4"/>
    </row>
    <row r="767" spans="4:9">
      <c r="D767" s="5">
        <v>32</v>
      </c>
      <c r="E767" s="400"/>
      <c r="F767" s="3" t="s">
        <v>248</v>
      </c>
      <c r="G767" s="2" t="s">
        <v>63</v>
      </c>
      <c r="H767" s="18">
        <v>28450</v>
      </c>
      <c r="I767" s="4"/>
    </row>
    <row r="768" spans="4:9">
      <c r="D768" s="5">
        <v>33</v>
      </c>
      <c r="E768" s="400"/>
      <c r="F768" s="3" t="s">
        <v>249</v>
      </c>
      <c r="G768" s="2" t="s">
        <v>63</v>
      </c>
      <c r="H768" s="18">
        <v>28470</v>
      </c>
      <c r="I768" s="4"/>
    </row>
    <row r="769" spans="4:9">
      <c r="D769" s="5">
        <v>34</v>
      </c>
      <c r="E769" s="400"/>
      <c r="F769" s="3" t="s">
        <v>250</v>
      </c>
      <c r="G769" s="2" t="s">
        <v>63</v>
      </c>
      <c r="H769" s="18">
        <v>27900</v>
      </c>
      <c r="I769" s="4"/>
    </row>
    <row r="770" spans="4:9">
      <c r="D770" s="5">
        <v>35</v>
      </c>
      <c r="E770" s="400"/>
      <c r="F770" s="3" t="s">
        <v>251</v>
      </c>
      <c r="G770" s="2" t="s">
        <v>63</v>
      </c>
      <c r="H770" s="18">
        <v>26900</v>
      </c>
      <c r="I770" s="4"/>
    </row>
    <row r="771" spans="4:9">
      <c r="D771" s="5">
        <v>36</v>
      </c>
      <c r="E771" s="400"/>
      <c r="F771" s="3" t="s">
        <v>252</v>
      </c>
      <c r="G771" s="2" t="s">
        <v>66</v>
      </c>
      <c r="H771" s="18">
        <v>18800</v>
      </c>
      <c r="I771" s="4"/>
    </row>
    <row r="772" spans="4:9" s="422" customFormat="1">
      <c r="D772" s="28"/>
      <c r="E772" s="403"/>
      <c r="F772" s="421" t="s">
        <v>5928</v>
      </c>
      <c r="G772" s="423" t="s">
        <v>2453</v>
      </c>
      <c r="H772" s="31">
        <v>18800</v>
      </c>
      <c r="I772" s="32"/>
    </row>
    <row r="773" spans="4:9" s="422" customFormat="1">
      <c r="D773" s="28">
        <v>37</v>
      </c>
      <c r="E773" s="403"/>
      <c r="F773" s="29" t="s">
        <v>253</v>
      </c>
      <c r="G773" s="30" t="s">
        <v>114</v>
      </c>
      <c r="H773" s="31">
        <v>1750</v>
      </c>
      <c r="I773" s="32"/>
    </row>
    <row r="774" spans="4:9" s="422" customFormat="1">
      <c r="D774" s="28"/>
      <c r="E774" s="403"/>
      <c r="F774" s="421" t="s">
        <v>1822</v>
      </c>
      <c r="G774" s="423" t="s">
        <v>66</v>
      </c>
      <c r="H774" s="31">
        <v>18800</v>
      </c>
      <c r="I774" s="32"/>
    </row>
    <row r="775" spans="4:9">
      <c r="D775" s="5">
        <v>38</v>
      </c>
      <c r="E775" s="400"/>
      <c r="F775" s="3" t="s">
        <v>254</v>
      </c>
      <c r="G775" s="2" t="s">
        <v>63</v>
      </c>
      <c r="H775" s="18">
        <v>34620</v>
      </c>
      <c r="I775" s="4"/>
    </row>
    <row r="776" spans="4:9">
      <c r="D776" s="5">
        <v>39</v>
      </c>
      <c r="E776" s="400"/>
      <c r="F776" s="21" t="s">
        <v>1195</v>
      </c>
      <c r="G776" s="2" t="s">
        <v>130</v>
      </c>
      <c r="H776" s="18">
        <v>300000</v>
      </c>
      <c r="I776" s="4" t="s">
        <v>1262</v>
      </c>
    </row>
    <row r="777" spans="4:9">
      <c r="D777" s="5">
        <v>40</v>
      </c>
      <c r="E777" s="400"/>
      <c r="F777" s="3" t="s">
        <v>255</v>
      </c>
      <c r="G777" s="2" t="s">
        <v>66</v>
      </c>
      <c r="H777" s="18">
        <v>45550</v>
      </c>
      <c r="I777" s="4"/>
    </row>
    <row r="778" spans="4:9">
      <c r="D778" s="5">
        <v>41</v>
      </c>
      <c r="E778" s="400"/>
      <c r="F778" s="3" t="s">
        <v>256</v>
      </c>
      <c r="G778" s="2" t="s">
        <v>42</v>
      </c>
      <c r="H778" s="18">
        <v>20190</v>
      </c>
      <c r="I778" s="4"/>
    </row>
    <row r="779" spans="4:9">
      <c r="D779" s="5">
        <v>42</v>
      </c>
      <c r="E779" s="400"/>
      <c r="F779" s="3" t="s">
        <v>257</v>
      </c>
      <c r="G779" s="2" t="s">
        <v>63</v>
      </c>
      <c r="H779" s="18">
        <v>18000</v>
      </c>
      <c r="I779" s="4"/>
    </row>
    <row r="780" spans="4:9">
      <c r="D780" s="5">
        <v>43</v>
      </c>
      <c r="E780" s="400"/>
      <c r="F780" s="3" t="s">
        <v>258</v>
      </c>
      <c r="G780" s="2" t="s">
        <v>66</v>
      </c>
      <c r="H780" s="18">
        <v>35000</v>
      </c>
      <c r="I780" s="4"/>
    </row>
    <row r="781" spans="4:9">
      <c r="D781" s="5">
        <v>44</v>
      </c>
      <c r="E781" s="400"/>
      <c r="F781" s="3" t="s">
        <v>259</v>
      </c>
      <c r="G781" s="2" t="s">
        <v>66</v>
      </c>
      <c r="H781" s="18">
        <v>8400</v>
      </c>
      <c r="I781" s="4"/>
    </row>
    <row r="782" spans="4:9" s="422" customFormat="1">
      <c r="D782" s="28"/>
      <c r="E782" s="403"/>
      <c r="F782" s="421" t="s">
        <v>1842</v>
      </c>
      <c r="G782" s="30" t="s">
        <v>66</v>
      </c>
      <c r="H782" s="31">
        <v>20000</v>
      </c>
      <c r="I782" s="32"/>
    </row>
    <row r="783" spans="4:9">
      <c r="D783" s="5">
        <v>45</v>
      </c>
      <c r="E783" s="400"/>
      <c r="F783" s="193" t="s">
        <v>260</v>
      </c>
      <c r="G783" s="2" t="s">
        <v>66</v>
      </c>
      <c r="H783" s="18">
        <v>15000</v>
      </c>
      <c r="I783" s="4"/>
    </row>
    <row r="784" spans="4:9">
      <c r="D784" s="5">
        <v>46</v>
      </c>
      <c r="E784" s="400"/>
      <c r="F784" s="3" t="s">
        <v>261</v>
      </c>
      <c r="G784" s="2" t="s">
        <v>44</v>
      </c>
      <c r="H784" s="18">
        <v>1500</v>
      </c>
      <c r="I784" s="4"/>
    </row>
    <row r="785" spans="4:9">
      <c r="D785" s="5">
        <v>47</v>
      </c>
      <c r="E785" s="400"/>
      <c r="F785" s="193" t="s">
        <v>262</v>
      </c>
      <c r="G785" s="2" t="s">
        <v>66</v>
      </c>
      <c r="H785" s="18">
        <v>18000</v>
      </c>
      <c r="I785" s="4"/>
    </row>
    <row r="786" spans="4:9">
      <c r="D786" s="5">
        <v>48</v>
      </c>
      <c r="E786" s="400"/>
      <c r="F786" s="193" t="s">
        <v>263</v>
      </c>
      <c r="G786" s="2" t="s">
        <v>66</v>
      </c>
      <c r="H786" s="18">
        <v>19000</v>
      </c>
      <c r="I786" s="4"/>
    </row>
    <row r="787" spans="4:9" s="422" customFormat="1">
      <c r="D787" s="28">
        <v>49</v>
      </c>
      <c r="E787" s="403"/>
      <c r="F787" s="421" t="s">
        <v>1811</v>
      </c>
      <c r="G787" s="30" t="s">
        <v>66</v>
      </c>
      <c r="H787" s="31">
        <v>20000</v>
      </c>
      <c r="I787" s="32"/>
    </row>
    <row r="788" spans="4:9" s="422" customFormat="1">
      <c r="D788" s="28"/>
      <c r="E788" s="403"/>
      <c r="F788" s="421" t="s">
        <v>2750</v>
      </c>
      <c r="G788" s="423" t="s">
        <v>66</v>
      </c>
      <c r="H788" s="31">
        <v>17500</v>
      </c>
      <c r="I788" s="32"/>
    </row>
    <row r="789" spans="4:9">
      <c r="D789" s="5">
        <v>50</v>
      </c>
      <c r="E789" s="400"/>
      <c r="F789" s="3" t="s">
        <v>264</v>
      </c>
      <c r="G789" s="2" t="s">
        <v>66</v>
      </c>
      <c r="H789" s="18">
        <v>39450</v>
      </c>
      <c r="I789" s="4"/>
    </row>
    <row r="790" spans="4:9">
      <c r="D790" s="5">
        <v>51</v>
      </c>
      <c r="E790" s="400"/>
      <c r="F790" s="3" t="s">
        <v>265</v>
      </c>
      <c r="G790" s="2" t="s">
        <v>66</v>
      </c>
      <c r="H790" s="18">
        <v>22070</v>
      </c>
      <c r="I790" s="4"/>
    </row>
    <row r="791" spans="4:9">
      <c r="D791" s="5">
        <v>52</v>
      </c>
      <c r="E791" s="400"/>
      <c r="F791" s="3" t="s">
        <v>266</v>
      </c>
      <c r="G791" s="2" t="s">
        <v>66</v>
      </c>
      <c r="H791" s="18">
        <v>19460</v>
      </c>
      <c r="I791" s="4"/>
    </row>
    <row r="792" spans="4:9">
      <c r="D792" s="5">
        <v>53</v>
      </c>
      <c r="E792" s="400"/>
      <c r="F792" s="3" t="s">
        <v>267</v>
      </c>
      <c r="G792" s="2" t="s">
        <v>66</v>
      </c>
      <c r="H792" s="18">
        <v>35590</v>
      </c>
      <c r="I792" s="4"/>
    </row>
    <row r="793" spans="4:9">
      <c r="D793" s="5">
        <v>54</v>
      </c>
      <c r="E793" s="400"/>
      <c r="F793" s="3" t="s">
        <v>268</v>
      </c>
      <c r="G793" s="2" t="s">
        <v>44</v>
      </c>
      <c r="H793" s="18">
        <v>200</v>
      </c>
      <c r="I793" s="4"/>
    </row>
    <row r="794" spans="4:9">
      <c r="D794" s="5">
        <v>55</v>
      </c>
      <c r="E794" s="400"/>
      <c r="F794" s="193" t="s">
        <v>269</v>
      </c>
      <c r="G794" s="2" t="s">
        <v>66</v>
      </c>
      <c r="H794" s="18">
        <v>30090</v>
      </c>
      <c r="I794" s="4"/>
    </row>
    <row r="795" spans="4:9">
      <c r="D795" s="5">
        <v>56</v>
      </c>
      <c r="E795" s="400"/>
      <c r="F795" s="193" t="s">
        <v>1380</v>
      </c>
      <c r="G795" s="2" t="s">
        <v>44</v>
      </c>
      <c r="H795" s="18">
        <v>1600</v>
      </c>
      <c r="I795" s="4"/>
    </row>
    <row r="796" spans="4:9" s="422" customFormat="1">
      <c r="D796" s="28"/>
      <c r="E796" s="403"/>
      <c r="F796" s="421" t="s">
        <v>3176</v>
      </c>
      <c r="G796" s="30" t="s">
        <v>3175</v>
      </c>
      <c r="H796" s="31">
        <v>29000</v>
      </c>
      <c r="I796" s="32"/>
    </row>
    <row r="797" spans="4:9" s="422" customFormat="1">
      <c r="D797" s="28"/>
      <c r="E797" s="403"/>
      <c r="F797" s="421" t="s">
        <v>3174</v>
      </c>
      <c r="G797" s="30" t="s">
        <v>2188</v>
      </c>
      <c r="H797" s="31">
        <v>580</v>
      </c>
      <c r="I797" s="32"/>
    </row>
    <row r="798" spans="4:9">
      <c r="D798" s="5">
        <v>57</v>
      </c>
      <c r="E798" s="400"/>
      <c r="F798" s="3" t="s">
        <v>270</v>
      </c>
      <c r="G798" s="2" t="s">
        <v>136</v>
      </c>
      <c r="H798" s="18">
        <v>8000000</v>
      </c>
      <c r="I798" s="4"/>
    </row>
    <row r="799" spans="4:9">
      <c r="D799" s="5">
        <v>58</v>
      </c>
      <c r="E799" s="400"/>
      <c r="F799" s="3" t="s">
        <v>271</v>
      </c>
      <c r="G799" s="2" t="s">
        <v>114</v>
      </c>
      <c r="H799" s="18">
        <v>1680000</v>
      </c>
      <c r="I799" s="4"/>
    </row>
    <row r="800" spans="4:9">
      <c r="D800" s="5">
        <v>59</v>
      </c>
      <c r="E800" s="400"/>
      <c r="F800" s="3" t="s">
        <v>272</v>
      </c>
      <c r="G800" s="2" t="s">
        <v>114</v>
      </c>
      <c r="H800" s="18">
        <v>2240000</v>
      </c>
      <c r="I800" s="4"/>
    </row>
    <row r="801" spans="4:9">
      <c r="D801" s="5">
        <v>60</v>
      </c>
      <c r="E801" s="400"/>
      <c r="F801" s="3" t="s">
        <v>273</v>
      </c>
      <c r="G801" s="2" t="s">
        <v>114</v>
      </c>
      <c r="H801" s="18">
        <v>2800000</v>
      </c>
      <c r="I801" s="4"/>
    </row>
    <row r="802" spans="4:9">
      <c r="D802" s="5">
        <v>61</v>
      </c>
      <c r="E802" s="400"/>
      <c r="F802" s="3" t="s">
        <v>274</v>
      </c>
      <c r="G802" s="2" t="s">
        <v>114</v>
      </c>
      <c r="H802" s="18">
        <v>15500</v>
      </c>
      <c r="I802" s="4"/>
    </row>
    <row r="803" spans="4:9">
      <c r="D803" s="5">
        <v>62</v>
      </c>
      <c r="E803" s="400"/>
      <c r="F803" s="3" t="s">
        <v>275</v>
      </c>
      <c r="G803" s="2" t="s">
        <v>114</v>
      </c>
      <c r="H803" s="18">
        <v>22000</v>
      </c>
      <c r="I803" s="4"/>
    </row>
    <row r="804" spans="4:9">
      <c r="D804" s="5">
        <v>63</v>
      </c>
      <c r="E804" s="400"/>
      <c r="F804" s="3" t="s">
        <v>276</v>
      </c>
      <c r="G804" s="2" t="s">
        <v>114</v>
      </c>
      <c r="H804" s="18">
        <v>31000</v>
      </c>
      <c r="I804" s="4"/>
    </row>
    <row r="805" spans="4:9">
      <c r="D805" s="5">
        <v>64</v>
      </c>
      <c r="E805" s="400"/>
      <c r="F805" s="3" t="s">
        <v>277</v>
      </c>
      <c r="G805" s="2" t="s">
        <v>114</v>
      </c>
      <c r="H805" s="18">
        <v>42000</v>
      </c>
      <c r="I805" s="4"/>
    </row>
    <row r="806" spans="4:9">
      <c r="D806" s="5">
        <v>65</v>
      </c>
      <c r="E806" s="400"/>
      <c r="F806" s="3" t="s">
        <v>278</v>
      </c>
      <c r="G806" s="2" t="s">
        <v>114</v>
      </c>
      <c r="H806" s="18">
        <v>16650</v>
      </c>
      <c r="I806" s="4"/>
    </row>
    <row r="807" spans="4:9">
      <c r="D807" s="5">
        <v>66</v>
      </c>
      <c r="E807" s="400"/>
      <c r="F807" s="3" t="s">
        <v>279</v>
      </c>
      <c r="G807" s="2" t="s">
        <v>44</v>
      </c>
      <c r="H807" s="18">
        <v>700</v>
      </c>
      <c r="I807" s="4"/>
    </row>
    <row r="808" spans="4:9">
      <c r="D808" s="5">
        <v>67</v>
      </c>
      <c r="E808" s="400"/>
      <c r="F808" s="3" t="s">
        <v>280</v>
      </c>
      <c r="G808" s="2" t="s">
        <v>66</v>
      </c>
      <c r="H808" s="18">
        <v>12430</v>
      </c>
      <c r="I808" s="4" t="s">
        <v>281</v>
      </c>
    </row>
    <row r="809" spans="4:9">
      <c r="D809" s="5">
        <v>68</v>
      </c>
      <c r="E809" s="400"/>
      <c r="F809" s="3" t="s">
        <v>282</v>
      </c>
      <c r="G809" s="2" t="s">
        <v>66</v>
      </c>
      <c r="H809" s="18">
        <v>12660</v>
      </c>
      <c r="I809" s="4" t="s">
        <v>283</v>
      </c>
    </row>
    <row r="810" spans="4:9">
      <c r="D810" s="5">
        <v>69</v>
      </c>
      <c r="E810" s="400"/>
      <c r="F810" s="3" t="s">
        <v>284</v>
      </c>
      <c r="G810" s="2" t="s">
        <v>66</v>
      </c>
      <c r="H810" s="18">
        <v>11522</v>
      </c>
      <c r="I810" s="4" t="s">
        <v>285</v>
      </c>
    </row>
    <row r="811" spans="4:9">
      <c r="D811" s="5">
        <v>70</v>
      </c>
      <c r="E811" s="400"/>
      <c r="F811" s="3" t="s">
        <v>286</v>
      </c>
      <c r="G811" s="2" t="s">
        <v>66</v>
      </c>
      <c r="H811" s="18">
        <v>11816</v>
      </c>
      <c r="I811" s="4" t="s">
        <v>287</v>
      </c>
    </row>
    <row r="812" spans="4:9">
      <c r="D812" s="5">
        <v>71</v>
      </c>
      <c r="E812" s="400"/>
      <c r="F812" s="3" t="s">
        <v>288</v>
      </c>
      <c r="G812" s="2" t="s">
        <v>66</v>
      </c>
      <c r="H812" s="18">
        <v>12049</v>
      </c>
      <c r="I812" s="4" t="s">
        <v>289</v>
      </c>
    </row>
    <row r="813" spans="4:9">
      <c r="D813" s="5">
        <v>72</v>
      </c>
      <c r="E813" s="400"/>
      <c r="F813" s="3" t="s">
        <v>290</v>
      </c>
      <c r="G813" s="2" t="s">
        <v>66</v>
      </c>
      <c r="H813" s="18">
        <v>12276</v>
      </c>
      <c r="I813" s="4" t="s">
        <v>291</v>
      </c>
    </row>
    <row r="814" spans="4:9">
      <c r="D814" s="5"/>
      <c r="E814" s="400"/>
      <c r="F814" s="35" t="s">
        <v>292</v>
      </c>
      <c r="G814" s="36"/>
      <c r="H814" s="37"/>
      <c r="I814" s="38"/>
    </row>
    <row r="815" spans="4:9">
      <c r="D815" s="5">
        <v>1</v>
      </c>
      <c r="E815" s="400"/>
      <c r="F815" s="3" t="s">
        <v>293</v>
      </c>
      <c r="G815" s="2" t="s">
        <v>130</v>
      </c>
      <c r="H815" s="18">
        <v>180400</v>
      </c>
      <c r="I815" s="4"/>
    </row>
    <row r="816" spans="4:9">
      <c r="D816" s="5">
        <v>2</v>
      </c>
      <c r="E816" s="400"/>
      <c r="F816" s="3" t="s">
        <v>294</v>
      </c>
      <c r="G816" s="2" t="s">
        <v>130</v>
      </c>
      <c r="H816" s="18">
        <v>47800</v>
      </c>
      <c r="I816" s="4"/>
    </row>
    <row r="817" spans="4:9">
      <c r="D817" s="5">
        <v>3</v>
      </c>
      <c r="E817" s="400"/>
      <c r="F817" s="3" t="s">
        <v>295</v>
      </c>
      <c r="G817" s="2" t="s">
        <v>130</v>
      </c>
      <c r="H817" s="18">
        <v>57300</v>
      </c>
      <c r="I817" s="4"/>
    </row>
    <row r="818" spans="4:9">
      <c r="D818" s="5">
        <v>4</v>
      </c>
      <c r="E818" s="400"/>
      <c r="F818" s="3" t="s">
        <v>296</v>
      </c>
      <c r="G818" s="2" t="s">
        <v>130</v>
      </c>
      <c r="H818" s="18">
        <v>65300</v>
      </c>
      <c r="I818" s="4"/>
    </row>
    <row r="819" spans="4:9">
      <c r="D819" s="5">
        <v>5</v>
      </c>
      <c r="E819" s="400"/>
      <c r="F819" s="3" t="s">
        <v>297</v>
      </c>
      <c r="G819" s="2" t="s">
        <v>130</v>
      </c>
      <c r="H819" s="18">
        <v>75500</v>
      </c>
      <c r="I819" s="4"/>
    </row>
    <row r="820" spans="4:9">
      <c r="D820" s="5">
        <v>6</v>
      </c>
      <c r="E820" s="400"/>
      <c r="F820" s="3" t="s">
        <v>298</v>
      </c>
      <c r="G820" s="2" t="s">
        <v>130</v>
      </c>
      <c r="H820" s="18">
        <v>120000</v>
      </c>
      <c r="I820" s="4"/>
    </row>
    <row r="821" spans="4:9">
      <c r="D821" s="5">
        <v>7</v>
      </c>
      <c r="E821" s="400"/>
      <c r="F821" s="3" t="s">
        <v>299</v>
      </c>
      <c r="G821" s="2" t="s">
        <v>130</v>
      </c>
      <c r="H821" s="18">
        <v>85500</v>
      </c>
      <c r="I821" s="4"/>
    </row>
    <row r="822" spans="4:9">
      <c r="D822" s="5">
        <v>8</v>
      </c>
      <c r="E822" s="400"/>
      <c r="F822" s="3" t="s">
        <v>300</v>
      </c>
      <c r="G822" s="2" t="s">
        <v>130</v>
      </c>
      <c r="H822" s="18">
        <v>94000</v>
      </c>
      <c r="I822" s="4"/>
    </row>
    <row r="823" spans="4:9">
      <c r="D823" s="5">
        <v>9</v>
      </c>
      <c r="E823" s="400"/>
      <c r="F823" s="3" t="s">
        <v>301</v>
      </c>
      <c r="G823" s="2" t="s">
        <v>130</v>
      </c>
      <c r="H823" s="18">
        <v>125000</v>
      </c>
      <c r="I823" s="4"/>
    </row>
    <row r="824" spans="4:9">
      <c r="D824" s="5">
        <v>10</v>
      </c>
      <c r="E824" s="400"/>
      <c r="F824" s="3" t="s">
        <v>302</v>
      </c>
      <c r="G824" s="2" t="s">
        <v>130</v>
      </c>
      <c r="H824" s="18">
        <v>104900</v>
      </c>
      <c r="I824" s="4"/>
    </row>
    <row r="825" spans="4:9">
      <c r="D825" s="5">
        <v>11</v>
      </c>
      <c r="E825" s="400"/>
      <c r="F825" s="3" t="s">
        <v>303</v>
      </c>
      <c r="G825" s="2" t="s">
        <v>130</v>
      </c>
      <c r="H825" s="18">
        <v>130000</v>
      </c>
      <c r="I825" s="4"/>
    </row>
    <row r="826" spans="4:9">
      <c r="D826" s="5">
        <v>12</v>
      </c>
      <c r="E826" s="400"/>
      <c r="F826" s="3" t="s">
        <v>304</v>
      </c>
      <c r="G826" s="2" t="s">
        <v>130</v>
      </c>
      <c r="H826" s="18">
        <v>113400</v>
      </c>
      <c r="I826" s="4"/>
    </row>
    <row r="827" spans="4:9">
      <c r="D827" s="5">
        <v>13</v>
      </c>
      <c r="E827" s="400"/>
      <c r="F827" s="3" t="s">
        <v>305</v>
      </c>
      <c r="G827" s="2" t="s">
        <v>130</v>
      </c>
      <c r="H827" s="18">
        <v>135000</v>
      </c>
      <c r="I827" s="4"/>
    </row>
    <row r="828" spans="4:9">
      <c r="D828" s="5">
        <v>14</v>
      </c>
      <c r="E828" s="400"/>
      <c r="F828" s="3" t="s">
        <v>306</v>
      </c>
      <c r="G828" s="2" t="s">
        <v>130</v>
      </c>
      <c r="H828" s="18">
        <v>93000</v>
      </c>
      <c r="I828" s="4"/>
    </row>
    <row r="829" spans="4:9">
      <c r="D829" s="5">
        <v>15</v>
      </c>
      <c r="E829" s="400"/>
      <c r="F829" s="3" t="s">
        <v>307</v>
      </c>
      <c r="G829" s="2" t="s">
        <v>130</v>
      </c>
      <c r="H829" s="18">
        <v>92900</v>
      </c>
      <c r="I829" s="4"/>
    </row>
    <row r="830" spans="4:9">
      <c r="D830" s="5">
        <v>16</v>
      </c>
      <c r="E830" s="400"/>
      <c r="F830" s="3" t="s">
        <v>308</v>
      </c>
      <c r="G830" s="2" t="s">
        <v>130</v>
      </c>
      <c r="H830" s="18">
        <v>99600</v>
      </c>
      <c r="I830" s="4"/>
    </row>
    <row r="831" spans="4:9">
      <c r="D831" s="5">
        <v>17</v>
      </c>
      <c r="E831" s="400"/>
      <c r="F831" s="3" t="s">
        <v>309</v>
      </c>
      <c r="G831" s="2" t="s">
        <v>130</v>
      </c>
      <c r="H831" s="18">
        <v>113400</v>
      </c>
      <c r="I831" s="4"/>
    </row>
    <row r="832" spans="4:9">
      <c r="D832" s="5">
        <v>18</v>
      </c>
      <c r="E832" s="400"/>
      <c r="F832" s="3" t="s">
        <v>310</v>
      </c>
      <c r="G832" s="2" t="s">
        <v>130</v>
      </c>
      <c r="H832" s="18">
        <v>131000</v>
      </c>
      <c r="I832" s="4"/>
    </row>
    <row r="833" spans="4:9">
      <c r="D833" s="5">
        <v>19</v>
      </c>
      <c r="E833" s="400"/>
      <c r="F833" s="3" t="s">
        <v>311</v>
      </c>
      <c r="G833" s="2" t="s">
        <v>130</v>
      </c>
      <c r="H833" s="18">
        <v>88400</v>
      </c>
      <c r="I833" s="4"/>
    </row>
    <row r="834" spans="4:9">
      <c r="D834" s="5">
        <v>20</v>
      </c>
      <c r="E834" s="400"/>
      <c r="F834" s="3" t="s">
        <v>312</v>
      </c>
      <c r="G834" s="2" t="s">
        <v>130</v>
      </c>
      <c r="H834" s="18">
        <v>100500</v>
      </c>
      <c r="I834" s="4"/>
    </row>
    <row r="835" spans="4:9">
      <c r="D835" s="5">
        <v>21</v>
      </c>
      <c r="E835" s="400"/>
      <c r="F835" s="3" t="s">
        <v>313</v>
      </c>
      <c r="G835" s="2" t="s">
        <v>63</v>
      </c>
      <c r="H835" s="18">
        <v>112500</v>
      </c>
      <c r="I835" s="4"/>
    </row>
    <row r="836" spans="4:9" s="422" customFormat="1">
      <c r="D836" s="28"/>
      <c r="E836" s="403"/>
      <c r="F836" s="421" t="s">
        <v>2688</v>
      </c>
      <c r="G836" s="423" t="s">
        <v>63</v>
      </c>
      <c r="H836" s="31">
        <v>112500</v>
      </c>
      <c r="I836" s="32"/>
    </row>
    <row r="837" spans="4:9">
      <c r="D837" s="5">
        <v>22</v>
      </c>
      <c r="E837" s="400"/>
      <c r="F837" s="3" t="s">
        <v>314</v>
      </c>
      <c r="G837" s="194" t="s">
        <v>63</v>
      </c>
      <c r="H837" s="18">
        <v>80000</v>
      </c>
      <c r="I837" s="4"/>
    </row>
    <row r="838" spans="4:9">
      <c r="D838" s="5">
        <v>23</v>
      </c>
      <c r="E838" s="400"/>
      <c r="F838" s="3" t="s">
        <v>315</v>
      </c>
      <c r="G838" s="2" t="s">
        <v>44</v>
      </c>
      <c r="H838" s="18">
        <v>20000</v>
      </c>
      <c r="I838" s="4"/>
    </row>
    <row r="839" spans="4:9">
      <c r="D839" s="5">
        <v>24</v>
      </c>
      <c r="E839" s="400"/>
      <c r="F839" s="3" t="s">
        <v>316</v>
      </c>
      <c r="G839" s="2" t="s">
        <v>63</v>
      </c>
      <c r="H839" s="18">
        <v>200000</v>
      </c>
      <c r="I839" s="4"/>
    </row>
    <row r="840" spans="4:9">
      <c r="D840" s="5">
        <v>25</v>
      </c>
      <c r="E840" s="400"/>
      <c r="F840" s="3" t="s">
        <v>317</v>
      </c>
      <c r="G840" s="2" t="s">
        <v>130</v>
      </c>
      <c r="H840" s="18">
        <v>62700</v>
      </c>
      <c r="I840" s="4"/>
    </row>
    <row r="841" spans="4:9">
      <c r="D841" s="5">
        <v>26</v>
      </c>
      <c r="E841" s="400"/>
      <c r="F841" s="3" t="s">
        <v>318</v>
      </c>
      <c r="G841" s="2" t="s">
        <v>44</v>
      </c>
      <c r="H841" s="18">
        <v>8600</v>
      </c>
      <c r="I841" s="4"/>
    </row>
    <row r="842" spans="4:9">
      <c r="D842" s="5">
        <v>27</v>
      </c>
      <c r="E842" s="400"/>
      <c r="F842" s="3" t="s">
        <v>319</v>
      </c>
      <c r="G842" s="2" t="s">
        <v>44</v>
      </c>
      <c r="H842" s="18">
        <v>10700</v>
      </c>
      <c r="I842" s="4"/>
    </row>
    <row r="843" spans="4:9">
      <c r="D843" s="5">
        <v>28</v>
      </c>
      <c r="E843" s="400"/>
      <c r="F843" s="3" t="s">
        <v>320</v>
      </c>
      <c r="G843" s="2" t="s">
        <v>44</v>
      </c>
      <c r="H843" s="18">
        <v>30700</v>
      </c>
      <c r="I843" s="4"/>
    </row>
    <row r="844" spans="4:9">
      <c r="D844" s="5">
        <v>29</v>
      </c>
      <c r="E844" s="400"/>
      <c r="F844" s="3" t="s">
        <v>321</v>
      </c>
      <c r="G844" s="2" t="s">
        <v>44</v>
      </c>
      <c r="H844" s="18">
        <v>48100</v>
      </c>
      <c r="I844" s="4"/>
    </row>
    <row r="845" spans="4:9">
      <c r="D845" s="5">
        <v>30</v>
      </c>
      <c r="E845" s="400"/>
      <c r="F845" s="3" t="s">
        <v>322</v>
      </c>
      <c r="G845" s="2" t="s">
        <v>44</v>
      </c>
      <c r="H845" s="18">
        <v>5300</v>
      </c>
      <c r="I845" s="4"/>
    </row>
    <row r="846" spans="4:9">
      <c r="D846" s="5">
        <v>31</v>
      </c>
      <c r="E846" s="400"/>
      <c r="F846" s="3" t="s">
        <v>323</v>
      </c>
      <c r="G846" s="2" t="s">
        <v>130</v>
      </c>
      <c r="H846" s="18">
        <v>78500</v>
      </c>
      <c r="I846" s="4"/>
    </row>
    <row r="847" spans="4:9">
      <c r="D847" s="5">
        <v>32</v>
      </c>
      <c r="E847" s="400"/>
      <c r="F847" s="3" t="s">
        <v>324</v>
      </c>
      <c r="G847" s="2" t="s">
        <v>130</v>
      </c>
      <c r="H847" s="18">
        <v>68500</v>
      </c>
      <c r="I847" s="4"/>
    </row>
    <row r="848" spans="4:9">
      <c r="D848" s="5">
        <v>33</v>
      </c>
      <c r="E848" s="400"/>
      <c r="F848" s="3" t="s">
        <v>325</v>
      </c>
      <c r="G848" s="2" t="s">
        <v>44</v>
      </c>
      <c r="H848" s="18">
        <v>89700</v>
      </c>
      <c r="I848" s="4"/>
    </row>
    <row r="849" spans="4:9">
      <c r="D849" s="5">
        <v>34</v>
      </c>
      <c r="E849" s="400"/>
      <c r="F849" s="3" t="s">
        <v>326</v>
      </c>
      <c r="G849" s="2" t="s">
        <v>44</v>
      </c>
      <c r="H849" s="18">
        <v>122300</v>
      </c>
      <c r="I849" s="4"/>
    </row>
    <row r="850" spans="4:9">
      <c r="D850" s="5">
        <v>35</v>
      </c>
      <c r="E850" s="400"/>
      <c r="F850" s="3" t="s">
        <v>327</v>
      </c>
      <c r="G850" s="2" t="s">
        <v>44</v>
      </c>
      <c r="H850" s="18">
        <v>162500</v>
      </c>
      <c r="I850" s="4"/>
    </row>
    <row r="851" spans="4:9">
      <c r="D851" s="5">
        <v>36</v>
      </c>
      <c r="E851" s="400"/>
      <c r="F851" s="3" t="s">
        <v>328</v>
      </c>
      <c r="G851" s="2" t="s">
        <v>130</v>
      </c>
      <c r="H851" s="18">
        <v>59600</v>
      </c>
      <c r="I851" s="4"/>
    </row>
    <row r="852" spans="4:9">
      <c r="D852" s="5">
        <v>37</v>
      </c>
      <c r="E852" s="400"/>
      <c r="F852" s="3" t="s">
        <v>329</v>
      </c>
      <c r="G852" s="2" t="s">
        <v>107</v>
      </c>
      <c r="H852" s="18">
        <v>145000</v>
      </c>
      <c r="I852" s="4"/>
    </row>
    <row r="853" spans="4:9">
      <c r="D853" s="5">
        <v>38</v>
      </c>
      <c r="E853" s="400"/>
      <c r="F853" s="3" t="s">
        <v>330</v>
      </c>
      <c r="G853" s="2" t="s">
        <v>130</v>
      </c>
      <c r="H853" s="18">
        <v>61200</v>
      </c>
      <c r="I853" s="4"/>
    </row>
    <row r="854" spans="4:9">
      <c r="D854" s="5">
        <v>39</v>
      </c>
      <c r="E854" s="400"/>
      <c r="F854" s="3" t="s">
        <v>331</v>
      </c>
      <c r="G854" s="2" t="s">
        <v>44</v>
      </c>
      <c r="H854" s="18">
        <v>149700</v>
      </c>
      <c r="I854" s="4"/>
    </row>
    <row r="855" spans="4:9">
      <c r="D855" s="5">
        <v>40</v>
      </c>
      <c r="E855" s="400"/>
      <c r="F855" s="3" t="s">
        <v>332</v>
      </c>
      <c r="G855" s="2" t="s">
        <v>44</v>
      </c>
      <c r="H855" s="18">
        <v>6800</v>
      </c>
      <c r="I855" s="4"/>
    </row>
    <row r="856" spans="4:9">
      <c r="D856" s="5">
        <v>41</v>
      </c>
      <c r="E856" s="400"/>
      <c r="F856" s="3" t="s">
        <v>333</v>
      </c>
      <c r="G856" s="2" t="s">
        <v>44</v>
      </c>
      <c r="H856" s="18">
        <v>9800</v>
      </c>
      <c r="I856" s="4"/>
    </row>
    <row r="857" spans="4:9">
      <c r="D857" s="5">
        <v>42</v>
      </c>
      <c r="E857" s="400"/>
      <c r="F857" s="3" t="s">
        <v>334</v>
      </c>
      <c r="G857" s="2" t="s">
        <v>44</v>
      </c>
      <c r="H857" s="18">
        <v>3400</v>
      </c>
      <c r="I857" s="4"/>
    </row>
    <row r="858" spans="4:9">
      <c r="D858" s="5">
        <v>43</v>
      </c>
      <c r="E858" s="400"/>
      <c r="F858" s="3" t="s">
        <v>335</v>
      </c>
      <c r="G858" s="2" t="s">
        <v>44</v>
      </c>
      <c r="H858" s="18">
        <v>5800</v>
      </c>
      <c r="I858" s="4"/>
    </row>
    <row r="859" spans="4:9">
      <c r="D859" s="5">
        <v>44</v>
      </c>
      <c r="E859" s="400"/>
      <c r="F859" s="3" t="s">
        <v>336</v>
      </c>
      <c r="G859" s="2" t="s">
        <v>130</v>
      </c>
      <c r="H859" s="18">
        <v>50700</v>
      </c>
      <c r="I859" s="4"/>
    </row>
    <row r="860" spans="4:9">
      <c r="D860" s="5">
        <v>45</v>
      </c>
      <c r="E860" s="400"/>
      <c r="F860" s="3" t="s">
        <v>337</v>
      </c>
      <c r="G860" s="2" t="s">
        <v>130</v>
      </c>
      <c r="H860" s="18">
        <v>30500</v>
      </c>
      <c r="I860" s="4"/>
    </row>
    <row r="861" spans="4:9">
      <c r="D861" s="5">
        <v>46</v>
      </c>
      <c r="E861" s="400"/>
      <c r="F861" s="3" t="s">
        <v>338</v>
      </c>
      <c r="G861" s="2" t="s">
        <v>44</v>
      </c>
      <c r="H861" s="18">
        <v>2800</v>
      </c>
      <c r="I861" s="4"/>
    </row>
    <row r="862" spans="4:9">
      <c r="D862" s="5">
        <v>47</v>
      </c>
      <c r="E862" s="400"/>
      <c r="F862" s="3" t="s">
        <v>339</v>
      </c>
      <c r="G862" s="2" t="s">
        <v>44</v>
      </c>
      <c r="H862" s="18">
        <v>5300</v>
      </c>
      <c r="I862" s="4" t="s">
        <v>340</v>
      </c>
    </row>
    <row r="863" spans="4:9">
      <c r="D863" s="5">
        <v>48</v>
      </c>
      <c r="E863" s="400"/>
      <c r="F863" s="3" t="s">
        <v>341</v>
      </c>
      <c r="G863" s="2" t="s">
        <v>44</v>
      </c>
      <c r="H863" s="18">
        <v>56200</v>
      </c>
      <c r="I863" s="4"/>
    </row>
    <row r="864" spans="4:9">
      <c r="D864" s="5">
        <v>49</v>
      </c>
      <c r="E864" s="400"/>
      <c r="F864" s="3" t="s">
        <v>342</v>
      </c>
      <c r="G864" s="2" t="s">
        <v>44</v>
      </c>
      <c r="H864" s="18">
        <v>54500</v>
      </c>
      <c r="I864" s="4"/>
    </row>
    <row r="865" spans="4:9">
      <c r="D865" s="5">
        <v>50</v>
      </c>
      <c r="E865" s="400"/>
      <c r="F865" s="3" t="s">
        <v>343</v>
      </c>
      <c r="G865" s="2" t="s">
        <v>44</v>
      </c>
      <c r="H865" s="18">
        <v>95000</v>
      </c>
      <c r="I865" s="4"/>
    </row>
    <row r="866" spans="4:9">
      <c r="D866" s="5">
        <v>51</v>
      </c>
      <c r="E866" s="400"/>
      <c r="F866" s="3" t="s">
        <v>344</v>
      </c>
      <c r="G866" s="2" t="s">
        <v>44</v>
      </c>
      <c r="H866" s="18">
        <v>9600</v>
      </c>
      <c r="I866" s="4"/>
    </row>
    <row r="867" spans="4:9">
      <c r="D867" s="5">
        <v>52</v>
      </c>
      <c r="E867" s="400"/>
      <c r="F867" s="3" t="s">
        <v>345</v>
      </c>
      <c r="G867" s="2" t="s">
        <v>44</v>
      </c>
      <c r="H867" s="18">
        <v>25600</v>
      </c>
      <c r="I867" s="4"/>
    </row>
    <row r="868" spans="4:9">
      <c r="D868" s="5">
        <v>53</v>
      </c>
      <c r="E868" s="400"/>
      <c r="F868" s="3" t="s">
        <v>346</v>
      </c>
      <c r="G868" s="2" t="s">
        <v>130</v>
      </c>
      <c r="H868" s="18">
        <v>70000</v>
      </c>
      <c r="I868" s="4"/>
    </row>
    <row r="869" spans="4:9">
      <c r="D869" s="5">
        <v>54</v>
      </c>
      <c r="E869" s="400"/>
      <c r="F869" s="3" t="s">
        <v>347</v>
      </c>
      <c r="G869" s="2" t="s">
        <v>130</v>
      </c>
      <c r="H869" s="18">
        <v>75000</v>
      </c>
      <c r="I869" s="4"/>
    </row>
    <row r="870" spans="4:9">
      <c r="D870" s="5">
        <v>55</v>
      </c>
      <c r="E870" s="400"/>
      <c r="F870" s="3" t="s">
        <v>348</v>
      </c>
      <c r="G870" s="2" t="s">
        <v>130</v>
      </c>
      <c r="H870" s="18">
        <v>65000</v>
      </c>
      <c r="I870" s="4"/>
    </row>
    <row r="871" spans="4:9">
      <c r="D871" s="5">
        <v>56</v>
      </c>
      <c r="E871" s="400"/>
      <c r="F871" s="3" t="s">
        <v>349</v>
      </c>
      <c r="G871" s="2" t="s">
        <v>130</v>
      </c>
      <c r="H871" s="18">
        <v>75000</v>
      </c>
      <c r="I871" s="4"/>
    </row>
    <row r="872" spans="4:9">
      <c r="D872" s="5">
        <v>57</v>
      </c>
      <c r="E872" s="400"/>
      <c r="F872" s="3" t="s">
        <v>350</v>
      </c>
      <c r="G872" s="2" t="s">
        <v>130</v>
      </c>
      <c r="H872" s="18">
        <v>80000</v>
      </c>
      <c r="I872" s="4"/>
    </row>
    <row r="873" spans="4:9">
      <c r="D873" s="5">
        <v>58</v>
      </c>
      <c r="E873" s="400"/>
      <c r="F873" s="3" t="s">
        <v>351</v>
      </c>
      <c r="G873" s="2" t="s">
        <v>130</v>
      </c>
      <c r="H873" s="18">
        <v>70000</v>
      </c>
      <c r="I873" s="4"/>
    </row>
    <row r="874" spans="4:9">
      <c r="D874" s="5">
        <v>59</v>
      </c>
      <c r="E874" s="400"/>
      <c r="F874" s="3" t="s">
        <v>352</v>
      </c>
      <c r="G874" s="2" t="s">
        <v>130</v>
      </c>
      <c r="H874" s="18">
        <v>67000</v>
      </c>
      <c r="I874" s="4"/>
    </row>
    <row r="875" spans="4:9">
      <c r="D875" s="5">
        <v>60</v>
      </c>
      <c r="E875" s="400"/>
      <c r="F875" s="3" t="s">
        <v>353</v>
      </c>
      <c r="G875" s="2" t="s">
        <v>130</v>
      </c>
      <c r="H875" s="18">
        <v>70000</v>
      </c>
      <c r="I875" s="4"/>
    </row>
    <row r="876" spans="4:9">
      <c r="D876" s="5">
        <v>61</v>
      </c>
      <c r="E876" s="400"/>
      <c r="F876" s="3" t="s">
        <v>354</v>
      </c>
      <c r="G876" s="2" t="s">
        <v>130</v>
      </c>
      <c r="H876" s="18">
        <v>80000</v>
      </c>
      <c r="I876" s="4"/>
    </row>
    <row r="877" spans="4:9">
      <c r="D877" s="5">
        <v>62</v>
      </c>
      <c r="E877" s="400"/>
      <c r="F877" s="3" t="s">
        <v>355</v>
      </c>
      <c r="G877" s="2" t="s">
        <v>130</v>
      </c>
      <c r="H877" s="18">
        <v>60000</v>
      </c>
      <c r="I877" s="4"/>
    </row>
    <row r="878" spans="4:9">
      <c r="D878" s="5">
        <v>63</v>
      </c>
      <c r="E878" s="400"/>
      <c r="F878" s="3" t="s">
        <v>356</v>
      </c>
      <c r="G878" s="2" t="s">
        <v>107</v>
      </c>
      <c r="H878" s="18">
        <v>35000</v>
      </c>
      <c r="I878" s="4"/>
    </row>
    <row r="879" spans="4:9">
      <c r="D879" s="5">
        <v>64</v>
      </c>
      <c r="E879" s="400"/>
      <c r="F879" s="3" t="s">
        <v>357</v>
      </c>
      <c r="G879" s="2" t="s">
        <v>130</v>
      </c>
      <c r="H879" s="18">
        <v>116300</v>
      </c>
      <c r="I879" s="4"/>
    </row>
    <row r="880" spans="4:9" s="422" customFormat="1">
      <c r="D880" s="28"/>
      <c r="E880" s="403"/>
      <c r="F880" s="421" t="s">
        <v>1817</v>
      </c>
      <c r="G880" s="30" t="s">
        <v>130</v>
      </c>
      <c r="H880" s="31">
        <v>85000</v>
      </c>
      <c r="I880" s="32"/>
    </row>
    <row r="881" spans="4:9">
      <c r="D881" s="5">
        <v>65</v>
      </c>
      <c r="E881" s="400"/>
      <c r="F881" s="3" t="s">
        <v>358</v>
      </c>
      <c r="G881" s="2" t="s">
        <v>130</v>
      </c>
      <c r="H881" s="18">
        <v>83100</v>
      </c>
      <c r="I881" s="4"/>
    </row>
    <row r="882" spans="4:9" s="422" customFormat="1">
      <c r="D882" s="28"/>
      <c r="E882" s="403"/>
      <c r="F882" s="421" t="s">
        <v>2679</v>
      </c>
      <c r="G882" s="423" t="s">
        <v>2680</v>
      </c>
      <c r="H882" s="31">
        <v>85000</v>
      </c>
      <c r="I882" s="32"/>
    </row>
    <row r="883" spans="4:9">
      <c r="D883" s="5">
        <v>66</v>
      </c>
      <c r="E883" s="400"/>
      <c r="F883" s="3" t="s">
        <v>359</v>
      </c>
      <c r="G883" s="2" t="s">
        <v>130</v>
      </c>
      <c r="H883" s="18">
        <v>55200</v>
      </c>
      <c r="I883" s="4"/>
    </row>
    <row r="884" spans="4:9">
      <c r="D884" s="5">
        <v>67</v>
      </c>
      <c r="E884" s="400"/>
      <c r="F884" s="193" t="s">
        <v>360</v>
      </c>
      <c r="G884" s="2" t="s">
        <v>130</v>
      </c>
      <c r="H884" s="18">
        <v>63900</v>
      </c>
      <c r="I884" s="4"/>
    </row>
    <row r="885" spans="4:9">
      <c r="D885" s="5">
        <v>68</v>
      </c>
      <c r="E885" s="400"/>
      <c r="F885" s="193" t="s">
        <v>1819</v>
      </c>
      <c r="G885" s="2" t="s">
        <v>130</v>
      </c>
      <c r="H885" s="18">
        <v>73300</v>
      </c>
      <c r="I885" s="4"/>
    </row>
    <row r="886" spans="4:9">
      <c r="D886" s="5">
        <v>69</v>
      </c>
      <c r="E886" s="400"/>
      <c r="F886" s="3" t="s">
        <v>361</v>
      </c>
      <c r="G886" s="2" t="s">
        <v>130</v>
      </c>
      <c r="H886" s="18">
        <v>73000</v>
      </c>
      <c r="I886" s="4"/>
    </row>
    <row r="887" spans="4:9">
      <c r="D887" s="5">
        <v>70</v>
      </c>
      <c r="E887" s="400"/>
      <c r="F887" s="3" t="s">
        <v>362</v>
      </c>
      <c r="G887" s="2" t="s">
        <v>130</v>
      </c>
      <c r="H887" s="18">
        <v>85500</v>
      </c>
      <c r="I887" s="4"/>
    </row>
    <row r="888" spans="4:9">
      <c r="D888" s="5">
        <v>71</v>
      </c>
      <c r="E888" s="400"/>
      <c r="F888" s="3" t="s">
        <v>363</v>
      </c>
      <c r="G888" s="2" t="s">
        <v>130</v>
      </c>
      <c r="H888" s="18">
        <v>79000</v>
      </c>
      <c r="I888" s="4"/>
    </row>
    <row r="889" spans="4:9">
      <c r="D889" s="5">
        <v>72</v>
      </c>
      <c r="E889" s="400"/>
      <c r="F889" s="3" t="s">
        <v>364</v>
      </c>
      <c r="G889" s="2" t="s">
        <v>130</v>
      </c>
      <c r="H889" s="18">
        <v>85000</v>
      </c>
      <c r="I889" s="4"/>
    </row>
    <row r="890" spans="4:9">
      <c r="D890" s="5">
        <v>73</v>
      </c>
      <c r="E890" s="400"/>
      <c r="F890" s="3" t="s">
        <v>365</v>
      </c>
      <c r="G890" s="2" t="s">
        <v>114</v>
      </c>
      <c r="H890" s="18">
        <v>24800</v>
      </c>
      <c r="I890" s="4"/>
    </row>
    <row r="891" spans="4:9">
      <c r="D891" s="5">
        <v>74</v>
      </c>
      <c r="E891" s="400"/>
      <c r="F891" s="3" t="s">
        <v>366</v>
      </c>
      <c r="G891" s="2" t="s">
        <v>114</v>
      </c>
      <c r="H891" s="18">
        <v>28100</v>
      </c>
      <c r="I891" s="4"/>
    </row>
    <row r="892" spans="4:9">
      <c r="D892" s="5">
        <v>75</v>
      </c>
      <c r="E892" s="400"/>
      <c r="F892" s="3" t="s">
        <v>367</v>
      </c>
      <c r="G892" s="2" t="s">
        <v>114</v>
      </c>
      <c r="H892" s="18">
        <v>30400</v>
      </c>
      <c r="I892" s="4"/>
    </row>
    <row r="893" spans="4:9">
      <c r="D893" s="5">
        <v>76</v>
      </c>
      <c r="E893" s="400"/>
      <c r="F893" s="3" t="s">
        <v>368</v>
      </c>
      <c r="G893" s="2" t="s">
        <v>114</v>
      </c>
      <c r="H893" s="18">
        <v>34600</v>
      </c>
      <c r="I893" s="4"/>
    </row>
    <row r="894" spans="4:9">
      <c r="D894" s="5">
        <v>77</v>
      </c>
      <c r="E894" s="400"/>
      <c r="F894" s="3" t="s">
        <v>369</v>
      </c>
      <c r="G894" s="2" t="s">
        <v>130</v>
      </c>
      <c r="H894" s="18">
        <v>66900</v>
      </c>
      <c r="I894" s="4"/>
    </row>
    <row r="895" spans="4:9">
      <c r="D895" s="5">
        <v>78</v>
      </c>
      <c r="E895" s="400"/>
      <c r="F895" s="3" t="s">
        <v>370</v>
      </c>
      <c r="G895" s="2" t="s">
        <v>130</v>
      </c>
      <c r="H895" s="18">
        <v>72200</v>
      </c>
      <c r="I895" s="4"/>
    </row>
    <row r="896" spans="4:9" s="422" customFormat="1">
      <c r="D896" s="28"/>
      <c r="E896" s="403"/>
      <c r="F896" s="421" t="s">
        <v>1861</v>
      </c>
      <c r="G896" s="423" t="s">
        <v>130</v>
      </c>
      <c r="H896" s="31">
        <v>72200</v>
      </c>
      <c r="I896" s="32"/>
    </row>
    <row r="897" spans="4:9" s="422" customFormat="1">
      <c r="D897" s="28"/>
      <c r="E897" s="403"/>
      <c r="F897" s="421" t="s">
        <v>2695</v>
      </c>
      <c r="G897" s="423" t="s">
        <v>2495</v>
      </c>
      <c r="H897" s="31">
        <v>72200</v>
      </c>
      <c r="I897" s="32"/>
    </row>
    <row r="898" spans="4:9">
      <c r="D898" s="5">
        <v>79</v>
      </c>
      <c r="E898" s="400"/>
      <c r="F898" s="3" t="s">
        <v>371</v>
      </c>
      <c r="G898" s="2" t="s">
        <v>114</v>
      </c>
      <c r="H898" s="18">
        <v>70200</v>
      </c>
      <c r="I898" s="4"/>
    </row>
    <row r="899" spans="4:9">
      <c r="D899" s="5">
        <v>80</v>
      </c>
      <c r="E899" s="400"/>
      <c r="F899" s="3" t="s">
        <v>372</v>
      </c>
      <c r="G899" s="2" t="s">
        <v>114</v>
      </c>
      <c r="H899" s="18">
        <v>74400</v>
      </c>
      <c r="I899" s="4"/>
    </row>
    <row r="900" spans="4:9">
      <c r="D900" s="5">
        <v>81</v>
      </c>
      <c r="E900" s="400"/>
      <c r="F900" s="3" t="s">
        <v>372</v>
      </c>
      <c r="G900" s="2" t="s">
        <v>130</v>
      </c>
      <c r="H900" s="18">
        <v>35000</v>
      </c>
      <c r="I900" s="4"/>
    </row>
    <row r="901" spans="4:9">
      <c r="D901" s="5">
        <v>82</v>
      </c>
      <c r="E901" s="400"/>
      <c r="F901" s="3" t="s">
        <v>373</v>
      </c>
      <c r="G901" s="2" t="s">
        <v>374</v>
      </c>
      <c r="H901" s="18">
        <v>200000</v>
      </c>
      <c r="I901" s="4"/>
    </row>
    <row r="902" spans="4:9">
      <c r="D902" s="5">
        <v>83</v>
      </c>
      <c r="E902" s="400"/>
      <c r="F902" s="3" t="s">
        <v>375</v>
      </c>
      <c r="G902" s="2" t="s">
        <v>44</v>
      </c>
      <c r="H902" s="18">
        <v>5000</v>
      </c>
      <c r="I902" s="4"/>
    </row>
    <row r="903" spans="4:9">
      <c r="D903" s="5">
        <v>84</v>
      </c>
      <c r="E903" s="400"/>
      <c r="F903" s="3" t="s">
        <v>376</v>
      </c>
      <c r="G903" s="2" t="s">
        <v>107</v>
      </c>
      <c r="H903" s="18">
        <v>55000</v>
      </c>
      <c r="I903" s="4"/>
    </row>
    <row r="904" spans="4:9">
      <c r="D904" s="5"/>
      <c r="E904" s="400"/>
      <c r="F904" s="35" t="s">
        <v>377</v>
      </c>
      <c r="G904" s="36"/>
      <c r="H904" s="37"/>
      <c r="I904" s="38"/>
    </row>
    <row r="905" spans="4:9">
      <c r="D905" s="5">
        <v>1</v>
      </c>
      <c r="E905" s="400"/>
      <c r="F905" s="3" t="s">
        <v>378</v>
      </c>
      <c r="G905" s="2" t="s">
        <v>130</v>
      </c>
      <c r="H905" s="18">
        <v>17400</v>
      </c>
      <c r="I905" s="4"/>
    </row>
    <row r="906" spans="4:9">
      <c r="D906" s="5">
        <v>2</v>
      </c>
      <c r="E906" s="400"/>
      <c r="F906" s="3" t="s">
        <v>379</v>
      </c>
      <c r="G906" s="2" t="s">
        <v>66</v>
      </c>
      <c r="H906" s="18">
        <v>5000</v>
      </c>
      <c r="I906" s="4"/>
    </row>
    <row r="907" spans="4:9">
      <c r="D907" s="5">
        <v>3</v>
      </c>
      <c r="E907" s="400"/>
      <c r="F907" s="3" t="s">
        <v>380</v>
      </c>
      <c r="G907" s="2" t="s">
        <v>107</v>
      </c>
      <c r="H907" s="18">
        <v>18000</v>
      </c>
      <c r="I907" s="4"/>
    </row>
    <row r="908" spans="4:9" s="422" customFormat="1">
      <c r="D908" s="28"/>
      <c r="E908" s="403"/>
      <c r="F908" s="421" t="s">
        <v>1871</v>
      </c>
      <c r="G908" s="30" t="s">
        <v>130</v>
      </c>
      <c r="H908" s="31">
        <v>200000</v>
      </c>
      <c r="I908" s="32"/>
    </row>
    <row r="909" spans="4:9">
      <c r="D909" s="5">
        <v>4</v>
      </c>
      <c r="E909" s="400"/>
      <c r="F909" s="3" t="s">
        <v>381</v>
      </c>
      <c r="G909" s="2" t="s">
        <v>63</v>
      </c>
      <c r="H909" s="18">
        <v>80800</v>
      </c>
      <c r="I909" s="4"/>
    </row>
    <row r="910" spans="4:9">
      <c r="D910" s="5">
        <v>5</v>
      </c>
      <c r="E910" s="400"/>
      <c r="F910" s="3" t="s">
        <v>382</v>
      </c>
      <c r="G910" s="2" t="s">
        <v>63</v>
      </c>
      <c r="H910" s="18">
        <v>99300</v>
      </c>
      <c r="I910" s="4"/>
    </row>
    <row r="911" spans="4:9">
      <c r="D911" s="5">
        <v>6</v>
      </c>
      <c r="E911" s="400"/>
      <c r="F911" s="193" t="s">
        <v>383</v>
      </c>
      <c r="G911" s="2" t="s">
        <v>130</v>
      </c>
      <c r="H911" s="18">
        <v>93000</v>
      </c>
      <c r="I911" s="4"/>
    </row>
    <row r="912" spans="4:9" s="422" customFormat="1">
      <c r="D912" s="28"/>
      <c r="E912" s="403"/>
      <c r="F912" s="421" t="s">
        <v>2809</v>
      </c>
      <c r="G912" s="423" t="s">
        <v>2680</v>
      </c>
      <c r="H912" s="31">
        <v>96000</v>
      </c>
      <c r="I912" s="32"/>
    </row>
    <row r="913" spans="4:9">
      <c r="D913" s="5">
        <v>7</v>
      </c>
      <c r="E913" s="400"/>
      <c r="F913" s="3" t="s">
        <v>384</v>
      </c>
      <c r="G913" s="2" t="s">
        <v>130</v>
      </c>
      <c r="H913" s="18">
        <v>70000</v>
      </c>
      <c r="I913" s="4"/>
    </row>
    <row r="914" spans="4:9" s="422" customFormat="1">
      <c r="D914" s="28"/>
      <c r="E914" s="403"/>
      <c r="F914" s="421" t="s">
        <v>2810</v>
      </c>
      <c r="G914" s="423" t="s">
        <v>63</v>
      </c>
      <c r="H914" s="31">
        <v>290000</v>
      </c>
      <c r="I914" s="32"/>
    </row>
    <row r="915" spans="4:9">
      <c r="D915" s="5">
        <v>8</v>
      </c>
      <c r="E915" s="400"/>
      <c r="F915" s="3" t="s">
        <v>385</v>
      </c>
      <c r="G915" s="2" t="s">
        <v>63</v>
      </c>
      <c r="H915" s="18">
        <v>180000</v>
      </c>
      <c r="I915" s="4"/>
    </row>
    <row r="916" spans="4:9">
      <c r="D916" s="5">
        <v>9</v>
      </c>
      <c r="E916" s="400"/>
      <c r="F916" s="3" t="s">
        <v>386</v>
      </c>
      <c r="G916" s="2" t="s">
        <v>63</v>
      </c>
      <c r="H916" s="18">
        <v>200000</v>
      </c>
      <c r="I916" s="4"/>
    </row>
    <row r="917" spans="4:9">
      <c r="D917" s="5">
        <v>10</v>
      </c>
      <c r="E917" s="400"/>
      <c r="F917" s="3" t="s">
        <v>387</v>
      </c>
      <c r="G917" s="2" t="s">
        <v>114</v>
      </c>
      <c r="H917" s="18">
        <v>15800</v>
      </c>
      <c r="I917" s="4"/>
    </row>
    <row r="918" spans="4:9">
      <c r="D918" s="5">
        <v>11</v>
      </c>
      <c r="E918" s="400"/>
      <c r="F918" s="3" t="s">
        <v>388</v>
      </c>
      <c r="G918" s="2" t="s">
        <v>114</v>
      </c>
      <c r="H918" s="18">
        <v>21000</v>
      </c>
      <c r="I918" s="4"/>
    </row>
    <row r="919" spans="4:9">
      <c r="D919" s="5">
        <v>12</v>
      </c>
      <c r="E919" s="400"/>
      <c r="F919" s="3" t="s">
        <v>389</v>
      </c>
      <c r="G919" s="2" t="s">
        <v>114</v>
      </c>
      <c r="H919" s="18">
        <v>23000</v>
      </c>
      <c r="I919" s="4"/>
    </row>
    <row r="920" spans="4:9">
      <c r="D920" s="5">
        <v>13</v>
      </c>
      <c r="E920" s="400"/>
      <c r="F920" s="3" t="s">
        <v>390</v>
      </c>
      <c r="G920" s="2" t="s">
        <v>107</v>
      </c>
      <c r="H920" s="18">
        <v>34000</v>
      </c>
      <c r="I920" s="4"/>
    </row>
    <row r="921" spans="4:9">
      <c r="D921" s="5">
        <v>14</v>
      </c>
      <c r="E921" s="400"/>
      <c r="F921" s="3" t="s">
        <v>391</v>
      </c>
      <c r="G921" s="2" t="s">
        <v>63</v>
      </c>
      <c r="H921" s="18">
        <v>45000</v>
      </c>
      <c r="I921" s="4"/>
    </row>
    <row r="922" spans="4:9" s="422" customFormat="1">
      <c r="D922" s="28"/>
      <c r="E922" s="403"/>
      <c r="F922" s="421" t="s">
        <v>1872</v>
      </c>
      <c r="G922" s="30" t="s">
        <v>130</v>
      </c>
      <c r="H922" s="31">
        <v>62400</v>
      </c>
      <c r="I922" s="32"/>
    </row>
    <row r="923" spans="4:9">
      <c r="D923" s="5">
        <v>15</v>
      </c>
      <c r="E923" s="400"/>
      <c r="F923" s="3" t="s">
        <v>392</v>
      </c>
      <c r="G923" s="2" t="s">
        <v>130</v>
      </c>
      <c r="H923" s="18">
        <v>62400</v>
      </c>
      <c r="I923" s="4"/>
    </row>
    <row r="924" spans="4:9">
      <c r="D924" s="5">
        <v>16</v>
      </c>
      <c r="E924" s="400"/>
      <c r="F924" s="3" t="s">
        <v>393</v>
      </c>
      <c r="G924" s="2" t="s">
        <v>130</v>
      </c>
      <c r="H924" s="18">
        <v>69800</v>
      </c>
      <c r="I924" s="4"/>
    </row>
    <row r="925" spans="4:9">
      <c r="D925" s="5">
        <v>17</v>
      </c>
      <c r="E925" s="400"/>
      <c r="F925" s="3" t="s">
        <v>394</v>
      </c>
      <c r="G925" s="2" t="s">
        <v>130</v>
      </c>
      <c r="H925" s="18">
        <v>6200</v>
      </c>
      <c r="I925" s="4"/>
    </row>
    <row r="926" spans="4:9">
      <c r="D926" s="5">
        <v>18</v>
      </c>
      <c r="E926" s="400"/>
      <c r="F926" s="3" t="s">
        <v>395</v>
      </c>
      <c r="G926" s="2" t="s">
        <v>130</v>
      </c>
      <c r="H926" s="18">
        <v>13900</v>
      </c>
      <c r="I926" s="4"/>
    </row>
    <row r="927" spans="4:9">
      <c r="D927" s="5">
        <v>19</v>
      </c>
      <c r="E927" s="400"/>
      <c r="F927" s="3" t="s">
        <v>396</v>
      </c>
      <c r="G927" s="2" t="s">
        <v>130</v>
      </c>
      <c r="H927" s="18">
        <v>24000</v>
      </c>
      <c r="I927" s="4"/>
    </row>
    <row r="928" spans="4:9">
      <c r="D928" s="5"/>
      <c r="E928" s="400"/>
      <c r="F928" s="35" t="s">
        <v>397</v>
      </c>
      <c r="G928" s="36"/>
      <c r="H928" s="37"/>
      <c r="I928" s="38"/>
    </row>
    <row r="929" spans="4:9">
      <c r="D929" s="5">
        <v>1</v>
      </c>
      <c r="E929" s="400"/>
      <c r="F929" s="3" t="s">
        <v>398</v>
      </c>
      <c r="G929" s="2" t="s">
        <v>114</v>
      </c>
      <c r="H929" s="18">
        <v>125000</v>
      </c>
      <c r="I929" s="4"/>
    </row>
    <row r="930" spans="4:9">
      <c r="D930" s="5">
        <v>2</v>
      </c>
      <c r="E930" s="400"/>
      <c r="F930" s="3" t="s">
        <v>399</v>
      </c>
      <c r="G930" s="2" t="s">
        <v>44</v>
      </c>
      <c r="H930" s="18">
        <v>2500</v>
      </c>
      <c r="I930" s="4"/>
    </row>
    <row r="931" spans="4:9">
      <c r="D931" s="5">
        <v>3</v>
      </c>
      <c r="E931" s="400"/>
      <c r="F931" s="3" t="s">
        <v>400</v>
      </c>
      <c r="G931" s="2" t="s">
        <v>44</v>
      </c>
      <c r="H931" s="18">
        <v>3000</v>
      </c>
      <c r="I931" s="4"/>
    </row>
    <row r="932" spans="4:9">
      <c r="D932" s="5">
        <v>4</v>
      </c>
      <c r="E932" s="400"/>
      <c r="F932" s="3" t="s">
        <v>401</v>
      </c>
      <c r="G932" s="2" t="s">
        <v>63</v>
      </c>
      <c r="H932" s="18">
        <v>165000</v>
      </c>
      <c r="I932" s="4"/>
    </row>
    <row r="933" spans="4:9">
      <c r="D933" s="5">
        <v>5</v>
      </c>
      <c r="E933" s="400"/>
      <c r="F933" s="3" t="s">
        <v>402</v>
      </c>
      <c r="G933" s="2" t="s">
        <v>63</v>
      </c>
      <c r="H933" s="18">
        <v>265000</v>
      </c>
      <c r="I933" s="4"/>
    </row>
    <row r="934" spans="4:9">
      <c r="D934" s="5">
        <v>6</v>
      </c>
      <c r="E934" s="400"/>
      <c r="F934" s="3" t="s">
        <v>64</v>
      </c>
      <c r="G934" s="2" t="s">
        <v>63</v>
      </c>
      <c r="H934" s="18">
        <v>125000</v>
      </c>
      <c r="I934" s="4"/>
    </row>
    <row r="935" spans="4:9">
      <c r="D935" s="5">
        <v>7</v>
      </c>
      <c r="E935" s="400"/>
      <c r="F935" s="3" t="s">
        <v>403</v>
      </c>
      <c r="G935" s="2" t="s">
        <v>63</v>
      </c>
      <c r="H935" s="18">
        <v>131600</v>
      </c>
      <c r="I935" s="4"/>
    </row>
    <row r="936" spans="4:9">
      <c r="D936" s="5">
        <v>8</v>
      </c>
      <c r="E936" s="400"/>
      <c r="F936" s="3" t="s">
        <v>74</v>
      </c>
      <c r="G936" s="2" t="s">
        <v>63</v>
      </c>
      <c r="H936" s="18">
        <v>121600</v>
      </c>
      <c r="I936" s="4"/>
    </row>
    <row r="937" spans="4:9">
      <c r="D937" s="5">
        <v>9</v>
      </c>
      <c r="E937" s="400"/>
      <c r="F937" s="3" t="s">
        <v>404</v>
      </c>
      <c r="G937" s="2" t="s">
        <v>66</v>
      </c>
      <c r="H937" s="18">
        <v>5000</v>
      </c>
      <c r="I937" s="4"/>
    </row>
    <row r="938" spans="4:9">
      <c r="D938" s="5">
        <v>10</v>
      </c>
      <c r="E938" s="400"/>
      <c r="F938" s="3" t="s">
        <v>405</v>
      </c>
      <c r="G938" s="2" t="s">
        <v>63</v>
      </c>
      <c r="H938" s="18">
        <v>195000</v>
      </c>
      <c r="I938" s="4"/>
    </row>
    <row r="939" spans="4:9">
      <c r="D939" s="5">
        <v>11</v>
      </c>
      <c r="E939" s="400"/>
      <c r="F939" s="3" t="s">
        <v>406</v>
      </c>
      <c r="G939" s="2" t="s">
        <v>63</v>
      </c>
      <c r="H939" s="18">
        <v>420000</v>
      </c>
      <c r="I939" s="4"/>
    </row>
    <row r="940" spans="4:9">
      <c r="D940" s="5">
        <v>12</v>
      </c>
      <c r="E940" s="400"/>
      <c r="F940" s="3" t="s">
        <v>407</v>
      </c>
      <c r="G940" s="2" t="s">
        <v>63</v>
      </c>
      <c r="H940" s="18">
        <v>420000</v>
      </c>
      <c r="I940" s="4"/>
    </row>
    <row r="941" spans="4:9">
      <c r="D941" s="5">
        <v>13</v>
      </c>
      <c r="E941" s="400"/>
      <c r="F941" s="3" t="s">
        <v>408</v>
      </c>
      <c r="G941" s="2" t="s">
        <v>63</v>
      </c>
      <c r="H941" s="18">
        <v>275000</v>
      </c>
      <c r="I941" s="4"/>
    </row>
    <row r="942" spans="4:9">
      <c r="D942" s="5">
        <v>14</v>
      </c>
      <c r="E942" s="400"/>
      <c r="F942" s="3" t="s">
        <v>409</v>
      </c>
      <c r="G942" s="2" t="s">
        <v>63</v>
      </c>
      <c r="H942" s="18">
        <v>315000</v>
      </c>
      <c r="I942" s="4"/>
    </row>
    <row r="943" spans="4:9">
      <c r="D943" s="5">
        <v>15</v>
      </c>
      <c r="E943" s="400"/>
      <c r="F943" s="3" t="s">
        <v>410</v>
      </c>
      <c r="G943" s="2" t="s">
        <v>63</v>
      </c>
      <c r="H943" s="18">
        <v>220100</v>
      </c>
      <c r="I943" s="4"/>
    </row>
    <row r="944" spans="4:9">
      <c r="D944" s="5">
        <v>16</v>
      </c>
      <c r="E944" s="400"/>
      <c r="F944" s="3" t="s">
        <v>411</v>
      </c>
      <c r="G944" s="2" t="s">
        <v>44</v>
      </c>
      <c r="H944" s="18">
        <v>27700</v>
      </c>
      <c r="I944" s="4"/>
    </row>
    <row r="945" spans="4:9">
      <c r="D945" s="5">
        <v>17</v>
      </c>
      <c r="E945" s="400"/>
      <c r="F945" s="3" t="s">
        <v>412</v>
      </c>
      <c r="G945" s="2" t="s">
        <v>44</v>
      </c>
      <c r="H945" s="18">
        <v>39200</v>
      </c>
      <c r="I945" s="4"/>
    </row>
    <row r="946" spans="4:9">
      <c r="D946" s="5">
        <v>18</v>
      </c>
      <c r="E946" s="400"/>
      <c r="F946" s="3" t="s">
        <v>413</v>
      </c>
      <c r="G946" s="2" t="s">
        <v>44</v>
      </c>
      <c r="H946" s="18">
        <v>92800</v>
      </c>
      <c r="I946" s="4"/>
    </row>
    <row r="947" spans="4:9">
      <c r="D947" s="5">
        <v>19</v>
      </c>
      <c r="E947" s="400"/>
      <c r="F947" s="3" t="s">
        <v>414</v>
      </c>
      <c r="G947" s="2" t="s">
        <v>63</v>
      </c>
      <c r="H947" s="18">
        <v>326400</v>
      </c>
      <c r="I947" s="4"/>
    </row>
    <row r="948" spans="4:9">
      <c r="D948" s="5">
        <v>20</v>
      </c>
      <c r="E948" s="400"/>
      <c r="F948" s="3" t="s">
        <v>415</v>
      </c>
      <c r="G948" s="2" t="s">
        <v>63</v>
      </c>
      <c r="H948" s="18">
        <v>242500</v>
      </c>
      <c r="I948" s="4"/>
    </row>
    <row r="949" spans="4:9">
      <c r="D949" s="5">
        <v>21</v>
      </c>
      <c r="E949" s="400"/>
      <c r="F949" s="3" t="s">
        <v>416</v>
      </c>
      <c r="G949" s="2" t="s">
        <v>63</v>
      </c>
      <c r="H949" s="18">
        <v>330600</v>
      </c>
      <c r="I949" s="4"/>
    </row>
    <row r="950" spans="4:9">
      <c r="D950" s="5">
        <v>22</v>
      </c>
      <c r="E950" s="400"/>
      <c r="F950" s="3" t="s">
        <v>417</v>
      </c>
      <c r="G950" s="2" t="s">
        <v>44</v>
      </c>
      <c r="H950" s="18">
        <v>20000</v>
      </c>
      <c r="I950" s="4"/>
    </row>
    <row r="951" spans="4:9">
      <c r="D951" s="5">
        <v>23</v>
      </c>
      <c r="E951" s="400"/>
      <c r="F951" s="3" t="s">
        <v>418</v>
      </c>
      <c r="G951" s="2" t="s">
        <v>44</v>
      </c>
      <c r="H951" s="18">
        <v>30000</v>
      </c>
      <c r="I951" s="4"/>
    </row>
    <row r="952" spans="4:9">
      <c r="D952" s="5">
        <v>24</v>
      </c>
      <c r="E952" s="400"/>
      <c r="F952" s="3" t="s">
        <v>419</v>
      </c>
      <c r="G952" s="2" t="s">
        <v>44</v>
      </c>
      <c r="H952" s="18">
        <v>50000</v>
      </c>
      <c r="I952" s="4"/>
    </row>
    <row r="953" spans="4:9" s="422" customFormat="1">
      <c r="D953" s="28">
        <v>22</v>
      </c>
      <c r="E953" s="403"/>
      <c r="F953" s="421" t="s">
        <v>2913</v>
      </c>
      <c r="G953" s="30" t="s">
        <v>44</v>
      </c>
      <c r="H953" s="31">
        <v>27000</v>
      </c>
      <c r="I953" s="32"/>
    </row>
    <row r="954" spans="4:9" s="422" customFormat="1">
      <c r="D954" s="28">
        <v>23</v>
      </c>
      <c r="E954" s="403"/>
      <c r="F954" s="421" t="s">
        <v>2914</v>
      </c>
      <c r="G954" s="30" t="s">
        <v>44</v>
      </c>
      <c r="H954" s="31">
        <v>39000</v>
      </c>
      <c r="I954" s="32"/>
    </row>
    <row r="955" spans="4:9" s="422" customFormat="1">
      <c r="D955" s="28">
        <v>24</v>
      </c>
      <c r="E955" s="403"/>
      <c r="F955" s="421" t="s">
        <v>2915</v>
      </c>
      <c r="G955" s="30" t="s">
        <v>44</v>
      </c>
      <c r="H955" s="31">
        <v>56000</v>
      </c>
      <c r="I955" s="32"/>
    </row>
    <row r="956" spans="4:9">
      <c r="D956" s="5">
        <v>25</v>
      </c>
      <c r="E956" s="400"/>
      <c r="F956" s="3" t="s">
        <v>420</v>
      </c>
      <c r="G956" s="2" t="s">
        <v>44</v>
      </c>
      <c r="H956" s="18">
        <v>22000</v>
      </c>
      <c r="I956" s="4"/>
    </row>
    <row r="957" spans="4:9">
      <c r="D957" s="5">
        <v>26</v>
      </c>
      <c r="E957" s="400"/>
      <c r="F957" s="3" t="s">
        <v>421</v>
      </c>
      <c r="G957" s="2" t="s">
        <v>44</v>
      </c>
      <c r="H957" s="18">
        <v>30000</v>
      </c>
      <c r="I957" s="4"/>
    </row>
    <row r="958" spans="4:9">
      <c r="D958" s="5">
        <v>27</v>
      </c>
      <c r="E958" s="400"/>
      <c r="F958" s="3" t="s">
        <v>422</v>
      </c>
      <c r="G958" s="2" t="s">
        <v>44</v>
      </c>
      <c r="H958" s="18">
        <v>35000</v>
      </c>
      <c r="I958" s="4"/>
    </row>
    <row r="959" spans="4:9">
      <c r="D959" s="5">
        <v>28</v>
      </c>
      <c r="E959" s="400"/>
      <c r="F959" s="3" t="s">
        <v>423</v>
      </c>
      <c r="G959" s="2" t="s">
        <v>63</v>
      </c>
      <c r="H959" s="18">
        <v>45000</v>
      </c>
      <c r="I959" s="4"/>
    </row>
    <row r="960" spans="4:9">
      <c r="D960" s="5">
        <v>29</v>
      </c>
      <c r="E960" s="400"/>
      <c r="F960" s="3" t="s">
        <v>424</v>
      </c>
      <c r="G960" s="2" t="s">
        <v>44</v>
      </c>
      <c r="H960" s="18">
        <v>2400</v>
      </c>
      <c r="I960" s="4"/>
    </row>
    <row r="961" spans="4:9">
      <c r="D961" s="5">
        <v>30</v>
      </c>
      <c r="E961" s="400"/>
      <c r="F961" s="3" t="s">
        <v>425</v>
      </c>
      <c r="G961" s="2" t="s">
        <v>44</v>
      </c>
      <c r="H961" s="18">
        <v>2300</v>
      </c>
      <c r="I961" s="4"/>
    </row>
    <row r="962" spans="4:9">
      <c r="D962" s="5">
        <v>31</v>
      </c>
      <c r="E962" s="400"/>
      <c r="F962" s="3" t="s">
        <v>426</v>
      </c>
      <c r="G962" s="2" t="s">
        <v>44</v>
      </c>
      <c r="H962" s="18">
        <v>2200</v>
      </c>
      <c r="I962" s="4"/>
    </row>
    <row r="963" spans="4:9">
      <c r="D963" s="5">
        <v>32</v>
      </c>
      <c r="E963" s="400"/>
      <c r="F963" s="3" t="s">
        <v>427</v>
      </c>
      <c r="G963" s="2" t="s">
        <v>44</v>
      </c>
      <c r="H963" s="18">
        <v>3100</v>
      </c>
      <c r="I963" s="4"/>
    </row>
    <row r="964" spans="4:9">
      <c r="D964" s="5">
        <v>33</v>
      </c>
      <c r="E964" s="400"/>
      <c r="F964" s="3" t="s">
        <v>428</v>
      </c>
      <c r="G964" s="2" t="s">
        <v>44</v>
      </c>
      <c r="H964" s="18">
        <v>4000</v>
      </c>
      <c r="I964" s="4"/>
    </row>
    <row r="965" spans="4:9">
      <c r="D965" s="5">
        <v>34</v>
      </c>
      <c r="E965" s="400"/>
      <c r="F965" s="3" t="s">
        <v>429</v>
      </c>
      <c r="G965" s="2" t="s">
        <v>44</v>
      </c>
      <c r="H965" s="18">
        <v>8100</v>
      </c>
      <c r="I965" s="4"/>
    </row>
    <row r="966" spans="4:9">
      <c r="D966" s="5">
        <v>35</v>
      </c>
      <c r="E966" s="400"/>
      <c r="F966" s="3" t="s">
        <v>430</v>
      </c>
      <c r="G966" s="2" t="s">
        <v>44</v>
      </c>
      <c r="H966" s="18">
        <v>12000</v>
      </c>
      <c r="I966" s="4"/>
    </row>
    <row r="967" spans="4:9" s="422" customFormat="1">
      <c r="D967" s="28">
        <v>33</v>
      </c>
      <c r="E967" s="403"/>
      <c r="F967" s="421" t="s">
        <v>2966</v>
      </c>
      <c r="G967" s="30" t="s">
        <v>44</v>
      </c>
      <c r="H967" s="31">
        <v>4000</v>
      </c>
      <c r="I967" s="32"/>
    </row>
    <row r="968" spans="4:9" s="422" customFormat="1">
      <c r="D968" s="28">
        <v>34</v>
      </c>
      <c r="E968" s="403"/>
      <c r="F968" s="421" t="s">
        <v>2967</v>
      </c>
      <c r="G968" s="30" t="s">
        <v>44</v>
      </c>
      <c r="H968" s="31">
        <v>8100</v>
      </c>
      <c r="I968" s="32"/>
    </row>
    <row r="969" spans="4:9" s="422" customFormat="1">
      <c r="D969" s="28">
        <v>35</v>
      </c>
      <c r="E969" s="403"/>
      <c r="F969" s="421" t="s">
        <v>2968</v>
      </c>
      <c r="G969" s="30" t="s">
        <v>44</v>
      </c>
      <c r="H969" s="31">
        <v>12000</v>
      </c>
      <c r="I969" s="32"/>
    </row>
    <row r="970" spans="4:9" s="422" customFormat="1">
      <c r="D970" s="28"/>
      <c r="E970" s="403"/>
      <c r="F970" s="421" t="s">
        <v>2978</v>
      </c>
      <c r="G970" s="30" t="s">
        <v>2188</v>
      </c>
      <c r="H970" s="31">
        <v>28000</v>
      </c>
      <c r="I970" s="32"/>
    </row>
    <row r="971" spans="4:9" s="422" customFormat="1">
      <c r="D971" s="28"/>
      <c r="E971" s="403"/>
      <c r="F971" s="421" t="s">
        <v>2996</v>
      </c>
      <c r="G971" s="423" t="s">
        <v>2188</v>
      </c>
      <c r="H971" s="31">
        <v>37000</v>
      </c>
      <c r="I971" s="32"/>
    </row>
    <row r="972" spans="4:9" s="422" customFormat="1">
      <c r="D972" s="28"/>
      <c r="E972" s="403"/>
      <c r="F972" s="421" t="s">
        <v>2999</v>
      </c>
      <c r="G972" s="423" t="s">
        <v>2188</v>
      </c>
      <c r="H972" s="31">
        <v>39500</v>
      </c>
      <c r="I972" s="32"/>
    </row>
    <row r="973" spans="4:9">
      <c r="D973" s="5">
        <v>36</v>
      </c>
      <c r="E973" s="400"/>
      <c r="F973" s="3" t="s">
        <v>431</v>
      </c>
      <c r="G973" s="2" t="s">
        <v>44</v>
      </c>
      <c r="H973" s="18">
        <v>1500</v>
      </c>
      <c r="I973" s="4"/>
    </row>
    <row r="974" spans="4:9">
      <c r="D974" s="5">
        <v>37</v>
      </c>
      <c r="E974" s="400"/>
      <c r="F974" s="3" t="s">
        <v>432</v>
      </c>
      <c r="G974" s="2" t="s">
        <v>44</v>
      </c>
      <c r="H974" s="18">
        <v>2000</v>
      </c>
      <c r="I974" s="4"/>
    </row>
    <row r="975" spans="4:9">
      <c r="D975" s="5">
        <v>38</v>
      </c>
      <c r="E975" s="400"/>
      <c r="F975" s="3" t="s">
        <v>433</v>
      </c>
      <c r="G975" s="2" t="s">
        <v>44</v>
      </c>
      <c r="H975" s="18">
        <v>3000</v>
      </c>
      <c r="I975" s="4"/>
    </row>
    <row r="976" spans="4:9">
      <c r="D976" s="5">
        <v>39</v>
      </c>
      <c r="E976" s="400"/>
      <c r="F976" s="3" t="s">
        <v>434</v>
      </c>
      <c r="G976" s="2" t="s">
        <v>44</v>
      </c>
      <c r="H976" s="18">
        <v>4000</v>
      </c>
      <c r="I976" s="4"/>
    </row>
    <row r="977" spans="4:9">
      <c r="D977" s="5">
        <v>40</v>
      </c>
      <c r="E977" s="400"/>
      <c r="F977" s="3" t="s">
        <v>435</v>
      </c>
      <c r="G977" s="2" t="s">
        <v>44</v>
      </c>
      <c r="H977" s="18">
        <v>1000</v>
      </c>
      <c r="I977" s="4"/>
    </row>
    <row r="978" spans="4:9">
      <c r="D978" s="5">
        <v>41</v>
      </c>
      <c r="E978" s="400"/>
      <c r="F978" s="3" t="s">
        <v>436</v>
      </c>
      <c r="G978" s="2" t="s">
        <v>44</v>
      </c>
      <c r="H978" s="18">
        <v>27500</v>
      </c>
      <c r="I978" s="4"/>
    </row>
    <row r="979" spans="4:9">
      <c r="D979" s="5">
        <v>42</v>
      </c>
      <c r="E979" s="400"/>
      <c r="F979" s="3" t="s">
        <v>437</v>
      </c>
      <c r="G979" s="2" t="s">
        <v>44</v>
      </c>
      <c r="H979" s="18">
        <v>2000</v>
      </c>
      <c r="I979" s="4"/>
    </row>
    <row r="980" spans="4:9">
      <c r="D980" s="5">
        <v>43</v>
      </c>
      <c r="E980" s="400"/>
      <c r="F980" s="3" t="s">
        <v>438</v>
      </c>
      <c r="G980" s="2" t="s">
        <v>44</v>
      </c>
      <c r="H980" s="18">
        <v>3000</v>
      </c>
      <c r="I980" s="4"/>
    </row>
    <row r="981" spans="4:9">
      <c r="D981" s="5">
        <v>44</v>
      </c>
      <c r="E981" s="400"/>
      <c r="F981" s="3" t="s">
        <v>439</v>
      </c>
      <c r="G981" s="2" t="s">
        <v>44</v>
      </c>
      <c r="H981" s="18">
        <v>2500</v>
      </c>
      <c r="I981" s="4"/>
    </row>
    <row r="982" spans="4:9">
      <c r="D982" s="5">
        <v>45</v>
      </c>
      <c r="E982" s="400"/>
      <c r="F982" s="3" t="s">
        <v>440</v>
      </c>
      <c r="G982" s="2" t="s">
        <v>44</v>
      </c>
      <c r="H982" s="18">
        <v>2000</v>
      </c>
      <c r="I982" s="4"/>
    </row>
    <row r="983" spans="4:9">
      <c r="D983" s="5">
        <v>46</v>
      </c>
      <c r="E983" s="400"/>
      <c r="F983" s="3" t="s">
        <v>441</v>
      </c>
      <c r="G983" s="2" t="s">
        <v>63</v>
      </c>
      <c r="H983" s="18">
        <v>190000</v>
      </c>
      <c r="I983" s="4"/>
    </row>
    <row r="984" spans="4:9">
      <c r="D984" s="5">
        <v>47</v>
      </c>
      <c r="E984" s="400"/>
      <c r="F984" s="3" t="s">
        <v>442</v>
      </c>
      <c r="G984" s="2" t="s">
        <v>63</v>
      </c>
      <c r="H984" s="18">
        <v>200000</v>
      </c>
      <c r="I984" s="4"/>
    </row>
    <row r="985" spans="4:9">
      <c r="D985" s="5">
        <v>48</v>
      </c>
      <c r="E985" s="400"/>
      <c r="F985" s="3" t="s">
        <v>443</v>
      </c>
      <c r="G985" s="2" t="s">
        <v>63</v>
      </c>
      <c r="H985" s="18">
        <v>200000</v>
      </c>
      <c r="I985" s="4"/>
    </row>
    <row r="986" spans="4:9">
      <c r="D986" s="5">
        <v>49</v>
      </c>
      <c r="E986" s="400"/>
      <c r="F986" s="3" t="s">
        <v>444</v>
      </c>
      <c r="G986" s="2" t="s">
        <v>63</v>
      </c>
      <c r="H986" s="18">
        <v>175000</v>
      </c>
      <c r="I986" s="4"/>
    </row>
    <row r="987" spans="4:9">
      <c r="D987" s="5">
        <v>50</v>
      </c>
      <c r="E987" s="400"/>
      <c r="F987" s="3" t="s">
        <v>445</v>
      </c>
      <c r="G987" s="2" t="s">
        <v>63</v>
      </c>
      <c r="H987" s="18">
        <v>222000</v>
      </c>
      <c r="I987" s="4"/>
    </row>
    <row r="988" spans="4:9">
      <c r="D988" s="5">
        <v>51</v>
      </c>
      <c r="E988" s="400"/>
      <c r="F988" s="3" t="s">
        <v>446</v>
      </c>
      <c r="G988" s="2" t="s">
        <v>63</v>
      </c>
      <c r="H988" s="18">
        <v>250000</v>
      </c>
      <c r="I988" s="4"/>
    </row>
    <row r="989" spans="4:9">
      <c r="D989" s="5">
        <v>52</v>
      </c>
      <c r="E989" s="400"/>
      <c r="F989" s="3" t="s">
        <v>447</v>
      </c>
      <c r="G989" s="2" t="s">
        <v>63</v>
      </c>
      <c r="H989" s="18">
        <v>280000</v>
      </c>
      <c r="I989" s="4"/>
    </row>
    <row r="990" spans="4:9">
      <c r="D990" s="5">
        <v>53</v>
      </c>
      <c r="E990" s="400"/>
      <c r="F990" s="3" t="s">
        <v>448</v>
      </c>
      <c r="G990" s="2" t="s">
        <v>63</v>
      </c>
      <c r="H990" s="18">
        <v>160000</v>
      </c>
      <c r="I990" s="4"/>
    </row>
    <row r="991" spans="4:9">
      <c r="D991" s="5">
        <v>54</v>
      </c>
      <c r="E991" s="400"/>
      <c r="F991" s="3" t="s">
        <v>449</v>
      </c>
      <c r="G991" s="2" t="s">
        <v>63</v>
      </c>
      <c r="H991" s="18">
        <v>195000</v>
      </c>
      <c r="I991" s="4"/>
    </row>
    <row r="992" spans="4:9">
      <c r="D992" s="5">
        <v>55</v>
      </c>
      <c r="E992" s="400"/>
      <c r="F992" s="3" t="s">
        <v>450</v>
      </c>
      <c r="G992" s="2" t="s">
        <v>63</v>
      </c>
      <c r="H992" s="18">
        <v>210000</v>
      </c>
      <c r="I992" s="4"/>
    </row>
    <row r="993" spans="4:9">
      <c r="D993" s="5">
        <v>56</v>
      </c>
      <c r="E993" s="400"/>
      <c r="F993" s="3" t="s">
        <v>451</v>
      </c>
      <c r="G993" s="2" t="s">
        <v>63</v>
      </c>
      <c r="H993" s="18">
        <v>250000</v>
      </c>
      <c r="I993" s="4"/>
    </row>
    <row r="994" spans="4:9">
      <c r="D994" s="5">
        <v>57</v>
      </c>
      <c r="E994" s="400"/>
      <c r="F994" s="3" t="s">
        <v>452</v>
      </c>
      <c r="G994" s="2" t="s">
        <v>63</v>
      </c>
      <c r="H994" s="18">
        <v>140000</v>
      </c>
      <c r="I994" s="4"/>
    </row>
    <row r="995" spans="4:9">
      <c r="D995" s="5">
        <v>58</v>
      </c>
      <c r="E995" s="400"/>
      <c r="F995" s="3" t="s">
        <v>453</v>
      </c>
      <c r="G995" s="2" t="s">
        <v>63</v>
      </c>
      <c r="H995" s="18">
        <v>150000</v>
      </c>
      <c r="I995" s="4"/>
    </row>
    <row r="996" spans="4:9">
      <c r="D996" s="5">
        <v>59</v>
      </c>
      <c r="E996" s="400"/>
      <c r="F996" s="3" t="s">
        <v>454</v>
      </c>
      <c r="G996" s="2" t="s">
        <v>63</v>
      </c>
      <c r="H996" s="18">
        <v>160000</v>
      </c>
      <c r="I996" s="4"/>
    </row>
    <row r="997" spans="4:9">
      <c r="D997" s="5">
        <v>60</v>
      </c>
      <c r="E997" s="400"/>
      <c r="F997" s="3" t="s">
        <v>455</v>
      </c>
      <c r="G997" s="2" t="s">
        <v>66</v>
      </c>
      <c r="H997" s="18">
        <v>60000</v>
      </c>
      <c r="I997" s="4"/>
    </row>
    <row r="998" spans="4:9">
      <c r="D998" s="5">
        <v>61</v>
      </c>
      <c r="E998" s="400"/>
      <c r="F998" s="3" t="s">
        <v>456</v>
      </c>
      <c r="G998" s="2" t="s">
        <v>44</v>
      </c>
      <c r="H998" s="18">
        <v>800000</v>
      </c>
      <c r="I998" s="4"/>
    </row>
    <row r="999" spans="4:9">
      <c r="D999" s="5">
        <v>62</v>
      </c>
      <c r="E999" s="400"/>
      <c r="F999" s="3" t="s">
        <v>456</v>
      </c>
      <c r="G999" s="2" t="s">
        <v>63</v>
      </c>
      <c r="H999" s="18">
        <v>492600</v>
      </c>
      <c r="I999" s="4"/>
    </row>
    <row r="1000" spans="4:9" s="422" customFormat="1">
      <c r="D1000" s="28"/>
      <c r="E1000" s="403"/>
      <c r="F1000" s="421" t="s">
        <v>5877</v>
      </c>
      <c r="G1000" s="423" t="s">
        <v>44</v>
      </c>
      <c r="H1000" s="31">
        <v>20000</v>
      </c>
      <c r="I1000" s="32"/>
    </row>
    <row r="1001" spans="4:9" s="422" customFormat="1">
      <c r="D1001" s="28"/>
      <c r="E1001" s="403"/>
      <c r="F1001" s="421" t="s">
        <v>5879</v>
      </c>
      <c r="G1001" s="423" t="s">
        <v>44</v>
      </c>
      <c r="H1001" s="31">
        <v>25000</v>
      </c>
      <c r="I1001" s="32"/>
    </row>
    <row r="1002" spans="4:9" s="422" customFormat="1">
      <c r="D1002" s="28"/>
      <c r="E1002" s="403"/>
      <c r="F1002" s="421" t="s">
        <v>1969</v>
      </c>
      <c r="G1002" s="423" t="s">
        <v>2188</v>
      </c>
      <c r="H1002" s="31">
        <v>27000</v>
      </c>
      <c r="I1002" s="32"/>
    </row>
    <row r="1003" spans="4:9">
      <c r="D1003" s="5">
        <v>63</v>
      </c>
      <c r="E1003" s="400"/>
      <c r="F1003" s="3" t="s">
        <v>457</v>
      </c>
      <c r="G1003" s="2" t="s">
        <v>63</v>
      </c>
      <c r="H1003" s="18">
        <v>73400</v>
      </c>
      <c r="I1003" s="4"/>
    </row>
    <row r="1004" spans="4:9">
      <c r="D1004" s="5">
        <v>64</v>
      </c>
      <c r="E1004" s="400"/>
      <c r="F1004" s="3" t="s">
        <v>458</v>
      </c>
      <c r="G1004" s="2" t="s">
        <v>63</v>
      </c>
      <c r="H1004" s="18">
        <v>74400</v>
      </c>
      <c r="I1004" s="4"/>
    </row>
    <row r="1005" spans="4:9">
      <c r="D1005" s="5">
        <v>65</v>
      </c>
      <c r="E1005" s="400"/>
      <c r="F1005" s="3" t="s">
        <v>459</v>
      </c>
      <c r="G1005" s="2" t="s">
        <v>63</v>
      </c>
      <c r="H1005" s="18">
        <v>75400</v>
      </c>
      <c r="I1005" s="4"/>
    </row>
    <row r="1006" spans="4:9">
      <c r="D1006" s="5">
        <v>66</v>
      </c>
      <c r="E1006" s="400"/>
      <c r="F1006" s="3" t="s">
        <v>460</v>
      </c>
      <c r="G1006" s="2" t="s">
        <v>63</v>
      </c>
      <c r="H1006" s="18">
        <v>75400</v>
      </c>
      <c r="I1006" s="4"/>
    </row>
    <row r="1007" spans="4:9">
      <c r="D1007" s="5">
        <v>67</v>
      </c>
      <c r="E1007" s="400"/>
      <c r="F1007" s="3" t="s">
        <v>461</v>
      </c>
      <c r="G1007" s="2" t="s">
        <v>63</v>
      </c>
      <c r="H1007" s="18">
        <v>306600</v>
      </c>
      <c r="I1007" s="4"/>
    </row>
    <row r="1008" spans="4:9">
      <c r="D1008" s="5">
        <v>68</v>
      </c>
      <c r="E1008" s="400"/>
      <c r="F1008" s="3" t="s">
        <v>462</v>
      </c>
      <c r="G1008" s="2" t="s">
        <v>44</v>
      </c>
      <c r="H1008" s="18">
        <v>85000</v>
      </c>
      <c r="I1008" s="4"/>
    </row>
    <row r="1009" spans="4:9">
      <c r="D1009" s="5">
        <v>69</v>
      </c>
      <c r="E1009" s="400"/>
      <c r="F1009" s="3" t="s">
        <v>463</v>
      </c>
      <c r="G1009" s="2" t="s">
        <v>44</v>
      </c>
      <c r="H1009" s="18">
        <v>8200</v>
      </c>
      <c r="I1009" s="4"/>
    </row>
    <row r="1010" spans="4:9">
      <c r="D1010" s="5">
        <v>70</v>
      </c>
      <c r="E1010" s="400"/>
      <c r="F1010" s="3" t="s">
        <v>464</v>
      </c>
      <c r="G1010" s="2" t="s">
        <v>44</v>
      </c>
      <c r="H1010" s="18">
        <v>3400</v>
      </c>
      <c r="I1010" s="4"/>
    </row>
    <row r="1011" spans="4:9">
      <c r="D1011" s="5">
        <v>71</v>
      </c>
      <c r="E1011" s="400"/>
      <c r="F1011" s="3" t="s">
        <v>465</v>
      </c>
      <c r="G1011" s="2" t="s">
        <v>44</v>
      </c>
      <c r="H1011" s="18">
        <v>24000</v>
      </c>
      <c r="I1011" s="4"/>
    </row>
    <row r="1012" spans="4:9">
      <c r="D1012" s="5">
        <v>72</v>
      </c>
      <c r="E1012" s="400"/>
      <c r="F1012" s="3" t="s">
        <v>466</v>
      </c>
      <c r="G1012" s="2" t="s">
        <v>44</v>
      </c>
      <c r="H1012" s="18">
        <v>22600</v>
      </c>
      <c r="I1012" s="4"/>
    </row>
    <row r="1013" spans="4:9">
      <c r="D1013" s="5">
        <v>73</v>
      </c>
      <c r="E1013" s="400"/>
      <c r="F1013" s="3" t="s">
        <v>467</v>
      </c>
      <c r="G1013" s="2" t="s">
        <v>44</v>
      </c>
      <c r="H1013" s="18">
        <v>5000</v>
      </c>
      <c r="I1013" s="4"/>
    </row>
    <row r="1014" spans="4:9">
      <c r="D1014" s="5">
        <v>74</v>
      </c>
      <c r="E1014" s="400"/>
      <c r="F1014" s="3" t="s">
        <v>468</v>
      </c>
      <c r="G1014" s="2" t="s">
        <v>44</v>
      </c>
      <c r="H1014" s="18">
        <v>7000</v>
      </c>
      <c r="I1014" s="4"/>
    </row>
    <row r="1015" spans="4:9">
      <c r="D1015" s="5">
        <v>75</v>
      </c>
      <c r="E1015" s="400"/>
      <c r="F1015" s="3" t="s">
        <v>469</v>
      </c>
      <c r="G1015" s="2" t="s">
        <v>44</v>
      </c>
      <c r="H1015" s="18">
        <v>10000</v>
      </c>
      <c r="I1015" s="4"/>
    </row>
    <row r="1016" spans="4:9" s="422" customFormat="1">
      <c r="D1016" s="28"/>
      <c r="E1016" s="403"/>
      <c r="F1016" s="421" t="s">
        <v>2923</v>
      </c>
      <c r="G1016" s="30" t="s">
        <v>44</v>
      </c>
      <c r="H1016" s="31">
        <v>7000</v>
      </c>
      <c r="I1016" s="32"/>
    </row>
    <row r="1017" spans="4:9" s="422" customFormat="1">
      <c r="D1017" s="28"/>
      <c r="E1017" s="403"/>
      <c r="F1017" s="421" t="s">
        <v>2924</v>
      </c>
      <c r="G1017" s="30" t="s">
        <v>44</v>
      </c>
      <c r="H1017" s="31">
        <v>9000</v>
      </c>
      <c r="I1017" s="32"/>
    </row>
    <row r="1018" spans="4:9" s="422" customFormat="1">
      <c r="D1018" s="28"/>
      <c r="E1018" s="403"/>
      <c r="F1018" s="421" t="s">
        <v>2925</v>
      </c>
      <c r="G1018" s="30" t="s">
        <v>44</v>
      </c>
      <c r="H1018" s="31">
        <v>13000</v>
      </c>
      <c r="I1018" s="32"/>
    </row>
    <row r="1019" spans="4:9">
      <c r="D1019" s="5">
        <v>76</v>
      </c>
      <c r="E1019" s="400"/>
      <c r="F1019" s="3" t="s">
        <v>470</v>
      </c>
      <c r="G1019" s="2" t="s">
        <v>44</v>
      </c>
      <c r="H1019" s="18">
        <v>5000</v>
      </c>
      <c r="I1019" s="4"/>
    </row>
    <row r="1020" spans="4:9">
      <c r="D1020" s="5">
        <v>77</v>
      </c>
      <c r="E1020" s="400"/>
      <c r="F1020" s="3" t="s">
        <v>471</v>
      </c>
      <c r="G1020" s="2" t="s">
        <v>44</v>
      </c>
      <c r="H1020" s="18">
        <v>15300</v>
      </c>
      <c r="I1020" s="4"/>
    </row>
    <row r="1021" spans="4:9">
      <c r="D1021" s="5">
        <v>78</v>
      </c>
      <c r="E1021" s="400"/>
      <c r="F1021" s="3" t="s">
        <v>472</v>
      </c>
      <c r="G1021" s="2" t="s">
        <v>44</v>
      </c>
      <c r="H1021" s="18">
        <v>2000</v>
      </c>
      <c r="I1021" s="4"/>
    </row>
    <row r="1022" spans="4:9">
      <c r="D1022" s="5">
        <v>79</v>
      </c>
      <c r="E1022" s="400"/>
      <c r="F1022" s="3" t="s">
        <v>473</v>
      </c>
      <c r="G1022" s="2" t="s">
        <v>44</v>
      </c>
      <c r="H1022" s="18">
        <v>3000</v>
      </c>
      <c r="I1022" s="4"/>
    </row>
    <row r="1023" spans="4:9">
      <c r="D1023" s="5">
        <v>80</v>
      </c>
      <c r="E1023" s="400"/>
      <c r="F1023" s="3" t="s">
        <v>474</v>
      </c>
      <c r="G1023" s="2" t="s">
        <v>44</v>
      </c>
      <c r="H1023" s="18">
        <v>4000</v>
      </c>
      <c r="I1023" s="4"/>
    </row>
    <row r="1024" spans="4:9">
      <c r="D1024" s="5">
        <v>81</v>
      </c>
      <c r="E1024" s="400"/>
      <c r="F1024" s="3" t="s">
        <v>475</v>
      </c>
      <c r="G1024" s="2" t="s">
        <v>44</v>
      </c>
      <c r="H1024" s="18">
        <v>5000</v>
      </c>
      <c r="I1024" s="4"/>
    </row>
    <row r="1025" spans="4:9">
      <c r="D1025" s="5">
        <v>82</v>
      </c>
      <c r="E1025" s="400"/>
      <c r="F1025" s="3" t="s">
        <v>476</v>
      </c>
      <c r="G1025" s="2" t="s">
        <v>44</v>
      </c>
      <c r="H1025" s="18">
        <v>2000</v>
      </c>
      <c r="I1025" s="4"/>
    </row>
    <row r="1026" spans="4:9">
      <c r="D1026" s="5">
        <v>83</v>
      </c>
      <c r="E1026" s="400"/>
      <c r="F1026" s="3" t="s">
        <v>477</v>
      </c>
      <c r="G1026" s="2" t="s">
        <v>44</v>
      </c>
      <c r="H1026" s="18">
        <v>3000</v>
      </c>
      <c r="I1026" s="4"/>
    </row>
    <row r="1027" spans="4:9">
      <c r="D1027" s="5">
        <v>84</v>
      </c>
      <c r="E1027" s="400"/>
      <c r="F1027" s="3" t="s">
        <v>478</v>
      </c>
      <c r="G1027" s="2" t="s">
        <v>44</v>
      </c>
      <c r="H1027" s="18">
        <v>4000</v>
      </c>
      <c r="I1027" s="4"/>
    </row>
    <row r="1028" spans="4:9">
      <c r="D1028" s="5">
        <v>85</v>
      </c>
      <c r="E1028" s="400"/>
      <c r="F1028" s="3" t="s">
        <v>479</v>
      </c>
      <c r="G1028" s="2" t="s">
        <v>44</v>
      </c>
      <c r="H1028" s="18">
        <v>2500</v>
      </c>
      <c r="I1028" s="4"/>
    </row>
    <row r="1029" spans="4:9">
      <c r="D1029" s="5">
        <v>86</v>
      </c>
      <c r="E1029" s="400"/>
      <c r="F1029" s="3" t="s">
        <v>480</v>
      </c>
      <c r="G1029" s="2" t="s">
        <v>44</v>
      </c>
      <c r="H1029" s="18">
        <v>3000</v>
      </c>
      <c r="I1029" s="4"/>
    </row>
    <row r="1030" spans="4:9">
      <c r="D1030" s="5">
        <v>87</v>
      </c>
      <c r="E1030" s="400"/>
      <c r="F1030" s="3" t="s">
        <v>481</v>
      </c>
      <c r="G1030" s="2" t="s">
        <v>44</v>
      </c>
      <c r="H1030" s="18">
        <v>4000</v>
      </c>
      <c r="I1030" s="4"/>
    </row>
    <row r="1031" spans="4:9">
      <c r="D1031" s="5">
        <v>88</v>
      </c>
      <c r="E1031" s="400"/>
      <c r="F1031" s="3" t="s">
        <v>482</v>
      </c>
      <c r="G1031" s="2" t="s">
        <v>44</v>
      </c>
      <c r="H1031" s="18">
        <v>6000</v>
      </c>
      <c r="I1031" s="4"/>
    </row>
    <row r="1032" spans="4:9">
      <c r="D1032" s="5">
        <v>89</v>
      </c>
      <c r="E1032" s="400"/>
      <c r="F1032" s="3" t="s">
        <v>483</v>
      </c>
      <c r="G1032" s="2" t="s">
        <v>44</v>
      </c>
      <c r="H1032" s="18">
        <v>8000</v>
      </c>
      <c r="I1032" s="4"/>
    </row>
    <row r="1033" spans="4:9">
      <c r="D1033" s="5">
        <v>90</v>
      </c>
      <c r="E1033" s="400"/>
      <c r="F1033" s="3" t="s">
        <v>484</v>
      </c>
      <c r="G1033" s="2" t="s">
        <v>44</v>
      </c>
      <c r="H1033" s="18">
        <v>10000</v>
      </c>
      <c r="I1033" s="4"/>
    </row>
    <row r="1034" spans="4:9">
      <c r="D1034" s="5">
        <v>91</v>
      </c>
      <c r="E1034" s="400"/>
      <c r="F1034" s="3" t="s">
        <v>485</v>
      </c>
      <c r="G1034" s="2" t="s">
        <v>44</v>
      </c>
      <c r="H1034" s="18">
        <v>1000</v>
      </c>
      <c r="I1034" s="4"/>
    </row>
    <row r="1035" spans="4:9">
      <c r="D1035" s="5">
        <v>92</v>
      </c>
      <c r="E1035" s="400"/>
      <c r="F1035" s="3" t="s">
        <v>486</v>
      </c>
      <c r="G1035" s="2" t="s">
        <v>44</v>
      </c>
      <c r="H1035" s="18">
        <v>1500</v>
      </c>
      <c r="I1035" s="4"/>
    </row>
    <row r="1036" spans="4:9">
      <c r="D1036" s="5">
        <v>93</v>
      </c>
      <c r="E1036" s="400"/>
      <c r="F1036" s="3" t="s">
        <v>487</v>
      </c>
      <c r="G1036" s="2" t="s">
        <v>44</v>
      </c>
      <c r="H1036" s="18">
        <v>2000</v>
      </c>
      <c r="I1036" s="4"/>
    </row>
    <row r="1037" spans="4:9">
      <c r="D1037" s="5">
        <v>94</v>
      </c>
      <c r="E1037" s="400"/>
      <c r="F1037" s="3" t="s">
        <v>488</v>
      </c>
      <c r="G1037" s="2" t="s">
        <v>44</v>
      </c>
      <c r="H1037" s="18">
        <v>2500</v>
      </c>
      <c r="I1037" s="4"/>
    </row>
    <row r="1038" spans="4:9">
      <c r="D1038" s="5">
        <v>95</v>
      </c>
      <c r="E1038" s="400"/>
      <c r="F1038" s="3" t="s">
        <v>489</v>
      </c>
      <c r="G1038" s="2" t="s">
        <v>44</v>
      </c>
      <c r="H1038" s="18">
        <v>4000</v>
      </c>
      <c r="I1038" s="4"/>
    </row>
    <row r="1039" spans="4:9">
      <c r="D1039" s="5">
        <v>96</v>
      </c>
      <c r="E1039" s="400"/>
      <c r="F1039" s="3" t="s">
        <v>490</v>
      </c>
      <c r="G1039" s="2" t="s">
        <v>44</v>
      </c>
      <c r="H1039" s="18">
        <v>6000</v>
      </c>
      <c r="I1039" s="4"/>
    </row>
    <row r="1040" spans="4:9">
      <c r="D1040" s="5">
        <v>97</v>
      </c>
      <c r="E1040" s="400"/>
      <c r="F1040" s="3" t="s">
        <v>491</v>
      </c>
      <c r="G1040" s="2" t="s">
        <v>44</v>
      </c>
      <c r="H1040" s="18">
        <v>1500</v>
      </c>
      <c r="I1040" s="4"/>
    </row>
    <row r="1041" spans="4:9">
      <c r="D1041" s="5">
        <v>98</v>
      </c>
      <c r="E1041" s="400"/>
      <c r="F1041" s="3" t="s">
        <v>492</v>
      </c>
      <c r="G1041" s="2" t="s">
        <v>44</v>
      </c>
      <c r="H1041" s="18">
        <v>2000</v>
      </c>
      <c r="I1041" s="4"/>
    </row>
    <row r="1042" spans="4:9">
      <c r="D1042" s="5">
        <v>99</v>
      </c>
      <c r="E1042" s="400"/>
      <c r="F1042" s="3" t="s">
        <v>493</v>
      </c>
      <c r="G1042" s="2" t="s">
        <v>44</v>
      </c>
      <c r="H1042" s="18">
        <v>3000</v>
      </c>
      <c r="I1042" s="4"/>
    </row>
    <row r="1043" spans="4:9">
      <c r="D1043" s="5">
        <v>100</v>
      </c>
      <c r="E1043" s="400"/>
      <c r="F1043" s="3" t="s">
        <v>494</v>
      </c>
      <c r="G1043" s="2" t="s">
        <v>44</v>
      </c>
      <c r="H1043" s="18">
        <v>4500</v>
      </c>
      <c r="I1043" s="4"/>
    </row>
    <row r="1044" spans="4:9">
      <c r="D1044" s="5">
        <v>101</v>
      </c>
      <c r="E1044" s="400"/>
      <c r="F1044" s="3" t="s">
        <v>495</v>
      </c>
      <c r="G1044" s="2" t="s">
        <v>44</v>
      </c>
      <c r="H1044" s="18">
        <v>2000</v>
      </c>
      <c r="I1044" s="4"/>
    </row>
    <row r="1045" spans="4:9">
      <c r="D1045" s="5">
        <v>102</v>
      </c>
      <c r="E1045" s="400"/>
      <c r="F1045" s="3" t="s">
        <v>496</v>
      </c>
      <c r="G1045" s="2" t="s">
        <v>44</v>
      </c>
      <c r="H1045" s="18">
        <v>1000</v>
      </c>
      <c r="I1045" s="4"/>
    </row>
    <row r="1046" spans="4:9">
      <c r="D1046" s="5">
        <v>103</v>
      </c>
      <c r="E1046" s="400"/>
      <c r="F1046" s="193" t="s">
        <v>1784</v>
      </c>
      <c r="G1046" s="2" t="s">
        <v>497</v>
      </c>
      <c r="H1046" s="18">
        <v>83000</v>
      </c>
      <c r="I1046" s="4"/>
    </row>
    <row r="1047" spans="4:9">
      <c r="D1047" s="5">
        <v>104</v>
      </c>
      <c r="E1047" s="400"/>
      <c r="F1047" s="3" t="s">
        <v>498</v>
      </c>
      <c r="G1047" s="2" t="s">
        <v>44</v>
      </c>
      <c r="H1047" s="18">
        <v>4000</v>
      </c>
      <c r="I1047" s="4"/>
    </row>
    <row r="1048" spans="4:9">
      <c r="D1048" s="5">
        <v>105</v>
      </c>
      <c r="E1048" s="400"/>
      <c r="F1048" s="3" t="s">
        <v>499</v>
      </c>
      <c r="G1048" s="2" t="s">
        <v>63</v>
      </c>
      <c r="H1048" s="18">
        <v>160000</v>
      </c>
      <c r="I1048" s="4"/>
    </row>
    <row r="1049" spans="4:9">
      <c r="D1049" s="5">
        <v>106</v>
      </c>
      <c r="E1049" s="400"/>
      <c r="F1049" s="3" t="s">
        <v>500</v>
      </c>
      <c r="G1049" s="2" t="s">
        <v>63</v>
      </c>
      <c r="H1049" s="18">
        <v>180000</v>
      </c>
      <c r="I1049" s="4"/>
    </row>
    <row r="1050" spans="4:9">
      <c r="D1050" s="5">
        <v>107</v>
      </c>
      <c r="E1050" s="400"/>
      <c r="F1050" s="3" t="s">
        <v>501</v>
      </c>
      <c r="G1050" s="2" t="s">
        <v>44</v>
      </c>
      <c r="H1050" s="18">
        <v>6100</v>
      </c>
      <c r="I1050" s="4"/>
    </row>
    <row r="1051" spans="4:9">
      <c r="D1051" s="5">
        <v>108</v>
      </c>
      <c r="E1051" s="400"/>
      <c r="F1051" s="3" t="s">
        <v>502</v>
      </c>
      <c r="G1051" s="2" t="s">
        <v>44</v>
      </c>
      <c r="H1051" s="18">
        <v>5300</v>
      </c>
      <c r="I1051" s="4"/>
    </row>
    <row r="1052" spans="4:9">
      <c r="D1052" s="5">
        <v>109</v>
      </c>
      <c r="E1052" s="400"/>
      <c r="F1052" s="3" t="s">
        <v>503</v>
      </c>
      <c r="G1052" s="2" t="s">
        <v>42</v>
      </c>
      <c r="H1052" s="18">
        <v>3500000</v>
      </c>
      <c r="I1052" s="4"/>
    </row>
    <row r="1053" spans="4:9">
      <c r="D1053" s="5">
        <v>110</v>
      </c>
      <c r="E1053" s="400"/>
      <c r="F1053" s="3" t="s">
        <v>504</v>
      </c>
      <c r="G1053" s="2" t="s">
        <v>44</v>
      </c>
      <c r="H1053" s="18">
        <v>14200</v>
      </c>
      <c r="I1053" s="4"/>
    </row>
    <row r="1054" spans="4:9">
      <c r="D1054" s="5">
        <v>111</v>
      </c>
      <c r="E1054" s="400"/>
      <c r="F1054" s="3" t="s">
        <v>505</v>
      </c>
      <c r="G1054" s="2" t="s">
        <v>44</v>
      </c>
      <c r="H1054" s="18">
        <v>20000</v>
      </c>
      <c r="I1054" s="4"/>
    </row>
    <row r="1055" spans="4:9">
      <c r="D1055" s="5">
        <v>112</v>
      </c>
      <c r="E1055" s="400"/>
      <c r="F1055" s="3" t="s">
        <v>506</v>
      </c>
      <c r="G1055" s="2" t="s">
        <v>44</v>
      </c>
      <c r="H1055" s="18">
        <v>30000</v>
      </c>
      <c r="I1055" s="4"/>
    </row>
    <row r="1056" spans="4:9">
      <c r="D1056" s="5">
        <v>113</v>
      </c>
      <c r="E1056" s="400"/>
      <c r="F1056" s="3" t="s">
        <v>507</v>
      </c>
      <c r="G1056" s="2" t="s">
        <v>44</v>
      </c>
      <c r="H1056" s="18">
        <v>2000</v>
      </c>
      <c r="I1056" s="4"/>
    </row>
    <row r="1057" spans="4:9">
      <c r="D1057" s="5">
        <v>114</v>
      </c>
      <c r="E1057" s="400"/>
      <c r="F1057" s="3" t="s">
        <v>508</v>
      </c>
      <c r="G1057" s="2" t="s">
        <v>44</v>
      </c>
      <c r="H1057" s="18">
        <v>3400</v>
      </c>
      <c r="I1057" s="4"/>
    </row>
    <row r="1058" spans="4:9">
      <c r="D1058" s="5">
        <v>115</v>
      </c>
      <c r="E1058" s="400"/>
      <c r="F1058" s="3" t="s">
        <v>509</v>
      </c>
      <c r="G1058" s="2" t="s">
        <v>44</v>
      </c>
      <c r="H1058" s="18">
        <v>4600</v>
      </c>
      <c r="I1058" s="4"/>
    </row>
    <row r="1059" spans="4:9">
      <c r="D1059" s="5">
        <v>116</v>
      </c>
      <c r="E1059" s="400"/>
      <c r="F1059" s="3" t="s">
        <v>510</v>
      </c>
      <c r="G1059" s="2" t="s">
        <v>44</v>
      </c>
      <c r="H1059" s="18">
        <v>6000</v>
      </c>
      <c r="I1059" s="4"/>
    </row>
    <row r="1060" spans="4:9">
      <c r="D1060" s="5">
        <v>117</v>
      </c>
      <c r="E1060" s="400"/>
      <c r="F1060" s="3" t="s">
        <v>511</v>
      </c>
      <c r="G1060" s="2" t="s">
        <v>512</v>
      </c>
      <c r="H1060" s="18">
        <v>43800</v>
      </c>
      <c r="I1060" s="4"/>
    </row>
    <row r="1061" spans="4:9">
      <c r="D1061" s="5">
        <v>118</v>
      </c>
      <c r="E1061" s="400"/>
      <c r="F1061" s="3" t="s">
        <v>513</v>
      </c>
      <c r="G1061" s="2" t="s">
        <v>512</v>
      </c>
      <c r="H1061" s="18">
        <v>46900</v>
      </c>
      <c r="I1061" s="4"/>
    </row>
    <row r="1062" spans="4:9">
      <c r="D1062" s="5">
        <v>119</v>
      </c>
      <c r="E1062" s="400"/>
      <c r="F1062" s="3" t="s">
        <v>514</v>
      </c>
      <c r="G1062" s="2" t="s">
        <v>512</v>
      </c>
      <c r="H1062" s="18">
        <v>48400</v>
      </c>
      <c r="I1062" s="4"/>
    </row>
    <row r="1063" spans="4:9">
      <c r="D1063" s="5">
        <v>120</v>
      </c>
      <c r="E1063" s="400"/>
      <c r="F1063" s="3" t="s">
        <v>515</v>
      </c>
      <c r="G1063" s="2" t="s">
        <v>512</v>
      </c>
      <c r="H1063" s="18">
        <v>49900</v>
      </c>
      <c r="I1063" s="4"/>
    </row>
    <row r="1064" spans="4:9">
      <c r="D1064" s="5">
        <v>121</v>
      </c>
      <c r="E1064" s="400"/>
      <c r="F1064" s="3" t="s">
        <v>516</v>
      </c>
      <c r="G1064" s="2" t="s">
        <v>44</v>
      </c>
      <c r="H1064" s="18">
        <v>45000</v>
      </c>
      <c r="I1064" s="4"/>
    </row>
    <row r="1065" spans="4:9">
      <c r="D1065" s="5">
        <v>122</v>
      </c>
      <c r="E1065" s="400"/>
      <c r="F1065" s="3" t="s">
        <v>517</v>
      </c>
      <c r="G1065" s="2" t="s">
        <v>44</v>
      </c>
      <c r="H1065" s="18">
        <v>60000</v>
      </c>
      <c r="I1065" s="4"/>
    </row>
    <row r="1066" spans="4:9">
      <c r="D1066" s="5">
        <v>123</v>
      </c>
      <c r="E1066" s="400"/>
      <c r="F1066" s="3" t="s">
        <v>518</v>
      </c>
      <c r="G1066" s="2" t="s">
        <v>44</v>
      </c>
      <c r="H1066" s="18">
        <v>70000</v>
      </c>
      <c r="I1066" s="4"/>
    </row>
    <row r="1067" spans="4:9">
      <c r="D1067" s="5">
        <v>124</v>
      </c>
      <c r="E1067" s="400"/>
      <c r="F1067" s="3" t="s">
        <v>519</v>
      </c>
      <c r="G1067" s="2" t="s">
        <v>44</v>
      </c>
      <c r="H1067" s="18">
        <v>24000</v>
      </c>
      <c r="I1067" s="4"/>
    </row>
    <row r="1068" spans="4:9">
      <c r="D1068" s="5">
        <v>125</v>
      </c>
      <c r="E1068" s="400"/>
      <c r="F1068" s="3" t="s">
        <v>520</v>
      </c>
      <c r="G1068" s="2" t="s">
        <v>44</v>
      </c>
      <c r="H1068" s="18">
        <v>30000</v>
      </c>
      <c r="I1068" s="4"/>
    </row>
    <row r="1069" spans="4:9">
      <c r="D1069" s="5">
        <v>126</v>
      </c>
      <c r="E1069" s="400"/>
      <c r="F1069" s="3" t="s">
        <v>521</v>
      </c>
      <c r="G1069" s="2" t="s">
        <v>44</v>
      </c>
      <c r="H1069" s="18">
        <v>2000</v>
      </c>
      <c r="I1069" s="4"/>
    </row>
    <row r="1070" spans="4:9">
      <c r="D1070" s="5">
        <v>127</v>
      </c>
      <c r="E1070" s="400"/>
      <c r="F1070" s="3" t="s">
        <v>522</v>
      </c>
      <c r="G1070" s="2" t="s">
        <v>44</v>
      </c>
      <c r="H1070" s="18">
        <v>4500</v>
      </c>
      <c r="I1070" s="4"/>
    </row>
    <row r="1071" spans="4:9">
      <c r="D1071" s="5">
        <v>128</v>
      </c>
      <c r="E1071" s="400"/>
      <c r="F1071" s="3" t="s">
        <v>523</v>
      </c>
      <c r="G1071" s="2" t="s">
        <v>44</v>
      </c>
      <c r="H1071" s="18">
        <v>6000</v>
      </c>
      <c r="I1071" s="4"/>
    </row>
    <row r="1072" spans="4:9">
      <c r="D1072" s="5">
        <v>129</v>
      </c>
      <c r="E1072" s="400"/>
      <c r="F1072" s="3" t="s">
        <v>524</v>
      </c>
      <c r="G1072" s="2" t="s">
        <v>44</v>
      </c>
      <c r="H1072" s="18">
        <v>8000</v>
      </c>
      <c r="I1072" s="4"/>
    </row>
    <row r="1073" spans="4:9">
      <c r="D1073" s="5">
        <v>130</v>
      </c>
      <c r="E1073" s="400"/>
      <c r="F1073" s="3" t="s">
        <v>525</v>
      </c>
      <c r="G1073" s="2" t="s">
        <v>63</v>
      </c>
      <c r="H1073" s="18">
        <v>10000</v>
      </c>
      <c r="I1073" s="4"/>
    </row>
    <row r="1074" spans="4:9">
      <c r="D1074" s="5">
        <v>131</v>
      </c>
      <c r="E1074" s="400"/>
      <c r="F1074" s="3" t="s">
        <v>526</v>
      </c>
      <c r="G1074" s="2" t="s">
        <v>63</v>
      </c>
      <c r="H1074" s="18">
        <v>500000</v>
      </c>
      <c r="I1074" s="4"/>
    </row>
    <row r="1075" spans="4:9">
      <c r="D1075" s="5">
        <v>132</v>
      </c>
      <c r="E1075" s="400"/>
      <c r="F1075" s="3" t="s">
        <v>527</v>
      </c>
      <c r="G1075" s="2" t="s">
        <v>44</v>
      </c>
      <c r="H1075" s="18">
        <v>7000</v>
      </c>
      <c r="I1075" s="4"/>
    </row>
    <row r="1076" spans="4:9">
      <c r="D1076" s="5"/>
      <c r="E1076" s="400"/>
      <c r="F1076" s="35" t="s">
        <v>528</v>
      </c>
      <c r="G1076" s="36"/>
      <c r="H1076" s="37"/>
      <c r="I1076" s="38"/>
    </row>
    <row r="1077" spans="4:9">
      <c r="D1077" s="5">
        <v>1</v>
      </c>
      <c r="E1077" s="400"/>
      <c r="F1077" s="193" t="s">
        <v>529</v>
      </c>
      <c r="G1077" s="2" t="s">
        <v>530</v>
      </c>
      <c r="H1077" s="18">
        <v>51600</v>
      </c>
      <c r="I1077" s="4"/>
    </row>
    <row r="1078" spans="4:9" s="422" customFormat="1">
      <c r="D1078" s="28"/>
      <c r="E1078" s="403"/>
      <c r="F1078" s="421" t="s">
        <v>4819</v>
      </c>
      <c r="G1078" s="423" t="s">
        <v>2453</v>
      </c>
      <c r="H1078" s="31">
        <v>25000</v>
      </c>
      <c r="I1078" s="32"/>
    </row>
    <row r="1079" spans="4:9" s="422" customFormat="1">
      <c r="D1079" s="28"/>
      <c r="E1079" s="403"/>
      <c r="F1079" s="421" t="s">
        <v>1874</v>
      </c>
      <c r="G1079" s="30" t="s">
        <v>42</v>
      </c>
      <c r="H1079" s="31">
        <v>805600</v>
      </c>
      <c r="I1079" s="32"/>
    </row>
    <row r="1080" spans="4:9" s="422" customFormat="1">
      <c r="D1080" s="28"/>
      <c r="E1080" s="403"/>
      <c r="F1080" s="421" t="s">
        <v>5919</v>
      </c>
      <c r="G1080" s="423" t="s">
        <v>42</v>
      </c>
      <c r="H1080" s="31">
        <v>805000</v>
      </c>
      <c r="I1080" s="32"/>
    </row>
    <row r="1081" spans="4:9">
      <c r="D1081" s="5">
        <v>2</v>
      </c>
      <c r="E1081" s="400"/>
      <c r="F1081" s="3" t="s">
        <v>531</v>
      </c>
      <c r="G1081" s="2" t="s">
        <v>42</v>
      </c>
      <c r="H1081" s="18">
        <v>2250000</v>
      </c>
      <c r="I1081" s="4"/>
    </row>
    <row r="1082" spans="4:9">
      <c r="D1082" s="5">
        <v>3</v>
      </c>
      <c r="E1082" s="400"/>
      <c r="F1082" s="193" t="s">
        <v>532</v>
      </c>
      <c r="G1082" s="2" t="s">
        <v>42</v>
      </c>
      <c r="H1082" s="18">
        <v>788100</v>
      </c>
      <c r="I1082" s="4"/>
    </row>
    <row r="1083" spans="4:9">
      <c r="D1083" s="5">
        <v>4</v>
      </c>
      <c r="E1083" s="400"/>
      <c r="F1083" s="3" t="s">
        <v>533</v>
      </c>
      <c r="G1083" s="2" t="s">
        <v>42</v>
      </c>
      <c r="H1083" s="18">
        <v>805600</v>
      </c>
      <c r="I1083" s="4"/>
    </row>
    <row r="1084" spans="4:9">
      <c r="D1084" s="5">
        <v>5</v>
      </c>
      <c r="E1084" s="400"/>
      <c r="F1084" s="3" t="s">
        <v>534</v>
      </c>
      <c r="G1084" s="2" t="s">
        <v>42</v>
      </c>
      <c r="H1084" s="18">
        <v>848100</v>
      </c>
      <c r="I1084" s="4"/>
    </row>
    <row r="1085" spans="4:9">
      <c r="D1085" s="5">
        <v>6</v>
      </c>
      <c r="E1085" s="400"/>
      <c r="F1085" s="3" t="s">
        <v>535</v>
      </c>
      <c r="G1085" s="2" t="s">
        <v>42</v>
      </c>
      <c r="H1085" s="18">
        <v>869200</v>
      </c>
      <c r="I1085" s="4"/>
    </row>
    <row r="1086" spans="4:9">
      <c r="D1086" s="5">
        <v>7</v>
      </c>
      <c r="E1086" s="400"/>
      <c r="F1086" s="3" t="s">
        <v>536</v>
      </c>
      <c r="G1086" s="2" t="s">
        <v>42</v>
      </c>
      <c r="H1086" s="18">
        <v>887700</v>
      </c>
      <c r="I1086" s="4"/>
    </row>
    <row r="1087" spans="4:9">
      <c r="D1087" s="5">
        <v>8</v>
      </c>
      <c r="E1087" s="400"/>
      <c r="F1087" s="3" t="s">
        <v>537</v>
      </c>
      <c r="G1087" s="2" t="s">
        <v>42</v>
      </c>
      <c r="H1087" s="18">
        <v>911300</v>
      </c>
      <c r="I1087" s="4"/>
    </row>
    <row r="1088" spans="4:9">
      <c r="D1088" s="5">
        <v>9</v>
      </c>
      <c r="E1088" s="400"/>
      <c r="F1088" s="3" t="s">
        <v>538</v>
      </c>
      <c r="G1088" s="2" t="s">
        <v>42</v>
      </c>
      <c r="H1088" s="18">
        <v>937100</v>
      </c>
      <c r="I1088" s="4"/>
    </row>
    <row r="1089" spans="4:9">
      <c r="D1089" s="5">
        <v>10</v>
      </c>
      <c r="E1089" s="400"/>
      <c r="F1089" s="3" t="s">
        <v>539</v>
      </c>
      <c r="G1089" s="2" t="s">
        <v>42</v>
      </c>
      <c r="H1089" s="18">
        <v>961200</v>
      </c>
      <c r="I1089" s="4"/>
    </row>
    <row r="1090" spans="4:9">
      <c r="D1090" s="5">
        <v>11</v>
      </c>
      <c r="E1090" s="400"/>
      <c r="F1090" s="3" t="s">
        <v>540</v>
      </c>
      <c r="G1090" s="2" t="s">
        <v>42</v>
      </c>
      <c r="H1090" s="18">
        <v>1001900</v>
      </c>
      <c r="I1090" s="4"/>
    </row>
    <row r="1091" spans="4:9">
      <c r="D1091" s="5">
        <v>12</v>
      </c>
      <c r="E1091" s="400"/>
      <c r="F1091" s="3" t="s">
        <v>541</v>
      </c>
      <c r="G1091" s="2" t="s">
        <v>42</v>
      </c>
      <c r="H1091" s="18">
        <v>1066100</v>
      </c>
      <c r="I1091" s="4"/>
    </row>
    <row r="1092" spans="4:9">
      <c r="D1092" s="5">
        <v>13</v>
      </c>
      <c r="E1092" s="400"/>
      <c r="F1092" s="3" t="s">
        <v>542</v>
      </c>
      <c r="G1092" s="2" t="s">
        <v>42</v>
      </c>
      <c r="H1092" s="18">
        <v>1152800</v>
      </c>
      <c r="I1092" s="4"/>
    </row>
    <row r="1093" spans="4:9" s="422" customFormat="1">
      <c r="D1093" s="28"/>
      <c r="E1093" s="403"/>
      <c r="F1093" s="421" t="s">
        <v>1968</v>
      </c>
      <c r="G1093" s="423" t="s">
        <v>42</v>
      </c>
      <c r="H1093" s="31">
        <v>848100</v>
      </c>
      <c r="I1093" s="32"/>
    </row>
    <row r="1094" spans="4:9">
      <c r="D1094" s="5"/>
      <c r="E1094" s="400"/>
      <c r="F1094" s="3"/>
      <c r="G1094" s="2"/>
      <c r="H1094" s="18"/>
      <c r="I1094" s="4"/>
    </row>
    <row r="1095" spans="4:9">
      <c r="D1095" s="5">
        <v>14</v>
      </c>
      <c r="E1095" s="400"/>
      <c r="F1095" s="193" t="s">
        <v>543</v>
      </c>
      <c r="G1095" s="2" t="s">
        <v>66</v>
      </c>
      <c r="H1095" s="18">
        <v>3500</v>
      </c>
      <c r="I1095" s="4"/>
    </row>
    <row r="1096" spans="4:9">
      <c r="D1096" s="5">
        <v>15</v>
      </c>
      <c r="E1096" s="400"/>
      <c r="F1096" s="3" t="s">
        <v>544</v>
      </c>
      <c r="G1096" s="2" t="s">
        <v>66</v>
      </c>
      <c r="H1096" s="18">
        <v>3700</v>
      </c>
      <c r="I1096" s="4"/>
    </row>
    <row r="1097" spans="4:9">
      <c r="D1097" s="5">
        <v>16</v>
      </c>
      <c r="E1097" s="400"/>
      <c r="F1097" s="3" t="s">
        <v>545</v>
      </c>
      <c r="G1097" s="2" t="s">
        <v>530</v>
      </c>
      <c r="H1097" s="18">
        <v>44100</v>
      </c>
      <c r="I1097" s="4"/>
    </row>
    <row r="1098" spans="4:9">
      <c r="D1098" s="5">
        <v>17</v>
      </c>
      <c r="E1098" s="400"/>
      <c r="F1098" s="193" t="s">
        <v>546</v>
      </c>
      <c r="G1098" s="2" t="s">
        <v>66</v>
      </c>
      <c r="H1098" s="18">
        <v>52400</v>
      </c>
      <c r="I1098" s="4"/>
    </row>
    <row r="1099" spans="4:9" s="422" customFormat="1">
      <c r="D1099" s="28"/>
      <c r="E1099" s="403"/>
      <c r="F1099" s="421" t="s">
        <v>2721</v>
      </c>
      <c r="G1099" s="423" t="s">
        <v>63</v>
      </c>
      <c r="H1099" s="31">
        <v>150000</v>
      </c>
      <c r="I1099" s="32"/>
    </row>
    <row r="1100" spans="4:9" s="422" customFormat="1">
      <c r="D1100" s="28"/>
      <c r="E1100" s="403"/>
      <c r="F1100" s="421" t="s">
        <v>2722</v>
      </c>
      <c r="G1100" s="423" t="s">
        <v>2453</v>
      </c>
      <c r="H1100" s="31">
        <v>57500</v>
      </c>
      <c r="I1100" s="32"/>
    </row>
    <row r="1101" spans="4:9">
      <c r="D1101" s="5">
        <v>18</v>
      </c>
      <c r="E1101" s="400"/>
      <c r="F1101" s="3" t="s">
        <v>547</v>
      </c>
      <c r="G1101" s="2" t="s">
        <v>44</v>
      </c>
      <c r="H1101" s="18">
        <v>7000</v>
      </c>
      <c r="I1101" s="4"/>
    </row>
    <row r="1102" spans="4:9">
      <c r="D1102" s="5">
        <v>19</v>
      </c>
      <c r="E1102" s="400"/>
      <c r="F1102" s="3" t="s">
        <v>548</v>
      </c>
      <c r="G1102" s="2" t="s">
        <v>114</v>
      </c>
      <c r="H1102" s="18">
        <v>8100</v>
      </c>
      <c r="I1102" s="4"/>
    </row>
    <row r="1103" spans="4:9" s="422" customFormat="1">
      <c r="D1103" s="28">
        <v>20</v>
      </c>
      <c r="E1103" s="403"/>
      <c r="F1103" s="421" t="s">
        <v>1832</v>
      </c>
      <c r="G1103" s="30" t="s">
        <v>107</v>
      </c>
      <c r="H1103" s="31">
        <v>282000</v>
      </c>
      <c r="I1103" s="32"/>
    </row>
    <row r="1104" spans="4:9" s="422" customFormat="1">
      <c r="D1104" s="28">
        <v>21</v>
      </c>
      <c r="E1104" s="403"/>
      <c r="F1104" s="421" t="s">
        <v>1833</v>
      </c>
      <c r="G1104" s="30" t="s">
        <v>130</v>
      </c>
      <c r="H1104" s="31">
        <v>125000</v>
      </c>
      <c r="I1104" s="32"/>
    </row>
    <row r="1105" spans="4:9">
      <c r="D1105" s="5">
        <v>22</v>
      </c>
      <c r="E1105" s="400"/>
      <c r="F1105" s="3" t="s">
        <v>549</v>
      </c>
      <c r="G1105" s="2" t="s">
        <v>114</v>
      </c>
      <c r="H1105" s="18">
        <v>4800</v>
      </c>
      <c r="I1105" s="4"/>
    </row>
    <row r="1106" spans="4:9">
      <c r="D1106" s="5">
        <v>23</v>
      </c>
      <c r="E1106" s="400"/>
      <c r="F1106" s="3" t="s">
        <v>550</v>
      </c>
      <c r="G1106" s="2" t="s">
        <v>66</v>
      </c>
      <c r="H1106" s="18">
        <v>15500</v>
      </c>
      <c r="I1106" s="4"/>
    </row>
    <row r="1107" spans="4:9">
      <c r="D1107" s="5">
        <v>24</v>
      </c>
      <c r="E1107" s="400"/>
      <c r="F1107" s="3" t="s">
        <v>551</v>
      </c>
      <c r="G1107" s="2" t="s">
        <v>66</v>
      </c>
      <c r="H1107" s="18">
        <v>21100</v>
      </c>
      <c r="I1107" s="4"/>
    </row>
    <row r="1108" spans="4:9">
      <c r="D1108" s="5">
        <v>25</v>
      </c>
      <c r="E1108" s="400"/>
      <c r="F1108" s="3" t="s">
        <v>552</v>
      </c>
      <c r="G1108" s="2" t="s">
        <v>66</v>
      </c>
      <c r="H1108" s="18">
        <v>17200</v>
      </c>
      <c r="I1108" s="4"/>
    </row>
    <row r="1109" spans="4:9">
      <c r="D1109" s="5">
        <v>26</v>
      </c>
      <c r="E1109" s="400"/>
      <c r="F1109" s="3" t="s">
        <v>553</v>
      </c>
      <c r="G1109" s="2" t="s">
        <v>554</v>
      </c>
      <c r="H1109" s="18">
        <v>46600</v>
      </c>
      <c r="I1109" s="4"/>
    </row>
    <row r="1110" spans="4:9">
      <c r="D1110" s="5">
        <v>27</v>
      </c>
      <c r="E1110" s="400"/>
      <c r="F1110" s="3" t="s">
        <v>555</v>
      </c>
      <c r="G1110" s="2" t="s">
        <v>554</v>
      </c>
      <c r="H1110" s="18">
        <v>58200</v>
      </c>
      <c r="I1110" s="4"/>
    </row>
    <row r="1111" spans="4:9">
      <c r="D1111" s="5">
        <v>28</v>
      </c>
      <c r="E1111" s="400"/>
      <c r="F1111" s="3" t="s">
        <v>556</v>
      </c>
      <c r="G1111" s="2" t="s">
        <v>66</v>
      </c>
      <c r="H1111" s="18">
        <v>6000</v>
      </c>
      <c r="I1111" s="4"/>
    </row>
    <row r="1112" spans="4:9">
      <c r="D1112" s="5">
        <v>29</v>
      </c>
      <c r="E1112" s="400"/>
      <c r="F1112" s="3" t="s">
        <v>557</v>
      </c>
      <c r="G1112" s="2" t="s">
        <v>66</v>
      </c>
      <c r="H1112" s="18">
        <v>15800</v>
      </c>
      <c r="I1112" s="4"/>
    </row>
    <row r="1113" spans="4:9">
      <c r="D1113" s="5">
        <v>30</v>
      </c>
      <c r="E1113" s="400"/>
      <c r="F1113" s="3" t="s">
        <v>558</v>
      </c>
      <c r="G1113" s="2" t="s">
        <v>554</v>
      </c>
      <c r="H1113" s="18">
        <v>46500</v>
      </c>
      <c r="I1113" s="4"/>
    </row>
    <row r="1114" spans="4:9">
      <c r="D1114" s="5">
        <v>31</v>
      </c>
      <c r="E1114" s="400"/>
      <c r="F1114" s="3" t="s">
        <v>559</v>
      </c>
      <c r="G1114" s="2" t="s">
        <v>554</v>
      </c>
      <c r="H1114" s="18">
        <v>57600</v>
      </c>
      <c r="I1114" s="4"/>
    </row>
    <row r="1115" spans="4:9">
      <c r="D1115" s="5">
        <v>32</v>
      </c>
      <c r="E1115" s="400"/>
      <c r="F1115" s="3" t="s">
        <v>560</v>
      </c>
      <c r="G1115" s="2" t="s">
        <v>66</v>
      </c>
      <c r="H1115" s="18">
        <v>16100</v>
      </c>
      <c r="I1115" s="4"/>
    </row>
    <row r="1116" spans="4:9" s="422" customFormat="1">
      <c r="D1116" s="28">
        <v>33</v>
      </c>
      <c r="E1116" s="403"/>
      <c r="F1116" s="421" t="s">
        <v>1812</v>
      </c>
      <c r="G1116" s="30" t="s">
        <v>66</v>
      </c>
      <c r="H1116" s="31">
        <v>1300</v>
      </c>
      <c r="I1116" s="32"/>
    </row>
    <row r="1117" spans="4:9">
      <c r="D1117" s="5">
        <v>34</v>
      </c>
      <c r="E1117" s="400"/>
      <c r="F1117" s="3" t="s">
        <v>561</v>
      </c>
      <c r="G1117" s="2" t="s">
        <v>554</v>
      </c>
      <c r="H1117" s="18">
        <v>89700</v>
      </c>
      <c r="I1117" s="4"/>
    </row>
    <row r="1118" spans="4:9">
      <c r="D1118" s="5">
        <v>35</v>
      </c>
      <c r="E1118" s="400"/>
      <c r="F1118" s="3" t="s">
        <v>562</v>
      </c>
      <c r="G1118" s="2" t="s">
        <v>554</v>
      </c>
      <c r="H1118" s="18">
        <v>97700</v>
      </c>
      <c r="I1118" s="4"/>
    </row>
    <row r="1119" spans="4:9">
      <c r="D1119" s="5">
        <v>36</v>
      </c>
      <c r="E1119" s="400"/>
      <c r="F1119" s="3" t="s">
        <v>563</v>
      </c>
      <c r="G1119" s="2" t="s">
        <v>66</v>
      </c>
      <c r="H1119" s="18">
        <v>7800</v>
      </c>
      <c r="I1119" s="4"/>
    </row>
    <row r="1120" spans="4:9">
      <c r="D1120" s="5">
        <v>37</v>
      </c>
      <c r="E1120" s="400"/>
      <c r="F1120" s="3" t="s">
        <v>564</v>
      </c>
      <c r="G1120" s="2" t="s">
        <v>66</v>
      </c>
      <c r="H1120" s="18">
        <v>61200</v>
      </c>
      <c r="I1120" s="4"/>
    </row>
    <row r="1121" spans="4:9" s="422" customFormat="1">
      <c r="D1121" s="28"/>
      <c r="E1121" s="403"/>
      <c r="F1121" s="29" t="s">
        <v>2726</v>
      </c>
      <c r="G1121" s="423" t="s">
        <v>66</v>
      </c>
      <c r="H1121" s="31">
        <v>62000</v>
      </c>
      <c r="I1121" s="32"/>
    </row>
    <row r="1122" spans="4:9" s="422" customFormat="1">
      <c r="D1122" s="28"/>
      <c r="E1122" s="403"/>
      <c r="F1122" s="421" t="s">
        <v>2729</v>
      </c>
      <c r="G1122" s="423" t="s">
        <v>66</v>
      </c>
      <c r="H1122" s="31">
        <v>74500</v>
      </c>
      <c r="I1122" s="32"/>
    </row>
    <row r="1123" spans="4:9" s="422" customFormat="1">
      <c r="D1123" s="28"/>
      <c r="E1123" s="403"/>
      <c r="F1123" s="421" t="s">
        <v>2732</v>
      </c>
      <c r="G1123" s="423" t="s">
        <v>66</v>
      </c>
      <c r="H1123" s="31">
        <v>64000</v>
      </c>
      <c r="I1123" s="32"/>
    </row>
    <row r="1124" spans="4:9" s="422" customFormat="1">
      <c r="D1124" s="28"/>
      <c r="E1124" s="403"/>
      <c r="F1124" s="421" t="s">
        <v>4815</v>
      </c>
      <c r="G1124" s="423" t="s">
        <v>66</v>
      </c>
      <c r="H1124" s="31">
        <v>22000</v>
      </c>
      <c r="I1124" s="32"/>
    </row>
    <row r="1125" spans="4:9" s="422" customFormat="1">
      <c r="D1125" s="28"/>
      <c r="E1125" s="403"/>
      <c r="F1125" s="421" t="s">
        <v>4818</v>
      </c>
      <c r="G1125" s="423" t="s">
        <v>2453</v>
      </c>
      <c r="H1125" s="31">
        <v>46000</v>
      </c>
      <c r="I1125" s="32"/>
    </row>
    <row r="1126" spans="4:9" s="422" customFormat="1">
      <c r="D1126" s="28"/>
      <c r="E1126" s="403"/>
      <c r="F1126" s="421" t="s">
        <v>4822</v>
      </c>
      <c r="G1126" s="423" t="s">
        <v>1046</v>
      </c>
      <c r="H1126" s="31">
        <f>710000/46.2</f>
        <v>15367.965367965367</v>
      </c>
      <c r="I1126" s="32"/>
    </row>
    <row r="1127" spans="4:9" s="422" customFormat="1">
      <c r="D1127" s="28"/>
      <c r="E1127" s="403"/>
      <c r="F1127" s="421" t="s">
        <v>4823</v>
      </c>
      <c r="G1127" s="423" t="s">
        <v>4814</v>
      </c>
      <c r="H1127" s="31">
        <f>28000/1.58</f>
        <v>17721.518987341773</v>
      </c>
      <c r="I1127" s="32"/>
    </row>
    <row r="1128" spans="4:9" s="422" customFormat="1">
      <c r="D1128" s="28"/>
      <c r="E1128" s="403"/>
      <c r="F1128" s="421" t="s">
        <v>4837</v>
      </c>
      <c r="G1128" s="423" t="s">
        <v>42</v>
      </c>
      <c r="H1128" s="31">
        <v>1970000</v>
      </c>
      <c r="I1128" s="32"/>
    </row>
    <row r="1129" spans="4:9" s="422" customFormat="1">
      <c r="D1129" s="28"/>
      <c r="E1129" s="403"/>
      <c r="F1129" s="421" t="s">
        <v>4836</v>
      </c>
      <c r="G1129" s="423" t="s">
        <v>42</v>
      </c>
      <c r="H1129" s="31">
        <v>1799000</v>
      </c>
      <c r="I1129" s="32"/>
    </row>
    <row r="1130" spans="4:9" s="422" customFormat="1">
      <c r="D1130" s="28"/>
      <c r="E1130" s="403"/>
      <c r="F1130" s="421" t="s">
        <v>4844</v>
      </c>
      <c r="G1130" s="423" t="s">
        <v>42</v>
      </c>
      <c r="H1130" s="31">
        <v>1236000</v>
      </c>
      <c r="I1130" s="32"/>
    </row>
    <row r="1131" spans="4:9" s="422" customFormat="1">
      <c r="D1131" s="28"/>
      <c r="E1131" s="403"/>
      <c r="F1131" s="421" t="s">
        <v>4931</v>
      </c>
      <c r="G1131" s="423" t="s">
        <v>42</v>
      </c>
      <c r="H1131" s="31">
        <v>928000</v>
      </c>
      <c r="I1131" s="32"/>
    </row>
    <row r="1132" spans="4:9" s="422" customFormat="1">
      <c r="D1132" s="28"/>
      <c r="E1132" s="403"/>
      <c r="F1132" s="421" t="s">
        <v>4846</v>
      </c>
      <c r="G1132" s="423" t="s">
        <v>4847</v>
      </c>
      <c r="H1132" s="31">
        <v>220000</v>
      </c>
      <c r="I1132" s="32"/>
    </row>
    <row r="1133" spans="4:9" s="422" customFormat="1">
      <c r="D1133" s="28"/>
      <c r="E1133" s="403"/>
      <c r="F1133" s="421" t="s">
        <v>4852</v>
      </c>
      <c r="G1133" s="423" t="s">
        <v>4847</v>
      </c>
      <c r="H1133" s="31">
        <v>240000</v>
      </c>
      <c r="I1133" s="32"/>
    </row>
    <row r="1134" spans="4:9" s="422" customFormat="1">
      <c r="D1134" s="28"/>
      <c r="E1134" s="403"/>
      <c r="F1134" s="421" t="s">
        <v>4855</v>
      </c>
      <c r="G1134" s="423" t="s">
        <v>4847</v>
      </c>
      <c r="H1134" s="31">
        <v>270000</v>
      </c>
      <c r="I1134" s="32"/>
    </row>
    <row r="1135" spans="4:9" s="422" customFormat="1">
      <c r="D1135" s="28"/>
      <c r="E1135" s="403"/>
      <c r="F1135" s="421" t="s">
        <v>4857</v>
      </c>
      <c r="G1135" s="423" t="s">
        <v>4847</v>
      </c>
      <c r="H1135" s="31">
        <v>290000</v>
      </c>
      <c r="I1135" s="32"/>
    </row>
    <row r="1136" spans="4:9" s="422" customFormat="1">
      <c r="D1136" s="28"/>
      <c r="E1136" s="403"/>
      <c r="F1136" s="421" t="s">
        <v>4861</v>
      </c>
      <c r="G1136" s="423" t="s">
        <v>4847</v>
      </c>
      <c r="H1136" s="31">
        <v>320000</v>
      </c>
      <c r="I1136" s="32"/>
    </row>
    <row r="1137" spans="4:9" s="422" customFormat="1">
      <c r="D1137" s="28"/>
      <c r="E1137" s="403"/>
      <c r="F1137" s="421" t="s">
        <v>4863</v>
      </c>
      <c r="G1137" s="423" t="s">
        <v>4847</v>
      </c>
      <c r="H1137" s="31">
        <v>340000</v>
      </c>
      <c r="I1137" s="32"/>
    </row>
    <row r="1138" spans="4:9" s="422" customFormat="1">
      <c r="D1138" s="28"/>
      <c r="E1138" s="403"/>
      <c r="F1138" s="421" t="s">
        <v>4866</v>
      </c>
      <c r="G1138" s="423" t="s">
        <v>4847</v>
      </c>
      <c r="H1138" s="31">
        <v>370000</v>
      </c>
      <c r="I1138" s="32"/>
    </row>
    <row r="1139" spans="4:9" s="422" customFormat="1">
      <c r="D1139" s="28"/>
      <c r="E1139" s="403"/>
      <c r="F1139" s="421" t="s">
        <v>4869</v>
      </c>
      <c r="G1139" s="423" t="s">
        <v>4847</v>
      </c>
      <c r="H1139" s="31">
        <v>390000</v>
      </c>
      <c r="I1139" s="32"/>
    </row>
    <row r="1140" spans="4:9" s="422" customFormat="1">
      <c r="D1140" s="28"/>
      <c r="E1140" s="403"/>
      <c r="F1140" s="421" t="s">
        <v>4872</v>
      </c>
      <c r="G1140" s="423" t="s">
        <v>4847</v>
      </c>
      <c r="H1140" s="31">
        <v>420000</v>
      </c>
      <c r="I1140" s="32"/>
    </row>
    <row r="1141" spans="4:9" s="422" customFormat="1">
      <c r="D1141" s="28"/>
      <c r="E1141" s="403"/>
      <c r="F1141" s="421" t="s">
        <v>4875</v>
      </c>
      <c r="G1141" s="423" t="s">
        <v>4847</v>
      </c>
      <c r="H1141" s="31">
        <v>440000</v>
      </c>
      <c r="I1141" s="32"/>
    </row>
    <row r="1142" spans="4:9" s="422" customFormat="1">
      <c r="D1142" s="28"/>
      <c r="E1142" s="403"/>
      <c r="F1142" s="421" t="s">
        <v>4878</v>
      </c>
      <c r="G1142" s="423" t="s">
        <v>4847</v>
      </c>
      <c r="H1142" s="31">
        <v>470000</v>
      </c>
      <c r="I1142" s="32"/>
    </row>
    <row r="1143" spans="4:9" s="422" customFormat="1">
      <c r="D1143" s="28"/>
      <c r="E1143" s="403"/>
      <c r="F1143" s="421" t="s">
        <v>4881</v>
      </c>
      <c r="G1143" s="423" t="s">
        <v>4847</v>
      </c>
      <c r="H1143" s="31">
        <v>490000</v>
      </c>
      <c r="I1143" s="32"/>
    </row>
    <row r="1144" spans="4:9" s="422" customFormat="1">
      <c r="D1144" s="28"/>
      <c r="E1144" s="403"/>
      <c r="F1144" s="421" t="s">
        <v>4884</v>
      </c>
      <c r="G1144" s="423" t="s">
        <v>4847</v>
      </c>
      <c r="H1144" s="31">
        <v>520000</v>
      </c>
      <c r="I1144" s="32"/>
    </row>
    <row r="1145" spans="4:9" s="422" customFormat="1">
      <c r="D1145" s="28"/>
      <c r="E1145" s="403"/>
      <c r="F1145" s="421" t="s">
        <v>4887</v>
      </c>
      <c r="G1145" s="423" t="s">
        <v>4847</v>
      </c>
      <c r="H1145" s="31">
        <v>540000</v>
      </c>
      <c r="I1145" s="32"/>
    </row>
    <row r="1146" spans="4:9" s="422" customFormat="1">
      <c r="D1146" s="28"/>
      <c r="E1146" s="403"/>
      <c r="F1146" s="421" t="s">
        <v>4890</v>
      </c>
      <c r="G1146" s="423" t="s">
        <v>4847</v>
      </c>
      <c r="H1146" s="31">
        <v>570000</v>
      </c>
      <c r="I1146" s="32"/>
    </row>
    <row r="1147" spans="4:9" s="422" customFormat="1">
      <c r="D1147" s="28"/>
      <c r="E1147" s="403"/>
      <c r="F1147" s="421" t="s">
        <v>4893</v>
      </c>
      <c r="G1147" s="423" t="s">
        <v>4847</v>
      </c>
      <c r="H1147" s="31">
        <v>590000</v>
      </c>
      <c r="I1147" s="32"/>
    </row>
    <row r="1148" spans="4:9" s="422" customFormat="1">
      <c r="D1148" s="28"/>
      <c r="E1148" s="403"/>
      <c r="F1148" s="421" t="s">
        <v>4895</v>
      </c>
      <c r="G1148" s="423" t="s">
        <v>4847</v>
      </c>
      <c r="H1148" s="31">
        <v>620000</v>
      </c>
      <c r="I1148" s="32"/>
    </row>
    <row r="1149" spans="4:9" s="422" customFormat="1">
      <c r="D1149" s="28"/>
      <c r="E1149" s="403"/>
      <c r="F1149" s="421" t="s">
        <v>4899</v>
      </c>
      <c r="G1149" s="423" t="s">
        <v>4847</v>
      </c>
      <c r="H1149" s="31">
        <v>640000</v>
      </c>
      <c r="I1149" s="32"/>
    </row>
    <row r="1150" spans="4:9" s="422" customFormat="1">
      <c r="D1150" s="28"/>
      <c r="E1150" s="403"/>
      <c r="F1150" s="421" t="s">
        <v>4902</v>
      </c>
      <c r="G1150" s="423" t="s">
        <v>4847</v>
      </c>
      <c r="H1150" s="31">
        <v>670000</v>
      </c>
      <c r="I1150" s="32"/>
    </row>
    <row r="1151" spans="4:9" s="422" customFormat="1">
      <c r="D1151" s="28"/>
      <c r="E1151" s="403"/>
      <c r="F1151" s="421" t="s">
        <v>4905</v>
      </c>
      <c r="G1151" s="423" t="s">
        <v>4847</v>
      </c>
      <c r="H1151" s="31">
        <v>680000</v>
      </c>
      <c r="I1151" s="32"/>
    </row>
    <row r="1152" spans="4:9" s="422" customFormat="1">
      <c r="D1152" s="28"/>
      <c r="E1152" s="403"/>
      <c r="F1152" s="421" t="s">
        <v>4908</v>
      </c>
      <c r="G1152" s="423" t="s">
        <v>4847</v>
      </c>
      <c r="H1152" s="31">
        <v>710000</v>
      </c>
      <c r="I1152" s="32"/>
    </row>
    <row r="1153" spans="4:9" s="422" customFormat="1">
      <c r="D1153" s="28"/>
      <c r="E1153" s="403"/>
      <c r="F1153" s="421" t="s">
        <v>4911</v>
      </c>
      <c r="G1153" s="423" t="s">
        <v>4847</v>
      </c>
      <c r="H1153" s="31">
        <v>730000</v>
      </c>
      <c r="I1153" s="32"/>
    </row>
    <row r="1154" spans="4:9" s="422" customFormat="1">
      <c r="D1154" s="28"/>
      <c r="E1154" s="403"/>
      <c r="F1154" s="421" t="s">
        <v>4914</v>
      </c>
      <c r="G1154" s="423" t="s">
        <v>4847</v>
      </c>
      <c r="H1154" s="31">
        <v>750000</v>
      </c>
      <c r="I1154" s="32"/>
    </row>
    <row r="1155" spans="4:9" s="422" customFormat="1">
      <c r="D1155" s="28"/>
      <c r="E1155" s="403"/>
      <c r="F1155" s="421" t="s">
        <v>4917</v>
      </c>
      <c r="G1155" s="423" t="s">
        <v>4847</v>
      </c>
      <c r="H1155" s="31">
        <v>780000</v>
      </c>
      <c r="I1155" s="32"/>
    </row>
    <row r="1156" spans="4:9" s="422" customFormat="1">
      <c r="D1156" s="28"/>
      <c r="E1156" s="403"/>
      <c r="F1156" s="421" t="s">
        <v>4920</v>
      </c>
      <c r="G1156" s="423" t="s">
        <v>4847</v>
      </c>
      <c r="H1156" s="31">
        <v>800000</v>
      </c>
      <c r="I1156" s="32"/>
    </row>
    <row r="1157" spans="4:9" s="422" customFormat="1">
      <c r="D1157" s="28"/>
      <c r="E1157" s="403"/>
      <c r="F1157" s="421" t="s">
        <v>4923</v>
      </c>
      <c r="G1157" s="423" t="s">
        <v>4847</v>
      </c>
      <c r="H1157" s="31">
        <v>830000</v>
      </c>
      <c r="I1157" s="32"/>
    </row>
    <row r="1158" spans="4:9" s="422" customFormat="1">
      <c r="D1158" s="28"/>
      <c r="E1158" s="403"/>
      <c r="F1158" s="421" t="s">
        <v>4926</v>
      </c>
      <c r="G1158" s="423" t="s">
        <v>4847</v>
      </c>
      <c r="H1158" s="31">
        <v>850000</v>
      </c>
      <c r="I1158" s="32"/>
    </row>
    <row r="1159" spans="4:9" s="422" customFormat="1">
      <c r="D1159" s="28"/>
      <c r="E1159" s="403"/>
      <c r="F1159" s="421" t="s">
        <v>4988</v>
      </c>
      <c r="G1159" s="423" t="s">
        <v>2188</v>
      </c>
      <c r="H1159" s="31">
        <v>70000</v>
      </c>
      <c r="I1159" s="32"/>
    </row>
    <row r="1160" spans="4:9" s="422" customFormat="1">
      <c r="D1160" s="28"/>
      <c r="E1160" s="403"/>
      <c r="F1160" s="421" t="s">
        <v>4990</v>
      </c>
      <c r="G1160" s="423" t="s">
        <v>2188</v>
      </c>
      <c r="H1160" s="31">
        <v>100000</v>
      </c>
      <c r="I1160" s="32"/>
    </row>
    <row r="1161" spans="4:9" s="422" customFormat="1">
      <c r="D1161" s="28"/>
      <c r="E1161" s="403"/>
      <c r="F1161" s="421" t="s">
        <v>4994</v>
      </c>
      <c r="G1161" s="423" t="s">
        <v>2188</v>
      </c>
      <c r="H1161" s="31">
        <v>125000</v>
      </c>
      <c r="I1161" s="32"/>
    </row>
    <row r="1162" spans="4:9" s="422" customFormat="1">
      <c r="D1162" s="28"/>
      <c r="E1162" s="403"/>
      <c r="F1162" s="421" t="s">
        <v>4997</v>
      </c>
      <c r="G1162" s="423" t="s">
        <v>44</v>
      </c>
      <c r="H1162" s="31">
        <v>165000</v>
      </c>
      <c r="I1162" s="32"/>
    </row>
    <row r="1163" spans="4:9" s="422" customFormat="1">
      <c r="D1163" s="28"/>
      <c r="E1163" s="403"/>
      <c r="F1163" s="421" t="s">
        <v>5000</v>
      </c>
      <c r="G1163" s="423" t="s">
        <v>2188</v>
      </c>
      <c r="H1163" s="31">
        <v>195000</v>
      </c>
      <c r="I1163" s="32"/>
    </row>
    <row r="1164" spans="4:9" s="422" customFormat="1">
      <c r="D1164" s="28"/>
      <c r="E1164" s="403"/>
      <c r="F1164" s="421" t="s">
        <v>5003</v>
      </c>
      <c r="G1164" s="423" t="s">
        <v>2188</v>
      </c>
      <c r="H1164" s="31">
        <v>125000</v>
      </c>
      <c r="I1164" s="32"/>
    </row>
    <row r="1165" spans="4:9" s="422" customFormat="1">
      <c r="D1165" s="28"/>
      <c r="E1165" s="403"/>
      <c r="F1165" s="421" t="s">
        <v>5006</v>
      </c>
      <c r="G1165" s="423" t="s">
        <v>2188</v>
      </c>
      <c r="H1165" s="31">
        <v>176000</v>
      </c>
      <c r="I1165" s="32"/>
    </row>
    <row r="1166" spans="4:9" s="422" customFormat="1">
      <c r="D1166" s="28"/>
      <c r="E1166" s="403"/>
      <c r="F1166" s="421" t="s">
        <v>5011</v>
      </c>
      <c r="G1166" s="423" t="s">
        <v>2188</v>
      </c>
      <c r="H1166" s="31">
        <v>235000</v>
      </c>
      <c r="I1166" s="32"/>
    </row>
    <row r="1167" spans="4:9" s="422" customFormat="1">
      <c r="D1167" s="28"/>
      <c r="E1167" s="403"/>
      <c r="F1167" s="421" t="s">
        <v>5015</v>
      </c>
      <c r="G1167" s="423" t="s">
        <v>3551</v>
      </c>
      <c r="H1167" s="31">
        <v>375000</v>
      </c>
      <c r="I1167" s="32"/>
    </row>
    <row r="1168" spans="4:9" s="422" customFormat="1">
      <c r="D1168" s="28"/>
      <c r="E1168" s="403"/>
      <c r="F1168" s="421"/>
      <c r="G1168" s="423"/>
      <c r="H1168" s="31"/>
      <c r="I1168" s="32"/>
    </row>
    <row r="1169" spans="4:9">
      <c r="D1169" s="5"/>
      <c r="E1169" s="400"/>
      <c r="F1169" s="35" t="s">
        <v>565</v>
      </c>
      <c r="G1169" s="36"/>
      <c r="H1169" s="37"/>
      <c r="I1169" s="38"/>
    </row>
    <row r="1170" spans="4:9">
      <c r="D1170" s="5">
        <v>1</v>
      </c>
      <c r="E1170" s="400"/>
      <c r="F1170" s="3" t="s">
        <v>566</v>
      </c>
      <c r="G1170" s="2" t="s">
        <v>66</v>
      </c>
      <c r="H1170" s="18">
        <v>58200</v>
      </c>
      <c r="I1170" s="4"/>
    </row>
    <row r="1171" spans="4:9">
      <c r="D1171" s="5">
        <v>2</v>
      </c>
      <c r="E1171" s="400"/>
      <c r="F1171" s="3" t="s">
        <v>567</v>
      </c>
      <c r="G1171" s="2" t="s">
        <v>66</v>
      </c>
      <c r="H1171" s="18">
        <v>62800</v>
      </c>
      <c r="I1171" s="4"/>
    </row>
    <row r="1172" spans="4:9">
      <c r="D1172" s="5">
        <v>3</v>
      </c>
      <c r="E1172" s="400"/>
      <c r="F1172" s="3" t="s">
        <v>568</v>
      </c>
      <c r="G1172" s="2" t="s">
        <v>530</v>
      </c>
      <c r="H1172" s="18">
        <v>75700</v>
      </c>
      <c r="I1172" s="4"/>
    </row>
    <row r="1173" spans="4:9">
      <c r="D1173" s="5">
        <v>4</v>
      </c>
      <c r="E1173" s="400"/>
      <c r="F1173" s="3" t="s">
        <v>569</v>
      </c>
      <c r="G1173" s="2" t="s">
        <v>66</v>
      </c>
      <c r="H1173" s="18">
        <v>52800</v>
      </c>
      <c r="I1173" s="4"/>
    </row>
    <row r="1174" spans="4:9">
      <c r="D1174" s="5">
        <v>5</v>
      </c>
      <c r="E1174" s="400"/>
      <c r="F1174" s="3" t="s">
        <v>570</v>
      </c>
      <c r="G1174" s="2" t="s">
        <v>66</v>
      </c>
      <c r="H1174" s="18">
        <v>528800</v>
      </c>
      <c r="I1174" s="4"/>
    </row>
    <row r="1175" spans="4:9">
      <c r="D1175" s="5">
        <v>6</v>
      </c>
      <c r="E1175" s="400"/>
      <c r="F1175" s="3" t="s">
        <v>571</v>
      </c>
      <c r="G1175" s="2" t="s">
        <v>66</v>
      </c>
      <c r="H1175" s="18">
        <v>49700</v>
      </c>
      <c r="I1175" s="4"/>
    </row>
    <row r="1176" spans="4:9">
      <c r="D1176" s="5">
        <v>7</v>
      </c>
      <c r="E1176" s="400"/>
      <c r="F1176" s="3" t="s">
        <v>572</v>
      </c>
      <c r="G1176" s="2" t="s">
        <v>66</v>
      </c>
      <c r="H1176" s="18">
        <v>52300</v>
      </c>
      <c r="I1176" s="4"/>
    </row>
    <row r="1177" spans="4:9">
      <c r="D1177" s="5">
        <v>8</v>
      </c>
      <c r="E1177" s="400"/>
      <c r="F1177" s="3" t="s">
        <v>573</v>
      </c>
      <c r="G1177" s="2" t="s">
        <v>66</v>
      </c>
      <c r="H1177" s="18">
        <v>38200</v>
      </c>
      <c r="I1177" s="4"/>
    </row>
    <row r="1178" spans="4:9" s="422" customFormat="1">
      <c r="D1178" s="28"/>
      <c r="E1178" s="403"/>
      <c r="F1178" s="421" t="s">
        <v>1841</v>
      </c>
      <c r="G1178" s="423" t="s">
        <v>66</v>
      </c>
      <c r="H1178" s="31">
        <v>50000</v>
      </c>
      <c r="I1178" s="32"/>
    </row>
    <row r="1179" spans="4:9">
      <c r="D1179" s="5">
        <v>9</v>
      </c>
      <c r="E1179" s="400"/>
      <c r="F1179" s="3" t="s">
        <v>574</v>
      </c>
      <c r="G1179" s="2" t="s">
        <v>66</v>
      </c>
      <c r="H1179" s="18">
        <v>128500</v>
      </c>
      <c r="I1179" s="4"/>
    </row>
    <row r="1180" spans="4:9">
      <c r="D1180" s="5">
        <v>10</v>
      </c>
      <c r="E1180" s="400"/>
      <c r="F1180" s="3" t="s">
        <v>575</v>
      </c>
      <c r="G1180" s="2" t="s">
        <v>66</v>
      </c>
      <c r="H1180" s="18">
        <v>119100</v>
      </c>
      <c r="I1180" s="4"/>
    </row>
    <row r="1181" spans="4:9">
      <c r="D1181" s="5">
        <v>11</v>
      </c>
      <c r="E1181" s="400"/>
      <c r="F1181" s="3" t="s">
        <v>576</v>
      </c>
      <c r="G1181" s="2" t="s">
        <v>66</v>
      </c>
      <c r="H1181" s="18">
        <v>30000</v>
      </c>
      <c r="I1181" s="4"/>
    </row>
    <row r="1182" spans="4:9">
      <c r="D1182" s="5">
        <v>12</v>
      </c>
      <c r="E1182" s="400"/>
      <c r="F1182" s="3" t="s">
        <v>577</v>
      </c>
      <c r="G1182" s="2" t="s">
        <v>66</v>
      </c>
      <c r="H1182" s="18">
        <v>53300</v>
      </c>
      <c r="I1182" s="4"/>
    </row>
    <row r="1183" spans="4:9">
      <c r="D1183" s="5">
        <v>13</v>
      </c>
      <c r="E1183" s="400"/>
      <c r="F1183" s="3" t="s">
        <v>578</v>
      </c>
      <c r="G1183" s="2" t="s">
        <v>66</v>
      </c>
      <c r="H1183" s="18">
        <v>54700</v>
      </c>
      <c r="I1183" s="4"/>
    </row>
    <row r="1184" spans="4:9">
      <c r="D1184" s="5">
        <v>14</v>
      </c>
      <c r="E1184" s="400"/>
      <c r="F1184" s="3" t="s">
        <v>579</v>
      </c>
      <c r="G1184" s="2" t="s">
        <v>66</v>
      </c>
      <c r="H1184" s="18">
        <v>58500</v>
      </c>
      <c r="I1184" s="4"/>
    </row>
    <row r="1185" spans="4:9">
      <c r="D1185" s="5">
        <v>15</v>
      </c>
      <c r="E1185" s="400"/>
      <c r="F1185" s="3" t="s">
        <v>580</v>
      </c>
      <c r="G1185" s="2" t="s">
        <v>66</v>
      </c>
      <c r="H1185" s="18">
        <v>136600</v>
      </c>
      <c r="I1185" s="4"/>
    </row>
    <row r="1186" spans="4:9">
      <c r="D1186" s="5">
        <v>16</v>
      </c>
      <c r="E1186" s="400"/>
      <c r="F1186" s="3" t="s">
        <v>581</v>
      </c>
      <c r="G1186" s="2" t="s">
        <v>66</v>
      </c>
      <c r="H1186" s="18">
        <v>130500</v>
      </c>
      <c r="I1186" s="4"/>
    </row>
    <row r="1187" spans="4:9" s="422" customFormat="1">
      <c r="D1187" s="28"/>
      <c r="E1187" s="403"/>
      <c r="F1187" s="421" t="s">
        <v>1879</v>
      </c>
      <c r="G1187" s="423" t="s">
        <v>63</v>
      </c>
      <c r="H1187" s="31">
        <v>25000</v>
      </c>
      <c r="I1187" s="32"/>
    </row>
    <row r="1188" spans="4:9">
      <c r="D1188" s="5">
        <v>17</v>
      </c>
      <c r="E1188" s="400"/>
      <c r="F1188" s="3" t="s">
        <v>582</v>
      </c>
      <c r="G1188" s="2" t="s">
        <v>66</v>
      </c>
      <c r="H1188" s="18">
        <v>26000</v>
      </c>
      <c r="I1188" s="4"/>
    </row>
    <row r="1189" spans="4:9" s="422" customFormat="1">
      <c r="D1189" s="28"/>
      <c r="E1189" s="403"/>
      <c r="F1189" s="421" t="s">
        <v>3195</v>
      </c>
      <c r="G1189" s="423" t="s">
        <v>2453</v>
      </c>
      <c r="H1189" s="31">
        <v>29120</v>
      </c>
      <c r="I1189" s="32"/>
    </row>
    <row r="1190" spans="4:9" s="422" customFormat="1">
      <c r="D1190" s="28"/>
      <c r="E1190" s="403"/>
      <c r="F1190" s="421" t="s">
        <v>3196</v>
      </c>
      <c r="G1190" s="423" t="s">
        <v>66</v>
      </c>
      <c r="H1190" s="31">
        <v>18000</v>
      </c>
      <c r="I1190" s="32"/>
    </row>
    <row r="1191" spans="4:9" s="422" customFormat="1">
      <c r="D1191" s="28"/>
      <c r="E1191" s="403"/>
      <c r="F1191" s="421" t="s">
        <v>3197</v>
      </c>
      <c r="G1191" s="423" t="s">
        <v>2423</v>
      </c>
      <c r="H1191" s="31">
        <v>92500</v>
      </c>
      <c r="I1191" s="32"/>
    </row>
    <row r="1192" spans="4:9" s="422" customFormat="1">
      <c r="D1192" s="28"/>
      <c r="E1192" s="403"/>
      <c r="F1192" s="421" t="s">
        <v>3200</v>
      </c>
      <c r="G1192" s="423" t="s">
        <v>2188</v>
      </c>
      <c r="H1192" s="31">
        <v>400000</v>
      </c>
      <c r="I1192" s="32"/>
    </row>
    <row r="1193" spans="4:9" s="422" customFormat="1">
      <c r="D1193" s="28"/>
      <c r="E1193" s="403"/>
      <c r="F1193" s="421" t="s">
        <v>3203</v>
      </c>
      <c r="G1193" s="423" t="s">
        <v>2188</v>
      </c>
      <c r="H1193" s="31">
        <v>55000</v>
      </c>
      <c r="I1193" s="32"/>
    </row>
    <row r="1194" spans="4:9" s="422" customFormat="1">
      <c r="D1194" s="28"/>
      <c r="E1194" s="403"/>
      <c r="F1194" s="421" t="s">
        <v>3215</v>
      </c>
      <c r="G1194" s="423" t="s">
        <v>3216</v>
      </c>
      <c r="H1194" s="31">
        <v>436500</v>
      </c>
      <c r="I1194" s="32"/>
    </row>
    <row r="1195" spans="4:9" s="422" customFormat="1">
      <c r="D1195" s="28"/>
      <c r="E1195" s="403"/>
      <c r="F1195" s="421" t="s">
        <v>3248</v>
      </c>
      <c r="G1195" s="423" t="s">
        <v>136</v>
      </c>
      <c r="H1195" s="31">
        <v>666000</v>
      </c>
      <c r="I1195" s="32"/>
    </row>
    <row r="1196" spans="4:9">
      <c r="D1196" s="5">
        <v>18</v>
      </c>
      <c r="E1196" s="400"/>
      <c r="F1196" s="3" t="s">
        <v>583</v>
      </c>
      <c r="G1196" s="2" t="s">
        <v>66</v>
      </c>
      <c r="H1196" s="18">
        <v>33500</v>
      </c>
      <c r="I1196" s="4"/>
    </row>
    <row r="1197" spans="4:9">
      <c r="D1197" s="5">
        <v>19</v>
      </c>
      <c r="E1197" s="400"/>
      <c r="F1197" s="3" t="s">
        <v>584</v>
      </c>
      <c r="G1197" s="2" t="s">
        <v>66</v>
      </c>
      <c r="H1197" s="18">
        <v>35500</v>
      </c>
      <c r="I1197" s="4"/>
    </row>
    <row r="1198" spans="4:9">
      <c r="D1198" s="5">
        <v>20</v>
      </c>
      <c r="E1198" s="400"/>
      <c r="F1198" s="3" t="s">
        <v>585</v>
      </c>
      <c r="G1198" s="2" t="s">
        <v>44</v>
      </c>
      <c r="H1198" s="18">
        <v>7100</v>
      </c>
      <c r="I1198" s="4"/>
    </row>
    <row r="1199" spans="4:9">
      <c r="D1199" s="5">
        <v>21</v>
      </c>
      <c r="E1199" s="400"/>
      <c r="F1199" s="3" t="s">
        <v>586</v>
      </c>
      <c r="G1199" s="2" t="s">
        <v>44</v>
      </c>
      <c r="H1199" s="18">
        <v>9800</v>
      </c>
      <c r="I1199" s="4"/>
    </row>
    <row r="1200" spans="4:9">
      <c r="D1200" s="5">
        <v>22</v>
      </c>
      <c r="E1200" s="400"/>
      <c r="F1200" s="3" t="s">
        <v>587</v>
      </c>
      <c r="G1200" s="2" t="s">
        <v>44</v>
      </c>
      <c r="H1200" s="18">
        <v>14100</v>
      </c>
      <c r="I1200" s="4"/>
    </row>
    <row r="1201" spans="4:9">
      <c r="D1201" s="5">
        <v>23</v>
      </c>
      <c r="E1201" s="400"/>
      <c r="F1201" s="3" t="s">
        <v>588</v>
      </c>
      <c r="G1201" s="2" t="s">
        <v>44</v>
      </c>
      <c r="H1201" s="18">
        <v>10400</v>
      </c>
      <c r="I1201" s="4"/>
    </row>
    <row r="1202" spans="4:9">
      <c r="D1202" s="5">
        <v>24</v>
      </c>
      <c r="E1202" s="400"/>
      <c r="F1202" s="3" t="s">
        <v>589</v>
      </c>
      <c r="G1202" s="2" t="s">
        <v>66</v>
      </c>
      <c r="H1202" s="18">
        <v>60000</v>
      </c>
      <c r="I1202" s="4"/>
    </row>
    <row r="1203" spans="4:9">
      <c r="D1203" s="5">
        <v>25</v>
      </c>
      <c r="E1203" s="400"/>
      <c r="F1203" s="3" t="s">
        <v>590</v>
      </c>
      <c r="G1203" s="2" t="s">
        <v>66</v>
      </c>
      <c r="H1203" s="18">
        <v>39700</v>
      </c>
      <c r="I1203" s="4"/>
    </row>
    <row r="1204" spans="4:9">
      <c r="D1204" s="5">
        <v>26</v>
      </c>
      <c r="E1204" s="400"/>
      <c r="F1204" s="3" t="s">
        <v>591</v>
      </c>
      <c r="G1204" s="2" t="s">
        <v>66</v>
      </c>
      <c r="H1204" s="18">
        <v>34500</v>
      </c>
      <c r="I1204" s="4"/>
    </row>
    <row r="1205" spans="4:9">
      <c r="D1205" s="5">
        <v>27</v>
      </c>
      <c r="E1205" s="400"/>
      <c r="F1205" s="3" t="s">
        <v>592</v>
      </c>
      <c r="G1205" s="2" t="s">
        <v>530</v>
      </c>
      <c r="H1205" s="18">
        <v>73700</v>
      </c>
      <c r="I1205" s="4"/>
    </row>
    <row r="1206" spans="4:9">
      <c r="D1206" s="5">
        <v>28</v>
      </c>
      <c r="E1206" s="400"/>
      <c r="F1206" s="3" t="s">
        <v>593</v>
      </c>
      <c r="G1206" s="2" t="s">
        <v>530</v>
      </c>
      <c r="H1206" s="18">
        <v>66200</v>
      </c>
      <c r="I1206" s="4"/>
    </row>
    <row r="1207" spans="4:9">
      <c r="D1207" s="5">
        <v>29</v>
      </c>
      <c r="E1207" s="400"/>
      <c r="F1207" s="3" t="s">
        <v>594</v>
      </c>
      <c r="G1207" s="2" t="s">
        <v>530</v>
      </c>
      <c r="H1207" s="18">
        <v>20000</v>
      </c>
      <c r="I1207" s="4"/>
    </row>
    <row r="1208" spans="4:9">
      <c r="D1208" s="5">
        <v>30</v>
      </c>
      <c r="E1208" s="400"/>
      <c r="F1208" s="3" t="s">
        <v>594</v>
      </c>
      <c r="G1208" s="2" t="s">
        <v>66</v>
      </c>
      <c r="H1208" s="18">
        <v>17400</v>
      </c>
      <c r="I1208" s="4"/>
    </row>
    <row r="1209" spans="4:9">
      <c r="D1209" s="5">
        <v>31</v>
      </c>
      <c r="E1209" s="400"/>
      <c r="F1209" s="3" t="s">
        <v>595</v>
      </c>
      <c r="G1209" s="2" t="s">
        <v>66</v>
      </c>
      <c r="H1209" s="18">
        <v>75000</v>
      </c>
      <c r="I1209" s="4"/>
    </row>
    <row r="1210" spans="4:9">
      <c r="D1210" s="5">
        <v>32</v>
      </c>
      <c r="E1210" s="400"/>
      <c r="F1210" s="3" t="s">
        <v>596</v>
      </c>
      <c r="G1210" s="2" t="s">
        <v>66</v>
      </c>
      <c r="H1210" s="18">
        <v>30100</v>
      </c>
      <c r="I1210" s="4"/>
    </row>
    <row r="1211" spans="4:9">
      <c r="D1211" s="5">
        <v>33</v>
      </c>
      <c r="E1211" s="400"/>
      <c r="F1211" s="3" t="s">
        <v>597</v>
      </c>
      <c r="G1211" s="2" t="s">
        <v>66</v>
      </c>
      <c r="H1211" s="18">
        <v>26500</v>
      </c>
      <c r="I1211" s="4"/>
    </row>
    <row r="1212" spans="4:9">
      <c r="D1212" s="5">
        <v>34</v>
      </c>
      <c r="E1212" s="400"/>
      <c r="F1212" s="3" t="s">
        <v>598</v>
      </c>
      <c r="G1212" s="2" t="s">
        <v>66</v>
      </c>
      <c r="H1212" s="18">
        <v>90000</v>
      </c>
      <c r="I1212" s="4"/>
    </row>
    <row r="1213" spans="4:9">
      <c r="D1213" s="5">
        <v>35</v>
      </c>
      <c r="E1213" s="400"/>
      <c r="F1213" s="3" t="s">
        <v>599</v>
      </c>
      <c r="G1213" s="2" t="s">
        <v>530</v>
      </c>
      <c r="H1213" s="18">
        <v>44500</v>
      </c>
      <c r="I1213" s="4"/>
    </row>
    <row r="1214" spans="4:9">
      <c r="D1214" s="5">
        <v>36</v>
      </c>
      <c r="E1214" s="400"/>
      <c r="F1214" s="3" t="s">
        <v>600</v>
      </c>
      <c r="G1214" s="2" t="s">
        <v>66</v>
      </c>
      <c r="H1214" s="18">
        <v>53000</v>
      </c>
      <c r="I1214" s="4"/>
    </row>
    <row r="1215" spans="4:9">
      <c r="D1215" s="5">
        <v>37</v>
      </c>
      <c r="E1215" s="400"/>
      <c r="F1215" s="3" t="s">
        <v>601</v>
      </c>
      <c r="G1215" s="2" t="s">
        <v>66</v>
      </c>
      <c r="H1215" s="18">
        <v>87000</v>
      </c>
      <c r="I1215" s="4"/>
    </row>
    <row r="1216" spans="4:9">
      <c r="D1216" s="5"/>
      <c r="E1216" s="400"/>
      <c r="F1216" s="35" t="s">
        <v>602</v>
      </c>
      <c r="G1216" s="36"/>
      <c r="H1216" s="37"/>
      <c r="I1216" s="38"/>
    </row>
    <row r="1217" spans="4:9">
      <c r="D1217" s="5">
        <v>1</v>
      </c>
      <c r="E1217" s="400"/>
      <c r="F1217" s="3" t="s">
        <v>603</v>
      </c>
      <c r="G1217" s="2" t="s">
        <v>44</v>
      </c>
      <c r="H1217" s="18">
        <v>180900</v>
      </c>
      <c r="I1217" s="4"/>
    </row>
    <row r="1218" spans="4:9">
      <c r="D1218" s="5">
        <v>2</v>
      </c>
      <c r="E1218" s="400"/>
      <c r="F1218" s="3" t="s">
        <v>604</v>
      </c>
      <c r="G1218" s="2" t="s">
        <v>44</v>
      </c>
      <c r="H1218" s="18">
        <v>117900</v>
      </c>
      <c r="I1218" s="4"/>
    </row>
    <row r="1219" spans="4:9">
      <c r="D1219" s="5">
        <v>3</v>
      </c>
      <c r="E1219" s="400"/>
      <c r="F1219" s="3" t="s">
        <v>605</v>
      </c>
      <c r="G1219" s="2" t="s">
        <v>44</v>
      </c>
      <c r="H1219" s="18">
        <v>279000</v>
      </c>
      <c r="I1219" s="4"/>
    </row>
    <row r="1220" spans="4:9">
      <c r="D1220" s="5">
        <v>4</v>
      </c>
      <c r="E1220" s="400"/>
      <c r="F1220" s="193" t="s">
        <v>606</v>
      </c>
      <c r="G1220" s="2" t="s">
        <v>44</v>
      </c>
      <c r="H1220" s="18">
        <v>167500</v>
      </c>
      <c r="I1220" s="4"/>
    </row>
    <row r="1221" spans="4:9">
      <c r="D1221" s="5">
        <v>5</v>
      </c>
      <c r="E1221" s="400"/>
      <c r="F1221" s="3" t="s">
        <v>607</v>
      </c>
      <c r="G1221" s="2" t="s">
        <v>44</v>
      </c>
      <c r="H1221" s="18">
        <v>81000</v>
      </c>
      <c r="I1221" s="4"/>
    </row>
    <row r="1222" spans="4:9">
      <c r="D1222" s="5">
        <v>6</v>
      </c>
      <c r="E1222" s="400"/>
      <c r="F1222" s="3" t="s">
        <v>608</v>
      </c>
      <c r="G1222" s="2" t="s">
        <v>44</v>
      </c>
      <c r="H1222" s="18">
        <v>58500</v>
      </c>
      <c r="I1222" s="4"/>
    </row>
    <row r="1223" spans="4:9">
      <c r="D1223" s="5">
        <v>7</v>
      </c>
      <c r="E1223" s="400"/>
      <c r="F1223" s="3" t="s">
        <v>609</v>
      </c>
      <c r="G1223" s="2" t="s">
        <v>44</v>
      </c>
      <c r="H1223" s="18">
        <v>27400</v>
      </c>
      <c r="I1223" s="4"/>
    </row>
    <row r="1224" spans="4:9">
      <c r="D1224" s="5">
        <v>8</v>
      </c>
      <c r="E1224" s="400"/>
      <c r="F1224" s="3" t="s">
        <v>610</v>
      </c>
      <c r="G1224" s="2" t="s">
        <v>44</v>
      </c>
      <c r="H1224" s="18">
        <v>18900</v>
      </c>
      <c r="I1224" s="4"/>
    </row>
    <row r="1225" spans="4:9">
      <c r="D1225" s="5">
        <v>9</v>
      </c>
      <c r="E1225" s="400"/>
      <c r="F1225" s="3" t="s">
        <v>611</v>
      </c>
      <c r="G1225" s="2" t="s">
        <v>44</v>
      </c>
      <c r="H1225" s="18">
        <v>41700</v>
      </c>
      <c r="I1225" s="4"/>
    </row>
    <row r="1226" spans="4:9">
      <c r="D1226" s="5">
        <v>10</v>
      </c>
      <c r="E1226" s="400"/>
      <c r="F1226" s="3" t="s">
        <v>612</v>
      </c>
      <c r="G1226" s="2" t="s">
        <v>44</v>
      </c>
      <c r="H1226" s="18">
        <v>26500</v>
      </c>
      <c r="I1226" s="4"/>
    </row>
    <row r="1227" spans="4:9">
      <c r="D1227" s="5">
        <v>11</v>
      </c>
      <c r="E1227" s="400"/>
      <c r="F1227" s="3" t="s">
        <v>613</v>
      </c>
      <c r="G1227" s="2" t="s">
        <v>44</v>
      </c>
      <c r="H1227" s="18">
        <v>31500</v>
      </c>
      <c r="I1227" s="4"/>
    </row>
    <row r="1228" spans="4:9">
      <c r="D1228" s="5">
        <v>12</v>
      </c>
      <c r="E1228" s="400"/>
      <c r="F1228" s="3" t="s">
        <v>614</v>
      </c>
      <c r="G1228" s="2" t="s">
        <v>44</v>
      </c>
      <c r="H1228" s="18">
        <v>23700</v>
      </c>
      <c r="I1228" s="4"/>
    </row>
    <row r="1229" spans="4:9">
      <c r="D1229" s="5">
        <v>13</v>
      </c>
      <c r="E1229" s="400"/>
      <c r="F1229" s="3" t="s">
        <v>615</v>
      </c>
      <c r="G1229" s="2" t="s">
        <v>44</v>
      </c>
      <c r="H1229" s="18">
        <v>500000</v>
      </c>
      <c r="I1229" s="4"/>
    </row>
    <row r="1230" spans="4:9">
      <c r="D1230" s="5">
        <v>14</v>
      </c>
      <c r="E1230" s="400"/>
      <c r="F1230" s="3" t="s">
        <v>616</v>
      </c>
      <c r="G1230" s="2" t="s">
        <v>44</v>
      </c>
      <c r="H1230" s="18">
        <v>32600</v>
      </c>
      <c r="I1230" s="4"/>
    </row>
    <row r="1231" spans="4:9">
      <c r="D1231" s="5">
        <v>15</v>
      </c>
      <c r="E1231" s="400"/>
      <c r="F1231" s="3" t="s">
        <v>617</v>
      </c>
      <c r="G1231" s="2" t="s">
        <v>44</v>
      </c>
      <c r="H1231" s="18">
        <v>15000</v>
      </c>
      <c r="I1231" s="4"/>
    </row>
    <row r="1232" spans="4:9">
      <c r="D1232" s="5">
        <v>16</v>
      </c>
      <c r="E1232" s="400"/>
      <c r="F1232" s="3" t="s">
        <v>618</v>
      </c>
      <c r="G1232" s="2" t="s">
        <v>44</v>
      </c>
      <c r="H1232" s="18">
        <v>150000</v>
      </c>
      <c r="I1232" s="4"/>
    </row>
    <row r="1233" spans="4:9">
      <c r="D1233" s="5">
        <v>17</v>
      </c>
      <c r="E1233" s="400"/>
      <c r="F1233" s="3" t="s">
        <v>619</v>
      </c>
      <c r="G1233" s="2" t="s">
        <v>44</v>
      </c>
      <c r="H1233" s="18">
        <v>140800</v>
      </c>
      <c r="I1233" s="4"/>
    </row>
    <row r="1234" spans="4:9" s="422" customFormat="1">
      <c r="D1234" s="28"/>
      <c r="E1234" s="403"/>
      <c r="F1234" s="421" t="s">
        <v>3137</v>
      </c>
      <c r="G1234" s="423" t="s">
        <v>2188</v>
      </c>
      <c r="H1234" s="31">
        <v>58500</v>
      </c>
      <c r="I1234" s="32"/>
    </row>
    <row r="1235" spans="4:9">
      <c r="D1235" s="5">
        <v>18</v>
      </c>
      <c r="E1235" s="400"/>
      <c r="F1235" s="3" t="s">
        <v>620</v>
      </c>
      <c r="G1235" s="2" t="s">
        <v>44</v>
      </c>
      <c r="H1235" s="18">
        <v>12000</v>
      </c>
      <c r="I1235" s="4"/>
    </row>
    <row r="1236" spans="4:9">
      <c r="D1236" s="5">
        <v>19</v>
      </c>
      <c r="E1236" s="400"/>
      <c r="F1236" s="3" t="s">
        <v>621</v>
      </c>
      <c r="G1236" s="2" t="s">
        <v>44</v>
      </c>
      <c r="H1236" s="18">
        <v>14100</v>
      </c>
      <c r="I1236" s="4"/>
    </row>
    <row r="1237" spans="4:9">
      <c r="D1237" s="5">
        <v>20</v>
      </c>
      <c r="E1237" s="400"/>
      <c r="F1237" s="3" t="s">
        <v>622</v>
      </c>
      <c r="G1237" s="2" t="s">
        <v>44</v>
      </c>
      <c r="H1237" s="18">
        <v>70000</v>
      </c>
      <c r="I1237" s="4"/>
    </row>
    <row r="1238" spans="4:9">
      <c r="D1238" s="5">
        <v>21</v>
      </c>
      <c r="E1238" s="400"/>
      <c r="F1238" s="3" t="s">
        <v>623</v>
      </c>
      <c r="G1238" s="2" t="s">
        <v>44</v>
      </c>
      <c r="H1238" s="18">
        <v>101300</v>
      </c>
      <c r="I1238" s="4"/>
    </row>
    <row r="1239" spans="4:9" s="422" customFormat="1">
      <c r="D1239" s="28">
        <v>23</v>
      </c>
      <c r="E1239" s="403"/>
      <c r="F1239" s="421" t="s">
        <v>1863</v>
      </c>
      <c r="G1239" s="30" t="s">
        <v>44</v>
      </c>
      <c r="H1239" s="31">
        <v>65800</v>
      </c>
      <c r="I1239" s="32"/>
    </row>
    <row r="1240" spans="4:9">
      <c r="D1240" s="5">
        <v>22</v>
      </c>
      <c r="E1240" s="400"/>
      <c r="F1240" s="3" t="s">
        <v>624</v>
      </c>
      <c r="G1240" s="2" t="s">
        <v>44</v>
      </c>
      <c r="H1240" s="18">
        <v>144300</v>
      </c>
      <c r="I1240" s="4"/>
    </row>
    <row r="1241" spans="4:9">
      <c r="D1241" s="5">
        <v>23</v>
      </c>
      <c r="E1241" s="400"/>
      <c r="F1241" s="3" t="s">
        <v>625</v>
      </c>
      <c r="G1241" s="2" t="s">
        <v>44</v>
      </c>
      <c r="H1241" s="18">
        <v>65800</v>
      </c>
      <c r="I1241" s="4"/>
    </row>
    <row r="1242" spans="4:9">
      <c r="D1242" s="5">
        <v>24</v>
      </c>
      <c r="E1242" s="400"/>
      <c r="F1242" s="3" t="s">
        <v>626</v>
      </c>
      <c r="G1242" s="2" t="s">
        <v>44</v>
      </c>
      <c r="H1242" s="18">
        <v>75000</v>
      </c>
      <c r="I1242" s="4"/>
    </row>
    <row r="1243" spans="4:9">
      <c r="D1243" s="5">
        <v>25</v>
      </c>
      <c r="E1243" s="400"/>
      <c r="F1243" s="3" t="s">
        <v>627</v>
      </c>
      <c r="G1243" s="2" t="s">
        <v>44</v>
      </c>
      <c r="H1243" s="18">
        <v>46900</v>
      </c>
      <c r="I1243" s="4"/>
    </row>
    <row r="1244" spans="4:9">
      <c r="D1244" s="5">
        <v>26</v>
      </c>
      <c r="E1244" s="400"/>
      <c r="F1244" s="3" t="s">
        <v>628</v>
      </c>
      <c r="G1244" s="2" t="s">
        <v>44</v>
      </c>
      <c r="H1244" s="18">
        <v>290800</v>
      </c>
      <c r="I1244" s="4"/>
    </row>
    <row r="1245" spans="4:9">
      <c r="D1245" s="5">
        <v>27</v>
      </c>
      <c r="E1245" s="400"/>
      <c r="F1245" s="3" t="s">
        <v>629</v>
      </c>
      <c r="G1245" s="2" t="s">
        <v>44</v>
      </c>
      <c r="H1245" s="18">
        <v>435200</v>
      </c>
      <c r="I1245" s="4"/>
    </row>
    <row r="1246" spans="4:9">
      <c r="D1246" s="5">
        <v>28</v>
      </c>
      <c r="E1246" s="400"/>
      <c r="F1246" s="193" t="s">
        <v>630</v>
      </c>
      <c r="G1246" s="2" t="s">
        <v>631</v>
      </c>
      <c r="H1246" s="18">
        <v>243100</v>
      </c>
      <c r="I1246" s="4"/>
    </row>
    <row r="1247" spans="4:9">
      <c r="D1247" s="5">
        <v>29</v>
      </c>
      <c r="E1247" s="400"/>
      <c r="F1247" s="3" t="s">
        <v>632</v>
      </c>
      <c r="G1247" s="2" t="s">
        <v>44</v>
      </c>
      <c r="H1247" s="18">
        <v>21600</v>
      </c>
      <c r="I1247" s="4"/>
    </row>
    <row r="1248" spans="4:9">
      <c r="D1248" s="5">
        <v>30</v>
      </c>
      <c r="E1248" s="400"/>
      <c r="F1248" s="3" t="s">
        <v>633</v>
      </c>
      <c r="G1248" s="2" t="s">
        <v>44</v>
      </c>
      <c r="H1248" s="18">
        <v>60000</v>
      </c>
      <c r="I1248" s="4"/>
    </row>
    <row r="1249" spans="4:9">
      <c r="D1249" s="5">
        <v>31</v>
      </c>
      <c r="E1249" s="400"/>
      <c r="F1249" s="3" t="s">
        <v>634</v>
      </c>
      <c r="G1249" s="2" t="s">
        <v>63</v>
      </c>
      <c r="H1249" s="18">
        <v>140000</v>
      </c>
      <c r="I1249" s="4"/>
    </row>
    <row r="1250" spans="4:9">
      <c r="D1250" s="5"/>
      <c r="E1250" s="400"/>
      <c r="F1250" s="35" t="s">
        <v>635</v>
      </c>
      <c r="G1250" s="36"/>
      <c r="H1250" s="37"/>
      <c r="I1250" s="38"/>
    </row>
    <row r="1251" spans="4:9">
      <c r="D1251" s="5">
        <v>1</v>
      </c>
      <c r="E1251" s="400"/>
      <c r="F1251" s="3" t="s">
        <v>636</v>
      </c>
      <c r="G1251" s="2" t="s">
        <v>44</v>
      </c>
      <c r="H1251" s="18">
        <v>2500</v>
      </c>
      <c r="I1251" s="4"/>
    </row>
    <row r="1252" spans="4:9" s="422" customFormat="1">
      <c r="D1252" s="28"/>
      <c r="E1252" s="403"/>
      <c r="F1252" s="421" t="s">
        <v>1876</v>
      </c>
      <c r="G1252" s="423" t="s">
        <v>1878</v>
      </c>
      <c r="H1252" s="31">
        <v>400000</v>
      </c>
      <c r="I1252" s="32"/>
    </row>
    <row r="1253" spans="4:9" s="422" customFormat="1">
      <c r="D1253" s="28">
        <v>2</v>
      </c>
      <c r="E1253" s="403"/>
      <c r="F1253" s="29" t="s">
        <v>637</v>
      </c>
      <c r="G1253" s="30" t="s">
        <v>44</v>
      </c>
      <c r="H1253" s="31">
        <v>400000</v>
      </c>
      <c r="I1253" s="32"/>
    </row>
    <row r="1254" spans="4:9" s="422" customFormat="1">
      <c r="D1254" s="28"/>
      <c r="E1254" s="403"/>
      <c r="F1254" s="421" t="s">
        <v>3082</v>
      </c>
      <c r="G1254" s="423" t="s">
        <v>2188</v>
      </c>
      <c r="H1254" s="31">
        <v>2000000</v>
      </c>
      <c r="I1254" s="32"/>
    </row>
    <row r="1255" spans="4:9" s="422" customFormat="1">
      <c r="D1255" s="28"/>
      <c r="E1255" s="403"/>
      <c r="F1255" s="29" t="s">
        <v>3177</v>
      </c>
      <c r="G1255" s="30" t="s">
        <v>2188</v>
      </c>
      <c r="H1255" s="31">
        <v>596000</v>
      </c>
      <c r="I1255" s="32"/>
    </row>
    <row r="1256" spans="4:9">
      <c r="D1256" s="5">
        <v>3</v>
      </c>
      <c r="E1256" s="400"/>
      <c r="F1256" s="3" t="s">
        <v>638</v>
      </c>
      <c r="G1256" s="2" t="s">
        <v>63</v>
      </c>
      <c r="H1256" s="18">
        <v>242000</v>
      </c>
      <c r="I1256" s="4"/>
    </row>
    <row r="1257" spans="4:9">
      <c r="D1257" s="5">
        <v>4</v>
      </c>
      <c r="E1257" s="400"/>
      <c r="F1257" s="3" t="s">
        <v>639</v>
      </c>
      <c r="G1257" s="2" t="s">
        <v>63</v>
      </c>
      <c r="H1257" s="18">
        <v>317000</v>
      </c>
      <c r="I1257" s="4"/>
    </row>
    <row r="1258" spans="4:9">
      <c r="D1258" s="5">
        <v>5</v>
      </c>
      <c r="E1258" s="400"/>
      <c r="F1258" s="3" t="s">
        <v>640</v>
      </c>
      <c r="G1258" s="2" t="s">
        <v>63</v>
      </c>
      <c r="H1258" s="18">
        <v>221400</v>
      </c>
      <c r="I1258" s="4"/>
    </row>
    <row r="1259" spans="4:9">
      <c r="D1259" s="5">
        <v>6</v>
      </c>
      <c r="E1259" s="400"/>
      <c r="F1259" s="3" t="s">
        <v>641</v>
      </c>
      <c r="G1259" s="2" t="s">
        <v>63</v>
      </c>
      <c r="H1259" s="18">
        <v>270900</v>
      </c>
      <c r="I1259" s="4"/>
    </row>
    <row r="1260" spans="4:9">
      <c r="D1260" s="5">
        <v>7</v>
      </c>
      <c r="E1260" s="400"/>
      <c r="F1260" s="3" t="s">
        <v>642</v>
      </c>
      <c r="G1260" s="2" t="s">
        <v>63</v>
      </c>
      <c r="H1260" s="18">
        <v>796100</v>
      </c>
      <c r="I1260" s="4"/>
    </row>
    <row r="1261" spans="4:9">
      <c r="D1261" s="5">
        <v>8</v>
      </c>
      <c r="E1261" s="400"/>
      <c r="F1261" s="3" t="s">
        <v>643</v>
      </c>
      <c r="G1261" s="2" t="s">
        <v>63</v>
      </c>
      <c r="H1261" s="18">
        <v>85000</v>
      </c>
      <c r="I1261" s="4"/>
    </row>
    <row r="1262" spans="4:9">
      <c r="D1262" s="5">
        <v>9</v>
      </c>
      <c r="E1262" s="400"/>
      <c r="F1262" s="3" t="s">
        <v>644</v>
      </c>
      <c r="G1262" s="2" t="s">
        <v>63</v>
      </c>
      <c r="H1262" s="18">
        <v>95000</v>
      </c>
      <c r="I1262" s="4"/>
    </row>
    <row r="1263" spans="4:9">
      <c r="D1263" s="5">
        <v>10</v>
      </c>
      <c r="E1263" s="400"/>
      <c r="F1263" s="3" t="s">
        <v>645</v>
      </c>
      <c r="G1263" s="2" t="s">
        <v>63</v>
      </c>
      <c r="H1263" s="18">
        <v>794400</v>
      </c>
      <c r="I1263" s="4"/>
    </row>
    <row r="1264" spans="4:9">
      <c r="D1264" s="5">
        <v>11</v>
      </c>
      <c r="E1264" s="400"/>
      <c r="F1264" s="3" t="s">
        <v>646</v>
      </c>
      <c r="G1264" s="2" t="s">
        <v>63</v>
      </c>
      <c r="H1264" s="18">
        <v>750000</v>
      </c>
      <c r="I1264" s="4"/>
    </row>
    <row r="1265" spans="4:9">
      <c r="D1265" s="5">
        <v>12</v>
      </c>
      <c r="E1265" s="400"/>
      <c r="F1265" s="3" t="s">
        <v>647</v>
      </c>
      <c r="G1265" s="2" t="s">
        <v>63</v>
      </c>
      <c r="H1265" s="18">
        <v>900000</v>
      </c>
      <c r="I1265" s="4"/>
    </row>
    <row r="1266" spans="4:9">
      <c r="D1266" s="5">
        <v>13</v>
      </c>
      <c r="E1266" s="400"/>
      <c r="F1266" s="3" t="s">
        <v>648</v>
      </c>
      <c r="G1266" s="2" t="s">
        <v>63</v>
      </c>
      <c r="H1266" s="18">
        <v>700000</v>
      </c>
      <c r="I1266" s="4"/>
    </row>
    <row r="1267" spans="4:9">
      <c r="D1267" s="5">
        <v>14</v>
      </c>
      <c r="E1267" s="400"/>
      <c r="F1267" s="3" t="s">
        <v>649</v>
      </c>
      <c r="G1267" s="2" t="s">
        <v>63</v>
      </c>
      <c r="H1267" s="18">
        <v>688700</v>
      </c>
      <c r="I1267" s="4"/>
    </row>
    <row r="1268" spans="4:9">
      <c r="D1268" s="5">
        <v>15</v>
      </c>
      <c r="E1268" s="400"/>
      <c r="F1268" s="3" t="s">
        <v>650</v>
      </c>
      <c r="G1268" s="2" t="s">
        <v>63</v>
      </c>
      <c r="H1268" s="18">
        <v>1516300</v>
      </c>
      <c r="I1268" s="4"/>
    </row>
    <row r="1269" spans="4:9" s="422" customFormat="1">
      <c r="D1269" s="28">
        <v>16</v>
      </c>
      <c r="E1269" s="403"/>
      <c r="F1269" s="421" t="s">
        <v>1862</v>
      </c>
      <c r="G1269" s="30" t="s">
        <v>63</v>
      </c>
      <c r="H1269" s="31">
        <v>120000</v>
      </c>
      <c r="I1269" s="32"/>
    </row>
    <row r="1270" spans="4:9">
      <c r="D1270" s="5">
        <v>16</v>
      </c>
      <c r="E1270" s="400"/>
      <c r="F1270" s="3" t="s">
        <v>651</v>
      </c>
      <c r="G1270" s="2" t="s">
        <v>63</v>
      </c>
      <c r="H1270" s="18">
        <v>120000</v>
      </c>
      <c r="I1270" s="4"/>
    </row>
    <row r="1271" spans="4:9">
      <c r="D1271" s="5">
        <v>17</v>
      </c>
      <c r="E1271" s="400"/>
      <c r="F1271" s="3" t="s">
        <v>652</v>
      </c>
      <c r="G1271" s="2" t="s">
        <v>63</v>
      </c>
      <c r="H1271" s="18">
        <v>198000</v>
      </c>
      <c r="I1271" s="4"/>
    </row>
    <row r="1272" spans="4:9">
      <c r="D1272" s="5">
        <v>18</v>
      </c>
      <c r="E1272" s="400"/>
      <c r="F1272" s="3" t="s">
        <v>653</v>
      </c>
      <c r="G1272" s="2" t="s">
        <v>63</v>
      </c>
      <c r="H1272" s="18">
        <v>237000</v>
      </c>
      <c r="I1272" s="4"/>
    </row>
    <row r="1273" spans="4:9">
      <c r="D1273" s="5">
        <v>19</v>
      </c>
      <c r="E1273" s="400"/>
      <c r="F1273" s="3" t="s">
        <v>654</v>
      </c>
      <c r="G1273" s="2" t="s">
        <v>63</v>
      </c>
      <c r="H1273" s="18">
        <v>226400</v>
      </c>
      <c r="I1273" s="4"/>
    </row>
    <row r="1274" spans="4:9">
      <c r="D1274" s="5">
        <v>20</v>
      </c>
      <c r="E1274" s="400"/>
      <c r="F1274" s="3" t="s">
        <v>655</v>
      </c>
      <c r="G1274" s="2" t="s">
        <v>63</v>
      </c>
      <c r="H1274" s="18">
        <v>3447000</v>
      </c>
      <c r="I1274" s="4"/>
    </row>
    <row r="1275" spans="4:9">
      <c r="D1275" s="5">
        <v>21</v>
      </c>
      <c r="E1275" s="400"/>
      <c r="F1275" s="3" t="s">
        <v>656</v>
      </c>
      <c r="G1275" s="2" t="s">
        <v>63</v>
      </c>
      <c r="H1275" s="18">
        <v>600000</v>
      </c>
      <c r="I1275" s="4"/>
    </row>
    <row r="1276" spans="4:9">
      <c r="D1276" s="5">
        <v>22</v>
      </c>
      <c r="E1276" s="400"/>
      <c r="F1276" s="3" t="s">
        <v>657</v>
      </c>
      <c r="G1276" s="2" t="s">
        <v>63</v>
      </c>
      <c r="H1276" s="18">
        <v>3179400</v>
      </c>
      <c r="I1276" s="4"/>
    </row>
    <row r="1277" spans="4:9">
      <c r="D1277" s="5">
        <v>23</v>
      </c>
      <c r="E1277" s="400"/>
      <c r="F1277" s="3" t="s">
        <v>658</v>
      </c>
      <c r="G1277" s="2" t="s">
        <v>63</v>
      </c>
      <c r="H1277" s="18">
        <v>3702800</v>
      </c>
      <c r="I1277" s="4"/>
    </row>
    <row r="1278" spans="4:9">
      <c r="D1278" s="5">
        <v>24</v>
      </c>
      <c r="E1278" s="400"/>
      <c r="F1278" s="3" t="s">
        <v>659</v>
      </c>
      <c r="G1278" s="2" t="s">
        <v>63</v>
      </c>
      <c r="H1278" s="18">
        <v>144800</v>
      </c>
      <c r="I1278" s="4"/>
    </row>
    <row r="1279" spans="4:9">
      <c r="D1279" s="5">
        <v>25</v>
      </c>
      <c r="E1279" s="400"/>
      <c r="F1279" s="3" t="s">
        <v>660</v>
      </c>
      <c r="G1279" s="2" t="s">
        <v>661</v>
      </c>
      <c r="H1279" s="18">
        <v>14500</v>
      </c>
      <c r="I1279" s="4"/>
    </row>
    <row r="1280" spans="4:9">
      <c r="D1280" s="5">
        <v>26</v>
      </c>
      <c r="E1280" s="400"/>
      <c r="F1280" s="3" t="s">
        <v>662</v>
      </c>
      <c r="G1280" s="2" t="s">
        <v>63</v>
      </c>
      <c r="H1280" s="18">
        <v>85100</v>
      </c>
      <c r="I1280" s="4"/>
    </row>
    <row r="1281" spans="4:9">
      <c r="D1281" s="5">
        <v>27</v>
      </c>
      <c r="E1281" s="400"/>
      <c r="F1281" s="3" t="s">
        <v>663</v>
      </c>
      <c r="G1281" s="2" t="s">
        <v>63</v>
      </c>
      <c r="H1281" s="18">
        <v>112400</v>
      </c>
      <c r="I1281" s="4"/>
    </row>
    <row r="1282" spans="4:9">
      <c r="D1282" s="5"/>
      <c r="E1282" s="400"/>
      <c r="F1282" s="35" t="s">
        <v>664</v>
      </c>
      <c r="G1282" s="36"/>
      <c r="H1282" s="37"/>
      <c r="I1282" s="38"/>
    </row>
    <row r="1283" spans="4:9">
      <c r="D1283" s="5">
        <v>1</v>
      </c>
      <c r="E1283" s="400"/>
      <c r="F1283" s="3" t="s">
        <v>665</v>
      </c>
      <c r="G1283" s="2" t="s">
        <v>44</v>
      </c>
      <c r="H1283" s="18">
        <v>1793400</v>
      </c>
      <c r="I1283" s="4"/>
    </row>
    <row r="1284" spans="4:9">
      <c r="D1284" s="5">
        <v>2</v>
      </c>
      <c r="E1284" s="400"/>
      <c r="F1284" s="3" t="s">
        <v>666</v>
      </c>
      <c r="G1284" s="2" t="s">
        <v>44</v>
      </c>
      <c r="H1284" s="18">
        <v>1448700</v>
      </c>
      <c r="I1284" s="4"/>
    </row>
    <row r="1285" spans="4:9">
      <c r="D1285" s="5">
        <v>3</v>
      </c>
      <c r="E1285" s="400"/>
      <c r="F1285" s="3" t="s">
        <v>667</v>
      </c>
      <c r="G1285" s="2" t="s">
        <v>44</v>
      </c>
      <c r="H1285" s="18">
        <v>2125600</v>
      </c>
      <c r="I1285" s="4"/>
    </row>
    <row r="1286" spans="4:9">
      <c r="D1286" s="5">
        <v>4</v>
      </c>
      <c r="E1286" s="400"/>
      <c r="F1286" s="3" t="s">
        <v>668</v>
      </c>
      <c r="G1286" s="2" t="s">
        <v>44</v>
      </c>
      <c r="H1286" s="18">
        <v>2778200</v>
      </c>
      <c r="I1286" s="4"/>
    </row>
    <row r="1287" spans="4:9">
      <c r="D1287" s="5">
        <v>5</v>
      </c>
      <c r="E1287" s="400"/>
      <c r="F1287" s="3" t="s">
        <v>669</v>
      </c>
      <c r="G1287" s="2" t="s">
        <v>44</v>
      </c>
      <c r="H1287" s="18">
        <v>868300</v>
      </c>
      <c r="I1287" s="4"/>
    </row>
    <row r="1288" spans="4:9">
      <c r="D1288" s="5">
        <v>6</v>
      </c>
      <c r="E1288" s="400"/>
      <c r="F1288" s="3" t="s">
        <v>670</v>
      </c>
      <c r="G1288" s="2" t="s">
        <v>44</v>
      </c>
      <c r="H1288" s="18">
        <v>230600</v>
      </c>
      <c r="I1288" s="4"/>
    </row>
    <row r="1289" spans="4:9">
      <c r="D1289" s="5">
        <v>7</v>
      </c>
      <c r="E1289" s="400"/>
      <c r="F1289" s="3" t="s">
        <v>671</v>
      </c>
      <c r="G1289" s="2" t="s">
        <v>44</v>
      </c>
      <c r="H1289" s="18">
        <v>600000</v>
      </c>
      <c r="I1289" s="4"/>
    </row>
    <row r="1290" spans="4:9">
      <c r="D1290" s="5">
        <v>8</v>
      </c>
      <c r="E1290" s="400"/>
      <c r="F1290" s="3" t="s">
        <v>672</v>
      </c>
      <c r="G1290" s="2" t="s">
        <v>44</v>
      </c>
      <c r="H1290" s="18">
        <v>400000</v>
      </c>
      <c r="I1290" s="4"/>
    </row>
    <row r="1291" spans="4:9">
      <c r="D1291" s="5">
        <v>9</v>
      </c>
      <c r="E1291" s="400"/>
      <c r="F1291" s="3" t="s">
        <v>673</v>
      </c>
      <c r="G1291" s="2" t="s">
        <v>44</v>
      </c>
      <c r="H1291" s="18">
        <v>328400</v>
      </c>
      <c r="I1291" s="4"/>
    </row>
    <row r="1292" spans="4:9">
      <c r="D1292" s="5">
        <v>10</v>
      </c>
      <c r="E1292" s="400"/>
      <c r="F1292" s="3" t="s">
        <v>674</v>
      </c>
      <c r="G1292" s="2" t="s">
        <v>44</v>
      </c>
      <c r="H1292" s="18">
        <v>450000</v>
      </c>
      <c r="I1292" s="4"/>
    </row>
    <row r="1293" spans="4:9">
      <c r="D1293" s="5">
        <v>11</v>
      </c>
      <c r="E1293" s="400"/>
      <c r="F1293" s="3" t="s">
        <v>675</v>
      </c>
      <c r="G1293" s="2" t="s">
        <v>136</v>
      </c>
      <c r="H1293" s="18">
        <v>2500000</v>
      </c>
      <c r="I1293" s="4"/>
    </row>
    <row r="1294" spans="4:9">
      <c r="D1294" s="5">
        <v>12</v>
      </c>
      <c r="E1294" s="400"/>
      <c r="F1294" s="3" t="s">
        <v>676</v>
      </c>
      <c r="G1294" s="2" t="s">
        <v>136</v>
      </c>
      <c r="H1294" s="18">
        <v>650000</v>
      </c>
      <c r="I1294" s="4"/>
    </row>
    <row r="1295" spans="4:9">
      <c r="D1295" s="5">
        <v>13</v>
      </c>
      <c r="E1295" s="400"/>
      <c r="F1295" s="3" t="s">
        <v>677</v>
      </c>
      <c r="G1295" s="2" t="s">
        <v>136</v>
      </c>
      <c r="H1295" s="18">
        <v>3000000</v>
      </c>
      <c r="I1295" s="4"/>
    </row>
    <row r="1296" spans="4:9">
      <c r="D1296" s="5">
        <v>14</v>
      </c>
      <c r="E1296" s="400"/>
      <c r="F1296" s="3" t="s">
        <v>678</v>
      </c>
      <c r="G1296" s="2" t="s">
        <v>44</v>
      </c>
      <c r="H1296" s="18">
        <v>70000</v>
      </c>
      <c r="I1296" s="4"/>
    </row>
    <row r="1297" spans="4:9">
      <c r="D1297" s="5">
        <v>15</v>
      </c>
      <c r="E1297" s="400"/>
      <c r="F1297" s="3" t="s">
        <v>679</v>
      </c>
      <c r="G1297" s="2" t="s">
        <v>114</v>
      </c>
      <c r="H1297" s="18">
        <v>55000</v>
      </c>
      <c r="I1297" s="4"/>
    </row>
    <row r="1298" spans="4:9">
      <c r="D1298" s="5">
        <v>16</v>
      </c>
      <c r="E1298" s="400"/>
      <c r="F1298" s="3" t="s">
        <v>679</v>
      </c>
      <c r="G1298" s="2" t="s">
        <v>44</v>
      </c>
      <c r="H1298" s="18">
        <v>50000</v>
      </c>
      <c r="I1298" s="4"/>
    </row>
    <row r="1299" spans="4:9">
      <c r="D1299" s="5">
        <v>17</v>
      </c>
      <c r="E1299" s="400"/>
      <c r="F1299" s="3" t="s">
        <v>680</v>
      </c>
      <c r="G1299" s="2" t="s">
        <v>44</v>
      </c>
      <c r="H1299" s="18">
        <v>44700</v>
      </c>
      <c r="I1299" s="4"/>
    </row>
    <row r="1300" spans="4:9">
      <c r="D1300" s="5">
        <v>18</v>
      </c>
      <c r="E1300" s="400"/>
      <c r="F1300" s="3" t="s">
        <v>681</v>
      </c>
      <c r="G1300" s="2" t="s">
        <v>44</v>
      </c>
      <c r="H1300" s="18">
        <v>120000</v>
      </c>
      <c r="I1300" s="4"/>
    </row>
    <row r="1301" spans="4:9">
      <c r="D1301" s="5">
        <v>19</v>
      </c>
      <c r="E1301" s="400"/>
      <c r="F1301" s="3" t="s">
        <v>682</v>
      </c>
      <c r="G1301" s="2" t="s">
        <v>136</v>
      </c>
      <c r="H1301" s="18">
        <v>20000000</v>
      </c>
      <c r="I1301" s="4"/>
    </row>
    <row r="1302" spans="4:9">
      <c r="D1302" s="5">
        <v>20</v>
      </c>
      <c r="E1302" s="400"/>
      <c r="F1302" s="3" t="s">
        <v>683</v>
      </c>
      <c r="G1302" s="2" t="s">
        <v>136</v>
      </c>
      <c r="H1302" s="18">
        <v>1000000</v>
      </c>
      <c r="I1302" s="4"/>
    </row>
    <row r="1303" spans="4:9">
      <c r="D1303" s="5">
        <v>21</v>
      </c>
      <c r="E1303" s="400"/>
      <c r="F1303" s="3" t="s">
        <v>684</v>
      </c>
      <c r="G1303" s="2" t="s">
        <v>136</v>
      </c>
      <c r="H1303" s="18">
        <v>1500000</v>
      </c>
      <c r="I1303" s="4"/>
    </row>
    <row r="1304" spans="4:9">
      <c r="D1304" s="5">
        <v>22</v>
      </c>
      <c r="E1304" s="400"/>
      <c r="F1304" s="3" t="s">
        <v>685</v>
      </c>
      <c r="G1304" s="2" t="s">
        <v>44</v>
      </c>
      <c r="H1304" s="18">
        <v>100000</v>
      </c>
      <c r="I1304" s="4"/>
    </row>
    <row r="1305" spans="4:9">
      <c r="D1305" s="5">
        <v>23</v>
      </c>
      <c r="E1305" s="400"/>
      <c r="F1305" s="3" t="s">
        <v>686</v>
      </c>
      <c r="G1305" s="2" t="s">
        <v>44</v>
      </c>
      <c r="H1305" s="18">
        <v>1490000</v>
      </c>
      <c r="I1305" s="4"/>
    </row>
    <row r="1306" spans="4:9">
      <c r="D1306" s="5">
        <v>24</v>
      </c>
      <c r="E1306" s="400"/>
      <c r="F1306" s="3" t="s">
        <v>687</v>
      </c>
      <c r="G1306" s="2" t="s">
        <v>44</v>
      </c>
      <c r="H1306" s="18">
        <v>250000</v>
      </c>
      <c r="I1306" s="4"/>
    </row>
    <row r="1307" spans="4:9">
      <c r="D1307" s="5">
        <v>25</v>
      </c>
      <c r="E1307" s="400"/>
      <c r="F1307" s="3" t="s">
        <v>688</v>
      </c>
      <c r="G1307" s="2" t="s">
        <v>136</v>
      </c>
      <c r="H1307" s="18">
        <v>30000000</v>
      </c>
      <c r="I1307" s="4"/>
    </row>
    <row r="1308" spans="4:9">
      <c r="D1308" s="5">
        <v>26</v>
      </c>
      <c r="E1308" s="400"/>
      <c r="F1308" s="3" t="s">
        <v>689</v>
      </c>
      <c r="G1308" s="2" t="s">
        <v>136</v>
      </c>
      <c r="H1308" s="18">
        <v>310000000</v>
      </c>
      <c r="I1308" s="4"/>
    </row>
    <row r="1309" spans="4:9">
      <c r="D1309" s="5">
        <v>27</v>
      </c>
      <c r="E1309" s="400"/>
      <c r="F1309" s="3" t="s">
        <v>690</v>
      </c>
      <c r="G1309" s="2" t="s">
        <v>136</v>
      </c>
      <c r="H1309" s="18">
        <v>390000000</v>
      </c>
      <c r="I1309" s="4"/>
    </row>
    <row r="1310" spans="4:9">
      <c r="D1310" s="5">
        <v>28</v>
      </c>
      <c r="E1310" s="400"/>
      <c r="F1310" s="3" t="s">
        <v>691</v>
      </c>
      <c r="G1310" s="2" t="s">
        <v>136</v>
      </c>
      <c r="H1310" s="18">
        <v>465000000</v>
      </c>
      <c r="I1310" s="4"/>
    </row>
    <row r="1311" spans="4:9">
      <c r="D1311" s="5">
        <v>29</v>
      </c>
      <c r="E1311" s="400"/>
      <c r="F1311" s="3" t="s">
        <v>692</v>
      </c>
      <c r="G1311" s="2" t="s">
        <v>136</v>
      </c>
      <c r="H1311" s="18">
        <v>70000000</v>
      </c>
      <c r="I1311" s="4"/>
    </row>
    <row r="1312" spans="4:9">
      <c r="D1312" s="5">
        <v>30</v>
      </c>
      <c r="E1312" s="400"/>
      <c r="F1312" s="3" t="s">
        <v>693</v>
      </c>
      <c r="G1312" s="2" t="s">
        <v>136</v>
      </c>
      <c r="H1312" s="18">
        <v>135000000</v>
      </c>
      <c r="I1312" s="4"/>
    </row>
    <row r="1313" spans="4:9">
      <c r="D1313" s="5">
        <v>31</v>
      </c>
      <c r="E1313" s="400"/>
      <c r="F1313" s="3" t="s">
        <v>694</v>
      </c>
      <c r="G1313" s="2" t="s">
        <v>136</v>
      </c>
      <c r="H1313" s="18">
        <v>245000000</v>
      </c>
      <c r="I1313" s="4"/>
    </row>
    <row r="1314" spans="4:9">
      <c r="D1314" s="5">
        <v>32</v>
      </c>
      <c r="E1314" s="400"/>
      <c r="F1314" s="3" t="s">
        <v>695</v>
      </c>
      <c r="G1314" s="2" t="s">
        <v>44</v>
      </c>
      <c r="H1314" s="18">
        <v>41700</v>
      </c>
      <c r="I1314" s="4"/>
    </row>
    <row r="1315" spans="4:9">
      <c r="D1315" s="5">
        <v>33</v>
      </c>
      <c r="E1315" s="400"/>
      <c r="F1315" s="3" t="s">
        <v>696</v>
      </c>
      <c r="G1315" s="2" t="s">
        <v>44</v>
      </c>
      <c r="H1315" s="18">
        <v>700000</v>
      </c>
      <c r="I1315" s="4"/>
    </row>
    <row r="1316" spans="4:9">
      <c r="D1316" s="5">
        <v>34</v>
      </c>
      <c r="E1316" s="400"/>
      <c r="F1316" s="3" t="s">
        <v>697</v>
      </c>
      <c r="G1316" s="2" t="s">
        <v>631</v>
      </c>
      <c r="H1316" s="18">
        <v>1000000</v>
      </c>
      <c r="I1316" s="4"/>
    </row>
    <row r="1317" spans="4:9">
      <c r="D1317" s="5">
        <v>35</v>
      </c>
      <c r="E1317" s="400"/>
      <c r="F1317" s="3" t="s">
        <v>698</v>
      </c>
      <c r="G1317" s="2" t="s">
        <v>136</v>
      </c>
      <c r="H1317" s="18">
        <v>1200000</v>
      </c>
      <c r="I1317" s="4"/>
    </row>
    <row r="1318" spans="4:9">
      <c r="D1318" s="5">
        <v>36</v>
      </c>
      <c r="E1318" s="400"/>
      <c r="F1318" s="3" t="s">
        <v>699</v>
      </c>
      <c r="G1318" s="2" t="s">
        <v>136</v>
      </c>
      <c r="H1318" s="18">
        <v>2970000</v>
      </c>
      <c r="I1318" s="4"/>
    </row>
    <row r="1319" spans="4:9">
      <c r="D1319" s="5">
        <v>37</v>
      </c>
      <c r="E1319" s="400"/>
      <c r="F1319" s="3" t="s">
        <v>700</v>
      </c>
      <c r="G1319" s="2" t="s">
        <v>136</v>
      </c>
      <c r="H1319" s="18">
        <v>2000000</v>
      </c>
      <c r="I1319" s="4"/>
    </row>
    <row r="1320" spans="4:9">
      <c r="D1320" s="5">
        <v>38</v>
      </c>
      <c r="E1320" s="400"/>
      <c r="F1320" s="3" t="s">
        <v>701</v>
      </c>
      <c r="G1320" s="2" t="s">
        <v>136</v>
      </c>
      <c r="H1320" s="18">
        <v>900000</v>
      </c>
      <c r="I1320" s="4"/>
    </row>
    <row r="1321" spans="4:9">
      <c r="D1321" s="5">
        <v>39</v>
      </c>
      <c r="E1321" s="400"/>
      <c r="F1321" s="3" t="s">
        <v>702</v>
      </c>
      <c r="G1321" s="2" t="s">
        <v>136</v>
      </c>
      <c r="H1321" s="18">
        <v>1200000</v>
      </c>
      <c r="I1321" s="4"/>
    </row>
    <row r="1322" spans="4:9">
      <c r="D1322" s="5">
        <v>40</v>
      </c>
      <c r="E1322" s="400"/>
      <c r="F1322" s="3" t="s">
        <v>703</v>
      </c>
      <c r="G1322" s="2" t="s">
        <v>136</v>
      </c>
      <c r="H1322" s="18">
        <v>3500000</v>
      </c>
      <c r="I1322" s="4"/>
    </row>
    <row r="1323" spans="4:9">
      <c r="D1323" s="5">
        <v>41</v>
      </c>
      <c r="E1323" s="400"/>
      <c r="F1323" s="3" t="s">
        <v>704</v>
      </c>
      <c r="G1323" s="2" t="s">
        <v>136</v>
      </c>
      <c r="H1323" s="18">
        <v>1000000</v>
      </c>
      <c r="I1323" s="4"/>
    </row>
    <row r="1324" spans="4:9">
      <c r="D1324" s="5">
        <v>42</v>
      </c>
      <c r="E1324" s="400"/>
      <c r="F1324" s="3" t="s">
        <v>705</v>
      </c>
      <c r="G1324" s="2" t="s">
        <v>136</v>
      </c>
      <c r="H1324" s="18">
        <v>1000000</v>
      </c>
      <c r="I1324" s="4"/>
    </row>
    <row r="1325" spans="4:9">
      <c r="D1325" s="5">
        <v>43</v>
      </c>
      <c r="E1325" s="400"/>
      <c r="F1325" s="3" t="s">
        <v>706</v>
      </c>
      <c r="G1325" s="2" t="s">
        <v>136</v>
      </c>
      <c r="H1325" s="18">
        <v>17000000</v>
      </c>
      <c r="I1325" s="4"/>
    </row>
    <row r="1326" spans="4:9">
      <c r="D1326" s="5">
        <v>44</v>
      </c>
      <c r="E1326" s="400"/>
      <c r="F1326" s="3" t="s">
        <v>707</v>
      </c>
      <c r="G1326" s="2" t="s">
        <v>136</v>
      </c>
      <c r="H1326" s="18">
        <v>2850000</v>
      </c>
      <c r="I1326" s="4"/>
    </row>
    <row r="1327" spans="4:9">
      <c r="D1327" s="5">
        <v>45</v>
      </c>
      <c r="E1327" s="400"/>
      <c r="F1327" s="3" t="s">
        <v>708</v>
      </c>
      <c r="G1327" s="2" t="s">
        <v>136</v>
      </c>
      <c r="H1327" s="18">
        <v>4000000</v>
      </c>
      <c r="I1327" s="4"/>
    </row>
    <row r="1328" spans="4:9">
      <c r="D1328" s="5">
        <v>46</v>
      </c>
      <c r="E1328" s="400"/>
      <c r="F1328" s="3" t="s">
        <v>709</v>
      </c>
      <c r="G1328" s="2" t="s">
        <v>136</v>
      </c>
      <c r="H1328" s="18">
        <v>1300000</v>
      </c>
      <c r="I1328" s="4"/>
    </row>
    <row r="1329" spans="4:9">
      <c r="D1329" s="5">
        <v>47</v>
      </c>
      <c r="E1329" s="400"/>
      <c r="F1329" s="3" t="s">
        <v>710</v>
      </c>
      <c r="G1329" s="2" t="s">
        <v>136</v>
      </c>
      <c r="H1329" s="18">
        <v>2080000</v>
      </c>
      <c r="I1329" s="4"/>
    </row>
    <row r="1330" spans="4:9">
      <c r="D1330" s="5">
        <v>48</v>
      </c>
      <c r="E1330" s="400"/>
      <c r="F1330" s="3" t="s">
        <v>711</v>
      </c>
      <c r="G1330" s="2" t="s">
        <v>44</v>
      </c>
      <c r="H1330" s="18">
        <v>70000</v>
      </c>
      <c r="I1330" s="4"/>
    </row>
    <row r="1331" spans="4:9">
      <c r="D1331" s="5">
        <v>49</v>
      </c>
      <c r="E1331" s="400"/>
      <c r="F1331" s="3" t="s">
        <v>712</v>
      </c>
      <c r="G1331" s="2" t="s">
        <v>136</v>
      </c>
      <c r="H1331" s="18">
        <v>36000000</v>
      </c>
      <c r="I1331" s="4"/>
    </row>
    <row r="1332" spans="4:9">
      <c r="D1332" s="5">
        <v>50</v>
      </c>
      <c r="E1332" s="400"/>
      <c r="F1332" s="3" t="s">
        <v>713</v>
      </c>
      <c r="G1332" s="2" t="s">
        <v>136</v>
      </c>
      <c r="H1332" s="18">
        <v>6000000</v>
      </c>
      <c r="I1332" s="4"/>
    </row>
    <row r="1333" spans="4:9">
      <c r="D1333" s="5">
        <v>51</v>
      </c>
      <c r="E1333" s="400"/>
      <c r="F1333" s="3" t="s">
        <v>714</v>
      </c>
      <c r="G1333" s="2" t="s">
        <v>136</v>
      </c>
      <c r="H1333" s="18">
        <v>12000000</v>
      </c>
      <c r="I1333" s="4"/>
    </row>
    <row r="1334" spans="4:9">
      <c r="D1334" s="5">
        <v>52</v>
      </c>
      <c r="E1334" s="400"/>
      <c r="F1334" s="3" t="s">
        <v>715</v>
      </c>
      <c r="G1334" s="2" t="s">
        <v>136</v>
      </c>
      <c r="H1334" s="18">
        <v>48000000</v>
      </c>
      <c r="I1334" s="4"/>
    </row>
    <row r="1335" spans="4:9">
      <c r="D1335" s="5">
        <v>53</v>
      </c>
      <c r="E1335" s="400"/>
      <c r="F1335" s="3" t="s">
        <v>716</v>
      </c>
      <c r="G1335" s="2" t="s">
        <v>136</v>
      </c>
      <c r="H1335" s="18">
        <v>6400000</v>
      </c>
      <c r="I1335" s="4"/>
    </row>
    <row r="1336" spans="4:9">
      <c r="D1336" s="5">
        <v>54</v>
      </c>
      <c r="E1336" s="400"/>
      <c r="F1336" s="3" t="s">
        <v>717</v>
      </c>
      <c r="G1336" s="2" t="s">
        <v>136</v>
      </c>
      <c r="H1336" s="18">
        <v>15000000</v>
      </c>
      <c r="I1336" s="4"/>
    </row>
    <row r="1337" spans="4:9">
      <c r="D1337" s="5">
        <v>55</v>
      </c>
      <c r="E1337" s="400"/>
      <c r="F1337" s="3" t="s">
        <v>718</v>
      </c>
      <c r="G1337" s="2" t="s">
        <v>136</v>
      </c>
      <c r="H1337" s="18">
        <v>2500000</v>
      </c>
      <c r="I1337" s="4"/>
    </row>
    <row r="1338" spans="4:9">
      <c r="D1338" s="5">
        <v>56</v>
      </c>
      <c r="E1338" s="400"/>
      <c r="F1338" s="3" t="s">
        <v>719</v>
      </c>
      <c r="G1338" s="2" t="s">
        <v>136</v>
      </c>
      <c r="H1338" s="18">
        <v>4800000</v>
      </c>
      <c r="I1338" s="4"/>
    </row>
    <row r="1339" spans="4:9">
      <c r="D1339" s="5">
        <v>57</v>
      </c>
      <c r="E1339" s="400"/>
      <c r="F1339" s="3" t="s">
        <v>720</v>
      </c>
      <c r="G1339" s="2" t="s">
        <v>63</v>
      </c>
      <c r="H1339" s="18">
        <v>1200000</v>
      </c>
      <c r="I1339" s="4"/>
    </row>
    <row r="1340" spans="4:9">
      <c r="D1340" s="5">
        <v>58</v>
      </c>
      <c r="E1340" s="400"/>
      <c r="F1340" s="3" t="s">
        <v>721</v>
      </c>
      <c r="G1340" s="2" t="s">
        <v>136</v>
      </c>
      <c r="H1340" s="18">
        <v>3200000</v>
      </c>
      <c r="I1340" s="4"/>
    </row>
    <row r="1341" spans="4:9">
      <c r="D1341" s="5">
        <v>59</v>
      </c>
      <c r="E1341" s="400"/>
      <c r="F1341" s="3" t="s">
        <v>722</v>
      </c>
      <c r="G1341" s="2" t="s">
        <v>136</v>
      </c>
      <c r="H1341" s="18">
        <v>3500000</v>
      </c>
      <c r="I1341" s="4"/>
    </row>
    <row r="1342" spans="4:9">
      <c r="D1342" s="5">
        <v>60</v>
      </c>
      <c r="E1342" s="400"/>
      <c r="F1342" s="3" t="s">
        <v>723</v>
      </c>
      <c r="G1342" s="2" t="s">
        <v>136</v>
      </c>
      <c r="H1342" s="18">
        <v>3600000</v>
      </c>
      <c r="I1342" s="4"/>
    </row>
    <row r="1343" spans="4:9">
      <c r="D1343" s="5">
        <v>61</v>
      </c>
      <c r="E1343" s="400"/>
      <c r="F1343" s="3" t="s">
        <v>724</v>
      </c>
      <c r="G1343" s="2" t="s">
        <v>136</v>
      </c>
      <c r="H1343" s="18">
        <v>4600000</v>
      </c>
      <c r="I1343" s="4"/>
    </row>
    <row r="1344" spans="4:9">
      <c r="D1344" s="5">
        <v>62</v>
      </c>
      <c r="E1344" s="400"/>
      <c r="F1344" s="3" t="s">
        <v>725</v>
      </c>
      <c r="G1344" s="2" t="s">
        <v>136</v>
      </c>
      <c r="H1344" s="18">
        <v>16000000</v>
      </c>
      <c r="I1344" s="4"/>
    </row>
    <row r="1345" spans="4:9">
      <c r="D1345" s="5">
        <v>63</v>
      </c>
      <c r="E1345" s="400"/>
      <c r="F1345" s="3" t="s">
        <v>726</v>
      </c>
      <c r="G1345" s="2" t="s">
        <v>136</v>
      </c>
      <c r="H1345" s="18">
        <v>53200000</v>
      </c>
      <c r="I1345" s="4"/>
    </row>
    <row r="1346" spans="4:9">
      <c r="D1346" s="5">
        <v>64</v>
      </c>
      <c r="E1346" s="400"/>
      <c r="F1346" s="3" t="s">
        <v>727</v>
      </c>
      <c r="G1346" s="2" t="s">
        <v>136</v>
      </c>
      <c r="H1346" s="18">
        <v>19500000</v>
      </c>
      <c r="I1346" s="4"/>
    </row>
    <row r="1347" spans="4:9">
      <c r="D1347" s="5">
        <v>65</v>
      </c>
      <c r="E1347" s="400"/>
      <c r="F1347" s="3" t="s">
        <v>728</v>
      </c>
      <c r="G1347" s="2" t="s">
        <v>136</v>
      </c>
      <c r="H1347" s="18">
        <v>100000000</v>
      </c>
      <c r="I1347" s="4"/>
    </row>
    <row r="1348" spans="4:9">
      <c r="D1348" s="5">
        <v>66</v>
      </c>
      <c r="E1348" s="400"/>
      <c r="F1348" s="3" t="s">
        <v>729</v>
      </c>
      <c r="G1348" s="2" t="s">
        <v>136</v>
      </c>
      <c r="H1348" s="18">
        <v>33000000</v>
      </c>
      <c r="I1348" s="4"/>
    </row>
    <row r="1349" spans="4:9">
      <c r="D1349" s="5">
        <v>67</v>
      </c>
      <c r="E1349" s="400"/>
      <c r="F1349" s="3" t="s">
        <v>730</v>
      </c>
      <c r="G1349" s="2" t="s">
        <v>136</v>
      </c>
      <c r="H1349" s="18">
        <v>84000000</v>
      </c>
      <c r="I1349" s="4"/>
    </row>
    <row r="1350" spans="4:9">
      <c r="D1350" s="5">
        <v>68</v>
      </c>
      <c r="E1350" s="400"/>
      <c r="F1350" s="3" t="s">
        <v>731</v>
      </c>
      <c r="G1350" s="2" t="s">
        <v>136</v>
      </c>
      <c r="H1350" s="18">
        <v>500000</v>
      </c>
      <c r="I1350" s="4"/>
    </row>
    <row r="1351" spans="4:9">
      <c r="D1351" s="5">
        <v>69</v>
      </c>
      <c r="E1351" s="400"/>
      <c r="F1351" s="3" t="s">
        <v>732</v>
      </c>
      <c r="G1351" s="2" t="s">
        <v>44</v>
      </c>
      <c r="H1351" s="18">
        <v>150000</v>
      </c>
      <c r="I1351" s="4"/>
    </row>
    <row r="1352" spans="4:9">
      <c r="D1352" s="5">
        <v>70</v>
      </c>
      <c r="E1352" s="400"/>
      <c r="F1352" s="3" t="s">
        <v>733</v>
      </c>
      <c r="G1352" s="2" t="s">
        <v>44</v>
      </c>
      <c r="H1352" s="18">
        <v>4000</v>
      </c>
      <c r="I1352" s="4"/>
    </row>
    <row r="1353" spans="4:9">
      <c r="D1353" s="5">
        <v>71</v>
      </c>
      <c r="E1353" s="400"/>
      <c r="F1353" s="3" t="s">
        <v>734</v>
      </c>
      <c r="G1353" s="2" t="s">
        <v>44</v>
      </c>
      <c r="H1353" s="18">
        <v>6000</v>
      </c>
      <c r="I1353" s="4"/>
    </row>
    <row r="1354" spans="4:9">
      <c r="D1354" s="5">
        <v>72</v>
      </c>
      <c r="E1354" s="400"/>
      <c r="F1354" s="3" t="s">
        <v>735</v>
      </c>
      <c r="G1354" s="2" t="s">
        <v>136</v>
      </c>
      <c r="H1354" s="18">
        <v>8500000</v>
      </c>
      <c r="I1354" s="4"/>
    </row>
    <row r="1355" spans="4:9">
      <c r="D1355" s="5">
        <v>73</v>
      </c>
      <c r="E1355" s="400"/>
      <c r="F1355" s="3" t="s">
        <v>736</v>
      </c>
      <c r="G1355" s="2" t="s">
        <v>136</v>
      </c>
      <c r="H1355" s="18">
        <v>1100000</v>
      </c>
      <c r="I1355" s="4"/>
    </row>
    <row r="1356" spans="4:9">
      <c r="D1356" s="5">
        <v>74</v>
      </c>
      <c r="E1356" s="400"/>
      <c r="F1356" s="3" t="s">
        <v>737</v>
      </c>
      <c r="G1356" s="2" t="s">
        <v>136</v>
      </c>
      <c r="H1356" s="18">
        <v>1700000</v>
      </c>
      <c r="I1356" s="4"/>
    </row>
    <row r="1357" spans="4:9">
      <c r="D1357" s="5">
        <v>75</v>
      </c>
      <c r="E1357" s="400"/>
      <c r="F1357" s="3" t="s">
        <v>738</v>
      </c>
      <c r="G1357" s="2" t="s">
        <v>136</v>
      </c>
      <c r="H1357" s="18">
        <v>3400000</v>
      </c>
      <c r="I1357" s="4"/>
    </row>
    <row r="1358" spans="4:9">
      <c r="D1358" s="5">
        <v>76</v>
      </c>
      <c r="E1358" s="400"/>
      <c r="F1358" s="3" t="s">
        <v>739</v>
      </c>
      <c r="G1358" s="2" t="s">
        <v>136</v>
      </c>
      <c r="H1358" s="18">
        <v>4600000</v>
      </c>
      <c r="I1358" s="4"/>
    </row>
    <row r="1359" spans="4:9">
      <c r="D1359" s="5">
        <v>77</v>
      </c>
      <c r="E1359" s="400"/>
      <c r="F1359" s="3" t="s">
        <v>740</v>
      </c>
      <c r="G1359" s="2" t="s">
        <v>136</v>
      </c>
      <c r="H1359" s="18">
        <v>5500000</v>
      </c>
      <c r="I1359" s="4"/>
    </row>
    <row r="1360" spans="4:9">
      <c r="D1360" s="5">
        <v>78</v>
      </c>
      <c r="E1360" s="400"/>
      <c r="F1360" s="3" t="s">
        <v>741</v>
      </c>
      <c r="G1360" s="2" t="s">
        <v>136</v>
      </c>
      <c r="H1360" s="18">
        <v>6900000</v>
      </c>
      <c r="I1360" s="4"/>
    </row>
    <row r="1361" spans="4:9">
      <c r="D1361" s="5">
        <v>79</v>
      </c>
      <c r="E1361" s="400"/>
      <c r="F1361" s="3" t="s">
        <v>742</v>
      </c>
      <c r="G1361" s="2" t="s">
        <v>136</v>
      </c>
      <c r="H1361" s="18">
        <v>7100000</v>
      </c>
      <c r="I1361" s="4"/>
    </row>
    <row r="1362" spans="4:9">
      <c r="D1362" s="5">
        <v>80</v>
      </c>
      <c r="E1362" s="400"/>
      <c r="F1362" s="3" t="s">
        <v>743</v>
      </c>
      <c r="G1362" s="2" t="s">
        <v>136</v>
      </c>
      <c r="H1362" s="18">
        <v>7850000</v>
      </c>
      <c r="I1362" s="4"/>
    </row>
    <row r="1363" spans="4:9" s="579" customFormat="1">
      <c r="D1363" s="573"/>
      <c r="E1363" s="574"/>
      <c r="F1363" s="575" t="s">
        <v>3803</v>
      </c>
      <c r="G1363" s="576" t="s">
        <v>3216</v>
      </c>
      <c r="H1363" s="577"/>
      <c r="I1363" s="578"/>
    </row>
    <row r="1364" spans="4:9" s="422" customFormat="1">
      <c r="D1364" s="28"/>
      <c r="E1364" s="403"/>
      <c r="F1364" s="29" t="s">
        <v>3806</v>
      </c>
      <c r="G1364" s="30" t="s">
        <v>3444</v>
      </c>
      <c r="H1364" s="31">
        <v>650000</v>
      </c>
      <c r="I1364" s="32"/>
    </row>
    <row r="1365" spans="4:9" s="422" customFormat="1">
      <c r="D1365" s="28"/>
      <c r="E1365" s="403"/>
      <c r="F1365" s="29" t="s">
        <v>3819</v>
      </c>
      <c r="G1365" s="30" t="s">
        <v>136</v>
      </c>
      <c r="H1365" s="31">
        <v>730000</v>
      </c>
      <c r="I1365" s="32"/>
    </row>
    <row r="1366" spans="4:9" s="422" customFormat="1">
      <c r="D1366" s="28"/>
      <c r="E1366" s="403"/>
      <c r="F1366" s="421" t="s">
        <v>3850</v>
      </c>
      <c r="G1366" s="30" t="s">
        <v>42</v>
      </c>
      <c r="H1366" s="31">
        <v>45000</v>
      </c>
      <c r="I1366" s="32"/>
    </row>
    <row r="1367" spans="4:9" s="422" customFormat="1">
      <c r="D1367" s="28"/>
      <c r="E1367" s="403"/>
      <c r="F1367" s="421" t="s">
        <v>1966</v>
      </c>
      <c r="G1367" s="423" t="s">
        <v>42</v>
      </c>
      <c r="H1367" s="31">
        <v>150000</v>
      </c>
      <c r="I1367" s="32"/>
    </row>
    <row r="1368" spans="4:9" s="422" customFormat="1">
      <c r="D1368" s="28"/>
      <c r="E1368" s="403"/>
      <c r="F1368" s="421" t="s">
        <v>5047</v>
      </c>
      <c r="G1368" s="30" t="s">
        <v>2188</v>
      </c>
      <c r="H1368" s="31">
        <v>93000</v>
      </c>
      <c r="I1368" s="32"/>
    </row>
    <row r="1369" spans="4:9" s="422" customFormat="1">
      <c r="D1369" s="28"/>
      <c r="E1369" s="403"/>
      <c r="F1369" s="421" t="s">
        <v>5048</v>
      </c>
      <c r="G1369" s="30" t="s">
        <v>2188</v>
      </c>
      <c r="H1369" s="31">
        <v>110250</v>
      </c>
      <c r="I1369" s="32"/>
    </row>
    <row r="1370" spans="4:9" s="422" customFormat="1">
      <c r="D1370" s="28"/>
      <c r="E1370" s="403"/>
      <c r="F1370" s="421" t="s">
        <v>5046</v>
      </c>
      <c r="G1370" s="30" t="s">
        <v>2188</v>
      </c>
      <c r="H1370" s="31">
        <v>115000</v>
      </c>
      <c r="I1370" s="32"/>
    </row>
    <row r="1371" spans="4:9" s="422" customFormat="1">
      <c r="D1371" s="28"/>
      <c r="E1371" s="403"/>
      <c r="F1371" s="421" t="s">
        <v>5049</v>
      </c>
      <c r="G1371" s="30" t="s">
        <v>2188</v>
      </c>
      <c r="H1371" s="31">
        <v>125500</v>
      </c>
      <c r="I1371" s="32"/>
    </row>
    <row r="1372" spans="4:9" s="422" customFormat="1">
      <c r="D1372" s="28"/>
      <c r="E1372" s="403"/>
      <c r="F1372" s="421" t="s">
        <v>5050</v>
      </c>
      <c r="G1372" s="30" t="s">
        <v>2188</v>
      </c>
      <c r="H1372" s="31">
        <v>150600</v>
      </c>
      <c r="I1372" s="32"/>
    </row>
    <row r="1373" spans="4:9" s="422" customFormat="1">
      <c r="D1373" s="28"/>
      <c r="E1373" s="403"/>
      <c r="F1373" s="421" t="s">
        <v>5045</v>
      </c>
      <c r="G1373" s="423" t="s">
        <v>2188</v>
      </c>
      <c r="H1373" s="31">
        <v>190000</v>
      </c>
      <c r="I1373" s="32"/>
    </row>
    <row r="1374" spans="4:9" s="422" customFormat="1">
      <c r="D1374" s="28"/>
      <c r="E1374" s="403"/>
      <c r="F1374" s="421" t="s">
        <v>5039</v>
      </c>
      <c r="G1374" s="30" t="s">
        <v>2188</v>
      </c>
      <c r="H1374" s="31">
        <v>75000</v>
      </c>
      <c r="I1374" s="32"/>
    </row>
    <row r="1375" spans="4:9" s="422" customFormat="1">
      <c r="D1375" s="28"/>
      <c r="E1375" s="403"/>
      <c r="F1375" s="421" t="s">
        <v>5038</v>
      </c>
      <c r="G1375" s="30" t="s">
        <v>2188</v>
      </c>
      <c r="H1375" s="31">
        <v>120000</v>
      </c>
      <c r="I1375" s="32"/>
    </row>
    <row r="1376" spans="4:9" s="422" customFormat="1">
      <c r="D1376" s="28"/>
      <c r="E1376" s="403"/>
      <c r="F1376" s="421" t="s">
        <v>5037</v>
      </c>
      <c r="G1376" s="30" t="s">
        <v>2188</v>
      </c>
      <c r="H1376" s="31">
        <v>150000</v>
      </c>
      <c r="I1376" s="32"/>
    </row>
    <row r="1377" spans="4:9" s="422" customFormat="1">
      <c r="D1377" s="28"/>
      <c r="E1377" s="403"/>
      <c r="F1377" s="421" t="s">
        <v>5036</v>
      </c>
      <c r="G1377" s="30" t="s">
        <v>2188</v>
      </c>
      <c r="H1377" s="31">
        <v>250000</v>
      </c>
      <c r="I1377" s="32"/>
    </row>
    <row r="1378" spans="4:9" s="422" customFormat="1">
      <c r="D1378" s="28"/>
      <c r="E1378" s="403"/>
      <c r="F1378" s="421" t="s">
        <v>3851</v>
      </c>
      <c r="G1378" s="30" t="s">
        <v>2188</v>
      </c>
      <c r="H1378" s="31">
        <v>255400</v>
      </c>
      <c r="I1378" s="32"/>
    </row>
    <row r="1379" spans="4:9" s="422" customFormat="1">
      <c r="D1379" s="28"/>
      <c r="E1379" s="403"/>
      <c r="F1379" s="421" t="s">
        <v>5035</v>
      </c>
      <c r="G1379" s="423" t="s">
        <v>2188</v>
      </c>
      <c r="H1379" s="31">
        <v>269500</v>
      </c>
      <c r="I1379" s="32"/>
    </row>
    <row r="1380" spans="4:9" s="422" customFormat="1">
      <c r="D1380" s="28"/>
      <c r="E1380" s="403"/>
      <c r="F1380" s="29" t="s">
        <v>2579</v>
      </c>
      <c r="G1380" s="30" t="s">
        <v>2453</v>
      </c>
      <c r="H1380" s="31">
        <v>7000</v>
      </c>
      <c r="I1380" s="32"/>
    </row>
    <row r="1381" spans="4:9" s="422" customFormat="1">
      <c r="D1381" s="28"/>
      <c r="E1381" s="403"/>
      <c r="F1381" s="29" t="s">
        <v>3848</v>
      </c>
      <c r="G1381" s="30" t="s">
        <v>42</v>
      </c>
      <c r="H1381" s="31">
        <v>825000</v>
      </c>
      <c r="I1381" s="32"/>
    </row>
    <row r="1382" spans="4:9" s="422" customFormat="1">
      <c r="D1382" s="28"/>
      <c r="E1382" s="403"/>
      <c r="F1382" s="29" t="s">
        <v>3852</v>
      </c>
      <c r="G1382" s="30" t="s">
        <v>66</v>
      </c>
      <c r="H1382" s="31">
        <v>10300</v>
      </c>
      <c r="I1382" s="32"/>
    </row>
    <row r="1383" spans="4:9" s="422" customFormat="1">
      <c r="D1383" s="28"/>
      <c r="E1383" s="403"/>
      <c r="F1383" s="29" t="s">
        <v>1967</v>
      </c>
      <c r="G1383" s="30" t="s">
        <v>63</v>
      </c>
      <c r="H1383" s="31">
        <v>37500</v>
      </c>
      <c r="I1383" s="32"/>
    </row>
    <row r="1384" spans="4:9" s="422" customFormat="1">
      <c r="D1384" s="28"/>
      <c r="E1384" s="403"/>
      <c r="F1384" s="421" t="s">
        <v>4788</v>
      </c>
      <c r="G1384" s="423" t="s">
        <v>3551</v>
      </c>
      <c r="H1384" s="31">
        <v>27383</v>
      </c>
      <c r="I1384" s="32"/>
    </row>
    <row r="1385" spans="4:9" s="422" customFormat="1">
      <c r="D1385" s="28"/>
      <c r="E1385" s="403"/>
      <c r="F1385" s="29" t="s">
        <v>4791</v>
      </c>
      <c r="G1385" s="423" t="s">
        <v>2188</v>
      </c>
      <c r="H1385" s="31">
        <v>93000</v>
      </c>
      <c r="I1385" s="32"/>
    </row>
    <row r="1386" spans="4:9" s="422" customFormat="1">
      <c r="D1386" s="28"/>
      <c r="E1386" s="403"/>
      <c r="F1386" s="421" t="s">
        <v>5070</v>
      </c>
      <c r="G1386" s="423" t="s">
        <v>2188</v>
      </c>
      <c r="H1386" s="31">
        <v>855000</v>
      </c>
      <c r="I1386" s="32"/>
    </row>
    <row r="1387" spans="4:9" s="422" customFormat="1">
      <c r="D1387" s="28"/>
      <c r="E1387" s="403"/>
      <c r="F1387" s="421" t="s">
        <v>5073</v>
      </c>
      <c r="G1387" s="423" t="s">
        <v>2188</v>
      </c>
      <c r="H1387" s="31">
        <v>1119000</v>
      </c>
      <c r="I1387" s="32"/>
    </row>
    <row r="1388" spans="4:9" s="422" customFormat="1">
      <c r="D1388" s="28"/>
      <c r="E1388" s="403"/>
      <c r="F1388" s="421" t="s">
        <v>5075</v>
      </c>
      <c r="G1388" s="423" t="s">
        <v>2188</v>
      </c>
      <c r="H1388" s="31">
        <v>1504000</v>
      </c>
      <c r="I1388" s="32"/>
    </row>
    <row r="1389" spans="4:9" s="422" customFormat="1">
      <c r="D1389" s="28"/>
      <c r="E1389" s="403"/>
      <c r="F1389" s="421" t="s">
        <v>5077</v>
      </c>
      <c r="G1389" s="423" t="s">
        <v>2188</v>
      </c>
      <c r="H1389" s="31">
        <v>2560000</v>
      </c>
      <c r="I1389" s="32"/>
    </row>
    <row r="1390" spans="4:9" s="422" customFormat="1">
      <c r="D1390" s="28"/>
      <c r="E1390" s="403"/>
      <c r="F1390" s="421" t="s">
        <v>5079</v>
      </c>
      <c r="G1390" s="423" t="s">
        <v>2188</v>
      </c>
      <c r="H1390" s="31">
        <v>3052000</v>
      </c>
      <c r="I1390" s="32"/>
    </row>
    <row r="1391" spans="4:9" s="422" customFormat="1">
      <c r="D1391" s="28"/>
      <c r="E1391" s="403"/>
      <c r="F1391" s="421" t="s">
        <v>5081</v>
      </c>
      <c r="G1391" s="423" t="s">
        <v>2188</v>
      </c>
      <c r="H1391" s="31">
        <v>3570000</v>
      </c>
      <c r="I1391" s="32"/>
    </row>
    <row r="1392" spans="4:9" s="422" customFormat="1">
      <c r="D1392" s="28"/>
      <c r="E1392" s="403"/>
      <c r="F1392" s="421" t="s">
        <v>5083</v>
      </c>
      <c r="G1392" s="423" t="s">
        <v>2188</v>
      </c>
      <c r="H1392" s="31">
        <v>3930000</v>
      </c>
      <c r="I1392" s="32"/>
    </row>
    <row r="1393" spans="4:9" s="422" customFormat="1">
      <c r="D1393" s="28"/>
      <c r="E1393" s="403"/>
      <c r="F1393" s="421" t="s">
        <v>5085</v>
      </c>
      <c r="G1393" s="423" t="s">
        <v>2188</v>
      </c>
      <c r="H1393" s="31">
        <v>4110000</v>
      </c>
      <c r="I1393" s="32"/>
    </row>
    <row r="1394" spans="4:9">
      <c r="D1394" s="5">
        <v>81</v>
      </c>
      <c r="E1394" s="400"/>
      <c r="F1394" s="3" t="s">
        <v>744</v>
      </c>
      <c r="G1394" s="2" t="s">
        <v>44</v>
      </c>
      <c r="H1394" s="18">
        <v>70100</v>
      </c>
      <c r="I1394" s="4"/>
    </row>
    <row r="1395" spans="4:9">
      <c r="D1395" s="5">
        <v>82</v>
      </c>
      <c r="E1395" s="400"/>
      <c r="F1395" s="3" t="s">
        <v>745</v>
      </c>
      <c r="G1395" s="2" t="s">
        <v>44</v>
      </c>
      <c r="H1395" s="18">
        <v>53300</v>
      </c>
      <c r="I1395" s="4"/>
    </row>
    <row r="1396" spans="4:9">
      <c r="D1396" s="5">
        <v>83</v>
      </c>
      <c r="E1396" s="400"/>
      <c r="F1396" s="3" t="s">
        <v>746</v>
      </c>
      <c r="G1396" s="2" t="s">
        <v>44</v>
      </c>
      <c r="H1396" s="18">
        <v>150000</v>
      </c>
      <c r="I1396" s="4"/>
    </row>
    <row r="1397" spans="4:9">
      <c r="D1397" s="5">
        <v>84</v>
      </c>
      <c r="E1397" s="400"/>
      <c r="F1397" s="3" t="s">
        <v>747</v>
      </c>
      <c r="G1397" s="2" t="s">
        <v>44</v>
      </c>
      <c r="H1397" s="18">
        <v>150000</v>
      </c>
      <c r="I1397" s="4"/>
    </row>
    <row r="1398" spans="4:9">
      <c r="D1398" s="5">
        <v>85</v>
      </c>
      <c r="E1398" s="400"/>
      <c r="F1398" s="3" t="s">
        <v>748</v>
      </c>
      <c r="G1398" s="2" t="s">
        <v>44</v>
      </c>
      <c r="H1398" s="18">
        <v>456800</v>
      </c>
      <c r="I1398" s="4"/>
    </row>
    <row r="1399" spans="4:9">
      <c r="D1399" s="5">
        <v>86</v>
      </c>
      <c r="E1399" s="400"/>
      <c r="F1399" s="3" t="s">
        <v>749</v>
      </c>
      <c r="G1399" s="2" t="s">
        <v>44</v>
      </c>
      <c r="H1399" s="18">
        <v>325100</v>
      </c>
      <c r="I1399" s="4"/>
    </row>
    <row r="1400" spans="4:9">
      <c r="D1400" s="5">
        <v>87</v>
      </c>
      <c r="E1400" s="400"/>
      <c r="F1400" s="3" t="s">
        <v>750</v>
      </c>
      <c r="G1400" s="2" t="s">
        <v>631</v>
      </c>
      <c r="H1400" s="18">
        <v>321900</v>
      </c>
      <c r="I1400" s="4"/>
    </row>
    <row r="1401" spans="4:9">
      <c r="D1401" s="5"/>
      <c r="E1401" s="400"/>
      <c r="F1401" s="35" t="s">
        <v>751</v>
      </c>
      <c r="G1401" s="36"/>
      <c r="H1401" s="37"/>
      <c r="I1401" s="38"/>
    </row>
    <row r="1402" spans="4:9">
      <c r="D1402" s="5">
        <v>1</v>
      </c>
      <c r="E1402" s="400"/>
      <c r="F1402" s="3" t="s">
        <v>752</v>
      </c>
      <c r="G1402" s="2" t="s">
        <v>530</v>
      </c>
      <c r="H1402" s="18">
        <v>7800</v>
      </c>
      <c r="I1402" s="4"/>
    </row>
    <row r="1403" spans="4:9">
      <c r="D1403" s="5">
        <v>2</v>
      </c>
      <c r="E1403" s="400"/>
      <c r="F1403" s="3" t="s">
        <v>753</v>
      </c>
      <c r="G1403" s="2" t="s">
        <v>530</v>
      </c>
      <c r="H1403" s="18">
        <v>8100</v>
      </c>
      <c r="I1403" s="4"/>
    </row>
    <row r="1404" spans="4:9">
      <c r="D1404" s="5">
        <v>3</v>
      </c>
      <c r="E1404" s="400"/>
      <c r="F1404" s="3" t="s">
        <v>754</v>
      </c>
      <c r="G1404" s="2" t="s">
        <v>42</v>
      </c>
      <c r="H1404" s="18">
        <v>20000000</v>
      </c>
      <c r="I1404" s="4"/>
    </row>
    <row r="1405" spans="4:9">
      <c r="D1405" s="5">
        <v>4</v>
      </c>
      <c r="E1405" s="400"/>
      <c r="F1405" s="3" t="s">
        <v>755</v>
      </c>
      <c r="G1405" s="2" t="s">
        <v>66</v>
      </c>
      <c r="H1405" s="18">
        <v>20000</v>
      </c>
      <c r="I1405" s="4"/>
    </row>
    <row r="1406" spans="4:9">
      <c r="D1406" s="5">
        <v>5</v>
      </c>
      <c r="E1406" s="400"/>
      <c r="F1406" s="3" t="s">
        <v>756</v>
      </c>
      <c r="G1406" s="2" t="s">
        <v>530</v>
      </c>
      <c r="H1406" s="18">
        <v>50000</v>
      </c>
      <c r="I1406" s="4"/>
    </row>
    <row r="1407" spans="4:9">
      <c r="D1407" s="5">
        <v>6</v>
      </c>
      <c r="E1407" s="400"/>
      <c r="F1407" s="3" t="s">
        <v>757</v>
      </c>
      <c r="G1407" s="2" t="s">
        <v>530</v>
      </c>
      <c r="H1407" s="18">
        <v>16800</v>
      </c>
      <c r="I1407" s="4"/>
    </row>
    <row r="1408" spans="4:9">
      <c r="D1408" s="5">
        <v>7</v>
      </c>
      <c r="E1408" s="400"/>
      <c r="F1408" s="3" t="s">
        <v>758</v>
      </c>
      <c r="G1408" s="2" t="s">
        <v>66</v>
      </c>
      <c r="H1408" s="18">
        <v>24000</v>
      </c>
      <c r="I1408" s="4"/>
    </row>
    <row r="1409" spans="4:9">
      <c r="D1409" s="5">
        <v>8</v>
      </c>
      <c r="E1409" s="400"/>
      <c r="F1409" s="3" t="s">
        <v>759</v>
      </c>
      <c r="G1409" s="2" t="s">
        <v>530</v>
      </c>
      <c r="H1409" s="18">
        <v>28000</v>
      </c>
      <c r="I1409" s="4"/>
    </row>
    <row r="1410" spans="4:9">
      <c r="D1410" s="5">
        <v>9</v>
      </c>
      <c r="E1410" s="400"/>
      <c r="F1410" s="3" t="s">
        <v>760</v>
      </c>
      <c r="G1410" s="2" t="s">
        <v>530</v>
      </c>
      <c r="H1410" s="18">
        <v>15300</v>
      </c>
      <c r="I1410" s="4"/>
    </row>
    <row r="1411" spans="4:9">
      <c r="D1411" s="5">
        <v>10</v>
      </c>
      <c r="E1411" s="400"/>
      <c r="F1411" s="3" t="s">
        <v>761</v>
      </c>
      <c r="G1411" s="2" t="s">
        <v>530</v>
      </c>
      <c r="H1411" s="18">
        <v>31300</v>
      </c>
      <c r="I1411" s="4"/>
    </row>
    <row r="1412" spans="4:9">
      <c r="D1412" s="5">
        <v>11</v>
      </c>
      <c r="E1412" s="400"/>
      <c r="F1412" s="3" t="s">
        <v>762</v>
      </c>
      <c r="G1412" s="2" t="s">
        <v>530</v>
      </c>
      <c r="H1412" s="18">
        <v>30300</v>
      </c>
      <c r="I1412" s="4"/>
    </row>
    <row r="1413" spans="4:9">
      <c r="D1413" s="5">
        <v>12</v>
      </c>
      <c r="E1413" s="400"/>
      <c r="F1413" s="3" t="s">
        <v>763</v>
      </c>
      <c r="G1413" s="2" t="s">
        <v>530</v>
      </c>
      <c r="H1413" s="18">
        <v>9400</v>
      </c>
      <c r="I1413" s="4"/>
    </row>
    <row r="1414" spans="4:9" s="422" customFormat="1">
      <c r="D1414" s="28">
        <v>13</v>
      </c>
      <c r="E1414" s="403"/>
      <c r="F1414" s="29" t="s">
        <v>764</v>
      </c>
      <c r="G1414" s="30" t="s">
        <v>530</v>
      </c>
      <c r="H1414" s="31">
        <v>21000</v>
      </c>
      <c r="I1414" s="32"/>
    </row>
    <row r="1415" spans="4:9">
      <c r="D1415" s="5">
        <v>14</v>
      </c>
      <c r="E1415" s="400"/>
      <c r="F1415" s="3" t="s">
        <v>765</v>
      </c>
      <c r="G1415" s="2" t="s">
        <v>530</v>
      </c>
      <c r="H1415" s="18">
        <v>6500</v>
      </c>
      <c r="I1415" s="4"/>
    </row>
    <row r="1416" spans="4:9">
      <c r="D1416" s="5">
        <v>15</v>
      </c>
      <c r="E1416" s="400"/>
      <c r="F1416" s="3" t="s">
        <v>766</v>
      </c>
      <c r="G1416" s="2" t="s">
        <v>530</v>
      </c>
      <c r="H1416" s="18">
        <v>8800</v>
      </c>
      <c r="I1416" s="4"/>
    </row>
    <row r="1417" spans="4:9">
      <c r="D1417" s="5">
        <v>16</v>
      </c>
      <c r="E1417" s="400"/>
      <c r="F1417" s="3" t="s">
        <v>767</v>
      </c>
      <c r="G1417" s="2" t="s">
        <v>530</v>
      </c>
      <c r="H1417" s="18">
        <v>51000</v>
      </c>
      <c r="I1417" s="4"/>
    </row>
    <row r="1418" spans="4:9">
      <c r="D1418" s="5">
        <v>17</v>
      </c>
      <c r="E1418" s="400"/>
      <c r="F1418" s="3" t="s">
        <v>768</v>
      </c>
      <c r="G1418" s="2" t="s">
        <v>530</v>
      </c>
      <c r="H1418" s="18">
        <v>29200</v>
      </c>
      <c r="I1418" s="4"/>
    </row>
    <row r="1419" spans="4:9">
      <c r="D1419" s="5">
        <v>18</v>
      </c>
      <c r="E1419" s="400"/>
      <c r="F1419" s="3" t="s">
        <v>769</v>
      </c>
      <c r="G1419" s="2" t="s">
        <v>530</v>
      </c>
      <c r="H1419" s="18">
        <v>21800</v>
      </c>
      <c r="I1419" s="4"/>
    </row>
    <row r="1420" spans="4:9">
      <c r="D1420" s="5">
        <v>19</v>
      </c>
      <c r="E1420" s="400"/>
      <c r="F1420" s="3" t="s">
        <v>770</v>
      </c>
      <c r="G1420" s="2" t="s">
        <v>530</v>
      </c>
      <c r="H1420" s="18">
        <v>18800</v>
      </c>
      <c r="I1420" s="4"/>
    </row>
    <row r="1421" spans="4:9">
      <c r="D1421" s="5"/>
      <c r="E1421" s="400"/>
      <c r="F1421" s="35" t="s">
        <v>771</v>
      </c>
      <c r="G1421" s="36"/>
      <c r="H1421" s="37"/>
      <c r="I1421" s="38"/>
    </row>
    <row r="1422" spans="4:9">
      <c r="D1422" s="5">
        <v>1</v>
      </c>
      <c r="E1422" s="400"/>
      <c r="F1422" s="3" t="s">
        <v>772</v>
      </c>
      <c r="G1422" s="2" t="s">
        <v>63</v>
      </c>
      <c r="H1422" s="18">
        <v>225800</v>
      </c>
      <c r="I1422" s="4"/>
    </row>
    <row r="1423" spans="4:9">
      <c r="D1423" s="5">
        <v>2</v>
      </c>
      <c r="E1423" s="400"/>
      <c r="F1423" s="3" t="s">
        <v>773</v>
      </c>
      <c r="G1423" s="2" t="s">
        <v>130</v>
      </c>
      <c r="H1423" s="18">
        <v>200000</v>
      </c>
      <c r="I1423" s="4"/>
    </row>
    <row r="1424" spans="4:9">
      <c r="D1424" s="5">
        <v>3</v>
      </c>
      <c r="E1424" s="400"/>
      <c r="F1424" s="3" t="s">
        <v>774</v>
      </c>
      <c r="G1424" s="2" t="s">
        <v>114</v>
      </c>
      <c r="H1424" s="18">
        <v>50000</v>
      </c>
      <c r="I1424" s="4"/>
    </row>
    <row r="1425" spans="4:9">
      <c r="D1425" s="5">
        <v>4</v>
      </c>
      <c r="E1425" s="400"/>
      <c r="F1425" s="3" t="s">
        <v>775</v>
      </c>
      <c r="G1425" s="2" t="s">
        <v>66</v>
      </c>
      <c r="H1425" s="18">
        <v>40200</v>
      </c>
      <c r="I1425" s="4"/>
    </row>
    <row r="1426" spans="4:9">
      <c r="D1426" s="5">
        <v>5</v>
      </c>
      <c r="E1426" s="400"/>
      <c r="F1426" s="3" t="s">
        <v>226</v>
      </c>
      <c r="G1426" s="2" t="s">
        <v>66</v>
      </c>
      <c r="H1426" s="18">
        <v>34500</v>
      </c>
      <c r="I1426" s="4"/>
    </row>
    <row r="1427" spans="4:9">
      <c r="D1427" s="5">
        <v>6</v>
      </c>
      <c r="E1427" s="400"/>
      <c r="F1427" s="3" t="s">
        <v>776</v>
      </c>
      <c r="G1427" s="2" t="s">
        <v>777</v>
      </c>
      <c r="H1427" s="18">
        <v>1055700</v>
      </c>
      <c r="I1427" s="4"/>
    </row>
    <row r="1428" spans="4:9">
      <c r="D1428" s="5">
        <v>7</v>
      </c>
      <c r="E1428" s="400"/>
      <c r="F1428" s="3" t="s">
        <v>778</v>
      </c>
      <c r="G1428" s="2" t="s">
        <v>777</v>
      </c>
      <c r="H1428" s="18">
        <v>1508800</v>
      </c>
      <c r="I1428" s="4"/>
    </row>
    <row r="1429" spans="4:9">
      <c r="D1429" s="5">
        <v>8</v>
      </c>
      <c r="E1429" s="400"/>
      <c r="F1429" s="3" t="s">
        <v>779</v>
      </c>
      <c r="G1429" s="2" t="s">
        <v>777</v>
      </c>
      <c r="H1429" s="18">
        <v>422000</v>
      </c>
      <c r="I1429" s="4"/>
    </row>
    <row r="1430" spans="4:9">
      <c r="D1430" s="5">
        <v>9</v>
      </c>
      <c r="E1430" s="400"/>
      <c r="F1430" s="3" t="s">
        <v>780</v>
      </c>
      <c r="G1430" s="2" t="s">
        <v>114</v>
      </c>
      <c r="H1430" s="18">
        <v>10700</v>
      </c>
      <c r="I1430" s="4"/>
    </row>
    <row r="1431" spans="4:9">
      <c r="D1431" s="5">
        <v>10</v>
      </c>
      <c r="E1431" s="400"/>
      <c r="F1431" s="3" t="s">
        <v>781</v>
      </c>
      <c r="G1431" s="2" t="s">
        <v>114</v>
      </c>
      <c r="H1431" s="18">
        <v>13600</v>
      </c>
      <c r="I1431" s="4"/>
    </row>
    <row r="1432" spans="4:9">
      <c r="D1432" s="5">
        <v>11</v>
      </c>
      <c r="E1432" s="400"/>
      <c r="F1432" s="3" t="s">
        <v>782</v>
      </c>
      <c r="G1432" s="2" t="s">
        <v>66</v>
      </c>
      <c r="H1432" s="18">
        <v>50600</v>
      </c>
      <c r="I1432" s="4"/>
    </row>
    <row r="1433" spans="4:9">
      <c r="D1433" s="5">
        <v>12</v>
      </c>
      <c r="E1433" s="400"/>
      <c r="F1433" s="3" t="s">
        <v>783</v>
      </c>
      <c r="G1433" s="2" t="s">
        <v>136</v>
      </c>
      <c r="H1433" s="18">
        <v>475000</v>
      </c>
      <c r="I1433" s="4"/>
    </row>
    <row r="1434" spans="4:9" s="422" customFormat="1">
      <c r="D1434" s="28"/>
      <c r="E1434" s="403"/>
      <c r="F1434" s="421" t="s">
        <v>3071</v>
      </c>
      <c r="G1434" s="423" t="s">
        <v>2188</v>
      </c>
      <c r="H1434" s="31">
        <v>1043100</v>
      </c>
      <c r="I1434" s="32"/>
    </row>
    <row r="1435" spans="4:9" s="422" customFormat="1">
      <c r="D1435" s="28"/>
      <c r="E1435" s="403"/>
      <c r="F1435" s="421" t="s">
        <v>3074</v>
      </c>
      <c r="G1435" s="423" t="s">
        <v>2188</v>
      </c>
      <c r="H1435" s="31">
        <v>730000</v>
      </c>
      <c r="I1435" s="32"/>
    </row>
    <row r="1436" spans="4:9">
      <c r="D1436" s="5">
        <v>13</v>
      </c>
      <c r="E1436" s="400"/>
      <c r="F1436" s="3" t="s">
        <v>784</v>
      </c>
      <c r="G1436" s="2" t="s">
        <v>114</v>
      </c>
      <c r="H1436" s="18">
        <v>38333</v>
      </c>
      <c r="I1436" s="4"/>
    </row>
    <row r="1437" spans="4:9">
      <c r="D1437" s="5">
        <v>14</v>
      </c>
      <c r="E1437" s="400"/>
      <c r="F1437" s="3" t="s">
        <v>785</v>
      </c>
      <c r="G1437" s="2" t="s">
        <v>777</v>
      </c>
      <c r="H1437" s="18">
        <v>102300</v>
      </c>
      <c r="I1437" s="4"/>
    </row>
    <row r="1438" spans="4:9">
      <c r="D1438" s="5">
        <v>15</v>
      </c>
      <c r="E1438" s="400"/>
      <c r="F1438" s="3" t="s">
        <v>786</v>
      </c>
      <c r="G1438" s="2" t="s">
        <v>66</v>
      </c>
      <c r="H1438" s="18">
        <v>67800</v>
      </c>
      <c r="I1438" s="4"/>
    </row>
    <row r="1439" spans="4:9">
      <c r="D1439" s="5">
        <v>16</v>
      </c>
      <c r="E1439" s="400"/>
      <c r="F1439" s="3" t="s">
        <v>787</v>
      </c>
      <c r="G1439" s="2" t="s">
        <v>114</v>
      </c>
      <c r="H1439" s="18">
        <v>7500</v>
      </c>
      <c r="I1439" s="4"/>
    </row>
    <row r="1440" spans="4:9">
      <c r="D1440" s="5"/>
      <c r="E1440" s="400"/>
      <c r="F1440" s="193" t="s">
        <v>3048</v>
      </c>
      <c r="G1440" s="194" t="s">
        <v>114</v>
      </c>
      <c r="H1440" s="18">
        <v>7500</v>
      </c>
      <c r="I1440" s="4"/>
    </row>
    <row r="1441" spans="4:9">
      <c r="D1441" s="5">
        <v>17</v>
      </c>
      <c r="E1441" s="400"/>
      <c r="F1441" s="3" t="s">
        <v>788</v>
      </c>
      <c r="G1441" s="2" t="s">
        <v>114</v>
      </c>
      <c r="H1441" s="18">
        <v>10700</v>
      </c>
      <c r="I1441" s="4"/>
    </row>
    <row r="1442" spans="4:9">
      <c r="D1442" s="5">
        <v>18</v>
      </c>
      <c r="E1442" s="400"/>
      <c r="F1442" s="3" t="s">
        <v>789</v>
      </c>
      <c r="G1442" s="2" t="s">
        <v>63</v>
      </c>
      <c r="H1442" s="18">
        <v>600000</v>
      </c>
      <c r="I1442" s="4"/>
    </row>
    <row r="1443" spans="4:9" s="422" customFormat="1">
      <c r="D1443" s="28"/>
      <c r="E1443" s="403"/>
      <c r="F1443" s="421" t="s">
        <v>3095</v>
      </c>
      <c r="G1443" s="423" t="s">
        <v>2188</v>
      </c>
      <c r="H1443" s="31">
        <v>49500</v>
      </c>
      <c r="I1443" s="32"/>
    </row>
    <row r="1444" spans="4:9">
      <c r="D1444" s="5">
        <v>19</v>
      </c>
      <c r="E1444" s="400"/>
      <c r="F1444" s="3" t="s">
        <v>790</v>
      </c>
      <c r="G1444" s="2" t="s">
        <v>777</v>
      </c>
      <c r="H1444" s="18">
        <v>343800</v>
      </c>
      <c r="I1444" s="4"/>
    </row>
    <row r="1445" spans="4:9">
      <c r="D1445" s="5">
        <v>20</v>
      </c>
      <c r="E1445" s="400"/>
      <c r="F1445" s="3" t="s">
        <v>791</v>
      </c>
      <c r="G1445" s="2" t="s">
        <v>777</v>
      </c>
      <c r="H1445" s="18">
        <v>301300</v>
      </c>
      <c r="I1445" s="4"/>
    </row>
    <row r="1446" spans="4:9">
      <c r="D1446" s="5">
        <v>21</v>
      </c>
      <c r="E1446" s="400"/>
      <c r="F1446" s="3" t="s">
        <v>792</v>
      </c>
      <c r="G1446" s="2" t="s">
        <v>777</v>
      </c>
      <c r="H1446" s="18">
        <v>542800</v>
      </c>
      <c r="I1446" s="4"/>
    </row>
    <row r="1447" spans="4:9">
      <c r="D1447" s="5">
        <v>22</v>
      </c>
      <c r="E1447" s="400"/>
      <c r="F1447" s="3" t="s">
        <v>793</v>
      </c>
      <c r="G1447" s="2" t="s">
        <v>114</v>
      </c>
      <c r="H1447" s="18">
        <v>107000</v>
      </c>
      <c r="I1447" s="4"/>
    </row>
    <row r="1448" spans="4:9" s="422" customFormat="1">
      <c r="D1448" s="28"/>
      <c r="E1448" s="403"/>
      <c r="F1448" s="421" t="s">
        <v>3098</v>
      </c>
      <c r="G1448" s="423" t="s">
        <v>3099</v>
      </c>
      <c r="H1448" s="31">
        <v>270000</v>
      </c>
      <c r="I1448" s="32"/>
    </row>
    <row r="1449" spans="4:9">
      <c r="D1449" s="5">
        <v>23</v>
      </c>
      <c r="E1449" s="400"/>
      <c r="F1449" s="3" t="s">
        <v>794</v>
      </c>
      <c r="G1449" s="2" t="s">
        <v>777</v>
      </c>
      <c r="H1449" s="18">
        <v>905000</v>
      </c>
      <c r="I1449" s="4"/>
    </row>
    <row r="1450" spans="4:9">
      <c r="D1450" s="5">
        <v>24</v>
      </c>
      <c r="E1450" s="400"/>
      <c r="F1450" s="3" t="s">
        <v>795</v>
      </c>
      <c r="G1450" s="2" t="s">
        <v>777</v>
      </c>
      <c r="H1450" s="18">
        <v>693400</v>
      </c>
      <c r="I1450" s="4"/>
    </row>
    <row r="1451" spans="4:9">
      <c r="D1451" s="5">
        <v>25</v>
      </c>
      <c r="E1451" s="400"/>
      <c r="F1451" s="3" t="s">
        <v>796</v>
      </c>
      <c r="G1451" s="2" t="s">
        <v>777</v>
      </c>
      <c r="H1451" s="18">
        <v>16100</v>
      </c>
      <c r="I1451" s="4"/>
    </row>
    <row r="1452" spans="4:9">
      <c r="D1452" s="5">
        <v>26</v>
      </c>
      <c r="E1452" s="400"/>
      <c r="F1452" s="3" t="s">
        <v>797</v>
      </c>
      <c r="G1452" s="2" t="s">
        <v>777</v>
      </c>
      <c r="H1452" s="18">
        <v>19500</v>
      </c>
      <c r="I1452" s="4"/>
    </row>
    <row r="1453" spans="4:9">
      <c r="D1453" s="5">
        <v>27</v>
      </c>
      <c r="E1453" s="400"/>
      <c r="F1453" s="3" t="s">
        <v>798</v>
      </c>
      <c r="G1453" s="2" t="s">
        <v>777</v>
      </c>
      <c r="H1453" s="18">
        <v>19500</v>
      </c>
      <c r="I1453" s="4"/>
    </row>
    <row r="1454" spans="4:9" s="422" customFormat="1">
      <c r="D1454" s="28"/>
      <c r="E1454" s="403"/>
      <c r="F1454" s="421" t="s">
        <v>6269</v>
      </c>
      <c r="G1454" s="423" t="s">
        <v>2188</v>
      </c>
      <c r="H1454" s="31">
        <v>20000</v>
      </c>
      <c r="I1454" s="32"/>
    </row>
    <row r="1455" spans="4:9" s="422" customFormat="1">
      <c r="D1455" s="28"/>
      <c r="E1455" s="403"/>
      <c r="F1455" s="29" t="s">
        <v>6270</v>
      </c>
      <c r="G1455" s="423" t="s">
        <v>2188</v>
      </c>
      <c r="H1455" s="31">
        <v>22000</v>
      </c>
      <c r="I1455" s="32"/>
    </row>
    <row r="1456" spans="4:9" s="422" customFormat="1">
      <c r="D1456" s="28"/>
      <c r="E1456" s="403"/>
      <c r="F1456" s="29" t="s">
        <v>6271</v>
      </c>
      <c r="G1456" s="423" t="s">
        <v>2188</v>
      </c>
      <c r="H1456" s="31">
        <v>23000</v>
      </c>
      <c r="I1456" s="32"/>
    </row>
    <row r="1457" spans="4:9" s="422" customFormat="1">
      <c r="D1457" s="28"/>
      <c r="E1457" s="403"/>
      <c r="F1457" s="421" t="s">
        <v>5858</v>
      </c>
      <c r="G1457" s="423" t="s">
        <v>2188</v>
      </c>
      <c r="H1457" s="31">
        <v>2500</v>
      </c>
      <c r="I1457" s="32"/>
    </row>
    <row r="1458" spans="4:9">
      <c r="D1458" s="5">
        <v>28</v>
      </c>
      <c r="E1458" s="400"/>
      <c r="F1458" s="3" t="s">
        <v>799</v>
      </c>
      <c r="G1458" s="2" t="s">
        <v>66</v>
      </c>
      <c r="H1458" s="18">
        <v>210400</v>
      </c>
      <c r="I1458" s="4"/>
    </row>
    <row r="1459" spans="4:9">
      <c r="D1459" s="5">
        <v>29</v>
      </c>
      <c r="E1459" s="400"/>
      <c r="F1459" s="3" t="s">
        <v>800</v>
      </c>
      <c r="G1459" s="2" t="s">
        <v>66</v>
      </c>
      <c r="H1459" s="18">
        <v>210400</v>
      </c>
      <c r="I1459" s="4"/>
    </row>
    <row r="1460" spans="4:9">
      <c r="D1460" s="5">
        <v>30</v>
      </c>
      <c r="E1460" s="400"/>
      <c r="F1460" s="3" t="s">
        <v>801</v>
      </c>
      <c r="G1460" s="2" t="s">
        <v>777</v>
      </c>
      <c r="H1460" s="18">
        <v>102300</v>
      </c>
      <c r="I1460" s="4"/>
    </row>
    <row r="1461" spans="4:9">
      <c r="D1461" s="5">
        <v>31</v>
      </c>
      <c r="E1461" s="400"/>
      <c r="F1461" s="3" t="s">
        <v>802</v>
      </c>
      <c r="G1461" s="2" t="s">
        <v>777</v>
      </c>
      <c r="H1461" s="18">
        <v>542800</v>
      </c>
      <c r="I1461" s="4"/>
    </row>
    <row r="1462" spans="4:9">
      <c r="D1462" s="5">
        <v>32</v>
      </c>
      <c r="E1462" s="400"/>
      <c r="F1462" s="3" t="s">
        <v>803</v>
      </c>
      <c r="G1462" s="2" t="s">
        <v>114</v>
      </c>
      <c r="H1462" s="18">
        <v>73600</v>
      </c>
      <c r="I1462" s="4"/>
    </row>
    <row r="1463" spans="4:9">
      <c r="D1463" s="5">
        <v>33</v>
      </c>
      <c r="E1463" s="400"/>
      <c r="F1463" s="3" t="s">
        <v>804</v>
      </c>
      <c r="G1463" s="2" t="s">
        <v>136</v>
      </c>
      <c r="H1463" s="18">
        <v>1500000</v>
      </c>
      <c r="I1463" s="4"/>
    </row>
    <row r="1464" spans="4:9">
      <c r="D1464" s="5">
        <v>34</v>
      </c>
      <c r="E1464" s="400"/>
      <c r="F1464" s="3" t="s">
        <v>805</v>
      </c>
      <c r="G1464" s="2" t="s">
        <v>63</v>
      </c>
      <c r="H1464" s="18">
        <v>494200</v>
      </c>
      <c r="I1464" s="4"/>
    </row>
    <row r="1465" spans="4:9">
      <c r="D1465" s="5">
        <v>35</v>
      </c>
      <c r="E1465" s="400"/>
      <c r="F1465" s="3" t="s">
        <v>806</v>
      </c>
      <c r="G1465" s="2" t="s">
        <v>63</v>
      </c>
      <c r="H1465" s="18">
        <v>750000</v>
      </c>
      <c r="I1465" s="4"/>
    </row>
    <row r="1466" spans="4:9">
      <c r="D1466" s="5">
        <v>36</v>
      </c>
      <c r="E1466" s="400"/>
      <c r="F1466" s="3" t="s">
        <v>807</v>
      </c>
      <c r="G1466" s="2" t="s">
        <v>66</v>
      </c>
      <c r="H1466" s="18">
        <v>210400</v>
      </c>
      <c r="I1466" s="4"/>
    </row>
    <row r="1467" spans="4:9">
      <c r="D1467" s="5">
        <v>37</v>
      </c>
      <c r="E1467" s="400"/>
      <c r="F1467" s="3" t="s">
        <v>808</v>
      </c>
      <c r="G1467" s="2" t="s">
        <v>66</v>
      </c>
      <c r="H1467" s="18">
        <v>34500</v>
      </c>
      <c r="I1467" s="4"/>
    </row>
    <row r="1468" spans="4:9">
      <c r="D1468" s="5">
        <v>38</v>
      </c>
      <c r="E1468" s="400"/>
      <c r="F1468" s="3" t="s">
        <v>809</v>
      </c>
      <c r="G1468" s="2" t="s">
        <v>114</v>
      </c>
      <c r="H1468" s="18">
        <v>130000</v>
      </c>
      <c r="I1468" s="4"/>
    </row>
    <row r="1469" spans="4:9">
      <c r="D1469" s="5">
        <v>39</v>
      </c>
      <c r="E1469" s="400"/>
      <c r="F1469" s="3" t="s">
        <v>810</v>
      </c>
      <c r="G1469" s="2" t="s">
        <v>114</v>
      </c>
      <c r="H1469" s="18">
        <v>15000</v>
      </c>
      <c r="I1469" s="4"/>
    </row>
    <row r="1470" spans="4:9">
      <c r="D1470" s="5">
        <v>40</v>
      </c>
      <c r="E1470" s="400"/>
      <c r="F1470" s="3" t="s">
        <v>811</v>
      </c>
      <c r="G1470" s="2" t="s">
        <v>114</v>
      </c>
      <c r="H1470" s="18">
        <v>60000</v>
      </c>
      <c r="I1470" s="4"/>
    </row>
    <row r="1471" spans="4:9">
      <c r="D1471" s="5">
        <v>41</v>
      </c>
      <c r="E1471" s="400"/>
      <c r="F1471" s="3" t="s">
        <v>812</v>
      </c>
      <c r="G1471" s="2" t="s">
        <v>114</v>
      </c>
      <c r="H1471" s="18">
        <v>16200</v>
      </c>
      <c r="I1471" s="4"/>
    </row>
    <row r="1472" spans="4:9">
      <c r="D1472" s="5">
        <v>42</v>
      </c>
      <c r="E1472" s="400"/>
      <c r="F1472" s="3" t="s">
        <v>813</v>
      </c>
      <c r="G1472" s="2" t="s">
        <v>114</v>
      </c>
      <c r="H1472" s="18">
        <v>19000</v>
      </c>
      <c r="I1472" s="4"/>
    </row>
    <row r="1473" spans="4:9">
      <c r="D1473" s="5">
        <v>43</v>
      </c>
      <c r="E1473" s="400"/>
      <c r="F1473" s="3" t="s">
        <v>814</v>
      </c>
      <c r="G1473" s="2" t="s">
        <v>777</v>
      </c>
      <c r="H1473" s="18">
        <v>1025800</v>
      </c>
      <c r="I1473" s="4"/>
    </row>
    <row r="1474" spans="4:9">
      <c r="D1474" s="5">
        <v>44</v>
      </c>
      <c r="E1474" s="400"/>
      <c r="F1474" s="3" t="s">
        <v>815</v>
      </c>
      <c r="G1474" s="2" t="s">
        <v>777</v>
      </c>
      <c r="H1474" s="18">
        <v>1750300</v>
      </c>
      <c r="I1474" s="4"/>
    </row>
    <row r="1475" spans="4:9">
      <c r="D1475" s="5">
        <v>45</v>
      </c>
      <c r="E1475" s="400"/>
      <c r="F1475" s="3" t="s">
        <v>816</v>
      </c>
      <c r="G1475" s="2" t="s">
        <v>63</v>
      </c>
      <c r="H1475" s="18">
        <v>600600</v>
      </c>
      <c r="I1475" s="4"/>
    </row>
    <row r="1476" spans="4:9">
      <c r="D1476" s="5">
        <v>46</v>
      </c>
      <c r="E1476" s="400"/>
      <c r="F1476" s="3" t="s">
        <v>817</v>
      </c>
      <c r="G1476" s="2" t="s">
        <v>63</v>
      </c>
      <c r="H1476" s="18">
        <v>509100</v>
      </c>
      <c r="I1476" s="4"/>
    </row>
    <row r="1477" spans="4:9">
      <c r="D1477" s="5">
        <v>47</v>
      </c>
      <c r="E1477" s="400"/>
      <c r="F1477" s="3" t="s">
        <v>818</v>
      </c>
      <c r="G1477" s="2" t="s">
        <v>114</v>
      </c>
      <c r="H1477" s="18">
        <v>1811200</v>
      </c>
      <c r="I1477" s="4"/>
    </row>
    <row r="1478" spans="4:9">
      <c r="D1478" s="5">
        <v>48</v>
      </c>
      <c r="E1478" s="400"/>
      <c r="F1478" s="3" t="s">
        <v>819</v>
      </c>
      <c r="G1478" s="2" t="s">
        <v>44</v>
      </c>
      <c r="H1478" s="18">
        <v>456000</v>
      </c>
      <c r="I1478" s="4"/>
    </row>
    <row r="1479" spans="4:9">
      <c r="D1479" s="5">
        <v>49</v>
      </c>
      <c r="E1479" s="400"/>
      <c r="F1479" s="3" t="s">
        <v>820</v>
      </c>
      <c r="G1479" s="2" t="s">
        <v>114</v>
      </c>
      <c r="H1479" s="18">
        <v>2750000</v>
      </c>
      <c r="I1479" s="4"/>
    </row>
    <row r="1480" spans="4:9">
      <c r="D1480" s="5">
        <v>50</v>
      </c>
      <c r="E1480" s="400"/>
      <c r="F1480" s="3" t="s">
        <v>821</v>
      </c>
      <c r="G1480" s="2" t="s">
        <v>114</v>
      </c>
      <c r="H1480" s="18">
        <v>3150000</v>
      </c>
      <c r="I1480" s="4"/>
    </row>
    <row r="1481" spans="4:9">
      <c r="D1481" s="5">
        <v>51</v>
      </c>
      <c r="E1481" s="400"/>
      <c r="F1481" s="3" t="s">
        <v>822</v>
      </c>
      <c r="G1481" s="2" t="s">
        <v>114</v>
      </c>
      <c r="H1481" s="18">
        <v>3500000</v>
      </c>
      <c r="I1481" s="4"/>
    </row>
    <row r="1482" spans="4:9">
      <c r="D1482" s="5">
        <v>52</v>
      </c>
      <c r="E1482" s="400"/>
      <c r="F1482" s="3" t="s">
        <v>823</v>
      </c>
      <c r="G1482" s="2" t="s">
        <v>114</v>
      </c>
      <c r="H1482" s="18">
        <v>3800000</v>
      </c>
      <c r="I1482" s="4"/>
    </row>
    <row r="1483" spans="4:9">
      <c r="D1483" s="5">
        <v>53</v>
      </c>
      <c r="E1483" s="400"/>
      <c r="F1483" s="3" t="s">
        <v>824</v>
      </c>
      <c r="G1483" s="2" t="s">
        <v>777</v>
      </c>
      <c r="H1483" s="18">
        <v>78200</v>
      </c>
      <c r="I1483" s="4"/>
    </row>
    <row r="1484" spans="4:9">
      <c r="D1484" s="5">
        <v>54</v>
      </c>
      <c r="E1484" s="400"/>
      <c r="F1484" s="3" t="s">
        <v>825</v>
      </c>
      <c r="G1484" s="2" t="s">
        <v>777</v>
      </c>
      <c r="H1484" s="18">
        <v>1146500</v>
      </c>
      <c r="I1484" s="4"/>
    </row>
    <row r="1485" spans="4:9">
      <c r="D1485" s="5">
        <v>55</v>
      </c>
      <c r="E1485" s="400"/>
      <c r="F1485" s="3" t="s">
        <v>826</v>
      </c>
      <c r="G1485" s="2" t="s">
        <v>777</v>
      </c>
      <c r="H1485" s="18">
        <v>633600</v>
      </c>
      <c r="I1485" s="4"/>
    </row>
    <row r="1486" spans="4:9">
      <c r="D1486" s="5">
        <v>56</v>
      </c>
      <c r="E1486" s="400"/>
      <c r="F1486" s="3" t="s">
        <v>827</v>
      </c>
      <c r="G1486" s="2" t="s">
        <v>63</v>
      </c>
      <c r="H1486" s="18">
        <v>381900</v>
      </c>
      <c r="I1486" s="4"/>
    </row>
    <row r="1487" spans="4:9">
      <c r="D1487" s="5">
        <v>57</v>
      </c>
      <c r="E1487" s="400"/>
      <c r="F1487" s="3" t="s">
        <v>828</v>
      </c>
      <c r="G1487" s="2" t="s">
        <v>114</v>
      </c>
      <c r="H1487" s="18">
        <v>53300</v>
      </c>
      <c r="I1487" s="4"/>
    </row>
    <row r="1488" spans="4:9" s="422" customFormat="1">
      <c r="D1488" s="28"/>
      <c r="E1488" s="403"/>
      <c r="F1488" s="421" t="s">
        <v>2713</v>
      </c>
      <c r="G1488" s="423" t="s">
        <v>1304</v>
      </c>
      <c r="H1488" s="31">
        <v>75000</v>
      </c>
      <c r="I1488" s="32"/>
    </row>
    <row r="1489" spans="4:9" s="422" customFormat="1">
      <c r="D1489" s="28"/>
      <c r="E1489" s="403"/>
      <c r="F1489" s="421" t="s">
        <v>2712</v>
      </c>
      <c r="G1489" s="423" t="s">
        <v>1304</v>
      </c>
      <c r="H1489" s="31">
        <v>133000</v>
      </c>
      <c r="I1489" s="32"/>
    </row>
    <row r="1490" spans="4:9">
      <c r="D1490" s="5">
        <v>58</v>
      </c>
      <c r="E1490" s="400"/>
      <c r="F1490" s="3" t="s">
        <v>769</v>
      </c>
      <c r="G1490" s="2" t="s">
        <v>829</v>
      </c>
      <c r="H1490" s="18">
        <v>35600</v>
      </c>
      <c r="I1490" s="4"/>
    </row>
    <row r="1491" spans="4:9">
      <c r="D1491" s="5"/>
      <c r="E1491" s="400"/>
      <c r="F1491" s="35" t="s">
        <v>830</v>
      </c>
      <c r="G1491" s="36"/>
      <c r="H1491" s="37"/>
      <c r="I1491" s="38"/>
    </row>
    <row r="1492" spans="4:9">
      <c r="D1492" s="5">
        <v>1</v>
      </c>
      <c r="E1492" s="400"/>
      <c r="F1492" s="3" t="s">
        <v>831</v>
      </c>
      <c r="G1492" s="2" t="s">
        <v>44</v>
      </c>
      <c r="H1492" s="18">
        <v>300000</v>
      </c>
      <c r="I1492" s="4"/>
    </row>
    <row r="1493" spans="4:9">
      <c r="D1493" s="5">
        <v>2</v>
      </c>
      <c r="E1493" s="400"/>
      <c r="F1493" s="3" t="s">
        <v>832</v>
      </c>
      <c r="G1493" s="2" t="s">
        <v>114</v>
      </c>
      <c r="H1493" s="18">
        <v>29000</v>
      </c>
      <c r="I1493" s="4"/>
    </row>
    <row r="1494" spans="4:9">
      <c r="D1494" s="5">
        <v>3</v>
      </c>
      <c r="E1494" s="400"/>
      <c r="F1494" s="3" t="s">
        <v>833</v>
      </c>
      <c r="G1494" s="2" t="s">
        <v>114</v>
      </c>
      <c r="H1494" s="18">
        <v>33000</v>
      </c>
      <c r="I1494" s="4"/>
    </row>
    <row r="1495" spans="4:9">
      <c r="D1495" s="5">
        <v>4</v>
      </c>
      <c r="E1495" s="400"/>
      <c r="F1495" s="3" t="s">
        <v>834</v>
      </c>
      <c r="G1495" s="2" t="s">
        <v>114</v>
      </c>
      <c r="H1495" s="18">
        <v>53000</v>
      </c>
      <c r="I1495" s="4"/>
    </row>
    <row r="1496" spans="4:9">
      <c r="D1496" s="5">
        <v>5</v>
      </c>
      <c r="E1496" s="400"/>
      <c r="F1496" s="3" t="s">
        <v>835</v>
      </c>
      <c r="G1496" s="2" t="s">
        <v>114</v>
      </c>
      <c r="H1496" s="18">
        <v>72000</v>
      </c>
      <c r="I1496" s="4"/>
    </row>
    <row r="1497" spans="4:9">
      <c r="D1497" s="5">
        <v>6</v>
      </c>
      <c r="E1497" s="400"/>
      <c r="F1497" s="3" t="s">
        <v>836</v>
      </c>
      <c r="G1497" s="2" t="s">
        <v>114</v>
      </c>
      <c r="H1497" s="18">
        <v>12000</v>
      </c>
      <c r="I1497" s="4"/>
    </row>
    <row r="1498" spans="4:9">
      <c r="D1498" s="5">
        <v>7</v>
      </c>
      <c r="E1498" s="400"/>
      <c r="F1498" s="3" t="s">
        <v>837</v>
      </c>
      <c r="G1498" s="2" t="s">
        <v>114</v>
      </c>
      <c r="H1498" s="18">
        <v>95500</v>
      </c>
      <c r="I1498" s="4"/>
    </row>
    <row r="1499" spans="4:9">
      <c r="D1499" s="5">
        <v>8</v>
      </c>
      <c r="E1499" s="400"/>
      <c r="F1499" s="3" t="s">
        <v>838</v>
      </c>
      <c r="G1499" s="2" t="s">
        <v>114</v>
      </c>
      <c r="H1499" s="18">
        <v>13200</v>
      </c>
      <c r="I1499" s="4"/>
    </row>
    <row r="1500" spans="4:9">
      <c r="D1500" s="5">
        <v>9</v>
      </c>
      <c r="E1500" s="400"/>
      <c r="F1500" s="3" t="s">
        <v>839</v>
      </c>
      <c r="G1500" s="2" t="s">
        <v>114</v>
      </c>
      <c r="H1500" s="18">
        <v>136000</v>
      </c>
      <c r="I1500" s="4"/>
    </row>
    <row r="1501" spans="4:9">
      <c r="D1501" s="5">
        <v>10</v>
      </c>
      <c r="E1501" s="400"/>
      <c r="F1501" s="3" t="s">
        <v>840</v>
      </c>
      <c r="G1501" s="2" t="s">
        <v>114</v>
      </c>
      <c r="H1501" s="18">
        <v>185000</v>
      </c>
      <c r="I1501" s="4"/>
    </row>
    <row r="1502" spans="4:9">
      <c r="D1502" s="5">
        <v>11</v>
      </c>
      <c r="E1502" s="400"/>
      <c r="F1502" s="3" t="s">
        <v>841</v>
      </c>
      <c r="G1502" s="2" t="s">
        <v>114</v>
      </c>
      <c r="H1502" s="18">
        <v>275000</v>
      </c>
      <c r="I1502" s="4"/>
    </row>
    <row r="1503" spans="4:9">
      <c r="D1503" s="5">
        <v>12</v>
      </c>
      <c r="E1503" s="400"/>
      <c r="F1503" s="3" t="s">
        <v>842</v>
      </c>
      <c r="G1503" s="2" t="s">
        <v>114</v>
      </c>
      <c r="H1503" s="18">
        <v>23000</v>
      </c>
      <c r="I1503" s="4"/>
    </row>
    <row r="1504" spans="4:9">
      <c r="D1504" s="5">
        <v>13</v>
      </c>
      <c r="E1504" s="400"/>
      <c r="F1504" s="3" t="s">
        <v>843</v>
      </c>
      <c r="G1504" s="2" t="s">
        <v>114</v>
      </c>
      <c r="H1504" s="18">
        <v>33500</v>
      </c>
      <c r="I1504" s="4"/>
    </row>
    <row r="1505" spans="4:9">
      <c r="D1505" s="5">
        <v>14</v>
      </c>
      <c r="E1505" s="400"/>
      <c r="F1505" s="3" t="s">
        <v>844</v>
      </c>
      <c r="G1505" s="2" t="s">
        <v>114</v>
      </c>
      <c r="H1505" s="18">
        <v>40000</v>
      </c>
      <c r="I1505" s="4"/>
    </row>
    <row r="1506" spans="4:9">
      <c r="D1506" s="5">
        <v>15</v>
      </c>
      <c r="E1506" s="400"/>
      <c r="F1506" s="3" t="s">
        <v>845</v>
      </c>
      <c r="G1506" s="2" t="s">
        <v>114</v>
      </c>
      <c r="H1506" s="18">
        <v>1607400</v>
      </c>
      <c r="I1506" s="4"/>
    </row>
    <row r="1507" spans="4:9">
      <c r="D1507" s="5">
        <v>16</v>
      </c>
      <c r="E1507" s="400"/>
      <c r="F1507" s="3" t="s">
        <v>846</v>
      </c>
      <c r="G1507" s="2" t="s">
        <v>114</v>
      </c>
      <c r="H1507" s="18">
        <v>90000</v>
      </c>
      <c r="I1507" s="4"/>
    </row>
    <row r="1508" spans="4:9">
      <c r="D1508" s="5">
        <v>17</v>
      </c>
      <c r="E1508" s="400"/>
      <c r="F1508" s="3" t="s">
        <v>847</v>
      </c>
      <c r="G1508" s="2" t="s">
        <v>114</v>
      </c>
      <c r="H1508" s="18">
        <v>110000</v>
      </c>
      <c r="I1508" s="4"/>
    </row>
    <row r="1509" spans="4:9">
      <c r="D1509" s="5">
        <v>25</v>
      </c>
      <c r="E1509" s="400"/>
      <c r="F1509" s="3" t="s">
        <v>848</v>
      </c>
      <c r="G1509" s="2" t="s">
        <v>114</v>
      </c>
      <c r="H1509" s="18">
        <v>3200</v>
      </c>
      <c r="I1509" s="4"/>
    </row>
    <row r="1510" spans="4:9">
      <c r="D1510" s="5">
        <v>26</v>
      </c>
      <c r="E1510" s="400"/>
      <c r="F1510" s="3" t="s">
        <v>849</v>
      </c>
      <c r="G1510" s="2" t="s">
        <v>114</v>
      </c>
      <c r="H1510" s="18">
        <v>20000</v>
      </c>
      <c r="I1510" s="4"/>
    </row>
    <row r="1511" spans="4:9">
      <c r="D1511" s="5">
        <v>27</v>
      </c>
      <c r="E1511" s="400"/>
      <c r="F1511" s="3" t="s">
        <v>850</v>
      </c>
      <c r="G1511" s="2" t="s">
        <v>114</v>
      </c>
      <c r="H1511" s="18">
        <v>33000</v>
      </c>
      <c r="I1511" s="4"/>
    </row>
    <row r="1512" spans="4:9">
      <c r="D1512" s="5">
        <v>28</v>
      </c>
      <c r="E1512" s="400"/>
      <c r="F1512" s="3" t="s">
        <v>851</v>
      </c>
      <c r="G1512" s="2" t="s">
        <v>114</v>
      </c>
      <c r="H1512" s="18">
        <v>5300</v>
      </c>
      <c r="I1512" s="4"/>
    </row>
    <row r="1513" spans="4:9">
      <c r="D1513" s="5">
        <v>29</v>
      </c>
      <c r="E1513" s="400"/>
      <c r="F1513" s="3" t="s">
        <v>852</v>
      </c>
      <c r="G1513" s="2" t="s">
        <v>114</v>
      </c>
      <c r="H1513" s="18">
        <v>8300</v>
      </c>
      <c r="I1513" s="4"/>
    </row>
    <row r="1514" spans="4:9">
      <c r="D1514" s="5">
        <v>30</v>
      </c>
      <c r="E1514" s="400"/>
      <c r="F1514" s="3" t="s">
        <v>853</v>
      </c>
      <c r="G1514" s="2" t="s">
        <v>114</v>
      </c>
      <c r="H1514" s="18">
        <v>12200</v>
      </c>
      <c r="I1514" s="4"/>
    </row>
    <row r="1515" spans="4:9">
      <c r="D1515" s="5">
        <v>31</v>
      </c>
      <c r="E1515" s="400"/>
      <c r="F1515" s="193" t="s">
        <v>854</v>
      </c>
      <c r="G1515" s="2" t="s">
        <v>114</v>
      </c>
      <c r="H1515" s="18">
        <v>9200</v>
      </c>
      <c r="I1515" s="4"/>
    </row>
    <row r="1516" spans="4:9">
      <c r="D1516" s="5">
        <v>32</v>
      </c>
      <c r="E1516" s="400"/>
      <c r="F1516" s="3" t="s">
        <v>855</v>
      </c>
      <c r="G1516" s="2" t="s">
        <v>114</v>
      </c>
      <c r="H1516" s="18">
        <v>14000</v>
      </c>
      <c r="I1516" s="4"/>
    </row>
    <row r="1517" spans="4:9" s="422" customFormat="1">
      <c r="D1517" s="28"/>
      <c r="E1517" s="403"/>
      <c r="F1517" s="421" t="s">
        <v>3315</v>
      </c>
      <c r="G1517" s="423" t="s">
        <v>114</v>
      </c>
      <c r="H1517" s="31">
        <v>19448</v>
      </c>
      <c r="I1517" s="32"/>
    </row>
    <row r="1518" spans="4:9" s="422" customFormat="1">
      <c r="D1518" s="28"/>
      <c r="E1518" s="403"/>
      <c r="F1518" s="421" t="s">
        <v>3322</v>
      </c>
      <c r="G1518" s="423" t="s">
        <v>114</v>
      </c>
      <c r="H1518" s="31">
        <v>51500</v>
      </c>
      <c r="I1518" s="32"/>
    </row>
    <row r="1519" spans="4:9" s="422" customFormat="1">
      <c r="D1519" s="28"/>
      <c r="E1519" s="403"/>
      <c r="F1519" s="421" t="s">
        <v>3327</v>
      </c>
      <c r="G1519" s="423" t="s">
        <v>114</v>
      </c>
      <c r="H1519" s="31">
        <v>71250</v>
      </c>
      <c r="I1519" s="32"/>
    </row>
    <row r="1520" spans="4:9" s="422" customFormat="1">
      <c r="D1520" s="28"/>
      <c r="E1520" s="403"/>
      <c r="F1520" s="421" t="s">
        <v>3331</v>
      </c>
      <c r="G1520" s="423" t="s">
        <v>114</v>
      </c>
      <c r="H1520" s="31">
        <v>181000</v>
      </c>
      <c r="I1520" s="32"/>
    </row>
    <row r="1521" spans="4:9">
      <c r="D1521" s="5">
        <v>33</v>
      </c>
      <c r="E1521" s="400"/>
      <c r="F1521" s="3" t="s">
        <v>856</v>
      </c>
      <c r="G1521" s="2" t="s">
        <v>114</v>
      </c>
      <c r="H1521" s="18">
        <v>22750</v>
      </c>
      <c r="I1521" s="4"/>
    </row>
    <row r="1522" spans="4:9">
      <c r="D1522" s="5">
        <v>34</v>
      </c>
      <c r="E1522" s="400"/>
      <c r="F1522" s="3" t="s">
        <v>857</v>
      </c>
      <c r="G1522" s="2" t="s">
        <v>114</v>
      </c>
      <c r="H1522" s="18">
        <v>60750</v>
      </c>
      <c r="I1522" s="4"/>
    </row>
    <row r="1523" spans="4:9">
      <c r="D1523" s="5">
        <v>35</v>
      </c>
      <c r="E1523" s="400"/>
      <c r="F1523" s="3" t="s">
        <v>858</v>
      </c>
      <c r="G1523" s="2" t="s">
        <v>114</v>
      </c>
      <c r="H1523" s="18">
        <v>82000</v>
      </c>
      <c r="I1523" s="4"/>
    </row>
    <row r="1524" spans="4:9">
      <c r="D1524" s="5">
        <v>36</v>
      </c>
      <c r="E1524" s="400"/>
      <c r="F1524" s="3" t="s">
        <v>859</v>
      </c>
      <c r="G1524" s="2" t="s">
        <v>114</v>
      </c>
      <c r="H1524" s="18">
        <v>30500</v>
      </c>
      <c r="I1524" s="4"/>
    </row>
    <row r="1525" spans="4:9">
      <c r="D1525" s="5">
        <v>37</v>
      </c>
      <c r="E1525" s="400"/>
      <c r="F1525" s="3" t="s">
        <v>860</v>
      </c>
      <c r="G1525" s="2" t="s">
        <v>114</v>
      </c>
      <c r="H1525" s="18">
        <v>35200</v>
      </c>
      <c r="I1525" s="4"/>
    </row>
    <row r="1526" spans="4:9">
      <c r="D1526" s="5">
        <v>38</v>
      </c>
      <c r="E1526" s="400"/>
      <c r="F1526" s="3" t="s">
        <v>861</v>
      </c>
      <c r="G1526" s="2" t="s">
        <v>114</v>
      </c>
      <c r="H1526" s="18">
        <v>43350</v>
      </c>
      <c r="I1526" s="4"/>
    </row>
    <row r="1527" spans="4:9">
      <c r="D1527" s="5">
        <v>40</v>
      </c>
      <c r="E1527" s="400"/>
      <c r="F1527" s="3" t="s">
        <v>862</v>
      </c>
      <c r="G1527" s="2" t="s">
        <v>114</v>
      </c>
      <c r="H1527" s="18">
        <v>28500</v>
      </c>
      <c r="I1527" s="4"/>
    </row>
    <row r="1528" spans="4:9">
      <c r="D1528" s="5">
        <v>41</v>
      </c>
      <c r="E1528" s="400"/>
      <c r="F1528" s="3" t="s">
        <v>863</v>
      </c>
      <c r="G1528" s="2" t="s">
        <v>114</v>
      </c>
      <c r="H1528" s="18">
        <v>79600</v>
      </c>
      <c r="I1528" s="4"/>
    </row>
    <row r="1529" spans="4:9">
      <c r="D1529" s="5">
        <v>42</v>
      </c>
      <c r="E1529" s="400"/>
      <c r="F1529" s="3" t="s">
        <v>864</v>
      </c>
      <c r="G1529" s="2" t="s">
        <v>114</v>
      </c>
      <c r="H1529" s="18">
        <v>128900</v>
      </c>
      <c r="I1529" s="4"/>
    </row>
    <row r="1530" spans="4:9">
      <c r="D1530" s="5">
        <v>43</v>
      </c>
      <c r="E1530" s="400"/>
      <c r="F1530" s="3" t="s">
        <v>865</v>
      </c>
      <c r="G1530" s="2" t="s">
        <v>114</v>
      </c>
      <c r="H1530" s="18">
        <v>32900</v>
      </c>
      <c r="I1530" s="4"/>
    </row>
    <row r="1531" spans="4:9">
      <c r="D1531" s="5">
        <v>44</v>
      </c>
      <c r="E1531" s="400"/>
      <c r="F1531" s="3" t="s">
        <v>866</v>
      </c>
      <c r="G1531" s="2" t="s">
        <v>114</v>
      </c>
      <c r="H1531" s="18">
        <v>49000</v>
      </c>
      <c r="I1531" s="4"/>
    </row>
    <row r="1532" spans="4:9">
      <c r="D1532" s="5">
        <v>45</v>
      </c>
      <c r="E1532" s="400"/>
      <c r="F1532" s="3" t="s">
        <v>867</v>
      </c>
      <c r="G1532" s="2" t="s">
        <v>114</v>
      </c>
      <c r="H1532" s="18">
        <v>63500</v>
      </c>
      <c r="I1532" s="4"/>
    </row>
    <row r="1533" spans="4:9">
      <c r="D1533" s="5">
        <v>47</v>
      </c>
      <c r="E1533" s="400"/>
      <c r="F1533" s="3" t="s">
        <v>868</v>
      </c>
      <c r="G1533" s="2" t="s">
        <v>114</v>
      </c>
      <c r="H1533" s="18">
        <v>29400</v>
      </c>
      <c r="I1533" s="4"/>
    </row>
    <row r="1534" spans="4:9">
      <c r="D1534" s="5">
        <v>48</v>
      </c>
      <c r="E1534" s="400"/>
      <c r="F1534" s="3" t="s">
        <v>869</v>
      </c>
      <c r="G1534" s="2" t="s">
        <v>114</v>
      </c>
      <c r="H1534" s="18">
        <v>100600</v>
      </c>
      <c r="I1534" s="4"/>
    </row>
    <row r="1535" spans="4:9">
      <c r="D1535" s="5">
        <v>49</v>
      </c>
      <c r="E1535" s="400"/>
      <c r="F1535" s="3" t="s">
        <v>870</v>
      </c>
      <c r="G1535" s="2" t="s">
        <v>114</v>
      </c>
      <c r="H1535" s="18">
        <v>969500</v>
      </c>
      <c r="I1535" s="4"/>
    </row>
    <row r="1536" spans="4:9">
      <c r="D1536" s="5">
        <v>50</v>
      </c>
      <c r="E1536" s="400"/>
      <c r="F1536" s="3" t="s">
        <v>871</v>
      </c>
      <c r="G1536" s="2" t="s">
        <v>114</v>
      </c>
      <c r="H1536" s="18">
        <v>1187650</v>
      </c>
      <c r="I1536" s="4"/>
    </row>
    <row r="1537" spans="4:9">
      <c r="D1537" s="5">
        <v>51</v>
      </c>
      <c r="E1537" s="400"/>
      <c r="F1537" s="3" t="s">
        <v>872</v>
      </c>
      <c r="G1537" s="2" t="s">
        <v>114</v>
      </c>
      <c r="H1537" s="18">
        <v>159300</v>
      </c>
      <c r="I1537" s="4"/>
    </row>
    <row r="1538" spans="4:9">
      <c r="D1538" s="5">
        <v>52</v>
      </c>
      <c r="E1538" s="400"/>
      <c r="F1538" s="3" t="s">
        <v>873</v>
      </c>
      <c r="G1538" s="2" t="s">
        <v>114</v>
      </c>
      <c r="H1538" s="18">
        <v>1470650</v>
      </c>
      <c r="I1538" s="4"/>
    </row>
    <row r="1539" spans="4:9">
      <c r="D1539" s="5">
        <v>53</v>
      </c>
      <c r="E1539" s="400"/>
      <c r="F1539" s="3" t="s">
        <v>874</v>
      </c>
      <c r="G1539" s="2" t="s">
        <v>114</v>
      </c>
      <c r="H1539" s="18">
        <v>38600</v>
      </c>
      <c r="I1539" s="4"/>
    </row>
    <row r="1540" spans="4:9">
      <c r="D1540" s="5">
        <v>54</v>
      </c>
      <c r="E1540" s="400"/>
      <c r="F1540" s="3" t="s">
        <v>875</v>
      </c>
      <c r="G1540" s="2" t="s">
        <v>114</v>
      </c>
      <c r="H1540" s="18">
        <v>1921500</v>
      </c>
      <c r="I1540" s="4"/>
    </row>
    <row r="1541" spans="4:9">
      <c r="D1541" s="5">
        <v>55</v>
      </c>
      <c r="E1541" s="400"/>
      <c r="F1541" s="3" t="s">
        <v>876</v>
      </c>
      <c r="G1541" s="2" t="s">
        <v>114</v>
      </c>
      <c r="H1541" s="18">
        <v>247200</v>
      </c>
      <c r="I1541" s="4"/>
    </row>
    <row r="1542" spans="4:9">
      <c r="D1542" s="5">
        <v>56</v>
      </c>
      <c r="E1542" s="400"/>
      <c r="F1542" s="3" t="s">
        <v>877</v>
      </c>
      <c r="G1542" s="2" t="s">
        <v>114</v>
      </c>
      <c r="H1542" s="18">
        <v>2392250</v>
      </c>
      <c r="I1542" s="4"/>
    </row>
    <row r="1543" spans="4:9">
      <c r="D1543" s="5">
        <v>57</v>
      </c>
      <c r="E1543" s="400"/>
      <c r="F1543" s="3" t="s">
        <v>878</v>
      </c>
      <c r="G1543" s="2" t="s">
        <v>114</v>
      </c>
      <c r="H1543" s="18">
        <v>314750</v>
      </c>
      <c r="I1543" s="4"/>
    </row>
    <row r="1544" spans="4:9">
      <c r="D1544" s="5">
        <v>58</v>
      </c>
      <c r="E1544" s="400"/>
      <c r="F1544" s="3" t="s">
        <v>879</v>
      </c>
      <c r="G1544" s="2" t="s">
        <v>114</v>
      </c>
      <c r="H1544" s="18">
        <v>66000</v>
      </c>
      <c r="I1544" s="4"/>
    </row>
    <row r="1545" spans="4:9">
      <c r="D1545" s="5">
        <v>59</v>
      </c>
      <c r="E1545" s="400"/>
      <c r="F1545" s="3" t="s">
        <v>880</v>
      </c>
      <c r="G1545" s="2" t="s">
        <v>114</v>
      </c>
      <c r="H1545" s="18">
        <v>411600</v>
      </c>
      <c r="I1545" s="4"/>
    </row>
    <row r="1546" spans="4:9">
      <c r="D1546" s="5">
        <v>60</v>
      </c>
      <c r="E1546" s="400"/>
      <c r="F1546" s="3" t="s">
        <v>881</v>
      </c>
      <c r="G1546" s="2" t="s">
        <v>114</v>
      </c>
      <c r="H1546" s="18">
        <v>70200</v>
      </c>
      <c r="I1546" s="4"/>
    </row>
    <row r="1547" spans="4:9">
      <c r="D1547" s="5">
        <v>61</v>
      </c>
      <c r="E1547" s="400"/>
      <c r="F1547" s="3" t="s">
        <v>882</v>
      </c>
      <c r="G1547" s="2" t="s">
        <v>114</v>
      </c>
      <c r="H1547" s="18">
        <v>575250</v>
      </c>
      <c r="I1547" s="4"/>
    </row>
    <row r="1548" spans="4:9">
      <c r="D1548" s="5">
        <v>62</v>
      </c>
      <c r="E1548" s="400"/>
      <c r="F1548" s="3" t="s">
        <v>883</v>
      </c>
      <c r="G1548" s="2" t="s">
        <v>114</v>
      </c>
      <c r="H1548" s="18">
        <v>743750</v>
      </c>
      <c r="I1548" s="4"/>
    </row>
    <row r="1549" spans="4:9">
      <c r="D1549" s="5">
        <v>63</v>
      </c>
      <c r="E1549" s="400"/>
      <c r="F1549" s="3" t="s">
        <v>884</v>
      </c>
      <c r="G1549" s="2" t="s">
        <v>114</v>
      </c>
      <c r="H1549" s="18">
        <v>8880</v>
      </c>
      <c r="I1549" s="4"/>
    </row>
    <row r="1550" spans="4:9">
      <c r="D1550" s="5">
        <v>64</v>
      </c>
      <c r="E1550" s="400"/>
      <c r="F1550" s="3" t="s">
        <v>885</v>
      </c>
      <c r="G1550" s="2" t="s">
        <v>114</v>
      </c>
      <c r="H1550" s="18">
        <v>49000</v>
      </c>
      <c r="I1550" s="4"/>
    </row>
    <row r="1551" spans="4:9">
      <c r="D1551" s="5">
        <v>65</v>
      </c>
      <c r="E1551" s="400"/>
      <c r="F1551" s="3" t="s">
        <v>886</v>
      </c>
      <c r="G1551" s="2" t="s">
        <v>114</v>
      </c>
      <c r="H1551" s="18">
        <v>13250</v>
      </c>
      <c r="I1551" s="4"/>
    </row>
    <row r="1552" spans="4:9">
      <c r="D1552" s="5">
        <v>66</v>
      </c>
      <c r="E1552" s="400"/>
      <c r="F1552" s="3" t="s">
        <v>887</v>
      </c>
      <c r="G1552" s="2" t="s">
        <v>114</v>
      </c>
      <c r="H1552" s="18">
        <v>19950</v>
      </c>
      <c r="I1552" s="4"/>
    </row>
    <row r="1553" spans="4:9">
      <c r="D1553" s="5">
        <v>67</v>
      </c>
      <c r="E1553" s="400"/>
      <c r="F1553" s="3" t="s">
        <v>888</v>
      </c>
      <c r="G1553" s="2" t="s">
        <v>114</v>
      </c>
      <c r="H1553" s="18">
        <v>29000</v>
      </c>
      <c r="I1553" s="4"/>
    </row>
    <row r="1554" spans="4:9">
      <c r="D1554" s="5">
        <v>68</v>
      </c>
      <c r="E1554" s="400"/>
      <c r="F1554" s="3" t="s">
        <v>889</v>
      </c>
      <c r="G1554" s="2" t="s">
        <v>114</v>
      </c>
      <c r="H1554" s="18">
        <v>11400</v>
      </c>
      <c r="I1554" s="4"/>
    </row>
    <row r="1555" spans="4:9">
      <c r="D1555" s="5">
        <v>69</v>
      </c>
      <c r="E1555" s="400"/>
      <c r="F1555" s="3" t="s">
        <v>890</v>
      </c>
      <c r="G1555" s="2" t="s">
        <v>114</v>
      </c>
      <c r="H1555" s="18">
        <v>69200</v>
      </c>
      <c r="I1555" s="4"/>
    </row>
    <row r="1556" spans="4:9">
      <c r="D1556" s="5">
        <v>70</v>
      </c>
      <c r="E1556" s="400"/>
      <c r="F1556" s="193" t="s">
        <v>891</v>
      </c>
      <c r="G1556" s="2" t="s">
        <v>114</v>
      </c>
      <c r="H1556" s="18">
        <v>21300</v>
      </c>
      <c r="I1556" s="4"/>
    </row>
    <row r="1557" spans="4:9">
      <c r="D1557" s="5">
        <v>71</v>
      </c>
      <c r="E1557" s="400"/>
      <c r="F1557" s="3" t="s">
        <v>892</v>
      </c>
      <c r="G1557" s="2" t="s">
        <v>114</v>
      </c>
      <c r="H1557" s="18">
        <v>27000</v>
      </c>
      <c r="I1557" s="4"/>
    </row>
    <row r="1558" spans="4:9">
      <c r="D1558" s="5">
        <v>72</v>
      </c>
      <c r="E1558" s="400"/>
      <c r="F1558" s="3" t="s">
        <v>893</v>
      </c>
      <c r="G1558" s="2" t="s">
        <v>114</v>
      </c>
      <c r="H1558" s="18">
        <v>43100</v>
      </c>
      <c r="I1558" s="4"/>
    </row>
    <row r="1559" spans="4:9">
      <c r="D1559" s="5">
        <v>73</v>
      </c>
      <c r="E1559" s="400"/>
      <c r="F1559" s="3" t="s">
        <v>894</v>
      </c>
      <c r="G1559" s="2" t="s">
        <v>114</v>
      </c>
      <c r="H1559" s="18">
        <v>14400</v>
      </c>
      <c r="I1559" s="4"/>
    </row>
    <row r="1560" spans="4:9">
      <c r="D1560" s="5">
        <v>74</v>
      </c>
      <c r="E1560" s="400"/>
      <c r="F1560" s="3" t="s">
        <v>895</v>
      </c>
      <c r="G1560" s="2" t="s">
        <v>114</v>
      </c>
      <c r="H1560" s="18">
        <v>92900</v>
      </c>
      <c r="I1560" s="4"/>
    </row>
    <row r="1561" spans="4:9">
      <c r="D1561" s="5">
        <v>75</v>
      </c>
      <c r="E1561" s="400"/>
      <c r="F1561" s="3" t="s">
        <v>896</v>
      </c>
      <c r="G1561" s="2" t="s">
        <v>114</v>
      </c>
      <c r="H1561" s="18">
        <v>150000</v>
      </c>
      <c r="I1561" s="4"/>
    </row>
    <row r="1562" spans="4:9">
      <c r="D1562" s="5">
        <v>76</v>
      </c>
      <c r="E1562" s="400"/>
      <c r="F1562" s="3" t="s">
        <v>897</v>
      </c>
      <c r="G1562" s="2" t="s">
        <v>114</v>
      </c>
      <c r="H1562" s="18">
        <v>22700</v>
      </c>
      <c r="I1562" s="4"/>
    </row>
    <row r="1563" spans="4:9">
      <c r="D1563" s="5">
        <v>77</v>
      </c>
      <c r="E1563" s="400"/>
      <c r="F1563" s="3" t="s">
        <v>898</v>
      </c>
      <c r="G1563" s="2" t="s">
        <v>114</v>
      </c>
      <c r="H1563" s="18">
        <v>37000</v>
      </c>
      <c r="I1563" s="4"/>
    </row>
    <row r="1564" spans="4:9">
      <c r="D1564" s="5">
        <v>78</v>
      </c>
      <c r="E1564" s="400"/>
      <c r="F1564" s="3" t="s">
        <v>899</v>
      </c>
      <c r="G1564" s="2" t="s">
        <v>114</v>
      </c>
      <c r="H1564" s="18">
        <v>54400</v>
      </c>
      <c r="I1564" s="4"/>
    </row>
    <row r="1565" spans="4:9">
      <c r="D1565" s="5">
        <v>79</v>
      </c>
      <c r="E1565" s="400"/>
      <c r="F1565" s="3" t="s">
        <v>900</v>
      </c>
      <c r="G1565" s="2" t="s">
        <v>114</v>
      </c>
      <c r="H1565" s="18">
        <v>9300</v>
      </c>
      <c r="I1565" s="4"/>
    </row>
    <row r="1566" spans="4:9">
      <c r="D1566" s="5">
        <v>80</v>
      </c>
      <c r="E1566" s="400"/>
      <c r="F1566" s="3" t="s">
        <v>901</v>
      </c>
      <c r="G1566" s="2" t="s">
        <v>114</v>
      </c>
      <c r="H1566" s="18">
        <v>13900</v>
      </c>
      <c r="I1566" s="4"/>
    </row>
    <row r="1567" spans="4:9">
      <c r="D1567" s="5">
        <v>81</v>
      </c>
      <c r="E1567" s="400"/>
      <c r="F1567" s="3" t="s">
        <v>902</v>
      </c>
      <c r="G1567" s="2" t="s">
        <v>114</v>
      </c>
      <c r="H1567" s="18">
        <v>13400</v>
      </c>
      <c r="I1567" s="4"/>
    </row>
    <row r="1568" spans="4:9">
      <c r="D1568" s="5">
        <v>82</v>
      </c>
      <c r="E1568" s="400"/>
      <c r="F1568" s="3" t="s">
        <v>903</v>
      </c>
      <c r="G1568" s="2" t="s">
        <v>114</v>
      </c>
      <c r="H1568" s="18">
        <v>21300</v>
      </c>
      <c r="I1568" s="4"/>
    </row>
    <row r="1569" spans="4:9">
      <c r="D1569" s="5">
        <v>83</v>
      </c>
      <c r="E1569" s="400"/>
      <c r="F1569" s="3" t="s">
        <v>904</v>
      </c>
      <c r="G1569" s="2" t="s">
        <v>114</v>
      </c>
      <c r="H1569" s="18">
        <v>28700</v>
      </c>
      <c r="I1569" s="4"/>
    </row>
    <row r="1570" spans="4:9">
      <c r="D1570" s="5">
        <v>84</v>
      </c>
      <c r="E1570" s="400"/>
      <c r="F1570" s="3" t="s">
        <v>905</v>
      </c>
      <c r="G1570" s="2" t="s">
        <v>114</v>
      </c>
      <c r="H1570" s="18">
        <v>18000</v>
      </c>
      <c r="I1570" s="4"/>
    </row>
    <row r="1571" spans="4:9">
      <c r="D1571" s="5">
        <v>85</v>
      </c>
      <c r="E1571" s="400"/>
      <c r="F1571" s="3" t="s">
        <v>906</v>
      </c>
      <c r="G1571" s="2" t="s">
        <v>114</v>
      </c>
      <c r="H1571" s="18">
        <v>246500</v>
      </c>
      <c r="I1571" s="4"/>
    </row>
    <row r="1572" spans="4:9">
      <c r="D1572" s="5">
        <v>86</v>
      </c>
      <c r="E1572" s="400"/>
      <c r="F1572" s="3" t="s">
        <v>907</v>
      </c>
      <c r="G1572" s="2" t="s">
        <v>114</v>
      </c>
      <c r="H1572" s="18">
        <v>303000</v>
      </c>
      <c r="I1572" s="4"/>
    </row>
    <row r="1573" spans="4:9">
      <c r="D1573" s="5">
        <v>87</v>
      </c>
      <c r="E1573" s="400"/>
      <c r="F1573" s="3" t="s">
        <v>908</v>
      </c>
      <c r="G1573" s="2" t="s">
        <v>114</v>
      </c>
      <c r="H1573" s="18">
        <v>36000</v>
      </c>
      <c r="I1573" s="4"/>
    </row>
    <row r="1574" spans="4:9">
      <c r="D1574" s="5">
        <v>88</v>
      </c>
      <c r="E1574" s="400"/>
      <c r="F1574" s="3" t="s">
        <v>909</v>
      </c>
      <c r="G1574" s="2" t="s">
        <v>114</v>
      </c>
      <c r="H1574" s="18">
        <v>377000</v>
      </c>
      <c r="I1574" s="4"/>
    </row>
    <row r="1575" spans="4:9">
      <c r="D1575" s="5">
        <v>89</v>
      </c>
      <c r="E1575" s="400"/>
      <c r="F1575" s="3" t="s">
        <v>910</v>
      </c>
      <c r="G1575" s="2" t="s">
        <v>114</v>
      </c>
      <c r="H1575" s="18">
        <v>56000</v>
      </c>
      <c r="I1575" s="4"/>
    </row>
    <row r="1576" spans="4:9">
      <c r="D1576" s="5">
        <v>90</v>
      </c>
      <c r="E1576" s="400"/>
      <c r="F1576" s="3" t="s">
        <v>911</v>
      </c>
      <c r="G1576" s="2" t="s">
        <v>114</v>
      </c>
      <c r="H1576" s="18">
        <v>496000</v>
      </c>
      <c r="I1576" s="4"/>
    </row>
    <row r="1577" spans="4:9">
      <c r="D1577" s="5">
        <v>91</v>
      </c>
      <c r="E1577" s="400"/>
      <c r="F1577" s="3" t="s">
        <v>912</v>
      </c>
      <c r="G1577" s="2" t="s">
        <v>114</v>
      </c>
      <c r="H1577" s="18">
        <v>619000</v>
      </c>
      <c r="I1577" s="4"/>
    </row>
    <row r="1578" spans="4:9">
      <c r="D1578" s="5">
        <v>92</v>
      </c>
      <c r="E1578" s="400"/>
      <c r="F1578" s="3" t="s">
        <v>913</v>
      </c>
      <c r="G1578" s="2" t="s">
        <v>114</v>
      </c>
      <c r="H1578" s="18">
        <v>75000</v>
      </c>
      <c r="I1578" s="4"/>
    </row>
    <row r="1579" spans="4:9">
      <c r="D1579" s="5">
        <v>93</v>
      </c>
      <c r="E1579" s="400"/>
      <c r="F1579" s="3" t="s">
        <v>914</v>
      </c>
      <c r="G1579" s="2" t="s">
        <v>114</v>
      </c>
      <c r="H1579" s="18">
        <v>7500</v>
      </c>
      <c r="I1579" s="4"/>
    </row>
    <row r="1580" spans="4:9">
      <c r="D1580" s="5">
        <v>94</v>
      </c>
      <c r="E1580" s="400"/>
      <c r="F1580" s="3" t="s">
        <v>915</v>
      </c>
      <c r="G1580" s="2" t="s">
        <v>114</v>
      </c>
      <c r="H1580" s="18">
        <v>786000</v>
      </c>
      <c r="I1580" s="4"/>
    </row>
    <row r="1581" spans="4:9">
      <c r="D1581" s="5">
        <v>95</v>
      </c>
      <c r="E1581" s="400"/>
      <c r="F1581" s="3" t="s">
        <v>916</v>
      </c>
      <c r="G1581" s="2" t="s">
        <v>114</v>
      </c>
      <c r="H1581" s="18">
        <v>99600</v>
      </c>
      <c r="I1581" s="4"/>
    </row>
    <row r="1582" spans="4:9">
      <c r="D1582" s="5">
        <v>96</v>
      </c>
      <c r="E1582" s="400"/>
      <c r="F1582" s="3" t="s">
        <v>917</v>
      </c>
      <c r="G1582" s="2" t="s">
        <v>114</v>
      </c>
      <c r="H1582" s="18">
        <v>1004400</v>
      </c>
      <c r="I1582" s="4"/>
    </row>
    <row r="1583" spans="4:9">
      <c r="D1583" s="5">
        <v>97</v>
      </c>
      <c r="E1583" s="400"/>
      <c r="F1583" s="3" t="s">
        <v>918</v>
      </c>
      <c r="G1583" s="2" t="s">
        <v>114</v>
      </c>
      <c r="H1583" s="18">
        <v>12000</v>
      </c>
      <c r="I1583" s="4"/>
    </row>
    <row r="1584" spans="4:9">
      <c r="D1584" s="5">
        <v>98</v>
      </c>
      <c r="E1584" s="400"/>
      <c r="F1584" s="3" t="s">
        <v>919</v>
      </c>
      <c r="G1584" s="2" t="s">
        <v>114</v>
      </c>
      <c r="H1584" s="18">
        <v>1245000</v>
      </c>
      <c r="I1584" s="4"/>
    </row>
    <row r="1585" spans="4:9">
      <c r="D1585" s="5">
        <v>99</v>
      </c>
      <c r="E1585" s="400"/>
      <c r="F1585" s="3" t="s">
        <v>920</v>
      </c>
      <c r="G1585" s="2" t="s">
        <v>114</v>
      </c>
      <c r="H1585" s="18">
        <v>142000</v>
      </c>
      <c r="I1585" s="4"/>
    </row>
    <row r="1586" spans="4:9">
      <c r="D1586" s="5">
        <v>100</v>
      </c>
      <c r="E1586" s="400"/>
      <c r="F1586" s="3" t="s">
        <v>921</v>
      </c>
      <c r="G1586" s="2" t="s">
        <v>114</v>
      </c>
      <c r="H1586" s="18">
        <v>196500</v>
      </c>
      <c r="I1586" s="4"/>
    </row>
    <row r="1587" spans="4:9">
      <c r="D1587" s="5">
        <v>101</v>
      </c>
      <c r="E1587" s="400"/>
      <c r="F1587" s="3" t="s">
        <v>922</v>
      </c>
      <c r="G1587" s="2" t="s">
        <v>114</v>
      </c>
      <c r="H1587" s="18">
        <v>12000</v>
      </c>
      <c r="I1587" s="4"/>
    </row>
    <row r="1588" spans="4:9">
      <c r="D1588" s="5">
        <v>102</v>
      </c>
      <c r="E1588" s="400"/>
      <c r="F1588" s="3" t="s">
        <v>923</v>
      </c>
      <c r="G1588" s="2" t="s">
        <v>114</v>
      </c>
      <c r="H1588" s="18">
        <v>57500</v>
      </c>
      <c r="I1588" s="4"/>
    </row>
    <row r="1589" spans="4:9">
      <c r="D1589" s="5">
        <v>103</v>
      </c>
      <c r="E1589" s="400"/>
      <c r="F1589" s="3" t="s">
        <v>924</v>
      </c>
      <c r="G1589" s="2" t="s">
        <v>114</v>
      </c>
      <c r="H1589" s="18">
        <v>92000</v>
      </c>
      <c r="I1589" s="4"/>
    </row>
    <row r="1590" spans="4:9">
      <c r="D1590" s="5">
        <v>104</v>
      </c>
      <c r="E1590" s="400"/>
      <c r="F1590" s="3" t="s">
        <v>925</v>
      </c>
      <c r="G1590" s="2" t="s">
        <v>114</v>
      </c>
      <c r="H1590" s="18">
        <v>16560</v>
      </c>
      <c r="I1590" s="4"/>
    </row>
    <row r="1591" spans="4:9">
      <c r="D1591" s="5">
        <v>105</v>
      </c>
      <c r="E1591" s="400"/>
      <c r="F1591" s="3" t="s">
        <v>926</v>
      </c>
      <c r="G1591" s="2" t="s">
        <v>114</v>
      </c>
      <c r="H1591" s="18">
        <v>23000</v>
      </c>
      <c r="I1591" s="4"/>
    </row>
    <row r="1592" spans="4:9">
      <c r="D1592" s="5">
        <v>106</v>
      </c>
      <c r="E1592" s="400"/>
      <c r="F1592" s="3" t="s">
        <v>927</v>
      </c>
      <c r="G1592" s="2" t="s">
        <v>114</v>
      </c>
      <c r="H1592" s="18">
        <v>35000</v>
      </c>
      <c r="I1592" s="4"/>
    </row>
    <row r="1593" spans="4:9">
      <c r="D1593" s="5">
        <v>107</v>
      </c>
      <c r="E1593" s="400"/>
      <c r="F1593" s="3" t="s">
        <v>928</v>
      </c>
      <c r="G1593" s="2" t="s">
        <v>114</v>
      </c>
      <c r="H1593" s="18">
        <v>15000</v>
      </c>
      <c r="I1593" s="4"/>
    </row>
    <row r="1594" spans="4:9">
      <c r="D1594" s="5">
        <v>108</v>
      </c>
      <c r="E1594" s="400"/>
      <c r="F1594" s="3" t="s">
        <v>929</v>
      </c>
      <c r="G1594" s="2" t="s">
        <v>114</v>
      </c>
      <c r="H1594" s="18">
        <v>74600</v>
      </c>
      <c r="I1594" s="4"/>
    </row>
    <row r="1595" spans="4:9">
      <c r="D1595" s="5">
        <v>109</v>
      </c>
      <c r="E1595" s="400"/>
      <c r="F1595" s="3" t="s">
        <v>930</v>
      </c>
      <c r="G1595" s="2" t="s">
        <v>114</v>
      </c>
      <c r="H1595" s="18">
        <v>114000</v>
      </c>
      <c r="I1595" s="4"/>
    </row>
    <row r="1596" spans="4:9">
      <c r="D1596" s="5">
        <v>110</v>
      </c>
      <c r="E1596" s="400"/>
      <c r="F1596" s="3" t="s">
        <v>931</v>
      </c>
      <c r="G1596" s="2" t="s">
        <v>114</v>
      </c>
      <c r="H1596" s="18">
        <v>21500</v>
      </c>
      <c r="I1596" s="4"/>
    </row>
    <row r="1597" spans="4:9">
      <c r="D1597" s="5">
        <v>111</v>
      </c>
      <c r="E1597" s="400"/>
      <c r="F1597" s="3" t="s">
        <v>932</v>
      </c>
      <c r="G1597" s="2" t="s">
        <v>114</v>
      </c>
      <c r="H1597" s="18">
        <v>174900</v>
      </c>
      <c r="I1597" s="4"/>
    </row>
    <row r="1598" spans="4:9">
      <c r="D1598" s="5">
        <v>112</v>
      </c>
      <c r="E1598" s="400"/>
      <c r="F1598" s="3" t="s">
        <v>933</v>
      </c>
      <c r="G1598" s="2" t="s">
        <v>114</v>
      </c>
      <c r="H1598" s="18">
        <v>235500</v>
      </c>
      <c r="I1598" s="4"/>
    </row>
    <row r="1599" spans="4:9">
      <c r="D1599" s="5">
        <v>113</v>
      </c>
      <c r="E1599" s="400"/>
      <c r="F1599" s="3" t="s">
        <v>934</v>
      </c>
      <c r="G1599" s="2" t="s">
        <v>114</v>
      </c>
      <c r="H1599" s="18">
        <v>33000</v>
      </c>
      <c r="I1599" s="4"/>
    </row>
    <row r="1600" spans="4:9">
      <c r="D1600" s="5">
        <v>114</v>
      </c>
      <c r="E1600" s="400"/>
      <c r="F1600" s="3" t="s">
        <v>935</v>
      </c>
      <c r="G1600" s="2" t="s">
        <v>114</v>
      </c>
      <c r="H1600" s="18">
        <v>305700</v>
      </c>
      <c r="I1600" s="4"/>
    </row>
    <row r="1601" spans="4:9">
      <c r="D1601" s="5">
        <v>115</v>
      </c>
      <c r="E1601" s="400"/>
      <c r="F1601" s="3" t="s">
        <v>936</v>
      </c>
      <c r="G1601" s="2" t="s">
        <v>114</v>
      </c>
      <c r="H1601" s="18">
        <v>46000</v>
      </c>
      <c r="I1601" s="4"/>
    </row>
    <row r="1602" spans="4:9">
      <c r="D1602" s="5">
        <v>116</v>
      </c>
      <c r="E1602" s="400"/>
      <c r="F1602" s="3" t="s">
        <v>937</v>
      </c>
      <c r="G1602" s="2" t="s">
        <v>114</v>
      </c>
      <c r="H1602" s="18">
        <v>18600</v>
      </c>
      <c r="I1602" s="4"/>
    </row>
    <row r="1603" spans="4:9">
      <c r="D1603" s="5">
        <v>117</v>
      </c>
      <c r="E1603" s="400"/>
      <c r="F1603" s="3" t="s">
        <v>938</v>
      </c>
      <c r="G1603" s="2" t="s">
        <v>114</v>
      </c>
      <c r="H1603" s="18">
        <v>96000</v>
      </c>
      <c r="I1603" s="4"/>
    </row>
    <row r="1604" spans="4:9">
      <c r="D1604" s="5">
        <v>118</v>
      </c>
      <c r="E1604" s="400"/>
      <c r="F1604" s="3" t="s">
        <v>939</v>
      </c>
      <c r="G1604" s="2" t="s">
        <v>114</v>
      </c>
      <c r="H1604" s="18">
        <v>1011900</v>
      </c>
      <c r="I1604" s="4"/>
    </row>
    <row r="1605" spans="4:9">
      <c r="D1605" s="5">
        <v>119</v>
      </c>
      <c r="E1605" s="400"/>
      <c r="F1605" s="3" t="s">
        <v>940</v>
      </c>
      <c r="G1605" s="2" t="s">
        <v>114</v>
      </c>
      <c r="H1605" s="18">
        <v>1245000</v>
      </c>
      <c r="I1605" s="4"/>
    </row>
    <row r="1606" spans="4:9">
      <c r="D1606" s="5">
        <v>120</v>
      </c>
      <c r="E1606" s="400"/>
      <c r="F1606" s="3" t="s">
        <v>941</v>
      </c>
      <c r="G1606" s="2" t="s">
        <v>114</v>
      </c>
      <c r="H1606" s="18">
        <v>148500</v>
      </c>
      <c r="I1606" s="4"/>
    </row>
    <row r="1607" spans="4:9">
      <c r="D1607" s="5">
        <v>121</v>
      </c>
      <c r="E1607" s="400"/>
      <c r="F1607" s="3" t="s">
        <v>942</v>
      </c>
      <c r="G1607" s="2" t="s">
        <v>114</v>
      </c>
      <c r="H1607" s="18">
        <v>1552800</v>
      </c>
      <c r="I1607" s="4"/>
    </row>
    <row r="1608" spans="4:9">
      <c r="D1608" s="5">
        <v>122</v>
      </c>
      <c r="E1608" s="400"/>
      <c r="F1608" s="3" t="s">
        <v>943</v>
      </c>
      <c r="G1608" s="2" t="s">
        <v>114</v>
      </c>
      <c r="H1608" s="18">
        <v>28620</v>
      </c>
      <c r="I1608" s="4"/>
    </row>
    <row r="1609" spans="4:9">
      <c r="D1609" s="5">
        <v>123</v>
      </c>
      <c r="E1609" s="400"/>
      <c r="F1609" s="3" t="s">
        <v>944</v>
      </c>
      <c r="G1609" s="2" t="s">
        <v>114</v>
      </c>
      <c r="H1609" s="18">
        <v>2044800</v>
      </c>
      <c r="I1609" s="4"/>
    </row>
    <row r="1610" spans="4:9">
      <c r="D1610" s="5">
        <v>124</v>
      </c>
      <c r="E1610" s="400"/>
      <c r="F1610" s="3" t="s">
        <v>945</v>
      </c>
      <c r="G1610" s="2" t="s">
        <v>114</v>
      </c>
      <c r="H1610" s="18">
        <v>228000</v>
      </c>
      <c r="I1610" s="4"/>
    </row>
    <row r="1611" spans="4:9">
      <c r="D1611" s="5">
        <v>125</v>
      </c>
      <c r="E1611" s="400"/>
      <c r="F1611" s="3" t="s">
        <v>946</v>
      </c>
      <c r="G1611" s="2" t="s">
        <v>114</v>
      </c>
      <c r="H1611" s="18">
        <v>2550900</v>
      </c>
      <c r="I1611" s="4"/>
    </row>
    <row r="1612" spans="4:9">
      <c r="D1612" s="5">
        <v>126</v>
      </c>
      <c r="E1612" s="400"/>
      <c r="F1612" s="3" t="s">
        <v>947</v>
      </c>
      <c r="G1612" s="2" t="s">
        <v>114</v>
      </c>
      <c r="H1612" s="18">
        <v>310500</v>
      </c>
      <c r="I1612" s="4"/>
    </row>
    <row r="1613" spans="4:9">
      <c r="D1613" s="5">
        <v>127</v>
      </c>
      <c r="E1613" s="400"/>
      <c r="F1613" s="3" t="s">
        <v>948</v>
      </c>
      <c r="G1613" s="2" t="s">
        <v>114</v>
      </c>
      <c r="H1613" s="18">
        <v>43000</v>
      </c>
      <c r="I1613" s="4"/>
    </row>
    <row r="1614" spans="4:9">
      <c r="D1614" s="5">
        <v>128</v>
      </c>
      <c r="E1614" s="400"/>
      <c r="F1614" s="3" t="s">
        <v>949</v>
      </c>
      <c r="G1614" s="2" t="s">
        <v>114</v>
      </c>
      <c r="H1614" s="18">
        <v>412200</v>
      </c>
      <c r="I1614" s="4"/>
    </row>
    <row r="1615" spans="4:9">
      <c r="D1615" s="5">
        <v>129</v>
      </c>
      <c r="E1615" s="400"/>
      <c r="F1615" s="3" t="s">
        <v>950</v>
      </c>
      <c r="G1615" s="2" t="s">
        <v>114</v>
      </c>
      <c r="H1615" s="18">
        <v>61000</v>
      </c>
      <c r="I1615" s="4"/>
    </row>
    <row r="1616" spans="4:9">
      <c r="D1616" s="5">
        <v>130</v>
      </c>
      <c r="E1616" s="400"/>
      <c r="F1616" s="3" t="s">
        <v>951</v>
      </c>
      <c r="G1616" s="2" t="s">
        <v>114</v>
      </c>
      <c r="H1616" s="18">
        <v>584700</v>
      </c>
      <c r="I1616" s="4"/>
    </row>
    <row r="1617" spans="4:9">
      <c r="D1617" s="5">
        <v>131</v>
      </c>
      <c r="E1617" s="400"/>
      <c r="F1617" s="193" t="s">
        <v>952</v>
      </c>
      <c r="G1617" s="2" t="s">
        <v>114</v>
      </c>
      <c r="H1617" s="18">
        <v>805200</v>
      </c>
      <c r="I1617" s="4"/>
    </row>
    <row r="1618" spans="4:9" s="422" customFormat="1">
      <c r="D1618" s="28"/>
      <c r="E1618" s="403"/>
      <c r="F1618" s="421" t="s">
        <v>3411</v>
      </c>
      <c r="G1618" s="423" t="s">
        <v>114</v>
      </c>
      <c r="H1618" s="31">
        <v>4500</v>
      </c>
      <c r="I1618" s="32"/>
    </row>
    <row r="1619" spans="4:9" s="422" customFormat="1">
      <c r="D1619" s="28"/>
      <c r="E1619" s="403"/>
      <c r="F1619" s="421" t="s">
        <v>3416</v>
      </c>
      <c r="G1619" s="423" t="s">
        <v>114</v>
      </c>
      <c r="H1619" s="31">
        <v>3924</v>
      </c>
      <c r="I1619" s="32"/>
    </row>
    <row r="1620" spans="4:9" s="422" customFormat="1">
      <c r="D1620" s="28"/>
      <c r="E1620" s="403"/>
      <c r="F1620" s="421" t="s">
        <v>3420</v>
      </c>
      <c r="G1620" s="423" t="s">
        <v>114</v>
      </c>
      <c r="H1620" s="31">
        <v>1500</v>
      </c>
      <c r="I1620" s="32"/>
    </row>
    <row r="1621" spans="4:9" s="422" customFormat="1">
      <c r="D1621" s="28"/>
      <c r="E1621" s="403"/>
      <c r="F1621" s="421" t="s">
        <v>3425</v>
      </c>
      <c r="G1621" s="423" t="s">
        <v>114</v>
      </c>
      <c r="H1621" s="31">
        <v>22800</v>
      </c>
      <c r="I1621" s="32"/>
    </row>
    <row r="1622" spans="4:9" s="422" customFormat="1">
      <c r="D1622" s="28"/>
      <c r="E1622" s="403"/>
      <c r="F1622" s="421" t="s">
        <v>3441</v>
      </c>
      <c r="G1622" s="423" t="s">
        <v>3216</v>
      </c>
      <c r="H1622" s="31">
        <v>494000</v>
      </c>
      <c r="I1622" s="32"/>
    </row>
    <row r="1623" spans="4:9" s="422" customFormat="1">
      <c r="D1623" s="28"/>
      <c r="E1623" s="403"/>
      <c r="F1623" s="421" t="s">
        <v>3445</v>
      </c>
      <c r="G1623" s="423" t="s">
        <v>3444</v>
      </c>
      <c r="H1623" s="31">
        <v>535000</v>
      </c>
      <c r="I1623" s="32"/>
    </row>
    <row r="1624" spans="4:9" s="422" customFormat="1">
      <c r="D1624" s="28"/>
      <c r="E1624" s="403"/>
      <c r="F1624" s="421" t="s">
        <v>3448</v>
      </c>
      <c r="G1624" s="423" t="s">
        <v>3444</v>
      </c>
      <c r="H1624" s="31">
        <v>569000</v>
      </c>
      <c r="I1624" s="32"/>
    </row>
    <row r="1625" spans="4:9" s="422" customFormat="1">
      <c r="D1625" s="28"/>
      <c r="E1625" s="403"/>
      <c r="F1625" s="421" t="s">
        <v>3452</v>
      </c>
      <c r="G1625" s="423" t="s">
        <v>3444</v>
      </c>
      <c r="H1625" s="31">
        <v>1639000</v>
      </c>
      <c r="I1625" s="32"/>
    </row>
    <row r="1626" spans="4:9" s="422" customFormat="1">
      <c r="D1626" s="28"/>
      <c r="E1626" s="403"/>
      <c r="F1626" s="421" t="s">
        <v>3453</v>
      </c>
      <c r="G1626" s="423" t="s">
        <v>236</v>
      </c>
      <c r="H1626" s="31">
        <v>1255500</v>
      </c>
      <c r="I1626" s="32"/>
    </row>
    <row r="1627" spans="4:9" s="422" customFormat="1">
      <c r="D1627" s="28"/>
      <c r="E1627" s="403"/>
      <c r="F1627" s="421" t="s">
        <v>3454</v>
      </c>
      <c r="G1627" s="423" t="s">
        <v>3444</v>
      </c>
      <c r="H1627" s="31">
        <v>890000</v>
      </c>
      <c r="I1627" s="32"/>
    </row>
    <row r="1628" spans="4:9">
      <c r="D1628" s="5">
        <v>132</v>
      </c>
      <c r="E1628" s="400"/>
      <c r="F1628" s="3" t="s">
        <v>953</v>
      </c>
      <c r="G1628" s="2" t="s">
        <v>114</v>
      </c>
      <c r="H1628" s="18">
        <v>175000</v>
      </c>
      <c r="I1628" s="4"/>
    </row>
    <row r="1629" spans="4:9">
      <c r="D1629" s="5">
        <v>133</v>
      </c>
      <c r="E1629" s="400"/>
      <c r="F1629" s="3" t="s">
        <v>954</v>
      </c>
      <c r="G1629" s="2" t="s">
        <v>114</v>
      </c>
      <c r="H1629" s="18">
        <v>219000</v>
      </c>
      <c r="I1629" s="4"/>
    </row>
    <row r="1630" spans="4:9">
      <c r="D1630" s="5">
        <v>134</v>
      </c>
      <c r="E1630" s="400"/>
      <c r="F1630" s="3" t="s">
        <v>955</v>
      </c>
      <c r="G1630" s="2" t="s">
        <v>114</v>
      </c>
      <c r="H1630" s="18">
        <v>265000</v>
      </c>
      <c r="I1630" s="4"/>
    </row>
    <row r="1631" spans="4:9">
      <c r="D1631" s="5">
        <v>135</v>
      </c>
      <c r="E1631" s="400"/>
      <c r="F1631" s="3" t="s">
        <v>956</v>
      </c>
      <c r="G1631" s="2" t="s">
        <v>114</v>
      </c>
      <c r="H1631" s="18">
        <v>309000</v>
      </c>
      <c r="I1631" s="4"/>
    </row>
    <row r="1632" spans="4:9">
      <c r="D1632" s="5">
        <v>136</v>
      </c>
      <c r="E1632" s="400"/>
      <c r="F1632" s="3" t="s">
        <v>957</v>
      </c>
      <c r="G1632" s="2" t="s">
        <v>114</v>
      </c>
      <c r="H1632" s="18">
        <v>352000</v>
      </c>
      <c r="I1632" s="4"/>
    </row>
    <row r="1633" spans="4:9">
      <c r="D1633" s="5">
        <v>137</v>
      </c>
      <c r="E1633" s="400"/>
      <c r="F1633" s="193" t="s">
        <v>958</v>
      </c>
      <c r="G1633" s="2" t="s">
        <v>44</v>
      </c>
      <c r="H1633" s="18">
        <v>6000</v>
      </c>
      <c r="I1633" s="4"/>
    </row>
    <row r="1634" spans="4:9" s="422" customFormat="1">
      <c r="D1634" s="28"/>
      <c r="E1634" s="403"/>
      <c r="F1634" s="421" t="s">
        <v>6729</v>
      </c>
      <c r="G1634" s="423" t="s">
        <v>2188</v>
      </c>
      <c r="H1634" s="31">
        <v>900</v>
      </c>
      <c r="I1634" s="32"/>
    </row>
    <row r="1635" spans="4:9">
      <c r="D1635" s="5">
        <v>138</v>
      </c>
      <c r="E1635" s="400"/>
      <c r="F1635" s="3" t="s">
        <v>959</v>
      </c>
      <c r="G1635" s="2" t="s">
        <v>44</v>
      </c>
      <c r="H1635" s="18">
        <v>1000</v>
      </c>
      <c r="I1635" s="4"/>
    </row>
    <row r="1636" spans="4:9">
      <c r="D1636" s="5">
        <v>139</v>
      </c>
      <c r="E1636" s="400"/>
      <c r="F1636" s="193" t="s">
        <v>960</v>
      </c>
      <c r="G1636" s="2" t="s">
        <v>114</v>
      </c>
      <c r="H1636" s="18">
        <v>4100</v>
      </c>
      <c r="I1636" s="4"/>
    </row>
    <row r="1637" spans="4:9" s="422" customFormat="1">
      <c r="D1637" s="28"/>
      <c r="E1637" s="403"/>
      <c r="F1637" s="421" t="s">
        <v>6731</v>
      </c>
      <c r="G1637" s="423" t="s">
        <v>1304</v>
      </c>
      <c r="H1637" s="31">
        <v>5400</v>
      </c>
      <c r="I1637" s="32"/>
    </row>
    <row r="1638" spans="4:9" s="422" customFormat="1">
      <c r="D1638" s="28"/>
      <c r="E1638" s="403"/>
      <c r="F1638" s="421" t="s">
        <v>3318</v>
      </c>
      <c r="G1638" s="423" t="s">
        <v>3319</v>
      </c>
      <c r="H1638" s="31">
        <v>20000</v>
      </c>
      <c r="I1638" s="32"/>
    </row>
    <row r="1639" spans="4:9" s="422" customFormat="1">
      <c r="D1639" s="28"/>
      <c r="E1639" s="403"/>
      <c r="F1639" s="421" t="s">
        <v>3578</v>
      </c>
      <c r="G1639" s="423" t="s">
        <v>1304</v>
      </c>
      <c r="H1639" s="31">
        <v>4000</v>
      </c>
      <c r="I1639" s="32"/>
    </row>
    <row r="1640" spans="4:9" s="422" customFormat="1">
      <c r="D1640" s="28"/>
      <c r="E1640" s="403"/>
      <c r="F1640" s="421" t="s">
        <v>3547</v>
      </c>
      <c r="G1640" s="423" t="s">
        <v>2188</v>
      </c>
      <c r="H1640" s="31">
        <v>24000</v>
      </c>
      <c r="I1640" s="32"/>
    </row>
    <row r="1641" spans="4:9" s="422" customFormat="1">
      <c r="D1641" s="28"/>
      <c r="E1641" s="403"/>
      <c r="F1641" s="421" t="s">
        <v>3550</v>
      </c>
      <c r="G1641" s="423" t="s">
        <v>3551</v>
      </c>
      <c r="H1641" s="31">
        <v>33000</v>
      </c>
      <c r="I1641" s="32"/>
    </row>
    <row r="1642" spans="4:9" s="422" customFormat="1">
      <c r="D1642" s="28"/>
      <c r="E1642" s="403"/>
      <c r="F1642" s="421" t="s">
        <v>3554</v>
      </c>
      <c r="G1642" s="423" t="s">
        <v>3555</v>
      </c>
      <c r="H1642" s="31">
        <v>76000</v>
      </c>
      <c r="I1642" s="32"/>
    </row>
    <row r="1643" spans="4:9" s="422" customFormat="1">
      <c r="D1643" s="28"/>
      <c r="E1643" s="403"/>
      <c r="F1643" s="421" t="s">
        <v>3558</v>
      </c>
      <c r="G1643" s="423" t="s">
        <v>3551</v>
      </c>
      <c r="H1643" s="31">
        <v>108000</v>
      </c>
      <c r="I1643" s="32"/>
    </row>
    <row r="1644" spans="4:9" s="422" customFormat="1">
      <c r="D1644" s="28"/>
      <c r="E1644" s="403"/>
      <c r="F1644" s="421" t="s">
        <v>3565</v>
      </c>
      <c r="G1644" s="423" t="s">
        <v>2188</v>
      </c>
      <c r="H1644" s="31">
        <v>180000</v>
      </c>
      <c r="I1644" s="32"/>
    </row>
    <row r="1645" spans="4:9" s="422" customFormat="1">
      <c r="D1645" s="28"/>
      <c r="E1645" s="403"/>
      <c r="F1645" s="421" t="s">
        <v>3567</v>
      </c>
      <c r="G1645" s="423" t="s">
        <v>3551</v>
      </c>
      <c r="H1645" s="31">
        <v>70000</v>
      </c>
      <c r="I1645" s="32"/>
    </row>
    <row r="1646" spans="4:9" s="422" customFormat="1">
      <c r="D1646" s="28"/>
      <c r="E1646" s="403"/>
      <c r="F1646" s="421" t="s">
        <v>3570</v>
      </c>
      <c r="G1646" s="423" t="s">
        <v>2188</v>
      </c>
      <c r="H1646" s="31">
        <v>67900</v>
      </c>
      <c r="I1646" s="32"/>
    </row>
    <row r="1647" spans="4:9" s="422" customFormat="1">
      <c r="D1647" s="28"/>
      <c r="E1647" s="403"/>
      <c r="F1647" s="421" t="s">
        <v>3576</v>
      </c>
      <c r="G1647" s="423" t="s">
        <v>2188</v>
      </c>
      <c r="H1647" s="31">
        <v>4000</v>
      </c>
      <c r="I1647" s="32"/>
    </row>
    <row r="1648" spans="4:9" s="422" customFormat="1">
      <c r="D1648" s="28"/>
      <c r="E1648" s="403"/>
      <c r="F1648" s="421" t="s">
        <v>3577</v>
      </c>
      <c r="G1648" s="423" t="s">
        <v>2188</v>
      </c>
      <c r="H1648" s="31">
        <v>700</v>
      </c>
      <c r="I1648" s="32"/>
    </row>
    <row r="1649" spans="4:9" s="422" customFormat="1">
      <c r="D1649" s="28"/>
      <c r="E1649" s="403"/>
      <c r="F1649" s="421" t="s">
        <v>3579</v>
      </c>
      <c r="G1649" s="423" t="s">
        <v>2188</v>
      </c>
      <c r="H1649" s="31">
        <v>298</v>
      </c>
      <c r="I1649" s="32"/>
    </row>
    <row r="1650" spans="4:9" s="422" customFormat="1">
      <c r="D1650" s="28"/>
      <c r="E1650" s="403"/>
      <c r="F1650" s="421" t="s">
        <v>3574</v>
      </c>
      <c r="G1650" s="423" t="s">
        <v>1304</v>
      </c>
      <c r="H1650" s="31">
        <v>416</v>
      </c>
      <c r="I1650" s="32"/>
    </row>
    <row r="1651" spans="4:9" s="422" customFormat="1">
      <c r="D1651" s="28"/>
      <c r="E1651" s="403"/>
      <c r="F1651" s="421" t="s">
        <v>3580</v>
      </c>
      <c r="G1651" s="423" t="s">
        <v>2188</v>
      </c>
      <c r="H1651" s="31">
        <v>580</v>
      </c>
      <c r="I1651" s="32"/>
    </row>
    <row r="1652" spans="4:9" s="422" customFormat="1">
      <c r="D1652" s="28"/>
      <c r="E1652" s="403"/>
      <c r="F1652" s="421" t="s">
        <v>3573</v>
      </c>
      <c r="G1652" s="423" t="s">
        <v>2188</v>
      </c>
      <c r="H1652" s="31">
        <v>550</v>
      </c>
      <c r="I1652" s="32"/>
    </row>
    <row r="1653" spans="4:9" s="422" customFormat="1">
      <c r="D1653" s="28"/>
      <c r="E1653" s="403"/>
      <c r="F1653" s="421" t="s">
        <v>3581</v>
      </c>
      <c r="G1653" s="423" t="s">
        <v>2188</v>
      </c>
      <c r="H1653" s="31">
        <v>21.5</v>
      </c>
      <c r="I1653" s="32"/>
    </row>
    <row r="1654" spans="4:9" s="422" customFormat="1">
      <c r="D1654" s="28"/>
      <c r="E1654" s="403"/>
      <c r="F1654" s="421" t="s">
        <v>3587</v>
      </c>
      <c r="G1654" s="423" t="s">
        <v>3216</v>
      </c>
      <c r="H1654" s="31">
        <v>534000</v>
      </c>
      <c r="I1654" s="32"/>
    </row>
    <row r="1655" spans="4:9" s="422" customFormat="1">
      <c r="D1655" s="28"/>
      <c r="E1655" s="403"/>
      <c r="F1655" s="421" t="s">
        <v>3591</v>
      </c>
      <c r="G1655" s="423" t="s">
        <v>3216</v>
      </c>
      <c r="H1655" s="31">
        <v>3150000</v>
      </c>
      <c r="I1655" s="32"/>
    </row>
    <row r="1656" spans="4:9" s="422" customFormat="1">
      <c r="D1656" s="28"/>
      <c r="E1656" s="403"/>
      <c r="F1656" s="421" t="s">
        <v>3594</v>
      </c>
      <c r="G1656" s="423" t="s">
        <v>2188</v>
      </c>
      <c r="H1656" s="31">
        <v>2000000</v>
      </c>
      <c r="I1656" s="32"/>
    </row>
    <row r="1657" spans="4:9" s="422" customFormat="1">
      <c r="D1657" s="28"/>
      <c r="E1657" s="403"/>
      <c r="F1657" s="421" t="s">
        <v>3597</v>
      </c>
      <c r="G1657" s="423" t="s">
        <v>2188</v>
      </c>
      <c r="H1657" s="31">
        <v>33900000</v>
      </c>
      <c r="I1657" s="32"/>
    </row>
    <row r="1658" spans="4:9" s="422" customFormat="1">
      <c r="D1658" s="28"/>
      <c r="E1658" s="403"/>
      <c r="F1658" s="421" t="s">
        <v>6015</v>
      </c>
      <c r="G1658" s="423" t="s">
        <v>3216</v>
      </c>
      <c r="H1658" s="31">
        <v>3100000</v>
      </c>
      <c r="I1658" s="32"/>
    </row>
    <row r="1659" spans="4:9" s="422" customFormat="1">
      <c r="D1659" s="28"/>
      <c r="E1659" s="403"/>
      <c r="F1659" s="421" t="s">
        <v>6016</v>
      </c>
      <c r="G1659" s="423" t="s">
        <v>3216</v>
      </c>
      <c r="H1659" s="31">
        <v>1500000</v>
      </c>
      <c r="I1659" s="32"/>
    </row>
    <row r="1660" spans="4:9" s="422" customFormat="1">
      <c r="D1660" s="28"/>
      <c r="E1660" s="403"/>
      <c r="F1660" s="421" t="s">
        <v>6017</v>
      </c>
      <c r="G1660" s="423" t="s">
        <v>3216</v>
      </c>
      <c r="H1660" s="31">
        <v>4500000</v>
      </c>
      <c r="I1660" s="32"/>
    </row>
    <row r="1661" spans="4:9" s="422" customFormat="1">
      <c r="D1661" s="28"/>
      <c r="E1661" s="403"/>
      <c r="F1661" s="421" t="s">
        <v>3470</v>
      </c>
      <c r="G1661" s="423" t="s">
        <v>3444</v>
      </c>
      <c r="H1661" s="31">
        <v>4900000</v>
      </c>
      <c r="I1661" s="32"/>
    </row>
    <row r="1662" spans="4:9" s="422" customFormat="1">
      <c r="D1662" s="28"/>
      <c r="E1662" s="403"/>
      <c r="F1662" s="421" t="s">
        <v>3473</v>
      </c>
      <c r="G1662" s="423" t="s">
        <v>136</v>
      </c>
      <c r="H1662" s="31">
        <v>3500000</v>
      </c>
      <c r="I1662" s="32"/>
    </row>
    <row r="1663" spans="4:9" s="422" customFormat="1">
      <c r="D1663" s="28"/>
      <c r="E1663" s="403"/>
      <c r="F1663" s="421" t="s">
        <v>3476</v>
      </c>
      <c r="G1663" s="423" t="s">
        <v>136</v>
      </c>
      <c r="H1663" s="31">
        <v>3300000</v>
      </c>
      <c r="I1663" s="32"/>
    </row>
    <row r="1664" spans="4:9" s="422" customFormat="1">
      <c r="D1664" s="28"/>
      <c r="E1664" s="403"/>
      <c r="F1664" s="421" t="s">
        <v>6018</v>
      </c>
      <c r="G1664" s="423" t="s">
        <v>3444</v>
      </c>
      <c r="H1664" s="31">
        <v>3200000</v>
      </c>
      <c r="I1664" s="32"/>
    </row>
    <row r="1665" spans="4:9" s="422" customFormat="1">
      <c r="D1665" s="28"/>
      <c r="E1665" s="403"/>
      <c r="F1665" s="421" t="s">
        <v>6019</v>
      </c>
      <c r="G1665" s="423" t="s">
        <v>136</v>
      </c>
      <c r="H1665" s="31">
        <v>3000000</v>
      </c>
      <c r="I1665" s="32"/>
    </row>
    <row r="1666" spans="4:9" s="422" customFormat="1">
      <c r="D1666" s="28"/>
      <c r="E1666" s="403"/>
      <c r="F1666" s="421" t="s">
        <v>3483</v>
      </c>
      <c r="G1666" s="423" t="s">
        <v>136</v>
      </c>
      <c r="H1666" s="31">
        <v>2500000</v>
      </c>
      <c r="I1666" s="32"/>
    </row>
    <row r="1667" spans="4:9" s="422" customFormat="1">
      <c r="D1667" s="28"/>
      <c r="E1667" s="403"/>
      <c r="F1667" s="421" t="s">
        <v>3486</v>
      </c>
      <c r="G1667" s="423" t="s">
        <v>236</v>
      </c>
      <c r="H1667" s="31">
        <v>3500000</v>
      </c>
      <c r="I1667" s="32"/>
    </row>
    <row r="1668" spans="4:9" s="422" customFormat="1">
      <c r="D1668" s="28"/>
      <c r="E1668" s="403"/>
      <c r="F1668" s="421" t="s">
        <v>6023</v>
      </c>
      <c r="G1668" s="423" t="s">
        <v>136</v>
      </c>
      <c r="H1668" s="31">
        <v>5500000</v>
      </c>
      <c r="I1668" s="32"/>
    </row>
    <row r="1669" spans="4:9" s="422" customFormat="1">
      <c r="D1669" s="28"/>
      <c r="E1669" s="403"/>
      <c r="F1669" s="421" t="s">
        <v>6020</v>
      </c>
      <c r="G1669" s="423" t="s">
        <v>3216</v>
      </c>
      <c r="H1669" s="31">
        <v>5700000</v>
      </c>
      <c r="I1669" s="32"/>
    </row>
    <row r="1670" spans="4:9" s="422" customFormat="1">
      <c r="D1670" s="28"/>
      <c r="E1670" s="403"/>
      <c r="F1670" s="421" t="s">
        <v>6021</v>
      </c>
      <c r="G1670" s="423" t="s">
        <v>136</v>
      </c>
      <c r="H1670" s="31">
        <v>3500000</v>
      </c>
      <c r="I1670" s="32"/>
    </row>
    <row r="1671" spans="4:9" s="422" customFormat="1">
      <c r="D1671" s="28"/>
      <c r="E1671" s="403"/>
      <c r="F1671" s="421" t="s">
        <v>3496</v>
      </c>
      <c r="G1671" s="423" t="s">
        <v>3216</v>
      </c>
      <c r="H1671" s="31">
        <v>4900000</v>
      </c>
      <c r="I1671" s="32"/>
    </row>
    <row r="1672" spans="4:9" s="422" customFormat="1">
      <c r="D1672" s="28"/>
      <c r="E1672" s="403"/>
      <c r="F1672" s="421" t="s">
        <v>3499</v>
      </c>
      <c r="G1672" s="423" t="s">
        <v>3216</v>
      </c>
      <c r="H1672" s="31">
        <v>1700000</v>
      </c>
      <c r="I1672" s="32"/>
    </row>
    <row r="1673" spans="4:9" s="422" customFormat="1">
      <c r="D1673" s="28"/>
      <c r="E1673" s="403"/>
      <c r="F1673" s="421" t="s">
        <v>3502</v>
      </c>
      <c r="G1673" s="423" t="s">
        <v>3216</v>
      </c>
      <c r="H1673" s="31">
        <v>2300000</v>
      </c>
      <c r="I1673" s="32"/>
    </row>
    <row r="1674" spans="4:9" s="422" customFormat="1">
      <c r="D1674" s="28"/>
      <c r="E1674" s="403"/>
      <c r="F1674" s="421" t="s">
        <v>6024</v>
      </c>
      <c r="G1674" s="423" t="s">
        <v>3216</v>
      </c>
      <c r="H1674" s="31">
        <v>2500000</v>
      </c>
      <c r="I1674" s="32"/>
    </row>
    <row r="1675" spans="4:9" s="422" customFormat="1">
      <c r="D1675" s="28"/>
      <c r="E1675" s="403"/>
      <c r="F1675" s="421" t="s">
        <v>3507</v>
      </c>
      <c r="G1675" s="423" t="s">
        <v>3216</v>
      </c>
      <c r="H1675" s="31">
        <v>1900000</v>
      </c>
      <c r="I1675" s="32"/>
    </row>
    <row r="1676" spans="4:9" s="422" customFormat="1">
      <c r="D1676" s="28"/>
      <c r="E1676" s="403"/>
      <c r="F1676" s="421" t="s">
        <v>6025</v>
      </c>
      <c r="G1676" s="423" t="s">
        <v>3216</v>
      </c>
      <c r="H1676" s="31">
        <v>2100000</v>
      </c>
      <c r="I1676" s="32"/>
    </row>
    <row r="1677" spans="4:9" s="422" customFormat="1">
      <c r="D1677" s="28"/>
      <c r="E1677" s="403"/>
      <c r="F1677" s="421" t="s">
        <v>3515</v>
      </c>
      <c r="G1677" s="423" t="s">
        <v>3216</v>
      </c>
      <c r="H1677" s="31">
        <v>450000</v>
      </c>
      <c r="I1677" s="32"/>
    </row>
    <row r="1678" spans="4:9" s="422" customFormat="1">
      <c r="D1678" s="28"/>
      <c r="E1678" s="403"/>
      <c r="F1678" s="421" t="s">
        <v>3520</v>
      </c>
      <c r="G1678" s="423" t="s">
        <v>136</v>
      </c>
      <c r="H1678" s="31">
        <v>75000000</v>
      </c>
      <c r="I1678" s="32"/>
    </row>
    <row r="1679" spans="4:9" s="422" customFormat="1">
      <c r="D1679" s="28"/>
      <c r="E1679" s="403"/>
      <c r="F1679" s="421" t="s">
        <v>3528</v>
      </c>
      <c r="G1679" s="423" t="s">
        <v>3216</v>
      </c>
      <c r="H1679" s="31">
        <v>79000000</v>
      </c>
      <c r="I1679" s="32"/>
    </row>
    <row r="1680" spans="4:9" s="422" customFormat="1">
      <c r="D1680" s="28"/>
      <c r="E1680" s="403"/>
      <c r="F1680" s="421" t="s">
        <v>3531</v>
      </c>
      <c r="G1680" s="423" t="s">
        <v>3216</v>
      </c>
      <c r="H1680" s="31">
        <v>85000000</v>
      </c>
      <c r="I1680" s="32"/>
    </row>
    <row r="1681" spans="4:9" s="422" customFormat="1">
      <c r="D1681" s="28"/>
      <c r="E1681" s="403"/>
      <c r="F1681" s="421" t="s">
        <v>3534</v>
      </c>
      <c r="G1681" s="423" t="s">
        <v>3216</v>
      </c>
      <c r="H1681" s="31">
        <v>18000000</v>
      </c>
      <c r="I1681" s="32"/>
    </row>
    <row r="1682" spans="4:9" s="422" customFormat="1">
      <c r="D1682" s="28"/>
      <c r="E1682" s="403"/>
      <c r="F1682" s="421" t="s">
        <v>3537</v>
      </c>
      <c r="G1682" s="423" t="s">
        <v>3216</v>
      </c>
      <c r="H1682" s="31">
        <v>4000000</v>
      </c>
      <c r="I1682" s="32"/>
    </row>
    <row r="1683" spans="4:9" s="422" customFormat="1">
      <c r="D1683" s="28"/>
      <c r="E1683" s="403"/>
      <c r="F1683" s="421" t="s">
        <v>3542</v>
      </c>
      <c r="G1683" s="423" t="s">
        <v>136</v>
      </c>
      <c r="H1683" s="31">
        <v>17000000</v>
      </c>
      <c r="I1683" s="32"/>
    </row>
    <row r="1684" spans="4:9" s="422" customFormat="1">
      <c r="D1684" s="28"/>
      <c r="E1684" s="403"/>
      <c r="F1684" s="421" t="s">
        <v>6733</v>
      </c>
      <c r="G1684" s="423" t="s">
        <v>2188</v>
      </c>
      <c r="H1684" s="31">
        <v>82000</v>
      </c>
      <c r="I1684" s="32"/>
    </row>
    <row r="1685" spans="4:9" s="422" customFormat="1">
      <c r="D1685" s="28"/>
      <c r="E1685" s="403"/>
      <c r="F1685" s="421" t="s">
        <v>6735</v>
      </c>
      <c r="G1685" s="423" t="s">
        <v>2188</v>
      </c>
      <c r="H1685" s="31">
        <v>22000</v>
      </c>
      <c r="I1685" s="32"/>
    </row>
    <row r="1686" spans="4:9" s="422" customFormat="1">
      <c r="D1686" s="28"/>
      <c r="E1686" s="403"/>
      <c r="F1686" s="421" t="s">
        <v>6736</v>
      </c>
      <c r="G1686" s="423" t="s">
        <v>2188</v>
      </c>
      <c r="H1686" s="31">
        <v>5200</v>
      </c>
      <c r="I1686" s="32"/>
    </row>
    <row r="1687" spans="4:9" s="422" customFormat="1">
      <c r="D1687" s="28"/>
      <c r="E1687" s="403"/>
      <c r="F1687" s="421" t="s">
        <v>6742</v>
      </c>
      <c r="G1687" s="423" t="s">
        <v>44</v>
      </c>
      <c r="H1687" s="31">
        <v>110000</v>
      </c>
      <c r="I1687" s="32"/>
    </row>
    <row r="1688" spans="4:9" s="422" customFormat="1">
      <c r="D1688" s="28"/>
      <c r="E1688" s="403"/>
      <c r="F1688" s="421" t="s">
        <v>6745</v>
      </c>
      <c r="G1688" s="423" t="s">
        <v>2188</v>
      </c>
      <c r="H1688" s="31">
        <v>70500</v>
      </c>
      <c r="I1688" s="32"/>
    </row>
    <row r="1689" spans="4:9" s="422" customFormat="1">
      <c r="D1689" s="28"/>
      <c r="E1689" s="403"/>
      <c r="F1689" s="421" t="s">
        <v>6750</v>
      </c>
      <c r="G1689" s="423" t="s">
        <v>136</v>
      </c>
      <c r="H1689" s="31">
        <v>265000</v>
      </c>
      <c r="I1689" s="32"/>
    </row>
    <row r="1690" spans="4:9" s="422" customFormat="1">
      <c r="D1690" s="28"/>
      <c r="E1690" s="403"/>
      <c r="F1690" s="421" t="s">
        <v>6753</v>
      </c>
      <c r="G1690" s="423" t="s">
        <v>3216</v>
      </c>
      <c r="H1690" s="31">
        <v>125000</v>
      </c>
      <c r="I1690" s="32"/>
    </row>
    <row r="1691" spans="4:9" s="422" customFormat="1">
      <c r="D1691" s="28"/>
      <c r="E1691" s="403"/>
      <c r="F1691" s="421" t="s">
        <v>6756</v>
      </c>
      <c r="G1691" s="423" t="s">
        <v>3216</v>
      </c>
      <c r="H1691" s="31">
        <v>34000</v>
      </c>
      <c r="I1691" s="32"/>
    </row>
    <row r="1692" spans="4:9" s="422" customFormat="1">
      <c r="D1692" s="28"/>
      <c r="E1692" s="403"/>
      <c r="F1692" s="421" t="s">
        <v>6757</v>
      </c>
      <c r="G1692" s="423" t="s">
        <v>3216</v>
      </c>
      <c r="H1692" s="31">
        <v>18000</v>
      </c>
      <c r="I1692" s="32"/>
    </row>
    <row r="1693" spans="4:9" s="422" customFormat="1">
      <c r="D1693" s="28"/>
      <c r="E1693" s="403"/>
      <c r="F1693" s="421" t="s">
        <v>6760</v>
      </c>
      <c r="G1693" s="423" t="s">
        <v>3216</v>
      </c>
      <c r="H1693" s="31">
        <v>1620000</v>
      </c>
      <c r="I1693" s="32"/>
    </row>
    <row r="1694" spans="4:9" s="422" customFormat="1">
      <c r="D1694" s="28"/>
      <c r="E1694" s="403"/>
      <c r="F1694" s="421" t="s">
        <v>6763</v>
      </c>
      <c r="G1694" s="423" t="s">
        <v>2188</v>
      </c>
      <c r="H1694" s="31">
        <v>148000</v>
      </c>
      <c r="I1694" s="32"/>
    </row>
    <row r="1695" spans="4:9" s="422" customFormat="1">
      <c r="D1695" s="28"/>
      <c r="E1695" s="403"/>
      <c r="F1695" s="421" t="s">
        <v>6765</v>
      </c>
      <c r="G1695" s="423" t="s">
        <v>44</v>
      </c>
      <c r="H1695" s="31">
        <v>65000</v>
      </c>
      <c r="I1695" s="32"/>
    </row>
    <row r="1696" spans="4:9" s="422" customFormat="1">
      <c r="D1696" s="28"/>
      <c r="E1696" s="403"/>
      <c r="F1696" s="421" t="s">
        <v>6768</v>
      </c>
      <c r="G1696" s="423" t="s">
        <v>2188</v>
      </c>
      <c r="H1696" s="31">
        <v>72000</v>
      </c>
      <c r="I1696" s="32"/>
    </row>
    <row r="1697" spans="4:9" s="422" customFormat="1">
      <c r="D1697" s="28"/>
      <c r="E1697" s="403"/>
      <c r="F1697" s="421" t="s">
        <v>6774</v>
      </c>
      <c r="G1697" s="423" t="s">
        <v>2188</v>
      </c>
      <c r="H1697" s="31">
        <v>144000</v>
      </c>
      <c r="I1697" s="32"/>
    </row>
    <row r="1698" spans="4:9" s="422" customFormat="1">
      <c r="D1698" s="28"/>
      <c r="E1698" s="403"/>
      <c r="F1698" s="421" t="s">
        <v>6779</v>
      </c>
      <c r="G1698" s="423" t="s">
        <v>2188</v>
      </c>
      <c r="H1698" s="31">
        <v>495000</v>
      </c>
      <c r="I1698" s="32"/>
    </row>
    <row r="1699" spans="4:9" s="422" customFormat="1">
      <c r="D1699" s="28"/>
      <c r="E1699" s="403"/>
      <c r="F1699" s="421" t="s">
        <v>6780</v>
      </c>
      <c r="G1699" s="423" t="s">
        <v>2188</v>
      </c>
      <c r="H1699" s="31">
        <v>2000000</v>
      </c>
      <c r="I1699" s="32"/>
    </row>
    <row r="1700" spans="4:9" s="422" customFormat="1">
      <c r="D1700" s="28"/>
      <c r="E1700" s="403"/>
      <c r="F1700" s="421" t="s">
        <v>6783</v>
      </c>
      <c r="G1700" s="423" t="s">
        <v>2188</v>
      </c>
      <c r="H1700" s="31">
        <v>700000</v>
      </c>
      <c r="I1700" s="32"/>
    </row>
    <row r="1701" spans="4:9" s="422" customFormat="1">
      <c r="D1701" s="28"/>
      <c r="E1701" s="403"/>
      <c r="F1701" s="421" t="s">
        <v>6786</v>
      </c>
      <c r="G1701" s="423" t="s">
        <v>2188</v>
      </c>
      <c r="H1701" s="31">
        <v>155000</v>
      </c>
      <c r="I1701" s="32"/>
    </row>
    <row r="1702" spans="4:9" s="422" customFormat="1">
      <c r="D1702" s="28"/>
      <c r="E1702" s="403"/>
      <c r="F1702" s="421" t="s">
        <v>6790</v>
      </c>
      <c r="G1702" s="423" t="s">
        <v>2188</v>
      </c>
      <c r="H1702" s="31">
        <v>16000</v>
      </c>
      <c r="I1702" s="32"/>
    </row>
    <row r="1703" spans="4:9" s="422" customFormat="1">
      <c r="D1703" s="28"/>
      <c r="E1703" s="403"/>
      <c r="F1703" s="421" t="s">
        <v>6789</v>
      </c>
      <c r="G1703" s="423" t="s">
        <v>2188</v>
      </c>
      <c r="H1703" s="31">
        <v>27000</v>
      </c>
      <c r="I1703" s="32"/>
    </row>
    <row r="1704" spans="4:9" s="422" customFormat="1">
      <c r="D1704" s="28"/>
      <c r="E1704" s="403"/>
      <c r="F1704" s="421" t="s">
        <v>6795</v>
      </c>
      <c r="G1704" s="423" t="s">
        <v>2188</v>
      </c>
      <c r="H1704" s="31">
        <v>34000</v>
      </c>
      <c r="I1704" s="32"/>
    </row>
    <row r="1705" spans="4:9" s="422" customFormat="1">
      <c r="D1705" s="28"/>
      <c r="E1705" s="403"/>
      <c r="F1705" s="421" t="s">
        <v>6800</v>
      </c>
      <c r="G1705" s="423" t="s">
        <v>2188</v>
      </c>
      <c r="H1705" s="31">
        <v>77000</v>
      </c>
      <c r="I1705" s="32"/>
    </row>
    <row r="1706" spans="4:9" s="422" customFormat="1">
      <c r="D1706" s="28"/>
      <c r="E1706" s="403"/>
      <c r="F1706" s="421" t="s">
        <v>6803</v>
      </c>
      <c r="G1706" s="423"/>
      <c r="H1706" s="31">
        <v>97000</v>
      </c>
      <c r="I1706" s="32"/>
    </row>
    <row r="1707" spans="4:9" s="422" customFormat="1">
      <c r="D1707" s="28"/>
      <c r="E1707" s="403"/>
      <c r="F1707" s="421" t="s">
        <v>6806</v>
      </c>
      <c r="G1707" s="423"/>
      <c r="H1707" s="31">
        <v>28000</v>
      </c>
      <c r="I1707" s="32"/>
    </row>
    <row r="1708" spans="4:9" s="422" customFormat="1">
      <c r="D1708" s="28"/>
      <c r="E1708" s="403"/>
      <c r="F1708" s="421" t="s">
        <v>6809</v>
      </c>
      <c r="G1708" s="423"/>
      <c r="H1708" s="31">
        <v>20000</v>
      </c>
      <c r="I1708" s="32"/>
    </row>
    <row r="1709" spans="4:9" s="422" customFormat="1">
      <c r="D1709" s="28"/>
      <c r="E1709" s="403"/>
      <c r="F1709" s="421" t="s">
        <v>6812</v>
      </c>
      <c r="G1709" s="423"/>
      <c r="H1709" s="31">
        <v>30000</v>
      </c>
      <c r="I1709" s="32"/>
    </row>
    <row r="1710" spans="4:9" s="422" customFormat="1">
      <c r="D1710" s="28"/>
      <c r="E1710" s="403"/>
      <c r="F1710" s="421" t="s">
        <v>6814</v>
      </c>
      <c r="G1710" s="423"/>
      <c r="H1710" s="31">
        <v>25000</v>
      </c>
      <c r="I1710" s="32"/>
    </row>
    <row r="1711" spans="4:9" s="422" customFormat="1">
      <c r="D1711" s="28"/>
      <c r="E1711" s="403"/>
      <c r="F1711" s="421" t="s">
        <v>6818</v>
      </c>
      <c r="G1711" s="423"/>
      <c r="H1711" s="31">
        <v>75000</v>
      </c>
      <c r="I1711" s="32"/>
    </row>
    <row r="1712" spans="4:9" s="422" customFormat="1">
      <c r="D1712" s="28"/>
      <c r="E1712" s="403"/>
      <c r="F1712" s="421" t="s">
        <v>6835</v>
      </c>
      <c r="G1712" s="423" t="s">
        <v>2188</v>
      </c>
      <c r="H1712" s="31">
        <v>375000</v>
      </c>
      <c r="I1712" s="32"/>
    </row>
    <row r="1713" spans="4:9" s="422" customFormat="1">
      <c r="D1713" s="28"/>
      <c r="E1713" s="403"/>
      <c r="F1713" s="421" t="s">
        <v>6836</v>
      </c>
      <c r="G1713" s="423" t="s">
        <v>2188</v>
      </c>
      <c r="H1713" s="31">
        <v>11500</v>
      </c>
      <c r="I1713" s="32"/>
    </row>
    <row r="1714" spans="4:9" s="422" customFormat="1">
      <c r="D1714" s="28"/>
      <c r="E1714" s="403"/>
      <c r="F1714" s="421" t="s">
        <v>6840</v>
      </c>
      <c r="G1714" s="423" t="s">
        <v>2188</v>
      </c>
      <c r="H1714" s="31">
        <v>142000</v>
      </c>
      <c r="I1714" s="32"/>
    </row>
    <row r="1715" spans="4:9" s="422" customFormat="1">
      <c r="D1715" s="28"/>
      <c r="E1715" s="403"/>
      <c r="F1715" s="421" t="s">
        <v>6846</v>
      </c>
      <c r="G1715" s="423" t="s">
        <v>114</v>
      </c>
      <c r="H1715" s="31">
        <v>11300</v>
      </c>
      <c r="I1715" s="32"/>
    </row>
    <row r="1716" spans="4:9" s="422" customFormat="1">
      <c r="D1716" s="28"/>
      <c r="E1716" s="403"/>
      <c r="F1716" s="421" t="s">
        <v>6847</v>
      </c>
      <c r="G1716" s="423" t="s">
        <v>114</v>
      </c>
      <c r="H1716" s="31">
        <v>3800</v>
      </c>
      <c r="I1716" s="32"/>
    </row>
    <row r="1717" spans="4:9" s="422" customFormat="1">
      <c r="D1717" s="28"/>
      <c r="E1717" s="403"/>
      <c r="F1717" s="421" t="s">
        <v>6850</v>
      </c>
      <c r="G1717" s="423" t="s">
        <v>2188</v>
      </c>
      <c r="H1717" s="31">
        <v>1400000</v>
      </c>
      <c r="I1717" s="32"/>
    </row>
    <row r="1718" spans="4:9" s="422" customFormat="1">
      <c r="D1718" s="28"/>
      <c r="E1718" s="403"/>
      <c r="F1718" s="421" t="s">
        <v>6855</v>
      </c>
      <c r="G1718" s="423" t="s">
        <v>2188</v>
      </c>
      <c r="H1718" s="31">
        <v>58000</v>
      </c>
      <c r="I1718" s="32"/>
    </row>
    <row r="1719" spans="4:9" s="422" customFormat="1">
      <c r="D1719" s="28"/>
      <c r="E1719" s="403"/>
      <c r="F1719" s="421" t="s">
        <v>6858</v>
      </c>
      <c r="G1719" s="423" t="s">
        <v>2188</v>
      </c>
      <c r="H1719" s="31">
        <v>65900</v>
      </c>
      <c r="I1719" s="32"/>
    </row>
    <row r="1720" spans="4:9" s="422" customFormat="1">
      <c r="D1720" s="28"/>
      <c r="E1720" s="403"/>
      <c r="F1720" s="421" t="s">
        <v>6865</v>
      </c>
      <c r="G1720" s="423" t="s">
        <v>136</v>
      </c>
      <c r="H1720" s="31">
        <v>26250000</v>
      </c>
      <c r="I1720" s="32"/>
    </row>
    <row r="1721" spans="4:9" s="422" customFormat="1">
      <c r="D1721" s="28"/>
      <c r="E1721" s="403"/>
      <c r="F1721" s="421" t="s">
        <v>6866</v>
      </c>
      <c r="G1721" s="423" t="s">
        <v>6867</v>
      </c>
      <c r="H1721" s="31">
        <v>3500000</v>
      </c>
      <c r="I1721" s="32"/>
    </row>
    <row r="1722" spans="4:9" s="422" customFormat="1">
      <c r="D1722" s="28"/>
      <c r="E1722" s="403"/>
      <c r="F1722" s="421" t="s">
        <v>6871</v>
      </c>
      <c r="G1722" s="423" t="s">
        <v>3444</v>
      </c>
      <c r="H1722" s="31">
        <v>3500000</v>
      </c>
      <c r="I1722" s="32"/>
    </row>
    <row r="1723" spans="4:9" s="422" customFormat="1">
      <c r="D1723" s="28"/>
      <c r="E1723" s="403"/>
      <c r="F1723" s="421" t="s">
        <v>6874</v>
      </c>
      <c r="G1723" s="423" t="s">
        <v>136</v>
      </c>
      <c r="H1723" s="31">
        <v>2500000</v>
      </c>
      <c r="I1723" s="32"/>
    </row>
    <row r="1724" spans="4:9" s="422" customFormat="1">
      <c r="D1724" s="28"/>
      <c r="E1724" s="403"/>
      <c r="F1724" s="421" t="s">
        <v>6876</v>
      </c>
      <c r="G1724" s="423" t="s">
        <v>136</v>
      </c>
      <c r="H1724" s="31">
        <v>1900000</v>
      </c>
      <c r="I1724" s="32"/>
    </row>
    <row r="1725" spans="4:9" s="422" customFormat="1">
      <c r="D1725" s="28"/>
      <c r="E1725" s="403"/>
      <c r="F1725" s="421" t="s">
        <v>6880</v>
      </c>
      <c r="G1725" s="423" t="s">
        <v>136</v>
      </c>
      <c r="H1725" s="31">
        <v>2100000</v>
      </c>
      <c r="I1725" s="32"/>
    </row>
    <row r="1726" spans="4:9" s="422" customFormat="1">
      <c r="D1726" s="28"/>
      <c r="E1726" s="403"/>
      <c r="F1726" s="421" t="s">
        <v>6883</v>
      </c>
      <c r="G1726" s="423" t="s">
        <v>3216</v>
      </c>
      <c r="H1726" s="31">
        <v>265000</v>
      </c>
      <c r="I1726" s="32"/>
    </row>
    <row r="1727" spans="4:9" s="422" customFormat="1">
      <c r="D1727" s="28"/>
      <c r="E1727" s="403"/>
      <c r="F1727" s="421" t="s">
        <v>6886</v>
      </c>
      <c r="G1727" s="423" t="s">
        <v>236</v>
      </c>
      <c r="H1727" s="31">
        <v>780000</v>
      </c>
      <c r="I1727" s="32"/>
    </row>
    <row r="1728" spans="4:9" s="422" customFormat="1">
      <c r="D1728" s="28"/>
      <c r="E1728" s="403"/>
      <c r="F1728" s="421" t="s">
        <v>6889</v>
      </c>
      <c r="G1728" s="423" t="s">
        <v>3216</v>
      </c>
      <c r="H1728" s="31">
        <v>343000</v>
      </c>
      <c r="I1728" s="32"/>
    </row>
    <row r="1729" spans="4:9" s="422" customFormat="1">
      <c r="D1729" s="28"/>
      <c r="E1729" s="403"/>
      <c r="F1729" s="421" t="s">
        <v>6892</v>
      </c>
      <c r="G1729" s="423" t="s">
        <v>3216</v>
      </c>
      <c r="H1729" s="31">
        <v>318000</v>
      </c>
      <c r="I1729" s="32"/>
    </row>
    <row r="1730" spans="4:9" s="422" customFormat="1">
      <c r="D1730" s="28"/>
      <c r="E1730" s="403"/>
      <c r="F1730" s="421" t="s">
        <v>6895</v>
      </c>
      <c r="G1730" s="423" t="s">
        <v>3216</v>
      </c>
      <c r="H1730" s="31">
        <v>245000</v>
      </c>
      <c r="I1730" s="32"/>
    </row>
    <row r="1731" spans="4:9" s="422" customFormat="1">
      <c r="D1731" s="28"/>
      <c r="E1731" s="403"/>
      <c r="F1731" s="421" t="s">
        <v>6898</v>
      </c>
      <c r="G1731" s="423" t="s">
        <v>3216</v>
      </c>
      <c r="H1731" s="31">
        <v>240000</v>
      </c>
      <c r="I1731" s="32"/>
    </row>
    <row r="1732" spans="4:9" s="422" customFormat="1">
      <c r="D1732" s="28"/>
      <c r="E1732" s="403"/>
      <c r="F1732" s="421" t="s">
        <v>6901</v>
      </c>
      <c r="G1732" s="423" t="s">
        <v>3216</v>
      </c>
      <c r="H1732" s="31">
        <v>290000</v>
      </c>
      <c r="I1732" s="32"/>
    </row>
    <row r="1733" spans="4:9" s="422" customFormat="1">
      <c r="D1733" s="28"/>
      <c r="E1733" s="403"/>
      <c r="F1733" s="421" t="s">
        <v>6904</v>
      </c>
      <c r="G1733" s="423" t="s">
        <v>3216</v>
      </c>
      <c r="H1733" s="31">
        <v>57000</v>
      </c>
      <c r="I1733" s="32"/>
    </row>
    <row r="1734" spans="4:9" s="422" customFormat="1">
      <c r="D1734" s="28"/>
      <c r="E1734" s="403"/>
      <c r="F1734" s="421" t="s">
        <v>6907</v>
      </c>
      <c r="G1734" s="423" t="s">
        <v>3216</v>
      </c>
      <c r="H1734" s="31">
        <v>60000</v>
      </c>
      <c r="I1734" s="32"/>
    </row>
    <row r="1735" spans="4:9" s="422" customFormat="1">
      <c r="D1735" s="28"/>
      <c r="E1735" s="403"/>
      <c r="F1735" s="421" t="s">
        <v>6910</v>
      </c>
      <c r="G1735" s="423" t="s">
        <v>3216</v>
      </c>
      <c r="H1735" s="31">
        <v>175000</v>
      </c>
      <c r="I1735" s="32"/>
    </row>
    <row r="1736" spans="4:9" s="422" customFormat="1">
      <c r="D1736" s="28"/>
      <c r="E1736" s="403"/>
      <c r="F1736" s="421" t="s">
        <v>6913</v>
      </c>
      <c r="G1736" s="423" t="s">
        <v>3216</v>
      </c>
      <c r="H1736" s="31">
        <v>135000</v>
      </c>
      <c r="I1736" s="32"/>
    </row>
    <row r="1737" spans="4:9" s="422" customFormat="1">
      <c r="D1737" s="28"/>
      <c r="E1737" s="403"/>
      <c r="F1737" s="421" t="s">
        <v>6916</v>
      </c>
      <c r="G1737" s="423" t="s">
        <v>3216</v>
      </c>
      <c r="H1737" s="31">
        <v>85000</v>
      </c>
      <c r="I1737" s="32"/>
    </row>
    <row r="1738" spans="4:9" s="422" customFormat="1">
      <c r="D1738" s="28"/>
      <c r="E1738" s="403"/>
      <c r="F1738" s="421" t="s">
        <v>6934</v>
      </c>
      <c r="G1738" s="423" t="s">
        <v>44</v>
      </c>
      <c r="H1738" s="31">
        <v>650000</v>
      </c>
      <c r="I1738" s="32"/>
    </row>
    <row r="1739" spans="4:9" s="422" customFormat="1">
      <c r="D1739" s="28"/>
      <c r="E1739" s="403"/>
      <c r="F1739" s="421" t="s">
        <v>6938</v>
      </c>
      <c r="G1739" s="423" t="s">
        <v>4847</v>
      </c>
      <c r="H1739" s="31">
        <v>350000</v>
      </c>
      <c r="I1739" s="32"/>
    </row>
    <row r="1740" spans="4:9" s="422" customFormat="1">
      <c r="D1740" s="28"/>
      <c r="E1740" s="403"/>
      <c r="F1740" s="421" t="s">
        <v>6941</v>
      </c>
      <c r="G1740" s="423" t="s">
        <v>2188</v>
      </c>
      <c r="H1740" s="31">
        <v>103500</v>
      </c>
      <c r="I1740" s="32"/>
    </row>
    <row r="1741" spans="4:9" s="422" customFormat="1">
      <c r="D1741" s="28"/>
      <c r="E1741" s="403"/>
      <c r="F1741" s="421" t="s">
        <v>6943</v>
      </c>
      <c r="G1741" s="423" t="s">
        <v>2188</v>
      </c>
      <c r="H1741" s="31">
        <v>220000</v>
      </c>
      <c r="I1741" s="32"/>
    </row>
    <row r="1742" spans="4:9" s="422" customFormat="1">
      <c r="D1742" s="28"/>
      <c r="E1742" s="403"/>
      <c r="F1742" s="421" t="s">
        <v>6947</v>
      </c>
      <c r="G1742" s="423" t="s">
        <v>44</v>
      </c>
      <c r="H1742" s="31">
        <v>200000</v>
      </c>
      <c r="I1742" s="32"/>
    </row>
    <row r="1743" spans="4:9" s="422" customFormat="1">
      <c r="D1743" s="28"/>
      <c r="E1743" s="403"/>
      <c r="F1743" s="421" t="s">
        <v>6959</v>
      </c>
      <c r="G1743" s="423" t="s">
        <v>136</v>
      </c>
      <c r="H1743" s="31">
        <v>3500000</v>
      </c>
      <c r="I1743" s="32"/>
    </row>
    <row r="1744" spans="4:9" s="422" customFormat="1">
      <c r="D1744" s="28"/>
      <c r="E1744" s="403"/>
      <c r="F1744" s="421" t="s">
        <v>6962</v>
      </c>
      <c r="G1744" s="423" t="s">
        <v>136</v>
      </c>
      <c r="H1744" s="31">
        <v>1279000</v>
      </c>
      <c r="I1744" s="32"/>
    </row>
    <row r="1745" spans="4:9" s="422" customFormat="1">
      <c r="D1745" s="28"/>
      <c r="E1745" s="403"/>
      <c r="F1745" s="421" t="s">
        <v>6985</v>
      </c>
      <c r="G1745" s="423" t="s">
        <v>136</v>
      </c>
      <c r="H1745" s="31">
        <v>3800000</v>
      </c>
      <c r="I1745" s="32"/>
    </row>
    <row r="1746" spans="4:9" s="422" customFormat="1">
      <c r="D1746" s="28"/>
      <c r="E1746" s="403"/>
      <c r="F1746" s="421" t="s">
        <v>6986</v>
      </c>
      <c r="G1746" s="423" t="s">
        <v>136</v>
      </c>
      <c r="H1746" s="31">
        <v>4100000</v>
      </c>
      <c r="I1746" s="32"/>
    </row>
    <row r="1747" spans="4:9" s="422" customFormat="1">
      <c r="D1747" s="28"/>
      <c r="E1747" s="403"/>
      <c r="F1747" s="421" t="s">
        <v>6988</v>
      </c>
      <c r="G1747" s="423" t="s">
        <v>136</v>
      </c>
      <c r="H1747" s="31">
        <v>4900000</v>
      </c>
      <c r="I1747" s="32"/>
    </row>
    <row r="1748" spans="4:9" s="422" customFormat="1">
      <c r="D1748" s="28"/>
      <c r="E1748" s="403"/>
      <c r="F1748" s="421" t="s">
        <v>6989</v>
      </c>
      <c r="G1748" s="423" t="s">
        <v>136</v>
      </c>
      <c r="H1748" s="31">
        <v>5200000</v>
      </c>
      <c r="I1748" s="32"/>
    </row>
    <row r="1749" spans="4:9" s="422" customFormat="1">
      <c r="D1749" s="28"/>
      <c r="E1749" s="403"/>
      <c r="F1749" s="421" t="s">
        <v>6992</v>
      </c>
      <c r="G1749" s="423" t="s">
        <v>136</v>
      </c>
      <c r="H1749" s="31">
        <v>5700000</v>
      </c>
      <c r="I1749" s="32"/>
    </row>
    <row r="1750" spans="4:9" s="422" customFormat="1">
      <c r="D1750" s="28"/>
      <c r="E1750" s="403"/>
      <c r="F1750" s="421" t="s">
        <v>6994</v>
      </c>
      <c r="G1750" s="423" t="s">
        <v>136</v>
      </c>
      <c r="H1750" s="31">
        <v>20000</v>
      </c>
      <c r="I1750" s="32"/>
    </row>
    <row r="1751" spans="4:9" s="422" customFormat="1">
      <c r="D1751" s="28"/>
      <c r="E1751" s="403"/>
      <c r="F1751" s="421" t="s">
        <v>6999</v>
      </c>
      <c r="G1751" s="423" t="s">
        <v>136</v>
      </c>
      <c r="H1751" s="31">
        <v>1540000</v>
      </c>
      <c r="I1751" s="32"/>
    </row>
    <row r="1752" spans="4:9" s="422" customFormat="1">
      <c r="D1752" s="28"/>
      <c r="E1752" s="403"/>
      <c r="F1752" s="421" t="s">
        <v>7002</v>
      </c>
      <c r="G1752" s="423"/>
      <c r="H1752" s="31">
        <v>110000</v>
      </c>
      <c r="I1752" s="32"/>
    </row>
    <row r="1753" spans="4:9" s="422" customFormat="1">
      <c r="D1753" s="28"/>
      <c r="E1753" s="403"/>
      <c r="F1753" s="421" t="s">
        <v>7005</v>
      </c>
      <c r="G1753" s="423"/>
      <c r="H1753" s="31">
        <v>273000</v>
      </c>
      <c r="I1753" s="32"/>
    </row>
    <row r="1754" spans="4:9" s="422" customFormat="1">
      <c r="D1754" s="28"/>
      <c r="E1754" s="403"/>
      <c r="F1754" s="421" t="s">
        <v>7008</v>
      </c>
      <c r="G1754" s="423"/>
      <c r="H1754" s="31">
        <v>5500000</v>
      </c>
      <c r="I1754" s="32"/>
    </row>
    <row r="1755" spans="4:9" s="422" customFormat="1">
      <c r="D1755" s="28"/>
      <c r="E1755" s="403"/>
      <c r="F1755" s="421" t="s">
        <v>7009</v>
      </c>
      <c r="G1755" s="423"/>
      <c r="H1755" s="31">
        <v>1960000</v>
      </c>
      <c r="I1755" s="32"/>
    </row>
    <row r="1756" spans="4:9" s="422" customFormat="1">
      <c r="D1756" s="28"/>
      <c r="E1756" s="403"/>
      <c r="F1756" s="421" t="s">
        <v>7012</v>
      </c>
      <c r="G1756" s="423"/>
      <c r="H1756" s="31">
        <v>770000</v>
      </c>
      <c r="I1756" s="32"/>
    </row>
    <row r="1757" spans="4:9" s="422" customFormat="1">
      <c r="D1757" s="28"/>
      <c r="E1757" s="403"/>
      <c r="F1757" s="421" t="s">
        <v>7015</v>
      </c>
      <c r="G1757" s="423"/>
      <c r="H1757" s="31">
        <v>2380000</v>
      </c>
      <c r="I1757" s="32"/>
    </row>
    <row r="1758" spans="4:9" s="422" customFormat="1">
      <c r="D1758" s="28"/>
      <c r="E1758" s="403"/>
      <c r="F1758" s="421" t="s">
        <v>7016</v>
      </c>
      <c r="G1758" s="423"/>
      <c r="H1758" s="31">
        <v>88500</v>
      </c>
      <c r="I1758" s="32"/>
    </row>
    <row r="1759" spans="4:9" s="422" customFormat="1">
      <c r="D1759" s="28"/>
      <c r="E1759" s="403"/>
      <c r="F1759" s="421" t="s">
        <v>7019</v>
      </c>
      <c r="G1759" s="423"/>
      <c r="H1759" s="31">
        <v>3500000</v>
      </c>
      <c r="I1759" s="32"/>
    </row>
    <row r="1760" spans="4:9" s="422" customFormat="1">
      <c r="D1760" s="28"/>
      <c r="E1760" s="403"/>
      <c r="F1760" s="421" t="s">
        <v>7020</v>
      </c>
      <c r="G1760" s="423"/>
      <c r="H1760" s="31">
        <v>150000</v>
      </c>
      <c r="I1760" s="32"/>
    </row>
    <row r="1761" spans="4:9" s="422" customFormat="1">
      <c r="D1761" s="28"/>
      <c r="E1761" s="403"/>
      <c r="F1761" s="421" t="s">
        <v>7023</v>
      </c>
      <c r="G1761" s="423"/>
      <c r="H1761" s="31">
        <v>350000</v>
      </c>
      <c r="I1761" s="32"/>
    </row>
    <row r="1762" spans="4:9" s="422" customFormat="1">
      <c r="D1762" s="28"/>
      <c r="E1762" s="403"/>
      <c r="F1762" s="421" t="s">
        <v>7026</v>
      </c>
      <c r="G1762" s="423"/>
      <c r="H1762" s="31">
        <v>465000</v>
      </c>
      <c r="I1762" s="32"/>
    </row>
    <row r="1763" spans="4:9" s="422" customFormat="1">
      <c r="D1763" s="28"/>
      <c r="E1763" s="403"/>
      <c r="F1763" s="421" t="s">
        <v>7029</v>
      </c>
      <c r="G1763" s="423"/>
      <c r="H1763" s="31">
        <v>504000</v>
      </c>
      <c r="I1763" s="32"/>
    </row>
    <row r="1764" spans="4:9" s="422" customFormat="1">
      <c r="D1764" s="28"/>
      <c r="E1764" s="403"/>
      <c r="F1764" s="421" t="s">
        <v>7037</v>
      </c>
      <c r="G1764" s="423"/>
      <c r="H1764" s="31">
        <v>1450000</v>
      </c>
      <c r="I1764" s="32"/>
    </row>
    <row r="1765" spans="4:9" s="422" customFormat="1">
      <c r="D1765" s="28"/>
      <c r="E1765" s="403"/>
      <c r="F1765" s="421" t="s">
        <v>7040</v>
      </c>
      <c r="G1765" s="423"/>
      <c r="H1765" s="31">
        <v>850000</v>
      </c>
      <c r="I1765" s="32"/>
    </row>
    <row r="1766" spans="4:9" s="422" customFormat="1">
      <c r="D1766" s="28"/>
      <c r="E1766" s="403"/>
      <c r="F1766" s="421" t="s">
        <v>7043</v>
      </c>
      <c r="G1766" s="423"/>
      <c r="H1766" s="31">
        <v>1500000</v>
      </c>
      <c r="I1766" s="32"/>
    </row>
    <row r="1767" spans="4:9" s="422" customFormat="1">
      <c r="D1767" s="28"/>
      <c r="E1767" s="403"/>
      <c r="F1767" s="421" t="s">
        <v>7046</v>
      </c>
      <c r="G1767" s="423"/>
      <c r="H1767" s="31">
        <v>1200000</v>
      </c>
      <c r="I1767" s="32"/>
    </row>
    <row r="1768" spans="4:9" s="422" customFormat="1">
      <c r="D1768" s="28"/>
      <c r="E1768" s="403"/>
      <c r="F1768" s="421" t="s">
        <v>7049</v>
      </c>
      <c r="G1768" s="423"/>
      <c r="H1768" s="31">
        <v>1000000</v>
      </c>
      <c r="I1768" s="32"/>
    </row>
    <row r="1769" spans="4:9" s="422" customFormat="1">
      <c r="D1769" s="28"/>
      <c r="E1769" s="403"/>
      <c r="F1769" s="421" t="s">
        <v>7052</v>
      </c>
      <c r="G1769" s="423"/>
      <c r="H1769" s="31">
        <v>250000</v>
      </c>
      <c r="I1769" s="32"/>
    </row>
    <row r="1770" spans="4:9" s="422" customFormat="1">
      <c r="D1770" s="28"/>
      <c r="E1770" s="403"/>
      <c r="F1770" s="421" t="s">
        <v>7055</v>
      </c>
      <c r="G1770" s="423"/>
      <c r="H1770" s="31">
        <v>250000</v>
      </c>
      <c r="I1770" s="32"/>
    </row>
    <row r="1771" spans="4:9" s="422" customFormat="1">
      <c r="D1771" s="28"/>
      <c r="E1771" s="403"/>
      <c r="F1771" s="421" t="s">
        <v>7060</v>
      </c>
      <c r="G1771" s="423" t="s">
        <v>3216</v>
      </c>
      <c r="H1771" s="31">
        <v>1000000</v>
      </c>
      <c r="I1771" s="32"/>
    </row>
    <row r="1772" spans="4:9" s="422" customFormat="1">
      <c r="D1772" s="28"/>
      <c r="E1772" s="403"/>
      <c r="F1772" s="421" t="s">
        <v>7063</v>
      </c>
      <c r="G1772" s="423"/>
      <c r="H1772" s="31">
        <v>640000</v>
      </c>
      <c r="I1772" s="32"/>
    </row>
    <row r="1773" spans="4:9" s="422" customFormat="1">
      <c r="D1773" s="28"/>
      <c r="E1773" s="403"/>
      <c r="F1773" s="421" t="s">
        <v>7066</v>
      </c>
      <c r="G1773" s="423"/>
      <c r="H1773" s="31">
        <v>2475000</v>
      </c>
      <c r="I1773" s="32"/>
    </row>
    <row r="1774" spans="4:9" s="422" customFormat="1">
      <c r="D1774" s="28"/>
      <c r="E1774" s="403"/>
      <c r="F1774" s="421" t="s">
        <v>7069</v>
      </c>
      <c r="G1774" s="423"/>
      <c r="H1774" s="31">
        <v>670000</v>
      </c>
      <c r="I1774" s="32"/>
    </row>
    <row r="1775" spans="4:9" s="422" customFormat="1">
      <c r="D1775" s="28"/>
      <c r="E1775" s="403"/>
      <c r="F1775" s="421" t="s">
        <v>7072</v>
      </c>
      <c r="G1775" s="423"/>
      <c r="H1775" s="31">
        <v>75000</v>
      </c>
      <c r="I1775" s="32"/>
    </row>
    <row r="1776" spans="4:9" s="422" customFormat="1">
      <c r="D1776" s="28"/>
      <c r="E1776" s="403"/>
      <c r="F1776" s="421" t="s">
        <v>7075</v>
      </c>
      <c r="G1776" s="423"/>
      <c r="H1776" s="31">
        <v>680000</v>
      </c>
      <c r="I1776" s="32"/>
    </row>
    <row r="1777" spans="4:9" s="422" customFormat="1">
      <c r="D1777" s="28"/>
      <c r="E1777" s="403"/>
      <c r="F1777" s="421" t="s">
        <v>7078</v>
      </c>
      <c r="G1777" s="423"/>
      <c r="H1777" s="31">
        <v>650000</v>
      </c>
      <c r="I1777" s="32"/>
    </row>
    <row r="1778" spans="4:9" s="422" customFormat="1">
      <c r="D1778" s="28"/>
      <c r="E1778" s="403"/>
      <c r="F1778" s="421" t="s">
        <v>7081</v>
      </c>
      <c r="G1778" s="423"/>
      <c r="H1778" s="31">
        <v>250000</v>
      </c>
      <c r="I1778" s="32"/>
    </row>
    <row r="1779" spans="4:9" s="422" customFormat="1">
      <c r="D1779" s="28"/>
      <c r="E1779" s="403"/>
      <c r="F1779" s="421" t="s">
        <v>7084</v>
      </c>
      <c r="G1779" s="423" t="s">
        <v>114</v>
      </c>
      <c r="H1779" s="31">
        <v>55500</v>
      </c>
      <c r="I1779" s="32"/>
    </row>
    <row r="1780" spans="4:9" s="422" customFormat="1">
      <c r="D1780" s="28"/>
      <c r="E1780" s="403"/>
      <c r="F1780" s="421" t="s">
        <v>7093</v>
      </c>
      <c r="G1780" s="423" t="s">
        <v>236</v>
      </c>
      <c r="H1780" s="31">
        <v>125000</v>
      </c>
      <c r="I1780" s="32"/>
    </row>
    <row r="1781" spans="4:9" s="422" customFormat="1">
      <c r="D1781" s="28"/>
      <c r="E1781" s="403"/>
      <c r="F1781" s="421" t="s">
        <v>7096</v>
      </c>
      <c r="G1781" s="423" t="s">
        <v>236</v>
      </c>
      <c r="H1781" s="31">
        <v>150000</v>
      </c>
      <c r="I1781" s="32"/>
    </row>
    <row r="1782" spans="4:9" s="422" customFormat="1">
      <c r="D1782" s="28"/>
      <c r="E1782" s="403"/>
      <c r="F1782" s="421" t="s">
        <v>7099</v>
      </c>
      <c r="G1782" s="423" t="s">
        <v>3444</v>
      </c>
      <c r="H1782" s="31">
        <v>1000000</v>
      </c>
      <c r="I1782" s="32"/>
    </row>
    <row r="1783" spans="4:9" s="422" customFormat="1">
      <c r="D1783" s="28"/>
      <c r="E1783" s="403"/>
      <c r="F1783" s="421" t="s">
        <v>7102</v>
      </c>
      <c r="G1783" s="423" t="s">
        <v>3444</v>
      </c>
      <c r="H1783" s="31">
        <v>870000</v>
      </c>
      <c r="I1783" s="32"/>
    </row>
    <row r="1784" spans="4:9" s="422" customFormat="1">
      <c r="D1784" s="28"/>
      <c r="E1784" s="403"/>
      <c r="F1784" s="421" t="s">
        <v>7105</v>
      </c>
      <c r="G1784" s="423"/>
      <c r="H1784" s="31">
        <v>250000</v>
      </c>
      <c r="I1784" s="32"/>
    </row>
    <row r="1785" spans="4:9" s="422" customFormat="1">
      <c r="D1785" s="28"/>
      <c r="E1785" s="403"/>
      <c r="F1785" s="421" t="s">
        <v>7108</v>
      </c>
      <c r="G1785" s="423" t="s">
        <v>3216</v>
      </c>
      <c r="H1785" s="31">
        <v>102000</v>
      </c>
      <c r="I1785" s="32"/>
    </row>
    <row r="1786" spans="4:9" s="422" customFormat="1">
      <c r="D1786" s="28"/>
      <c r="E1786" s="403"/>
      <c r="F1786" s="421" t="s">
        <v>7116</v>
      </c>
      <c r="G1786" s="423" t="s">
        <v>3444</v>
      </c>
      <c r="H1786" s="31">
        <v>6500000</v>
      </c>
      <c r="I1786" s="32"/>
    </row>
    <row r="1787" spans="4:9" s="422" customFormat="1">
      <c r="D1787" s="28"/>
      <c r="E1787" s="403"/>
      <c r="F1787" s="421" t="s">
        <v>7119</v>
      </c>
      <c r="G1787" s="423" t="s">
        <v>136</v>
      </c>
      <c r="H1787" s="31">
        <v>950000</v>
      </c>
      <c r="I1787" s="32"/>
    </row>
    <row r="1788" spans="4:9" s="422" customFormat="1">
      <c r="D1788" s="28"/>
      <c r="E1788" s="403"/>
      <c r="F1788" s="421" t="s">
        <v>7122</v>
      </c>
      <c r="G1788" s="423" t="s">
        <v>136</v>
      </c>
      <c r="H1788" s="31">
        <v>650000</v>
      </c>
      <c r="I1788" s="32"/>
    </row>
    <row r="1789" spans="4:9" s="422" customFormat="1">
      <c r="D1789" s="28"/>
      <c r="E1789" s="403"/>
      <c r="F1789" s="421" t="s">
        <v>7125</v>
      </c>
      <c r="G1789" s="423"/>
      <c r="H1789" s="31">
        <v>550000</v>
      </c>
      <c r="I1789" s="32"/>
    </row>
    <row r="1790" spans="4:9" s="422" customFormat="1">
      <c r="D1790" s="28"/>
      <c r="E1790" s="403"/>
      <c r="F1790" s="421" t="s">
        <v>7128</v>
      </c>
      <c r="G1790" s="423"/>
      <c r="H1790" s="31">
        <v>250000</v>
      </c>
      <c r="I1790" s="32"/>
    </row>
    <row r="1791" spans="4:9" s="422" customFormat="1">
      <c r="D1791" s="28"/>
      <c r="E1791" s="403"/>
      <c r="F1791" s="421" t="s">
        <v>7131</v>
      </c>
      <c r="G1791" s="423"/>
      <c r="H1791" s="31">
        <v>150000</v>
      </c>
      <c r="I1791" s="32"/>
    </row>
    <row r="1792" spans="4:9" s="422" customFormat="1">
      <c r="D1792" s="28"/>
      <c r="E1792" s="403"/>
      <c r="F1792" s="421" t="s">
        <v>7136</v>
      </c>
      <c r="G1792" s="423"/>
      <c r="H1792" s="31">
        <v>30000</v>
      </c>
      <c r="I1792" s="32"/>
    </row>
    <row r="1793" spans="4:9" s="422" customFormat="1">
      <c r="D1793" s="28"/>
      <c r="E1793" s="403"/>
      <c r="F1793" s="421" t="s">
        <v>7139</v>
      </c>
      <c r="G1793" s="423"/>
      <c r="H1793" s="31">
        <v>500000</v>
      </c>
      <c r="I1793" s="32"/>
    </row>
    <row r="1794" spans="4:9" s="422" customFormat="1">
      <c r="D1794" s="28"/>
      <c r="E1794" s="403"/>
      <c r="F1794" s="421" t="s">
        <v>7142</v>
      </c>
      <c r="G1794" s="423"/>
      <c r="H1794" s="31">
        <v>1500000</v>
      </c>
      <c r="I1794" s="32"/>
    </row>
    <row r="1795" spans="4:9" s="422" customFormat="1">
      <c r="D1795" s="28"/>
      <c r="E1795" s="403"/>
      <c r="F1795" s="421" t="s">
        <v>7145</v>
      </c>
      <c r="G1795" s="423"/>
      <c r="H1795" s="31">
        <v>250000</v>
      </c>
      <c r="I1795" s="32"/>
    </row>
    <row r="1796" spans="4:9" s="422" customFormat="1">
      <c r="D1796" s="28"/>
      <c r="E1796" s="403"/>
      <c r="F1796" s="421" t="s">
        <v>7146</v>
      </c>
      <c r="G1796" s="423"/>
      <c r="H1796" s="31">
        <v>110000</v>
      </c>
      <c r="I1796" s="32"/>
    </row>
    <row r="1797" spans="4:9" s="422" customFormat="1">
      <c r="D1797" s="28"/>
      <c r="E1797" s="403"/>
      <c r="F1797" s="421" t="s">
        <v>7147</v>
      </c>
      <c r="G1797" s="423"/>
      <c r="H1797" s="31">
        <v>150000</v>
      </c>
      <c r="I1797" s="32"/>
    </row>
    <row r="1798" spans="4:9" s="422" customFormat="1">
      <c r="D1798" s="28"/>
      <c r="E1798" s="403"/>
      <c r="F1798" s="421" t="s">
        <v>7152</v>
      </c>
      <c r="G1798" s="423"/>
      <c r="H1798" s="31">
        <v>2300000</v>
      </c>
      <c r="I1798" s="32"/>
    </row>
    <row r="1799" spans="4:9" s="422" customFormat="1">
      <c r="D1799" s="28"/>
      <c r="E1799" s="403"/>
      <c r="F1799" s="421" t="s">
        <v>7150</v>
      </c>
      <c r="G1799" s="423"/>
      <c r="H1799" s="31">
        <v>2500000</v>
      </c>
      <c r="I1799" s="32"/>
    </row>
    <row r="1800" spans="4:9" s="422" customFormat="1">
      <c r="D1800" s="28"/>
      <c r="E1800" s="403"/>
      <c r="F1800" s="421" t="s">
        <v>7156</v>
      </c>
      <c r="G1800" s="423"/>
      <c r="H1800" s="31">
        <v>2900000</v>
      </c>
      <c r="I1800" s="32"/>
    </row>
    <row r="1801" spans="4:9" s="422" customFormat="1">
      <c r="D1801" s="28"/>
      <c r="E1801" s="403"/>
      <c r="F1801" s="421" t="s">
        <v>7159</v>
      </c>
      <c r="G1801" s="423"/>
      <c r="H1801" s="31">
        <v>3200000</v>
      </c>
      <c r="I1801" s="32"/>
    </row>
    <row r="1802" spans="4:9" s="422" customFormat="1">
      <c r="D1802" s="28"/>
      <c r="E1802" s="403"/>
      <c r="F1802" s="421" t="s">
        <v>7162</v>
      </c>
      <c r="G1802" s="423"/>
      <c r="H1802" s="31">
        <v>150000</v>
      </c>
      <c r="I1802" s="32"/>
    </row>
    <row r="1803" spans="4:9" s="422" customFormat="1">
      <c r="D1803" s="28"/>
      <c r="E1803" s="403"/>
      <c r="F1803" s="421" t="s">
        <v>7165</v>
      </c>
      <c r="G1803" s="423"/>
      <c r="H1803" s="31">
        <v>2550000</v>
      </c>
      <c r="I1803" s="32"/>
    </row>
    <row r="1804" spans="4:9" s="422" customFormat="1">
      <c r="D1804" s="28"/>
      <c r="E1804" s="403"/>
      <c r="F1804" s="421" t="s">
        <v>7170</v>
      </c>
      <c r="G1804" s="423"/>
      <c r="H1804" s="31">
        <v>2550</v>
      </c>
      <c r="I1804" s="32"/>
    </row>
    <row r="1805" spans="4:9" s="422" customFormat="1">
      <c r="D1805" s="28"/>
      <c r="E1805" s="403"/>
      <c r="F1805" s="421" t="s">
        <v>7172</v>
      </c>
      <c r="G1805" s="423"/>
      <c r="H1805" s="31">
        <v>100000</v>
      </c>
      <c r="I1805" s="32"/>
    </row>
    <row r="1806" spans="4:9" s="422" customFormat="1">
      <c r="D1806" s="28"/>
      <c r="E1806" s="403"/>
      <c r="F1806" s="421" t="s">
        <v>7173</v>
      </c>
      <c r="G1806" s="423"/>
      <c r="H1806" s="31">
        <v>125000</v>
      </c>
      <c r="I1806" s="32"/>
    </row>
    <row r="1807" spans="4:9" s="422" customFormat="1">
      <c r="D1807" s="28"/>
      <c r="E1807" s="403"/>
      <c r="F1807" s="421" t="s">
        <v>7179</v>
      </c>
      <c r="G1807" s="423"/>
      <c r="H1807" s="31">
        <v>250000</v>
      </c>
      <c r="I1807" s="32"/>
    </row>
    <row r="1808" spans="4:9" s="422" customFormat="1">
      <c r="D1808" s="28"/>
      <c r="E1808" s="403"/>
      <c r="F1808" s="421" t="s">
        <v>7182</v>
      </c>
      <c r="G1808" s="423"/>
      <c r="H1808" s="31">
        <v>130000</v>
      </c>
      <c r="I1808" s="32"/>
    </row>
    <row r="1809" spans="4:9" s="422" customFormat="1">
      <c r="D1809" s="28"/>
      <c r="E1809" s="403"/>
      <c r="F1809" s="421" t="s">
        <v>7185</v>
      </c>
      <c r="G1809" s="423"/>
      <c r="H1809" s="31">
        <v>150000</v>
      </c>
      <c r="I1809" s="32"/>
    </row>
    <row r="1810" spans="4:9" s="422" customFormat="1">
      <c r="D1810" s="28"/>
      <c r="E1810" s="403"/>
      <c r="F1810" s="421" t="s">
        <v>7192</v>
      </c>
      <c r="G1810" s="423"/>
      <c r="H1810" s="31">
        <v>3200000</v>
      </c>
      <c r="I1810" s="32"/>
    </row>
    <row r="1811" spans="4:9" s="422" customFormat="1">
      <c r="D1811" s="28"/>
      <c r="E1811" s="403"/>
      <c r="F1811" s="421" t="s">
        <v>7196</v>
      </c>
      <c r="G1811" s="423"/>
      <c r="H1811" s="31">
        <v>3800000</v>
      </c>
      <c r="I1811" s="32"/>
    </row>
    <row r="1812" spans="4:9" s="422" customFormat="1">
      <c r="D1812" s="28"/>
      <c r="E1812" s="403"/>
      <c r="F1812" s="421" t="s">
        <v>7198</v>
      </c>
      <c r="G1812" s="423"/>
      <c r="H1812" s="31">
        <v>4200000</v>
      </c>
      <c r="I1812" s="32"/>
    </row>
    <row r="1813" spans="4:9" s="422" customFormat="1">
      <c r="D1813" s="28"/>
      <c r="E1813" s="403"/>
      <c r="F1813" s="421" t="s">
        <v>7201</v>
      </c>
      <c r="G1813" s="423"/>
      <c r="H1813" s="31">
        <v>4500000</v>
      </c>
      <c r="I1813" s="32"/>
    </row>
    <row r="1814" spans="4:9" s="422" customFormat="1">
      <c r="D1814" s="28"/>
      <c r="E1814" s="403"/>
      <c r="F1814" s="421" t="s">
        <v>7204</v>
      </c>
      <c r="G1814" s="423"/>
      <c r="H1814" s="31">
        <v>5300000</v>
      </c>
      <c r="I1814" s="32"/>
    </row>
    <row r="1815" spans="4:9" s="422" customFormat="1">
      <c r="D1815" s="28"/>
      <c r="E1815" s="403"/>
      <c r="F1815" s="421" t="s">
        <v>7207</v>
      </c>
      <c r="G1815" s="423"/>
      <c r="H1815" s="31">
        <v>7600000</v>
      </c>
      <c r="I1815" s="32"/>
    </row>
    <row r="1816" spans="4:9" s="422" customFormat="1">
      <c r="D1816" s="28"/>
      <c r="E1816" s="403"/>
      <c r="F1816" s="421" t="s">
        <v>7210</v>
      </c>
      <c r="G1816" s="423"/>
      <c r="H1816" s="31">
        <v>10000000</v>
      </c>
      <c r="I1816" s="32"/>
    </row>
    <row r="1817" spans="4:9" s="422" customFormat="1">
      <c r="D1817" s="28"/>
      <c r="E1817" s="403"/>
      <c r="F1817" s="421" t="s">
        <v>7219</v>
      </c>
      <c r="G1817" s="423"/>
      <c r="H1817" s="31">
        <v>900000</v>
      </c>
      <c r="I1817" s="32"/>
    </row>
    <row r="1818" spans="4:9" s="422" customFormat="1">
      <c r="D1818" s="28"/>
      <c r="E1818" s="403"/>
      <c r="F1818" s="421" t="s">
        <v>7222</v>
      </c>
      <c r="G1818" s="423"/>
      <c r="H1818" s="31">
        <v>1200000</v>
      </c>
      <c r="I1818" s="32"/>
    </row>
    <row r="1819" spans="4:9" s="422" customFormat="1">
      <c r="D1819" s="28"/>
      <c r="E1819" s="403"/>
      <c r="F1819" s="421" t="s">
        <v>7225</v>
      </c>
      <c r="G1819" s="423"/>
      <c r="H1819" s="31">
        <v>1350000</v>
      </c>
      <c r="I1819" s="32"/>
    </row>
    <row r="1820" spans="4:9" s="422" customFormat="1">
      <c r="D1820" s="28"/>
      <c r="E1820" s="403"/>
      <c r="F1820" s="421" t="s">
        <v>7228</v>
      </c>
      <c r="G1820" s="423"/>
      <c r="H1820" s="31">
        <v>1500000</v>
      </c>
      <c r="I1820" s="32"/>
    </row>
    <row r="1821" spans="4:9" s="422" customFormat="1">
      <c r="D1821" s="28"/>
      <c r="E1821" s="403"/>
      <c r="F1821" s="421" t="s">
        <v>7233</v>
      </c>
      <c r="G1821" s="423"/>
      <c r="H1821" s="31">
        <v>1300000</v>
      </c>
      <c r="I1821" s="32"/>
    </row>
    <row r="1822" spans="4:9" s="422" customFormat="1">
      <c r="D1822" s="28"/>
      <c r="E1822" s="403"/>
      <c r="F1822" s="421" t="s">
        <v>7235</v>
      </c>
      <c r="G1822" s="423"/>
      <c r="H1822" s="31">
        <v>1700000</v>
      </c>
      <c r="I1822" s="32"/>
    </row>
    <row r="1823" spans="4:9" s="422" customFormat="1">
      <c r="D1823" s="28"/>
      <c r="E1823" s="403"/>
      <c r="F1823" s="421" t="s">
        <v>7237</v>
      </c>
      <c r="G1823" s="423"/>
      <c r="H1823" s="31">
        <v>780000</v>
      </c>
      <c r="I1823" s="32"/>
    </row>
    <row r="1824" spans="4:9" s="422" customFormat="1">
      <c r="D1824" s="28"/>
      <c r="E1824" s="403"/>
      <c r="F1824" s="421" t="s">
        <v>7240</v>
      </c>
      <c r="G1824" s="423"/>
      <c r="H1824" s="31">
        <v>860000</v>
      </c>
      <c r="I1824" s="32"/>
    </row>
    <row r="1825" spans="4:9" s="422" customFormat="1">
      <c r="D1825" s="28"/>
      <c r="E1825" s="403"/>
      <c r="F1825" s="421" t="s">
        <v>7243</v>
      </c>
      <c r="G1825" s="423"/>
      <c r="H1825" s="31">
        <v>995000</v>
      </c>
      <c r="I1825" s="32"/>
    </row>
    <row r="1826" spans="4:9" s="422" customFormat="1">
      <c r="D1826" s="28"/>
      <c r="E1826" s="403"/>
      <c r="F1826" s="421" t="s">
        <v>7246</v>
      </c>
      <c r="G1826" s="423"/>
      <c r="H1826" s="31">
        <v>1020000</v>
      </c>
      <c r="I1826" s="32"/>
    </row>
    <row r="1827" spans="4:9" s="422" customFormat="1">
      <c r="D1827" s="28"/>
      <c r="E1827" s="403"/>
      <c r="F1827" s="421" t="s">
        <v>7249</v>
      </c>
      <c r="G1827" s="423"/>
      <c r="H1827" s="31">
        <v>1350000</v>
      </c>
      <c r="I1827" s="32"/>
    </row>
    <row r="1828" spans="4:9" s="422" customFormat="1">
      <c r="D1828" s="28"/>
      <c r="E1828" s="403"/>
      <c r="F1828" s="421" t="s">
        <v>7252</v>
      </c>
      <c r="G1828" s="423"/>
      <c r="H1828" s="31">
        <v>1700000</v>
      </c>
      <c r="I1828" s="32"/>
    </row>
    <row r="1829" spans="4:9" s="422" customFormat="1">
      <c r="D1829" s="28"/>
      <c r="E1829" s="403"/>
      <c r="F1829" s="421" t="s">
        <v>7255</v>
      </c>
      <c r="G1829" s="423"/>
      <c r="H1829" s="31">
        <v>750000</v>
      </c>
      <c r="I1829" s="32"/>
    </row>
    <row r="1830" spans="4:9" s="422" customFormat="1">
      <c r="D1830" s="28"/>
      <c r="E1830" s="403"/>
      <c r="F1830" s="421" t="s">
        <v>7258</v>
      </c>
      <c r="G1830" s="423"/>
      <c r="H1830" s="31">
        <v>1500000</v>
      </c>
      <c r="I1830" s="32"/>
    </row>
    <row r="1831" spans="4:9" s="422" customFormat="1">
      <c r="D1831" s="28"/>
      <c r="E1831" s="403"/>
      <c r="F1831" s="421" t="s">
        <v>7261</v>
      </c>
      <c r="G1831" s="423"/>
      <c r="H1831" s="31">
        <v>8300000</v>
      </c>
      <c r="I1831" s="32"/>
    </row>
    <row r="1832" spans="4:9" s="422" customFormat="1">
      <c r="D1832" s="28"/>
      <c r="E1832" s="403"/>
      <c r="F1832" s="421" t="s">
        <v>7264</v>
      </c>
      <c r="G1832" s="423"/>
      <c r="H1832" s="31">
        <v>1800000</v>
      </c>
      <c r="I1832" s="32"/>
    </row>
    <row r="1833" spans="4:9" s="422" customFormat="1" ht="12.15" customHeight="1">
      <c r="D1833" s="28"/>
      <c r="E1833" s="403"/>
      <c r="F1833" s="421" t="s">
        <v>7267</v>
      </c>
      <c r="G1833" s="423"/>
      <c r="H1833" s="31">
        <v>2100000</v>
      </c>
      <c r="I1833" s="32"/>
    </row>
    <row r="1834" spans="4:9" s="422" customFormat="1" ht="12.15" customHeight="1">
      <c r="D1834" s="28"/>
      <c r="E1834" s="403"/>
      <c r="F1834" s="421" t="s">
        <v>7270</v>
      </c>
      <c r="G1834" s="423"/>
      <c r="H1834" s="31">
        <v>2300000</v>
      </c>
      <c r="I1834" s="32"/>
    </row>
    <row r="1835" spans="4:9" s="422" customFormat="1" ht="12.15" customHeight="1">
      <c r="D1835" s="28"/>
      <c r="E1835" s="403"/>
      <c r="F1835" s="421" t="s">
        <v>7339</v>
      </c>
      <c r="G1835" s="423"/>
      <c r="H1835" s="31">
        <v>250000</v>
      </c>
      <c r="I1835" s="32"/>
    </row>
    <row r="1836" spans="4:9" s="422" customFormat="1" ht="12.15" customHeight="1">
      <c r="D1836" s="28"/>
      <c r="E1836" s="403"/>
      <c r="F1836" s="421" t="s">
        <v>7273</v>
      </c>
      <c r="G1836" s="423"/>
      <c r="H1836" s="31">
        <v>2900000</v>
      </c>
      <c r="I1836" s="32"/>
    </row>
    <row r="1837" spans="4:9" s="422" customFormat="1" ht="12.15" customHeight="1">
      <c r="D1837" s="28"/>
      <c r="E1837" s="403"/>
      <c r="F1837" s="421" t="s">
        <v>7276</v>
      </c>
      <c r="G1837" s="423"/>
      <c r="H1837" s="31">
        <v>3500000</v>
      </c>
      <c r="I1837" s="32"/>
    </row>
    <row r="1838" spans="4:9" s="422" customFormat="1" ht="12.15" customHeight="1">
      <c r="D1838" s="28"/>
      <c r="E1838" s="403"/>
      <c r="F1838" s="421" t="s">
        <v>7279</v>
      </c>
      <c r="G1838" s="423"/>
      <c r="H1838" s="31">
        <v>3900000</v>
      </c>
      <c r="I1838" s="32"/>
    </row>
    <row r="1839" spans="4:9" s="422" customFormat="1" ht="12.15" customHeight="1">
      <c r="D1839" s="28"/>
      <c r="E1839" s="403"/>
      <c r="F1839" s="421" t="s">
        <v>7340</v>
      </c>
      <c r="G1839" s="423"/>
      <c r="H1839" s="31">
        <v>4500000</v>
      </c>
      <c r="I1839" s="32"/>
    </row>
    <row r="1840" spans="4:9" s="422" customFormat="1" ht="12.15" customHeight="1">
      <c r="D1840" s="28"/>
      <c r="E1840" s="403"/>
      <c r="F1840" s="700" t="s">
        <v>7282</v>
      </c>
      <c r="G1840" s="423"/>
      <c r="H1840" s="31">
        <v>95000</v>
      </c>
      <c r="I1840" s="32"/>
    </row>
    <row r="1841" spans="4:9" s="422" customFormat="1" ht="12.15" customHeight="1">
      <c r="D1841" s="28"/>
      <c r="E1841" s="403"/>
      <c r="F1841" s="421" t="s">
        <v>7285</v>
      </c>
      <c r="G1841" s="423"/>
      <c r="H1841" s="31">
        <v>115000</v>
      </c>
      <c r="I1841" s="32"/>
    </row>
    <row r="1842" spans="4:9" s="422" customFormat="1" ht="12.15" customHeight="1">
      <c r="D1842" s="28"/>
      <c r="E1842" s="403"/>
      <c r="F1842" s="421" t="s">
        <v>7288</v>
      </c>
      <c r="G1842" s="423"/>
      <c r="H1842" s="31">
        <v>130000</v>
      </c>
      <c r="I1842" s="32"/>
    </row>
    <row r="1843" spans="4:9" s="422" customFormat="1" ht="12.15" customHeight="1">
      <c r="D1843" s="28"/>
      <c r="E1843" s="403"/>
      <c r="F1843" s="421" t="s">
        <v>7291</v>
      </c>
      <c r="G1843" s="423"/>
      <c r="H1843" s="31">
        <v>145000</v>
      </c>
      <c r="I1843" s="32"/>
    </row>
    <row r="1844" spans="4:9" s="422" customFormat="1" ht="12.15" customHeight="1">
      <c r="D1844" s="28"/>
      <c r="E1844" s="403"/>
      <c r="F1844" s="421" t="s">
        <v>7294</v>
      </c>
      <c r="G1844" s="423"/>
      <c r="H1844" s="31">
        <v>135000</v>
      </c>
      <c r="I1844" s="32"/>
    </row>
    <row r="1845" spans="4:9" s="422" customFormat="1" ht="12.15" customHeight="1">
      <c r="D1845" s="28"/>
      <c r="E1845" s="403"/>
      <c r="F1845" s="421" t="s">
        <v>7298</v>
      </c>
      <c r="G1845" s="423"/>
      <c r="H1845" s="31">
        <v>150000</v>
      </c>
      <c r="I1845" s="32"/>
    </row>
    <row r="1846" spans="4:9" s="422" customFormat="1" ht="12.15" customHeight="1">
      <c r="D1846" s="28"/>
      <c r="E1846" s="403"/>
      <c r="F1846" s="421" t="s">
        <v>7300</v>
      </c>
      <c r="G1846" s="423"/>
      <c r="H1846" s="31">
        <v>220000</v>
      </c>
      <c r="I1846" s="32"/>
    </row>
    <row r="1847" spans="4:9" s="422" customFormat="1" ht="12.15" customHeight="1">
      <c r="D1847" s="28"/>
      <c r="E1847" s="403"/>
      <c r="F1847" s="421" t="s">
        <v>7303</v>
      </c>
      <c r="G1847" s="423"/>
      <c r="H1847" s="31">
        <v>250000</v>
      </c>
      <c r="I1847" s="32"/>
    </row>
    <row r="1848" spans="4:9" s="422" customFormat="1">
      <c r="D1848" s="28"/>
      <c r="E1848" s="403"/>
      <c r="F1848" s="421" t="s">
        <v>7306</v>
      </c>
      <c r="G1848" s="423"/>
      <c r="H1848" s="31">
        <v>270000</v>
      </c>
      <c r="I1848" s="32"/>
    </row>
    <row r="1849" spans="4:9" s="422" customFormat="1">
      <c r="D1849" s="28"/>
      <c r="E1849" s="403"/>
      <c r="F1849" s="421" t="s">
        <v>7309</v>
      </c>
      <c r="G1849" s="423"/>
      <c r="H1849" s="31">
        <v>140000</v>
      </c>
      <c r="I1849" s="32"/>
    </row>
    <row r="1850" spans="4:9" s="422" customFormat="1">
      <c r="D1850" s="28"/>
      <c r="E1850" s="403"/>
      <c r="F1850" s="421" t="s">
        <v>7312</v>
      </c>
      <c r="G1850" s="423"/>
      <c r="H1850" s="31">
        <v>160000</v>
      </c>
      <c r="I1850" s="32"/>
    </row>
    <row r="1851" spans="4:9" s="422" customFormat="1">
      <c r="D1851" s="28"/>
      <c r="E1851" s="403"/>
      <c r="F1851" s="421" t="s">
        <v>7315</v>
      </c>
      <c r="G1851" s="423"/>
      <c r="H1851" s="31">
        <v>200000</v>
      </c>
      <c r="I1851" s="32"/>
    </row>
    <row r="1852" spans="4:9" s="422" customFormat="1">
      <c r="D1852" s="28"/>
      <c r="E1852" s="403"/>
      <c r="F1852" s="421" t="s">
        <v>7318</v>
      </c>
      <c r="G1852" s="423"/>
      <c r="H1852" s="31">
        <v>230000</v>
      </c>
      <c r="I1852" s="32"/>
    </row>
    <row r="1853" spans="4:9" s="422" customFormat="1">
      <c r="D1853" s="28"/>
      <c r="E1853" s="403"/>
      <c r="F1853" s="421" t="s">
        <v>7321</v>
      </c>
      <c r="G1853" s="423"/>
      <c r="H1853" s="31">
        <v>300000</v>
      </c>
      <c r="I1853" s="32"/>
    </row>
    <row r="1854" spans="4:9" s="422" customFormat="1">
      <c r="D1854" s="28"/>
      <c r="E1854" s="403"/>
      <c r="F1854" s="421" t="s">
        <v>7324</v>
      </c>
      <c r="G1854" s="423"/>
      <c r="H1854" s="31">
        <v>450000</v>
      </c>
      <c r="I1854" s="32"/>
    </row>
    <row r="1855" spans="4:9" s="422" customFormat="1">
      <c r="D1855" s="28"/>
      <c r="E1855" s="403"/>
      <c r="F1855" s="421" t="s">
        <v>7351</v>
      </c>
      <c r="G1855" s="423"/>
      <c r="H1855" s="31">
        <v>222000</v>
      </c>
      <c r="I1855" s="32"/>
    </row>
    <row r="1856" spans="4:9" s="422" customFormat="1">
      <c r="D1856" s="28"/>
      <c r="E1856" s="403"/>
      <c r="F1856" s="421" t="s">
        <v>7346</v>
      </c>
      <c r="G1856" s="423" t="s">
        <v>6867</v>
      </c>
      <c r="H1856" s="31">
        <v>56500</v>
      </c>
      <c r="I1856" s="32"/>
    </row>
    <row r="1857" spans="4:9" s="422" customFormat="1">
      <c r="D1857" s="28"/>
      <c r="E1857" s="403"/>
      <c r="F1857" s="421" t="s">
        <v>7348</v>
      </c>
      <c r="G1857" s="423" t="s">
        <v>6867</v>
      </c>
      <c r="H1857" s="31">
        <v>92000</v>
      </c>
      <c r="I1857" s="32"/>
    </row>
    <row r="1858" spans="4:9" s="422" customFormat="1">
      <c r="D1858" s="28"/>
      <c r="E1858" s="403"/>
      <c r="F1858" s="421" t="s">
        <v>7349</v>
      </c>
      <c r="G1858" s="423" t="s">
        <v>7350</v>
      </c>
      <c r="H1858" s="31">
        <v>55000</v>
      </c>
      <c r="I1858" s="32"/>
    </row>
    <row r="1859" spans="4:9" s="422" customFormat="1">
      <c r="D1859" s="28"/>
      <c r="E1859" s="403"/>
      <c r="F1859" s="421"/>
      <c r="G1859" s="423"/>
      <c r="H1859" s="31"/>
      <c r="I1859" s="32"/>
    </row>
    <row r="1860" spans="4:9">
      <c r="D1860" s="5"/>
      <c r="E1860" s="400"/>
      <c r="F1860" s="35" t="s">
        <v>6645</v>
      </c>
      <c r="G1860" s="36"/>
      <c r="H1860" s="37"/>
      <c r="I1860" s="38"/>
    </row>
    <row r="1861" spans="4:9" s="422" customFormat="1">
      <c r="D1861" s="28"/>
      <c r="E1861" s="403"/>
      <c r="F1861" s="421" t="s">
        <v>6029</v>
      </c>
      <c r="G1861" s="423" t="s">
        <v>2188</v>
      </c>
      <c r="H1861" s="31">
        <v>829900</v>
      </c>
      <c r="I1861" s="32"/>
    </row>
    <row r="1862" spans="4:9" s="422" customFormat="1">
      <c r="D1862" s="28"/>
      <c r="E1862" s="403"/>
      <c r="F1862" s="421" t="s">
        <v>6636</v>
      </c>
      <c r="G1862" s="423" t="s">
        <v>44</v>
      </c>
      <c r="H1862" s="31">
        <v>135000</v>
      </c>
      <c r="I1862" s="32"/>
    </row>
    <row r="1863" spans="4:9" s="422" customFormat="1">
      <c r="D1863" s="28"/>
      <c r="E1863" s="403"/>
      <c r="F1863" s="421" t="s">
        <v>6637</v>
      </c>
      <c r="G1863" s="423" t="s">
        <v>107</v>
      </c>
      <c r="H1863" s="31">
        <v>1135000</v>
      </c>
      <c r="I1863" s="32"/>
    </row>
    <row r="1864" spans="4:9" s="422" customFormat="1">
      <c r="D1864" s="28"/>
      <c r="E1864" s="403"/>
      <c r="F1864" s="421" t="s">
        <v>6638</v>
      </c>
      <c r="G1864" s="423" t="s">
        <v>6643</v>
      </c>
      <c r="H1864" s="31">
        <v>245000</v>
      </c>
      <c r="I1864" s="32"/>
    </row>
    <row r="1865" spans="4:9" s="422" customFormat="1">
      <c r="D1865" s="28"/>
      <c r="E1865" s="403"/>
      <c r="F1865" s="421" t="s">
        <v>6639</v>
      </c>
      <c r="G1865" s="423" t="s">
        <v>1304</v>
      </c>
      <c r="H1865" s="31">
        <v>145000</v>
      </c>
      <c r="I1865" s="32"/>
    </row>
    <row r="1866" spans="4:9" s="422" customFormat="1">
      <c r="D1866" s="28"/>
      <c r="E1866" s="403"/>
      <c r="F1866" s="421" t="s">
        <v>6640</v>
      </c>
      <c r="G1866" s="423" t="s">
        <v>1304</v>
      </c>
      <c r="H1866" s="31">
        <v>26400</v>
      </c>
      <c r="I1866" s="32"/>
    </row>
    <row r="1867" spans="4:9" s="422" customFormat="1">
      <c r="D1867" s="28"/>
      <c r="E1867" s="403"/>
      <c r="F1867" s="421" t="s">
        <v>6641</v>
      </c>
      <c r="G1867" s="423" t="s">
        <v>44</v>
      </c>
      <c r="H1867" s="31">
        <v>130000</v>
      </c>
      <c r="I1867" s="32"/>
    </row>
    <row r="1868" spans="4:9" s="422" customFormat="1">
      <c r="D1868" s="28"/>
      <c r="E1868" s="403"/>
      <c r="F1868" s="421" t="s">
        <v>6642</v>
      </c>
      <c r="G1868" s="423" t="s">
        <v>6643</v>
      </c>
      <c r="H1868" s="31">
        <v>50000</v>
      </c>
      <c r="I1868" s="32"/>
    </row>
    <row r="1869" spans="4:9" s="422" customFormat="1">
      <c r="D1869" s="28"/>
      <c r="E1869" s="403"/>
      <c r="F1869" s="421" t="s">
        <v>6648</v>
      </c>
      <c r="G1869" s="423" t="s">
        <v>107</v>
      </c>
      <c r="H1869" s="31">
        <v>1666000</v>
      </c>
      <c r="I1869" s="32"/>
    </row>
    <row r="1870" spans="4:9" s="422" customFormat="1">
      <c r="D1870" s="28"/>
      <c r="E1870" s="403"/>
      <c r="F1870" s="421" t="s">
        <v>6653</v>
      </c>
      <c r="G1870" s="423" t="s">
        <v>136</v>
      </c>
      <c r="H1870" s="31">
        <v>1634000</v>
      </c>
      <c r="I1870" s="32"/>
    </row>
    <row r="1871" spans="4:9" s="422" customFormat="1">
      <c r="D1871" s="28"/>
      <c r="E1871" s="403"/>
      <c r="F1871" s="421" t="s">
        <v>6656</v>
      </c>
      <c r="G1871" s="423" t="s">
        <v>3216</v>
      </c>
      <c r="H1871" s="31">
        <v>587600</v>
      </c>
      <c r="I1871" s="32"/>
    </row>
    <row r="1872" spans="4:9" s="422" customFormat="1">
      <c r="D1872" s="28"/>
      <c r="E1872" s="403"/>
      <c r="F1872" s="421" t="s">
        <v>6659</v>
      </c>
      <c r="G1872" s="423" t="s">
        <v>136</v>
      </c>
      <c r="H1872" s="31">
        <v>13500</v>
      </c>
      <c r="I1872" s="32"/>
    </row>
    <row r="1873" spans="4:9" s="422" customFormat="1">
      <c r="D1873" s="28"/>
      <c r="E1873" s="403"/>
      <c r="F1873" s="421" t="s">
        <v>6662</v>
      </c>
      <c r="G1873" s="423" t="s">
        <v>136</v>
      </c>
      <c r="H1873" s="31">
        <v>55000</v>
      </c>
      <c r="I1873" s="32"/>
    </row>
    <row r="1874" spans="4:9" s="422" customFormat="1">
      <c r="D1874" s="28"/>
      <c r="E1874" s="403"/>
      <c r="F1874" s="421" t="s">
        <v>6665</v>
      </c>
      <c r="G1874" s="423" t="s">
        <v>3216</v>
      </c>
      <c r="H1874" s="31">
        <v>35000</v>
      </c>
      <c r="I1874" s="32"/>
    </row>
    <row r="1875" spans="4:9" s="422" customFormat="1">
      <c r="D1875" s="28"/>
      <c r="E1875" s="403"/>
      <c r="F1875" s="421" t="s">
        <v>6668</v>
      </c>
      <c r="G1875" s="423" t="s">
        <v>136</v>
      </c>
      <c r="H1875" s="31">
        <v>492000</v>
      </c>
      <c r="I1875" s="32"/>
    </row>
    <row r="1876" spans="4:9" s="422" customFormat="1">
      <c r="D1876" s="28"/>
      <c r="E1876" s="403"/>
      <c r="F1876" s="421" t="s">
        <v>6671</v>
      </c>
      <c r="G1876" s="423" t="s">
        <v>3216</v>
      </c>
      <c r="H1876" s="31">
        <v>45000</v>
      </c>
      <c r="I1876" s="32"/>
    </row>
    <row r="1877" spans="4:9" s="422" customFormat="1">
      <c r="D1877" s="28"/>
      <c r="E1877" s="403"/>
      <c r="F1877" s="421" t="s">
        <v>6674</v>
      </c>
      <c r="G1877" s="423" t="s">
        <v>136</v>
      </c>
      <c r="H1877" s="31">
        <v>83000</v>
      </c>
      <c r="I1877" s="32"/>
    </row>
    <row r="1878" spans="4:9" s="422" customFormat="1">
      <c r="D1878" s="28"/>
      <c r="E1878" s="403"/>
      <c r="F1878" s="421" t="s">
        <v>6676</v>
      </c>
      <c r="G1878" s="423" t="s">
        <v>3216</v>
      </c>
      <c r="H1878" s="31">
        <v>252900</v>
      </c>
      <c r="I1878" s="32"/>
    </row>
    <row r="1879" spans="4:9" s="422" customFormat="1">
      <c r="D1879" s="28"/>
      <c r="E1879" s="403"/>
      <c r="F1879" s="421" t="s">
        <v>6680</v>
      </c>
      <c r="G1879" s="423" t="s">
        <v>136</v>
      </c>
      <c r="H1879" s="31">
        <v>530000</v>
      </c>
      <c r="I1879" s="32"/>
    </row>
    <row r="1880" spans="4:9" s="422" customFormat="1">
      <c r="D1880" s="28"/>
      <c r="E1880" s="403"/>
      <c r="F1880" s="421" t="s">
        <v>6683</v>
      </c>
      <c r="G1880" s="423" t="s">
        <v>3216</v>
      </c>
      <c r="H1880" s="31">
        <v>2040000</v>
      </c>
      <c r="I1880" s="32"/>
    </row>
    <row r="1881" spans="4:9" s="422" customFormat="1">
      <c r="D1881" s="28"/>
      <c r="E1881" s="403"/>
      <c r="F1881" s="421" t="s">
        <v>6686</v>
      </c>
      <c r="G1881" s="423" t="s">
        <v>3216</v>
      </c>
      <c r="H1881" s="31">
        <v>25500</v>
      </c>
      <c r="I1881" s="32"/>
    </row>
    <row r="1882" spans="4:9" s="422" customFormat="1">
      <c r="D1882" s="28"/>
      <c r="E1882" s="403"/>
      <c r="F1882" s="421" t="s">
        <v>6689</v>
      </c>
      <c r="G1882" s="423" t="s">
        <v>3216</v>
      </c>
      <c r="H1882" s="31">
        <v>1500</v>
      </c>
      <c r="I1882" s="32"/>
    </row>
    <row r="1883" spans="4:9" s="422" customFormat="1">
      <c r="D1883" s="28"/>
      <c r="E1883" s="403"/>
      <c r="F1883" s="421" t="s">
        <v>6692</v>
      </c>
      <c r="G1883" s="423"/>
      <c r="H1883" s="31">
        <v>189000</v>
      </c>
      <c r="I1883" s="32"/>
    </row>
    <row r="1884" spans="4:9" s="422" customFormat="1">
      <c r="D1884" s="28"/>
      <c r="E1884" s="403"/>
      <c r="F1884" s="421" t="s">
        <v>6695</v>
      </c>
      <c r="G1884" s="423"/>
      <c r="H1884" s="31">
        <v>160000</v>
      </c>
      <c r="I1884" s="32"/>
    </row>
    <row r="1885" spans="4:9" s="422" customFormat="1">
      <c r="D1885" s="28"/>
      <c r="E1885" s="403"/>
      <c r="F1885" s="421" t="s">
        <v>6698</v>
      </c>
      <c r="G1885" s="423"/>
      <c r="H1885" s="31">
        <v>582000</v>
      </c>
      <c r="I1885" s="32"/>
    </row>
    <row r="1886" spans="4:9" s="422" customFormat="1">
      <c r="D1886" s="28"/>
      <c r="E1886" s="403"/>
      <c r="F1886" s="421" t="s">
        <v>6701</v>
      </c>
      <c r="G1886" s="423" t="s">
        <v>114</v>
      </c>
      <c r="H1886" s="31">
        <v>58620</v>
      </c>
      <c r="I1886" s="32"/>
    </row>
    <row r="1887" spans="4:9" s="422" customFormat="1">
      <c r="D1887" s="28"/>
      <c r="E1887" s="403"/>
      <c r="F1887" s="421" t="s">
        <v>6704</v>
      </c>
      <c r="G1887" s="423" t="s">
        <v>2188</v>
      </c>
      <c r="H1887" s="31">
        <v>496000</v>
      </c>
      <c r="I1887" s="32"/>
    </row>
    <row r="1888" spans="4:9" s="422" customFormat="1">
      <c r="D1888" s="28"/>
      <c r="E1888" s="403"/>
      <c r="F1888" s="421" t="s">
        <v>6707</v>
      </c>
      <c r="G1888" s="423" t="s">
        <v>2188</v>
      </c>
      <c r="H1888" s="31">
        <v>185000</v>
      </c>
      <c r="I1888" s="32"/>
    </row>
    <row r="1889" spans="4:9" s="422" customFormat="1">
      <c r="D1889" s="28"/>
      <c r="E1889" s="403"/>
      <c r="F1889" s="421" t="s">
        <v>6710</v>
      </c>
      <c r="G1889" s="423" t="s">
        <v>44</v>
      </c>
      <c r="H1889" s="31">
        <v>142500</v>
      </c>
      <c r="I1889" s="32"/>
    </row>
    <row r="1890" spans="4:9" s="422" customFormat="1">
      <c r="D1890" s="28"/>
      <c r="E1890" s="403"/>
      <c r="F1890" s="421" t="s">
        <v>6712</v>
      </c>
      <c r="G1890" s="423" t="s">
        <v>44</v>
      </c>
      <c r="H1890" s="31">
        <v>285000</v>
      </c>
      <c r="I1890" s="32"/>
    </row>
    <row r="1891" spans="4:9" s="422" customFormat="1">
      <c r="D1891" s="28"/>
      <c r="E1891" s="403"/>
      <c r="F1891" s="421" t="s">
        <v>6718</v>
      </c>
      <c r="G1891" s="423" t="s">
        <v>2188</v>
      </c>
      <c r="H1891" s="31">
        <v>185000</v>
      </c>
      <c r="I1891" s="32"/>
    </row>
    <row r="1892" spans="4:9" s="422" customFormat="1">
      <c r="D1892" s="28"/>
      <c r="E1892" s="403"/>
      <c r="F1892" s="421" t="s">
        <v>6721</v>
      </c>
      <c r="G1892" s="423" t="s">
        <v>3216</v>
      </c>
      <c r="H1892" s="31">
        <v>690000</v>
      </c>
      <c r="I1892" s="32"/>
    </row>
    <row r="1893" spans="4:9" s="422" customFormat="1">
      <c r="D1893" s="28"/>
      <c r="E1893" s="403"/>
      <c r="F1893" s="421" t="s">
        <v>6724</v>
      </c>
      <c r="G1893" s="423" t="s">
        <v>3216</v>
      </c>
      <c r="H1893" s="31">
        <v>962000</v>
      </c>
      <c r="I1893" s="32"/>
    </row>
    <row r="1894" spans="4:9">
      <c r="D1894" s="5"/>
      <c r="E1894" s="400"/>
      <c r="F1894" s="35" t="s">
        <v>961</v>
      </c>
      <c r="G1894" s="36"/>
      <c r="H1894" s="37"/>
      <c r="I1894" s="38"/>
    </row>
    <row r="1895" spans="4:9" s="422" customFormat="1">
      <c r="D1895" s="28">
        <v>1</v>
      </c>
      <c r="E1895" s="403"/>
      <c r="F1895" s="421" t="s">
        <v>962</v>
      </c>
      <c r="G1895" s="30" t="s">
        <v>530</v>
      </c>
      <c r="H1895" s="31">
        <v>200</v>
      </c>
      <c r="I1895" s="32"/>
    </row>
    <row r="1896" spans="4:9" s="422" customFormat="1">
      <c r="D1896" s="28"/>
      <c r="E1896" s="403"/>
      <c r="F1896" s="421" t="s">
        <v>1856</v>
      </c>
      <c r="G1896" s="423" t="s">
        <v>63</v>
      </c>
      <c r="H1896" s="31">
        <v>100000</v>
      </c>
      <c r="I1896" s="32"/>
    </row>
    <row r="1897" spans="4:9">
      <c r="D1897" s="5">
        <v>2</v>
      </c>
      <c r="E1897" s="400"/>
      <c r="F1897" s="193" t="s">
        <v>1323</v>
      </c>
      <c r="G1897" s="2" t="s">
        <v>42</v>
      </c>
      <c r="H1897" s="18">
        <v>50000</v>
      </c>
      <c r="I1897" s="4"/>
    </row>
    <row r="1898" spans="4:9">
      <c r="D1898" s="5">
        <v>3</v>
      </c>
      <c r="E1898" s="400"/>
      <c r="F1898" s="3" t="s">
        <v>963</v>
      </c>
      <c r="G1898" s="2" t="s">
        <v>63</v>
      </c>
      <c r="H1898" s="18">
        <v>179000</v>
      </c>
      <c r="I1898" s="4"/>
    </row>
    <row r="1899" spans="4:9">
      <c r="D1899" s="5">
        <v>4</v>
      </c>
      <c r="E1899" s="400"/>
      <c r="F1899" s="3" t="s">
        <v>964</v>
      </c>
      <c r="G1899" s="2" t="s">
        <v>965</v>
      </c>
      <c r="H1899" s="18">
        <v>30000</v>
      </c>
      <c r="I1899" s="4"/>
    </row>
    <row r="1900" spans="4:9">
      <c r="D1900" s="5">
        <v>5</v>
      </c>
      <c r="E1900" s="400"/>
      <c r="F1900" s="3" t="s">
        <v>966</v>
      </c>
      <c r="G1900" s="2" t="s">
        <v>44</v>
      </c>
      <c r="H1900" s="18">
        <v>68600</v>
      </c>
      <c r="I1900" s="4"/>
    </row>
    <row r="1901" spans="4:9">
      <c r="D1901" s="5">
        <v>6</v>
      </c>
      <c r="E1901" s="400"/>
      <c r="F1901" s="3" t="s">
        <v>967</v>
      </c>
      <c r="G1901" s="2" t="s">
        <v>63</v>
      </c>
      <c r="H1901" s="18">
        <v>10000</v>
      </c>
      <c r="I1901" s="4"/>
    </row>
    <row r="1902" spans="4:9">
      <c r="D1902" s="5">
        <v>7</v>
      </c>
      <c r="E1902" s="400"/>
      <c r="F1902" s="3" t="s">
        <v>968</v>
      </c>
      <c r="G1902" s="2" t="s">
        <v>63</v>
      </c>
      <c r="H1902" s="18">
        <v>11000</v>
      </c>
      <c r="I1902" s="4"/>
    </row>
    <row r="1903" spans="4:9">
      <c r="D1903" s="5">
        <v>8</v>
      </c>
      <c r="E1903" s="400"/>
      <c r="F1903" s="3" t="s">
        <v>969</v>
      </c>
      <c r="G1903" s="2" t="s">
        <v>130</v>
      </c>
      <c r="H1903" s="18">
        <v>3900</v>
      </c>
      <c r="I1903" s="4"/>
    </row>
    <row r="1904" spans="4:9">
      <c r="D1904" s="5">
        <v>9</v>
      </c>
      <c r="E1904" s="400"/>
      <c r="F1904" s="193" t="s">
        <v>970</v>
      </c>
      <c r="G1904" s="2" t="s">
        <v>107</v>
      </c>
      <c r="H1904" s="18">
        <v>77200</v>
      </c>
      <c r="I1904" s="4"/>
    </row>
    <row r="1905" spans="4:9" s="422" customFormat="1">
      <c r="D1905" s="28"/>
      <c r="E1905" s="403"/>
      <c r="F1905" s="421" t="s">
        <v>2227</v>
      </c>
      <c r="G1905" s="423" t="s">
        <v>1304</v>
      </c>
      <c r="H1905" s="31">
        <f>H1904/6</f>
        <v>12866.666666666666</v>
      </c>
      <c r="I1905" s="32"/>
    </row>
    <row r="1906" spans="4:9" s="422" customFormat="1">
      <c r="D1906" s="28"/>
      <c r="E1906" s="403"/>
      <c r="F1906" s="421" t="s">
        <v>5815</v>
      </c>
      <c r="G1906" s="423" t="s">
        <v>66</v>
      </c>
      <c r="H1906" s="31">
        <v>16480</v>
      </c>
      <c r="I1906" s="32"/>
    </row>
    <row r="1907" spans="4:9">
      <c r="D1907" s="5">
        <v>10</v>
      </c>
      <c r="E1907" s="400"/>
      <c r="F1907" s="3" t="s">
        <v>971</v>
      </c>
      <c r="G1907" s="2" t="s">
        <v>107</v>
      </c>
      <c r="H1907" s="18">
        <v>82400</v>
      </c>
      <c r="I1907" s="4"/>
    </row>
    <row r="1908" spans="4:9">
      <c r="D1908" s="5">
        <v>11</v>
      </c>
      <c r="E1908" s="400"/>
      <c r="F1908" s="3" t="s">
        <v>972</v>
      </c>
      <c r="G1908" s="2" t="s">
        <v>107</v>
      </c>
      <c r="H1908" s="18">
        <v>106000</v>
      </c>
      <c r="I1908" s="4"/>
    </row>
    <row r="1909" spans="4:9">
      <c r="D1909" s="5">
        <v>12</v>
      </c>
      <c r="E1909" s="400"/>
      <c r="F1909" s="193" t="s">
        <v>1773</v>
      </c>
      <c r="G1909" s="2" t="s">
        <v>114</v>
      </c>
      <c r="H1909" s="18">
        <v>17667</v>
      </c>
      <c r="I1909" s="4"/>
    </row>
    <row r="1910" spans="4:9">
      <c r="D1910" s="5">
        <v>13</v>
      </c>
      <c r="E1910" s="400"/>
      <c r="F1910" s="3" t="s">
        <v>973</v>
      </c>
      <c r="G1910" s="2" t="s">
        <v>42</v>
      </c>
      <c r="H1910" s="18">
        <v>755000</v>
      </c>
      <c r="I1910" s="4"/>
    </row>
    <row r="1911" spans="4:9">
      <c r="D1911" s="5">
        <v>14</v>
      </c>
      <c r="E1911" s="400"/>
      <c r="F1911" s="3" t="s">
        <v>974</v>
      </c>
      <c r="G1911" s="2" t="s">
        <v>236</v>
      </c>
      <c r="H1911" s="18">
        <v>145000</v>
      </c>
      <c r="I1911" s="4"/>
    </row>
    <row r="1912" spans="4:9">
      <c r="D1912" s="5">
        <v>15</v>
      </c>
      <c r="E1912" s="400"/>
      <c r="F1912" s="3" t="s">
        <v>975</v>
      </c>
      <c r="G1912" s="2" t="s">
        <v>236</v>
      </c>
      <c r="H1912" s="18">
        <v>170000</v>
      </c>
      <c r="I1912" s="4"/>
    </row>
    <row r="1913" spans="4:9">
      <c r="D1913" s="5">
        <v>16</v>
      </c>
      <c r="E1913" s="400"/>
      <c r="F1913" s="3" t="s">
        <v>976</v>
      </c>
      <c r="G1913" s="2" t="s">
        <v>66</v>
      </c>
      <c r="H1913" s="18">
        <v>6100</v>
      </c>
      <c r="I1913" s="4"/>
    </row>
    <row r="1914" spans="4:9">
      <c r="D1914" s="5">
        <v>17</v>
      </c>
      <c r="E1914" s="400"/>
      <c r="F1914" s="3" t="s">
        <v>977</v>
      </c>
      <c r="G1914" s="2" t="s">
        <v>136</v>
      </c>
      <c r="H1914" s="18">
        <v>1262500</v>
      </c>
      <c r="I1914" s="4"/>
    </row>
    <row r="1915" spans="4:9">
      <c r="D1915" s="5">
        <v>18</v>
      </c>
      <c r="E1915" s="400"/>
      <c r="F1915" s="3" t="s">
        <v>978</v>
      </c>
      <c r="G1915" s="2" t="s">
        <v>136</v>
      </c>
      <c r="H1915" s="18">
        <v>1040000</v>
      </c>
      <c r="I1915" s="4"/>
    </row>
    <row r="1916" spans="4:9">
      <c r="D1916" s="5">
        <v>19</v>
      </c>
      <c r="E1916" s="400"/>
      <c r="F1916" s="3" t="s">
        <v>979</v>
      </c>
      <c r="G1916" s="2" t="s">
        <v>44</v>
      </c>
      <c r="H1916" s="18">
        <v>2626500</v>
      </c>
      <c r="I1916" s="4"/>
    </row>
    <row r="1917" spans="4:9">
      <c r="D1917" s="5">
        <v>20</v>
      </c>
      <c r="E1917" s="400"/>
      <c r="F1917" s="3" t="s">
        <v>980</v>
      </c>
      <c r="G1917" s="2" t="s">
        <v>44</v>
      </c>
      <c r="H1917" s="18">
        <v>555600</v>
      </c>
      <c r="I1917" s="4"/>
    </row>
    <row r="1918" spans="4:9">
      <c r="D1918" s="5">
        <v>21</v>
      </c>
      <c r="E1918" s="400"/>
      <c r="F1918" s="3" t="s">
        <v>981</v>
      </c>
      <c r="G1918" s="2" t="s">
        <v>66</v>
      </c>
      <c r="H1918" s="18">
        <v>180000</v>
      </c>
      <c r="I1918" s="4"/>
    </row>
    <row r="1919" spans="4:9" s="422" customFormat="1">
      <c r="D1919" s="28"/>
      <c r="E1919" s="403"/>
      <c r="F1919" s="421" t="s">
        <v>1886</v>
      </c>
      <c r="G1919" s="423" t="s">
        <v>66</v>
      </c>
      <c r="H1919" s="31">
        <v>1200</v>
      </c>
      <c r="I1919" s="32"/>
    </row>
    <row r="1920" spans="4:9">
      <c r="D1920" s="5">
        <v>22</v>
      </c>
      <c r="E1920" s="400"/>
      <c r="F1920" s="3" t="s">
        <v>982</v>
      </c>
      <c r="G1920" s="2" t="s">
        <v>983</v>
      </c>
      <c r="H1920" s="18">
        <v>225000</v>
      </c>
      <c r="I1920" s="4"/>
    </row>
    <row r="1921" spans="4:9">
      <c r="D1921" s="5">
        <v>23</v>
      </c>
      <c r="E1921" s="400"/>
      <c r="F1921" s="3" t="s">
        <v>984</v>
      </c>
      <c r="G1921" s="2" t="s">
        <v>63</v>
      </c>
      <c r="H1921" s="18">
        <v>100000</v>
      </c>
      <c r="I1921" s="4"/>
    </row>
    <row r="1922" spans="4:9">
      <c r="D1922" s="5">
        <v>24</v>
      </c>
      <c r="E1922" s="400"/>
      <c r="F1922" s="3" t="s">
        <v>985</v>
      </c>
      <c r="G1922" s="2" t="s">
        <v>66</v>
      </c>
      <c r="H1922" s="18">
        <v>216700</v>
      </c>
      <c r="I1922" s="4"/>
    </row>
    <row r="1923" spans="4:9">
      <c r="D1923" s="5">
        <v>25</v>
      </c>
      <c r="E1923" s="400"/>
      <c r="F1923" s="3" t="s">
        <v>986</v>
      </c>
      <c r="G1923" s="2" t="s">
        <v>130</v>
      </c>
      <c r="H1923" s="18">
        <v>51400</v>
      </c>
      <c r="I1923" s="4"/>
    </row>
    <row r="1924" spans="4:9">
      <c r="D1924" s="5">
        <v>26</v>
      </c>
      <c r="E1924" s="400"/>
      <c r="F1924" s="3" t="s">
        <v>987</v>
      </c>
      <c r="G1924" s="2" t="s">
        <v>130</v>
      </c>
      <c r="H1924" s="18">
        <v>170000</v>
      </c>
      <c r="I1924" s="4"/>
    </row>
    <row r="1925" spans="4:9">
      <c r="D1925" s="5">
        <v>27</v>
      </c>
      <c r="E1925" s="400"/>
      <c r="F1925" s="3" t="s">
        <v>988</v>
      </c>
      <c r="G1925" s="2" t="s">
        <v>53</v>
      </c>
      <c r="H1925" s="18">
        <v>10600</v>
      </c>
      <c r="I1925" s="4"/>
    </row>
    <row r="1926" spans="4:9">
      <c r="D1926" s="5">
        <v>28</v>
      </c>
      <c r="E1926" s="400"/>
      <c r="F1926" s="3" t="s">
        <v>989</v>
      </c>
      <c r="G1926" s="2" t="s">
        <v>63</v>
      </c>
      <c r="H1926" s="18">
        <v>29167</v>
      </c>
      <c r="I1926" s="4"/>
    </row>
    <row r="1927" spans="4:9">
      <c r="D1927" s="5">
        <v>29</v>
      </c>
      <c r="E1927" s="400"/>
      <c r="F1927" s="3" t="s">
        <v>990</v>
      </c>
      <c r="G1927" s="2" t="s">
        <v>114</v>
      </c>
      <c r="H1927" s="18">
        <v>761200</v>
      </c>
      <c r="I1927" s="4"/>
    </row>
    <row r="1928" spans="4:9">
      <c r="D1928" s="5">
        <v>30</v>
      </c>
      <c r="E1928" s="400"/>
      <c r="F1928" s="3" t="s">
        <v>991</v>
      </c>
      <c r="G1928" s="2" t="s">
        <v>44</v>
      </c>
      <c r="H1928" s="18">
        <v>20200</v>
      </c>
      <c r="I1928" s="4"/>
    </row>
    <row r="1929" spans="4:9">
      <c r="D1929" s="5">
        <v>31</v>
      </c>
      <c r="E1929" s="400"/>
      <c r="F1929" s="3" t="s">
        <v>992</v>
      </c>
      <c r="G1929" s="2" t="s">
        <v>44</v>
      </c>
      <c r="H1929" s="18">
        <v>9200</v>
      </c>
      <c r="I1929" s="4"/>
    </row>
    <row r="1930" spans="4:9">
      <c r="D1930" s="5">
        <v>32</v>
      </c>
      <c r="E1930" s="400"/>
      <c r="F1930" s="3" t="s">
        <v>993</v>
      </c>
      <c r="G1930" s="2" t="s">
        <v>42</v>
      </c>
      <c r="H1930" s="18">
        <v>39700</v>
      </c>
      <c r="I1930" s="4"/>
    </row>
    <row r="1931" spans="4:9">
      <c r="D1931" s="5">
        <v>33</v>
      </c>
      <c r="E1931" s="400"/>
      <c r="F1931" s="3" t="s">
        <v>994</v>
      </c>
      <c r="G1931" s="2" t="s">
        <v>63</v>
      </c>
      <c r="H1931" s="18">
        <v>70000</v>
      </c>
      <c r="I1931" s="4"/>
    </row>
    <row r="1932" spans="4:9">
      <c r="D1932" s="5">
        <v>34</v>
      </c>
      <c r="E1932" s="400"/>
      <c r="F1932" s="3" t="s">
        <v>995</v>
      </c>
      <c r="G1932" s="2" t="s">
        <v>136</v>
      </c>
      <c r="H1932" s="18">
        <v>2156800</v>
      </c>
      <c r="I1932" s="4"/>
    </row>
    <row r="1933" spans="4:9">
      <c r="D1933" s="5">
        <v>35</v>
      </c>
      <c r="E1933" s="400"/>
      <c r="F1933" s="3" t="s">
        <v>996</v>
      </c>
      <c r="G1933" s="2" t="s">
        <v>136</v>
      </c>
      <c r="H1933" s="18">
        <v>2740500</v>
      </c>
      <c r="I1933" s="4"/>
    </row>
    <row r="1934" spans="4:9">
      <c r="D1934" s="5">
        <v>36</v>
      </c>
      <c r="E1934" s="400"/>
      <c r="F1934" s="3" t="s">
        <v>997</v>
      </c>
      <c r="G1934" s="2" t="s">
        <v>136</v>
      </c>
      <c r="H1934" s="18">
        <v>5481000</v>
      </c>
      <c r="I1934" s="4"/>
    </row>
    <row r="1935" spans="4:9">
      <c r="D1935" s="5">
        <v>37</v>
      </c>
      <c r="E1935" s="400"/>
      <c r="F1935" s="3" t="s">
        <v>998</v>
      </c>
      <c r="G1935" s="2" t="s">
        <v>66</v>
      </c>
      <c r="H1935" s="18">
        <v>37300</v>
      </c>
      <c r="I1935" s="4"/>
    </row>
    <row r="1936" spans="4:9">
      <c r="D1936" s="5">
        <v>38</v>
      </c>
      <c r="E1936" s="400"/>
      <c r="F1936" s="3" t="s">
        <v>999</v>
      </c>
      <c r="G1936" s="2" t="s">
        <v>42</v>
      </c>
      <c r="H1936" s="18">
        <v>263700</v>
      </c>
      <c r="I1936" s="4"/>
    </row>
    <row r="1937" spans="4:9">
      <c r="D1937" s="5">
        <v>39</v>
      </c>
      <c r="E1937" s="400"/>
      <c r="F1937" s="3" t="s">
        <v>1000</v>
      </c>
      <c r="G1937" s="2" t="s">
        <v>66</v>
      </c>
      <c r="H1937" s="18">
        <v>7000</v>
      </c>
      <c r="I1937" s="4"/>
    </row>
    <row r="1938" spans="4:9">
      <c r="D1938" s="5">
        <v>40</v>
      </c>
      <c r="E1938" s="400"/>
      <c r="F1938" s="3" t="s">
        <v>1001</v>
      </c>
      <c r="G1938" s="2" t="s">
        <v>63</v>
      </c>
      <c r="H1938" s="18">
        <v>14500</v>
      </c>
      <c r="I1938" s="4"/>
    </row>
    <row r="1939" spans="4:9">
      <c r="D1939" s="5">
        <v>41</v>
      </c>
      <c r="E1939" s="400"/>
      <c r="F1939" s="3" t="s">
        <v>1002</v>
      </c>
      <c r="G1939" s="2" t="s">
        <v>44</v>
      </c>
      <c r="H1939" s="18">
        <v>3900</v>
      </c>
      <c r="I1939" s="4"/>
    </row>
    <row r="1940" spans="4:9">
      <c r="D1940" s="5">
        <v>42</v>
      </c>
      <c r="E1940" s="400"/>
      <c r="F1940" s="3" t="s">
        <v>1003</v>
      </c>
      <c r="G1940" s="2" t="s">
        <v>107</v>
      </c>
      <c r="H1940" s="18">
        <v>710500</v>
      </c>
      <c r="I1940" s="4"/>
    </row>
    <row r="1941" spans="4:9">
      <c r="D1941" s="5">
        <v>43</v>
      </c>
      <c r="E1941" s="400"/>
      <c r="F1941" s="3" t="s">
        <v>1004</v>
      </c>
      <c r="G1941" s="2" t="s">
        <v>66</v>
      </c>
      <c r="H1941" s="18">
        <v>42500</v>
      </c>
      <c r="I1941" s="4"/>
    </row>
    <row r="1942" spans="4:9">
      <c r="D1942" s="5">
        <v>44</v>
      </c>
      <c r="E1942" s="400"/>
      <c r="F1942" s="3" t="s">
        <v>1005</v>
      </c>
      <c r="G1942" s="2" t="s">
        <v>66</v>
      </c>
      <c r="H1942" s="18">
        <v>145000</v>
      </c>
      <c r="I1942" s="4"/>
    </row>
    <row r="1943" spans="4:9">
      <c r="D1943" s="5">
        <v>45</v>
      </c>
      <c r="E1943" s="400"/>
      <c r="F1943" s="193" t="s">
        <v>1006</v>
      </c>
      <c r="G1943" s="2" t="s">
        <v>66</v>
      </c>
      <c r="H1943" s="18">
        <v>16400</v>
      </c>
      <c r="I1943" s="4"/>
    </row>
    <row r="1944" spans="4:9">
      <c r="D1944" s="5">
        <v>46</v>
      </c>
      <c r="E1944" s="400"/>
      <c r="F1944" s="3" t="s">
        <v>1007</v>
      </c>
      <c r="G1944" s="2" t="s">
        <v>66</v>
      </c>
      <c r="H1944" s="18">
        <v>36900</v>
      </c>
      <c r="I1944" s="4"/>
    </row>
    <row r="1945" spans="4:9" s="422" customFormat="1">
      <c r="D1945" s="28"/>
      <c r="E1945" s="403"/>
      <c r="F1945" s="421" t="s">
        <v>2983</v>
      </c>
      <c r="G1945" s="423" t="s">
        <v>66</v>
      </c>
      <c r="H1945" s="31">
        <v>75000</v>
      </c>
      <c r="I1945" s="32"/>
    </row>
    <row r="1946" spans="4:9">
      <c r="D1946" s="5">
        <v>47</v>
      </c>
      <c r="E1946" s="400"/>
      <c r="F1946" s="3" t="s">
        <v>1008</v>
      </c>
      <c r="G1946" s="2" t="s">
        <v>44</v>
      </c>
      <c r="H1946" s="18">
        <v>1167200</v>
      </c>
      <c r="I1946" s="4"/>
    </row>
    <row r="1947" spans="4:9">
      <c r="D1947" s="5">
        <v>48</v>
      </c>
      <c r="E1947" s="400"/>
      <c r="F1947" s="3" t="s">
        <v>1009</v>
      </c>
      <c r="G1947" s="2" t="s">
        <v>44</v>
      </c>
      <c r="H1947" s="18">
        <v>140000</v>
      </c>
      <c r="I1947" s="4"/>
    </row>
    <row r="1948" spans="4:9">
      <c r="D1948" s="5">
        <v>49</v>
      </c>
      <c r="E1948" s="400"/>
      <c r="F1948" s="3" t="s">
        <v>1010</v>
      </c>
      <c r="G1948" s="2" t="s">
        <v>44</v>
      </c>
      <c r="H1948" s="18">
        <v>525200</v>
      </c>
      <c r="I1948" s="4"/>
    </row>
    <row r="1949" spans="4:9">
      <c r="D1949" s="5">
        <v>50</v>
      </c>
      <c r="E1949" s="400"/>
      <c r="F1949" s="3" t="s">
        <v>1011</v>
      </c>
      <c r="G1949" s="2" t="s">
        <v>44</v>
      </c>
      <c r="H1949" s="18">
        <v>817000</v>
      </c>
      <c r="I1949" s="4"/>
    </row>
    <row r="1950" spans="4:9">
      <c r="D1950" s="5">
        <v>51</v>
      </c>
      <c r="E1950" s="400"/>
      <c r="F1950" s="3" t="s">
        <v>1012</v>
      </c>
      <c r="G1950" s="2" t="s">
        <v>44</v>
      </c>
      <c r="H1950" s="18">
        <v>8000</v>
      </c>
      <c r="I1950" s="4"/>
    </row>
    <row r="1951" spans="4:9">
      <c r="D1951" s="5">
        <v>52</v>
      </c>
      <c r="E1951" s="400"/>
      <c r="F1951" s="3" t="s">
        <v>1013</v>
      </c>
      <c r="G1951" s="2" t="s">
        <v>554</v>
      </c>
      <c r="H1951" s="18">
        <v>99600</v>
      </c>
      <c r="I1951" s="4"/>
    </row>
    <row r="1952" spans="4:9">
      <c r="D1952" s="5">
        <v>53</v>
      </c>
      <c r="E1952" s="400"/>
      <c r="F1952" s="3" t="s">
        <v>1014</v>
      </c>
      <c r="G1952" s="2" t="s">
        <v>554</v>
      </c>
      <c r="H1952" s="18">
        <v>85600</v>
      </c>
      <c r="I1952" s="4"/>
    </row>
    <row r="1953" spans="4:9">
      <c r="D1953" s="5">
        <v>54</v>
      </c>
      <c r="E1953" s="400"/>
      <c r="F1953" s="3" t="s">
        <v>1015</v>
      </c>
      <c r="G1953" s="2" t="s">
        <v>554</v>
      </c>
      <c r="H1953" s="18">
        <v>82600</v>
      </c>
      <c r="I1953" s="4"/>
    </row>
    <row r="1954" spans="4:9">
      <c r="D1954" s="5">
        <v>55</v>
      </c>
      <c r="E1954" s="400"/>
      <c r="F1954" s="3" t="s">
        <v>1016</v>
      </c>
      <c r="G1954" s="2" t="s">
        <v>66</v>
      </c>
      <c r="H1954" s="18">
        <v>1850</v>
      </c>
      <c r="I1954" s="4"/>
    </row>
    <row r="1955" spans="4:9" s="422" customFormat="1">
      <c r="D1955" s="28"/>
      <c r="E1955" s="403"/>
      <c r="F1955" s="421" t="s">
        <v>2829</v>
      </c>
      <c r="G1955" s="423" t="s">
        <v>66</v>
      </c>
      <c r="H1955" s="31">
        <v>5070</v>
      </c>
      <c r="I1955" s="32"/>
    </row>
    <row r="1956" spans="4:9">
      <c r="D1956" s="5">
        <v>56</v>
      </c>
      <c r="E1956" s="400"/>
      <c r="F1956" s="3" t="s">
        <v>1017</v>
      </c>
      <c r="G1956" s="2" t="s">
        <v>44</v>
      </c>
      <c r="H1956" s="18">
        <v>8700</v>
      </c>
      <c r="I1956" s="4"/>
    </row>
    <row r="1957" spans="4:9">
      <c r="D1957" s="5">
        <v>57</v>
      </c>
      <c r="E1957" s="400"/>
      <c r="F1957" s="3" t="s">
        <v>1018</v>
      </c>
      <c r="G1957" s="2" t="s">
        <v>983</v>
      </c>
      <c r="H1957" s="18">
        <v>515000</v>
      </c>
      <c r="I1957" s="4"/>
    </row>
    <row r="1958" spans="4:9">
      <c r="D1958" s="5">
        <v>58</v>
      </c>
      <c r="E1958" s="400"/>
      <c r="F1958" s="3" t="s">
        <v>1019</v>
      </c>
      <c r="G1958" s="2" t="s">
        <v>236</v>
      </c>
      <c r="H1958" s="18">
        <v>107070707</v>
      </c>
      <c r="I1958" s="4"/>
    </row>
    <row r="1959" spans="4:9">
      <c r="D1959" s="5">
        <v>59</v>
      </c>
      <c r="E1959" s="400"/>
      <c r="F1959" s="3" t="s">
        <v>1020</v>
      </c>
      <c r="G1959" s="2" t="s">
        <v>44</v>
      </c>
      <c r="H1959" s="18">
        <v>7000</v>
      </c>
      <c r="I1959" s="4"/>
    </row>
    <row r="1960" spans="4:9">
      <c r="D1960" s="5">
        <v>60</v>
      </c>
      <c r="E1960" s="400"/>
      <c r="F1960" s="3" t="s">
        <v>1021</v>
      </c>
      <c r="G1960" s="2" t="s">
        <v>66</v>
      </c>
      <c r="H1960" s="18">
        <v>36800</v>
      </c>
      <c r="I1960" s="4"/>
    </row>
    <row r="1961" spans="4:9">
      <c r="D1961" s="5">
        <v>61</v>
      </c>
      <c r="E1961" s="400"/>
      <c r="F1961" s="3" t="s">
        <v>1022</v>
      </c>
      <c r="G1961" s="2" t="s">
        <v>63</v>
      </c>
      <c r="H1961" s="18">
        <v>215000</v>
      </c>
      <c r="I1961" s="4"/>
    </row>
    <row r="1962" spans="4:9">
      <c r="D1962" s="5">
        <v>62</v>
      </c>
      <c r="E1962" s="400"/>
      <c r="F1962" s="3" t="s">
        <v>1023</v>
      </c>
      <c r="G1962" s="2" t="s">
        <v>136</v>
      </c>
      <c r="H1962" s="18">
        <v>4689300</v>
      </c>
      <c r="I1962" s="4"/>
    </row>
    <row r="1963" spans="4:9">
      <c r="D1963" s="5">
        <v>63</v>
      </c>
      <c r="E1963" s="400"/>
      <c r="F1963" s="3" t="s">
        <v>1024</v>
      </c>
      <c r="G1963" s="2" t="s">
        <v>661</v>
      </c>
      <c r="H1963" s="18">
        <v>94600</v>
      </c>
      <c r="I1963" s="4"/>
    </row>
    <row r="1964" spans="4:9">
      <c r="D1964" s="5">
        <v>64</v>
      </c>
      <c r="E1964" s="400"/>
      <c r="F1964" s="3" t="s">
        <v>1025</v>
      </c>
      <c r="G1964" s="2" t="s">
        <v>107</v>
      </c>
      <c r="H1964" s="18">
        <v>1152000</v>
      </c>
      <c r="I1964" s="4"/>
    </row>
    <row r="1965" spans="4:9">
      <c r="D1965" s="5">
        <v>65</v>
      </c>
      <c r="E1965" s="400"/>
      <c r="F1965" s="3" t="s">
        <v>1026</v>
      </c>
      <c r="G1965" s="2" t="s">
        <v>107</v>
      </c>
      <c r="H1965" s="18">
        <v>1253500</v>
      </c>
      <c r="I1965" s="4"/>
    </row>
    <row r="1966" spans="4:9">
      <c r="D1966" s="5">
        <v>66</v>
      </c>
      <c r="E1966" s="400"/>
      <c r="F1966" s="3" t="s">
        <v>1027</v>
      </c>
      <c r="G1966" s="2" t="s">
        <v>107</v>
      </c>
      <c r="H1966" s="18">
        <v>1598600</v>
      </c>
      <c r="I1966" s="4"/>
    </row>
    <row r="1967" spans="4:9">
      <c r="D1967" s="5">
        <v>67</v>
      </c>
      <c r="E1967" s="400"/>
      <c r="F1967" s="3" t="s">
        <v>1028</v>
      </c>
      <c r="G1967" s="2" t="s">
        <v>107</v>
      </c>
      <c r="H1967" s="18">
        <v>1877700</v>
      </c>
      <c r="I1967" s="4"/>
    </row>
    <row r="1968" spans="4:9">
      <c r="D1968" s="5">
        <v>68</v>
      </c>
      <c r="E1968" s="400"/>
      <c r="F1968" s="3" t="s">
        <v>1029</v>
      </c>
      <c r="G1968" s="2" t="s">
        <v>107</v>
      </c>
      <c r="H1968" s="18">
        <v>2461300</v>
      </c>
      <c r="I1968" s="4"/>
    </row>
    <row r="1969" spans="4:9">
      <c r="D1969" s="5">
        <v>69</v>
      </c>
      <c r="E1969" s="400"/>
      <c r="F1969" s="3" t="s">
        <v>1030</v>
      </c>
      <c r="G1969" s="2" t="s">
        <v>107</v>
      </c>
      <c r="H1969" s="18">
        <v>3045000</v>
      </c>
      <c r="I1969" s="4"/>
    </row>
    <row r="1970" spans="4:9">
      <c r="D1970" s="5">
        <v>70</v>
      </c>
      <c r="E1970" s="400"/>
      <c r="F1970" s="3" t="s">
        <v>1031</v>
      </c>
      <c r="G1970" s="2" t="s">
        <v>107</v>
      </c>
      <c r="H1970" s="18">
        <v>4403200</v>
      </c>
      <c r="I1970" s="4"/>
    </row>
    <row r="1971" spans="4:9">
      <c r="D1971" s="5">
        <v>71</v>
      </c>
      <c r="E1971" s="400"/>
      <c r="F1971" s="3" t="s">
        <v>1032</v>
      </c>
      <c r="G1971" s="2" t="s">
        <v>44</v>
      </c>
      <c r="H1971" s="18">
        <v>15900</v>
      </c>
      <c r="I1971" s="4"/>
    </row>
    <row r="1972" spans="4:9">
      <c r="D1972" s="5">
        <v>72</v>
      </c>
      <c r="E1972" s="400"/>
      <c r="F1972" s="3" t="s">
        <v>1033</v>
      </c>
      <c r="G1972" s="2" t="s">
        <v>236</v>
      </c>
      <c r="H1972" s="18">
        <v>120000</v>
      </c>
      <c r="I1972" s="4"/>
    </row>
    <row r="1973" spans="4:9">
      <c r="D1973" s="5">
        <v>73</v>
      </c>
      <c r="E1973" s="400"/>
      <c r="F1973" s="3" t="s">
        <v>1034</v>
      </c>
      <c r="G1973" s="2" t="s">
        <v>44</v>
      </c>
      <c r="H1973" s="18">
        <v>3200</v>
      </c>
      <c r="I1973" s="4"/>
    </row>
    <row r="1974" spans="4:9">
      <c r="D1974" s="5">
        <v>74</v>
      </c>
      <c r="E1974" s="400"/>
      <c r="F1974" s="3" t="s">
        <v>1035</v>
      </c>
      <c r="G1974" s="2" t="s">
        <v>631</v>
      </c>
      <c r="H1974" s="18">
        <v>174100</v>
      </c>
      <c r="I1974" s="4"/>
    </row>
    <row r="1975" spans="4:9">
      <c r="D1975" s="5">
        <v>75</v>
      </c>
      <c r="E1975" s="400"/>
      <c r="F1975" s="3" t="s">
        <v>630</v>
      </c>
      <c r="G1975" s="2" t="s">
        <v>44</v>
      </c>
      <c r="H1975" s="18">
        <v>243700</v>
      </c>
      <c r="I1975" s="4"/>
    </row>
    <row r="1976" spans="4:9">
      <c r="D1976" s="5">
        <v>76</v>
      </c>
      <c r="E1976" s="400"/>
      <c r="F1976" s="193" t="s">
        <v>1036</v>
      </c>
      <c r="G1976" s="2" t="s">
        <v>107</v>
      </c>
      <c r="H1976" s="18">
        <v>33900</v>
      </c>
      <c r="I1976" s="4"/>
    </row>
    <row r="1977" spans="4:9" s="422" customFormat="1">
      <c r="D1977" s="28"/>
      <c r="E1977" s="403"/>
      <c r="F1977" s="29" t="s">
        <v>1036</v>
      </c>
      <c r="G1977" s="423" t="s">
        <v>1304</v>
      </c>
      <c r="H1977" s="31">
        <v>6000</v>
      </c>
      <c r="I1977" s="32"/>
    </row>
    <row r="1978" spans="4:9">
      <c r="D1978" s="5">
        <v>77</v>
      </c>
      <c r="E1978" s="400"/>
      <c r="F1978" s="3" t="s">
        <v>1037</v>
      </c>
      <c r="G1978" s="2" t="s">
        <v>44</v>
      </c>
      <c r="H1978" s="18">
        <v>11300</v>
      </c>
      <c r="I1978" s="4"/>
    </row>
    <row r="1979" spans="4:9">
      <c r="D1979" s="5">
        <v>78</v>
      </c>
      <c r="E1979" s="400"/>
      <c r="F1979" s="3" t="s">
        <v>1038</v>
      </c>
      <c r="G1979" s="2" t="s">
        <v>44</v>
      </c>
      <c r="H1979" s="18">
        <v>19300</v>
      </c>
      <c r="I1979" s="4"/>
    </row>
    <row r="1980" spans="4:9">
      <c r="D1980" s="5">
        <v>79</v>
      </c>
      <c r="E1980" s="400"/>
      <c r="F1980" s="3" t="s">
        <v>1039</v>
      </c>
      <c r="G1980" s="2" t="s">
        <v>44</v>
      </c>
      <c r="H1980" s="18">
        <v>19800</v>
      </c>
      <c r="I1980" s="4"/>
    </row>
    <row r="1981" spans="4:9">
      <c r="D1981" s="5">
        <v>80</v>
      </c>
      <c r="E1981" s="400"/>
      <c r="F1981" s="3" t="s">
        <v>1040</v>
      </c>
      <c r="G1981" s="2" t="s">
        <v>44</v>
      </c>
      <c r="H1981" s="18">
        <v>13100</v>
      </c>
      <c r="I1981" s="4"/>
    </row>
    <row r="1982" spans="4:9">
      <c r="D1982" s="5">
        <v>81</v>
      </c>
      <c r="E1982" s="400"/>
      <c r="F1982" s="3" t="s">
        <v>1041</v>
      </c>
      <c r="G1982" s="2" t="s">
        <v>44</v>
      </c>
      <c r="H1982" s="18">
        <v>16500</v>
      </c>
      <c r="I1982" s="4"/>
    </row>
    <row r="1983" spans="4:9">
      <c r="D1983" s="5">
        <v>82</v>
      </c>
      <c r="E1983" s="400"/>
      <c r="F1983" s="3" t="s">
        <v>1042</v>
      </c>
      <c r="G1983" s="2" t="s">
        <v>44</v>
      </c>
      <c r="H1983" s="18">
        <v>20500</v>
      </c>
      <c r="I1983" s="4"/>
    </row>
    <row r="1984" spans="4:9">
      <c r="D1984" s="5">
        <v>83</v>
      </c>
      <c r="E1984" s="400"/>
      <c r="F1984" s="3" t="s">
        <v>1043</v>
      </c>
      <c r="G1984" s="2" t="s">
        <v>44</v>
      </c>
      <c r="H1984" s="18">
        <v>21500</v>
      </c>
      <c r="I1984" s="4"/>
    </row>
    <row r="1985" spans="4:9">
      <c r="D1985" s="5">
        <v>84</v>
      </c>
      <c r="E1985" s="400"/>
      <c r="F1985" s="3" t="s">
        <v>1044</v>
      </c>
      <c r="G1985" s="2" t="s">
        <v>44</v>
      </c>
      <c r="H1985" s="18">
        <v>149300</v>
      </c>
      <c r="I1985" s="4"/>
    </row>
    <row r="1986" spans="4:9">
      <c r="D1986" s="5">
        <v>85</v>
      </c>
      <c r="E1986" s="400"/>
      <c r="F1986" s="3" t="s">
        <v>1045</v>
      </c>
      <c r="G1986" s="2" t="s">
        <v>1046</v>
      </c>
      <c r="H1986" s="18">
        <v>19400</v>
      </c>
      <c r="I1986" s="4"/>
    </row>
    <row r="1987" spans="4:9">
      <c r="D1987" s="5">
        <v>86</v>
      </c>
      <c r="E1987" s="400"/>
      <c r="F1987" s="3" t="s">
        <v>1047</v>
      </c>
      <c r="G1987" s="2" t="s">
        <v>661</v>
      </c>
      <c r="H1987" s="18">
        <v>549300</v>
      </c>
      <c r="I1987" s="4"/>
    </row>
    <row r="1988" spans="4:9">
      <c r="D1988" s="5">
        <v>87</v>
      </c>
      <c r="E1988" s="400"/>
      <c r="F1988" s="3" t="s">
        <v>1048</v>
      </c>
      <c r="G1988" s="2" t="s">
        <v>661</v>
      </c>
      <c r="H1988" s="18">
        <v>1137800</v>
      </c>
      <c r="I1988" s="4"/>
    </row>
    <row r="1989" spans="4:9">
      <c r="D1989" s="5">
        <v>88</v>
      </c>
      <c r="E1989" s="400"/>
      <c r="F1989" s="3" t="s">
        <v>1049</v>
      </c>
      <c r="G1989" s="2" t="s">
        <v>1050</v>
      </c>
      <c r="H1989" s="18">
        <v>33100</v>
      </c>
      <c r="I1989" s="4"/>
    </row>
    <row r="1990" spans="4:9">
      <c r="D1990" s="5">
        <v>89</v>
      </c>
      <c r="E1990" s="400"/>
      <c r="F1990" s="3" t="s">
        <v>1049</v>
      </c>
      <c r="G1990" s="2" t="s">
        <v>1050</v>
      </c>
      <c r="H1990" s="18">
        <v>33500</v>
      </c>
      <c r="I1990" s="4"/>
    </row>
    <row r="1991" spans="4:9">
      <c r="D1991" s="5">
        <v>90</v>
      </c>
      <c r="E1991" s="400"/>
      <c r="F1991" s="3" t="s">
        <v>1051</v>
      </c>
      <c r="G1991" s="2" t="s">
        <v>66</v>
      </c>
      <c r="H1991" s="18">
        <v>32100</v>
      </c>
      <c r="I1991" s="4"/>
    </row>
    <row r="1992" spans="4:9">
      <c r="D1992" s="5">
        <v>91</v>
      </c>
      <c r="E1992" s="400"/>
      <c r="F1992" s="3" t="s">
        <v>1052</v>
      </c>
      <c r="G1992" s="2" t="s">
        <v>44</v>
      </c>
      <c r="H1992" s="18">
        <v>5700</v>
      </c>
      <c r="I1992" s="4"/>
    </row>
    <row r="1993" spans="4:9">
      <c r="D1993" s="5">
        <v>92</v>
      </c>
      <c r="E1993" s="400"/>
      <c r="F1993" s="3" t="s">
        <v>1053</v>
      </c>
      <c r="G1993" s="2" t="s">
        <v>983</v>
      </c>
      <c r="H1993" s="18">
        <v>163900</v>
      </c>
      <c r="I1993" s="4"/>
    </row>
    <row r="1994" spans="4:9">
      <c r="D1994" s="5">
        <v>93</v>
      </c>
      <c r="E1994" s="400"/>
      <c r="F1994" s="3" t="s">
        <v>1054</v>
      </c>
      <c r="G1994" s="2" t="s">
        <v>44</v>
      </c>
      <c r="H1994" s="18">
        <v>3605000</v>
      </c>
      <c r="I1994" s="4"/>
    </row>
    <row r="1995" spans="4:9">
      <c r="D1995" s="5">
        <v>94</v>
      </c>
      <c r="E1995" s="400"/>
      <c r="F1995" s="3" t="s">
        <v>1055</v>
      </c>
      <c r="G1995" s="2" t="s">
        <v>44</v>
      </c>
      <c r="H1995" s="18">
        <v>5150000</v>
      </c>
      <c r="I1995" s="4"/>
    </row>
    <row r="1996" spans="4:9">
      <c r="D1996" s="5">
        <v>95</v>
      </c>
      <c r="E1996" s="400"/>
      <c r="F1996" s="3" t="s">
        <v>1056</v>
      </c>
      <c r="G1996" s="2" t="s">
        <v>44</v>
      </c>
      <c r="H1996" s="18">
        <v>9785000</v>
      </c>
      <c r="I1996" s="4"/>
    </row>
    <row r="1997" spans="4:9">
      <c r="D1997" s="5">
        <v>96</v>
      </c>
      <c r="E1997" s="400"/>
      <c r="F1997" s="3" t="s">
        <v>1057</v>
      </c>
      <c r="G1997" s="2" t="s">
        <v>44</v>
      </c>
      <c r="H1997" s="18">
        <v>2629500</v>
      </c>
      <c r="I1997" s="4"/>
    </row>
    <row r="1998" spans="4:9">
      <c r="D1998" s="5">
        <v>97</v>
      </c>
      <c r="E1998" s="400"/>
      <c r="F1998" s="3" t="s">
        <v>1058</v>
      </c>
      <c r="G1998" s="2" t="s">
        <v>130</v>
      </c>
      <c r="H1998" s="18">
        <v>19100</v>
      </c>
      <c r="I1998" s="4"/>
    </row>
    <row r="1999" spans="4:9">
      <c r="D1999" s="5">
        <v>98</v>
      </c>
      <c r="E1999" s="400"/>
      <c r="F1999" s="3" t="s">
        <v>1059</v>
      </c>
      <c r="G1999" s="2" t="s">
        <v>136</v>
      </c>
      <c r="H1999" s="18">
        <v>1987300</v>
      </c>
      <c r="I1999" s="4"/>
    </row>
    <row r="2000" spans="4:9">
      <c r="D2000" s="5">
        <v>99</v>
      </c>
      <c r="E2000" s="400"/>
      <c r="F2000" s="3" t="s">
        <v>1060</v>
      </c>
      <c r="G2000" s="2" t="s">
        <v>136</v>
      </c>
      <c r="H2000" s="18">
        <v>2389300</v>
      </c>
      <c r="I2000" s="4"/>
    </row>
    <row r="2001" spans="4:9">
      <c r="D2001" s="5">
        <v>100</v>
      </c>
      <c r="E2001" s="400"/>
      <c r="F2001" s="3" t="s">
        <v>1061</v>
      </c>
      <c r="G2001" s="2" t="s">
        <v>44</v>
      </c>
      <c r="H2001" s="18">
        <v>1600</v>
      </c>
      <c r="I2001" s="4"/>
    </row>
    <row r="2002" spans="4:9">
      <c r="D2002" s="5">
        <v>101</v>
      </c>
      <c r="E2002" s="400"/>
      <c r="F2002" s="3" t="s">
        <v>1062</v>
      </c>
      <c r="G2002" s="2" t="s">
        <v>66</v>
      </c>
      <c r="H2002" s="18">
        <v>17900</v>
      </c>
      <c r="I2002" s="4"/>
    </row>
    <row r="2003" spans="4:9">
      <c r="D2003" s="5">
        <v>102</v>
      </c>
      <c r="E2003" s="400"/>
      <c r="F2003" s="3" t="s">
        <v>1063</v>
      </c>
      <c r="G2003" s="2" t="s">
        <v>66</v>
      </c>
      <c r="H2003" s="18">
        <v>40000</v>
      </c>
      <c r="I2003" s="4"/>
    </row>
    <row r="2004" spans="4:9">
      <c r="D2004" s="5">
        <v>103</v>
      </c>
      <c r="E2004" s="400"/>
      <c r="F2004" s="3" t="s">
        <v>1064</v>
      </c>
      <c r="G2004" s="2" t="s">
        <v>66</v>
      </c>
      <c r="H2004" s="18">
        <v>8200</v>
      </c>
      <c r="I2004" s="4"/>
    </row>
    <row r="2005" spans="4:9" s="422" customFormat="1">
      <c r="D2005" s="28"/>
      <c r="E2005" s="403"/>
      <c r="F2005" s="421" t="s">
        <v>6362</v>
      </c>
      <c r="G2005" s="423" t="s">
        <v>114</v>
      </c>
      <c r="H2005" s="31">
        <v>200</v>
      </c>
      <c r="I2005" s="32"/>
    </row>
    <row r="2006" spans="4:9">
      <c r="D2006" s="5">
        <v>104</v>
      </c>
      <c r="E2006" s="400"/>
      <c r="F2006" s="3" t="s">
        <v>1065</v>
      </c>
      <c r="G2006" s="2" t="s">
        <v>63</v>
      </c>
      <c r="H2006" s="18">
        <v>12000</v>
      </c>
      <c r="I2006" s="4"/>
    </row>
    <row r="2007" spans="4:9">
      <c r="D2007" s="5">
        <v>105</v>
      </c>
      <c r="E2007" s="400"/>
      <c r="F2007" s="3" t="s">
        <v>1066</v>
      </c>
      <c r="G2007" s="2" t="s">
        <v>44</v>
      </c>
      <c r="H2007" s="18">
        <v>1429100</v>
      </c>
      <c r="I2007" s="4"/>
    </row>
    <row r="2008" spans="4:9">
      <c r="D2008" s="5">
        <v>106</v>
      </c>
      <c r="E2008" s="400"/>
      <c r="F2008" s="3" t="s">
        <v>1067</v>
      </c>
      <c r="G2008" s="2" t="s">
        <v>63</v>
      </c>
      <c r="H2008" s="18">
        <v>7400</v>
      </c>
      <c r="I2008" s="4"/>
    </row>
    <row r="2009" spans="4:9">
      <c r="D2009" s="5">
        <v>107</v>
      </c>
      <c r="E2009" s="400"/>
      <c r="F2009" s="3" t="s">
        <v>1068</v>
      </c>
      <c r="G2009" s="2" t="s">
        <v>114</v>
      </c>
      <c r="H2009" s="18">
        <v>13500</v>
      </c>
      <c r="I2009" s="4"/>
    </row>
    <row r="2010" spans="4:9">
      <c r="D2010" s="5">
        <v>108</v>
      </c>
      <c r="E2010" s="400"/>
      <c r="F2010" s="3" t="s">
        <v>1069</v>
      </c>
      <c r="G2010" s="2" t="s">
        <v>114</v>
      </c>
      <c r="H2010" s="18">
        <v>75000</v>
      </c>
      <c r="I2010" s="4"/>
    </row>
    <row r="2011" spans="4:9">
      <c r="D2011" s="5">
        <v>109</v>
      </c>
      <c r="E2011" s="400"/>
      <c r="F2011" s="3" t="s">
        <v>1070</v>
      </c>
      <c r="G2011" s="2" t="s">
        <v>114</v>
      </c>
      <c r="H2011" s="18">
        <v>94000</v>
      </c>
      <c r="I2011" s="4"/>
    </row>
    <row r="2012" spans="4:9">
      <c r="D2012" s="5">
        <v>110</v>
      </c>
      <c r="E2012" s="400"/>
      <c r="F2012" s="3" t="s">
        <v>1071</v>
      </c>
      <c r="G2012" s="2" t="s">
        <v>114</v>
      </c>
      <c r="H2012" s="18">
        <v>136000</v>
      </c>
      <c r="I2012" s="4"/>
    </row>
    <row r="2013" spans="4:9">
      <c r="D2013" s="5">
        <v>111</v>
      </c>
      <c r="E2013" s="400"/>
      <c r="F2013" s="3" t="s">
        <v>1072</v>
      </c>
      <c r="G2013" s="2" t="s">
        <v>66</v>
      </c>
      <c r="H2013" s="18">
        <v>130000</v>
      </c>
      <c r="I2013" s="4"/>
    </row>
    <row r="2014" spans="4:9" s="422" customFormat="1">
      <c r="D2014" s="28"/>
      <c r="E2014" s="403"/>
      <c r="F2014" s="421" t="s">
        <v>4764</v>
      </c>
      <c r="G2014" s="423" t="s">
        <v>63</v>
      </c>
      <c r="H2014" s="31">
        <v>70000</v>
      </c>
      <c r="I2014" s="32"/>
    </row>
    <row r="2015" spans="4:9" s="422" customFormat="1">
      <c r="D2015" s="28"/>
      <c r="E2015" s="403"/>
      <c r="F2015" s="421" t="s">
        <v>4763</v>
      </c>
      <c r="G2015" s="423" t="s">
        <v>42</v>
      </c>
      <c r="H2015" s="31">
        <v>300000</v>
      </c>
      <c r="I2015" s="586"/>
    </row>
    <row r="2016" spans="4:9" s="422" customFormat="1">
      <c r="D2016" s="28"/>
      <c r="E2016" s="403"/>
      <c r="F2016" s="421" t="s">
        <v>4767</v>
      </c>
      <c r="G2016" s="423" t="s">
        <v>63</v>
      </c>
      <c r="H2016" s="31">
        <v>82000</v>
      </c>
      <c r="I2016" s="32"/>
    </row>
    <row r="2017" spans="4:9" s="422" customFormat="1">
      <c r="D2017" s="28"/>
      <c r="E2017" s="403"/>
      <c r="F2017" s="421" t="s">
        <v>4776</v>
      </c>
      <c r="G2017" s="423" t="s">
        <v>63</v>
      </c>
      <c r="H2017" s="31">
        <v>85000</v>
      </c>
      <c r="I2017" s="32"/>
    </row>
    <row r="2018" spans="4:9" s="422" customFormat="1">
      <c r="D2018" s="28"/>
      <c r="E2018" s="403"/>
      <c r="F2018" s="421" t="s">
        <v>4779</v>
      </c>
      <c r="G2018" s="423" t="s">
        <v>63</v>
      </c>
      <c r="H2018" s="31">
        <v>97000</v>
      </c>
      <c r="I2018" s="32"/>
    </row>
    <row r="2019" spans="4:9" s="422" customFormat="1">
      <c r="D2019" s="28"/>
      <c r="E2019" s="403"/>
      <c r="F2019" s="421" t="s">
        <v>5845</v>
      </c>
      <c r="G2019" s="423" t="s">
        <v>1304</v>
      </c>
      <c r="H2019" s="31">
        <v>8570</v>
      </c>
      <c r="I2019" s="32"/>
    </row>
    <row r="2020" spans="4:9" s="422" customFormat="1">
      <c r="D2020" s="28"/>
      <c r="E2020" s="403"/>
      <c r="F2020" s="421" t="s">
        <v>5846</v>
      </c>
      <c r="G2020" s="423" t="s">
        <v>2188</v>
      </c>
      <c r="H2020" s="31">
        <v>123000</v>
      </c>
      <c r="I2020" s="32"/>
    </row>
    <row r="2021" spans="4:9" s="422" customFormat="1">
      <c r="D2021" s="28"/>
      <c r="E2021" s="403"/>
      <c r="F2021" s="421" t="s">
        <v>5893</v>
      </c>
      <c r="G2021" s="423" t="s">
        <v>63</v>
      </c>
      <c r="H2021" s="31">
        <v>17500</v>
      </c>
      <c r="I2021" s="32"/>
    </row>
    <row r="2022" spans="4:9" s="422" customFormat="1">
      <c r="D2022" s="28"/>
      <c r="E2022" s="403"/>
      <c r="F2022" s="421" t="s">
        <v>5894</v>
      </c>
      <c r="G2022" s="423" t="s">
        <v>63</v>
      </c>
      <c r="H2022" s="31">
        <v>21000</v>
      </c>
      <c r="I2022" s="32"/>
    </row>
    <row r="2023" spans="4:9" s="422" customFormat="1">
      <c r="D2023" s="28"/>
      <c r="E2023" s="403"/>
      <c r="F2023" s="421" t="s">
        <v>5895</v>
      </c>
      <c r="G2023" s="423" t="s">
        <v>63</v>
      </c>
      <c r="H2023" s="31">
        <v>18950</v>
      </c>
      <c r="I2023" s="32"/>
    </row>
    <row r="2024" spans="4:9" s="422" customFormat="1">
      <c r="D2024" s="28"/>
      <c r="E2024" s="403"/>
      <c r="F2024" s="421" t="s">
        <v>5896</v>
      </c>
      <c r="G2024" s="423" t="s">
        <v>63</v>
      </c>
      <c r="H2024" s="31">
        <v>25000</v>
      </c>
      <c r="I2024" s="32"/>
    </row>
    <row r="2025" spans="4:9" s="422" customFormat="1">
      <c r="D2025" s="28"/>
      <c r="E2025" s="403"/>
      <c r="F2025" s="29" t="s">
        <v>2187</v>
      </c>
      <c r="G2025" s="423" t="s">
        <v>2453</v>
      </c>
      <c r="H2025" s="31">
        <v>25000</v>
      </c>
      <c r="I2025" s="32"/>
    </row>
    <row r="2026" spans="4:9">
      <c r="D2026" s="5"/>
      <c r="E2026" s="400"/>
      <c r="F2026" s="681" t="s">
        <v>6414</v>
      </c>
      <c r="G2026" s="36"/>
      <c r="H2026" s="37"/>
      <c r="I2026" s="38"/>
    </row>
    <row r="2027" spans="4:9" s="422" customFormat="1">
      <c r="D2027" s="28"/>
      <c r="E2027" s="403"/>
      <c r="F2027" s="421" t="s">
        <v>6363</v>
      </c>
      <c r="G2027" s="423" t="s">
        <v>42</v>
      </c>
      <c r="H2027" s="31">
        <v>178000</v>
      </c>
      <c r="I2027" s="32"/>
    </row>
    <row r="2028" spans="4:9" s="422" customFormat="1">
      <c r="D2028" s="28"/>
      <c r="E2028" s="403"/>
      <c r="F2028" s="421" t="s">
        <v>6364</v>
      </c>
      <c r="G2028" s="423" t="s">
        <v>42</v>
      </c>
      <c r="H2028" s="31">
        <v>165000</v>
      </c>
      <c r="I2028" s="32"/>
    </row>
    <row r="2029" spans="4:9" s="422" customFormat="1">
      <c r="D2029" s="28"/>
      <c r="E2029" s="403"/>
      <c r="F2029" s="29" t="s">
        <v>6355</v>
      </c>
      <c r="G2029" s="423" t="s">
        <v>2188</v>
      </c>
      <c r="H2029" s="31">
        <v>18000</v>
      </c>
      <c r="I2029" s="32"/>
    </row>
    <row r="2030" spans="4:9" s="422" customFormat="1">
      <c r="D2030" s="28"/>
      <c r="E2030" s="403"/>
      <c r="F2030" s="421" t="s">
        <v>6366</v>
      </c>
      <c r="G2030" s="423" t="s">
        <v>66</v>
      </c>
      <c r="H2030" s="31">
        <v>28500</v>
      </c>
      <c r="I2030" s="32"/>
    </row>
    <row r="2031" spans="4:9" s="422" customFormat="1">
      <c r="D2031" s="28"/>
      <c r="E2031" s="403"/>
      <c r="F2031" s="29" t="s">
        <v>6369</v>
      </c>
      <c r="G2031" s="423" t="s">
        <v>44</v>
      </c>
      <c r="H2031" s="31">
        <v>50000</v>
      </c>
      <c r="I2031" s="32"/>
    </row>
    <row r="2032" spans="4:9" s="422" customFormat="1">
      <c r="D2032" s="28"/>
      <c r="E2032" s="403"/>
      <c r="F2032" s="29" t="s">
        <v>6373</v>
      </c>
      <c r="G2032" s="423" t="s">
        <v>44</v>
      </c>
      <c r="H2032" s="31">
        <v>150000</v>
      </c>
      <c r="I2032" s="32"/>
    </row>
    <row r="2033" spans="4:9" s="422" customFormat="1">
      <c r="D2033" s="28"/>
      <c r="E2033" s="403"/>
      <c r="F2033" s="29" t="s">
        <v>6376</v>
      </c>
      <c r="G2033" s="423" t="s">
        <v>44</v>
      </c>
      <c r="H2033" s="31">
        <v>450000</v>
      </c>
      <c r="I2033" s="32"/>
    </row>
    <row r="2034" spans="4:9" s="422" customFormat="1">
      <c r="D2034" s="28"/>
      <c r="E2034" s="403"/>
      <c r="F2034" s="29" t="s">
        <v>6377</v>
      </c>
      <c r="G2034" s="423" t="s">
        <v>44</v>
      </c>
      <c r="H2034" s="31">
        <v>550000</v>
      </c>
      <c r="I2034" s="32"/>
    </row>
    <row r="2035" spans="4:9" s="422" customFormat="1">
      <c r="D2035" s="28"/>
      <c r="E2035" s="403"/>
      <c r="F2035" s="29" t="s">
        <v>6382</v>
      </c>
      <c r="G2035" s="423" t="s">
        <v>44</v>
      </c>
      <c r="H2035" s="31">
        <v>2900000</v>
      </c>
      <c r="I2035" s="32"/>
    </row>
    <row r="2036" spans="4:9" s="422" customFormat="1">
      <c r="D2036" s="28"/>
      <c r="E2036" s="403"/>
      <c r="F2036" s="29" t="s">
        <v>6385</v>
      </c>
      <c r="G2036" s="423" t="s">
        <v>44</v>
      </c>
      <c r="H2036" s="31">
        <v>5390000</v>
      </c>
      <c r="I2036" s="32"/>
    </row>
    <row r="2037" spans="4:9" s="422" customFormat="1">
      <c r="D2037" s="28"/>
      <c r="E2037" s="403"/>
      <c r="F2037" s="29" t="s">
        <v>6388</v>
      </c>
      <c r="G2037" s="423" t="s">
        <v>44</v>
      </c>
      <c r="H2037" s="31">
        <v>650000</v>
      </c>
      <c r="I2037" s="32"/>
    </row>
    <row r="2038" spans="4:9" s="422" customFormat="1">
      <c r="D2038" s="28"/>
      <c r="E2038" s="403"/>
      <c r="F2038" s="29" t="s">
        <v>6393</v>
      </c>
      <c r="G2038" s="423" t="s">
        <v>44</v>
      </c>
      <c r="H2038" s="31">
        <v>15000</v>
      </c>
      <c r="I2038" s="32"/>
    </row>
    <row r="2039" spans="4:9" s="422" customFormat="1">
      <c r="D2039" s="28"/>
      <c r="E2039" s="403"/>
      <c r="F2039" s="29" t="s">
        <v>6396</v>
      </c>
      <c r="G2039" s="423" t="s">
        <v>44</v>
      </c>
      <c r="H2039" s="31">
        <v>45000</v>
      </c>
      <c r="I2039" s="32"/>
    </row>
    <row r="2040" spans="4:9" s="422" customFormat="1">
      <c r="D2040" s="28"/>
      <c r="E2040" s="403"/>
      <c r="F2040" s="29" t="s">
        <v>6399</v>
      </c>
      <c r="G2040" s="423" t="s">
        <v>44</v>
      </c>
      <c r="H2040" s="31">
        <v>230000</v>
      </c>
      <c r="I2040" s="32"/>
    </row>
    <row r="2041" spans="4:9" s="422" customFormat="1">
      <c r="D2041" s="28"/>
      <c r="E2041" s="403"/>
      <c r="F2041" s="29" t="s">
        <v>6402</v>
      </c>
      <c r="G2041" s="423" t="s">
        <v>44</v>
      </c>
      <c r="H2041" s="31">
        <v>445000</v>
      </c>
      <c r="I2041" s="32"/>
    </row>
    <row r="2042" spans="4:9" s="422" customFormat="1">
      <c r="D2042" s="28"/>
      <c r="E2042" s="403"/>
      <c r="F2042" s="29" t="s">
        <v>6405</v>
      </c>
      <c r="G2042" s="423"/>
      <c r="H2042" s="31">
        <v>460000</v>
      </c>
      <c r="I2042" s="32"/>
    </row>
    <row r="2043" spans="4:9" s="422" customFormat="1">
      <c r="D2043" s="28"/>
      <c r="E2043" s="403"/>
      <c r="F2043" s="29" t="s">
        <v>6408</v>
      </c>
      <c r="G2043" s="423"/>
      <c r="H2043" s="31">
        <v>510000</v>
      </c>
      <c r="I2043" s="32"/>
    </row>
    <row r="2044" spans="4:9" s="422" customFormat="1">
      <c r="D2044" s="28"/>
      <c r="E2044" s="403"/>
      <c r="F2044" s="29" t="s">
        <v>6413</v>
      </c>
      <c r="G2044" s="423" t="s">
        <v>44</v>
      </c>
      <c r="H2044" s="31">
        <v>1900</v>
      </c>
      <c r="I2044" s="32"/>
    </row>
    <row r="2045" spans="4:9" s="422" customFormat="1">
      <c r="D2045" s="28"/>
      <c r="E2045" s="403"/>
      <c r="F2045" s="29" t="s">
        <v>6417</v>
      </c>
      <c r="G2045" s="423"/>
      <c r="H2045" s="31">
        <v>2100</v>
      </c>
      <c r="I2045" s="32"/>
    </row>
    <row r="2046" spans="4:9" s="422" customFormat="1">
      <c r="D2046" s="28"/>
      <c r="E2046" s="403"/>
      <c r="F2046" s="29" t="s">
        <v>6424</v>
      </c>
      <c r="G2046" s="423"/>
      <c r="H2046" s="31">
        <v>2500</v>
      </c>
      <c r="I2046" s="32"/>
    </row>
    <row r="2047" spans="4:9" s="422" customFormat="1">
      <c r="D2047" s="28"/>
      <c r="E2047" s="403"/>
      <c r="F2047" s="421" t="s">
        <v>6429</v>
      </c>
      <c r="G2047" s="423"/>
      <c r="H2047" s="31">
        <v>2900</v>
      </c>
      <c r="I2047" s="32"/>
    </row>
    <row r="2048" spans="4:9" s="422" customFormat="1">
      <c r="D2048" s="28"/>
      <c r="E2048" s="403"/>
      <c r="F2048" s="421" t="s">
        <v>6434</v>
      </c>
      <c r="G2048" s="423" t="s">
        <v>63</v>
      </c>
      <c r="H2048" s="31">
        <v>5600</v>
      </c>
      <c r="I2048" s="32"/>
    </row>
    <row r="2049" spans="4:9" s="422" customFormat="1">
      <c r="D2049" s="28"/>
      <c r="E2049" s="403"/>
      <c r="F2049" s="29" t="s">
        <v>6439</v>
      </c>
      <c r="G2049" s="423" t="s">
        <v>66</v>
      </c>
      <c r="H2049" s="31">
        <v>16000</v>
      </c>
      <c r="I2049" s="32"/>
    </row>
    <row r="2050" spans="4:9" s="422" customFormat="1">
      <c r="D2050" s="28"/>
      <c r="E2050" s="403"/>
      <c r="F2050" s="29" t="s">
        <v>6435</v>
      </c>
      <c r="G2050" s="423" t="s">
        <v>66</v>
      </c>
      <c r="H2050" s="31">
        <v>80000</v>
      </c>
      <c r="I2050" s="32"/>
    </row>
    <row r="2051" spans="4:9" s="422" customFormat="1">
      <c r="D2051" s="28"/>
      <c r="E2051" s="403"/>
      <c r="F2051" s="29" t="s">
        <v>6436</v>
      </c>
      <c r="G2051" s="423" t="s">
        <v>66</v>
      </c>
      <c r="H2051" s="31">
        <v>35000</v>
      </c>
      <c r="I2051" s="32"/>
    </row>
    <row r="2052" spans="4:9" s="422" customFormat="1">
      <c r="D2052" s="28"/>
      <c r="E2052" s="403"/>
      <c r="F2052" s="29" t="s">
        <v>6437</v>
      </c>
      <c r="G2052" s="423" t="s">
        <v>66</v>
      </c>
      <c r="H2052" s="31">
        <v>18000</v>
      </c>
      <c r="I2052" s="32"/>
    </row>
    <row r="2053" spans="4:9" s="422" customFormat="1">
      <c r="D2053" s="28"/>
      <c r="E2053" s="403"/>
      <c r="F2053" s="421" t="s">
        <v>6573</v>
      </c>
      <c r="G2053" s="423" t="s">
        <v>42</v>
      </c>
      <c r="H2053" s="31">
        <v>180000</v>
      </c>
      <c r="I2053" s="32"/>
    </row>
    <row r="2054" spans="4:9" s="422" customFormat="1">
      <c r="D2054" s="28"/>
      <c r="E2054" s="403"/>
      <c r="F2054" s="421" t="s">
        <v>6581</v>
      </c>
      <c r="G2054" s="423" t="s">
        <v>2703</v>
      </c>
      <c r="H2054" s="31">
        <f>15000*1000</f>
        <v>15000000</v>
      </c>
      <c r="I2054" s="32"/>
    </row>
    <row r="2055" spans="4:9" s="422" customFormat="1">
      <c r="D2055" s="28"/>
      <c r="E2055" s="403"/>
      <c r="F2055" s="421" t="s">
        <v>6442</v>
      </c>
      <c r="G2055" s="423" t="s">
        <v>66</v>
      </c>
      <c r="H2055" s="31">
        <v>18000</v>
      </c>
      <c r="I2055" s="32"/>
    </row>
    <row r="2056" spans="4:9" s="422" customFormat="1">
      <c r="D2056" s="28"/>
      <c r="E2056" s="403"/>
      <c r="F2056" s="421" t="s">
        <v>6445</v>
      </c>
      <c r="G2056" s="423" t="s">
        <v>63</v>
      </c>
      <c r="H2056" s="31">
        <v>7500</v>
      </c>
      <c r="I2056" s="32"/>
    </row>
    <row r="2057" spans="4:9" s="422" customFormat="1">
      <c r="D2057" s="28"/>
      <c r="E2057" s="403"/>
      <c r="F2057" s="29" t="s">
        <v>6447</v>
      </c>
      <c r="G2057" s="423"/>
      <c r="H2057" s="31">
        <v>9500</v>
      </c>
      <c r="I2057" s="32"/>
    </row>
    <row r="2058" spans="4:9" s="422" customFormat="1">
      <c r="D2058" s="28"/>
      <c r="E2058" s="403"/>
      <c r="F2058" s="29" t="s">
        <v>6455</v>
      </c>
      <c r="G2058" s="423" t="s">
        <v>66</v>
      </c>
      <c r="H2058" s="31">
        <v>166000</v>
      </c>
      <c r="I2058" s="32"/>
    </row>
    <row r="2059" spans="4:9" s="422" customFormat="1">
      <c r="D2059" s="28"/>
      <c r="E2059" s="403"/>
      <c r="F2059" s="421" t="s">
        <v>6469</v>
      </c>
      <c r="G2059" s="423" t="s">
        <v>42</v>
      </c>
      <c r="H2059" s="31">
        <v>10500</v>
      </c>
      <c r="I2059" s="32"/>
    </row>
    <row r="2060" spans="4:9" s="422" customFormat="1">
      <c r="D2060" s="28"/>
      <c r="E2060" s="403"/>
      <c r="F2060" s="421" t="s">
        <v>6470</v>
      </c>
      <c r="G2060" s="423" t="s">
        <v>2453</v>
      </c>
      <c r="H2060" s="31">
        <v>3100</v>
      </c>
      <c r="I2060" s="32"/>
    </row>
    <row r="2061" spans="4:9" s="422" customFormat="1">
      <c r="D2061" s="28"/>
      <c r="E2061" s="403"/>
      <c r="F2061" s="421" t="s">
        <v>2001</v>
      </c>
      <c r="G2061" s="423" t="s">
        <v>42</v>
      </c>
      <c r="H2061" s="31">
        <v>250000</v>
      </c>
      <c r="I2061" s="32"/>
    </row>
    <row r="2062" spans="4:9" s="422" customFormat="1">
      <c r="D2062" s="28"/>
      <c r="E2062" s="403"/>
      <c r="F2062" s="421" t="s">
        <v>6483</v>
      </c>
      <c r="G2062" s="423" t="s">
        <v>66</v>
      </c>
      <c r="H2062" s="31">
        <v>12000</v>
      </c>
      <c r="I2062" s="32"/>
    </row>
    <row r="2063" spans="4:9" s="422" customFormat="1">
      <c r="D2063" s="28"/>
      <c r="E2063" s="403"/>
      <c r="F2063" s="421" t="s">
        <v>6503</v>
      </c>
      <c r="G2063" s="423" t="s">
        <v>2496</v>
      </c>
      <c r="H2063" s="31">
        <v>550</v>
      </c>
      <c r="I2063" s="32"/>
    </row>
    <row r="2064" spans="4:9" s="422" customFormat="1">
      <c r="D2064" s="28"/>
      <c r="E2064" s="403"/>
      <c r="F2064" s="421" t="s">
        <v>6604</v>
      </c>
      <c r="G2064" s="423" t="s">
        <v>2453</v>
      </c>
      <c r="H2064" s="31">
        <v>430000</v>
      </c>
      <c r="I2064" s="32"/>
    </row>
    <row r="2065" spans="4:9" s="422" customFormat="1">
      <c r="D2065" s="28"/>
      <c r="E2065" s="403"/>
      <c r="F2065" s="421" t="s">
        <v>6618</v>
      </c>
      <c r="G2065" s="423" t="s">
        <v>2496</v>
      </c>
      <c r="H2065" s="31">
        <v>48500</v>
      </c>
      <c r="I2065" s="32"/>
    </row>
    <row r="2066" spans="4:9" s="422" customFormat="1">
      <c r="D2066" s="28"/>
      <c r="E2066" s="403"/>
      <c r="F2066" s="421" t="s">
        <v>6614</v>
      </c>
      <c r="G2066" s="423" t="s">
        <v>44</v>
      </c>
      <c r="H2066" s="31">
        <v>340000</v>
      </c>
      <c r="I2066" s="32"/>
    </row>
    <row r="2067" spans="4:9" s="422" customFormat="1">
      <c r="D2067" s="28"/>
      <c r="E2067" s="403"/>
      <c r="F2067" s="421" t="s">
        <v>6615</v>
      </c>
      <c r="G2067" s="423" t="s">
        <v>42</v>
      </c>
      <c r="H2067" s="31">
        <v>13700</v>
      </c>
      <c r="I2067" s="32"/>
    </row>
    <row r="2068" spans="4:9" s="422" customFormat="1">
      <c r="D2068" s="28"/>
      <c r="E2068" s="403"/>
      <c r="F2068" s="29"/>
      <c r="G2068" s="423"/>
      <c r="H2068" s="31"/>
      <c r="I2068" s="32"/>
    </row>
    <row r="2069" spans="4:9">
      <c r="D2069" s="5"/>
      <c r="E2069" s="400"/>
      <c r="F2069" s="3"/>
      <c r="G2069" s="2"/>
      <c r="H2069" s="18"/>
      <c r="I2069" s="4"/>
    </row>
    <row r="2070" spans="4:9">
      <c r="D2070" s="28" t="s">
        <v>1073</v>
      </c>
      <c r="E2070" s="403"/>
      <c r="F2070" s="29" t="s">
        <v>1074</v>
      </c>
      <c r="G2070" s="30"/>
      <c r="H2070" s="31"/>
      <c r="I2070" s="32"/>
    </row>
    <row r="2071" spans="4:9">
      <c r="D2071" s="5">
        <v>1</v>
      </c>
      <c r="E2071" s="400"/>
      <c r="F2071" s="3" t="s">
        <v>1075</v>
      </c>
      <c r="G2071" s="2" t="s">
        <v>631</v>
      </c>
      <c r="H2071" s="18">
        <v>50000</v>
      </c>
      <c r="I2071" s="4"/>
    </row>
    <row r="2072" spans="4:9" s="422" customFormat="1">
      <c r="D2072" s="28">
        <v>2</v>
      </c>
      <c r="E2072" s="403"/>
      <c r="F2072" s="421" t="s">
        <v>1892</v>
      </c>
      <c r="G2072" s="30" t="s">
        <v>1076</v>
      </c>
      <c r="H2072" s="31">
        <v>307300</v>
      </c>
      <c r="I2072" s="32"/>
    </row>
    <row r="2073" spans="4:9">
      <c r="D2073" s="5">
        <v>3</v>
      </c>
      <c r="E2073" s="400"/>
      <c r="F2073" s="3" t="s">
        <v>1077</v>
      </c>
      <c r="G2073" s="2" t="s">
        <v>1076</v>
      </c>
      <c r="H2073" s="18">
        <v>602500</v>
      </c>
      <c r="I2073" s="4"/>
    </row>
    <row r="2074" spans="4:9">
      <c r="D2074" s="5">
        <v>4</v>
      </c>
      <c r="E2074" s="400"/>
      <c r="F2074" s="3" t="s">
        <v>1078</v>
      </c>
      <c r="G2074" s="2" t="s">
        <v>1076</v>
      </c>
      <c r="H2074" s="18">
        <v>61100</v>
      </c>
      <c r="I2074" s="4"/>
    </row>
    <row r="2075" spans="4:9">
      <c r="D2075" s="5">
        <v>5</v>
      </c>
      <c r="E2075" s="400"/>
      <c r="F2075" s="3" t="s">
        <v>1079</v>
      </c>
      <c r="G2075" s="2" t="s">
        <v>1076</v>
      </c>
      <c r="H2075" s="18">
        <v>6253800</v>
      </c>
      <c r="I2075" s="4"/>
    </row>
    <row r="2076" spans="4:9">
      <c r="D2076" s="5">
        <v>6</v>
      </c>
      <c r="E2076" s="400"/>
      <c r="F2076" s="3" t="s">
        <v>1080</v>
      </c>
      <c r="G2076" s="2" t="s">
        <v>1076</v>
      </c>
      <c r="H2076" s="18">
        <v>74900</v>
      </c>
      <c r="I2076" s="4"/>
    </row>
    <row r="2077" spans="4:9">
      <c r="D2077" s="5">
        <v>7</v>
      </c>
      <c r="E2077" s="400"/>
      <c r="F2077" s="3" t="s">
        <v>1081</v>
      </c>
      <c r="G2077" s="2" t="s">
        <v>1082</v>
      </c>
      <c r="H2077" s="18">
        <v>850000</v>
      </c>
      <c r="I2077" s="4"/>
    </row>
    <row r="2078" spans="4:9">
      <c r="D2078" s="5">
        <v>8</v>
      </c>
      <c r="E2078" s="400"/>
      <c r="F2078" s="3" t="s">
        <v>1083</v>
      </c>
      <c r="G2078" s="2" t="s">
        <v>1076</v>
      </c>
      <c r="H2078" s="18">
        <v>235000</v>
      </c>
      <c r="I2078" s="4"/>
    </row>
    <row r="2079" spans="4:9">
      <c r="D2079" s="5">
        <v>9</v>
      </c>
      <c r="E2079" s="400"/>
      <c r="F2079" s="3" t="s">
        <v>1084</v>
      </c>
      <c r="G2079" s="2" t="s">
        <v>1076</v>
      </c>
      <c r="H2079" s="18">
        <v>476900</v>
      </c>
      <c r="I2079" s="4"/>
    </row>
    <row r="2080" spans="4:9">
      <c r="D2080" s="5">
        <v>10</v>
      </c>
      <c r="E2080" s="400"/>
      <c r="F2080" s="3" t="s">
        <v>1085</v>
      </c>
      <c r="G2080" s="2" t="s">
        <v>1076</v>
      </c>
      <c r="H2080" s="18">
        <v>912500</v>
      </c>
      <c r="I2080" s="4"/>
    </row>
    <row r="2081" spans="4:9">
      <c r="D2081" s="5">
        <v>11</v>
      </c>
      <c r="E2081" s="400"/>
      <c r="F2081" s="3" t="s">
        <v>1086</v>
      </c>
      <c r="G2081" s="2" t="s">
        <v>1076</v>
      </c>
      <c r="H2081" s="18">
        <v>60200</v>
      </c>
      <c r="I2081" s="4"/>
    </row>
    <row r="2082" spans="4:9">
      <c r="D2082" s="5">
        <v>12</v>
      </c>
      <c r="E2082" s="400"/>
      <c r="F2082" s="3" t="s">
        <v>1087</v>
      </c>
      <c r="G2082" s="2" t="s">
        <v>1082</v>
      </c>
      <c r="H2082" s="18">
        <v>300000</v>
      </c>
      <c r="I2082" s="4"/>
    </row>
    <row r="2083" spans="4:9">
      <c r="D2083" s="5">
        <v>12</v>
      </c>
      <c r="E2083" s="400"/>
      <c r="F2083" s="3" t="s">
        <v>1934</v>
      </c>
      <c r="G2083" s="2" t="s">
        <v>1082</v>
      </c>
      <c r="H2083" s="18">
        <v>300000</v>
      </c>
      <c r="I2083" s="4"/>
    </row>
    <row r="2084" spans="4:9">
      <c r="D2084" s="5">
        <v>13</v>
      </c>
      <c r="E2084" s="400"/>
      <c r="F2084" s="3" t="s">
        <v>1088</v>
      </c>
      <c r="G2084" s="2" t="s">
        <v>1076</v>
      </c>
      <c r="H2084" s="18">
        <v>648500</v>
      </c>
      <c r="I2084" s="4"/>
    </row>
    <row r="2085" spans="4:9">
      <c r="D2085" s="5">
        <v>14</v>
      </c>
      <c r="E2085" s="400"/>
      <c r="F2085" s="3" t="s">
        <v>1089</v>
      </c>
      <c r="G2085" s="2" t="s">
        <v>1076</v>
      </c>
      <c r="H2085" s="18">
        <v>185500</v>
      </c>
      <c r="I2085" s="4"/>
    </row>
    <row r="2086" spans="4:9">
      <c r="D2086" s="5">
        <v>15</v>
      </c>
      <c r="E2086" s="400"/>
      <c r="F2086" s="3" t="s">
        <v>1090</v>
      </c>
      <c r="G2086" s="2" t="s">
        <v>136</v>
      </c>
      <c r="H2086" s="18">
        <v>700000</v>
      </c>
      <c r="I2086" s="4"/>
    </row>
    <row r="2087" spans="4:9">
      <c r="D2087" s="5">
        <v>16</v>
      </c>
      <c r="E2087" s="400"/>
      <c r="F2087" s="3" t="s">
        <v>1091</v>
      </c>
      <c r="G2087" s="2" t="s">
        <v>1076</v>
      </c>
      <c r="H2087" s="18">
        <v>94600</v>
      </c>
      <c r="I2087" s="4"/>
    </row>
    <row r="2088" spans="4:9">
      <c r="D2088" s="5">
        <v>17</v>
      </c>
      <c r="E2088" s="400"/>
      <c r="F2088" s="3" t="s">
        <v>1092</v>
      </c>
      <c r="G2088" s="2" t="s">
        <v>1076</v>
      </c>
      <c r="H2088" s="18">
        <v>103400</v>
      </c>
      <c r="I2088" s="4"/>
    </row>
    <row r="2089" spans="4:9">
      <c r="D2089" s="5">
        <v>18</v>
      </c>
      <c r="E2089" s="400"/>
      <c r="F2089" s="3" t="s">
        <v>1093</v>
      </c>
      <c r="G2089" s="2" t="s">
        <v>1076</v>
      </c>
      <c r="H2089" s="18">
        <v>576100</v>
      </c>
      <c r="I2089" s="4"/>
    </row>
    <row r="2090" spans="4:9">
      <c r="D2090" s="5">
        <v>19</v>
      </c>
      <c r="E2090" s="400"/>
      <c r="F2090" s="3" t="s">
        <v>1094</v>
      </c>
      <c r="G2090" s="2" t="s">
        <v>1076</v>
      </c>
      <c r="H2090" s="18">
        <v>800700</v>
      </c>
      <c r="I2090" s="4"/>
    </row>
    <row r="2091" spans="4:9">
      <c r="D2091" s="5">
        <v>20</v>
      </c>
      <c r="E2091" s="400"/>
      <c r="F2091" s="3" t="s">
        <v>1095</v>
      </c>
      <c r="G2091" s="2" t="s">
        <v>1076</v>
      </c>
      <c r="H2091" s="18">
        <v>296800</v>
      </c>
      <c r="I2091" s="4"/>
    </row>
    <row r="2092" spans="4:9">
      <c r="D2092" s="5">
        <v>21</v>
      </c>
      <c r="E2092" s="400"/>
      <c r="F2092" s="3" t="s">
        <v>1096</v>
      </c>
      <c r="G2092" s="2" t="s">
        <v>1076</v>
      </c>
      <c r="H2092" s="18">
        <v>582400</v>
      </c>
      <c r="I2092" s="4"/>
    </row>
    <row r="2093" spans="4:9">
      <c r="D2093" s="5">
        <v>22</v>
      </c>
      <c r="E2093" s="400"/>
      <c r="F2093" s="193" t="s">
        <v>1097</v>
      </c>
      <c r="G2093" s="2" t="s">
        <v>1082</v>
      </c>
      <c r="H2093" s="18">
        <v>800000</v>
      </c>
      <c r="I2093" s="4"/>
    </row>
    <row r="2094" spans="4:9">
      <c r="D2094" s="5">
        <v>23</v>
      </c>
      <c r="E2094" s="400"/>
      <c r="F2094" s="3" t="s">
        <v>1098</v>
      </c>
      <c r="G2094" s="2" t="s">
        <v>1076</v>
      </c>
      <c r="H2094" s="18">
        <v>440800</v>
      </c>
      <c r="I2094" s="4"/>
    </row>
    <row r="2095" spans="4:9">
      <c r="D2095" s="5">
        <v>24</v>
      </c>
      <c r="E2095" s="400"/>
      <c r="F2095" s="3" t="s">
        <v>1099</v>
      </c>
      <c r="G2095" s="2" t="s">
        <v>1076</v>
      </c>
      <c r="H2095" s="18">
        <v>359800</v>
      </c>
      <c r="I2095" s="4"/>
    </row>
    <row r="2096" spans="4:9">
      <c r="D2096" s="5">
        <v>25</v>
      </c>
      <c r="E2096" s="400"/>
      <c r="F2096" s="193" t="s">
        <v>1100</v>
      </c>
      <c r="G2096" s="2" t="s">
        <v>1082</v>
      </c>
      <c r="H2096" s="18">
        <v>800000</v>
      </c>
      <c r="I2096" s="4"/>
    </row>
    <row r="2097" spans="4:9">
      <c r="D2097" s="5">
        <v>26</v>
      </c>
      <c r="E2097" s="400"/>
      <c r="F2097" s="3" t="s">
        <v>1101</v>
      </c>
      <c r="G2097" s="2" t="s">
        <v>1076</v>
      </c>
      <c r="H2097" s="18">
        <v>55100</v>
      </c>
      <c r="I2097" s="4"/>
    </row>
    <row r="2098" spans="4:9">
      <c r="D2098" s="5">
        <v>27</v>
      </c>
      <c r="E2098" s="400"/>
      <c r="F2098" s="3" t="s">
        <v>1102</v>
      </c>
      <c r="G2098" s="2" t="s">
        <v>1082</v>
      </c>
      <c r="H2098" s="18">
        <v>425000</v>
      </c>
      <c r="I2098" s="4"/>
    </row>
    <row r="2099" spans="4:9">
      <c r="D2099" s="5">
        <v>28</v>
      </c>
      <c r="E2099" s="400"/>
      <c r="F2099" s="3" t="s">
        <v>1103</v>
      </c>
      <c r="G2099" s="2" t="s">
        <v>1082</v>
      </c>
      <c r="H2099" s="18">
        <v>42000</v>
      </c>
      <c r="I2099" s="4"/>
    </row>
    <row r="2100" spans="4:9">
      <c r="D2100" s="5">
        <v>29</v>
      </c>
      <c r="E2100" s="400"/>
      <c r="F2100" s="3" t="s">
        <v>1104</v>
      </c>
      <c r="G2100" s="2" t="s">
        <v>1082</v>
      </c>
      <c r="H2100" s="18">
        <v>265000</v>
      </c>
      <c r="I2100" s="4"/>
    </row>
    <row r="2101" spans="4:9" s="422" customFormat="1">
      <c r="D2101" s="28">
        <v>30</v>
      </c>
      <c r="E2101" s="403"/>
      <c r="F2101" s="421" t="s">
        <v>1894</v>
      </c>
      <c r="G2101" s="30" t="s">
        <v>1076</v>
      </c>
      <c r="H2101" s="31">
        <v>556100</v>
      </c>
      <c r="I2101" s="32"/>
    </row>
    <row r="2102" spans="4:9" s="422" customFormat="1">
      <c r="D2102" s="28">
        <v>30</v>
      </c>
      <c r="E2102" s="403"/>
      <c r="F2102" s="421" t="s">
        <v>1895</v>
      </c>
      <c r="G2102" s="30" t="s">
        <v>1076</v>
      </c>
      <c r="H2102" s="31">
        <v>556100</v>
      </c>
      <c r="I2102" s="32"/>
    </row>
    <row r="2103" spans="4:9" s="422" customFormat="1">
      <c r="D2103" s="28">
        <v>30</v>
      </c>
      <c r="E2103" s="403"/>
      <c r="F2103" s="421" t="s">
        <v>1896</v>
      </c>
      <c r="G2103" s="30" t="s">
        <v>1076</v>
      </c>
      <c r="H2103" s="31">
        <v>556100</v>
      </c>
      <c r="I2103" s="32"/>
    </row>
    <row r="2104" spans="4:9">
      <c r="D2104" s="5">
        <v>30</v>
      </c>
      <c r="E2104" s="400"/>
      <c r="F2104" s="3" t="s">
        <v>1105</v>
      </c>
      <c r="G2104" s="2" t="s">
        <v>1076</v>
      </c>
      <c r="H2104" s="18">
        <v>556100</v>
      </c>
      <c r="I2104" s="4"/>
    </row>
    <row r="2105" spans="4:9">
      <c r="D2105" s="5">
        <v>31</v>
      </c>
      <c r="E2105" s="400"/>
      <c r="F2105" s="3" t="s">
        <v>1106</v>
      </c>
      <c r="G2105" s="2" t="s">
        <v>1076</v>
      </c>
      <c r="H2105" s="18">
        <v>304800</v>
      </c>
      <c r="I2105" s="4"/>
    </row>
    <row r="2106" spans="4:9">
      <c r="D2106" s="5">
        <v>32</v>
      </c>
      <c r="E2106" s="400"/>
      <c r="F2106" s="3" t="s">
        <v>1107</v>
      </c>
      <c r="G2106" s="2" t="s">
        <v>1076</v>
      </c>
      <c r="H2106" s="18">
        <v>676500</v>
      </c>
      <c r="I2106" s="4"/>
    </row>
    <row r="2107" spans="4:9">
      <c r="D2107" s="5">
        <v>33</v>
      </c>
      <c r="E2107" s="400"/>
      <c r="F2107" s="3" t="s">
        <v>1108</v>
      </c>
      <c r="G2107" s="2" t="s">
        <v>1076</v>
      </c>
      <c r="H2107" s="18">
        <v>344400</v>
      </c>
      <c r="I2107" s="4"/>
    </row>
    <row r="2108" spans="4:9" s="422" customFormat="1">
      <c r="D2108" s="28"/>
      <c r="E2108" s="403"/>
      <c r="F2108" s="29" t="s">
        <v>5892</v>
      </c>
      <c r="G2108" s="30" t="s">
        <v>1995</v>
      </c>
      <c r="H2108" s="31">
        <v>2700000</v>
      </c>
      <c r="I2108" s="32"/>
    </row>
    <row r="2109" spans="4:9" s="422" customFormat="1">
      <c r="D2109" s="28"/>
      <c r="E2109" s="403"/>
      <c r="F2109" s="421" t="s">
        <v>2211</v>
      </c>
      <c r="G2109" s="423" t="s">
        <v>1995</v>
      </c>
      <c r="H2109" s="31">
        <v>180000</v>
      </c>
      <c r="I2109" s="32"/>
    </row>
    <row r="2110" spans="4:9" s="422" customFormat="1">
      <c r="D2110" s="28">
        <v>34</v>
      </c>
      <c r="E2110" s="403"/>
      <c r="F2110" s="421" t="s">
        <v>5009</v>
      </c>
      <c r="G2110" s="30" t="s">
        <v>1076</v>
      </c>
      <c r="H2110" s="31">
        <v>480000</v>
      </c>
      <c r="I2110" s="32"/>
    </row>
    <row r="2111" spans="4:9" s="422" customFormat="1">
      <c r="D2111" s="28"/>
      <c r="E2111" s="403"/>
      <c r="F2111" s="421" t="s">
        <v>5450</v>
      </c>
      <c r="G2111" s="30" t="s">
        <v>4771</v>
      </c>
      <c r="H2111" s="31">
        <v>5150000</v>
      </c>
      <c r="I2111" s="593"/>
    </row>
    <row r="2112" spans="4:9">
      <c r="D2112" s="5">
        <v>34</v>
      </c>
      <c r="E2112" s="400"/>
      <c r="F2112" s="3" t="s">
        <v>1109</v>
      </c>
      <c r="G2112" s="2" t="s">
        <v>1076</v>
      </c>
      <c r="H2112" s="18">
        <v>668200</v>
      </c>
      <c r="I2112" s="4"/>
    </row>
    <row r="2113" spans="4:9">
      <c r="D2113" s="5">
        <v>35</v>
      </c>
      <c r="E2113" s="400"/>
      <c r="F2113" s="3" t="s">
        <v>1110</v>
      </c>
      <c r="G2113" s="2" t="s">
        <v>1076</v>
      </c>
      <c r="H2113" s="18">
        <v>465100</v>
      </c>
      <c r="I2113" s="4"/>
    </row>
    <row r="2114" spans="4:9">
      <c r="D2114" s="5">
        <v>36</v>
      </c>
      <c r="E2114" s="400"/>
      <c r="F2114" s="193" t="s">
        <v>1111</v>
      </c>
      <c r="G2114" s="2" t="s">
        <v>1076</v>
      </c>
      <c r="H2114" s="18">
        <v>410200</v>
      </c>
      <c r="I2114" s="4"/>
    </row>
    <row r="2115" spans="4:9">
      <c r="D2115" s="5">
        <v>37</v>
      </c>
      <c r="E2115" s="400"/>
      <c r="F2115" s="3" t="s">
        <v>1112</v>
      </c>
      <c r="G2115" s="2" t="s">
        <v>1082</v>
      </c>
      <c r="H2115" s="18">
        <v>350000</v>
      </c>
      <c r="I2115" s="4"/>
    </row>
    <row r="2116" spans="4:9">
      <c r="D2116" s="5">
        <v>38</v>
      </c>
      <c r="E2116" s="400"/>
      <c r="F2116" s="193" t="s">
        <v>1113</v>
      </c>
      <c r="G2116" s="2" t="s">
        <v>1082</v>
      </c>
      <c r="H2116" s="18">
        <v>2300000</v>
      </c>
      <c r="I2116" s="4" t="s">
        <v>1114</v>
      </c>
    </row>
    <row r="2117" spans="4:9" s="422" customFormat="1">
      <c r="D2117" s="28"/>
      <c r="E2117" s="403"/>
      <c r="F2117" s="421" t="s">
        <v>5628</v>
      </c>
      <c r="G2117" s="423" t="s">
        <v>1995</v>
      </c>
      <c r="H2117" s="31">
        <v>150000</v>
      </c>
      <c r="I2117" s="32"/>
    </row>
    <row r="2118" spans="4:9">
      <c r="D2118" s="5">
        <v>39</v>
      </c>
      <c r="E2118" s="400"/>
      <c r="F2118" s="3" t="s">
        <v>1115</v>
      </c>
      <c r="G2118" s="2" t="s">
        <v>136</v>
      </c>
      <c r="H2118" s="18">
        <v>280000</v>
      </c>
      <c r="I2118" s="4"/>
    </row>
    <row r="2119" spans="4:9">
      <c r="D2119" s="5">
        <v>40</v>
      </c>
      <c r="E2119" s="400"/>
      <c r="F2119" s="3" t="s">
        <v>1116</v>
      </c>
      <c r="G2119" s="2" t="s">
        <v>1082</v>
      </c>
      <c r="H2119" s="18">
        <v>100000</v>
      </c>
      <c r="I2119" s="4"/>
    </row>
    <row r="2120" spans="4:9">
      <c r="D2120" s="5">
        <v>41</v>
      </c>
      <c r="E2120" s="400"/>
      <c r="F2120" s="3" t="s">
        <v>1117</v>
      </c>
      <c r="G2120" s="2" t="s">
        <v>1082</v>
      </c>
      <c r="H2120" s="18">
        <v>170000</v>
      </c>
      <c r="I2120" s="4"/>
    </row>
    <row r="2121" spans="4:9">
      <c r="D2121" s="5">
        <v>42</v>
      </c>
      <c r="E2121" s="400"/>
      <c r="F2121" s="3" t="s">
        <v>1118</v>
      </c>
      <c r="G2121" s="2" t="s">
        <v>1082</v>
      </c>
      <c r="H2121" s="18">
        <v>250000</v>
      </c>
      <c r="I2121" s="4"/>
    </row>
    <row r="2122" spans="4:9">
      <c r="D2122" s="5">
        <v>43</v>
      </c>
      <c r="E2122" s="400"/>
      <c r="F2122" s="3" t="s">
        <v>1119</v>
      </c>
      <c r="G2122" s="2" t="s">
        <v>1082</v>
      </c>
      <c r="H2122" s="18">
        <v>340000</v>
      </c>
      <c r="I2122" s="4"/>
    </row>
    <row r="2123" spans="4:9">
      <c r="D2123" s="5">
        <v>44</v>
      </c>
      <c r="E2123" s="400"/>
      <c r="F2123" s="3" t="s">
        <v>1120</v>
      </c>
      <c r="G2123" s="2" t="s">
        <v>136</v>
      </c>
      <c r="H2123" s="18">
        <v>450000</v>
      </c>
      <c r="I2123" s="4"/>
    </row>
    <row r="2124" spans="4:9">
      <c r="D2124" s="5">
        <v>45</v>
      </c>
      <c r="E2124" s="400"/>
      <c r="F2124" s="3" t="s">
        <v>1121</v>
      </c>
      <c r="G2124" s="2" t="s">
        <v>1076</v>
      </c>
      <c r="H2124" s="18">
        <v>325000</v>
      </c>
      <c r="I2124" s="4"/>
    </row>
    <row r="2125" spans="4:9">
      <c r="D2125" s="5">
        <v>46</v>
      </c>
      <c r="E2125" s="400"/>
      <c r="F2125" s="3" t="s">
        <v>1122</v>
      </c>
      <c r="G2125" s="2" t="s">
        <v>1076</v>
      </c>
      <c r="H2125" s="18">
        <v>350000</v>
      </c>
      <c r="I2125" s="4"/>
    </row>
    <row r="2126" spans="4:9">
      <c r="D2126" s="5">
        <v>47</v>
      </c>
      <c r="E2126" s="400"/>
      <c r="F2126" s="3" t="s">
        <v>1123</v>
      </c>
      <c r="G2126" s="2" t="s">
        <v>1076</v>
      </c>
      <c r="H2126" s="18">
        <v>415000</v>
      </c>
      <c r="I2126" s="4"/>
    </row>
    <row r="2127" spans="4:9">
      <c r="D2127" s="5">
        <v>48</v>
      </c>
      <c r="E2127" s="400"/>
      <c r="F2127" s="3" t="s">
        <v>1124</v>
      </c>
      <c r="G2127" s="2" t="s">
        <v>136</v>
      </c>
      <c r="H2127" s="18">
        <v>50000</v>
      </c>
      <c r="I2127" s="4"/>
    </row>
    <row r="2128" spans="4:9">
      <c r="D2128" s="5">
        <v>49</v>
      </c>
      <c r="E2128" s="400"/>
      <c r="F2128" s="3" t="s">
        <v>1125</v>
      </c>
      <c r="G2128" s="2" t="s">
        <v>1082</v>
      </c>
      <c r="H2128" s="18">
        <v>150000</v>
      </c>
      <c r="I2128" s="4"/>
    </row>
    <row r="2129" spans="4:9">
      <c r="D2129" s="5">
        <v>50</v>
      </c>
      <c r="E2129" s="400"/>
      <c r="F2129" s="3" t="s">
        <v>1126</v>
      </c>
      <c r="G2129" s="2" t="s">
        <v>1076</v>
      </c>
      <c r="H2129" s="18">
        <v>45000</v>
      </c>
      <c r="I2129" s="4"/>
    </row>
    <row r="2130" spans="4:9">
      <c r="D2130" s="5">
        <v>51</v>
      </c>
      <c r="E2130" s="400"/>
      <c r="F2130" s="3" t="s">
        <v>1127</v>
      </c>
      <c r="G2130" s="2" t="s">
        <v>1076</v>
      </c>
      <c r="H2130" s="18">
        <v>548600</v>
      </c>
      <c r="I2130" s="4"/>
    </row>
    <row r="2131" spans="4:9">
      <c r="D2131" s="5">
        <v>52</v>
      </c>
      <c r="E2131" s="400"/>
      <c r="F2131" s="3" t="s">
        <v>1128</v>
      </c>
      <c r="G2131" s="2" t="s">
        <v>1076</v>
      </c>
      <c r="H2131" s="18">
        <v>99800</v>
      </c>
      <c r="I2131" s="4"/>
    </row>
    <row r="2132" spans="4:9">
      <c r="D2132" s="5">
        <v>53</v>
      </c>
      <c r="E2132" s="400"/>
      <c r="F2132" s="3" t="s">
        <v>1129</v>
      </c>
      <c r="G2132" s="2" t="s">
        <v>1076</v>
      </c>
      <c r="H2132" s="18">
        <v>153400</v>
      </c>
      <c r="I2132" s="4"/>
    </row>
    <row r="2133" spans="4:9">
      <c r="D2133" s="5">
        <v>54</v>
      </c>
      <c r="E2133" s="400"/>
      <c r="F2133" s="3" t="s">
        <v>1130</v>
      </c>
      <c r="G2133" s="2" t="s">
        <v>1076</v>
      </c>
      <c r="H2133" s="18">
        <v>491000</v>
      </c>
      <c r="I2133" s="4"/>
    </row>
    <row r="2134" spans="4:9">
      <c r="D2134" s="5">
        <v>55</v>
      </c>
      <c r="E2134" s="400"/>
      <c r="F2134" s="3" t="s">
        <v>1131</v>
      </c>
      <c r="G2134" s="2" t="s">
        <v>1082</v>
      </c>
      <c r="H2134" s="18">
        <v>6600000</v>
      </c>
      <c r="I2134" s="4"/>
    </row>
    <row r="2135" spans="4:9">
      <c r="D2135" s="5">
        <v>56</v>
      </c>
      <c r="E2135" s="400"/>
      <c r="F2135" s="3" t="s">
        <v>1132</v>
      </c>
      <c r="G2135" s="2" t="s">
        <v>1082</v>
      </c>
      <c r="H2135" s="18">
        <v>6300000</v>
      </c>
      <c r="I2135" s="4"/>
    </row>
    <row r="2136" spans="4:9">
      <c r="D2136" s="5">
        <v>57</v>
      </c>
      <c r="E2136" s="400"/>
      <c r="F2136" s="3" t="s">
        <v>1133</v>
      </c>
      <c r="G2136" s="2" t="s">
        <v>1082</v>
      </c>
      <c r="H2136" s="18">
        <v>8000000</v>
      </c>
      <c r="I2136" s="4"/>
    </row>
    <row r="2137" spans="4:9">
      <c r="D2137" s="5">
        <v>58</v>
      </c>
      <c r="E2137" s="400"/>
      <c r="F2137" s="3" t="s">
        <v>1134</v>
      </c>
      <c r="G2137" s="2" t="s">
        <v>1082</v>
      </c>
      <c r="H2137" s="18">
        <v>6000000</v>
      </c>
      <c r="I2137" s="4"/>
    </row>
    <row r="2138" spans="4:9">
      <c r="D2138" s="5">
        <v>59</v>
      </c>
      <c r="E2138" s="400"/>
      <c r="F2138" s="3" t="s">
        <v>1135</v>
      </c>
      <c r="G2138" s="2" t="s">
        <v>136</v>
      </c>
      <c r="H2138" s="18">
        <v>300000</v>
      </c>
      <c r="I2138" s="4"/>
    </row>
    <row r="2139" spans="4:9">
      <c r="D2139" s="5">
        <v>60</v>
      </c>
      <c r="E2139" s="400"/>
      <c r="F2139" s="3" t="s">
        <v>1136</v>
      </c>
      <c r="G2139" s="2" t="s">
        <v>136</v>
      </c>
      <c r="H2139" s="18">
        <v>160000</v>
      </c>
      <c r="I2139" s="4"/>
    </row>
    <row r="2140" spans="4:9">
      <c r="D2140" s="5">
        <v>61</v>
      </c>
      <c r="E2140" s="400"/>
      <c r="F2140" s="3" t="s">
        <v>1137</v>
      </c>
      <c r="G2140" s="2" t="s">
        <v>1076</v>
      </c>
      <c r="H2140" s="18">
        <v>491000</v>
      </c>
      <c r="I2140" s="4"/>
    </row>
    <row r="2141" spans="4:9">
      <c r="D2141" s="5">
        <v>62</v>
      </c>
      <c r="E2141" s="400"/>
      <c r="F2141" s="3" t="s">
        <v>1138</v>
      </c>
      <c r="G2141" s="2" t="s">
        <v>1082</v>
      </c>
      <c r="H2141" s="18">
        <v>25000</v>
      </c>
      <c r="I2141" s="4"/>
    </row>
    <row r="2142" spans="4:9">
      <c r="D2142" s="5">
        <v>63</v>
      </c>
      <c r="E2142" s="400"/>
      <c r="F2142" s="3" t="s">
        <v>1139</v>
      </c>
      <c r="G2142" s="2" t="s">
        <v>1082</v>
      </c>
      <c r="H2142" s="18">
        <v>25000</v>
      </c>
      <c r="I2142" s="4"/>
    </row>
    <row r="2143" spans="4:9" s="422" customFormat="1">
      <c r="D2143" s="28"/>
      <c r="E2143" s="403"/>
      <c r="F2143" s="421" t="s">
        <v>3157</v>
      </c>
      <c r="G2143" s="423" t="s">
        <v>2423</v>
      </c>
      <c r="H2143" s="31">
        <v>3125</v>
      </c>
      <c r="I2143" s="32"/>
    </row>
    <row r="2144" spans="4:9" s="422" customFormat="1">
      <c r="D2144" s="28"/>
      <c r="E2144" s="403"/>
      <c r="F2144" s="421" t="s">
        <v>5891</v>
      </c>
      <c r="G2144" s="423" t="s">
        <v>1995</v>
      </c>
      <c r="H2144" s="31">
        <v>25000</v>
      </c>
      <c r="I2144" s="32"/>
    </row>
    <row r="2145" spans="4:9" s="422" customFormat="1">
      <c r="D2145" s="28"/>
      <c r="E2145" s="403"/>
      <c r="F2145" s="421" t="s">
        <v>5913</v>
      </c>
      <c r="G2145" s="423" t="s">
        <v>1082</v>
      </c>
      <c r="H2145" s="31">
        <v>20000</v>
      </c>
      <c r="I2145" s="32"/>
    </row>
    <row r="2146" spans="4:9">
      <c r="D2146" s="5">
        <v>64</v>
      </c>
      <c r="E2146" s="400"/>
      <c r="F2146" s="3" t="s">
        <v>1140</v>
      </c>
      <c r="G2146" s="2" t="s">
        <v>1082</v>
      </c>
      <c r="H2146" s="18">
        <v>150000</v>
      </c>
      <c r="I2146" s="4"/>
    </row>
    <row r="2147" spans="4:9">
      <c r="D2147" s="5">
        <v>65</v>
      </c>
      <c r="E2147" s="400"/>
      <c r="F2147" s="3" t="s">
        <v>1141</v>
      </c>
      <c r="G2147" s="2"/>
      <c r="H2147" s="18"/>
      <c r="I2147" s="4"/>
    </row>
    <row r="2148" spans="4:9" hidden="1">
      <c r="D2148" s="5"/>
      <c r="E2148" s="400"/>
      <c r="F2148" s="3" t="e">
        <f t="array" ref="F2148">- Scaffolding Main frame T-190</f>
        <v>#NAME?</v>
      </c>
      <c r="G2148" s="2" t="s">
        <v>1142</v>
      </c>
      <c r="H2148" s="18">
        <v>8800</v>
      </c>
      <c r="I2148" s="4"/>
    </row>
    <row r="2149" spans="4:9" hidden="1">
      <c r="D2149" s="5"/>
      <c r="E2149" s="400"/>
      <c r="F2149" s="3" t="e">
        <f t="array" ref="F2149">- Scaffolding Main frame T-170</f>
        <v>#NAME?</v>
      </c>
      <c r="G2149" s="2" t="s">
        <v>1142</v>
      </c>
      <c r="H2149" s="18">
        <v>8300</v>
      </c>
      <c r="I2149" s="4"/>
    </row>
    <row r="2150" spans="4:9" hidden="1">
      <c r="D2150" s="5"/>
      <c r="E2150" s="400"/>
      <c r="F2150" s="3" t="e">
        <f t="array" ref="F2150">- Scaffolding Leader frame T-90</f>
        <v>#NAME?</v>
      </c>
      <c r="G2150" s="2" t="s">
        <v>1142</v>
      </c>
      <c r="H2150" s="18">
        <v>5400</v>
      </c>
      <c r="I2150" s="4"/>
    </row>
    <row r="2151" spans="4:9" hidden="1">
      <c r="D2151" s="5"/>
      <c r="E2151" s="400"/>
      <c r="F2151" s="3" t="e">
        <f t="array" ref="F2151">- Scaffolding Cross  brass  T-220</f>
        <v>#NAME?</v>
      </c>
      <c r="G2151" s="2" t="s">
        <v>1142</v>
      </c>
      <c r="H2151" s="18">
        <v>4100</v>
      </c>
      <c r="I2151" s="4"/>
    </row>
    <row r="2152" spans="4:9" hidden="1">
      <c r="D2152" s="5"/>
      <c r="E2152" s="400"/>
      <c r="F2152" s="3" t="e">
        <f t="array" ref="F2152">- Scaffolding Cross  brass  T-193</f>
        <v>#NAME?</v>
      </c>
      <c r="G2152" s="2" t="s">
        <v>1142</v>
      </c>
      <c r="H2152" s="18">
        <v>3800</v>
      </c>
      <c r="I2152" s="4"/>
    </row>
    <row r="2153" spans="4:9" hidden="1">
      <c r="D2153" s="5"/>
      <c r="E2153" s="400"/>
      <c r="F2153" s="3" t="e">
        <f t="array" ref="F2153">- Scaffolding Joint  pin</f>
        <v>#NAME?</v>
      </c>
      <c r="G2153" s="2" t="s">
        <v>1142</v>
      </c>
      <c r="H2153" s="18">
        <v>1500</v>
      </c>
      <c r="I2153" s="4"/>
    </row>
    <row r="2154" spans="4:9" hidden="1">
      <c r="D2154" s="5"/>
      <c r="E2154" s="400"/>
      <c r="F2154" s="3" t="e">
        <f t="array" ref="F2154">- Scaffolding Jack base T-40</f>
        <v>#NAME?</v>
      </c>
      <c r="G2154" s="2" t="s">
        <v>1142</v>
      </c>
      <c r="H2154" s="18">
        <v>4100</v>
      </c>
      <c r="I2154" s="4"/>
    </row>
    <row r="2155" spans="4:9" hidden="1">
      <c r="D2155" s="5"/>
      <c r="E2155" s="400"/>
      <c r="F2155" s="3" t="e">
        <f t="array" ref="F2155">- Scaffolding Jack base T-60</f>
        <v>#NAME?</v>
      </c>
      <c r="G2155" s="2" t="s">
        <v>1142</v>
      </c>
      <c r="H2155" s="18">
        <v>4300</v>
      </c>
      <c r="I2155" s="4"/>
    </row>
    <row r="2156" spans="4:9" hidden="1">
      <c r="D2156" s="5"/>
      <c r="E2156" s="400"/>
      <c r="F2156" s="3" t="e">
        <f t="array" ref="F2156">- Scaffolding U  head Jack   T-40</f>
        <v>#NAME?</v>
      </c>
      <c r="G2156" s="2" t="s">
        <v>1142</v>
      </c>
      <c r="H2156" s="18">
        <v>4100</v>
      </c>
      <c r="I2156" s="4"/>
    </row>
    <row r="2157" spans="4:9" hidden="1">
      <c r="D2157" s="5"/>
      <c r="E2157" s="400"/>
      <c r="F2157" s="3" t="e">
        <f t="array" ref="F2157">- Scaffolding U  head Jack   T-60</f>
        <v>#NAME?</v>
      </c>
      <c r="G2157" s="2" t="s">
        <v>1142</v>
      </c>
      <c r="H2157" s="18">
        <v>4300</v>
      </c>
      <c r="I2157" s="4"/>
    </row>
    <row r="2158" spans="4:9" hidden="1">
      <c r="D2158" s="5"/>
      <c r="E2158" s="400"/>
      <c r="F2158" s="3" t="e">
        <f t="array" ref="F2158">- Scaffolding Pipe support</f>
        <v>#NAME?</v>
      </c>
      <c r="G2158" s="2" t="s">
        <v>1142</v>
      </c>
      <c r="H2158" s="18">
        <v>8500</v>
      </c>
      <c r="I2158" s="4"/>
    </row>
    <row r="2159" spans="4:9" hidden="1">
      <c r="D2159" s="5"/>
      <c r="E2159" s="400"/>
      <c r="F2159" s="3" t="e">
        <f t="array" ref="F2159">- Scaffolding Horizontal frame</f>
        <v>#NAME?</v>
      </c>
      <c r="G2159" s="2" t="s">
        <v>1142</v>
      </c>
      <c r="H2159" s="18">
        <v>7700</v>
      </c>
      <c r="I2159" s="4"/>
    </row>
    <row r="2160" spans="4:9" hidden="1">
      <c r="D2160" s="5"/>
      <c r="E2160" s="400"/>
      <c r="F2160" s="3" t="e">
        <f t="array" ref="F2160">- Scaffolding Cat  walk</f>
        <v>#NAME?</v>
      </c>
      <c r="G2160" s="2" t="s">
        <v>1142</v>
      </c>
      <c r="H2160" s="18">
        <v>26900</v>
      </c>
      <c r="I2160" s="4"/>
    </row>
    <row r="2161" spans="4:9">
      <c r="D2161" s="5"/>
      <c r="E2161" s="400"/>
      <c r="F2161" s="3" t="s">
        <v>1143</v>
      </c>
      <c r="G2161" s="2" t="s">
        <v>1142</v>
      </c>
      <c r="H2161" s="18">
        <v>8800</v>
      </c>
      <c r="I2161" s="4"/>
    </row>
    <row r="2162" spans="4:9">
      <c r="D2162" s="5"/>
      <c r="E2162" s="400"/>
      <c r="F2162" s="3" t="s">
        <v>1144</v>
      </c>
      <c r="G2162" s="2" t="s">
        <v>1142</v>
      </c>
      <c r="H2162" s="18">
        <v>17600</v>
      </c>
      <c r="I2162" s="4"/>
    </row>
    <row r="2163" spans="4:9" hidden="1">
      <c r="D2163" s="5"/>
      <c r="E2163" s="400"/>
      <c r="F2163" s="3" t="e">
        <f t="array" ref="F2163">- Scaffolding Swipel clamb</f>
        <v>#NAME?</v>
      </c>
      <c r="G2163" s="2" t="s">
        <v>1142</v>
      </c>
      <c r="H2163" s="18">
        <v>5100</v>
      </c>
      <c r="I2163" s="4"/>
    </row>
    <row r="2164" spans="4:9" hidden="1">
      <c r="D2164" s="5"/>
      <c r="E2164" s="400"/>
      <c r="F2164" s="3" t="e">
        <f t="array" ref="F2164">- Scaffolding Roda custer (satu set)</f>
        <v>#NAME?</v>
      </c>
      <c r="G2164" s="2" t="s">
        <v>1142</v>
      </c>
      <c r="H2164" s="18">
        <v>64300</v>
      </c>
      <c r="I2164" s="4"/>
    </row>
    <row r="2165" spans="4:9" s="422" customFormat="1">
      <c r="D2165" s="28"/>
      <c r="E2165" s="403"/>
      <c r="F2165" s="421" t="s">
        <v>3185</v>
      </c>
      <c r="G2165" s="423" t="s">
        <v>1082</v>
      </c>
      <c r="H2165" s="31">
        <f>H2162/30</f>
        <v>586.66666666666663</v>
      </c>
      <c r="I2165" s="32"/>
    </row>
    <row r="2166" spans="4:9" s="422" customFormat="1">
      <c r="D2166" s="28"/>
      <c r="E2166" s="403"/>
      <c r="F2166" s="421" t="s">
        <v>3186</v>
      </c>
      <c r="G2166" s="423" t="s">
        <v>1082</v>
      </c>
      <c r="H2166" s="31">
        <v>322000</v>
      </c>
      <c r="I2166" s="32"/>
    </row>
    <row r="2167" spans="4:9" s="422" customFormat="1">
      <c r="D2167" s="28"/>
      <c r="E2167" s="403"/>
      <c r="F2167" s="421" t="s">
        <v>5921</v>
      </c>
      <c r="G2167" s="423" t="s">
        <v>1995</v>
      </c>
      <c r="H2167" s="31">
        <v>850</v>
      </c>
      <c r="I2167" s="32"/>
    </row>
    <row r="2168" spans="4:9">
      <c r="D2168" s="5">
        <v>66</v>
      </c>
      <c r="E2168" s="400"/>
      <c r="F2168" s="3" t="s">
        <v>1145</v>
      </c>
      <c r="G2168" s="2" t="s">
        <v>1076</v>
      </c>
      <c r="H2168" s="18">
        <v>35000</v>
      </c>
      <c r="I2168" s="4"/>
    </row>
    <row r="2169" spans="4:9" s="422" customFormat="1">
      <c r="D2169" s="28"/>
      <c r="E2169" s="403"/>
      <c r="F2169" s="421" t="s">
        <v>4770</v>
      </c>
      <c r="G2169" s="423" t="s">
        <v>4771</v>
      </c>
      <c r="H2169" s="31">
        <v>250000</v>
      </c>
      <c r="I2169" s="32"/>
    </row>
    <row r="2170" spans="4:9" s="422" customFormat="1">
      <c r="D2170" s="28"/>
      <c r="E2170" s="403"/>
      <c r="F2170" s="421" t="s">
        <v>5883</v>
      </c>
      <c r="G2170" s="423" t="s">
        <v>1995</v>
      </c>
      <c r="H2170" s="31">
        <v>290000</v>
      </c>
      <c r="I2170" s="32"/>
    </row>
    <row r="2171" spans="4:9" s="422" customFormat="1">
      <c r="D2171" s="28"/>
      <c r="E2171" s="403"/>
      <c r="F2171" s="421" t="s">
        <v>5885</v>
      </c>
      <c r="G2171" s="423" t="s">
        <v>1995</v>
      </c>
      <c r="H2171" s="31">
        <v>310000</v>
      </c>
      <c r="I2171" s="32"/>
    </row>
    <row r="2172" spans="4:9" s="422" customFormat="1">
      <c r="D2172" s="28"/>
      <c r="E2172" s="403"/>
      <c r="F2172" s="421" t="s">
        <v>5886</v>
      </c>
      <c r="G2172" s="423" t="s">
        <v>1995</v>
      </c>
      <c r="H2172" s="31">
        <v>350000</v>
      </c>
      <c r="I2172" s="32"/>
    </row>
    <row r="2173" spans="4:9">
      <c r="D2173" s="5">
        <v>67</v>
      </c>
      <c r="E2173" s="400"/>
      <c r="F2173" s="3" t="s">
        <v>1146</v>
      </c>
      <c r="G2173" s="2" t="s">
        <v>1082</v>
      </c>
      <c r="H2173" s="18">
        <v>95000</v>
      </c>
      <c r="I2173" s="4"/>
    </row>
    <row r="2174" spans="4:9">
      <c r="D2174" s="5">
        <v>68</v>
      </c>
      <c r="E2174" s="400"/>
      <c r="F2174" s="3" t="s">
        <v>1147</v>
      </c>
      <c r="G2174" s="2" t="s">
        <v>1076</v>
      </c>
      <c r="H2174" s="18">
        <v>799500</v>
      </c>
      <c r="I2174" s="4"/>
    </row>
    <row r="2175" spans="4:9">
      <c r="D2175" s="5">
        <v>69</v>
      </c>
      <c r="E2175" s="400"/>
      <c r="F2175" s="193" t="s">
        <v>1148</v>
      </c>
      <c r="G2175" s="2" t="s">
        <v>1076</v>
      </c>
      <c r="H2175" s="18">
        <v>469500</v>
      </c>
      <c r="I2175" s="4"/>
    </row>
    <row r="2176" spans="4:9">
      <c r="D2176" s="5">
        <v>70</v>
      </c>
      <c r="E2176" s="400"/>
      <c r="F2176" s="3" t="s">
        <v>1149</v>
      </c>
      <c r="G2176" s="2" t="s">
        <v>1082</v>
      </c>
      <c r="H2176" s="18">
        <v>150000</v>
      </c>
      <c r="I2176" s="4"/>
    </row>
    <row r="2177" spans="4:9" s="422" customFormat="1">
      <c r="D2177" s="28">
        <v>71</v>
      </c>
      <c r="E2177" s="403"/>
      <c r="F2177" s="421" t="s">
        <v>1897</v>
      </c>
      <c r="G2177" s="30" t="s">
        <v>1076</v>
      </c>
      <c r="H2177" s="31">
        <v>262300</v>
      </c>
      <c r="I2177" s="32"/>
    </row>
    <row r="2178" spans="4:9" s="422" customFormat="1">
      <c r="D2178" s="28"/>
      <c r="E2178" s="403"/>
      <c r="F2178" s="421" t="s">
        <v>4835</v>
      </c>
      <c r="G2178" s="423" t="s">
        <v>2423</v>
      </c>
      <c r="H2178" s="31">
        <v>275000</v>
      </c>
      <c r="I2178" s="32"/>
    </row>
    <row r="2179" spans="4:9">
      <c r="D2179" s="5">
        <v>72</v>
      </c>
      <c r="E2179" s="400"/>
      <c r="F2179" s="3" t="s">
        <v>1150</v>
      </c>
      <c r="G2179" s="2" t="s">
        <v>1082</v>
      </c>
      <c r="H2179" s="18">
        <v>3442900</v>
      </c>
      <c r="I2179" s="4"/>
    </row>
    <row r="2180" spans="4:9" s="422" customFormat="1">
      <c r="D2180" s="28"/>
      <c r="E2180" s="403"/>
      <c r="F2180" s="421" t="s">
        <v>2529</v>
      </c>
      <c r="G2180" s="423" t="s">
        <v>1995</v>
      </c>
      <c r="H2180" s="31">
        <v>3442900</v>
      </c>
      <c r="I2180" s="32"/>
    </row>
    <row r="2181" spans="4:9" s="422" customFormat="1">
      <c r="D2181" s="28"/>
      <c r="E2181" s="403"/>
      <c r="F2181" s="421" t="s">
        <v>2529</v>
      </c>
      <c r="G2181" s="423" t="s">
        <v>2423</v>
      </c>
      <c r="H2181" s="31">
        <v>430000</v>
      </c>
      <c r="I2181" s="32"/>
    </row>
    <row r="2182" spans="4:9">
      <c r="D2182" s="5">
        <v>73</v>
      </c>
      <c r="E2182" s="400"/>
      <c r="F2182" s="3" t="s">
        <v>1151</v>
      </c>
      <c r="G2182" s="2" t="s">
        <v>136</v>
      </c>
      <c r="H2182" s="18">
        <v>500000</v>
      </c>
      <c r="I2182" s="4"/>
    </row>
    <row r="2183" spans="4:9">
      <c r="D2183" s="5">
        <v>74</v>
      </c>
      <c r="E2183" s="400"/>
      <c r="F2183" s="3" t="s">
        <v>1152</v>
      </c>
      <c r="G2183" s="2" t="s">
        <v>1076</v>
      </c>
      <c r="H2183" s="18">
        <v>58800</v>
      </c>
      <c r="I2183" s="4"/>
    </row>
    <row r="2184" spans="4:9">
      <c r="D2184" s="5">
        <v>75</v>
      </c>
      <c r="E2184" s="400"/>
      <c r="F2184" s="3" t="s">
        <v>1153</v>
      </c>
      <c r="G2184" s="2" t="s">
        <v>1076</v>
      </c>
      <c r="H2184" s="18">
        <v>95000</v>
      </c>
      <c r="I2184" s="4"/>
    </row>
    <row r="2185" spans="4:9">
      <c r="D2185" s="5">
        <v>76</v>
      </c>
      <c r="E2185" s="400"/>
      <c r="F2185" s="3" t="s">
        <v>1154</v>
      </c>
      <c r="G2185" s="2" t="s">
        <v>1076</v>
      </c>
      <c r="H2185" s="18">
        <v>392200</v>
      </c>
      <c r="I2185" s="4"/>
    </row>
    <row r="2186" spans="4:9">
      <c r="D2186" s="5">
        <v>77</v>
      </c>
      <c r="E2186" s="400"/>
      <c r="F2186" s="3" t="s">
        <v>1155</v>
      </c>
      <c r="G2186" s="2" t="s">
        <v>1076</v>
      </c>
      <c r="H2186" s="18">
        <v>71700</v>
      </c>
      <c r="I2186" s="4"/>
    </row>
    <row r="2187" spans="4:9">
      <c r="D2187" s="5">
        <v>78</v>
      </c>
      <c r="E2187" s="400"/>
      <c r="F2187" s="3" t="s">
        <v>1156</v>
      </c>
      <c r="G2187" s="2" t="s">
        <v>1076</v>
      </c>
      <c r="H2187" s="18">
        <v>255200</v>
      </c>
      <c r="I2187" s="4"/>
    </row>
    <row r="2188" spans="4:9">
      <c r="D2188" s="5"/>
      <c r="E2188" s="400"/>
      <c r="F2188" s="193" t="s">
        <v>6517</v>
      </c>
      <c r="G2188" s="194" t="s">
        <v>1995</v>
      </c>
      <c r="H2188" s="18">
        <v>1550000</v>
      </c>
      <c r="I2188" s="4"/>
    </row>
    <row r="2189" spans="4:9">
      <c r="D2189" s="5">
        <v>79</v>
      </c>
      <c r="E2189" s="400"/>
      <c r="F2189" s="193" t="s">
        <v>1157</v>
      </c>
      <c r="G2189" s="2" t="s">
        <v>1082</v>
      </c>
      <c r="H2189" s="18">
        <v>75000</v>
      </c>
      <c r="I2189" s="4"/>
    </row>
    <row r="2190" spans="4:9" s="422" customFormat="1">
      <c r="D2190" s="28">
        <v>80</v>
      </c>
      <c r="E2190" s="403"/>
      <c r="F2190" s="421" t="s">
        <v>1893</v>
      </c>
      <c r="G2190" s="30" t="s">
        <v>1076</v>
      </c>
      <c r="H2190" s="31">
        <v>472400</v>
      </c>
      <c r="I2190" s="32"/>
    </row>
    <row r="2191" spans="4:9" s="422" customFormat="1">
      <c r="D2191" s="28"/>
      <c r="E2191" s="403"/>
      <c r="F2191" s="421" t="s">
        <v>4838</v>
      </c>
      <c r="G2191" s="423" t="s">
        <v>2160</v>
      </c>
      <c r="H2191" s="31">
        <v>3981125</v>
      </c>
      <c r="I2191" s="32"/>
    </row>
    <row r="2192" spans="4:9" s="422" customFormat="1">
      <c r="D2192" s="28"/>
      <c r="E2192" s="403"/>
      <c r="F2192" s="421" t="s">
        <v>4834</v>
      </c>
      <c r="G2192" s="423" t="s">
        <v>2160</v>
      </c>
      <c r="H2192" s="31">
        <v>450000</v>
      </c>
      <c r="I2192" s="32"/>
    </row>
    <row r="2193" spans="4:9">
      <c r="D2193" s="5">
        <v>80</v>
      </c>
      <c r="E2193" s="400"/>
      <c r="F2193" s="193" t="s">
        <v>1158</v>
      </c>
      <c r="G2193" s="2" t="s">
        <v>1076</v>
      </c>
      <c r="H2193" s="18">
        <v>472400</v>
      </c>
      <c r="I2193" s="4"/>
    </row>
    <row r="2194" spans="4:9">
      <c r="D2194" s="5">
        <v>81</v>
      </c>
      <c r="E2194" s="400"/>
      <c r="F2194" s="3" t="s">
        <v>1159</v>
      </c>
      <c r="G2194" s="2" t="s">
        <v>1082</v>
      </c>
      <c r="H2194" s="18">
        <v>350000</v>
      </c>
      <c r="I2194" s="4"/>
    </row>
    <row r="2195" spans="4:9" s="422" customFormat="1">
      <c r="D2195" s="28"/>
      <c r="E2195" s="403"/>
      <c r="F2195" s="421" t="s">
        <v>5924</v>
      </c>
      <c r="G2195" s="423" t="s">
        <v>1995</v>
      </c>
      <c r="H2195" s="31">
        <v>250000</v>
      </c>
      <c r="I2195" s="32"/>
    </row>
    <row r="2196" spans="4:9" s="422" customFormat="1">
      <c r="D2196" s="28"/>
      <c r="E2196" s="403"/>
      <c r="F2196" s="421" t="s">
        <v>5910</v>
      </c>
      <c r="G2196" s="423" t="s">
        <v>1995</v>
      </c>
      <c r="H2196" s="31">
        <v>487000</v>
      </c>
      <c r="I2196" s="32"/>
    </row>
    <row r="2197" spans="4:9">
      <c r="D2197" s="5">
        <v>82</v>
      </c>
      <c r="E2197" s="400"/>
      <c r="F2197" s="193" t="s">
        <v>1160</v>
      </c>
      <c r="G2197" s="2" t="s">
        <v>1082</v>
      </c>
      <c r="H2197" s="18">
        <v>350000</v>
      </c>
      <c r="I2197" s="4"/>
    </row>
    <row r="2198" spans="4:9" s="422" customFormat="1">
      <c r="D2198" s="28"/>
      <c r="E2198" s="403"/>
      <c r="F2198" s="421" t="s">
        <v>5900</v>
      </c>
      <c r="G2198" s="423" t="s">
        <v>2188</v>
      </c>
      <c r="H2198" s="31">
        <v>200000</v>
      </c>
      <c r="I2198" s="32"/>
    </row>
    <row r="2199" spans="4:9" s="422" customFormat="1">
      <c r="D2199" s="28"/>
      <c r="E2199" s="403"/>
      <c r="F2199" s="421" t="s">
        <v>5906</v>
      </c>
      <c r="G2199" s="423" t="s">
        <v>2188</v>
      </c>
      <c r="H2199" s="31">
        <v>250000</v>
      </c>
      <c r="I2199" s="32"/>
    </row>
    <row r="2200" spans="4:9" s="422" customFormat="1">
      <c r="D2200" s="28"/>
      <c r="E2200" s="403"/>
      <c r="F2200" s="421" t="s">
        <v>5925</v>
      </c>
      <c r="G2200" s="423" t="s">
        <v>2188</v>
      </c>
      <c r="H2200" s="31">
        <v>250000</v>
      </c>
      <c r="I2200" s="32"/>
    </row>
    <row r="2201" spans="4:9" s="422" customFormat="1">
      <c r="D2201" s="28"/>
      <c r="E2201" s="403"/>
      <c r="F2201" s="421" t="s">
        <v>5901</v>
      </c>
      <c r="G2201" s="423" t="s">
        <v>2188</v>
      </c>
      <c r="H2201" s="31">
        <v>124500</v>
      </c>
      <c r="I2201" s="32"/>
    </row>
    <row r="2202" spans="4:9" s="422" customFormat="1">
      <c r="D2202" s="28"/>
      <c r="E2202" s="403"/>
      <c r="F2202" s="421" t="s">
        <v>5907</v>
      </c>
      <c r="G2202" s="423" t="s">
        <v>2188</v>
      </c>
      <c r="H2202" s="31">
        <v>135000</v>
      </c>
      <c r="I2202" s="32"/>
    </row>
    <row r="2203" spans="4:9" s="422" customFormat="1">
      <c r="D2203" s="28"/>
      <c r="E2203" s="403"/>
      <c r="F2203" s="421" t="s">
        <v>5911</v>
      </c>
      <c r="G2203" s="423" t="s">
        <v>2423</v>
      </c>
      <c r="H2203" s="31">
        <v>500000</v>
      </c>
      <c r="I2203" s="32"/>
    </row>
    <row r="2204" spans="4:9" s="422" customFormat="1">
      <c r="D2204" s="28"/>
      <c r="E2204" s="403"/>
      <c r="F2204" s="421" t="s">
        <v>5902</v>
      </c>
      <c r="G2204" s="423" t="s">
        <v>2423</v>
      </c>
      <c r="H2204" s="31">
        <v>50000</v>
      </c>
      <c r="I2204" s="32"/>
    </row>
    <row r="2205" spans="4:9" s="422" customFormat="1">
      <c r="D2205" s="28"/>
      <c r="E2205" s="403"/>
      <c r="F2205" s="421" t="s">
        <v>6438</v>
      </c>
      <c r="G2205" s="423" t="s">
        <v>2496</v>
      </c>
      <c r="H2205" s="31">
        <v>350000</v>
      </c>
      <c r="I2205" s="32"/>
    </row>
    <row r="2206" spans="4:9">
      <c r="D2206" s="5">
        <v>83</v>
      </c>
      <c r="E2206" s="400"/>
      <c r="F2206" s="3" t="s">
        <v>1161</v>
      </c>
      <c r="G2206" s="2" t="s">
        <v>631</v>
      </c>
      <c r="H2206" s="18">
        <v>45000</v>
      </c>
      <c r="I2206" s="4"/>
    </row>
    <row r="2207" spans="4:9" s="422" customFormat="1">
      <c r="D2207" s="28"/>
      <c r="E2207" s="403"/>
      <c r="F2207" s="421" t="s">
        <v>5897</v>
      </c>
      <c r="G2207" s="423" t="s">
        <v>2188</v>
      </c>
      <c r="H2207" s="31">
        <v>18500</v>
      </c>
      <c r="I2207" s="32"/>
    </row>
    <row r="2208" spans="4:9">
      <c r="D2208" s="5">
        <v>84</v>
      </c>
      <c r="E2208" s="400"/>
      <c r="F2208" s="3" t="s">
        <v>1162</v>
      </c>
      <c r="G2208" s="2" t="s">
        <v>107</v>
      </c>
      <c r="H2208" s="18">
        <v>52000</v>
      </c>
      <c r="I2208" s="4"/>
    </row>
    <row r="2209" spans="4:9">
      <c r="D2209" s="5">
        <v>85</v>
      </c>
      <c r="E2209" s="400"/>
      <c r="F2209" s="3" t="s">
        <v>1163</v>
      </c>
      <c r="G2209" s="2" t="s">
        <v>1164</v>
      </c>
      <c r="H2209" s="18">
        <v>969</v>
      </c>
      <c r="I2209" s="4"/>
    </row>
    <row r="2210" spans="4:9">
      <c r="D2210" s="5">
        <v>86</v>
      </c>
      <c r="E2210" s="400"/>
      <c r="F2210" s="3" t="s">
        <v>1165</v>
      </c>
      <c r="G2210" s="2" t="s">
        <v>44</v>
      </c>
      <c r="H2210" s="18">
        <v>15000</v>
      </c>
      <c r="I2210" s="4"/>
    </row>
    <row r="2211" spans="4:9">
      <c r="D2211" s="5">
        <v>87</v>
      </c>
      <c r="E2211" s="400"/>
      <c r="F2211" s="3" t="s">
        <v>1166</v>
      </c>
      <c r="G2211" s="2" t="s">
        <v>44</v>
      </c>
      <c r="H2211" s="18">
        <v>3500</v>
      </c>
      <c r="I2211" s="4"/>
    </row>
    <row r="2212" spans="4:9">
      <c r="D2212" s="5">
        <v>88</v>
      </c>
      <c r="E2212" s="400"/>
      <c r="F2212" s="3" t="s">
        <v>1167</v>
      </c>
      <c r="G2212" s="2" t="s">
        <v>1164</v>
      </c>
      <c r="H2212" s="18">
        <v>850</v>
      </c>
      <c r="I2212" s="4"/>
    </row>
    <row r="2213" spans="4:9">
      <c r="D2213" s="5">
        <v>89</v>
      </c>
      <c r="E2213" s="400"/>
      <c r="F2213" s="3" t="s">
        <v>1168</v>
      </c>
      <c r="G2213" s="2" t="s">
        <v>44</v>
      </c>
      <c r="H2213" s="18">
        <v>30000</v>
      </c>
      <c r="I2213" s="4"/>
    </row>
    <row r="2214" spans="4:9">
      <c r="D2214" s="5">
        <v>90</v>
      </c>
      <c r="E2214" s="400"/>
      <c r="F2214" s="193" t="s">
        <v>1324</v>
      </c>
      <c r="G2214" s="2" t="s">
        <v>1076</v>
      </c>
      <c r="H2214" s="18">
        <v>85000</v>
      </c>
      <c r="I2214" s="4"/>
    </row>
    <row r="2215" spans="4:9">
      <c r="D2215" s="5">
        <v>91</v>
      </c>
      <c r="E2215" s="400"/>
      <c r="F2215" s="193" t="s">
        <v>1169</v>
      </c>
      <c r="G2215" s="2" t="s">
        <v>1082</v>
      </c>
      <c r="H2215" s="18">
        <v>300000</v>
      </c>
      <c r="I2215" s="4"/>
    </row>
    <row r="2216" spans="4:9">
      <c r="D2216" s="5">
        <v>92</v>
      </c>
      <c r="E2216" s="400"/>
      <c r="F2216" s="3" t="s">
        <v>1170</v>
      </c>
      <c r="G2216" s="2" t="s">
        <v>44</v>
      </c>
      <c r="H2216" s="18">
        <v>15000</v>
      </c>
      <c r="I2216" s="4"/>
    </row>
    <row r="2217" spans="4:9">
      <c r="D2217" s="5">
        <v>93</v>
      </c>
      <c r="E2217" s="400"/>
      <c r="F2217" s="3" t="s">
        <v>1171</v>
      </c>
      <c r="G2217" s="2" t="s">
        <v>44</v>
      </c>
      <c r="H2217" s="18">
        <v>25000</v>
      </c>
      <c r="I2217" s="4"/>
    </row>
    <row r="2218" spans="4:9">
      <c r="D2218" s="5">
        <v>94</v>
      </c>
      <c r="E2218" s="400"/>
      <c r="F2218" s="3" t="s">
        <v>1172</v>
      </c>
      <c r="G2218" s="2" t="s">
        <v>1173</v>
      </c>
      <c r="H2218" s="18">
        <v>20000</v>
      </c>
      <c r="I2218" s="4"/>
    </row>
    <row r="2219" spans="4:9">
      <c r="D2219" s="5">
        <v>95</v>
      </c>
      <c r="E2219" s="400"/>
      <c r="F2219" s="3" t="s">
        <v>1174</v>
      </c>
      <c r="G2219" s="2" t="s">
        <v>44</v>
      </c>
      <c r="H2219" s="18">
        <v>52000</v>
      </c>
      <c r="I2219" s="4"/>
    </row>
    <row r="2220" spans="4:9">
      <c r="D2220" s="5">
        <v>96</v>
      </c>
      <c r="E2220" s="400"/>
      <c r="F2220" s="3" t="s">
        <v>1175</v>
      </c>
      <c r="G2220" s="2" t="s">
        <v>1082</v>
      </c>
      <c r="H2220" s="18">
        <v>500000</v>
      </c>
      <c r="I2220" s="4"/>
    </row>
    <row r="2221" spans="4:9">
      <c r="D2221" s="5">
        <v>97</v>
      </c>
      <c r="E2221" s="400"/>
      <c r="F2221" s="3" t="s">
        <v>1176</v>
      </c>
      <c r="G2221" s="2" t="s">
        <v>1082</v>
      </c>
      <c r="H2221" s="18">
        <v>1000000</v>
      </c>
      <c r="I2221" s="4"/>
    </row>
    <row r="2222" spans="4:9">
      <c r="D2222" s="5">
        <v>98</v>
      </c>
      <c r="E2222" s="400"/>
      <c r="F2222" s="3" t="s">
        <v>1177</v>
      </c>
      <c r="G2222" s="2" t="s">
        <v>1082</v>
      </c>
      <c r="H2222" s="18">
        <v>250000</v>
      </c>
      <c r="I2222" s="4"/>
    </row>
    <row r="2223" spans="4:9" s="422" customFormat="1">
      <c r="D2223" s="28"/>
      <c r="E2223" s="403"/>
      <c r="F2223" s="421" t="s">
        <v>5629</v>
      </c>
      <c r="G2223" s="423" t="s">
        <v>1082</v>
      </c>
      <c r="H2223" s="31">
        <v>280000</v>
      </c>
      <c r="I2223" s="32"/>
    </row>
    <row r="2224" spans="4:9" s="422" customFormat="1">
      <c r="D2224" s="28"/>
      <c r="E2224" s="403"/>
      <c r="F2224" s="421" t="s">
        <v>5880</v>
      </c>
      <c r="G2224" s="423" t="s">
        <v>1995</v>
      </c>
      <c r="H2224" s="31">
        <v>280000</v>
      </c>
      <c r="I2224" s="32"/>
    </row>
    <row r="2225" spans="4:9" s="422" customFormat="1">
      <c r="D2225" s="28"/>
      <c r="E2225" s="403"/>
      <c r="F2225" s="421" t="s">
        <v>5882</v>
      </c>
      <c r="G2225" s="423" t="s">
        <v>1995</v>
      </c>
      <c r="H2225" s="31">
        <v>260000</v>
      </c>
      <c r="I2225" s="32"/>
    </row>
    <row r="2226" spans="4:9" s="422" customFormat="1">
      <c r="D2226" s="28"/>
      <c r="E2226" s="403"/>
      <c r="F2226" s="421" t="s">
        <v>5888</v>
      </c>
      <c r="G2226" s="423" t="s">
        <v>5889</v>
      </c>
      <c r="H2226" s="31">
        <v>67500</v>
      </c>
      <c r="I2226" s="32"/>
    </row>
    <row r="2227" spans="4:9" s="422" customFormat="1">
      <c r="D2227" s="28"/>
      <c r="E2227" s="403"/>
      <c r="F2227" s="421" t="s">
        <v>6837</v>
      </c>
      <c r="G2227" s="423" t="s">
        <v>1082</v>
      </c>
      <c r="H2227" s="31">
        <v>3300000</v>
      </c>
      <c r="I2227" s="32"/>
    </row>
    <row r="2228" spans="4:9">
      <c r="D2228" s="5">
        <v>99</v>
      </c>
      <c r="E2228" s="400"/>
      <c r="F2228" s="3" t="s">
        <v>1178</v>
      </c>
      <c r="G2228" s="2" t="s">
        <v>136</v>
      </c>
      <c r="H2228" s="18">
        <v>1920000</v>
      </c>
      <c r="I2228" s="4"/>
    </row>
    <row r="2229" spans="4:9">
      <c r="D2229" s="5">
        <v>100</v>
      </c>
      <c r="E2229" s="400"/>
      <c r="F2229" s="3" t="s">
        <v>1179</v>
      </c>
      <c r="G2229" s="2" t="s">
        <v>1076</v>
      </c>
      <c r="H2229" s="18">
        <v>42000</v>
      </c>
      <c r="I2229" s="4"/>
    </row>
    <row r="2230" spans="4:9">
      <c r="D2230" s="5">
        <v>101</v>
      </c>
      <c r="E2230" s="400"/>
      <c r="F2230" s="3" t="s">
        <v>1180</v>
      </c>
      <c r="G2230" s="2" t="s">
        <v>1082</v>
      </c>
      <c r="H2230" s="18">
        <v>44000</v>
      </c>
      <c r="I2230" s="4"/>
    </row>
    <row r="2231" spans="4:9">
      <c r="D2231" s="5">
        <v>102</v>
      </c>
      <c r="E2231" s="400"/>
      <c r="F2231" s="3" t="s">
        <v>1181</v>
      </c>
      <c r="G2231" s="2" t="s">
        <v>1082</v>
      </c>
      <c r="H2231" s="18">
        <v>7500</v>
      </c>
      <c r="I2231" s="4"/>
    </row>
    <row r="2232" spans="4:9">
      <c r="D2232" s="5">
        <v>103</v>
      </c>
      <c r="E2232" s="400"/>
      <c r="F2232" s="3" t="s">
        <v>1182</v>
      </c>
      <c r="G2232" s="2" t="s">
        <v>1082</v>
      </c>
      <c r="H2232" s="18">
        <v>7500</v>
      </c>
      <c r="I2232" s="4"/>
    </row>
    <row r="2233" spans="4:9">
      <c r="D2233" s="5">
        <v>104</v>
      </c>
      <c r="E2233" s="400"/>
      <c r="F2233" s="3" t="s">
        <v>1140</v>
      </c>
      <c r="G2233" s="2" t="s">
        <v>1082</v>
      </c>
      <c r="H2233" s="18">
        <v>150000</v>
      </c>
      <c r="I2233" s="4"/>
    </row>
    <row r="2234" spans="4:9">
      <c r="D2234" s="5">
        <v>105</v>
      </c>
      <c r="E2234" s="400"/>
      <c r="F2234" s="193" t="s">
        <v>1183</v>
      </c>
      <c r="G2234" s="2" t="s">
        <v>1082</v>
      </c>
      <c r="H2234" s="18">
        <v>1450000</v>
      </c>
      <c r="I2234" s="4"/>
    </row>
    <row r="2235" spans="4:9">
      <c r="D2235" s="5">
        <v>106</v>
      </c>
      <c r="E2235" s="400"/>
      <c r="F2235" s="3" t="s">
        <v>1184</v>
      </c>
      <c r="G2235" s="2" t="s">
        <v>1082</v>
      </c>
      <c r="H2235" s="18">
        <v>3400000</v>
      </c>
      <c r="I2235" s="728"/>
    </row>
    <row r="2236" spans="4:9">
      <c r="D2236" s="5">
        <v>107</v>
      </c>
      <c r="E2236" s="400"/>
      <c r="F2236" s="3" t="s">
        <v>1185</v>
      </c>
      <c r="G2236" s="2" t="s">
        <v>1082</v>
      </c>
      <c r="H2236" s="18">
        <v>6250000</v>
      </c>
      <c r="I2236" s="4"/>
    </row>
    <row r="2237" spans="4:9">
      <c r="D2237" s="5">
        <v>108</v>
      </c>
      <c r="E2237" s="400"/>
      <c r="F2237" s="3" t="s">
        <v>1186</v>
      </c>
      <c r="G2237" s="2" t="s">
        <v>1082</v>
      </c>
      <c r="H2237" s="18">
        <v>1450000</v>
      </c>
      <c r="I2237" s="4"/>
    </row>
    <row r="2238" spans="4:9">
      <c r="D2238" s="5">
        <v>109</v>
      </c>
      <c r="E2238" s="400"/>
      <c r="F2238" s="3" t="s">
        <v>1187</v>
      </c>
      <c r="G2238" s="2" t="s">
        <v>44</v>
      </c>
      <c r="H2238" s="18">
        <v>50000</v>
      </c>
      <c r="I2238" s="4"/>
    </row>
    <row r="2239" spans="4:9">
      <c r="D2239" s="5">
        <v>110</v>
      </c>
      <c r="E2239" s="400"/>
      <c r="F2239" s="3" t="s">
        <v>1187</v>
      </c>
      <c r="G2239" s="2" t="s">
        <v>1082</v>
      </c>
      <c r="H2239" s="18">
        <v>50000</v>
      </c>
      <c r="I2239" s="4"/>
    </row>
    <row r="2240" spans="4:9" s="422" customFormat="1">
      <c r="D2240" s="28"/>
      <c r="E2240" s="403"/>
      <c r="F2240" s="421" t="s">
        <v>4801</v>
      </c>
      <c r="G2240" s="423" t="s">
        <v>1995</v>
      </c>
      <c r="H2240" s="31">
        <v>25000</v>
      </c>
      <c r="I2240" s="32"/>
    </row>
    <row r="2241" spans="4:9" s="422" customFormat="1">
      <c r="D2241" s="28"/>
      <c r="E2241" s="403"/>
      <c r="F2241" s="421" t="s">
        <v>3162</v>
      </c>
      <c r="G2241" s="423" t="s">
        <v>2188</v>
      </c>
      <c r="H2241" s="31">
        <v>1144000</v>
      </c>
      <c r="I2241" s="32"/>
    </row>
    <row r="2242" spans="4:9">
      <c r="D2242" s="5">
        <v>111</v>
      </c>
      <c r="E2242" s="400"/>
      <c r="F2242" s="3" t="s">
        <v>1188</v>
      </c>
      <c r="G2242" s="2" t="s">
        <v>1164</v>
      </c>
      <c r="H2242" s="18">
        <v>30</v>
      </c>
      <c r="I2242" s="4"/>
    </row>
    <row r="2243" spans="4:9">
      <c r="D2243" s="5">
        <v>112</v>
      </c>
      <c r="E2243" s="400"/>
      <c r="F2243" s="3" t="s">
        <v>1189</v>
      </c>
      <c r="G2243" s="2" t="s">
        <v>1082</v>
      </c>
      <c r="H2243" s="18">
        <v>250000</v>
      </c>
      <c r="I2243" s="4"/>
    </row>
    <row r="2244" spans="4:9">
      <c r="D2244" s="5">
        <v>113</v>
      </c>
      <c r="E2244" s="400"/>
      <c r="F2244" s="3" t="s">
        <v>1190</v>
      </c>
      <c r="G2244" s="2" t="s">
        <v>1076</v>
      </c>
      <c r="H2244" s="18">
        <v>525000</v>
      </c>
      <c r="I2244" s="4"/>
    </row>
    <row r="2245" spans="4:9">
      <c r="D2245" s="5">
        <v>114</v>
      </c>
      <c r="E2245" s="400"/>
      <c r="F2245" s="3" t="s">
        <v>1191</v>
      </c>
      <c r="G2245" s="2" t="s">
        <v>1164</v>
      </c>
      <c r="H2245" s="18">
        <v>165</v>
      </c>
      <c r="I2245" s="4"/>
    </row>
    <row r="2246" spans="4:9">
      <c r="D2246" s="5">
        <v>115</v>
      </c>
      <c r="E2246" s="400"/>
      <c r="F2246" s="193" t="s">
        <v>1285</v>
      </c>
      <c r="G2246" s="194" t="s">
        <v>1304</v>
      </c>
      <c r="H2246" s="18">
        <v>25000</v>
      </c>
      <c r="I2246" s="4"/>
    </row>
    <row r="2247" spans="4:9">
      <c r="D2247" s="5">
        <v>116</v>
      </c>
      <c r="E2247" s="400"/>
      <c r="F2247" s="193" t="s">
        <v>1290</v>
      </c>
      <c r="G2247" s="194" t="s">
        <v>1304</v>
      </c>
      <c r="H2247" s="18">
        <v>30700</v>
      </c>
      <c r="I2247" s="4"/>
    </row>
    <row r="2248" spans="4:9">
      <c r="D2248" s="5">
        <v>117</v>
      </c>
      <c r="E2248" s="400"/>
      <c r="F2248" s="193" t="s">
        <v>1295</v>
      </c>
      <c r="G2248" s="194" t="s">
        <v>1304</v>
      </c>
      <c r="H2248" s="18">
        <v>43500</v>
      </c>
      <c r="I2248" s="4"/>
    </row>
    <row r="2249" spans="4:9">
      <c r="D2249" s="5">
        <v>118</v>
      </c>
      <c r="E2249" s="400"/>
      <c r="F2249" s="193" t="s">
        <v>1300</v>
      </c>
      <c r="G2249" s="194" t="s">
        <v>1304</v>
      </c>
      <c r="H2249" s="18">
        <v>55800</v>
      </c>
      <c r="I2249" s="4"/>
    </row>
    <row r="2250" spans="4:9">
      <c r="D2250" s="5">
        <v>119</v>
      </c>
      <c r="E2250" s="400"/>
      <c r="F2250" s="193" t="s">
        <v>1525</v>
      </c>
      <c r="G2250" s="194" t="s">
        <v>1526</v>
      </c>
      <c r="H2250" s="18">
        <v>332</v>
      </c>
      <c r="I2250" s="4"/>
    </row>
    <row r="2251" spans="4:9" s="422" customFormat="1">
      <c r="D2251" s="28"/>
      <c r="E2251" s="403"/>
      <c r="F2251" s="421" t="s">
        <v>3125</v>
      </c>
      <c r="G2251" s="423" t="s">
        <v>2453</v>
      </c>
      <c r="H2251" s="31">
        <v>28000</v>
      </c>
      <c r="I2251" s="32"/>
    </row>
    <row r="2252" spans="4:9">
      <c r="D2252" s="5"/>
      <c r="E2252" s="400"/>
      <c r="F2252" s="193" t="s">
        <v>1907</v>
      </c>
      <c r="G2252" s="194"/>
      <c r="H2252" s="18"/>
      <c r="I2252" s="4"/>
    </row>
    <row r="2253" spans="4:9">
      <c r="D2253" s="5"/>
      <c r="E2253" s="400"/>
      <c r="F2253" s="193" t="s">
        <v>1911</v>
      </c>
      <c r="G2253" s="194" t="s">
        <v>63</v>
      </c>
      <c r="H2253" s="18">
        <v>1000000</v>
      </c>
      <c r="I2253" s="4"/>
    </row>
    <row r="2254" spans="4:9">
      <c r="D2254" s="5"/>
      <c r="E2254" s="400"/>
      <c r="F2254" s="193"/>
      <c r="G2254" s="194"/>
      <c r="H2254" s="18"/>
      <c r="I2254" s="4"/>
    </row>
    <row r="2255" spans="4:9">
      <c r="D2255" s="5"/>
      <c r="E2255" s="400"/>
      <c r="F2255" s="3"/>
      <c r="G2255" s="2"/>
      <c r="H2255" s="18"/>
      <c r="I2255" s="4"/>
    </row>
    <row r="2256" spans="4:9" ht="13.8" thickBot="1">
      <c r="D2256" s="6"/>
      <c r="E2256" s="404"/>
      <c r="F2256" s="7"/>
      <c r="G2256" s="17"/>
      <c r="H2256" s="20"/>
      <c r="I2256" s="8"/>
    </row>
    <row r="2257" ht="13.8" thickTop="1"/>
  </sheetData>
  <mergeCells count="1">
    <mergeCell ref="D4:I4"/>
  </mergeCells>
  <phoneticPr fontId="19" type="noConversion"/>
  <pageMargins left="0.74791666666666667" right="0.74791666666666667" top="0.98402777777777783" bottom="0.98402777777777783" header="0.51180555555555562" footer="0.51180555555555562"/>
  <pageSetup paperSize="256" fitToWidth="0" fitToHeight="0" orientation="portrait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P680"/>
  <sheetViews>
    <sheetView topLeftCell="A652" zoomScaleNormal="100" zoomScaleSheetLayoutView="100" workbookViewId="0">
      <selection activeCell="G295" sqref="G295"/>
    </sheetView>
  </sheetViews>
  <sheetFormatPr defaultColWidth="9.109375" defaultRowHeight="13.8"/>
  <cols>
    <col min="1" max="2" width="2.88671875" style="55" customWidth="1"/>
    <col min="3" max="3" width="13.33203125" style="55" customWidth="1"/>
    <col min="4" max="4" width="23.6640625" style="55" customWidth="1"/>
    <col min="5" max="5" width="13.33203125" style="55" customWidth="1"/>
    <col min="6" max="6" width="9.109375" style="55"/>
    <col min="7" max="7" width="9.88671875" style="55" customWidth="1"/>
    <col min="8" max="9" width="16.33203125" style="55" customWidth="1"/>
    <col min="10" max="10" width="29" style="213" customWidth="1"/>
    <col min="11" max="11" width="24.5546875" style="55" customWidth="1"/>
    <col min="12" max="12" width="9.109375" style="55"/>
    <col min="13" max="13" width="12.109375" style="55" bestFit="1" customWidth="1"/>
    <col min="14" max="14" width="9.109375" style="55"/>
    <col min="15" max="15" width="15" style="55" bestFit="1" customWidth="1"/>
    <col min="16" max="16384" width="9.109375" style="55"/>
  </cols>
  <sheetData>
    <row r="1" spans="3:16" ht="9" customHeight="1"/>
    <row r="2" spans="3:16" ht="9" customHeight="1"/>
    <row r="3" spans="3:16">
      <c r="C3" s="52">
        <v>1.1000000000000001</v>
      </c>
      <c r="D3" s="53" t="s">
        <v>1248</v>
      </c>
      <c r="E3" s="53"/>
      <c r="F3" s="53"/>
      <c r="G3" s="53"/>
      <c r="H3" s="53"/>
      <c r="I3" s="53"/>
      <c r="J3" s="206"/>
      <c r="K3" s="54"/>
    </row>
    <row r="4" spans="3:16">
      <c r="C4" s="52" t="s">
        <v>1806</v>
      </c>
      <c r="D4" s="53" t="s">
        <v>1820</v>
      </c>
      <c r="E4" s="53"/>
      <c r="F4" s="53"/>
      <c r="G4" s="53"/>
      <c r="H4" s="53"/>
      <c r="I4" s="53"/>
      <c r="J4" s="206"/>
      <c r="K4" s="54"/>
    </row>
    <row r="5" spans="3:16" ht="14.4" thickBot="1">
      <c r="C5" s="54" t="s">
        <v>1808</v>
      </c>
      <c r="D5" s="54" t="s">
        <v>1196</v>
      </c>
      <c r="E5" s="54"/>
      <c r="F5" s="118"/>
      <c r="G5" s="118"/>
      <c r="H5" s="118"/>
      <c r="I5" s="118"/>
      <c r="J5" s="207"/>
      <c r="K5" s="56">
        <f>ROUNDDOWN(J28,-2)</f>
        <v>787300</v>
      </c>
      <c r="M5" s="159">
        <v>799800</v>
      </c>
    </row>
    <row r="6" spans="3:16" ht="28.2" thickTop="1">
      <c r="C6" s="119" t="s">
        <v>1197</v>
      </c>
      <c r="D6" s="120" t="s">
        <v>1198</v>
      </c>
      <c r="E6" s="120" t="s">
        <v>1787</v>
      </c>
      <c r="F6" s="120" t="s">
        <v>1199</v>
      </c>
      <c r="G6" s="120" t="s">
        <v>1200</v>
      </c>
      <c r="H6" s="120" t="s">
        <v>1201</v>
      </c>
      <c r="I6" s="657"/>
      <c r="J6" s="208" t="s">
        <v>1202</v>
      </c>
      <c r="K6" s="57"/>
    </row>
    <row r="7" spans="3:16">
      <c r="C7" s="122" t="s">
        <v>1203</v>
      </c>
      <c r="D7" s="59" t="s">
        <v>1204</v>
      </c>
      <c r="E7" s="59"/>
      <c r="F7" s="60"/>
      <c r="G7" s="61"/>
      <c r="H7" s="61"/>
      <c r="I7" s="69"/>
      <c r="J7" s="127"/>
      <c r="K7" s="62"/>
      <c r="M7" s="55" t="s">
        <v>1249</v>
      </c>
    </row>
    <row r="8" spans="3:16">
      <c r="C8" s="123" t="s">
        <v>1205</v>
      </c>
      <c r="D8" s="60" t="s">
        <v>5</v>
      </c>
      <c r="E8" s="60" t="s">
        <v>1788</v>
      </c>
      <c r="F8" s="58" t="s">
        <v>6</v>
      </c>
      <c r="G8" s="63">
        <v>0.6</v>
      </c>
      <c r="H8" s="64">
        <f>VLOOKUP(D8,upahbahan,3,FALSE)</f>
        <v>100000</v>
      </c>
      <c r="I8" s="304"/>
      <c r="J8" s="124">
        <f>G8*H8</f>
        <v>60000</v>
      </c>
      <c r="K8" s="62"/>
      <c r="M8" s="55" t="s">
        <v>1250</v>
      </c>
      <c r="P8" s="65">
        <v>0.1</v>
      </c>
    </row>
    <row r="9" spans="3:16">
      <c r="C9" s="123" t="s">
        <v>1206</v>
      </c>
      <c r="D9" s="59" t="s">
        <v>8</v>
      </c>
      <c r="E9" s="59" t="s">
        <v>1789</v>
      </c>
      <c r="F9" s="58" t="s">
        <v>6</v>
      </c>
      <c r="G9" s="63">
        <v>0.2</v>
      </c>
      <c r="H9" s="64">
        <f>VLOOKUP(D9,upahbahan,3,FALSE)</f>
        <v>145000</v>
      </c>
      <c r="I9" s="304"/>
      <c r="J9" s="124">
        <f>G9*H9</f>
        <v>29000</v>
      </c>
      <c r="K9" s="62"/>
    </row>
    <row r="10" spans="3:16">
      <c r="C10" s="123" t="s">
        <v>1207</v>
      </c>
      <c r="D10" s="60" t="s">
        <v>7</v>
      </c>
      <c r="E10" s="59" t="s">
        <v>1789</v>
      </c>
      <c r="F10" s="58" t="s">
        <v>6</v>
      </c>
      <c r="G10" s="63">
        <v>0.2</v>
      </c>
      <c r="H10" s="64">
        <f>VLOOKUP(D10,upahbahan,3,FALSE)</f>
        <v>145000</v>
      </c>
      <c r="I10" s="304"/>
      <c r="J10" s="124">
        <f>G10*H10</f>
        <v>29000</v>
      </c>
      <c r="K10" s="62"/>
    </row>
    <row r="11" spans="3:16">
      <c r="C11" s="123" t="s">
        <v>1208</v>
      </c>
      <c r="D11" s="59" t="s">
        <v>18</v>
      </c>
      <c r="E11" s="59" t="s">
        <v>1790</v>
      </c>
      <c r="F11" s="58" t="s">
        <v>6</v>
      </c>
      <c r="G11" s="63">
        <v>0.04</v>
      </c>
      <c r="H11" s="64">
        <f>VLOOKUP(D11,upahbahan,3,FALSE)</f>
        <v>175000</v>
      </c>
      <c r="I11" s="304"/>
      <c r="J11" s="124">
        <f>G11*H11</f>
        <v>7000</v>
      </c>
      <c r="K11" s="62"/>
    </row>
    <row r="12" spans="3:16">
      <c r="C12" s="123" t="s">
        <v>1209</v>
      </c>
      <c r="D12" s="60" t="s">
        <v>19</v>
      </c>
      <c r="E12" s="59" t="s">
        <v>1791</v>
      </c>
      <c r="F12" s="58" t="s">
        <v>6</v>
      </c>
      <c r="G12" s="63">
        <v>1.2999999999999999E-2</v>
      </c>
      <c r="H12" s="64">
        <f>VLOOKUP(D12,upahbahan,3,FALSE)</f>
        <v>200000</v>
      </c>
      <c r="I12" s="304"/>
      <c r="J12" s="124">
        <f>G12*H12</f>
        <v>2600</v>
      </c>
      <c r="K12" s="62"/>
    </row>
    <row r="13" spans="3:16">
      <c r="C13" s="125" t="s">
        <v>1210</v>
      </c>
      <c r="D13" s="66"/>
      <c r="E13" s="66"/>
      <c r="F13" s="66"/>
      <c r="G13" s="66"/>
      <c r="H13" s="117"/>
      <c r="I13" s="729"/>
      <c r="J13" s="126">
        <f>SUM(J8:J12)</f>
        <v>127600</v>
      </c>
      <c r="K13" s="62"/>
    </row>
    <row r="14" spans="3:16">
      <c r="C14" s="122" t="s">
        <v>1211</v>
      </c>
      <c r="D14" s="59" t="s">
        <v>1212</v>
      </c>
      <c r="E14" s="59"/>
      <c r="F14" s="60"/>
      <c r="G14" s="67"/>
      <c r="H14" s="108"/>
      <c r="I14" s="730"/>
      <c r="J14" s="127"/>
      <c r="K14" s="62"/>
    </row>
    <row r="15" spans="3:16">
      <c r="C15" s="128" t="s">
        <v>1205</v>
      </c>
      <c r="D15" s="60" t="s">
        <v>1809</v>
      </c>
      <c r="E15" s="60"/>
      <c r="F15" s="68" t="s">
        <v>42</v>
      </c>
      <c r="G15" s="94">
        <v>3.8699999999999998E-2</v>
      </c>
      <c r="H15" s="64">
        <f t="shared" ref="H15:H22" si="0">VLOOKUP(D15,upahbahan,3,FALSE)</f>
        <v>10214200</v>
      </c>
      <c r="I15" s="304"/>
      <c r="J15" s="124">
        <f>G15*H15</f>
        <v>395289.54</v>
      </c>
      <c r="K15" s="62"/>
    </row>
    <row r="16" spans="3:16">
      <c r="C16" s="128" t="s">
        <v>1206</v>
      </c>
      <c r="D16" s="60" t="s">
        <v>1810</v>
      </c>
      <c r="E16" s="60"/>
      <c r="F16" s="68" t="s">
        <v>42</v>
      </c>
      <c r="G16" s="94">
        <v>3.9600000000000003E-2</v>
      </c>
      <c r="H16" s="64">
        <f t="shared" si="0"/>
        <v>2500000</v>
      </c>
      <c r="I16" s="304"/>
      <c r="J16" s="124">
        <f>G16*H16</f>
        <v>99000.000000000015</v>
      </c>
      <c r="K16" s="62"/>
    </row>
    <row r="17" spans="3:13">
      <c r="C17" s="128" t="s">
        <v>1207</v>
      </c>
      <c r="D17" s="60" t="s">
        <v>1811</v>
      </c>
      <c r="E17" s="60"/>
      <c r="F17" s="58" t="s">
        <v>66</v>
      </c>
      <c r="G17" s="94">
        <v>0.58720000000000006</v>
      </c>
      <c r="H17" s="64">
        <f t="shared" si="0"/>
        <v>20000</v>
      </c>
      <c r="I17" s="304"/>
      <c r="J17" s="124">
        <f>G17*H17</f>
        <v>11744.000000000002</v>
      </c>
      <c r="K17" s="62"/>
    </row>
    <row r="18" spans="3:13" ht="14.4">
      <c r="C18" s="128" t="s">
        <v>1208</v>
      </c>
      <c r="D18" s="758" t="s">
        <v>1812</v>
      </c>
      <c r="E18" s="60"/>
      <c r="F18" s="58" t="s">
        <v>66</v>
      </c>
      <c r="G18" s="63">
        <v>26.405999999999999</v>
      </c>
      <c r="H18" s="64">
        <f t="shared" si="0"/>
        <v>1300</v>
      </c>
      <c r="I18" s="304"/>
      <c r="J18" s="124">
        <f t="shared" ref="J18" si="1">G18*H18</f>
        <v>34327.799999999996</v>
      </c>
      <c r="K18" s="62"/>
    </row>
    <row r="19" spans="3:13">
      <c r="C19" s="128" t="s">
        <v>1209</v>
      </c>
      <c r="D19" s="60" t="s">
        <v>1813</v>
      </c>
      <c r="E19" s="60"/>
      <c r="F19" s="68" t="s">
        <v>66</v>
      </c>
      <c r="G19" s="63">
        <v>61.56</v>
      </c>
      <c r="H19" s="64">
        <f t="shared" si="0"/>
        <v>300</v>
      </c>
      <c r="I19" s="304"/>
      <c r="J19" s="124">
        <f>G19*H19</f>
        <v>18468</v>
      </c>
      <c r="K19" s="62"/>
    </row>
    <row r="20" spans="3:13">
      <c r="C20" s="128" t="s">
        <v>1213</v>
      </c>
      <c r="D20" s="59" t="s">
        <v>1814</v>
      </c>
      <c r="E20" s="59"/>
      <c r="F20" s="68" t="s">
        <v>66</v>
      </c>
      <c r="G20" s="63">
        <v>83.349000000000004</v>
      </c>
      <c r="H20" s="64">
        <f t="shared" si="0"/>
        <v>210</v>
      </c>
      <c r="I20" s="304"/>
      <c r="J20" s="124">
        <f>G20*H20</f>
        <v>17503.29</v>
      </c>
      <c r="K20" s="62"/>
    </row>
    <row r="21" spans="3:13">
      <c r="C21" s="128" t="s">
        <v>1214</v>
      </c>
      <c r="D21" s="60" t="s">
        <v>962</v>
      </c>
      <c r="E21" s="60"/>
      <c r="F21" s="58" t="s">
        <v>530</v>
      </c>
      <c r="G21" s="63">
        <v>17.414999999999999</v>
      </c>
      <c r="H21" s="64">
        <f t="shared" si="0"/>
        <v>200</v>
      </c>
      <c r="I21" s="304"/>
      <c r="J21" s="124">
        <f>G21*H21</f>
        <v>3483</v>
      </c>
      <c r="K21" s="62"/>
      <c r="M21" s="581"/>
    </row>
    <row r="22" spans="3:13">
      <c r="C22" s="128" t="s">
        <v>1215</v>
      </c>
      <c r="D22" s="60" t="s">
        <v>764</v>
      </c>
      <c r="E22" s="60"/>
      <c r="F22" s="58" t="s">
        <v>530</v>
      </c>
      <c r="G22" s="63">
        <v>0.4</v>
      </c>
      <c r="H22" s="64">
        <f t="shared" si="0"/>
        <v>21000</v>
      </c>
      <c r="I22" s="304"/>
      <c r="J22" s="124">
        <f>G22*H22</f>
        <v>8400</v>
      </c>
      <c r="K22" s="62"/>
    </row>
    <row r="23" spans="3:13">
      <c r="C23" s="125" t="s">
        <v>1216</v>
      </c>
      <c r="D23" s="66"/>
      <c r="E23" s="66"/>
      <c r="F23" s="66"/>
      <c r="G23" s="66"/>
      <c r="H23" s="117"/>
      <c r="I23" s="729"/>
      <c r="J23" s="126">
        <f>SUM(J15:J22)</f>
        <v>588215.63</v>
      </c>
      <c r="K23" s="62"/>
      <c r="M23" s="582"/>
    </row>
    <row r="24" spans="3:13">
      <c r="C24" s="122" t="s">
        <v>1217</v>
      </c>
      <c r="D24" s="59" t="s">
        <v>1218</v>
      </c>
      <c r="E24" s="59"/>
      <c r="F24" s="60"/>
      <c r="G24" s="67"/>
      <c r="H24" s="108"/>
      <c r="I24" s="730"/>
      <c r="J24" s="127"/>
      <c r="K24" s="62"/>
    </row>
    <row r="25" spans="3:13">
      <c r="C25" s="125" t="s">
        <v>1219</v>
      </c>
      <c r="D25" s="66"/>
      <c r="E25" s="66"/>
      <c r="F25" s="66"/>
      <c r="G25" s="66"/>
      <c r="H25" s="117"/>
      <c r="I25" s="729"/>
      <c r="J25" s="129">
        <v>0</v>
      </c>
      <c r="K25" s="62"/>
    </row>
    <row r="26" spans="3:13">
      <c r="C26" s="122" t="s">
        <v>1220</v>
      </c>
      <c r="D26" s="69" t="s">
        <v>1221</v>
      </c>
      <c r="E26" s="70"/>
      <c r="F26" s="70"/>
      <c r="G26" s="70"/>
      <c r="H26" s="107"/>
      <c r="I26" s="731"/>
      <c r="J26" s="124">
        <f>J13+J23+J25</f>
        <v>715815.63</v>
      </c>
      <c r="K26" s="62"/>
    </row>
    <row r="27" spans="3:13">
      <c r="C27" s="122" t="s">
        <v>1222</v>
      </c>
      <c r="D27" s="69" t="s">
        <v>1251</v>
      </c>
      <c r="E27" s="70"/>
      <c r="F27" s="70"/>
      <c r="G27" s="71"/>
      <c r="H27" s="95">
        <f>$P$8</f>
        <v>0.1</v>
      </c>
      <c r="I27" s="732"/>
      <c r="J27" s="124">
        <f>J26*H27</f>
        <v>71581.563000000009</v>
      </c>
      <c r="K27" s="62"/>
    </row>
    <row r="28" spans="3:13" ht="14.4" thickBot="1">
      <c r="C28" s="130" t="s">
        <v>1223</v>
      </c>
      <c r="D28" s="131" t="s">
        <v>1224</v>
      </c>
      <c r="E28" s="132"/>
      <c r="F28" s="132"/>
      <c r="G28" s="132"/>
      <c r="H28" s="133"/>
      <c r="I28" s="733"/>
      <c r="J28" s="134">
        <f>SUM(J26:J27)</f>
        <v>787397.19299999997</v>
      </c>
      <c r="K28" s="62"/>
    </row>
    <row r="29" spans="3:13" ht="14.4" thickTop="1">
      <c r="C29" s="53"/>
      <c r="D29" s="53"/>
      <c r="E29" s="53"/>
      <c r="F29" s="53"/>
      <c r="G29" s="53"/>
      <c r="H29" s="100"/>
      <c r="I29" s="100"/>
      <c r="J29" s="206"/>
      <c r="K29" s="54"/>
    </row>
    <row r="30" spans="3:13" ht="14.4" thickBot="1">
      <c r="C30" s="53" t="s">
        <v>1815</v>
      </c>
      <c r="D30" s="135" t="s">
        <v>1225</v>
      </c>
      <c r="E30" s="54"/>
      <c r="F30" s="118"/>
      <c r="G30" s="118"/>
      <c r="H30" s="136"/>
      <c r="I30" s="136"/>
      <c r="J30" s="207"/>
      <c r="K30" s="56">
        <f>ROUNDDOWN(J52,-2)</f>
        <v>635500</v>
      </c>
      <c r="M30" s="159">
        <v>639300</v>
      </c>
    </row>
    <row r="31" spans="3:13" ht="28.2" thickTop="1">
      <c r="C31" s="119" t="s">
        <v>1197</v>
      </c>
      <c r="D31" s="120" t="s">
        <v>1198</v>
      </c>
      <c r="E31" s="120"/>
      <c r="F31" s="120" t="s">
        <v>1199</v>
      </c>
      <c r="G31" s="120" t="s">
        <v>1200</v>
      </c>
      <c r="H31" s="137" t="s">
        <v>1201</v>
      </c>
      <c r="I31" s="734"/>
      <c r="J31" s="208" t="s">
        <v>1202</v>
      </c>
      <c r="K31" s="57"/>
    </row>
    <row r="32" spans="3:13">
      <c r="C32" s="122" t="s">
        <v>1203</v>
      </c>
      <c r="D32" s="59" t="s">
        <v>1204</v>
      </c>
      <c r="E32" s="59"/>
      <c r="F32" s="60"/>
      <c r="G32" s="61"/>
      <c r="H32" s="98"/>
      <c r="I32" s="735"/>
      <c r="J32" s="127"/>
      <c r="K32" s="62"/>
    </row>
    <row r="33" spans="3:11">
      <c r="C33" s="122" t="s">
        <v>1205</v>
      </c>
      <c r="D33" s="60" t="s">
        <v>5</v>
      </c>
      <c r="E33" s="60" t="s">
        <v>1788</v>
      </c>
      <c r="F33" s="58" t="s">
        <v>6</v>
      </c>
      <c r="G33" s="63">
        <v>0.25</v>
      </c>
      <c r="H33" s="64">
        <f>VLOOKUP(D33,upahbahan,3,FALSE)</f>
        <v>100000</v>
      </c>
      <c r="I33" s="304"/>
      <c r="J33" s="124">
        <f>G33*H33</f>
        <v>25000</v>
      </c>
      <c r="K33" s="62"/>
    </row>
    <row r="34" spans="3:11">
      <c r="C34" s="122" t="s">
        <v>1206</v>
      </c>
      <c r="D34" s="59" t="s">
        <v>8</v>
      </c>
      <c r="E34" s="59" t="s">
        <v>1789</v>
      </c>
      <c r="F34" s="58" t="s">
        <v>6</v>
      </c>
      <c r="G34" s="63">
        <v>0.125</v>
      </c>
      <c r="H34" s="64">
        <f>VLOOKUP(D34,upahbahan,3,FALSE)</f>
        <v>145000</v>
      </c>
      <c r="I34" s="304"/>
      <c r="J34" s="124">
        <f>G34*H34</f>
        <v>18125</v>
      </c>
      <c r="K34" s="62"/>
    </row>
    <row r="35" spans="3:11">
      <c r="C35" s="122" t="s">
        <v>1207</v>
      </c>
      <c r="D35" s="60" t="s">
        <v>7</v>
      </c>
      <c r="E35" s="59" t="s">
        <v>1789</v>
      </c>
      <c r="F35" s="58" t="s">
        <v>6</v>
      </c>
      <c r="G35" s="63">
        <v>0.125</v>
      </c>
      <c r="H35" s="64">
        <f>VLOOKUP(D35,upahbahan,3,FALSE)</f>
        <v>145000</v>
      </c>
      <c r="I35" s="304"/>
      <c r="J35" s="124">
        <f>G35*H35</f>
        <v>18125</v>
      </c>
      <c r="K35" s="62"/>
    </row>
    <row r="36" spans="3:11">
      <c r="C36" s="122" t="s">
        <v>1208</v>
      </c>
      <c r="D36" s="59" t="s">
        <v>18</v>
      </c>
      <c r="E36" s="59" t="s">
        <v>1790</v>
      </c>
      <c r="F36" s="58" t="s">
        <v>6</v>
      </c>
      <c r="G36" s="63">
        <v>2.5000000000000001E-2</v>
      </c>
      <c r="H36" s="64">
        <f>VLOOKUP(D36,upahbahan,3,FALSE)</f>
        <v>175000</v>
      </c>
      <c r="I36" s="304"/>
      <c r="J36" s="124">
        <f>G36*H36</f>
        <v>4375</v>
      </c>
      <c r="K36" s="62"/>
    </row>
    <row r="37" spans="3:11">
      <c r="C37" s="122" t="s">
        <v>1209</v>
      </c>
      <c r="D37" s="60" t="s">
        <v>19</v>
      </c>
      <c r="E37" s="59" t="s">
        <v>1791</v>
      </c>
      <c r="F37" s="58" t="s">
        <v>6</v>
      </c>
      <c r="G37" s="63">
        <v>8.0000000000000002E-3</v>
      </c>
      <c r="H37" s="64">
        <f>VLOOKUP(D37,upahbahan,3,FALSE)</f>
        <v>200000</v>
      </c>
      <c r="I37" s="304"/>
      <c r="J37" s="124">
        <f>G37*H37</f>
        <v>1600</v>
      </c>
      <c r="K37" s="62"/>
    </row>
    <row r="38" spans="3:11">
      <c r="C38" s="125" t="s">
        <v>1210</v>
      </c>
      <c r="D38" s="66"/>
      <c r="E38" s="66"/>
      <c r="F38" s="66"/>
      <c r="G38" s="66"/>
      <c r="H38" s="117"/>
      <c r="I38" s="729"/>
      <c r="J38" s="126">
        <f>SUM(J33:J37)</f>
        <v>67225</v>
      </c>
      <c r="K38" s="62"/>
    </row>
    <row r="39" spans="3:11">
      <c r="C39" s="122" t="s">
        <v>1211</v>
      </c>
      <c r="D39" s="59" t="s">
        <v>1212</v>
      </c>
      <c r="E39" s="59"/>
      <c r="F39" s="60"/>
      <c r="G39" s="67"/>
      <c r="H39" s="108"/>
      <c r="I39" s="730"/>
      <c r="J39" s="127"/>
      <c r="K39" s="62"/>
    </row>
    <row r="40" spans="3:11">
      <c r="C40" s="128" t="s">
        <v>1205</v>
      </c>
      <c r="D40" s="60" t="s">
        <v>1809</v>
      </c>
      <c r="E40" s="60"/>
      <c r="F40" s="68" t="s">
        <v>42</v>
      </c>
      <c r="G40" s="94">
        <v>3.1E-2</v>
      </c>
      <c r="H40" s="64">
        <f t="shared" ref="H40:H46" si="2">VLOOKUP(D40,upahbahan,3,FALSE)</f>
        <v>10214200</v>
      </c>
      <c r="I40" s="304"/>
      <c r="J40" s="124">
        <f t="shared" ref="J40:J46" si="3">G40*H40</f>
        <v>316640.2</v>
      </c>
      <c r="K40" s="62"/>
    </row>
    <row r="41" spans="3:11">
      <c r="C41" s="128" t="s">
        <v>1206</v>
      </c>
      <c r="D41" s="60" t="s">
        <v>1817</v>
      </c>
      <c r="E41" s="60"/>
      <c r="F41" s="68" t="s">
        <v>130</v>
      </c>
      <c r="G41" s="94">
        <v>1.3125</v>
      </c>
      <c r="H41" s="64">
        <f t="shared" si="2"/>
        <v>85000</v>
      </c>
      <c r="I41" s="304"/>
      <c r="J41" s="124">
        <f t="shared" si="3"/>
        <v>111562.5</v>
      </c>
      <c r="K41" s="62"/>
    </row>
    <row r="42" spans="3:11">
      <c r="C42" s="128" t="s">
        <v>1207</v>
      </c>
      <c r="D42" s="60" t="s">
        <v>1811</v>
      </c>
      <c r="E42" s="60"/>
      <c r="F42" s="58" t="s">
        <v>66</v>
      </c>
      <c r="G42" s="94">
        <v>0.42709999999999998</v>
      </c>
      <c r="H42" s="64">
        <f t="shared" si="2"/>
        <v>20000</v>
      </c>
      <c r="I42" s="304"/>
      <c r="J42" s="124">
        <f t="shared" si="3"/>
        <v>8542</v>
      </c>
      <c r="K42" s="62"/>
    </row>
    <row r="43" spans="3:11" ht="14.4">
      <c r="C43" s="128" t="s">
        <v>1208</v>
      </c>
      <c r="D43" s="758" t="s">
        <v>1812</v>
      </c>
      <c r="E43" s="60"/>
      <c r="F43" s="58" t="s">
        <v>66</v>
      </c>
      <c r="G43" s="94">
        <v>26.405999999999999</v>
      </c>
      <c r="H43" s="64">
        <f t="shared" si="2"/>
        <v>1300</v>
      </c>
      <c r="I43" s="304"/>
      <c r="J43" s="124">
        <f t="shared" si="3"/>
        <v>34327.799999999996</v>
      </c>
      <c r="K43" s="62"/>
    </row>
    <row r="44" spans="3:11">
      <c r="C44" s="128" t="s">
        <v>1209</v>
      </c>
      <c r="D44" s="60" t="s">
        <v>80</v>
      </c>
      <c r="E44" s="60"/>
      <c r="F44" s="68" t="s">
        <v>66</v>
      </c>
      <c r="G44" s="63">
        <v>61.56</v>
      </c>
      <c r="H44" s="64">
        <f t="shared" si="2"/>
        <v>300</v>
      </c>
      <c r="I44" s="304"/>
      <c r="J44" s="124">
        <f t="shared" si="3"/>
        <v>18468</v>
      </c>
      <c r="K44" s="62"/>
    </row>
    <row r="45" spans="3:11">
      <c r="C45" s="128" t="s">
        <v>1213</v>
      </c>
      <c r="D45" s="59" t="s">
        <v>1814</v>
      </c>
      <c r="E45" s="59"/>
      <c r="F45" s="68" t="s">
        <v>66</v>
      </c>
      <c r="G45" s="63">
        <v>83.349000000000004</v>
      </c>
      <c r="H45" s="64">
        <f t="shared" si="2"/>
        <v>210</v>
      </c>
      <c r="I45" s="304"/>
      <c r="J45" s="124">
        <f t="shared" si="3"/>
        <v>17503.29</v>
      </c>
      <c r="K45" s="62"/>
    </row>
    <row r="46" spans="3:11">
      <c r="C46" s="128" t="s">
        <v>1214</v>
      </c>
      <c r="D46" s="60" t="s">
        <v>962</v>
      </c>
      <c r="E46" s="60"/>
      <c r="F46" s="58" t="s">
        <v>530</v>
      </c>
      <c r="G46" s="63">
        <v>17.414999999999999</v>
      </c>
      <c r="H46" s="64">
        <f t="shared" si="2"/>
        <v>200</v>
      </c>
      <c r="I46" s="304"/>
      <c r="J46" s="124">
        <f t="shared" si="3"/>
        <v>3483</v>
      </c>
      <c r="K46" s="62"/>
    </row>
    <row r="47" spans="3:11">
      <c r="C47" s="125" t="s">
        <v>1216</v>
      </c>
      <c r="D47" s="66"/>
      <c r="E47" s="66"/>
      <c r="F47" s="66"/>
      <c r="G47" s="66"/>
      <c r="H47" s="117"/>
      <c r="I47" s="729"/>
      <c r="J47" s="126">
        <f>SUM(J40:J46)</f>
        <v>510526.79</v>
      </c>
      <c r="K47" s="62"/>
    </row>
    <row r="48" spans="3:11">
      <c r="C48" s="122" t="s">
        <v>1217</v>
      </c>
      <c r="D48" s="59" t="s">
        <v>1218</v>
      </c>
      <c r="E48" s="59"/>
      <c r="F48" s="60"/>
      <c r="G48" s="67"/>
      <c r="H48" s="108"/>
      <c r="I48" s="730"/>
      <c r="J48" s="127"/>
      <c r="K48" s="62"/>
    </row>
    <row r="49" spans="3:11">
      <c r="C49" s="125" t="s">
        <v>1219</v>
      </c>
      <c r="D49" s="66"/>
      <c r="E49" s="66"/>
      <c r="F49" s="66"/>
      <c r="G49" s="66"/>
      <c r="H49" s="117"/>
      <c r="I49" s="729"/>
      <c r="J49" s="129">
        <v>0</v>
      </c>
      <c r="K49" s="62"/>
    </row>
    <row r="50" spans="3:11">
      <c r="C50" s="122" t="s">
        <v>1220</v>
      </c>
      <c r="D50" s="69" t="s">
        <v>1221</v>
      </c>
      <c r="E50" s="70"/>
      <c r="F50" s="70"/>
      <c r="G50" s="70"/>
      <c r="H50" s="107"/>
      <c r="I50" s="731"/>
      <c r="J50" s="124">
        <f>J38+J47+J49</f>
        <v>577751.79</v>
      </c>
      <c r="K50" s="62"/>
    </row>
    <row r="51" spans="3:11">
      <c r="C51" s="122" t="s">
        <v>1222</v>
      </c>
      <c r="D51" s="69" t="s">
        <v>1251</v>
      </c>
      <c r="E51" s="70"/>
      <c r="F51" s="70"/>
      <c r="G51" s="71"/>
      <c r="H51" s="95">
        <f>$P$8</f>
        <v>0.1</v>
      </c>
      <c r="I51" s="732"/>
      <c r="J51" s="124">
        <f>J50*H51</f>
        <v>57775.179000000004</v>
      </c>
      <c r="K51" s="62"/>
    </row>
    <row r="52" spans="3:11" ht="14.4" thickBot="1">
      <c r="C52" s="130" t="s">
        <v>1223</v>
      </c>
      <c r="D52" s="131" t="s">
        <v>1224</v>
      </c>
      <c r="E52" s="132"/>
      <c r="F52" s="132"/>
      <c r="G52" s="132"/>
      <c r="H52" s="133"/>
      <c r="I52" s="733"/>
      <c r="J52" s="134">
        <f>SUM(J50:J51)</f>
        <v>635526.96900000004</v>
      </c>
      <c r="K52" s="62"/>
    </row>
    <row r="53" spans="3:11" ht="14.4" thickTop="1">
      <c r="C53" s="53"/>
      <c r="D53" s="53"/>
      <c r="E53" s="53"/>
      <c r="F53" s="53"/>
      <c r="G53" s="53"/>
      <c r="H53" s="100"/>
      <c r="I53" s="100"/>
      <c r="J53" s="206"/>
      <c r="K53" s="54"/>
    </row>
    <row r="54" spans="3:11" ht="14.4" thickBot="1">
      <c r="C54" s="53" t="s">
        <v>1816</v>
      </c>
      <c r="D54" s="135" t="s">
        <v>1226</v>
      </c>
      <c r="E54" s="54"/>
      <c r="F54" s="118"/>
      <c r="G54" s="118"/>
      <c r="H54" s="136"/>
      <c r="I54" s="136"/>
      <c r="J54" s="207"/>
      <c r="K54" s="56">
        <f>ROUNDDOWN(J76,-2)</f>
        <v>378200</v>
      </c>
    </row>
    <row r="55" spans="3:11" ht="28.2" thickTop="1">
      <c r="C55" s="119" t="s">
        <v>1197</v>
      </c>
      <c r="D55" s="120" t="s">
        <v>1198</v>
      </c>
      <c r="E55" s="120"/>
      <c r="F55" s="120" t="s">
        <v>1199</v>
      </c>
      <c r="G55" s="120" t="s">
        <v>1200</v>
      </c>
      <c r="H55" s="137" t="s">
        <v>1201</v>
      </c>
      <c r="I55" s="734"/>
      <c r="J55" s="208" t="s">
        <v>1202</v>
      </c>
      <c r="K55" s="57"/>
    </row>
    <row r="56" spans="3:11">
      <c r="C56" s="122" t="s">
        <v>1203</v>
      </c>
      <c r="D56" s="59" t="s">
        <v>1204</v>
      </c>
      <c r="E56" s="59"/>
      <c r="F56" s="60"/>
      <c r="G56" s="61"/>
      <c r="H56" s="98"/>
      <c r="I56" s="735"/>
      <c r="J56" s="127"/>
      <c r="K56" s="62"/>
    </row>
    <row r="57" spans="3:11">
      <c r="C57" s="122" t="s">
        <v>1205</v>
      </c>
      <c r="D57" s="60" t="s">
        <v>5</v>
      </c>
      <c r="E57" s="60" t="s">
        <v>1788</v>
      </c>
      <c r="F57" s="58" t="s">
        <v>6</v>
      </c>
      <c r="G57" s="63">
        <v>0.308</v>
      </c>
      <c r="H57" s="64">
        <f>VLOOKUP(D57,upahbahan,3,FALSE)</f>
        <v>100000</v>
      </c>
      <c r="I57" s="304"/>
      <c r="J57" s="124">
        <f>G57*H57</f>
        <v>30800</v>
      </c>
      <c r="K57" s="62"/>
    </row>
    <row r="58" spans="3:11">
      <c r="C58" s="122" t="s">
        <v>1206</v>
      </c>
      <c r="D58" s="59" t="s">
        <v>8</v>
      </c>
      <c r="E58" s="59" t="s">
        <v>1789</v>
      </c>
      <c r="F58" s="58" t="s">
        <v>6</v>
      </c>
      <c r="G58" s="63">
        <v>0.154</v>
      </c>
      <c r="H58" s="64">
        <f>VLOOKUP(D58,upahbahan,3,FALSE)</f>
        <v>145000</v>
      </c>
      <c r="I58" s="304"/>
      <c r="J58" s="124">
        <f>G58*H58</f>
        <v>22330</v>
      </c>
      <c r="K58" s="62"/>
    </row>
    <row r="59" spans="3:11">
      <c r="C59" s="122" t="s">
        <v>1207</v>
      </c>
      <c r="D59" s="60" t="s">
        <v>7</v>
      </c>
      <c r="E59" s="59" t="s">
        <v>1789</v>
      </c>
      <c r="F59" s="58" t="s">
        <v>6</v>
      </c>
      <c r="G59" s="63">
        <v>0.154</v>
      </c>
      <c r="H59" s="64">
        <f>VLOOKUP(D59,upahbahan,3,FALSE)</f>
        <v>145000</v>
      </c>
      <c r="I59" s="304"/>
      <c r="J59" s="124">
        <f>G59*H59</f>
        <v>22330</v>
      </c>
      <c r="K59" s="62"/>
    </row>
    <row r="60" spans="3:11">
      <c r="C60" s="122" t="s">
        <v>1208</v>
      </c>
      <c r="D60" s="59" t="s">
        <v>18</v>
      </c>
      <c r="E60" s="59" t="s">
        <v>1790</v>
      </c>
      <c r="F60" s="58" t="s">
        <v>6</v>
      </c>
      <c r="G60" s="63">
        <v>3.1E-2</v>
      </c>
      <c r="H60" s="64">
        <f>VLOOKUP(D60,upahbahan,3,FALSE)</f>
        <v>175000</v>
      </c>
      <c r="I60" s="304"/>
      <c r="J60" s="124">
        <f>G60*H60</f>
        <v>5425</v>
      </c>
      <c r="K60" s="62"/>
    </row>
    <row r="61" spans="3:11">
      <c r="C61" s="122" t="s">
        <v>1209</v>
      </c>
      <c r="D61" s="60" t="s">
        <v>19</v>
      </c>
      <c r="E61" s="59" t="s">
        <v>1791</v>
      </c>
      <c r="F61" s="58" t="s">
        <v>6</v>
      </c>
      <c r="G61" s="63">
        <v>0.01</v>
      </c>
      <c r="H61" s="64">
        <f>VLOOKUP(D61,upahbahan,3,FALSE)</f>
        <v>200000</v>
      </c>
      <c r="I61" s="304"/>
      <c r="J61" s="124">
        <f>G61*H61</f>
        <v>2000</v>
      </c>
      <c r="K61" s="62"/>
    </row>
    <row r="62" spans="3:11">
      <c r="C62" s="125" t="s">
        <v>1210</v>
      </c>
      <c r="D62" s="66"/>
      <c r="E62" s="66"/>
      <c r="F62" s="66"/>
      <c r="G62" s="66"/>
      <c r="H62" s="117"/>
      <c r="I62" s="729"/>
      <c r="J62" s="126">
        <f>SUM(J57:J61)</f>
        <v>82885</v>
      </c>
      <c r="K62" s="62"/>
    </row>
    <row r="63" spans="3:11">
      <c r="C63" s="122" t="s">
        <v>1211</v>
      </c>
      <c r="D63" s="59" t="s">
        <v>1212</v>
      </c>
      <c r="E63" s="59"/>
      <c r="F63" s="60"/>
      <c r="G63" s="67"/>
      <c r="H63" s="108"/>
      <c r="I63" s="730"/>
      <c r="J63" s="127"/>
      <c r="K63" s="62"/>
    </row>
    <row r="64" spans="3:11">
      <c r="C64" s="128" t="s">
        <v>1205</v>
      </c>
      <c r="D64" s="60" t="s">
        <v>1809</v>
      </c>
      <c r="E64" s="60"/>
      <c r="F64" s="68" t="s">
        <v>42</v>
      </c>
      <c r="G64" s="67">
        <v>1.3899999999999999E-2</v>
      </c>
      <c r="H64" s="64">
        <f t="shared" ref="H64:H70" si="4">VLOOKUP(D64,upahbahan,3,FALSE)</f>
        <v>10214200</v>
      </c>
      <c r="I64" s="304"/>
      <c r="J64" s="124">
        <f t="shared" ref="J64:J70" si="5">G64*H64</f>
        <v>141977.38</v>
      </c>
      <c r="K64" s="62"/>
    </row>
    <row r="65" spans="3:13">
      <c r="C65" s="128" t="s">
        <v>1206</v>
      </c>
      <c r="D65" s="60" t="s">
        <v>253</v>
      </c>
      <c r="E65" s="60"/>
      <c r="F65" s="68" t="s">
        <v>114</v>
      </c>
      <c r="G65" s="67">
        <v>20.445699999999999</v>
      </c>
      <c r="H65" s="64">
        <f t="shared" si="4"/>
        <v>1750</v>
      </c>
      <c r="I65" s="304"/>
      <c r="J65" s="124">
        <f t="shared" si="5"/>
        <v>35779.974999999999</v>
      </c>
      <c r="K65" s="62"/>
    </row>
    <row r="66" spans="3:13">
      <c r="C66" s="128" t="s">
        <v>1207</v>
      </c>
      <c r="D66" s="60" t="s">
        <v>1811</v>
      </c>
      <c r="E66" s="60"/>
      <c r="F66" s="58" t="s">
        <v>66</v>
      </c>
      <c r="G66" s="67">
        <v>0.47149999999999997</v>
      </c>
      <c r="H66" s="64">
        <f t="shared" si="4"/>
        <v>20000</v>
      </c>
      <c r="I66" s="304"/>
      <c r="J66" s="124">
        <f t="shared" si="5"/>
        <v>9430</v>
      </c>
      <c r="K66" s="62"/>
    </row>
    <row r="67" spans="3:13">
      <c r="C67" s="128" t="s">
        <v>1208</v>
      </c>
      <c r="D67" s="60" t="s">
        <v>1812</v>
      </c>
      <c r="E67" s="60"/>
      <c r="F67" s="58" t="s">
        <v>66</v>
      </c>
      <c r="G67" s="67">
        <v>26.405999999999999</v>
      </c>
      <c r="H67" s="64">
        <f t="shared" si="4"/>
        <v>1300</v>
      </c>
      <c r="I67" s="304"/>
      <c r="J67" s="124">
        <f t="shared" si="5"/>
        <v>34327.799999999996</v>
      </c>
      <c r="K67" s="62"/>
    </row>
    <row r="68" spans="3:13">
      <c r="C68" s="128" t="s">
        <v>1209</v>
      </c>
      <c r="D68" s="60" t="s">
        <v>80</v>
      </c>
      <c r="E68" s="60"/>
      <c r="F68" s="68" t="s">
        <v>66</v>
      </c>
      <c r="G68" s="63">
        <f>G44</f>
        <v>61.56</v>
      </c>
      <c r="H68" s="64">
        <f t="shared" si="4"/>
        <v>300</v>
      </c>
      <c r="I68" s="304"/>
      <c r="J68" s="124">
        <f t="shared" si="5"/>
        <v>18468</v>
      </c>
      <c r="K68" s="62"/>
    </row>
    <row r="69" spans="3:13">
      <c r="C69" s="128" t="s">
        <v>1213</v>
      </c>
      <c r="D69" s="59" t="s">
        <v>1814</v>
      </c>
      <c r="E69" s="59"/>
      <c r="F69" s="68" t="s">
        <v>1046</v>
      </c>
      <c r="G69" s="63">
        <f>G45</f>
        <v>83.349000000000004</v>
      </c>
      <c r="H69" s="64">
        <f t="shared" si="4"/>
        <v>210</v>
      </c>
      <c r="I69" s="304"/>
      <c r="J69" s="124">
        <f t="shared" si="5"/>
        <v>17503.29</v>
      </c>
      <c r="K69" s="62"/>
    </row>
    <row r="70" spans="3:13">
      <c r="C70" s="128" t="s">
        <v>1214</v>
      </c>
      <c r="D70" s="60" t="s">
        <v>962</v>
      </c>
      <c r="E70" s="60"/>
      <c r="F70" s="58" t="s">
        <v>530</v>
      </c>
      <c r="G70" s="67">
        <v>17.414999999999999</v>
      </c>
      <c r="H70" s="64">
        <f t="shared" si="4"/>
        <v>200</v>
      </c>
      <c r="I70" s="304"/>
      <c r="J70" s="124">
        <f t="shared" si="5"/>
        <v>3483</v>
      </c>
      <c r="K70" s="62"/>
    </row>
    <row r="71" spans="3:13">
      <c r="C71" s="125" t="s">
        <v>1216</v>
      </c>
      <c r="D71" s="66"/>
      <c r="E71" s="66"/>
      <c r="F71" s="66"/>
      <c r="G71" s="66"/>
      <c r="H71" s="117"/>
      <c r="I71" s="729"/>
      <c r="J71" s="126">
        <f>SUM(J64:J70)</f>
        <v>260969.44500000001</v>
      </c>
      <c r="K71" s="62"/>
    </row>
    <row r="72" spans="3:13">
      <c r="C72" s="122" t="s">
        <v>1217</v>
      </c>
      <c r="D72" s="59" t="s">
        <v>1218</v>
      </c>
      <c r="E72" s="59"/>
      <c r="F72" s="60"/>
      <c r="G72" s="67"/>
      <c r="H72" s="98"/>
      <c r="I72" s="735"/>
      <c r="J72" s="127"/>
      <c r="K72" s="62"/>
    </row>
    <row r="73" spans="3:13">
      <c r="C73" s="125" t="s">
        <v>1219</v>
      </c>
      <c r="D73" s="66"/>
      <c r="E73" s="66"/>
      <c r="F73" s="66"/>
      <c r="G73" s="66"/>
      <c r="H73" s="97"/>
      <c r="I73" s="736"/>
      <c r="J73" s="129">
        <v>0</v>
      </c>
      <c r="K73" s="62"/>
    </row>
    <row r="74" spans="3:13">
      <c r="C74" s="122" t="s">
        <v>1220</v>
      </c>
      <c r="D74" s="69" t="s">
        <v>1221</v>
      </c>
      <c r="E74" s="70"/>
      <c r="F74" s="70"/>
      <c r="G74" s="70"/>
      <c r="H74" s="99"/>
      <c r="I74" s="737"/>
      <c r="J74" s="124">
        <f>J62+J71+J73</f>
        <v>343854.44500000001</v>
      </c>
      <c r="K74" s="62"/>
    </row>
    <row r="75" spans="3:13">
      <c r="C75" s="122" t="s">
        <v>1222</v>
      </c>
      <c r="D75" s="69" t="s">
        <v>1251</v>
      </c>
      <c r="E75" s="70"/>
      <c r="F75" s="70"/>
      <c r="G75" s="71"/>
      <c r="H75" s="95">
        <f>$P$8</f>
        <v>0.1</v>
      </c>
      <c r="I75" s="732"/>
      <c r="J75" s="124">
        <f>J74*H75</f>
        <v>34385.444500000005</v>
      </c>
      <c r="K75" s="62"/>
    </row>
    <row r="76" spans="3:13" ht="14.4" thickBot="1">
      <c r="C76" s="130" t="s">
        <v>1223</v>
      </c>
      <c r="D76" s="131" t="s">
        <v>1224</v>
      </c>
      <c r="E76" s="132"/>
      <c r="F76" s="132"/>
      <c r="G76" s="132"/>
      <c r="H76" s="138"/>
      <c r="I76" s="738"/>
      <c r="J76" s="134">
        <f>SUM(J74:J75)</f>
        <v>378239.88949999999</v>
      </c>
      <c r="K76" s="62"/>
    </row>
    <row r="77" spans="3:13" ht="14.4" thickTop="1">
      <c r="C77" s="53"/>
      <c r="D77" s="53"/>
      <c r="E77" s="53"/>
      <c r="F77" s="53"/>
      <c r="G77" s="53"/>
      <c r="H77" s="100"/>
      <c r="I77" s="100"/>
      <c r="J77" s="206"/>
      <c r="K77" s="54"/>
    </row>
    <row r="78" spans="3:13" ht="14.4" thickBot="1">
      <c r="C78" s="53" t="s">
        <v>1818</v>
      </c>
      <c r="D78" s="135" t="s">
        <v>1921</v>
      </c>
      <c r="E78" s="54"/>
      <c r="F78" s="118"/>
      <c r="G78" s="118"/>
      <c r="H78" s="136"/>
      <c r="I78" s="136"/>
      <c r="J78" s="207"/>
      <c r="K78" s="56">
        <f>ROUNDDOWN(J96,-2)</f>
        <v>428900</v>
      </c>
      <c r="M78" s="159">
        <v>639300</v>
      </c>
    </row>
    <row r="79" spans="3:13" ht="28.2" thickTop="1">
      <c r="C79" s="119" t="s">
        <v>1197</v>
      </c>
      <c r="D79" s="120" t="s">
        <v>1198</v>
      </c>
      <c r="E79" s="120"/>
      <c r="F79" s="120" t="s">
        <v>1199</v>
      </c>
      <c r="G79" s="120" t="s">
        <v>1200</v>
      </c>
      <c r="H79" s="137" t="s">
        <v>1201</v>
      </c>
      <c r="I79" s="734"/>
      <c r="J79" s="208" t="s">
        <v>1202</v>
      </c>
      <c r="K79" s="57"/>
    </row>
    <row r="80" spans="3:13">
      <c r="C80" s="122" t="s">
        <v>1203</v>
      </c>
      <c r="D80" s="59" t="s">
        <v>1204</v>
      </c>
      <c r="E80" s="59"/>
      <c r="F80" s="60"/>
      <c r="G80" s="61"/>
      <c r="H80" s="98"/>
      <c r="I80" s="735"/>
      <c r="J80" s="127"/>
      <c r="K80" s="62"/>
    </row>
    <row r="81" spans="3:11">
      <c r="C81" s="122" t="s">
        <v>1205</v>
      </c>
      <c r="D81" s="60" t="s">
        <v>5</v>
      </c>
      <c r="E81" s="60" t="s">
        <v>1788</v>
      </c>
      <c r="F81" s="58" t="s">
        <v>6</v>
      </c>
      <c r="G81" s="63">
        <v>0.2</v>
      </c>
      <c r="H81" s="64">
        <f>VLOOKUP(D81,upahbahan,3,FALSE)</f>
        <v>100000</v>
      </c>
      <c r="I81" s="304"/>
      <c r="J81" s="124">
        <f>G81*H81</f>
        <v>20000</v>
      </c>
      <c r="K81" s="62"/>
    </row>
    <row r="82" spans="3:11">
      <c r="C82" s="122" t="s">
        <v>1206</v>
      </c>
      <c r="D82" s="59" t="s">
        <v>9</v>
      </c>
      <c r="E82" s="59" t="s">
        <v>1789</v>
      </c>
      <c r="F82" s="58" t="s">
        <v>6</v>
      </c>
      <c r="G82" s="63">
        <v>0.1</v>
      </c>
      <c r="H82" s="64">
        <f>VLOOKUP(D82,upahbahan,3,FALSE)</f>
        <v>145000</v>
      </c>
      <c r="I82" s="304"/>
      <c r="J82" s="124">
        <f>G82*H82</f>
        <v>14500</v>
      </c>
      <c r="K82" s="62"/>
    </row>
    <row r="83" spans="3:11">
      <c r="C83" s="122" t="s">
        <v>1207</v>
      </c>
      <c r="D83" s="60" t="s">
        <v>7</v>
      </c>
      <c r="E83" s="59" t="s">
        <v>1789</v>
      </c>
      <c r="F83" s="58" t="s">
        <v>6</v>
      </c>
      <c r="G83" s="63">
        <v>0.1</v>
      </c>
      <c r="H83" s="64">
        <f>VLOOKUP(D83,upahbahan,3,FALSE)</f>
        <v>145000</v>
      </c>
      <c r="I83" s="304"/>
      <c r="J83" s="124">
        <f>G83*H83</f>
        <v>14500</v>
      </c>
      <c r="K83" s="62"/>
    </row>
    <row r="84" spans="3:11">
      <c r="C84" s="122">
        <v>4</v>
      </c>
      <c r="D84" s="60" t="s">
        <v>19</v>
      </c>
      <c r="E84" s="59" t="s">
        <v>1791</v>
      </c>
      <c r="F84" s="58" t="s">
        <v>6</v>
      </c>
      <c r="G84" s="63">
        <v>0.02</v>
      </c>
      <c r="H84" s="64">
        <f>VLOOKUP(D84,upahbahan,3,FALSE)</f>
        <v>200000</v>
      </c>
      <c r="I84" s="304"/>
      <c r="J84" s="124">
        <f>G84*H84</f>
        <v>4000</v>
      </c>
      <c r="K84" s="62"/>
    </row>
    <row r="85" spans="3:11">
      <c r="C85" s="125" t="s">
        <v>1210</v>
      </c>
      <c r="D85" s="66"/>
      <c r="E85" s="66"/>
      <c r="F85" s="66"/>
      <c r="G85" s="66"/>
      <c r="H85" s="117"/>
      <c r="I85" s="729"/>
      <c r="J85" s="126">
        <f>SUM(J81:J84)</f>
        <v>53000</v>
      </c>
      <c r="K85" s="62"/>
    </row>
    <row r="86" spans="3:11">
      <c r="C86" s="122" t="s">
        <v>1211</v>
      </c>
      <c r="D86" s="59" t="s">
        <v>1212</v>
      </c>
      <c r="E86" s="59"/>
      <c r="F86" s="60"/>
      <c r="G86" s="67"/>
      <c r="H86" s="108"/>
      <c r="I86" s="730"/>
      <c r="J86" s="127"/>
      <c r="K86" s="62"/>
    </row>
    <row r="87" spans="3:11">
      <c r="C87" s="128" t="s">
        <v>1206</v>
      </c>
      <c r="D87" s="60" t="s">
        <v>1819</v>
      </c>
      <c r="E87" s="60"/>
      <c r="F87" s="68" t="s">
        <v>130</v>
      </c>
      <c r="G87" s="63">
        <v>1.2</v>
      </c>
      <c r="H87" s="64">
        <f t="shared" ref="H87:H90" si="6">VLOOKUP(D87,upahbahan,3,FALSE)</f>
        <v>73300</v>
      </c>
      <c r="I87" s="304"/>
      <c r="J87" s="124">
        <f>G87*H87</f>
        <v>87960</v>
      </c>
      <c r="K87" s="62"/>
    </row>
    <row r="88" spans="3:11">
      <c r="C88" s="128" t="s">
        <v>1207</v>
      </c>
      <c r="D88" s="60" t="s">
        <v>1821</v>
      </c>
      <c r="E88" s="60"/>
      <c r="F88" s="58" t="s">
        <v>66</v>
      </c>
      <c r="G88" s="63">
        <v>13.5</v>
      </c>
      <c r="H88" s="64">
        <f t="shared" si="6"/>
        <v>14840</v>
      </c>
      <c r="I88" s="304"/>
      <c r="J88" s="124">
        <f>G88*H88</f>
        <v>200340</v>
      </c>
      <c r="K88" s="62"/>
    </row>
    <row r="89" spans="3:11">
      <c r="C89" s="128" t="s">
        <v>1208</v>
      </c>
      <c r="D89" s="60" t="s">
        <v>1822</v>
      </c>
      <c r="E89" s="60"/>
      <c r="F89" s="58" t="s">
        <v>66</v>
      </c>
      <c r="G89" s="63">
        <v>0.3</v>
      </c>
      <c r="H89" s="64">
        <f t="shared" si="6"/>
        <v>18800</v>
      </c>
      <c r="I89" s="304"/>
      <c r="J89" s="124">
        <f>G89*H89</f>
        <v>5640</v>
      </c>
      <c r="K89" s="62"/>
    </row>
    <row r="90" spans="3:11">
      <c r="C90" s="128" t="s">
        <v>1209</v>
      </c>
      <c r="D90" s="60" t="s">
        <v>1823</v>
      </c>
      <c r="E90" s="60"/>
      <c r="F90" s="68" t="s">
        <v>42</v>
      </c>
      <c r="G90" s="63">
        <v>0.15</v>
      </c>
      <c r="H90" s="64">
        <f t="shared" si="6"/>
        <v>286500</v>
      </c>
      <c r="I90" s="304"/>
      <c r="J90" s="124">
        <f>G90*H90</f>
        <v>42975</v>
      </c>
      <c r="K90" s="62"/>
    </row>
    <row r="91" spans="3:11">
      <c r="C91" s="125" t="s">
        <v>1216</v>
      </c>
      <c r="D91" s="66"/>
      <c r="E91" s="66"/>
      <c r="F91" s="66"/>
      <c r="G91" s="66"/>
      <c r="H91" s="117"/>
      <c r="I91" s="729"/>
      <c r="J91" s="126">
        <f>SUM(J87:J90)</f>
        <v>336915</v>
      </c>
      <c r="K91" s="62"/>
    </row>
    <row r="92" spans="3:11">
      <c r="C92" s="122" t="s">
        <v>1217</v>
      </c>
      <c r="D92" s="59" t="s">
        <v>1218</v>
      </c>
      <c r="E92" s="59"/>
      <c r="F92" s="60"/>
      <c r="G92" s="67"/>
      <c r="H92" s="108"/>
      <c r="I92" s="730"/>
      <c r="J92" s="127"/>
      <c r="K92" s="62"/>
    </row>
    <row r="93" spans="3:11">
      <c r="C93" s="125" t="s">
        <v>1219</v>
      </c>
      <c r="D93" s="66"/>
      <c r="E93" s="66"/>
      <c r="F93" s="66"/>
      <c r="G93" s="66"/>
      <c r="H93" s="117"/>
      <c r="I93" s="729"/>
      <c r="J93" s="129">
        <v>0</v>
      </c>
      <c r="K93" s="62"/>
    </row>
    <row r="94" spans="3:11">
      <c r="C94" s="122" t="s">
        <v>1220</v>
      </c>
      <c r="D94" s="69" t="s">
        <v>1221</v>
      </c>
      <c r="E94" s="70"/>
      <c r="F94" s="70"/>
      <c r="G94" s="70"/>
      <c r="H94" s="107"/>
      <c r="I94" s="731"/>
      <c r="J94" s="124">
        <f>J85+J91+J93</f>
        <v>389915</v>
      </c>
      <c r="K94" s="62"/>
    </row>
    <row r="95" spans="3:11">
      <c r="C95" s="122" t="s">
        <v>1222</v>
      </c>
      <c r="D95" s="69" t="s">
        <v>1251</v>
      </c>
      <c r="E95" s="70"/>
      <c r="F95" s="70"/>
      <c r="G95" s="71"/>
      <c r="H95" s="95">
        <f>$P$8</f>
        <v>0.1</v>
      </c>
      <c r="I95" s="732"/>
      <c r="J95" s="124">
        <f>J94*H95</f>
        <v>38991.5</v>
      </c>
      <c r="K95" s="62"/>
    </row>
    <row r="96" spans="3:11" ht="14.4" thickBot="1">
      <c r="C96" s="130" t="s">
        <v>1223</v>
      </c>
      <c r="D96" s="131" t="s">
        <v>1224</v>
      </c>
      <c r="E96" s="132"/>
      <c r="F96" s="132"/>
      <c r="G96" s="132"/>
      <c r="H96" s="133"/>
      <c r="I96" s="733"/>
      <c r="J96" s="134">
        <f>SUM(J94:J95)</f>
        <v>428906.5</v>
      </c>
      <c r="K96" s="62"/>
    </row>
    <row r="97" spans="3:11" ht="14.4" thickTop="1">
      <c r="C97" s="57"/>
      <c r="D97" s="81"/>
      <c r="E97" s="81"/>
      <c r="F97" s="81"/>
      <c r="G97" s="81"/>
      <c r="H97" s="420"/>
      <c r="I97" s="420"/>
      <c r="J97" s="82"/>
      <c r="K97" s="62"/>
    </row>
    <row r="98" spans="3:11" ht="14.4" thickBot="1">
      <c r="C98" s="53" t="s">
        <v>1824</v>
      </c>
      <c r="D98" s="135" t="s">
        <v>1227</v>
      </c>
      <c r="E98" s="54"/>
      <c r="F98" s="139"/>
      <c r="G98" s="139"/>
      <c r="H98" s="140"/>
      <c r="I98" s="140"/>
      <c r="J98" s="209"/>
      <c r="K98" s="56">
        <f>ROUNDDOWN(J113,-2)</f>
        <v>17400</v>
      </c>
    </row>
    <row r="99" spans="3:11" ht="28.2" thickTop="1">
      <c r="C99" s="119" t="s">
        <v>1197</v>
      </c>
      <c r="D99" s="120" t="s">
        <v>1198</v>
      </c>
      <c r="E99" s="120"/>
      <c r="F99" s="120" t="s">
        <v>1199</v>
      </c>
      <c r="G99" s="120" t="s">
        <v>1200</v>
      </c>
      <c r="H99" s="137" t="s">
        <v>1201</v>
      </c>
      <c r="I99" s="734"/>
      <c r="J99" s="208" t="s">
        <v>1202</v>
      </c>
      <c r="K99" s="57"/>
    </row>
    <row r="100" spans="3:11">
      <c r="C100" s="141" t="s">
        <v>1203</v>
      </c>
      <c r="D100" s="59" t="s">
        <v>1204</v>
      </c>
      <c r="E100" s="59"/>
      <c r="F100" s="73"/>
      <c r="G100" s="73"/>
      <c r="H100" s="101"/>
      <c r="I100" s="739"/>
      <c r="J100" s="151"/>
      <c r="K100" s="62"/>
    </row>
    <row r="101" spans="3:11">
      <c r="C101" s="142">
        <v>1</v>
      </c>
      <c r="D101" s="59" t="s">
        <v>5</v>
      </c>
      <c r="E101" s="59" t="s">
        <v>1788</v>
      </c>
      <c r="F101" s="72" t="s">
        <v>6</v>
      </c>
      <c r="G101" s="74">
        <v>4.2000000000000003E-2</v>
      </c>
      <c r="H101" s="64">
        <f>VLOOKUP(D101,upahbahan,3,FALSE)</f>
        <v>100000</v>
      </c>
      <c r="I101" s="304"/>
      <c r="J101" s="124">
        <f>G101*H101</f>
        <v>4200</v>
      </c>
      <c r="K101" s="62"/>
    </row>
    <row r="102" spans="3:11">
      <c r="C102" s="142">
        <v>2</v>
      </c>
      <c r="D102" s="59" t="s">
        <v>8</v>
      </c>
      <c r="E102" s="59" t="s">
        <v>1789</v>
      </c>
      <c r="F102" s="72" t="s">
        <v>6</v>
      </c>
      <c r="G102" s="74">
        <v>0.04</v>
      </c>
      <c r="H102" s="64">
        <f>VLOOKUP(D102,upahbahan,3,FALSE)</f>
        <v>145000</v>
      </c>
      <c r="I102" s="304"/>
      <c r="J102" s="124">
        <f>G102*H102</f>
        <v>5800</v>
      </c>
    </row>
    <row r="103" spans="3:11">
      <c r="C103" s="142">
        <v>3</v>
      </c>
      <c r="D103" s="59" t="s">
        <v>18</v>
      </c>
      <c r="E103" s="59" t="s">
        <v>1790</v>
      </c>
      <c r="F103" s="72" t="s">
        <v>6</v>
      </c>
      <c r="G103" s="74">
        <v>4.0000000000000001E-3</v>
      </c>
      <c r="H103" s="64">
        <f>VLOOKUP(D103,upahbahan,3,FALSE)</f>
        <v>175000</v>
      </c>
      <c r="I103" s="304"/>
      <c r="J103" s="124">
        <f>G103*H103</f>
        <v>700</v>
      </c>
    </row>
    <row r="104" spans="3:11">
      <c r="C104" s="142">
        <v>4</v>
      </c>
      <c r="D104" s="59" t="s">
        <v>19</v>
      </c>
      <c r="E104" s="59" t="s">
        <v>1791</v>
      </c>
      <c r="F104" s="72" t="s">
        <v>6</v>
      </c>
      <c r="G104" s="74">
        <v>1E-3</v>
      </c>
      <c r="H104" s="64">
        <f>VLOOKUP(D104,upahbahan,3,FALSE)</f>
        <v>200000</v>
      </c>
      <c r="I104" s="304"/>
      <c r="J104" s="124">
        <f>G104*H104</f>
        <v>200</v>
      </c>
      <c r="K104" s="62"/>
    </row>
    <row r="105" spans="3:11">
      <c r="C105" s="125" t="s">
        <v>1210</v>
      </c>
      <c r="D105" s="75"/>
      <c r="E105" s="75"/>
      <c r="F105" s="75"/>
      <c r="G105" s="75"/>
      <c r="H105" s="110"/>
      <c r="I105" s="740"/>
      <c r="J105" s="124">
        <f>SUM(J101:J104)</f>
        <v>10900</v>
      </c>
      <c r="K105" s="62"/>
    </row>
    <row r="106" spans="3:11">
      <c r="C106" s="141" t="s">
        <v>1211</v>
      </c>
      <c r="D106" s="59" t="s">
        <v>1212</v>
      </c>
      <c r="E106" s="59"/>
      <c r="F106" s="76"/>
      <c r="G106" s="76"/>
      <c r="H106" s="106"/>
      <c r="I106" s="741"/>
      <c r="J106" s="143"/>
      <c r="K106" s="62"/>
    </row>
    <row r="107" spans="3:11" ht="17.100000000000001" customHeight="1">
      <c r="C107" s="141">
        <v>1</v>
      </c>
      <c r="D107" s="59" t="s">
        <v>1195</v>
      </c>
      <c r="E107" s="59"/>
      <c r="F107" s="78" t="s">
        <v>130</v>
      </c>
      <c r="G107" s="79">
        <v>1.6490000000000001E-2</v>
      </c>
      <c r="H107" s="64">
        <f>VLOOKUP(D107,upahbahan,3,FALSE)</f>
        <v>300000</v>
      </c>
      <c r="I107" s="304"/>
      <c r="J107" s="124">
        <f>G107*H107</f>
        <v>4947</v>
      </c>
      <c r="K107" s="62"/>
    </row>
    <row r="108" spans="3:11">
      <c r="C108" s="125" t="s">
        <v>1216</v>
      </c>
      <c r="D108" s="80"/>
      <c r="E108" s="80"/>
      <c r="F108" s="80"/>
      <c r="G108" s="80"/>
      <c r="H108" s="109"/>
      <c r="I108" s="742"/>
      <c r="J108" s="124">
        <f>SUM(J107:J107)</f>
        <v>4947</v>
      </c>
      <c r="K108" s="62"/>
    </row>
    <row r="109" spans="3:11">
      <c r="C109" s="141" t="s">
        <v>1217</v>
      </c>
      <c r="D109" s="59" t="s">
        <v>1218</v>
      </c>
      <c r="E109" s="59"/>
      <c r="F109" s="76"/>
      <c r="G109" s="76"/>
      <c r="H109" s="106"/>
      <c r="I109" s="741"/>
      <c r="J109" s="143"/>
      <c r="K109" s="62"/>
    </row>
    <row r="110" spans="3:11">
      <c r="C110" s="125" t="s">
        <v>1219</v>
      </c>
      <c r="D110" s="80"/>
      <c r="E110" s="80"/>
      <c r="F110" s="80"/>
      <c r="G110" s="80"/>
      <c r="H110" s="109"/>
      <c r="I110" s="742"/>
      <c r="J110" s="129">
        <v>0</v>
      </c>
      <c r="K110" s="62"/>
    </row>
    <row r="111" spans="3:11">
      <c r="C111" s="122" t="s">
        <v>1220</v>
      </c>
      <c r="D111" s="69" t="s">
        <v>1221</v>
      </c>
      <c r="E111" s="70"/>
      <c r="F111" s="70"/>
      <c r="G111" s="70"/>
      <c r="H111" s="107"/>
      <c r="I111" s="731"/>
      <c r="J111" s="124">
        <f>J105+J108+J110</f>
        <v>15847</v>
      </c>
      <c r="K111" s="62"/>
    </row>
    <row r="112" spans="3:11">
      <c r="C112" s="122" t="s">
        <v>1222</v>
      </c>
      <c r="D112" s="69" t="s">
        <v>1251</v>
      </c>
      <c r="E112" s="70"/>
      <c r="F112" s="70"/>
      <c r="G112" s="71"/>
      <c r="H112" s="95">
        <f>$P$8</f>
        <v>0.1</v>
      </c>
      <c r="I112" s="732"/>
      <c r="J112" s="124">
        <f>J111*H112</f>
        <v>1584.7</v>
      </c>
      <c r="K112" s="62"/>
    </row>
    <row r="113" spans="3:11" ht="14.4" thickBot="1">
      <c r="C113" s="130" t="s">
        <v>1223</v>
      </c>
      <c r="D113" s="131" t="s">
        <v>1224</v>
      </c>
      <c r="E113" s="132"/>
      <c r="F113" s="132"/>
      <c r="G113" s="132"/>
      <c r="H113" s="133"/>
      <c r="I113" s="733"/>
      <c r="J113" s="134">
        <f>SUM(J111:J112)</f>
        <v>17431.7</v>
      </c>
      <c r="K113" s="62"/>
    </row>
    <row r="114" spans="3:11" ht="14.4" thickTop="1">
      <c r="C114" s="57"/>
      <c r="D114" s="81"/>
      <c r="E114" s="81"/>
      <c r="F114" s="81"/>
      <c r="G114" s="81"/>
      <c r="H114" s="102"/>
      <c r="I114" s="102"/>
      <c r="J114" s="82"/>
      <c r="K114" s="62"/>
    </row>
    <row r="115" spans="3:11" ht="14.4" thickBot="1">
      <c r="C115" s="53" t="s">
        <v>1830</v>
      </c>
      <c r="D115" s="135" t="s">
        <v>1831</v>
      </c>
      <c r="E115" s="54"/>
      <c r="F115" s="139"/>
      <c r="G115" s="139"/>
      <c r="H115" s="140"/>
      <c r="I115" s="140"/>
      <c r="J115" s="209"/>
      <c r="K115" s="56">
        <f>ROUNDDOWN(J134,-2)</f>
        <v>434000</v>
      </c>
    </row>
    <row r="116" spans="3:11" ht="28.2" thickTop="1">
      <c r="C116" s="119" t="s">
        <v>1197</v>
      </c>
      <c r="D116" s="120" t="s">
        <v>1198</v>
      </c>
      <c r="E116" s="120"/>
      <c r="F116" s="120" t="s">
        <v>1199</v>
      </c>
      <c r="G116" s="120" t="s">
        <v>1200</v>
      </c>
      <c r="H116" s="137" t="s">
        <v>1201</v>
      </c>
      <c r="I116" s="734"/>
      <c r="J116" s="208" t="s">
        <v>1202</v>
      </c>
      <c r="K116" s="57"/>
    </row>
    <row r="117" spans="3:11">
      <c r="C117" s="141" t="s">
        <v>1203</v>
      </c>
      <c r="D117" s="59" t="s">
        <v>1204</v>
      </c>
      <c r="E117" s="59"/>
      <c r="F117" s="73"/>
      <c r="G117" s="73"/>
      <c r="H117" s="101"/>
      <c r="I117" s="739"/>
      <c r="J117" s="151"/>
      <c r="K117" s="62"/>
    </row>
    <row r="118" spans="3:11">
      <c r="C118" s="142">
        <v>1</v>
      </c>
      <c r="D118" s="59" t="s">
        <v>5</v>
      </c>
      <c r="E118" s="59" t="s">
        <v>1788</v>
      </c>
      <c r="F118" s="72" t="s">
        <v>6</v>
      </c>
      <c r="G118" s="93">
        <v>0.375</v>
      </c>
      <c r="H118" s="64">
        <f>VLOOKUP(D118,upahbahan,3,FALSE)</f>
        <v>100000</v>
      </c>
      <c r="I118" s="304"/>
      <c r="J118" s="124">
        <f>G118*H118</f>
        <v>37500</v>
      </c>
      <c r="K118" s="62"/>
    </row>
    <row r="119" spans="3:11">
      <c r="C119" s="142">
        <v>2</v>
      </c>
      <c r="D119" s="59" t="s">
        <v>7</v>
      </c>
      <c r="E119" s="59" t="s">
        <v>1789</v>
      </c>
      <c r="F119" s="72" t="s">
        <v>6</v>
      </c>
      <c r="G119" s="93">
        <v>0.125</v>
      </c>
      <c r="H119" s="64">
        <f>VLOOKUP(D119,upahbahan,3,FALSE)</f>
        <v>145000</v>
      </c>
      <c r="I119" s="304"/>
      <c r="J119" s="124">
        <f>G119*H119</f>
        <v>18125</v>
      </c>
    </row>
    <row r="120" spans="3:11">
      <c r="C120" s="142">
        <v>3</v>
      </c>
      <c r="D120" s="59" t="s">
        <v>18</v>
      </c>
      <c r="E120" s="59" t="s">
        <v>1790</v>
      </c>
      <c r="F120" s="72" t="s">
        <v>6</v>
      </c>
      <c r="G120" s="93">
        <v>1.1999999999999999E-3</v>
      </c>
      <c r="H120" s="64">
        <f>VLOOKUP(D120,upahbahan,3,FALSE)</f>
        <v>175000</v>
      </c>
      <c r="I120" s="304"/>
      <c r="J120" s="124">
        <f>G120*H120</f>
        <v>209.99999999999997</v>
      </c>
    </row>
    <row r="121" spans="3:11">
      <c r="C121" s="142">
        <v>4</v>
      </c>
      <c r="D121" s="59" t="s">
        <v>19</v>
      </c>
      <c r="E121" s="59" t="s">
        <v>1791</v>
      </c>
      <c r="F121" s="72" t="s">
        <v>6</v>
      </c>
      <c r="G121" s="93">
        <v>1.9E-2</v>
      </c>
      <c r="H121" s="64">
        <f>VLOOKUP(D121,upahbahan,3,FALSE)</f>
        <v>200000</v>
      </c>
      <c r="I121" s="304"/>
      <c r="J121" s="124">
        <f>G121*H121</f>
        <v>3800</v>
      </c>
      <c r="K121" s="62"/>
    </row>
    <row r="122" spans="3:11">
      <c r="C122" s="144" t="s">
        <v>1228</v>
      </c>
      <c r="D122" s="75"/>
      <c r="E122" s="75"/>
      <c r="F122" s="75"/>
      <c r="G122" s="75"/>
      <c r="H122" s="110"/>
      <c r="I122" s="740"/>
      <c r="J122" s="124">
        <f>SUM(J118:J121)</f>
        <v>59635</v>
      </c>
      <c r="K122" s="62"/>
    </row>
    <row r="123" spans="3:11">
      <c r="C123" s="141" t="s">
        <v>1211</v>
      </c>
      <c r="D123" s="59" t="s">
        <v>1212</v>
      </c>
      <c r="E123" s="59"/>
      <c r="F123" s="76"/>
      <c r="G123" s="76"/>
      <c r="H123" s="64"/>
      <c r="I123" s="304"/>
      <c r="J123" s="143"/>
      <c r="K123" s="62"/>
    </row>
    <row r="124" spans="3:11">
      <c r="C124" s="145" t="s">
        <v>1205</v>
      </c>
      <c r="D124" s="59" t="s">
        <v>1833</v>
      </c>
      <c r="E124" s="59"/>
      <c r="F124" s="78" t="s">
        <v>130</v>
      </c>
      <c r="G124" s="84">
        <v>0.98599999999999999</v>
      </c>
      <c r="H124" s="64">
        <f>VLOOKUP(D124,upahbahan,3,FALSE)</f>
        <v>125000</v>
      </c>
      <c r="I124" s="304"/>
      <c r="J124" s="124">
        <f>G124*H124</f>
        <v>123250</v>
      </c>
      <c r="K124" s="62"/>
    </row>
    <row r="125" spans="3:11">
      <c r="C125" s="145" t="s">
        <v>1206</v>
      </c>
      <c r="D125" s="59" t="s">
        <v>1832</v>
      </c>
      <c r="E125" s="59"/>
      <c r="F125" s="78" t="s">
        <v>107</v>
      </c>
      <c r="G125" s="84">
        <v>0.52500000000000002</v>
      </c>
      <c r="H125" s="64">
        <f>VLOOKUP(D125,upahbahan,3,FALSE)</f>
        <v>282000</v>
      </c>
      <c r="I125" s="304"/>
      <c r="J125" s="124">
        <f>G125*H125</f>
        <v>148050</v>
      </c>
      <c r="K125" s="62"/>
    </row>
    <row r="126" spans="3:11">
      <c r="C126" s="145" t="s">
        <v>1207</v>
      </c>
      <c r="D126" s="59" t="s">
        <v>1812</v>
      </c>
      <c r="E126" s="59"/>
      <c r="F126" s="78" t="s">
        <v>66</v>
      </c>
      <c r="G126" s="85">
        <v>45</v>
      </c>
      <c r="H126" s="64">
        <f>VLOOKUP(D126,upahbahan,3,FALSE)</f>
        <v>1300</v>
      </c>
      <c r="I126" s="304"/>
      <c r="J126" s="124">
        <f>G126*H126</f>
        <v>58500</v>
      </c>
      <c r="K126" s="62"/>
    </row>
    <row r="127" spans="3:11">
      <c r="C127" s="145" t="s">
        <v>1208</v>
      </c>
      <c r="D127" s="59" t="s">
        <v>80</v>
      </c>
      <c r="E127" s="59"/>
      <c r="F127" s="78" t="s">
        <v>42</v>
      </c>
      <c r="G127" s="85">
        <v>7.3999999999999996E-2</v>
      </c>
      <c r="H127" s="64">
        <f>VLOOKUP(D127,upahbahan,3,FALSE)</f>
        <v>300</v>
      </c>
      <c r="I127" s="304"/>
      <c r="J127" s="124">
        <f>G127*H127</f>
        <v>22.2</v>
      </c>
      <c r="K127" s="62"/>
    </row>
    <row r="128" spans="3:11">
      <c r="C128" s="145" t="s">
        <v>1209</v>
      </c>
      <c r="D128" s="77" t="s">
        <v>1814</v>
      </c>
      <c r="E128" s="77"/>
      <c r="F128" s="78" t="s">
        <v>42</v>
      </c>
      <c r="G128" s="433">
        <v>1.46E-2</v>
      </c>
      <c r="H128" s="64">
        <f>'Upah Bahan'!H96</f>
        <v>352300</v>
      </c>
      <c r="I128" s="304"/>
      <c r="J128" s="124">
        <f>G128*H128</f>
        <v>5143.58</v>
      </c>
      <c r="K128" s="62"/>
    </row>
    <row r="129" spans="3:11">
      <c r="C129" s="144" t="s">
        <v>1229</v>
      </c>
      <c r="D129" s="80"/>
      <c r="E129" s="80"/>
      <c r="F129" s="80"/>
      <c r="G129" s="80"/>
      <c r="H129" s="109"/>
      <c r="I129" s="742"/>
      <c r="J129" s="124">
        <f>SUM(J124:J128)</f>
        <v>334965.78000000003</v>
      </c>
      <c r="K129" s="62"/>
    </row>
    <row r="130" spans="3:11">
      <c r="C130" s="141" t="s">
        <v>1217</v>
      </c>
      <c r="D130" s="59" t="s">
        <v>1218</v>
      </c>
      <c r="E130" s="59"/>
      <c r="F130" s="76"/>
      <c r="G130" s="76"/>
      <c r="H130" s="106"/>
      <c r="I130" s="741"/>
      <c r="J130" s="143"/>
      <c r="K130" s="62"/>
    </row>
    <row r="131" spans="3:11">
      <c r="C131" s="144" t="s">
        <v>1230</v>
      </c>
      <c r="D131" s="80"/>
      <c r="E131" s="80"/>
      <c r="F131" s="80"/>
      <c r="G131" s="80"/>
      <c r="H131" s="109"/>
      <c r="I131" s="742"/>
      <c r="J131" s="129">
        <v>0</v>
      </c>
      <c r="K131" s="62"/>
    </row>
    <row r="132" spans="3:11">
      <c r="C132" s="122" t="s">
        <v>1220</v>
      </c>
      <c r="D132" s="69" t="s">
        <v>1221</v>
      </c>
      <c r="E132" s="70"/>
      <c r="F132" s="70"/>
      <c r="G132" s="70"/>
      <c r="H132" s="107"/>
      <c r="I132" s="731"/>
      <c r="J132" s="124">
        <f>J122+J129+J131</f>
        <v>394600.78</v>
      </c>
      <c r="K132" s="62"/>
    </row>
    <row r="133" spans="3:11">
      <c r="C133" s="122" t="s">
        <v>1222</v>
      </c>
      <c r="D133" s="69" t="s">
        <v>1251</v>
      </c>
      <c r="E133" s="70"/>
      <c r="F133" s="70"/>
      <c r="G133" s="71"/>
      <c r="H133" s="95">
        <f>$P$8</f>
        <v>0.1</v>
      </c>
      <c r="I133" s="732"/>
      <c r="J133" s="124">
        <f>J132*H133</f>
        <v>39460.078000000009</v>
      </c>
      <c r="K133" s="62"/>
    </row>
    <row r="134" spans="3:11" ht="14.4" thickBot="1">
      <c r="C134" s="130" t="s">
        <v>1223</v>
      </c>
      <c r="D134" s="131" t="s">
        <v>1224</v>
      </c>
      <c r="E134" s="132"/>
      <c r="F134" s="132"/>
      <c r="G134" s="132"/>
      <c r="H134" s="133"/>
      <c r="I134" s="733"/>
      <c r="J134" s="134">
        <f>SUM(J132:J133)</f>
        <v>434060.85800000001</v>
      </c>
      <c r="K134" s="62"/>
    </row>
    <row r="135" spans="3:11" ht="14.4" thickTop="1">
      <c r="C135" s="57"/>
      <c r="D135" s="81"/>
      <c r="E135" s="81"/>
      <c r="F135" s="81"/>
      <c r="G135" s="81"/>
      <c r="H135" s="81"/>
      <c r="I135" s="81"/>
      <c r="J135" s="82"/>
      <c r="K135" s="62"/>
    </row>
    <row r="136" spans="3:11">
      <c r="C136" s="57"/>
      <c r="D136" s="81"/>
      <c r="E136" s="81"/>
      <c r="F136" s="81"/>
      <c r="G136" s="81"/>
      <c r="H136" s="81"/>
      <c r="I136" s="81"/>
      <c r="J136" s="82"/>
      <c r="K136" s="62"/>
    </row>
    <row r="137" spans="3:11">
      <c r="C137" s="53" t="s">
        <v>1834</v>
      </c>
      <c r="D137" s="135" t="s">
        <v>1835</v>
      </c>
      <c r="E137" s="81"/>
      <c r="F137" s="81"/>
      <c r="G137" s="81"/>
      <c r="H137" s="81"/>
      <c r="I137" s="81"/>
      <c r="J137" s="82"/>
      <c r="K137" s="62"/>
    </row>
    <row r="138" spans="3:11">
      <c r="C138" s="57"/>
      <c r="D138" s="81"/>
      <c r="E138" s="81"/>
      <c r="F138" s="81"/>
      <c r="G138" s="81"/>
      <c r="H138" s="81"/>
      <c r="I138" s="81"/>
      <c r="J138" s="82"/>
      <c r="K138" s="62"/>
    </row>
    <row r="139" spans="3:11" ht="14.4" thickBot="1">
      <c r="C139" s="53" t="s">
        <v>1836</v>
      </c>
      <c r="D139" s="135" t="s">
        <v>1850</v>
      </c>
      <c r="E139" s="54"/>
      <c r="F139" s="139"/>
      <c r="G139" s="139"/>
      <c r="H139" s="140"/>
      <c r="I139" s="140"/>
      <c r="J139" s="209"/>
      <c r="K139" s="56">
        <f>ROUNDDOWN(J159,-2)</f>
        <v>1909000</v>
      </c>
    </row>
    <row r="140" spans="3:11" ht="28.2" thickTop="1">
      <c r="C140" s="119" t="s">
        <v>1197</v>
      </c>
      <c r="D140" s="120" t="s">
        <v>1198</v>
      </c>
      <c r="E140" s="120"/>
      <c r="F140" s="120" t="s">
        <v>1199</v>
      </c>
      <c r="G140" s="120" t="s">
        <v>1200</v>
      </c>
      <c r="H140" s="137" t="s">
        <v>1201</v>
      </c>
      <c r="I140" s="734"/>
      <c r="J140" s="208" t="s">
        <v>1202</v>
      </c>
      <c r="K140" s="57"/>
    </row>
    <row r="141" spans="3:11">
      <c r="C141" s="141" t="s">
        <v>1203</v>
      </c>
      <c r="D141" s="59" t="s">
        <v>1204</v>
      </c>
      <c r="E141" s="59"/>
      <c r="F141" s="73"/>
      <c r="G141" s="73"/>
      <c r="H141" s="101"/>
      <c r="I141" s="739"/>
      <c r="J141" s="151"/>
      <c r="K141" s="62"/>
    </row>
    <row r="142" spans="3:11">
      <c r="C142" s="142">
        <v>1</v>
      </c>
      <c r="D142" s="59" t="s">
        <v>5</v>
      </c>
      <c r="E142" s="59" t="s">
        <v>1788</v>
      </c>
      <c r="F142" s="72" t="s">
        <v>6</v>
      </c>
      <c r="G142" s="93">
        <v>1</v>
      </c>
      <c r="H142" s="64">
        <f>VLOOKUP(D142,upahbahan,3,FALSE)</f>
        <v>100000</v>
      </c>
      <c r="I142" s="304"/>
      <c r="J142" s="124">
        <f>G142*H142</f>
        <v>100000</v>
      </c>
      <c r="K142" s="62"/>
    </row>
    <row r="143" spans="3:11">
      <c r="C143" s="142">
        <v>2</v>
      </c>
      <c r="D143" s="59" t="s">
        <v>8</v>
      </c>
      <c r="E143" s="59" t="s">
        <v>1789</v>
      </c>
      <c r="F143" s="72" t="s">
        <v>6</v>
      </c>
      <c r="G143" s="93">
        <v>1</v>
      </c>
      <c r="H143" s="64">
        <f>VLOOKUP(D143,upahbahan,3,FALSE)</f>
        <v>145000</v>
      </c>
      <c r="I143" s="304"/>
      <c r="J143" s="124">
        <f>G143*H143</f>
        <v>145000</v>
      </c>
    </row>
    <row r="144" spans="3:11">
      <c r="C144" s="142">
        <v>3</v>
      </c>
      <c r="D144" s="59" t="s">
        <v>18</v>
      </c>
      <c r="E144" s="59" t="s">
        <v>1790</v>
      </c>
      <c r="F144" s="72" t="s">
        <v>6</v>
      </c>
      <c r="G144" s="93">
        <v>0.1</v>
      </c>
      <c r="H144" s="64">
        <f>VLOOKUP(D144,upahbahan,3,FALSE)</f>
        <v>175000</v>
      </c>
      <c r="I144" s="304"/>
      <c r="J144" s="124">
        <f>G144*H144</f>
        <v>17500</v>
      </c>
    </row>
    <row r="145" spans="3:11">
      <c r="C145" s="142">
        <v>4</v>
      </c>
      <c r="D145" s="59" t="s">
        <v>1837</v>
      </c>
      <c r="E145" s="59" t="s">
        <v>1845</v>
      </c>
      <c r="F145" s="72" t="s">
        <v>6</v>
      </c>
      <c r="G145" s="93">
        <v>1.5</v>
      </c>
      <c r="H145" s="64">
        <f>VLOOKUP(D145,upahbahan,3,FALSE)</f>
        <v>145000</v>
      </c>
      <c r="I145" s="304"/>
      <c r="J145" s="124">
        <f>G145*H145</f>
        <v>217500</v>
      </c>
    </row>
    <row r="146" spans="3:11">
      <c r="C146" s="142">
        <v>5</v>
      </c>
      <c r="D146" s="59" t="s">
        <v>19</v>
      </c>
      <c r="E146" s="59" t="s">
        <v>1791</v>
      </c>
      <c r="F146" s="72" t="s">
        <v>6</v>
      </c>
      <c r="G146" s="93">
        <v>0.1</v>
      </c>
      <c r="H146" s="64">
        <f>VLOOKUP(D146,upahbahan,3,FALSE)</f>
        <v>200000</v>
      </c>
      <c r="I146" s="304"/>
      <c r="J146" s="124">
        <f>G146*H146</f>
        <v>20000</v>
      </c>
      <c r="K146" s="62"/>
    </row>
    <row r="147" spans="3:11">
      <c r="C147" s="144" t="s">
        <v>1228</v>
      </c>
      <c r="D147" s="75"/>
      <c r="E147" s="75"/>
      <c r="F147" s="75"/>
      <c r="G147" s="75"/>
      <c r="H147" s="110"/>
      <c r="I147" s="740"/>
      <c r="J147" s="124">
        <f>SUM(J142:J146)</f>
        <v>500000</v>
      </c>
      <c r="K147" s="62"/>
    </row>
    <row r="148" spans="3:11">
      <c r="C148" s="141" t="s">
        <v>1211</v>
      </c>
      <c r="D148" s="59" t="s">
        <v>1212</v>
      </c>
      <c r="E148" s="59"/>
      <c r="F148" s="76"/>
      <c r="G148" s="76"/>
      <c r="H148" s="64"/>
      <c r="I148" s="304"/>
      <c r="J148" s="143"/>
      <c r="K148" s="62"/>
    </row>
    <row r="149" spans="3:11">
      <c r="C149" s="145" t="s">
        <v>1205</v>
      </c>
      <c r="D149" s="59" t="s">
        <v>132</v>
      </c>
      <c r="E149" s="59" t="s">
        <v>1843</v>
      </c>
      <c r="F149" s="78" t="s">
        <v>130</v>
      </c>
      <c r="G149" s="84">
        <v>0.35</v>
      </c>
      <c r="H149" s="64">
        <f>VLOOKUP(D149,upahbahan,3,FALSE)</f>
        <v>226600</v>
      </c>
      <c r="I149" s="304"/>
      <c r="J149" s="124">
        <f>G149*H149</f>
        <v>79310</v>
      </c>
      <c r="K149" s="62"/>
    </row>
    <row r="150" spans="3:11" ht="27.6">
      <c r="C150" s="145" t="s">
        <v>1206</v>
      </c>
      <c r="D150" s="59" t="s">
        <v>1838</v>
      </c>
      <c r="E150" s="59"/>
      <c r="F150" s="78" t="s">
        <v>42</v>
      </c>
      <c r="G150" s="84">
        <v>7.6999999999999999E-2</v>
      </c>
      <c r="H150" s="64">
        <f>VLOOKUP(D150,upahbahan,3,FALSE)</f>
        <v>11950000</v>
      </c>
      <c r="I150" s="304"/>
      <c r="J150" s="124">
        <f>G150*H150</f>
        <v>920150</v>
      </c>
      <c r="K150" s="62"/>
    </row>
    <row r="151" spans="3:11">
      <c r="C151" s="145" t="s">
        <v>1207</v>
      </c>
      <c r="D151" s="59" t="s">
        <v>1839</v>
      </c>
      <c r="E151" s="59" t="s">
        <v>1844</v>
      </c>
      <c r="F151" s="78" t="s">
        <v>66</v>
      </c>
      <c r="G151" s="85">
        <v>5.8</v>
      </c>
      <c r="H151" s="64">
        <f>VLOOKUP(D151,upahbahan,3,FALSE)</f>
        <v>14840</v>
      </c>
      <c r="I151" s="304"/>
      <c r="J151" s="124">
        <f>G151*H151</f>
        <v>86072</v>
      </c>
      <c r="K151" s="62"/>
    </row>
    <row r="152" spans="3:11" ht="27.6">
      <c r="C152" s="145" t="s">
        <v>1208</v>
      </c>
      <c r="D152" s="59" t="s">
        <v>1840</v>
      </c>
      <c r="E152" s="59"/>
      <c r="F152" s="78" t="s">
        <v>66</v>
      </c>
      <c r="G152" s="85">
        <v>1.25</v>
      </c>
      <c r="H152" s="64">
        <f>'Upah Bahan'!H782</f>
        <v>20000</v>
      </c>
      <c r="I152" s="304"/>
      <c r="J152" s="124">
        <f>G152*H152</f>
        <v>25000</v>
      </c>
      <c r="K152" s="62"/>
    </row>
    <row r="153" spans="3:11">
      <c r="C153" s="145" t="s">
        <v>1209</v>
      </c>
      <c r="D153" s="77" t="s">
        <v>1841</v>
      </c>
      <c r="E153" s="77"/>
      <c r="F153" s="78" t="s">
        <v>66</v>
      </c>
      <c r="G153" s="85">
        <v>2.5</v>
      </c>
      <c r="H153" s="64">
        <f>VLOOKUP(D153,upahbahan,3,FALSE)</f>
        <v>50000</v>
      </c>
      <c r="I153" s="304"/>
      <c r="J153" s="124">
        <f>G153*H153</f>
        <v>125000</v>
      </c>
      <c r="K153" s="62"/>
    </row>
    <row r="154" spans="3:11">
      <c r="C154" s="144" t="s">
        <v>1229</v>
      </c>
      <c r="D154" s="80"/>
      <c r="E154" s="80"/>
      <c r="F154" s="80"/>
      <c r="G154" s="80"/>
      <c r="H154" s="109"/>
      <c r="I154" s="742"/>
      <c r="J154" s="124">
        <f>SUM(J149:J153)</f>
        <v>1235532</v>
      </c>
      <c r="K154" s="62"/>
    </row>
    <row r="155" spans="3:11">
      <c r="C155" s="141" t="s">
        <v>1217</v>
      </c>
      <c r="D155" s="59" t="s">
        <v>1218</v>
      </c>
      <c r="E155" s="59"/>
      <c r="F155" s="76"/>
      <c r="G155" s="76"/>
      <c r="H155" s="106"/>
      <c r="I155" s="741"/>
      <c r="J155" s="143"/>
      <c r="K155" s="62"/>
    </row>
    <row r="156" spans="3:11">
      <c r="C156" s="144" t="s">
        <v>1230</v>
      </c>
      <c r="D156" s="80"/>
      <c r="E156" s="80"/>
      <c r="F156" s="80"/>
      <c r="G156" s="80"/>
      <c r="H156" s="109"/>
      <c r="I156" s="742"/>
      <c r="J156" s="129">
        <v>0</v>
      </c>
      <c r="K156" s="62"/>
    </row>
    <row r="157" spans="3:11">
      <c r="C157" s="122" t="s">
        <v>1220</v>
      </c>
      <c r="D157" s="69" t="s">
        <v>1221</v>
      </c>
      <c r="E157" s="70"/>
      <c r="F157" s="70"/>
      <c r="G157" s="70"/>
      <c r="H157" s="107"/>
      <c r="I157" s="731"/>
      <c r="J157" s="124">
        <f>J147+J154+J156</f>
        <v>1735532</v>
      </c>
      <c r="K157" s="62"/>
    </row>
    <row r="158" spans="3:11">
      <c r="C158" s="122" t="s">
        <v>1222</v>
      </c>
      <c r="D158" s="69" t="s">
        <v>1251</v>
      </c>
      <c r="E158" s="70"/>
      <c r="F158" s="70"/>
      <c r="G158" s="71"/>
      <c r="H158" s="95">
        <f>$P$8</f>
        <v>0.1</v>
      </c>
      <c r="I158" s="732"/>
      <c r="J158" s="124">
        <f>J157*H158</f>
        <v>173553.2</v>
      </c>
      <c r="K158" s="62"/>
    </row>
    <row r="159" spans="3:11" ht="14.4" thickBot="1">
      <c r="C159" s="130" t="s">
        <v>1223</v>
      </c>
      <c r="D159" s="131" t="s">
        <v>1224</v>
      </c>
      <c r="E159" s="132"/>
      <c r="F159" s="132"/>
      <c r="G159" s="132"/>
      <c r="H159" s="133"/>
      <c r="I159" s="733"/>
      <c r="J159" s="134">
        <f>SUM(J157:J158)</f>
        <v>1909085.2</v>
      </c>
      <c r="K159" s="62"/>
    </row>
    <row r="160" spans="3:11" ht="14.4" thickTop="1">
      <c r="C160" s="57" t="s">
        <v>1846</v>
      </c>
      <c r="D160" s="81" t="s">
        <v>1847</v>
      </c>
      <c r="E160" s="81"/>
      <c r="F160" s="81"/>
      <c r="G160" s="81"/>
      <c r="H160" s="81"/>
      <c r="I160" s="81"/>
      <c r="J160" s="82"/>
      <c r="K160" s="62"/>
    </row>
    <row r="161" spans="3:11">
      <c r="C161" s="57" t="s">
        <v>1843</v>
      </c>
      <c r="D161" s="81" t="s">
        <v>1848</v>
      </c>
      <c r="E161" s="81"/>
      <c r="F161" s="81"/>
      <c r="G161" s="81"/>
      <c r="H161" s="81"/>
      <c r="I161" s="81"/>
      <c r="J161" s="82"/>
      <c r="K161" s="62"/>
    </row>
    <row r="162" spans="3:11">
      <c r="C162" s="57" t="s">
        <v>1844</v>
      </c>
      <c r="D162" s="81" t="s">
        <v>1849</v>
      </c>
      <c r="E162" s="81"/>
      <c r="F162" s="81"/>
      <c r="G162" s="81"/>
      <c r="H162" s="81"/>
      <c r="I162" s="81"/>
      <c r="J162" s="82"/>
      <c r="K162" s="62"/>
    </row>
    <row r="163" spans="3:11">
      <c r="C163" s="57"/>
      <c r="D163" s="81"/>
      <c r="E163" s="81"/>
      <c r="F163" s="81"/>
      <c r="G163" s="81"/>
      <c r="H163" s="81"/>
      <c r="I163" s="81"/>
      <c r="J163" s="82"/>
      <c r="K163" s="62"/>
    </row>
    <row r="164" spans="3:11" ht="26.4" customHeight="1" thickBot="1">
      <c r="C164" s="53" t="s">
        <v>1851</v>
      </c>
      <c r="D164" s="135" t="s">
        <v>1852</v>
      </c>
      <c r="E164" s="54"/>
      <c r="F164" s="139"/>
      <c r="G164" s="139"/>
      <c r="H164" s="140"/>
      <c r="I164" s="140"/>
      <c r="J164" s="209"/>
      <c r="K164" s="56">
        <f>ROUNDDOWN(J184,-2)</f>
        <v>702500</v>
      </c>
    </row>
    <row r="165" spans="3:11" ht="28.2" thickTop="1">
      <c r="C165" s="119" t="s">
        <v>1197</v>
      </c>
      <c r="D165" s="120" t="s">
        <v>1198</v>
      </c>
      <c r="E165" s="120"/>
      <c r="F165" s="120" t="s">
        <v>1199</v>
      </c>
      <c r="G165" s="120" t="s">
        <v>1200</v>
      </c>
      <c r="H165" s="137" t="s">
        <v>1201</v>
      </c>
      <c r="I165" s="734"/>
      <c r="J165" s="208" t="s">
        <v>1202</v>
      </c>
      <c r="K165" s="57"/>
    </row>
    <row r="166" spans="3:11">
      <c r="C166" s="141" t="s">
        <v>1203</v>
      </c>
      <c r="D166" s="59" t="s">
        <v>1204</v>
      </c>
      <c r="E166" s="59"/>
      <c r="F166" s="73"/>
      <c r="G166" s="73"/>
      <c r="H166" s="101"/>
      <c r="I166" s="739"/>
      <c r="J166" s="151"/>
      <c r="K166" s="62"/>
    </row>
    <row r="167" spans="3:11">
      <c r="C167" s="142">
        <v>1</v>
      </c>
      <c r="D167" s="59" t="s">
        <v>5</v>
      </c>
      <c r="E167" s="59" t="s">
        <v>1788</v>
      </c>
      <c r="F167" s="72" t="s">
        <v>6</v>
      </c>
      <c r="G167" s="93">
        <v>0.75</v>
      </c>
      <c r="H167" s="64">
        <f>VLOOKUP(D167,upahbahan,3,FALSE)</f>
        <v>100000</v>
      </c>
      <c r="I167" s="304"/>
      <c r="J167" s="124">
        <f>G167*H167</f>
        <v>75000</v>
      </c>
      <c r="K167" s="62"/>
    </row>
    <row r="168" spans="3:11">
      <c r="C168" s="142">
        <v>2</v>
      </c>
      <c r="D168" s="59" t="s">
        <v>8</v>
      </c>
      <c r="E168" s="59" t="s">
        <v>1789</v>
      </c>
      <c r="F168" s="72" t="s">
        <v>6</v>
      </c>
      <c r="G168" s="93">
        <v>0.75</v>
      </c>
      <c r="H168" s="64">
        <f>VLOOKUP(D168,upahbahan,3,FALSE)</f>
        <v>145000</v>
      </c>
      <c r="I168" s="304"/>
      <c r="J168" s="124">
        <f>G168*H168</f>
        <v>108750</v>
      </c>
    </row>
    <row r="169" spans="3:11">
      <c r="C169" s="142">
        <v>3</v>
      </c>
      <c r="D169" s="59" t="s">
        <v>18</v>
      </c>
      <c r="E169" s="59" t="s">
        <v>1790</v>
      </c>
      <c r="F169" s="72" t="s">
        <v>6</v>
      </c>
      <c r="G169" s="93">
        <v>0.1</v>
      </c>
      <c r="H169" s="64">
        <f>VLOOKUP(D169,upahbahan,3,FALSE)</f>
        <v>175000</v>
      </c>
      <c r="I169" s="304"/>
      <c r="J169" s="124">
        <f>G169*H169</f>
        <v>17500</v>
      </c>
    </row>
    <row r="170" spans="3:11">
      <c r="C170" s="142">
        <v>5</v>
      </c>
      <c r="D170" s="59" t="s">
        <v>19</v>
      </c>
      <c r="E170" s="59" t="s">
        <v>1791</v>
      </c>
      <c r="F170" s="72" t="s">
        <v>6</v>
      </c>
      <c r="G170" s="93">
        <v>7.4999999999999997E-2</v>
      </c>
      <c r="H170" s="64">
        <f>VLOOKUP(D170,upahbahan,3,FALSE)</f>
        <v>200000</v>
      </c>
      <c r="I170" s="304"/>
      <c r="J170" s="124">
        <f>G170*H170</f>
        <v>15000</v>
      </c>
      <c r="K170" s="62"/>
    </row>
    <row r="171" spans="3:11">
      <c r="C171" s="144" t="s">
        <v>1228</v>
      </c>
      <c r="D171" s="75"/>
      <c r="E171" s="75"/>
      <c r="F171" s="75"/>
      <c r="G171" s="75"/>
      <c r="H171" s="110"/>
      <c r="I171" s="740"/>
      <c r="J171" s="124">
        <f>SUM(J167:J170)</f>
        <v>216250</v>
      </c>
      <c r="K171" s="62"/>
    </row>
    <row r="172" spans="3:11">
      <c r="C172" s="141" t="s">
        <v>1211</v>
      </c>
      <c r="D172" s="59" t="s">
        <v>1212</v>
      </c>
      <c r="E172" s="59"/>
      <c r="F172" s="76"/>
      <c r="G172" s="76"/>
      <c r="H172" s="64"/>
      <c r="I172" s="304"/>
      <c r="J172" s="143"/>
      <c r="K172" s="62"/>
    </row>
    <row r="173" spans="3:11">
      <c r="C173" s="145" t="s">
        <v>1205</v>
      </c>
      <c r="D173" s="59" t="s">
        <v>1853</v>
      </c>
      <c r="E173" s="59" t="s">
        <v>1846</v>
      </c>
      <c r="F173" s="78" t="s">
        <v>130</v>
      </c>
      <c r="G173" s="434">
        <v>0.18</v>
      </c>
      <c r="H173" s="64">
        <f>VLOOKUP(D173,upahbahan,3,FALSE)</f>
        <v>116700</v>
      </c>
      <c r="I173" s="304"/>
      <c r="J173" s="124">
        <f t="shared" ref="J173:J178" si="7">G173*H173</f>
        <v>21006</v>
      </c>
      <c r="K173" s="62"/>
    </row>
    <row r="174" spans="3:11" ht="27.6">
      <c r="C174" s="145" t="s">
        <v>1206</v>
      </c>
      <c r="D174" s="59" t="s">
        <v>1854</v>
      </c>
      <c r="E174" s="59"/>
      <c r="F174" s="78" t="s">
        <v>42</v>
      </c>
      <c r="G174" s="434">
        <v>2.1000000000000001E-2</v>
      </c>
      <c r="H174" s="64">
        <f>VLOOKUP(D174,upahbahan,3,FALSE)</f>
        <v>11950000</v>
      </c>
      <c r="I174" s="304"/>
      <c r="J174" s="124">
        <f t="shared" si="7"/>
        <v>250950.00000000003</v>
      </c>
      <c r="K174" s="62"/>
    </row>
    <row r="175" spans="3:11">
      <c r="C175" s="145" t="s">
        <v>1207</v>
      </c>
      <c r="D175" s="59" t="s">
        <v>1855</v>
      </c>
      <c r="E175" s="59" t="s">
        <v>1843</v>
      </c>
      <c r="F175" s="78" t="s">
        <v>66</v>
      </c>
      <c r="G175" s="434">
        <v>0.1</v>
      </c>
      <c r="H175" s="64">
        <f>VLOOKUP(D175,upahbahan,3,FALSE)</f>
        <v>25000</v>
      </c>
      <c r="I175" s="304"/>
      <c r="J175" s="124">
        <f t="shared" si="7"/>
        <v>2500</v>
      </c>
      <c r="K175" s="62"/>
    </row>
    <row r="176" spans="3:11" ht="27.6">
      <c r="C176" s="145" t="s">
        <v>1208</v>
      </c>
      <c r="D176" s="59" t="s">
        <v>1856</v>
      </c>
      <c r="E176" s="59"/>
      <c r="F176" s="78" t="s">
        <v>63</v>
      </c>
      <c r="G176" s="434">
        <v>0.48</v>
      </c>
      <c r="H176" s="64">
        <f>VLOOKUP(D176,upahbahan,3,FALSE)</f>
        <v>100000</v>
      </c>
      <c r="I176" s="304"/>
      <c r="J176" s="124">
        <f t="shared" si="7"/>
        <v>48000</v>
      </c>
      <c r="K176" s="62"/>
    </row>
    <row r="177" spans="3:11" ht="27.6">
      <c r="C177" s="145" t="s">
        <v>1209</v>
      </c>
      <c r="D177" s="59" t="s">
        <v>1840</v>
      </c>
      <c r="E177" s="59"/>
      <c r="F177" s="78" t="s">
        <v>66</v>
      </c>
      <c r="G177" s="434">
        <v>1.25</v>
      </c>
      <c r="H177" s="323">
        <f>'Upah Bahan'!H782</f>
        <v>20000</v>
      </c>
      <c r="I177" s="743"/>
      <c r="J177" s="124">
        <f t="shared" si="7"/>
        <v>25000</v>
      </c>
      <c r="K177" s="62"/>
    </row>
    <row r="178" spans="3:11">
      <c r="C178" s="145" t="s">
        <v>1213</v>
      </c>
      <c r="D178" s="77" t="s">
        <v>1841</v>
      </c>
      <c r="E178" s="77"/>
      <c r="F178" s="78" t="s">
        <v>66</v>
      </c>
      <c r="G178" s="434">
        <v>1.5</v>
      </c>
      <c r="H178" s="64">
        <f>VLOOKUP(D178,upahbahan,3,FALSE)</f>
        <v>50000</v>
      </c>
      <c r="I178" s="304"/>
      <c r="J178" s="124">
        <f t="shared" si="7"/>
        <v>75000</v>
      </c>
      <c r="K178" s="62"/>
    </row>
    <row r="179" spans="3:11">
      <c r="C179" s="144" t="s">
        <v>1229</v>
      </c>
      <c r="D179" s="80"/>
      <c r="E179" s="80"/>
      <c r="F179" s="80"/>
      <c r="G179" s="80"/>
      <c r="H179" s="109"/>
      <c r="I179" s="742"/>
      <c r="J179" s="124">
        <f>SUM(J173:J178)</f>
        <v>422456</v>
      </c>
      <c r="K179" s="62"/>
    </row>
    <row r="180" spans="3:11">
      <c r="C180" s="141" t="s">
        <v>1217</v>
      </c>
      <c r="D180" s="59" t="s">
        <v>1218</v>
      </c>
      <c r="E180" s="59"/>
      <c r="F180" s="76"/>
      <c r="G180" s="76"/>
      <c r="H180" s="106"/>
      <c r="I180" s="741"/>
      <c r="J180" s="143"/>
      <c r="K180" s="62"/>
    </row>
    <row r="181" spans="3:11">
      <c r="C181" s="144" t="s">
        <v>1230</v>
      </c>
      <c r="D181" s="80"/>
      <c r="E181" s="80"/>
      <c r="F181" s="80"/>
      <c r="G181" s="80"/>
      <c r="H181" s="109"/>
      <c r="I181" s="742"/>
      <c r="J181" s="129">
        <v>0</v>
      </c>
      <c r="K181" s="62"/>
    </row>
    <row r="182" spans="3:11">
      <c r="C182" s="122" t="s">
        <v>1220</v>
      </c>
      <c r="D182" s="69" t="s">
        <v>1221</v>
      </c>
      <c r="E182" s="70"/>
      <c r="F182" s="70"/>
      <c r="G182" s="70"/>
      <c r="H182" s="107"/>
      <c r="I182" s="731"/>
      <c r="J182" s="124">
        <f>J171+J179+J181</f>
        <v>638706</v>
      </c>
      <c r="K182" s="62"/>
    </row>
    <row r="183" spans="3:11">
      <c r="C183" s="122" t="s">
        <v>1222</v>
      </c>
      <c r="D183" s="69" t="s">
        <v>1251</v>
      </c>
      <c r="E183" s="70"/>
      <c r="F183" s="70"/>
      <c r="G183" s="71"/>
      <c r="H183" s="95">
        <f>$P$8</f>
        <v>0.1</v>
      </c>
      <c r="I183" s="732"/>
      <c r="J183" s="124">
        <f>J182*H183</f>
        <v>63870.600000000006</v>
      </c>
      <c r="K183" s="62"/>
    </row>
    <row r="184" spans="3:11" ht="14.4" thickBot="1">
      <c r="C184" s="130" t="s">
        <v>1223</v>
      </c>
      <c r="D184" s="131" t="s">
        <v>1224</v>
      </c>
      <c r="E184" s="132"/>
      <c r="F184" s="132"/>
      <c r="G184" s="132"/>
      <c r="H184" s="133"/>
      <c r="I184" s="733"/>
      <c r="J184" s="134">
        <f>SUM(J182:J183)</f>
        <v>702576.6</v>
      </c>
      <c r="K184" s="62"/>
    </row>
    <row r="185" spans="3:11" ht="14.4" thickTop="1">
      <c r="C185" s="57" t="s">
        <v>1846</v>
      </c>
      <c r="D185" s="81" t="s">
        <v>1848</v>
      </c>
      <c r="E185" s="81"/>
      <c r="F185" s="81"/>
      <c r="G185" s="81"/>
      <c r="H185" s="81"/>
      <c r="I185" s="81"/>
      <c r="J185" s="82"/>
      <c r="K185" s="62"/>
    </row>
    <row r="186" spans="3:11">
      <c r="C186" s="57" t="s">
        <v>1843</v>
      </c>
      <c r="D186" s="81" t="s">
        <v>1849</v>
      </c>
      <c r="E186" s="81"/>
      <c r="F186" s="81"/>
      <c r="G186" s="81"/>
      <c r="H186" s="81"/>
      <c r="I186" s="81"/>
      <c r="J186" s="82"/>
      <c r="K186" s="62"/>
    </row>
    <row r="187" spans="3:11">
      <c r="C187" s="57"/>
      <c r="D187" s="81"/>
      <c r="E187" s="81"/>
      <c r="F187" s="81"/>
      <c r="G187" s="81"/>
      <c r="H187" s="81"/>
      <c r="I187" s="81"/>
      <c r="J187" s="82"/>
      <c r="K187" s="62"/>
    </row>
    <row r="188" spans="3:11" ht="29.4" customHeight="1" thickBot="1">
      <c r="C188" s="53" t="s">
        <v>1865</v>
      </c>
      <c r="D188" s="53" t="s">
        <v>1231</v>
      </c>
      <c r="E188" s="215"/>
      <c r="F188" s="215"/>
      <c r="G188" s="215"/>
      <c r="H188" s="215"/>
      <c r="I188" s="215"/>
      <c r="J188" s="215"/>
      <c r="K188" s="56">
        <f>ROUNDDOWN(J217,-2)</f>
        <v>3501200</v>
      </c>
    </row>
    <row r="189" spans="3:11" ht="28.2" thickTop="1">
      <c r="C189" s="119" t="s">
        <v>1197</v>
      </c>
      <c r="D189" s="120" t="s">
        <v>1198</v>
      </c>
      <c r="E189" s="120"/>
      <c r="F189" s="120" t="s">
        <v>1199</v>
      </c>
      <c r="G189" s="120" t="s">
        <v>1200</v>
      </c>
      <c r="H189" s="120" t="s">
        <v>1201</v>
      </c>
      <c r="I189" s="657"/>
      <c r="J189" s="208" t="s">
        <v>1202</v>
      </c>
      <c r="K189" s="57"/>
    </row>
    <row r="190" spans="3:11">
      <c r="C190" s="141" t="s">
        <v>1203</v>
      </c>
      <c r="D190" s="59" t="s">
        <v>1204</v>
      </c>
      <c r="E190" s="59"/>
      <c r="F190" s="73"/>
      <c r="G190" s="73"/>
      <c r="H190" s="73"/>
      <c r="I190" s="744"/>
      <c r="J190" s="151"/>
      <c r="K190" s="62"/>
    </row>
    <row r="191" spans="3:11">
      <c r="C191" s="128" t="s">
        <v>1205</v>
      </c>
      <c r="D191" s="59" t="s">
        <v>5</v>
      </c>
      <c r="E191" s="59" t="s">
        <v>1788</v>
      </c>
      <c r="F191" s="72" t="s">
        <v>6</v>
      </c>
      <c r="G191" s="86">
        <v>2</v>
      </c>
      <c r="H191" s="111">
        <f>VLOOKUP(D191,upahbahan,3,FALSE)</f>
        <v>100000</v>
      </c>
      <c r="I191" s="745"/>
      <c r="J191" s="210">
        <f>G191*H191</f>
        <v>200000</v>
      </c>
      <c r="K191" s="62"/>
    </row>
    <row r="192" spans="3:11">
      <c r="C192" s="128" t="s">
        <v>1206</v>
      </c>
      <c r="D192" s="59" t="s">
        <v>8</v>
      </c>
      <c r="E192" s="59" t="s">
        <v>1789</v>
      </c>
      <c r="F192" s="72" t="s">
        <v>6</v>
      </c>
      <c r="G192" s="86">
        <v>2</v>
      </c>
      <c r="H192" s="111">
        <f>VLOOKUP(D192,upahbahan,3,FALSE)</f>
        <v>145000</v>
      </c>
      <c r="I192" s="745"/>
      <c r="J192" s="210">
        <f>G192*H192</f>
        <v>290000</v>
      </c>
      <c r="K192" s="62"/>
    </row>
    <row r="193" spans="3:11">
      <c r="C193" s="128" t="s">
        <v>1207</v>
      </c>
      <c r="D193" s="59" t="s">
        <v>7</v>
      </c>
      <c r="E193" s="59" t="s">
        <v>1789</v>
      </c>
      <c r="F193" s="72" t="s">
        <v>6</v>
      </c>
      <c r="G193" s="86">
        <v>1</v>
      </c>
      <c r="H193" s="111">
        <f>VLOOKUP(D193,upahbahan,3,FALSE)</f>
        <v>145000</v>
      </c>
      <c r="I193" s="745"/>
      <c r="J193" s="210">
        <f>G193*H193</f>
        <v>145000</v>
      </c>
      <c r="K193" s="62"/>
    </row>
    <row r="194" spans="3:11">
      <c r="C194" s="128" t="s">
        <v>1208</v>
      </c>
      <c r="D194" s="59" t="s">
        <v>18</v>
      </c>
      <c r="E194" s="59" t="s">
        <v>1790</v>
      </c>
      <c r="F194" s="72" t="s">
        <v>6</v>
      </c>
      <c r="G194" s="86">
        <v>0.3</v>
      </c>
      <c r="H194" s="111">
        <f>VLOOKUP(D194,upahbahan,3,FALSE)</f>
        <v>175000</v>
      </c>
      <c r="I194" s="745"/>
      <c r="J194" s="210">
        <f>G194*H194</f>
        <v>52500</v>
      </c>
      <c r="K194" s="62"/>
    </row>
    <row r="195" spans="3:11">
      <c r="C195" s="128" t="s">
        <v>1209</v>
      </c>
      <c r="D195" s="59" t="s">
        <v>19</v>
      </c>
      <c r="E195" s="59" t="s">
        <v>1791</v>
      </c>
      <c r="F195" s="72" t="s">
        <v>6</v>
      </c>
      <c r="G195" s="86">
        <v>0.1</v>
      </c>
      <c r="H195" s="111">
        <f>VLOOKUP(D195,upahbahan,3,FALSE)</f>
        <v>200000</v>
      </c>
      <c r="I195" s="745"/>
      <c r="J195" s="210">
        <f>G195*H195</f>
        <v>20000</v>
      </c>
      <c r="K195" s="62"/>
    </row>
    <row r="196" spans="3:11">
      <c r="C196" s="144" t="s">
        <v>1210</v>
      </c>
      <c r="D196" s="75"/>
      <c r="E196" s="75"/>
      <c r="F196" s="75"/>
      <c r="G196" s="75"/>
      <c r="H196" s="112"/>
      <c r="I196" s="746"/>
      <c r="J196" s="210">
        <f>SUM(J191:J195)</f>
        <v>707500</v>
      </c>
      <c r="K196" s="62"/>
    </row>
    <row r="197" spans="3:11">
      <c r="C197" s="141" t="s">
        <v>1211</v>
      </c>
      <c r="D197" s="59" t="s">
        <v>1212</v>
      </c>
      <c r="E197" s="59"/>
      <c r="F197" s="76"/>
      <c r="G197" s="76"/>
      <c r="H197" s="113"/>
      <c r="I197" s="747"/>
      <c r="J197" s="143"/>
      <c r="K197" s="62"/>
    </row>
    <row r="198" spans="3:11">
      <c r="C198" s="128" t="s">
        <v>1205</v>
      </c>
      <c r="D198" s="60" t="s">
        <v>113</v>
      </c>
      <c r="E198" s="60"/>
      <c r="F198" s="87" t="s">
        <v>114</v>
      </c>
      <c r="G198" s="86">
        <v>1.25</v>
      </c>
      <c r="H198" s="113">
        <f t="shared" ref="H198:H211" si="8">VLOOKUP(D198,upahbahan,3,FALSE)</f>
        <v>5000</v>
      </c>
      <c r="I198" s="747"/>
      <c r="J198" s="124">
        <f t="shared" ref="J198:J211" si="9">G198*H198</f>
        <v>6250</v>
      </c>
      <c r="K198" s="62"/>
    </row>
    <row r="199" spans="3:11">
      <c r="C199" s="128" t="s">
        <v>1206</v>
      </c>
      <c r="D199" s="59" t="s">
        <v>1857</v>
      </c>
      <c r="E199" s="59"/>
      <c r="F199" s="78" t="s">
        <v>42</v>
      </c>
      <c r="G199" s="86">
        <v>0.18</v>
      </c>
      <c r="H199" s="113">
        <f t="shared" si="8"/>
        <v>11950000</v>
      </c>
      <c r="I199" s="747"/>
      <c r="J199" s="124">
        <f t="shared" si="9"/>
        <v>2151000</v>
      </c>
      <c r="K199" s="62"/>
    </row>
    <row r="200" spans="3:11">
      <c r="C200" s="128" t="s">
        <v>1207</v>
      </c>
      <c r="D200" s="60" t="s">
        <v>1811</v>
      </c>
      <c r="E200" s="60"/>
      <c r="F200" s="72" t="s">
        <v>66</v>
      </c>
      <c r="G200" s="86">
        <v>0.08</v>
      </c>
      <c r="H200" s="113">
        <f t="shared" si="8"/>
        <v>20000</v>
      </c>
      <c r="I200" s="747"/>
      <c r="J200" s="124">
        <f t="shared" si="9"/>
        <v>1600</v>
      </c>
      <c r="K200" s="62"/>
    </row>
    <row r="201" spans="3:11">
      <c r="C201" s="128" t="s">
        <v>1208</v>
      </c>
      <c r="D201" s="59" t="s">
        <v>1858</v>
      </c>
      <c r="E201" s="59"/>
      <c r="F201" s="72" t="s">
        <v>66</v>
      </c>
      <c r="G201" s="86">
        <v>1.1000000000000001</v>
      </c>
      <c r="H201" s="113">
        <f t="shared" si="8"/>
        <v>7500</v>
      </c>
      <c r="I201" s="747"/>
      <c r="J201" s="124">
        <f t="shared" si="9"/>
        <v>8250</v>
      </c>
      <c r="K201" s="62"/>
    </row>
    <row r="202" spans="3:11">
      <c r="C202" s="128" t="s">
        <v>1209</v>
      </c>
      <c r="D202" s="59" t="s">
        <v>1812</v>
      </c>
      <c r="E202" s="59"/>
      <c r="F202" s="72" t="s">
        <v>66</v>
      </c>
      <c r="G202" s="86">
        <v>35</v>
      </c>
      <c r="H202" s="113">
        <f t="shared" si="8"/>
        <v>1300</v>
      </c>
      <c r="I202" s="747"/>
      <c r="J202" s="124">
        <f t="shared" si="9"/>
        <v>45500</v>
      </c>
      <c r="K202" s="62"/>
    </row>
    <row r="203" spans="3:11">
      <c r="C203" s="128" t="s">
        <v>1213</v>
      </c>
      <c r="D203" s="59" t="s">
        <v>1859</v>
      </c>
      <c r="E203" s="59"/>
      <c r="F203" s="78" t="s">
        <v>42</v>
      </c>
      <c r="G203" s="86">
        <v>0.15</v>
      </c>
      <c r="H203" s="113">
        <f t="shared" si="8"/>
        <v>200000</v>
      </c>
      <c r="I203" s="747"/>
      <c r="J203" s="124">
        <f t="shared" si="9"/>
        <v>30000</v>
      </c>
      <c r="K203" s="62"/>
    </row>
    <row r="204" spans="3:11">
      <c r="C204" s="128" t="s">
        <v>1214</v>
      </c>
      <c r="D204" s="59" t="s">
        <v>80</v>
      </c>
      <c r="E204" s="59"/>
      <c r="F204" s="78" t="s">
        <v>42</v>
      </c>
      <c r="G204" s="86">
        <v>0.1</v>
      </c>
      <c r="H204" s="113">
        <f>'Upah Bahan'!H99</f>
        <v>370200</v>
      </c>
      <c r="I204" s="747"/>
      <c r="J204" s="124">
        <f t="shared" si="9"/>
        <v>37020</v>
      </c>
      <c r="K204" s="62"/>
    </row>
    <row r="205" spans="3:11">
      <c r="C205" s="128" t="s">
        <v>1215</v>
      </c>
      <c r="D205" s="59" t="s">
        <v>1860</v>
      </c>
      <c r="E205" s="59"/>
      <c r="F205" s="78" t="s">
        <v>42</v>
      </c>
      <c r="G205" s="86">
        <v>0.15</v>
      </c>
      <c r="H205" s="113">
        <f t="shared" si="8"/>
        <v>352300</v>
      </c>
      <c r="I205" s="747"/>
      <c r="J205" s="124">
        <f t="shared" si="9"/>
        <v>52845</v>
      </c>
      <c r="K205" s="62"/>
    </row>
    <row r="206" spans="3:11">
      <c r="C206" s="128" t="s">
        <v>1232</v>
      </c>
      <c r="D206" s="59" t="s">
        <v>43</v>
      </c>
      <c r="E206" s="59"/>
      <c r="F206" s="72" t="s">
        <v>44</v>
      </c>
      <c r="G206" s="86">
        <v>30</v>
      </c>
      <c r="H206" s="113">
        <f t="shared" si="8"/>
        <v>700</v>
      </c>
      <c r="I206" s="747"/>
      <c r="J206" s="124">
        <f t="shared" si="9"/>
        <v>21000</v>
      </c>
      <c r="K206" s="62"/>
    </row>
    <row r="207" spans="3:11">
      <c r="C207" s="128" t="s">
        <v>1233</v>
      </c>
      <c r="D207" s="59" t="s">
        <v>1861</v>
      </c>
      <c r="E207" s="59"/>
      <c r="F207" s="72" t="s">
        <v>130</v>
      </c>
      <c r="G207" s="86">
        <v>0.25</v>
      </c>
      <c r="H207" s="113">
        <f t="shared" si="8"/>
        <v>72200</v>
      </c>
      <c r="I207" s="747"/>
      <c r="J207" s="124">
        <f t="shared" si="9"/>
        <v>18050</v>
      </c>
      <c r="K207" s="62"/>
    </row>
    <row r="208" spans="3:11">
      <c r="C208" s="128" t="s">
        <v>1234</v>
      </c>
      <c r="D208" s="59" t="s">
        <v>637</v>
      </c>
      <c r="E208" s="59"/>
      <c r="F208" s="72" t="s">
        <v>44</v>
      </c>
      <c r="G208" s="86">
        <v>0.2</v>
      </c>
      <c r="H208" s="113">
        <f t="shared" si="8"/>
        <v>400000</v>
      </c>
      <c r="I208" s="747"/>
      <c r="J208" s="124">
        <f t="shared" si="9"/>
        <v>80000</v>
      </c>
      <c r="K208" s="62"/>
    </row>
    <row r="209" spans="3:11">
      <c r="C209" s="128" t="s">
        <v>1235</v>
      </c>
      <c r="D209" s="59" t="s">
        <v>1862</v>
      </c>
      <c r="E209" s="59"/>
      <c r="F209" s="88" t="s">
        <v>63</v>
      </c>
      <c r="G209" s="86">
        <v>0.08</v>
      </c>
      <c r="H209" s="113">
        <f t="shared" si="8"/>
        <v>120000</v>
      </c>
      <c r="I209" s="747"/>
      <c r="J209" s="124">
        <f t="shared" si="9"/>
        <v>9600</v>
      </c>
      <c r="K209" s="62"/>
    </row>
    <row r="210" spans="3:11">
      <c r="C210" s="128" t="s">
        <v>1236</v>
      </c>
      <c r="D210" s="59" t="s">
        <v>1863</v>
      </c>
      <c r="E210" s="59"/>
      <c r="F210" s="72" t="s">
        <v>44</v>
      </c>
      <c r="G210" s="86">
        <v>0.15</v>
      </c>
      <c r="H210" s="113">
        <f t="shared" si="8"/>
        <v>65800</v>
      </c>
      <c r="I210" s="747"/>
      <c r="J210" s="124">
        <f t="shared" si="9"/>
        <v>9870</v>
      </c>
      <c r="K210" s="62"/>
    </row>
    <row r="211" spans="3:11">
      <c r="C211" s="128" t="s">
        <v>1237</v>
      </c>
      <c r="D211" s="59" t="s">
        <v>1864</v>
      </c>
      <c r="E211" s="59"/>
      <c r="F211" s="72" t="s">
        <v>130</v>
      </c>
      <c r="G211" s="86">
        <v>0.06</v>
      </c>
      <c r="H211" s="113">
        <f t="shared" si="8"/>
        <v>75000</v>
      </c>
      <c r="I211" s="747"/>
      <c r="J211" s="124">
        <f t="shared" si="9"/>
        <v>4500</v>
      </c>
      <c r="K211" s="62"/>
    </row>
    <row r="212" spans="3:11">
      <c r="C212" s="144" t="s">
        <v>1216</v>
      </c>
      <c r="D212" s="80"/>
      <c r="E212" s="80"/>
      <c r="F212" s="80"/>
      <c r="G212" s="80"/>
      <c r="H212" s="114"/>
      <c r="I212" s="748"/>
      <c r="J212" s="124">
        <f>SUM(J198:J211)</f>
        <v>2475485</v>
      </c>
      <c r="K212" s="62"/>
    </row>
    <row r="213" spans="3:11">
      <c r="C213" s="141" t="s">
        <v>1217</v>
      </c>
      <c r="D213" s="59" t="s">
        <v>1218</v>
      </c>
      <c r="E213" s="59"/>
      <c r="F213" s="76"/>
      <c r="G213" s="76"/>
      <c r="H213" s="115"/>
      <c r="I213" s="749"/>
      <c r="J213" s="143"/>
      <c r="K213" s="62"/>
    </row>
    <row r="214" spans="3:11">
      <c r="C214" s="144" t="s">
        <v>1219</v>
      </c>
      <c r="D214" s="80"/>
      <c r="E214" s="80"/>
      <c r="F214" s="80"/>
      <c r="G214" s="80"/>
      <c r="H214" s="114"/>
      <c r="I214" s="748"/>
      <c r="J214" s="129">
        <v>0</v>
      </c>
      <c r="K214" s="62"/>
    </row>
    <row r="215" spans="3:11">
      <c r="C215" s="122" t="s">
        <v>1220</v>
      </c>
      <c r="D215" s="69" t="s">
        <v>1221</v>
      </c>
      <c r="E215" s="70"/>
      <c r="F215" s="70"/>
      <c r="G215" s="70"/>
      <c r="H215" s="116"/>
      <c r="I215" s="750"/>
      <c r="J215" s="124">
        <f>J196+J212+J214</f>
        <v>3182985</v>
      </c>
      <c r="K215" s="62"/>
    </row>
    <row r="216" spans="3:11">
      <c r="C216" s="122" t="s">
        <v>1222</v>
      </c>
      <c r="D216" s="69" t="s">
        <v>1251</v>
      </c>
      <c r="E216" s="70"/>
      <c r="F216" s="70"/>
      <c r="G216" s="71"/>
      <c r="H216" s="95">
        <f>$P$8</f>
        <v>0.1</v>
      </c>
      <c r="I216" s="732"/>
      <c r="J216" s="124">
        <f>J215*H216</f>
        <v>318298.5</v>
      </c>
      <c r="K216" s="62"/>
    </row>
    <row r="217" spans="3:11" ht="14.4" thickBot="1">
      <c r="C217" s="130" t="s">
        <v>1223</v>
      </c>
      <c r="D217" s="131" t="s">
        <v>1224</v>
      </c>
      <c r="E217" s="132"/>
      <c r="F217" s="132"/>
      <c r="G217" s="132"/>
      <c r="H217" s="147"/>
      <c r="I217" s="751"/>
      <c r="J217" s="134">
        <f>SUM(J215:J216)</f>
        <v>3501283.5</v>
      </c>
      <c r="K217" s="62"/>
    </row>
    <row r="218" spans="3:11" ht="14.4" thickTop="1">
      <c r="C218" s="57"/>
      <c r="D218" s="81"/>
      <c r="E218" s="81"/>
      <c r="F218" s="81"/>
      <c r="G218" s="81"/>
      <c r="H218" s="102"/>
      <c r="I218" s="102"/>
      <c r="J218" s="82"/>
      <c r="K218" s="62"/>
    </row>
    <row r="219" spans="3:11" ht="29.4" customHeight="1" thickBot="1">
      <c r="C219" s="53" t="s">
        <v>1866</v>
      </c>
      <c r="D219" s="53" t="s">
        <v>1867</v>
      </c>
      <c r="E219" s="215"/>
      <c r="F219" s="215"/>
      <c r="G219" s="215"/>
      <c r="H219" s="215"/>
      <c r="I219" s="215"/>
      <c r="J219" s="215"/>
      <c r="K219" s="56">
        <f>ROUNDDOWN(J244,-2)</f>
        <v>5699600</v>
      </c>
    </row>
    <row r="220" spans="3:11" ht="28.2" thickTop="1">
      <c r="C220" s="119" t="s">
        <v>1197</v>
      </c>
      <c r="D220" s="120" t="s">
        <v>1198</v>
      </c>
      <c r="E220" s="120"/>
      <c r="F220" s="120" t="s">
        <v>1199</v>
      </c>
      <c r="G220" s="120" t="s">
        <v>1200</v>
      </c>
      <c r="H220" s="120" t="s">
        <v>1201</v>
      </c>
      <c r="I220" s="657"/>
      <c r="J220" s="208" t="s">
        <v>1202</v>
      </c>
      <c r="K220" s="57"/>
    </row>
    <row r="221" spans="3:11">
      <c r="C221" s="141" t="s">
        <v>1203</v>
      </c>
      <c r="D221" s="59" t="s">
        <v>1204</v>
      </c>
      <c r="E221" s="59"/>
      <c r="F221" s="73"/>
      <c r="G221" s="73"/>
      <c r="H221" s="73"/>
      <c r="I221" s="744"/>
      <c r="J221" s="151"/>
      <c r="K221" s="62"/>
    </row>
    <row r="222" spans="3:11">
      <c r="C222" s="128" t="s">
        <v>1205</v>
      </c>
      <c r="D222" s="59" t="s">
        <v>5</v>
      </c>
      <c r="E222" s="59" t="s">
        <v>1788</v>
      </c>
      <c r="F222" s="72" t="s">
        <v>6</v>
      </c>
      <c r="G222" s="86">
        <v>1.2</v>
      </c>
      <c r="H222" s="111">
        <f>VLOOKUP(D222,upahbahan,3,FALSE)</f>
        <v>100000</v>
      </c>
      <c r="I222" s="745"/>
      <c r="J222" s="210">
        <f>G222*H222</f>
        <v>120000</v>
      </c>
      <c r="K222" s="62"/>
    </row>
    <row r="223" spans="3:11">
      <c r="C223" s="128">
        <v>2</v>
      </c>
      <c r="D223" s="59" t="s">
        <v>7</v>
      </c>
      <c r="E223" s="59" t="s">
        <v>1789</v>
      </c>
      <c r="F223" s="72" t="s">
        <v>6</v>
      </c>
      <c r="G223" s="86">
        <v>0.4</v>
      </c>
      <c r="H223" s="111">
        <f>VLOOKUP(D223,upahbahan,3,FALSE)</f>
        <v>145000</v>
      </c>
      <c r="I223" s="745"/>
      <c r="J223" s="210">
        <f>G223*H223</f>
        <v>58000</v>
      </c>
      <c r="K223" s="62"/>
    </row>
    <row r="224" spans="3:11">
      <c r="C224" s="128">
        <v>3</v>
      </c>
      <c r="D224" s="59" t="s">
        <v>18</v>
      </c>
      <c r="E224" s="59" t="s">
        <v>1790</v>
      </c>
      <c r="F224" s="72" t="s">
        <v>6</v>
      </c>
      <c r="G224" s="86">
        <v>0.04</v>
      </c>
      <c r="H224" s="111">
        <f>VLOOKUP(D224,upahbahan,3,FALSE)</f>
        <v>175000</v>
      </c>
      <c r="I224" s="745"/>
      <c r="J224" s="210">
        <f>G224*H224</f>
        <v>7000</v>
      </c>
      <c r="K224" s="62"/>
    </row>
    <row r="225" spans="3:11">
      <c r="C225" s="128">
        <v>4</v>
      </c>
      <c r="D225" s="59" t="s">
        <v>19</v>
      </c>
      <c r="E225" s="59" t="s">
        <v>1791</v>
      </c>
      <c r="F225" s="72" t="s">
        <v>6</v>
      </c>
      <c r="G225" s="86">
        <v>0.12</v>
      </c>
      <c r="H225" s="111">
        <f>VLOOKUP(D225,upahbahan,3,FALSE)</f>
        <v>200000</v>
      </c>
      <c r="I225" s="745"/>
      <c r="J225" s="210">
        <f>G225*H225</f>
        <v>24000</v>
      </c>
      <c r="K225" s="62"/>
    </row>
    <row r="226" spans="3:11">
      <c r="C226" s="144" t="s">
        <v>1210</v>
      </c>
      <c r="D226" s="75"/>
      <c r="E226" s="75"/>
      <c r="F226" s="75"/>
      <c r="G226" s="75"/>
      <c r="H226" s="112"/>
      <c r="I226" s="746"/>
      <c r="J226" s="210">
        <f>SUM(J222:J225)</f>
        <v>209000</v>
      </c>
      <c r="K226" s="62"/>
    </row>
    <row r="227" spans="3:11">
      <c r="C227" s="141" t="s">
        <v>1211</v>
      </c>
      <c r="D227" s="59" t="s">
        <v>1212</v>
      </c>
      <c r="E227" s="59"/>
      <c r="F227" s="76"/>
      <c r="G227" s="76"/>
      <c r="H227" s="113"/>
      <c r="I227" s="747"/>
      <c r="J227" s="143"/>
      <c r="K227" s="62"/>
    </row>
    <row r="228" spans="3:11">
      <c r="C228" s="128" t="s">
        <v>1205</v>
      </c>
      <c r="D228" s="60" t="s">
        <v>1868</v>
      </c>
      <c r="E228" s="60"/>
      <c r="F228" s="87" t="s">
        <v>42</v>
      </c>
      <c r="G228" s="86">
        <v>0.35</v>
      </c>
      <c r="H228" s="113">
        <f t="shared" ref="H228:H233" si="10">VLOOKUP(D228,upahbahan,3,FALSE)</f>
        <v>10214200</v>
      </c>
      <c r="I228" s="747"/>
      <c r="J228" s="124">
        <f t="shared" ref="J228:J238" si="11">G228*H228</f>
        <v>3574970</v>
      </c>
      <c r="K228" s="62"/>
    </row>
    <row r="229" spans="3:11">
      <c r="C229" s="128" t="s">
        <v>1206</v>
      </c>
      <c r="D229" s="59" t="s">
        <v>1869</v>
      </c>
      <c r="E229" s="59"/>
      <c r="F229" s="78" t="s">
        <v>130</v>
      </c>
      <c r="G229" s="86">
        <v>1</v>
      </c>
      <c r="H229" s="113">
        <f t="shared" si="10"/>
        <v>116700</v>
      </c>
      <c r="I229" s="747"/>
      <c r="J229" s="124">
        <f t="shared" si="11"/>
        <v>116700</v>
      </c>
      <c r="K229" s="62"/>
    </row>
    <row r="230" spans="3:11">
      <c r="C230" s="128" t="s">
        <v>1207</v>
      </c>
      <c r="D230" s="60" t="s">
        <v>1870</v>
      </c>
      <c r="E230" s="60"/>
      <c r="F230" s="72" t="s">
        <v>42</v>
      </c>
      <c r="G230" s="86">
        <v>0.17</v>
      </c>
      <c r="H230" s="113">
        <f t="shared" si="10"/>
        <v>286500</v>
      </c>
      <c r="I230" s="747"/>
      <c r="J230" s="124">
        <f t="shared" si="11"/>
        <v>48705</v>
      </c>
      <c r="K230" s="62"/>
    </row>
    <row r="231" spans="3:11" ht="27.6">
      <c r="C231" s="128" t="s">
        <v>1208</v>
      </c>
      <c r="D231" s="59" t="s">
        <v>1871</v>
      </c>
      <c r="E231" s="59"/>
      <c r="F231" s="72" t="s">
        <v>130</v>
      </c>
      <c r="G231" s="86">
        <v>1.24</v>
      </c>
      <c r="H231" s="113">
        <f t="shared" si="10"/>
        <v>200000</v>
      </c>
      <c r="I231" s="747"/>
      <c r="J231" s="124">
        <f>G231*H231</f>
        <v>248000</v>
      </c>
      <c r="K231" s="62"/>
    </row>
    <row r="232" spans="3:11">
      <c r="C232" s="128" t="s">
        <v>1209</v>
      </c>
      <c r="D232" s="59" t="s">
        <v>1842</v>
      </c>
      <c r="E232" s="59"/>
      <c r="F232" s="72" t="s">
        <v>66</v>
      </c>
      <c r="G232" s="86">
        <v>0.75</v>
      </c>
      <c r="H232" s="113">
        <f t="shared" si="10"/>
        <v>20000</v>
      </c>
      <c r="I232" s="747"/>
      <c r="J232" s="124">
        <f t="shared" si="11"/>
        <v>15000</v>
      </c>
      <c r="K232" s="62"/>
    </row>
    <row r="233" spans="3:11">
      <c r="C233" s="128" t="s">
        <v>1213</v>
      </c>
      <c r="D233" s="59" t="s">
        <v>1872</v>
      </c>
      <c r="E233" s="59"/>
      <c r="F233" s="78" t="s">
        <v>130</v>
      </c>
      <c r="G233" s="86">
        <v>0.3</v>
      </c>
      <c r="H233" s="113">
        <f t="shared" si="10"/>
        <v>62400</v>
      </c>
      <c r="I233" s="747"/>
      <c r="J233" s="124">
        <f t="shared" si="11"/>
        <v>18720</v>
      </c>
      <c r="K233" s="62"/>
    </row>
    <row r="234" spans="3:11">
      <c r="C234" s="128" t="s">
        <v>1214</v>
      </c>
      <c r="D234" s="59" t="s">
        <v>1873</v>
      </c>
      <c r="E234" s="59"/>
      <c r="F234" s="78" t="s">
        <v>66</v>
      </c>
      <c r="G234" s="86">
        <v>0.1</v>
      </c>
      <c r="H234" s="435">
        <f>'Upah Bahan'!H135</f>
        <v>21000</v>
      </c>
      <c r="I234" s="752"/>
      <c r="J234" s="124">
        <f t="shared" si="11"/>
        <v>2100</v>
      </c>
      <c r="K234" s="62"/>
    </row>
    <row r="235" spans="3:11" ht="27.6">
      <c r="C235" s="128" t="s">
        <v>1215</v>
      </c>
      <c r="D235" s="59" t="s">
        <v>1874</v>
      </c>
      <c r="E235" s="59"/>
      <c r="F235" s="78" t="s">
        <v>42</v>
      </c>
      <c r="G235" s="86">
        <v>0.15</v>
      </c>
      <c r="H235" s="113">
        <f t="shared" ref="H235:H238" si="12">VLOOKUP(D235,upahbahan,3,FALSE)</f>
        <v>805600</v>
      </c>
      <c r="I235" s="747"/>
      <c r="J235" s="124">
        <f t="shared" si="11"/>
        <v>120840</v>
      </c>
      <c r="K235" s="62"/>
    </row>
    <row r="236" spans="3:11" ht="27.6">
      <c r="C236" s="128" t="s">
        <v>1232</v>
      </c>
      <c r="D236" s="59" t="s">
        <v>1875</v>
      </c>
      <c r="E236" s="59"/>
      <c r="F236" s="72" t="s">
        <v>63</v>
      </c>
      <c r="G236" s="86">
        <v>0.1</v>
      </c>
      <c r="H236" s="113">
        <f t="shared" si="12"/>
        <v>150000</v>
      </c>
      <c r="I236" s="747"/>
      <c r="J236" s="124">
        <f t="shared" si="11"/>
        <v>15000</v>
      </c>
      <c r="K236" s="62"/>
    </row>
    <row r="237" spans="3:11">
      <c r="C237" s="128" t="s">
        <v>1233</v>
      </c>
      <c r="D237" s="59" t="s">
        <v>1876</v>
      </c>
      <c r="E237" s="59"/>
      <c r="F237" s="72" t="s">
        <v>1878</v>
      </c>
      <c r="G237" s="86">
        <v>1</v>
      </c>
      <c r="H237" s="113">
        <f t="shared" si="12"/>
        <v>400000</v>
      </c>
      <c r="I237" s="747"/>
      <c r="J237" s="124">
        <f t="shared" si="11"/>
        <v>400000</v>
      </c>
      <c r="K237" s="62"/>
    </row>
    <row r="238" spans="3:11">
      <c r="C238" s="128" t="s">
        <v>1234</v>
      </c>
      <c r="D238" s="59" t="s">
        <v>1877</v>
      </c>
      <c r="E238" s="59"/>
      <c r="F238" s="72" t="s">
        <v>63</v>
      </c>
      <c r="G238" s="86">
        <v>16.5</v>
      </c>
      <c r="H238" s="113">
        <f t="shared" si="12"/>
        <v>25000</v>
      </c>
      <c r="I238" s="747"/>
      <c r="J238" s="124">
        <f t="shared" si="11"/>
        <v>412500</v>
      </c>
      <c r="K238" s="62"/>
    </row>
    <row r="239" spans="3:11">
      <c r="C239" s="144" t="s">
        <v>1216</v>
      </c>
      <c r="D239" s="80"/>
      <c r="E239" s="80"/>
      <c r="F239" s="80"/>
      <c r="G239" s="80"/>
      <c r="H239" s="114"/>
      <c r="I239" s="748"/>
      <c r="J239" s="124">
        <f>SUM(J228:J238)</f>
        <v>4972535</v>
      </c>
      <c r="K239" s="62"/>
    </row>
    <row r="240" spans="3:11">
      <c r="C240" s="141" t="s">
        <v>1217</v>
      </c>
      <c r="D240" s="59" t="s">
        <v>1218</v>
      </c>
      <c r="E240" s="59"/>
      <c r="F240" s="76"/>
      <c r="G240" s="76"/>
      <c r="H240" s="115"/>
      <c r="I240" s="749"/>
      <c r="J240" s="143"/>
      <c r="K240" s="62"/>
    </row>
    <row r="241" spans="3:11">
      <c r="C241" s="144" t="s">
        <v>1219</v>
      </c>
      <c r="D241" s="80"/>
      <c r="E241" s="80"/>
      <c r="F241" s="80"/>
      <c r="G241" s="80"/>
      <c r="H241" s="114"/>
      <c r="I241" s="748"/>
      <c r="J241" s="129">
        <v>0</v>
      </c>
      <c r="K241" s="62"/>
    </row>
    <row r="242" spans="3:11">
      <c r="C242" s="122" t="s">
        <v>1220</v>
      </c>
      <c r="D242" s="69" t="s">
        <v>1221</v>
      </c>
      <c r="E242" s="70"/>
      <c r="F242" s="70"/>
      <c r="G242" s="70"/>
      <c r="H242" s="116"/>
      <c r="I242" s="750"/>
      <c r="J242" s="124">
        <f>J226+J239+J241</f>
        <v>5181535</v>
      </c>
      <c r="K242" s="62"/>
    </row>
    <row r="243" spans="3:11">
      <c r="C243" s="122" t="s">
        <v>1222</v>
      </c>
      <c r="D243" s="69" t="s">
        <v>1251</v>
      </c>
      <c r="E243" s="70"/>
      <c r="F243" s="70"/>
      <c r="G243" s="71"/>
      <c r="H243" s="95">
        <f>$P$8</f>
        <v>0.1</v>
      </c>
      <c r="I243" s="732"/>
      <c r="J243" s="124">
        <f>J242*H243</f>
        <v>518153.5</v>
      </c>
      <c r="K243" s="62"/>
    </row>
    <row r="244" spans="3:11" ht="14.4" thickBot="1">
      <c r="C244" s="130" t="s">
        <v>1223</v>
      </c>
      <c r="D244" s="131" t="s">
        <v>1224</v>
      </c>
      <c r="E244" s="132"/>
      <c r="F244" s="132"/>
      <c r="G244" s="132"/>
      <c r="H244" s="147"/>
      <c r="I244" s="751"/>
      <c r="J244" s="134">
        <f>SUM(J242:J243)</f>
        <v>5699688.5</v>
      </c>
      <c r="K244" s="62"/>
    </row>
    <row r="245" spans="3:11" ht="14.4" thickTop="1">
      <c r="C245" s="57"/>
      <c r="D245" s="81"/>
      <c r="E245" s="81"/>
      <c r="F245" s="81"/>
      <c r="G245" s="81"/>
      <c r="H245" s="102"/>
      <c r="I245" s="102"/>
      <c r="J245" s="82"/>
      <c r="K245" s="62"/>
    </row>
    <row r="246" spans="3:11" ht="29.4" customHeight="1" thickBot="1">
      <c r="C246" s="53" t="s">
        <v>1880</v>
      </c>
      <c r="D246" s="53" t="s">
        <v>1881</v>
      </c>
      <c r="E246" s="215"/>
      <c r="F246" s="215"/>
      <c r="G246" s="215"/>
      <c r="H246" s="215"/>
      <c r="I246" s="215"/>
      <c r="J246" s="215"/>
      <c r="K246" s="56">
        <f>ROUNDDOWN(J268,-2)</f>
        <v>1368300</v>
      </c>
    </row>
    <row r="247" spans="3:11" ht="28.2" thickTop="1">
      <c r="C247" s="119" t="s">
        <v>1197</v>
      </c>
      <c r="D247" s="120" t="s">
        <v>1198</v>
      </c>
      <c r="E247" s="120"/>
      <c r="F247" s="120" t="s">
        <v>1199</v>
      </c>
      <c r="G247" s="120" t="s">
        <v>1200</v>
      </c>
      <c r="H247" s="120" t="s">
        <v>1201</v>
      </c>
      <c r="I247" s="657"/>
      <c r="J247" s="208" t="s">
        <v>1202</v>
      </c>
      <c r="K247" s="57"/>
    </row>
    <row r="248" spans="3:11">
      <c r="C248" s="141" t="s">
        <v>1203</v>
      </c>
      <c r="D248" s="59" t="s">
        <v>1204</v>
      </c>
      <c r="E248" s="59"/>
      <c r="F248" s="73"/>
      <c r="G248" s="73"/>
      <c r="H248" s="73"/>
      <c r="I248" s="744"/>
      <c r="J248" s="151"/>
      <c r="K248" s="62"/>
    </row>
    <row r="249" spans="3:11">
      <c r="C249" s="128" t="s">
        <v>1205</v>
      </c>
      <c r="D249" s="59" t="s">
        <v>5</v>
      </c>
      <c r="E249" s="59" t="s">
        <v>1788</v>
      </c>
      <c r="F249" s="72" t="s">
        <v>1882</v>
      </c>
      <c r="G249" s="425">
        <v>2.0295999999999998</v>
      </c>
      <c r="H249" s="111">
        <f>VLOOKUP(D249,upahbahan,3,FALSE)/8</f>
        <v>12500</v>
      </c>
      <c r="I249" s="745"/>
      <c r="J249" s="210">
        <f>G249*H249</f>
        <v>25369.999999999996</v>
      </c>
      <c r="K249" s="62"/>
    </row>
    <row r="250" spans="3:11">
      <c r="C250" s="128">
        <v>2</v>
      </c>
      <c r="D250" s="59" t="s">
        <v>19</v>
      </c>
      <c r="E250" s="59" t="s">
        <v>1791</v>
      </c>
      <c r="F250" s="72" t="s">
        <v>1882</v>
      </c>
      <c r="G250" s="425">
        <v>0.13089999999999999</v>
      </c>
      <c r="H250" s="111">
        <f>VLOOKUP(D250,upahbahan,3,FALSE)/8</f>
        <v>25000</v>
      </c>
      <c r="I250" s="745"/>
      <c r="J250" s="210">
        <f>G250*H250</f>
        <v>3272.4999999999995</v>
      </c>
      <c r="K250" s="62"/>
    </row>
    <row r="251" spans="3:11">
      <c r="C251" s="144" t="s">
        <v>1210</v>
      </c>
      <c r="D251" s="75"/>
      <c r="E251" s="75"/>
      <c r="F251" s="75"/>
      <c r="G251" s="75"/>
      <c r="H251" s="112"/>
      <c r="I251" s="746"/>
      <c r="J251" s="210">
        <f>SUM(J249:J250)</f>
        <v>28642.499999999996</v>
      </c>
      <c r="K251" s="62"/>
    </row>
    <row r="252" spans="3:11">
      <c r="C252" s="141" t="s">
        <v>1211</v>
      </c>
      <c r="D252" s="59" t="s">
        <v>1212</v>
      </c>
      <c r="E252" s="59"/>
      <c r="F252" s="76"/>
      <c r="G252" s="76"/>
      <c r="H252" s="113"/>
      <c r="I252" s="747"/>
      <c r="J252" s="143"/>
      <c r="K252" s="62"/>
    </row>
    <row r="253" spans="3:11">
      <c r="C253" s="128" t="s">
        <v>1205</v>
      </c>
      <c r="D253" s="60" t="s">
        <v>1883</v>
      </c>
      <c r="E253" s="60"/>
      <c r="F253" s="87" t="s">
        <v>42</v>
      </c>
      <c r="G253" s="425">
        <v>1.0593999999999999</v>
      </c>
      <c r="H253" s="113">
        <f t="shared" ref="H253:H256" si="13">VLOOKUP(D253,upahbahan,3,FALSE)</f>
        <v>350000</v>
      </c>
      <c r="I253" s="747"/>
      <c r="J253" s="124">
        <f t="shared" ref="J253:J256" si="14">G253*H253</f>
        <v>370789.99999999994</v>
      </c>
      <c r="K253" s="62"/>
    </row>
    <row r="254" spans="3:11">
      <c r="C254" s="128" t="s">
        <v>1206</v>
      </c>
      <c r="D254" s="59" t="s">
        <v>1884</v>
      </c>
      <c r="E254" s="59"/>
      <c r="F254" s="78" t="s">
        <v>42</v>
      </c>
      <c r="G254" s="425">
        <v>0.33110000000000001</v>
      </c>
      <c r="H254" s="113">
        <f t="shared" si="13"/>
        <v>360000</v>
      </c>
      <c r="I254" s="747"/>
      <c r="J254" s="124">
        <f t="shared" si="14"/>
        <v>119196</v>
      </c>
      <c r="K254" s="62"/>
    </row>
    <row r="255" spans="3:11">
      <c r="C255" s="128" t="s">
        <v>1207</v>
      </c>
      <c r="D255" s="60" t="s">
        <v>1885</v>
      </c>
      <c r="E255" s="60"/>
      <c r="F255" s="72" t="s">
        <v>66</v>
      </c>
      <c r="G255" s="425">
        <v>0.18540000000000001</v>
      </c>
      <c r="H255" s="113">
        <f t="shared" si="13"/>
        <v>370000</v>
      </c>
      <c r="I255" s="747"/>
      <c r="J255" s="124">
        <f t="shared" si="14"/>
        <v>68598</v>
      </c>
      <c r="K255" s="62"/>
    </row>
    <row r="256" spans="3:11">
      <c r="C256" s="128" t="s">
        <v>1208</v>
      </c>
      <c r="D256" s="59" t="s">
        <v>1886</v>
      </c>
      <c r="E256" s="59"/>
      <c r="F256" s="72" t="s">
        <v>66</v>
      </c>
      <c r="G256" s="86">
        <v>80</v>
      </c>
      <c r="H256" s="113">
        <f t="shared" si="13"/>
        <v>1200</v>
      </c>
      <c r="I256" s="747"/>
      <c r="J256" s="124">
        <f t="shared" si="14"/>
        <v>96000</v>
      </c>
      <c r="K256" s="62"/>
    </row>
    <row r="257" spans="3:11">
      <c r="C257" s="144" t="s">
        <v>1216</v>
      </c>
      <c r="D257" s="80"/>
      <c r="E257" s="80"/>
      <c r="F257" s="80"/>
      <c r="G257" s="80"/>
      <c r="H257" s="114"/>
      <c r="I257" s="748"/>
      <c r="J257" s="124">
        <f>SUM(J253:J256)</f>
        <v>654584</v>
      </c>
      <c r="K257" s="62"/>
    </row>
    <row r="258" spans="3:11">
      <c r="C258" s="141" t="s">
        <v>1217</v>
      </c>
      <c r="D258" s="59" t="s">
        <v>1218</v>
      </c>
      <c r="E258" s="59"/>
      <c r="F258" s="76"/>
      <c r="G258" s="76"/>
      <c r="H258" s="115"/>
      <c r="I258" s="749"/>
      <c r="J258" s="143"/>
      <c r="K258" s="62"/>
    </row>
    <row r="259" spans="3:11">
      <c r="C259" s="128" t="s">
        <v>1205</v>
      </c>
      <c r="D259" s="60" t="s">
        <v>1887</v>
      </c>
      <c r="E259" s="60"/>
      <c r="F259" s="87" t="s">
        <v>1076</v>
      </c>
      <c r="G259" s="425">
        <v>7.1000000000000004E-3</v>
      </c>
      <c r="H259" s="113">
        <f t="shared" ref="H259:H261" si="15">VLOOKUP(D259,upahbahan,3,FALSE)</f>
        <v>472400</v>
      </c>
      <c r="I259" s="747"/>
      <c r="J259" s="124">
        <f t="shared" ref="J259:J264" si="16">G259*H259</f>
        <v>3354.0400000000004</v>
      </c>
      <c r="K259" s="62"/>
    </row>
    <row r="260" spans="3:11">
      <c r="C260" s="128" t="s">
        <v>1206</v>
      </c>
      <c r="D260" s="59" t="s">
        <v>1888</v>
      </c>
      <c r="E260" s="59"/>
      <c r="F260" s="87" t="s">
        <v>1076</v>
      </c>
      <c r="G260" s="425">
        <v>0.31890000000000002</v>
      </c>
      <c r="H260" s="113">
        <f t="shared" si="15"/>
        <v>556100</v>
      </c>
      <c r="I260" s="747"/>
      <c r="J260" s="124">
        <f t="shared" si="16"/>
        <v>177340.29</v>
      </c>
      <c r="K260" s="62"/>
    </row>
    <row r="261" spans="3:11">
      <c r="C261" s="128" t="s">
        <v>1207</v>
      </c>
      <c r="D261" s="60" t="s">
        <v>1889</v>
      </c>
      <c r="E261" s="60"/>
      <c r="F261" s="87" t="s">
        <v>1076</v>
      </c>
      <c r="G261" s="425">
        <v>0.32019999999999998</v>
      </c>
      <c r="H261" s="113">
        <f t="shared" si="15"/>
        <v>556100</v>
      </c>
      <c r="I261" s="747"/>
      <c r="J261" s="124">
        <f t="shared" si="16"/>
        <v>178063.22</v>
      </c>
      <c r="K261" s="62"/>
    </row>
    <row r="262" spans="3:11">
      <c r="C262" s="128" t="s">
        <v>1208</v>
      </c>
      <c r="D262" s="60" t="s">
        <v>1890</v>
      </c>
      <c r="E262" s="60"/>
      <c r="F262" s="87" t="s">
        <v>1076</v>
      </c>
      <c r="G262" s="425">
        <v>0.32369999999999999</v>
      </c>
      <c r="H262" s="113">
        <f t="shared" ref="H262:H264" si="17">VLOOKUP(D262,upahbahan,3,FALSE)</f>
        <v>556100</v>
      </c>
      <c r="I262" s="747"/>
      <c r="J262" s="124">
        <f t="shared" si="16"/>
        <v>180009.57</v>
      </c>
      <c r="K262" s="62"/>
    </row>
    <row r="263" spans="3:11">
      <c r="C263" s="128" t="s">
        <v>1209</v>
      </c>
      <c r="D263" s="60" t="s">
        <v>1891</v>
      </c>
      <c r="E263" s="60"/>
      <c r="F263" s="87" t="s">
        <v>1076</v>
      </c>
      <c r="G263" s="425">
        <v>6.5500000000000003E-2</v>
      </c>
      <c r="H263" s="113">
        <f t="shared" si="17"/>
        <v>262300</v>
      </c>
      <c r="I263" s="747"/>
      <c r="J263" s="124">
        <f t="shared" si="16"/>
        <v>17180.650000000001</v>
      </c>
      <c r="K263" s="62"/>
    </row>
    <row r="264" spans="3:11">
      <c r="C264" s="128" t="s">
        <v>1213</v>
      </c>
      <c r="D264" s="60" t="s">
        <v>1892</v>
      </c>
      <c r="E264" s="60"/>
      <c r="F264" s="87" t="s">
        <v>1076</v>
      </c>
      <c r="G264" s="425">
        <v>1.5699999999999999E-2</v>
      </c>
      <c r="H264" s="113">
        <f t="shared" si="17"/>
        <v>307300</v>
      </c>
      <c r="I264" s="747"/>
      <c r="J264" s="124">
        <f t="shared" si="16"/>
        <v>4824.6099999999997</v>
      </c>
      <c r="K264" s="62"/>
    </row>
    <row r="265" spans="3:11">
      <c r="C265" s="144" t="s">
        <v>1219</v>
      </c>
      <c r="D265" s="80"/>
      <c r="E265" s="80"/>
      <c r="F265" s="80"/>
      <c r="G265" s="80"/>
      <c r="H265" s="114"/>
      <c r="I265" s="748"/>
      <c r="J265" s="124">
        <f>SUM(J259:J264)</f>
        <v>560772.38000000012</v>
      </c>
      <c r="K265" s="62"/>
    </row>
    <row r="266" spans="3:11">
      <c r="C266" s="122" t="s">
        <v>1220</v>
      </c>
      <c r="D266" s="69" t="s">
        <v>1221</v>
      </c>
      <c r="E266" s="70"/>
      <c r="F266" s="70"/>
      <c r="G266" s="70"/>
      <c r="H266" s="116"/>
      <c r="I266" s="750"/>
      <c r="J266" s="124">
        <f>J251+J257+J265</f>
        <v>1243998.8800000001</v>
      </c>
      <c r="K266" s="62"/>
    </row>
    <row r="267" spans="3:11">
      <c r="C267" s="122" t="s">
        <v>1222</v>
      </c>
      <c r="D267" s="69" t="s">
        <v>1251</v>
      </c>
      <c r="E267" s="70"/>
      <c r="F267" s="70"/>
      <c r="G267" s="71"/>
      <c r="H267" s="95">
        <f>$P$8</f>
        <v>0.1</v>
      </c>
      <c r="I267" s="732"/>
      <c r="J267" s="124">
        <f>J266*H267</f>
        <v>124399.88800000002</v>
      </c>
      <c r="K267" s="62"/>
    </row>
    <row r="268" spans="3:11" ht="14.4" thickBot="1">
      <c r="C268" s="759" t="s">
        <v>1223</v>
      </c>
      <c r="D268" s="760" t="s">
        <v>1224</v>
      </c>
      <c r="E268" s="132"/>
      <c r="F268" s="132"/>
      <c r="G268" s="132"/>
      <c r="H268" s="147"/>
      <c r="I268" s="751"/>
      <c r="J268" s="134">
        <f>SUM(J266:J267)</f>
        <v>1368398.7680000002</v>
      </c>
      <c r="K268" s="62"/>
    </row>
    <row r="269" spans="3:11" ht="14.4" thickTop="1">
      <c r="C269" s="57"/>
      <c r="D269" s="81"/>
      <c r="E269" s="81"/>
      <c r="F269" s="81"/>
      <c r="G269" s="81"/>
      <c r="H269" s="424"/>
      <c r="I269" s="424"/>
      <c r="J269" s="82"/>
      <c r="K269" s="62"/>
    </row>
    <row r="270" spans="3:11" ht="29.4" customHeight="1" thickBot="1">
      <c r="C270" s="53" t="s">
        <v>1898</v>
      </c>
      <c r="D270" s="53" t="s">
        <v>1899</v>
      </c>
      <c r="E270" s="215"/>
      <c r="F270" s="215"/>
      <c r="G270" s="215"/>
      <c r="H270" s="215"/>
      <c r="I270" s="215"/>
      <c r="J270" s="215"/>
      <c r="K270" s="56">
        <f>ROUNDDOWN(J282,-2)</f>
        <v>1281300</v>
      </c>
    </row>
    <row r="271" spans="3:11" ht="29.25" customHeight="1" thickTop="1">
      <c r="C271" s="119" t="s">
        <v>1197</v>
      </c>
      <c r="D271" s="120" t="s">
        <v>1198</v>
      </c>
      <c r="E271" s="120"/>
      <c r="F271" s="120" t="s">
        <v>1199</v>
      </c>
      <c r="G271" s="120" t="s">
        <v>1200</v>
      </c>
      <c r="H271" s="769" t="s">
        <v>1201</v>
      </c>
      <c r="I271" s="770"/>
      <c r="J271" s="208" t="s">
        <v>1202</v>
      </c>
      <c r="K271" s="57"/>
    </row>
    <row r="272" spans="3:11">
      <c r="C272" s="141" t="s">
        <v>1203</v>
      </c>
      <c r="D272" s="59" t="s">
        <v>1900</v>
      </c>
      <c r="E272" s="59"/>
      <c r="F272" s="73"/>
      <c r="G272" s="73"/>
      <c r="H272" s="73"/>
      <c r="I272" s="744"/>
      <c r="J272" s="151"/>
      <c r="K272" s="62"/>
    </row>
    <row r="273" spans="3:11" ht="55.2">
      <c r="C273" s="761" t="s">
        <v>1205</v>
      </c>
      <c r="D273" s="59" t="s">
        <v>1901</v>
      </c>
      <c r="E273" s="59"/>
      <c r="F273" s="72" t="s">
        <v>63</v>
      </c>
      <c r="G273" s="425">
        <v>1.0476000000000001</v>
      </c>
      <c r="H273" s="762">
        <v>12000</v>
      </c>
      <c r="I273" s="763" t="s">
        <v>1904</v>
      </c>
      <c r="J273" s="764">
        <f>G273*H273</f>
        <v>12571.2</v>
      </c>
      <c r="K273" s="62"/>
    </row>
    <row r="274" spans="3:11" ht="41.4">
      <c r="C274" s="761">
        <v>2</v>
      </c>
      <c r="D274" s="59" t="s">
        <v>1902</v>
      </c>
      <c r="E274" s="59"/>
      <c r="F274" s="72" t="s">
        <v>63</v>
      </c>
      <c r="G274" s="425">
        <v>1.0476000000000001</v>
      </c>
      <c r="H274" s="762">
        <v>2900</v>
      </c>
      <c r="I274" s="763" t="s">
        <v>1905</v>
      </c>
      <c r="J274" s="764">
        <f>G274*H274</f>
        <v>3038.0400000000004</v>
      </c>
      <c r="K274" s="62"/>
    </row>
    <row r="275" spans="3:11" ht="27.6">
      <c r="C275" s="761">
        <v>3</v>
      </c>
      <c r="D275" s="59" t="s">
        <v>1903</v>
      </c>
      <c r="E275" s="59"/>
      <c r="F275" s="72" t="s">
        <v>42</v>
      </c>
      <c r="G275" s="425">
        <v>0.20480000000000001</v>
      </c>
      <c r="H275" s="762">
        <v>496300</v>
      </c>
      <c r="I275" s="763" t="s">
        <v>7362</v>
      </c>
      <c r="J275" s="764">
        <f>G275*H275</f>
        <v>101642.24000000001</v>
      </c>
      <c r="K275" s="62"/>
    </row>
    <row r="276" spans="3:11">
      <c r="C276" s="144" t="s">
        <v>1906</v>
      </c>
      <c r="D276" s="75"/>
      <c r="E276" s="75"/>
      <c r="F276" s="75"/>
      <c r="G276" s="75"/>
      <c r="H276" s="112"/>
      <c r="I276" s="746"/>
      <c r="J276" s="210">
        <f>SUM(J273:J275)</f>
        <v>117251.48000000001</v>
      </c>
      <c r="K276" s="62"/>
    </row>
    <row r="277" spans="3:11">
      <c r="C277" s="141" t="s">
        <v>1211</v>
      </c>
      <c r="D277" s="59" t="s">
        <v>1907</v>
      </c>
      <c r="E277" s="59"/>
      <c r="F277" s="76"/>
      <c r="G277" s="76"/>
      <c r="H277" s="113"/>
      <c r="I277" s="747"/>
      <c r="J277" s="143"/>
      <c r="K277" s="62"/>
    </row>
    <row r="278" spans="3:11" ht="41.4">
      <c r="C278" s="128" t="s">
        <v>1205</v>
      </c>
      <c r="D278" s="432" t="s">
        <v>1908</v>
      </c>
      <c r="E278" s="60"/>
      <c r="F278" s="87" t="s">
        <v>63</v>
      </c>
      <c r="G278" s="425">
        <v>1.0476000000000001</v>
      </c>
      <c r="H278" s="113">
        <f>'Upah Bahan'!H2253</f>
        <v>1000000</v>
      </c>
      <c r="I278" s="747"/>
      <c r="J278" s="124">
        <f>G278*H278</f>
        <v>1047600.0000000001</v>
      </c>
      <c r="K278" s="62"/>
    </row>
    <row r="279" spans="3:11">
      <c r="C279" s="144" t="s">
        <v>1909</v>
      </c>
      <c r="D279" s="80"/>
      <c r="E279" s="80"/>
      <c r="F279" s="80"/>
      <c r="G279" s="80"/>
      <c r="H279" s="114"/>
      <c r="I279" s="748"/>
      <c r="J279" s="124">
        <f>SUM(J278:J278)</f>
        <v>1047600.0000000001</v>
      </c>
      <c r="K279" s="62"/>
    </row>
    <row r="280" spans="3:11">
      <c r="C280" s="122" t="s">
        <v>1220</v>
      </c>
      <c r="D280" s="69" t="s">
        <v>1910</v>
      </c>
      <c r="E280" s="70"/>
      <c r="F280" s="70"/>
      <c r="G280" s="70"/>
      <c r="H280" s="116"/>
      <c r="I280" s="750"/>
      <c r="J280" s="124">
        <f>J276+J279</f>
        <v>1164851.4800000002</v>
      </c>
      <c r="K280" s="62"/>
    </row>
    <row r="281" spans="3:11">
      <c r="C281" s="122" t="s">
        <v>1222</v>
      </c>
      <c r="D281" s="69" t="s">
        <v>1251</v>
      </c>
      <c r="E281" s="70"/>
      <c r="F281" s="70"/>
      <c r="G281" s="71"/>
      <c r="H281" s="95">
        <f>$P$8</f>
        <v>0.1</v>
      </c>
      <c r="I281" s="732"/>
      <c r="J281" s="124">
        <f>J280*H281</f>
        <v>116485.14800000003</v>
      </c>
      <c r="K281" s="62"/>
    </row>
    <row r="282" spans="3:11" ht="14.4" thickBot="1">
      <c r="C282" s="130" t="s">
        <v>1223</v>
      </c>
      <c r="D282" s="131" t="s">
        <v>1224</v>
      </c>
      <c r="E282" s="132"/>
      <c r="F282" s="132"/>
      <c r="G282" s="132"/>
      <c r="H282" s="147"/>
      <c r="I282" s="751"/>
      <c r="J282" s="134">
        <f>SUM(J280:J281)</f>
        <v>1281336.6280000003</v>
      </c>
      <c r="K282" s="62"/>
    </row>
    <row r="283" spans="3:11" ht="47.85" customHeight="1" thickTop="1">
      <c r="C283" s="57" t="s">
        <v>1912</v>
      </c>
      <c r="D283" s="768" t="s">
        <v>1913</v>
      </c>
      <c r="E283" s="768"/>
      <c r="F283" s="768"/>
      <c r="G283" s="768"/>
      <c r="H283" s="768"/>
      <c r="I283" s="768"/>
      <c r="J283" s="768"/>
      <c r="K283" s="62"/>
    </row>
    <row r="284" spans="3:11">
      <c r="C284" s="57"/>
      <c r="D284" s="81" t="s">
        <v>1914</v>
      </c>
      <c r="E284" s="81"/>
      <c r="F284" s="81"/>
      <c r="G284" s="81"/>
      <c r="H284" s="424"/>
      <c r="I284" s="424"/>
      <c r="J284" s="82"/>
      <c r="K284" s="62"/>
    </row>
    <row r="285" spans="3:11">
      <c r="C285" s="57"/>
      <c r="D285" s="81"/>
      <c r="E285" s="81"/>
      <c r="F285" s="81"/>
      <c r="G285" s="81"/>
      <c r="H285" s="424"/>
      <c r="I285" s="424"/>
      <c r="J285" s="82"/>
      <c r="K285" s="62"/>
    </row>
    <row r="286" spans="3:11" ht="29.4" customHeight="1" thickBot="1">
      <c r="C286" s="53" t="s">
        <v>1915</v>
      </c>
      <c r="D286" s="53" t="s">
        <v>1916</v>
      </c>
      <c r="E286" s="215"/>
      <c r="F286" s="215"/>
      <c r="G286" s="215"/>
      <c r="H286" s="215"/>
      <c r="I286" s="215"/>
      <c r="J286" s="215"/>
      <c r="K286" s="56">
        <f>ROUNDDOWN(J299,-2)</f>
        <v>1343200</v>
      </c>
    </row>
    <row r="287" spans="3:11" ht="28.2" thickTop="1">
      <c r="C287" s="119" t="s">
        <v>1197</v>
      </c>
      <c r="D287" s="120" t="s">
        <v>1198</v>
      </c>
      <c r="E287" s="120"/>
      <c r="F287" s="120" t="s">
        <v>1199</v>
      </c>
      <c r="G287" s="120" t="s">
        <v>1200</v>
      </c>
      <c r="H287" s="120" t="s">
        <v>1201</v>
      </c>
      <c r="I287" s="657"/>
      <c r="J287" s="208" t="s">
        <v>1202</v>
      </c>
      <c r="K287" s="57"/>
    </row>
    <row r="288" spans="3:11">
      <c r="C288" s="141" t="s">
        <v>1203</v>
      </c>
      <c r="D288" s="59" t="s">
        <v>1900</v>
      </c>
      <c r="E288" s="59"/>
      <c r="F288" s="73"/>
      <c r="G288" s="73"/>
      <c r="H288" s="73"/>
      <c r="I288" s="744"/>
      <c r="J288" s="151"/>
      <c r="K288" s="62"/>
    </row>
    <row r="289" spans="3:11" ht="55.2">
      <c r="C289" s="128" t="s">
        <v>1205</v>
      </c>
      <c r="D289" s="59" t="s">
        <v>1901</v>
      </c>
      <c r="E289" s="59"/>
      <c r="F289" s="72" t="s">
        <v>63</v>
      </c>
      <c r="G289" s="425">
        <v>1.0476000000000001</v>
      </c>
      <c r="H289" s="762">
        <v>12000</v>
      </c>
      <c r="I289" s="763" t="s">
        <v>1904</v>
      </c>
      <c r="J289" s="764">
        <f>G289*H289</f>
        <v>12571.2</v>
      </c>
      <c r="K289" s="62"/>
    </row>
    <row r="290" spans="3:11" ht="41.4">
      <c r="C290" s="128">
        <v>2</v>
      </c>
      <c r="D290" s="59" t="s">
        <v>1902</v>
      </c>
      <c r="E290" s="59"/>
      <c r="F290" s="72" t="s">
        <v>63</v>
      </c>
      <c r="G290" s="425">
        <v>1.0476000000000001</v>
      </c>
      <c r="H290" s="762">
        <v>2900</v>
      </c>
      <c r="I290" s="763" t="s">
        <v>1905</v>
      </c>
      <c r="J290" s="764">
        <f>G290*H290</f>
        <v>3038.0400000000004</v>
      </c>
      <c r="K290" s="62"/>
    </row>
    <row r="291" spans="3:11" ht="55.2">
      <c r="C291" s="128">
        <v>3</v>
      </c>
      <c r="D291" s="59" t="s">
        <v>1922</v>
      </c>
      <c r="E291" s="59"/>
      <c r="F291" s="72" t="s">
        <v>42</v>
      </c>
      <c r="G291" s="425">
        <v>0.20480000000000001</v>
      </c>
      <c r="H291" s="762">
        <v>695000</v>
      </c>
      <c r="I291" s="763" t="s">
        <v>1918</v>
      </c>
      <c r="J291" s="764">
        <f>G291*H291</f>
        <v>142336</v>
      </c>
      <c r="K291" s="62"/>
    </row>
    <row r="292" spans="3:11">
      <c r="C292" s="128">
        <v>4</v>
      </c>
      <c r="D292" s="59" t="s">
        <v>1917</v>
      </c>
      <c r="E292" s="59"/>
      <c r="F292" s="72" t="s">
        <v>530</v>
      </c>
      <c r="G292" s="425">
        <v>1</v>
      </c>
      <c r="H292" s="111">
        <v>15600</v>
      </c>
      <c r="I292" s="745"/>
      <c r="J292" s="210">
        <f>G292*H292</f>
        <v>15600</v>
      </c>
      <c r="K292" s="62"/>
    </row>
    <row r="293" spans="3:11">
      <c r="C293" s="144" t="s">
        <v>1906</v>
      </c>
      <c r="D293" s="75"/>
      <c r="E293" s="75"/>
      <c r="F293" s="75"/>
      <c r="G293" s="75"/>
      <c r="H293" s="112"/>
      <c r="I293" s="746"/>
      <c r="J293" s="210">
        <f>SUM(J289:J292)</f>
        <v>173545.24</v>
      </c>
      <c r="K293" s="62"/>
    </row>
    <row r="294" spans="3:11">
      <c r="C294" s="141" t="s">
        <v>1211</v>
      </c>
      <c r="D294" s="59" t="s">
        <v>1907</v>
      </c>
      <c r="E294" s="59"/>
      <c r="F294" s="76"/>
      <c r="G294" s="76"/>
      <c r="H294" s="113"/>
      <c r="I294" s="747"/>
      <c r="J294" s="143"/>
      <c r="K294" s="62"/>
    </row>
    <row r="295" spans="3:11" ht="41.4">
      <c r="C295" s="128" t="s">
        <v>1205</v>
      </c>
      <c r="D295" s="432" t="s">
        <v>1908</v>
      </c>
      <c r="E295" s="60"/>
      <c r="F295" s="87" t="s">
        <v>63</v>
      </c>
      <c r="G295" s="425">
        <v>1.0476000000000001</v>
      </c>
      <c r="H295" s="113">
        <f>'Upah Bahan'!H2253</f>
        <v>1000000</v>
      </c>
      <c r="I295" s="747"/>
      <c r="J295" s="124">
        <f t="shared" ref="J295" si="18">G295*H295</f>
        <v>1047600.0000000001</v>
      </c>
      <c r="K295" s="62"/>
    </row>
    <row r="296" spans="3:11">
      <c r="C296" s="144" t="s">
        <v>1909</v>
      </c>
      <c r="D296" s="80"/>
      <c r="E296" s="80"/>
      <c r="F296" s="80"/>
      <c r="G296" s="80"/>
      <c r="H296" s="114"/>
      <c r="I296" s="748"/>
      <c r="J296" s="124">
        <f>SUM(J295:J295)</f>
        <v>1047600.0000000001</v>
      </c>
      <c r="K296" s="62"/>
    </row>
    <row r="297" spans="3:11">
      <c r="C297" s="122" t="s">
        <v>1220</v>
      </c>
      <c r="D297" s="69" t="s">
        <v>1910</v>
      </c>
      <c r="E297" s="70"/>
      <c r="F297" s="70"/>
      <c r="G297" s="70"/>
      <c r="H297" s="116"/>
      <c r="I297" s="750"/>
      <c r="J297" s="124">
        <f>J296+J293</f>
        <v>1221145.2400000002</v>
      </c>
      <c r="K297" s="62"/>
    </row>
    <row r="298" spans="3:11">
      <c r="C298" s="122" t="s">
        <v>1222</v>
      </c>
      <c r="D298" s="69" t="s">
        <v>1251</v>
      </c>
      <c r="E298" s="70"/>
      <c r="F298" s="70"/>
      <c r="G298" s="71"/>
      <c r="H298" s="95">
        <f>$P$8</f>
        <v>0.1</v>
      </c>
      <c r="I298" s="732"/>
      <c r="J298" s="124">
        <f>J297*H298</f>
        <v>122114.52400000003</v>
      </c>
      <c r="K298" s="62"/>
    </row>
    <row r="299" spans="3:11" ht="14.4" thickBot="1">
      <c r="C299" s="130" t="s">
        <v>1223</v>
      </c>
      <c r="D299" s="131" t="s">
        <v>1224</v>
      </c>
      <c r="E299" s="132"/>
      <c r="F299" s="132"/>
      <c r="G299" s="132"/>
      <c r="H299" s="147"/>
      <c r="I299" s="751"/>
      <c r="J299" s="134">
        <f>SUM(J297:J298)</f>
        <v>1343259.7640000002</v>
      </c>
      <c r="K299" s="62"/>
    </row>
    <row r="300" spans="3:11" ht="47.85" customHeight="1" thickTop="1">
      <c r="C300" s="57" t="s">
        <v>1912</v>
      </c>
      <c r="D300" s="768" t="s">
        <v>1913</v>
      </c>
      <c r="E300" s="768"/>
      <c r="F300" s="768"/>
      <c r="G300" s="768"/>
      <c r="H300" s="768"/>
      <c r="I300" s="768"/>
      <c r="J300" s="768"/>
      <c r="K300" s="62"/>
    </row>
    <row r="301" spans="3:11">
      <c r="C301" s="57"/>
      <c r="D301" s="81" t="s">
        <v>1914</v>
      </c>
      <c r="E301" s="81"/>
      <c r="F301" s="81"/>
      <c r="G301" s="81"/>
      <c r="H301" s="424"/>
      <c r="I301" s="424"/>
      <c r="J301" s="82"/>
      <c r="K301" s="62"/>
    </row>
    <row r="302" spans="3:11">
      <c r="C302" s="57"/>
      <c r="D302" s="81"/>
      <c r="E302" s="81"/>
      <c r="F302" s="81"/>
      <c r="G302" s="81"/>
      <c r="H302" s="424"/>
      <c r="I302" s="424"/>
      <c r="J302" s="82"/>
      <c r="K302" s="62"/>
    </row>
    <row r="303" spans="3:11">
      <c r="C303" s="57" t="s">
        <v>1919</v>
      </c>
      <c r="D303" s="436" t="s">
        <v>1923</v>
      </c>
      <c r="E303" s="81"/>
      <c r="F303" s="81"/>
      <c r="G303" s="81"/>
      <c r="H303" s="424"/>
      <c r="I303" s="424"/>
      <c r="J303" s="82"/>
      <c r="K303" s="62"/>
    </row>
    <row r="304" spans="3:11" ht="14.4" thickBot="1">
      <c r="C304" s="135" t="s">
        <v>1924</v>
      </c>
      <c r="D304" s="54" t="s">
        <v>1925</v>
      </c>
      <c r="E304" s="54"/>
      <c r="F304" s="148"/>
      <c r="G304" s="148"/>
      <c r="H304" s="149"/>
      <c r="I304" s="149"/>
      <c r="J304" s="211"/>
      <c r="K304" s="56">
        <f>ROUNDDOWN(J316,-2)</f>
        <v>12100</v>
      </c>
    </row>
    <row r="305" spans="3:11" ht="28.2" thickTop="1">
      <c r="C305" s="119" t="s">
        <v>1197</v>
      </c>
      <c r="D305" s="120" t="s">
        <v>1198</v>
      </c>
      <c r="E305" s="120" t="s">
        <v>1926</v>
      </c>
      <c r="F305" s="120" t="s">
        <v>1199</v>
      </c>
      <c r="G305" s="120" t="s">
        <v>1200</v>
      </c>
      <c r="H305" s="137" t="s">
        <v>1201</v>
      </c>
      <c r="I305" s="734"/>
      <c r="J305" s="208" t="s">
        <v>1202</v>
      </c>
      <c r="K305" s="57"/>
    </row>
    <row r="306" spans="3:11">
      <c r="C306" s="141" t="s">
        <v>1203</v>
      </c>
      <c r="D306" s="59" t="s">
        <v>1204</v>
      </c>
      <c r="E306" s="59"/>
      <c r="F306" s="73"/>
      <c r="G306" s="73"/>
      <c r="H306" s="101"/>
      <c r="I306" s="739"/>
      <c r="J306" s="151"/>
      <c r="K306" s="62"/>
    </row>
    <row r="307" spans="3:11">
      <c r="C307" s="142">
        <v>1</v>
      </c>
      <c r="D307" s="59" t="s">
        <v>5</v>
      </c>
      <c r="E307" s="72" t="s">
        <v>1788</v>
      </c>
      <c r="F307" s="72" t="s">
        <v>6</v>
      </c>
      <c r="G307" s="74">
        <v>0.1</v>
      </c>
      <c r="H307" s="64">
        <f>VLOOKUP(D307,upahbahan,3,FALSE)</f>
        <v>100000</v>
      </c>
      <c r="I307" s="304"/>
      <c r="J307" s="124">
        <f>G307*H307</f>
        <v>10000</v>
      </c>
      <c r="K307" s="62"/>
    </row>
    <row r="308" spans="3:11">
      <c r="C308" s="142">
        <v>2</v>
      </c>
      <c r="D308" s="59" t="s">
        <v>19</v>
      </c>
      <c r="E308" s="72" t="s">
        <v>1791</v>
      </c>
      <c r="F308" s="72" t="s">
        <v>6</v>
      </c>
      <c r="G308" s="74">
        <v>5.0000000000000001E-3</v>
      </c>
      <c r="H308" s="64">
        <f>VLOOKUP(D308,upahbahan,3,FALSE)</f>
        <v>200000</v>
      </c>
      <c r="I308" s="304"/>
      <c r="J308" s="124">
        <f>G308*H308</f>
        <v>1000</v>
      </c>
      <c r="K308" s="62"/>
    </row>
    <row r="309" spans="3:11">
      <c r="C309" s="144" t="s">
        <v>1210</v>
      </c>
      <c r="D309" s="75"/>
      <c r="E309" s="75"/>
      <c r="F309" s="75"/>
      <c r="G309" s="75"/>
      <c r="H309" s="110"/>
      <c r="I309" s="740"/>
      <c r="J309" s="124">
        <f>SUM(J307:J308)</f>
        <v>11000</v>
      </c>
      <c r="K309" s="62"/>
    </row>
    <row r="310" spans="3:11">
      <c r="C310" s="150" t="s">
        <v>1211</v>
      </c>
      <c r="D310" s="59" t="s">
        <v>1212</v>
      </c>
      <c r="E310" s="59"/>
      <c r="F310" s="73"/>
      <c r="G310" s="73"/>
      <c r="H310" s="105"/>
      <c r="I310" s="753"/>
      <c r="J310" s="151"/>
      <c r="K310" s="62"/>
    </row>
    <row r="311" spans="3:11">
      <c r="C311" s="144" t="s">
        <v>1216</v>
      </c>
      <c r="D311" s="83"/>
      <c r="E311" s="80"/>
      <c r="F311" s="75"/>
      <c r="G311" s="75"/>
      <c r="H311" s="110"/>
      <c r="I311" s="740"/>
      <c r="J311" s="151"/>
      <c r="K311" s="62"/>
    </row>
    <row r="312" spans="3:11">
      <c r="C312" s="141" t="s">
        <v>1217</v>
      </c>
      <c r="D312" s="59" t="s">
        <v>1218</v>
      </c>
      <c r="E312" s="59"/>
      <c r="F312" s="76"/>
      <c r="G312" s="76"/>
      <c r="H312" s="106"/>
      <c r="I312" s="741"/>
      <c r="J312" s="143"/>
      <c r="K312" s="62"/>
    </row>
    <row r="313" spans="3:11">
      <c r="C313" s="144" t="s">
        <v>1219</v>
      </c>
      <c r="D313" s="75"/>
      <c r="E313" s="75"/>
      <c r="F313" s="75"/>
      <c r="G313" s="75"/>
      <c r="H313" s="110"/>
      <c r="I313" s="740"/>
      <c r="J313" s="129">
        <v>0</v>
      </c>
      <c r="K313" s="62"/>
    </row>
    <row r="314" spans="3:11">
      <c r="C314" s="122" t="s">
        <v>1220</v>
      </c>
      <c r="D314" s="69" t="s">
        <v>1221</v>
      </c>
      <c r="E314" s="70"/>
      <c r="F314" s="70"/>
      <c r="G314" s="70"/>
      <c r="H314" s="107"/>
      <c r="I314" s="731"/>
      <c r="J314" s="124">
        <f>J309+J311+J313</f>
        <v>11000</v>
      </c>
      <c r="K314" s="62"/>
    </row>
    <row r="315" spans="3:11">
      <c r="C315" s="122" t="s">
        <v>1222</v>
      </c>
      <c r="D315" s="69" t="s">
        <v>1251</v>
      </c>
      <c r="E315" s="70"/>
      <c r="F315" s="70"/>
      <c r="G315" s="71"/>
      <c r="H315" s="108">
        <f>$P$8</f>
        <v>0.1</v>
      </c>
      <c r="I315" s="730"/>
      <c r="J315" s="124">
        <f>J314*10%</f>
        <v>1100</v>
      </c>
      <c r="K315" s="62"/>
    </row>
    <row r="316" spans="3:11" ht="14.4" thickBot="1">
      <c r="C316" s="130" t="s">
        <v>1223</v>
      </c>
      <c r="D316" s="131" t="s">
        <v>1224</v>
      </c>
      <c r="E316" s="132"/>
      <c r="F316" s="132"/>
      <c r="G316" s="132"/>
      <c r="H316" s="133"/>
      <c r="I316" s="733"/>
      <c r="J316" s="134">
        <f>SUM(J314:J315)</f>
        <v>12100</v>
      </c>
      <c r="K316" s="62"/>
    </row>
    <row r="317" spans="3:11" ht="14.4" thickTop="1">
      <c r="C317" s="89"/>
      <c r="D317" s="90"/>
      <c r="E317" s="90"/>
      <c r="F317" s="90"/>
      <c r="G317" s="90"/>
      <c r="H317" s="103"/>
      <c r="I317" s="103"/>
      <c r="J317" s="91"/>
      <c r="K317" s="62"/>
    </row>
    <row r="318" spans="3:11" ht="14.4" thickBot="1">
      <c r="C318" s="135" t="s">
        <v>1927</v>
      </c>
      <c r="D318" s="54" t="s">
        <v>1928</v>
      </c>
      <c r="E318" s="54"/>
      <c r="F318" s="148"/>
      <c r="G318" s="148"/>
      <c r="H318" s="149"/>
      <c r="I318" s="149"/>
      <c r="J318" s="211"/>
      <c r="K318" s="56">
        <f>ROUNDDOWN(J330,-2)</f>
        <v>3900</v>
      </c>
    </row>
    <row r="319" spans="3:11" ht="28.2" thickTop="1">
      <c r="C319" s="119" t="s">
        <v>1197</v>
      </c>
      <c r="D319" s="120" t="s">
        <v>1198</v>
      </c>
      <c r="E319" s="120"/>
      <c r="F319" s="120" t="s">
        <v>1199</v>
      </c>
      <c r="G319" s="120" t="s">
        <v>1200</v>
      </c>
      <c r="H319" s="137" t="s">
        <v>1201</v>
      </c>
      <c r="I319" s="734"/>
      <c r="J319" s="208" t="s">
        <v>1202</v>
      </c>
      <c r="K319" s="57"/>
    </row>
    <row r="320" spans="3:11">
      <c r="C320" s="141" t="s">
        <v>1203</v>
      </c>
      <c r="D320" s="59" t="s">
        <v>1204</v>
      </c>
      <c r="E320" s="59"/>
      <c r="F320" s="73"/>
      <c r="G320" s="73"/>
      <c r="H320" s="105"/>
      <c r="I320" s="753"/>
      <c r="J320" s="151"/>
      <c r="K320" s="62"/>
    </row>
    <row r="321" spans="3:11">
      <c r="C321" s="142">
        <v>1</v>
      </c>
      <c r="D321" s="59" t="s">
        <v>5</v>
      </c>
      <c r="E321" s="72" t="s">
        <v>1788</v>
      </c>
      <c r="F321" s="72" t="s">
        <v>6</v>
      </c>
      <c r="G321" s="74">
        <v>0.03</v>
      </c>
      <c r="H321" s="64">
        <f>VLOOKUP(D321,upahbahan,3,FALSE)</f>
        <v>100000</v>
      </c>
      <c r="I321" s="304"/>
      <c r="J321" s="124">
        <f>G321*H321</f>
        <v>3000</v>
      </c>
      <c r="K321" s="62"/>
    </row>
    <row r="322" spans="3:11">
      <c r="C322" s="142">
        <v>2</v>
      </c>
      <c r="D322" s="59" t="s">
        <v>19</v>
      </c>
      <c r="E322" s="72" t="s">
        <v>1791</v>
      </c>
      <c r="F322" s="72" t="s">
        <v>6</v>
      </c>
      <c r="G322" s="74">
        <v>3.0000000000000001E-3</v>
      </c>
      <c r="H322" s="64">
        <f>VLOOKUP(D322,upahbahan,3,FALSE)</f>
        <v>200000</v>
      </c>
      <c r="I322" s="304"/>
      <c r="J322" s="124">
        <f>G322*H322</f>
        <v>600</v>
      </c>
      <c r="K322" s="62"/>
    </row>
    <row r="323" spans="3:11">
      <c r="C323" s="144" t="s">
        <v>1210</v>
      </c>
      <c r="D323" s="80"/>
      <c r="E323" s="80"/>
      <c r="F323" s="80"/>
      <c r="G323" s="80"/>
      <c r="H323" s="109"/>
      <c r="I323" s="742"/>
      <c r="J323" s="124">
        <f>SUM(J321:J322)</f>
        <v>3600</v>
      </c>
      <c r="K323" s="62"/>
    </row>
    <row r="324" spans="3:11">
      <c r="C324" s="152" t="s">
        <v>1211</v>
      </c>
      <c r="D324" s="59" t="s">
        <v>1212</v>
      </c>
      <c r="E324" s="59"/>
      <c r="F324" s="73"/>
      <c r="G324" s="73"/>
      <c r="H324" s="105"/>
      <c r="I324" s="753"/>
      <c r="J324" s="151"/>
      <c r="K324" s="62"/>
    </row>
    <row r="325" spans="3:11">
      <c r="C325" s="144" t="s">
        <v>1216</v>
      </c>
      <c r="D325" s="80"/>
      <c r="E325" s="80"/>
      <c r="F325" s="80"/>
      <c r="G325" s="80"/>
      <c r="H325" s="109"/>
      <c r="I325" s="742"/>
      <c r="J325" s="129">
        <v>0</v>
      </c>
      <c r="K325" s="62"/>
    </row>
    <row r="326" spans="3:11">
      <c r="C326" s="141" t="s">
        <v>1217</v>
      </c>
      <c r="D326" s="59" t="s">
        <v>1218</v>
      </c>
      <c r="E326" s="59"/>
      <c r="F326" s="76"/>
      <c r="G326" s="76"/>
      <c r="H326" s="106"/>
      <c r="I326" s="741"/>
      <c r="J326" s="143"/>
      <c r="K326" s="62"/>
    </row>
    <row r="327" spans="3:11">
      <c r="C327" s="144" t="s">
        <v>1219</v>
      </c>
      <c r="D327" s="80"/>
      <c r="E327" s="80"/>
      <c r="F327" s="80"/>
      <c r="G327" s="80"/>
      <c r="H327" s="109"/>
      <c r="I327" s="742"/>
      <c r="J327" s="129">
        <v>0</v>
      </c>
      <c r="K327" s="62"/>
    </row>
    <row r="328" spans="3:11">
      <c r="C328" s="122" t="s">
        <v>1220</v>
      </c>
      <c r="D328" s="69" t="s">
        <v>1221</v>
      </c>
      <c r="E328" s="70"/>
      <c r="F328" s="70"/>
      <c r="G328" s="70"/>
      <c r="H328" s="107"/>
      <c r="I328" s="731"/>
      <c r="J328" s="124">
        <f>J323+J325+J327</f>
        <v>3600</v>
      </c>
      <c r="K328" s="62"/>
    </row>
    <row r="329" spans="3:11">
      <c r="C329" s="122" t="s">
        <v>1222</v>
      </c>
      <c r="D329" s="69" t="s">
        <v>1251</v>
      </c>
      <c r="E329" s="70"/>
      <c r="F329" s="70"/>
      <c r="G329" s="71"/>
      <c r="H329" s="95">
        <f>$P$8</f>
        <v>0.1</v>
      </c>
      <c r="I329" s="732"/>
      <c r="J329" s="124">
        <f>J328*H329</f>
        <v>360</v>
      </c>
      <c r="K329" s="62"/>
    </row>
    <row r="330" spans="3:11" ht="14.4" thickBot="1">
      <c r="C330" s="130" t="s">
        <v>1223</v>
      </c>
      <c r="D330" s="131" t="s">
        <v>1224</v>
      </c>
      <c r="E330" s="132"/>
      <c r="F330" s="132"/>
      <c r="G330" s="132"/>
      <c r="H330" s="133"/>
      <c r="I330" s="733"/>
      <c r="J330" s="134">
        <f>SUM(J328:J329)</f>
        <v>3960</v>
      </c>
      <c r="K330" s="62"/>
    </row>
    <row r="331" spans="3:11" ht="14.4" thickTop="1">
      <c r="C331" s="89"/>
      <c r="D331" s="90"/>
      <c r="E331" s="90"/>
      <c r="F331" s="90"/>
      <c r="G331" s="90"/>
      <c r="H331" s="103"/>
      <c r="I331" s="103"/>
      <c r="J331" s="91"/>
      <c r="K331" s="62"/>
    </row>
    <row r="332" spans="3:11" ht="14.4" thickBot="1">
      <c r="C332" s="53" t="s">
        <v>1929</v>
      </c>
      <c r="D332" s="135" t="s">
        <v>1238</v>
      </c>
      <c r="E332" s="54"/>
      <c r="F332" s="148"/>
      <c r="G332" s="148"/>
      <c r="H332" s="149"/>
      <c r="I332" s="149"/>
      <c r="J332" s="211"/>
      <c r="K332" s="56">
        <f>ROUNDDOWN(J344,-2)</f>
        <v>6600</v>
      </c>
    </row>
    <row r="333" spans="3:11" ht="28.2" thickTop="1">
      <c r="C333" s="119" t="s">
        <v>1197</v>
      </c>
      <c r="D333" s="120" t="s">
        <v>1198</v>
      </c>
      <c r="E333" s="120"/>
      <c r="F333" s="120" t="s">
        <v>1199</v>
      </c>
      <c r="G333" s="120" t="s">
        <v>1200</v>
      </c>
      <c r="H333" s="137" t="s">
        <v>1201</v>
      </c>
      <c r="I333" s="734"/>
      <c r="J333" s="208" t="s">
        <v>1202</v>
      </c>
      <c r="K333" s="57"/>
    </row>
    <row r="334" spans="3:11">
      <c r="C334" s="141" t="s">
        <v>1203</v>
      </c>
      <c r="D334" s="59" t="s">
        <v>1204</v>
      </c>
      <c r="E334" s="59"/>
      <c r="F334" s="73"/>
      <c r="G334" s="73"/>
      <c r="H334" s="101"/>
      <c r="I334" s="739"/>
      <c r="J334" s="151"/>
      <c r="K334" s="62"/>
    </row>
    <row r="335" spans="3:11">
      <c r="C335" s="142">
        <v>1</v>
      </c>
      <c r="D335" s="59" t="s">
        <v>5</v>
      </c>
      <c r="E335" s="72" t="s">
        <v>1788</v>
      </c>
      <c r="F335" s="72" t="s">
        <v>6</v>
      </c>
      <c r="G335" s="74">
        <v>0.05</v>
      </c>
      <c r="H335" s="64">
        <f>VLOOKUP(D335,upahbahan,3,FALSE)</f>
        <v>100000</v>
      </c>
      <c r="I335" s="304"/>
      <c r="J335" s="124">
        <f>G335*H335</f>
        <v>5000</v>
      </c>
      <c r="K335" s="62"/>
    </row>
    <row r="336" spans="3:11">
      <c r="C336" s="142">
        <v>2</v>
      </c>
      <c r="D336" s="59" t="s">
        <v>19</v>
      </c>
      <c r="E336" s="72" t="s">
        <v>1791</v>
      </c>
      <c r="F336" s="72" t="s">
        <v>6</v>
      </c>
      <c r="G336" s="74">
        <v>5.0000000000000001E-3</v>
      </c>
      <c r="H336" s="64">
        <f>VLOOKUP(D336,upahbahan,3,FALSE)</f>
        <v>200000</v>
      </c>
      <c r="I336" s="304"/>
      <c r="J336" s="124">
        <f>G336*H336</f>
        <v>1000</v>
      </c>
      <c r="K336" s="62"/>
    </row>
    <row r="337" spans="3:11">
      <c r="C337" s="144" t="s">
        <v>1210</v>
      </c>
      <c r="D337" s="80"/>
      <c r="E337" s="80"/>
      <c r="F337" s="80"/>
      <c r="G337" s="80"/>
      <c r="H337" s="109"/>
      <c r="I337" s="742"/>
      <c r="J337" s="124">
        <f>SUM(J335:J336)</f>
        <v>6000</v>
      </c>
      <c r="K337" s="62"/>
    </row>
    <row r="338" spans="3:11">
      <c r="C338" s="152" t="s">
        <v>1211</v>
      </c>
      <c r="D338" s="59" t="s">
        <v>1212</v>
      </c>
      <c r="E338" s="59"/>
      <c r="F338" s="73"/>
      <c r="G338" s="73"/>
      <c r="H338" s="105"/>
      <c r="I338" s="753"/>
      <c r="J338" s="151"/>
      <c r="K338" s="62"/>
    </row>
    <row r="339" spans="3:11">
      <c r="C339" s="144" t="s">
        <v>1216</v>
      </c>
      <c r="D339" s="80"/>
      <c r="E339" s="80"/>
      <c r="F339" s="80"/>
      <c r="G339" s="80"/>
      <c r="H339" s="109"/>
      <c r="I339" s="742"/>
      <c r="J339" s="129">
        <v>0</v>
      </c>
      <c r="K339" s="62"/>
    </row>
    <row r="340" spans="3:11">
      <c r="C340" s="141" t="s">
        <v>1217</v>
      </c>
      <c r="D340" s="59" t="s">
        <v>1218</v>
      </c>
      <c r="E340" s="59"/>
      <c r="F340" s="76"/>
      <c r="G340" s="76"/>
      <c r="H340" s="106"/>
      <c r="I340" s="741"/>
      <c r="J340" s="143"/>
      <c r="K340" s="62"/>
    </row>
    <row r="341" spans="3:11">
      <c r="C341" s="144" t="s">
        <v>1219</v>
      </c>
      <c r="D341" s="80"/>
      <c r="E341" s="80"/>
      <c r="F341" s="80"/>
      <c r="G341" s="80"/>
      <c r="H341" s="109"/>
      <c r="I341" s="742"/>
      <c r="J341" s="129">
        <v>0</v>
      </c>
      <c r="K341" s="62"/>
    </row>
    <row r="342" spans="3:11">
      <c r="C342" s="122" t="s">
        <v>1220</v>
      </c>
      <c r="D342" s="69" t="s">
        <v>1221</v>
      </c>
      <c r="E342" s="70"/>
      <c r="F342" s="70"/>
      <c r="G342" s="70"/>
      <c r="H342" s="107"/>
      <c r="I342" s="731"/>
      <c r="J342" s="124">
        <f>J337+J339+J341</f>
        <v>6000</v>
      </c>
      <c r="K342" s="62"/>
    </row>
    <row r="343" spans="3:11">
      <c r="C343" s="122" t="s">
        <v>1222</v>
      </c>
      <c r="D343" s="69" t="s">
        <v>1251</v>
      </c>
      <c r="E343" s="70"/>
      <c r="F343" s="70"/>
      <c r="G343" s="71"/>
      <c r="H343" s="95">
        <f>$P$8</f>
        <v>0.1</v>
      </c>
      <c r="I343" s="732"/>
      <c r="J343" s="124">
        <f>J342*H343</f>
        <v>600</v>
      </c>
      <c r="K343" s="62"/>
    </row>
    <row r="344" spans="3:11" ht="14.4" thickBot="1">
      <c r="C344" s="130" t="s">
        <v>1223</v>
      </c>
      <c r="D344" s="131" t="s">
        <v>1224</v>
      </c>
      <c r="E344" s="132"/>
      <c r="F344" s="132"/>
      <c r="G344" s="132"/>
      <c r="H344" s="133"/>
      <c r="I344" s="733"/>
      <c r="J344" s="134">
        <f>SUM(J342:J343)</f>
        <v>6600</v>
      </c>
      <c r="K344" s="62"/>
    </row>
    <row r="345" spans="3:11" ht="14.4" thickTop="1">
      <c r="C345" s="89"/>
      <c r="D345" s="90"/>
      <c r="E345" s="90"/>
      <c r="F345" s="90"/>
      <c r="G345" s="90"/>
      <c r="H345" s="103"/>
      <c r="I345" s="103"/>
      <c r="J345" s="91"/>
      <c r="K345" s="62"/>
    </row>
    <row r="346" spans="3:11" ht="14.4" thickBot="1">
      <c r="C346" s="53" t="s">
        <v>1930</v>
      </c>
      <c r="D346" s="135" t="s">
        <v>1239</v>
      </c>
      <c r="E346" s="54"/>
      <c r="F346" s="148"/>
      <c r="G346" s="148"/>
      <c r="H346" s="149"/>
      <c r="I346" s="149"/>
      <c r="J346" s="211"/>
      <c r="K346" s="56">
        <f>ROUNDDOWN(J359,-2)</f>
        <v>22300</v>
      </c>
    </row>
    <row r="347" spans="3:11" ht="28.2" thickTop="1">
      <c r="C347" s="119" t="s">
        <v>1197</v>
      </c>
      <c r="D347" s="120" t="s">
        <v>1198</v>
      </c>
      <c r="E347" s="120"/>
      <c r="F347" s="120" t="s">
        <v>1199</v>
      </c>
      <c r="G347" s="120" t="s">
        <v>1200</v>
      </c>
      <c r="H347" s="137" t="s">
        <v>1201</v>
      </c>
      <c r="I347" s="734"/>
      <c r="J347" s="208" t="s">
        <v>1202</v>
      </c>
      <c r="K347" s="57"/>
    </row>
    <row r="348" spans="3:11">
      <c r="C348" s="141" t="s">
        <v>1203</v>
      </c>
      <c r="D348" s="59" t="s">
        <v>1204</v>
      </c>
      <c r="E348" s="59"/>
      <c r="F348" s="73"/>
      <c r="G348" s="73"/>
      <c r="H348" s="101"/>
      <c r="I348" s="739"/>
      <c r="J348" s="151"/>
      <c r="K348" s="62"/>
    </row>
    <row r="349" spans="3:11">
      <c r="C349" s="142">
        <v>1</v>
      </c>
      <c r="D349" s="59" t="s">
        <v>5</v>
      </c>
      <c r="E349" s="72" t="s">
        <v>1788</v>
      </c>
      <c r="F349" s="72" t="s">
        <v>6</v>
      </c>
      <c r="G349" s="74">
        <v>0.08</v>
      </c>
      <c r="H349" s="64">
        <f>VLOOKUP(D349,upahbahan,3,FALSE)</f>
        <v>100000</v>
      </c>
      <c r="I349" s="304"/>
      <c r="J349" s="124">
        <f>G349*H349</f>
        <v>8000</v>
      </c>
      <c r="K349" s="62"/>
    </row>
    <row r="350" spans="3:11">
      <c r="C350" s="142">
        <v>2</v>
      </c>
      <c r="D350" s="59" t="s">
        <v>19</v>
      </c>
      <c r="E350" s="72" t="s">
        <v>1791</v>
      </c>
      <c r="F350" s="72" t="s">
        <v>6</v>
      </c>
      <c r="G350" s="74">
        <v>8.0000000000000002E-3</v>
      </c>
      <c r="H350" s="64">
        <f>VLOOKUP(D350,upahbahan,3,FALSE)</f>
        <v>200000</v>
      </c>
      <c r="I350" s="304"/>
      <c r="J350" s="124">
        <f>G350*H350</f>
        <v>1600</v>
      </c>
      <c r="K350" s="62"/>
    </row>
    <row r="351" spans="3:11">
      <c r="C351" s="144" t="s">
        <v>1210</v>
      </c>
      <c r="D351" s="80"/>
      <c r="E351" s="80"/>
      <c r="F351" s="80"/>
      <c r="G351" s="80"/>
      <c r="H351" s="109"/>
      <c r="I351" s="742"/>
      <c r="J351" s="124">
        <f>SUM(J349:J350)</f>
        <v>9600</v>
      </c>
      <c r="K351" s="62"/>
    </row>
    <row r="352" spans="3:11">
      <c r="C352" s="152" t="s">
        <v>1211</v>
      </c>
      <c r="D352" s="59" t="s">
        <v>1212</v>
      </c>
      <c r="E352" s="59"/>
      <c r="F352" s="73"/>
      <c r="G352" s="73"/>
      <c r="H352" s="105"/>
      <c r="I352" s="753"/>
      <c r="J352" s="151"/>
      <c r="K352" s="62"/>
    </row>
    <row r="353" spans="3:11">
      <c r="C353" s="144" t="s">
        <v>1216</v>
      </c>
      <c r="D353" s="80"/>
      <c r="E353" s="80"/>
      <c r="F353" s="80"/>
      <c r="G353" s="80"/>
      <c r="H353" s="109"/>
      <c r="I353" s="742"/>
      <c r="J353" s="129">
        <v>0</v>
      </c>
      <c r="K353" s="62"/>
    </row>
    <row r="354" spans="3:11">
      <c r="C354" s="141" t="s">
        <v>1217</v>
      </c>
      <c r="D354" s="59" t="s">
        <v>1218</v>
      </c>
      <c r="E354" s="59"/>
      <c r="F354" s="76"/>
      <c r="G354" s="76"/>
      <c r="H354" s="106"/>
      <c r="I354" s="741"/>
      <c r="J354" s="143"/>
      <c r="K354" s="62"/>
    </row>
    <row r="355" spans="3:11">
      <c r="C355" s="141">
        <v>1</v>
      </c>
      <c r="D355" s="59" t="s">
        <v>1087</v>
      </c>
      <c r="E355" s="59"/>
      <c r="F355" s="78" t="s">
        <v>1082</v>
      </c>
      <c r="G355" s="84">
        <v>3.5700000000000003E-2</v>
      </c>
      <c r="H355" s="64">
        <f>VLOOKUP(D355,upahbahan,3,FALSE)</f>
        <v>300000</v>
      </c>
      <c r="I355" s="304"/>
      <c r="J355" s="124">
        <f>G355*H355</f>
        <v>10710</v>
      </c>
      <c r="K355" s="62"/>
    </row>
    <row r="356" spans="3:11">
      <c r="C356" s="144" t="s">
        <v>1219</v>
      </c>
      <c r="D356" s="80"/>
      <c r="E356" s="80"/>
      <c r="F356" s="80"/>
      <c r="G356" s="80"/>
      <c r="H356" s="109"/>
      <c r="I356" s="742"/>
      <c r="J356" s="124">
        <f>SUM(J355)</f>
        <v>10710</v>
      </c>
      <c r="K356" s="62"/>
    </row>
    <row r="357" spans="3:11">
      <c r="C357" s="122" t="s">
        <v>1220</v>
      </c>
      <c r="D357" s="69" t="s">
        <v>1221</v>
      </c>
      <c r="E357" s="70"/>
      <c r="F357" s="70"/>
      <c r="G357" s="70"/>
      <c r="H357" s="107"/>
      <c r="I357" s="731"/>
      <c r="J357" s="124">
        <f>J351+J353+J356</f>
        <v>20310</v>
      </c>
      <c r="K357" s="62"/>
    </row>
    <row r="358" spans="3:11">
      <c r="C358" s="122" t="s">
        <v>1222</v>
      </c>
      <c r="D358" s="69" t="s">
        <v>1251</v>
      </c>
      <c r="E358" s="70"/>
      <c r="F358" s="70"/>
      <c r="G358" s="71"/>
      <c r="H358" s="95">
        <f>$P$8</f>
        <v>0.1</v>
      </c>
      <c r="I358" s="732"/>
      <c r="J358" s="124">
        <f>J357*H358</f>
        <v>2031</v>
      </c>
      <c r="K358" s="62"/>
    </row>
    <row r="359" spans="3:11" ht="14.4" thickBot="1">
      <c r="C359" s="130" t="s">
        <v>1223</v>
      </c>
      <c r="D359" s="131" t="s">
        <v>1224</v>
      </c>
      <c r="E359" s="132"/>
      <c r="F359" s="132"/>
      <c r="G359" s="132"/>
      <c r="H359" s="133"/>
      <c r="I359" s="733"/>
      <c r="J359" s="134">
        <f>SUM(J357:J358)</f>
        <v>22341</v>
      </c>
      <c r="K359" s="62"/>
    </row>
    <row r="360" spans="3:11" ht="14.4" thickTop="1">
      <c r="C360" s="89"/>
      <c r="D360" s="90"/>
      <c r="E360" s="90"/>
      <c r="F360" s="90"/>
      <c r="G360" s="90"/>
      <c r="H360" s="103"/>
      <c r="I360" s="103"/>
      <c r="J360" s="91"/>
      <c r="K360" s="62"/>
    </row>
    <row r="361" spans="3:11" ht="14.4" thickBot="1">
      <c r="C361" s="53" t="s">
        <v>1931</v>
      </c>
      <c r="D361" s="135" t="s">
        <v>1240</v>
      </c>
      <c r="E361" s="54"/>
      <c r="F361" s="148"/>
      <c r="G361" s="148"/>
      <c r="H361" s="149"/>
      <c r="I361" s="149"/>
      <c r="J361" s="211"/>
      <c r="K361" s="56">
        <f>ROUNDDOWN(J374,-2)</f>
        <v>22200</v>
      </c>
    </row>
    <row r="362" spans="3:11" ht="28.2" thickTop="1">
      <c r="C362" s="119" t="s">
        <v>1197</v>
      </c>
      <c r="D362" s="120" t="s">
        <v>1198</v>
      </c>
      <c r="E362" s="120"/>
      <c r="F362" s="120" t="s">
        <v>1199</v>
      </c>
      <c r="G362" s="120" t="s">
        <v>1200</v>
      </c>
      <c r="H362" s="137" t="s">
        <v>1201</v>
      </c>
      <c r="I362" s="734"/>
      <c r="J362" s="208" t="s">
        <v>1202</v>
      </c>
      <c r="K362" s="92"/>
    </row>
    <row r="363" spans="3:11">
      <c r="C363" s="141" t="s">
        <v>1203</v>
      </c>
      <c r="D363" s="59" t="s">
        <v>1204</v>
      </c>
      <c r="E363" s="59"/>
      <c r="F363" s="73"/>
      <c r="G363" s="73"/>
      <c r="H363" s="101"/>
      <c r="I363" s="739"/>
      <c r="J363" s="151"/>
      <c r="K363" s="62"/>
    </row>
    <row r="364" spans="3:11">
      <c r="C364" s="142">
        <v>1</v>
      </c>
      <c r="D364" s="59" t="s">
        <v>5</v>
      </c>
      <c r="E364" s="72" t="s">
        <v>1788</v>
      </c>
      <c r="F364" s="72" t="s">
        <v>6</v>
      </c>
      <c r="G364" s="74">
        <v>1.2E-2</v>
      </c>
      <c r="H364" s="64">
        <f>VLOOKUP(D364,upahbahan,3,FALSE)</f>
        <v>100000</v>
      </c>
      <c r="I364" s="304"/>
      <c r="J364" s="124">
        <f>G364*H364</f>
        <v>1200</v>
      </c>
      <c r="K364" s="62"/>
    </row>
    <row r="365" spans="3:11">
      <c r="C365" s="142">
        <v>2</v>
      </c>
      <c r="D365" s="59" t="s">
        <v>19</v>
      </c>
      <c r="E365" s="72" t="s">
        <v>1791</v>
      </c>
      <c r="F365" s="72" t="s">
        <v>6</v>
      </c>
      <c r="G365" s="93">
        <v>1.1999999999999999E-3</v>
      </c>
      <c r="H365" s="64">
        <f>VLOOKUP(D365,upahbahan,3,FALSE)</f>
        <v>200000</v>
      </c>
      <c r="I365" s="304"/>
      <c r="J365" s="124">
        <f>G365*H365</f>
        <v>239.99999999999997</v>
      </c>
      <c r="K365" s="62"/>
    </row>
    <row r="366" spans="3:11">
      <c r="C366" s="144" t="s">
        <v>1210</v>
      </c>
      <c r="D366" s="80"/>
      <c r="E366" s="80"/>
      <c r="F366" s="80"/>
      <c r="G366" s="80"/>
      <c r="H366" s="109"/>
      <c r="I366" s="742"/>
      <c r="J366" s="124">
        <f>SUM(J364:J365)</f>
        <v>1440</v>
      </c>
      <c r="K366" s="62"/>
    </row>
    <row r="367" spans="3:11">
      <c r="C367" s="152" t="s">
        <v>1211</v>
      </c>
      <c r="D367" s="59" t="s">
        <v>1212</v>
      </c>
      <c r="E367" s="59"/>
      <c r="F367" s="73"/>
      <c r="G367" s="73"/>
      <c r="H367" s="105"/>
      <c r="I367" s="753"/>
      <c r="J367" s="151"/>
      <c r="K367" s="62"/>
    </row>
    <row r="368" spans="3:11">
      <c r="C368" s="144" t="s">
        <v>1216</v>
      </c>
      <c r="D368" s="80"/>
      <c r="E368" s="80"/>
      <c r="F368" s="80"/>
      <c r="G368" s="80"/>
      <c r="H368" s="109"/>
      <c r="I368" s="742"/>
      <c r="J368" s="129">
        <v>0</v>
      </c>
      <c r="K368" s="62"/>
    </row>
    <row r="369" spans="3:11">
      <c r="C369" s="141" t="s">
        <v>1217</v>
      </c>
      <c r="D369" s="59" t="s">
        <v>1218</v>
      </c>
      <c r="E369" s="59"/>
      <c r="F369" s="76"/>
      <c r="G369" s="76"/>
      <c r="H369" s="106"/>
      <c r="I369" s="741"/>
      <c r="J369" s="143"/>
      <c r="K369" s="62"/>
    </row>
    <row r="370" spans="3:11">
      <c r="C370" s="141">
        <v>1</v>
      </c>
      <c r="D370" s="59" t="s">
        <v>1087</v>
      </c>
      <c r="E370" s="59"/>
      <c r="F370" s="78" t="s">
        <v>1082</v>
      </c>
      <c r="G370" s="84">
        <v>6.25E-2</v>
      </c>
      <c r="H370" s="64">
        <f>VLOOKUP(D370,upahbahan,3,FALSE)</f>
        <v>300000</v>
      </c>
      <c r="I370" s="304"/>
      <c r="J370" s="124">
        <f>G370*H370</f>
        <v>18750</v>
      </c>
      <c r="K370" s="62"/>
    </row>
    <row r="371" spans="3:11">
      <c r="C371" s="144" t="s">
        <v>1219</v>
      </c>
      <c r="D371" s="80"/>
      <c r="E371" s="80"/>
      <c r="F371" s="80"/>
      <c r="G371" s="80"/>
      <c r="H371" s="109"/>
      <c r="I371" s="742"/>
      <c r="J371" s="124">
        <f>SUM(J370)</f>
        <v>18750</v>
      </c>
      <c r="K371" s="62"/>
    </row>
    <row r="372" spans="3:11">
      <c r="C372" s="122" t="s">
        <v>1220</v>
      </c>
      <c r="D372" s="69" t="s">
        <v>1221</v>
      </c>
      <c r="E372" s="70"/>
      <c r="F372" s="70"/>
      <c r="G372" s="70"/>
      <c r="H372" s="107"/>
      <c r="I372" s="731"/>
      <c r="J372" s="124">
        <f>J366+J368+J371</f>
        <v>20190</v>
      </c>
      <c r="K372" s="62"/>
    </row>
    <row r="373" spans="3:11">
      <c r="C373" s="122" t="s">
        <v>1222</v>
      </c>
      <c r="D373" s="69" t="s">
        <v>1251</v>
      </c>
      <c r="E373" s="70"/>
      <c r="F373" s="70"/>
      <c r="G373" s="71"/>
      <c r="H373" s="95">
        <f>$P$8</f>
        <v>0.1</v>
      </c>
      <c r="I373" s="732"/>
      <c r="J373" s="124">
        <f>J372*H373</f>
        <v>2019</v>
      </c>
      <c r="K373" s="62"/>
    </row>
    <row r="374" spans="3:11" ht="14.4" thickBot="1">
      <c r="C374" s="130" t="s">
        <v>1223</v>
      </c>
      <c r="D374" s="131" t="s">
        <v>1224</v>
      </c>
      <c r="E374" s="132"/>
      <c r="F374" s="132"/>
      <c r="G374" s="132"/>
      <c r="H374" s="133"/>
      <c r="I374" s="733"/>
      <c r="J374" s="134">
        <f>SUM(J372:J373)</f>
        <v>22209</v>
      </c>
      <c r="K374" s="62"/>
    </row>
    <row r="375" spans="3:11" ht="14.4" thickTop="1">
      <c r="C375" s="89"/>
      <c r="D375" s="90"/>
      <c r="E375" s="90"/>
      <c r="F375" s="90"/>
      <c r="G375" s="90"/>
      <c r="H375" s="90"/>
      <c r="I375" s="90"/>
      <c r="J375" s="91"/>
      <c r="K375" s="62"/>
    </row>
    <row r="376" spans="3:11" ht="27" customHeight="1" thickBot="1">
      <c r="C376" s="437" t="s">
        <v>1932</v>
      </c>
      <c r="D376" s="438" t="s">
        <v>1241</v>
      </c>
      <c r="E376" s="437"/>
      <c r="F376" s="437"/>
      <c r="G376" s="437"/>
      <c r="H376" s="437"/>
      <c r="I376" s="437"/>
      <c r="J376" s="437"/>
      <c r="K376" s="56">
        <f>ROUNDDOWN(J389,-2)</f>
        <v>48800</v>
      </c>
    </row>
    <row r="377" spans="3:11" ht="28.2" thickTop="1">
      <c r="C377" s="119" t="s">
        <v>1197</v>
      </c>
      <c r="D377" s="120" t="s">
        <v>1198</v>
      </c>
      <c r="E377" s="120"/>
      <c r="F377" s="120" t="s">
        <v>1199</v>
      </c>
      <c r="G377" s="120" t="s">
        <v>1200</v>
      </c>
      <c r="H377" s="120" t="s">
        <v>1201</v>
      </c>
      <c r="I377" s="657"/>
      <c r="J377" s="208" t="s">
        <v>1202</v>
      </c>
      <c r="K377" s="57"/>
    </row>
    <row r="378" spans="3:11">
      <c r="C378" s="141" t="s">
        <v>1203</v>
      </c>
      <c r="D378" s="59" t="s">
        <v>1204</v>
      </c>
      <c r="E378" s="59"/>
      <c r="F378" s="73"/>
      <c r="G378" s="73"/>
      <c r="H378" s="73"/>
      <c r="I378" s="744"/>
      <c r="J378" s="151"/>
      <c r="K378" s="62"/>
    </row>
    <row r="379" spans="3:11">
      <c r="C379" s="142">
        <v>1</v>
      </c>
      <c r="D379" s="59" t="s">
        <v>5</v>
      </c>
      <c r="E379" s="72" t="s">
        <v>1788</v>
      </c>
      <c r="F379" s="72" t="s">
        <v>6</v>
      </c>
      <c r="G379" s="74">
        <v>0.17</v>
      </c>
      <c r="H379" s="64">
        <f>VLOOKUP(D379,upahbahan,3,FALSE)</f>
        <v>100000</v>
      </c>
      <c r="I379" s="304"/>
      <c r="J379" s="124">
        <f>G379*H379</f>
        <v>17000</v>
      </c>
      <c r="K379" s="62"/>
    </row>
    <row r="380" spans="3:11">
      <c r="C380" s="142">
        <v>2</v>
      </c>
      <c r="D380" s="59" t="s">
        <v>19</v>
      </c>
      <c r="E380" s="72" t="s">
        <v>1791</v>
      </c>
      <c r="F380" s="72" t="s">
        <v>6</v>
      </c>
      <c r="G380" s="74">
        <v>1.7000000000000001E-2</v>
      </c>
      <c r="H380" s="64">
        <f>VLOOKUP(D380,upahbahan,3,FALSE)</f>
        <v>200000</v>
      </c>
      <c r="I380" s="304"/>
      <c r="J380" s="124">
        <f>G380*H380</f>
        <v>3400.0000000000005</v>
      </c>
      <c r="K380" s="62"/>
    </row>
    <row r="381" spans="3:11">
      <c r="C381" s="144" t="s">
        <v>1210</v>
      </c>
      <c r="D381" s="80"/>
      <c r="E381" s="80"/>
      <c r="F381" s="80"/>
      <c r="G381" s="80"/>
      <c r="H381" s="109"/>
      <c r="I381" s="742"/>
      <c r="J381" s="124">
        <f>SUM(J379:J380)</f>
        <v>20400</v>
      </c>
      <c r="K381" s="62"/>
    </row>
    <row r="382" spans="3:11">
      <c r="C382" s="152" t="s">
        <v>1211</v>
      </c>
      <c r="D382" s="59" t="s">
        <v>1212</v>
      </c>
      <c r="E382" s="59"/>
      <c r="F382" s="73"/>
      <c r="G382" s="73"/>
      <c r="H382" s="105"/>
      <c r="I382" s="753"/>
      <c r="J382" s="151"/>
      <c r="K382" s="62"/>
    </row>
    <row r="383" spans="3:11">
      <c r="C383" s="144" t="s">
        <v>1216</v>
      </c>
      <c r="D383" s="80"/>
      <c r="E383" s="80"/>
      <c r="F383" s="80"/>
      <c r="G383" s="80"/>
      <c r="H383" s="109"/>
      <c r="I383" s="742"/>
      <c r="J383" s="129">
        <v>0</v>
      </c>
      <c r="K383" s="62"/>
    </row>
    <row r="384" spans="3:11">
      <c r="C384" s="141" t="s">
        <v>1217</v>
      </c>
      <c r="D384" s="59" t="s">
        <v>1218</v>
      </c>
      <c r="E384" s="59"/>
      <c r="F384" s="76"/>
      <c r="G384" s="76"/>
      <c r="H384" s="106"/>
      <c r="I384" s="741"/>
      <c r="J384" s="143"/>
      <c r="K384" s="62"/>
    </row>
    <row r="385" spans="3:11">
      <c r="C385" s="141">
        <v>1</v>
      </c>
      <c r="D385" s="59" t="s">
        <v>1934</v>
      </c>
      <c r="E385" s="59"/>
      <c r="F385" s="78" t="s">
        <v>1082</v>
      </c>
      <c r="G385" s="84">
        <v>0.08</v>
      </c>
      <c r="H385" s="483">
        <f>VLOOKUP(D385,upahbahan,3,FALSE)</f>
        <v>300000</v>
      </c>
      <c r="I385" s="754"/>
      <c r="J385" s="124">
        <f>G385*H385</f>
        <v>24000</v>
      </c>
      <c r="K385" s="62"/>
    </row>
    <row r="386" spans="3:11">
      <c r="C386" s="144" t="s">
        <v>1219</v>
      </c>
      <c r="D386" s="80"/>
      <c r="E386" s="80"/>
      <c r="F386" s="80"/>
      <c r="G386" s="80"/>
      <c r="H386" s="109"/>
      <c r="I386" s="742"/>
      <c r="J386" s="124">
        <f>SUM(J385)</f>
        <v>24000</v>
      </c>
      <c r="K386" s="62"/>
    </row>
    <row r="387" spans="3:11">
      <c r="C387" s="122" t="s">
        <v>1220</v>
      </c>
      <c r="D387" s="69" t="s">
        <v>1221</v>
      </c>
      <c r="E387" s="70"/>
      <c r="F387" s="70"/>
      <c r="G387" s="70"/>
      <c r="H387" s="107"/>
      <c r="I387" s="731"/>
      <c r="J387" s="124">
        <f>J381+J383+J386</f>
        <v>44400</v>
      </c>
      <c r="K387" s="62"/>
    </row>
    <row r="388" spans="3:11">
      <c r="C388" s="122" t="s">
        <v>1222</v>
      </c>
      <c r="D388" s="69" t="s">
        <v>1251</v>
      </c>
      <c r="E388" s="70"/>
      <c r="F388" s="70"/>
      <c r="G388" s="71"/>
      <c r="H388" s="95">
        <f>$P$8</f>
        <v>0.1</v>
      </c>
      <c r="I388" s="732"/>
      <c r="J388" s="124">
        <f>J387*H388</f>
        <v>4440</v>
      </c>
      <c r="K388" s="62"/>
    </row>
    <row r="389" spans="3:11" ht="14.4" thickBot="1">
      <c r="C389" s="130" t="s">
        <v>1223</v>
      </c>
      <c r="D389" s="131" t="s">
        <v>1224</v>
      </c>
      <c r="E389" s="132"/>
      <c r="F389" s="132"/>
      <c r="G389" s="132"/>
      <c r="H389" s="133"/>
      <c r="I389" s="733"/>
      <c r="J389" s="134">
        <f>SUM(J387:J388)</f>
        <v>48840</v>
      </c>
      <c r="K389" s="62"/>
    </row>
    <row r="390" spans="3:11" ht="14.4" thickTop="1">
      <c r="C390" s="89"/>
      <c r="D390" s="90"/>
      <c r="E390" s="90"/>
      <c r="F390" s="90"/>
      <c r="G390" s="90"/>
      <c r="H390" s="103"/>
      <c r="I390" s="103"/>
      <c r="J390" s="91"/>
      <c r="K390" s="62"/>
    </row>
    <row r="391" spans="3:11" ht="14.4" thickBot="1">
      <c r="C391" s="215" t="s">
        <v>1933</v>
      </c>
      <c r="D391" s="53" t="s">
        <v>1242</v>
      </c>
      <c r="E391" s="215"/>
      <c r="F391" s="215"/>
      <c r="G391" s="215"/>
      <c r="H391" s="439"/>
      <c r="I391" s="439"/>
      <c r="J391" s="439"/>
      <c r="K391" s="56">
        <f>ROUNDDOWN(J404,-2)</f>
        <v>62700</v>
      </c>
    </row>
    <row r="392" spans="3:11" ht="28.2" thickTop="1">
      <c r="C392" s="165" t="s">
        <v>1197</v>
      </c>
      <c r="D392" s="166" t="s">
        <v>1198</v>
      </c>
      <c r="E392" s="166"/>
      <c r="F392" s="166" t="s">
        <v>1199</v>
      </c>
      <c r="G392" s="166" t="s">
        <v>1200</v>
      </c>
      <c r="H392" s="167" t="s">
        <v>1201</v>
      </c>
      <c r="I392" s="755"/>
      <c r="J392" s="212" t="s">
        <v>1202</v>
      </c>
      <c r="K392" s="57"/>
    </row>
    <row r="393" spans="3:11">
      <c r="C393" s="141" t="s">
        <v>1203</v>
      </c>
      <c r="D393" s="59" t="s">
        <v>1204</v>
      </c>
      <c r="E393" s="59"/>
      <c r="F393" s="73"/>
      <c r="G393" s="73"/>
      <c r="H393" s="101"/>
      <c r="I393" s="739"/>
      <c r="J393" s="151"/>
      <c r="K393" s="62"/>
    </row>
    <row r="394" spans="3:11">
      <c r="C394" s="142">
        <v>1</v>
      </c>
      <c r="D394" s="59" t="s">
        <v>5</v>
      </c>
      <c r="E394" s="72" t="s">
        <v>1788</v>
      </c>
      <c r="F394" s="72" t="s">
        <v>6</v>
      </c>
      <c r="G394" s="74">
        <v>0.25</v>
      </c>
      <c r="H394" s="64">
        <f>VLOOKUP(D394,upahbahan,3,FALSE)</f>
        <v>100000</v>
      </c>
      <c r="I394" s="304"/>
      <c r="J394" s="124">
        <f>G394*H394</f>
        <v>25000</v>
      </c>
      <c r="K394" s="62"/>
    </row>
    <row r="395" spans="3:11">
      <c r="C395" s="142">
        <v>2</v>
      </c>
      <c r="D395" s="59" t="s">
        <v>19</v>
      </c>
      <c r="E395" s="72" t="s">
        <v>1791</v>
      </c>
      <c r="F395" s="72" t="s">
        <v>6</v>
      </c>
      <c r="G395" s="74">
        <v>2.5000000000000001E-2</v>
      </c>
      <c r="H395" s="64">
        <f>VLOOKUP(D395,upahbahan,3,FALSE)</f>
        <v>200000</v>
      </c>
      <c r="I395" s="304"/>
      <c r="J395" s="124">
        <f>G395*H395</f>
        <v>5000</v>
      </c>
      <c r="K395" s="62"/>
    </row>
    <row r="396" spans="3:11">
      <c r="C396" s="144" t="s">
        <v>1210</v>
      </c>
      <c r="D396" s="80"/>
      <c r="E396" s="80"/>
      <c r="F396" s="80"/>
      <c r="G396" s="80"/>
      <c r="H396" s="109"/>
      <c r="I396" s="742"/>
      <c r="J396" s="124">
        <f>SUM(J394:J395)</f>
        <v>30000</v>
      </c>
      <c r="K396" s="62"/>
    </row>
    <row r="397" spans="3:11">
      <c r="C397" s="152" t="s">
        <v>1211</v>
      </c>
      <c r="D397" s="59" t="s">
        <v>1212</v>
      </c>
      <c r="E397" s="59"/>
      <c r="F397" s="73"/>
      <c r="G397" s="73"/>
      <c r="H397" s="105"/>
      <c r="I397" s="753"/>
      <c r="J397" s="151"/>
      <c r="K397" s="62"/>
    </row>
    <row r="398" spans="3:11">
      <c r="C398" s="144" t="s">
        <v>1216</v>
      </c>
      <c r="D398" s="80"/>
      <c r="E398" s="80"/>
      <c r="F398" s="80"/>
      <c r="G398" s="80"/>
      <c r="H398" s="109"/>
      <c r="I398" s="742"/>
      <c r="J398" s="129">
        <v>0</v>
      </c>
      <c r="K398" s="62"/>
    </row>
    <row r="399" spans="3:11">
      <c r="C399" s="141" t="s">
        <v>1217</v>
      </c>
      <c r="D399" s="59" t="s">
        <v>1218</v>
      </c>
      <c r="E399" s="59"/>
      <c r="F399" s="76"/>
      <c r="G399" s="76"/>
      <c r="H399" s="106"/>
      <c r="I399" s="741"/>
      <c r="J399" s="143"/>
      <c r="K399" s="62"/>
    </row>
    <row r="400" spans="3:11">
      <c r="C400" s="141">
        <v>1</v>
      </c>
      <c r="D400" s="59" t="s">
        <v>1934</v>
      </c>
      <c r="E400" s="59"/>
      <c r="F400" s="78" t="s">
        <v>1082</v>
      </c>
      <c r="G400" s="84">
        <v>0.09</v>
      </c>
      <c r="H400" s="483">
        <f>VLOOKUP(D400,upahbahan,3,FALSE)</f>
        <v>300000</v>
      </c>
      <c r="I400" s="754"/>
      <c r="J400" s="124">
        <f>G400*H400</f>
        <v>27000</v>
      </c>
      <c r="K400" s="62"/>
    </row>
    <row r="401" spans="3:11">
      <c r="C401" s="144" t="s">
        <v>1219</v>
      </c>
      <c r="D401" s="80"/>
      <c r="E401" s="80"/>
      <c r="F401" s="80"/>
      <c r="G401" s="80"/>
      <c r="H401" s="109"/>
      <c r="I401" s="742"/>
      <c r="J401" s="124">
        <f>SUM(J400)</f>
        <v>27000</v>
      </c>
      <c r="K401" s="62"/>
    </row>
    <row r="402" spans="3:11">
      <c r="C402" s="122" t="s">
        <v>1220</v>
      </c>
      <c r="D402" s="69" t="s">
        <v>1221</v>
      </c>
      <c r="E402" s="70"/>
      <c r="F402" s="70"/>
      <c r="G402" s="70"/>
      <c r="H402" s="107"/>
      <c r="I402" s="731"/>
      <c r="J402" s="124">
        <f>J396+J398+J401</f>
        <v>57000</v>
      </c>
      <c r="K402" s="62"/>
    </row>
    <row r="403" spans="3:11">
      <c r="C403" s="122" t="s">
        <v>1222</v>
      </c>
      <c r="D403" s="69" t="s">
        <v>1251</v>
      </c>
      <c r="E403" s="70"/>
      <c r="F403" s="70"/>
      <c r="G403" s="71"/>
      <c r="H403" s="95">
        <f>$P$8</f>
        <v>0.1</v>
      </c>
      <c r="I403" s="732"/>
      <c r="J403" s="124">
        <f>J402*H403</f>
        <v>5700</v>
      </c>
      <c r="K403" s="62"/>
    </row>
    <row r="404" spans="3:11" ht="14.4" thickBot="1">
      <c r="C404" s="130" t="s">
        <v>1223</v>
      </c>
      <c r="D404" s="131" t="s">
        <v>1224</v>
      </c>
      <c r="E404" s="132"/>
      <c r="F404" s="132"/>
      <c r="G404" s="132"/>
      <c r="H404" s="133"/>
      <c r="I404" s="733"/>
      <c r="J404" s="134">
        <f>SUM(J402:J403)</f>
        <v>62700</v>
      </c>
      <c r="K404" s="62"/>
    </row>
    <row r="405" spans="3:11" ht="14.4" thickTop="1">
      <c r="C405" s="89"/>
      <c r="D405" s="90"/>
      <c r="E405" s="90"/>
      <c r="F405" s="90"/>
      <c r="G405" s="90"/>
      <c r="H405" s="103"/>
      <c r="I405" s="103"/>
      <c r="J405" s="91"/>
      <c r="K405" s="62"/>
    </row>
    <row r="406" spans="3:11" ht="14.4" thickBot="1">
      <c r="C406" s="215" t="s">
        <v>1935</v>
      </c>
      <c r="D406" s="53" t="s">
        <v>1243</v>
      </c>
      <c r="E406" s="215"/>
      <c r="F406" s="215"/>
      <c r="G406" s="215"/>
      <c r="H406" s="439"/>
      <c r="I406" s="439"/>
      <c r="J406" s="439"/>
      <c r="K406" s="56">
        <f>ROUNDDOWN(J419,-2)</f>
        <v>48500</v>
      </c>
    </row>
    <row r="407" spans="3:11" ht="28.2" thickTop="1">
      <c r="C407" s="119" t="s">
        <v>1197</v>
      </c>
      <c r="D407" s="120" t="s">
        <v>1198</v>
      </c>
      <c r="E407" s="120"/>
      <c r="F407" s="120" t="s">
        <v>1199</v>
      </c>
      <c r="G407" s="120" t="s">
        <v>1200</v>
      </c>
      <c r="H407" s="137" t="s">
        <v>1201</v>
      </c>
      <c r="I407" s="734"/>
      <c r="J407" s="208" t="s">
        <v>1202</v>
      </c>
      <c r="K407" s="57"/>
    </row>
    <row r="408" spans="3:11">
      <c r="C408" s="141" t="s">
        <v>1203</v>
      </c>
      <c r="D408" s="59" t="s">
        <v>1204</v>
      </c>
      <c r="E408" s="59"/>
      <c r="F408" s="73"/>
      <c r="G408" s="73"/>
      <c r="H408" s="101"/>
      <c r="I408" s="739"/>
      <c r="J408" s="151"/>
      <c r="K408" s="62"/>
    </row>
    <row r="409" spans="3:11">
      <c r="C409" s="142">
        <v>1</v>
      </c>
      <c r="D409" s="59" t="s">
        <v>5</v>
      </c>
      <c r="E409" s="72" t="s">
        <v>1788</v>
      </c>
      <c r="F409" s="72" t="s">
        <v>6</v>
      </c>
      <c r="G409" s="93">
        <v>0.1429</v>
      </c>
      <c r="H409" s="64">
        <f>VLOOKUP(D409,upahbahan,3,FALSE)</f>
        <v>100000</v>
      </c>
      <c r="I409" s="304"/>
      <c r="J409" s="124">
        <f>G409*H409</f>
        <v>14290</v>
      </c>
      <c r="K409" s="62"/>
    </row>
    <row r="410" spans="3:11">
      <c r="C410" s="142">
        <v>2</v>
      </c>
      <c r="D410" s="59" t="s">
        <v>19</v>
      </c>
      <c r="E410" s="72" t="s">
        <v>1791</v>
      </c>
      <c r="F410" s="72" t="s">
        <v>6</v>
      </c>
      <c r="G410" s="93">
        <v>1.43E-2</v>
      </c>
      <c r="H410" s="64">
        <f>VLOOKUP(D410,upahbahan,3,FALSE)</f>
        <v>200000</v>
      </c>
      <c r="I410" s="304"/>
      <c r="J410" s="124">
        <f>G410*H410</f>
        <v>2860</v>
      </c>
      <c r="K410" s="62"/>
    </row>
    <row r="411" spans="3:11">
      <c r="C411" s="144" t="s">
        <v>1210</v>
      </c>
      <c r="D411" s="80"/>
      <c r="E411" s="80"/>
      <c r="F411" s="80"/>
      <c r="G411" s="80"/>
      <c r="H411" s="109"/>
      <c r="I411" s="742"/>
      <c r="J411" s="124">
        <f>SUM(J409:J410)</f>
        <v>17150</v>
      </c>
      <c r="K411" s="62"/>
    </row>
    <row r="412" spans="3:11">
      <c r="C412" s="152" t="s">
        <v>1211</v>
      </c>
      <c r="D412" s="59" t="s">
        <v>1212</v>
      </c>
      <c r="E412" s="59"/>
      <c r="F412" s="73"/>
      <c r="G412" s="73"/>
      <c r="H412" s="105"/>
      <c r="I412" s="753"/>
      <c r="J412" s="151"/>
      <c r="K412" s="62"/>
    </row>
    <row r="413" spans="3:11">
      <c r="C413" s="144" t="s">
        <v>1216</v>
      </c>
      <c r="D413" s="80"/>
      <c r="E413" s="80"/>
      <c r="F413" s="80"/>
      <c r="G413" s="80"/>
      <c r="H413" s="109"/>
      <c r="I413" s="742"/>
      <c r="J413" s="129">
        <v>0</v>
      </c>
      <c r="K413" s="62"/>
    </row>
    <row r="414" spans="3:11">
      <c r="C414" s="141" t="s">
        <v>1217</v>
      </c>
      <c r="D414" s="59" t="s">
        <v>1218</v>
      </c>
      <c r="E414" s="59"/>
      <c r="F414" s="76"/>
      <c r="G414" s="76"/>
      <c r="H414" s="106"/>
      <c r="I414" s="741"/>
      <c r="J414" s="143"/>
      <c r="K414" s="62"/>
    </row>
    <row r="415" spans="3:11">
      <c r="C415" s="141">
        <v>1</v>
      </c>
      <c r="D415" s="59" t="s">
        <v>1087</v>
      </c>
      <c r="E415" s="59"/>
      <c r="F415" s="78" t="s">
        <v>1082</v>
      </c>
      <c r="G415" s="84">
        <v>0.09</v>
      </c>
      <c r="H415" s="64">
        <f>VLOOKUP(D415,upahbahan,3,FALSE)</f>
        <v>300000</v>
      </c>
      <c r="I415" s="304"/>
      <c r="J415" s="124">
        <f>G415*H415</f>
        <v>27000</v>
      </c>
      <c r="K415" s="62"/>
    </row>
    <row r="416" spans="3:11">
      <c r="C416" s="144" t="s">
        <v>1219</v>
      </c>
      <c r="D416" s="83"/>
      <c r="E416" s="83"/>
      <c r="F416" s="83"/>
      <c r="G416" s="83"/>
      <c r="H416" s="104"/>
      <c r="I416" s="104"/>
      <c r="J416" s="124">
        <f>SUM(J415)</f>
        <v>27000</v>
      </c>
      <c r="K416" s="62"/>
    </row>
    <row r="417" spans="3:11">
      <c r="C417" s="122" t="s">
        <v>1220</v>
      </c>
      <c r="D417" s="69" t="s">
        <v>1221</v>
      </c>
      <c r="E417" s="70"/>
      <c r="F417" s="70"/>
      <c r="G417" s="70"/>
      <c r="H417" s="107"/>
      <c r="I417" s="731"/>
      <c r="J417" s="124">
        <f>J411+J413+J416</f>
        <v>44150</v>
      </c>
      <c r="K417" s="62"/>
    </row>
    <row r="418" spans="3:11">
      <c r="C418" s="122" t="s">
        <v>1222</v>
      </c>
      <c r="D418" s="69" t="s">
        <v>1251</v>
      </c>
      <c r="E418" s="70"/>
      <c r="F418" s="70"/>
      <c r="G418" s="71"/>
      <c r="H418" s="95">
        <f>$P$8</f>
        <v>0.1</v>
      </c>
      <c r="I418" s="732"/>
      <c r="J418" s="124">
        <f>J417*H418</f>
        <v>4415</v>
      </c>
      <c r="K418" s="62"/>
    </row>
    <row r="419" spans="3:11" ht="14.4" thickBot="1">
      <c r="C419" s="130" t="s">
        <v>1223</v>
      </c>
      <c r="D419" s="131" t="s">
        <v>1224</v>
      </c>
      <c r="E419" s="132"/>
      <c r="F419" s="132"/>
      <c r="G419" s="132"/>
      <c r="H419" s="133"/>
      <c r="I419" s="733"/>
      <c r="J419" s="134">
        <f>SUM(J417:J418)</f>
        <v>48565</v>
      </c>
      <c r="K419" s="62"/>
    </row>
    <row r="420" spans="3:11" ht="14.4" thickTop="1">
      <c r="C420" s="89"/>
      <c r="D420" s="90"/>
      <c r="E420" s="90"/>
      <c r="F420" s="90"/>
      <c r="G420" s="90"/>
      <c r="H420" s="90"/>
      <c r="I420" s="90"/>
      <c r="J420" s="91"/>
      <c r="K420" s="62"/>
    </row>
    <row r="421" spans="3:11" ht="30.15" customHeight="1" thickBot="1">
      <c r="C421" s="215" t="s">
        <v>1936</v>
      </c>
      <c r="D421" s="53" t="s">
        <v>1244</v>
      </c>
      <c r="E421" s="215"/>
      <c r="F421" s="215"/>
      <c r="G421" s="215"/>
      <c r="H421" s="215"/>
      <c r="I421" s="215"/>
      <c r="J421" s="215"/>
      <c r="K421" s="56">
        <f>ROUNDDOWN(J434,-2)</f>
        <v>68300</v>
      </c>
    </row>
    <row r="422" spans="3:11" ht="28.2" thickTop="1">
      <c r="C422" s="119" t="s">
        <v>1197</v>
      </c>
      <c r="D422" s="120" t="s">
        <v>1198</v>
      </c>
      <c r="E422" s="120"/>
      <c r="F422" s="120" t="s">
        <v>1199</v>
      </c>
      <c r="G422" s="120" t="s">
        <v>1200</v>
      </c>
      <c r="H422" s="120" t="s">
        <v>1201</v>
      </c>
      <c r="I422" s="657"/>
      <c r="J422" s="208" t="s">
        <v>1202</v>
      </c>
      <c r="K422" s="92"/>
    </row>
    <row r="423" spans="3:11">
      <c r="C423" s="141" t="s">
        <v>1203</v>
      </c>
      <c r="D423" s="59" t="s">
        <v>1204</v>
      </c>
      <c r="E423" s="59"/>
      <c r="F423" s="73"/>
      <c r="G423" s="73"/>
      <c r="H423" s="73"/>
      <c r="I423" s="744"/>
      <c r="J423" s="151"/>
      <c r="K423" s="62"/>
    </row>
    <row r="424" spans="3:11">
      <c r="C424" s="142">
        <v>1</v>
      </c>
      <c r="D424" s="59" t="s">
        <v>5</v>
      </c>
      <c r="E424" s="72" t="s">
        <v>1788</v>
      </c>
      <c r="F424" s="72" t="s">
        <v>6</v>
      </c>
      <c r="G424" s="93">
        <v>0.16750000000000001</v>
      </c>
      <c r="H424" s="64">
        <f>VLOOKUP(D424,upahbahan,3,FALSE)</f>
        <v>100000</v>
      </c>
      <c r="I424" s="304"/>
      <c r="J424" s="124">
        <f>G424*H424</f>
        <v>16750</v>
      </c>
      <c r="K424" s="62"/>
    </row>
    <row r="425" spans="3:11">
      <c r="C425" s="142">
        <v>2</v>
      </c>
      <c r="D425" s="59" t="s">
        <v>19</v>
      </c>
      <c r="E425" s="72" t="s">
        <v>1791</v>
      </c>
      <c r="F425" s="72" t="s">
        <v>6</v>
      </c>
      <c r="G425" s="93">
        <v>1.6799999999999999E-2</v>
      </c>
      <c r="H425" s="64">
        <f>VLOOKUP(D425,upahbahan,3,FALSE)</f>
        <v>200000</v>
      </c>
      <c r="I425" s="304"/>
      <c r="J425" s="124">
        <f>G425*H425</f>
        <v>3360</v>
      </c>
      <c r="K425" s="62"/>
    </row>
    <row r="426" spans="3:11">
      <c r="C426" s="144" t="s">
        <v>1210</v>
      </c>
      <c r="D426" s="83"/>
      <c r="E426" s="83"/>
      <c r="F426" s="83"/>
      <c r="G426" s="83"/>
      <c r="H426" s="104"/>
      <c r="I426" s="104"/>
      <c r="J426" s="124">
        <f>SUM(J424:J425)</f>
        <v>20110</v>
      </c>
      <c r="K426" s="62"/>
    </row>
    <row r="427" spans="3:11">
      <c r="C427" s="152" t="s">
        <v>1211</v>
      </c>
      <c r="D427" s="59" t="s">
        <v>1212</v>
      </c>
      <c r="E427" s="59"/>
      <c r="F427" s="73"/>
      <c r="G427" s="73"/>
      <c r="H427" s="105"/>
      <c r="I427" s="753"/>
      <c r="J427" s="151"/>
      <c r="K427" s="62"/>
    </row>
    <row r="428" spans="3:11">
      <c r="C428" s="144" t="s">
        <v>1216</v>
      </c>
      <c r="D428" s="83"/>
      <c r="E428" s="83"/>
      <c r="F428" s="83"/>
      <c r="G428" s="83"/>
      <c r="H428" s="104"/>
      <c r="I428" s="104"/>
      <c r="J428" s="129">
        <v>0</v>
      </c>
      <c r="K428" s="62"/>
    </row>
    <row r="429" spans="3:11">
      <c r="C429" s="141" t="s">
        <v>1217</v>
      </c>
      <c r="D429" s="59" t="s">
        <v>1218</v>
      </c>
      <c r="E429" s="59"/>
      <c r="F429" s="76"/>
      <c r="G429" s="76"/>
      <c r="H429" s="106"/>
      <c r="I429" s="741"/>
      <c r="J429" s="143"/>
      <c r="K429" s="62"/>
    </row>
    <row r="430" spans="3:11">
      <c r="C430" s="141">
        <v>1</v>
      </c>
      <c r="D430" s="59" t="s">
        <v>1087</v>
      </c>
      <c r="E430" s="59"/>
      <c r="F430" s="78" t="s">
        <v>1082</v>
      </c>
      <c r="G430" s="84">
        <v>0.14000000000000001</v>
      </c>
      <c r="H430" s="64">
        <f>VLOOKUP(D430,upahbahan,3,FALSE)</f>
        <v>300000</v>
      </c>
      <c r="I430" s="304"/>
      <c r="J430" s="124">
        <f>G430*H430</f>
        <v>42000.000000000007</v>
      </c>
      <c r="K430" s="62"/>
    </row>
    <row r="431" spans="3:11">
      <c r="C431" s="144" t="s">
        <v>1219</v>
      </c>
      <c r="D431" s="83"/>
      <c r="E431" s="83"/>
      <c r="F431" s="83"/>
      <c r="G431" s="83"/>
      <c r="H431" s="104"/>
      <c r="I431" s="104"/>
      <c r="J431" s="124">
        <f>SUM(J430)</f>
        <v>42000.000000000007</v>
      </c>
      <c r="K431" s="62"/>
    </row>
    <row r="432" spans="3:11">
      <c r="C432" s="122" t="s">
        <v>1220</v>
      </c>
      <c r="D432" s="69" t="s">
        <v>1221</v>
      </c>
      <c r="E432" s="70"/>
      <c r="F432" s="70"/>
      <c r="G432" s="70"/>
      <c r="H432" s="107"/>
      <c r="I432" s="731"/>
      <c r="J432" s="124">
        <f>J426+J428+J431</f>
        <v>62110.000000000007</v>
      </c>
      <c r="K432" s="62"/>
    </row>
    <row r="433" spans="3:11">
      <c r="C433" s="122" t="s">
        <v>1222</v>
      </c>
      <c r="D433" s="69" t="s">
        <v>1251</v>
      </c>
      <c r="E433" s="70"/>
      <c r="F433" s="70"/>
      <c r="G433" s="71"/>
      <c r="H433" s="95">
        <f>$P$8</f>
        <v>0.1</v>
      </c>
      <c r="I433" s="732"/>
      <c r="J433" s="124">
        <f>J432*H433</f>
        <v>6211.0000000000009</v>
      </c>
      <c r="K433" s="62"/>
    </row>
    <row r="434" spans="3:11" ht="14.4" thickBot="1">
      <c r="C434" s="130" t="s">
        <v>1223</v>
      </c>
      <c r="D434" s="131" t="s">
        <v>1224</v>
      </c>
      <c r="E434" s="132"/>
      <c r="F434" s="132"/>
      <c r="G434" s="132"/>
      <c r="H434" s="133"/>
      <c r="I434" s="733"/>
      <c r="J434" s="134">
        <f>SUM(J432:J433)</f>
        <v>68321.000000000015</v>
      </c>
      <c r="K434" s="62"/>
    </row>
    <row r="435" spans="3:11" ht="14.4" thickTop="1">
      <c r="C435" s="89"/>
      <c r="D435" s="90"/>
      <c r="E435" s="90"/>
      <c r="F435" s="90"/>
      <c r="G435" s="90"/>
      <c r="H435" s="90"/>
      <c r="I435" s="90"/>
      <c r="J435" s="91"/>
      <c r="K435" s="62"/>
    </row>
    <row r="436" spans="3:11" ht="14.4" thickBot="1">
      <c r="C436" s="215" t="s">
        <v>1937</v>
      </c>
      <c r="D436" s="53" t="s">
        <v>1938</v>
      </c>
      <c r="E436" s="215"/>
      <c r="F436" s="215"/>
      <c r="G436" s="215"/>
      <c r="H436" s="215"/>
      <c r="I436" s="215"/>
      <c r="J436" s="215"/>
      <c r="K436" s="56">
        <f>ROUNDDOWN(J449,-2)</f>
        <v>96600</v>
      </c>
    </row>
    <row r="437" spans="3:11" ht="28.2" thickTop="1">
      <c r="C437" s="119" t="s">
        <v>1197</v>
      </c>
      <c r="D437" s="440" t="s">
        <v>1939</v>
      </c>
      <c r="E437" s="120" t="s">
        <v>1926</v>
      </c>
      <c r="F437" s="120" t="s">
        <v>1199</v>
      </c>
      <c r="G437" s="120" t="s">
        <v>1200</v>
      </c>
      <c r="H437" s="120" t="s">
        <v>1201</v>
      </c>
      <c r="I437" s="657"/>
      <c r="J437" s="208" t="s">
        <v>1202</v>
      </c>
      <c r="K437" s="92"/>
    </row>
    <row r="438" spans="3:11">
      <c r="C438" s="141" t="s">
        <v>1203</v>
      </c>
      <c r="D438" s="59" t="s">
        <v>1204</v>
      </c>
      <c r="E438" s="59"/>
      <c r="F438" s="73"/>
      <c r="G438" s="73"/>
      <c r="H438" s="73"/>
      <c r="I438" s="744"/>
      <c r="J438" s="151"/>
      <c r="K438" s="62"/>
    </row>
    <row r="439" spans="3:11">
      <c r="C439" s="142">
        <v>1</v>
      </c>
      <c r="D439" s="59" t="s">
        <v>5</v>
      </c>
      <c r="E439" s="72" t="s">
        <v>1788</v>
      </c>
      <c r="F439" s="72" t="s">
        <v>6</v>
      </c>
      <c r="G439" s="93">
        <v>0.1825</v>
      </c>
      <c r="H439" s="64">
        <f>VLOOKUP(D439,upahbahan,3,FALSE)</f>
        <v>100000</v>
      </c>
      <c r="I439" s="304"/>
      <c r="J439" s="124">
        <f>G439*H439</f>
        <v>18250</v>
      </c>
      <c r="K439" s="62"/>
    </row>
    <row r="440" spans="3:11">
      <c r="C440" s="142">
        <v>2</v>
      </c>
      <c r="D440" s="59" t="s">
        <v>19</v>
      </c>
      <c r="E440" s="72" t="s">
        <v>1791</v>
      </c>
      <c r="F440" s="72" t="s">
        <v>6</v>
      </c>
      <c r="G440" s="93">
        <v>1.8200000000000001E-2</v>
      </c>
      <c r="H440" s="64">
        <f>VLOOKUP(D440,upahbahan,3,FALSE)</f>
        <v>200000</v>
      </c>
      <c r="I440" s="304"/>
      <c r="J440" s="124">
        <f>G440*H440</f>
        <v>3640</v>
      </c>
      <c r="K440" s="62"/>
    </row>
    <row r="441" spans="3:11">
      <c r="C441" s="144" t="s">
        <v>1210</v>
      </c>
      <c r="D441" s="83"/>
      <c r="E441" s="83"/>
      <c r="F441" s="83"/>
      <c r="G441" s="83"/>
      <c r="H441" s="104"/>
      <c r="I441" s="104"/>
      <c r="J441" s="124">
        <f>SUM(J439:J440)</f>
        <v>21890</v>
      </c>
      <c r="K441" s="62"/>
    </row>
    <row r="442" spans="3:11">
      <c r="C442" s="152" t="s">
        <v>1211</v>
      </c>
      <c r="D442" s="59" t="s">
        <v>1212</v>
      </c>
      <c r="E442" s="59"/>
      <c r="F442" s="73"/>
      <c r="G442" s="73"/>
      <c r="H442" s="105"/>
      <c r="I442" s="753"/>
      <c r="J442" s="151"/>
      <c r="K442" s="62"/>
    </row>
    <row r="443" spans="3:11">
      <c r="C443" s="144" t="s">
        <v>1216</v>
      </c>
      <c r="D443" s="83"/>
      <c r="E443" s="83"/>
      <c r="F443" s="83"/>
      <c r="G443" s="83"/>
      <c r="H443" s="104"/>
      <c r="I443" s="104"/>
      <c r="J443" s="129">
        <v>0</v>
      </c>
      <c r="K443" s="62"/>
    </row>
    <row r="444" spans="3:11">
      <c r="C444" s="141" t="s">
        <v>1217</v>
      </c>
      <c r="D444" s="59" t="s">
        <v>1218</v>
      </c>
      <c r="E444" s="59"/>
      <c r="F444" s="76"/>
      <c r="G444" s="76"/>
      <c r="H444" s="106"/>
      <c r="I444" s="741"/>
      <c r="J444" s="143"/>
      <c r="K444" s="62"/>
    </row>
    <row r="445" spans="3:11">
      <c r="C445" s="141">
        <v>1</v>
      </c>
      <c r="D445" s="59" t="s">
        <v>1087</v>
      </c>
      <c r="E445" s="59"/>
      <c r="F445" s="78" t="s">
        <v>1082</v>
      </c>
      <c r="G445" s="84">
        <v>0.22</v>
      </c>
      <c r="H445" s="64">
        <f>VLOOKUP(D445,upahbahan,3,FALSE)</f>
        <v>300000</v>
      </c>
      <c r="I445" s="304"/>
      <c r="J445" s="124">
        <f>G445*H445</f>
        <v>66000</v>
      </c>
      <c r="K445" s="62"/>
    </row>
    <row r="446" spans="3:11">
      <c r="C446" s="144" t="s">
        <v>1219</v>
      </c>
      <c r="D446" s="83"/>
      <c r="E446" s="83"/>
      <c r="F446" s="83"/>
      <c r="G446" s="83"/>
      <c r="H446" s="104"/>
      <c r="I446" s="104"/>
      <c r="J446" s="124">
        <f>SUM(J445)</f>
        <v>66000</v>
      </c>
      <c r="K446" s="62"/>
    </row>
    <row r="447" spans="3:11">
      <c r="C447" s="122" t="s">
        <v>1220</v>
      </c>
      <c r="D447" s="69" t="s">
        <v>1221</v>
      </c>
      <c r="E447" s="70"/>
      <c r="F447" s="70"/>
      <c r="G447" s="70"/>
      <c r="H447" s="107"/>
      <c r="I447" s="731"/>
      <c r="J447" s="124">
        <f>J441+J443+J446</f>
        <v>87890</v>
      </c>
      <c r="K447" s="62"/>
    </row>
    <row r="448" spans="3:11">
      <c r="C448" s="122" t="s">
        <v>1222</v>
      </c>
      <c r="D448" s="69" t="s">
        <v>1251</v>
      </c>
      <c r="E448" s="70"/>
      <c r="F448" s="70"/>
      <c r="G448" s="71"/>
      <c r="H448" s="95">
        <f>$P$8</f>
        <v>0.1</v>
      </c>
      <c r="I448" s="732"/>
      <c r="J448" s="124">
        <f>J447*H448</f>
        <v>8789</v>
      </c>
      <c r="K448" s="62"/>
    </row>
    <row r="449" spans="3:11" ht="14.4" thickBot="1">
      <c r="C449" s="130" t="s">
        <v>1223</v>
      </c>
      <c r="D449" s="131" t="s">
        <v>1224</v>
      </c>
      <c r="E449" s="132"/>
      <c r="F449" s="132"/>
      <c r="G449" s="132"/>
      <c r="H449" s="133"/>
      <c r="I449" s="733"/>
      <c r="J449" s="134">
        <f>SUM(J447:J448)</f>
        <v>96679</v>
      </c>
      <c r="K449" s="62"/>
    </row>
    <row r="450" spans="3:11" ht="14.4" thickTop="1">
      <c r="C450" s="89"/>
      <c r="D450" s="90"/>
      <c r="E450" s="90"/>
      <c r="F450" s="90"/>
      <c r="G450" s="90"/>
      <c r="H450" s="90"/>
      <c r="I450" s="90"/>
      <c r="J450" s="91"/>
      <c r="K450" s="62"/>
    </row>
    <row r="451" spans="3:11" ht="27.75" customHeight="1" thickBot="1">
      <c r="C451" s="215" t="s">
        <v>1940</v>
      </c>
      <c r="D451" s="135" t="s">
        <v>1253</v>
      </c>
      <c r="E451" s="215"/>
      <c r="F451" s="215"/>
      <c r="G451" s="215"/>
      <c r="H451" s="215"/>
      <c r="I451" s="215"/>
      <c r="J451" s="215"/>
      <c r="K451" s="56">
        <f>ROUNDDOWN(J464,-2)</f>
        <v>149900</v>
      </c>
    </row>
    <row r="452" spans="3:11" ht="28.2" thickTop="1">
      <c r="C452" s="119" t="s">
        <v>1197</v>
      </c>
      <c r="D452" s="120" t="s">
        <v>1198</v>
      </c>
      <c r="E452" s="120"/>
      <c r="F452" s="120" t="s">
        <v>1199</v>
      </c>
      <c r="G452" s="120" t="s">
        <v>1200</v>
      </c>
      <c r="H452" s="120" t="s">
        <v>1201</v>
      </c>
      <c r="I452" s="657"/>
      <c r="J452" s="208" t="s">
        <v>1202</v>
      </c>
      <c r="K452" s="92"/>
    </row>
    <row r="453" spans="3:11">
      <c r="C453" s="141" t="s">
        <v>1203</v>
      </c>
      <c r="D453" s="59" t="s">
        <v>1204</v>
      </c>
      <c r="E453" s="59"/>
      <c r="F453" s="73"/>
      <c r="G453" s="73"/>
      <c r="H453" s="73"/>
      <c r="I453" s="744"/>
      <c r="J453" s="151"/>
      <c r="K453" s="62"/>
    </row>
    <row r="454" spans="3:11">
      <c r="C454" s="142">
        <v>1</v>
      </c>
      <c r="D454" s="59" t="s">
        <v>5</v>
      </c>
      <c r="E454" s="72" t="s">
        <v>1788</v>
      </c>
      <c r="F454" s="72" t="s">
        <v>6</v>
      </c>
      <c r="G454" s="93">
        <v>0.26129999999999998</v>
      </c>
      <c r="H454" s="64">
        <f>VLOOKUP(D454,upahbahan,3,FALSE)</f>
        <v>100000</v>
      </c>
      <c r="I454" s="304"/>
      <c r="J454" s="124">
        <f>G454*H454</f>
        <v>26129.999999999996</v>
      </c>
      <c r="K454" s="62"/>
    </row>
    <row r="455" spans="3:11">
      <c r="C455" s="142">
        <v>2</v>
      </c>
      <c r="D455" s="59" t="s">
        <v>19</v>
      </c>
      <c r="E455" s="72" t="s">
        <v>1791</v>
      </c>
      <c r="F455" s="72" t="s">
        <v>6</v>
      </c>
      <c r="G455" s="93">
        <v>2.6100000000000002E-2</v>
      </c>
      <c r="H455" s="64">
        <f>VLOOKUP(D455,upahbahan,3,FALSE)</f>
        <v>200000</v>
      </c>
      <c r="I455" s="304"/>
      <c r="J455" s="124">
        <f>G455*H455</f>
        <v>5220</v>
      </c>
      <c r="K455" s="62"/>
    </row>
    <row r="456" spans="3:11">
      <c r="C456" s="144" t="s">
        <v>1210</v>
      </c>
      <c r="D456" s="83"/>
      <c r="E456" s="83"/>
      <c r="F456" s="83"/>
      <c r="G456" s="83"/>
      <c r="H456" s="104"/>
      <c r="I456" s="104"/>
      <c r="J456" s="124">
        <f>SUM(J454:J455)</f>
        <v>31349.999999999996</v>
      </c>
      <c r="K456" s="62"/>
    </row>
    <row r="457" spans="3:11">
      <c r="C457" s="152" t="s">
        <v>1211</v>
      </c>
      <c r="D457" s="59" t="s">
        <v>1212</v>
      </c>
      <c r="E457" s="59"/>
      <c r="F457" s="73"/>
      <c r="G457" s="73"/>
      <c r="H457" s="105"/>
      <c r="I457" s="753"/>
      <c r="J457" s="151"/>
      <c r="K457" s="62"/>
    </row>
    <row r="458" spans="3:11">
      <c r="C458" s="144" t="s">
        <v>1216</v>
      </c>
      <c r="D458" s="83"/>
      <c r="E458" s="83"/>
      <c r="F458" s="83"/>
      <c r="G458" s="83"/>
      <c r="H458" s="104"/>
      <c r="I458" s="104"/>
      <c r="J458" s="129">
        <v>0</v>
      </c>
      <c r="K458" s="62"/>
    </row>
    <row r="459" spans="3:11">
      <c r="C459" s="141" t="s">
        <v>1217</v>
      </c>
      <c r="D459" s="59" t="s">
        <v>1218</v>
      </c>
      <c r="E459" s="59"/>
      <c r="F459" s="76"/>
      <c r="G459" s="76"/>
      <c r="H459" s="106"/>
      <c r="I459" s="741"/>
      <c r="J459" s="143"/>
      <c r="K459" s="62"/>
    </row>
    <row r="460" spans="3:11">
      <c r="C460" s="141">
        <v>1</v>
      </c>
      <c r="D460" s="59" t="s">
        <v>1087</v>
      </c>
      <c r="E460" s="59"/>
      <c r="F460" s="78" t="s">
        <v>1082</v>
      </c>
      <c r="G460" s="84">
        <v>0.35</v>
      </c>
      <c r="H460" s="64">
        <f>VLOOKUP(D460,upahbahan,3,FALSE)</f>
        <v>300000</v>
      </c>
      <c r="I460" s="304"/>
      <c r="J460" s="124">
        <f>G460*H460</f>
        <v>105000</v>
      </c>
      <c r="K460" s="62"/>
    </row>
    <row r="461" spans="3:11">
      <c r="C461" s="144" t="s">
        <v>1219</v>
      </c>
      <c r="D461" s="83"/>
      <c r="E461" s="83"/>
      <c r="F461" s="83"/>
      <c r="G461" s="83"/>
      <c r="H461" s="104"/>
      <c r="I461" s="104"/>
      <c r="J461" s="124">
        <f>SUM(J460)</f>
        <v>105000</v>
      </c>
      <c r="K461" s="62"/>
    </row>
    <row r="462" spans="3:11">
      <c r="C462" s="122" t="s">
        <v>1220</v>
      </c>
      <c r="D462" s="69" t="s">
        <v>1221</v>
      </c>
      <c r="E462" s="70"/>
      <c r="F462" s="70"/>
      <c r="G462" s="70"/>
      <c r="H462" s="107"/>
      <c r="I462" s="731"/>
      <c r="J462" s="124">
        <f>J456+J458+J461</f>
        <v>136350</v>
      </c>
      <c r="K462" s="62"/>
    </row>
    <row r="463" spans="3:11">
      <c r="C463" s="122" t="s">
        <v>1222</v>
      </c>
      <c r="D463" s="69" t="s">
        <v>1251</v>
      </c>
      <c r="E463" s="70"/>
      <c r="F463" s="70"/>
      <c r="G463" s="71"/>
      <c r="H463" s="95">
        <f>$P$8</f>
        <v>0.1</v>
      </c>
      <c r="I463" s="732"/>
      <c r="J463" s="124">
        <f>J462*H463</f>
        <v>13635</v>
      </c>
      <c r="K463" s="62"/>
    </row>
    <row r="464" spans="3:11" ht="14.4" thickBot="1">
      <c r="C464" s="130" t="s">
        <v>1223</v>
      </c>
      <c r="D464" s="131" t="s">
        <v>1224</v>
      </c>
      <c r="E464" s="132"/>
      <c r="F464" s="132"/>
      <c r="G464" s="132"/>
      <c r="H464" s="133"/>
      <c r="I464" s="733"/>
      <c r="J464" s="134">
        <f>SUM(J462:J463)</f>
        <v>149985</v>
      </c>
      <c r="K464" s="62"/>
    </row>
    <row r="465" spans="3:11" ht="14.4" thickTop="1">
      <c r="C465" s="89"/>
      <c r="D465" s="90"/>
      <c r="E465" s="90"/>
      <c r="F465" s="90"/>
      <c r="G465" s="90"/>
      <c r="H465" s="90"/>
      <c r="I465" s="90"/>
      <c r="J465" s="91"/>
      <c r="K465" s="62"/>
    </row>
    <row r="466" spans="3:11" ht="30.6" customHeight="1" thickBot="1">
      <c r="C466" s="215" t="s">
        <v>1941</v>
      </c>
      <c r="D466" s="53" t="s">
        <v>1245</v>
      </c>
      <c r="E466" s="215"/>
      <c r="F466" s="215"/>
      <c r="G466" s="215"/>
      <c r="H466" s="215"/>
      <c r="I466" s="215"/>
      <c r="J466" s="215"/>
      <c r="K466" s="56">
        <f>ROUNDDOWN(J479,-2)</f>
        <v>218200</v>
      </c>
    </row>
    <row r="467" spans="3:11" ht="28.2" thickTop="1">
      <c r="C467" s="119" t="s">
        <v>1197</v>
      </c>
      <c r="D467" s="120" t="s">
        <v>1198</v>
      </c>
      <c r="E467" s="120"/>
      <c r="F467" s="120" t="s">
        <v>1199</v>
      </c>
      <c r="G467" s="120" t="s">
        <v>1200</v>
      </c>
      <c r="H467" s="120" t="s">
        <v>1201</v>
      </c>
      <c r="I467" s="657"/>
      <c r="J467" s="208" t="s">
        <v>1202</v>
      </c>
      <c r="K467" s="92"/>
    </row>
    <row r="468" spans="3:11">
      <c r="C468" s="141" t="s">
        <v>1203</v>
      </c>
      <c r="D468" s="59" t="s">
        <v>1204</v>
      </c>
      <c r="E468" s="59"/>
      <c r="F468" s="73"/>
      <c r="G468" s="73"/>
      <c r="H468" s="73"/>
      <c r="I468" s="744"/>
      <c r="J468" s="151"/>
      <c r="K468" s="62"/>
    </row>
    <row r="469" spans="3:11">
      <c r="C469" s="142">
        <v>1</v>
      </c>
      <c r="D469" s="59" t="s">
        <v>5</v>
      </c>
      <c r="E469" s="72" t="s">
        <v>1788</v>
      </c>
      <c r="F469" s="72" t="s">
        <v>6</v>
      </c>
      <c r="G469" s="93">
        <v>0.34329999999999999</v>
      </c>
      <c r="H469" s="64">
        <f>VLOOKUP(D469,upahbahan,3,FALSE)</f>
        <v>100000</v>
      </c>
      <c r="I469" s="304"/>
      <c r="J469" s="124">
        <f>G469*H469</f>
        <v>34330</v>
      </c>
      <c r="K469" s="62"/>
    </row>
    <row r="470" spans="3:11">
      <c r="C470" s="142">
        <v>2</v>
      </c>
      <c r="D470" s="59" t="s">
        <v>19</v>
      </c>
      <c r="E470" s="72" t="s">
        <v>1791</v>
      </c>
      <c r="F470" s="72" t="s">
        <v>6</v>
      </c>
      <c r="G470" s="93">
        <v>3.4299999999999997E-2</v>
      </c>
      <c r="H470" s="64">
        <f>VLOOKUP(D470,upahbahan,3,FALSE)</f>
        <v>200000</v>
      </c>
      <c r="I470" s="304"/>
      <c r="J470" s="124">
        <f>G470*H470</f>
        <v>6859.9999999999991</v>
      </c>
      <c r="K470" s="62"/>
    </row>
    <row r="471" spans="3:11">
      <c r="C471" s="144" t="s">
        <v>1210</v>
      </c>
      <c r="D471" s="83"/>
      <c r="E471" s="83"/>
      <c r="F471" s="83"/>
      <c r="G471" s="83"/>
      <c r="H471" s="83"/>
      <c r="I471" s="83"/>
      <c r="J471" s="124">
        <f>SUM(J469:J470)</f>
        <v>41190</v>
      </c>
      <c r="K471" s="62"/>
    </row>
    <row r="472" spans="3:11">
      <c r="C472" s="152" t="s">
        <v>1211</v>
      </c>
      <c r="D472" s="59" t="s">
        <v>1212</v>
      </c>
      <c r="E472" s="59"/>
      <c r="F472" s="73"/>
      <c r="G472" s="73"/>
      <c r="H472" s="73"/>
      <c r="I472" s="744"/>
      <c r="J472" s="151"/>
      <c r="K472" s="62"/>
    </row>
    <row r="473" spans="3:11">
      <c r="C473" s="144" t="s">
        <v>1216</v>
      </c>
      <c r="D473" s="83"/>
      <c r="E473" s="83"/>
      <c r="F473" s="83"/>
      <c r="G473" s="83"/>
      <c r="H473" s="83"/>
      <c r="I473" s="83"/>
      <c r="J473" s="129">
        <v>0</v>
      </c>
      <c r="K473" s="62"/>
    </row>
    <row r="474" spans="3:11">
      <c r="C474" s="141" t="s">
        <v>1217</v>
      </c>
      <c r="D474" s="59" t="s">
        <v>1218</v>
      </c>
      <c r="E474" s="59"/>
      <c r="F474" s="76"/>
      <c r="G474" s="76"/>
      <c r="H474" s="76"/>
      <c r="I474" s="756"/>
      <c r="J474" s="143"/>
      <c r="K474" s="62"/>
    </row>
    <row r="475" spans="3:11">
      <c r="C475" s="141">
        <v>1</v>
      </c>
      <c r="D475" s="59" t="s">
        <v>1087</v>
      </c>
      <c r="E475" s="59"/>
      <c r="F475" s="78" t="s">
        <v>1082</v>
      </c>
      <c r="G475" s="84">
        <v>0.52400000000000002</v>
      </c>
      <c r="H475" s="64">
        <f>VLOOKUP(D475,upahbahan,3,FALSE)</f>
        <v>300000</v>
      </c>
      <c r="I475" s="304"/>
      <c r="J475" s="124">
        <f>G475*H475</f>
        <v>157200</v>
      </c>
      <c r="K475" s="62"/>
    </row>
    <row r="476" spans="3:11">
      <c r="C476" s="144" t="s">
        <v>1219</v>
      </c>
      <c r="D476" s="83"/>
      <c r="E476" s="83"/>
      <c r="F476" s="83"/>
      <c r="G476" s="83"/>
      <c r="H476" s="83"/>
      <c r="I476" s="83"/>
      <c r="J476" s="124">
        <f>SUM(J475)</f>
        <v>157200</v>
      </c>
      <c r="K476" s="62"/>
    </row>
    <row r="477" spans="3:11">
      <c r="C477" s="122" t="s">
        <v>1220</v>
      </c>
      <c r="D477" s="69" t="s">
        <v>1221</v>
      </c>
      <c r="E477" s="70"/>
      <c r="F477" s="70"/>
      <c r="G477" s="70"/>
      <c r="H477" s="71"/>
      <c r="I477" s="70"/>
      <c r="J477" s="124">
        <f>J471+J473+J476</f>
        <v>198390</v>
      </c>
      <c r="K477" s="62"/>
    </row>
    <row r="478" spans="3:11">
      <c r="C478" s="122" t="s">
        <v>1222</v>
      </c>
      <c r="D478" s="69" t="s">
        <v>1251</v>
      </c>
      <c r="E478" s="70"/>
      <c r="F478" s="70"/>
      <c r="G478" s="71"/>
      <c r="H478" s="95">
        <f>$P$8</f>
        <v>0.1</v>
      </c>
      <c r="I478" s="732"/>
      <c r="J478" s="124">
        <f>J477*H478</f>
        <v>19839</v>
      </c>
      <c r="K478" s="62"/>
    </row>
    <row r="479" spans="3:11" ht="14.4" thickBot="1">
      <c r="C479" s="130" t="s">
        <v>1223</v>
      </c>
      <c r="D479" s="131" t="s">
        <v>1224</v>
      </c>
      <c r="E479" s="132"/>
      <c r="F479" s="132"/>
      <c r="G479" s="132"/>
      <c r="H479" s="155"/>
      <c r="I479" s="132"/>
      <c r="J479" s="134">
        <f>SUM(J477:J478)</f>
        <v>218229</v>
      </c>
      <c r="K479" s="62"/>
    </row>
    <row r="480" spans="3:11" ht="14.4" thickTop="1">
      <c r="C480" s="89"/>
      <c r="D480" s="90"/>
      <c r="E480" s="90"/>
      <c r="F480" s="90"/>
      <c r="G480" s="90"/>
      <c r="H480" s="90"/>
      <c r="I480" s="90"/>
      <c r="J480" s="91"/>
      <c r="K480" s="62"/>
    </row>
    <row r="481" spans="3:11" ht="30.15" customHeight="1" thickBot="1">
      <c r="C481" s="215" t="s">
        <v>1942</v>
      </c>
      <c r="D481" s="53" t="s">
        <v>1246</v>
      </c>
      <c r="E481" s="215"/>
      <c r="F481" s="215"/>
      <c r="G481" s="215"/>
      <c r="H481" s="215"/>
      <c r="I481" s="215"/>
      <c r="J481" s="215"/>
      <c r="K481" s="56">
        <f>ROUNDDOWN(J494,-2)</f>
        <v>49500</v>
      </c>
    </row>
    <row r="482" spans="3:11" ht="28.2" thickTop="1">
      <c r="C482" s="119" t="s">
        <v>1197</v>
      </c>
      <c r="D482" s="120" t="s">
        <v>1198</v>
      </c>
      <c r="E482" s="120"/>
      <c r="F482" s="120" t="s">
        <v>1199</v>
      </c>
      <c r="G482" s="120" t="s">
        <v>1200</v>
      </c>
      <c r="H482" s="120" t="s">
        <v>1201</v>
      </c>
      <c r="I482" s="657"/>
      <c r="J482" s="208" t="s">
        <v>1202</v>
      </c>
      <c r="K482" s="92"/>
    </row>
    <row r="483" spans="3:11">
      <c r="C483" s="141" t="s">
        <v>1203</v>
      </c>
      <c r="D483" s="59" t="s">
        <v>1204</v>
      </c>
      <c r="E483" s="59"/>
      <c r="F483" s="73"/>
      <c r="G483" s="73"/>
      <c r="H483" s="73"/>
      <c r="I483" s="744"/>
      <c r="J483" s="151"/>
      <c r="K483" s="62"/>
    </row>
    <row r="484" spans="3:11">
      <c r="C484" s="142">
        <v>1</v>
      </c>
      <c r="D484" s="59" t="s">
        <v>5</v>
      </c>
      <c r="E484" s="72" t="s">
        <v>1788</v>
      </c>
      <c r="F484" s="72" t="s">
        <v>6</v>
      </c>
      <c r="G484" s="93">
        <v>0.1507</v>
      </c>
      <c r="H484" s="64">
        <f>VLOOKUP(D484,upahbahan,3,FALSE)</f>
        <v>100000</v>
      </c>
      <c r="I484" s="304"/>
      <c r="J484" s="124">
        <f>G484*H484</f>
        <v>15070</v>
      </c>
      <c r="K484" s="62"/>
    </row>
    <row r="485" spans="3:11">
      <c r="C485" s="142">
        <v>2</v>
      </c>
      <c r="D485" s="59" t="s">
        <v>19</v>
      </c>
      <c r="E485" s="72" t="s">
        <v>1791</v>
      </c>
      <c r="F485" s="72" t="s">
        <v>6</v>
      </c>
      <c r="G485" s="93">
        <v>1.5100000000000001E-2</v>
      </c>
      <c r="H485" s="64">
        <f>VLOOKUP(D485,upahbahan,3,FALSE)</f>
        <v>200000</v>
      </c>
      <c r="I485" s="304"/>
      <c r="J485" s="124">
        <f>G485*H485</f>
        <v>3020</v>
      </c>
      <c r="K485" s="62"/>
    </row>
    <row r="486" spans="3:11">
      <c r="C486" s="144" t="s">
        <v>1210</v>
      </c>
      <c r="D486" s="83"/>
      <c r="E486" s="83"/>
      <c r="F486" s="83"/>
      <c r="G486" s="83"/>
      <c r="H486" s="83"/>
      <c r="I486" s="83"/>
      <c r="J486" s="124">
        <f>SUM(J484:J485)</f>
        <v>18090</v>
      </c>
      <c r="K486" s="62"/>
    </row>
    <row r="487" spans="3:11">
      <c r="C487" s="152" t="s">
        <v>1211</v>
      </c>
      <c r="D487" s="59" t="s">
        <v>1212</v>
      </c>
      <c r="E487" s="59"/>
      <c r="F487" s="73"/>
      <c r="G487" s="73"/>
      <c r="H487" s="73"/>
      <c r="I487" s="744"/>
      <c r="J487" s="151"/>
      <c r="K487" s="62"/>
    </row>
    <row r="488" spans="3:11">
      <c r="C488" s="144" t="s">
        <v>1216</v>
      </c>
      <c r="D488" s="83"/>
      <c r="E488" s="83"/>
      <c r="F488" s="83"/>
      <c r="G488" s="83"/>
      <c r="H488" s="83"/>
      <c r="I488" s="83"/>
      <c r="J488" s="129">
        <v>0</v>
      </c>
      <c r="K488" s="62"/>
    </row>
    <row r="489" spans="3:11">
      <c r="C489" s="141" t="s">
        <v>1217</v>
      </c>
      <c r="D489" s="59" t="s">
        <v>1218</v>
      </c>
      <c r="E489" s="59"/>
      <c r="F489" s="76"/>
      <c r="G489" s="76"/>
      <c r="H489" s="76"/>
      <c r="I489" s="756"/>
      <c r="J489" s="143"/>
      <c r="K489" s="62"/>
    </row>
    <row r="490" spans="3:11">
      <c r="C490" s="141">
        <v>1</v>
      </c>
      <c r="D490" s="59" t="s">
        <v>1087</v>
      </c>
      <c r="E490" s="59"/>
      <c r="F490" s="78" t="s">
        <v>1082</v>
      </c>
      <c r="G490" s="84">
        <v>0.09</v>
      </c>
      <c r="H490" s="64">
        <f>VLOOKUP(D490,upahbahan,3,FALSE)</f>
        <v>300000</v>
      </c>
      <c r="I490" s="304"/>
      <c r="J490" s="124">
        <f>G490*H490</f>
        <v>27000</v>
      </c>
      <c r="K490" s="62"/>
    </row>
    <row r="491" spans="3:11">
      <c r="C491" s="144" t="s">
        <v>1219</v>
      </c>
      <c r="D491" s="83"/>
      <c r="E491" s="83"/>
      <c r="F491" s="83"/>
      <c r="G491" s="83"/>
      <c r="H491" s="83"/>
      <c r="I491" s="83"/>
      <c r="J491" s="124">
        <f>SUM(J490)</f>
        <v>27000</v>
      </c>
      <c r="K491" s="62"/>
    </row>
    <row r="492" spans="3:11">
      <c r="C492" s="122" t="s">
        <v>1220</v>
      </c>
      <c r="D492" s="69" t="s">
        <v>1221</v>
      </c>
      <c r="E492" s="70"/>
      <c r="F492" s="70"/>
      <c r="G492" s="70"/>
      <c r="H492" s="71"/>
      <c r="I492" s="70"/>
      <c r="J492" s="124">
        <f>J486+J488+J491</f>
        <v>45090</v>
      </c>
      <c r="K492" s="62"/>
    </row>
    <row r="493" spans="3:11">
      <c r="C493" s="122" t="s">
        <v>1222</v>
      </c>
      <c r="D493" s="69" t="s">
        <v>1251</v>
      </c>
      <c r="E493" s="70"/>
      <c r="F493" s="70"/>
      <c r="G493" s="71"/>
      <c r="H493" s="95">
        <f>$P$8</f>
        <v>0.1</v>
      </c>
      <c r="I493" s="732"/>
      <c r="J493" s="124">
        <f>J492*H493</f>
        <v>4509</v>
      </c>
      <c r="K493" s="62"/>
    </row>
    <row r="494" spans="3:11" ht="14.4" thickBot="1">
      <c r="C494" s="130" t="s">
        <v>1223</v>
      </c>
      <c r="D494" s="131" t="s">
        <v>1224</v>
      </c>
      <c r="E494" s="132"/>
      <c r="F494" s="132"/>
      <c r="G494" s="132"/>
      <c r="H494" s="155"/>
      <c r="I494" s="132"/>
      <c r="J494" s="134">
        <f>SUM(J492:J493)</f>
        <v>49599</v>
      </c>
      <c r="K494" s="62"/>
    </row>
    <row r="495" spans="3:11" ht="14.4" thickTop="1">
      <c r="C495" s="89"/>
      <c r="D495" s="90"/>
      <c r="E495" s="90"/>
      <c r="F495" s="90"/>
      <c r="G495" s="90"/>
      <c r="H495" s="90"/>
      <c r="I495" s="90"/>
      <c r="J495" s="91"/>
      <c r="K495" s="62"/>
    </row>
    <row r="496" spans="3:11" ht="28.2" customHeight="1" thickBot="1">
      <c r="C496" s="215" t="s">
        <v>1943</v>
      </c>
      <c r="D496" s="53" t="s">
        <v>1254</v>
      </c>
      <c r="E496" s="215"/>
      <c r="F496" s="215"/>
      <c r="G496" s="215"/>
      <c r="H496" s="215"/>
      <c r="I496" s="215"/>
      <c r="J496" s="215"/>
      <c r="K496" s="56">
        <f>ROUNDDOWN(J509,-2)</f>
        <v>79100</v>
      </c>
    </row>
    <row r="497" spans="3:11" ht="28.2" thickTop="1">
      <c r="C497" s="119" t="s">
        <v>1197</v>
      </c>
      <c r="D497" s="120" t="s">
        <v>1198</v>
      </c>
      <c r="E497" s="120"/>
      <c r="F497" s="120" t="s">
        <v>1199</v>
      </c>
      <c r="G497" s="120" t="s">
        <v>1200</v>
      </c>
      <c r="H497" s="120" t="s">
        <v>1201</v>
      </c>
      <c r="I497" s="657"/>
      <c r="J497" s="208" t="s">
        <v>1202</v>
      </c>
      <c r="K497" s="57"/>
    </row>
    <row r="498" spans="3:11">
      <c r="C498" s="141" t="s">
        <v>1203</v>
      </c>
      <c r="D498" s="59" t="s">
        <v>1204</v>
      </c>
      <c r="E498" s="59"/>
      <c r="F498" s="73"/>
      <c r="G498" s="73"/>
      <c r="H498" s="73"/>
      <c r="I498" s="744"/>
      <c r="J498" s="151"/>
      <c r="K498" s="62"/>
    </row>
    <row r="499" spans="3:11">
      <c r="C499" s="142">
        <v>1</v>
      </c>
      <c r="D499" s="59" t="s">
        <v>5</v>
      </c>
      <c r="E499" s="72" t="s">
        <v>1788</v>
      </c>
      <c r="F499" s="72" t="s">
        <v>6</v>
      </c>
      <c r="G499" s="74">
        <v>0.2495</v>
      </c>
      <c r="H499" s="64">
        <f>VLOOKUP(D499,upahbahan,3,FALSE)</f>
        <v>100000</v>
      </c>
      <c r="I499" s="304"/>
      <c r="J499" s="124">
        <f>G499*H499</f>
        <v>24950</v>
      </c>
      <c r="K499" s="62"/>
    </row>
    <row r="500" spans="3:11">
      <c r="C500" s="142">
        <v>2</v>
      </c>
      <c r="D500" s="59" t="s">
        <v>19</v>
      </c>
      <c r="E500" s="72" t="s">
        <v>1791</v>
      </c>
      <c r="F500" s="72" t="s">
        <v>6</v>
      </c>
      <c r="G500" s="74">
        <v>2.5000000000000001E-2</v>
      </c>
      <c r="H500" s="64">
        <f>VLOOKUP(D500,upahbahan,3,FALSE)</f>
        <v>200000</v>
      </c>
      <c r="I500" s="304"/>
      <c r="J500" s="124">
        <f>G500*H500</f>
        <v>5000</v>
      </c>
      <c r="K500" s="62"/>
    </row>
    <row r="501" spans="3:11">
      <c r="C501" s="144" t="s">
        <v>1210</v>
      </c>
      <c r="D501" s="83"/>
      <c r="E501" s="83"/>
      <c r="F501" s="83"/>
      <c r="G501" s="83"/>
      <c r="H501" s="83"/>
      <c r="I501" s="83"/>
      <c r="J501" s="124">
        <f>SUM(J499:J500)</f>
        <v>29950</v>
      </c>
      <c r="K501" s="62"/>
    </row>
    <row r="502" spans="3:11">
      <c r="C502" s="152" t="s">
        <v>1211</v>
      </c>
      <c r="D502" s="59" t="s">
        <v>1212</v>
      </c>
      <c r="E502" s="59"/>
      <c r="F502" s="73"/>
      <c r="G502" s="73"/>
      <c r="H502" s="73"/>
      <c r="I502" s="744"/>
      <c r="J502" s="151"/>
      <c r="K502" s="62"/>
    </row>
    <row r="503" spans="3:11">
      <c r="C503" s="144" t="s">
        <v>1216</v>
      </c>
      <c r="D503" s="83"/>
      <c r="E503" s="83"/>
      <c r="F503" s="83"/>
      <c r="G503" s="83"/>
      <c r="H503" s="83"/>
      <c r="I503" s="83"/>
      <c r="J503" s="129">
        <v>0</v>
      </c>
      <c r="K503" s="62"/>
    </row>
    <row r="504" spans="3:11">
      <c r="C504" s="141" t="s">
        <v>1217</v>
      </c>
      <c r="D504" s="59" t="s">
        <v>1218</v>
      </c>
      <c r="E504" s="59"/>
      <c r="F504" s="76"/>
      <c r="G504" s="76"/>
      <c r="H504" s="76"/>
      <c r="I504" s="756"/>
      <c r="J504" s="143"/>
      <c r="K504" s="62"/>
    </row>
    <row r="505" spans="3:11">
      <c r="C505" s="141">
        <v>1</v>
      </c>
      <c r="D505" s="59" t="s">
        <v>1087</v>
      </c>
      <c r="E505" s="59"/>
      <c r="F505" s="78" t="s">
        <v>1082</v>
      </c>
      <c r="G505" s="84">
        <v>0.14000000000000001</v>
      </c>
      <c r="H505" s="64">
        <f>VLOOKUP(D505,upahbahan,3,FALSE)</f>
        <v>300000</v>
      </c>
      <c r="I505" s="304"/>
      <c r="J505" s="124">
        <f>G505*H505</f>
        <v>42000.000000000007</v>
      </c>
      <c r="K505" s="62"/>
    </row>
    <row r="506" spans="3:11">
      <c r="C506" s="144" t="s">
        <v>1219</v>
      </c>
      <c r="D506" s="83"/>
      <c r="E506" s="83"/>
      <c r="F506" s="83"/>
      <c r="G506" s="83"/>
      <c r="H506" s="83"/>
      <c r="I506" s="83"/>
      <c r="J506" s="124">
        <f>SUM(J505)</f>
        <v>42000.000000000007</v>
      </c>
      <c r="K506" s="62"/>
    </row>
    <row r="507" spans="3:11">
      <c r="C507" s="122" t="s">
        <v>1220</v>
      </c>
      <c r="D507" s="69" t="s">
        <v>1221</v>
      </c>
      <c r="E507" s="70"/>
      <c r="F507" s="70"/>
      <c r="G507" s="70"/>
      <c r="H507" s="71"/>
      <c r="I507" s="70"/>
      <c r="J507" s="124">
        <f>J501+J503+J506</f>
        <v>71950</v>
      </c>
      <c r="K507" s="62"/>
    </row>
    <row r="508" spans="3:11">
      <c r="C508" s="122" t="s">
        <v>1222</v>
      </c>
      <c r="D508" s="69" t="s">
        <v>1251</v>
      </c>
      <c r="E508" s="70"/>
      <c r="F508" s="70"/>
      <c r="G508" s="71"/>
      <c r="H508" s="95">
        <f>$P$8</f>
        <v>0.1</v>
      </c>
      <c r="I508" s="732"/>
      <c r="J508" s="124">
        <f>J507*H508</f>
        <v>7195</v>
      </c>
      <c r="K508" s="62"/>
    </row>
    <row r="509" spans="3:11" ht="14.4" thickBot="1">
      <c r="C509" s="130" t="s">
        <v>1223</v>
      </c>
      <c r="D509" s="131" t="s">
        <v>1224</v>
      </c>
      <c r="E509" s="132"/>
      <c r="F509" s="132"/>
      <c r="G509" s="132"/>
      <c r="H509" s="155"/>
      <c r="I509" s="132"/>
      <c r="J509" s="134">
        <f>SUM(J507:J508)</f>
        <v>79145</v>
      </c>
      <c r="K509" s="62"/>
    </row>
    <row r="510" spans="3:11" ht="14.4" thickTop="1">
      <c r="C510" s="89"/>
      <c r="D510" s="90"/>
      <c r="E510" s="90"/>
      <c r="F510" s="90"/>
      <c r="G510" s="90"/>
      <c r="H510" s="90"/>
      <c r="I510" s="90"/>
      <c r="J510" s="91"/>
      <c r="K510" s="62"/>
    </row>
    <row r="511" spans="3:11">
      <c r="C511" s="89"/>
      <c r="D511" s="90"/>
      <c r="E511" s="90"/>
      <c r="F511" s="90"/>
      <c r="G511" s="90"/>
      <c r="H511" s="90"/>
      <c r="I511" s="90"/>
      <c r="J511" s="91"/>
      <c r="K511" s="62"/>
    </row>
    <row r="512" spans="3:11" ht="28.2" customHeight="1" thickBot="1">
      <c r="C512" s="215" t="s">
        <v>1944</v>
      </c>
      <c r="D512" s="53" t="s">
        <v>1945</v>
      </c>
      <c r="E512" s="215"/>
      <c r="F512" s="215"/>
      <c r="G512" s="215"/>
      <c r="H512" s="215"/>
      <c r="I512" s="215"/>
      <c r="J512" s="215"/>
      <c r="K512" s="56">
        <f>ROUNDDOWN(J525,-2)</f>
        <v>113200</v>
      </c>
    </row>
    <row r="513" spans="3:11" ht="28.2" thickTop="1">
      <c r="C513" s="119" t="s">
        <v>1197</v>
      </c>
      <c r="D513" s="120" t="s">
        <v>1198</v>
      </c>
      <c r="E513" s="120"/>
      <c r="F513" s="120" t="s">
        <v>1199</v>
      </c>
      <c r="G513" s="120" t="s">
        <v>1200</v>
      </c>
      <c r="H513" s="120" t="s">
        <v>1201</v>
      </c>
      <c r="I513" s="657"/>
      <c r="J513" s="208" t="s">
        <v>1202</v>
      </c>
      <c r="K513" s="57"/>
    </row>
    <row r="514" spans="3:11">
      <c r="C514" s="141" t="s">
        <v>1203</v>
      </c>
      <c r="D514" s="59" t="s">
        <v>1204</v>
      </c>
      <c r="E514" s="59"/>
      <c r="F514" s="73"/>
      <c r="G514" s="73"/>
      <c r="H514" s="73"/>
      <c r="I514" s="744"/>
      <c r="J514" s="151"/>
      <c r="K514" s="62"/>
    </row>
    <row r="515" spans="3:11">
      <c r="C515" s="142">
        <v>1</v>
      </c>
      <c r="D515" s="59" t="s">
        <v>5</v>
      </c>
      <c r="E515" s="72" t="s">
        <v>1788</v>
      </c>
      <c r="F515" s="72" t="s">
        <v>6</v>
      </c>
      <c r="G515" s="74">
        <v>0.30830000000000002</v>
      </c>
      <c r="H515" s="64">
        <f>VLOOKUP(D515,upahbahan,3,FALSE)</f>
        <v>100000</v>
      </c>
      <c r="I515" s="304"/>
      <c r="J515" s="124">
        <f>G515*H515</f>
        <v>30830.000000000004</v>
      </c>
      <c r="K515" s="62"/>
    </row>
    <row r="516" spans="3:11">
      <c r="C516" s="142">
        <v>2</v>
      </c>
      <c r="D516" s="59" t="s">
        <v>19</v>
      </c>
      <c r="E516" s="72" t="s">
        <v>1791</v>
      </c>
      <c r="F516" s="72" t="s">
        <v>6</v>
      </c>
      <c r="G516" s="74">
        <v>3.0800000000000001E-2</v>
      </c>
      <c r="H516" s="64">
        <f>VLOOKUP(D516,upahbahan,3,FALSE)</f>
        <v>200000</v>
      </c>
      <c r="I516" s="304"/>
      <c r="J516" s="124">
        <f>G516*H516</f>
        <v>6160</v>
      </c>
      <c r="K516" s="62"/>
    </row>
    <row r="517" spans="3:11">
      <c r="C517" s="144" t="s">
        <v>1210</v>
      </c>
      <c r="D517" s="83"/>
      <c r="E517" s="83"/>
      <c r="F517" s="83"/>
      <c r="G517" s="83"/>
      <c r="H517" s="83"/>
      <c r="I517" s="83"/>
      <c r="J517" s="124">
        <f>SUM(J515:J516)</f>
        <v>36990</v>
      </c>
      <c r="K517" s="62"/>
    </row>
    <row r="518" spans="3:11">
      <c r="C518" s="152" t="s">
        <v>1211</v>
      </c>
      <c r="D518" s="59" t="s">
        <v>1212</v>
      </c>
      <c r="E518" s="59"/>
      <c r="F518" s="73"/>
      <c r="G518" s="73"/>
      <c r="H518" s="73"/>
      <c r="I518" s="744"/>
      <c r="J518" s="151"/>
      <c r="K518" s="62"/>
    </row>
    <row r="519" spans="3:11">
      <c r="C519" s="144" t="s">
        <v>1216</v>
      </c>
      <c r="D519" s="83"/>
      <c r="E519" s="83"/>
      <c r="F519" s="83"/>
      <c r="G519" s="83"/>
      <c r="H519" s="83"/>
      <c r="I519" s="83"/>
      <c r="J519" s="129">
        <v>0</v>
      </c>
      <c r="K519" s="62"/>
    </row>
    <row r="520" spans="3:11">
      <c r="C520" s="141" t="s">
        <v>1217</v>
      </c>
      <c r="D520" s="59" t="s">
        <v>1218</v>
      </c>
      <c r="E520" s="59"/>
      <c r="F520" s="76"/>
      <c r="G520" s="76"/>
      <c r="H520" s="76"/>
      <c r="I520" s="756"/>
      <c r="J520" s="143"/>
      <c r="K520" s="62"/>
    </row>
    <row r="521" spans="3:11">
      <c r="C521" s="141">
        <v>1</v>
      </c>
      <c r="D521" s="59" t="s">
        <v>1087</v>
      </c>
      <c r="E521" s="59"/>
      <c r="F521" s="78" t="s">
        <v>1082</v>
      </c>
      <c r="G521" s="84">
        <v>0.22</v>
      </c>
      <c r="H521" s="64">
        <f>VLOOKUP(D521,upahbahan,3,FALSE)</f>
        <v>300000</v>
      </c>
      <c r="I521" s="304"/>
      <c r="J521" s="124">
        <f>G521*H521</f>
        <v>66000</v>
      </c>
      <c r="K521" s="62"/>
    </row>
    <row r="522" spans="3:11">
      <c r="C522" s="144" t="s">
        <v>1219</v>
      </c>
      <c r="D522" s="83"/>
      <c r="E522" s="83"/>
      <c r="F522" s="83"/>
      <c r="G522" s="83"/>
      <c r="H522" s="83"/>
      <c r="I522" s="83"/>
      <c r="J522" s="124">
        <f>SUM(J521)</f>
        <v>66000</v>
      </c>
      <c r="K522" s="62"/>
    </row>
    <row r="523" spans="3:11">
      <c r="C523" s="122" t="s">
        <v>1220</v>
      </c>
      <c r="D523" s="69" t="s">
        <v>1221</v>
      </c>
      <c r="E523" s="70"/>
      <c r="F523" s="70"/>
      <c r="G523" s="70"/>
      <c r="H523" s="71"/>
      <c r="I523" s="70"/>
      <c r="J523" s="124">
        <f>J517+J519+J522</f>
        <v>102990</v>
      </c>
      <c r="K523" s="62"/>
    </row>
    <row r="524" spans="3:11">
      <c r="C524" s="122" t="s">
        <v>1222</v>
      </c>
      <c r="D524" s="69" t="s">
        <v>1251</v>
      </c>
      <c r="E524" s="70"/>
      <c r="F524" s="70"/>
      <c r="G524" s="71"/>
      <c r="H524" s="95">
        <f>$P$8</f>
        <v>0.1</v>
      </c>
      <c r="I524" s="732"/>
      <c r="J524" s="124">
        <f>J523*H524</f>
        <v>10299</v>
      </c>
      <c r="K524" s="62"/>
    </row>
    <row r="525" spans="3:11" ht="14.4" thickBot="1">
      <c r="C525" s="130" t="s">
        <v>1223</v>
      </c>
      <c r="D525" s="131" t="s">
        <v>1224</v>
      </c>
      <c r="E525" s="132"/>
      <c r="F525" s="132"/>
      <c r="G525" s="132"/>
      <c r="H525" s="155"/>
      <c r="I525" s="132"/>
      <c r="J525" s="134">
        <f>SUM(J523:J524)</f>
        <v>113289</v>
      </c>
      <c r="K525" s="62"/>
    </row>
    <row r="526" spans="3:11" ht="14.4" thickTop="1">
      <c r="C526" s="89"/>
      <c r="D526" s="90"/>
      <c r="E526" s="90"/>
      <c r="F526" s="90"/>
      <c r="G526" s="90"/>
      <c r="H526" s="90"/>
      <c r="I526" s="90"/>
      <c r="J526" s="91"/>
      <c r="K526" s="62"/>
    </row>
    <row r="527" spans="3:11" ht="28.2" customHeight="1" thickBot="1">
      <c r="C527" s="215" t="s">
        <v>1946</v>
      </c>
      <c r="D527" s="53" t="s">
        <v>1947</v>
      </c>
      <c r="E527" s="215"/>
      <c r="F527" s="215"/>
      <c r="G527" s="215"/>
      <c r="H527" s="215"/>
      <c r="I527" s="215"/>
      <c r="J527" s="215"/>
      <c r="K527" s="56">
        <f>ROUNDDOWN(J540,-2)</f>
        <v>177700</v>
      </c>
    </row>
    <row r="528" spans="3:11" ht="28.2" thickTop="1">
      <c r="C528" s="119" t="s">
        <v>1197</v>
      </c>
      <c r="D528" s="120" t="s">
        <v>1198</v>
      </c>
      <c r="E528" s="120"/>
      <c r="F528" s="120" t="s">
        <v>1199</v>
      </c>
      <c r="G528" s="120" t="s">
        <v>1200</v>
      </c>
      <c r="H528" s="120" t="s">
        <v>1201</v>
      </c>
      <c r="I528" s="657"/>
      <c r="J528" s="208" t="s">
        <v>1202</v>
      </c>
      <c r="K528" s="57"/>
    </row>
    <row r="529" spans="3:11">
      <c r="C529" s="141" t="s">
        <v>1203</v>
      </c>
      <c r="D529" s="59" t="s">
        <v>1204</v>
      </c>
      <c r="E529" s="59"/>
      <c r="F529" s="73"/>
      <c r="G529" s="73"/>
      <c r="H529" s="73"/>
      <c r="I529" s="744"/>
      <c r="J529" s="151"/>
      <c r="K529" s="62"/>
    </row>
    <row r="530" spans="3:11">
      <c r="C530" s="142">
        <v>1</v>
      </c>
      <c r="D530" s="59" t="s">
        <v>5</v>
      </c>
      <c r="E530" s="72" t="s">
        <v>1788</v>
      </c>
      <c r="F530" s="72" t="s">
        <v>6</v>
      </c>
      <c r="G530" s="93">
        <v>0.4713</v>
      </c>
      <c r="H530" s="64">
        <f>VLOOKUP(D530,upahbahan,3,FALSE)</f>
        <v>100000</v>
      </c>
      <c r="I530" s="304"/>
      <c r="J530" s="124">
        <f>G530*H530</f>
        <v>47130</v>
      </c>
      <c r="K530" s="62"/>
    </row>
    <row r="531" spans="3:11">
      <c r="C531" s="142">
        <v>2</v>
      </c>
      <c r="D531" s="59" t="s">
        <v>19</v>
      </c>
      <c r="E531" s="72" t="s">
        <v>1791</v>
      </c>
      <c r="F531" s="72" t="s">
        <v>6</v>
      </c>
      <c r="G531" s="93">
        <v>4.7100000000000003E-2</v>
      </c>
      <c r="H531" s="64">
        <f>VLOOKUP(D531,upahbahan,3,FALSE)</f>
        <v>200000</v>
      </c>
      <c r="I531" s="304"/>
      <c r="J531" s="124">
        <f>G531*H531</f>
        <v>9420</v>
      </c>
      <c r="K531" s="62"/>
    </row>
    <row r="532" spans="3:11">
      <c r="C532" s="144" t="s">
        <v>1210</v>
      </c>
      <c r="D532" s="83"/>
      <c r="E532" s="83"/>
      <c r="F532" s="83"/>
      <c r="G532" s="83"/>
      <c r="H532" s="83"/>
      <c r="I532" s="83"/>
      <c r="J532" s="124">
        <f>SUM(J530:J531)</f>
        <v>56550</v>
      </c>
      <c r="K532" s="62"/>
    </row>
    <row r="533" spans="3:11">
      <c r="C533" s="152" t="s">
        <v>1211</v>
      </c>
      <c r="D533" s="59" t="s">
        <v>1212</v>
      </c>
      <c r="E533" s="59"/>
      <c r="F533" s="73"/>
      <c r="G533" s="73"/>
      <c r="H533" s="73"/>
      <c r="I533" s="744"/>
      <c r="J533" s="151"/>
      <c r="K533" s="62"/>
    </row>
    <row r="534" spans="3:11">
      <c r="C534" s="144" t="s">
        <v>1216</v>
      </c>
      <c r="D534" s="83"/>
      <c r="E534" s="83"/>
      <c r="F534" s="83"/>
      <c r="G534" s="83"/>
      <c r="H534" s="83"/>
      <c r="I534" s="83"/>
      <c r="J534" s="129">
        <v>0</v>
      </c>
      <c r="K534" s="62"/>
    </row>
    <row r="535" spans="3:11">
      <c r="C535" s="141" t="s">
        <v>1217</v>
      </c>
      <c r="D535" s="59" t="s">
        <v>1218</v>
      </c>
      <c r="E535" s="59"/>
      <c r="F535" s="76"/>
      <c r="G535" s="76"/>
      <c r="H535" s="76"/>
      <c r="I535" s="756"/>
      <c r="J535" s="143"/>
      <c r="K535" s="62"/>
    </row>
    <row r="536" spans="3:11">
      <c r="C536" s="141">
        <v>1</v>
      </c>
      <c r="D536" s="59" t="s">
        <v>1087</v>
      </c>
      <c r="E536" s="59"/>
      <c r="F536" s="78" t="s">
        <v>1082</v>
      </c>
      <c r="G536" s="433">
        <v>0.35</v>
      </c>
      <c r="H536" s="64">
        <f>VLOOKUP(D536,upahbahan,3,FALSE)</f>
        <v>300000</v>
      </c>
      <c r="I536" s="304"/>
      <c r="J536" s="124">
        <f>G536*H536</f>
        <v>105000</v>
      </c>
      <c r="K536" s="62"/>
    </row>
    <row r="537" spans="3:11">
      <c r="C537" s="144" t="s">
        <v>1219</v>
      </c>
      <c r="D537" s="83"/>
      <c r="E537" s="83"/>
      <c r="F537" s="83"/>
      <c r="G537" s="83"/>
      <c r="H537" s="83"/>
      <c r="I537" s="83"/>
      <c r="J537" s="124">
        <f>SUM(J536)</f>
        <v>105000</v>
      </c>
      <c r="K537" s="62"/>
    </row>
    <row r="538" spans="3:11">
      <c r="C538" s="122" t="s">
        <v>1220</v>
      </c>
      <c r="D538" s="69" t="s">
        <v>1221</v>
      </c>
      <c r="E538" s="70"/>
      <c r="F538" s="70"/>
      <c r="G538" s="70"/>
      <c r="H538" s="71"/>
      <c r="I538" s="70"/>
      <c r="J538" s="124">
        <f>J532+J534+J537</f>
        <v>161550</v>
      </c>
      <c r="K538" s="62"/>
    </row>
    <row r="539" spans="3:11">
      <c r="C539" s="122" t="s">
        <v>1222</v>
      </c>
      <c r="D539" s="69" t="s">
        <v>1251</v>
      </c>
      <c r="E539" s="70"/>
      <c r="F539" s="70"/>
      <c r="G539" s="71"/>
      <c r="H539" s="95">
        <f>$P$8</f>
        <v>0.1</v>
      </c>
      <c r="I539" s="732"/>
      <c r="J539" s="124">
        <f>J538*H539</f>
        <v>16155</v>
      </c>
      <c r="K539" s="62"/>
    </row>
    <row r="540" spans="3:11" ht="14.4" thickBot="1">
      <c r="C540" s="130" t="s">
        <v>1223</v>
      </c>
      <c r="D540" s="131" t="s">
        <v>1224</v>
      </c>
      <c r="E540" s="132"/>
      <c r="F540" s="132"/>
      <c r="G540" s="132"/>
      <c r="H540" s="155"/>
      <c r="I540" s="132"/>
      <c r="J540" s="134">
        <f>SUM(J538:J539)</f>
        <v>177705</v>
      </c>
      <c r="K540" s="62"/>
    </row>
    <row r="541" spans="3:11" ht="14.4" thickTop="1">
      <c r="C541" s="89"/>
      <c r="D541" s="90"/>
      <c r="E541" s="90"/>
      <c r="F541" s="90"/>
      <c r="G541" s="90"/>
      <c r="H541" s="90"/>
      <c r="I541" s="90"/>
      <c r="J541" s="91"/>
      <c r="K541" s="62"/>
    </row>
    <row r="542" spans="3:11">
      <c r="C542" s="89"/>
      <c r="D542" s="90"/>
      <c r="E542" s="90"/>
      <c r="F542" s="90"/>
      <c r="G542" s="90"/>
      <c r="H542" s="90"/>
      <c r="I542" s="90"/>
      <c r="J542" s="91"/>
      <c r="K542" s="62"/>
    </row>
    <row r="543" spans="3:11" ht="28.2" customHeight="1" thickBot="1">
      <c r="C543" s="215" t="s">
        <v>1948</v>
      </c>
      <c r="D543" s="53" t="s">
        <v>1949</v>
      </c>
      <c r="E543" s="215"/>
      <c r="F543" s="215"/>
      <c r="G543" s="215"/>
      <c r="H543" s="215"/>
      <c r="I543" s="215"/>
      <c r="J543" s="215"/>
      <c r="K543" s="56">
        <f>ROUNDDOWN(J556,-2)</f>
        <v>271900</v>
      </c>
    </row>
    <row r="544" spans="3:11" ht="28.2" thickTop="1">
      <c r="C544" s="119" t="s">
        <v>1197</v>
      </c>
      <c r="D544" s="120" t="s">
        <v>1198</v>
      </c>
      <c r="E544" s="120"/>
      <c r="F544" s="120" t="s">
        <v>1199</v>
      </c>
      <c r="G544" s="120" t="s">
        <v>1200</v>
      </c>
      <c r="H544" s="120" t="s">
        <v>1201</v>
      </c>
      <c r="I544" s="657"/>
      <c r="J544" s="208" t="s">
        <v>1202</v>
      </c>
      <c r="K544" s="57"/>
    </row>
    <row r="545" spans="3:11">
      <c r="C545" s="141" t="s">
        <v>1203</v>
      </c>
      <c r="D545" s="59" t="s">
        <v>1204</v>
      </c>
      <c r="E545" s="59"/>
      <c r="F545" s="73"/>
      <c r="G545" s="73"/>
      <c r="H545" s="73"/>
      <c r="I545" s="744"/>
      <c r="J545" s="151"/>
      <c r="K545" s="62"/>
    </row>
    <row r="546" spans="3:11">
      <c r="C546" s="142">
        <v>1</v>
      </c>
      <c r="D546" s="59" t="s">
        <v>5</v>
      </c>
      <c r="E546" s="72" t="s">
        <v>1788</v>
      </c>
      <c r="F546" s="72" t="s">
        <v>6</v>
      </c>
      <c r="G546" s="93">
        <v>0.75</v>
      </c>
      <c r="H546" s="64">
        <f>VLOOKUP(D546,upahbahan,3,FALSE)</f>
        <v>100000</v>
      </c>
      <c r="I546" s="304"/>
      <c r="J546" s="124">
        <f>G546*H546</f>
        <v>75000</v>
      </c>
      <c r="K546" s="62"/>
    </row>
    <row r="547" spans="3:11">
      <c r="C547" s="142">
        <v>2</v>
      </c>
      <c r="D547" s="59" t="s">
        <v>19</v>
      </c>
      <c r="E547" s="72" t="s">
        <v>1791</v>
      </c>
      <c r="F547" s="72" t="s">
        <v>6</v>
      </c>
      <c r="G547" s="93">
        <v>7.4999999999999997E-2</v>
      </c>
      <c r="H547" s="64">
        <f>VLOOKUP(D547,upahbahan,3,FALSE)</f>
        <v>200000</v>
      </c>
      <c r="I547" s="304"/>
      <c r="J547" s="124">
        <f>G547*H547</f>
        <v>15000</v>
      </c>
      <c r="K547" s="62"/>
    </row>
    <row r="548" spans="3:11">
      <c r="C548" s="144" t="s">
        <v>1210</v>
      </c>
      <c r="D548" s="83"/>
      <c r="E548" s="83"/>
      <c r="F548" s="83"/>
      <c r="G548" s="83"/>
      <c r="H548" s="83"/>
      <c r="I548" s="83"/>
      <c r="J548" s="124">
        <f>SUM(J546:J547)</f>
        <v>90000</v>
      </c>
      <c r="K548" s="62"/>
    </row>
    <row r="549" spans="3:11">
      <c r="C549" s="141" t="s">
        <v>1211</v>
      </c>
      <c r="D549" s="59" t="s">
        <v>1212</v>
      </c>
      <c r="E549" s="59"/>
      <c r="F549" s="73"/>
      <c r="G549" s="73"/>
      <c r="H549" s="73"/>
      <c r="I549" s="744"/>
      <c r="J549" s="151"/>
      <c r="K549" s="62"/>
    </row>
    <row r="550" spans="3:11">
      <c r="C550" s="144" t="s">
        <v>1216</v>
      </c>
      <c r="D550" s="83"/>
      <c r="E550" s="83"/>
      <c r="F550" s="83"/>
      <c r="G550" s="83"/>
      <c r="H550" s="83"/>
      <c r="I550" s="83"/>
      <c r="J550" s="129">
        <v>0</v>
      </c>
      <c r="K550" s="62"/>
    </row>
    <row r="551" spans="3:11">
      <c r="C551" s="141" t="s">
        <v>1217</v>
      </c>
      <c r="D551" s="59" t="s">
        <v>1218</v>
      </c>
      <c r="E551" s="59"/>
      <c r="F551" s="76"/>
      <c r="G551" s="76"/>
      <c r="H551" s="76"/>
      <c r="I551" s="756"/>
      <c r="J551" s="143"/>
      <c r="K551" s="62"/>
    </row>
    <row r="552" spans="3:11">
      <c r="C552" s="141">
        <v>1</v>
      </c>
      <c r="D552" s="59" t="s">
        <v>1087</v>
      </c>
      <c r="E552" s="59"/>
      <c r="F552" s="78" t="s">
        <v>1082</v>
      </c>
      <c r="G552" s="433">
        <v>0.52400000000000002</v>
      </c>
      <c r="H552" s="64">
        <f>VLOOKUP(D552,upahbahan,3,FALSE)</f>
        <v>300000</v>
      </c>
      <c r="I552" s="304"/>
      <c r="J552" s="124">
        <f>G552*H552</f>
        <v>157200</v>
      </c>
      <c r="K552" s="62"/>
    </row>
    <row r="553" spans="3:11">
      <c r="C553" s="144" t="s">
        <v>1219</v>
      </c>
      <c r="D553" s="83"/>
      <c r="E553" s="83"/>
      <c r="F553" s="83"/>
      <c r="G553" s="83"/>
      <c r="H553" s="83"/>
      <c r="I553" s="83"/>
      <c r="J553" s="124">
        <f>SUM(J552)</f>
        <v>157200</v>
      </c>
      <c r="K553" s="62"/>
    </row>
    <row r="554" spans="3:11">
      <c r="C554" s="122" t="s">
        <v>1220</v>
      </c>
      <c r="D554" s="69" t="s">
        <v>1221</v>
      </c>
      <c r="E554" s="70"/>
      <c r="F554" s="70"/>
      <c r="G554" s="70"/>
      <c r="H554" s="71"/>
      <c r="I554" s="70"/>
      <c r="J554" s="124">
        <f>J548+J550+J553</f>
        <v>247200</v>
      </c>
      <c r="K554" s="62"/>
    </row>
    <row r="555" spans="3:11">
      <c r="C555" s="122" t="s">
        <v>1222</v>
      </c>
      <c r="D555" s="69" t="s">
        <v>1251</v>
      </c>
      <c r="E555" s="70"/>
      <c r="F555" s="70"/>
      <c r="G555" s="71"/>
      <c r="H555" s="95">
        <f>$P$8</f>
        <v>0.1</v>
      </c>
      <c r="I555" s="732"/>
      <c r="J555" s="124">
        <f>J554*H555</f>
        <v>24720</v>
      </c>
      <c r="K555" s="62"/>
    </row>
    <row r="556" spans="3:11" ht="14.4" thickBot="1">
      <c r="C556" s="130" t="s">
        <v>1223</v>
      </c>
      <c r="D556" s="131" t="s">
        <v>1224</v>
      </c>
      <c r="E556" s="132"/>
      <c r="F556" s="132"/>
      <c r="G556" s="132"/>
      <c r="H556" s="155"/>
      <c r="I556" s="132"/>
      <c r="J556" s="134">
        <f>SUM(J554:J555)</f>
        <v>271920</v>
      </c>
      <c r="K556" s="62"/>
    </row>
    <row r="557" spans="3:11" ht="14.4" thickTop="1">
      <c r="C557" s="89"/>
      <c r="D557" s="90"/>
      <c r="E557" s="90"/>
      <c r="F557" s="90"/>
      <c r="G557" s="90"/>
      <c r="H557" s="90"/>
      <c r="I557" s="90"/>
      <c r="J557" s="91"/>
      <c r="K557" s="62"/>
    </row>
    <row r="558" spans="3:11">
      <c r="C558" s="89"/>
      <c r="D558" s="90"/>
      <c r="E558" s="90"/>
      <c r="F558" s="90"/>
      <c r="G558" s="90"/>
      <c r="H558" s="90"/>
      <c r="I558" s="90"/>
      <c r="J558" s="91"/>
      <c r="K558" s="62"/>
    </row>
    <row r="559" spans="3:11">
      <c r="C559" s="320" t="s">
        <v>1950</v>
      </c>
      <c r="D559" s="156" t="s">
        <v>1951</v>
      </c>
      <c r="E559" s="90"/>
      <c r="F559" s="90"/>
      <c r="G559" s="90"/>
      <c r="H559" s="90"/>
      <c r="I559" s="90"/>
      <c r="J559" s="91"/>
      <c r="K559" s="62"/>
    </row>
    <row r="560" spans="3:11" ht="14.4" thickBot="1">
      <c r="C560" s="135" t="s">
        <v>1952</v>
      </c>
      <c r="D560" s="156" t="s">
        <v>1247</v>
      </c>
      <c r="E560" s="156"/>
      <c r="F560" s="118"/>
      <c r="G560" s="118"/>
      <c r="H560" s="118"/>
      <c r="I560" s="118"/>
      <c r="J560" s="207"/>
      <c r="K560" s="56">
        <f>ROUNDDOWN(J579,-2)</f>
        <v>3277000</v>
      </c>
    </row>
    <row r="561" spans="3:11" ht="28.2" thickTop="1">
      <c r="C561" s="119" t="s">
        <v>1197</v>
      </c>
      <c r="D561" s="120" t="s">
        <v>1198</v>
      </c>
      <c r="E561" s="120"/>
      <c r="F561" s="120" t="s">
        <v>1199</v>
      </c>
      <c r="G561" s="120" t="s">
        <v>1200</v>
      </c>
      <c r="H561" s="120" t="s">
        <v>1201</v>
      </c>
      <c r="I561" s="657"/>
      <c r="J561" s="208" t="s">
        <v>1202</v>
      </c>
      <c r="K561" s="57"/>
    </row>
    <row r="562" spans="3:11">
      <c r="C562" s="122" t="s">
        <v>1203</v>
      </c>
      <c r="D562" s="59" t="s">
        <v>1204</v>
      </c>
      <c r="E562" s="59"/>
      <c r="F562" s="60"/>
      <c r="G562" s="61"/>
      <c r="H562" s="61"/>
      <c r="I562" s="69"/>
      <c r="J562" s="127"/>
      <c r="K562" s="62"/>
    </row>
    <row r="563" spans="3:11">
      <c r="C563" s="128" t="s">
        <v>1205</v>
      </c>
      <c r="D563" s="60" t="s">
        <v>5</v>
      </c>
      <c r="E563" s="60" t="s">
        <v>1788</v>
      </c>
      <c r="F563" s="58" t="s">
        <v>6</v>
      </c>
      <c r="G563" s="94">
        <v>0.125</v>
      </c>
      <c r="H563" s="64">
        <f>VLOOKUP(D563,upahbahan,3,FALSE)</f>
        <v>100000</v>
      </c>
      <c r="I563" s="304"/>
      <c r="J563" s="124">
        <f>G563*H563</f>
        <v>12500</v>
      </c>
      <c r="K563" s="62"/>
    </row>
    <row r="564" spans="3:11">
      <c r="C564" s="128" t="s">
        <v>1206</v>
      </c>
      <c r="D564" s="59" t="s">
        <v>26</v>
      </c>
      <c r="E564" s="59" t="s">
        <v>1792</v>
      </c>
      <c r="F564" s="58" t="s">
        <v>6</v>
      </c>
      <c r="G564" s="94">
        <v>0.25</v>
      </c>
      <c r="H564" s="64">
        <f>VLOOKUP(D564,upahbahan,3,FALSE)</f>
        <v>175000</v>
      </c>
      <c r="I564" s="304"/>
      <c r="J564" s="124">
        <f>G564*H564</f>
        <v>43750</v>
      </c>
      <c r="K564" s="62"/>
    </row>
    <row r="565" spans="3:11">
      <c r="C565" s="128" t="s">
        <v>1207</v>
      </c>
      <c r="D565" s="59" t="s">
        <v>33</v>
      </c>
      <c r="E565" s="59" t="s">
        <v>1793</v>
      </c>
      <c r="F565" s="58" t="s">
        <v>6</v>
      </c>
      <c r="G565" s="94">
        <v>0.25</v>
      </c>
      <c r="H565" s="64">
        <f>VLOOKUP(D565,upahbahan,3,FALSE)</f>
        <v>150000</v>
      </c>
      <c r="I565" s="304"/>
      <c r="J565" s="124">
        <f>G565*H565</f>
        <v>37500</v>
      </c>
      <c r="K565" s="62"/>
    </row>
    <row r="566" spans="3:11">
      <c r="C566" s="128" t="s">
        <v>1208</v>
      </c>
      <c r="D566" s="59" t="s">
        <v>25</v>
      </c>
      <c r="E566" s="59" t="s">
        <v>1953</v>
      </c>
      <c r="F566" s="58" t="s">
        <v>6</v>
      </c>
      <c r="G566" s="94">
        <v>2</v>
      </c>
      <c r="H566" s="64">
        <f>VLOOKUP(D566,upahbahan,3,FALSE)</f>
        <v>150000</v>
      </c>
      <c r="I566" s="304"/>
      <c r="J566" s="124">
        <f>G566*H566</f>
        <v>300000</v>
      </c>
      <c r="K566" s="62"/>
    </row>
    <row r="567" spans="3:11">
      <c r="C567" s="128" t="s">
        <v>1209</v>
      </c>
      <c r="D567" s="59" t="s">
        <v>22</v>
      </c>
      <c r="E567" s="59" t="s">
        <v>1954</v>
      </c>
      <c r="F567" s="58" t="s">
        <v>6</v>
      </c>
      <c r="G567" s="94">
        <v>2</v>
      </c>
      <c r="H567" s="64">
        <f>VLOOKUP(D567,upahbahan,3,FALSE)</f>
        <v>400000</v>
      </c>
      <c r="I567" s="304"/>
      <c r="J567" s="124">
        <f>G567*H567</f>
        <v>800000</v>
      </c>
      <c r="K567" s="62"/>
    </row>
    <row r="568" spans="3:11">
      <c r="C568" s="144" t="s">
        <v>1210</v>
      </c>
      <c r="D568" s="66"/>
      <c r="E568" s="66"/>
      <c r="F568" s="66"/>
      <c r="G568" s="66"/>
      <c r="H568" s="66"/>
      <c r="I568" s="757"/>
      <c r="J568" s="126">
        <f>SUM(J563:J567)</f>
        <v>1193750</v>
      </c>
      <c r="K568" s="62"/>
    </row>
    <row r="569" spans="3:11">
      <c r="C569" s="122" t="s">
        <v>1211</v>
      </c>
      <c r="D569" s="59" t="s">
        <v>1212</v>
      </c>
      <c r="E569" s="59"/>
      <c r="F569" s="60"/>
      <c r="G569" s="67"/>
      <c r="H569" s="61"/>
      <c r="I569" s="69"/>
      <c r="J569" s="127"/>
      <c r="K569" s="62"/>
    </row>
    <row r="570" spans="3:11">
      <c r="C570" s="128" t="s">
        <v>1205</v>
      </c>
      <c r="D570" s="60" t="s">
        <v>1809</v>
      </c>
      <c r="E570" s="60"/>
      <c r="F570" s="68" t="s">
        <v>42</v>
      </c>
      <c r="G570" s="63">
        <v>0.151</v>
      </c>
      <c r="H570" s="64">
        <f>VLOOKUP(D570,upahbahan,3,FALSE)</f>
        <v>10214200</v>
      </c>
      <c r="I570" s="304"/>
      <c r="J570" s="124">
        <f>G570*H570</f>
        <v>1542344.2</v>
      </c>
      <c r="K570" s="62"/>
    </row>
    <row r="571" spans="3:11">
      <c r="C571" s="128" t="s">
        <v>1206</v>
      </c>
      <c r="D571" s="60" t="s">
        <v>267</v>
      </c>
      <c r="E571" s="60"/>
      <c r="F571" s="58" t="s">
        <v>66</v>
      </c>
      <c r="G571" s="63">
        <v>0.50800000000000001</v>
      </c>
      <c r="H571" s="64">
        <f>VLOOKUP(D571,upahbahan,3,FALSE)</f>
        <v>35590</v>
      </c>
      <c r="I571" s="304"/>
      <c r="J571" s="124">
        <f>G571*H571</f>
        <v>18079.72</v>
      </c>
      <c r="K571" s="62"/>
    </row>
    <row r="572" spans="3:11">
      <c r="C572" s="144" t="s">
        <v>1216</v>
      </c>
      <c r="D572" s="66"/>
      <c r="E572" s="66"/>
      <c r="F572" s="66"/>
      <c r="G572" s="66"/>
      <c r="H572" s="66"/>
      <c r="I572" s="757"/>
      <c r="J572" s="126">
        <f>SUM(J570:J571)</f>
        <v>1560423.92</v>
      </c>
      <c r="K572" s="62"/>
    </row>
    <row r="573" spans="3:11">
      <c r="C573" s="122" t="s">
        <v>1217</v>
      </c>
      <c r="D573" s="59" t="s">
        <v>1218</v>
      </c>
      <c r="E573" s="59"/>
      <c r="F573" s="60"/>
      <c r="G573" s="67"/>
      <c r="H573" s="61"/>
      <c r="I573" s="69"/>
      <c r="J573" s="127"/>
      <c r="K573" s="62"/>
    </row>
    <row r="574" spans="3:11">
      <c r="C574" s="157">
        <v>1</v>
      </c>
      <c r="D574" s="59" t="s">
        <v>1157</v>
      </c>
      <c r="E574" s="59"/>
      <c r="F574" s="58" t="s">
        <v>1082</v>
      </c>
      <c r="G574" s="63">
        <v>1</v>
      </c>
      <c r="H574" s="64">
        <f>VLOOKUP(D574,upahbahan,3,FALSE)</f>
        <v>75000</v>
      </c>
      <c r="I574" s="304"/>
      <c r="J574" s="124">
        <f>G574*H574</f>
        <v>75000</v>
      </c>
      <c r="K574" s="62"/>
    </row>
    <row r="575" spans="3:11">
      <c r="C575" s="122">
        <v>2</v>
      </c>
      <c r="D575" s="59" t="s">
        <v>1149</v>
      </c>
      <c r="E575" s="59"/>
      <c r="F575" s="58" t="s">
        <v>1082</v>
      </c>
      <c r="G575" s="63">
        <v>1</v>
      </c>
      <c r="H575" s="64">
        <f>VLOOKUP(D575,upahbahan,3,FALSE)</f>
        <v>150000</v>
      </c>
      <c r="I575" s="304"/>
      <c r="J575" s="124">
        <f>G575*H575</f>
        <v>150000</v>
      </c>
      <c r="K575" s="62"/>
    </row>
    <row r="576" spans="3:11">
      <c r="C576" s="158" t="s">
        <v>1219</v>
      </c>
      <c r="D576" s="66"/>
      <c r="E576" s="66"/>
      <c r="F576" s="66"/>
      <c r="G576" s="66"/>
      <c r="H576" s="66"/>
      <c r="I576" s="757"/>
      <c r="J576" s="126">
        <f>SUM(J574:J575)</f>
        <v>225000</v>
      </c>
      <c r="K576" s="62"/>
    </row>
    <row r="577" spans="3:15">
      <c r="C577" s="122" t="s">
        <v>1220</v>
      </c>
      <c r="D577" s="69" t="s">
        <v>1221</v>
      </c>
      <c r="E577" s="70"/>
      <c r="F577" s="70"/>
      <c r="G577" s="70"/>
      <c r="H577" s="71"/>
      <c r="I577" s="70"/>
      <c r="J577" s="124">
        <f>J568+J572+J576</f>
        <v>2979173.92</v>
      </c>
      <c r="K577" s="62"/>
    </row>
    <row r="578" spans="3:15">
      <c r="C578" s="122" t="s">
        <v>1222</v>
      </c>
      <c r="D578" s="69" t="s">
        <v>1251</v>
      </c>
      <c r="E578" s="70"/>
      <c r="F578" s="70"/>
      <c r="G578" s="71"/>
      <c r="H578" s="95">
        <f>$P$8</f>
        <v>0.1</v>
      </c>
      <c r="I578" s="732"/>
      <c r="J578" s="124">
        <f>J577*H578</f>
        <v>297917.39199999999</v>
      </c>
      <c r="K578" s="62"/>
    </row>
    <row r="579" spans="3:15" ht="14.4" thickBot="1">
      <c r="C579" s="130" t="s">
        <v>1223</v>
      </c>
      <c r="D579" s="131" t="s">
        <v>1224</v>
      </c>
      <c r="E579" s="132"/>
      <c r="F579" s="132"/>
      <c r="G579" s="132"/>
      <c r="H579" s="155"/>
      <c r="I579" s="132"/>
      <c r="J579" s="134">
        <f>SUM(J577:J578)</f>
        <v>3277091.3119999999</v>
      </c>
      <c r="K579" s="62"/>
    </row>
    <row r="580" spans="3:15" ht="14.4" thickTop="1">
      <c r="C580" s="89"/>
      <c r="D580" s="90"/>
      <c r="E580" s="90"/>
      <c r="F580" s="90"/>
      <c r="G580" s="90"/>
      <c r="H580" s="90"/>
      <c r="I580" s="90"/>
      <c r="J580" s="91"/>
      <c r="K580" s="62"/>
    </row>
    <row r="581" spans="3:15" ht="14.4" thickBot="1">
      <c r="C581" s="53" t="s">
        <v>1955</v>
      </c>
      <c r="D581" s="135" t="s">
        <v>1956</v>
      </c>
      <c r="E581" s="156"/>
      <c r="F581" s="118"/>
      <c r="G581" s="118"/>
      <c r="H581" s="118"/>
      <c r="I581" s="118"/>
      <c r="J581" s="207"/>
      <c r="K581" s="56">
        <f>ROUNDDOWN(J599,-2)</f>
        <v>171500</v>
      </c>
    </row>
    <row r="582" spans="3:15" ht="28.2" thickTop="1">
      <c r="C582" s="119" t="s">
        <v>1197</v>
      </c>
      <c r="D582" s="120" t="s">
        <v>1198</v>
      </c>
      <c r="E582" s="120" t="s">
        <v>1926</v>
      </c>
      <c r="F582" s="120" t="s">
        <v>1199</v>
      </c>
      <c r="G582" s="120" t="s">
        <v>1200</v>
      </c>
      <c r="H582" s="120" t="s">
        <v>1201</v>
      </c>
      <c r="I582" s="657"/>
      <c r="J582" s="208" t="s">
        <v>1202</v>
      </c>
      <c r="K582" s="57"/>
    </row>
    <row r="583" spans="3:15">
      <c r="C583" s="122" t="s">
        <v>1203</v>
      </c>
      <c r="D583" s="59" t="s">
        <v>1204</v>
      </c>
      <c r="E583" s="59"/>
      <c r="F583" s="60"/>
      <c r="G583" s="61"/>
      <c r="H583" s="61"/>
      <c r="I583" s="69"/>
      <c r="J583" s="127"/>
      <c r="K583" s="62"/>
      <c r="O583" s="159"/>
    </row>
    <row r="584" spans="3:15">
      <c r="C584" s="128" t="s">
        <v>1205</v>
      </c>
      <c r="D584" s="60" t="s">
        <v>5</v>
      </c>
      <c r="E584" s="58" t="s">
        <v>1788</v>
      </c>
      <c r="F584" s="58" t="s">
        <v>6</v>
      </c>
      <c r="G584" s="94">
        <v>1.2E-2</v>
      </c>
      <c r="H584" s="64">
        <f>VLOOKUP(D584,upahbahan,3,FALSE)</f>
        <v>100000</v>
      </c>
      <c r="I584" s="304"/>
      <c r="J584" s="124">
        <f>G584*H584</f>
        <v>1200</v>
      </c>
      <c r="K584" s="62"/>
    </row>
    <row r="585" spans="3:15">
      <c r="C585" s="128" t="s">
        <v>1206</v>
      </c>
      <c r="D585" s="59" t="s">
        <v>8</v>
      </c>
      <c r="E585" s="72" t="s">
        <v>1789</v>
      </c>
      <c r="F585" s="58" t="s">
        <v>6</v>
      </c>
      <c r="G585" s="94">
        <v>6.0000000000000001E-3</v>
      </c>
      <c r="H585" s="64">
        <f>VLOOKUP(D585,upahbahan,3,FALSE)</f>
        <v>145000</v>
      </c>
      <c r="I585" s="304"/>
      <c r="J585" s="124">
        <f>G585*H585</f>
        <v>870</v>
      </c>
      <c r="K585" s="62"/>
    </row>
    <row r="586" spans="3:15">
      <c r="C586" s="128" t="s">
        <v>1207</v>
      </c>
      <c r="D586" s="59" t="s">
        <v>18</v>
      </c>
      <c r="E586" s="72" t="s">
        <v>1790</v>
      </c>
      <c r="F586" s="58" t="s">
        <v>6</v>
      </c>
      <c r="G586" s="94">
        <v>5.9999999999999995E-4</v>
      </c>
      <c r="H586" s="64">
        <f>VLOOKUP(D586,upahbahan,3,FALSE)</f>
        <v>175000</v>
      </c>
      <c r="I586" s="304"/>
      <c r="J586" s="124">
        <f>G586*H586</f>
        <v>104.99999999999999</v>
      </c>
      <c r="K586" s="62"/>
    </row>
    <row r="587" spans="3:15">
      <c r="C587" s="128" t="s">
        <v>1208</v>
      </c>
      <c r="D587" s="60" t="s">
        <v>19</v>
      </c>
      <c r="E587" s="58" t="s">
        <v>1791</v>
      </c>
      <c r="F587" s="58" t="s">
        <v>6</v>
      </c>
      <c r="G587" s="94">
        <v>1.1999999999999999E-3</v>
      </c>
      <c r="H587" s="64">
        <f>VLOOKUP(D587,upahbahan,3,FALSE)</f>
        <v>200000</v>
      </c>
      <c r="I587" s="304"/>
      <c r="J587" s="124">
        <f>G587*H587</f>
        <v>239.99999999999997</v>
      </c>
      <c r="K587" s="62"/>
    </row>
    <row r="588" spans="3:15">
      <c r="C588" s="144" t="s">
        <v>1210</v>
      </c>
      <c r="D588" s="66"/>
      <c r="E588" s="66"/>
      <c r="F588" s="66"/>
      <c r="G588" s="66"/>
      <c r="H588" s="66"/>
      <c r="I588" s="757"/>
      <c r="J588" s="126">
        <f>SUM(J584:J587)</f>
        <v>2415</v>
      </c>
      <c r="K588" s="62"/>
    </row>
    <row r="589" spans="3:15">
      <c r="C589" s="122" t="s">
        <v>1211</v>
      </c>
      <c r="D589" s="59" t="s">
        <v>1212</v>
      </c>
      <c r="E589" s="59"/>
      <c r="F589" s="60"/>
      <c r="G589" s="67"/>
      <c r="H589" s="61"/>
      <c r="I589" s="69"/>
      <c r="J589" s="127"/>
      <c r="K589" s="62"/>
    </row>
    <row r="590" spans="3:15">
      <c r="C590" s="128" t="s">
        <v>1205</v>
      </c>
      <c r="D590" s="60" t="s">
        <v>1868</v>
      </c>
      <c r="E590" s="60"/>
      <c r="F590" s="68" t="s">
        <v>42</v>
      </c>
      <c r="G590" s="63">
        <v>1.2999999999999999E-2</v>
      </c>
      <c r="H590" s="64">
        <f>VLOOKUP(D590,upahbahan,3,FALSE)</f>
        <v>10214200</v>
      </c>
      <c r="I590" s="304"/>
      <c r="J590" s="124">
        <f>G590*H590</f>
        <v>132784.6</v>
      </c>
      <c r="K590" s="62"/>
    </row>
    <row r="591" spans="3:15">
      <c r="C591" s="128" t="s">
        <v>1206</v>
      </c>
      <c r="D591" s="60" t="s">
        <v>122</v>
      </c>
      <c r="E591" s="60"/>
      <c r="F591" s="68" t="s">
        <v>42</v>
      </c>
      <c r="G591" s="63">
        <v>7.0000000000000001E-3</v>
      </c>
      <c r="H591" s="64">
        <f>VLOOKUP(D591,upahbahan,3,FALSE)</f>
        <v>2825000</v>
      </c>
      <c r="I591" s="304"/>
      <c r="J591" s="124">
        <f>G591*H591</f>
        <v>19775</v>
      </c>
      <c r="K591" s="62"/>
    </row>
    <row r="592" spans="3:15">
      <c r="C592" s="128" t="s">
        <v>1207</v>
      </c>
      <c r="D592" s="60" t="s">
        <v>262</v>
      </c>
      <c r="E592" s="60"/>
      <c r="F592" s="58" t="s">
        <v>66</v>
      </c>
      <c r="G592" s="63">
        <v>0.02</v>
      </c>
      <c r="H592" s="64">
        <f>VLOOKUP(D592,upahbahan,3,FALSE)</f>
        <v>18000</v>
      </c>
      <c r="I592" s="304"/>
      <c r="J592" s="124">
        <f>G592*H592</f>
        <v>360</v>
      </c>
      <c r="K592" s="62"/>
    </row>
    <row r="593" spans="3:15">
      <c r="C593" s="144" t="s">
        <v>1216</v>
      </c>
      <c r="D593" s="66"/>
      <c r="E593" s="66"/>
      <c r="F593" s="66"/>
      <c r="G593" s="66"/>
      <c r="H593" s="66"/>
      <c r="I593" s="757"/>
      <c r="J593" s="126">
        <f>SUM(J590:J592)</f>
        <v>152919.6</v>
      </c>
      <c r="K593" s="62"/>
    </row>
    <row r="594" spans="3:15">
      <c r="C594" s="122" t="s">
        <v>1217</v>
      </c>
      <c r="D594" s="59" t="s">
        <v>1218</v>
      </c>
      <c r="E594" s="59"/>
      <c r="F594" s="60"/>
      <c r="G594" s="67"/>
      <c r="H594" s="61"/>
      <c r="I594" s="69"/>
      <c r="J594" s="127"/>
      <c r="K594" s="62"/>
    </row>
    <row r="595" spans="3:15">
      <c r="C595" s="157">
        <v>1</v>
      </c>
      <c r="D595" s="59" t="s">
        <v>1157</v>
      </c>
      <c r="E595" s="59"/>
      <c r="F595" s="58" t="s">
        <v>1082</v>
      </c>
      <c r="G595" s="67">
        <v>6.0000000000000001E-3</v>
      </c>
      <c r="H595" s="64">
        <f>VLOOKUP(D563,upahbahan,3,FALSE)</f>
        <v>100000</v>
      </c>
      <c r="I595" s="304"/>
      <c r="J595" s="124">
        <f>G595*H595</f>
        <v>600</v>
      </c>
      <c r="K595" s="62"/>
    </row>
    <row r="596" spans="3:15">
      <c r="C596" s="144" t="s">
        <v>1219</v>
      </c>
      <c r="D596" s="66"/>
      <c r="E596" s="66"/>
      <c r="F596" s="66"/>
      <c r="G596" s="66"/>
      <c r="H596" s="66"/>
      <c r="I596" s="757"/>
      <c r="J596" s="126">
        <f>SUM(J595)</f>
        <v>600</v>
      </c>
      <c r="K596" s="62"/>
    </row>
    <row r="597" spans="3:15">
      <c r="C597" s="122" t="s">
        <v>1220</v>
      </c>
      <c r="D597" s="69" t="s">
        <v>1221</v>
      </c>
      <c r="E597" s="70"/>
      <c r="F597" s="70"/>
      <c r="G597" s="70"/>
      <c r="H597" s="71"/>
      <c r="I597" s="70"/>
      <c r="J597" s="124">
        <f>J588+J593+J596</f>
        <v>155934.6</v>
      </c>
      <c r="K597" s="62"/>
    </row>
    <row r="598" spans="3:15">
      <c r="C598" s="122" t="s">
        <v>1222</v>
      </c>
      <c r="D598" s="69" t="s">
        <v>1251</v>
      </c>
      <c r="E598" s="70"/>
      <c r="F598" s="70"/>
      <c r="G598" s="71"/>
      <c r="H598" s="95">
        <f>$P$8</f>
        <v>0.1</v>
      </c>
      <c r="I598" s="732"/>
      <c r="J598" s="124">
        <f>J597*H598</f>
        <v>15593.460000000001</v>
      </c>
      <c r="K598" s="62"/>
    </row>
    <row r="599" spans="3:15" ht="14.4" thickBot="1">
      <c r="C599" s="130" t="s">
        <v>1223</v>
      </c>
      <c r="D599" s="131" t="s">
        <v>1224</v>
      </c>
      <c r="E599" s="132"/>
      <c r="F599" s="132"/>
      <c r="G599" s="132"/>
      <c r="H599" s="155"/>
      <c r="I599" s="132"/>
      <c r="J599" s="134">
        <f>SUM(J597:J598)</f>
        <v>171528.06</v>
      </c>
      <c r="K599" s="62"/>
    </row>
    <row r="600" spans="3:15" ht="14.4" thickTop="1">
      <c r="C600" s="89"/>
      <c r="D600" s="90"/>
      <c r="E600" s="90"/>
      <c r="F600" s="90"/>
      <c r="G600" s="90"/>
      <c r="H600" s="90"/>
      <c r="I600" s="90"/>
      <c r="J600" s="91"/>
      <c r="K600" s="62"/>
    </row>
    <row r="601" spans="3:15">
      <c r="C601" s="89"/>
      <c r="D601" s="90"/>
      <c r="E601" s="90"/>
      <c r="F601" s="90"/>
      <c r="G601" s="90"/>
      <c r="H601" s="90"/>
      <c r="I601" s="90"/>
      <c r="J601" s="91"/>
      <c r="K601" s="62"/>
    </row>
    <row r="602" spans="3:15" ht="14.4" thickBot="1">
      <c r="C602" s="53" t="s">
        <v>1957</v>
      </c>
      <c r="D602" s="135" t="s">
        <v>1958</v>
      </c>
      <c r="E602" s="156"/>
      <c r="F602" s="118"/>
      <c r="G602" s="118"/>
      <c r="H602" s="118"/>
      <c r="I602" s="118"/>
      <c r="J602" s="207"/>
      <c r="K602" s="56">
        <f>ROUNDDOWN(J619,-2)</f>
        <v>191300</v>
      </c>
    </row>
    <row r="603" spans="3:15" ht="28.2" thickTop="1">
      <c r="C603" s="119" t="s">
        <v>1197</v>
      </c>
      <c r="D603" s="120" t="s">
        <v>1198</v>
      </c>
      <c r="E603" s="120" t="s">
        <v>1926</v>
      </c>
      <c r="F603" s="120" t="s">
        <v>1199</v>
      </c>
      <c r="G603" s="120" t="s">
        <v>1200</v>
      </c>
      <c r="H603" s="120" t="s">
        <v>1201</v>
      </c>
      <c r="I603" s="657"/>
      <c r="J603" s="208" t="s">
        <v>1202</v>
      </c>
      <c r="K603" s="57"/>
    </row>
    <row r="604" spans="3:15">
      <c r="C604" s="122" t="s">
        <v>1203</v>
      </c>
      <c r="D604" s="59" t="s">
        <v>1204</v>
      </c>
      <c r="E604" s="59"/>
      <c r="F604" s="60"/>
      <c r="G604" s="61"/>
      <c r="H604" s="61"/>
      <c r="I604" s="69"/>
      <c r="J604" s="127"/>
      <c r="K604" s="62"/>
      <c r="O604" s="159"/>
    </row>
    <row r="605" spans="3:15">
      <c r="C605" s="128" t="s">
        <v>1205</v>
      </c>
      <c r="D605" s="60" t="s">
        <v>5</v>
      </c>
      <c r="E605" s="58" t="s">
        <v>1788</v>
      </c>
      <c r="F605" s="58" t="s">
        <v>6</v>
      </c>
      <c r="G605" s="94">
        <v>8.0000000000000002E-3</v>
      </c>
      <c r="H605" s="64">
        <f>VLOOKUP(D605,upahbahan,3,FALSE)</f>
        <v>100000</v>
      </c>
      <c r="I605" s="304"/>
      <c r="J605" s="124">
        <f>G605*H605</f>
        <v>800</v>
      </c>
      <c r="K605" s="62"/>
    </row>
    <row r="606" spans="3:15">
      <c r="C606" s="128" t="s">
        <v>1206</v>
      </c>
      <c r="D606" s="59" t="s">
        <v>8</v>
      </c>
      <c r="E606" s="72" t="s">
        <v>1789</v>
      </c>
      <c r="F606" s="58" t="s">
        <v>6</v>
      </c>
      <c r="G606" s="94">
        <v>4.0000000000000001E-3</v>
      </c>
      <c r="H606" s="64">
        <f>VLOOKUP(D606,upahbahan,3,FALSE)</f>
        <v>145000</v>
      </c>
      <c r="I606" s="304"/>
      <c r="J606" s="124">
        <f>G606*H606</f>
        <v>580</v>
      </c>
      <c r="K606" s="62"/>
    </row>
    <row r="607" spans="3:15">
      <c r="C607" s="128" t="s">
        <v>1207</v>
      </c>
      <c r="D607" s="59" t="s">
        <v>18</v>
      </c>
      <c r="E607" s="72" t="s">
        <v>1790</v>
      </c>
      <c r="F607" s="58" t="s">
        <v>6</v>
      </c>
      <c r="G607" s="94">
        <v>4.0000000000000002E-4</v>
      </c>
      <c r="H607" s="64">
        <f>VLOOKUP(D607,upahbahan,3,FALSE)</f>
        <v>175000</v>
      </c>
      <c r="I607" s="304"/>
      <c r="J607" s="124">
        <f>G607*H607</f>
        <v>70</v>
      </c>
      <c r="K607" s="62"/>
    </row>
    <row r="608" spans="3:15">
      <c r="C608" s="128" t="s">
        <v>1208</v>
      </c>
      <c r="D608" s="60" t="s">
        <v>19</v>
      </c>
      <c r="E608" s="58" t="s">
        <v>1791</v>
      </c>
      <c r="F608" s="58" t="s">
        <v>6</v>
      </c>
      <c r="G608" s="94">
        <v>8.0000000000000004E-4</v>
      </c>
      <c r="H608" s="64">
        <f>VLOOKUP(D608,upahbahan,3,FALSE)</f>
        <v>200000</v>
      </c>
      <c r="I608" s="304"/>
      <c r="J608" s="124">
        <f>G608*H608</f>
        <v>160</v>
      </c>
      <c r="K608" s="62"/>
    </row>
    <row r="609" spans="3:15">
      <c r="C609" s="144" t="s">
        <v>1210</v>
      </c>
      <c r="D609" s="66"/>
      <c r="E609" s="66"/>
      <c r="F609" s="66"/>
      <c r="G609" s="66"/>
      <c r="H609" s="66"/>
      <c r="I609" s="757"/>
      <c r="J609" s="126">
        <f>SUM(J605:J608)</f>
        <v>1610</v>
      </c>
      <c r="K609" s="62"/>
    </row>
    <row r="610" spans="3:15">
      <c r="C610" s="122" t="s">
        <v>1211</v>
      </c>
      <c r="D610" s="59" t="s">
        <v>1212</v>
      </c>
      <c r="E610" s="59"/>
      <c r="F610" s="60"/>
      <c r="G610" s="67"/>
      <c r="H610" s="61"/>
      <c r="I610" s="69"/>
      <c r="J610" s="127"/>
      <c r="K610" s="62"/>
    </row>
    <row r="611" spans="3:15">
      <c r="C611" s="128" t="s">
        <v>1205</v>
      </c>
      <c r="D611" s="60" t="s">
        <v>1809</v>
      </c>
      <c r="E611" s="60"/>
      <c r="F611" s="68" t="s">
        <v>42</v>
      </c>
      <c r="G611" s="63">
        <v>1.2999999999999999E-2</v>
      </c>
      <c r="H611" s="64">
        <f>VLOOKUP(D611,upahbahan,3,FALSE)</f>
        <v>10214200</v>
      </c>
      <c r="I611" s="304"/>
      <c r="J611" s="124">
        <f>G611*H611</f>
        <v>132784.6</v>
      </c>
      <c r="K611" s="62"/>
    </row>
    <row r="612" spans="3:15">
      <c r="C612" s="128" t="s">
        <v>1207</v>
      </c>
      <c r="D612" s="441" t="s">
        <v>1959</v>
      </c>
      <c r="E612" s="441"/>
      <c r="F612" s="442" t="s">
        <v>1960</v>
      </c>
      <c r="G612" s="443">
        <v>1.1000000000000001</v>
      </c>
      <c r="H612" s="323">
        <f>VLOOKUP(D612,upahbahan,3,FALSE)</f>
        <v>35590</v>
      </c>
      <c r="I612" s="743"/>
      <c r="J612" s="124">
        <f>G612*H612</f>
        <v>39149</v>
      </c>
      <c r="K612" s="62"/>
    </row>
    <row r="613" spans="3:15">
      <c r="C613" s="144" t="s">
        <v>1216</v>
      </c>
      <c r="D613" s="66"/>
      <c r="E613" s="66"/>
      <c r="F613" s="66"/>
      <c r="G613" s="66"/>
      <c r="H613" s="66"/>
      <c r="I613" s="757"/>
      <c r="J613" s="126">
        <f>SUM(J611:J612)</f>
        <v>171933.6</v>
      </c>
      <c r="K613" s="62"/>
    </row>
    <row r="614" spans="3:15">
      <c r="C614" s="122" t="s">
        <v>1217</v>
      </c>
      <c r="D614" s="59" t="s">
        <v>1218</v>
      </c>
      <c r="E614" s="59"/>
      <c r="F614" s="60"/>
      <c r="G614" s="67"/>
      <c r="H614" s="61"/>
      <c r="I614" s="69"/>
      <c r="J614" s="127"/>
      <c r="K614" s="62"/>
    </row>
    <row r="615" spans="3:15">
      <c r="C615" s="157">
        <v>1</v>
      </c>
      <c r="D615" s="59" t="s">
        <v>1157</v>
      </c>
      <c r="E615" s="59"/>
      <c r="F615" s="58" t="s">
        <v>1082</v>
      </c>
      <c r="G615" s="67">
        <v>4.0000000000000001E-3</v>
      </c>
      <c r="H615" s="64">
        <f>VLOOKUP(D584,upahbahan,3,FALSE)</f>
        <v>100000</v>
      </c>
      <c r="I615" s="304"/>
      <c r="J615" s="124">
        <f>G615*H615</f>
        <v>400</v>
      </c>
      <c r="K615" s="62"/>
    </row>
    <row r="616" spans="3:15">
      <c r="C616" s="144" t="s">
        <v>1219</v>
      </c>
      <c r="D616" s="66"/>
      <c r="E616" s="66"/>
      <c r="F616" s="66"/>
      <c r="G616" s="66"/>
      <c r="H616" s="66"/>
      <c r="I616" s="757"/>
      <c r="J616" s="126">
        <f>SUM(J615)</f>
        <v>400</v>
      </c>
      <c r="K616" s="62"/>
    </row>
    <row r="617" spans="3:15">
      <c r="C617" s="122" t="s">
        <v>1220</v>
      </c>
      <c r="D617" s="69" t="s">
        <v>1221</v>
      </c>
      <c r="E617" s="70"/>
      <c r="F617" s="70"/>
      <c r="G617" s="70"/>
      <c r="H617" s="71"/>
      <c r="I617" s="70"/>
      <c r="J617" s="124">
        <f>J609+J613+J616</f>
        <v>173943.6</v>
      </c>
      <c r="K617" s="62"/>
    </row>
    <row r="618" spans="3:15">
      <c r="C618" s="122" t="s">
        <v>1222</v>
      </c>
      <c r="D618" s="69" t="s">
        <v>1251</v>
      </c>
      <c r="E618" s="70"/>
      <c r="F618" s="70"/>
      <c r="G618" s="71"/>
      <c r="H618" s="95">
        <f>$P$8</f>
        <v>0.1</v>
      </c>
      <c r="I618" s="732"/>
      <c r="J618" s="124">
        <f>J617*H618</f>
        <v>17394.36</v>
      </c>
      <c r="K618" s="62"/>
    </row>
    <row r="619" spans="3:15" ht="14.4" thickBot="1">
      <c r="C619" s="130" t="s">
        <v>1223</v>
      </c>
      <c r="D619" s="131" t="s">
        <v>1224</v>
      </c>
      <c r="E619" s="132"/>
      <c r="F619" s="132"/>
      <c r="G619" s="132"/>
      <c r="H619" s="155"/>
      <c r="I619" s="132"/>
      <c r="J619" s="134">
        <f>SUM(J617:J618)</f>
        <v>191337.96000000002</v>
      </c>
      <c r="K619" s="62"/>
    </row>
    <row r="620" spans="3:15" ht="14.4" thickTop="1"/>
    <row r="622" spans="3:15" ht="14.4" thickBot="1">
      <c r="C622" s="53" t="s">
        <v>1961</v>
      </c>
      <c r="D622" s="135" t="s">
        <v>1962</v>
      </c>
      <c r="E622" s="156"/>
      <c r="F622" s="118"/>
      <c r="G622" s="118"/>
      <c r="H622" s="118"/>
      <c r="I622" s="118"/>
      <c r="J622" s="207"/>
      <c r="K622" s="56">
        <f>ROUNDDOWN(J639,-2)</f>
        <v>85500</v>
      </c>
    </row>
    <row r="623" spans="3:15" ht="28.2" thickTop="1">
      <c r="C623" s="119" t="s">
        <v>1197</v>
      </c>
      <c r="D623" s="120" t="s">
        <v>1198</v>
      </c>
      <c r="E623" s="120" t="s">
        <v>1926</v>
      </c>
      <c r="F623" s="120" t="s">
        <v>1199</v>
      </c>
      <c r="G623" s="120" t="s">
        <v>1200</v>
      </c>
      <c r="H623" s="120" t="s">
        <v>1201</v>
      </c>
      <c r="I623" s="657"/>
      <c r="J623" s="208" t="s">
        <v>1202</v>
      </c>
      <c r="K623" s="57"/>
    </row>
    <row r="624" spans="3:15">
      <c r="C624" s="122" t="s">
        <v>1203</v>
      </c>
      <c r="D624" s="59" t="s">
        <v>1204</v>
      </c>
      <c r="E624" s="59"/>
      <c r="F624" s="60"/>
      <c r="G624" s="61"/>
      <c r="H624" s="61"/>
      <c r="I624" s="69"/>
      <c r="J624" s="127"/>
      <c r="K624" s="62"/>
      <c r="O624" s="159"/>
    </row>
    <row r="625" spans="3:11">
      <c r="C625" s="128" t="s">
        <v>1205</v>
      </c>
      <c r="D625" s="60" t="s">
        <v>5</v>
      </c>
      <c r="E625" s="58" t="s">
        <v>1788</v>
      </c>
      <c r="F625" s="58" t="s">
        <v>6</v>
      </c>
      <c r="G625" s="94">
        <v>1.2E-2</v>
      </c>
      <c r="H625" s="64">
        <f>VLOOKUP(D625,upahbahan,3,FALSE)</f>
        <v>100000</v>
      </c>
      <c r="I625" s="304"/>
      <c r="J625" s="124">
        <f>G625*H625</f>
        <v>1200</v>
      </c>
      <c r="K625" s="62"/>
    </row>
    <row r="626" spans="3:11">
      <c r="C626" s="128" t="s">
        <v>1206</v>
      </c>
      <c r="D626" s="59" t="s">
        <v>8</v>
      </c>
      <c r="E626" s="72" t="s">
        <v>1789</v>
      </c>
      <c r="F626" s="58" t="s">
        <v>6</v>
      </c>
      <c r="G626" s="94">
        <v>6.0000000000000001E-3</v>
      </c>
      <c r="H626" s="64">
        <f>VLOOKUP(D626,upahbahan,3,FALSE)</f>
        <v>145000</v>
      </c>
      <c r="I626" s="304"/>
      <c r="J626" s="124">
        <f>G626*H626</f>
        <v>870</v>
      </c>
      <c r="K626" s="62"/>
    </row>
    <row r="627" spans="3:11">
      <c r="C627" s="128" t="s">
        <v>1207</v>
      </c>
      <c r="D627" s="59" t="s">
        <v>18</v>
      </c>
      <c r="E627" s="72" t="s">
        <v>1790</v>
      </c>
      <c r="F627" s="58" t="s">
        <v>6</v>
      </c>
      <c r="G627" s="94">
        <v>5.9999999999999995E-4</v>
      </c>
      <c r="H627" s="64">
        <f>VLOOKUP(D627,upahbahan,3,FALSE)</f>
        <v>175000</v>
      </c>
      <c r="I627" s="304"/>
      <c r="J627" s="124">
        <f>G627*H627</f>
        <v>104.99999999999999</v>
      </c>
      <c r="K627" s="62"/>
    </row>
    <row r="628" spans="3:11">
      <c r="C628" s="128" t="s">
        <v>1208</v>
      </c>
      <c r="D628" s="60" t="s">
        <v>19</v>
      </c>
      <c r="E628" s="58" t="s">
        <v>1791</v>
      </c>
      <c r="F628" s="58" t="s">
        <v>6</v>
      </c>
      <c r="G628" s="94">
        <v>1.1999999999999999E-3</v>
      </c>
      <c r="H628" s="64">
        <f>VLOOKUP(D628,upahbahan,3,FALSE)</f>
        <v>200000</v>
      </c>
      <c r="I628" s="304"/>
      <c r="J628" s="124">
        <f>G628*H628</f>
        <v>239.99999999999997</v>
      </c>
      <c r="K628" s="62"/>
    </row>
    <row r="629" spans="3:11">
      <c r="C629" s="144" t="s">
        <v>1210</v>
      </c>
      <c r="D629" s="66"/>
      <c r="E629" s="66"/>
      <c r="F629" s="66"/>
      <c r="G629" s="66"/>
      <c r="H629" s="66"/>
      <c r="I629" s="757"/>
      <c r="J629" s="126">
        <f>SUM(J625:J628)</f>
        <v>2415</v>
      </c>
      <c r="K629" s="62"/>
    </row>
    <row r="630" spans="3:11">
      <c r="C630" s="122" t="s">
        <v>1211</v>
      </c>
      <c r="D630" s="59" t="s">
        <v>1212</v>
      </c>
      <c r="E630" s="59"/>
      <c r="F630" s="60"/>
      <c r="G630" s="67"/>
      <c r="H630" s="61"/>
      <c r="I630" s="69"/>
      <c r="J630" s="127"/>
      <c r="K630" s="62"/>
    </row>
    <row r="631" spans="3:11">
      <c r="C631" s="128" t="s">
        <v>1205</v>
      </c>
      <c r="D631" s="60" t="s">
        <v>1809</v>
      </c>
      <c r="E631" s="60"/>
      <c r="F631" s="68" t="s">
        <v>42</v>
      </c>
      <c r="G631" s="94">
        <v>3.5000000000000001E-3</v>
      </c>
      <c r="H631" s="64">
        <f>VLOOKUP(D631,upahbahan,3,FALSE)</f>
        <v>10214200</v>
      </c>
      <c r="I631" s="304"/>
      <c r="J631" s="124">
        <f>G631*H631</f>
        <v>35749.700000000004</v>
      </c>
      <c r="K631" s="62"/>
    </row>
    <row r="632" spans="3:11">
      <c r="C632" s="128" t="s">
        <v>1207</v>
      </c>
      <c r="D632" s="77" t="s">
        <v>1959</v>
      </c>
      <c r="E632" s="77"/>
      <c r="F632" s="68" t="s">
        <v>1960</v>
      </c>
      <c r="G632" s="598">
        <v>1.1000000000000001</v>
      </c>
      <c r="H632" s="483">
        <f>VLOOKUP(D632,upahbahan,3,FALSE)</f>
        <v>35590</v>
      </c>
      <c r="I632" s="754"/>
      <c r="J632" s="124">
        <f>G632*H632</f>
        <v>39149</v>
      </c>
      <c r="K632" s="62"/>
    </row>
    <row r="633" spans="3:11">
      <c r="C633" s="144" t="s">
        <v>1216</v>
      </c>
      <c r="D633" s="66"/>
      <c r="E633" s="66"/>
      <c r="F633" s="66"/>
      <c r="G633" s="66"/>
      <c r="H633" s="66"/>
      <c r="I633" s="757"/>
      <c r="J633" s="126">
        <f>SUM(J631:J632)</f>
        <v>74898.700000000012</v>
      </c>
      <c r="K633" s="62"/>
    </row>
    <row r="634" spans="3:11">
      <c r="C634" s="122" t="s">
        <v>1217</v>
      </c>
      <c r="D634" s="59" t="s">
        <v>1218</v>
      </c>
      <c r="E634" s="59"/>
      <c r="F634" s="60"/>
      <c r="G634" s="67"/>
      <c r="H634" s="61"/>
      <c r="I634" s="69"/>
      <c r="J634" s="127"/>
      <c r="K634" s="62"/>
    </row>
    <row r="635" spans="3:11">
      <c r="C635" s="157">
        <v>1</v>
      </c>
      <c r="D635" s="59" t="s">
        <v>1157</v>
      </c>
      <c r="E635" s="59"/>
      <c r="F635" s="58" t="s">
        <v>1082</v>
      </c>
      <c r="G635" s="67">
        <v>6.0000000000000001E-3</v>
      </c>
      <c r="H635" s="64">
        <f>VLOOKUP(D635,upahbahan,3,FALSE)</f>
        <v>75000</v>
      </c>
      <c r="I635" s="304"/>
      <c r="J635" s="124">
        <f>G635*H635</f>
        <v>450</v>
      </c>
      <c r="K635" s="62"/>
    </row>
    <row r="636" spans="3:11">
      <c r="C636" s="144" t="s">
        <v>1219</v>
      </c>
      <c r="D636" s="66"/>
      <c r="E636" s="66"/>
      <c r="F636" s="66"/>
      <c r="G636" s="66"/>
      <c r="H636" s="66"/>
      <c r="I636" s="757"/>
      <c r="J636" s="126">
        <f>SUM(J635)</f>
        <v>450</v>
      </c>
      <c r="K636" s="62"/>
    </row>
    <row r="637" spans="3:11">
      <c r="C637" s="122" t="s">
        <v>1220</v>
      </c>
      <c r="D637" s="69" t="s">
        <v>1221</v>
      </c>
      <c r="E637" s="70"/>
      <c r="F637" s="70"/>
      <c r="G637" s="70"/>
      <c r="H637" s="71"/>
      <c r="I637" s="70"/>
      <c r="J637" s="124">
        <f>J629+J633+J636</f>
        <v>77763.700000000012</v>
      </c>
      <c r="K637" s="62"/>
    </row>
    <row r="638" spans="3:11">
      <c r="C638" s="122" t="s">
        <v>1222</v>
      </c>
      <c r="D638" s="69" t="s">
        <v>1251</v>
      </c>
      <c r="E638" s="70"/>
      <c r="F638" s="70"/>
      <c r="G638" s="71"/>
      <c r="H638" s="95">
        <f>$P$8</f>
        <v>0.1</v>
      </c>
      <c r="I638" s="732"/>
      <c r="J638" s="124">
        <f>J637*H638</f>
        <v>7776.3700000000017</v>
      </c>
      <c r="K638" s="62"/>
    </row>
    <row r="639" spans="3:11" ht="14.4" thickBot="1">
      <c r="C639" s="130" t="s">
        <v>1223</v>
      </c>
      <c r="D639" s="131" t="s">
        <v>1224</v>
      </c>
      <c r="E639" s="132"/>
      <c r="F639" s="132"/>
      <c r="G639" s="132"/>
      <c r="H639" s="155"/>
      <c r="I639" s="132"/>
      <c r="J639" s="134">
        <f>SUM(J637:J638)</f>
        <v>85540.07</v>
      </c>
      <c r="K639" s="62"/>
    </row>
    <row r="640" spans="3:11" ht="14.4" thickTop="1"/>
    <row r="641" spans="3:15" ht="14.4" thickBot="1">
      <c r="C641" s="53" t="s">
        <v>1963</v>
      </c>
      <c r="D641" s="135" t="s">
        <v>1964</v>
      </c>
      <c r="E641" s="444"/>
      <c r="F641" s="118"/>
      <c r="G641" s="118"/>
      <c r="H641" s="118"/>
      <c r="I641" s="118"/>
      <c r="J641" s="207"/>
      <c r="K641" s="56">
        <f>ROUNDDOWN(J659,-2)</f>
        <v>144200</v>
      </c>
    </row>
    <row r="642" spans="3:15" ht="28.2" thickTop="1">
      <c r="C642" s="119" t="s">
        <v>1197</v>
      </c>
      <c r="D642" s="120" t="s">
        <v>1198</v>
      </c>
      <c r="E642" s="120" t="s">
        <v>1926</v>
      </c>
      <c r="F642" s="120" t="s">
        <v>1199</v>
      </c>
      <c r="G642" s="120" t="s">
        <v>1200</v>
      </c>
      <c r="H642" s="120" t="s">
        <v>1201</v>
      </c>
      <c r="I642" s="657"/>
      <c r="J642" s="208" t="s">
        <v>1202</v>
      </c>
      <c r="K642" s="57"/>
    </row>
    <row r="643" spans="3:15">
      <c r="C643" s="122" t="s">
        <v>1203</v>
      </c>
      <c r="D643" s="59" t="s">
        <v>1965</v>
      </c>
      <c r="E643" s="59"/>
      <c r="F643" s="60"/>
      <c r="G643" s="61"/>
      <c r="H643" s="61"/>
      <c r="I643" s="69"/>
      <c r="J643" s="127"/>
      <c r="K643" s="62"/>
      <c r="O643" s="159"/>
    </row>
    <row r="644" spans="3:15">
      <c r="C644" s="128" t="s">
        <v>1205</v>
      </c>
      <c r="D644" s="60" t="s">
        <v>3850</v>
      </c>
      <c r="E644" s="58"/>
      <c r="F644" s="58" t="s">
        <v>42</v>
      </c>
      <c r="G644" s="94">
        <v>0.27300000000000002</v>
      </c>
      <c r="H644" s="64">
        <f>'Galian Tanah'!I18</f>
        <v>90860</v>
      </c>
      <c r="I644" s="304"/>
      <c r="J644" s="124">
        <f>G644*H644</f>
        <v>24804.780000000002</v>
      </c>
      <c r="K644" s="62"/>
    </row>
    <row r="645" spans="3:15">
      <c r="C645" s="128" t="s">
        <v>1206</v>
      </c>
      <c r="D645" s="59" t="s">
        <v>1966</v>
      </c>
      <c r="E645" s="58"/>
      <c r="F645" s="58" t="s">
        <v>42</v>
      </c>
      <c r="G645" s="94">
        <v>3.0000000000000001E-3</v>
      </c>
      <c r="H645" s="64">
        <f>'Timbunan Pemadatan'!I32</f>
        <v>372504</v>
      </c>
      <c r="I645" s="304"/>
      <c r="J645" s="124">
        <f>G645*H645</f>
        <v>1117.5119999999999</v>
      </c>
      <c r="K645" s="62"/>
    </row>
    <row r="646" spans="3:15">
      <c r="C646" s="128" t="s">
        <v>1207</v>
      </c>
      <c r="D646" s="59" t="s">
        <v>1972</v>
      </c>
      <c r="E646" s="72"/>
      <c r="F646" s="72" t="s">
        <v>66</v>
      </c>
      <c r="G646" s="94">
        <v>2.2999999999999998</v>
      </c>
      <c r="H646" s="64">
        <f>Beton!H60</f>
        <v>17064.739999999998</v>
      </c>
      <c r="I646" s="304"/>
      <c r="J646" s="124">
        <f>G646*H646</f>
        <v>39248.901999999995</v>
      </c>
      <c r="K646" s="62"/>
    </row>
    <row r="647" spans="3:15">
      <c r="C647" s="128"/>
      <c r="D647" s="59" t="s">
        <v>1967</v>
      </c>
      <c r="E647" s="58"/>
      <c r="F647" s="58" t="s">
        <v>63</v>
      </c>
      <c r="G647" s="94">
        <v>0.4</v>
      </c>
      <c r="H647" s="64">
        <f>Beton!H296</f>
        <v>238668.6115</v>
      </c>
      <c r="I647" s="304"/>
      <c r="J647" s="124"/>
      <c r="K647" s="62"/>
    </row>
    <row r="648" spans="3:15">
      <c r="C648" s="128" t="s">
        <v>1208</v>
      </c>
      <c r="D648" s="60" t="s">
        <v>1968</v>
      </c>
      <c r="E648" s="58"/>
      <c r="F648" s="58" t="s">
        <v>42</v>
      </c>
      <c r="G648" s="94">
        <v>1.2999999999999999E-2</v>
      </c>
      <c r="H648" s="64">
        <f>Beton!H468</f>
        <v>1278955.2925925925</v>
      </c>
      <c r="I648" s="304"/>
      <c r="J648" s="124">
        <f>G648*H648</f>
        <v>16626.418803703702</v>
      </c>
      <c r="K648" s="62"/>
    </row>
    <row r="649" spans="3:15">
      <c r="C649" s="144" t="s">
        <v>1210</v>
      </c>
      <c r="D649" s="66"/>
      <c r="E649" s="66"/>
      <c r="F649" s="66"/>
      <c r="G649" s="66"/>
      <c r="H649" s="66"/>
      <c r="I649" s="757"/>
      <c r="J649" s="126">
        <f>SUM(J644:J648)</f>
        <v>81797.612803703698</v>
      </c>
      <c r="K649" s="62"/>
    </row>
    <row r="650" spans="3:15">
      <c r="C650" s="122" t="s">
        <v>1211</v>
      </c>
      <c r="D650" s="59" t="s">
        <v>1212</v>
      </c>
      <c r="E650" s="59"/>
      <c r="F650" s="60"/>
      <c r="G650" s="67"/>
      <c r="H650" s="61"/>
      <c r="I650" s="69"/>
      <c r="J650" s="127"/>
      <c r="K650" s="62"/>
    </row>
    <row r="651" spans="3:15">
      <c r="C651" s="128" t="s">
        <v>1205</v>
      </c>
      <c r="D651" s="60" t="s">
        <v>1969</v>
      </c>
      <c r="E651" s="60"/>
      <c r="F651" s="68" t="s">
        <v>44</v>
      </c>
      <c r="G651" s="94">
        <v>1.05</v>
      </c>
      <c r="H651" s="64">
        <f>VLOOKUP(D651,upahbahan,3,FALSE)</f>
        <v>27000</v>
      </c>
      <c r="I651" s="304"/>
      <c r="J651" s="124">
        <f>G651*H651</f>
        <v>28350</v>
      </c>
      <c r="K651" s="62"/>
    </row>
    <row r="652" spans="3:15">
      <c r="C652" s="128" t="s">
        <v>1207</v>
      </c>
      <c r="D652" s="77" t="s">
        <v>5877</v>
      </c>
      <c r="E652" s="441"/>
      <c r="F652" s="68" t="s">
        <v>5876</v>
      </c>
      <c r="G652" s="598">
        <v>1.05</v>
      </c>
      <c r="H652" s="483">
        <f>VLOOKUP(D652,upahbahan,3,FALSE)</f>
        <v>20000</v>
      </c>
      <c r="I652" s="754"/>
      <c r="J652" s="124">
        <f>G652*H652</f>
        <v>21000</v>
      </c>
      <c r="K652" s="62"/>
    </row>
    <row r="653" spans="3:15">
      <c r="C653" s="144" t="s">
        <v>1216</v>
      </c>
      <c r="D653" s="66"/>
      <c r="E653" s="66"/>
      <c r="F653" s="66"/>
      <c r="G653" s="66"/>
      <c r="H653" s="66"/>
      <c r="I653" s="757"/>
      <c r="J653" s="126">
        <f>SUM(J651:J652)</f>
        <v>49350</v>
      </c>
      <c r="K653" s="62"/>
    </row>
    <row r="654" spans="3:15">
      <c r="C654" s="122" t="s">
        <v>1217</v>
      </c>
      <c r="D654" s="59" t="s">
        <v>1218</v>
      </c>
      <c r="E654" s="59"/>
      <c r="F654" s="60"/>
      <c r="G654" s="67"/>
      <c r="H654" s="61"/>
      <c r="I654" s="69"/>
      <c r="J654" s="127"/>
      <c r="K654" s="62"/>
    </row>
    <row r="655" spans="3:15">
      <c r="C655" s="157">
        <v>1</v>
      </c>
      <c r="D655" s="59"/>
      <c r="E655" s="59"/>
      <c r="F655" s="58"/>
      <c r="G655" s="67"/>
      <c r="H655" s="64"/>
      <c r="I655" s="304"/>
      <c r="J655" s="124"/>
      <c r="K655" s="62"/>
    </row>
    <row r="656" spans="3:15">
      <c r="C656" s="144" t="s">
        <v>1219</v>
      </c>
      <c r="D656" s="66"/>
      <c r="E656" s="66"/>
      <c r="F656" s="66"/>
      <c r="G656" s="66"/>
      <c r="H656" s="66"/>
      <c r="I656" s="757"/>
      <c r="J656" s="126">
        <f>SUM(J655)</f>
        <v>0</v>
      </c>
      <c r="K656" s="62"/>
    </row>
    <row r="657" spans="3:15">
      <c r="C657" s="122" t="s">
        <v>1220</v>
      </c>
      <c r="D657" s="69" t="s">
        <v>1221</v>
      </c>
      <c r="E657" s="70"/>
      <c r="F657" s="70"/>
      <c r="G657" s="70"/>
      <c r="H657" s="71"/>
      <c r="I657" s="70"/>
      <c r="J657" s="124">
        <f>J649+J653+J656</f>
        <v>131147.6128037037</v>
      </c>
      <c r="K657" s="62"/>
    </row>
    <row r="658" spans="3:15">
      <c r="C658" s="122" t="s">
        <v>1222</v>
      </c>
      <c r="D658" s="69" t="s">
        <v>1251</v>
      </c>
      <c r="E658" s="70"/>
      <c r="F658" s="70"/>
      <c r="G658" s="71"/>
      <c r="H658" s="95">
        <f>$P$8</f>
        <v>0.1</v>
      </c>
      <c r="I658" s="732"/>
      <c r="J658" s="124">
        <f>J657*H658</f>
        <v>13114.761280370371</v>
      </c>
      <c r="K658" s="62"/>
    </row>
    <row r="659" spans="3:15" ht="14.4" thickBot="1">
      <c r="C659" s="130" t="s">
        <v>1223</v>
      </c>
      <c r="D659" s="131" t="s">
        <v>1224</v>
      </c>
      <c r="E659" s="132"/>
      <c r="F659" s="132"/>
      <c r="G659" s="132"/>
      <c r="H659" s="155"/>
      <c r="I659" s="132"/>
      <c r="J659" s="134">
        <f>SUM(J657:J658)</f>
        <v>144262.37408407408</v>
      </c>
      <c r="K659" s="62"/>
    </row>
    <row r="660" spans="3:15" ht="14.4" thickTop="1"/>
    <row r="661" spans="3:15" ht="14.4" thickBot="1">
      <c r="C661" s="53" t="s">
        <v>1970</v>
      </c>
      <c r="D661" s="135" t="s">
        <v>1971</v>
      </c>
      <c r="E661" s="156"/>
      <c r="F661" s="118"/>
      <c r="G661" s="118"/>
      <c r="H661" s="118"/>
      <c r="I661" s="118"/>
      <c r="J661" s="207"/>
      <c r="K661" s="56">
        <f>ROUNDDOWN(J679,-2)</f>
        <v>215800</v>
      </c>
    </row>
    <row r="662" spans="3:15" ht="28.2" thickTop="1">
      <c r="C662" s="119" t="s">
        <v>1197</v>
      </c>
      <c r="D662" s="120" t="s">
        <v>1198</v>
      </c>
      <c r="E662" s="120" t="s">
        <v>1926</v>
      </c>
      <c r="F662" s="120" t="s">
        <v>1199</v>
      </c>
      <c r="G662" s="120" t="s">
        <v>1200</v>
      </c>
      <c r="H662" s="120" t="s">
        <v>1201</v>
      </c>
      <c r="I662" s="657"/>
      <c r="J662" s="208" t="s">
        <v>1202</v>
      </c>
      <c r="K662" s="57"/>
    </row>
    <row r="663" spans="3:15">
      <c r="C663" s="122" t="s">
        <v>1203</v>
      </c>
      <c r="D663" s="59" t="s">
        <v>1965</v>
      </c>
      <c r="E663" s="59"/>
      <c r="F663" s="60"/>
      <c r="G663" s="61"/>
      <c r="H663" s="61"/>
      <c r="I663" s="69"/>
      <c r="J663" s="127"/>
      <c r="K663" s="62"/>
      <c r="O663" s="159"/>
    </row>
    <row r="664" spans="3:15">
      <c r="C664" s="128" t="s">
        <v>1205</v>
      </c>
      <c r="D664" s="60" t="s">
        <v>3850</v>
      </c>
      <c r="E664" s="58"/>
      <c r="F664" s="58" t="s">
        <v>42</v>
      </c>
      <c r="G664" s="94">
        <v>0.3</v>
      </c>
      <c r="H664" s="64">
        <f>H644</f>
        <v>90860</v>
      </c>
      <c r="I664" s="304"/>
      <c r="J664" s="124">
        <f>G664*H664</f>
        <v>27258</v>
      </c>
      <c r="K664" s="62"/>
    </row>
    <row r="665" spans="3:15">
      <c r="C665" s="128" t="s">
        <v>1206</v>
      </c>
      <c r="D665" s="59" t="s">
        <v>1966</v>
      </c>
      <c r="E665" s="72"/>
      <c r="F665" s="58" t="s">
        <v>42</v>
      </c>
      <c r="G665" s="94">
        <v>0.02</v>
      </c>
      <c r="H665" s="64">
        <f>H645</f>
        <v>372504</v>
      </c>
      <c r="I665" s="304"/>
      <c r="J665" s="124">
        <f>G665*H665</f>
        <v>7450.08</v>
      </c>
      <c r="K665" s="62"/>
    </row>
    <row r="666" spans="3:15">
      <c r="C666" s="128" t="s">
        <v>1207</v>
      </c>
      <c r="D666" s="59" t="s">
        <v>233</v>
      </c>
      <c r="E666" s="72"/>
      <c r="F666" s="58" t="s">
        <v>66</v>
      </c>
      <c r="G666" s="94">
        <v>4.0999999999999996</v>
      </c>
      <c r="H666" s="64">
        <f>H646</f>
        <v>17064.739999999998</v>
      </c>
      <c r="I666" s="304"/>
      <c r="J666" s="124">
        <f>G666*H666</f>
        <v>69965.433999999979</v>
      </c>
      <c r="K666" s="62"/>
    </row>
    <row r="667" spans="3:15">
      <c r="C667" s="128"/>
      <c r="D667" s="59" t="s">
        <v>1967</v>
      </c>
      <c r="E667" s="72"/>
      <c r="F667" s="58" t="s">
        <v>63</v>
      </c>
      <c r="G667" s="94">
        <v>0.86</v>
      </c>
      <c r="H667" s="64">
        <f>H647</f>
        <v>238668.6115</v>
      </c>
      <c r="I667" s="304"/>
      <c r="J667" s="124"/>
      <c r="K667" s="62"/>
    </row>
    <row r="668" spans="3:15">
      <c r="C668" s="128" t="s">
        <v>1208</v>
      </c>
      <c r="D668" s="60" t="s">
        <v>1968</v>
      </c>
      <c r="E668" s="58"/>
      <c r="F668" s="58" t="s">
        <v>42</v>
      </c>
      <c r="G668" s="94">
        <v>0.05</v>
      </c>
      <c r="H668" s="64">
        <f>H648</f>
        <v>1278955.2925925925</v>
      </c>
      <c r="I668" s="304"/>
      <c r="J668" s="124">
        <f>G668*H668</f>
        <v>63947.76462962963</v>
      </c>
      <c r="K668" s="62"/>
    </row>
    <row r="669" spans="3:15">
      <c r="C669" s="144" t="s">
        <v>1210</v>
      </c>
      <c r="D669" s="66"/>
      <c r="E669" s="66"/>
      <c r="F669" s="66"/>
      <c r="G669" s="66"/>
      <c r="H669" s="66"/>
      <c r="I669" s="757"/>
      <c r="J669" s="126">
        <f>SUM(J664:J668)</f>
        <v>168621.27862962961</v>
      </c>
      <c r="K669" s="62"/>
    </row>
    <row r="670" spans="3:15">
      <c r="C670" s="122" t="s">
        <v>1211</v>
      </c>
      <c r="D670" s="59" t="s">
        <v>1212</v>
      </c>
      <c r="E670" s="59"/>
      <c r="F670" s="60"/>
      <c r="G670" s="67"/>
      <c r="H670" s="61"/>
      <c r="I670" s="69"/>
      <c r="J670" s="127"/>
      <c r="K670" s="62"/>
    </row>
    <row r="671" spans="3:15">
      <c r="C671" s="128" t="s">
        <v>1205</v>
      </c>
      <c r="D671" s="60" t="s">
        <v>5878</v>
      </c>
      <c r="E671" s="60"/>
      <c r="F671" s="68" t="s">
        <v>42</v>
      </c>
      <c r="G671" s="94">
        <v>3.5000000000000001E-3</v>
      </c>
      <c r="H671" s="64">
        <f>VLOOKUP(D671,upahbahan,3,FALSE)</f>
        <v>27000</v>
      </c>
      <c r="I671" s="304"/>
      <c r="J671" s="124">
        <f>G671*H671</f>
        <v>94.5</v>
      </c>
      <c r="K671" s="62"/>
    </row>
    <row r="672" spans="3:15">
      <c r="C672" s="128" t="s">
        <v>1207</v>
      </c>
      <c r="D672" s="77" t="s">
        <v>5879</v>
      </c>
      <c r="E672" s="77"/>
      <c r="F672" s="68" t="s">
        <v>1960</v>
      </c>
      <c r="G672" s="598">
        <v>1.1000000000000001</v>
      </c>
      <c r="H672" s="483">
        <f>VLOOKUP(D672,upahbahan,3,FALSE)</f>
        <v>25000</v>
      </c>
      <c r="I672" s="754"/>
      <c r="J672" s="124">
        <f>G672*H672</f>
        <v>27500.000000000004</v>
      </c>
      <c r="K672" s="62"/>
    </row>
    <row r="673" spans="3:11">
      <c r="C673" s="144" t="s">
        <v>1216</v>
      </c>
      <c r="D673" s="66"/>
      <c r="E673" s="66"/>
      <c r="F673" s="66"/>
      <c r="G673" s="66"/>
      <c r="H673" s="66"/>
      <c r="I673" s="757"/>
      <c r="J673" s="126">
        <f>SUM(J671:J672)</f>
        <v>27594.500000000004</v>
      </c>
      <c r="K673" s="62"/>
    </row>
    <row r="674" spans="3:11">
      <c r="C674" s="122" t="s">
        <v>1217</v>
      </c>
      <c r="D674" s="59" t="s">
        <v>1218</v>
      </c>
      <c r="E674" s="59"/>
      <c r="F674" s="60"/>
      <c r="G674" s="67"/>
      <c r="H674" s="61"/>
      <c r="I674" s="69"/>
      <c r="J674" s="127"/>
      <c r="K674" s="62"/>
    </row>
    <row r="675" spans="3:11">
      <c r="C675" s="157"/>
      <c r="D675" s="59"/>
      <c r="E675" s="59"/>
      <c r="F675" s="58"/>
      <c r="G675" s="67"/>
      <c r="H675" s="64"/>
      <c r="I675" s="304"/>
      <c r="J675" s="124"/>
      <c r="K675" s="62"/>
    </row>
    <row r="676" spans="3:11">
      <c r="C676" s="144" t="s">
        <v>1219</v>
      </c>
      <c r="D676" s="66"/>
      <c r="E676" s="66"/>
      <c r="F676" s="66"/>
      <c r="G676" s="66"/>
      <c r="H676" s="66"/>
      <c r="I676" s="757"/>
      <c r="J676" s="126">
        <f>SUM(J675)</f>
        <v>0</v>
      </c>
      <c r="K676" s="62"/>
    </row>
    <row r="677" spans="3:11">
      <c r="C677" s="122" t="s">
        <v>1220</v>
      </c>
      <c r="D677" s="69" t="s">
        <v>1221</v>
      </c>
      <c r="E677" s="70"/>
      <c r="F677" s="70"/>
      <c r="G677" s="70"/>
      <c r="H677" s="71"/>
      <c r="I677" s="70"/>
      <c r="J677" s="124">
        <f>J669+J673+J676</f>
        <v>196215.77862962961</v>
      </c>
      <c r="K677" s="62"/>
    </row>
    <row r="678" spans="3:11">
      <c r="C678" s="122" t="s">
        <v>1222</v>
      </c>
      <c r="D678" s="69" t="s">
        <v>1251</v>
      </c>
      <c r="E678" s="70"/>
      <c r="F678" s="70"/>
      <c r="G678" s="71"/>
      <c r="H678" s="95">
        <f>$P$8</f>
        <v>0.1</v>
      </c>
      <c r="I678" s="732"/>
      <c r="J678" s="124">
        <f>J677*H678</f>
        <v>19621.57786296296</v>
      </c>
      <c r="K678" s="62"/>
    </row>
    <row r="679" spans="3:11" ht="14.4" thickBot="1">
      <c r="C679" s="130" t="s">
        <v>1223</v>
      </c>
      <c r="D679" s="131" t="s">
        <v>1224</v>
      </c>
      <c r="E679" s="132"/>
      <c r="F679" s="132"/>
      <c r="G679" s="132"/>
      <c r="H679" s="155"/>
      <c r="I679" s="132"/>
      <c r="J679" s="134">
        <f>SUM(J677:J678)</f>
        <v>215837.35649259257</v>
      </c>
      <c r="K679" s="62"/>
    </row>
    <row r="680" spans="3:11" ht="14.4" thickTop="1"/>
  </sheetData>
  <mergeCells count="3">
    <mergeCell ref="D283:J283"/>
    <mergeCell ref="D300:J300"/>
    <mergeCell ref="H271:I271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scale="80" fitToWidth="0" fitToHeight="0" orientation="portrait" useFirstPageNumber="1" errors="NA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J724"/>
  <sheetViews>
    <sheetView topLeftCell="C667" zoomScale="68" zoomScaleNormal="68" zoomScaleSheetLayoutView="100" workbookViewId="0">
      <selection activeCell="I723" sqref="I723"/>
    </sheetView>
  </sheetViews>
  <sheetFormatPr defaultColWidth="9.44140625" defaultRowHeight="13.8"/>
  <cols>
    <col min="1" max="2" width="2.88671875" style="62" customWidth="1"/>
    <col min="3" max="3" width="14.44140625" style="57" customWidth="1"/>
    <col min="4" max="4" width="36.5546875" style="62" customWidth="1"/>
    <col min="5" max="5" width="13.5546875" style="62" customWidth="1"/>
    <col min="6" max="6" width="7.5546875" style="62" customWidth="1"/>
    <col min="7" max="7" width="10.5546875" style="62" customWidth="1"/>
    <col min="8" max="8" width="15.5546875" style="62" customWidth="1"/>
    <col min="9" max="9" width="18.109375" style="62" customWidth="1"/>
    <col min="10" max="10" width="16" style="54" bestFit="1" customWidth="1"/>
    <col min="11" max="16384" width="9.44140625" style="62"/>
  </cols>
  <sheetData>
    <row r="3" spans="3:10" s="55" customFormat="1">
      <c r="C3" s="52">
        <v>1.2</v>
      </c>
      <c r="D3" s="53" t="s">
        <v>1778</v>
      </c>
      <c r="E3" s="53"/>
      <c r="F3" s="53"/>
      <c r="G3" s="53"/>
      <c r="H3" s="53"/>
      <c r="I3" s="53"/>
      <c r="J3" s="54"/>
    </row>
    <row r="4" spans="3:10" s="55" customFormat="1">
      <c r="C4" s="52" t="s">
        <v>1973</v>
      </c>
      <c r="D4" s="53" t="s">
        <v>1974</v>
      </c>
      <c r="E4" s="53"/>
      <c r="F4" s="53"/>
      <c r="G4" s="53"/>
      <c r="H4" s="53"/>
      <c r="I4" s="53"/>
      <c r="J4" s="54"/>
    </row>
    <row r="5" spans="3:10" s="55" customFormat="1">
      <c r="C5" s="52" t="s">
        <v>1827</v>
      </c>
      <c r="D5" s="53" t="s">
        <v>1975</v>
      </c>
      <c r="E5" s="53"/>
      <c r="F5" s="53"/>
      <c r="G5" s="53"/>
      <c r="H5" s="53"/>
      <c r="I5" s="53"/>
      <c r="J5" s="54"/>
    </row>
    <row r="6" spans="3:10" s="55" customFormat="1" ht="25.5" customHeight="1" thickBot="1">
      <c r="C6" s="168" t="s">
        <v>1829</v>
      </c>
      <c r="D6" s="600" t="s">
        <v>1976</v>
      </c>
      <c r="E6" s="599"/>
      <c r="F6" s="599"/>
      <c r="G6" s="599"/>
      <c r="H6" s="599"/>
      <c r="I6" s="599"/>
      <c r="J6" s="56">
        <f>ROUNDDOWN(I18,-2)</f>
        <v>90800</v>
      </c>
    </row>
    <row r="7" spans="3:10" s="55" customFormat="1" ht="28.2" thickTop="1">
      <c r="C7" s="119" t="s">
        <v>1197</v>
      </c>
      <c r="D7" s="120" t="s">
        <v>1198</v>
      </c>
      <c r="E7" s="120"/>
      <c r="F7" s="120" t="s">
        <v>1199</v>
      </c>
      <c r="G7" s="120" t="s">
        <v>1200</v>
      </c>
      <c r="H7" s="120" t="s">
        <v>1201</v>
      </c>
      <c r="I7" s="121" t="s">
        <v>1202</v>
      </c>
      <c r="J7" s="160"/>
    </row>
    <row r="8" spans="3:10" s="55" customFormat="1">
      <c r="C8" s="141" t="s">
        <v>1203</v>
      </c>
      <c r="D8" s="59" t="s">
        <v>1204</v>
      </c>
      <c r="E8" s="59"/>
      <c r="F8" s="73"/>
      <c r="G8" s="73"/>
      <c r="H8" s="73"/>
      <c r="I8" s="146"/>
      <c r="J8" s="54"/>
    </row>
    <row r="9" spans="3:10" s="55" customFormat="1">
      <c r="C9" s="142">
        <v>1</v>
      </c>
      <c r="D9" s="59" t="s">
        <v>5</v>
      </c>
      <c r="E9" s="72" t="s">
        <v>1788</v>
      </c>
      <c r="F9" s="72" t="s">
        <v>6</v>
      </c>
      <c r="G9" s="74">
        <v>0.75</v>
      </c>
      <c r="H9" s="64">
        <f>VLOOKUP(D9,upahbahan,3,FALSE)</f>
        <v>100000</v>
      </c>
      <c r="I9" s="124">
        <f>G9*H9</f>
        <v>75000</v>
      </c>
      <c r="J9" s="54"/>
    </row>
    <row r="10" spans="3:10" s="55" customFormat="1">
      <c r="C10" s="142">
        <v>2</v>
      </c>
      <c r="D10" s="59" t="s">
        <v>19</v>
      </c>
      <c r="E10" s="72" t="s">
        <v>1791</v>
      </c>
      <c r="F10" s="72" t="s">
        <v>6</v>
      </c>
      <c r="G10" s="74">
        <v>3.7999999999999999E-2</v>
      </c>
      <c r="H10" s="64">
        <f>VLOOKUP(D10,upahbahan,3,FALSE)</f>
        <v>200000</v>
      </c>
      <c r="I10" s="124">
        <f>G10*H10</f>
        <v>7600</v>
      </c>
      <c r="J10" s="54"/>
    </row>
    <row r="11" spans="3:10" s="55" customFormat="1">
      <c r="C11" s="144" t="s">
        <v>1210</v>
      </c>
      <c r="D11" s="75"/>
      <c r="E11" s="75"/>
      <c r="F11" s="75"/>
      <c r="G11" s="75"/>
      <c r="H11" s="161"/>
      <c r="I11" s="124">
        <f>SUM(I9:I10)</f>
        <v>82600</v>
      </c>
      <c r="J11" s="54"/>
    </row>
    <row r="12" spans="3:10" s="55" customFormat="1">
      <c r="C12" s="141" t="s">
        <v>1211</v>
      </c>
      <c r="D12" s="59" t="s">
        <v>1212</v>
      </c>
      <c r="E12" s="59"/>
      <c r="F12" s="73"/>
      <c r="G12" s="73"/>
      <c r="H12" s="73"/>
      <c r="I12" s="146"/>
      <c r="J12" s="54"/>
    </row>
    <row r="13" spans="3:10" s="55" customFormat="1">
      <c r="C13" s="144" t="s">
        <v>1216</v>
      </c>
      <c r="D13" s="80"/>
      <c r="E13" s="80"/>
      <c r="F13" s="80"/>
      <c r="G13" s="80"/>
      <c r="H13" s="162"/>
      <c r="I13" s="153">
        <v>0</v>
      </c>
      <c r="J13" s="54"/>
    </row>
    <row r="14" spans="3:10" s="55" customFormat="1">
      <c r="C14" s="141" t="s">
        <v>1217</v>
      </c>
      <c r="D14" s="59" t="s">
        <v>1218</v>
      </c>
      <c r="E14" s="59"/>
      <c r="F14" s="73"/>
      <c r="G14" s="73"/>
      <c r="H14" s="73"/>
      <c r="I14" s="146"/>
      <c r="J14" s="54"/>
    </row>
    <row r="15" spans="3:10" s="55" customFormat="1">
      <c r="C15" s="144" t="s">
        <v>1219</v>
      </c>
      <c r="D15" s="80"/>
      <c r="E15" s="80"/>
      <c r="F15" s="80"/>
      <c r="G15" s="80"/>
      <c r="H15" s="162"/>
      <c r="I15" s="153">
        <v>0</v>
      </c>
      <c r="J15" s="54"/>
    </row>
    <row r="16" spans="3:10" s="55" customFormat="1">
      <c r="C16" s="122" t="s">
        <v>1220</v>
      </c>
      <c r="D16" s="69" t="s">
        <v>1221</v>
      </c>
      <c r="E16" s="70"/>
      <c r="F16" s="70"/>
      <c r="G16" s="70"/>
      <c r="H16" s="71"/>
      <c r="I16" s="124">
        <f>I11+I13+I15</f>
        <v>82600</v>
      </c>
      <c r="J16" s="54"/>
    </row>
    <row r="17" spans="3:10" s="55" customFormat="1">
      <c r="C17" s="122" t="s">
        <v>1222</v>
      </c>
      <c r="D17" s="69" t="s">
        <v>1251</v>
      </c>
      <c r="E17" s="70"/>
      <c r="F17" s="70"/>
      <c r="G17" s="71"/>
      <c r="H17" s="95">
        <v>0.1</v>
      </c>
      <c r="I17" s="124">
        <f>I16*H17</f>
        <v>8260</v>
      </c>
      <c r="J17" s="54"/>
    </row>
    <row r="18" spans="3:10" s="55" customFormat="1" ht="14.4" thickBot="1">
      <c r="C18" s="130" t="s">
        <v>1223</v>
      </c>
      <c r="D18" s="131" t="s">
        <v>1224</v>
      </c>
      <c r="E18" s="132"/>
      <c r="F18" s="132"/>
      <c r="G18" s="132"/>
      <c r="H18" s="155"/>
      <c r="I18" s="134">
        <f>SUM(I16:I17)</f>
        <v>90860</v>
      </c>
      <c r="J18" s="54"/>
    </row>
    <row r="19" spans="3:10" s="54" customFormat="1" ht="15.75" customHeight="1" thickTop="1">
      <c r="C19" s="52"/>
      <c r="D19" s="53"/>
      <c r="E19" s="53"/>
      <c r="F19" s="53"/>
      <c r="G19" s="53"/>
      <c r="H19" s="53"/>
      <c r="I19" s="53"/>
    </row>
    <row r="20" spans="3:10" s="55" customFormat="1" ht="14.4" thickBot="1">
      <c r="C20" s="53" t="s">
        <v>1977</v>
      </c>
      <c r="D20" s="168" t="s">
        <v>1978</v>
      </c>
      <c r="E20" s="54"/>
      <c r="F20" s="148"/>
      <c r="G20" s="148"/>
      <c r="H20" s="148"/>
      <c r="I20" s="148"/>
      <c r="J20" s="56">
        <f>ROUNDDOWN(I32,-2)</f>
        <v>74300</v>
      </c>
    </row>
    <row r="21" spans="3:10" s="55" customFormat="1" ht="28.2" thickTop="1">
      <c r="C21" s="119" t="s">
        <v>1197</v>
      </c>
      <c r="D21" s="120" t="s">
        <v>1198</v>
      </c>
      <c r="E21" s="120"/>
      <c r="F21" s="120" t="s">
        <v>1199</v>
      </c>
      <c r="G21" s="120" t="s">
        <v>1200</v>
      </c>
      <c r="H21" s="120" t="s">
        <v>1201</v>
      </c>
      <c r="I21" s="121" t="s">
        <v>1202</v>
      </c>
      <c r="J21" s="164"/>
    </row>
    <row r="22" spans="3:10" s="55" customFormat="1">
      <c r="C22" s="141" t="s">
        <v>1203</v>
      </c>
      <c r="D22" s="59" t="s">
        <v>1204</v>
      </c>
      <c r="E22" s="59"/>
      <c r="F22" s="73"/>
      <c r="G22" s="73"/>
      <c r="H22" s="73"/>
      <c r="I22" s="146"/>
      <c r="J22" s="54"/>
    </row>
    <row r="23" spans="3:10" s="55" customFormat="1">
      <c r="C23" s="142">
        <v>1</v>
      </c>
      <c r="D23" s="59" t="s">
        <v>5</v>
      </c>
      <c r="E23" s="72" t="s">
        <v>1788</v>
      </c>
      <c r="F23" s="72" t="s">
        <v>6</v>
      </c>
      <c r="G23" s="93">
        <v>0.56299999999999994</v>
      </c>
      <c r="H23" s="64">
        <f>VLOOKUP(D23,upahbahan,3,FALSE)</f>
        <v>100000</v>
      </c>
      <c r="I23" s="124">
        <f>G23*H23</f>
        <v>56299.999999999993</v>
      </c>
      <c r="J23" s="54"/>
    </row>
    <row r="24" spans="3:10" s="55" customFormat="1">
      <c r="C24" s="142">
        <v>2</v>
      </c>
      <c r="D24" s="59" t="s">
        <v>19</v>
      </c>
      <c r="E24" s="72" t="s">
        <v>1791</v>
      </c>
      <c r="F24" s="72" t="s">
        <v>6</v>
      </c>
      <c r="G24" s="93">
        <v>5.6300000000000003E-2</v>
      </c>
      <c r="H24" s="64">
        <f>VLOOKUP(D24,upahbahan,3,FALSE)</f>
        <v>200000</v>
      </c>
      <c r="I24" s="124">
        <f>G24*H24</f>
        <v>11260</v>
      </c>
      <c r="J24" s="54"/>
    </row>
    <row r="25" spans="3:10" s="55" customFormat="1">
      <c r="C25" s="144" t="s">
        <v>1210</v>
      </c>
      <c r="D25" s="80"/>
      <c r="E25" s="80"/>
      <c r="F25" s="80"/>
      <c r="G25" s="80"/>
      <c r="H25" s="162"/>
      <c r="I25" s="124">
        <f>SUM(I23:I24)</f>
        <v>67560</v>
      </c>
      <c r="J25" s="54"/>
    </row>
    <row r="26" spans="3:10" s="55" customFormat="1">
      <c r="C26" s="141" t="s">
        <v>1211</v>
      </c>
      <c r="D26" s="59" t="s">
        <v>1212</v>
      </c>
      <c r="E26" s="59"/>
      <c r="F26" s="73"/>
      <c r="G26" s="73"/>
      <c r="H26" s="73"/>
      <c r="I26" s="146"/>
      <c r="J26" s="54"/>
    </row>
    <row r="27" spans="3:10" s="55" customFormat="1">
      <c r="C27" s="144" t="s">
        <v>1216</v>
      </c>
      <c r="D27" s="80"/>
      <c r="E27" s="80"/>
      <c r="F27" s="80"/>
      <c r="G27" s="80"/>
      <c r="H27" s="162"/>
      <c r="I27" s="153">
        <v>0</v>
      </c>
      <c r="J27" s="54"/>
    </row>
    <row r="28" spans="3:10" s="55" customFormat="1">
      <c r="C28" s="141" t="s">
        <v>1217</v>
      </c>
      <c r="D28" s="59" t="s">
        <v>1218</v>
      </c>
      <c r="E28" s="59"/>
      <c r="F28" s="76"/>
      <c r="G28" s="76"/>
      <c r="H28" s="76"/>
      <c r="I28" s="146"/>
      <c r="J28" s="54"/>
    </row>
    <row r="29" spans="3:10" s="55" customFormat="1">
      <c r="C29" s="144" t="s">
        <v>1219</v>
      </c>
      <c r="D29" s="80"/>
      <c r="E29" s="80"/>
      <c r="F29" s="80"/>
      <c r="G29" s="80"/>
      <c r="H29" s="162"/>
      <c r="I29" s="153">
        <v>0</v>
      </c>
      <c r="J29" s="54"/>
    </row>
    <row r="30" spans="3:10" s="55" customFormat="1">
      <c r="C30" s="122" t="s">
        <v>1220</v>
      </c>
      <c r="D30" s="69" t="s">
        <v>1221</v>
      </c>
      <c r="E30" s="70"/>
      <c r="F30" s="70"/>
      <c r="G30" s="70"/>
      <c r="H30" s="71"/>
      <c r="I30" s="124">
        <f>I25+I27+I29</f>
        <v>67560</v>
      </c>
      <c r="J30" s="54"/>
    </row>
    <row r="31" spans="3:10" s="55" customFormat="1">
      <c r="C31" s="122" t="s">
        <v>1222</v>
      </c>
      <c r="D31" s="69" t="s">
        <v>1251</v>
      </c>
      <c r="E31" s="70"/>
      <c r="F31" s="70"/>
      <c r="G31" s="71"/>
      <c r="H31" s="95">
        <v>0.1</v>
      </c>
      <c r="I31" s="124">
        <f>I30*H31</f>
        <v>6756</v>
      </c>
      <c r="J31" s="54"/>
    </row>
    <row r="32" spans="3:10" s="55" customFormat="1" ht="14.4" thickBot="1">
      <c r="C32" s="130" t="s">
        <v>1223</v>
      </c>
      <c r="D32" s="131" t="s">
        <v>1224</v>
      </c>
      <c r="E32" s="132"/>
      <c r="F32" s="132"/>
      <c r="G32" s="132"/>
      <c r="H32" s="155"/>
      <c r="I32" s="134">
        <f>SUM(I30:I31)</f>
        <v>74316</v>
      </c>
      <c r="J32" s="54"/>
    </row>
    <row r="33" spans="3:10" s="55" customFormat="1" ht="14.4" thickTop="1">
      <c r="C33" s="57"/>
      <c r="D33" s="81"/>
      <c r="E33" s="81"/>
      <c r="F33" s="81"/>
      <c r="G33" s="81"/>
      <c r="H33" s="81"/>
      <c r="I33" s="82"/>
      <c r="J33" s="54"/>
    </row>
    <row r="34" spans="3:10" s="55" customFormat="1" ht="14.4" thickBot="1">
      <c r="C34" s="53" t="s">
        <v>1979</v>
      </c>
      <c r="D34" s="168" t="s">
        <v>1980</v>
      </c>
      <c r="E34" s="54"/>
      <c r="F34" s="148"/>
      <c r="G34" s="148"/>
      <c r="H34" s="148"/>
      <c r="I34" s="148"/>
      <c r="J34" s="56">
        <f>ROUNDDOWN(I46,-2)</f>
        <v>52800</v>
      </c>
    </row>
    <row r="35" spans="3:10" s="55" customFormat="1" ht="28.2" thickTop="1">
      <c r="C35" s="119" t="s">
        <v>1197</v>
      </c>
      <c r="D35" s="120" t="s">
        <v>1198</v>
      </c>
      <c r="E35" s="120"/>
      <c r="F35" s="120" t="s">
        <v>1199</v>
      </c>
      <c r="G35" s="120" t="s">
        <v>1200</v>
      </c>
      <c r="H35" s="120" t="s">
        <v>1201</v>
      </c>
      <c r="I35" s="121" t="s">
        <v>1202</v>
      </c>
      <c r="J35" s="164"/>
    </row>
    <row r="36" spans="3:10" s="55" customFormat="1">
      <c r="C36" s="141" t="s">
        <v>1203</v>
      </c>
      <c r="D36" s="59" t="s">
        <v>1204</v>
      </c>
      <c r="E36" s="59"/>
      <c r="F36" s="73"/>
      <c r="G36" s="73"/>
      <c r="H36" s="73"/>
      <c r="I36" s="146"/>
      <c r="J36" s="54"/>
    </row>
    <row r="37" spans="3:10" s="55" customFormat="1">
      <c r="C37" s="142">
        <v>1</v>
      </c>
      <c r="D37" s="59" t="s">
        <v>5</v>
      </c>
      <c r="E37" s="72" t="s">
        <v>1788</v>
      </c>
      <c r="F37" s="72" t="s">
        <v>6</v>
      </c>
      <c r="G37" s="93">
        <v>0.4</v>
      </c>
      <c r="H37" s="64">
        <f>VLOOKUP(D37,upahbahan,3,FALSE)</f>
        <v>100000</v>
      </c>
      <c r="I37" s="124">
        <f>G37*H37</f>
        <v>40000</v>
      </c>
      <c r="J37" s="54"/>
    </row>
    <row r="38" spans="3:10" s="55" customFormat="1">
      <c r="C38" s="142">
        <v>2</v>
      </c>
      <c r="D38" s="59" t="s">
        <v>19</v>
      </c>
      <c r="E38" s="72" t="s">
        <v>1791</v>
      </c>
      <c r="F38" s="72" t="s">
        <v>6</v>
      </c>
      <c r="G38" s="93">
        <v>0.04</v>
      </c>
      <c r="H38" s="64">
        <f>VLOOKUP(D38,upahbahan,3,FALSE)</f>
        <v>200000</v>
      </c>
      <c r="I38" s="124">
        <f>G38*H38</f>
        <v>8000</v>
      </c>
      <c r="J38" s="54"/>
    </row>
    <row r="39" spans="3:10" s="55" customFormat="1">
      <c r="C39" s="144" t="s">
        <v>1210</v>
      </c>
      <c r="D39" s="80"/>
      <c r="E39" s="80"/>
      <c r="F39" s="80"/>
      <c r="G39" s="80"/>
      <c r="H39" s="162"/>
      <c r="I39" s="124">
        <f>SUM(I37:I38)</f>
        <v>48000</v>
      </c>
      <c r="J39" s="54"/>
    </row>
    <row r="40" spans="3:10" s="55" customFormat="1">
      <c r="C40" s="141" t="s">
        <v>1211</v>
      </c>
      <c r="D40" s="59" t="s">
        <v>1212</v>
      </c>
      <c r="E40" s="59"/>
      <c r="F40" s="73"/>
      <c r="G40" s="73"/>
      <c r="H40" s="73"/>
      <c r="I40" s="146"/>
      <c r="J40" s="54"/>
    </row>
    <row r="41" spans="3:10" s="55" customFormat="1">
      <c r="C41" s="144" t="s">
        <v>1216</v>
      </c>
      <c r="D41" s="80"/>
      <c r="E41" s="80"/>
      <c r="F41" s="80"/>
      <c r="G41" s="80"/>
      <c r="H41" s="162"/>
      <c r="I41" s="153">
        <v>0</v>
      </c>
      <c r="J41" s="54"/>
    </row>
    <row r="42" spans="3:10" s="55" customFormat="1">
      <c r="C42" s="141" t="s">
        <v>1217</v>
      </c>
      <c r="D42" s="59" t="s">
        <v>1218</v>
      </c>
      <c r="E42" s="59"/>
      <c r="F42" s="76"/>
      <c r="G42" s="76"/>
      <c r="H42" s="76"/>
      <c r="I42" s="146"/>
      <c r="J42" s="54"/>
    </row>
    <row r="43" spans="3:10" s="55" customFormat="1">
      <c r="C43" s="144" t="s">
        <v>1219</v>
      </c>
      <c r="D43" s="80"/>
      <c r="E43" s="80"/>
      <c r="F43" s="80"/>
      <c r="G43" s="80"/>
      <c r="H43" s="162"/>
      <c r="I43" s="153">
        <v>0</v>
      </c>
      <c r="J43" s="54"/>
    </row>
    <row r="44" spans="3:10" s="55" customFormat="1">
      <c r="C44" s="122" t="s">
        <v>1220</v>
      </c>
      <c r="D44" s="69" t="s">
        <v>1221</v>
      </c>
      <c r="E44" s="70"/>
      <c r="F44" s="70"/>
      <c r="G44" s="70"/>
      <c r="H44" s="71"/>
      <c r="I44" s="124">
        <f>I39+I41+I43</f>
        <v>48000</v>
      </c>
      <c r="J44" s="54"/>
    </row>
    <row r="45" spans="3:10" s="55" customFormat="1">
      <c r="C45" s="122" t="s">
        <v>1222</v>
      </c>
      <c r="D45" s="69" t="s">
        <v>1251</v>
      </c>
      <c r="E45" s="70"/>
      <c r="F45" s="70"/>
      <c r="G45" s="71"/>
      <c r="H45" s="95">
        <v>0.1</v>
      </c>
      <c r="I45" s="124">
        <f>I44*H45</f>
        <v>4800</v>
      </c>
      <c r="J45" s="54"/>
    </row>
    <row r="46" spans="3:10" s="55" customFormat="1" ht="14.4" thickBot="1">
      <c r="C46" s="130" t="s">
        <v>1223</v>
      </c>
      <c r="D46" s="131" t="s">
        <v>1224</v>
      </c>
      <c r="E46" s="132"/>
      <c r="F46" s="132"/>
      <c r="G46" s="132"/>
      <c r="H46" s="155"/>
      <c r="I46" s="134">
        <f>SUM(I44:I45)</f>
        <v>52800</v>
      </c>
      <c r="J46" s="54"/>
    </row>
    <row r="47" spans="3:10" s="55" customFormat="1" ht="14.4" thickTop="1">
      <c r="C47" s="57"/>
      <c r="D47" s="81"/>
      <c r="E47" s="81"/>
      <c r="F47" s="81"/>
      <c r="G47" s="81"/>
      <c r="H47" s="81"/>
      <c r="I47" s="82"/>
      <c r="J47" s="54"/>
    </row>
    <row r="48" spans="3:10" s="55" customFormat="1" ht="14.4" thickBot="1">
      <c r="C48" s="53" t="s">
        <v>1981</v>
      </c>
      <c r="D48" s="168" t="s">
        <v>1982</v>
      </c>
      <c r="E48" s="54"/>
      <c r="F48" s="148"/>
      <c r="G48" s="148"/>
      <c r="H48" s="148"/>
      <c r="I48" s="148"/>
      <c r="J48" s="56">
        <f>ROUNDDOWN(I60,-2)</f>
        <v>108900</v>
      </c>
    </row>
    <row r="49" spans="3:10" s="55" customFormat="1" ht="28.2" thickTop="1">
      <c r="C49" s="119" t="s">
        <v>1197</v>
      </c>
      <c r="D49" s="120" t="s">
        <v>1198</v>
      </c>
      <c r="E49" s="120"/>
      <c r="F49" s="120" t="s">
        <v>1199</v>
      </c>
      <c r="G49" s="120" t="s">
        <v>1200</v>
      </c>
      <c r="H49" s="120" t="s">
        <v>1201</v>
      </c>
      <c r="I49" s="121" t="s">
        <v>1202</v>
      </c>
      <c r="J49" s="164"/>
    </row>
    <row r="50" spans="3:10" s="55" customFormat="1">
      <c r="C50" s="141" t="s">
        <v>1203</v>
      </c>
      <c r="D50" s="59" t="s">
        <v>1204</v>
      </c>
      <c r="E50" s="59"/>
      <c r="F50" s="73"/>
      <c r="G50" s="73"/>
      <c r="H50" s="73"/>
      <c r="I50" s="146"/>
      <c r="J50" s="54"/>
    </row>
    <row r="51" spans="3:10" s="55" customFormat="1">
      <c r="C51" s="142">
        <v>1</v>
      </c>
      <c r="D51" s="59" t="s">
        <v>5</v>
      </c>
      <c r="E51" s="72" t="s">
        <v>1788</v>
      </c>
      <c r="F51" s="72" t="s">
        <v>6</v>
      </c>
      <c r="G51" s="93">
        <v>0.9</v>
      </c>
      <c r="H51" s="64">
        <f>VLOOKUP(D51,upahbahan,3,FALSE)</f>
        <v>100000</v>
      </c>
      <c r="I51" s="124">
        <f>G51*H51</f>
        <v>90000</v>
      </c>
      <c r="J51" s="54"/>
    </row>
    <row r="52" spans="3:10" s="55" customFormat="1">
      <c r="C52" s="142">
        <v>2</v>
      </c>
      <c r="D52" s="59" t="s">
        <v>19</v>
      </c>
      <c r="E52" s="72" t="s">
        <v>1791</v>
      </c>
      <c r="F52" s="72" t="s">
        <v>6</v>
      </c>
      <c r="G52" s="93">
        <v>4.4999999999999998E-2</v>
      </c>
      <c r="H52" s="64">
        <f>VLOOKUP(D52,upahbahan,3,FALSE)</f>
        <v>200000</v>
      </c>
      <c r="I52" s="124">
        <f>G52*H52</f>
        <v>9000</v>
      </c>
      <c r="J52" s="54"/>
    </row>
    <row r="53" spans="3:10" s="55" customFormat="1">
      <c r="C53" s="144" t="s">
        <v>1210</v>
      </c>
      <c r="D53" s="80"/>
      <c r="E53" s="80"/>
      <c r="F53" s="80"/>
      <c r="G53" s="80"/>
      <c r="H53" s="162"/>
      <c r="I53" s="124">
        <f>SUM(I51:I52)</f>
        <v>99000</v>
      </c>
      <c r="J53" s="54"/>
    </row>
    <row r="54" spans="3:10" s="55" customFormat="1">
      <c r="C54" s="141" t="s">
        <v>1211</v>
      </c>
      <c r="D54" s="59" t="s">
        <v>1212</v>
      </c>
      <c r="E54" s="59"/>
      <c r="F54" s="73"/>
      <c r="G54" s="73"/>
      <c r="H54" s="73"/>
      <c r="I54" s="146"/>
      <c r="J54" s="54"/>
    </row>
    <row r="55" spans="3:10" s="55" customFormat="1">
      <c r="C55" s="144" t="s">
        <v>1216</v>
      </c>
      <c r="D55" s="80"/>
      <c r="E55" s="80"/>
      <c r="F55" s="80"/>
      <c r="G55" s="80"/>
      <c r="H55" s="162"/>
      <c r="I55" s="153">
        <v>0</v>
      </c>
      <c r="J55" s="54"/>
    </row>
    <row r="56" spans="3:10" s="55" customFormat="1">
      <c r="C56" s="141" t="s">
        <v>1217</v>
      </c>
      <c r="D56" s="59" t="s">
        <v>1218</v>
      </c>
      <c r="E56" s="59"/>
      <c r="F56" s="76"/>
      <c r="G56" s="76"/>
      <c r="H56" s="76"/>
      <c r="I56" s="146"/>
      <c r="J56" s="54"/>
    </row>
    <row r="57" spans="3:10" s="55" customFormat="1">
      <c r="C57" s="144" t="s">
        <v>1219</v>
      </c>
      <c r="D57" s="80"/>
      <c r="E57" s="80"/>
      <c r="F57" s="80"/>
      <c r="G57" s="80"/>
      <c r="H57" s="162"/>
      <c r="I57" s="153">
        <v>0</v>
      </c>
      <c r="J57" s="54"/>
    </row>
    <row r="58" spans="3:10" s="55" customFormat="1">
      <c r="C58" s="122" t="s">
        <v>1220</v>
      </c>
      <c r="D58" s="69" t="s">
        <v>1221</v>
      </c>
      <c r="E58" s="70"/>
      <c r="F58" s="70"/>
      <c r="G58" s="70"/>
      <c r="H58" s="71"/>
      <c r="I58" s="124">
        <f>I53+I55+I57</f>
        <v>99000</v>
      </c>
      <c r="J58" s="54"/>
    </row>
    <row r="59" spans="3:10" s="55" customFormat="1">
      <c r="C59" s="122" t="s">
        <v>1222</v>
      </c>
      <c r="D59" s="69" t="s">
        <v>1251</v>
      </c>
      <c r="E59" s="70"/>
      <c r="F59" s="70"/>
      <c r="G59" s="71"/>
      <c r="H59" s="95">
        <v>0.1</v>
      </c>
      <c r="I59" s="124">
        <f>I58*H59</f>
        <v>9900</v>
      </c>
      <c r="J59" s="54"/>
    </row>
    <row r="60" spans="3:10" s="55" customFormat="1" ht="14.4" thickBot="1">
      <c r="C60" s="130" t="s">
        <v>1223</v>
      </c>
      <c r="D60" s="131" t="s">
        <v>1224</v>
      </c>
      <c r="E60" s="132"/>
      <c r="F60" s="132"/>
      <c r="G60" s="132"/>
      <c r="H60" s="155"/>
      <c r="I60" s="134">
        <f>SUM(I58:I59)</f>
        <v>108900</v>
      </c>
      <c r="J60" s="54"/>
    </row>
    <row r="61" spans="3:10" s="55" customFormat="1" ht="14.4" thickTop="1">
      <c r="C61" s="57"/>
      <c r="D61" s="81"/>
      <c r="E61" s="81"/>
      <c r="F61" s="81"/>
      <c r="G61" s="81"/>
      <c r="H61" s="81"/>
      <c r="I61" s="82"/>
      <c r="J61" s="54"/>
    </row>
    <row r="62" spans="3:10" s="55" customFormat="1" ht="14.4" thickBot="1">
      <c r="C62" s="53" t="s">
        <v>1983</v>
      </c>
      <c r="D62" s="168" t="s">
        <v>1984</v>
      </c>
      <c r="E62" s="54"/>
      <c r="F62" s="148"/>
      <c r="G62" s="148"/>
      <c r="H62" s="148"/>
      <c r="I62" s="148"/>
      <c r="J62" s="56">
        <f>ROUNDDOWN(I74,-2)</f>
        <v>89100</v>
      </c>
    </row>
    <row r="63" spans="3:10" s="55" customFormat="1" ht="28.2" thickTop="1">
      <c r="C63" s="119" t="s">
        <v>1197</v>
      </c>
      <c r="D63" s="120" t="s">
        <v>1198</v>
      </c>
      <c r="E63" s="120"/>
      <c r="F63" s="120" t="s">
        <v>1199</v>
      </c>
      <c r="G63" s="120" t="s">
        <v>1200</v>
      </c>
      <c r="H63" s="120" t="s">
        <v>1201</v>
      </c>
      <c r="I63" s="121" t="s">
        <v>1202</v>
      </c>
      <c r="J63" s="164"/>
    </row>
    <row r="64" spans="3:10" s="55" customFormat="1">
      <c r="C64" s="141" t="s">
        <v>1203</v>
      </c>
      <c r="D64" s="59" t="s">
        <v>1204</v>
      </c>
      <c r="E64" s="59"/>
      <c r="F64" s="73"/>
      <c r="G64" s="73"/>
      <c r="H64" s="73"/>
      <c r="I64" s="146"/>
      <c r="J64" s="54"/>
    </row>
    <row r="65" spans="3:10" s="55" customFormat="1">
      <c r="C65" s="142">
        <v>1</v>
      </c>
      <c r="D65" s="59" t="s">
        <v>5</v>
      </c>
      <c r="E65" s="72" t="s">
        <v>1788</v>
      </c>
      <c r="F65" s="72" t="s">
        <v>6</v>
      </c>
      <c r="G65" s="93">
        <v>0.67500000000000004</v>
      </c>
      <c r="H65" s="64">
        <f>VLOOKUP(D65,upahbahan,3,FALSE)</f>
        <v>100000</v>
      </c>
      <c r="I65" s="124">
        <f>G65*H65</f>
        <v>67500</v>
      </c>
      <c r="J65" s="54"/>
    </row>
    <row r="66" spans="3:10" s="55" customFormat="1">
      <c r="C66" s="142">
        <v>2</v>
      </c>
      <c r="D66" s="59" t="s">
        <v>19</v>
      </c>
      <c r="E66" s="72" t="s">
        <v>1791</v>
      </c>
      <c r="F66" s="72" t="s">
        <v>6</v>
      </c>
      <c r="G66" s="93">
        <v>6.7500000000000004E-2</v>
      </c>
      <c r="H66" s="64">
        <f>VLOOKUP(D66,upahbahan,3,FALSE)</f>
        <v>200000</v>
      </c>
      <c r="I66" s="124">
        <f>G66*H66</f>
        <v>13500</v>
      </c>
      <c r="J66" s="54"/>
    </row>
    <row r="67" spans="3:10" s="55" customFormat="1">
      <c r="C67" s="144" t="s">
        <v>1210</v>
      </c>
      <c r="D67" s="80"/>
      <c r="E67" s="80"/>
      <c r="F67" s="80"/>
      <c r="G67" s="80"/>
      <c r="H67" s="162"/>
      <c r="I67" s="124">
        <f>SUM(I65:I66)</f>
        <v>81000</v>
      </c>
      <c r="J67" s="54"/>
    </row>
    <row r="68" spans="3:10" s="55" customFormat="1">
      <c r="C68" s="141" t="s">
        <v>1211</v>
      </c>
      <c r="D68" s="59" t="s">
        <v>1212</v>
      </c>
      <c r="E68" s="59"/>
      <c r="F68" s="73"/>
      <c r="G68" s="73"/>
      <c r="H68" s="73"/>
      <c r="I68" s="146"/>
      <c r="J68" s="54"/>
    </row>
    <row r="69" spans="3:10" s="55" customFormat="1">
      <c r="C69" s="144" t="s">
        <v>1216</v>
      </c>
      <c r="D69" s="80"/>
      <c r="E69" s="80"/>
      <c r="F69" s="80"/>
      <c r="G69" s="80"/>
      <c r="H69" s="162"/>
      <c r="I69" s="153">
        <v>0</v>
      </c>
      <c r="J69" s="54"/>
    </row>
    <row r="70" spans="3:10" s="55" customFormat="1">
      <c r="C70" s="141" t="s">
        <v>1217</v>
      </c>
      <c r="D70" s="59" t="s">
        <v>1218</v>
      </c>
      <c r="E70" s="59"/>
      <c r="F70" s="76"/>
      <c r="G70" s="76"/>
      <c r="H70" s="76"/>
      <c r="I70" s="146"/>
      <c r="J70" s="54"/>
    </row>
    <row r="71" spans="3:10" s="55" customFormat="1">
      <c r="C71" s="144" t="s">
        <v>1219</v>
      </c>
      <c r="D71" s="80"/>
      <c r="E71" s="80"/>
      <c r="F71" s="80"/>
      <c r="G71" s="80"/>
      <c r="H71" s="162"/>
      <c r="I71" s="153">
        <v>0</v>
      </c>
      <c r="J71" s="54"/>
    </row>
    <row r="72" spans="3:10" s="55" customFormat="1">
      <c r="C72" s="122" t="s">
        <v>1220</v>
      </c>
      <c r="D72" s="69" t="s">
        <v>1221</v>
      </c>
      <c r="E72" s="70"/>
      <c r="F72" s="70"/>
      <c r="G72" s="70"/>
      <c r="H72" s="71"/>
      <c r="I72" s="124">
        <f>I67+I69+I71</f>
        <v>81000</v>
      </c>
      <c r="J72" s="54"/>
    </row>
    <row r="73" spans="3:10" s="55" customFormat="1">
      <c r="C73" s="122" t="s">
        <v>1222</v>
      </c>
      <c r="D73" s="69" t="s">
        <v>1251</v>
      </c>
      <c r="E73" s="70"/>
      <c r="F73" s="70"/>
      <c r="G73" s="71"/>
      <c r="H73" s="95">
        <v>0.1</v>
      </c>
      <c r="I73" s="124">
        <f>I72*H73</f>
        <v>8100</v>
      </c>
      <c r="J73" s="54"/>
    </row>
    <row r="74" spans="3:10" s="55" customFormat="1" ht="14.4" thickBot="1">
      <c r="C74" s="130" t="s">
        <v>1223</v>
      </c>
      <c r="D74" s="131" t="s">
        <v>1224</v>
      </c>
      <c r="E74" s="132"/>
      <c r="F74" s="132"/>
      <c r="G74" s="132"/>
      <c r="H74" s="155"/>
      <c r="I74" s="134">
        <f>SUM(I72:I73)</f>
        <v>89100</v>
      </c>
      <c r="J74" s="54"/>
    </row>
    <row r="75" spans="3:10" s="55" customFormat="1" ht="14.4" thickTop="1">
      <c r="C75" s="57"/>
      <c r="D75" s="81"/>
      <c r="E75" s="81"/>
      <c r="F75" s="81"/>
      <c r="G75" s="81"/>
      <c r="H75" s="81"/>
      <c r="I75" s="82"/>
      <c r="J75" s="54"/>
    </row>
    <row r="76" spans="3:10" s="55" customFormat="1" ht="14.4" thickBot="1">
      <c r="C76" s="53" t="s">
        <v>1987</v>
      </c>
      <c r="D76" s="168" t="s">
        <v>1985</v>
      </c>
      <c r="E76" s="54"/>
      <c r="F76" s="148"/>
      <c r="G76" s="148"/>
      <c r="H76" s="148"/>
      <c r="I76" s="148"/>
      <c r="J76" s="56">
        <f>ROUNDDOWN(I88,-2)</f>
        <v>130200</v>
      </c>
    </row>
    <row r="77" spans="3:10" s="55" customFormat="1" ht="28.2" thickTop="1">
      <c r="C77" s="119" t="s">
        <v>1197</v>
      </c>
      <c r="D77" s="120" t="s">
        <v>1198</v>
      </c>
      <c r="E77" s="120"/>
      <c r="F77" s="120" t="s">
        <v>1199</v>
      </c>
      <c r="G77" s="120" t="s">
        <v>1200</v>
      </c>
      <c r="H77" s="120" t="s">
        <v>1201</v>
      </c>
      <c r="I77" s="121" t="s">
        <v>1202</v>
      </c>
      <c r="J77" s="164"/>
    </row>
    <row r="78" spans="3:10" s="55" customFormat="1">
      <c r="C78" s="141" t="s">
        <v>1203</v>
      </c>
      <c r="D78" s="59" t="s">
        <v>1204</v>
      </c>
      <c r="E78" s="59"/>
      <c r="F78" s="73"/>
      <c r="G78" s="73"/>
      <c r="H78" s="73"/>
      <c r="I78" s="146"/>
      <c r="J78" s="54"/>
    </row>
    <row r="79" spans="3:10" s="55" customFormat="1">
      <c r="C79" s="142">
        <v>1</v>
      </c>
      <c r="D79" s="59" t="s">
        <v>5</v>
      </c>
      <c r="E79" s="72" t="s">
        <v>1788</v>
      </c>
      <c r="F79" s="72" t="s">
        <v>6</v>
      </c>
      <c r="G79" s="93">
        <v>1.05</v>
      </c>
      <c r="H79" s="64">
        <f>VLOOKUP(D79,upahbahan,3,FALSE)</f>
        <v>100000</v>
      </c>
      <c r="I79" s="124">
        <f>G79*H79</f>
        <v>105000</v>
      </c>
      <c r="J79" s="54"/>
    </row>
    <row r="80" spans="3:10" s="55" customFormat="1">
      <c r="C80" s="142">
        <v>2</v>
      </c>
      <c r="D80" s="59" t="s">
        <v>19</v>
      </c>
      <c r="E80" s="72" t="s">
        <v>1791</v>
      </c>
      <c r="F80" s="72" t="s">
        <v>6</v>
      </c>
      <c r="G80" s="93">
        <v>6.7000000000000004E-2</v>
      </c>
      <c r="H80" s="64">
        <f>VLOOKUP(D80,upahbahan,3,FALSE)</f>
        <v>200000</v>
      </c>
      <c r="I80" s="124">
        <f>G80*H80</f>
        <v>13400</v>
      </c>
      <c r="J80" s="54"/>
    </row>
    <row r="81" spans="3:10" s="55" customFormat="1">
      <c r="C81" s="144" t="s">
        <v>1210</v>
      </c>
      <c r="D81" s="80"/>
      <c r="E81" s="80"/>
      <c r="F81" s="80"/>
      <c r="G81" s="80"/>
      <c r="H81" s="162"/>
      <c r="I81" s="124">
        <f>SUM(I79:I80)</f>
        <v>118400</v>
      </c>
      <c r="J81" s="54"/>
    </row>
    <row r="82" spans="3:10" s="55" customFormat="1">
      <c r="C82" s="141" t="s">
        <v>1211</v>
      </c>
      <c r="D82" s="59" t="s">
        <v>1212</v>
      </c>
      <c r="E82" s="59"/>
      <c r="F82" s="73"/>
      <c r="G82" s="73"/>
      <c r="H82" s="73"/>
      <c r="I82" s="146"/>
      <c r="J82" s="54"/>
    </row>
    <row r="83" spans="3:10" s="55" customFormat="1">
      <c r="C83" s="144" t="s">
        <v>1216</v>
      </c>
      <c r="D83" s="80"/>
      <c r="E83" s="80"/>
      <c r="F83" s="80"/>
      <c r="G83" s="80"/>
      <c r="H83" s="162"/>
      <c r="I83" s="153">
        <v>0</v>
      </c>
      <c r="J83" s="54"/>
    </row>
    <row r="84" spans="3:10" s="55" customFormat="1">
      <c r="C84" s="141" t="s">
        <v>1217</v>
      </c>
      <c r="D84" s="59" t="s">
        <v>1218</v>
      </c>
      <c r="E84" s="59"/>
      <c r="F84" s="76"/>
      <c r="G84" s="76"/>
      <c r="H84" s="76"/>
      <c r="I84" s="146"/>
      <c r="J84" s="54"/>
    </row>
    <row r="85" spans="3:10" s="55" customFormat="1">
      <c r="C85" s="144" t="s">
        <v>1219</v>
      </c>
      <c r="D85" s="80"/>
      <c r="E85" s="80"/>
      <c r="F85" s="80"/>
      <c r="G85" s="80"/>
      <c r="H85" s="162"/>
      <c r="I85" s="153">
        <v>0</v>
      </c>
      <c r="J85" s="54"/>
    </row>
    <row r="86" spans="3:10" s="55" customFormat="1">
      <c r="C86" s="122" t="s">
        <v>1220</v>
      </c>
      <c r="D86" s="69" t="s">
        <v>1221</v>
      </c>
      <c r="E86" s="70"/>
      <c r="F86" s="70"/>
      <c r="G86" s="70"/>
      <c r="H86" s="71"/>
      <c r="I86" s="124">
        <f>I81+I83+I85</f>
        <v>118400</v>
      </c>
      <c r="J86" s="54"/>
    </row>
    <row r="87" spans="3:10" s="55" customFormat="1">
      <c r="C87" s="122" t="s">
        <v>1222</v>
      </c>
      <c r="D87" s="69" t="s">
        <v>1251</v>
      </c>
      <c r="E87" s="70"/>
      <c r="F87" s="70"/>
      <c r="G87" s="71"/>
      <c r="H87" s="95">
        <v>0.1</v>
      </c>
      <c r="I87" s="124">
        <f>I86*H87</f>
        <v>11840</v>
      </c>
      <c r="J87" s="54"/>
    </row>
    <row r="88" spans="3:10" s="55" customFormat="1" ht="14.4" thickBot="1">
      <c r="C88" s="130" t="s">
        <v>1223</v>
      </c>
      <c r="D88" s="131" t="s">
        <v>1224</v>
      </c>
      <c r="E88" s="132"/>
      <c r="F88" s="132"/>
      <c r="G88" s="132"/>
      <c r="H88" s="155"/>
      <c r="I88" s="134">
        <f>SUM(I86:I87)</f>
        <v>130240</v>
      </c>
      <c r="J88" s="54"/>
    </row>
    <row r="89" spans="3:10" s="55" customFormat="1" ht="14.4" thickTop="1">
      <c r="C89" s="89"/>
      <c r="D89" s="90"/>
      <c r="E89" s="90"/>
      <c r="F89" s="90"/>
      <c r="G89" s="90"/>
      <c r="H89" s="90"/>
      <c r="I89" s="91"/>
      <c r="J89" s="54"/>
    </row>
    <row r="90" spans="3:10" s="55" customFormat="1" ht="14.4" thickBot="1">
      <c r="C90" s="53" t="s">
        <v>1986</v>
      </c>
      <c r="D90" s="168" t="s">
        <v>1988</v>
      </c>
      <c r="E90" s="54"/>
      <c r="F90" s="148"/>
      <c r="G90" s="148"/>
      <c r="H90" s="148"/>
      <c r="I90" s="148"/>
      <c r="J90" s="56">
        <f>ROUNDDOWN(I102,-2)</f>
        <v>100300</v>
      </c>
    </row>
    <row r="91" spans="3:10" s="55" customFormat="1" ht="28.2" thickTop="1">
      <c r="C91" s="119" t="s">
        <v>1197</v>
      </c>
      <c r="D91" s="120" t="s">
        <v>1198</v>
      </c>
      <c r="E91" s="120"/>
      <c r="F91" s="120" t="s">
        <v>1199</v>
      </c>
      <c r="G91" s="120" t="s">
        <v>1200</v>
      </c>
      <c r="H91" s="120" t="s">
        <v>1201</v>
      </c>
      <c r="I91" s="121" t="s">
        <v>1202</v>
      </c>
      <c r="J91" s="164"/>
    </row>
    <row r="92" spans="3:10" s="55" customFormat="1">
      <c r="C92" s="141" t="s">
        <v>1203</v>
      </c>
      <c r="D92" s="59" t="s">
        <v>1204</v>
      </c>
      <c r="E92" s="59"/>
      <c r="F92" s="73"/>
      <c r="G92" s="73"/>
      <c r="H92" s="73"/>
      <c r="I92" s="146"/>
      <c r="J92" s="54"/>
    </row>
    <row r="93" spans="3:10" s="55" customFormat="1">
      <c r="C93" s="142">
        <v>1</v>
      </c>
      <c r="D93" s="59" t="s">
        <v>5</v>
      </c>
      <c r="E93" s="72" t="s">
        <v>1788</v>
      </c>
      <c r="F93" s="72" t="s">
        <v>6</v>
      </c>
      <c r="G93" s="93">
        <v>0.76</v>
      </c>
      <c r="H93" s="64">
        <f>VLOOKUP(D93,upahbahan,3,FALSE)</f>
        <v>100000</v>
      </c>
      <c r="I93" s="124">
        <f>G93*H93</f>
        <v>76000</v>
      </c>
      <c r="J93" s="54"/>
    </row>
    <row r="94" spans="3:10" s="55" customFormat="1">
      <c r="C94" s="142">
        <v>2</v>
      </c>
      <c r="D94" s="59" t="s">
        <v>19</v>
      </c>
      <c r="E94" s="72" t="s">
        <v>1791</v>
      </c>
      <c r="F94" s="72" t="s">
        <v>6</v>
      </c>
      <c r="G94" s="93">
        <v>7.5999999999999998E-2</v>
      </c>
      <c r="H94" s="64">
        <f>VLOOKUP(D94,upahbahan,3,FALSE)</f>
        <v>200000</v>
      </c>
      <c r="I94" s="124">
        <f>G94*H94</f>
        <v>15200</v>
      </c>
      <c r="J94" s="54"/>
    </row>
    <row r="95" spans="3:10" s="55" customFormat="1">
      <c r="C95" s="144" t="s">
        <v>1210</v>
      </c>
      <c r="D95" s="80"/>
      <c r="E95" s="80"/>
      <c r="F95" s="80"/>
      <c r="G95" s="80"/>
      <c r="H95" s="162"/>
      <c r="I95" s="124">
        <f>SUM(I93:I94)</f>
        <v>91200</v>
      </c>
      <c r="J95" s="54"/>
    </row>
    <row r="96" spans="3:10" s="55" customFormat="1">
      <c r="C96" s="141" t="s">
        <v>1211</v>
      </c>
      <c r="D96" s="59" t="s">
        <v>1212</v>
      </c>
      <c r="E96" s="59"/>
      <c r="F96" s="73"/>
      <c r="G96" s="73"/>
      <c r="H96" s="73"/>
      <c r="I96" s="146"/>
      <c r="J96" s="54"/>
    </row>
    <row r="97" spans="3:10" s="55" customFormat="1">
      <c r="C97" s="144" t="s">
        <v>1216</v>
      </c>
      <c r="D97" s="80"/>
      <c r="E97" s="80"/>
      <c r="F97" s="80"/>
      <c r="G97" s="80"/>
      <c r="H97" s="162"/>
      <c r="I97" s="153">
        <v>0</v>
      </c>
      <c r="J97" s="54"/>
    </row>
    <row r="98" spans="3:10" s="55" customFormat="1">
      <c r="C98" s="141" t="s">
        <v>1217</v>
      </c>
      <c r="D98" s="59" t="s">
        <v>1218</v>
      </c>
      <c r="E98" s="59"/>
      <c r="F98" s="76"/>
      <c r="G98" s="76"/>
      <c r="H98" s="76"/>
      <c r="I98" s="146"/>
      <c r="J98" s="54"/>
    </row>
    <row r="99" spans="3:10" s="55" customFormat="1">
      <c r="C99" s="144" t="s">
        <v>1219</v>
      </c>
      <c r="D99" s="80"/>
      <c r="E99" s="80"/>
      <c r="F99" s="80"/>
      <c r="G99" s="80"/>
      <c r="H99" s="162"/>
      <c r="I99" s="153">
        <v>0</v>
      </c>
      <c r="J99" s="54"/>
    </row>
    <row r="100" spans="3:10" s="55" customFormat="1">
      <c r="C100" s="122" t="s">
        <v>1220</v>
      </c>
      <c r="D100" s="69" t="s">
        <v>1221</v>
      </c>
      <c r="E100" s="70"/>
      <c r="F100" s="70"/>
      <c r="G100" s="70"/>
      <c r="H100" s="71"/>
      <c r="I100" s="124">
        <f>I95+I97+I99</f>
        <v>91200</v>
      </c>
      <c r="J100" s="54"/>
    </row>
    <row r="101" spans="3:10" s="55" customFormat="1">
      <c r="C101" s="122" t="s">
        <v>1222</v>
      </c>
      <c r="D101" s="69" t="s">
        <v>1251</v>
      </c>
      <c r="E101" s="70"/>
      <c r="F101" s="70"/>
      <c r="G101" s="71"/>
      <c r="H101" s="95">
        <v>0.1</v>
      </c>
      <c r="I101" s="124">
        <f>I100*H101</f>
        <v>9120</v>
      </c>
      <c r="J101" s="54"/>
    </row>
    <row r="102" spans="3:10" s="55" customFormat="1" ht="14.4" thickBot="1">
      <c r="C102" s="130" t="s">
        <v>1223</v>
      </c>
      <c r="D102" s="131" t="s">
        <v>1224</v>
      </c>
      <c r="E102" s="132"/>
      <c r="F102" s="132"/>
      <c r="G102" s="132"/>
      <c r="H102" s="155"/>
      <c r="I102" s="134">
        <f>SUM(I100:I101)</f>
        <v>100320</v>
      </c>
      <c r="J102" s="54"/>
    </row>
    <row r="103" spans="3:10" s="55" customFormat="1" ht="14.4" thickTop="1">
      <c r="C103" s="89"/>
      <c r="D103" s="90"/>
      <c r="E103" s="90"/>
      <c r="F103" s="90"/>
      <c r="G103" s="90"/>
      <c r="H103" s="90"/>
      <c r="I103" s="91"/>
      <c r="J103" s="54"/>
    </row>
    <row r="104" spans="3:10" s="55" customFormat="1" ht="14.4" thickBot="1">
      <c r="C104" s="53" t="s">
        <v>1989</v>
      </c>
      <c r="D104" s="168" t="s">
        <v>1990</v>
      </c>
      <c r="E104" s="54"/>
      <c r="F104" s="148"/>
      <c r="G104" s="148"/>
      <c r="H104" s="148"/>
      <c r="I104" s="148"/>
      <c r="J104" s="56">
        <f>ROUNDDOWN(I116,-2)</f>
        <v>9900</v>
      </c>
    </row>
    <row r="105" spans="3:10" s="55" customFormat="1" ht="28.2" thickTop="1">
      <c r="C105" s="119" t="s">
        <v>1197</v>
      </c>
      <c r="D105" s="120" t="s">
        <v>1198</v>
      </c>
      <c r="E105" s="120"/>
      <c r="F105" s="120" t="s">
        <v>1199</v>
      </c>
      <c r="G105" s="120" t="s">
        <v>1200</v>
      </c>
      <c r="H105" s="120" t="s">
        <v>1201</v>
      </c>
      <c r="I105" s="121" t="s">
        <v>1202</v>
      </c>
      <c r="J105" s="164"/>
    </row>
    <row r="106" spans="3:10" s="55" customFormat="1">
      <c r="C106" s="141" t="s">
        <v>1203</v>
      </c>
      <c r="D106" s="59" t="s">
        <v>1204</v>
      </c>
      <c r="E106" s="59"/>
      <c r="F106" s="73"/>
      <c r="G106" s="73"/>
      <c r="H106" s="73"/>
      <c r="I106" s="146"/>
      <c r="J106" s="54"/>
    </row>
    <row r="107" spans="3:10" s="55" customFormat="1">
      <c r="C107" s="142">
        <v>1</v>
      </c>
      <c r="D107" s="59" t="s">
        <v>5</v>
      </c>
      <c r="E107" s="72" t="s">
        <v>1788</v>
      </c>
      <c r="F107" s="72" t="s">
        <v>6</v>
      </c>
      <c r="G107" s="93">
        <v>7.4999999999999997E-2</v>
      </c>
      <c r="H107" s="64">
        <f>VLOOKUP(D107,upahbahan,3,FALSE)</f>
        <v>100000</v>
      </c>
      <c r="I107" s="124">
        <f>G107*H107</f>
        <v>7500</v>
      </c>
      <c r="J107" s="54"/>
    </row>
    <row r="108" spans="3:10" s="55" customFormat="1">
      <c r="C108" s="142">
        <v>2</v>
      </c>
      <c r="D108" s="59" t="s">
        <v>19</v>
      </c>
      <c r="E108" s="72" t="s">
        <v>1791</v>
      </c>
      <c r="F108" s="72" t="s">
        <v>6</v>
      </c>
      <c r="G108" s="93">
        <v>7.4999999999999997E-3</v>
      </c>
      <c r="H108" s="64">
        <f>VLOOKUP(D108,upahbahan,3,FALSE)</f>
        <v>200000</v>
      </c>
      <c r="I108" s="124">
        <f>G108*H108</f>
        <v>1500</v>
      </c>
      <c r="J108" s="54"/>
    </row>
    <row r="109" spans="3:10" s="55" customFormat="1">
      <c r="C109" s="144" t="s">
        <v>1210</v>
      </c>
      <c r="D109" s="80"/>
      <c r="E109" s="80"/>
      <c r="F109" s="80"/>
      <c r="G109" s="80"/>
      <c r="H109" s="162"/>
      <c r="I109" s="124">
        <f>SUM(I107:I108)</f>
        <v>9000</v>
      </c>
      <c r="J109" s="54"/>
    </row>
    <row r="110" spans="3:10" s="55" customFormat="1">
      <c r="C110" s="141" t="s">
        <v>1211</v>
      </c>
      <c r="D110" s="59" t="s">
        <v>1212</v>
      </c>
      <c r="E110" s="59"/>
      <c r="F110" s="73"/>
      <c r="G110" s="73"/>
      <c r="H110" s="73"/>
      <c r="I110" s="146"/>
      <c r="J110" s="54"/>
    </row>
    <row r="111" spans="3:10" s="55" customFormat="1">
      <c r="C111" s="144" t="s">
        <v>1216</v>
      </c>
      <c r="D111" s="80"/>
      <c r="E111" s="80"/>
      <c r="F111" s="80"/>
      <c r="G111" s="80"/>
      <c r="H111" s="162"/>
      <c r="I111" s="153">
        <v>0</v>
      </c>
      <c r="J111" s="54"/>
    </row>
    <row r="112" spans="3:10" s="55" customFormat="1">
      <c r="C112" s="141" t="s">
        <v>1217</v>
      </c>
      <c r="D112" s="59" t="s">
        <v>1218</v>
      </c>
      <c r="E112" s="59"/>
      <c r="F112" s="76"/>
      <c r="G112" s="76"/>
      <c r="H112" s="76"/>
      <c r="I112" s="146"/>
      <c r="J112" s="54"/>
    </row>
    <row r="113" spans="3:10" s="55" customFormat="1">
      <c r="C113" s="144" t="s">
        <v>1219</v>
      </c>
      <c r="D113" s="80"/>
      <c r="E113" s="80"/>
      <c r="F113" s="80"/>
      <c r="G113" s="80"/>
      <c r="H113" s="162"/>
      <c r="I113" s="153">
        <v>0</v>
      </c>
      <c r="J113" s="54"/>
    </row>
    <row r="114" spans="3:10" s="55" customFormat="1">
      <c r="C114" s="122" t="s">
        <v>1220</v>
      </c>
      <c r="D114" s="69" t="s">
        <v>1221</v>
      </c>
      <c r="E114" s="70"/>
      <c r="F114" s="70"/>
      <c r="G114" s="70"/>
      <c r="H114" s="71"/>
      <c r="I114" s="124">
        <f>I109+I111+I113</f>
        <v>9000</v>
      </c>
      <c r="J114" s="54"/>
    </row>
    <row r="115" spans="3:10" s="55" customFormat="1">
      <c r="C115" s="122" t="s">
        <v>1222</v>
      </c>
      <c r="D115" s="69" t="s">
        <v>1251</v>
      </c>
      <c r="E115" s="70"/>
      <c r="F115" s="70"/>
      <c r="G115" s="71"/>
      <c r="H115" s="95">
        <v>0.1</v>
      </c>
      <c r="I115" s="124">
        <f>I114*H115</f>
        <v>900</v>
      </c>
      <c r="J115" s="54"/>
    </row>
    <row r="116" spans="3:10" s="55" customFormat="1" ht="14.4" thickBot="1">
      <c r="C116" s="130" t="s">
        <v>1223</v>
      </c>
      <c r="D116" s="131" t="s">
        <v>1224</v>
      </c>
      <c r="E116" s="132"/>
      <c r="F116" s="132"/>
      <c r="G116" s="132"/>
      <c r="H116" s="155"/>
      <c r="I116" s="134">
        <f>SUM(I114:I115)</f>
        <v>9900</v>
      </c>
      <c r="J116" s="54"/>
    </row>
    <row r="117" spans="3:10" s="55" customFormat="1" ht="14.4" thickTop="1">
      <c r="C117" s="89"/>
      <c r="D117" s="90"/>
      <c r="E117" s="90"/>
      <c r="F117" s="90"/>
      <c r="G117" s="90"/>
      <c r="H117" s="90"/>
      <c r="I117" s="91"/>
      <c r="J117" s="54"/>
    </row>
    <row r="118" spans="3:10" s="55" customFormat="1">
      <c r="C118" s="320" t="s">
        <v>1991</v>
      </c>
      <c r="D118" s="321" t="s">
        <v>1992</v>
      </c>
      <c r="E118" s="90"/>
      <c r="F118" s="90"/>
      <c r="G118" s="90"/>
      <c r="H118" s="90"/>
      <c r="I118" s="91"/>
      <c r="J118" s="54"/>
    </row>
    <row r="119" spans="3:10" s="55" customFormat="1" ht="14.4" thickBot="1">
      <c r="C119" s="53" t="s">
        <v>1993</v>
      </c>
      <c r="D119" s="168" t="s">
        <v>1994</v>
      </c>
      <c r="E119" s="156"/>
      <c r="F119" s="148"/>
      <c r="G119" s="148"/>
      <c r="H119" s="148"/>
      <c r="I119" s="148"/>
      <c r="J119" s="56">
        <f>ROUNDDOWN(I132,-2)</f>
        <v>131600</v>
      </c>
    </row>
    <row r="120" spans="3:10" s="55" customFormat="1" ht="28.2" thickTop="1">
      <c r="C120" s="119" t="s">
        <v>1197</v>
      </c>
      <c r="D120" s="120" t="s">
        <v>1198</v>
      </c>
      <c r="E120" s="120"/>
      <c r="F120" s="120" t="s">
        <v>1199</v>
      </c>
      <c r="G120" s="120" t="s">
        <v>1200</v>
      </c>
      <c r="H120" s="120" t="s">
        <v>1201</v>
      </c>
      <c r="I120" s="121" t="s">
        <v>1202</v>
      </c>
      <c r="J120" s="164"/>
    </row>
    <row r="121" spans="3:10" s="55" customFormat="1">
      <c r="C121" s="141" t="s">
        <v>1203</v>
      </c>
      <c r="D121" s="59" t="s">
        <v>1204</v>
      </c>
      <c r="E121" s="59"/>
      <c r="F121" s="73"/>
      <c r="G121" s="73"/>
      <c r="H121" s="73"/>
      <c r="I121" s="146"/>
      <c r="J121" s="54"/>
    </row>
    <row r="122" spans="3:10" s="55" customFormat="1">
      <c r="C122" s="142">
        <v>1</v>
      </c>
      <c r="D122" s="59" t="s">
        <v>5</v>
      </c>
      <c r="E122" s="72" t="s">
        <v>1788</v>
      </c>
      <c r="F122" s="72" t="s">
        <v>6</v>
      </c>
      <c r="G122" s="93">
        <v>0.13500000000000001</v>
      </c>
      <c r="H122" s="64">
        <f>VLOOKUP(D122,upahbahan,3,FALSE)</f>
        <v>100000</v>
      </c>
      <c r="I122" s="124">
        <f>G122*H122</f>
        <v>13500</v>
      </c>
      <c r="J122" s="54"/>
    </row>
    <row r="123" spans="3:10" s="55" customFormat="1">
      <c r="C123" s="142">
        <v>2</v>
      </c>
      <c r="D123" s="59" t="s">
        <v>19</v>
      </c>
      <c r="E123" s="72" t="s">
        <v>1791</v>
      </c>
      <c r="F123" s="72" t="s">
        <v>6</v>
      </c>
      <c r="G123" s="93">
        <v>1.35E-2</v>
      </c>
      <c r="H123" s="64">
        <f>VLOOKUP(D123,upahbahan,3,FALSE)</f>
        <v>200000</v>
      </c>
      <c r="I123" s="124">
        <f>G123*H123</f>
        <v>2700</v>
      </c>
      <c r="J123" s="54"/>
    </row>
    <row r="124" spans="3:10" s="55" customFormat="1">
      <c r="C124" s="144" t="s">
        <v>1210</v>
      </c>
      <c r="D124" s="80"/>
      <c r="E124" s="80"/>
      <c r="F124" s="80"/>
      <c r="G124" s="80"/>
      <c r="H124" s="162"/>
      <c r="I124" s="124">
        <f>SUM(I122:I123)</f>
        <v>16200</v>
      </c>
      <c r="J124" s="54"/>
    </row>
    <row r="125" spans="3:10" s="55" customFormat="1">
      <c r="C125" s="141" t="s">
        <v>1211</v>
      </c>
      <c r="D125" s="59" t="s">
        <v>1212</v>
      </c>
      <c r="E125" s="59"/>
      <c r="F125" s="73"/>
      <c r="G125" s="73"/>
      <c r="H125" s="73"/>
      <c r="I125" s="146"/>
      <c r="J125" s="54"/>
    </row>
    <row r="126" spans="3:10" s="55" customFormat="1">
      <c r="C126" s="144" t="s">
        <v>1216</v>
      </c>
      <c r="D126" s="80"/>
      <c r="E126" s="80"/>
      <c r="F126" s="80"/>
      <c r="G126" s="80"/>
      <c r="H126" s="162"/>
      <c r="I126" s="153">
        <v>0</v>
      </c>
      <c r="J126" s="54"/>
    </row>
    <row r="127" spans="3:10" s="55" customFormat="1">
      <c r="C127" s="141" t="s">
        <v>1217</v>
      </c>
      <c r="D127" s="59" t="s">
        <v>1218</v>
      </c>
      <c r="E127" s="59"/>
      <c r="F127" s="76"/>
      <c r="G127" s="76"/>
      <c r="H127" s="76"/>
      <c r="I127" s="146"/>
      <c r="J127" s="54"/>
    </row>
    <row r="128" spans="3:10" s="55" customFormat="1">
      <c r="C128" s="141"/>
      <c r="D128" s="59" t="s">
        <v>1113</v>
      </c>
      <c r="E128" s="59"/>
      <c r="F128" s="78" t="s">
        <v>1995</v>
      </c>
      <c r="G128" s="76">
        <v>4.4999999999999998E-2</v>
      </c>
      <c r="H128" s="64">
        <f>VLOOKUP(D128,upahbahan,3,FALSE)</f>
        <v>2300000</v>
      </c>
      <c r="I128" s="124">
        <f>G128*H128</f>
        <v>103500</v>
      </c>
      <c r="J128" s="54"/>
    </row>
    <row r="129" spans="3:10" s="55" customFormat="1">
      <c r="C129" s="144" t="s">
        <v>1219</v>
      </c>
      <c r="D129" s="80"/>
      <c r="E129" s="80"/>
      <c r="F129" s="80"/>
      <c r="G129" s="80"/>
      <c r="H129" s="162"/>
      <c r="I129" s="124">
        <f>SUM(I127:I128)</f>
        <v>103500</v>
      </c>
      <c r="J129" s="54"/>
    </row>
    <row r="130" spans="3:10" s="55" customFormat="1">
      <c r="C130" s="122" t="s">
        <v>1220</v>
      </c>
      <c r="D130" s="69" t="s">
        <v>1221</v>
      </c>
      <c r="E130" s="70"/>
      <c r="F130" s="70"/>
      <c r="G130" s="70"/>
      <c r="H130" s="71"/>
      <c r="I130" s="124">
        <f>I124+I126+I129</f>
        <v>119700</v>
      </c>
      <c r="J130" s="54"/>
    </row>
    <row r="131" spans="3:10" s="55" customFormat="1">
      <c r="C131" s="122" t="s">
        <v>1222</v>
      </c>
      <c r="D131" s="69" t="s">
        <v>1251</v>
      </c>
      <c r="E131" s="70"/>
      <c r="F131" s="70"/>
      <c r="G131" s="71"/>
      <c r="H131" s="95">
        <v>0.1</v>
      </c>
      <c r="I131" s="124">
        <f>I130*H131</f>
        <v>11970</v>
      </c>
      <c r="J131" s="54"/>
    </row>
    <row r="132" spans="3:10" s="55" customFormat="1" ht="14.4" thickBot="1">
      <c r="C132" s="130" t="s">
        <v>1223</v>
      </c>
      <c r="D132" s="131" t="s">
        <v>1224</v>
      </c>
      <c r="E132" s="132"/>
      <c r="F132" s="132"/>
      <c r="G132" s="132"/>
      <c r="H132" s="155"/>
      <c r="I132" s="134">
        <f>SUM(I130:I131)</f>
        <v>131670</v>
      </c>
      <c r="J132" s="54"/>
    </row>
    <row r="133" spans="3:10" s="55" customFormat="1" ht="14.4" thickTop="1">
      <c r="C133" s="89"/>
      <c r="D133" s="90"/>
      <c r="E133" s="90"/>
      <c r="F133" s="90"/>
      <c r="G133" s="90"/>
      <c r="H133" s="90"/>
      <c r="I133" s="91"/>
      <c r="J133" s="54"/>
    </row>
    <row r="134" spans="3:10" s="55" customFormat="1" ht="14.4" thickBot="1">
      <c r="C134" s="168" t="s">
        <v>1996</v>
      </c>
      <c r="D134" s="168" t="s">
        <v>1997</v>
      </c>
      <c r="E134" s="54"/>
      <c r="F134" s="148"/>
      <c r="G134" s="148"/>
      <c r="H134" s="148"/>
      <c r="I134" s="148"/>
      <c r="J134" s="56">
        <f>ROUNDDOWN(I147,-2)</f>
        <v>143700</v>
      </c>
    </row>
    <row r="135" spans="3:10" s="55" customFormat="1" ht="28.2" thickTop="1">
      <c r="C135" s="119" t="s">
        <v>1197</v>
      </c>
      <c r="D135" s="120" t="s">
        <v>1198</v>
      </c>
      <c r="E135" s="120"/>
      <c r="F135" s="120" t="s">
        <v>1199</v>
      </c>
      <c r="G135" s="120" t="s">
        <v>1200</v>
      </c>
      <c r="H135" s="120" t="s">
        <v>1201</v>
      </c>
      <c r="I135" s="121" t="s">
        <v>1202</v>
      </c>
      <c r="J135" s="164"/>
    </row>
    <row r="136" spans="3:10" s="55" customFormat="1">
      <c r="C136" s="141" t="s">
        <v>1203</v>
      </c>
      <c r="D136" s="59" t="s">
        <v>1204</v>
      </c>
      <c r="E136" s="59"/>
      <c r="F136" s="73"/>
      <c r="G136" s="73"/>
      <c r="H136" s="73"/>
      <c r="I136" s="146"/>
      <c r="J136" s="54"/>
    </row>
    <row r="137" spans="3:10" s="55" customFormat="1">
      <c r="C137" s="142">
        <v>1</v>
      </c>
      <c r="D137" s="59" t="s">
        <v>5</v>
      </c>
      <c r="E137" s="72" t="s">
        <v>1788</v>
      </c>
      <c r="F137" s="72" t="s">
        <v>6</v>
      </c>
      <c r="G137" s="93">
        <v>0.188</v>
      </c>
      <c r="H137" s="64">
        <f>VLOOKUP(D137,upahbahan,3,FALSE)</f>
        <v>100000</v>
      </c>
      <c r="I137" s="124">
        <f>G137*H137</f>
        <v>18800</v>
      </c>
      <c r="J137" s="54"/>
    </row>
    <row r="138" spans="3:10" s="55" customFormat="1">
      <c r="C138" s="142">
        <v>2</v>
      </c>
      <c r="D138" s="59" t="s">
        <v>19</v>
      </c>
      <c r="E138" s="72" t="s">
        <v>1791</v>
      </c>
      <c r="F138" s="72" t="s">
        <v>6</v>
      </c>
      <c r="G138" s="93">
        <v>1.8800000000000001E-2</v>
      </c>
      <c r="H138" s="64">
        <f>VLOOKUP(D138,upahbahan,3,FALSE)</f>
        <v>200000</v>
      </c>
      <c r="I138" s="124">
        <f>G138*H138</f>
        <v>3760</v>
      </c>
      <c r="J138" s="54"/>
    </row>
    <row r="139" spans="3:10" s="55" customFormat="1">
      <c r="C139" s="144" t="s">
        <v>1210</v>
      </c>
      <c r="D139" s="80"/>
      <c r="E139" s="80"/>
      <c r="F139" s="80"/>
      <c r="G139" s="80"/>
      <c r="H139" s="162"/>
      <c r="I139" s="124">
        <f>SUM(I137:I138)</f>
        <v>22560</v>
      </c>
      <c r="J139" s="54"/>
    </row>
    <row r="140" spans="3:10" s="55" customFormat="1">
      <c r="C140" s="141" t="s">
        <v>1211</v>
      </c>
      <c r="D140" s="59" t="s">
        <v>1212</v>
      </c>
      <c r="E140" s="59"/>
      <c r="F140" s="73"/>
      <c r="G140" s="73"/>
      <c r="H140" s="73"/>
      <c r="I140" s="146"/>
      <c r="J140" s="54"/>
    </row>
    <row r="141" spans="3:10" s="55" customFormat="1">
      <c r="C141" s="144" t="s">
        <v>1216</v>
      </c>
      <c r="D141" s="80"/>
      <c r="E141" s="80"/>
      <c r="F141" s="80"/>
      <c r="G141" s="80"/>
      <c r="H141" s="162"/>
      <c r="I141" s="153">
        <v>0</v>
      </c>
      <c r="J141" s="54"/>
    </row>
    <row r="142" spans="3:10" s="55" customFormat="1">
      <c r="C142" s="141" t="s">
        <v>1217</v>
      </c>
      <c r="D142" s="59" t="s">
        <v>1218</v>
      </c>
      <c r="E142" s="59"/>
      <c r="F142" s="76"/>
      <c r="G142" s="76"/>
      <c r="H142" s="76"/>
      <c r="I142" s="146"/>
      <c r="J142" s="54"/>
    </row>
    <row r="143" spans="3:10" s="55" customFormat="1">
      <c r="C143" s="445"/>
      <c r="D143" s="193" t="s">
        <v>1113</v>
      </c>
      <c r="E143" s="446"/>
      <c r="F143" s="447" t="s">
        <v>1995</v>
      </c>
      <c r="G143" s="447">
        <v>4.7E-2</v>
      </c>
      <c r="H143" s="64">
        <f>VLOOKUP(D143,upahbahan,3,FALSE)</f>
        <v>2300000</v>
      </c>
      <c r="I143" s="124">
        <f>G143*H143</f>
        <v>108100</v>
      </c>
      <c r="J143" s="54"/>
    </row>
    <row r="144" spans="3:10" s="55" customFormat="1">
      <c r="C144" s="144" t="s">
        <v>1219</v>
      </c>
      <c r="D144" s="80"/>
      <c r="E144" s="80"/>
      <c r="F144" s="80"/>
      <c r="G144" s="80"/>
      <c r="H144" s="162"/>
      <c r="I144" s="124">
        <f>SUM(I143)</f>
        <v>108100</v>
      </c>
      <c r="J144" s="54"/>
    </row>
    <row r="145" spans="3:10" s="55" customFormat="1">
      <c r="C145" s="122" t="s">
        <v>1220</v>
      </c>
      <c r="D145" s="69" t="s">
        <v>1221</v>
      </c>
      <c r="E145" s="70"/>
      <c r="F145" s="70"/>
      <c r="G145" s="70"/>
      <c r="H145" s="71"/>
      <c r="I145" s="124">
        <f>I139+I141+I144</f>
        <v>130660</v>
      </c>
      <c r="J145" s="54"/>
    </row>
    <row r="146" spans="3:10" s="55" customFormat="1">
      <c r="C146" s="122" t="s">
        <v>1222</v>
      </c>
      <c r="D146" s="69" t="s">
        <v>1251</v>
      </c>
      <c r="E146" s="70"/>
      <c r="F146" s="70"/>
      <c r="G146" s="71"/>
      <c r="H146" s="95">
        <v>0.1</v>
      </c>
      <c r="I146" s="124">
        <f>I145*H146</f>
        <v>13066</v>
      </c>
      <c r="J146" s="54"/>
    </row>
    <row r="147" spans="3:10" s="55" customFormat="1" ht="14.4" thickBot="1">
      <c r="C147" s="130" t="s">
        <v>1223</v>
      </c>
      <c r="D147" s="131" t="s">
        <v>1224</v>
      </c>
      <c r="E147" s="132"/>
      <c r="F147" s="132"/>
      <c r="G147" s="132"/>
      <c r="H147" s="155"/>
      <c r="I147" s="134">
        <f>SUM(I145:I146)</f>
        <v>143726</v>
      </c>
      <c r="J147" s="54"/>
    </row>
    <row r="148" spans="3:10" s="55" customFormat="1" ht="14.4" thickTop="1">
      <c r="C148" s="89"/>
      <c r="D148" s="90"/>
      <c r="E148" s="90"/>
      <c r="F148" s="90"/>
      <c r="G148" s="90"/>
      <c r="H148" s="90"/>
      <c r="I148" s="91"/>
      <c r="J148" s="54"/>
    </row>
    <row r="149" spans="3:10" s="55" customFormat="1" ht="14.4" thickBot="1">
      <c r="C149" s="168" t="s">
        <v>2063</v>
      </c>
      <c r="D149" s="168" t="s">
        <v>2064</v>
      </c>
      <c r="E149" s="54"/>
      <c r="F149" s="148"/>
      <c r="G149" s="148"/>
      <c r="H149" s="148"/>
      <c r="I149" s="148"/>
      <c r="J149" s="56">
        <f>ROUNDDOWN(I162,-2)</f>
        <v>159500</v>
      </c>
    </row>
    <row r="150" spans="3:10" s="55" customFormat="1" ht="28.2" thickTop="1">
      <c r="C150" s="119" t="s">
        <v>1197</v>
      </c>
      <c r="D150" s="120" t="s">
        <v>1198</v>
      </c>
      <c r="E150" s="120"/>
      <c r="F150" s="120" t="s">
        <v>1199</v>
      </c>
      <c r="G150" s="120" t="s">
        <v>1200</v>
      </c>
      <c r="H150" s="120" t="s">
        <v>1201</v>
      </c>
      <c r="I150" s="121" t="s">
        <v>1202</v>
      </c>
      <c r="J150" s="164"/>
    </row>
    <row r="151" spans="3:10" s="55" customFormat="1">
      <c r="C151" s="141" t="s">
        <v>1203</v>
      </c>
      <c r="D151" s="59" t="s">
        <v>1204</v>
      </c>
      <c r="E151" s="59"/>
      <c r="F151" s="73"/>
      <c r="G151" s="73"/>
      <c r="H151" s="73"/>
      <c r="I151" s="146"/>
      <c r="J151" s="54"/>
    </row>
    <row r="152" spans="3:10" s="55" customFormat="1">
      <c r="C152" s="142">
        <v>1</v>
      </c>
      <c r="D152" s="59" t="s">
        <v>5</v>
      </c>
      <c r="E152" s="72" t="s">
        <v>1788</v>
      </c>
      <c r="F152" s="72" t="s">
        <v>6</v>
      </c>
      <c r="G152" s="93">
        <v>0.25</v>
      </c>
      <c r="H152" s="64">
        <f>VLOOKUP(D152,upahbahan,3,FALSE)</f>
        <v>100000</v>
      </c>
      <c r="I152" s="124">
        <f>G152*H152</f>
        <v>25000</v>
      </c>
      <c r="J152" s="54"/>
    </row>
    <row r="153" spans="3:10" s="55" customFormat="1">
      <c r="C153" s="142">
        <v>2</v>
      </c>
      <c r="D153" s="59" t="s">
        <v>19</v>
      </c>
      <c r="E153" s="72" t="s">
        <v>1791</v>
      </c>
      <c r="F153" s="72" t="s">
        <v>6</v>
      </c>
      <c r="G153" s="93">
        <v>2.5000000000000001E-2</v>
      </c>
      <c r="H153" s="64">
        <f>VLOOKUP(D153,upahbahan,3,FALSE)</f>
        <v>200000</v>
      </c>
      <c r="I153" s="124">
        <f>G153*H153</f>
        <v>5000</v>
      </c>
      <c r="J153" s="54"/>
    </row>
    <row r="154" spans="3:10" s="55" customFormat="1">
      <c r="C154" s="144" t="s">
        <v>1210</v>
      </c>
      <c r="D154" s="80"/>
      <c r="E154" s="80"/>
      <c r="F154" s="80"/>
      <c r="G154" s="80"/>
      <c r="H154" s="162"/>
      <c r="I154" s="124">
        <f>SUM(I152:I153)</f>
        <v>30000</v>
      </c>
      <c r="J154" s="54"/>
    </row>
    <row r="155" spans="3:10" s="55" customFormat="1">
      <c r="C155" s="141" t="s">
        <v>1211</v>
      </c>
      <c r="D155" s="59" t="s">
        <v>1212</v>
      </c>
      <c r="E155" s="59"/>
      <c r="F155" s="73"/>
      <c r="G155" s="73"/>
      <c r="H155" s="73"/>
      <c r="I155" s="146"/>
      <c r="J155" s="54"/>
    </row>
    <row r="156" spans="3:10" s="55" customFormat="1">
      <c r="C156" s="144" t="s">
        <v>1216</v>
      </c>
      <c r="D156" s="80"/>
      <c r="E156" s="80"/>
      <c r="F156" s="80"/>
      <c r="G156" s="80"/>
      <c r="H156" s="162"/>
      <c r="I156" s="153">
        <v>0</v>
      </c>
      <c r="J156" s="54"/>
    </row>
    <row r="157" spans="3:10" s="55" customFormat="1">
      <c r="C157" s="141" t="s">
        <v>1217</v>
      </c>
      <c r="D157" s="59" t="s">
        <v>1218</v>
      </c>
      <c r="E157" s="59"/>
      <c r="F157" s="76"/>
      <c r="G157" s="76"/>
      <c r="H157" s="76"/>
      <c r="I157" s="146"/>
      <c r="J157" s="54"/>
    </row>
    <row r="158" spans="3:10" s="55" customFormat="1">
      <c r="C158" s="445"/>
      <c r="D158" s="193" t="s">
        <v>1113</v>
      </c>
      <c r="E158" s="446"/>
      <c r="F158" s="447" t="s">
        <v>1995</v>
      </c>
      <c r="G158" s="447">
        <v>0.05</v>
      </c>
      <c r="H158" s="64">
        <f>VLOOKUP(D158,upahbahan,3,FALSE)</f>
        <v>2300000</v>
      </c>
      <c r="I158" s="124">
        <f>G158*H158</f>
        <v>115000</v>
      </c>
      <c r="J158" s="54"/>
    </row>
    <row r="159" spans="3:10" s="55" customFormat="1">
      <c r="C159" s="144" t="s">
        <v>1219</v>
      </c>
      <c r="D159" s="80"/>
      <c r="E159" s="80"/>
      <c r="F159" s="80"/>
      <c r="G159" s="80"/>
      <c r="H159" s="162"/>
      <c r="I159" s="124">
        <f>SUM(I158)</f>
        <v>115000</v>
      </c>
      <c r="J159" s="54"/>
    </row>
    <row r="160" spans="3:10" s="55" customFormat="1">
      <c r="C160" s="122" t="s">
        <v>1220</v>
      </c>
      <c r="D160" s="69" t="s">
        <v>1221</v>
      </c>
      <c r="E160" s="70"/>
      <c r="F160" s="70"/>
      <c r="G160" s="70"/>
      <c r="H160" s="71"/>
      <c r="I160" s="124">
        <f>I154+I156+I159</f>
        <v>145000</v>
      </c>
      <c r="J160" s="54"/>
    </row>
    <row r="161" spans="3:10" s="55" customFormat="1">
      <c r="C161" s="122" t="s">
        <v>1222</v>
      </c>
      <c r="D161" s="69" t="s">
        <v>1251</v>
      </c>
      <c r="E161" s="70"/>
      <c r="F161" s="70"/>
      <c r="G161" s="71"/>
      <c r="H161" s="95">
        <v>0.1</v>
      </c>
      <c r="I161" s="124">
        <f>I160*H161</f>
        <v>14500</v>
      </c>
      <c r="J161" s="54"/>
    </row>
    <row r="162" spans="3:10" s="55" customFormat="1" ht="14.4" thickBot="1">
      <c r="C162" s="130" t="s">
        <v>1223</v>
      </c>
      <c r="D162" s="131" t="s">
        <v>1224</v>
      </c>
      <c r="E162" s="132"/>
      <c r="F162" s="132"/>
      <c r="G162" s="132"/>
      <c r="H162" s="155"/>
      <c r="I162" s="134">
        <f>SUM(I160:I161)</f>
        <v>159500</v>
      </c>
      <c r="J162" s="54"/>
    </row>
    <row r="163" spans="3:10" s="55" customFormat="1" ht="14.4" thickTop="1">
      <c r="C163" s="89"/>
      <c r="D163" s="90"/>
      <c r="E163" s="90"/>
      <c r="F163" s="90"/>
      <c r="G163" s="90"/>
      <c r="H163" s="90"/>
      <c r="I163" s="91"/>
      <c r="J163" s="54"/>
    </row>
    <row r="164" spans="3:10" s="55" customFormat="1">
      <c r="C164" s="89"/>
      <c r="D164" s="90"/>
      <c r="E164" s="90"/>
      <c r="F164" s="90"/>
      <c r="G164" s="90"/>
      <c r="H164" s="90"/>
      <c r="I164" s="91"/>
      <c r="J164" s="54"/>
    </row>
    <row r="165" spans="3:10" s="55" customFormat="1">
      <c r="C165" s="89"/>
      <c r="D165" s="90"/>
      <c r="E165" s="90"/>
      <c r="F165" s="90"/>
      <c r="G165" s="90"/>
      <c r="H165" s="90"/>
      <c r="I165" s="91"/>
      <c r="J165" s="54"/>
    </row>
    <row r="166" spans="3:10" s="55" customFormat="1" ht="14.4" thickBot="1">
      <c r="C166" s="53" t="s">
        <v>1998</v>
      </c>
      <c r="D166" s="168" t="s">
        <v>1999</v>
      </c>
      <c r="E166" s="54"/>
      <c r="F166" s="148"/>
      <c r="G166" s="148"/>
      <c r="H166" s="148"/>
      <c r="I166" s="148"/>
      <c r="J166" s="56">
        <f>ROUNDDOWN(I179,-2)</f>
        <v>17400</v>
      </c>
    </row>
    <row r="167" spans="3:10" s="55" customFormat="1" ht="28.2" thickTop="1">
      <c r="C167" s="119" t="s">
        <v>1197</v>
      </c>
      <c r="D167" s="120" t="s">
        <v>1198</v>
      </c>
      <c r="E167" s="120"/>
      <c r="F167" s="120" t="s">
        <v>1199</v>
      </c>
      <c r="G167" s="120" t="s">
        <v>1200</v>
      </c>
      <c r="H167" s="120" t="s">
        <v>1201</v>
      </c>
      <c r="I167" s="121" t="s">
        <v>1202</v>
      </c>
      <c r="J167" s="164"/>
    </row>
    <row r="168" spans="3:10" s="55" customFormat="1">
      <c r="C168" s="141" t="s">
        <v>1203</v>
      </c>
      <c r="D168" s="59" t="s">
        <v>1204</v>
      </c>
      <c r="E168" s="59"/>
      <c r="F168" s="73"/>
      <c r="G168" s="73"/>
      <c r="H168" s="73"/>
      <c r="I168" s="146"/>
      <c r="J168" s="54"/>
    </row>
    <row r="169" spans="3:10" s="55" customFormat="1">
      <c r="C169" s="142">
        <v>1</v>
      </c>
      <c r="D169" s="59" t="s">
        <v>5</v>
      </c>
      <c r="E169" s="72" t="s">
        <v>1788</v>
      </c>
      <c r="F169" s="72" t="s">
        <v>6</v>
      </c>
      <c r="G169" s="93">
        <v>7.4999999999999997E-2</v>
      </c>
      <c r="H169" s="64">
        <f>VLOOKUP(D169,upahbahan,3,FALSE)</f>
        <v>100000</v>
      </c>
      <c r="I169" s="124">
        <f>G169*H169</f>
        <v>7500</v>
      </c>
      <c r="J169" s="54"/>
    </row>
    <row r="170" spans="3:10" s="55" customFormat="1">
      <c r="C170" s="142">
        <v>2</v>
      </c>
      <c r="D170" s="59" t="s">
        <v>19</v>
      </c>
      <c r="E170" s="72" t="s">
        <v>1791</v>
      </c>
      <c r="F170" s="72" t="s">
        <v>6</v>
      </c>
      <c r="G170" s="93">
        <v>7.4999999999999997E-3</v>
      </c>
      <c r="H170" s="64">
        <f>VLOOKUP(D170,upahbahan,3,FALSE)</f>
        <v>200000</v>
      </c>
      <c r="I170" s="124">
        <f>G170*H170</f>
        <v>1500</v>
      </c>
      <c r="J170" s="54"/>
    </row>
    <row r="171" spans="3:10" s="55" customFormat="1">
      <c r="C171" s="144" t="s">
        <v>1210</v>
      </c>
      <c r="D171" s="80"/>
      <c r="E171" s="80"/>
      <c r="F171" s="80"/>
      <c r="G171" s="80"/>
      <c r="H171" s="162"/>
      <c r="I171" s="124">
        <f>SUM(I169:I170)</f>
        <v>9000</v>
      </c>
      <c r="J171" s="54"/>
    </row>
    <row r="172" spans="3:10" s="55" customFormat="1">
      <c r="C172" s="141" t="s">
        <v>1211</v>
      </c>
      <c r="D172" s="59" t="s">
        <v>1212</v>
      </c>
      <c r="E172" s="59"/>
      <c r="F172" s="73"/>
      <c r="G172" s="73"/>
      <c r="H172" s="73"/>
      <c r="I172" s="146"/>
      <c r="J172" s="54"/>
    </row>
    <row r="173" spans="3:10" s="55" customFormat="1">
      <c r="C173" s="144" t="s">
        <v>1216</v>
      </c>
      <c r="D173" s="80"/>
      <c r="E173" s="80"/>
      <c r="F173" s="80"/>
      <c r="G173" s="80"/>
      <c r="H173" s="162"/>
      <c r="I173" s="153">
        <v>0</v>
      </c>
      <c r="J173" s="54"/>
    </row>
    <row r="174" spans="3:10" s="55" customFormat="1">
      <c r="C174" s="141" t="s">
        <v>1217</v>
      </c>
      <c r="D174" s="59" t="s">
        <v>1218</v>
      </c>
      <c r="E174" s="59"/>
      <c r="F174" s="76"/>
      <c r="G174" s="76"/>
      <c r="H174" s="76"/>
      <c r="I174" s="146"/>
      <c r="J174" s="54"/>
    </row>
    <row r="175" spans="3:10" s="55" customFormat="1">
      <c r="C175" s="445"/>
      <c r="D175" s="193" t="s">
        <v>1113</v>
      </c>
      <c r="E175" s="446"/>
      <c r="F175" s="447" t="s">
        <v>1995</v>
      </c>
      <c r="G175" s="447">
        <v>3.0000000000000001E-3</v>
      </c>
      <c r="H175" s="64">
        <f>VLOOKUP(D175,upahbahan,3,FALSE)</f>
        <v>2300000</v>
      </c>
      <c r="I175" s="124">
        <f>G175*H175</f>
        <v>6900</v>
      </c>
      <c r="J175" s="54"/>
    </row>
    <row r="176" spans="3:10" s="55" customFormat="1">
      <c r="C176" s="144" t="s">
        <v>1219</v>
      </c>
      <c r="D176" s="80"/>
      <c r="E176" s="80"/>
      <c r="F176" s="80"/>
      <c r="G176" s="80"/>
      <c r="H176" s="162"/>
      <c r="I176" s="124">
        <f>SUM(I175)</f>
        <v>6900</v>
      </c>
      <c r="J176" s="54"/>
    </row>
    <row r="177" spans="3:10" s="55" customFormat="1">
      <c r="C177" s="122" t="s">
        <v>1220</v>
      </c>
      <c r="D177" s="69" t="s">
        <v>1221</v>
      </c>
      <c r="E177" s="70"/>
      <c r="F177" s="70"/>
      <c r="G177" s="70"/>
      <c r="H177" s="71"/>
      <c r="I177" s="124">
        <f>I171+I173+I176</f>
        <v>15900</v>
      </c>
      <c r="J177" s="54"/>
    </row>
    <row r="178" spans="3:10" s="55" customFormat="1">
      <c r="C178" s="122" t="s">
        <v>1222</v>
      </c>
      <c r="D178" s="69" t="s">
        <v>1251</v>
      </c>
      <c r="E178" s="70"/>
      <c r="F178" s="70"/>
      <c r="G178" s="71"/>
      <c r="H178" s="95">
        <v>0.1</v>
      </c>
      <c r="I178" s="124">
        <f>I177*H178</f>
        <v>1590</v>
      </c>
      <c r="J178" s="54"/>
    </row>
    <row r="179" spans="3:10" s="55" customFormat="1" ht="14.4" thickBot="1">
      <c r="C179" s="130" t="s">
        <v>1223</v>
      </c>
      <c r="D179" s="131" t="s">
        <v>1224</v>
      </c>
      <c r="E179" s="132"/>
      <c r="F179" s="132"/>
      <c r="G179" s="132"/>
      <c r="H179" s="155"/>
      <c r="I179" s="134">
        <f>SUM(I177:I178)</f>
        <v>17490</v>
      </c>
      <c r="J179" s="54"/>
    </row>
    <row r="180" spans="3:10" s="55" customFormat="1" ht="14.4" thickTop="1">
      <c r="C180" s="89"/>
      <c r="D180" s="90"/>
      <c r="E180" s="90"/>
      <c r="F180" s="90"/>
      <c r="G180" s="90"/>
      <c r="H180" s="90"/>
      <c r="I180" s="91"/>
      <c r="J180" s="54"/>
    </row>
    <row r="181" spans="3:10" s="55" customFormat="1" ht="18" customHeight="1">
      <c r="C181" s="320" t="s">
        <v>2000</v>
      </c>
      <c r="D181" s="321" t="s">
        <v>2001</v>
      </c>
      <c r="E181" s="90"/>
      <c r="F181" s="90"/>
      <c r="G181" s="90"/>
      <c r="H181" s="90"/>
      <c r="I181" s="91"/>
      <c r="J181" s="54"/>
    </row>
    <row r="182" spans="3:10" s="55" customFormat="1" ht="16.5" customHeight="1">
      <c r="C182" s="320" t="s">
        <v>2002</v>
      </c>
      <c r="D182" s="321" t="s">
        <v>1975</v>
      </c>
      <c r="E182" s="90"/>
      <c r="F182" s="90"/>
      <c r="G182" s="90"/>
      <c r="H182" s="90"/>
      <c r="I182" s="91"/>
      <c r="J182" s="54"/>
    </row>
    <row r="183" spans="3:10" s="55" customFormat="1" ht="14.4" thickBot="1">
      <c r="C183" s="53" t="s">
        <v>2003</v>
      </c>
      <c r="D183" s="168" t="s">
        <v>2004</v>
      </c>
      <c r="E183" s="54"/>
      <c r="F183" s="148"/>
      <c r="G183" s="148"/>
      <c r="H183" s="148"/>
      <c r="I183" s="148"/>
      <c r="J183" s="56">
        <f>ROUNDDOWN(I195,-2)</f>
        <v>87100</v>
      </c>
    </row>
    <row r="184" spans="3:10" s="55" customFormat="1" ht="28.2" thickTop="1">
      <c r="C184" s="119" t="s">
        <v>1197</v>
      </c>
      <c r="D184" s="120" t="s">
        <v>1198</v>
      </c>
      <c r="E184" s="120"/>
      <c r="F184" s="120" t="s">
        <v>1199</v>
      </c>
      <c r="G184" s="120" t="s">
        <v>1200</v>
      </c>
      <c r="H184" s="120" t="s">
        <v>1201</v>
      </c>
      <c r="I184" s="121" t="s">
        <v>1202</v>
      </c>
      <c r="J184" s="164"/>
    </row>
    <row r="185" spans="3:10" s="55" customFormat="1">
      <c r="C185" s="141" t="s">
        <v>1203</v>
      </c>
      <c r="D185" s="59" t="s">
        <v>1204</v>
      </c>
      <c r="E185" s="59"/>
      <c r="F185" s="73"/>
      <c r="G185" s="73"/>
      <c r="H185" s="73"/>
      <c r="I185" s="146"/>
      <c r="J185" s="54"/>
    </row>
    <row r="186" spans="3:10" s="55" customFormat="1">
      <c r="C186" s="142">
        <v>1</v>
      </c>
      <c r="D186" s="59" t="s">
        <v>5</v>
      </c>
      <c r="E186" s="72" t="s">
        <v>1788</v>
      </c>
      <c r="F186" s="72" t="s">
        <v>6</v>
      </c>
      <c r="G186" s="93">
        <v>0.66</v>
      </c>
      <c r="H186" s="64">
        <f>VLOOKUP(D186,upahbahan,3,FALSE)</f>
        <v>100000</v>
      </c>
      <c r="I186" s="124">
        <f>G186*H186</f>
        <v>66000</v>
      </c>
      <c r="J186" s="54"/>
    </row>
    <row r="187" spans="3:10" s="55" customFormat="1">
      <c r="C187" s="142">
        <v>2</v>
      </c>
      <c r="D187" s="59" t="s">
        <v>19</v>
      </c>
      <c r="E187" s="72" t="s">
        <v>1791</v>
      </c>
      <c r="F187" s="72" t="s">
        <v>6</v>
      </c>
      <c r="G187" s="93">
        <v>6.6000000000000003E-2</v>
      </c>
      <c r="H187" s="64">
        <f>VLOOKUP(D187,upahbahan,3,FALSE)</f>
        <v>200000</v>
      </c>
      <c r="I187" s="124">
        <f>G187*H187</f>
        <v>13200</v>
      </c>
      <c r="J187" s="54"/>
    </row>
    <row r="188" spans="3:10" s="55" customFormat="1">
      <c r="C188" s="144" t="s">
        <v>1210</v>
      </c>
      <c r="D188" s="80"/>
      <c r="E188" s="80"/>
      <c r="F188" s="80"/>
      <c r="G188" s="80"/>
      <c r="H188" s="162"/>
      <c r="I188" s="124">
        <f>SUM(I186:I187)</f>
        <v>79200</v>
      </c>
      <c r="J188" s="54"/>
    </row>
    <row r="189" spans="3:10" s="55" customFormat="1">
      <c r="C189" s="141" t="s">
        <v>1211</v>
      </c>
      <c r="D189" s="59" t="s">
        <v>1212</v>
      </c>
      <c r="E189" s="59"/>
      <c r="F189" s="73"/>
      <c r="G189" s="73"/>
      <c r="H189" s="73"/>
      <c r="I189" s="146"/>
      <c r="J189" s="54"/>
    </row>
    <row r="190" spans="3:10" s="55" customFormat="1">
      <c r="C190" s="144" t="s">
        <v>1216</v>
      </c>
      <c r="D190" s="80"/>
      <c r="E190" s="80"/>
      <c r="F190" s="80"/>
      <c r="G190" s="80"/>
      <c r="H190" s="162"/>
      <c r="I190" s="153">
        <v>0</v>
      </c>
      <c r="J190" s="54"/>
    </row>
    <row r="191" spans="3:10" s="55" customFormat="1">
      <c r="C191" s="141" t="s">
        <v>1217</v>
      </c>
      <c r="D191" s="59" t="s">
        <v>1218</v>
      </c>
      <c r="E191" s="59"/>
      <c r="F191" s="76"/>
      <c r="G191" s="76"/>
      <c r="H191" s="76"/>
      <c r="I191" s="146"/>
      <c r="J191" s="54"/>
    </row>
    <row r="192" spans="3:10" s="55" customFormat="1">
      <c r="C192" s="144" t="s">
        <v>1219</v>
      </c>
      <c r="D192" s="80"/>
      <c r="E192" s="80"/>
      <c r="F192" s="80"/>
      <c r="G192" s="80"/>
      <c r="H192" s="162"/>
      <c r="I192" s="153">
        <v>0</v>
      </c>
      <c r="J192" s="54"/>
    </row>
    <row r="193" spans="3:10" s="55" customFormat="1">
      <c r="C193" s="122" t="s">
        <v>1220</v>
      </c>
      <c r="D193" s="69" t="s">
        <v>1221</v>
      </c>
      <c r="E193" s="70"/>
      <c r="F193" s="70"/>
      <c r="G193" s="70"/>
      <c r="H193" s="71"/>
      <c r="I193" s="124">
        <f>I188+I190+I192</f>
        <v>79200</v>
      </c>
      <c r="J193" s="54"/>
    </row>
    <row r="194" spans="3:10" s="55" customFormat="1">
      <c r="C194" s="122" t="s">
        <v>1222</v>
      </c>
      <c r="D194" s="69" t="s">
        <v>1251</v>
      </c>
      <c r="E194" s="70"/>
      <c r="F194" s="70"/>
      <c r="G194" s="71"/>
      <c r="H194" s="95">
        <v>0.1</v>
      </c>
      <c r="I194" s="124">
        <f>I193*H194</f>
        <v>7920</v>
      </c>
      <c r="J194" s="54"/>
    </row>
    <row r="195" spans="3:10" s="55" customFormat="1" ht="14.4" thickBot="1">
      <c r="C195" s="130" t="s">
        <v>1223</v>
      </c>
      <c r="D195" s="131" t="s">
        <v>1224</v>
      </c>
      <c r="E195" s="132"/>
      <c r="F195" s="132"/>
      <c r="G195" s="132"/>
      <c r="H195" s="155"/>
      <c r="I195" s="134">
        <f>SUM(I193:I194)</f>
        <v>87120</v>
      </c>
      <c r="J195" s="54"/>
    </row>
    <row r="196" spans="3:10" s="55" customFormat="1" ht="14.4" thickTop="1">
      <c r="C196" s="89"/>
      <c r="D196" s="90"/>
      <c r="E196" s="90"/>
      <c r="F196" s="90"/>
      <c r="G196" s="90"/>
      <c r="H196" s="90"/>
      <c r="I196" s="91"/>
      <c r="J196" s="54"/>
    </row>
    <row r="197" spans="3:10" s="55" customFormat="1" ht="14.4" thickBot="1">
      <c r="C197" s="168" t="s">
        <v>2005</v>
      </c>
      <c r="D197" s="168" t="s">
        <v>2006</v>
      </c>
      <c r="E197" s="54"/>
      <c r="F197" s="148"/>
      <c r="G197" s="148"/>
      <c r="H197" s="148"/>
      <c r="I197" s="148"/>
      <c r="J197" s="56">
        <f>ROUNDDOWN(I209,-2)</f>
        <v>89700</v>
      </c>
    </row>
    <row r="198" spans="3:10" s="55" customFormat="1" ht="28.2" thickTop="1">
      <c r="C198" s="119" t="s">
        <v>1197</v>
      </c>
      <c r="D198" s="120" t="s">
        <v>1198</v>
      </c>
      <c r="E198" s="120"/>
      <c r="F198" s="120" t="s">
        <v>1199</v>
      </c>
      <c r="G198" s="120" t="s">
        <v>1200</v>
      </c>
      <c r="H198" s="120" t="s">
        <v>1201</v>
      </c>
      <c r="I198" s="121" t="s">
        <v>1202</v>
      </c>
      <c r="J198" s="164"/>
    </row>
    <row r="199" spans="3:10" s="55" customFormat="1">
      <c r="C199" s="141" t="s">
        <v>1203</v>
      </c>
      <c r="D199" s="59" t="s">
        <v>1204</v>
      </c>
      <c r="E199" s="59"/>
      <c r="F199" s="73"/>
      <c r="G199" s="73"/>
      <c r="H199" s="73"/>
      <c r="I199" s="146"/>
      <c r="J199" s="54"/>
    </row>
    <row r="200" spans="3:10" s="55" customFormat="1">
      <c r="C200" s="142">
        <v>1</v>
      </c>
      <c r="D200" s="59" t="s">
        <v>5</v>
      </c>
      <c r="E200" s="72" t="s">
        <v>1788</v>
      </c>
      <c r="F200" s="72" t="s">
        <v>6</v>
      </c>
      <c r="G200" s="93">
        <v>0.8</v>
      </c>
      <c r="H200" s="64">
        <f>VLOOKUP(D200,upahbahan,3,FALSE)</f>
        <v>100000</v>
      </c>
      <c r="I200" s="124">
        <f>G200*H200</f>
        <v>80000</v>
      </c>
      <c r="J200" s="54"/>
    </row>
    <row r="201" spans="3:10" s="55" customFormat="1">
      <c r="C201" s="142">
        <v>2</v>
      </c>
      <c r="D201" s="59" t="s">
        <v>19</v>
      </c>
      <c r="E201" s="72" t="s">
        <v>1791</v>
      </c>
      <c r="F201" s="72" t="s">
        <v>6</v>
      </c>
      <c r="G201" s="93">
        <v>8.0000000000000002E-3</v>
      </c>
      <c r="H201" s="64">
        <f>VLOOKUP(D201,upahbahan,3,FALSE)</f>
        <v>200000</v>
      </c>
      <c r="I201" s="124">
        <f>G201*H201</f>
        <v>1600</v>
      </c>
      <c r="J201" s="54"/>
    </row>
    <row r="202" spans="3:10" s="55" customFormat="1">
      <c r="C202" s="144" t="s">
        <v>1210</v>
      </c>
      <c r="D202" s="80"/>
      <c r="E202" s="80"/>
      <c r="F202" s="80"/>
      <c r="G202" s="80"/>
      <c r="H202" s="162"/>
      <c r="I202" s="124">
        <f>SUM(I200:I201)</f>
        <v>81600</v>
      </c>
      <c r="J202" s="54"/>
    </row>
    <row r="203" spans="3:10" s="55" customFormat="1">
      <c r="C203" s="141" t="s">
        <v>1211</v>
      </c>
      <c r="D203" s="59" t="s">
        <v>1212</v>
      </c>
      <c r="E203" s="59"/>
      <c r="F203" s="73"/>
      <c r="G203" s="73"/>
      <c r="H203" s="73"/>
      <c r="I203" s="146"/>
      <c r="J203" s="54"/>
    </row>
    <row r="204" spans="3:10" s="55" customFormat="1">
      <c r="C204" s="144" t="s">
        <v>1216</v>
      </c>
      <c r="D204" s="80"/>
      <c r="E204" s="80"/>
      <c r="F204" s="80"/>
      <c r="G204" s="80"/>
      <c r="H204" s="162"/>
      <c r="I204" s="153">
        <v>0</v>
      </c>
      <c r="J204" s="54"/>
    </row>
    <row r="205" spans="3:10" s="55" customFormat="1">
      <c r="C205" s="141" t="s">
        <v>1217</v>
      </c>
      <c r="D205" s="59" t="s">
        <v>1218</v>
      </c>
      <c r="E205" s="59"/>
      <c r="F205" s="76"/>
      <c r="G205" s="76"/>
      <c r="H205" s="76"/>
      <c r="I205" s="146"/>
      <c r="J205" s="54"/>
    </row>
    <row r="206" spans="3:10" s="55" customFormat="1">
      <c r="C206" s="144" t="s">
        <v>1219</v>
      </c>
      <c r="D206" s="80"/>
      <c r="E206" s="80"/>
      <c r="F206" s="80"/>
      <c r="G206" s="80"/>
      <c r="H206" s="162"/>
      <c r="I206" s="153">
        <v>0</v>
      </c>
      <c r="J206" s="54"/>
    </row>
    <row r="207" spans="3:10" s="55" customFormat="1">
      <c r="C207" s="122" t="s">
        <v>1220</v>
      </c>
      <c r="D207" s="69" t="s">
        <v>1221</v>
      </c>
      <c r="E207" s="70"/>
      <c r="F207" s="70"/>
      <c r="G207" s="70"/>
      <c r="H207" s="71"/>
      <c r="I207" s="124">
        <f>I202+I204+I206</f>
        <v>81600</v>
      </c>
      <c r="J207" s="54"/>
    </row>
    <row r="208" spans="3:10" s="55" customFormat="1">
      <c r="C208" s="122" t="s">
        <v>1222</v>
      </c>
      <c r="D208" s="69" t="s">
        <v>1251</v>
      </c>
      <c r="E208" s="70"/>
      <c r="F208" s="70"/>
      <c r="G208" s="71"/>
      <c r="H208" s="95">
        <v>0.1</v>
      </c>
      <c r="I208" s="124">
        <f>I207*H208</f>
        <v>8160</v>
      </c>
      <c r="J208" s="54"/>
    </row>
    <row r="209" spans="3:10" s="55" customFormat="1" ht="14.4" thickBot="1">
      <c r="C209" s="130" t="s">
        <v>1223</v>
      </c>
      <c r="D209" s="131" t="s">
        <v>1224</v>
      </c>
      <c r="E209" s="132"/>
      <c r="F209" s="132"/>
      <c r="G209" s="132"/>
      <c r="H209" s="155"/>
      <c r="I209" s="134">
        <f>SUM(I207:I208)</f>
        <v>89760</v>
      </c>
      <c r="J209" s="54"/>
    </row>
    <row r="210" spans="3:10" s="55" customFormat="1" ht="14.4" thickTop="1">
      <c r="C210" s="89"/>
      <c r="D210" s="90"/>
      <c r="E210" s="90"/>
      <c r="F210" s="90"/>
      <c r="G210" s="90"/>
      <c r="H210" s="90"/>
      <c r="I210" s="91"/>
      <c r="J210" s="54"/>
    </row>
    <row r="211" spans="3:10" s="55" customFormat="1" ht="14.4" thickBot="1">
      <c r="C211" s="53" t="s">
        <v>2007</v>
      </c>
      <c r="D211" s="168" t="s">
        <v>2008</v>
      </c>
      <c r="E211" s="54"/>
      <c r="F211" s="148"/>
      <c r="G211" s="148"/>
      <c r="H211" s="148"/>
      <c r="I211" s="148"/>
      <c r="J211" s="56">
        <f>ROUNDDOWN(I223,-2)</f>
        <v>121400</v>
      </c>
    </row>
    <row r="212" spans="3:10" s="55" customFormat="1" ht="28.2" thickTop="1">
      <c r="C212" s="119" t="s">
        <v>1197</v>
      </c>
      <c r="D212" s="120" t="s">
        <v>1198</v>
      </c>
      <c r="E212" s="120"/>
      <c r="F212" s="120" t="s">
        <v>1199</v>
      </c>
      <c r="G212" s="120" t="s">
        <v>1200</v>
      </c>
      <c r="H212" s="120" t="s">
        <v>1201</v>
      </c>
      <c r="I212" s="121" t="s">
        <v>1202</v>
      </c>
      <c r="J212" s="164"/>
    </row>
    <row r="213" spans="3:10" s="55" customFormat="1">
      <c r="C213" s="141" t="s">
        <v>1203</v>
      </c>
      <c r="D213" s="59" t="s">
        <v>1204</v>
      </c>
      <c r="E213" s="59"/>
      <c r="F213" s="73"/>
      <c r="G213" s="73"/>
      <c r="H213" s="73"/>
      <c r="I213" s="146"/>
      <c r="J213" s="54"/>
    </row>
    <row r="214" spans="3:10" s="55" customFormat="1">
      <c r="C214" s="142">
        <v>1</v>
      </c>
      <c r="D214" s="59" t="s">
        <v>5</v>
      </c>
      <c r="E214" s="72" t="s">
        <v>1788</v>
      </c>
      <c r="F214" s="72" t="s">
        <v>6</v>
      </c>
      <c r="G214" s="93">
        <v>0.92</v>
      </c>
      <c r="H214" s="64">
        <f>VLOOKUP(D214,upahbahan,3,FALSE)</f>
        <v>100000</v>
      </c>
      <c r="I214" s="124">
        <f>G214*H214</f>
        <v>92000</v>
      </c>
      <c r="J214" s="54"/>
    </row>
    <row r="215" spans="3:10" s="55" customFormat="1">
      <c r="C215" s="142">
        <v>2</v>
      </c>
      <c r="D215" s="59" t="s">
        <v>19</v>
      </c>
      <c r="E215" s="72" t="s">
        <v>1791</v>
      </c>
      <c r="F215" s="72" t="s">
        <v>6</v>
      </c>
      <c r="G215" s="93">
        <v>9.1999999999999998E-2</v>
      </c>
      <c r="H215" s="64">
        <f>VLOOKUP(D215,upahbahan,3,FALSE)</f>
        <v>200000</v>
      </c>
      <c r="I215" s="124">
        <f>G215*H215</f>
        <v>18400</v>
      </c>
      <c r="J215" s="54"/>
    </row>
    <row r="216" spans="3:10" s="55" customFormat="1">
      <c r="C216" s="144" t="s">
        <v>1210</v>
      </c>
      <c r="D216" s="80"/>
      <c r="E216" s="80"/>
      <c r="F216" s="80"/>
      <c r="G216" s="80"/>
      <c r="H216" s="162"/>
      <c r="I216" s="124">
        <f>SUM(I214:I215)</f>
        <v>110400</v>
      </c>
      <c r="J216" s="54"/>
    </row>
    <row r="217" spans="3:10" s="55" customFormat="1">
      <c r="C217" s="141" t="s">
        <v>1211</v>
      </c>
      <c r="D217" s="59" t="s">
        <v>1212</v>
      </c>
      <c r="E217" s="59"/>
      <c r="F217" s="73"/>
      <c r="G217" s="73"/>
      <c r="H217" s="73"/>
      <c r="I217" s="146"/>
      <c r="J217" s="54"/>
    </row>
    <row r="218" spans="3:10" s="55" customFormat="1">
      <c r="C218" s="144" t="s">
        <v>1216</v>
      </c>
      <c r="D218" s="80"/>
      <c r="E218" s="80"/>
      <c r="F218" s="80"/>
      <c r="G218" s="80"/>
      <c r="H218" s="162"/>
      <c r="I218" s="153">
        <v>0</v>
      </c>
      <c r="J218" s="54"/>
    </row>
    <row r="219" spans="3:10" s="55" customFormat="1">
      <c r="C219" s="141" t="s">
        <v>1217</v>
      </c>
      <c r="D219" s="59" t="s">
        <v>1218</v>
      </c>
      <c r="E219" s="59"/>
      <c r="F219" s="76"/>
      <c r="G219" s="76"/>
      <c r="H219" s="76"/>
      <c r="I219" s="146"/>
      <c r="J219" s="54"/>
    </row>
    <row r="220" spans="3:10" s="55" customFormat="1">
      <c r="C220" s="144" t="s">
        <v>1219</v>
      </c>
      <c r="D220" s="80"/>
      <c r="E220" s="80"/>
      <c r="F220" s="80"/>
      <c r="G220" s="80"/>
      <c r="H220" s="162"/>
      <c r="I220" s="153">
        <v>0</v>
      </c>
      <c r="J220" s="54"/>
    </row>
    <row r="221" spans="3:10" s="55" customFormat="1">
      <c r="C221" s="122" t="s">
        <v>1220</v>
      </c>
      <c r="D221" s="69" t="s">
        <v>1221</v>
      </c>
      <c r="E221" s="70"/>
      <c r="F221" s="70"/>
      <c r="G221" s="70"/>
      <c r="H221" s="71"/>
      <c r="I221" s="124">
        <f>I216+I218+I220</f>
        <v>110400</v>
      </c>
      <c r="J221" s="54"/>
    </row>
    <row r="222" spans="3:10" s="55" customFormat="1">
      <c r="C222" s="122" t="s">
        <v>1222</v>
      </c>
      <c r="D222" s="69" t="s">
        <v>1251</v>
      </c>
      <c r="E222" s="70"/>
      <c r="F222" s="70"/>
      <c r="G222" s="71"/>
      <c r="H222" s="95">
        <v>0.1</v>
      </c>
      <c r="I222" s="124">
        <f>I221*H222</f>
        <v>11040</v>
      </c>
      <c r="J222" s="54"/>
    </row>
    <row r="223" spans="3:10" s="55" customFormat="1" ht="14.4" thickBot="1">
      <c r="C223" s="130" t="s">
        <v>1223</v>
      </c>
      <c r="D223" s="131" t="s">
        <v>1224</v>
      </c>
      <c r="E223" s="132"/>
      <c r="F223" s="132"/>
      <c r="G223" s="132"/>
      <c r="H223" s="155"/>
      <c r="I223" s="134">
        <f>SUM(I221:I222)</f>
        <v>121440</v>
      </c>
      <c r="J223" s="54"/>
    </row>
    <row r="224" spans="3:10" s="55" customFormat="1" ht="14.4" thickTop="1">
      <c r="I224" s="213"/>
    </row>
    <row r="225" spans="3:10" s="55" customFormat="1">
      <c r="I225" s="213"/>
    </row>
    <row r="226" spans="3:10" s="55" customFormat="1" ht="14.4" thickBot="1">
      <c r="C226" s="53" t="s">
        <v>2009</v>
      </c>
      <c r="D226" s="168" t="s">
        <v>2010</v>
      </c>
      <c r="E226" s="54"/>
      <c r="F226" s="148"/>
      <c r="G226" s="148"/>
      <c r="H226" s="148"/>
      <c r="I226" s="148"/>
      <c r="J226" s="56">
        <f>ROUNDDOWN(I238,-2)</f>
        <v>13200</v>
      </c>
    </row>
    <row r="227" spans="3:10" s="55" customFormat="1" ht="28.2" thickTop="1">
      <c r="C227" s="119" t="s">
        <v>1197</v>
      </c>
      <c r="D227" s="120" t="s">
        <v>1198</v>
      </c>
      <c r="E227" s="120"/>
      <c r="F227" s="120" t="s">
        <v>1199</v>
      </c>
      <c r="G227" s="120" t="s">
        <v>1200</v>
      </c>
      <c r="H227" s="120" t="s">
        <v>1201</v>
      </c>
      <c r="I227" s="121" t="s">
        <v>1202</v>
      </c>
      <c r="J227" s="164"/>
    </row>
    <row r="228" spans="3:10" s="55" customFormat="1">
      <c r="C228" s="141" t="s">
        <v>1203</v>
      </c>
      <c r="D228" s="59" t="s">
        <v>1204</v>
      </c>
      <c r="E228" s="59"/>
      <c r="F228" s="73"/>
      <c r="G228" s="73"/>
      <c r="H228" s="73"/>
      <c r="I228" s="146"/>
      <c r="J228" s="54"/>
    </row>
    <row r="229" spans="3:10" s="55" customFormat="1">
      <c r="C229" s="142">
        <v>1</v>
      </c>
      <c r="D229" s="59" t="s">
        <v>5</v>
      </c>
      <c r="E229" s="72" t="s">
        <v>1788</v>
      </c>
      <c r="F229" s="72" t="s">
        <v>6</v>
      </c>
      <c r="G229" s="93">
        <v>0.1</v>
      </c>
      <c r="H229" s="64">
        <f>VLOOKUP(D229,upahbahan,3,FALSE)</f>
        <v>100000</v>
      </c>
      <c r="I229" s="124">
        <f>G229*H229</f>
        <v>10000</v>
      </c>
      <c r="J229" s="54"/>
    </row>
    <row r="230" spans="3:10" s="55" customFormat="1">
      <c r="C230" s="142">
        <v>2</v>
      </c>
      <c r="D230" s="59" t="s">
        <v>19</v>
      </c>
      <c r="E230" s="72" t="s">
        <v>1791</v>
      </c>
      <c r="F230" s="72" t="s">
        <v>6</v>
      </c>
      <c r="G230" s="93">
        <v>0.01</v>
      </c>
      <c r="H230" s="64">
        <f>VLOOKUP(D230,upahbahan,3,FALSE)</f>
        <v>200000</v>
      </c>
      <c r="I230" s="124">
        <f>G230*H230</f>
        <v>2000</v>
      </c>
      <c r="J230" s="54"/>
    </row>
    <row r="231" spans="3:10" s="55" customFormat="1">
      <c r="C231" s="144" t="s">
        <v>1210</v>
      </c>
      <c r="D231" s="80"/>
      <c r="E231" s="80"/>
      <c r="F231" s="80"/>
      <c r="G231" s="80"/>
      <c r="H231" s="162"/>
      <c r="I231" s="124">
        <f>SUM(I229:I230)</f>
        <v>12000</v>
      </c>
      <c r="J231" s="54"/>
    </row>
    <row r="232" spans="3:10" s="55" customFormat="1">
      <c r="C232" s="141" t="s">
        <v>1211</v>
      </c>
      <c r="D232" s="59" t="s">
        <v>1212</v>
      </c>
      <c r="E232" s="59"/>
      <c r="F232" s="73"/>
      <c r="G232" s="73"/>
      <c r="H232" s="73"/>
      <c r="I232" s="146"/>
      <c r="J232" s="54"/>
    </row>
    <row r="233" spans="3:10" s="55" customFormat="1">
      <c r="C233" s="144" t="s">
        <v>1216</v>
      </c>
      <c r="D233" s="80"/>
      <c r="E233" s="80"/>
      <c r="F233" s="80"/>
      <c r="G233" s="80"/>
      <c r="H233" s="162"/>
      <c r="I233" s="153">
        <v>0</v>
      </c>
      <c r="J233" s="54"/>
    </row>
    <row r="234" spans="3:10" s="55" customFormat="1">
      <c r="C234" s="141" t="s">
        <v>1217</v>
      </c>
      <c r="D234" s="59" t="s">
        <v>1218</v>
      </c>
      <c r="E234" s="59"/>
      <c r="F234" s="76"/>
      <c r="G234" s="76"/>
      <c r="H234" s="76"/>
      <c r="I234" s="146"/>
      <c r="J234" s="54"/>
    </row>
    <row r="235" spans="3:10" s="55" customFormat="1">
      <c r="C235" s="144" t="s">
        <v>1219</v>
      </c>
      <c r="D235" s="80"/>
      <c r="E235" s="80"/>
      <c r="F235" s="80"/>
      <c r="G235" s="80"/>
      <c r="H235" s="162"/>
      <c r="I235" s="153">
        <v>0</v>
      </c>
      <c r="J235" s="54"/>
    </row>
    <row r="236" spans="3:10" s="55" customFormat="1">
      <c r="C236" s="122" t="s">
        <v>1220</v>
      </c>
      <c r="D236" s="69" t="s">
        <v>1221</v>
      </c>
      <c r="E236" s="70"/>
      <c r="F236" s="70"/>
      <c r="G236" s="70"/>
      <c r="H236" s="71"/>
      <c r="I236" s="124">
        <f>I231+I233+I235</f>
        <v>12000</v>
      </c>
      <c r="J236" s="54"/>
    </row>
    <row r="237" spans="3:10" s="55" customFormat="1">
      <c r="C237" s="122" t="s">
        <v>1222</v>
      </c>
      <c r="D237" s="69" t="s">
        <v>1251</v>
      </c>
      <c r="E237" s="70"/>
      <c r="F237" s="70"/>
      <c r="G237" s="71"/>
      <c r="H237" s="95">
        <v>0.1</v>
      </c>
      <c r="I237" s="124">
        <f>I236*H237</f>
        <v>1200</v>
      </c>
      <c r="J237" s="54"/>
    </row>
    <row r="238" spans="3:10" s="55" customFormat="1" ht="14.4" thickBot="1">
      <c r="C238" s="130" t="s">
        <v>1223</v>
      </c>
      <c r="D238" s="131" t="s">
        <v>1224</v>
      </c>
      <c r="E238" s="132"/>
      <c r="F238" s="132"/>
      <c r="G238" s="132"/>
      <c r="H238" s="155"/>
      <c r="I238" s="134">
        <f>SUM(I236:I237)</f>
        <v>13200</v>
      </c>
      <c r="J238" s="54"/>
    </row>
    <row r="239" spans="3:10" s="55" customFormat="1" ht="14.4" thickTop="1">
      <c r="I239" s="213"/>
    </row>
    <row r="240" spans="3:10" s="55" customFormat="1">
      <c r="I240" s="213"/>
    </row>
    <row r="241" spans="3:10" s="55" customFormat="1">
      <c r="C241" s="53" t="s">
        <v>2011</v>
      </c>
      <c r="D241" s="53" t="s">
        <v>1992</v>
      </c>
      <c r="I241" s="213"/>
    </row>
    <row r="242" spans="3:10" s="55" customFormat="1" ht="14.4" thickBot="1">
      <c r="C242" s="53" t="s">
        <v>2012</v>
      </c>
      <c r="D242" s="168" t="s">
        <v>2013</v>
      </c>
      <c r="E242" s="54"/>
      <c r="F242" s="148"/>
      <c r="G242" s="148"/>
      <c r="H242" s="148"/>
      <c r="I242" s="148"/>
      <c r="J242" s="56">
        <f>ROUNDDOWN(I255,-2)</f>
        <v>45300</v>
      </c>
    </row>
    <row r="243" spans="3:10" s="55" customFormat="1" ht="28.2" thickTop="1">
      <c r="C243" s="119" t="s">
        <v>1197</v>
      </c>
      <c r="D243" s="120" t="s">
        <v>1198</v>
      </c>
      <c r="E243" s="120"/>
      <c r="F243" s="120" t="s">
        <v>1199</v>
      </c>
      <c r="G243" s="120" t="s">
        <v>1200</v>
      </c>
      <c r="H243" s="120" t="s">
        <v>1201</v>
      </c>
      <c r="I243" s="121" t="s">
        <v>1202</v>
      </c>
      <c r="J243" s="164"/>
    </row>
    <row r="244" spans="3:10" s="55" customFormat="1">
      <c r="C244" s="141" t="s">
        <v>1203</v>
      </c>
      <c r="D244" s="59" t="s">
        <v>1204</v>
      </c>
      <c r="E244" s="59"/>
      <c r="F244" s="73"/>
      <c r="G244" s="73"/>
      <c r="H244" s="73"/>
      <c r="I244" s="146"/>
      <c r="J244" s="54"/>
    </row>
    <row r="245" spans="3:10" s="55" customFormat="1">
      <c r="C245" s="142">
        <v>1</v>
      </c>
      <c r="D245" s="59" t="s">
        <v>5</v>
      </c>
      <c r="E245" s="72" t="s">
        <v>1788</v>
      </c>
      <c r="F245" s="72" t="s">
        <v>6</v>
      </c>
      <c r="G245" s="93">
        <v>0.25</v>
      </c>
      <c r="H245" s="64">
        <f>VLOOKUP(D245,upahbahan,3,FALSE)</f>
        <v>100000</v>
      </c>
      <c r="I245" s="124">
        <f>G245*H245</f>
        <v>25000</v>
      </c>
      <c r="J245" s="54"/>
    </row>
    <row r="246" spans="3:10" s="55" customFormat="1">
      <c r="C246" s="142">
        <v>2</v>
      </c>
      <c r="D246" s="59" t="s">
        <v>19</v>
      </c>
      <c r="E246" s="72" t="s">
        <v>1791</v>
      </c>
      <c r="F246" s="72" t="s">
        <v>6</v>
      </c>
      <c r="G246" s="93">
        <v>2.5000000000000001E-2</v>
      </c>
      <c r="H246" s="64">
        <f>VLOOKUP(D246,upahbahan,3,FALSE)</f>
        <v>200000</v>
      </c>
      <c r="I246" s="124">
        <f>G246*H246</f>
        <v>5000</v>
      </c>
      <c r="J246" s="54"/>
    </row>
    <row r="247" spans="3:10" s="55" customFormat="1">
      <c r="C247" s="144" t="s">
        <v>1210</v>
      </c>
      <c r="D247" s="80"/>
      <c r="E247" s="80"/>
      <c r="F247" s="80"/>
      <c r="G247" s="80"/>
      <c r="H247" s="162"/>
      <c r="I247" s="124">
        <f>SUM(I245:I246)</f>
        <v>30000</v>
      </c>
      <c r="J247" s="54"/>
    </row>
    <row r="248" spans="3:10" s="55" customFormat="1">
      <c r="C248" s="141" t="s">
        <v>1211</v>
      </c>
      <c r="D248" s="59" t="s">
        <v>1212</v>
      </c>
      <c r="E248" s="59"/>
      <c r="F248" s="73"/>
      <c r="G248" s="73"/>
      <c r="H248" s="73"/>
      <c r="I248" s="146"/>
      <c r="J248" s="54"/>
    </row>
    <row r="249" spans="3:10" s="55" customFormat="1">
      <c r="C249" s="144" t="s">
        <v>1216</v>
      </c>
      <c r="D249" s="80"/>
      <c r="E249" s="80"/>
      <c r="F249" s="80"/>
      <c r="G249" s="80"/>
      <c r="H249" s="162"/>
      <c r="I249" s="153">
        <v>0</v>
      </c>
      <c r="J249" s="54"/>
    </row>
    <row r="250" spans="3:10" s="55" customFormat="1">
      <c r="C250" s="141" t="s">
        <v>1217</v>
      </c>
      <c r="D250" s="59" t="s">
        <v>1218</v>
      </c>
      <c r="E250" s="59"/>
      <c r="F250" s="76"/>
      <c r="G250" s="76"/>
      <c r="H250" s="76"/>
      <c r="I250" s="146"/>
      <c r="J250" s="54"/>
    </row>
    <row r="251" spans="3:10" s="55" customFormat="1">
      <c r="C251" s="141">
        <v>1</v>
      </c>
      <c r="D251" s="59" t="s">
        <v>5880</v>
      </c>
      <c r="E251" s="59"/>
      <c r="F251" s="370" t="s">
        <v>1995</v>
      </c>
      <c r="G251" s="370">
        <v>0.04</v>
      </c>
      <c r="H251" s="483">
        <f>VLOOKUP(D251,upahbahan,3,FALSE)</f>
        <v>280000</v>
      </c>
      <c r="I251" s="124">
        <f>G251*H251</f>
        <v>11200</v>
      </c>
      <c r="J251" s="54"/>
    </row>
    <row r="252" spans="3:10" s="55" customFormat="1">
      <c r="C252" s="144" t="s">
        <v>1219</v>
      </c>
      <c r="D252" s="80"/>
      <c r="E252" s="80"/>
      <c r="F252" s="80"/>
      <c r="G252" s="80"/>
      <c r="H252" s="162"/>
      <c r="I252" s="124">
        <f>SUM(I251)</f>
        <v>11200</v>
      </c>
      <c r="J252" s="54"/>
    </row>
    <row r="253" spans="3:10" s="55" customFormat="1">
      <c r="C253" s="122" t="s">
        <v>1220</v>
      </c>
      <c r="D253" s="69" t="s">
        <v>1221</v>
      </c>
      <c r="E253" s="70"/>
      <c r="F253" s="70"/>
      <c r="G253" s="70"/>
      <c r="H253" s="71"/>
      <c r="I253" s="124">
        <f>I247+I249+I252</f>
        <v>41200</v>
      </c>
      <c r="J253" s="54"/>
    </row>
    <row r="254" spans="3:10" s="55" customFormat="1">
      <c r="C254" s="122" t="s">
        <v>1222</v>
      </c>
      <c r="D254" s="69" t="s">
        <v>1251</v>
      </c>
      <c r="E254" s="70"/>
      <c r="F254" s="70"/>
      <c r="G254" s="71"/>
      <c r="H254" s="95">
        <v>0.1</v>
      </c>
      <c r="I254" s="124">
        <f>I253*H254</f>
        <v>4120</v>
      </c>
      <c r="J254" s="54"/>
    </row>
    <row r="255" spans="3:10" s="55" customFormat="1" ht="14.4" thickBot="1">
      <c r="C255" s="130" t="s">
        <v>1223</v>
      </c>
      <c r="D255" s="131" t="s">
        <v>1224</v>
      </c>
      <c r="E255" s="132"/>
      <c r="F255" s="132"/>
      <c r="G255" s="132"/>
      <c r="H255" s="155"/>
      <c r="I255" s="134">
        <f>SUM(I253:I254)</f>
        <v>45320</v>
      </c>
      <c r="J255" s="54"/>
    </row>
    <row r="256" spans="3:10" s="55" customFormat="1" ht="14.4" thickTop="1">
      <c r="I256" s="213"/>
    </row>
    <row r="257" spans="3:10" s="55" customFormat="1" ht="14.4" thickBot="1">
      <c r="C257" s="53" t="s">
        <v>2014</v>
      </c>
      <c r="D257" s="168" t="s">
        <v>2015</v>
      </c>
      <c r="E257" s="54"/>
      <c r="F257" s="148"/>
      <c r="G257" s="148"/>
      <c r="H257" s="148"/>
      <c r="I257" s="148"/>
      <c r="J257" s="56">
        <f>ROUNDDOWN(I270,-2)</f>
        <v>51900</v>
      </c>
    </row>
    <row r="258" spans="3:10" s="55" customFormat="1" ht="28.2" thickTop="1">
      <c r="C258" s="119" t="s">
        <v>1197</v>
      </c>
      <c r="D258" s="120" t="s">
        <v>1198</v>
      </c>
      <c r="E258" s="120"/>
      <c r="F258" s="120" t="s">
        <v>1199</v>
      </c>
      <c r="G258" s="120" t="s">
        <v>1200</v>
      </c>
      <c r="H258" s="120" t="s">
        <v>1201</v>
      </c>
      <c r="I258" s="121" t="s">
        <v>1202</v>
      </c>
      <c r="J258" s="164"/>
    </row>
    <row r="259" spans="3:10" s="55" customFormat="1">
      <c r="C259" s="141" t="s">
        <v>1203</v>
      </c>
      <c r="D259" s="59" t="s">
        <v>1204</v>
      </c>
      <c r="E259" s="59"/>
      <c r="F259" s="73"/>
      <c r="G259" s="73"/>
      <c r="H259" s="73"/>
      <c r="I259" s="146"/>
      <c r="J259" s="54"/>
    </row>
    <row r="260" spans="3:10" s="55" customFormat="1">
      <c r="C260" s="142">
        <v>1</v>
      </c>
      <c r="D260" s="59" t="s">
        <v>5</v>
      </c>
      <c r="E260" s="72" t="s">
        <v>1788</v>
      </c>
      <c r="F260" s="72" t="s">
        <v>6</v>
      </c>
      <c r="G260" s="93">
        <v>0.26500000000000001</v>
      </c>
      <c r="H260" s="64">
        <f>VLOOKUP(D260,upahbahan,3,FALSE)</f>
        <v>100000</v>
      </c>
      <c r="I260" s="124">
        <f>G260*H260</f>
        <v>26500</v>
      </c>
      <c r="J260" s="54"/>
    </row>
    <row r="261" spans="3:10" s="55" customFormat="1">
      <c r="C261" s="142">
        <v>2</v>
      </c>
      <c r="D261" s="59" t="s">
        <v>19</v>
      </c>
      <c r="E261" s="72" t="s">
        <v>1791</v>
      </c>
      <c r="F261" s="72" t="s">
        <v>6</v>
      </c>
      <c r="G261" s="93">
        <v>2.6499999999999999E-2</v>
      </c>
      <c r="H261" s="64">
        <f>VLOOKUP(D261,upahbahan,3,FALSE)</f>
        <v>200000</v>
      </c>
      <c r="I261" s="124">
        <f>G261*H261</f>
        <v>5300</v>
      </c>
      <c r="J261" s="54"/>
    </row>
    <row r="262" spans="3:10" s="55" customFormat="1">
      <c r="C262" s="144" t="s">
        <v>1210</v>
      </c>
      <c r="D262" s="80"/>
      <c r="E262" s="80"/>
      <c r="F262" s="80"/>
      <c r="G262" s="80"/>
      <c r="H262" s="162"/>
      <c r="I262" s="124">
        <f>SUM(I260:I261)</f>
        <v>31800</v>
      </c>
      <c r="J262" s="54"/>
    </row>
    <row r="263" spans="3:10" s="55" customFormat="1">
      <c r="C263" s="141" t="s">
        <v>1211</v>
      </c>
      <c r="D263" s="59" t="s">
        <v>1212</v>
      </c>
      <c r="E263" s="59"/>
      <c r="F263" s="73"/>
      <c r="G263" s="73"/>
      <c r="H263" s="73"/>
      <c r="I263" s="146"/>
      <c r="J263" s="54"/>
    </row>
    <row r="264" spans="3:10" s="55" customFormat="1">
      <c r="C264" s="144" t="s">
        <v>1216</v>
      </c>
      <c r="D264" s="80"/>
      <c r="E264" s="80"/>
      <c r="F264" s="80"/>
      <c r="G264" s="80"/>
      <c r="H264" s="162"/>
      <c r="I264" s="153">
        <v>0</v>
      </c>
      <c r="J264" s="54"/>
    </row>
    <row r="265" spans="3:10" s="55" customFormat="1">
      <c r="C265" s="141" t="s">
        <v>1217</v>
      </c>
      <c r="D265" s="59" t="s">
        <v>1218</v>
      </c>
      <c r="E265" s="59"/>
      <c r="F265" s="76"/>
      <c r="G265" s="76"/>
      <c r="H265" s="76"/>
      <c r="I265" s="146"/>
      <c r="J265" s="54"/>
    </row>
    <row r="266" spans="3:10" s="55" customFormat="1">
      <c r="C266" s="141">
        <v>1</v>
      </c>
      <c r="D266" s="59" t="s">
        <v>5880</v>
      </c>
      <c r="E266" s="59"/>
      <c r="F266" s="370" t="s">
        <v>1995</v>
      </c>
      <c r="G266" s="602">
        <v>5.5E-2</v>
      </c>
      <c r="H266" s="483">
        <f>VLOOKUP(D266,upahbahan,3,FALSE)</f>
        <v>280000</v>
      </c>
      <c r="I266" s="484">
        <f>G266*H266</f>
        <v>15400</v>
      </c>
      <c r="J266" s="156"/>
    </row>
    <row r="267" spans="3:10" s="55" customFormat="1">
      <c r="C267" s="144" t="s">
        <v>1219</v>
      </c>
      <c r="D267" s="80"/>
      <c r="E267" s="80"/>
      <c r="F267" s="80"/>
      <c r="G267" s="80"/>
      <c r="H267" s="162"/>
      <c r="I267" s="153">
        <f>SUM(I266)</f>
        <v>15400</v>
      </c>
      <c r="J267" s="54"/>
    </row>
    <row r="268" spans="3:10" s="55" customFormat="1">
      <c r="C268" s="122" t="s">
        <v>1220</v>
      </c>
      <c r="D268" s="69" t="s">
        <v>1221</v>
      </c>
      <c r="E268" s="70"/>
      <c r="F268" s="70"/>
      <c r="G268" s="70"/>
      <c r="H268" s="71"/>
      <c r="I268" s="124">
        <f>I262+I264+I267</f>
        <v>47200</v>
      </c>
      <c r="J268" s="54"/>
    </row>
    <row r="269" spans="3:10" s="55" customFormat="1">
      <c r="C269" s="122" t="s">
        <v>1222</v>
      </c>
      <c r="D269" s="69" t="s">
        <v>1251</v>
      </c>
      <c r="E269" s="70"/>
      <c r="F269" s="70"/>
      <c r="G269" s="71"/>
      <c r="H269" s="95">
        <v>0.1</v>
      </c>
      <c r="I269" s="124">
        <f>I268*H269</f>
        <v>4720</v>
      </c>
      <c r="J269" s="54"/>
    </row>
    <row r="270" spans="3:10" s="55" customFormat="1" ht="14.4" thickBot="1">
      <c r="C270" s="130" t="s">
        <v>1223</v>
      </c>
      <c r="D270" s="131" t="s">
        <v>1224</v>
      </c>
      <c r="E270" s="132"/>
      <c r="F270" s="132"/>
      <c r="G270" s="132"/>
      <c r="H270" s="155"/>
      <c r="I270" s="134">
        <f>SUM(I268:I269)</f>
        <v>51920</v>
      </c>
      <c r="J270" s="54"/>
    </row>
    <row r="271" spans="3:10" s="55" customFormat="1" ht="14.4" thickTop="1">
      <c r="I271" s="213"/>
    </row>
    <row r="272" spans="3:10" s="55" customFormat="1">
      <c r="I272" s="213"/>
    </row>
    <row r="273" spans="3:10" s="55" customFormat="1" ht="14.4" thickBot="1">
      <c r="C273" s="53" t="s">
        <v>2016</v>
      </c>
      <c r="D273" s="168" t="s">
        <v>2017</v>
      </c>
      <c r="E273" s="54"/>
      <c r="F273" s="148"/>
      <c r="G273" s="148"/>
      <c r="H273" s="148"/>
      <c r="I273" s="148"/>
      <c r="J273" s="56">
        <f>ROUNDDOWN(I286,-2)</f>
        <v>59100</v>
      </c>
    </row>
    <row r="274" spans="3:10" s="55" customFormat="1" ht="28.2" thickTop="1">
      <c r="C274" s="119" t="s">
        <v>1197</v>
      </c>
      <c r="D274" s="120" t="s">
        <v>1198</v>
      </c>
      <c r="E274" s="120"/>
      <c r="F274" s="120" t="s">
        <v>1199</v>
      </c>
      <c r="G274" s="120" t="s">
        <v>1200</v>
      </c>
      <c r="H274" s="120" t="s">
        <v>1201</v>
      </c>
      <c r="I274" s="121" t="s">
        <v>1202</v>
      </c>
      <c r="J274" s="164"/>
    </row>
    <row r="275" spans="3:10" s="55" customFormat="1">
      <c r="C275" s="141" t="s">
        <v>1203</v>
      </c>
      <c r="D275" s="59" t="s">
        <v>1204</v>
      </c>
      <c r="E275" s="59"/>
      <c r="F275" s="73"/>
      <c r="G275" s="73"/>
      <c r="H275" s="73"/>
      <c r="I275" s="146"/>
      <c r="J275" s="54"/>
    </row>
    <row r="276" spans="3:10" s="55" customFormat="1">
      <c r="C276" s="142">
        <v>1</v>
      </c>
      <c r="D276" s="59" t="s">
        <v>5</v>
      </c>
      <c r="E276" s="72" t="s">
        <v>1788</v>
      </c>
      <c r="F276" s="72" t="s">
        <v>6</v>
      </c>
      <c r="G276" s="93">
        <v>0.28000000000000003</v>
      </c>
      <c r="H276" s="64">
        <f>VLOOKUP(D276,upahbahan,3,FALSE)</f>
        <v>100000</v>
      </c>
      <c r="I276" s="124">
        <f>G276*H276</f>
        <v>28000.000000000004</v>
      </c>
      <c r="J276" s="54"/>
    </row>
    <row r="277" spans="3:10" s="55" customFormat="1">
      <c r="C277" s="142">
        <v>2</v>
      </c>
      <c r="D277" s="59" t="s">
        <v>19</v>
      </c>
      <c r="E277" s="72" t="s">
        <v>1791</v>
      </c>
      <c r="F277" s="72" t="s">
        <v>6</v>
      </c>
      <c r="G277" s="93">
        <v>2.8000000000000001E-2</v>
      </c>
      <c r="H277" s="64">
        <f>VLOOKUP(D277,upahbahan,3,FALSE)</f>
        <v>200000</v>
      </c>
      <c r="I277" s="124">
        <f>G277*H277</f>
        <v>5600</v>
      </c>
      <c r="J277" s="54"/>
    </row>
    <row r="278" spans="3:10" s="55" customFormat="1">
      <c r="C278" s="144" t="s">
        <v>1210</v>
      </c>
      <c r="D278" s="80"/>
      <c r="E278" s="80"/>
      <c r="F278" s="80"/>
      <c r="G278" s="80"/>
      <c r="H278" s="162"/>
      <c r="I278" s="124">
        <f>SUM(I276:I277)</f>
        <v>33600</v>
      </c>
      <c r="J278" s="54"/>
    </row>
    <row r="279" spans="3:10" s="55" customFormat="1">
      <c r="C279" s="141" t="s">
        <v>1211</v>
      </c>
      <c r="D279" s="59" t="s">
        <v>1212</v>
      </c>
      <c r="E279" s="59"/>
      <c r="F279" s="73"/>
      <c r="G279" s="73"/>
      <c r="H279" s="73"/>
      <c r="I279" s="146"/>
      <c r="J279" s="54"/>
    </row>
    <row r="280" spans="3:10" s="55" customFormat="1">
      <c r="C280" s="144" t="s">
        <v>1216</v>
      </c>
      <c r="D280" s="80"/>
      <c r="E280" s="80"/>
      <c r="F280" s="80"/>
      <c r="G280" s="80"/>
      <c r="H280" s="162"/>
      <c r="I280" s="153">
        <v>0</v>
      </c>
      <c r="J280" s="54"/>
    </row>
    <row r="281" spans="3:10" s="55" customFormat="1">
      <c r="C281" s="141" t="s">
        <v>1217</v>
      </c>
      <c r="D281" s="59" t="s">
        <v>1218</v>
      </c>
      <c r="E281" s="59"/>
      <c r="F281" s="76"/>
      <c r="G281" s="76"/>
      <c r="H281" s="76"/>
      <c r="I281" s="146"/>
      <c r="J281" s="54"/>
    </row>
    <row r="282" spans="3:10" s="55" customFormat="1">
      <c r="C282" s="141">
        <v>1</v>
      </c>
      <c r="D282" s="59" t="s">
        <v>5881</v>
      </c>
      <c r="E282" s="59"/>
      <c r="F282" s="370" t="s">
        <v>1995</v>
      </c>
      <c r="G282" s="602">
        <v>7.1999999999999995E-2</v>
      </c>
      <c r="H282" s="483">
        <f>VLOOKUP(D282,upahbahan,3,FALSE)</f>
        <v>280000</v>
      </c>
      <c r="I282" s="484">
        <f>G282*H282</f>
        <v>20160</v>
      </c>
      <c r="J282" s="156"/>
    </row>
    <row r="283" spans="3:10" s="55" customFormat="1">
      <c r="C283" s="144" t="s">
        <v>1219</v>
      </c>
      <c r="D283" s="80"/>
      <c r="E283" s="80"/>
      <c r="F283" s="80"/>
      <c r="G283" s="80"/>
      <c r="H283" s="162"/>
      <c r="I283" s="153">
        <f>SUM(I282)</f>
        <v>20160</v>
      </c>
      <c r="J283" s="54"/>
    </row>
    <row r="284" spans="3:10" s="55" customFormat="1">
      <c r="C284" s="122" t="s">
        <v>1220</v>
      </c>
      <c r="D284" s="69" t="s">
        <v>1221</v>
      </c>
      <c r="E284" s="70"/>
      <c r="F284" s="70"/>
      <c r="G284" s="70"/>
      <c r="H284" s="71"/>
      <c r="I284" s="124">
        <f>I278+I280+I283</f>
        <v>53760</v>
      </c>
      <c r="J284" s="54"/>
    </row>
    <row r="285" spans="3:10" s="55" customFormat="1">
      <c r="C285" s="122" t="s">
        <v>1222</v>
      </c>
      <c r="D285" s="69" t="s">
        <v>1251</v>
      </c>
      <c r="E285" s="70"/>
      <c r="F285" s="70"/>
      <c r="G285" s="71"/>
      <c r="H285" s="95">
        <v>0.1</v>
      </c>
      <c r="I285" s="124">
        <f>I284*H285</f>
        <v>5376</v>
      </c>
      <c r="J285" s="54"/>
    </row>
    <row r="286" spans="3:10" s="55" customFormat="1" ht="14.4" thickBot="1">
      <c r="C286" s="130" t="s">
        <v>1223</v>
      </c>
      <c r="D286" s="131" t="s">
        <v>1224</v>
      </c>
      <c r="E286" s="132"/>
      <c r="F286" s="132"/>
      <c r="G286" s="132"/>
      <c r="H286" s="155"/>
      <c r="I286" s="134">
        <f>SUM(I284:I285)</f>
        <v>59136</v>
      </c>
      <c r="J286" s="54"/>
    </row>
    <row r="287" spans="3:10" s="55" customFormat="1" ht="14.4" thickTop="1">
      <c r="I287" s="213"/>
    </row>
    <row r="288" spans="3:10" s="55" customFormat="1">
      <c r="I288" s="213"/>
    </row>
    <row r="289" spans="3:10" s="55" customFormat="1" ht="14.4" thickBot="1">
      <c r="C289" s="53" t="s">
        <v>2018</v>
      </c>
      <c r="D289" s="168" t="s">
        <v>2019</v>
      </c>
      <c r="E289" s="54"/>
      <c r="F289" s="148"/>
      <c r="G289" s="148"/>
      <c r="H289" s="148"/>
      <c r="I289" s="148"/>
      <c r="J289" s="56">
        <f>ROUNDDOWN(I302,-2)</f>
        <v>8700</v>
      </c>
    </row>
    <row r="290" spans="3:10" s="55" customFormat="1" ht="28.2" thickTop="1">
      <c r="C290" s="119" t="s">
        <v>1197</v>
      </c>
      <c r="D290" s="120" t="s">
        <v>1198</v>
      </c>
      <c r="E290" s="120"/>
      <c r="F290" s="120" t="s">
        <v>1199</v>
      </c>
      <c r="G290" s="120" t="s">
        <v>1200</v>
      </c>
      <c r="H290" s="120" t="s">
        <v>1201</v>
      </c>
      <c r="I290" s="121" t="s">
        <v>1202</v>
      </c>
      <c r="J290" s="164"/>
    </row>
    <row r="291" spans="3:10" s="55" customFormat="1">
      <c r="C291" s="141" t="s">
        <v>1203</v>
      </c>
      <c r="D291" s="59" t="s">
        <v>1204</v>
      </c>
      <c r="E291" s="59"/>
      <c r="F291" s="73"/>
      <c r="G291" s="73"/>
      <c r="H291" s="73"/>
      <c r="I291" s="146"/>
      <c r="J291" s="54"/>
    </row>
    <row r="292" spans="3:10" s="55" customFormat="1">
      <c r="C292" s="142">
        <v>1</v>
      </c>
      <c r="D292" s="59" t="s">
        <v>5</v>
      </c>
      <c r="E292" s="72" t="s">
        <v>1788</v>
      </c>
      <c r="F292" s="72" t="s">
        <v>6</v>
      </c>
      <c r="G292" s="93">
        <v>1.4999999999999999E-2</v>
      </c>
      <c r="H292" s="64">
        <f>VLOOKUP(D292,upahbahan,3,FALSE)</f>
        <v>100000</v>
      </c>
      <c r="I292" s="124">
        <f>G292*H292</f>
        <v>1500</v>
      </c>
      <c r="J292" s="54"/>
    </row>
    <row r="293" spans="3:10" s="55" customFormat="1">
      <c r="C293" s="142">
        <v>2</v>
      </c>
      <c r="D293" s="59" t="s">
        <v>19</v>
      </c>
      <c r="E293" s="72" t="s">
        <v>1791</v>
      </c>
      <c r="F293" s="72" t="s">
        <v>6</v>
      </c>
      <c r="G293" s="93">
        <v>1.5E-3</v>
      </c>
      <c r="H293" s="64">
        <f>VLOOKUP(D293,upahbahan,3,FALSE)</f>
        <v>200000</v>
      </c>
      <c r="I293" s="124">
        <f>G293*H293</f>
        <v>300</v>
      </c>
      <c r="J293" s="54"/>
    </row>
    <row r="294" spans="3:10" s="55" customFormat="1">
      <c r="C294" s="144" t="s">
        <v>1210</v>
      </c>
      <c r="D294" s="80"/>
      <c r="E294" s="80"/>
      <c r="F294" s="80"/>
      <c r="G294" s="80"/>
      <c r="H294" s="162"/>
      <c r="I294" s="124">
        <f>SUM(I292:I293)</f>
        <v>1800</v>
      </c>
      <c r="J294" s="54"/>
    </row>
    <row r="295" spans="3:10" s="55" customFormat="1">
      <c r="C295" s="141" t="s">
        <v>1211</v>
      </c>
      <c r="D295" s="59" t="s">
        <v>1212</v>
      </c>
      <c r="E295" s="59"/>
      <c r="F295" s="73"/>
      <c r="G295" s="73"/>
      <c r="H295" s="73"/>
      <c r="I295" s="146"/>
      <c r="J295" s="54"/>
    </row>
    <row r="296" spans="3:10" s="55" customFormat="1">
      <c r="C296" s="144" t="s">
        <v>1216</v>
      </c>
      <c r="D296" s="80"/>
      <c r="E296" s="80"/>
      <c r="F296" s="80"/>
      <c r="G296" s="80"/>
      <c r="H296" s="162"/>
      <c r="I296" s="153">
        <v>0</v>
      </c>
      <c r="J296" s="54"/>
    </row>
    <row r="297" spans="3:10" s="55" customFormat="1">
      <c r="C297" s="141" t="s">
        <v>1217</v>
      </c>
      <c r="D297" s="59" t="s">
        <v>1218</v>
      </c>
      <c r="E297" s="59"/>
      <c r="F297" s="76"/>
      <c r="G297" s="76"/>
      <c r="H297" s="76"/>
      <c r="I297" s="146"/>
      <c r="J297" s="54"/>
    </row>
    <row r="298" spans="3:10" s="55" customFormat="1">
      <c r="C298" s="141">
        <v>1</v>
      </c>
      <c r="D298" s="59" t="s">
        <v>5881</v>
      </c>
      <c r="E298" s="59"/>
      <c r="F298" s="370" t="s">
        <v>1995</v>
      </c>
      <c r="G298" s="602">
        <v>2.1999999999999999E-2</v>
      </c>
      <c r="H298" s="483">
        <f>VLOOKUP(D298,upahbahan,3,FALSE)</f>
        <v>280000</v>
      </c>
      <c r="I298" s="484">
        <f>G298*H298</f>
        <v>6160</v>
      </c>
      <c r="J298" s="156"/>
    </row>
    <row r="299" spans="3:10" s="55" customFormat="1">
      <c r="C299" s="144" t="s">
        <v>1219</v>
      </c>
      <c r="D299" s="80"/>
      <c r="E299" s="80"/>
      <c r="F299" s="80"/>
      <c r="G299" s="80"/>
      <c r="H299" s="162"/>
      <c r="I299" s="153">
        <f>SUM(I298)</f>
        <v>6160</v>
      </c>
      <c r="J299" s="54"/>
    </row>
    <row r="300" spans="3:10" s="55" customFormat="1">
      <c r="C300" s="122" t="s">
        <v>1220</v>
      </c>
      <c r="D300" s="69" t="s">
        <v>1221</v>
      </c>
      <c r="E300" s="70"/>
      <c r="F300" s="70"/>
      <c r="G300" s="70"/>
      <c r="H300" s="71"/>
      <c r="I300" s="124">
        <f>I294+I296+I299</f>
        <v>7960</v>
      </c>
      <c r="J300" s="54"/>
    </row>
    <row r="301" spans="3:10" s="55" customFormat="1">
      <c r="C301" s="122" t="s">
        <v>1222</v>
      </c>
      <c r="D301" s="69" t="s">
        <v>1251</v>
      </c>
      <c r="E301" s="70"/>
      <c r="F301" s="70"/>
      <c r="G301" s="71"/>
      <c r="H301" s="95">
        <v>0.1</v>
      </c>
      <c r="I301" s="124">
        <f>I300*H301</f>
        <v>796</v>
      </c>
      <c r="J301" s="54"/>
    </row>
    <row r="302" spans="3:10" s="55" customFormat="1" ht="14.4" thickBot="1">
      <c r="C302" s="130" t="s">
        <v>1223</v>
      </c>
      <c r="D302" s="131" t="s">
        <v>1224</v>
      </c>
      <c r="E302" s="132"/>
      <c r="F302" s="132"/>
      <c r="G302" s="132"/>
      <c r="H302" s="155"/>
      <c r="I302" s="134">
        <f>SUM(I300:I301)</f>
        <v>8756</v>
      </c>
      <c r="J302" s="54"/>
    </row>
    <row r="303" spans="3:10" s="54" customFormat="1" ht="15.75" customHeight="1" thickTop="1">
      <c r="C303" s="52"/>
      <c r="D303" s="53"/>
      <c r="E303" s="53"/>
      <c r="F303" s="53"/>
      <c r="G303" s="53"/>
      <c r="H303" s="53"/>
      <c r="I303" s="53"/>
    </row>
    <row r="304" spans="3:10" s="54" customFormat="1" ht="15.75" customHeight="1">
      <c r="C304" s="52"/>
      <c r="D304" s="53"/>
      <c r="E304" s="53"/>
      <c r="F304" s="53"/>
      <c r="G304" s="53"/>
      <c r="H304" s="53"/>
      <c r="I304" s="53"/>
    </row>
    <row r="305" spans="3:10" s="54" customFormat="1" ht="15.75" customHeight="1">
      <c r="C305" s="52" t="s">
        <v>2020</v>
      </c>
      <c r="D305" s="53" t="s">
        <v>2065</v>
      </c>
      <c r="E305" s="53"/>
      <c r="F305" s="53"/>
      <c r="G305" s="53"/>
      <c r="H305" s="53"/>
      <c r="I305" s="53"/>
    </row>
    <row r="306" spans="3:10" s="54" customFormat="1" ht="15.75" customHeight="1">
      <c r="C306" s="52" t="s">
        <v>2021</v>
      </c>
      <c r="D306" s="53" t="s">
        <v>1975</v>
      </c>
      <c r="E306" s="53"/>
      <c r="F306" s="53"/>
      <c r="G306" s="53"/>
      <c r="H306" s="53"/>
      <c r="I306" s="53"/>
    </row>
    <row r="307" spans="3:10" s="55" customFormat="1" ht="14.4" thickBot="1">
      <c r="C307" s="53" t="s">
        <v>2023</v>
      </c>
      <c r="D307" s="168" t="s">
        <v>2022</v>
      </c>
      <c r="E307" s="54"/>
      <c r="F307" s="148"/>
      <c r="G307" s="148"/>
      <c r="H307" s="148"/>
      <c r="I307" s="148"/>
      <c r="J307" s="56">
        <f>ROUNDDOWN(I319,-2)</f>
        <v>151500</v>
      </c>
    </row>
    <row r="308" spans="3:10" s="55" customFormat="1" ht="28.2" thickTop="1">
      <c r="C308" s="119" t="s">
        <v>1197</v>
      </c>
      <c r="D308" s="120" t="s">
        <v>1198</v>
      </c>
      <c r="E308" s="120"/>
      <c r="F308" s="120" t="s">
        <v>1199</v>
      </c>
      <c r="G308" s="120" t="s">
        <v>1200</v>
      </c>
      <c r="H308" s="120" t="s">
        <v>1201</v>
      </c>
      <c r="I308" s="121" t="s">
        <v>1202</v>
      </c>
      <c r="J308" s="164"/>
    </row>
    <row r="309" spans="3:10" s="55" customFormat="1">
      <c r="C309" s="141" t="s">
        <v>1203</v>
      </c>
      <c r="D309" s="59" t="s">
        <v>1204</v>
      </c>
      <c r="E309" s="59"/>
      <c r="F309" s="73"/>
      <c r="G309" s="73"/>
      <c r="H309" s="73"/>
      <c r="I309" s="146"/>
      <c r="J309" s="54"/>
    </row>
    <row r="310" spans="3:10" s="55" customFormat="1">
      <c r="C310" s="142">
        <v>1</v>
      </c>
      <c r="D310" s="59" t="s">
        <v>5</v>
      </c>
      <c r="E310" s="72" t="s">
        <v>1788</v>
      </c>
      <c r="F310" s="72" t="s">
        <v>6</v>
      </c>
      <c r="G310" s="93">
        <v>1.351</v>
      </c>
      <c r="H310" s="64">
        <f>VLOOKUP(D310,upahbahan,3,FALSE)</f>
        <v>100000</v>
      </c>
      <c r="I310" s="124">
        <f>G310*H310</f>
        <v>135100</v>
      </c>
      <c r="J310" s="54"/>
    </row>
    <row r="311" spans="3:10" s="55" customFormat="1">
      <c r="C311" s="142">
        <v>2</v>
      </c>
      <c r="D311" s="59" t="s">
        <v>19</v>
      </c>
      <c r="E311" s="72" t="s">
        <v>1791</v>
      </c>
      <c r="F311" s="72" t="s">
        <v>6</v>
      </c>
      <c r="G311" s="93">
        <v>1.3509999999999999E-2</v>
      </c>
      <c r="H311" s="64">
        <f>VLOOKUP(D311,upahbahan,3,FALSE)</f>
        <v>200000</v>
      </c>
      <c r="I311" s="124">
        <f>G311*H311</f>
        <v>2702</v>
      </c>
      <c r="J311" s="54"/>
    </row>
    <row r="312" spans="3:10" s="55" customFormat="1">
      <c r="C312" s="144" t="s">
        <v>1210</v>
      </c>
      <c r="D312" s="80"/>
      <c r="E312" s="80"/>
      <c r="F312" s="80"/>
      <c r="G312" s="80"/>
      <c r="H312" s="162"/>
      <c r="I312" s="124">
        <f>SUM(I310:I311)</f>
        <v>137802</v>
      </c>
      <c r="J312" s="54"/>
    </row>
    <row r="313" spans="3:10" s="55" customFormat="1">
      <c r="C313" s="141" t="s">
        <v>1211</v>
      </c>
      <c r="D313" s="59" t="s">
        <v>1212</v>
      </c>
      <c r="E313" s="59"/>
      <c r="F313" s="73"/>
      <c r="G313" s="73"/>
      <c r="H313" s="73"/>
      <c r="I313" s="146"/>
      <c r="J313" s="54"/>
    </row>
    <row r="314" spans="3:10" s="55" customFormat="1">
      <c r="C314" s="144" t="s">
        <v>1216</v>
      </c>
      <c r="D314" s="80"/>
      <c r="E314" s="80"/>
      <c r="F314" s="80"/>
      <c r="G314" s="80"/>
      <c r="H314" s="162"/>
      <c r="I314" s="153">
        <v>0</v>
      </c>
      <c r="J314" s="54"/>
    </row>
    <row r="315" spans="3:10" s="55" customFormat="1">
      <c r="C315" s="141" t="s">
        <v>1217</v>
      </c>
      <c r="D315" s="59" t="s">
        <v>1218</v>
      </c>
      <c r="E315" s="59"/>
      <c r="F315" s="76"/>
      <c r="G315" s="76"/>
      <c r="H315" s="76"/>
      <c r="I315" s="146"/>
      <c r="J315" s="54"/>
    </row>
    <row r="316" spans="3:10" s="55" customFormat="1">
      <c r="C316" s="144" t="s">
        <v>1219</v>
      </c>
      <c r="D316" s="80"/>
      <c r="E316" s="80"/>
      <c r="F316" s="80"/>
      <c r="G316" s="80"/>
      <c r="H316" s="162"/>
      <c r="I316" s="153">
        <v>0</v>
      </c>
      <c r="J316" s="54"/>
    </row>
    <row r="317" spans="3:10" s="55" customFormat="1">
      <c r="C317" s="122" t="s">
        <v>1220</v>
      </c>
      <c r="D317" s="69" t="s">
        <v>1221</v>
      </c>
      <c r="E317" s="70"/>
      <c r="F317" s="70"/>
      <c r="G317" s="70"/>
      <c r="H317" s="71"/>
      <c r="I317" s="124">
        <f>I312+I314+I316</f>
        <v>137802</v>
      </c>
      <c r="J317" s="54"/>
    </row>
    <row r="318" spans="3:10" s="55" customFormat="1">
      <c r="C318" s="122" t="s">
        <v>1222</v>
      </c>
      <c r="D318" s="69" t="s">
        <v>1251</v>
      </c>
      <c r="E318" s="70"/>
      <c r="F318" s="70"/>
      <c r="G318" s="71"/>
      <c r="H318" s="95">
        <v>0.1</v>
      </c>
      <c r="I318" s="124">
        <f>I317*H318</f>
        <v>13780.2</v>
      </c>
      <c r="J318" s="54"/>
    </row>
    <row r="319" spans="3:10" s="55" customFormat="1" ht="14.4" thickBot="1">
      <c r="C319" s="130" t="s">
        <v>1223</v>
      </c>
      <c r="D319" s="131" t="s">
        <v>1224</v>
      </c>
      <c r="E319" s="132"/>
      <c r="F319" s="132"/>
      <c r="G319" s="132"/>
      <c r="H319" s="155"/>
      <c r="I319" s="134">
        <f>SUM(I317:I318)</f>
        <v>151582.20000000001</v>
      </c>
      <c r="J319" s="54"/>
    </row>
    <row r="320" spans="3:10" s="54" customFormat="1" ht="15.75" customHeight="1" thickTop="1">
      <c r="C320" s="52"/>
      <c r="D320" s="53"/>
      <c r="E320" s="53"/>
      <c r="F320" s="53"/>
      <c r="G320" s="53"/>
      <c r="H320" s="53"/>
      <c r="I320" s="53"/>
    </row>
    <row r="321" spans="3:10" s="54" customFormat="1" ht="15.75" customHeight="1">
      <c r="C321" s="52"/>
      <c r="D321" s="53"/>
      <c r="E321" s="53"/>
      <c r="F321" s="53"/>
      <c r="G321" s="53"/>
      <c r="H321" s="53"/>
      <c r="I321" s="53"/>
    </row>
    <row r="322" spans="3:10" s="55" customFormat="1" ht="14.4" thickBot="1">
      <c r="C322" s="53" t="s">
        <v>2024</v>
      </c>
      <c r="D322" s="168" t="s">
        <v>2025</v>
      </c>
      <c r="E322" s="54"/>
      <c r="F322" s="148"/>
      <c r="G322" s="148"/>
      <c r="H322" s="148"/>
      <c r="I322" s="148"/>
      <c r="J322" s="56">
        <f>ROUNDDOWN(I334,-2)</f>
        <v>198000</v>
      </c>
    </row>
    <row r="323" spans="3:10" s="55" customFormat="1" ht="28.2" thickTop="1">
      <c r="C323" s="119" t="s">
        <v>1197</v>
      </c>
      <c r="D323" s="120" t="s">
        <v>1198</v>
      </c>
      <c r="E323" s="120"/>
      <c r="F323" s="120" t="s">
        <v>1199</v>
      </c>
      <c r="G323" s="120" t="s">
        <v>1200</v>
      </c>
      <c r="H323" s="120" t="s">
        <v>1201</v>
      </c>
      <c r="I323" s="121" t="s">
        <v>1202</v>
      </c>
      <c r="J323" s="164"/>
    </row>
    <row r="324" spans="3:10" s="55" customFormat="1">
      <c r="C324" s="141" t="s">
        <v>1203</v>
      </c>
      <c r="D324" s="59" t="s">
        <v>1204</v>
      </c>
      <c r="E324" s="59"/>
      <c r="F324" s="73"/>
      <c r="G324" s="73"/>
      <c r="H324" s="73"/>
      <c r="I324" s="146"/>
      <c r="J324" s="54"/>
    </row>
    <row r="325" spans="3:10" s="55" customFormat="1">
      <c r="C325" s="142">
        <v>1</v>
      </c>
      <c r="D325" s="59" t="s">
        <v>5</v>
      </c>
      <c r="E325" s="72" t="s">
        <v>1788</v>
      </c>
      <c r="F325" s="72" t="s">
        <v>6</v>
      </c>
      <c r="G325" s="93">
        <v>1.5</v>
      </c>
      <c r="H325" s="64">
        <f>VLOOKUP(D325,upahbahan,3,FALSE)</f>
        <v>100000</v>
      </c>
      <c r="I325" s="124">
        <f>G325*H325</f>
        <v>150000</v>
      </c>
      <c r="J325" s="54"/>
    </row>
    <row r="326" spans="3:10" s="55" customFormat="1">
      <c r="C326" s="142">
        <v>2</v>
      </c>
      <c r="D326" s="59" t="s">
        <v>19</v>
      </c>
      <c r="E326" s="72" t="s">
        <v>1791</v>
      </c>
      <c r="F326" s="72" t="s">
        <v>6</v>
      </c>
      <c r="G326" s="93">
        <v>0.15</v>
      </c>
      <c r="H326" s="64">
        <f>VLOOKUP(D326,upahbahan,3,FALSE)</f>
        <v>200000</v>
      </c>
      <c r="I326" s="124">
        <f>G326*H326</f>
        <v>30000</v>
      </c>
      <c r="J326" s="54"/>
    </row>
    <row r="327" spans="3:10" s="55" customFormat="1">
      <c r="C327" s="144" t="s">
        <v>1210</v>
      </c>
      <c r="D327" s="80"/>
      <c r="E327" s="80"/>
      <c r="F327" s="80"/>
      <c r="G327" s="80"/>
      <c r="H327" s="162"/>
      <c r="I327" s="124">
        <f>SUM(I325:I326)</f>
        <v>180000</v>
      </c>
      <c r="J327" s="54"/>
    </row>
    <row r="328" spans="3:10" s="55" customFormat="1">
      <c r="C328" s="141" t="s">
        <v>1211</v>
      </c>
      <c r="D328" s="59" t="s">
        <v>1212</v>
      </c>
      <c r="E328" s="59"/>
      <c r="F328" s="73"/>
      <c r="G328" s="73"/>
      <c r="H328" s="73"/>
      <c r="I328" s="146"/>
      <c r="J328" s="54"/>
    </row>
    <row r="329" spans="3:10" s="55" customFormat="1">
      <c r="C329" s="144" t="s">
        <v>1216</v>
      </c>
      <c r="D329" s="80"/>
      <c r="E329" s="80"/>
      <c r="F329" s="80"/>
      <c r="G329" s="80"/>
      <c r="H329" s="162"/>
      <c r="I329" s="153">
        <v>0</v>
      </c>
      <c r="J329" s="54"/>
    </row>
    <row r="330" spans="3:10" s="55" customFormat="1">
      <c r="C330" s="141" t="s">
        <v>1217</v>
      </c>
      <c r="D330" s="59" t="s">
        <v>1218</v>
      </c>
      <c r="E330" s="59"/>
      <c r="F330" s="76"/>
      <c r="G330" s="76"/>
      <c r="H330" s="76"/>
      <c r="I330" s="146"/>
      <c r="J330" s="54"/>
    </row>
    <row r="331" spans="3:10" s="55" customFormat="1">
      <c r="C331" s="144" t="s">
        <v>1219</v>
      </c>
      <c r="D331" s="80"/>
      <c r="E331" s="80"/>
      <c r="F331" s="80"/>
      <c r="G331" s="80"/>
      <c r="H331" s="162"/>
      <c r="I331" s="153">
        <v>0</v>
      </c>
      <c r="J331" s="54"/>
    </row>
    <row r="332" spans="3:10" s="55" customFormat="1">
      <c r="C332" s="122" t="s">
        <v>1220</v>
      </c>
      <c r="D332" s="69" t="s">
        <v>1221</v>
      </c>
      <c r="E332" s="70"/>
      <c r="F332" s="70"/>
      <c r="G332" s="70"/>
      <c r="H332" s="71"/>
      <c r="I332" s="124">
        <f>I327+I329+I331</f>
        <v>180000</v>
      </c>
      <c r="J332" s="54"/>
    </row>
    <row r="333" spans="3:10" s="55" customFormat="1">
      <c r="C333" s="122" t="s">
        <v>1222</v>
      </c>
      <c r="D333" s="69" t="s">
        <v>1251</v>
      </c>
      <c r="E333" s="70"/>
      <c r="F333" s="70"/>
      <c r="G333" s="71"/>
      <c r="H333" s="95">
        <v>0.1</v>
      </c>
      <c r="I333" s="124">
        <f>I332*H333</f>
        <v>18000</v>
      </c>
      <c r="J333" s="54"/>
    </row>
    <row r="334" spans="3:10" s="55" customFormat="1" ht="14.4" thickBot="1">
      <c r="C334" s="130" t="s">
        <v>1223</v>
      </c>
      <c r="D334" s="131" t="s">
        <v>1224</v>
      </c>
      <c r="E334" s="132"/>
      <c r="F334" s="132"/>
      <c r="G334" s="132"/>
      <c r="H334" s="155"/>
      <c r="I334" s="134">
        <f>SUM(I332:I333)</f>
        <v>198000</v>
      </c>
      <c r="J334" s="54"/>
    </row>
    <row r="335" spans="3:10" s="54" customFormat="1" ht="15.75" customHeight="1" thickTop="1">
      <c r="C335" s="52"/>
      <c r="D335" s="53"/>
      <c r="E335" s="53"/>
      <c r="F335" s="53"/>
      <c r="G335" s="53"/>
      <c r="H335" s="53"/>
      <c r="I335" s="53"/>
    </row>
    <row r="336" spans="3:10" s="55" customFormat="1" ht="14.4" thickBot="1">
      <c r="C336" s="53" t="s">
        <v>2026</v>
      </c>
      <c r="D336" s="168" t="s">
        <v>2027</v>
      </c>
      <c r="E336" s="54"/>
      <c r="F336" s="148"/>
      <c r="G336" s="148"/>
      <c r="H336" s="148"/>
      <c r="I336" s="148"/>
      <c r="J336" s="56">
        <f>ROUNDDOWN(I348,-2)</f>
        <v>217800</v>
      </c>
    </row>
    <row r="337" spans="3:10" s="55" customFormat="1" ht="28.2" thickTop="1">
      <c r="C337" s="119" t="s">
        <v>1197</v>
      </c>
      <c r="D337" s="120" t="s">
        <v>1198</v>
      </c>
      <c r="E337" s="120"/>
      <c r="F337" s="120" t="s">
        <v>1199</v>
      </c>
      <c r="G337" s="120" t="s">
        <v>1200</v>
      </c>
      <c r="H337" s="120" t="s">
        <v>1201</v>
      </c>
      <c r="I337" s="121" t="s">
        <v>1202</v>
      </c>
      <c r="J337" s="164"/>
    </row>
    <row r="338" spans="3:10" s="55" customFormat="1">
      <c r="C338" s="141" t="s">
        <v>1203</v>
      </c>
      <c r="D338" s="59" t="s">
        <v>1204</v>
      </c>
      <c r="E338" s="59"/>
      <c r="F338" s="73"/>
      <c r="G338" s="73"/>
      <c r="H338" s="73"/>
      <c r="I338" s="146"/>
      <c r="J338" s="54"/>
    </row>
    <row r="339" spans="3:10" s="55" customFormat="1">
      <c r="C339" s="142">
        <v>1</v>
      </c>
      <c r="D339" s="59" t="s">
        <v>5</v>
      </c>
      <c r="E339" s="72" t="s">
        <v>1788</v>
      </c>
      <c r="F339" s="72" t="s">
        <v>6</v>
      </c>
      <c r="G339" s="93">
        <v>1.65</v>
      </c>
      <c r="H339" s="64">
        <f>VLOOKUP(D339,upahbahan,3,FALSE)</f>
        <v>100000</v>
      </c>
      <c r="I339" s="124">
        <f>G339*H339</f>
        <v>165000</v>
      </c>
      <c r="J339" s="54"/>
    </row>
    <row r="340" spans="3:10" s="55" customFormat="1">
      <c r="C340" s="142">
        <v>2</v>
      </c>
      <c r="D340" s="59" t="s">
        <v>19</v>
      </c>
      <c r="E340" s="72" t="s">
        <v>1791</v>
      </c>
      <c r="F340" s="72" t="s">
        <v>6</v>
      </c>
      <c r="G340" s="93">
        <v>0.16500000000000001</v>
      </c>
      <c r="H340" s="64">
        <f>VLOOKUP(D340,upahbahan,3,FALSE)</f>
        <v>200000</v>
      </c>
      <c r="I340" s="124">
        <f>G340*H340</f>
        <v>33000</v>
      </c>
      <c r="J340" s="54"/>
    </row>
    <row r="341" spans="3:10" s="55" customFormat="1">
      <c r="C341" s="144" t="s">
        <v>1210</v>
      </c>
      <c r="D341" s="80"/>
      <c r="E341" s="80"/>
      <c r="F341" s="80"/>
      <c r="G341" s="80"/>
      <c r="H341" s="162"/>
      <c r="I341" s="124">
        <f>SUM(I339:I340)</f>
        <v>198000</v>
      </c>
      <c r="J341" s="54"/>
    </row>
    <row r="342" spans="3:10" s="55" customFormat="1">
      <c r="C342" s="141" t="s">
        <v>1211</v>
      </c>
      <c r="D342" s="59" t="s">
        <v>1212</v>
      </c>
      <c r="E342" s="59"/>
      <c r="F342" s="73"/>
      <c r="G342" s="73"/>
      <c r="H342" s="73"/>
      <c r="I342" s="146"/>
      <c r="J342" s="54"/>
    </row>
    <row r="343" spans="3:10" s="55" customFormat="1">
      <c r="C343" s="144" t="s">
        <v>1216</v>
      </c>
      <c r="D343" s="80"/>
      <c r="E343" s="80"/>
      <c r="F343" s="80"/>
      <c r="G343" s="80"/>
      <c r="H343" s="162"/>
      <c r="I343" s="153">
        <v>0</v>
      </c>
      <c r="J343" s="54"/>
    </row>
    <row r="344" spans="3:10" s="55" customFormat="1">
      <c r="C344" s="141" t="s">
        <v>1217</v>
      </c>
      <c r="D344" s="59" t="s">
        <v>1218</v>
      </c>
      <c r="E344" s="59"/>
      <c r="F344" s="76"/>
      <c r="G344" s="76"/>
      <c r="H344" s="76"/>
      <c r="I344" s="146"/>
      <c r="J344" s="54"/>
    </row>
    <row r="345" spans="3:10" s="55" customFormat="1">
      <c r="C345" s="144" t="s">
        <v>1219</v>
      </c>
      <c r="D345" s="80"/>
      <c r="E345" s="80"/>
      <c r="F345" s="80"/>
      <c r="G345" s="80"/>
      <c r="H345" s="162"/>
      <c r="I345" s="153">
        <v>0</v>
      </c>
      <c r="J345" s="54"/>
    </row>
    <row r="346" spans="3:10" s="55" customFormat="1">
      <c r="C346" s="122" t="s">
        <v>1220</v>
      </c>
      <c r="D346" s="69" t="s">
        <v>1221</v>
      </c>
      <c r="E346" s="70"/>
      <c r="F346" s="70"/>
      <c r="G346" s="70"/>
      <c r="H346" s="71"/>
      <c r="I346" s="124">
        <f>I341+I343+I345</f>
        <v>198000</v>
      </c>
      <c r="J346" s="54"/>
    </row>
    <row r="347" spans="3:10" s="55" customFormat="1">
      <c r="C347" s="122" t="s">
        <v>1222</v>
      </c>
      <c r="D347" s="69" t="s">
        <v>1251</v>
      </c>
      <c r="E347" s="70"/>
      <c r="F347" s="70"/>
      <c r="G347" s="71"/>
      <c r="H347" s="95">
        <v>0.1</v>
      </c>
      <c r="I347" s="124">
        <f>I346*H347</f>
        <v>19800</v>
      </c>
      <c r="J347" s="54"/>
    </row>
    <row r="348" spans="3:10" s="55" customFormat="1" ht="14.4" thickBot="1">
      <c r="C348" s="130" t="s">
        <v>1223</v>
      </c>
      <c r="D348" s="131" t="s">
        <v>1224</v>
      </c>
      <c r="E348" s="132"/>
      <c r="F348" s="132"/>
      <c r="G348" s="132"/>
      <c r="H348" s="155"/>
      <c r="I348" s="134">
        <f>SUM(I346:I347)</f>
        <v>217800</v>
      </c>
      <c r="J348" s="54"/>
    </row>
    <row r="349" spans="3:10" s="54" customFormat="1" ht="15.75" customHeight="1" thickTop="1">
      <c r="C349" s="52"/>
      <c r="D349" s="53"/>
      <c r="E349" s="53"/>
      <c r="F349" s="53"/>
      <c r="G349" s="53"/>
      <c r="H349" s="53"/>
      <c r="I349" s="53"/>
    </row>
    <row r="350" spans="3:10" s="55" customFormat="1" ht="14.4" thickBot="1">
      <c r="C350" s="53" t="s">
        <v>2028</v>
      </c>
      <c r="D350" s="168" t="s">
        <v>2029</v>
      </c>
      <c r="E350" s="54"/>
      <c r="F350" s="148"/>
      <c r="G350" s="148"/>
      <c r="H350" s="148"/>
      <c r="I350" s="148"/>
      <c r="J350" s="56">
        <f>ROUNDDOWN(I362,-2)</f>
        <v>18400</v>
      </c>
    </row>
    <row r="351" spans="3:10" s="55" customFormat="1" ht="28.2" thickTop="1">
      <c r="C351" s="119" t="s">
        <v>1197</v>
      </c>
      <c r="D351" s="120" t="s">
        <v>1198</v>
      </c>
      <c r="E351" s="120"/>
      <c r="F351" s="120" t="s">
        <v>1199</v>
      </c>
      <c r="G351" s="120" t="s">
        <v>1200</v>
      </c>
      <c r="H351" s="120" t="s">
        <v>1201</v>
      </c>
      <c r="I351" s="121" t="s">
        <v>1202</v>
      </c>
      <c r="J351" s="164"/>
    </row>
    <row r="352" spans="3:10" s="55" customFormat="1">
      <c r="C352" s="141" t="s">
        <v>1203</v>
      </c>
      <c r="D352" s="59" t="s">
        <v>1204</v>
      </c>
      <c r="E352" s="59"/>
      <c r="F352" s="73"/>
      <c r="G352" s="73"/>
      <c r="H352" s="73"/>
      <c r="I352" s="146"/>
      <c r="J352" s="54"/>
    </row>
    <row r="353" spans="3:10" s="55" customFormat="1">
      <c r="C353" s="142">
        <v>1</v>
      </c>
      <c r="D353" s="59" t="s">
        <v>5</v>
      </c>
      <c r="E353" s="72" t="s">
        <v>1788</v>
      </c>
      <c r="F353" s="72" t="s">
        <v>6</v>
      </c>
      <c r="G353" s="93">
        <v>0.14000000000000001</v>
      </c>
      <c r="H353" s="64">
        <f>VLOOKUP(D353,upahbahan,3,FALSE)</f>
        <v>100000</v>
      </c>
      <c r="I353" s="124">
        <f>G353*H353</f>
        <v>14000.000000000002</v>
      </c>
      <c r="J353" s="54"/>
    </row>
    <row r="354" spans="3:10" s="55" customFormat="1">
      <c r="C354" s="142">
        <v>2</v>
      </c>
      <c r="D354" s="59" t="s">
        <v>19</v>
      </c>
      <c r="E354" s="72" t="s">
        <v>1791</v>
      </c>
      <c r="F354" s="72" t="s">
        <v>6</v>
      </c>
      <c r="G354" s="93">
        <v>1.4E-2</v>
      </c>
      <c r="H354" s="64">
        <f>VLOOKUP(D354,upahbahan,3,FALSE)</f>
        <v>200000</v>
      </c>
      <c r="I354" s="124">
        <f>G354*H354</f>
        <v>2800</v>
      </c>
      <c r="J354" s="54"/>
    </row>
    <row r="355" spans="3:10" s="55" customFormat="1">
      <c r="C355" s="144" t="s">
        <v>1210</v>
      </c>
      <c r="D355" s="80"/>
      <c r="E355" s="80"/>
      <c r="F355" s="80"/>
      <c r="G355" s="80"/>
      <c r="H355" s="162"/>
      <c r="I355" s="124">
        <f>SUM(I353:I354)</f>
        <v>16800</v>
      </c>
      <c r="J355" s="54"/>
    </row>
    <row r="356" spans="3:10" s="55" customFormat="1">
      <c r="C356" s="141" t="s">
        <v>1211</v>
      </c>
      <c r="D356" s="59" t="s">
        <v>1212</v>
      </c>
      <c r="E356" s="59"/>
      <c r="F356" s="73"/>
      <c r="G356" s="73"/>
      <c r="H356" s="73"/>
      <c r="I356" s="146"/>
      <c r="J356" s="54"/>
    </row>
    <row r="357" spans="3:10" s="55" customFormat="1">
      <c r="C357" s="144" t="s">
        <v>1216</v>
      </c>
      <c r="D357" s="80"/>
      <c r="E357" s="80"/>
      <c r="F357" s="80"/>
      <c r="G357" s="80"/>
      <c r="H357" s="162"/>
      <c r="I357" s="153">
        <v>0</v>
      </c>
      <c r="J357" s="54"/>
    </row>
    <row r="358" spans="3:10" s="55" customFormat="1">
      <c r="C358" s="141" t="s">
        <v>1217</v>
      </c>
      <c r="D358" s="59" t="s">
        <v>1218</v>
      </c>
      <c r="E358" s="59"/>
      <c r="F358" s="76"/>
      <c r="G358" s="76"/>
      <c r="H358" s="76"/>
      <c r="I358" s="146"/>
      <c r="J358" s="54"/>
    </row>
    <row r="359" spans="3:10" s="55" customFormat="1">
      <c r="C359" s="144" t="s">
        <v>1219</v>
      </c>
      <c r="D359" s="80"/>
      <c r="E359" s="80"/>
      <c r="F359" s="80"/>
      <c r="G359" s="80"/>
      <c r="H359" s="162"/>
      <c r="I359" s="153">
        <v>0</v>
      </c>
      <c r="J359" s="54"/>
    </row>
    <row r="360" spans="3:10" s="55" customFormat="1">
      <c r="C360" s="122" t="s">
        <v>1220</v>
      </c>
      <c r="D360" s="69" t="s">
        <v>1221</v>
      </c>
      <c r="E360" s="70"/>
      <c r="F360" s="70"/>
      <c r="G360" s="70"/>
      <c r="H360" s="71"/>
      <c r="I360" s="124">
        <f>I355+I357+I359</f>
        <v>16800</v>
      </c>
      <c r="J360" s="54"/>
    </row>
    <row r="361" spans="3:10" s="55" customFormat="1">
      <c r="C361" s="122" t="s">
        <v>1222</v>
      </c>
      <c r="D361" s="69" t="s">
        <v>1251</v>
      </c>
      <c r="E361" s="70"/>
      <c r="F361" s="70"/>
      <c r="G361" s="71"/>
      <c r="H361" s="95">
        <v>0.1</v>
      </c>
      <c r="I361" s="124">
        <f>I360*H361</f>
        <v>1680</v>
      </c>
      <c r="J361" s="54"/>
    </row>
    <row r="362" spans="3:10" s="55" customFormat="1" ht="14.4" thickBot="1">
      <c r="C362" s="130" t="s">
        <v>1223</v>
      </c>
      <c r="D362" s="131" t="s">
        <v>1224</v>
      </c>
      <c r="E362" s="132"/>
      <c r="F362" s="132"/>
      <c r="G362" s="132"/>
      <c r="H362" s="155"/>
      <c r="I362" s="134">
        <f>SUM(I360:I361)</f>
        <v>18480</v>
      </c>
      <c r="J362" s="54"/>
    </row>
    <row r="363" spans="3:10" s="54" customFormat="1" ht="15.75" customHeight="1" thickTop="1">
      <c r="C363" s="52"/>
      <c r="D363" s="53"/>
      <c r="E363" s="53"/>
      <c r="F363" s="53"/>
      <c r="G363" s="53"/>
      <c r="H363" s="53"/>
      <c r="I363" s="53"/>
    </row>
    <row r="364" spans="3:10" s="54" customFormat="1" ht="15.75" customHeight="1">
      <c r="C364" s="52"/>
      <c r="D364" s="53"/>
      <c r="E364" s="53"/>
      <c r="F364" s="53"/>
      <c r="G364" s="53"/>
      <c r="H364" s="53"/>
      <c r="I364" s="53"/>
    </row>
    <row r="365" spans="3:10" s="54" customFormat="1" ht="15.75" customHeight="1">
      <c r="C365" s="52" t="s">
        <v>2030</v>
      </c>
      <c r="D365" s="53" t="s">
        <v>1992</v>
      </c>
      <c r="E365" s="53"/>
      <c r="F365" s="53"/>
      <c r="G365" s="53"/>
      <c r="H365" s="53"/>
      <c r="I365" s="53"/>
    </row>
    <row r="366" spans="3:10" s="55" customFormat="1" ht="14.4" thickBot="1">
      <c r="C366" s="53" t="s">
        <v>2031</v>
      </c>
      <c r="D366" s="168" t="s">
        <v>2032</v>
      </c>
      <c r="E366" s="54"/>
      <c r="F366" s="148"/>
      <c r="G366" s="148"/>
      <c r="H366" s="148"/>
      <c r="I366" s="148"/>
      <c r="J366" s="56">
        <f>ROUNDDOWN(I379,-2)</f>
        <v>231100</v>
      </c>
    </row>
    <row r="367" spans="3:10" s="55" customFormat="1" ht="28.2" thickTop="1">
      <c r="C367" s="119" t="s">
        <v>1197</v>
      </c>
      <c r="D367" s="120" t="s">
        <v>1198</v>
      </c>
      <c r="E367" s="120"/>
      <c r="F367" s="120" t="s">
        <v>1199</v>
      </c>
      <c r="G367" s="120" t="s">
        <v>1200</v>
      </c>
      <c r="H367" s="120" t="s">
        <v>1201</v>
      </c>
      <c r="I367" s="121" t="s">
        <v>1202</v>
      </c>
      <c r="J367" s="164"/>
    </row>
    <row r="368" spans="3:10" s="55" customFormat="1">
      <c r="C368" s="141" t="s">
        <v>1203</v>
      </c>
      <c r="D368" s="59" t="s">
        <v>1204</v>
      </c>
      <c r="E368" s="59"/>
      <c r="F368" s="73"/>
      <c r="G368" s="73"/>
      <c r="H368" s="73"/>
      <c r="I368" s="146"/>
      <c r="J368" s="54"/>
    </row>
    <row r="369" spans="3:10" s="55" customFormat="1">
      <c r="C369" s="142">
        <v>1</v>
      </c>
      <c r="D369" s="59" t="s">
        <v>5</v>
      </c>
      <c r="E369" s="72" t="s">
        <v>1788</v>
      </c>
      <c r="F369" s="72" t="s">
        <v>6</v>
      </c>
      <c r="G369" s="93">
        <v>0.3024</v>
      </c>
      <c r="H369" s="64">
        <f>VLOOKUP(D369,upahbahan,3,FALSE)</f>
        <v>100000</v>
      </c>
      <c r="I369" s="124">
        <f>G369*H369</f>
        <v>30240</v>
      </c>
      <c r="J369" s="54"/>
    </row>
    <row r="370" spans="3:10" s="55" customFormat="1">
      <c r="C370" s="142">
        <v>2</v>
      </c>
      <c r="D370" s="59" t="s">
        <v>19</v>
      </c>
      <c r="E370" s="72" t="s">
        <v>1791</v>
      </c>
      <c r="F370" s="72" t="s">
        <v>6</v>
      </c>
      <c r="G370" s="93">
        <v>3.0200000000000001E-2</v>
      </c>
      <c r="H370" s="64">
        <f>VLOOKUP(D370,upahbahan,3,FALSE)</f>
        <v>200000</v>
      </c>
      <c r="I370" s="124">
        <f>G370*H370</f>
        <v>6040</v>
      </c>
      <c r="J370" s="54"/>
    </row>
    <row r="371" spans="3:10" s="55" customFormat="1">
      <c r="C371" s="144" t="s">
        <v>1210</v>
      </c>
      <c r="D371" s="80"/>
      <c r="E371" s="80"/>
      <c r="F371" s="80"/>
      <c r="G371" s="80"/>
      <c r="H371" s="162"/>
      <c r="I371" s="124">
        <f>SUM(I369:I370)</f>
        <v>36280</v>
      </c>
      <c r="J371" s="54"/>
    </row>
    <row r="372" spans="3:10" s="55" customFormat="1">
      <c r="C372" s="141" t="s">
        <v>1211</v>
      </c>
      <c r="D372" s="59" t="s">
        <v>1212</v>
      </c>
      <c r="E372" s="59"/>
      <c r="F372" s="73"/>
      <c r="G372" s="73"/>
      <c r="H372" s="73"/>
      <c r="I372" s="146"/>
      <c r="J372" s="54"/>
    </row>
    <row r="373" spans="3:10" s="55" customFormat="1">
      <c r="C373" s="144" t="s">
        <v>1216</v>
      </c>
      <c r="D373" s="80"/>
      <c r="E373" s="80"/>
      <c r="F373" s="80"/>
      <c r="G373" s="80"/>
      <c r="H373" s="162"/>
      <c r="I373" s="153">
        <v>0</v>
      </c>
      <c r="J373" s="54"/>
    </row>
    <row r="374" spans="3:10" s="55" customFormat="1">
      <c r="C374" s="141" t="s">
        <v>1217</v>
      </c>
      <c r="D374" s="59" t="s">
        <v>1218</v>
      </c>
      <c r="E374" s="59"/>
      <c r="F374" s="76"/>
      <c r="G374" s="76"/>
      <c r="H374" s="76"/>
      <c r="I374" s="146"/>
      <c r="J374" s="54"/>
    </row>
    <row r="375" spans="3:10" s="55" customFormat="1">
      <c r="C375" s="141">
        <v>1</v>
      </c>
      <c r="D375" s="59" t="s">
        <v>1113</v>
      </c>
      <c r="E375" s="59"/>
      <c r="F375" s="370" t="s">
        <v>1995</v>
      </c>
      <c r="G375" s="370">
        <v>7.5600000000000001E-2</v>
      </c>
      <c r="H375" s="483">
        <f>VLOOKUP(D375,upahbahan,3,FALSE)</f>
        <v>2300000</v>
      </c>
      <c r="I375" s="484">
        <f>G375*H375</f>
        <v>173880</v>
      </c>
      <c r="J375" s="156"/>
    </row>
    <row r="376" spans="3:10" s="55" customFormat="1">
      <c r="C376" s="144" t="s">
        <v>1219</v>
      </c>
      <c r="D376" s="80"/>
      <c r="E376" s="80"/>
      <c r="F376" s="80"/>
      <c r="G376" s="80"/>
      <c r="H376" s="162"/>
      <c r="I376" s="153">
        <f>SUM(I375)</f>
        <v>173880</v>
      </c>
      <c r="J376" s="54"/>
    </row>
    <row r="377" spans="3:10" s="55" customFormat="1">
      <c r="C377" s="122" t="s">
        <v>1220</v>
      </c>
      <c r="D377" s="69" t="s">
        <v>1221</v>
      </c>
      <c r="E377" s="70"/>
      <c r="F377" s="70"/>
      <c r="G377" s="70"/>
      <c r="H377" s="71"/>
      <c r="I377" s="124">
        <f>I371+I373+I376</f>
        <v>210160</v>
      </c>
      <c r="J377" s="54"/>
    </row>
    <row r="378" spans="3:10" s="55" customFormat="1">
      <c r="C378" s="122" t="s">
        <v>1222</v>
      </c>
      <c r="D378" s="69" t="s">
        <v>1251</v>
      </c>
      <c r="E378" s="70"/>
      <c r="F378" s="70"/>
      <c r="G378" s="71"/>
      <c r="H378" s="95">
        <v>0.1</v>
      </c>
      <c r="I378" s="124">
        <f>I377*H378</f>
        <v>21016</v>
      </c>
      <c r="J378" s="54"/>
    </row>
    <row r="379" spans="3:10" s="55" customFormat="1" ht="14.4" thickBot="1">
      <c r="C379" s="130" t="s">
        <v>1223</v>
      </c>
      <c r="D379" s="131" t="s">
        <v>1224</v>
      </c>
      <c r="E379" s="132"/>
      <c r="F379" s="132"/>
      <c r="G379" s="132"/>
      <c r="H379" s="155"/>
      <c r="I379" s="134">
        <f>SUM(I377:I378)</f>
        <v>231176</v>
      </c>
      <c r="J379" s="54"/>
    </row>
    <row r="380" spans="3:10" s="54" customFormat="1" ht="15.75" customHeight="1" thickTop="1">
      <c r="C380" s="52"/>
      <c r="D380" s="53"/>
      <c r="E380" s="53"/>
      <c r="F380" s="53"/>
      <c r="G380" s="53"/>
      <c r="H380" s="53"/>
      <c r="I380" s="53"/>
    </row>
    <row r="381" spans="3:10" s="55" customFormat="1" ht="14.4" thickBot="1">
      <c r="C381" s="53" t="s">
        <v>2033</v>
      </c>
      <c r="D381" s="168" t="s">
        <v>2034</v>
      </c>
      <c r="E381" s="54"/>
      <c r="F381" s="148"/>
      <c r="G381" s="148"/>
      <c r="H381" s="148"/>
      <c r="I381" s="148"/>
      <c r="J381" s="56">
        <f>ROUNDDOWN(I394,-2)</f>
        <v>252000</v>
      </c>
    </row>
    <row r="382" spans="3:10" s="55" customFormat="1" ht="28.2" thickTop="1">
      <c r="C382" s="119" t="s">
        <v>1197</v>
      </c>
      <c r="D382" s="120" t="s">
        <v>1198</v>
      </c>
      <c r="E382" s="120"/>
      <c r="F382" s="120" t="s">
        <v>1199</v>
      </c>
      <c r="G382" s="120" t="s">
        <v>1200</v>
      </c>
      <c r="H382" s="120" t="s">
        <v>1201</v>
      </c>
      <c r="I382" s="121" t="s">
        <v>1202</v>
      </c>
      <c r="J382" s="164"/>
    </row>
    <row r="383" spans="3:10" s="55" customFormat="1">
      <c r="C383" s="141" t="s">
        <v>1203</v>
      </c>
      <c r="D383" s="59" t="s">
        <v>1204</v>
      </c>
      <c r="E383" s="59"/>
      <c r="F383" s="73"/>
      <c r="G383" s="73"/>
      <c r="H383" s="73"/>
      <c r="I383" s="146"/>
      <c r="J383" s="54"/>
    </row>
    <row r="384" spans="3:10" s="55" customFormat="1">
      <c r="C384" s="142">
        <v>1</v>
      </c>
      <c r="D384" s="59" t="s">
        <v>5</v>
      </c>
      <c r="E384" s="72" t="s">
        <v>1788</v>
      </c>
      <c r="F384" s="72" t="s">
        <v>6</v>
      </c>
      <c r="G384" s="93">
        <v>0.39500000000000002</v>
      </c>
      <c r="H384" s="64">
        <f>VLOOKUP(D384,upahbahan,3,FALSE)</f>
        <v>100000</v>
      </c>
      <c r="I384" s="124">
        <f>G384*H384</f>
        <v>39500</v>
      </c>
      <c r="J384" s="54"/>
    </row>
    <row r="385" spans="3:10" s="55" customFormat="1">
      <c r="C385" s="142">
        <v>2</v>
      </c>
      <c r="D385" s="59" t="s">
        <v>19</v>
      </c>
      <c r="E385" s="72" t="s">
        <v>1791</v>
      </c>
      <c r="F385" s="72" t="s">
        <v>6</v>
      </c>
      <c r="G385" s="93">
        <v>3.95E-2</v>
      </c>
      <c r="H385" s="64">
        <f>VLOOKUP(D385,upahbahan,3,FALSE)</f>
        <v>200000</v>
      </c>
      <c r="I385" s="124">
        <f>G385*H385</f>
        <v>7900</v>
      </c>
      <c r="J385" s="54"/>
    </row>
    <row r="386" spans="3:10" s="55" customFormat="1">
      <c r="C386" s="144" t="s">
        <v>1210</v>
      </c>
      <c r="D386" s="80"/>
      <c r="E386" s="80"/>
      <c r="F386" s="80"/>
      <c r="G386" s="80"/>
      <c r="H386" s="162"/>
      <c r="I386" s="124">
        <f>SUM(I384:I385)</f>
        <v>47400</v>
      </c>
      <c r="J386" s="54"/>
    </row>
    <row r="387" spans="3:10" s="55" customFormat="1">
      <c r="C387" s="141" t="s">
        <v>1211</v>
      </c>
      <c r="D387" s="59" t="s">
        <v>1212</v>
      </c>
      <c r="E387" s="59"/>
      <c r="F387" s="73"/>
      <c r="G387" s="73"/>
      <c r="H387" s="73"/>
      <c r="I387" s="146"/>
      <c r="J387" s="54"/>
    </row>
    <row r="388" spans="3:10" s="55" customFormat="1">
      <c r="C388" s="144" t="s">
        <v>1216</v>
      </c>
      <c r="D388" s="80"/>
      <c r="E388" s="80"/>
      <c r="F388" s="80"/>
      <c r="G388" s="80"/>
      <c r="H388" s="162"/>
      <c r="I388" s="153">
        <v>0</v>
      </c>
      <c r="J388" s="54"/>
    </row>
    <row r="389" spans="3:10" s="55" customFormat="1">
      <c r="C389" s="141" t="s">
        <v>1217</v>
      </c>
      <c r="D389" s="59" t="s">
        <v>1218</v>
      </c>
      <c r="E389" s="59"/>
      <c r="F389" s="76"/>
      <c r="G389" s="76"/>
      <c r="H389" s="76"/>
      <c r="I389" s="146"/>
      <c r="J389" s="54"/>
    </row>
    <row r="390" spans="3:10" s="55" customFormat="1">
      <c r="C390" s="141">
        <v>1</v>
      </c>
      <c r="D390" s="59" t="s">
        <v>1113</v>
      </c>
      <c r="E390" s="59"/>
      <c r="F390" s="370" t="s">
        <v>1995</v>
      </c>
      <c r="G390" s="603">
        <v>7.9000000000000001E-2</v>
      </c>
      <c r="H390" s="483">
        <f>VLOOKUP(D390,upahbahan,3,FALSE)</f>
        <v>2300000</v>
      </c>
      <c r="I390" s="484">
        <f>G390*H390</f>
        <v>181700</v>
      </c>
      <c r="J390" s="156"/>
    </row>
    <row r="391" spans="3:10" s="55" customFormat="1">
      <c r="C391" s="144" t="s">
        <v>1219</v>
      </c>
      <c r="D391" s="80"/>
      <c r="E391" s="80"/>
      <c r="F391" s="80"/>
      <c r="G391" s="80"/>
      <c r="H391" s="162"/>
      <c r="I391" s="153">
        <f>SUM(I390)</f>
        <v>181700</v>
      </c>
      <c r="J391" s="54"/>
    </row>
    <row r="392" spans="3:10" s="55" customFormat="1">
      <c r="C392" s="122" t="s">
        <v>1220</v>
      </c>
      <c r="D392" s="69" t="s">
        <v>1221</v>
      </c>
      <c r="E392" s="70"/>
      <c r="F392" s="70"/>
      <c r="G392" s="70"/>
      <c r="H392" s="71"/>
      <c r="I392" s="124">
        <f>I386+I388+I391</f>
        <v>229100</v>
      </c>
      <c r="J392" s="54"/>
    </row>
    <row r="393" spans="3:10" s="55" customFormat="1">
      <c r="C393" s="122" t="s">
        <v>1222</v>
      </c>
      <c r="D393" s="69" t="s">
        <v>1251</v>
      </c>
      <c r="E393" s="70"/>
      <c r="F393" s="70"/>
      <c r="G393" s="71"/>
      <c r="H393" s="95">
        <v>0.1</v>
      </c>
      <c r="I393" s="124">
        <f>I392*H393</f>
        <v>22910</v>
      </c>
      <c r="J393" s="54"/>
    </row>
    <row r="394" spans="3:10" s="55" customFormat="1" ht="14.4" thickBot="1">
      <c r="C394" s="130" t="s">
        <v>1223</v>
      </c>
      <c r="D394" s="131" t="s">
        <v>1224</v>
      </c>
      <c r="E394" s="132"/>
      <c r="F394" s="132"/>
      <c r="G394" s="132"/>
      <c r="H394" s="155"/>
      <c r="I394" s="134">
        <f>SUM(I392:I393)</f>
        <v>252010</v>
      </c>
      <c r="J394" s="54"/>
    </row>
    <row r="395" spans="3:10" s="54" customFormat="1" ht="15.75" customHeight="1" thickTop="1">
      <c r="C395" s="52"/>
      <c r="D395" s="53"/>
      <c r="E395" s="53"/>
      <c r="F395" s="53"/>
      <c r="G395" s="53"/>
      <c r="H395" s="53"/>
      <c r="I395" s="53"/>
    </row>
    <row r="396" spans="3:10" s="55" customFormat="1" ht="14.4" thickBot="1">
      <c r="C396" s="53" t="s">
        <v>2035</v>
      </c>
      <c r="D396" s="168" t="s">
        <v>2036</v>
      </c>
      <c r="E396" s="54"/>
      <c r="F396" s="148"/>
      <c r="G396" s="148"/>
      <c r="H396" s="148"/>
      <c r="I396" s="148"/>
      <c r="J396" s="56">
        <f>ROUNDDOWN(I409,-2)</f>
        <v>279000</v>
      </c>
    </row>
    <row r="397" spans="3:10" s="55" customFormat="1" ht="28.2" thickTop="1">
      <c r="C397" s="119" t="s">
        <v>1197</v>
      </c>
      <c r="D397" s="120" t="s">
        <v>1198</v>
      </c>
      <c r="E397" s="120"/>
      <c r="F397" s="120" t="s">
        <v>1199</v>
      </c>
      <c r="G397" s="120" t="s">
        <v>1200</v>
      </c>
      <c r="H397" s="120" t="s">
        <v>1201</v>
      </c>
      <c r="I397" s="121" t="s">
        <v>1202</v>
      </c>
      <c r="J397" s="164"/>
    </row>
    <row r="398" spans="3:10" s="55" customFormat="1">
      <c r="C398" s="141" t="s">
        <v>1203</v>
      </c>
      <c r="D398" s="59" t="s">
        <v>1204</v>
      </c>
      <c r="E398" s="59"/>
      <c r="F398" s="73"/>
      <c r="G398" s="73"/>
      <c r="H398" s="73"/>
      <c r="I398" s="146"/>
      <c r="J398" s="54"/>
    </row>
    <row r="399" spans="3:10" s="55" customFormat="1">
      <c r="C399" s="142">
        <v>1</v>
      </c>
      <c r="D399" s="59" t="s">
        <v>5</v>
      </c>
      <c r="E399" s="72" t="s">
        <v>1788</v>
      </c>
      <c r="F399" s="72" t="s">
        <v>6</v>
      </c>
      <c r="G399" s="93">
        <v>0.504</v>
      </c>
      <c r="H399" s="64">
        <f>VLOOKUP(D399,upahbahan,3,FALSE)</f>
        <v>100000</v>
      </c>
      <c r="I399" s="124">
        <f>G399*H399</f>
        <v>50400</v>
      </c>
      <c r="J399" s="54"/>
    </row>
    <row r="400" spans="3:10" s="55" customFormat="1">
      <c r="C400" s="142">
        <v>2</v>
      </c>
      <c r="D400" s="59" t="s">
        <v>19</v>
      </c>
      <c r="E400" s="72" t="s">
        <v>1791</v>
      </c>
      <c r="F400" s="72" t="s">
        <v>6</v>
      </c>
      <c r="G400" s="93">
        <v>5.04E-2</v>
      </c>
      <c r="H400" s="64">
        <f>VLOOKUP(D400,upahbahan,3,FALSE)</f>
        <v>200000</v>
      </c>
      <c r="I400" s="124">
        <f>G400*H400</f>
        <v>10080</v>
      </c>
      <c r="J400" s="54"/>
    </row>
    <row r="401" spans="3:10" s="55" customFormat="1">
      <c r="C401" s="144" t="s">
        <v>1210</v>
      </c>
      <c r="D401" s="80"/>
      <c r="E401" s="80"/>
      <c r="F401" s="80"/>
      <c r="G401" s="80"/>
      <c r="H401" s="162"/>
      <c r="I401" s="124">
        <f>SUM(I399:I400)</f>
        <v>60480</v>
      </c>
      <c r="J401" s="54"/>
    </row>
    <row r="402" spans="3:10" s="55" customFormat="1">
      <c r="C402" s="141" t="s">
        <v>1211</v>
      </c>
      <c r="D402" s="59" t="s">
        <v>1212</v>
      </c>
      <c r="E402" s="59"/>
      <c r="F402" s="73"/>
      <c r="G402" s="73"/>
      <c r="H402" s="73"/>
      <c r="I402" s="146"/>
      <c r="J402" s="54"/>
    </row>
    <row r="403" spans="3:10" s="55" customFormat="1">
      <c r="C403" s="144" t="s">
        <v>1216</v>
      </c>
      <c r="D403" s="80"/>
      <c r="E403" s="80"/>
      <c r="F403" s="80"/>
      <c r="G403" s="80"/>
      <c r="H403" s="162"/>
      <c r="I403" s="153">
        <v>0</v>
      </c>
      <c r="J403" s="54"/>
    </row>
    <row r="404" spans="3:10" s="55" customFormat="1">
      <c r="C404" s="141" t="s">
        <v>1217</v>
      </c>
      <c r="D404" s="59" t="s">
        <v>1218</v>
      </c>
      <c r="E404" s="59"/>
      <c r="F404" s="76"/>
      <c r="G404" s="76"/>
      <c r="H404" s="76"/>
      <c r="I404" s="146"/>
      <c r="J404" s="54"/>
    </row>
    <row r="405" spans="3:10" s="55" customFormat="1">
      <c r="C405" s="141">
        <v>1</v>
      </c>
      <c r="D405" s="59" t="s">
        <v>1113</v>
      </c>
      <c r="E405" s="59"/>
      <c r="F405" s="370" t="s">
        <v>1995</v>
      </c>
      <c r="G405" s="603">
        <v>8.4000000000000005E-2</v>
      </c>
      <c r="H405" s="483">
        <f>VLOOKUP(D405,upahbahan,3,FALSE)</f>
        <v>2300000</v>
      </c>
      <c r="I405" s="484">
        <f>G405*H405</f>
        <v>193200</v>
      </c>
      <c r="J405" s="156"/>
    </row>
    <row r="406" spans="3:10" s="55" customFormat="1">
      <c r="C406" s="144" t="s">
        <v>1219</v>
      </c>
      <c r="D406" s="80"/>
      <c r="E406" s="80"/>
      <c r="F406" s="80"/>
      <c r="G406" s="80"/>
      <c r="H406" s="162"/>
      <c r="I406" s="153">
        <f>SUM(I405)</f>
        <v>193200</v>
      </c>
      <c r="J406" s="54"/>
    </row>
    <row r="407" spans="3:10" s="55" customFormat="1">
      <c r="C407" s="122" t="s">
        <v>1220</v>
      </c>
      <c r="D407" s="69" t="s">
        <v>1221</v>
      </c>
      <c r="E407" s="70"/>
      <c r="F407" s="70"/>
      <c r="G407" s="70"/>
      <c r="H407" s="71"/>
      <c r="I407" s="124">
        <f>I401+I403+I406</f>
        <v>253680</v>
      </c>
      <c r="J407" s="54"/>
    </row>
    <row r="408" spans="3:10" s="55" customFormat="1">
      <c r="C408" s="122" t="s">
        <v>1222</v>
      </c>
      <c r="D408" s="69" t="s">
        <v>1251</v>
      </c>
      <c r="E408" s="70"/>
      <c r="F408" s="70"/>
      <c r="G408" s="71"/>
      <c r="H408" s="95">
        <v>0.1</v>
      </c>
      <c r="I408" s="124">
        <f>I407*H408</f>
        <v>25368</v>
      </c>
      <c r="J408" s="54"/>
    </row>
    <row r="409" spans="3:10" s="55" customFormat="1" ht="14.4" thickBot="1">
      <c r="C409" s="130" t="s">
        <v>1223</v>
      </c>
      <c r="D409" s="131" t="s">
        <v>1224</v>
      </c>
      <c r="E409" s="132"/>
      <c r="F409" s="132"/>
      <c r="G409" s="132"/>
      <c r="H409" s="155"/>
      <c r="I409" s="134">
        <f>SUM(I407:I408)</f>
        <v>279048</v>
      </c>
      <c r="J409" s="54"/>
    </row>
    <row r="410" spans="3:10" s="54" customFormat="1" ht="15.75" customHeight="1" thickTop="1">
      <c r="C410" s="52"/>
      <c r="D410" s="53"/>
      <c r="E410" s="53"/>
      <c r="F410" s="53"/>
      <c r="G410" s="53"/>
      <c r="H410" s="53"/>
      <c r="I410" s="53"/>
    </row>
    <row r="411" spans="3:10" s="55" customFormat="1" ht="14.4" thickBot="1">
      <c r="C411" s="53" t="s">
        <v>2037</v>
      </c>
      <c r="D411" s="168" t="s">
        <v>2038</v>
      </c>
      <c r="E411" s="54"/>
      <c r="F411" s="148"/>
      <c r="G411" s="148"/>
      <c r="H411" s="148"/>
      <c r="I411" s="148"/>
      <c r="J411" s="56">
        <f>ROUNDDOWN(I424,-2)</f>
        <v>31100</v>
      </c>
    </row>
    <row r="412" spans="3:10" s="55" customFormat="1" ht="28.2" thickTop="1">
      <c r="C412" s="119" t="s">
        <v>1197</v>
      </c>
      <c r="D412" s="120" t="s">
        <v>1198</v>
      </c>
      <c r="E412" s="120"/>
      <c r="F412" s="120" t="s">
        <v>1199</v>
      </c>
      <c r="G412" s="120" t="s">
        <v>1200</v>
      </c>
      <c r="H412" s="120" t="s">
        <v>1201</v>
      </c>
      <c r="I412" s="121" t="s">
        <v>1202</v>
      </c>
      <c r="J412" s="164"/>
    </row>
    <row r="413" spans="3:10" s="55" customFormat="1">
      <c r="C413" s="141" t="s">
        <v>1203</v>
      </c>
      <c r="D413" s="59" t="s">
        <v>1204</v>
      </c>
      <c r="E413" s="59"/>
      <c r="F413" s="73"/>
      <c r="G413" s="73"/>
      <c r="H413" s="73"/>
      <c r="I413" s="146"/>
      <c r="J413" s="54"/>
    </row>
    <row r="414" spans="3:10" s="55" customFormat="1">
      <c r="C414" s="142">
        <v>1</v>
      </c>
      <c r="D414" s="59" t="s">
        <v>5</v>
      </c>
      <c r="E414" s="72" t="s">
        <v>1788</v>
      </c>
      <c r="F414" s="72" t="s">
        <v>6</v>
      </c>
      <c r="G414" s="93">
        <v>0.14000000000000001</v>
      </c>
      <c r="H414" s="64">
        <f>VLOOKUP(D414,upahbahan,3,FALSE)</f>
        <v>100000</v>
      </c>
      <c r="I414" s="124">
        <f>G414*H414</f>
        <v>14000.000000000002</v>
      </c>
      <c r="J414" s="54"/>
    </row>
    <row r="415" spans="3:10" s="55" customFormat="1">
      <c r="C415" s="142">
        <v>2</v>
      </c>
      <c r="D415" s="59" t="s">
        <v>19</v>
      </c>
      <c r="E415" s="72" t="s">
        <v>1791</v>
      </c>
      <c r="F415" s="72" t="s">
        <v>6</v>
      </c>
      <c r="G415" s="93">
        <v>1.4E-2</v>
      </c>
      <c r="H415" s="64">
        <f>VLOOKUP(D415,upahbahan,3,FALSE)</f>
        <v>200000</v>
      </c>
      <c r="I415" s="124">
        <f>G415*H415</f>
        <v>2800</v>
      </c>
      <c r="J415" s="54"/>
    </row>
    <row r="416" spans="3:10" s="55" customFormat="1">
      <c r="C416" s="144" t="s">
        <v>1210</v>
      </c>
      <c r="D416" s="80"/>
      <c r="E416" s="80"/>
      <c r="F416" s="80"/>
      <c r="G416" s="80"/>
      <c r="H416" s="162"/>
      <c r="I416" s="124">
        <f>SUM(I414:I415)</f>
        <v>16800</v>
      </c>
      <c r="J416" s="54"/>
    </row>
    <row r="417" spans="3:10" s="55" customFormat="1">
      <c r="C417" s="141" t="s">
        <v>1211</v>
      </c>
      <c r="D417" s="59" t="s">
        <v>1212</v>
      </c>
      <c r="E417" s="59"/>
      <c r="F417" s="73"/>
      <c r="G417" s="73"/>
      <c r="H417" s="73"/>
      <c r="I417" s="146"/>
      <c r="J417" s="54"/>
    </row>
    <row r="418" spans="3:10" s="55" customFormat="1">
      <c r="C418" s="144" t="s">
        <v>1216</v>
      </c>
      <c r="D418" s="80"/>
      <c r="E418" s="80"/>
      <c r="F418" s="80"/>
      <c r="G418" s="80"/>
      <c r="H418" s="162"/>
      <c r="I418" s="153">
        <v>0</v>
      </c>
      <c r="J418" s="54"/>
    </row>
    <row r="419" spans="3:10" s="55" customFormat="1">
      <c r="C419" s="141" t="s">
        <v>1217</v>
      </c>
      <c r="D419" s="59" t="s">
        <v>1218</v>
      </c>
      <c r="E419" s="59"/>
      <c r="F419" s="76"/>
      <c r="G419" s="76"/>
      <c r="H419" s="76"/>
      <c r="I419" s="146"/>
      <c r="J419" s="54"/>
    </row>
    <row r="420" spans="3:10" s="55" customFormat="1">
      <c r="C420" s="141">
        <v>1</v>
      </c>
      <c r="D420" s="59" t="s">
        <v>1113</v>
      </c>
      <c r="E420" s="59"/>
      <c r="F420" s="370" t="s">
        <v>1995</v>
      </c>
      <c r="G420" s="603">
        <v>5.0000000000000001E-3</v>
      </c>
      <c r="H420" s="483">
        <f>VLOOKUP(D420,upahbahan,3,FALSE)</f>
        <v>2300000</v>
      </c>
      <c r="I420" s="484">
        <f>G420*H420</f>
        <v>11500</v>
      </c>
      <c r="J420" s="156"/>
    </row>
    <row r="421" spans="3:10" s="55" customFormat="1">
      <c r="C421" s="144" t="s">
        <v>1219</v>
      </c>
      <c r="D421" s="80"/>
      <c r="E421" s="80"/>
      <c r="F421" s="80"/>
      <c r="G421" s="80"/>
      <c r="H421" s="162"/>
      <c r="I421" s="153">
        <f>SUM(I420)</f>
        <v>11500</v>
      </c>
      <c r="J421" s="54"/>
    </row>
    <row r="422" spans="3:10" s="55" customFormat="1">
      <c r="C422" s="122" t="s">
        <v>1220</v>
      </c>
      <c r="D422" s="69" t="s">
        <v>1221</v>
      </c>
      <c r="E422" s="70"/>
      <c r="F422" s="70"/>
      <c r="G422" s="70"/>
      <c r="H422" s="71"/>
      <c r="I422" s="124">
        <f>I416+I418+I421</f>
        <v>28300</v>
      </c>
      <c r="J422" s="54"/>
    </row>
    <row r="423" spans="3:10" s="55" customFormat="1">
      <c r="C423" s="122" t="s">
        <v>1222</v>
      </c>
      <c r="D423" s="69" t="s">
        <v>1251</v>
      </c>
      <c r="E423" s="70"/>
      <c r="F423" s="70"/>
      <c r="G423" s="71"/>
      <c r="H423" s="95">
        <v>0.1</v>
      </c>
      <c r="I423" s="124">
        <f>I422*H423</f>
        <v>2830</v>
      </c>
      <c r="J423" s="54"/>
    </row>
    <row r="424" spans="3:10" s="55" customFormat="1" ht="14.4" thickBot="1">
      <c r="C424" s="130" t="s">
        <v>1223</v>
      </c>
      <c r="D424" s="131" t="s">
        <v>1224</v>
      </c>
      <c r="E424" s="132"/>
      <c r="F424" s="132"/>
      <c r="G424" s="132"/>
      <c r="H424" s="155"/>
      <c r="I424" s="134">
        <f>SUM(I422:I423)</f>
        <v>31130</v>
      </c>
      <c r="J424" s="54"/>
    </row>
    <row r="425" spans="3:10" s="54" customFormat="1" ht="15.75" customHeight="1" thickTop="1">
      <c r="C425" s="52"/>
      <c r="D425" s="53"/>
      <c r="E425" s="53"/>
      <c r="F425" s="53"/>
      <c r="G425" s="53"/>
      <c r="H425" s="53"/>
      <c r="I425" s="53"/>
    </row>
    <row r="426" spans="3:10" s="54" customFormat="1" ht="15.75" customHeight="1">
      <c r="C426" s="52" t="s">
        <v>2039</v>
      </c>
      <c r="D426" s="53" t="s">
        <v>2041</v>
      </c>
      <c r="E426" s="53"/>
      <c r="F426" s="53"/>
      <c r="G426" s="53"/>
      <c r="H426" s="53"/>
      <c r="I426" s="53"/>
    </row>
    <row r="427" spans="3:10" s="54" customFormat="1" ht="15.75" customHeight="1">
      <c r="C427" s="52" t="s">
        <v>2040</v>
      </c>
      <c r="D427" s="53" t="s">
        <v>1975</v>
      </c>
      <c r="E427" s="53"/>
      <c r="F427" s="53"/>
      <c r="G427" s="53"/>
      <c r="H427" s="53"/>
      <c r="I427" s="53"/>
    </row>
    <row r="428" spans="3:10" s="55" customFormat="1" ht="14.4" thickBot="1">
      <c r="C428" s="53" t="s">
        <v>2042</v>
      </c>
      <c r="D428" s="168" t="s">
        <v>2043</v>
      </c>
      <c r="E428" s="54"/>
      <c r="F428" s="148"/>
      <c r="G428" s="148"/>
      <c r="H428" s="148"/>
      <c r="I428" s="148"/>
      <c r="J428" s="56">
        <f>ROUNDDOWN(I440,-2)</f>
        <v>181500</v>
      </c>
    </row>
    <row r="429" spans="3:10" s="55" customFormat="1" ht="28.2" thickTop="1">
      <c r="C429" s="119" t="s">
        <v>1197</v>
      </c>
      <c r="D429" s="120" t="s">
        <v>1198</v>
      </c>
      <c r="E429" s="120"/>
      <c r="F429" s="120" t="s">
        <v>1199</v>
      </c>
      <c r="G429" s="120" t="s">
        <v>1200</v>
      </c>
      <c r="H429" s="120" t="s">
        <v>1201</v>
      </c>
      <c r="I429" s="121" t="s">
        <v>1202</v>
      </c>
      <c r="J429" s="164"/>
    </row>
    <row r="430" spans="3:10" s="55" customFormat="1">
      <c r="C430" s="141" t="s">
        <v>1203</v>
      </c>
      <c r="D430" s="59" t="s">
        <v>1204</v>
      </c>
      <c r="E430" s="59"/>
      <c r="F430" s="73"/>
      <c r="G430" s="73"/>
      <c r="H430" s="73"/>
      <c r="I430" s="146"/>
      <c r="J430" s="54"/>
    </row>
    <row r="431" spans="3:10" s="55" customFormat="1">
      <c r="C431" s="142">
        <v>1</v>
      </c>
      <c r="D431" s="59" t="s">
        <v>5</v>
      </c>
      <c r="E431" s="72" t="s">
        <v>1788</v>
      </c>
      <c r="F431" s="72" t="s">
        <v>6</v>
      </c>
      <c r="G431" s="93">
        <v>1.5</v>
      </c>
      <c r="H431" s="64">
        <f>VLOOKUP(D431,upahbahan,3,FALSE)</f>
        <v>100000</v>
      </c>
      <c r="I431" s="124">
        <f>G431*H431</f>
        <v>150000</v>
      </c>
      <c r="J431" s="54"/>
    </row>
    <row r="432" spans="3:10" s="55" customFormat="1">
      <c r="C432" s="142">
        <v>2</v>
      </c>
      <c r="D432" s="59" t="s">
        <v>19</v>
      </c>
      <c r="E432" s="72" t="s">
        <v>1791</v>
      </c>
      <c r="F432" s="72" t="s">
        <v>6</v>
      </c>
      <c r="G432" s="93">
        <v>7.4999999999999997E-2</v>
      </c>
      <c r="H432" s="64">
        <f>VLOOKUP(D432,upahbahan,3,FALSE)</f>
        <v>200000</v>
      </c>
      <c r="I432" s="124">
        <f>G432*H432</f>
        <v>15000</v>
      </c>
      <c r="J432" s="54"/>
    </row>
    <row r="433" spans="3:10" s="55" customFormat="1">
      <c r="C433" s="144" t="s">
        <v>1210</v>
      </c>
      <c r="D433" s="80"/>
      <c r="E433" s="80"/>
      <c r="F433" s="80"/>
      <c r="G433" s="80"/>
      <c r="H433" s="162"/>
      <c r="I433" s="124">
        <f>SUM(I431:I432)</f>
        <v>165000</v>
      </c>
      <c r="J433" s="54"/>
    </row>
    <row r="434" spans="3:10" s="55" customFormat="1">
      <c r="C434" s="141" t="s">
        <v>1211</v>
      </c>
      <c r="D434" s="59" t="s">
        <v>1212</v>
      </c>
      <c r="E434" s="59"/>
      <c r="F434" s="73"/>
      <c r="G434" s="73"/>
      <c r="H434" s="73"/>
      <c r="I434" s="146"/>
      <c r="J434" s="54"/>
    </row>
    <row r="435" spans="3:10" s="55" customFormat="1">
      <c r="C435" s="144" t="s">
        <v>1216</v>
      </c>
      <c r="D435" s="80"/>
      <c r="E435" s="80"/>
      <c r="F435" s="80"/>
      <c r="G435" s="80"/>
      <c r="H435" s="162"/>
      <c r="I435" s="153">
        <v>0</v>
      </c>
      <c r="J435" s="54"/>
    </row>
    <row r="436" spans="3:10" s="55" customFormat="1">
      <c r="C436" s="141" t="s">
        <v>1217</v>
      </c>
      <c r="D436" s="59" t="s">
        <v>1218</v>
      </c>
      <c r="E436" s="59"/>
      <c r="F436" s="76"/>
      <c r="G436" s="76"/>
      <c r="H436" s="76"/>
      <c r="I436" s="146"/>
      <c r="J436" s="54"/>
    </row>
    <row r="437" spans="3:10" s="55" customFormat="1">
      <c r="C437" s="144" t="s">
        <v>1219</v>
      </c>
      <c r="D437" s="80"/>
      <c r="E437" s="80"/>
      <c r="F437" s="80"/>
      <c r="G437" s="80"/>
      <c r="H437" s="162"/>
      <c r="I437" s="153">
        <v>0</v>
      </c>
      <c r="J437" s="54"/>
    </row>
    <row r="438" spans="3:10" s="55" customFormat="1">
      <c r="C438" s="122" t="s">
        <v>1220</v>
      </c>
      <c r="D438" s="69" t="s">
        <v>1221</v>
      </c>
      <c r="E438" s="70"/>
      <c r="F438" s="70"/>
      <c r="G438" s="70"/>
      <c r="H438" s="71"/>
      <c r="I438" s="124">
        <f>I433+I435+I437</f>
        <v>165000</v>
      </c>
      <c r="J438" s="54"/>
    </row>
    <row r="439" spans="3:10" s="55" customFormat="1">
      <c r="C439" s="122" t="s">
        <v>1222</v>
      </c>
      <c r="D439" s="69" t="s">
        <v>1251</v>
      </c>
      <c r="E439" s="70"/>
      <c r="F439" s="70"/>
      <c r="G439" s="71"/>
      <c r="H439" s="95">
        <v>0.1</v>
      </c>
      <c r="I439" s="124">
        <f>I438*H439</f>
        <v>16500</v>
      </c>
      <c r="J439" s="54"/>
    </row>
    <row r="440" spans="3:10" s="55" customFormat="1" ht="14.4" thickBot="1">
      <c r="C440" s="130" t="s">
        <v>1223</v>
      </c>
      <c r="D440" s="131" t="s">
        <v>1224</v>
      </c>
      <c r="E440" s="132"/>
      <c r="F440" s="132"/>
      <c r="G440" s="132"/>
      <c r="H440" s="155"/>
      <c r="I440" s="134">
        <f>SUM(I438:I439)</f>
        <v>181500</v>
      </c>
      <c r="J440" s="54"/>
    </row>
    <row r="441" spans="3:10" s="54" customFormat="1" ht="15.75" customHeight="1" thickTop="1">
      <c r="C441" s="52"/>
      <c r="D441" s="53"/>
      <c r="E441" s="53"/>
      <c r="F441" s="53"/>
      <c r="G441" s="53"/>
      <c r="H441" s="53"/>
      <c r="I441" s="53"/>
    </row>
    <row r="442" spans="3:10" s="55" customFormat="1" ht="14.4" thickBot="1">
      <c r="C442" s="53" t="s">
        <v>2044</v>
      </c>
      <c r="D442" s="168" t="s">
        <v>2047</v>
      </c>
      <c r="E442" s="54"/>
      <c r="F442" s="148"/>
      <c r="G442" s="148"/>
      <c r="H442" s="148"/>
      <c r="I442" s="148"/>
      <c r="J442" s="56">
        <f>ROUNDDOWN(I454,-2)</f>
        <v>140200</v>
      </c>
    </row>
    <row r="443" spans="3:10" s="55" customFormat="1" ht="28.2" thickTop="1">
      <c r="C443" s="119" t="s">
        <v>1197</v>
      </c>
      <c r="D443" s="120" t="s">
        <v>1198</v>
      </c>
      <c r="E443" s="120"/>
      <c r="F443" s="120" t="s">
        <v>1199</v>
      </c>
      <c r="G443" s="120" t="s">
        <v>1200</v>
      </c>
      <c r="H443" s="120" t="s">
        <v>1201</v>
      </c>
      <c r="I443" s="121" t="s">
        <v>1202</v>
      </c>
      <c r="J443" s="164"/>
    </row>
    <row r="444" spans="3:10" s="55" customFormat="1">
      <c r="C444" s="141" t="s">
        <v>1203</v>
      </c>
      <c r="D444" s="59" t="s">
        <v>1204</v>
      </c>
      <c r="E444" s="59"/>
      <c r="F444" s="73"/>
      <c r="G444" s="73"/>
      <c r="H444" s="73"/>
      <c r="I444" s="146"/>
      <c r="J444" s="54"/>
    </row>
    <row r="445" spans="3:10" s="55" customFormat="1">
      <c r="C445" s="142">
        <v>1</v>
      </c>
      <c r="D445" s="59" t="s">
        <v>5</v>
      </c>
      <c r="E445" s="72" t="s">
        <v>1788</v>
      </c>
      <c r="F445" s="72" t="s">
        <v>6</v>
      </c>
      <c r="G445" s="93">
        <v>1.25</v>
      </c>
      <c r="H445" s="64">
        <f>VLOOKUP(D445,upahbahan,3,FALSE)</f>
        <v>100000</v>
      </c>
      <c r="I445" s="124">
        <f>G445*H445</f>
        <v>125000</v>
      </c>
      <c r="J445" s="54"/>
    </row>
    <row r="446" spans="3:10" s="55" customFormat="1">
      <c r="C446" s="142">
        <v>2</v>
      </c>
      <c r="D446" s="59" t="s">
        <v>19</v>
      </c>
      <c r="E446" s="72" t="s">
        <v>1791</v>
      </c>
      <c r="F446" s="72" t="s">
        <v>6</v>
      </c>
      <c r="G446" s="93">
        <v>1.2500000000000001E-2</v>
      </c>
      <c r="H446" s="64">
        <f>VLOOKUP(D446,upahbahan,3,FALSE)</f>
        <v>200000</v>
      </c>
      <c r="I446" s="124">
        <f>G446*H446</f>
        <v>2500</v>
      </c>
      <c r="J446" s="54"/>
    </row>
    <row r="447" spans="3:10" s="55" customFormat="1">
      <c r="C447" s="144" t="s">
        <v>1210</v>
      </c>
      <c r="D447" s="80"/>
      <c r="E447" s="80"/>
      <c r="F447" s="80"/>
      <c r="G447" s="80"/>
      <c r="H447" s="162"/>
      <c r="I447" s="124">
        <f>SUM(I445:I446)</f>
        <v>127500</v>
      </c>
      <c r="J447" s="54"/>
    </row>
    <row r="448" spans="3:10" s="55" customFormat="1">
      <c r="C448" s="141" t="s">
        <v>1211</v>
      </c>
      <c r="D448" s="59" t="s">
        <v>1212</v>
      </c>
      <c r="E448" s="59"/>
      <c r="F448" s="73"/>
      <c r="G448" s="73"/>
      <c r="H448" s="73"/>
      <c r="I448" s="146"/>
      <c r="J448" s="54"/>
    </row>
    <row r="449" spans="3:10" s="55" customFormat="1">
      <c r="C449" s="144" t="s">
        <v>1216</v>
      </c>
      <c r="D449" s="80"/>
      <c r="E449" s="80"/>
      <c r="F449" s="80"/>
      <c r="G449" s="80"/>
      <c r="H449" s="162"/>
      <c r="I449" s="153">
        <v>0</v>
      </c>
      <c r="J449" s="54"/>
    </row>
    <row r="450" spans="3:10" s="55" customFormat="1">
      <c r="C450" s="141" t="s">
        <v>1217</v>
      </c>
      <c r="D450" s="59" t="s">
        <v>1218</v>
      </c>
      <c r="E450" s="59"/>
      <c r="F450" s="76"/>
      <c r="G450" s="76"/>
      <c r="H450" s="76"/>
      <c r="I450" s="146"/>
      <c r="J450" s="54"/>
    </row>
    <row r="451" spans="3:10" s="55" customFormat="1">
      <c r="C451" s="144" t="s">
        <v>1219</v>
      </c>
      <c r="D451" s="80"/>
      <c r="E451" s="80"/>
      <c r="F451" s="80"/>
      <c r="G451" s="80"/>
      <c r="H451" s="162"/>
      <c r="I451" s="153">
        <v>0</v>
      </c>
      <c r="J451" s="54"/>
    </row>
    <row r="452" spans="3:10" s="55" customFormat="1">
      <c r="C452" s="122" t="s">
        <v>1220</v>
      </c>
      <c r="D452" s="69" t="s">
        <v>1221</v>
      </c>
      <c r="E452" s="70"/>
      <c r="F452" s="70"/>
      <c r="G452" s="70"/>
      <c r="H452" s="71"/>
      <c r="I452" s="124">
        <f>I447+I449+I451</f>
        <v>127500</v>
      </c>
      <c r="J452" s="54"/>
    </row>
    <row r="453" spans="3:10" s="55" customFormat="1">
      <c r="C453" s="122" t="s">
        <v>1222</v>
      </c>
      <c r="D453" s="69" t="s">
        <v>1251</v>
      </c>
      <c r="E453" s="70"/>
      <c r="F453" s="70"/>
      <c r="G453" s="71"/>
      <c r="H453" s="95">
        <v>0.1</v>
      </c>
      <c r="I453" s="124">
        <f>I452*H453</f>
        <v>12750</v>
      </c>
      <c r="J453" s="54"/>
    </row>
    <row r="454" spans="3:10" s="55" customFormat="1" ht="14.4" thickBot="1">
      <c r="C454" s="130" t="s">
        <v>1223</v>
      </c>
      <c r="D454" s="131" t="s">
        <v>1224</v>
      </c>
      <c r="E454" s="132"/>
      <c r="F454" s="132"/>
      <c r="G454" s="132"/>
      <c r="H454" s="155"/>
      <c r="I454" s="134">
        <f>SUM(I452:I453)</f>
        <v>140250</v>
      </c>
      <c r="J454" s="54"/>
    </row>
    <row r="455" spans="3:10" ht="14.4" thickTop="1"/>
    <row r="457" spans="3:10" s="55" customFormat="1" ht="14.4" thickBot="1">
      <c r="C457" s="53" t="s">
        <v>2045</v>
      </c>
      <c r="D457" s="168" t="s">
        <v>2046</v>
      </c>
      <c r="E457" s="54"/>
      <c r="F457" s="148"/>
      <c r="G457" s="148"/>
      <c r="H457" s="148"/>
      <c r="I457" s="148"/>
      <c r="J457" s="56">
        <f>ROUNDDOWN(I469,-2)</f>
        <v>178200</v>
      </c>
    </row>
    <row r="458" spans="3:10" s="55" customFormat="1" ht="28.2" thickTop="1">
      <c r="C458" s="119" t="s">
        <v>1197</v>
      </c>
      <c r="D458" s="120" t="s">
        <v>1198</v>
      </c>
      <c r="E458" s="120"/>
      <c r="F458" s="120" t="s">
        <v>1199</v>
      </c>
      <c r="G458" s="120" t="s">
        <v>1200</v>
      </c>
      <c r="H458" s="120" t="s">
        <v>1201</v>
      </c>
      <c r="I458" s="121" t="s">
        <v>1202</v>
      </c>
      <c r="J458" s="164"/>
    </row>
    <row r="459" spans="3:10" s="55" customFormat="1">
      <c r="C459" s="141" t="s">
        <v>1203</v>
      </c>
      <c r="D459" s="59" t="s">
        <v>1204</v>
      </c>
      <c r="E459" s="59"/>
      <c r="F459" s="73"/>
      <c r="G459" s="73"/>
      <c r="H459" s="73"/>
      <c r="I459" s="146"/>
      <c r="J459" s="54"/>
    </row>
    <row r="460" spans="3:10" s="55" customFormat="1">
      <c r="C460" s="142">
        <v>1</v>
      </c>
      <c r="D460" s="59" t="s">
        <v>5</v>
      </c>
      <c r="E460" s="72" t="s">
        <v>1788</v>
      </c>
      <c r="F460" s="72" t="s">
        <v>6</v>
      </c>
      <c r="G460" s="93">
        <v>1.5</v>
      </c>
      <c r="H460" s="64">
        <f>VLOOKUP(D460,upahbahan,3,FALSE)</f>
        <v>100000</v>
      </c>
      <c r="I460" s="124">
        <f>G460*H460</f>
        <v>150000</v>
      </c>
      <c r="J460" s="54"/>
    </row>
    <row r="461" spans="3:10" s="55" customFormat="1">
      <c r="C461" s="142">
        <v>2</v>
      </c>
      <c r="D461" s="59" t="s">
        <v>19</v>
      </c>
      <c r="E461" s="72" t="s">
        <v>1791</v>
      </c>
      <c r="F461" s="72" t="s">
        <v>6</v>
      </c>
      <c r="G461" s="93">
        <v>0.06</v>
      </c>
      <c r="H461" s="64">
        <f>VLOOKUP(D461,upahbahan,3,FALSE)</f>
        <v>200000</v>
      </c>
      <c r="I461" s="124">
        <f>G461*H461</f>
        <v>12000</v>
      </c>
      <c r="J461" s="54"/>
    </row>
    <row r="462" spans="3:10" s="55" customFormat="1">
      <c r="C462" s="144" t="s">
        <v>1210</v>
      </c>
      <c r="D462" s="80"/>
      <c r="E462" s="80"/>
      <c r="F462" s="80"/>
      <c r="G462" s="80"/>
      <c r="H462" s="162"/>
      <c r="I462" s="124">
        <f>SUM(I460:I461)</f>
        <v>162000</v>
      </c>
      <c r="J462" s="54"/>
    </row>
    <row r="463" spans="3:10" s="55" customFormat="1">
      <c r="C463" s="141" t="s">
        <v>1211</v>
      </c>
      <c r="D463" s="59" t="s">
        <v>1212</v>
      </c>
      <c r="E463" s="59"/>
      <c r="F463" s="73"/>
      <c r="G463" s="73"/>
      <c r="H463" s="73"/>
      <c r="I463" s="146"/>
      <c r="J463" s="54"/>
    </row>
    <row r="464" spans="3:10" s="55" customFormat="1">
      <c r="C464" s="144" t="s">
        <v>1216</v>
      </c>
      <c r="D464" s="80"/>
      <c r="E464" s="80"/>
      <c r="F464" s="80"/>
      <c r="G464" s="80"/>
      <c r="H464" s="162"/>
      <c r="I464" s="153">
        <v>0</v>
      </c>
      <c r="J464" s="54"/>
    </row>
    <row r="465" spans="3:10" s="55" customFormat="1">
      <c r="C465" s="141" t="s">
        <v>1217</v>
      </c>
      <c r="D465" s="59" t="s">
        <v>1218</v>
      </c>
      <c r="E465" s="59"/>
      <c r="F465" s="76"/>
      <c r="G465" s="76"/>
      <c r="H465" s="76"/>
      <c r="I465" s="146"/>
      <c r="J465" s="54"/>
    </row>
    <row r="466" spans="3:10" s="55" customFormat="1">
      <c r="C466" s="144" t="s">
        <v>1219</v>
      </c>
      <c r="D466" s="80"/>
      <c r="E466" s="80"/>
      <c r="F466" s="80"/>
      <c r="G466" s="80"/>
      <c r="H466" s="162"/>
      <c r="I466" s="153">
        <v>0</v>
      </c>
      <c r="J466" s="54"/>
    </row>
    <row r="467" spans="3:10" s="55" customFormat="1">
      <c r="C467" s="122" t="s">
        <v>1220</v>
      </c>
      <c r="D467" s="69" t="s">
        <v>1221</v>
      </c>
      <c r="E467" s="70"/>
      <c r="F467" s="70"/>
      <c r="G467" s="70"/>
      <c r="H467" s="71"/>
      <c r="I467" s="124">
        <f>I462+I464+I466</f>
        <v>162000</v>
      </c>
      <c r="J467" s="54"/>
    </row>
    <row r="468" spans="3:10" s="55" customFormat="1">
      <c r="C468" s="122" t="s">
        <v>1222</v>
      </c>
      <c r="D468" s="69" t="s">
        <v>1251</v>
      </c>
      <c r="E468" s="70"/>
      <c r="F468" s="70"/>
      <c r="G468" s="71"/>
      <c r="H468" s="95">
        <v>0.1</v>
      </c>
      <c r="I468" s="124">
        <f>I467*H468</f>
        <v>16200</v>
      </c>
      <c r="J468" s="54"/>
    </row>
    <row r="469" spans="3:10" s="55" customFormat="1" ht="14.4" thickBot="1">
      <c r="C469" s="130" t="s">
        <v>1223</v>
      </c>
      <c r="D469" s="131" t="s">
        <v>1224</v>
      </c>
      <c r="E469" s="132"/>
      <c r="F469" s="132"/>
      <c r="G469" s="132"/>
      <c r="H469" s="155"/>
      <c r="I469" s="134">
        <f>SUM(I467:I468)</f>
        <v>178200</v>
      </c>
      <c r="J469" s="54"/>
    </row>
    <row r="470" spans="3:10" ht="14.4" thickTop="1"/>
    <row r="471" spans="3:10" s="55" customFormat="1" ht="14.4" thickBot="1">
      <c r="C471" s="53" t="s">
        <v>2048</v>
      </c>
      <c r="D471" s="168" t="s">
        <v>2049</v>
      </c>
      <c r="E471" s="54"/>
      <c r="F471" s="148"/>
      <c r="G471" s="148"/>
      <c r="H471" s="148"/>
      <c r="I471" s="148"/>
      <c r="J471" s="56">
        <f>ROUNDDOWN(I483,-2)</f>
        <v>183700</v>
      </c>
    </row>
    <row r="472" spans="3:10" s="55" customFormat="1" ht="28.2" thickTop="1">
      <c r="C472" s="119" t="s">
        <v>1197</v>
      </c>
      <c r="D472" s="120" t="s">
        <v>1198</v>
      </c>
      <c r="E472" s="120"/>
      <c r="F472" s="120" t="s">
        <v>1199</v>
      </c>
      <c r="G472" s="120" t="s">
        <v>1200</v>
      </c>
      <c r="H472" s="120" t="s">
        <v>1201</v>
      </c>
      <c r="I472" s="121" t="s">
        <v>1202</v>
      </c>
      <c r="J472" s="164"/>
    </row>
    <row r="473" spans="3:10" s="55" customFormat="1">
      <c r="C473" s="141" t="s">
        <v>1203</v>
      </c>
      <c r="D473" s="59" t="s">
        <v>1204</v>
      </c>
      <c r="E473" s="59"/>
      <c r="F473" s="73"/>
      <c r="G473" s="73"/>
      <c r="H473" s="73"/>
      <c r="I473" s="146"/>
      <c r="J473" s="54"/>
    </row>
    <row r="474" spans="3:10" s="55" customFormat="1">
      <c r="C474" s="142">
        <v>1</v>
      </c>
      <c r="D474" s="59" t="s">
        <v>5</v>
      </c>
      <c r="E474" s="72" t="s">
        <v>1788</v>
      </c>
      <c r="F474" s="72" t="s">
        <v>6</v>
      </c>
      <c r="G474" s="93">
        <v>1.3919999999999999</v>
      </c>
      <c r="H474" s="64">
        <f>VLOOKUP(D474,upahbahan,3,FALSE)</f>
        <v>100000</v>
      </c>
      <c r="I474" s="124">
        <f>G474*H474</f>
        <v>139200</v>
      </c>
      <c r="J474" s="54"/>
    </row>
    <row r="475" spans="3:10" s="55" customFormat="1">
      <c r="C475" s="142">
        <v>2</v>
      </c>
      <c r="D475" s="59" t="s">
        <v>19</v>
      </c>
      <c r="E475" s="72" t="s">
        <v>1791</v>
      </c>
      <c r="F475" s="72" t="s">
        <v>6</v>
      </c>
      <c r="G475" s="93">
        <v>0.13919999999999999</v>
      </c>
      <c r="H475" s="64">
        <f>VLOOKUP(D475,upahbahan,3,FALSE)</f>
        <v>200000</v>
      </c>
      <c r="I475" s="124">
        <f>G475*H475</f>
        <v>27839.999999999996</v>
      </c>
      <c r="J475" s="54"/>
    </row>
    <row r="476" spans="3:10" s="55" customFormat="1">
      <c r="C476" s="144" t="s">
        <v>1210</v>
      </c>
      <c r="D476" s="80"/>
      <c r="E476" s="80"/>
      <c r="F476" s="80"/>
      <c r="G476" s="80"/>
      <c r="H476" s="162"/>
      <c r="I476" s="124">
        <f>SUM(I474:I475)</f>
        <v>167040</v>
      </c>
      <c r="J476" s="54"/>
    </row>
    <row r="477" spans="3:10" s="55" customFormat="1">
      <c r="C477" s="141" t="s">
        <v>1211</v>
      </c>
      <c r="D477" s="59" t="s">
        <v>1212</v>
      </c>
      <c r="E477" s="59"/>
      <c r="F477" s="73"/>
      <c r="G477" s="73"/>
      <c r="H477" s="73"/>
      <c r="I477" s="146"/>
      <c r="J477" s="54"/>
    </row>
    <row r="478" spans="3:10" s="55" customFormat="1">
      <c r="C478" s="144" t="s">
        <v>1216</v>
      </c>
      <c r="D478" s="80"/>
      <c r="E478" s="80"/>
      <c r="F478" s="80"/>
      <c r="G478" s="80"/>
      <c r="H478" s="162"/>
      <c r="I478" s="153">
        <v>0</v>
      </c>
      <c r="J478" s="54"/>
    </row>
    <row r="479" spans="3:10" s="55" customFormat="1">
      <c r="C479" s="141" t="s">
        <v>1217</v>
      </c>
      <c r="D479" s="59" t="s">
        <v>1218</v>
      </c>
      <c r="E479" s="59"/>
      <c r="F479" s="76"/>
      <c r="G479" s="76"/>
      <c r="H479" s="76"/>
      <c r="I479" s="146"/>
      <c r="J479" s="54"/>
    </row>
    <row r="480" spans="3:10" s="55" customFormat="1">
      <c r="C480" s="144" t="s">
        <v>1219</v>
      </c>
      <c r="D480" s="80"/>
      <c r="E480" s="80"/>
      <c r="F480" s="80"/>
      <c r="G480" s="80"/>
      <c r="H480" s="162"/>
      <c r="I480" s="153">
        <v>0</v>
      </c>
      <c r="J480" s="54"/>
    </row>
    <row r="481" spans="3:10" s="55" customFormat="1">
      <c r="C481" s="122" t="s">
        <v>1220</v>
      </c>
      <c r="D481" s="69" t="s">
        <v>1221</v>
      </c>
      <c r="E481" s="70"/>
      <c r="F481" s="70"/>
      <c r="G481" s="70"/>
      <c r="H481" s="71"/>
      <c r="I481" s="124">
        <f>I476+I478+I480</f>
        <v>167040</v>
      </c>
      <c r="J481" s="54"/>
    </row>
    <row r="482" spans="3:10" s="55" customFormat="1">
      <c r="C482" s="122" t="s">
        <v>1222</v>
      </c>
      <c r="D482" s="69" t="s">
        <v>1251</v>
      </c>
      <c r="E482" s="70"/>
      <c r="F482" s="70"/>
      <c r="G482" s="71"/>
      <c r="H482" s="95">
        <v>0.1</v>
      </c>
      <c r="I482" s="124">
        <f>I481*H482</f>
        <v>16704</v>
      </c>
      <c r="J482" s="54"/>
    </row>
    <row r="483" spans="3:10" s="55" customFormat="1" ht="14.4" thickBot="1">
      <c r="C483" s="130" t="s">
        <v>1223</v>
      </c>
      <c r="D483" s="131" t="s">
        <v>1224</v>
      </c>
      <c r="E483" s="132"/>
      <c r="F483" s="132"/>
      <c r="G483" s="132"/>
      <c r="H483" s="155"/>
      <c r="I483" s="134">
        <f>SUM(I481:I482)</f>
        <v>183744</v>
      </c>
      <c r="J483" s="54"/>
    </row>
    <row r="484" spans="3:10" ht="14.4" thickTop="1"/>
    <row r="485" spans="3:10" s="55" customFormat="1" ht="14.4" thickBot="1">
      <c r="C485" s="53" t="s">
        <v>2050</v>
      </c>
      <c r="D485" s="168" t="s">
        <v>2051</v>
      </c>
      <c r="E485" s="54"/>
      <c r="F485" s="148"/>
      <c r="G485" s="148"/>
      <c r="H485" s="148"/>
      <c r="I485" s="148"/>
      <c r="J485" s="56">
        <f>ROUNDDOWN(I497,-2)</f>
        <v>198000</v>
      </c>
    </row>
    <row r="486" spans="3:10" s="55" customFormat="1" ht="28.2" thickTop="1">
      <c r="C486" s="119" t="s">
        <v>1197</v>
      </c>
      <c r="D486" s="120" t="s">
        <v>1198</v>
      </c>
      <c r="E486" s="120"/>
      <c r="F486" s="120" t="s">
        <v>1199</v>
      </c>
      <c r="G486" s="120" t="s">
        <v>1200</v>
      </c>
      <c r="H486" s="120" t="s">
        <v>1201</v>
      </c>
      <c r="I486" s="121" t="s">
        <v>1202</v>
      </c>
      <c r="J486" s="164"/>
    </row>
    <row r="487" spans="3:10" s="55" customFormat="1">
      <c r="C487" s="141" t="s">
        <v>1203</v>
      </c>
      <c r="D487" s="59" t="s">
        <v>1204</v>
      </c>
      <c r="E487" s="59"/>
      <c r="F487" s="73"/>
      <c r="G487" s="73"/>
      <c r="H487" s="73"/>
      <c r="I487" s="146"/>
      <c r="J487" s="54"/>
    </row>
    <row r="488" spans="3:10" s="55" customFormat="1">
      <c r="C488" s="142">
        <v>1</v>
      </c>
      <c r="D488" s="59" t="s">
        <v>5</v>
      </c>
      <c r="E488" s="72" t="s">
        <v>1788</v>
      </c>
      <c r="F488" s="72" t="s">
        <v>6</v>
      </c>
      <c r="G488" s="93">
        <v>1.5</v>
      </c>
      <c r="H488" s="64">
        <f>VLOOKUP(D488,upahbahan,3,FALSE)</f>
        <v>100000</v>
      </c>
      <c r="I488" s="124">
        <f>G488*H488</f>
        <v>150000</v>
      </c>
      <c r="J488" s="54"/>
    </row>
    <row r="489" spans="3:10" s="55" customFormat="1">
      <c r="C489" s="142">
        <v>2</v>
      </c>
      <c r="D489" s="59" t="s">
        <v>19</v>
      </c>
      <c r="E489" s="72" t="s">
        <v>1791</v>
      </c>
      <c r="F489" s="72" t="s">
        <v>6</v>
      </c>
      <c r="G489" s="93">
        <v>0.15</v>
      </c>
      <c r="H489" s="64">
        <f>VLOOKUP(D489,upahbahan,3,FALSE)</f>
        <v>200000</v>
      </c>
      <c r="I489" s="124">
        <f>G489*H489</f>
        <v>30000</v>
      </c>
      <c r="J489" s="54"/>
    </row>
    <row r="490" spans="3:10" s="55" customFormat="1">
      <c r="C490" s="144" t="s">
        <v>1210</v>
      </c>
      <c r="D490" s="80"/>
      <c r="E490" s="80"/>
      <c r="F490" s="80"/>
      <c r="G490" s="80"/>
      <c r="H490" s="162"/>
      <c r="I490" s="124">
        <f>SUM(I488:I489)</f>
        <v>180000</v>
      </c>
      <c r="J490" s="54"/>
    </row>
    <row r="491" spans="3:10" s="55" customFormat="1">
      <c r="C491" s="141" t="s">
        <v>1211</v>
      </c>
      <c r="D491" s="59" t="s">
        <v>1212</v>
      </c>
      <c r="E491" s="59"/>
      <c r="F491" s="73"/>
      <c r="G491" s="73"/>
      <c r="H491" s="73"/>
      <c r="I491" s="146"/>
      <c r="J491" s="54"/>
    </row>
    <row r="492" spans="3:10" s="55" customFormat="1">
      <c r="C492" s="144" t="s">
        <v>1216</v>
      </c>
      <c r="D492" s="80"/>
      <c r="E492" s="80"/>
      <c r="F492" s="80"/>
      <c r="G492" s="80"/>
      <c r="H492" s="162"/>
      <c r="I492" s="153">
        <v>0</v>
      </c>
      <c r="J492" s="54"/>
    </row>
    <row r="493" spans="3:10" s="55" customFormat="1">
      <c r="C493" s="141" t="s">
        <v>1217</v>
      </c>
      <c r="D493" s="59" t="s">
        <v>1218</v>
      </c>
      <c r="E493" s="59"/>
      <c r="F493" s="76"/>
      <c r="G493" s="76"/>
      <c r="H493" s="76"/>
      <c r="I493" s="146"/>
      <c r="J493" s="54"/>
    </row>
    <row r="494" spans="3:10" s="55" customFormat="1">
      <c r="C494" s="144" t="s">
        <v>1219</v>
      </c>
      <c r="D494" s="80"/>
      <c r="E494" s="80"/>
      <c r="F494" s="80"/>
      <c r="G494" s="80"/>
      <c r="H494" s="162"/>
      <c r="I494" s="153">
        <v>0</v>
      </c>
      <c r="J494" s="54"/>
    </row>
    <row r="495" spans="3:10" s="55" customFormat="1">
      <c r="C495" s="122" t="s">
        <v>1220</v>
      </c>
      <c r="D495" s="69" t="s">
        <v>1221</v>
      </c>
      <c r="E495" s="70"/>
      <c r="F495" s="70"/>
      <c r="G495" s="70"/>
      <c r="H495" s="71"/>
      <c r="I495" s="124">
        <f>I490+I492+I494</f>
        <v>180000</v>
      </c>
      <c r="J495" s="54"/>
    </row>
    <row r="496" spans="3:10" s="55" customFormat="1">
      <c r="C496" s="122" t="s">
        <v>1222</v>
      </c>
      <c r="D496" s="69" t="s">
        <v>1251</v>
      </c>
      <c r="E496" s="70"/>
      <c r="F496" s="70"/>
      <c r="G496" s="71"/>
      <c r="H496" s="95">
        <v>0.1</v>
      </c>
      <c r="I496" s="124">
        <f>I495*H496</f>
        <v>18000</v>
      </c>
      <c r="J496" s="54"/>
    </row>
    <row r="497" spans="3:10" s="55" customFormat="1" ht="14.4" thickBot="1">
      <c r="C497" s="130" t="s">
        <v>1223</v>
      </c>
      <c r="D497" s="131" t="s">
        <v>1224</v>
      </c>
      <c r="E497" s="132"/>
      <c r="F497" s="132"/>
      <c r="G497" s="132"/>
      <c r="H497" s="155"/>
      <c r="I497" s="134">
        <f>SUM(I495:I496)</f>
        <v>198000</v>
      </c>
      <c r="J497" s="54"/>
    </row>
    <row r="498" spans="3:10" ht="14.4" thickTop="1"/>
    <row r="499" spans="3:10" s="55" customFormat="1" ht="14.4" thickBot="1">
      <c r="C499" s="53" t="s">
        <v>2052</v>
      </c>
      <c r="D499" s="168" t="s">
        <v>2053</v>
      </c>
      <c r="E499" s="54"/>
      <c r="F499" s="148"/>
      <c r="G499" s="148"/>
      <c r="H499" s="148"/>
      <c r="I499" s="148"/>
      <c r="J499" s="56">
        <f>ROUNDDOWN(I511,-2)</f>
        <v>13200</v>
      </c>
    </row>
    <row r="500" spans="3:10" s="55" customFormat="1" ht="28.2" thickTop="1">
      <c r="C500" s="119" t="s">
        <v>1197</v>
      </c>
      <c r="D500" s="120" t="s">
        <v>1198</v>
      </c>
      <c r="E500" s="120"/>
      <c r="F500" s="120" t="s">
        <v>1199</v>
      </c>
      <c r="G500" s="120" t="s">
        <v>1200</v>
      </c>
      <c r="H500" s="120" t="s">
        <v>1201</v>
      </c>
      <c r="I500" s="121" t="s">
        <v>1202</v>
      </c>
      <c r="J500" s="164"/>
    </row>
    <row r="501" spans="3:10" s="55" customFormat="1">
      <c r="C501" s="141" t="s">
        <v>1203</v>
      </c>
      <c r="D501" s="59" t="s">
        <v>1204</v>
      </c>
      <c r="E501" s="59"/>
      <c r="F501" s="73"/>
      <c r="G501" s="73"/>
      <c r="H501" s="73"/>
      <c r="I501" s="146"/>
      <c r="J501" s="54"/>
    </row>
    <row r="502" spans="3:10" s="55" customFormat="1">
      <c r="C502" s="142">
        <v>1</v>
      </c>
      <c r="D502" s="59" t="s">
        <v>5</v>
      </c>
      <c r="E502" s="72" t="s">
        <v>1788</v>
      </c>
      <c r="F502" s="72" t="s">
        <v>6</v>
      </c>
      <c r="G502" s="93">
        <v>0.1</v>
      </c>
      <c r="H502" s="64">
        <f>VLOOKUP(D502,upahbahan,3,FALSE)</f>
        <v>100000</v>
      </c>
      <c r="I502" s="124">
        <f>G502*H502</f>
        <v>10000</v>
      </c>
      <c r="J502" s="54"/>
    </row>
    <row r="503" spans="3:10" s="55" customFormat="1">
      <c r="C503" s="142">
        <v>2</v>
      </c>
      <c r="D503" s="59" t="s">
        <v>19</v>
      </c>
      <c r="E503" s="72" t="s">
        <v>1791</v>
      </c>
      <c r="F503" s="72" t="s">
        <v>6</v>
      </c>
      <c r="G503" s="93">
        <v>0.01</v>
      </c>
      <c r="H503" s="64">
        <f>VLOOKUP(D503,upahbahan,3,FALSE)</f>
        <v>200000</v>
      </c>
      <c r="I503" s="124">
        <f>G503*H503</f>
        <v>2000</v>
      </c>
      <c r="J503" s="54"/>
    </row>
    <row r="504" spans="3:10" s="55" customFormat="1">
      <c r="C504" s="144" t="s">
        <v>1210</v>
      </c>
      <c r="D504" s="80"/>
      <c r="E504" s="80"/>
      <c r="F504" s="80"/>
      <c r="G504" s="80"/>
      <c r="H504" s="162"/>
      <c r="I504" s="124">
        <f>SUM(I502:I503)</f>
        <v>12000</v>
      </c>
      <c r="J504" s="54"/>
    </row>
    <row r="505" spans="3:10" s="55" customFormat="1">
      <c r="C505" s="141" t="s">
        <v>1211</v>
      </c>
      <c r="D505" s="59" t="s">
        <v>1212</v>
      </c>
      <c r="E505" s="59"/>
      <c r="F505" s="73"/>
      <c r="G505" s="73"/>
      <c r="H505" s="73"/>
      <c r="I505" s="146"/>
      <c r="J505" s="54"/>
    </row>
    <row r="506" spans="3:10" s="55" customFormat="1">
      <c r="C506" s="144" t="s">
        <v>1216</v>
      </c>
      <c r="D506" s="80"/>
      <c r="E506" s="80"/>
      <c r="F506" s="80"/>
      <c r="G506" s="80"/>
      <c r="H506" s="162"/>
      <c r="I506" s="153">
        <v>0</v>
      </c>
      <c r="J506" s="54"/>
    </row>
    <row r="507" spans="3:10" s="55" customFormat="1">
      <c r="C507" s="141" t="s">
        <v>1217</v>
      </c>
      <c r="D507" s="59" t="s">
        <v>1218</v>
      </c>
      <c r="E507" s="59"/>
      <c r="F507" s="76"/>
      <c r="G507" s="76"/>
      <c r="H507" s="76"/>
      <c r="I507" s="146"/>
      <c r="J507" s="54"/>
    </row>
    <row r="508" spans="3:10" s="55" customFormat="1">
      <c r="C508" s="144" t="s">
        <v>1219</v>
      </c>
      <c r="D508" s="80"/>
      <c r="E508" s="80"/>
      <c r="F508" s="80"/>
      <c r="G508" s="80"/>
      <c r="H508" s="162"/>
      <c r="I508" s="153">
        <v>0</v>
      </c>
      <c r="J508" s="54"/>
    </row>
    <row r="509" spans="3:10" s="55" customFormat="1">
      <c r="C509" s="122" t="s">
        <v>1220</v>
      </c>
      <c r="D509" s="69" t="s">
        <v>1221</v>
      </c>
      <c r="E509" s="70"/>
      <c r="F509" s="70"/>
      <c r="G509" s="70"/>
      <c r="H509" s="71"/>
      <c r="I509" s="124">
        <f>I504+I506+I508</f>
        <v>12000</v>
      </c>
      <c r="J509" s="54"/>
    </row>
    <row r="510" spans="3:10" s="55" customFormat="1">
      <c r="C510" s="122" t="s">
        <v>1222</v>
      </c>
      <c r="D510" s="69" t="s">
        <v>1251</v>
      </c>
      <c r="E510" s="70"/>
      <c r="F510" s="70"/>
      <c r="G510" s="71"/>
      <c r="H510" s="95">
        <v>0.1</v>
      </c>
      <c r="I510" s="124">
        <f>I509*H510</f>
        <v>1200</v>
      </c>
      <c r="J510" s="54"/>
    </row>
    <row r="511" spans="3:10" s="55" customFormat="1" ht="14.4" thickBot="1">
      <c r="C511" s="130" t="s">
        <v>1223</v>
      </c>
      <c r="D511" s="131" t="s">
        <v>1224</v>
      </c>
      <c r="E511" s="132"/>
      <c r="F511" s="132"/>
      <c r="G511" s="132"/>
      <c r="H511" s="155"/>
      <c r="I511" s="134">
        <f>SUM(I509:I510)</f>
        <v>13200</v>
      </c>
      <c r="J511" s="54"/>
    </row>
    <row r="512" spans="3:10" ht="14.4" thickTop="1"/>
    <row r="513" spans="3:10">
      <c r="C513" s="160" t="s">
        <v>2054</v>
      </c>
      <c r="D513" s="54" t="s">
        <v>1992</v>
      </c>
    </row>
    <row r="514" spans="3:10" s="55" customFormat="1" ht="14.4" thickBot="1">
      <c r="C514" s="53" t="s">
        <v>2056</v>
      </c>
      <c r="D514" s="168" t="s">
        <v>2055</v>
      </c>
      <c r="E514" s="54"/>
      <c r="F514" s="148"/>
      <c r="G514" s="148"/>
      <c r="H514" s="148"/>
      <c r="I514" s="148"/>
      <c r="J514" s="56">
        <f>ROUNDDOWN(I527,-2)</f>
        <v>189300</v>
      </c>
    </row>
    <row r="515" spans="3:10" s="55" customFormat="1" ht="28.2" thickTop="1">
      <c r="C515" s="119" t="s">
        <v>1197</v>
      </c>
      <c r="D515" s="120" t="s">
        <v>1198</v>
      </c>
      <c r="E515" s="120"/>
      <c r="F515" s="120" t="s">
        <v>1199</v>
      </c>
      <c r="G515" s="120" t="s">
        <v>1200</v>
      </c>
      <c r="H515" s="120" t="s">
        <v>1201</v>
      </c>
      <c r="I515" s="121" t="s">
        <v>1202</v>
      </c>
      <c r="J515" s="164"/>
    </row>
    <row r="516" spans="3:10" s="55" customFormat="1">
      <c r="C516" s="141" t="s">
        <v>1203</v>
      </c>
      <c r="D516" s="59" t="s">
        <v>1204</v>
      </c>
      <c r="E516" s="59"/>
      <c r="F516" s="73"/>
      <c r="G516" s="73"/>
      <c r="H516" s="73"/>
      <c r="I516" s="146"/>
      <c r="J516" s="54"/>
    </row>
    <row r="517" spans="3:10" s="55" customFormat="1">
      <c r="C517" s="142">
        <v>1</v>
      </c>
      <c r="D517" s="59" t="s">
        <v>5</v>
      </c>
      <c r="E517" s="72" t="s">
        <v>1788</v>
      </c>
      <c r="F517" s="72" t="s">
        <v>6</v>
      </c>
      <c r="G517" s="93">
        <v>0.2268</v>
      </c>
      <c r="H517" s="64">
        <f>VLOOKUP(D517,upahbahan,3,FALSE)</f>
        <v>100000</v>
      </c>
      <c r="I517" s="124">
        <f>G517*H517</f>
        <v>22680</v>
      </c>
      <c r="J517" s="54"/>
    </row>
    <row r="518" spans="3:10" s="55" customFormat="1">
      <c r="C518" s="142">
        <v>2</v>
      </c>
      <c r="D518" s="59" t="s">
        <v>19</v>
      </c>
      <c r="E518" s="72" t="s">
        <v>1791</v>
      </c>
      <c r="F518" s="72" t="s">
        <v>6</v>
      </c>
      <c r="G518" s="93">
        <v>2.2700000000000001E-2</v>
      </c>
      <c r="H518" s="64">
        <f>VLOOKUP(D518,upahbahan,3,FALSE)</f>
        <v>200000</v>
      </c>
      <c r="I518" s="124">
        <f>G518*H518</f>
        <v>4540</v>
      </c>
      <c r="J518" s="54"/>
    </row>
    <row r="519" spans="3:10" s="55" customFormat="1">
      <c r="C519" s="144" t="s">
        <v>1210</v>
      </c>
      <c r="D519" s="80"/>
      <c r="E519" s="80"/>
      <c r="F519" s="80"/>
      <c r="G519" s="80"/>
      <c r="H519" s="162"/>
      <c r="I519" s="124">
        <f>SUM(I517:I518)</f>
        <v>27220</v>
      </c>
      <c r="J519" s="54"/>
    </row>
    <row r="520" spans="3:10" s="55" customFormat="1">
      <c r="C520" s="141" t="s">
        <v>1211</v>
      </c>
      <c r="D520" s="59" t="s">
        <v>1212</v>
      </c>
      <c r="E520" s="59"/>
      <c r="F520" s="73"/>
      <c r="G520" s="73"/>
      <c r="H520" s="73"/>
      <c r="I520" s="146"/>
      <c r="J520" s="54"/>
    </row>
    <row r="521" spans="3:10" s="55" customFormat="1">
      <c r="C521" s="144" t="s">
        <v>1216</v>
      </c>
      <c r="D521" s="80"/>
      <c r="E521" s="80"/>
      <c r="F521" s="80"/>
      <c r="G521" s="80"/>
      <c r="H521" s="162"/>
      <c r="I521" s="153">
        <v>0</v>
      </c>
      <c r="J521" s="54"/>
    </row>
    <row r="522" spans="3:10" s="55" customFormat="1" ht="15.75" customHeight="1">
      <c r="C522" s="141" t="s">
        <v>1217</v>
      </c>
      <c r="D522" s="59" t="s">
        <v>1218</v>
      </c>
      <c r="E522" s="59"/>
      <c r="F522" s="76"/>
      <c r="G522" s="76"/>
      <c r="H522" s="76"/>
      <c r="I522" s="146"/>
      <c r="J522" s="54"/>
    </row>
    <row r="523" spans="3:10" s="55" customFormat="1">
      <c r="C523" s="141">
        <v>1</v>
      </c>
      <c r="D523" s="59" t="s">
        <v>1113</v>
      </c>
      <c r="E523" s="59"/>
      <c r="F523" s="370" t="s">
        <v>1995</v>
      </c>
      <c r="G523" s="603">
        <v>6.3E-2</v>
      </c>
      <c r="H523" s="483">
        <f>VLOOKUP(D523,upahbahan,3,FALSE)</f>
        <v>2300000</v>
      </c>
      <c r="I523" s="484">
        <f>G523*H523</f>
        <v>144900</v>
      </c>
      <c r="J523" s="156"/>
    </row>
    <row r="524" spans="3:10" s="55" customFormat="1">
      <c r="C524" s="144" t="s">
        <v>1219</v>
      </c>
      <c r="D524" s="80"/>
      <c r="E524" s="80"/>
      <c r="F524" s="80"/>
      <c r="G524" s="80"/>
      <c r="H524" s="162"/>
      <c r="I524" s="153">
        <f>SUM(I523)</f>
        <v>144900</v>
      </c>
      <c r="J524" s="54"/>
    </row>
    <row r="525" spans="3:10" s="55" customFormat="1">
      <c r="C525" s="122" t="s">
        <v>1220</v>
      </c>
      <c r="D525" s="69" t="s">
        <v>1221</v>
      </c>
      <c r="E525" s="70"/>
      <c r="F525" s="70"/>
      <c r="G525" s="70"/>
      <c r="H525" s="71"/>
      <c r="I525" s="124">
        <f>I519+I521+I524</f>
        <v>172120</v>
      </c>
      <c r="J525" s="54"/>
    </row>
    <row r="526" spans="3:10" s="55" customFormat="1">
      <c r="C526" s="122" t="s">
        <v>1222</v>
      </c>
      <c r="D526" s="69" t="s">
        <v>1251</v>
      </c>
      <c r="E526" s="70"/>
      <c r="F526" s="70"/>
      <c r="G526" s="71"/>
      <c r="H526" s="95">
        <v>0.1</v>
      </c>
      <c r="I526" s="124">
        <f>I525*H526</f>
        <v>17212</v>
      </c>
      <c r="J526" s="54"/>
    </row>
    <row r="527" spans="3:10" s="55" customFormat="1" ht="14.4" thickBot="1">
      <c r="C527" s="130" t="s">
        <v>1223</v>
      </c>
      <c r="D527" s="131" t="s">
        <v>1224</v>
      </c>
      <c r="E527" s="132"/>
      <c r="F527" s="132"/>
      <c r="G527" s="132"/>
      <c r="H527" s="155"/>
      <c r="I527" s="134">
        <f>SUM(I525:I526)</f>
        <v>189332</v>
      </c>
      <c r="J527" s="54"/>
    </row>
    <row r="528" spans="3:10" ht="14.4" thickTop="1"/>
    <row r="530" spans="3:10" s="55" customFormat="1" ht="14.4" thickBot="1">
      <c r="C530" s="53" t="s">
        <v>2057</v>
      </c>
      <c r="D530" s="168" t="s">
        <v>2058</v>
      </c>
      <c r="E530" s="54"/>
      <c r="F530" s="148"/>
      <c r="G530" s="148"/>
      <c r="H530" s="148"/>
      <c r="I530" s="148"/>
      <c r="J530" s="56">
        <f>ROUNDDOWN(I543,-2)</f>
        <v>206400</v>
      </c>
    </row>
    <row r="531" spans="3:10" s="55" customFormat="1" ht="28.2" thickTop="1">
      <c r="C531" s="119" t="s">
        <v>1197</v>
      </c>
      <c r="D531" s="120" t="s">
        <v>1198</v>
      </c>
      <c r="E531" s="120"/>
      <c r="F531" s="120" t="s">
        <v>1199</v>
      </c>
      <c r="G531" s="120" t="s">
        <v>1200</v>
      </c>
      <c r="H531" s="120" t="s">
        <v>1201</v>
      </c>
      <c r="I531" s="121" t="s">
        <v>1202</v>
      </c>
      <c r="J531" s="164"/>
    </row>
    <row r="532" spans="3:10" s="55" customFormat="1">
      <c r="C532" s="141" t="s">
        <v>1203</v>
      </c>
      <c r="D532" s="59" t="s">
        <v>1204</v>
      </c>
      <c r="E532" s="59"/>
      <c r="F532" s="73"/>
      <c r="G532" s="73"/>
      <c r="H532" s="73"/>
      <c r="I532" s="146"/>
      <c r="J532" s="54"/>
    </row>
    <row r="533" spans="3:10" s="55" customFormat="1">
      <c r="C533" s="142">
        <v>1</v>
      </c>
      <c r="D533" s="59" t="s">
        <v>5</v>
      </c>
      <c r="E533" s="72" t="s">
        <v>1788</v>
      </c>
      <c r="F533" s="72" t="s">
        <v>6</v>
      </c>
      <c r="G533" s="93">
        <v>0.30270000000000002</v>
      </c>
      <c r="H533" s="64">
        <f>VLOOKUP(D533,upahbahan,3,FALSE)</f>
        <v>100000</v>
      </c>
      <c r="I533" s="124">
        <f>G533*H533</f>
        <v>30270.000000000004</v>
      </c>
      <c r="J533" s="54"/>
    </row>
    <row r="534" spans="3:10" s="55" customFormat="1">
      <c r="C534" s="142">
        <v>2</v>
      </c>
      <c r="D534" s="59" t="s">
        <v>19</v>
      </c>
      <c r="E534" s="72" t="s">
        <v>1791</v>
      </c>
      <c r="F534" s="72" t="s">
        <v>6</v>
      </c>
      <c r="G534" s="93">
        <v>3.0300000000000001E-2</v>
      </c>
      <c r="H534" s="64">
        <f>VLOOKUP(D534,upahbahan,3,FALSE)</f>
        <v>200000</v>
      </c>
      <c r="I534" s="124">
        <f>G534*H534</f>
        <v>6060</v>
      </c>
      <c r="J534" s="54"/>
    </row>
    <row r="535" spans="3:10" s="55" customFormat="1">
      <c r="C535" s="144" t="s">
        <v>1210</v>
      </c>
      <c r="D535" s="80"/>
      <c r="E535" s="80"/>
      <c r="F535" s="80"/>
      <c r="G535" s="80"/>
      <c r="H535" s="162"/>
      <c r="I535" s="124">
        <f>SUM(I533:I534)</f>
        <v>36330</v>
      </c>
      <c r="J535" s="54"/>
    </row>
    <row r="536" spans="3:10" s="55" customFormat="1">
      <c r="C536" s="141" t="s">
        <v>1211</v>
      </c>
      <c r="D536" s="59" t="s">
        <v>1212</v>
      </c>
      <c r="E536" s="59"/>
      <c r="F536" s="73"/>
      <c r="G536" s="73"/>
      <c r="H536" s="73"/>
      <c r="I536" s="146"/>
      <c r="J536" s="54"/>
    </row>
    <row r="537" spans="3:10" s="55" customFormat="1">
      <c r="C537" s="144" t="s">
        <v>1216</v>
      </c>
      <c r="D537" s="80"/>
      <c r="E537" s="80"/>
      <c r="F537" s="80"/>
      <c r="G537" s="80"/>
      <c r="H537" s="162"/>
      <c r="I537" s="153">
        <v>0</v>
      </c>
      <c r="J537" s="54"/>
    </row>
    <row r="538" spans="3:10" s="55" customFormat="1">
      <c r="C538" s="141" t="s">
        <v>1217</v>
      </c>
      <c r="D538" s="59" t="s">
        <v>1218</v>
      </c>
      <c r="E538" s="59"/>
      <c r="F538" s="76"/>
      <c r="G538" s="76"/>
      <c r="H538" s="76"/>
      <c r="I538" s="146"/>
      <c r="J538" s="54"/>
    </row>
    <row r="539" spans="3:10" s="55" customFormat="1">
      <c r="C539" s="141">
        <v>1</v>
      </c>
      <c r="D539" s="59" t="s">
        <v>1113</v>
      </c>
      <c r="E539" s="59"/>
      <c r="F539" s="370" t="s">
        <v>1995</v>
      </c>
      <c r="G539" s="603">
        <v>6.5799999999999997E-2</v>
      </c>
      <c r="H539" s="483">
        <f>VLOOKUP(D539,upahbahan,3,FALSE)</f>
        <v>2300000</v>
      </c>
      <c r="I539" s="484">
        <f>G539*H539</f>
        <v>151340</v>
      </c>
      <c r="J539" s="156"/>
    </row>
    <row r="540" spans="3:10" s="55" customFormat="1">
      <c r="C540" s="144" t="s">
        <v>1219</v>
      </c>
      <c r="D540" s="80"/>
      <c r="E540" s="80"/>
      <c r="F540" s="80"/>
      <c r="G540" s="80"/>
      <c r="H540" s="162"/>
      <c r="I540" s="153">
        <f>SUM(I539)</f>
        <v>151340</v>
      </c>
      <c r="J540" s="54"/>
    </row>
    <row r="541" spans="3:10" s="55" customFormat="1">
      <c r="C541" s="122" t="s">
        <v>1220</v>
      </c>
      <c r="D541" s="69" t="s">
        <v>1221</v>
      </c>
      <c r="E541" s="70"/>
      <c r="F541" s="70"/>
      <c r="G541" s="70"/>
      <c r="H541" s="71"/>
      <c r="I541" s="124">
        <f>I535+I537+I540</f>
        <v>187670</v>
      </c>
      <c r="J541" s="54"/>
    </row>
    <row r="542" spans="3:10" s="55" customFormat="1">
      <c r="C542" s="122" t="s">
        <v>1222</v>
      </c>
      <c r="D542" s="69" t="s">
        <v>1251</v>
      </c>
      <c r="E542" s="70"/>
      <c r="F542" s="70"/>
      <c r="G542" s="71"/>
      <c r="H542" s="95">
        <v>0.1</v>
      </c>
      <c r="I542" s="124">
        <f>I541*H542</f>
        <v>18767</v>
      </c>
      <c r="J542" s="54"/>
    </row>
    <row r="543" spans="3:10" s="55" customFormat="1" ht="14.4" thickBot="1">
      <c r="C543" s="130" t="s">
        <v>1223</v>
      </c>
      <c r="D543" s="131" t="s">
        <v>1224</v>
      </c>
      <c r="E543" s="132"/>
      <c r="F543" s="132"/>
      <c r="G543" s="132"/>
      <c r="H543" s="155"/>
      <c r="I543" s="134">
        <f>SUM(I541:I542)</f>
        <v>206437</v>
      </c>
      <c r="J543" s="54"/>
    </row>
    <row r="544" spans="3:10" ht="14.4" thickTop="1"/>
    <row r="545" spans="3:10" s="55" customFormat="1" ht="14.4" thickBot="1">
      <c r="C545" s="53" t="s">
        <v>2059</v>
      </c>
      <c r="D545" s="168" t="s">
        <v>2060</v>
      </c>
      <c r="E545" s="54"/>
      <c r="F545" s="148"/>
      <c r="G545" s="148"/>
      <c r="H545" s="148"/>
      <c r="I545" s="148"/>
      <c r="J545" s="56">
        <f>ROUNDDOWN(I558,-2)</f>
        <v>228800</v>
      </c>
    </row>
    <row r="546" spans="3:10" s="55" customFormat="1" ht="28.2" thickTop="1">
      <c r="C546" s="119" t="s">
        <v>1197</v>
      </c>
      <c r="D546" s="120" t="s">
        <v>1198</v>
      </c>
      <c r="E546" s="120"/>
      <c r="F546" s="120" t="s">
        <v>1199</v>
      </c>
      <c r="G546" s="120" t="s">
        <v>1200</v>
      </c>
      <c r="H546" s="120" t="s">
        <v>1201</v>
      </c>
      <c r="I546" s="121" t="s">
        <v>1202</v>
      </c>
      <c r="J546" s="164"/>
    </row>
    <row r="547" spans="3:10" s="55" customFormat="1">
      <c r="C547" s="141" t="s">
        <v>1203</v>
      </c>
      <c r="D547" s="59" t="s">
        <v>1204</v>
      </c>
      <c r="E547" s="59"/>
      <c r="F547" s="73"/>
      <c r="G547" s="73"/>
      <c r="H547" s="73"/>
      <c r="I547" s="146"/>
      <c r="J547" s="54"/>
    </row>
    <row r="548" spans="3:10" s="55" customFormat="1">
      <c r="C548" s="142">
        <v>1</v>
      </c>
      <c r="D548" s="59" t="s">
        <v>5</v>
      </c>
      <c r="E548" s="72" t="s">
        <v>1788</v>
      </c>
      <c r="F548" s="72" t="s">
        <v>6</v>
      </c>
      <c r="G548" s="93">
        <v>0.39200000000000002</v>
      </c>
      <c r="H548" s="64">
        <f>VLOOKUP(D548,upahbahan,3,FALSE)</f>
        <v>100000</v>
      </c>
      <c r="I548" s="124">
        <f>G548*H548</f>
        <v>39200</v>
      </c>
      <c r="J548" s="54"/>
    </row>
    <row r="549" spans="3:10" s="55" customFormat="1">
      <c r="C549" s="142">
        <v>2</v>
      </c>
      <c r="D549" s="59" t="s">
        <v>19</v>
      </c>
      <c r="E549" s="72" t="s">
        <v>1791</v>
      </c>
      <c r="F549" s="72" t="s">
        <v>6</v>
      </c>
      <c r="G549" s="93">
        <v>3.9199999999999999E-2</v>
      </c>
      <c r="H549" s="64">
        <f>VLOOKUP(D549,upahbahan,3,FALSE)</f>
        <v>200000</v>
      </c>
      <c r="I549" s="124">
        <f>G549*H549</f>
        <v>7840</v>
      </c>
      <c r="J549" s="54"/>
    </row>
    <row r="550" spans="3:10" s="55" customFormat="1">
      <c r="C550" s="144" t="s">
        <v>1210</v>
      </c>
      <c r="D550" s="80"/>
      <c r="E550" s="80"/>
      <c r="F550" s="80"/>
      <c r="G550" s="80"/>
      <c r="H550" s="162"/>
      <c r="I550" s="124">
        <f>SUM(I548:I549)</f>
        <v>47040</v>
      </c>
      <c r="J550" s="54"/>
    </row>
    <row r="551" spans="3:10" s="55" customFormat="1">
      <c r="C551" s="141" t="s">
        <v>1211</v>
      </c>
      <c r="D551" s="59" t="s">
        <v>1212</v>
      </c>
      <c r="E551" s="59"/>
      <c r="F551" s="73"/>
      <c r="G551" s="73"/>
      <c r="H551" s="73"/>
      <c r="I551" s="146"/>
      <c r="J551" s="54"/>
    </row>
    <row r="552" spans="3:10" s="55" customFormat="1">
      <c r="C552" s="144" t="s">
        <v>1216</v>
      </c>
      <c r="D552" s="80"/>
      <c r="E552" s="80"/>
      <c r="F552" s="80"/>
      <c r="G552" s="80"/>
      <c r="H552" s="162"/>
      <c r="I552" s="153">
        <v>0</v>
      </c>
      <c r="J552" s="54"/>
    </row>
    <row r="553" spans="3:10" s="55" customFormat="1">
      <c r="C553" s="141" t="s">
        <v>1217</v>
      </c>
      <c r="D553" s="59" t="s">
        <v>1218</v>
      </c>
      <c r="E553" s="59"/>
      <c r="F553" s="76"/>
      <c r="G553" s="76"/>
      <c r="H553" s="76"/>
      <c r="I553" s="146"/>
      <c r="J553" s="54"/>
    </row>
    <row r="554" spans="3:10" s="55" customFormat="1">
      <c r="C554" s="141">
        <v>1</v>
      </c>
      <c r="D554" s="59" t="s">
        <v>1113</v>
      </c>
      <c r="E554" s="59"/>
      <c r="F554" s="370" t="s">
        <v>1995</v>
      </c>
      <c r="G554" s="603">
        <v>7.0000000000000007E-2</v>
      </c>
      <c r="H554" s="483">
        <f>VLOOKUP(D554,upahbahan,3,FALSE)</f>
        <v>2300000</v>
      </c>
      <c r="I554" s="484">
        <f>G554*H554</f>
        <v>161000.00000000003</v>
      </c>
      <c r="J554" s="156"/>
    </row>
    <row r="555" spans="3:10" s="55" customFormat="1">
      <c r="C555" s="144" t="s">
        <v>1219</v>
      </c>
      <c r="D555" s="80"/>
      <c r="E555" s="80"/>
      <c r="F555" s="80"/>
      <c r="G555" s="80"/>
      <c r="H555" s="162"/>
      <c r="I555" s="153">
        <f>SUM(I554)</f>
        <v>161000.00000000003</v>
      </c>
      <c r="J555" s="54"/>
    </row>
    <row r="556" spans="3:10" s="55" customFormat="1">
      <c r="C556" s="122" t="s">
        <v>1220</v>
      </c>
      <c r="D556" s="69" t="s">
        <v>1221</v>
      </c>
      <c r="E556" s="70"/>
      <c r="F556" s="70"/>
      <c r="G556" s="70"/>
      <c r="H556" s="71"/>
      <c r="I556" s="124">
        <f>I550+I552+I555</f>
        <v>208040.00000000003</v>
      </c>
      <c r="J556" s="54"/>
    </row>
    <row r="557" spans="3:10" s="55" customFormat="1">
      <c r="C557" s="122" t="s">
        <v>1222</v>
      </c>
      <c r="D557" s="69" t="s">
        <v>1251</v>
      </c>
      <c r="E557" s="70"/>
      <c r="F557" s="70"/>
      <c r="G557" s="71"/>
      <c r="H557" s="95">
        <v>0.1</v>
      </c>
      <c r="I557" s="124">
        <f>I556*H557</f>
        <v>20804.000000000004</v>
      </c>
      <c r="J557" s="54"/>
    </row>
    <row r="558" spans="3:10" s="55" customFormat="1" ht="14.4" thickBot="1">
      <c r="C558" s="130" t="s">
        <v>1223</v>
      </c>
      <c r="D558" s="131" t="s">
        <v>1224</v>
      </c>
      <c r="E558" s="132"/>
      <c r="F558" s="132"/>
      <c r="G558" s="132"/>
      <c r="H558" s="155"/>
      <c r="I558" s="134">
        <f>SUM(I556:I557)</f>
        <v>228844.00000000003</v>
      </c>
      <c r="J558" s="54"/>
    </row>
    <row r="559" spans="3:10" ht="14.4" thickTop="1"/>
    <row r="560" spans="3:10" s="55" customFormat="1" ht="14.4" thickBot="1">
      <c r="C560" s="53" t="s">
        <v>2061</v>
      </c>
      <c r="D560" s="168" t="s">
        <v>2062</v>
      </c>
      <c r="E560" s="54"/>
      <c r="F560" s="148"/>
      <c r="G560" s="148"/>
      <c r="H560" s="148"/>
      <c r="I560" s="148"/>
      <c r="J560" s="56">
        <f>ROUNDDOWN(I573,-2)</f>
        <v>23300</v>
      </c>
    </row>
    <row r="561" spans="3:10" s="55" customFormat="1" ht="28.2" thickTop="1">
      <c r="C561" s="119" t="s">
        <v>1197</v>
      </c>
      <c r="D561" s="120" t="s">
        <v>1198</v>
      </c>
      <c r="E561" s="120"/>
      <c r="F561" s="120" t="s">
        <v>1199</v>
      </c>
      <c r="G561" s="120" t="s">
        <v>1200</v>
      </c>
      <c r="H561" s="120" t="s">
        <v>1201</v>
      </c>
      <c r="I561" s="121" t="s">
        <v>1202</v>
      </c>
      <c r="J561" s="164"/>
    </row>
    <row r="562" spans="3:10" s="55" customFormat="1">
      <c r="C562" s="141" t="s">
        <v>1203</v>
      </c>
      <c r="D562" s="59" t="s">
        <v>1204</v>
      </c>
      <c r="E562" s="59"/>
      <c r="F562" s="73"/>
      <c r="G562" s="73"/>
      <c r="H562" s="73"/>
      <c r="I562" s="146"/>
      <c r="J562" s="54"/>
    </row>
    <row r="563" spans="3:10" s="55" customFormat="1">
      <c r="C563" s="142">
        <v>1</v>
      </c>
      <c r="D563" s="59" t="s">
        <v>5</v>
      </c>
      <c r="E563" s="72" t="s">
        <v>1788</v>
      </c>
      <c r="F563" s="72" t="s">
        <v>6</v>
      </c>
      <c r="G563" s="93">
        <v>0.1</v>
      </c>
      <c r="H563" s="64">
        <f>VLOOKUP(D563,upahbahan,3,FALSE)</f>
        <v>100000</v>
      </c>
      <c r="I563" s="124">
        <f>G563*H563</f>
        <v>10000</v>
      </c>
      <c r="J563" s="54"/>
    </row>
    <row r="564" spans="3:10" s="55" customFormat="1">
      <c r="C564" s="142">
        <v>2</v>
      </c>
      <c r="D564" s="59" t="s">
        <v>19</v>
      </c>
      <c r="E564" s="72" t="s">
        <v>1791</v>
      </c>
      <c r="F564" s="72" t="s">
        <v>6</v>
      </c>
      <c r="G564" s="93">
        <v>0.01</v>
      </c>
      <c r="H564" s="64">
        <f>VLOOKUP(D564,upahbahan,3,FALSE)</f>
        <v>200000</v>
      </c>
      <c r="I564" s="124">
        <f>G564*H564</f>
        <v>2000</v>
      </c>
      <c r="J564" s="54"/>
    </row>
    <row r="565" spans="3:10" s="55" customFormat="1">
      <c r="C565" s="144" t="s">
        <v>1210</v>
      </c>
      <c r="D565" s="80"/>
      <c r="E565" s="80"/>
      <c r="F565" s="80"/>
      <c r="G565" s="80"/>
      <c r="H565" s="162"/>
      <c r="I565" s="124">
        <f>SUM(I563:I564)</f>
        <v>12000</v>
      </c>
      <c r="J565" s="54"/>
    </row>
    <row r="566" spans="3:10" s="55" customFormat="1">
      <c r="C566" s="141" t="s">
        <v>1211</v>
      </c>
      <c r="D566" s="59" t="s">
        <v>1212</v>
      </c>
      <c r="E566" s="59"/>
      <c r="F566" s="73"/>
      <c r="G566" s="73"/>
      <c r="H566" s="73"/>
      <c r="I566" s="146"/>
      <c r="J566" s="54"/>
    </row>
    <row r="567" spans="3:10" s="55" customFormat="1">
      <c r="C567" s="144" t="s">
        <v>1216</v>
      </c>
      <c r="D567" s="80"/>
      <c r="E567" s="80"/>
      <c r="F567" s="80"/>
      <c r="G567" s="80"/>
      <c r="H567" s="162"/>
      <c r="I567" s="153">
        <v>0</v>
      </c>
      <c r="J567" s="54"/>
    </row>
    <row r="568" spans="3:10" s="55" customFormat="1">
      <c r="C568" s="141" t="s">
        <v>1217</v>
      </c>
      <c r="D568" s="59" t="s">
        <v>1218</v>
      </c>
      <c r="E568" s="59"/>
      <c r="F568" s="76"/>
      <c r="G568" s="76"/>
      <c r="H568" s="76"/>
      <c r="I568" s="146"/>
      <c r="J568" s="54"/>
    </row>
    <row r="569" spans="3:10" s="55" customFormat="1">
      <c r="C569" s="141">
        <v>1</v>
      </c>
      <c r="D569" s="59" t="s">
        <v>1113</v>
      </c>
      <c r="E569" s="59"/>
      <c r="F569" s="370" t="s">
        <v>1995</v>
      </c>
      <c r="G569" s="603">
        <v>4.0000000000000001E-3</v>
      </c>
      <c r="H569" s="483">
        <f>VLOOKUP(D569,upahbahan,3,FALSE)</f>
        <v>2300000</v>
      </c>
      <c r="I569" s="484">
        <f>G569*H569</f>
        <v>9200</v>
      </c>
      <c r="J569" s="156"/>
    </row>
    <row r="570" spans="3:10" s="55" customFormat="1">
      <c r="C570" s="144" t="s">
        <v>1219</v>
      </c>
      <c r="D570" s="80"/>
      <c r="E570" s="80"/>
      <c r="F570" s="80"/>
      <c r="G570" s="80"/>
      <c r="H570" s="162"/>
      <c r="I570" s="153">
        <f>SUM(I569)</f>
        <v>9200</v>
      </c>
      <c r="J570" s="54"/>
    </row>
    <row r="571" spans="3:10" s="55" customFormat="1">
      <c r="C571" s="122" t="s">
        <v>1220</v>
      </c>
      <c r="D571" s="69" t="s">
        <v>1221</v>
      </c>
      <c r="E571" s="70"/>
      <c r="F571" s="70"/>
      <c r="G571" s="70"/>
      <c r="H571" s="71"/>
      <c r="I571" s="124">
        <f>I565+I567+I570</f>
        <v>21200</v>
      </c>
      <c r="J571" s="54"/>
    </row>
    <row r="572" spans="3:10" s="55" customFormat="1">
      <c r="C572" s="122" t="s">
        <v>1222</v>
      </c>
      <c r="D572" s="69" t="s">
        <v>1251</v>
      </c>
      <c r="E572" s="70"/>
      <c r="F572" s="70"/>
      <c r="G572" s="71"/>
      <c r="H572" s="95">
        <v>0.1</v>
      </c>
      <c r="I572" s="124">
        <f>I571*H572</f>
        <v>2120</v>
      </c>
      <c r="J572" s="54"/>
    </row>
    <row r="573" spans="3:10" s="55" customFormat="1" ht="14.4" thickBot="1">
      <c r="C573" s="130" t="s">
        <v>1223</v>
      </c>
      <c r="D573" s="131" t="s">
        <v>1224</v>
      </c>
      <c r="E573" s="132"/>
      <c r="F573" s="132"/>
      <c r="G573" s="132"/>
      <c r="H573" s="155"/>
      <c r="I573" s="134">
        <f>SUM(I571:I572)</f>
        <v>23320</v>
      </c>
      <c r="J573" s="54"/>
    </row>
    <row r="574" spans="3:10" ht="14.4" thickTop="1"/>
    <row r="576" spans="3:10" s="54" customFormat="1" ht="15.75" customHeight="1">
      <c r="C576" s="52" t="s">
        <v>2066</v>
      </c>
      <c r="D576" s="53" t="s">
        <v>2067</v>
      </c>
      <c r="E576" s="53"/>
      <c r="F576" s="53"/>
      <c r="G576" s="53"/>
      <c r="H576" s="53"/>
      <c r="I576" s="53"/>
    </row>
    <row r="577" spans="3:10" s="54" customFormat="1" ht="15.75" customHeight="1">
      <c r="C577" s="52" t="s">
        <v>2068</v>
      </c>
      <c r="D577" s="53" t="s">
        <v>1975</v>
      </c>
      <c r="E577" s="53"/>
      <c r="F577" s="53"/>
      <c r="G577" s="53"/>
      <c r="H577" s="53"/>
      <c r="I577" s="53"/>
    </row>
    <row r="578" spans="3:10" s="55" customFormat="1" ht="14.4" thickBot="1">
      <c r="C578" s="53" t="s">
        <v>2069</v>
      </c>
      <c r="D578" s="168" t="s">
        <v>2070</v>
      </c>
      <c r="E578" s="54"/>
      <c r="F578" s="148"/>
      <c r="G578" s="148"/>
      <c r="H578" s="148"/>
      <c r="I578" s="148"/>
      <c r="J578" s="56">
        <f>ROUNDDOWN(I590,-2)</f>
        <v>145200</v>
      </c>
    </row>
    <row r="579" spans="3:10" s="55" customFormat="1" ht="28.2" thickTop="1">
      <c r="C579" s="119" t="s">
        <v>1197</v>
      </c>
      <c r="D579" s="120" t="s">
        <v>1198</v>
      </c>
      <c r="E579" s="120"/>
      <c r="F579" s="120" t="s">
        <v>1199</v>
      </c>
      <c r="G579" s="120" t="s">
        <v>1200</v>
      </c>
      <c r="H579" s="120" t="s">
        <v>1201</v>
      </c>
      <c r="I579" s="121" t="s">
        <v>1202</v>
      </c>
      <c r="J579" s="164"/>
    </row>
    <row r="580" spans="3:10" s="55" customFormat="1">
      <c r="C580" s="141" t="s">
        <v>1203</v>
      </c>
      <c r="D580" s="59" t="s">
        <v>1204</v>
      </c>
      <c r="E580" s="59"/>
      <c r="F580" s="73"/>
      <c r="G580" s="73"/>
      <c r="H580" s="73"/>
      <c r="I580" s="146"/>
      <c r="J580" s="54"/>
    </row>
    <row r="581" spans="3:10" s="55" customFormat="1">
      <c r="C581" s="142">
        <v>1</v>
      </c>
      <c r="D581" s="59" t="s">
        <v>5</v>
      </c>
      <c r="E581" s="72" t="s">
        <v>1788</v>
      </c>
      <c r="F581" s="72" t="s">
        <v>6</v>
      </c>
      <c r="G581" s="93">
        <v>1.2</v>
      </c>
      <c r="H581" s="64">
        <f>VLOOKUP(D581,upahbahan,3,FALSE)</f>
        <v>100000</v>
      </c>
      <c r="I581" s="124">
        <f>G581*H581</f>
        <v>120000</v>
      </c>
      <c r="J581" s="54"/>
    </row>
    <row r="582" spans="3:10" s="55" customFormat="1">
      <c r="C582" s="142">
        <v>2</v>
      </c>
      <c r="D582" s="59" t="s">
        <v>19</v>
      </c>
      <c r="E582" s="72" t="s">
        <v>1791</v>
      </c>
      <c r="F582" s="72" t="s">
        <v>6</v>
      </c>
      <c r="G582" s="93">
        <v>0.06</v>
      </c>
      <c r="H582" s="64">
        <f>VLOOKUP(D582,upahbahan,3,FALSE)</f>
        <v>200000</v>
      </c>
      <c r="I582" s="124">
        <f>G582*H582</f>
        <v>12000</v>
      </c>
      <c r="J582" s="54"/>
    </row>
    <row r="583" spans="3:10" s="55" customFormat="1">
      <c r="C583" s="144" t="s">
        <v>1210</v>
      </c>
      <c r="D583" s="80"/>
      <c r="E583" s="80"/>
      <c r="F583" s="80"/>
      <c r="G583" s="80"/>
      <c r="H583" s="162"/>
      <c r="I583" s="124">
        <f>SUM(I581:I582)</f>
        <v>132000</v>
      </c>
      <c r="J583" s="54"/>
    </row>
    <row r="584" spans="3:10" s="55" customFormat="1">
      <c r="C584" s="141" t="s">
        <v>1211</v>
      </c>
      <c r="D584" s="59" t="s">
        <v>1212</v>
      </c>
      <c r="E584" s="59"/>
      <c r="F584" s="73"/>
      <c r="G584" s="73"/>
      <c r="H584" s="73"/>
      <c r="I584" s="146"/>
      <c r="J584" s="54"/>
    </row>
    <row r="585" spans="3:10" s="55" customFormat="1">
      <c r="C585" s="144" t="s">
        <v>1216</v>
      </c>
      <c r="D585" s="80"/>
      <c r="E585" s="80"/>
      <c r="F585" s="80"/>
      <c r="G585" s="80"/>
      <c r="H585" s="162"/>
      <c r="I585" s="153">
        <v>0</v>
      </c>
      <c r="J585" s="54"/>
    </row>
    <row r="586" spans="3:10" s="55" customFormat="1">
      <c r="C586" s="141" t="s">
        <v>1217</v>
      </c>
      <c r="D586" s="59" t="s">
        <v>1218</v>
      </c>
      <c r="E586" s="59"/>
      <c r="F586" s="76"/>
      <c r="G586" s="76"/>
      <c r="H586" s="76"/>
      <c r="I586" s="146"/>
      <c r="J586" s="54"/>
    </row>
    <row r="587" spans="3:10" s="55" customFormat="1">
      <c r="C587" s="144" t="s">
        <v>1219</v>
      </c>
      <c r="D587" s="80"/>
      <c r="E587" s="80"/>
      <c r="F587" s="80"/>
      <c r="G587" s="80"/>
      <c r="H587" s="162"/>
      <c r="I587" s="153">
        <v>0</v>
      </c>
      <c r="J587" s="54"/>
    </row>
    <row r="588" spans="3:10" s="55" customFormat="1">
      <c r="C588" s="122" t="s">
        <v>1220</v>
      </c>
      <c r="D588" s="69" t="s">
        <v>1221</v>
      </c>
      <c r="E588" s="70"/>
      <c r="F588" s="70"/>
      <c r="G588" s="70"/>
      <c r="H588" s="71"/>
      <c r="I588" s="124">
        <f>I583+I585+I587</f>
        <v>132000</v>
      </c>
      <c r="J588" s="54"/>
    </row>
    <row r="589" spans="3:10" s="55" customFormat="1">
      <c r="C589" s="122" t="s">
        <v>1222</v>
      </c>
      <c r="D589" s="69" t="s">
        <v>1251</v>
      </c>
      <c r="E589" s="70"/>
      <c r="F589" s="70"/>
      <c r="G589" s="71"/>
      <c r="H589" s="95">
        <v>0.1</v>
      </c>
      <c r="I589" s="124">
        <f>I588*H589</f>
        <v>13200</v>
      </c>
      <c r="J589" s="54"/>
    </row>
    <row r="590" spans="3:10" s="55" customFormat="1" ht="14.4" thickBot="1">
      <c r="C590" s="130" t="s">
        <v>1223</v>
      </c>
      <c r="D590" s="131" t="s">
        <v>1224</v>
      </c>
      <c r="E590" s="132"/>
      <c r="F590" s="132"/>
      <c r="G590" s="132"/>
      <c r="H590" s="155"/>
      <c r="I590" s="134">
        <f>SUM(I588:I589)</f>
        <v>145200</v>
      </c>
      <c r="J590" s="54"/>
    </row>
    <row r="591" spans="3:10" ht="14.4" thickTop="1"/>
    <row r="592" spans="3:10" s="55" customFormat="1" ht="14.4" thickBot="1">
      <c r="C592" s="53" t="s">
        <v>2071</v>
      </c>
      <c r="D592" s="168" t="s">
        <v>2072</v>
      </c>
      <c r="E592" s="54"/>
      <c r="F592" s="148"/>
      <c r="G592" s="148"/>
      <c r="H592" s="148"/>
      <c r="I592" s="148"/>
      <c r="J592" s="56">
        <f>ROUNDDOWN(I604,-2)</f>
        <v>109500</v>
      </c>
    </row>
    <row r="593" spans="3:10" s="55" customFormat="1" ht="28.2" thickTop="1">
      <c r="C593" s="119" t="s">
        <v>1197</v>
      </c>
      <c r="D593" s="120" t="s">
        <v>1198</v>
      </c>
      <c r="E593" s="120"/>
      <c r="F593" s="120" t="s">
        <v>1199</v>
      </c>
      <c r="G593" s="120" t="s">
        <v>1200</v>
      </c>
      <c r="H593" s="120" t="s">
        <v>1201</v>
      </c>
      <c r="I593" s="121" t="s">
        <v>1202</v>
      </c>
      <c r="J593" s="164"/>
    </row>
    <row r="594" spans="3:10" s="55" customFormat="1">
      <c r="C594" s="141" t="s">
        <v>1203</v>
      </c>
      <c r="D594" s="59" t="s">
        <v>1204</v>
      </c>
      <c r="E594" s="59"/>
      <c r="F594" s="73"/>
      <c r="G594" s="73"/>
      <c r="H594" s="73"/>
      <c r="I594" s="146"/>
      <c r="J594" s="54"/>
    </row>
    <row r="595" spans="3:10" s="55" customFormat="1">
      <c r="C595" s="142">
        <v>1</v>
      </c>
      <c r="D595" s="59" t="s">
        <v>5</v>
      </c>
      <c r="E595" s="72" t="s">
        <v>1788</v>
      </c>
      <c r="F595" s="72" t="s">
        <v>6</v>
      </c>
      <c r="G595" s="74">
        <v>0.83</v>
      </c>
      <c r="H595" s="64">
        <f>VLOOKUP(D595,upahbahan,3,FALSE)</f>
        <v>100000</v>
      </c>
      <c r="I595" s="124">
        <f>G595*H595</f>
        <v>83000</v>
      </c>
      <c r="J595" s="54"/>
    </row>
    <row r="596" spans="3:10" s="55" customFormat="1">
      <c r="C596" s="142">
        <v>2</v>
      </c>
      <c r="D596" s="59" t="s">
        <v>19</v>
      </c>
      <c r="E596" s="72" t="s">
        <v>1791</v>
      </c>
      <c r="F596" s="72" t="s">
        <v>6</v>
      </c>
      <c r="G596" s="74">
        <v>8.3000000000000004E-2</v>
      </c>
      <c r="H596" s="64">
        <f>VLOOKUP(D596,upahbahan,3,FALSE)</f>
        <v>200000</v>
      </c>
      <c r="I596" s="124">
        <f>G596*H596</f>
        <v>16600</v>
      </c>
      <c r="J596" s="54"/>
    </row>
    <row r="597" spans="3:10" s="55" customFormat="1">
      <c r="C597" s="144" t="s">
        <v>1210</v>
      </c>
      <c r="D597" s="80"/>
      <c r="E597" s="80"/>
      <c r="F597" s="80"/>
      <c r="G597" s="80"/>
      <c r="H597" s="162"/>
      <c r="I597" s="124">
        <f>SUM(I595:I596)</f>
        <v>99600</v>
      </c>
      <c r="J597" s="54"/>
    </row>
    <row r="598" spans="3:10" s="55" customFormat="1">
      <c r="C598" s="141" t="s">
        <v>1211</v>
      </c>
      <c r="D598" s="59" t="s">
        <v>1212</v>
      </c>
      <c r="E598" s="59"/>
      <c r="F598" s="73"/>
      <c r="G598" s="73"/>
      <c r="H598" s="73"/>
      <c r="I598" s="146"/>
      <c r="J598" s="54"/>
    </row>
    <row r="599" spans="3:10" s="55" customFormat="1">
      <c r="C599" s="144" t="s">
        <v>1216</v>
      </c>
      <c r="D599" s="80"/>
      <c r="E599" s="80"/>
      <c r="F599" s="80"/>
      <c r="G599" s="80"/>
      <c r="H599" s="162"/>
      <c r="I599" s="153">
        <v>0</v>
      </c>
      <c r="J599" s="54"/>
    </row>
    <row r="600" spans="3:10" s="55" customFormat="1">
      <c r="C600" s="141" t="s">
        <v>1217</v>
      </c>
      <c r="D600" s="59" t="s">
        <v>1218</v>
      </c>
      <c r="E600" s="59"/>
      <c r="F600" s="76"/>
      <c r="G600" s="76"/>
      <c r="H600" s="76"/>
      <c r="I600" s="146"/>
      <c r="J600" s="54"/>
    </row>
    <row r="601" spans="3:10" s="55" customFormat="1">
      <c r="C601" s="144" t="s">
        <v>1219</v>
      </c>
      <c r="D601" s="80"/>
      <c r="E601" s="80"/>
      <c r="F601" s="80"/>
      <c r="G601" s="80"/>
      <c r="H601" s="162"/>
      <c r="I601" s="153">
        <v>0</v>
      </c>
      <c r="J601" s="54"/>
    </row>
    <row r="602" spans="3:10" s="55" customFormat="1">
      <c r="C602" s="122" t="s">
        <v>1220</v>
      </c>
      <c r="D602" s="69" t="s">
        <v>1221</v>
      </c>
      <c r="E602" s="70"/>
      <c r="F602" s="70"/>
      <c r="G602" s="70"/>
      <c r="H602" s="71"/>
      <c r="I602" s="124">
        <f>I597+I599+I601</f>
        <v>99600</v>
      </c>
      <c r="J602" s="54"/>
    </row>
    <row r="603" spans="3:10" s="55" customFormat="1">
      <c r="C603" s="122" t="s">
        <v>1222</v>
      </c>
      <c r="D603" s="69" t="s">
        <v>1251</v>
      </c>
      <c r="E603" s="70"/>
      <c r="F603" s="70"/>
      <c r="G603" s="71"/>
      <c r="H603" s="95">
        <v>0.1</v>
      </c>
      <c r="I603" s="124">
        <f>I602*H603</f>
        <v>9960</v>
      </c>
      <c r="J603" s="54"/>
    </row>
    <row r="604" spans="3:10" s="55" customFormat="1" ht="14.4" thickBot="1">
      <c r="C604" s="130" t="s">
        <v>1223</v>
      </c>
      <c r="D604" s="131" t="s">
        <v>1224</v>
      </c>
      <c r="E604" s="132"/>
      <c r="F604" s="132"/>
      <c r="G604" s="132"/>
      <c r="H604" s="155"/>
      <c r="I604" s="134">
        <f>SUM(I602:I603)</f>
        <v>109560</v>
      </c>
      <c r="J604" s="54"/>
    </row>
    <row r="605" spans="3:10" ht="14.4" thickTop="1"/>
    <row r="606" spans="3:10" s="55" customFormat="1" ht="14.4" thickBot="1">
      <c r="C606" s="53" t="s">
        <v>2073</v>
      </c>
      <c r="D606" s="168" t="s">
        <v>2074</v>
      </c>
      <c r="E606" s="54"/>
      <c r="F606" s="148"/>
      <c r="G606" s="148"/>
      <c r="H606" s="148"/>
      <c r="I606" s="148"/>
      <c r="J606" s="56">
        <f>ROUNDDOWN(I618,-2)</f>
        <v>174200</v>
      </c>
    </row>
    <row r="607" spans="3:10" s="55" customFormat="1" ht="28.2" thickTop="1">
      <c r="C607" s="119" t="s">
        <v>1197</v>
      </c>
      <c r="D607" s="120" t="s">
        <v>1198</v>
      </c>
      <c r="E607" s="120"/>
      <c r="F607" s="120" t="s">
        <v>1199</v>
      </c>
      <c r="G607" s="120" t="s">
        <v>1200</v>
      </c>
      <c r="H607" s="120" t="s">
        <v>1201</v>
      </c>
      <c r="I607" s="121" t="s">
        <v>1202</v>
      </c>
      <c r="J607" s="164"/>
    </row>
    <row r="608" spans="3:10" s="55" customFormat="1">
      <c r="C608" s="141" t="s">
        <v>1203</v>
      </c>
      <c r="D608" s="59" t="s">
        <v>1204</v>
      </c>
      <c r="E608" s="59"/>
      <c r="F608" s="73"/>
      <c r="G608" s="73"/>
      <c r="H608" s="73"/>
      <c r="I608" s="146"/>
      <c r="J608" s="54"/>
    </row>
    <row r="609" spans="3:10" s="55" customFormat="1">
      <c r="C609" s="142">
        <v>1</v>
      </c>
      <c r="D609" s="59" t="s">
        <v>5</v>
      </c>
      <c r="E609" s="72" t="s">
        <v>1788</v>
      </c>
      <c r="F609" s="72" t="s">
        <v>6</v>
      </c>
      <c r="G609" s="74">
        <v>1.44</v>
      </c>
      <c r="H609" s="64">
        <f>VLOOKUP(D609,upahbahan,3,FALSE)</f>
        <v>100000</v>
      </c>
      <c r="I609" s="124">
        <f>G609*H609</f>
        <v>144000</v>
      </c>
      <c r="J609" s="54"/>
    </row>
    <row r="610" spans="3:10" s="55" customFormat="1">
      <c r="C610" s="142">
        <v>2</v>
      </c>
      <c r="D610" s="59" t="s">
        <v>19</v>
      </c>
      <c r="E610" s="72" t="s">
        <v>1791</v>
      </c>
      <c r="F610" s="72" t="s">
        <v>6</v>
      </c>
      <c r="G610" s="74">
        <v>7.1999999999999995E-2</v>
      </c>
      <c r="H610" s="64">
        <f>VLOOKUP(D610,upahbahan,3,FALSE)</f>
        <v>200000</v>
      </c>
      <c r="I610" s="124">
        <f>G610*H610</f>
        <v>14399.999999999998</v>
      </c>
      <c r="J610" s="54"/>
    </row>
    <row r="611" spans="3:10" s="55" customFormat="1">
      <c r="C611" s="144" t="s">
        <v>1210</v>
      </c>
      <c r="D611" s="80"/>
      <c r="E611" s="80"/>
      <c r="F611" s="80"/>
      <c r="G611" s="80"/>
      <c r="H611" s="162"/>
      <c r="I611" s="124">
        <f>SUM(I609:I610)</f>
        <v>158400</v>
      </c>
      <c r="J611" s="54"/>
    </row>
    <row r="612" spans="3:10" s="55" customFormat="1">
      <c r="C612" s="141" t="s">
        <v>1211</v>
      </c>
      <c r="D612" s="59" t="s">
        <v>1212</v>
      </c>
      <c r="E612" s="59"/>
      <c r="F612" s="73"/>
      <c r="G612" s="73"/>
      <c r="H612" s="73"/>
      <c r="I612" s="146"/>
      <c r="J612" s="54"/>
    </row>
    <row r="613" spans="3:10" s="55" customFormat="1">
      <c r="C613" s="144" t="s">
        <v>1216</v>
      </c>
      <c r="D613" s="80"/>
      <c r="E613" s="80"/>
      <c r="F613" s="80"/>
      <c r="G613" s="80"/>
      <c r="H613" s="162"/>
      <c r="I613" s="153">
        <v>0</v>
      </c>
      <c r="J613" s="54"/>
    </row>
    <row r="614" spans="3:10" s="55" customFormat="1">
      <c r="C614" s="141" t="s">
        <v>1217</v>
      </c>
      <c r="D614" s="59" t="s">
        <v>1218</v>
      </c>
      <c r="E614" s="59"/>
      <c r="F614" s="76"/>
      <c r="G614" s="76"/>
      <c r="H614" s="76"/>
      <c r="I614" s="146"/>
      <c r="J614" s="54"/>
    </row>
    <row r="615" spans="3:10" s="55" customFormat="1">
      <c r="C615" s="144" t="s">
        <v>1219</v>
      </c>
      <c r="D615" s="80"/>
      <c r="E615" s="80"/>
      <c r="F615" s="80"/>
      <c r="G615" s="80"/>
      <c r="H615" s="162"/>
      <c r="I615" s="153">
        <v>0</v>
      </c>
      <c r="J615" s="54"/>
    </row>
    <row r="616" spans="3:10" s="55" customFormat="1">
      <c r="C616" s="122" t="s">
        <v>1220</v>
      </c>
      <c r="D616" s="69" t="s">
        <v>1221</v>
      </c>
      <c r="E616" s="70"/>
      <c r="F616" s="70"/>
      <c r="G616" s="70"/>
      <c r="H616" s="71"/>
      <c r="I616" s="124">
        <f>I611+I613+I615</f>
        <v>158400</v>
      </c>
      <c r="J616" s="54"/>
    </row>
    <row r="617" spans="3:10" s="55" customFormat="1">
      <c r="C617" s="122" t="s">
        <v>1222</v>
      </c>
      <c r="D617" s="69" t="s">
        <v>1251</v>
      </c>
      <c r="E617" s="70"/>
      <c r="F617" s="70"/>
      <c r="G617" s="71"/>
      <c r="H617" s="95">
        <v>0.1</v>
      </c>
      <c r="I617" s="124">
        <f>I616*H617</f>
        <v>15840</v>
      </c>
      <c r="J617" s="54"/>
    </row>
    <row r="618" spans="3:10" s="55" customFormat="1" ht="14.4" thickBot="1">
      <c r="C618" s="130" t="s">
        <v>1223</v>
      </c>
      <c r="D618" s="131" t="s">
        <v>1224</v>
      </c>
      <c r="E618" s="132"/>
      <c r="F618" s="132"/>
      <c r="G618" s="132"/>
      <c r="H618" s="155"/>
      <c r="I618" s="134">
        <f>SUM(I616:I617)</f>
        <v>174240</v>
      </c>
      <c r="J618" s="54"/>
    </row>
    <row r="619" spans="3:10" ht="14.4" thickTop="1"/>
    <row r="620" spans="3:10" s="55" customFormat="1" ht="14.4" thickBot="1">
      <c r="C620" s="53" t="s">
        <v>2075</v>
      </c>
      <c r="D620" s="168" t="s">
        <v>2076</v>
      </c>
      <c r="E620" s="54"/>
      <c r="F620" s="148"/>
      <c r="G620" s="148"/>
      <c r="H620" s="148"/>
      <c r="I620" s="148"/>
      <c r="J620" s="56">
        <f>ROUNDDOWN(I632,-2)</f>
        <v>132000</v>
      </c>
    </row>
    <row r="621" spans="3:10" s="55" customFormat="1" ht="28.2" thickTop="1">
      <c r="C621" s="119" t="s">
        <v>1197</v>
      </c>
      <c r="D621" s="120" t="s">
        <v>1198</v>
      </c>
      <c r="E621" s="120"/>
      <c r="F621" s="120" t="s">
        <v>1199</v>
      </c>
      <c r="G621" s="120" t="s">
        <v>1200</v>
      </c>
      <c r="H621" s="120" t="s">
        <v>1201</v>
      </c>
      <c r="I621" s="121" t="s">
        <v>1202</v>
      </c>
      <c r="J621" s="164"/>
    </row>
    <row r="622" spans="3:10" s="55" customFormat="1">
      <c r="C622" s="141" t="s">
        <v>1203</v>
      </c>
      <c r="D622" s="59" t="s">
        <v>1204</v>
      </c>
      <c r="E622" s="59"/>
      <c r="F622" s="73"/>
      <c r="G622" s="73"/>
      <c r="H622" s="73"/>
      <c r="I622" s="146"/>
      <c r="J622" s="54"/>
    </row>
    <row r="623" spans="3:10" s="55" customFormat="1">
      <c r="C623" s="142">
        <v>1</v>
      </c>
      <c r="D623" s="59" t="s">
        <v>5</v>
      </c>
      <c r="E623" s="72" t="s">
        <v>1788</v>
      </c>
      <c r="F623" s="72" t="s">
        <v>6</v>
      </c>
      <c r="G623" s="74">
        <v>1</v>
      </c>
      <c r="H623" s="64">
        <f>VLOOKUP(D623,upahbahan,3,FALSE)</f>
        <v>100000</v>
      </c>
      <c r="I623" s="124">
        <f>G623*H623</f>
        <v>100000</v>
      </c>
      <c r="J623" s="54"/>
    </row>
    <row r="624" spans="3:10" s="55" customFormat="1">
      <c r="C624" s="142">
        <v>2</v>
      </c>
      <c r="D624" s="59" t="s">
        <v>19</v>
      </c>
      <c r="E624" s="72" t="s">
        <v>1791</v>
      </c>
      <c r="F624" s="72" t="s">
        <v>6</v>
      </c>
      <c r="G624" s="74">
        <v>0.1</v>
      </c>
      <c r="H624" s="64">
        <f>VLOOKUP(D624,upahbahan,3,FALSE)</f>
        <v>200000</v>
      </c>
      <c r="I624" s="124">
        <f>G624*H624</f>
        <v>20000</v>
      </c>
      <c r="J624" s="54"/>
    </row>
    <row r="625" spans="3:10" s="55" customFormat="1">
      <c r="C625" s="144" t="s">
        <v>1210</v>
      </c>
      <c r="D625" s="80"/>
      <c r="E625" s="80"/>
      <c r="F625" s="80"/>
      <c r="G625" s="80"/>
      <c r="H625" s="162"/>
      <c r="I625" s="124">
        <f>SUM(I623:I624)</f>
        <v>120000</v>
      </c>
      <c r="J625" s="54"/>
    </row>
    <row r="626" spans="3:10" s="55" customFormat="1">
      <c r="C626" s="141" t="s">
        <v>1211</v>
      </c>
      <c r="D626" s="59" t="s">
        <v>1212</v>
      </c>
      <c r="E626" s="59"/>
      <c r="F626" s="73"/>
      <c r="G626" s="73"/>
      <c r="H626" s="73"/>
      <c r="I626" s="146"/>
      <c r="J626" s="54"/>
    </row>
    <row r="627" spans="3:10" s="55" customFormat="1">
      <c r="C627" s="144" t="s">
        <v>1216</v>
      </c>
      <c r="D627" s="80"/>
      <c r="E627" s="80"/>
      <c r="F627" s="80"/>
      <c r="G627" s="80"/>
      <c r="H627" s="162"/>
      <c r="I627" s="153">
        <v>0</v>
      </c>
      <c r="J627" s="54"/>
    </row>
    <row r="628" spans="3:10" s="55" customFormat="1">
      <c r="C628" s="141" t="s">
        <v>1217</v>
      </c>
      <c r="D628" s="59" t="s">
        <v>1218</v>
      </c>
      <c r="E628" s="59"/>
      <c r="F628" s="76"/>
      <c r="G628" s="76"/>
      <c r="H628" s="76"/>
      <c r="I628" s="146"/>
      <c r="J628" s="54"/>
    </row>
    <row r="629" spans="3:10" s="55" customFormat="1">
      <c r="C629" s="144" t="s">
        <v>1219</v>
      </c>
      <c r="D629" s="80"/>
      <c r="E629" s="80"/>
      <c r="F629" s="80"/>
      <c r="G629" s="80"/>
      <c r="H629" s="162"/>
      <c r="I629" s="153">
        <v>0</v>
      </c>
      <c r="J629" s="54"/>
    </row>
    <row r="630" spans="3:10" s="55" customFormat="1">
      <c r="C630" s="122" t="s">
        <v>1220</v>
      </c>
      <c r="D630" s="69" t="s">
        <v>1221</v>
      </c>
      <c r="E630" s="70"/>
      <c r="F630" s="70"/>
      <c r="G630" s="70"/>
      <c r="H630" s="71"/>
      <c r="I630" s="124">
        <f>I625+I627+I629</f>
        <v>120000</v>
      </c>
      <c r="J630" s="54"/>
    </row>
    <row r="631" spans="3:10" s="55" customFormat="1">
      <c r="C631" s="122" t="s">
        <v>1222</v>
      </c>
      <c r="D631" s="69" t="s">
        <v>1251</v>
      </c>
      <c r="E631" s="70"/>
      <c r="F631" s="70"/>
      <c r="G631" s="71"/>
      <c r="H631" s="95">
        <v>0.1</v>
      </c>
      <c r="I631" s="124">
        <f>I630*H631</f>
        <v>12000</v>
      </c>
      <c r="J631" s="54"/>
    </row>
    <row r="632" spans="3:10" s="55" customFormat="1" ht="14.4" thickBot="1">
      <c r="C632" s="130" t="s">
        <v>1223</v>
      </c>
      <c r="D632" s="131" t="s">
        <v>1224</v>
      </c>
      <c r="E632" s="132"/>
      <c r="F632" s="132"/>
      <c r="G632" s="132"/>
      <c r="H632" s="155"/>
      <c r="I632" s="134">
        <f>SUM(I630:I631)</f>
        <v>132000</v>
      </c>
      <c r="J632" s="54"/>
    </row>
    <row r="633" spans="3:10" ht="14.4" thickTop="1"/>
    <row r="635" spans="3:10" s="55" customFormat="1" ht="14.4" thickBot="1">
      <c r="C635" s="53" t="s">
        <v>2077</v>
      </c>
      <c r="D635" s="168" t="s">
        <v>2078</v>
      </c>
      <c r="E635" s="54"/>
      <c r="F635" s="148"/>
      <c r="G635" s="148"/>
      <c r="H635" s="148"/>
      <c r="I635" s="148"/>
      <c r="J635" s="56">
        <f>ROUNDDOWN(I647,-2)</f>
        <v>151800</v>
      </c>
    </row>
    <row r="636" spans="3:10" s="55" customFormat="1" ht="28.2" thickTop="1">
      <c r="C636" s="119" t="s">
        <v>1197</v>
      </c>
      <c r="D636" s="120" t="s">
        <v>1198</v>
      </c>
      <c r="E636" s="120"/>
      <c r="F636" s="120" t="s">
        <v>1199</v>
      </c>
      <c r="G636" s="120" t="s">
        <v>1200</v>
      </c>
      <c r="H636" s="120" t="s">
        <v>1201</v>
      </c>
      <c r="I636" s="121" t="s">
        <v>1202</v>
      </c>
      <c r="J636" s="164"/>
    </row>
    <row r="637" spans="3:10" s="55" customFormat="1">
      <c r="C637" s="141" t="s">
        <v>1203</v>
      </c>
      <c r="D637" s="59" t="s">
        <v>1204</v>
      </c>
      <c r="E637" s="59"/>
      <c r="F637" s="73"/>
      <c r="G637" s="73"/>
      <c r="H637" s="73"/>
      <c r="I637" s="146"/>
      <c r="J637" s="54"/>
    </row>
    <row r="638" spans="3:10" s="55" customFormat="1">
      <c r="C638" s="142">
        <v>1</v>
      </c>
      <c r="D638" s="59" t="s">
        <v>5</v>
      </c>
      <c r="E638" s="72" t="s">
        <v>1788</v>
      </c>
      <c r="F638" s="72" t="s">
        <v>6</v>
      </c>
      <c r="G638" s="74">
        <v>1.1499999999999999</v>
      </c>
      <c r="H638" s="64">
        <f>VLOOKUP(D638,upahbahan,3,FALSE)</f>
        <v>100000</v>
      </c>
      <c r="I638" s="124">
        <f>G638*H638</f>
        <v>114999.99999999999</v>
      </c>
      <c r="J638" s="54"/>
    </row>
    <row r="639" spans="3:10" s="55" customFormat="1">
      <c r="C639" s="142">
        <v>2</v>
      </c>
      <c r="D639" s="59" t="s">
        <v>19</v>
      </c>
      <c r="E639" s="72" t="s">
        <v>1791</v>
      </c>
      <c r="F639" s="72" t="s">
        <v>6</v>
      </c>
      <c r="G639" s="74">
        <v>0.115</v>
      </c>
      <c r="H639" s="64">
        <f>VLOOKUP(D639,upahbahan,3,FALSE)</f>
        <v>200000</v>
      </c>
      <c r="I639" s="124">
        <f>G639*H639</f>
        <v>23000</v>
      </c>
      <c r="J639" s="54"/>
    </row>
    <row r="640" spans="3:10" s="55" customFormat="1">
      <c r="C640" s="144" t="s">
        <v>1210</v>
      </c>
      <c r="D640" s="80"/>
      <c r="E640" s="80"/>
      <c r="F640" s="80"/>
      <c r="G640" s="80"/>
      <c r="H640" s="162"/>
      <c r="I640" s="124">
        <f>SUM(I638:I639)</f>
        <v>138000</v>
      </c>
      <c r="J640" s="54"/>
    </row>
    <row r="641" spans="3:10" s="55" customFormat="1">
      <c r="C641" s="141" t="s">
        <v>1211</v>
      </c>
      <c r="D641" s="59" t="s">
        <v>1212</v>
      </c>
      <c r="E641" s="59"/>
      <c r="F641" s="73"/>
      <c r="G641" s="73"/>
      <c r="H641" s="73"/>
      <c r="I641" s="146"/>
      <c r="J641" s="54"/>
    </row>
    <row r="642" spans="3:10" s="55" customFormat="1">
      <c r="C642" s="144" t="s">
        <v>1216</v>
      </c>
      <c r="D642" s="80"/>
      <c r="E642" s="80"/>
      <c r="F642" s="80"/>
      <c r="G642" s="80"/>
      <c r="H642" s="162"/>
      <c r="I642" s="153">
        <v>0</v>
      </c>
      <c r="J642" s="54"/>
    </row>
    <row r="643" spans="3:10" s="55" customFormat="1">
      <c r="C643" s="141" t="s">
        <v>1217</v>
      </c>
      <c r="D643" s="59" t="s">
        <v>1218</v>
      </c>
      <c r="E643" s="59"/>
      <c r="F643" s="76"/>
      <c r="G643" s="76"/>
      <c r="H643" s="76"/>
      <c r="I643" s="146"/>
      <c r="J643" s="54"/>
    </row>
    <row r="644" spans="3:10" s="55" customFormat="1">
      <c r="C644" s="144" t="s">
        <v>1219</v>
      </c>
      <c r="D644" s="80"/>
      <c r="E644" s="80"/>
      <c r="F644" s="80"/>
      <c r="G644" s="80"/>
      <c r="H644" s="162"/>
      <c r="I644" s="153">
        <v>0</v>
      </c>
      <c r="J644" s="54"/>
    </row>
    <row r="645" spans="3:10" s="55" customFormat="1">
      <c r="C645" s="122" t="s">
        <v>1220</v>
      </c>
      <c r="D645" s="69" t="s">
        <v>1221</v>
      </c>
      <c r="E645" s="70"/>
      <c r="F645" s="70"/>
      <c r="G645" s="70"/>
      <c r="H645" s="71"/>
      <c r="I645" s="124">
        <f>I640+I642+I644</f>
        <v>138000</v>
      </c>
      <c r="J645" s="54"/>
    </row>
    <row r="646" spans="3:10" s="55" customFormat="1">
      <c r="C646" s="122" t="s">
        <v>1222</v>
      </c>
      <c r="D646" s="69" t="s">
        <v>1251</v>
      </c>
      <c r="E646" s="70"/>
      <c r="F646" s="70"/>
      <c r="G646" s="71"/>
      <c r="H646" s="95">
        <v>0.1</v>
      </c>
      <c r="I646" s="124">
        <f>I645*H646</f>
        <v>13800</v>
      </c>
      <c r="J646" s="54"/>
    </row>
    <row r="647" spans="3:10" s="55" customFormat="1" ht="14.4" thickBot="1">
      <c r="C647" s="130" t="s">
        <v>1223</v>
      </c>
      <c r="D647" s="131" t="s">
        <v>1224</v>
      </c>
      <c r="E647" s="132"/>
      <c r="F647" s="132"/>
      <c r="G647" s="132"/>
      <c r="H647" s="155"/>
      <c r="I647" s="134">
        <f>SUM(I645:I646)</f>
        <v>151800</v>
      </c>
      <c r="J647" s="54"/>
    </row>
    <row r="648" spans="3:10" ht="14.4" thickTop="1"/>
    <row r="649" spans="3:10" s="55" customFormat="1" ht="14.4" thickBot="1">
      <c r="C649" s="53" t="s">
        <v>2079</v>
      </c>
      <c r="D649" s="168" t="s">
        <v>2080</v>
      </c>
      <c r="E649" s="54"/>
      <c r="F649" s="148"/>
      <c r="G649" s="148"/>
      <c r="H649" s="148"/>
      <c r="I649" s="148"/>
      <c r="J649" s="56">
        <f>ROUNDDOWN(I661,-2)</f>
        <v>19800</v>
      </c>
    </row>
    <row r="650" spans="3:10" s="55" customFormat="1" ht="28.2" thickTop="1">
      <c r="C650" s="119" t="s">
        <v>1197</v>
      </c>
      <c r="D650" s="120" t="s">
        <v>1198</v>
      </c>
      <c r="E650" s="120"/>
      <c r="F650" s="120" t="s">
        <v>1199</v>
      </c>
      <c r="G650" s="120" t="s">
        <v>1200</v>
      </c>
      <c r="H650" s="120" t="s">
        <v>1201</v>
      </c>
      <c r="I650" s="121" t="s">
        <v>1202</v>
      </c>
      <c r="J650" s="164"/>
    </row>
    <row r="651" spans="3:10" s="55" customFormat="1">
      <c r="C651" s="141" t="s">
        <v>1203</v>
      </c>
      <c r="D651" s="59" t="s">
        <v>1204</v>
      </c>
      <c r="E651" s="59"/>
      <c r="F651" s="73"/>
      <c r="G651" s="73"/>
      <c r="H651" s="73"/>
      <c r="I651" s="146"/>
      <c r="J651" s="54"/>
    </row>
    <row r="652" spans="3:10" s="55" customFormat="1">
      <c r="C652" s="142">
        <v>1</v>
      </c>
      <c r="D652" s="59" t="s">
        <v>5</v>
      </c>
      <c r="E652" s="72" t="s">
        <v>1788</v>
      </c>
      <c r="F652" s="72" t="s">
        <v>6</v>
      </c>
      <c r="G652" s="74">
        <v>0.15</v>
      </c>
      <c r="H652" s="64">
        <f>VLOOKUP(D652,upahbahan,3,FALSE)</f>
        <v>100000</v>
      </c>
      <c r="I652" s="124">
        <f>G652*H652</f>
        <v>15000</v>
      </c>
      <c r="J652" s="54"/>
    </row>
    <row r="653" spans="3:10" s="55" customFormat="1">
      <c r="C653" s="142">
        <v>2</v>
      </c>
      <c r="D653" s="59" t="s">
        <v>19</v>
      </c>
      <c r="E653" s="72" t="s">
        <v>1791</v>
      </c>
      <c r="F653" s="72" t="s">
        <v>6</v>
      </c>
      <c r="G653" s="74">
        <v>1.4999999999999999E-2</v>
      </c>
      <c r="H653" s="64">
        <f>VLOOKUP(D653,upahbahan,3,FALSE)</f>
        <v>200000</v>
      </c>
      <c r="I653" s="124">
        <f>G653*H653</f>
        <v>3000</v>
      </c>
      <c r="J653" s="54"/>
    </row>
    <row r="654" spans="3:10" s="55" customFormat="1">
      <c r="C654" s="144" t="s">
        <v>1210</v>
      </c>
      <c r="D654" s="80"/>
      <c r="E654" s="80"/>
      <c r="F654" s="80"/>
      <c r="G654" s="80"/>
      <c r="H654" s="162"/>
      <c r="I654" s="124">
        <f>SUM(I652:I653)</f>
        <v>18000</v>
      </c>
      <c r="J654" s="54"/>
    </row>
    <row r="655" spans="3:10" s="55" customFormat="1">
      <c r="C655" s="141" t="s">
        <v>1211</v>
      </c>
      <c r="D655" s="59" t="s">
        <v>1212</v>
      </c>
      <c r="E655" s="59"/>
      <c r="F655" s="73"/>
      <c r="G655" s="73"/>
      <c r="H655" s="73"/>
      <c r="I655" s="146"/>
      <c r="J655" s="54"/>
    </row>
    <row r="656" spans="3:10" s="55" customFormat="1">
      <c r="C656" s="144" t="s">
        <v>1216</v>
      </c>
      <c r="D656" s="80"/>
      <c r="E656" s="80"/>
      <c r="F656" s="80"/>
      <c r="G656" s="80"/>
      <c r="H656" s="162"/>
      <c r="I656" s="153">
        <v>0</v>
      </c>
      <c r="J656" s="54"/>
    </row>
    <row r="657" spans="3:10" s="55" customFormat="1">
      <c r="C657" s="141" t="s">
        <v>1217</v>
      </c>
      <c r="D657" s="59" t="s">
        <v>1218</v>
      </c>
      <c r="E657" s="59"/>
      <c r="F657" s="76"/>
      <c r="G657" s="76"/>
      <c r="H657" s="76"/>
      <c r="I657" s="146"/>
      <c r="J657" s="54"/>
    </row>
    <row r="658" spans="3:10" s="55" customFormat="1">
      <c r="C658" s="144" t="s">
        <v>1219</v>
      </c>
      <c r="D658" s="80"/>
      <c r="E658" s="80"/>
      <c r="F658" s="80"/>
      <c r="G658" s="80"/>
      <c r="H658" s="162"/>
      <c r="I658" s="153">
        <v>0</v>
      </c>
      <c r="J658" s="54"/>
    </row>
    <row r="659" spans="3:10" s="55" customFormat="1">
      <c r="C659" s="122" t="s">
        <v>1220</v>
      </c>
      <c r="D659" s="69" t="s">
        <v>1221</v>
      </c>
      <c r="E659" s="70"/>
      <c r="F659" s="70"/>
      <c r="G659" s="70"/>
      <c r="H659" s="71"/>
      <c r="I659" s="124">
        <f>I654+I656+I658</f>
        <v>18000</v>
      </c>
      <c r="J659" s="54"/>
    </row>
    <row r="660" spans="3:10" s="55" customFormat="1">
      <c r="C660" s="122" t="s">
        <v>1222</v>
      </c>
      <c r="D660" s="69" t="s">
        <v>1251</v>
      </c>
      <c r="E660" s="70"/>
      <c r="F660" s="70"/>
      <c r="G660" s="71"/>
      <c r="H660" s="95">
        <v>0.1</v>
      </c>
      <c r="I660" s="124">
        <f>I659*H660</f>
        <v>1800</v>
      </c>
      <c r="J660" s="54"/>
    </row>
    <row r="661" spans="3:10" s="55" customFormat="1" ht="14.4" thickBot="1">
      <c r="C661" s="130" t="s">
        <v>1223</v>
      </c>
      <c r="D661" s="131" t="s">
        <v>1224</v>
      </c>
      <c r="E661" s="132"/>
      <c r="F661" s="132"/>
      <c r="G661" s="132"/>
      <c r="H661" s="155"/>
      <c r="I661" s="134">
        <f>SUM(I659:I660)</f>
        <v>19800</v>
      </c>
      <c r="J661" s="54"/>
    </row>
    <row r="662" spans="3:10" ht="14.4" thickTop="1"/>
    <row r="664" spans="3:10">
      <c r="C664" s="160" t="s">
        <v>2081</v>
      </c>
      <c r="D664" s="54" t="s">
        <v>1992</v>
      </c>
    </row>
    <row r="665" spans="3:10" s="55" customFormat="1" ht="14.4" thickBot="1">
      <c r="C665" s="53" t="s">
        <v>2082</v>
      </c>
      <c r="D665" s="168" t="s">
        <v>2083</v>
      </c>
      <c r="E665" s="54"/>
      <c r="F665" s="148"/>
      <c r="G665" s="148"/>
      <c r="H665" s="148"/>
      <c r="I665" s="148"/>
      <c r="J665" s="56">
        <f>ROUNDDOWN(I678,-2)</f>
        <v>38800</v>
      </c>
    </row>
    <row r="666" spans="3:10" s="55" customFormat="1" ht="28.2" thickTop="1">
      <c r="C666" s="119" t="s">
        <v>1197</v>
      </c>
      <c r="D666" s="120" t="s">
        <v>1198</v>
      </c>
      <c r="E666" s="120"/>
      <c r="F666" s="120" t="s">
        <v>1199</v>
      </c>
      <c r="G666" s="120" t="s">
        <v>1200</v>
      </c>
      <c r="H666" s="120" t="s">
        <v>1201</v>
      </c>
      <c r="I666" s="121" t="s">
        <v>1202</v>
      </c>
      <c r="J666" s="164"/>
    </row>
    <row r="667" spans="3:10" s="55" customFormat="1">
      <c r="C667" s="141" t="s">
        <v>1203</v>
      </c>
      <c r="D667" s="59" t="s">
        <v>1204</v>
      </c>
      <c r="E667" s="59"/>
      <c r="F667" s="73"/>
      <c r="G667" s="73"/>
      <c r="H667" s="73"/>
      <c r="I667" s="146"/>
      <c r="J667" s="54"/>
    </row>
    <row r="668" spans="3:10" s="55" customFormat="1">
      <c r="C668" s="142">
        <v>1</v>
      </c>
      <c r="D668" s="59" t="s">
        <v>5</v>
      </c>
      <c r="E668" s="72" t="s">
        <v>1788</v>
      </c>
      <c r="F668" s="72" t="s">
        <v>6</v>
      </c>
      <c r="G668" s="74">
        <v>0.24</v>
      </c>
      <c r="H668" s="64">
        <f>VLOOKUP(D668,upahbahan,3,FALSE)</f>
        <v>100000</v>
      </c>
      <c r="I668" s="124">
        <f>G668*H668</f>
        <v>24000</v>
      </c>
      <c r="J668" s="54"/>
    </row>
    <row r="669" spans="3:10" s="55" customFormat="1">
      <c r="C669" s="142">
        <v>2</v>
      </c>
      <c r="D669" s="59" t="s">
        <v>19</v>
      </c>
      <c r="E669" s="72" t="s">
        <v>1791</v>
      </c>
      <c r="F669" s="72" t="s">
        <v>6</v>
      </c>
      <c r="G669" s="74">
        <v>2.4E-2</v>
      </c>
      <c r="H669" s="64">
        <f>VLOOKUP(D669,upahbahan,3,FALSE)</f>
        <v>200000</v>
      </c>
      <c r="I669" s="124">
        <f>G669*H669</f>
        <v>4800</v>
      </c>
      <c r="J669" s="54"/>
    </row>
    <row r="670" spans="3:10" s="55" customFormat="1">
      <c r="C670" s="144" t="s">
        <v>1210</v>
      </c>
      <c r="D670" s="80"/>
      <c r="E670" s="80"/>
      <c r="F670" s="80"/>
      <c r="G670" s="80"/>
      <c r="H670" s="162"/>
      <c r="I670" s="124">
        <f>SUM(I668:I669)</f>
        <v>28800</v>
      </c>
      <c r="J670" s="54"/>
    </row>
    <row r="671" spans="3:10" s="55" customFormat="1">
      <c r="C671" s="141" t="s">
        <v>1211</v>
      </c>
      <c r="D671" s="59" t="s">
        <v>1212</v>
      </c>
      <c r="E671" s="59"/>
      <c r="F671" s="73"/>
      <c r="G671" s="73"/>
      <c r="H671" s="73"/>
      <c r="I671" s="146"/>
      <c r="J671" s="54"/>
    </row>
    <row r="672" spans="3:10" s="55" customFormat="1">
      <c r="C672" s="144" t="s">
        <v>1216</v>
      </c>
      <c r="D672" s="80"/>
      <c r="E672" s="80"/>
      <c r="F672" s="80"/>
      <c r="G672" s="80"/>
      <c r="H672" s="162"/>
      <c r="I672" s="153">
        <v>0</v>
      </c>
      <c r="J672" s="54"/>
    </row>
    <row r="673" spans="3:10" s="55" customFormat="1">
      <c r="C673" s="141" t="s">
        <v>1217</v>
      </c>
      <c r="D673" s="59" t="s">
        <v>1218</v>
      </c>
      <c r="E673" s="59"/>
      <c r="F673" s="76"/>
      <c r="G673" s="76"/>
      <c r="H673" s="76"/>
      <c r="I673" s="146"/>
      <c r="J673" s="54"/>
    </row>
    <row r="674" spans="3:10" s="55" customFormat="1">
      <c r="C674" s="141">
        <v>1</v>
      </c>
      <c r="D674" s="59" t="s">
        <v>5882</v>
      </c>
      <c r="E674" s="59"/>
      <c r="F674" s="370" t="s">
        <v>1995</v>
      </c>
      <c r="G674" s="603">
        <v>2.5000000000000001E-2</v>
      </c>
      <c r="H674" s="483">
        <f>VLOOKUP(D674,upahbahan,3,FALSE)</f>
        <v>260000</v>
      </c>
      <c r="I674" s="484">
        <f>G674*H674</f>
        <v>6500</v>
      </c>
      <c r="J674" s="156"/>
    </row>
    <row r="675" spans="3:10" s="55" customFormat="1">
      <c r="C675" s="144" t="s">
        <v>1219</v>
      </c>
      <c r="D675" s="80"/>
      <c r="E675" s="80"/>
      <c r="F675" s="80"/>
      <c r="G675" s="80"/>
      <c r="H675" s="162"/>
      <c r="I675" s="153">
        <f>SUM(I674)</f>
        <v>6500</v>
      </c>
      <c r="J675" s="54"/>
    </row>
    <row r="676" spans="3:10" s="55" customFormat="1">
      <c r="C676" s="122" t="s">
        <v>1220</v>
      </c>
      <c r="D676" s="69" t="s">
        <v>1221</v>
      </c>
      <c r="E676" s="70"/>
      <c r="F676" s="70"/>
      <c r="G676" s="70"/>
      <c r="H676" s="71"/>
      <c r="I676" s="124">
        <f>I670+I672+I675</f>
        <v>35300</v>
      </c>
      <c r="J676" s="54"/>
    </row>
    <row r="677" spans="3:10" s="55" customFormat="1">
      <c r="C677" s="122" t="s">
        <v>1222</v>
      </c>
      <c r="D677" s="69" t="s">
        <v>1251</v>
      </c>
      <c r="E677" s="70"/>
      <c r="F677" s="70"/>
      <c r="G677" s="71"/>
      <c r="H677" s="95">
        <v>0.1</v>
      </c>
      <c r="I677" s="124">
        <f>I676*H677</f>
        <v>3530</v>
      </c>
      <c r="J677" s="54"/>
    </row>
    <row r="678" spans="3:10" s="55" customFormat="1" ht="14.4" thickBot="1">
      <c r="C678" s="130" t="s">
        <v>1223</v>
      </c>
      <c r="D678" s="131" t="s">
        <v>1224</v>
      </c>
      <c r="E678" s="132"/>
      <c r="F678" s="132"/>
      <c r="G678" s="132"/>
      <c r="H678" s="155"/>
      <c r="I678" s="134">
        <f>SUM(I676:I677)</f>
        <v>38830</v>
      </c>
      <c r="J678" s="54"/>
    </row>
    <row r="679" spans="3:10" ht="14.4" thickTop="1"/>
    <row r="680" spans="3:10" s="55" customFormat="1" ht="14.4" thickBot="1">
      <c r="C680" s="53" t="s">
        <v>2084</v>
      </c>
      <c r="D680" s="168" t="s">
        <v>2085</v>
      </c>
      <c r="E680" s="54"/>
      <c r="F680" s="148"/>
      <c r="G680" s="148"/>
      <c r="H680" s="148"/>
      <c r="I680" s="148"/>
      <c r="J680" s="56">
        <f>ROUNDDOWN(I693,-2)</f>
        <v>64200</v>
      </c>
    </row>
    <row r="681" spans="3:10" s="55" customFormat="1" ht="28.2" thickTop="1">
      <c r="C681" s="119" t="s">
        <v>1197</v>
      </c>
      <c r="D681" s="120" t="s">
        <v>1198</v>
      </c>
      <c r="E681" s="120"/>
      <c r="F681" s="120" t="s">
        <v>1199</v>
      </c>
      <c r="G681" s="120" t="s">
        <v>1200</v>
      </c>
      <c r="H681" s="120" t="s">
        <v>1201</v>
      </c>
      <c r="I681" s="121" t="s">
        <v>1202</v>
      </c>
      <c r="J681" s="164"/>
    </row>
    <row r="682" spans="3:10" s="55" customFormat="1">
      <c r="C682" s="141" t="s">
        <v>1203</v>
      </c>
      <c r="D682" s="59" t="s">
        <v>1204</v>
      </c>
      <c r="E682" s="59"/>
      <c r="F682" s="73"/>
      <c r="G682" s="73"/>
      <c r="H682" s="73"/>
      <c r="I682" s="146"/>
      <c r="J682" s="54"/>
    </row>
    <row r="683" spans="3:10" s="55" customFormat="1">
      <c r="C683" s="142">
        <v>1</v>
      </c>
      <c r="D683" s="59" t="s">
        <v>5</v>
      </c>
      <c r="E683" s="72" t="s">
        <v>1788</v>
      </c>
      <c r="F683" s="72" t="s">
        <v>6</v>
      </c>
      <c r="G683" s="93">
        <v>0.27</v>
      </c>
      <c r="H683" s="64">
        <f>VLOOKUP(D683,upahbahan,3,FALSE)</f>
        <v>100000</v>
      </c>
      <c r="I683" s="124">
        <f>G683*H683</f>
        <v>27000</v>
      </c>
      <c r="J683" s="54"/>
    </row>
    <row r="684" spans="3:10" s="55" customFormat="1">
      <c r="C684" s="142">
        <v>2</v>
      </c>
      <c r="D684" s="59" t="s">
        <v>19</v>
      </c>
      <c r="E684" s="72" t="s">
        <v>1791</v>
      </c>
      <c r="F684" s="72" t="s">
        <v>6</v>
      </c>
      <c r="G684" s="93">
        <v>2.7E-2</v>
      </c>
      <c r="H684" s="64">
        <f>VLOOKUP(D684,upahbahan,3,FALSE)</f>
        <v>200000</v>
      </c>
      <c r="I684" s="124">
        <f>G684*H684</f>
        <v>5400</v>
      </c>
      <c r="J684" s="54"/>
    </row>
    <row r="685" spans="3:10" s="55" customFormat="1">
      <c r="C685" s="144" t="s">
        <v>1210</v>
      </c>
      <c r="D685" s="80"/>
      <c r="E685" s="80"/>
      <c r="F685" s="80"/>
      <c r="G685" s="80"/>
      <c r="H685" s="162"/>
      <c r="I685" s="124">
        <f>SUM(I683:I684)</f>
        <v>32400</v>
      </c>
      <c r="J685" s="54"/>
    </row>
    <row r="686" spans="3:10" s="55" customFormat="1">
      <c r="C686" s="141" t="s">
        <v>1211</v>
      </c>
      <c r="D686" s="59" t="s">
        <v>1212</v>
      </c>
      <c r="E686" s="59"/>
      <c r="F686" s="73"/>
      <c r="G686" s="73"/>
      <c r="H686" s="73"/>
      <c r="I686" s="146"/>
      <c r="J686" s="54"/>
    </row>
    <row r="687" spans="3:10" s="55" customFormat="1">
      <c r="C687" s="144" t="s">
        <v>1216</v>
      </c>
      <c r="D687" s="80"/>
      <c r="E687" s="80"/>
      <c r="F687" s="80"/>
      <c r="G687" s="80"/>
      <c r="H687" s="162"/>
      <c r="I687" s="153">
        <v>0</v>
      </c>
      <c r="J687" s="54"/>
    </row>
    <row r="688" spans="3:10" s="55" customFormat="1">
      <c r="C688" s="141" t="s">
        <v>1217</v>
      </c>
      <c r="D688" s="59" t="s">
        <v>1218</v>
      </c>
      <c r="E688" s="59"/>
      <c r="F688" s="76"/>
      <c r="G688" s="76"/>
      <c r="H688" s="76"/>
      <c r="I688" s="146"/>
      <c r="J688" s="54"/>
    </row>
    <row r="689" spans="3:10" s="55" customFormat="1">
      <c r="C689" s="141">
        <v>1</v>
      </c>
      <c r="D689" s="59" t="s">
        <v>5882</v>
      </c>
      <c r="E689" s="59"/>
      <c r="F689" s="370" t="s">
        <v>1995</v>
      </c>
      <c r="G689" s="603">
        <v>0.1</v>
      </c>
      <c r="H689" s="483">
        <f>VLOOKUP(D689,upahbahan,3,FALSE)</f>
        <v>260000</v>
      </c>
      <c r="I689" s="484">
        <f>G689*H689</f>
        <v>26000</v>
      </c>
      <c r="J689" s="156"/>
    </row>
    <row r="690" spans="3:10" s="55" customFormat="1">
      <c r="C690" s="144" t="s">
        <v>1219</v>
      </c>
      <c r="D690" s="80"/>
      <c r="E690" s="80"/>
      <c r="F690" s="80"/>
      <c r="G690" s="80"/>
      <c r="H690" s="162"/>
      <c r="I690" s="153">
        <f>SUM(I689)</f>
        <v>26000</v>
      </c>
      <c r="J690" s="54"/>
    </row>
    <row r="691" spans="3:10" s="55" customFormat="1">
      <c r="C691" s="122" t="s">
        <v>1220</v>
      </c>
      <c r="D691" s="69" t="s">
        <v>1221</v>
      </c>
      <c r="E691" s="70"/>
      <c r="F691" s="70"/>
      <c r="G691" s="70"/>
      <c r="H691" s="71"/>
      <c r="I691" s="124">
        <f>I685+I687+I690</f>
        <v>58400</v>
      </c>
      <c r="J691" s="54"/>
    </row>
    <row r="692" spans="3:10" s="55" customFormat="1">
      <c r="C692" s="122" t="s">
        <v>1222</v>
      </c>
      <c r="D692" s="69" t="s">
        <v>1251</v>
      </c>
      <c r="E692" s="70"/>
      <c r="F692" s="70"/>
      <c r="G692" s="71"/>
      <c r="H692" s="95">
        <v>0.1</v>
      </c>
      <c r="I692" s="124">
        <f>I691*H692</f>
        <v>5840</v>
      </c>
      <c r="J692" s="54"/>
    </row>
    <row r="693" spans="3:10" s="55" customFormat="1" ht="14.4" thickBot="1">
      <c r="C693" s="130" t="s">
        <v>1223</v>
      </c>
      <c r="D693" s="131" t="s">
        <v>1224</v>
      </c>
      <c r="E693" s="132"/>
      <c r="F693" s="132"/>
      <c r="G693" s="132"/>
      <c r="H693" s="155"/>
      <c r="I693" s="134">
        <f>SUM(I691:I692)</f>
        <v>64240</v>
      </c>
      <c r="J693" s="54"/>
    </row>
    <row r="694" spans="3:10" ht="14.4" thickTop="1"/>
    <row r="695" spans="3:10" s="55" customFormat="1" ht="14.4" thickBot="1">
      <c r="C695" s="53" t="s">
        <v>2086</v>
      </c>
      <c r="D695" s="168" t="s">
        <v>2087</v>
      </c>
      <c r="E695" s="54"/>
      <c r="F695" s="148"/>
      <c r="G695" s="148"/>
      <c r="H695" s="148"/>
      <c r="I695" s="148"/>
      <c r="J695" s="56">
        <f>ROUNDDOWN(I708,-2)</f>
        <v>51800</v>
      </c>
    </row>
    <row r="696" spans="3:10" s="55" customFormat="1" ht="28.2" thickTop="1">
      <c r="C696" s="119" t="s">
        <v>1197</v>
      </c>
      <c r="D696" s="120" t="s">
        <v>1198</v>
      </c>
      <c r="E696" s="120"/>
      <c r="F696" s="120" t="s">
        <v>1199</v>
      </c>
      <c r="G696" s="120" t="s">
        <v>1200</v>
      </c>
      <c r="H696" s="120" t="s">
        <v>1201</v>
      </c>
      <c r="I696" s="121" t="s">
        <v>1202</v>
      </c>
      <c r="J696" s="164"/>
    </row>
    <row r="697" spans="3:10" s="55" customFormat="1">
      <c r="C697" s="141" t="s">
        <v>1203</v>
      </c>
      <c r="D697" s="59" t="s">
        <v>1204</v>
      </c>
      <c r="E697" s="59"/>
      <c r="F697" s="73"/>
      <c r="G697" s="73"/>
      <c r="H697" s="73"/>
      <c r="I697" s="146"/>
      <c r="J697" s="54"/>
    </row>
    <row r="698" spans="3:10" s="55" customFormat="1">
      <c r="C698" s="142">
        <v>1</v>
      </c>
      <c r="D698" s="59" t="s">
        <v>5</v>
      </c>
      <c r="E698" s="72" t="s">
        <v>1788</v>
      </c>
      <c r="F698" s="72" t="s">
        <v>6</v>
      </c>
      <c r="G698" s="93">
        <v>0.29499999999999998</v>
      </c>
      <c r="H698" s="64">
        <f>VLOOKUP(D698,upahbahan,3,FALSE)</f>
        <v>100000</v>
      </c>
      <c r="I698" s="124">
        <f>G698*H698</f>
        <v>29500</v>
      </c>
      <c r="J698" s="54"/>
    </row>
    <row r="699" spans="3:10" s="55" customFormat="1">
      <c r="C699" s="142">
        <v>2</v>
      </c>
      <c r="D699" s="59" t="s">
        <v>19</v>
      </c>
      <c r="E699" s="72" t="s">
        <v>1791</v>
      </c>
      <c r="F699" s="72" t="s">
        <v>6</v>
      </c>
      <c r="G699" s="93">
        <v>2.9499999999999998E-2</v>
      </c>
      <c r="H699" s="64">
        <f>VLOOKUP(D699,upahbahan,3,FALSE)</f>
        <v>200000</v>
      </c>
      <c r="I699" s="124">
        <f>G699*H699</f>
        <v>5900</v>
      </c>
      <c r="J699" s="54"/>
    </row>
    <row r="700" spans="3:10" s="55" customFormat="1">
      <c r="C700" s="144" t="s">
        <v>1210</v>
      </c>
      <c r="D700" s="80"/>
      <c r="E700" s="80"/>
      <c r="F700" s="80"/>
      <c r="G700" s="80"/>
      <c r="H700" s="162"/>
      <c r="I700" s="124">
        <f>SUM(I698:I699)</f>
        <v>35400</v>
      </c>
      <c r="J700" s="54"/>
    </row>
    <row r="701" spans="3:10" s="55" customFormat="1">
      <c r="C701" s="141" t="s">
        <v>1211</v>
      </c>
      <c r="D701" s="59" t="s">
        <v>1212</v>
      </c>
      <c r="E701" s="59"/>
      <c r="F701" s="73"/>
      <c r="G701" s="73"/>
      <c r="H701" s="73"/>
      <c r="I701" s="146"/>
      <c r="J701" s="54"/>
    </row>
    <row r="702" spans="3:10" s="55" customFormat="1">
      <c r="C702" s="144" t="s">
        <v>1216</v>
      </c>
      <c r="D702" s="80"/>
      <c r="E702" s="80"/>
      <c r="F702" s="80"/>
      <c r="G702" s="80"/>
      <c r="H702" s="162"/>
      <c r="I702" s="153">
        <v>0</v>
      </c>
      <c r="J702" s="54"/>
    </row>
    <row r="703" spans="3:10" s="55" customFormat="1">
      <c r="C703" s="141" t="s">
        <v>1217</v>
      </c>
      <c r="D703" s="59" t="s">
        <v>1218</v>
      </c>
      <c r="E703" s="59"/>
      <c r="F703" s="76"/>
      <c r="G703" s="76"/>
      <c r="H703" s="76"/>
      <c r="I703" s="146"/>
      <c r="J703" s="54"/>
    </row>
    <row r="704" spans="3:10" s="55" customFormat="1">
      <c r="C704" s="141">
        <v>1</v>
      </c>
      <c r="D704" s="59" t="s">
        <v>5882</v>
      </c>
      <c r="E704" s="59"/>
      <c r="F704" s="370" t="s">
        <v>1995</v>
      </c>
      <c r="G704" s="603">
        <v>4.4999999999999998E-2</v>
      </c>
      <c r="H704" s="483">
        <f>VLOOKUP(D704,upahbahan,3,FALSE)</f>
        <v>260000</v>
      </c>
      <c r="I704" s="484">
        <f>G704*H704</f>
        <v>11700</v>
      </c>
      <c r="J704" s="156"/>
    </row>
    <row r="705" spans="3:10" s="55" customFormat="1">
      <c r="C705" s="144" t="s">
        <v>1219</v>
      </c>
      <c r="D705" s="80"/>
      <c r="E705" s="80"/>
      <c r="F705" s="80"/>
      <c r="G705" s="80"/>
      <c r="H705" s="162"/>
      <c r="I705" s="153">
        <f>SUM(I704)</f>
        <v>11700</v>
      </c>
      <c r="J705" s="54"/>
    </row>
    <row r="706" spans="3:10" s="55" customFormat="1">
      <c r="C706" s="122" t="s">
        <v>1220</v>
      </c>
      <c r="D706" s="69" t="s">
        <v>1221</v>
      </c>
      <c r="E706" s="70"/>
      <c r="F706" s="70"/>
      <c r="G706" s="70"/>
      <c r="H706" s="71"/>
      <c r="I706" s="124">
        <f>I700+I702+I705</f>
        <v>47100</v>
      </c>
      <c r="J706" s="54"/>
    </row>
    <row r="707" spans="3:10" s="55" customFormat="1">
      <c r="C707" s="122" t="s">
        <v>1222</v>
      </c>
      <c r="D707" s="69" t="s">
        <v>1251</v>
      </c>
      <c r="E707" s="70"/>
      <c r="F707" s="70"/>
      <c r="G707" s="71"/>
      <c r="H707" s="95">
        <v>0.1</v>
      </c>
      <c r="I707" s="124">
        <f>I706*H707</f>
        <v>4710</v>
      </c>
      <c r="J707" s="54"/>
    </row>
    <row r="708" spans="3:10" s="55" customFormat="1" ht="14.4" thickBot="1">
      <c r="C708" s="130" t="s">
        <v>1223</v>
      </c>
      <c r="D708" s="131" t="s">
        <v>1224</v>
      </c>
      <c r="E708" s="132"/>
      <c r="F708" s="132"/>
      <c r="G708" s="132"/>
      <c r="H708" s="155"/>
      <c r="I708" s="134">
        <f>SUM(I706:I707)</f>
        <v>51810</v>
      </c>
      <c r="J708" s="54"/>
    </row>
    <row r="709" spans="3:10" ht="14.4" thickTop="1"/>
    <row r="710" spans="3:10" s="55" customFormat="1" ht="14.4" thickBot="1">
      <c r="C710" s="53" t="s">
        <v>2088</v>
      </c>
      <c r="D710" s="168" t="s">
        <v>2089</v>
      </c>
      <c r="E710" s="54"/>
      <c r="F710" s="148"/>
      <c r="G710" s="148"/>
      <c r="H710" s="148"/>
      <c r="I710" s="148"/>
      <c r="J710" s="56">
        <f>ROUNDDOWN(I723,-2)</f>
        <v>5500</v>
      </c>
    </row>
    <row r="711" spans="3:10" s="55" customFormat="1" ht="28.2" thickTop="1">
      <c r="C711" s="119" t="s">
        <v>1197</v>
      </c>
      <c r="D711" s="120" t="s">
        <v>1198</v>
      </c>
      <c r="E711" s="120"/>
      <c r="F711" s="120" t="s">
        <v>1199</v>
      </c>
      <c r="G711" s="120" t="s">
        <v>1200</v>
      </c>
      <c r="H711" s="120" t="s">
        <v>1201</v>
      </c>
      <c r="I711" s="121" t="s">
        <v>1202</v>
      </c>
      <c r="J711" s="164"/>
    </row>
    <row r="712" spans="3:10" s="55" customFormat="1">
      <c r="C712" s="141" t="s">
        <v>1203</v>
      </c>
      <c r="D712" s="59" t="s">
        <v>1204</v>
      </c>
      <c r="E712" s="59"/>
      <c r="F712" s="73"/>
      <c r="G712" s="73"/>
      <c r="H712" s="73"/>
      <c r="I712" s="146"/>
      <c r="J712" s="54"/>
    </row>
    <row r="713" spans="3:10" s="55" customFormat="1">
      <c r="C713" s="142">
        <v>1</v>
      </c>
      <c r="D713" s="59" t="s">
        <v>5</v>
      </c>
      <c r="E713" s="72" t="s">
        <v>1788</v>
      </c>
      <c r="F713" s="72" t="s">
        <v>6</v>
      </c>
      <c r="G713" s="93">
        <v>0.02</v>
      </c>
      <c r="H713" s="64">
        <f>VLOOKUP(D713,upahbahan,3,FALSE)</f>
        <v>100000</v>
      </c>
      <c r="I713" s="124">
        <f>G713*H713</f>
        <v>2000</v>
      </c>
      <c r="J713" s="54"/>
    </row>
    <row r="714" spans="3:10" s="55" customFormat="1">
      <c r="C714" s="142">
        <v>2</v>
      </c>
      <c r="D714" s="59" t="s">
        <v>19</v>
      </c>
      <c r="E714" s="72" t="s">
        <v>1791</v>
      </c>
      <c r="F714" s="72" t="s">
        <v>6</v>
      </c>
      <c r="G714" s="93">
        <v>2E-3</v>
      </c>
      <c r="H714" s="64">
        <f>VLOOKUP(D714,upahbahan,3,FALSE)</f>
        <v>200000</v>
      </c>
      <c r="I714" s="124">
        <f>G714*H714</f>
        <v>400</v>
      </c>
      <c r="J714" s="54"/>
    </row>
    <row r="715" spans="3:10" s="55" customFormat="1">
      <c r="C715" s="144" t="s">
        <v>1210</v>
      </c>
      <c r="D715" s="80"/>
      <c r="E715" s="80"/>
      <c r="F715" s="80"/>
      <c r="G715" s="80"/>
      <c r="H715" s="162"/>
      <c r="I715" s="124">
        <f>SUM(I713:I714)</f>
        <v>2400</v>
      </c>
      <c r="J715" s="54"/>
    </row>
    <row r="716" spans="3:10" s="55" customFormat="1">
      <c r="C716" s="141" t="s">
        <v>1211</v>
      </c>
      <c r="D716" s="59" t="s">
        <v>1212</v>
      </c>
      <c r="E716" s="59"/>
      <c r="F716" s="73"/>
      <c r="G716" s="73"/>
      <c r="H716" s="73"/>
      <c r="I716" s="146"/>
      <c r="J716" s="54"/>
    </row>
    <row r="717" spans="3:10" s="55" customFormat="1">
      <c r="C717" s="144" t="s">
        <v>1216</v>
      </c>
      <c r="D717" s="80"/>
      <c r="E717" s="80"/>
      <c r="F717" s="80"/>
      <c r="G717" s="80"/>
      <c r="H717" s="162"/>
      <c r="I717" s="153">
        <v>0</v>
      </c>
      <c r="J717" s="54"/>
    </row>
    <row r="718" spans="3:10" s="55" customFormat="1">
      <c r="C718" s="141" t="s">
        <v>1217</v>
      </c>
      <c r="D718" s="59" t="s">
        <v>1218</v>
      </c>
      <c r="E718" s="59"/>
      <c r="F718" s="76"/>
      <c r="G718" s="76"/>
      <c r="H718" s="76"/>
      <c r="I718" s="146"/>
      <c r="J718" s="54"/>
    </row>
    <row r="719" spans="3:10" s="55" customFormat="1">
      <c r="C719" s="141">
        <v>1</v>
      </c>
      <c r="D719" s="59" t="s">
        <v>5882</v>
      </c>
      <c r="E719" s="59"/>
      <c r="F719" s="370" t="s">
        <v>1995</v>
      </c>
      <c r="G719" s="603">
        <v>0.01</v>
      </c>
      <c r="H719" s="483">
        <f>VLOOKUP(D719,upahbahan,3,FALSE)</f>
        <v>260000</v>
      </c>
      <c r="I719" s="484">
        <f>G719*H719</f>
        <v>2600</v>
      </c>
      <c r="J719" s="156"/>
    </row>
    <row r="720" spans="3:10" s="55" customFormat="1">
      <c r="C720" s="144" t="s">
        <v>1219</v>
      </c>
      <c r="D720" s="80"/>
      <c r="E720" s="80"/>
      <c r="F720" s="80"/>
      <c r="G720" s="80"/>
      <c r="H720" s="162"/>
      <c r="I720" s="153">
        <f>SUM(I719)</f>
        <v>2600</v>
      </c>
      <c r="J720" s="54"/>
    </row>
    <row r="721" spans="3:10" s="55" customFormat="1">
      <c r="C721" s="122" t="s">
        <v>1220</v>
      </c>
      <c r="D721" s="69" t="s">
        <v>1221</v>
      </c>
      <c r="E721" s="70"/>
      <c r="F721" s="70"/>
      <c r="G721" s="70"/>
      <c r="H721" s="71"/>
      <c r="I721" s="124">
        <f>I715+I717+I720</f>
        <v>5000</v>
      </c>
      <c r="J721" s="54"/>
    </row>
    <row r="722" spans="3:10" s="55" customFormat="1">
      <c r="C722" s="122" t="s">
        <v>1222</v>
      </c>
      <c r="D722" s="69" t="s">
        <v>1251</v>
      </c>
      <c r="E722" s="70"/>
      <c r="F722" s="70"/>
      <c r="G722" s="71"/>
      <c r="H722" s="95">
        <v>0.1</v>
      </c>
      <c r="I722" s="124">
        <f>I721*H722</f>
        <v>500</v>
      </c>
      <c r="J722" s="54"/>
    </row>
    <row r="723" spans="3:10" s="55" customFormat="1" ht="14.4" thickBot="1">
      <c r="C723" s="130" t="s">
        <v>1223</v>
      </c>
      <c r="D723" s="131" t="s">
        <v>1224</v>
      </c>
      <c r="E723" s="132"/>
      <c r="F723" s="132"/>
      <c r="G723" s="132"/>
      <c r="H723" s="155"/>
      <c r="I723" s="134">
        <f>SUM(I721:I722)</f>
        <v>5500</v>
      </c>
      <c r="J723" s="54"/>
    </row>
    <row r="724" spans="3:10" ht="14.4" thickTop="1"/>
  </sheetData>
  <pageMargins left="0.75" right="0.75" top="1" bottom="1" header="0.51180555555555562" footer="0.51180555555555562"/>
  <pageSetup paperSize="9" fitToWidth="0" fitToHeight="0" orientation="portrait" useFirstPageNumber="1" errors="NA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O232"/>
  <sheetViews>
    <sheetView topLeftCell="A220" zoomScaleNormal="100" workbookViewId="0">
      <selection activeCell="G193" sqref="G193"/>
    </sheetView>
  </sheetViews>
  <sheetFormatPr defaultColWidth="9.44140625" defaultRowHeight="13.8"/>
  <cols>
    <col min="1" max="2" width="2.44140625" style="62" customWidth="1"/>
    <col min="3" max="3" width="8.33203125" style="57" customWidth="1"/>
    <col min="4" max="4" width="36.5546875" style="62" customWidth="1"/>
    <col min="5" max="5" width="14" style="62" customWidth="1"/>
    <col min="6" max="6" width="7.5546875" style="62" customWidth="1"/>
    <col min="7" max="7" width="10.5546875" style="62" customWidth="1"/>
    <col min="8" max="8" width="15.5546875" style="62" customWidth="1"/>
    <col min="9" max="9" width="16.44140625" style="62" customWidth="1"/>
    <col min="10" max="10" width="16" style="54" bestFit="1" customWidth="1"/>
    <col min="11" max="16384" width="9.44140625" style="62"/>
  </cols>
  <sheetData>
    <row r="3" spans="3:15" s="54" customFormat="1" ht="15.75" customHeight="1">
      <c r="C3" s="169" t="s">
        <v>2090</v>
      </c>
      <c r="D3" s="168" t="s">
        <v>1779</v>
      </c>
      <c r="E3" s="168"/>
      <c r="F3" s="53"/>
      <c r="G3" s="53"/>
      <c r="H3" s="53"/>
      <c r="I3" s="53"/>
    </row>
    <row r="4" spans="3:15" s="54" customFormat="1" ht="15.75" customHeight="1">
      <c r="C4" s="169" t="s">
        <v>2091</v>
      </c>
      <c r="D4" s="168" t="s">
        <v>2092</v>
      </c>
      <c r="E4" s="168"/>
      <c r="F4" s="53"/>
      <c r="G4" s="53"/>
      <c r="H4" s="53"/>
      <c r="I4" s="53"/>
    </row>
    <row r="5" spans="3:15" s="54" customFormat="1" ht="14.4" thickBot="1">
      <c r="C5" s="54" t="s">
        <v>2093</v>
      </c>
      <c r="D5" s="175" t="s">
        <v>1263</v>
      </c>
      <c r="E5" s="175"/>
      <c r="F5" s="118"/>
      <c r="G5" s="118"/>
      <c r="H5" s="118"/>
      <c r="I5" s="118"/>
      <c r="J5" s="56">
        <f>ROUNDDOWN(I17,-2)</f>
        <v>60500</v>
      </c>
    </row>
    <row r="6" spans="3:15" s="57" customFormat="1" ht="31.65" customHeight="1" thickTop="1">
      <c r="C6" s="119" t="s">
        <v>1197</v>
      </c>
      <c r="D6" s="120" t="s">
        <v>1198</v>
      </c>
      <c r="E6" s="120" t="s">
        <v>1926</v>
      </c>
      <c r="F6" s="120" t="s">
        <v>1199</v>
      </c>
      <c r="G6" s="120" t="s">
        <v>1200</v>
      </c>
      <c r="H6" s="120" t="s">
        <v>1201</v>
      </c>
      <c r="I6" s="121" t="s">
        <v>1202</v>
      </c>
      <c r="J6" s="160"/>
    </row>
    <row r="7" spans="3:15">
      <c r="C7" s="141" t="s">
        <v>1203</v>
      </c>
      <c r="D7" s="59" t="s">
        <v>1204</v>
      </c>
      <c r="E7" s="59"/>
      <c r="F7" s="73"/>
      <c r="G7" s="73"/>
      <c r="H7" s="73"/>
      <c r="I7" s="146"/>
      <c r="L7" s="55" t="s">
        <v>1249</v>
      </c>
      <c r="M7" s="55"/>
      <c r="N7" s="55"/>
      <c r="O7" s="55"/>
    </row>
    <row r="8" spans="3:15">
      <c r="C8" s="142">
        <v>1</v>
      </c>
      <c r="D8" s="59" t="s">
        <v>5</v>
      </c>
      <c r="E8" s="72" t="s">
        <v>1788</v>
      </c>
      <c r="F8" s="72" t="s">
        <v>6</v>
      </c>
      <c r="G8" s="74">
        <v>0.5</v>
      </c>
      <c r="H8" s="64">
        <f>VLOOKUP(D8,upahbahan,3,FALSE)</f>
        <v>100000</v>
      </c>
      <c r="I8" s="124">
        <f>G8*H8</f>
        <v>50000</v>
      </c>
      <c r="L8" s="55" t="s">
        <v>1250</v>
      </c>
      <c r="M8" s="55"/>
      <c r="N8" s="55"/>
      <c r="O8" s="65">
        <v>0.1</v>
      </c>
    </row>
    <row r="9" spans="3:15">
      <c r="C9" s="142">
        <v>2</v>
      </c>
      <c r="D9" s="59" t="s">
        <v>19</v>
      </c>
      <c r="E9" s="72" t="s">
        <v>1791</v>
      </c>
      <c r="F9" s="72" t="s">
        <v>6</v>
      </c>
      <c r="G9" s="74">
        <v>2.5000000000000001E-2</v>
      </c>
      <c r="H9" s="64">
        <f>VLOOKUP(D9,upahbahan,3,FALSE)</f>
        <v>200000</v>
      </c>
      <c r="I9" s="124">
        <f>G9*H9</f>
        <v>5000</v>
      </c>
    </row>
    <row r="10" spans="3:15" ht="15.75" customHeight="1">
      <c r="C10" s="144" t="s">
        <v>1210</v>
      </c>
      <c r="D10" s="75"/>
      <c r="E10" s="75"/>
      <c r="F10" s="75"/>
      <c r="G10" s="75"/>
      <c r="H10" s="161"/>
      <c r="I10" s="124">
        <f>SUM(I8:I9)</f>
        <v>55000</v>
      </c>
    </row>
    <row r="11" spans="3:15">
      <c r="C11" s="141" t="s">
        <v>1211</v>
      </c>
      <c r="D11" s="59" t="s">
        <v>1212</v>
      </c>
      <c r="E11" s="59"/>
      <c r="F11" s="73"/>
      <c r="G11" s="73"/>
      <c r="H11" s="73"/>
      <c r="I11" s="146"/>
    </row>
    <row r="12" spans="3:15" ht="15.75" customHeight="1">
      <c r="C12" s="144" t="s">
        <v>1216</v>
      </c>
      <c r="D12" s="80"/>
      <c r="E12" s="80"/>
      <c r="F12" s="80"/>
      <c r="G12" s="80"/>
      <c r="H12" s="162"/>
      <c r="I12" s="153">
        <v>0</v>
      </c>
    </row>
    <row r="13" spans="3:15">
      <c r="C13" s="141" t="s">
        <v>1217</v>
      </c>
      <c r="D13" s="59" t="s">
        <v>1218</v>
      </c>
      <c r="E13" s="59"/>
      <c r="F13" s="73"/>
      <c r="G13" s="73"/>
      <c r="H13" s="73"/>
      <c r="I13" s="146"/>
    </row>
    <row r="14" spans="3:15" ht="15.75" customHeight="1">
      <c r="C14" s="144" t="s">
        <v>1219</v>
      </c>
      <c r="D14" s="80"/>
      <c r="E14" s="80"/>
      <c r="F14" s="80"/>
      <c r="G14" s="80"/>
      <c r="H14" s="162"/>
      <c r="I14" s="153">
        <v>0</v>
      </c>
    </row>
    <row r="15" spans="3:15" s="163" customFormat="1">
      <c r="C15" s="122" t="s">
        <v>1220</v>
      </c>
      <c r="D15" s="69" t="s">
        <v>1221</v>
      </c>
      <c r="E15" s="70"/>
      <c r="F15" s="70"/>
      <c r="G15" s="70"/>
      <c r="H15" s="71"/>
      <c r="I15" s="124">
        <f>I10+I12+I14</f>
        <v>55000</v>
      </c>
      <c r="J15" s="54"/>
    </row>
    <row r="16" spans="3:15" s="163" customFormat="1">
      <c r="C16" s="122" t="s">
        <v>1222</v>
      </c>
      <c r="D16" s="69" t="s">
        <v>1325</v>
      </c>
      <c r="E16" s="70"/>
      <c r="F16" s="70"/>
      <c r="G16" s="71"/>
      <c r="H16" s="95">
        <f>$O$8</f>
        <v>0.1</v>
      </c>
      <c r="I16" s="124">
        <f>I15*H16</f>
        <v>5500</v>
      </c>
      <c r="J16" s="54"/>
    </row>
    <row r="17" spans="3:10" s="163" customFormat="1" ht="14.4" thickBot="1">
      <c r="C17" s="130" t="s">
        <v>1223</v>
      </c>
      <c r="D17" s="131" t="s">
        <v>1224</v>
      </c>
      <c r="E17" s="132"/>
      <c r="F17" s="132"/>
      <c r="G17" s="132"/>
      <c r="H17" s="155"/>
      <c r="I17" s="134">
        <f>SUM(I15:I16)</f>
        <v>60500</v>
      </c>
      <c r="J17" s="54"/>
    </row>
    <row r="18" spans="3:10" ht="14.4" thickTop="1">
      <c r="C18" s="89"/>
      <c r="D18" s="90"/>
      <c r="E18" s="90"/>
      <c r="F18" s="90"/>
      <c r="G18" s="90"/>
      <c r="H18" s="90"/>
      <c r="I18" s="91"/>
    </row>
    <row r="19" spans="3:10" ht="14.4" thickBot="1">
      <c r="C19" s="54" t="s">
        <v>2094</v>
      </c>
      <c r="D19" s="175" t="s">
        <v>1264</v>
      </c>
      <c r="E19" s="175"/>
      <c r="F19" s="148"/>
      <c r="G19" s="148"/>
      <c r="H19" s="148"/>
      <c r="I19" s="148"/>
      <c r="J19" s="56">
        <f>ROUNDDOWN(I32,-2)</f>
        <v>372500</v>
      </c>
    </row>
    <row r="20" spans="3:10" s="92" customFormat="1" ht="28.2" thickTop="1">
      <c r="C20" s="119" t="s">
        <v>1197</v>
      </c>
      <c r="D20" s="120" t="s">
        <v>1198</v>
      </c>
      <c r="E20" s="120" t="s">
        <v>1926</v>
      </c>
      <c r="F20" s="120" t="s">
        <v>1199</v>
      </c>
      <c r="G20" s="120" t="s">
        <v>1200</v>
      </c>
      <c r="H20" s="120" t="s">
        <v>1201</v>
      </c>
      <c r="I20" s="121" t="s">
        <v>1202</v>
      </c>
      <c r="J20" s="164"/>
    </row>
    <row r="21" spans="3:10">
      <c r="C21" s="141" t="s">
        <v>1203</v>
      </c>
      <c r="D21" s="59" t="s">
        <v>1204</v>
      </c>
      <c r="E21" s="59"/>
      <c r="F21" s="73"/>
      <c r="G21" s="73"/>
      <c r="H21" s="73"/>
      <c r="I21" s="146"/>
    </row>
    <row r="22" spans="3:10">
      <c r="C22" s="142">
        <v>1</v>
      </c>
      <c r="D22" s="59" t="s">
        <v>5</v>
      </c>
      <c r="E22" s="72" t="s">
        <v>1788</v>
      </c>
      <c r="F22" s="72" t="s">
        <v>6</v>
      </c>
      <c r="G22" s="93">
        <v>0.3</v>
      </c>
      <c r="H22" s="64">
        <f>VLOOKUP(D22,upahbahan,3,FALSE)</f>
        <v>100000</v>
      </c>
      <c r="I22" s="124">
        <f>G22*H22</f>
        <v>30000</v>
      </c>
    </row>
    <row r="23" spans="3:10">
      <c r="C23" s="142">
        <v>2</v>
      </c>
      <c r="D23" s="59" t="s">
        <v>19</v>
      </c>
      <c r="E23" s="72" t="s">
        <v>1791</v>
      </c>
      <c r="F23" s="72" t="s">
        <v>6</v>
      </c>
      <c r="G23" s="93">
        <v>1.4999999999999999E-2</v>
      </c>
      <c r="H23" s="64">
        <f>VLOOKUP(D23,upahbahan,3,FALSE)</f>
        <v>200000</v>
      </c>
      <c r="I23" s="124">
        <f>G23*H23</f>
        <v>3000</v>
      </c>
    </row>
    <row r="24" spans="3:10" ht="15.75" customHeight="1">
      <c r="C24" s="144" t="s">
        <v>1210</v>
      </c>
      <c r="D24" s="80"/>
      <c r="E24" s="80"/>
      <c r="F24" s="80"/>
      <c r="G24" s="80"/>
      <c r="H24" s="162"/>
      <c r="I24" s="124">
        <f>SUM(I22:I23)</f>
        <v>33000</v>
      </c>
    </row>
    <row r="25" spans="3:10">
      <c r="C25" s="141" t="s">
        <v>1211</v>
      </c>
      <c r="D25" s="59" t="s">
        <v>1212</v>
      </c>
      <c r="E25" s="59"/>
      <c r="F25" s="73"/>
      <c r="G25" s="73"/>
      <c r="H25" s="73"/>
      <c r="I25" s="146"/>
    </row>
    <row r="26" spans="3:10">
      <c r="C26" s="141">
        <v>1</v>
      </c>
      <c r="D26" s="59" t="s">
        <v>89</v>
      </c>
      <c r="E26" s="59"/>
      <c r="F26" s="170" t="s">
        <v>42</v>
      </c>
      <c r="G26" s="171">
        <v>1.2</v>
      </c>
      <c r="H26" s="64">
        <f>VLOOKUP(D26,upahbahan,3,FALSE)</f>
        <v>254700</v>
      </c>
      <c r="I26" s="124">
        <f>G26*H26</f>
        <v>305640</v>
      </c>
    </row>
    <row r="27" spans="3:10" ht="15.75" customHeight="1">
      <c r="C27" s="144" t="s">
        <v>1216</v>
      </c>
      <c r="D27" s="80"/>
      <c r="E27" s="80"/>
      <c r="F27" s="80"/>
      <c r="G27" s="80"/>
      <c r="H27" s="162"/>
      <c r="I27" s="124">
        <f>SUM(I26)</f>
        <v>305640</v>
      </c>
    </row>
    <row r="28" spans="3:10">
      <c r="C28" s="141" t="s">
        <v>1217</v>
      </c>
      <c r="D28" s="59" t="s">
        <v>1218</v>
      </c>
      <c r="E28" s="59"/>
      <c r="F28" s="76"/>
      <c r="G28" s="76"/>
      <c r="H28" s="76"/>
      <c r="I28" s="146"/>
    </row>
    <row r="29" spans="3:10" ht="15.75" customHeight="1">
      <c r="C29" s="144" t="s">
        <v>1219</v>
      </c>
      <c r="D29" s="80"/>
      <c r="E29" s="80"/>
      <c r="F29" s="80"/>
      <c r="G29" s="80"/>
      <c r="H29" s="162"/>
      <c r="I29" s="153">
        <v>0</v>
      </c>
    </row>
    <row r="30" spans="3:10" s="163" customFormat="1">
      <c r="C30" s="122" t="s">
        <v>1220</v>
      </c>
      <c r="D30" s="69" t="s">
        <v>1221</v>
      </c>
      <c r="E30" s="70"/>
      <c r="F30" s="70"/>
      <c r="G30" s="70"/>
      <c r="H30" s="71"/>
      <c r="I30" s="124">
        <f>I24+I27+I29</f>
        <v>338640</v>
      </c>
      <c r="J30" s="54"/>
    </row>
    <row r="31" spans="3:10" s="163" customFormat="1">
      <c r="C31" s="122" t="s">
        <v>1222</v>
      </c>
      <c r="D31" s="69" t="s">
        <v>1325</v>
      </c>
      <c r="E31" s="70"/>
      <c r="F31" s="70"/>
      <c r="G31" s="71"/>
      <c r="H31" s="95">
        <f>$O$8</f>
        <v>0.1</v>
      </c>
      <c r="I31" s="124">
        <f>I30*H31</f>
        <v>33864</v>
      </c>
      <c r="J31" s="54"/>
    </row>
    <row r="32" spans="3:10" s="163" customFormat="1" ht="14.4" thickBot="1">
      <c r="C32" s="130" t="s">
        <v>1223</v>
      </c>
      <c r="D32" s="131" t="s">
        <v>1224</v>
      </c>
      <c r="E32" s="132"/>
      <c r="F32" s="132"/>
      <c r="G32" s="132"/>
      <c r="H32" s="155"/>
      <c r="I32" s="134">
        <f>SUM(I30:I31)</f>
        <v>372504</v>
      </c>
      <c r="J32" s="54"/>
    </row>
    <row r="33" spans="3:10" s="163" customFormat="1" ht="14.4" thickTop="1">
      <c r="C33" s="57"/>
      <c r="D33" s="81"/>
      <c r="E33" s="81"/>
      <c r="F33" s="81"/>
      <c r="G33" s="81"/>
      <c r="H33" s="81"/>
      <c r="I33" s="82"/>
      <c r="J33" s="54"/>
    </row>
    <row r="34" spans="3:10" ht="14.4" thickBot="1">
      <c r="C34" s="57" t="s">
        <v>2095</v>
      </c>
      <c r="D34" s="175" t="s">
        <v>1265</v>
      </c>
      <c r="E34" s="175"/>
      <c r="F34" s="148"/>
      <c r="G34" s="148"/>
      <c r="H34" s="148"/>
      <c r="I34" s="148"/>
      <c r="J34" s="56">
        <f>ROUNDDOWN(I47,-2)</f>
        <v>344700</v>
      </c>
    </row>
    <row r="35" spans="3:10" s="92" customFormat="1" ht="28.2" thickTop="1">
      <c r="C35" s="119" t="s">
        <v>1197</v>
      </c>
      <c r="D35" s="120" t="s">
        <v>1198</v>
      </c>
      <c r="E35" s="120"/>
      <c r="F35" s="120" t="s">
        <v>1199</v>
      </c>
      <c r="G35" s="120" t="s">
        <v>1200</v>
      </c>
      <c r="H35" s="120" t="s">
        <v>1201</v>
      </c>
      <c r="I35" s="121" t="s">
        <v>1202</v>
      </c>
      <c r="J35" s="164"/>
    </row>
    <row r="36" spans="3:10">
      <c r="C36" s="141" t="s">
        <v>1203</v>
      </c>
      <c r="D36" s="59" t="s">
        <v>1204</v>
      </c>
      <c r="E36" s="59" t="s">
        <v>1926</v>
      </c>
      <c r="F36" s="73"/>
      <c r="G36" s="73"/>
      <c r="H36" s="73"/>
      <c r="I36" s="146"/>
    </row>
    <row r="37" spans="3:10">
      <c r="C37" s="142">
        <v>1</v>
      </c>
      <c r="D37" s="59" t="s">
        <v>5</v>
      </c>
      <c r="E37" s="72" t="s">
        <v>1788</v>
      </c>
      <c r="F37" s="72" t="s">
        <v>6</v>
      </c>
      <c r="G37" s="93">
        <v>6.5000000000000002E-2</v>
      </c>
      <c r="H37" s="64">
        <f>VLOOKUP(D37,upahbahan,3,FALSE)</f>
        <v>100000</v>
      </c>
      <c r="I37" s="124">
        <f>G37*H37</f>
        <v>6500</v>
      </c>
    </row>
    <row r="38" spans="3:10">
      <c r="C38" s="142">
        <v>2</v>
      </c>
      <c r="D38" s="59" t="s">
        <v>19</v>
      </c>
      <c r="E38" s="72" t="s">
        <v>1791</v>
      </c>
      <c r="F38" s="72" t="s">
        <v>6</v>
      </c>
      <c r="G38" s="93">
        <v>6.4999999999999997E-3</v>
      </c>
      <c r="H38" s="64">
        <f>VLOOKUP(D38,upahbahan,3,FALSE)</f>
        <v>200000</v>
      </c>
      <c r="I38" s="124">
        <f>G38*H38</f>
        <v>1300</v>
      </c>
    </row>
    <row r="39" spans="3:10" ht="15.75" customHeight="1">
      <c r="C39" s="144" t="s">
        <v>1210</v>
      </c>
      <c r="D39" s="80"/>
      <c r="E39" s="80"/>
      <c r="F39" s="80"/>
      <c r="G39" s="80"/>
      <c r="H39" s="162"/>
      <c r="I39" s="124">
        <f>SUM(I37:I38)</f>
        <v>7800</v>
      </c>
    </row>
    <row r="40" spans="3:10">
      <c r="C40" s="141" t="s">
        <v>1211</v>
      </c>
      <c r="D40" s="59" t="s">
        <v>1212</v>
      </c>
      <c r="E40" s="59"/>
      <c r="F40" s="73"/>
      <c r="G40" s="73"/>
      <c r="H40" s="73"/>
      <c r="I40" s="146"/>
    </row>
    <row r="41" spans="3:10">
      <c r="C41" s="141">
        <v>1</v>
      </c>
      <c r="D41" s="59" t="s">
        <v>89</v>
      </c>
      <c r="E41" s="59"/>
      <c r="F41" s="170" t="s">
        <v>42</v>
      </c>
      <c r="G41" s="171">
        <v>1.2</v>
      </c>
      <c r="H41" s="64">
        <f>VLOOKUP(D41,upahbahan,3,FALSE)</f>
        <v>254700</v>
      </c>
      <c r="I41" s="124">
        <f>G41*H41</f>
        <v>305640</v>
      </c>
    </row>
    <row r="42" spans="3:10" ht="15.75" customHeight="1">
      <c r="C42" s="144" t="s">
        <v>1216</v>
      </c>
      <c r="D42" s="80"/>
      <c r="E42" s="80"/>
      <c r="F42" s="80"/>
      <c r="G42" s="80"/>
      <c r="H42" s="162"/>
      <c r="I42" s="124">
        <f>SUM(I41)</f>
        <v>305640</v>
      </c>
    </row>
    <row r="43" spans="3:10">
      <c r="C43" s="141" t="s">
        <v>1217</v>
      </c>
      <c r="D43" s="59" t="s">
        <v>1218</v>
      </c>
      <c r="E43" s="59"/>
      <c r="F43" s="76"/>
      <c r="G43" s="76"/>
      <c r="H43" s="76"/>
      <c r="I43" s="146"/>
    </row>
    <row r="44" spans="3:10" ht="15.75" customHeight="1">
      <c r="C44" s="144" t="s">
        <v>1219</v>
      </c>
      <c r="D44" s="80"/>
      <c r="E44" s="80"/>
      <c r="F44" s="80"/>
      <c r="G44" s="80"/>
      <c r="H44" s="162"/>
      <c r="I44" s="153">
        <v>0</v>
      </c>
    </row>
    <row r="45" spans="3:10" s="163" customFormat="1">
      <c r="C45" s="122" t="s">
        <v>1220</v>
      </c>
      <c r="D45" s="69" t="s">
        <v>1221</v>
      </c>
      <c r="E45" s="70"/>
      <c r="F45" s="70"/>
      <c r="G45" s="70"/>
      <c r="H45" s="71"/>
      <c r="I45" s="124">
        <f>I39+I42+I44</f>
        <v>313440</v>
      </c>
      <c r="J45" s="54"/>
    </row>
    <row r="46" spans="3:10" s="163" customFormat="1">
      <c r="C46" s="122" t="s">
        <v>1222</v>
      </c>
      <c r="D46" s="69" t="s">
        <v>1325</v>
      </c>
      <c r="E46" s="70"/>
      <c r="F46" s="70"/>
      <c r="G46" s="71"/>
      <c r="H46" s="95">
        <f>$O$8</f>
        <v>0.1</v>
      </c>
      <c r="I46" s="124">
        <f>I45*H46</f>
        <v>31344</v>
      </c>
      <c r="J46" s="54"/>
    </row>
    <row r="47" spans="3:10" s="163" customFormat="1" ht="14.4" thickBot="1">
      <c r="C47" s="130" t="s">
        <v>1223</v>
      </c>
      <c r="D47" s="131" t="s">
        <v>1224</v>
      </c>
      <c r="E47" s="132"/>
      <c r="F47" s="132"/>
      <c r="G47" s="132"/>
      <c r="H47" s="155"/>
      <c r="I47" s="134">
        <f>SUM(I45:I46)</f>
        <v>344784</v>
      </c>
      <c r="J47" s="54"/>
    </row>
    <row r="48" spans="3:10" s="163" customFormat="1" ht="14.4" thickTop="1">
      <c r="C48" s="57"/>
      <c r="D48" s="81"/>
      <c r="E48" s="81"/>
      <c r="F48" s="81"/>
      <c r="G48" s="81"/>
      <c r="H48" s="81"/>
      <c r="I48" s="82"/>
      <c r="J48" s="54"/>
    </row>
    <row r="49" spans="3:10" ht="14.4" thickBot="1">
      <c r="C49" s="160" t="s">
        <v>2096</v>
      </c>
      <c r="D49" s="175" t="s">
        <v>2099</v>
      </c>
      <c r="E49" s="175"/>
      <c r="F49" s="148"/>
      <c r="G49" s="148"/>
      <c r="H49" s="148"/>
      <c r="I49" s="148"/>
      <c r="J49" s="56">
        <f>ROUNDDOWN(I62,-2)</f>
        <v>239400</v>
      </c>
    </row>
    <row r="50" spans="3:10" s="92" customFormat="1" ht="28.2" thickTop="1">
      <c r="C50" s="119" t="s">
        <v>1197</v>
      </c>
      <c r="D50" s="120" t="s">
        <v>1198</v>
      </c>
      <c r="E50" s="120" t="s">
        <v>1926</v>
      </c>
      <c r="F50" s="120" t="s">
        <v>1199</v>
      </c>
      <c r="G50" s="120" t="s">
        <v>1200</v>
      </c>
      <c r="H50" s="120" t="s">
        <v>1201</v>
      </c>
      <c r="I50" s="121" t="s">
        <v>1202</v>
      </c>
      <c r="J50" s="164"/>
    </row>
    <row r="51" spans="3:10">
      <c r="C51" s="141" t="s">
        <v>1203</v>
      </c>
      <c r="D51" s="59" t="s">
        <v>1204</v>
      </c>
      <c r="E51" s="59"/>
      <c r="F51" s="73"/>
      <c r="G51" s="73"/>
      <c r="H51" s="64"/>
      <c r="I51" s="146"/>
    </row>
    <row r="52" spans="3:10">
      <c r="C52" s="142">
        <v>1</v>
      </c>
      <c r="D52" s="59" t="s">
        <v>5</v>
      </c>
      <c r="E52" s="72" t="s">
        <v>1788</v>
      </c>
      <c r="F52" s="72" t="s">
        <v>6</v>
      </c>
      <c r="G52" s="93">
        <v>0.1</v>
      </c>
      <c r="H52" s="64">
        <f>VLOOKUP(D52,upahbahan,3,FALSE)</f>
        <v>100000</v>
      </c>
      <c r="I52" s="124">
        <f>G52*H52</f>
        <v>10000</v>
      </c>
    </row>
    <row r="53" spans="3:10">
      <c r="C53" s="142">
        <v>2</v>
      </c>
      <c r="D53" s="59" t="s">
        <v>19</v>
      </c>
      <c r="E53" s="72" t="s">
        <v>1791</v>
      </c>
      <c r="F53" s="72" t="s">
        <v>6</v>
      </c>
      <c r="G53" s="93">
        <v>0.01</v>
      </c>
      <c r="H53" s="64">
        <f>VLOOKUP(D53,upahbahan,3,FALSE)</f>
        <v>200000</v>
      </c>
      <c r="I53" s="124">
        <f>G53*H53</f>
        <v>2000</v>
      </c>
    </row>
    <row r="54" spans="3:10" ht="15.75" customHeight="1">
      <c r="C54" s="144" t="s">
        <v>1210</v>
      </c>
      <c r="D54" s="80"/>
      <c r="E54" s="80"/>
      <c r="F54" s="80"/>
      <c r="G54" s="80"/>
      <c r="H54" s="162"/>
      <c r="I54" s="124">
        <f>SUM(I52:I53)</f>
        <v>12000</v>
      </c>
    </row>
    <row r="55" spans="3:10">
      <c r="C55" s="141" t="s">
        <v>1211</v>
      </c>
      <c r="D55" s="59" t="s">
        <v>1212</v>
      </c>
      <c r="E55" s="59"/>
      <c r="F55" s="73"/>
      <c r="G55" s="73"/>
      <c r="H55" s="73"/>
      <c r="I55" s="146"/>
    </row>
    <row r="56" spans="3:10">
      <c r="C56" s="141">
        <v>1</v>
      </c>
      <c r="D56" s="77" t="s">
        <v>97</v>
      </c>
      <c r="E56" s="77"/>
      <c r="F56" s="170" t="s">
        <v>42</v>
      </c>
      <c r="G56" s="171">
        <v>1.4</v>
      </c>
      <c r="H56" s="64">
        <f>VLOOKUP(D56,upahbahan,3,FALSE)</f>
        <v>146900</v>
      </c>
      <c r="I56" s="124">
        <f>G56*H56</f>
        <v>205660</v>
      </c>
    </row>
    <row r="57" spans="3:10" ht="15.75" customHeight="1">
      <c r="C57" s="144" t="s">
        <v>1216</v>
      </c>
      <c r="D57" s="80"/>
      <c r="E57" s="80"/>
      <c r="F57" s="80"/>
      <c r="G57" s="80"/>
      <c r="H57" s="162"/>
      <c r="I57" s="124">
        <f>SUM(I56)</f>
        <v>205660</v>
      </c>
    </row>
    <row r="58" spans="3:10">
      <c r="C58" s="141" t="s">
        <v>1217</v>
      </c>
      <c r="D58" s="59" t="s">
        <v>1218</v>
      </c>
      <c r="E58" s="59"/>
      <c r="F58" s="76"/>
      <c r="G58" s="76"/>
      <c r="H58" s="76"/>
      <c r="I58" s="146"/>
    </row>
    <row r="59" spans="3:10" ht="15.75" customHeight="1">
      <c r="C59" s="144" t="s">
        <v>1219</v>
      </c>
      <c r="D59" s="80"/>
      <c r="E59" s="80"/>
      <c r="F59" s="80"/>
      <c r="G59" s="80"/>
      <c r="H59" s="162"/>
      <c r="I59" s="153">
        <v>0</v>
      </c>
    </row>
    <row r="60" spans="3:10" s="163" customFormat="1">
      <c r="C60" s="122" t="s">
        <v>1220</v>
      </c>
      <c r="D60" s="69" t="s">
        <v>1221</v>
      </c>
      <c r="E60" s="70"/>
      <c r="F60" s="70"/>
      <c r="G60" s="70"/>
      <c r="H60" s="71"/>
      <c r="I60" s="124">
        <f>I54+I57+I59</f>
        <v>217660</v>
      </c>
      <c r="J60" s="54"/>
    </row>
    <row r="61" spans="3:10" s="163" customFormat="1">
      <c r="C61" s="122" t="s">
        <v>1222</v>
      </c>
      <c r="D61" s="69" t="s">
        <v>1325</v>
      </c>
      <c r="E61" s="70"/>
      <c r="F61" s="70"/>
      <c r="G61" s="71"/>
      <c r="H61" s="95">
        <f>$O$8</f>
        <v>0.1</v>
      </c>
      <c r="I61" s="124">
        <f>I60*H61</f>
        <v>21766</v>
      </c>
      <c r="J61" s="54"/>
    </row>
    <row r="62" spans="3:10" s="163" customFormat="1" ht="14.4" thickBot="1">
      <c r="C62" s="130" t="s">
        <v>1223</v>
      </c>
      <c r="D62" s="131" t="s">
        <v>1224</v>
      </c>
      <c r="E62" s="132"/>
      <c r="F62" s="132"/>
      <c r="G62" s="132"/>
      <c r="H62" s="155"/>
      <c r="I62" s="134">
        <f>SUM(I60:I61)</f>
        <v>239426</v>
      </c>
      <c r="J62" s="54"/>
    </row>
    <row r="63" spans="3:10" s="174" customFormat="1" ht="44.4" customHeight="1" thickTop="1">
      <c r="C63" s="172" t="s">
        <v>1266</v>
      </c>
      <c r="D63" s="771" t="s">
        <v>2097</v>
      </c>
      <c r="E63" s="771"/>
      <c r="F63" s="771"/>
      <c r="G63" s="771"/>
      <c r="H63" s="771"/>
      <c r="I63" s="771"/>
      <c r="J63" s="173"/>
    </row>
    <row r="64" spans="3:10" s="163" customFormat="1">
      <c r="C64" s="57"/>
      <c r="D64" s="81"/>
      <c r="E64" s="81"/>
      <c r="F64" s="81"/>
      <c r="G64" s="81"/>
      <c r="H64" s="81"/>
      <c r="I64" s="82"/>
      <c r="J64" s="54"/>
    </row>
    <row r="65" spans="3:10" ht="14.4" thickBot="1">
      <c r="C65" s="160" t="s">
        <v>2098</v>
      </c>
      <c r="D65" s="175" t="s">
        <v>2100</v>
      </c>
      <c r="E65" s="175"/>
      <c r="F65" s="148"/>
      <c r="G65" s="148"/>
      <c r="H65" s="148"/>
      <c r="I65" s="148"/>
      <c r="J65" s="56">
        <f>ROUNDDOWN(I78,-2)</f>
        <v>262900</v>
      </c>
    </row>
    <row r="66" spans="3:10" s="92" customFormat="1" ht="28.2" thickTop="1">
      <c r="C66" s="119" t="s">
        <v>1197</v>
      </c>
      <c r="D66" s="120" t="s">
        <v>1198</v>
      </c>
      <c r="E66" s="120" t="s">
        <v>1926</v>
      </c>
      <c r="F66" s="120" t="s">
        <v>1199</v>
      </c>
      <c r="G66" s="120" t="s">
        <v>1200</v>
      </c>
      <c r="H66" s="120" t="s">
        <v>1201</v>
      </c>
      <c r="I66" s="121" t="s">
        <v>1202</v>
      </c>
      <c r="J66" s="164"/>
    </row>
    <row r="67" spans="3:10">
      <c r="C67" s="141" t="s">
        <v>1203</v>
      </c>
      <c r="D67" s="59" t="s">
        <v>1204</v>
      </c>
      <c r="E67" s="59"/>
      <c r="F67" s="73"/>
      <c r="G67" s="73"/>
      <c r="H67" s="64"/>
      <c r="I67" s="146"/>
    </row>
    <row r="68" spans="3:10">
      <c r="C68" s="142">
        <v>1</v>
      </c>
      <c r="D68" s="59" t="s">
        <v>5</v>
      </c>
      <c r="E68" s="72" t="s">
        <v>1788</v>
      </c>
      <c r="F68" s="72" t="s">
        <v>6</v>
      </c>
      <c r="G68" s="93">
        <v>0.125</v>
      </c>
      <c r="H68" s="64">
        <f>VLOOKUP(D68,upahbahan,3,FALSE)</f>
        <v>100000</v>
      </c>
      <c r="I68" s="124">
        <f>G68*H68</f>
        <v>12500</v>
      </c>
    </row>
    <row r="69" spans="3:10">
      <c r="C69" s="142">
        <v>2</v>
      </c>
      <c r="D69" s="59" t="s">
        <v>19</v>
      </c>
      <c r="E69" s="72" t="s">
        <v>1791</v>
      </c>
      <c r="F69" s="72" t="s">
        <v>6</v>
      </c>
      <c r="G69" s="93">
        <v>1.2500000000000001E-2</v>
      </c>
      <c r="H69" s="64">
        <f>VLOOKUP(D69,upahbahan,3,FALSE)</f>
        <v>200000</v>
      </c>
      <c r="I69" s="124">
        <f>G69*H69</f>
        <v>2500</v>
      </c>
    </row>
    <row r="70" spans="3:10" ht="15.75" customHeight="1">
      <c r="C70" s="144" t="s">
        <v>1210</v>
      </c>
      <c r="D70" s="80"/>
      <c r="E70" s="80"/>
      <c r="F70" s="80"/>
      <c r="G70" s="80"/>
      <c r="H70" s="162"/>
      <c r="I70" s="124">
        <f>SUM(I68:I69)</f>
        <v>15000</v>
      </c>
    </row>
    <row r="71" spans="3:10">
      <c r="C71" s="141" t="s">
        <v>1211</v>
      </c>
      <c r="D71" s="59" t="s">
        <v>1212</v>
      </c>
      <c r="E71" s="59"/>
      <c r="F71" s="73"/>
      <c r="G71" s="73"/>
      <c r="H71" s="73"/>
      <c r="I71" s="146"/>
    </row>
    <row r="72" spans="3:10">
      <c r="C72" s="141">
        <v>1</v>
      </c>
      <c r="D72" s="77" t="s">
        <v>100</v>
      </c>
      <c r="E72" s="77"/>
      <c r="F72" s="170" t="s">
        <v>42</v>
      </c>
      <c r="G72" s="171">
        <v>1.4</v>
      </c>
      <c r="H72" s="64">
        <f>VLOOKUP(D72,upahbahan,3,FALSE)</f>
        <v>160000</v>
      </c>
      <c r="I72" s="124">
        <f>G72*H72</f>
        <v>224000</v>
      </c>
    </row>
    <row r="73" spans="3:10" ht="15.75" customHeight="1">
      <c r="C73" s="144" t="s">
        <v>1216</v>
      </c>
      <c r="D73" s="80"/>
      <c r="E73" s="80"/>
      <c r="F73" s="80"/>
      <c r="G73" s="80"/>
      <c r="H73" s="162"/>
      <c r="I73" s="124">
        <f>SUM(I72)</f>
        <v>224000</v>
      </c>
    </row>
    <row r="74" spans="3:10">
      <c r="C74" s="141" t="s">
        <v>1217</v>
      </c>
      <c r="D74" s="59" t="s">
        <v>1218</v>
      </c>
      <c r="E74" s="59"/>
      <c r="F74" s="76"/>
      <c r="G74" s="76"/>
      <c r="H74" s="76"/>
      <c r="I74" s="146"/>
    </row>
    <row r="75" spans="3:10" ht="15.75" customHeight="1">
      <c r="C75" s="144" t="s">
        <v>1219</v>
      </c>
      <c r="D75" s="80"/>
      <c r="E75" s="80"/>
      <c r="F75" s="80"/>
      <c r="G75" s="80"/>
      <c r="H75" s="162"/>
      <c r="I75" s="153">
        <v>0</v>
      </c>
    </row>
    <row r="76" spans="3:10" s="163" customFormat="1">
      <c r="C76" s="122" t="s">
        <v>1220</v>
      </c>
      <c r="D76" s="69" t="s">
        <v>1221</v>
      </c>
      <c r="E76" s="70"/>
      <c r="F76" s="70"/>
      <c r="G76" s="70"/>
      <c r="H76" s="71"/>
      <c r="I76" s="124">
        <f>I70+I73+I75</f>
        <v>239000</v>
      </c>
      <c r="J76" s="54"/>
    </row>
    <row r="77" spans="3:10" s="163" customFormat="1">
      <c r="C77" s="122" t="s">
        <v>1222</v>
      </c>
      <c r="D77" s="69" t="s">
        <v>1325</v>
      </c>
      <c r="E77" s="70"/>
      <c r="F77" s="70"/>
      <c r="G77" s="71"/>
      <c r="H77" s="95">
        <f>$O$8</f>
        <v>0.1</v>
      </c>
      <c r="I77" s="124">
        <f>I76*H77</f>
        <v>23900</v>
      </c>
      <c r="J77" s="54"/>
    </row>
    <row r="78" spans="3:10" s="163" customFormat="1" ht="14.4" thickBot="1">
      <c r="C78" s="130" t="s">
        <v>1223</v>
      </c>
      <c r="D78" s="131" t="s">
        <v>1224</v>
      </c>
      <c r="E78" s="132"/>
      <c r="F78" s="132"/>
      <c r="G78" s="132"/>
      <c r="H78" s="155"/>
      <c r="I78" s="134">
        <f>SUM(I76:I77)</f>
        <v>262900</v>
      </c>
      <c r="J78" s="54"/>
    </row>
    <row r="79" spans="3:10" s="163" customFormat="1" ht="44.4" customHeight="1" thickTop="1">
      <c r="C79" s="452" t="s">
        <v>1266</v>
      </c>
      <c r="D79" s="771" t="s">
        <v>2097</v>
      </c>
      <c r="E79" s="771"/>
      <c r="F79" s="771"/>
      <c r="G79" s="771"/>
      <c r="H79" s="771"/>
      <c r="I79" s="771"/>
      <c r="J79" s="54"/>
    </row>
    <row r="80" spans="3:10" s="163" customFormat="1">
      <c r="C80" s="57"/>
      <c r="D80" s="81"/>
      <c r="E80" s="81"/>
      <c r="F80" s="81"/>
      <c r="G80" s="81"/>
      <c r="H80" s="81"/>
      <c r="I80" s="82"/>
      <c r="J80" s="54"/>
    </row>
    <row r="81" spans="3:10" ht="14.4" thickBot="1">
      <c r="C81" s="160" t="s">
        <v>2101</v>
      </c>
      <c r="D81" s="175" t="s">
        <v>2102</v>
      </c>
      <c r="E81" s="175"/>
      <c r="F81" s="148"/>
      <c r="G81" s="148"/>
      <c r="H81" s="148"/>
      <c r="I81" s="148"/>
      <c r="J81" s="56">
        <f>ROUNDDOWN(I94,-2)</f>
        <v>578800</v>
      </c>
    </row>
    <row r="82" spans="3:10" s="92" customFormat="1" ht="28.2" thickTop="1">
      <c r="C82" s="119" t="s">
        <v>1197</v>
      </c>
      <c r="D82" s="120" t="s">
        <v>1198</v>
      </c>
      <c r="E82" s="120" t="s">
        <v>1926</v>
      </c>
      <c r="F82" s="120" t="s">
        <v>1199</v>
      </c>
      <c r="G82" s="120" t="s">
        <v>1200</v>
      </c>
      <c r="H82" s="120" t="s">
        <v>1201</v>
      </c>
      <c r="I82" s="121" t="s">
        <v>1202</v>
      </c>
      <c r="J82" s="164"/>
    </row>
    <row r="83" spans="3:10">
      <c r="C83" s="141" t="s">
        <v>1203</v>
      </c>
      <c r="D83" s="59" t="s">
        <v>1204</v>
      </c>
      <c r="E83" s="59"/>
      <c r="F83" s="73"/>
      <c r="G83" s="73"/>
      <c r="H83" s="64"/>
      <c r="I83" s="146"/>
    </row>
    <row r="84" spans="3:10">
      <c r="C84" s="142">
        <v>1</v>
      </c>
      <c r="D84" s="59" t="s">
        <v>5</v>
      </c>
      <c r="E84" s="72" t="s">
        <v>1788</v>
      </c>
      <c r="F84" s="72" t="s">
        <v>6</v>
      </c>
      <c r="G84" s="93">
        <v>0.3</v>
      </c>
      <c r="H84" s="64">
        <f>VLOOKUP(D84,upahbahan,3,FALSE)</f>
        <v>100000</v>
      </c>
      <c r="I84" s="124">
        <f>G84*H84</f>
        <v>30000</v>
      </c>
    </row>
    <row r="85" spans="3:10">
      <c r="C85" s="142">
        <v>2</v>
      </c>
      <c r="D85" s="59" t="s">
        <v>19</v>
      </c>
      <c r="E85" s="72" t="s">
        <v>1791</v>
      </c>
      <c r="F85" s="72" t="s">
        <v>6</v>
      </c>
      <c r="G85" s="93">
        <v>1.4999999999999999E-2</v>
      </c>
      <c r="H85" s="64">
        <f>VLOOKUP(D85,upahbahan,3,FALSE)</f>
        <v>200000</v>
      </c>
      <c r="I85" s="124">
        <f>G85*H85</f>
        <v>3000</v>
      </c>
    </row>
    <row r="86" spans="3:10" ht="15.75" customHeight="1">
      <c r="C86" s="144" t="s">
        <v>1210</v>
      </c>
      <c r="D86" s="80"/>
      <c r="E86" s="80"/>
      <c r="F86" s="80"/>
      <c r="G86" s="80"/>
      <c r="H86" s="162"/>
      <c r="I86" s="124">
        <f>SUM(I84:I85)</f>
        <v>33000</v>
      </c>
    </row>
    <row r="87" spans="3:10">
      <c r="C87" s="141" t="s">
        <v>1211</v>
      </c>
      <c r="D87" s="59" t="s">
        <v>1212</v>
      </c>
      <c r="E87" s="59"/>
      <c r="F87" s="73"/>
      <c r="G87" s="73"/>
      <c r="H87" s="73"/>
      <c r="I87" s="146"/>
    </row>
    <row r="88" spans="3:10" s="180" customFormat="1">
      <c r="C88" s="141">
        <v>1</v>
      </c>
      <c r="D88" s="77" t="s">
        <v>2580</v>
      </c>
      <c r="E88" s="77"/>
      <c r="F88" s="354" t="s">
        <v>42</v>
      </c>
      <c r="G88" s="355">
        <v>1.4</v>
      </c>
      <c r="H88" s="483">
        <f>VLOOKUP(D88,upahbahan,3,FALSE)</f>
        <v>352300</v>
      </c>
      <c r="I88" s="484">
        <f>G88*H88</f>
        <v>493219.99999999994</v>
      </c>
      <c r="J88" s="156"/>
    </row>
    <row r="89" spans="3:10" ht="15.75" customHeight="1">
      <c r="C89" s="144" t="s">
        <v>1216</v>
      </c>
      <c r="D89" s="80"/>
      <c r="E89" s="80"/>
      <c r="F89" s="80"/>
      <c r="G89" s="80"/>
      <c r="H89" s="162"/>
      <c r="I89" s="124">
        <f>SUM(I88)</f>
        <v>493219.99999999994</v>
      </c>
    </row>
    <row r="90" spans="3:10">
      <c r="C90" s="141" t="s">
        <v>1217</v>
      </c>
      <c r="D90" s="59" t="s">
        <v>1218</v>
      </c>
      <c r="E90" s="59"/>
      <c r="F90" s="76"/>
      <c r="G90" s="76"/>
      <c r="H90" s="76"/>
      <c r="I90" s="146"/>
    </row>
    <row r="91" spans="3:10" ht="15.75" customHeight="1">
      <c r="C91" s="144" t="s">
        <v>1219</v>
      </c>
      <c r="D91" s="80"/>
      <c r="E91" s="80"/>
      <c r="F91" s="80"/>
      <c r="G91" s="80"/>
      <c r="H91" s="162"/>
      <c r="I91" s="153">
        <v>0</v>
      </c>
    </row>
    <row r="92" spans="3:10" s="163" customFormat="1">
      <c r="C92" s="122" t="s">
        <v>1220</v>
      </c>
      <c r="D92" s="69" t="s">
        <v>1221</v>
      </c>
      <c r="E92" s="70"/>
      <c r="F92" s="70"/>
      <c r="G92" s="70"/>
      <c r="H92" s="71"/>
      <c r="I92" s="124">
        <f>I86+I89+I91</f>
        <v>526220</v>
      </c>
      <c r="J92" s="54"/>
    </row>
    <row r="93" spans="3:10" s="163" customFormat="1">
      <c r="C93" s="122" t="s">
        <v>1222</v>
      </c>
      <c r="D93" s="69" t="s">
        <v>1325</v>
      </c>
      <c r="E93" s="70"/>
      <c r="F93" s="70"/>
      <c r="G93" s="71"/>
      <c r="H93" s="95">
        <f>$O$8</f>
        <v>0.1</v>
      </c>
      <c r="I93" s="124">
        <f>I92*H93</f>
        <v>52622</v>
      </c>
      <c r="J93" s="54"/>
    </row>
    <row r="94" spans="3:10" s="163" customFormat="1" ht="14.4" thickBot="1">
      <c r="C94" s="130" t="s">
        <v>1223</v>
      </c>
      <c r="D94" s="131" t="s">
        <v>1224</v>
      </c>
      <c r="E94" s="132"/>
      <c r="F94" s="132"/>
      <c r="G94" s="132"/>
      <c r="H94" s="155"/>
      <c r="I94" s="134">
        <f>SUM(I92:I93)</f>
        <v>578842</v>
      </c>
      <c r="J94" s="54"/>
    </row>
    <row r="95" spans="3:10" s="163" customFormat="1" ht="14.4" thickTop="1">
      <c r="C95" s="57"/>
      <c r="D95" s="81"/>
      <c r="E95" s="81"/>
      <c r="F95" s="81"/>
      <c r="G95" s="81"/>
      <c r="H95" s="81"/>
      <c r="I95" s="82"/>
      <c r="J95" s="54"/>
    </row>
    <row r="96" spans="3:10" s="163" customFormat="1">
      <c r="C96" s="57"/>
      <c r="D96" s="81"/>
      <c r="E96" s="81"/>
      <c r="F96" s="81"/>
      <c r="G96" s="81"/>
      <c r="H96" s="81"/>
      <c r="I96" s="82"/>
      <c r="J96" s="54"/>
    </row>
    <row r="97" spans="3:10" ht="14.4" thickBot="1">
      <c r="C97" s="160" t="s">
        <v>2103</v>
      </c>
      <c r="D97" s="175" t="s">
        <v>2104</v>
      </c>
      <c r="E97" s="175"/>
      <c r="F97" s="148"/>
      <c r="G97" s="148"/>
      <c r="H97" s="148"/>
      <c r="I97" s="148"/>
      <c r="J97" s="56">
        <f>ROUNDDOWN(I110,-2)</f>
        <v>217800</v>
      </c>
    </row>
    <row r="98" spans="3:10" s="92" customFormat="1" ht="28.2" thickTop="1">
      <c r="C98" s="119" t="s">
        <v>1197</v>
      </c>
      <c r="D98" s="120" t="s">
        <v>1198</v>
      </c>
      <c r="E98" s="120" t="s">
        <v>1926</v>
      </c>
      <c r="F98" s="120" t="s">
        <v>1199</v>
      </c>
      <c r="G98" s="120" t="s">
        <v>1200</v>
      </c>
      <c r="H98" s="120" t="s">
        <v>1201</v>
      </c>
      <c r="I98" s="121" t="s">
        <v>1202</v>
      </c>
      <c r="J98" s="164"/>
    </row>
    <row r="99" spans="3:10">
      <c r="C99" s="141" t="s">
        <v>1203</v>
      </c>
      <c r="D99" s="59" t="s">
        <v>1204</v>
      </c>
      <c r="E99" s="59"/>
      <c r="F99" s="73"/>
      <c r="G99" s="73"/>
      <c r="H99" s="64"/>
      <c r="I99" s="146"/>
    </row>
    <row r="100" spans="3:10">
      <c r="C100" s="142">
        <v>1</v>
      </c>
      <c r="D100" s="59" t="s">
        <v>5</v>
      </c>
      <c r="E100" s="72" t="s">
        <v>1788</v>
      </c>
      <c r="F100" s="72" t="s">
        <v>6</v>
      </c>
      <c r="G100" s="93">
        <v>0.3</v>
      </c>
      <c r="H100" s="64">
        <f>VLOOKUP(D100,upahbahan,3,FALSE)</f>
        <v>100000</v>
      </c>
      <c r="I100" s="124">
        <f>G100*H100</f>
        <v>30000</v>
      </c>
    </row>
    <row r="101" spans="3:10">
      <c r="C101" s="142">
        <v>2</v>
      </c>
      <c r="D101" s="59" t="s">
        <v>19</v>
      </c>
      <c r="E101" s="72" t="s">
        <v>1791</v>
      </c>
      <c r="F101" s="72" t="s">
        <v>6</v>
      </c>
      <c r="G101" s="93">
        <v>1.4999999999999999E-2</v>
      </c>
      <c r="H101" s="64">
        <f>VLOOKUP(D101,upahbahan,3,FALSE)</f>
        <v>200000</v>
      </c>
      <c r="I101" s="124">
        <f>G101*H101</f>
        <v>3000</v>
      </c>
    </row>
    <row r="102" spans="3:10" ht="15.75" customHeight="1">
      <c r="C102" s="144" t="s">
        <v>1210</v>
      </c>
      <c r="D102" s="80"/>
      <c r="E102" s="80"/>
      <c r="F102" s="80"/>
      <c r="G102" s="80"/>
      <c r="H102" s="162"/>
      <c r="I102" s="124">
        <f>SUM(I100:I101)</f>
        <v>33000</v>
      </c>
    </row>
    <row r="103" spans="3:10">
      <c r="C103" s="141" t="s">
        <v>1211</v>
      </c>
      <c r="D103" s="59" t="s">
        <v>1212</v>
      </c>
      <c r="E103" s="59"/>
      <c r="F103" s="73"/>
      <c r="G103" s="73"/>
      <c r="H103" s="73"/>
      <c r="I103" s="146"/>
    </row>
    <row r="104" spans="3:10" s="180" customFormat="1">
      <c r="C104" s="141">
        <v>1</v>
      </c>
      <c r="D104" s="77" t="s">
        <v>2105</v>
      </c>
      <c r="E104" s="77"/>
      <c r="F104" s="354" t="s">
        <v>42</v>
      </c>
      <c r="G104" s="355">
        <v>1</v>
      </c>
      <c r="H104" s="483">
        <f>VLOOKUP(D104,upahbahan,3,FALSE)</f>
        <v>165000</v>
      </c>
      <c r="I104" s="484">
        <f>G104*H104</f>
        <v>165000</v>
      </c>
      <c r="J104" s="156"/>
    </row>
    <row r="105" spans="3:10" ht="15.75" customHeight="1">
      <c r="C105" s="144" t="s">
        <v>1216</v>
      </c>
      <c r="D105" s="80"/>
      <c r="E105" s="80"/>
      <c r="F105" s="80"/>
      <c r="G105" s="80"/>
      <c r="H105" s="162"/>
      <c r="I105" s="124">
        <f>SUM(I104)</f>
        <v>165000</v>
      </c>
    </row>
    <row r="106" spans="3:10">
      <c r="C106" s="141" t="s">
        <v>1217</v>
      </c>
      <c r="D106" s="59" t="s">
        <v>1218</v>
      </c>
      <c r="E106" s="59"/>
      <c r="F106" s="76"/>
      <c r="G106" s="76"/>
      <c r="H106" s="76"/>
      <c r="I106" s="146"/>
    </row>
    <row r="107" spans="3:10" ht="15.75" customHeight="1">
      <c r="C107" s="144" t="s">
        <v>1219</v>
      </c>
      <c r="D107" s="80"/>
      <c r="E107" s="80"/>
      <c r="F107" s="80"/>
      <c r="G107" s="80"/>
      <c r="H107" s="162"/>
      <c r="I107" s="153">
        <v>0</v>
      </c>
    </row>
    <row r="108" spans="3:10" s="163" customFormat="1">
      <c r="C108" s="122" t="s">
        <v>1220</v>
      </c>
      <c r="D108" s="69" t="s">
        <v>1221</v>
      </c>
      <c r="E108" s="70"/>
      <c r="F108" s="70"/>
      <c r="G108" s="70"/>
      <c r="H108" s="71"/>
      <c r="I108" s="124">
        <f>I102+I105+I107</f>
        <v>198000</v>
      </c>
      <c r="J108" s="54"/>
    </row>
    <row r="109" spans="3:10" s="163" customFormat="1">
      <c r="C109" s="122" t="s">
        <v>1222</v>
      </c>
      <c r="D109" s="69" t="s">
        <v>1325</v>
      </c>
      <c r="E109" s="70"/>
      <c r="F109" s="70"/>
      <c r="G109" s="71"/>
      <c r="H109" s="95">
        <f>$O$8</f>
        <v>0.1</v>
      </c>
      <c r="I109" s="124">
        <f>I108*H109</f>
        <v>19800</v>
      </c>
      <c r="J109" s="54"/>
    </row>
    <row r="110" spans="3:10" s="163" customFormat="1" ht="14.4" thickBot="1">
      <c r="C110" s="130" t="s">
        <v>1223</v>
      </c>
      <c r="D110" s="131" t="s">
        <v>1224</v>
      </c>
      <c r="E110" s="132"/>
      <c r="F110" s="132"/>
      <c r="G110" s="132"/>
      <c r="H110" s="155"/>
      <c r="I110" s="134">
        <f>SUM(I108:I109)</f>
        <v>217800</v>
      </c>
      <c r="J110" s="54"/>
    </row>
    <row r="111" spans="3:10" s="163" customFormat="1" ht="14.4" thickTop="1">
      <c r="C111" s="57"/>
      <c r="D111" s="81"/>
      <c r="E111" s="81"/>
      <c r="F111" s="81"/>
      <c r="G111" s="81"/>
      <c r="H111" s="81"/>
      <c r="I111" s="82"/>
      <c r="J111" s="54"/>
    </row>
    <row r="112" spans="3:10" s="163" customFormat="1">
      <c r="C112" s="160" t="s">
        <v>2106</v>
      </c>
      <c r="D112" s="436" t="s">
        <v>2107</v>
      </c>
      <c r="E112" s="81"/>
      <c r="F112" s="81"/>
      <c r="G112" s="81"/>
      <c r="H112" s="81"/>
      <c r="I112" s="82"/>
      <c r="J112" s="54"/>
    </row>
    <row r="113" spans="3:10" ht="14.4" thickBot="1">
      <c r="C113" s="160" t="s">
        <v>2108</v>
      </c>
      <c r="D113" s="175" t="s">
        <v>1267</v>
      </c>
      <c r="E113" s="175"/>
      <c r="F113" s="148"/>
      <c r="G113" s="148"/>
      <c r="H113" s="148"/>
      <c r="I113" s="148"/>
      <c r="J113" s="56">
        <f>ROUNDDOWN(I125,-2)</f>
        <v>60500</v>
      </c>
    </row>
    <row r="114" spans="3:10" s="92" customFormat="1" ht="28.2" thickTop="1">
      <c r="C114" s="119" t="s">
        <v>1197</v>
      </c>
      <c r="D114" s="120" t="s">
        <v>1198</v>
      </c>
      <c r="E114" s="120" t="s">
        <v>1926</v>
      </c>
      <c r="F114" s="120" t="s">
        <v>1199</v>
      </c>
      <c r="G114" s="120" t="s">
        <v>1200</v>
      </c>
      <c r="H114" s="120" t="s">
        <v>1201</v>
      </c>
      <c r="I114" s="121" t="s">
        <v>1202</v>
      </c>
      <c r="J114" s="164"/>
    </row>
    <row r="115" spans="3:10">
      <c r="C115" s="141" t="s">
        <v>1203</v>
      </c>
      <c r="D115" s="59" t="s">
        <v>1204</v>
      </c>
      <c r="E115" s="59"/>
      <c r="F115" s="73"/>
      <c r="G115" s="73"/>
      <c r="H115" s="73"/>
      <c r="I115" s="146"/>
    </row>
    <row r="116" spans="3:10">
      <c r="C116" s="142">
        <v>1</v>
      </c>
      <c r="D116" s="59" t="s">
        <v>5</v>
      </c>
      <c r="E116" s="72" t="s">
        <v>1788</v>
      </c>
      <c r="F116" s="72" t="s">
        <v>6</v>
      </c>
      <c r="G116" s="93">
        <v>0.5</v>
      </c>
      <c r="H116" s="64">
        <f>VLOOKUP(D116,upahbahan,3,FALSE)</f>
        <v>100000</v>
      </c>
      <c r="I116" s="124">
        <f>G116*H116</f>
        <v>50000</v>
      </c>
    </row>
    <row r="117" spans="3:10">
      <c r="C117" s="142">
        <v>2</v>
      </c>
      <c r="D117" s="59" t="s">
        <v>19</v>
      </c>
      <c r="E117" s="72" t="s">
        <v>1791</v>
      </c>
      <c r="F117" s="72" t="s">
        <v>6</v>
      </c>
      <c r="G117" s="93">
        <v>2.5000000000000001E-2</v>
      </c>
      <c r="H117" s="64">
        <f>VLOOKUP(D117,upahbahan,3,FALSE)</f>
        <v>200000</v>
      </c>
      <c r="I117" s="124">
        <f>G117*H117</f>
        <v>5000</v>
      </c>
    </row>
    <row r="118" spans="3:10" ht="15.75" customHeight="1">
      <c r="C118" s="144" t="s">
        <v>1210</v>
      </c>
      <c r="D118" s="80"/>
      <c r="E118" s="80"/>
      <c r="F118" s="80"/>
      <c r="G118" s="80"/>
      <c r="H118" s="162"/>
      <c r="I118" s="124">
        <f>SUM(I116:I117)</f>
        <v>55000</v>
      </c>
    </row>
    <row r="119" spans="3:10">
      <c r="C119" s="141" t="s">
        <v>1211</v>
      </c>
      <c r="D119" s="59" t="s">
        <v>1212</v>
      </c>
      <c r="E119" s="59"/>
      <c r="F119" s="73"/>
      <c r="G119" s="73"/>
      <c r="H119" s="73"/>
      <c r="I119" s="146"/>
    </row>
    <row r="120" spans="3:10" ht="15.75" customHeight="1">
      <c r="C120" s="144" t="s">
        <v>1216</v>
      </c>
      <c r="D120" s="80"/>
      <c r="E120" s="80"/>
      <c r="F120" s="80"/>
      <c r="G120" s="80"/>
      <c r="H120" s="162"/>
      <c r="I120" s="153">
        <v>0</v>
      </c>
    </row>
    <row r="121" spans="3:10">
      <c r="C121" s="141" t="s">
        <v>1217</v>
      </c>
      <c r="D121" s="59" t="s">
        <v>1218</v>
      </c>
      <c r="E121" s="59"/>
      <c r="F121" s="76"/>
      <c r="G121" s="76"/>
      <c r="H121" s="76"/>
      <c r="I121" s="146"/>
    </row>
    <row r="122" spans="3:10" ht="15.75" customHeight="1">
      <c r="C122" s="144" t="s">
        <v>1219</v>
      </c>
      <c r="D122" s="80"/>
      <c r="E122" s="80"/>
      <c r="F122" s="80"/>
      <c r="G122" s="80"/>
      <c r="H122" s="162"/>
      <c r="I122" s="153">
        <v>0</v>
      </c>
    </row>
    <row r="123" spans="3:10" s="163" customFormat="1">
      <c r="C123" s="122" t="s">
        <v>1220</v>
      </c>
      <c r="D123" s="69" t="s">
        <v>1221</v>
      </c>
      <c r="E123" s="70"/>
      <c r="F123" s="70"/>
      <c r="G123" s="70"/>
      <c r="H123" s="71"/>
      <c r="I123" s="124">
        <f>I118+I120+I122</f>
        <v>55000</v>
      </c>
      <c r="J123" s="54"/>
    </row>
    <row r="124" spans="3:10" s="163" customFormat="1">
      <c r="C124" s="122" t="s">
        <v>1222</v>
      </c>
      <c r="D124" s="69" t="s">
        <v>1325</v>
      </c>
      <c r="E124" s="70"/>
      <c r="F124" s="70"/>
      <c r="G124" s="71"/>
      <c r="H124" s="95">
        <f>$O$8</f>
        <v>0.1</v>
      </c>
      <c r="I124" s="124">
        <f>I123*H124</f>
        <v>5500</v>
      </c>
      <c r="J124" s="54"/>
    </row>
    <row r="125" spans="3:10" s="163" customFormat="1" ht="14.4" thickBot="1">
      <c r="C125" s="130" t="s">
        <v>1223</v>
      </c>
      <c r="D125" s="131" t="s">
        <v>1224</v>
      </c>
      <c r="E125" s="132"/>
      <c r="F125" s="132"/>
      <c r="G125" s="132"/>
      <c r="H125" s="155"/>
      <c r="I125" s="134">
        <f>SUM(I123:I124)</f>
        <v>60500</v>
      </c>
      <c r="J125" s="54"/>
    </row>
    <row r="126" spans="3:10" s="163" customFormat="1" ht="14.4" thickTop="1">
      <c r="C126" s="57"/>
      <c r="D126" s="81"/>
      <c r="E126" s="81"/>
      <c r="F126" s="81"/>
      <c r="G126" s="81"/>
      <c r="H126" s="81"/>
      <c r="I126" s="82"/>
      <c r="J126" s="54"/>
    </row>
    <row r="127" spans="3:10" ht="14.4" thickBot="1">
      <c r="C127" s="54" t="s">
        <v>2109</v>
      </c>
      <c r="D127" s="175" t="s">
        <v>2110</v>
      </c>
      <c r="E127" s="176"/>
      <c r="F127" s="148"/>
      <c r="G127" s="148"/>
      <c r="H127" s="148"/>
      <c r="I127" s="148"/>
      <c r="J127" s="56">
        <f>ROUNDDOWN(I140,-2)</f>
        <v>375900</v>
      </c>
    </row>
    <row r="128" spans="3:10" s="92" customFormat="1" ht="28.2" thickTop="1">
      <c r="C128" s="119" t="s">
        <v>1197</v>
      </c>
      <c r="D128" s="120" t="s">
        <v>1198</v>
      </c>
      <c r="E128" s="120" t="s">
        <v>1926</v>
      </c>
      <c r="F128" s="120" t="s">
        <v>1199</v>
      </c>
      <c r="G128" s="120" t="s">
        <v>1200</v>
      </c>
      <c r="H128" s="120" t="s">
        <v>1201</v>
      </c>
      <c r="I128" s="121" t="s">
        <v>1202</v>
      </c>
      <c r="J128" s="164"/>
    </row>
    <row r="129" spans="3:10">
      <c r="C129" s="141" t="s">
        <v>1203</v>
      </c>
      <c r="D129" s="59" t="s">
        <v>1204</v>
      </c>
      <c r="E129" s="59"/>
      <c r="F129" s="73"/>
      <c r="G129" s="73"/>
      <c r="H129" s="73"/>
      <c r="I129" s="146"/>
    </row>
    <row r="130" spans="3:10">
      <c r="C130" s="142">
        <v>1</v>
      </c>
      <c r="D130" s="59" t="s">
        <v>5</v>
      </c>
      <c r="E130" s="72" t="s">
        <v>1788</v>
      </c>
      <c r="F130" s="72" t="s">
        <v>6</v>
      </c>
      <c r="G130" s="93">
        <v>0.25</v>
      </c>
      <c r="H130" s="64">
        <f>VLOOKUP(D130,upahbahan,3,FALSE)</f>
        <v>100000</v>
      </c>
      <c r="I130" s="124">
        <f>G130*H130</f>
        <v>25000</v>
      </c>
    </row>
    <row r="131" spans="3:10">
      <c r="C131" s="142">
        <v>2</v>
      </c>
      <c r="D131" s="59" t="s">
        <v>19</v>
      </c>
      <c r="E131" s="72" t="s">
        <v>1791</v>
      </c>
      <c r="F131" s="72" t="s">
        <v>6</v>
      </c>
      <c r="G131" s="93">
        <v>1.2999999999999999E-2</v>
      </c>
      <c r="H131" s="64">
        <f>VLOOKUP(D131,upahbahan,3,FALSE)</f>
        <v>200000</v>
      </c>
      <c r="I131" s="124">
        <f>G131*H131</f>
        <v>2600</v>
      </c>
    </row>
    <row r="132" spans="3:10" ht="15.75" customHeight="1">
      <c r="C132" s="144" t="s">
        <v>1210</v>
      </c>
      <c r="D132" s="80"/>
      <c r="E132" s="80"/>
      <c r="F132" s="80"/>
      <c r="G132" s="80"/>
      <c r="H132" s="162"/>
      <c r="I132" s="124">
        <f>SUM(I130:I131)</f>
        <v>27600</v>
      </c>
    </row>
    <row r="133" spans="3:10">
      <c r="C133" s="141" t="s">
        <v>1211</v>
      </c>
      <c r="D133" s="59" t="s">
        <v>1212</v>
      </c>
      <c r="E133" s="59"/>
      <c r="F133" s="73"/>
      <c r="G133" s="73"/>
      <c r="H133" s="73"/>
      <c r="I133" s="146"/>
    </row>
    <row r="134" spans="3:10">
      <c r="C134" s="141">
        <v>1</v>
      </c>
      <c r="D134" s="77" t="s">
        <v>95</v>
      </c>
      <c r="E134" s="77"/>
      <c r="F134" s="170" t="s">
        <v>42</v>
      </c>
      <c r="G134" s="171">
        <v>1.2</v>
      </c>
      <c r="H134" s="64">
        <f>VLOOKUP(D134,upahbahan,3,FALSE)</f>
        <v>261800</v>
      </c>
      <c r="I134" s="124">
        <f>G134*H134</f>
        <v>314160</v>
      </c>
    </row>
    <row r="135" spans="3:10" ht="15.75" customHeight="1">
      <c r="C135" s="144" t="s">
        <v>1216</v>
      </c>
      <c r="D135" s="80"/>
      <c r="E135" s="80"/>
      <c r="F135" s="80"/>
      <c r="G135" s="80"/>
      <c r="H135" s="162"/>
      <c r="I135" s="124">
        <f>SUM(I134)</f>
        <v>314160</v>
      </c>
    </row>
    <row r="136" spans="3:10">
      <c r="C136" s="141" t="s">
        <v>1217</v>
      </c>
      <c r="D136" s="59" t="s">
        <v>1218</v>
      </c>
      <c r="E136" s="59"/>
      <c r="F136" s="76"/>
      <c r="G136" s="76"/>
      <c r="H136" s="76"/>
      <c r="I136" s="146"/>
    </row>
    <row r="137" spans="3:10" ht="15.75" customHeight="1">
      <c r="C137" s="144" t="s">
        <v>1219</v>
      </c>
      <c r="D137" s="80"/>
      <c r="E137" s="80"/>
      <c r="F137" s="80"/>
      <c r="G137" s="80"/>
      <c r="H137" s="162"/>
      <c r="I137" s="153">
        <v>0</v>
      </c>
    </row>
    <row r="138" spans="3:10" s="163" customFormat="1">
      <c r="C138" s="122" t="s">
        <v>1220</v>
      </c>
      <c r="D138" s="69" t="s">
        <v>1221</v>
      </c>
      <c r="E138" s="70"/>
      <c r="F138" s="70"/>
      <c r="G138" s="70"/>
      <c r="H138" s="71"/>
      <c r="I138" s="124">
        <f>I132+I135+I137</f>
        <v>341760</v>
      </c>
      <c r="J138" s="54"/>
    </row>
    <row r="139" spans="3:10" s="163" customFormat="1">
      <c r="C139" s="122" t="s">
        <v>1222</v>
      </c>
      <c r="D139" s="69" t="s">
        <v>1325</v>
      </c>
      <c r="E139" s="70"/>
      <c r="F139" s="70"/>
      <c r="G139" s="71"/>
      <c r="H139" s="95">
        <f>$O$8</f>
        <v>0.1</v>
      </c>
      <c r="I139" s="124">
        <f>I138*H139</f>
        <v>34176</v>
      </c>
      <c r="J139" s="54"/>
    </row>
    <row r="140" spans="3:10" s="163" customFormat="1" ht="14.4" thickBot="1">
      <c r="C140" s="130" t="s">
        <v>1223</v>
      </c>
      <c r="D140" s="131" t="s">
        <v>1224</v>
      </c>
      <c r="E140" s="132"/>
      <c r="F140" s="132"/>
      <c r="G140" s="132"/>
      <c r="H140" s="155"/>
      <c r="I140" s="134">
        <f>SUM(I138:I139)</f>
        <v>375936</v>
      </c>
      <c r="J140" s="54"/>
    </row>
    <row r="141" spans="3:10" ht="14.4" thickTop="1"/>
    <row r="143" spans="3:10">
      <c r="C143" s="160" t="s">
        <v>2111</v>
      </c>
      <c r="D143" s="54" t="s">
        <v>2112</v>
      </c>
    </row>
    <row r="144" spans="3:10" ht="14.4" thickBot="1">
      <c r="C144" s="54" t="s">
        <v>2113</v>
      </c>
      <c r="D144" s="175" t="s">
        <v>2114</v>
      </c>
      <c r="E144" s="176"/>
      <c r="F144" s="148"/>
      <c r="G144" s="148"/>
      <c r="H144" s="148"/>
      <c r="I144" s="148"/>
      <c r="J144" s="56">
        <f>ROUNDDOWN(I155,-2)</f>
        <v>24500</v>
      </c>
    </row>
    <row r="145" spans="3:10" s="92" customFormat="1" ht="28.2" thickTop="1">
      <c r="C145" s="119" t="s">
        <v>1197</v>
      </c>
      <c r="D145" s="120" t="s">
        <v>1198</v>
      </c>
      <c r="E145" s="120" t="s">
        <v>1926</v>
      </c>
      <c r="F145" s="120" t="s">
        <v>1199</v>
      </c>
      <c r="G145" s="120" t="s">
        <v>1200</v>
      </c>
      <c r="H145" s="120" t="s">
        <v>1201</v>
      </c>
      <c r="I145" s="121" t="s">
        <v>1202</v>
      </c>
      <c r="J145" s="164"/>
    </row>
    <row r="146" spans="3:10">
      <c r="C146" s="141" t="s">
        <v>1203</v>
      </c>
      <c r="D146" s="59" t="s">
        <v>1204</v>
      </c>
      <c r="E146" s="59"/>
      <c r="F146" s="73"/>
      <c r="G146" s="73"/>
      <c r="H146" s="73"/>
      <c r="I146" s="146"/>
    </row>
    <row r="147" spans="3:10" ht="15.75" customHeight="1">
      <c r="C147" s="144" t="s">
        <v>1210</v>
      </c>
      <c r="D147" s="80"/>
      <c r="E147" s="80"/>
      <c r="F147" s="80"/>
      <c r="G147" s="80"/>
      <c r="H147" s="162"/>
      <c r="I147" s="124">
        <f>SUM(I146)</f>
        <v>0</v>
      </c>
    </row>
    <row r="148" spans="3:10">
      <c r="C148" s="141" t="s">
        <v>1211</v>
      </c>
      <c r="D148" s="59" t="s">
        <v>1212</v>
      </c>
      <c r="E148" s="59"/>
      <c r="F148" s="73"/>
      <c r="G148" s="73"/>
      <c r="H148" s="73"/>
      <c r="I148" s="146"/>
    </row>
    <row r="149" spans="3:10" ht="15.75" customHeight="1">
      <c r="C149" s="144" t="s">
        <v>1216</v>
      </c>
      <c r="D149" s="80"/>
      <c r="E149" s="80"/>
      <c r="F149" s="80"/>
      <c r="G149" s="80"/>
      <c r="H149" s="162"/>
      <c r="I149" s="124">
        <f>SUM(I148)</f>
        <v>0</v>
      </c>
    </row>
    <row r="150" spans="3:10">
      <c r="C150" s="141" t="s">
        <v>1217</v>
      </c>
      <c r="D150" s="59" t="s">
        <v>1218</v>
      </c>
      <c r="E150" s="59"/>
      <c r="F150" s="76"/>
      <c r="G150" s="76"/>
      <c r="H150" s="76"/>
      <c r="I150" s="146"/>
    </row>
    <row r="151" spans="3:10" s="180" customFormat="1">
      <c r="C151" s="141">
        <v>1</v>
      </c>
      <c r="D151" s="59" t="s">
        <v>5883</v>
      </c>
      <c r="E151" s="59"/>
      <c r="F151" s="370" t="s">
        <v>1995</v>
      </c>
      <c r="G151" s="606">
        <v>7.6999999999999999E-2</v>
      </c>
      <c r="H151" s="483">
        <f>VLOOKUP(D151,upahbahan,3,FALSE)</f>
        <v>290000</v>
      </c>
      <c r="I151" s="484">
        <f>G151*H151</f>
        <v>22330</v>
      </c>
      <c r="J151" s="156"/>
    </row>
    <row r="152" spans="3:10" ht="15.75" customHeight="1">
      <c r="C152" s="144" t="s">
        <v>1219</v>
      </c>
      <c r="D152" s="80"/>
      <c r="E152" s="80"/>
      <c r="F152" s="80"/>
      <c r="G152" s="80"/>
      <c r="H152" s="162"/>
      <c r="I152" s="153">
        <f>SUM(I151)</f>
        <v>22330</v>
      </c>
    </row>
    <row r="153" spans="3:10" s="163" customFormat="1">
      <c r="C153" s="122" t="s">
        <v>1220</v>
      </c>
      <c r="D153" s="69" t="s">
        <v>1221</v>
      </c>
      <c r="E153" s="70"/>
      <c r="F153" s="70"/>
      <c r="G153" s="70"/>
      <c r="H153" s="71"/>
      <c r="I153" s="124">
        <f>I147+I149+I152</f>
        <v>22330</v>
      </c>
      <c r="J153" s="54"/>
    </row>
    <row r="154" spans="3:10" s="163" customFormat="1">
      <c r="C154" s="122" t="s">
        <v>1222</v>
      </c>
      <c r="D154" s="69" t="s">
        <v>1325</v>
      </c>
      <c r="E154" s="70"/>
      <c r="F154" s="70"/>
      <c r="G154" s="71"/>
      <c r="H154" s="95">
        <f>$O$8</f>
        <v>0.1</v>
      </c>
      <c r="I154" s="124">
        <f>I153*H154</f>
        <v>2233</v>
      </c>
      <c r="J154" s="54"/>
    </row>
    <row r="155" spans="3:10" s="163" customFormat="1" ht="14.4" thickBot="1">
      <c r="C155" s="130" t="s">
        <v>1223</v>
      </c>
      <c r="D155" s="131" t="s">
        <v>1224</v>
      </c>
      <c r="E155" s="132"/>
      <c r="F155" s="132"/>
      <c r="G155" s="132"/>
      <c r="H155" s="155"/>
      <c r="I155" s="134">
        <f>SUM(I153:I154)</f>
        <v>24563</v>
      </c>
      <c r="J155" s="54"/>
    </row>
    <row r="156" spans="3:10" ht="14.4" thickTop="1"/>
    <row r="157" spans="3:10" ht="14.4" thickBot="1">
      <c r="C157" s="54" t="s">
        <v>2115</v>
      </c>
      <c r="D157" s="175" t="s">
        <v>2116</v>
      </c>
      <c r="E157" s="176"/>
      <c r="F157" s="148"/>
      <c r="G157" s="148"/>
      <c r="H157" s="148"/>
      <c r="I157" s="148"/>
      <c r="J157" s="56">
        <f>ROUNDDOWN(I168,-2)</f>
        <v>15700</v>
      </c>
    </row>
    <row r="158" spans="3:10" s="92" customFormat="1" ht="28.2" thickTop="1">
      <c r="C158" s="119" t="s">
        <v>1197</v>
      </c>
      <c r="D158" s="120" t="s">
        <v>1198</v>
      </c>
      <c r="E158" s="120" t="s">
        <v>1926</v>
      </c>
      <c r="F158" s="120" t="s">
        <v>1199</v>
      </c>
      <c r="G158" s="120" t="s">
        <v>1200</v>
      </c>
      <c r="H158" s="120" t="s">
        <v>1201</v>
      </c>
      <c r="I158" s="121" t="s">
        <v>1202</v>
      </c>
      <c r="J158" s="164"/>
    </row>
    <row r="159" spans="3:10">
      <c r="C159" s="141" t="s">
        <v>1203</v>
      </c>
      <c r="D159" s="59" t="s">
        <v>1204</v>
      </c>
      <c r="E159" s="59"/>
      <c r="F159" s="73"/>
      <c r="G159" s="73"/>
      <c r="H159" s="73"/>
      <c r="I159" s="146"/>
    </row>
    <row r="160" spans="3:10" ht="15.75" customHeight="1">
      <c r="C160" s="144" t="s">
        <v>1210</v>
      </c>
      <c r="D160" s="80"/>
      <c r="E160" s="80"/>
      <c r="F160" s="80"/>
      <c r="G160" s="80"/>
      <c r="H160" s="162"/>
      <c r="I160" s="124">
        <f>SUM(I159)</f>
        <v>0</v>
      </c>
    </row>
    <row r="161" spans="3:10">
      <c r="C161" s="141" t="s">
        <v>1211</v>
      </c>
      <c r="D161" s="59" t="s">
        <v>1212</v>
      </c>
      <c r="E161" s="59"/>
      <c r="F161" s="73"/>
      <c r="G161" s="73"/>
      <c r="H161" s="73"/>
      <c r="I161" s="146"/>
    </row>
    <row r="162" spans="3:10" ht="15.75" customHeight="1">
      <c r="C162" s="144" t="s">
        <v>1216</v>
      </c>
      <c r="D162" s="80"/>
      <c r="E162" s="80"/>
      <c r="F162" s="80"/>
      <c r="G162" s="80"/>
      <c r="H162" s="162"/>
      <c r="I162" s="124">
        <f>SUM(I161)</f>
        <v>0</v>
      </c>
    </row>
    <row r="163" spans="3:10">
      <c r="C163" s="141" t="s">
        <v>1217</v>
      </c>
      <c r="D163" s="59" t="s">
        <v>1218</v>
      </c>
      <c r="E163" s="59"/>
      <c r="F163" s="76"/>
      <c r="G163" s="76"/>
      <c r="H163" s="76"/>
      <c r="I163" s="146"/>
    </row>
    <row r="164" spans="3:10" s="180" customFormat="1">
      <c r="C164" s="141">
        <v>1</v>
      </c>
      <c r="D164" s="59" t="s">
        <v>5884</v>
      </c>
      <c r="E164" s="59"/>
      <c r="F164" s="370" t="s">
        <v>1995</v>
      </c>
      <c r="G164" s="606">
        <v>5.74E-2</v>
      </c>
      <c r="H164" s="483">
        <f>VLOOKUP(D164,upahbahan,3,FALSE)</f>
        <v>250000</v>
      </c>
      <c r="I164" s="484">
        <f>G164*H164</f>
        <v>14350</v>
      </c>
      <c r="J164" s="156"/>
    </row>
    <row r="165" spans="3:10" ht="15.75" customHeight="1">
      <c r="C165" s="144" t="s">
        <v>1219</v>
      </c>
      <c r="D165" s="80"/>
      <c r="E165" s="80"/>
      <c r="F165" s="80"/>
      <c r="G165" s="80"/>
      <c r="H165" s="162"/>
      <c r="I165" s="153">
        <f>SUM(I164)</f>
        <v>14350</v>
      </c>
    </row>
    <row r="166" spans="3:10" s="163" customFormat="1">
      <c r="C166" s="122" t="s">
        <v>1220</v>
      </c>
      <c r="D166" s="69" t="s">
        <v>1221</v>
      </c>
      <c r="E166" s="70"/>
      <c r="F166" s="70"/>
      <c r="G166" s="70"/>
      <c r="H166" s="71"/>
      <c r="I166" s="124">
        <f>I160+I162+I165</f>
        <v>14350</v>
      </c>
      <c r="J166" s="54"/>
    </row>
    <row r="167" spans="3:10" s="163" customFormat="1">
      <c r="C167" s="122" t="s">
        <v>1222</v>
      </c>
      <c r="D167" s="69" t="s">
        <v>1325</v>
      </c>
      <c r="E167" s="70"/>
      <c r="F167" s="70"/>
      <c r="G167" s="71"/>
      <c r="H167" s="95">
        <f>$O$8</f>
        <v>0.1</v>
      </c>
      <c r="I167" s="124">
        <f>I166*H167</f>
        <v>1435</v>
      </c>
      <c r="J167" s="54"/>
    </row>
    <row r="168" spans="3:10" s="163" customFormat="1" ht="14.4" thickBot="1">
      <c r="C168" s="130" t="s">
        <v>1223</v>
      </c>
      <c r="D168" s="131" t="s">
        <v>1224</v>
      </c>
      <c r="E168" s="132"/>
      <c r="F168" s="132"/>
      <c r="G168" s="132"/>
      <c r="H168" s="155"/>
      <c r="I168" s="134">
        <f>SUM(I166:I167)</f>
        <v>15785</v>
      </c>
      <c r="J168" s="54"/>
    </row>
    <row r="169" spans="3:10" ht="15" thickTop="1">
      <c r="C169" s="452" t="s">
        <v>1846</v>
      </c>
      <c r="D169" s="455" t="s">
        <v>2117</v>
      </c>
    </row>
    <row r="171" spans="3:10" ht="28.5" customHeight="1" thickBot="1">
      <c r="C171" s="54" t="s">
        <v>2118</v>
      </c>
      <c r="D171" s="605" t="s">
        <v>2119</v>
      </c>
      <c r="E171" s="604"/>
      <c r="F171" s="604"/>
      <c r="G171" s="604"/>
      <c r="H171" s="604"/>
      <c r="I171" s="604"/>
      <c r="J171" s="56">
        <f>ROUNDDOWN(I182,-2)</f>
        <v>6200</v>
      </c>
    </row>
    <row r="172" spans="3:10" s="92" customFormat="1" ht="28.2" thickTop="1">
      <c r="C172" s="119" t="s">
        <v>1197</v>
      </c>
      <c r="D172" s="120" t="s">
        <v>1198</v>
      </c>
      <c r="E172" s="120" t="s">
        <v>1926</v>
      </c>
      <c r="F172" s="120" t="s">
        <v>1199</v>
      </c>
      <c r="G172" s="120" t="s">
        <v>1200</v>
      </c>
      <c r="H172" s="120" t="s">
        <v>1201</v>
      </c>
      <c r="I172" s="121" t="s">
        <v>1202</v>
      </c>
      <c r="J172" s="164"/>
    </row>
    <row r="173" spans="3:10">
      <c r="C173" s="141" t="s">
        <v>1203</v>
      </c>
      <c r="D173" s="59" t="s">
        <v>1204</v>
      </c>
      <c r="E173" s="59"/>
      <c r="F173" s="73"/>
      <c r="G173" s="73"/>
      <c r="H173" s="73"/>
      <c r="I173" s="146"/>
    </row>
    <row r="174" spans="3:10" ht="15.75" customHeight="1">
      <c r="C174" s="144" t="s">
        <v>1210</v>
      </c>
      <c r="D174" s="80"/>
      <c r="E174" s="80"/>
      <c r="F174" s="80"/>
      <c r="G174" s="80"/>
      <c r="H174" s="162"/>
      <c r="I174" s="124">
        <f>SUM(I173)</f>
        <v>0</v>
      </c>
    </row>
    <row r="175" spans="3:10">
      <c r="C175" s="141" t="s">
        <v>1211</v>
      </c>
      <c r="D175" s="59" t="s">
        <v>1212</v>
      </c>
      <c r="E175" s="59"/>
      <c r="F175" s="73"/>
      <c r="G175" s="73"/>
      <c r="H175" s="73"/>
      <c r="I175" s="146"/>
    </row>
    <row r="176" spans="3:10" ht="15.75" customHeight="1">
      <c r="C176" s="144" t="s">
        <v>1216</v>
      </c>
      <c r="D176" s="80"/>
      <c r="E176" s="80"/>
      <c r="F176" s="80"/>
      <c r="G176" s="80"/>
      <c r="H176" s="162"/>
      <c r="I176" s="124">
        <f>SUM(I175)</f>
        <v>0</v>
      </c>
    </row>
    <row r="177" spans="3:10">
      <c r="C177" s="141" t="s">
        <v>1217</v>
      </c>
      <c r="D177" s="59" t="s">
        <v>1218</v>
      </c>
      <c r="E177" s="59"/>
      <c r="F177" s="76"/>
      <c r="G177" s="76"/>
      <c r="H177" s="76"/>
      <c r="I177" s="146"/>
    </row>
    <row r="178" spans="3:10" s="180" customFormat="1">
      <c r="C178" s="141">
        <v>1</v>
      </c>
      <c r="D178" s="59" t="s">
        <v>5885</v>
      </c>
      <c r="E178" s="59"/>
      <c r="F178" s="370" t="s">
        <v>1995</v>
      </c>
      <c r="G178" s="606">
        <v>1.83E-2</v>
      </c>
      <c r="H178" s="483">
        <f>VLOOKUP(D178,upahbahan,3,FALSE)</f>
        <v>310000</v>
      </c>
      <c r="I178" s="484">
        <f>G178*H178</f>
        <v>5673</v>
      </c>
      <c r="J178" s="156"/>
    </row>
    <row r="179" spans="3:10" ht="15.75" customHeight="1">
      <c r="C179" s="144" t="s">
        <v>1219</v>
      </c>
      <c r="D179" s="80"/>
      <c r="E179" s="80"/>
      <c r="F179" s="80"/>
      <c r="G179" s="80"/>
      <c r="H179" s="162"/>
      <c r="I179" s="153">
        <f>SUM(I178)</f>
        <v>5673</v>
      </c>
    </row>
    <row r="180" spans="3:10" s="163" customFormat="1">
      <c r="C180" s="122" t="s">
        <v>1220</v>
      </c>
      <c r="D180" s="69" t="s">
        <v>1221</v>
      </c>
      <c r="E180" s="70"/>
      <c r="F180" s="70"/>
      <c r="G180" s="70"/>
      <c r="H180" s="71"/>
      <c r="I180" s="124">
        <f>I174+I176+I179</f>
        <v>5673</v>
      </c>
      <c r="J180" s="54"/>
    </row>
    <row r="181" spans="3:10" s="163" customFormat="1">
      <c r="C181" s="122" t="s">
        <v>1222</v>
      </c>
      <c r="D181" s="69" t="s">
        <v>1325</v>
      </c>
      <c r="E181" s="70"/>
      <c r="F181" s="70"/>
      <c r="G181" s="71"/>
      <c r="H181" s="95">
        <f>$O$8</f>
        <v>0.1</v>
      </c>
      <c r="I181" s="124">
        <f>I180*H181</f>
        <v>567.30000000000007</v>
      </c>
      <c r="J181" s="54"/>
    </row>
    <row r="182" spans="3:10" s="163" customFormat="1" ht="14.4" thickBot="1">
      <c r="C182" s="130" t="s">
        <v>1223</v>
      </c>
      <c r="D182" s="131" t="s">
        <v>1224</v>
      </c>
      <c r="E182" s="132"/>
      <c r="F182" s="132"/>
      <c r="G182" s="132"/>
      <c r="H182" s="155"/>
      <c r="I182" s="134">
        <f>SUM(I180:I181)</f>
        <v>6240.3</v>
      </c>
      <c r="J182" s="54"/>
    </row>
    <row r="183" spans="3:10" ht="15" thickTop="1">
      <c r="C183" s="452" t="s">
        <v>1846</v>
      </c>
      <c r="D183" s="455" t="s">
        <v>2117</v>
      </c>
    </row>
    <row r="185" spans="3:10" ht="28.5" customHeight="1" thickBot="1">
      <c r="C185" s="54" t="s">
        <v>2120</v>
      </c>
      <c r="D185" s="605" t="s">
        <v>2121</v>
      </c>
      <c r="E185" s="605"/>
      <c r="F185" s="605"/>
      <c r="G185" s="605"/>
      <c r="H185" s="605"/>
      <c r="I185" s="605"/>
      <c r="J185" s="56">
        <f>ROUNDDOWN(I196,-2)</f>
        <v>3400</v>
      </c>
    </row>
    <row r="186" spans="3:10" s="92" customFormat="1" ht="28.2" thickTop="1">
      <c r="C186" s="119" t="s">
        <v>1197</v>
      </c>
      <c r="D186" s="120" t="s">
        <v>1198</v>
      </c>
      <c r="E186" s="120" t="s">
        <v>1926</v>
      </c>
      <c r="F186" s="120" t="s">
        <v>1199</v>
      </c>
      <c r="G186" s="120" t="s">
        <v>1200</v>
      </c>
      <c r="H186" s="120" t="s">
        <v>1201</v>
      </c>
      <c r="I186" s="121" t="s">
        <v>1202</v>
      </c>
      <c r="J186" s="164"/>
    </row>
    <row r="187" spans="3:10">
      <c r="C187" s="141" t="s">
        <v>1203</v>
      </c>
      <c r="D187" s="59" t="s">
        <v>1204</v>
      </c>
      <c r="E187" s="59"/>
      <c r="F187" s="73"/>
      <c r="G187" s="73"/>
      <c r="H187" s="73"/>
      <c r="I187" s="146"/>
    </row>
    <row r="188" spans="3:10" ht="15.75" customHeight="1">
      <c r="C188" s="144" t="s">
        <v>1210</v>
      </c>
      <c r="D188" s="80"/>
      <c r="E188" s="80"/>
      <c r="F188" s="80"/>
      <c r="G188" s="80"/>
      <c r="H188" s="162"/>
      <c r="I188" s="124">
        <f>SUM(I187)</f>
        <v>0</v>
      </c>
    </row>
    <row r="189" spans="3:10">
      <c r="C189" s="141" t="s">
        <v>1211</v>
      </c>
      <c r="D189" s="59" t="s">
        <v>1212</v>
      </c>
      <c r="E189" s="59"/>
      <c r="F189" s="73"/>
      <c r="G189" s="73"/>
      <c r="H189" s="73"/>
      <c r="I189" s="146"/>
    </row>
    <row r="190" spans="3:10" ht="15.75" customHeight="1">
      <c r="C190" s="144" t="s">
        <v>1216</v>
      </c>
      <c r="D190" s="80"/>
      <c r="E190" s="80"/>
      <c r="F190" s="80"/>
      <c r="G190" s="80"/>
      <c r="H190" s="162"/>
      <c r="I190" s="124">
        <f>SUM(I189)</f>
        <v>0</v>
      </c>
    </row>
    <row r="191" spans="3:10">
      <c r="C191" s="141" t="s">
        <v>1217</v>
      </c>
      <c r="D191" s="59" t="s">
        <v>1218</v>
      </c>
      <c r="E191" s="59"/>
      <c r="F191" s="76"/>
      <c r="G191" s="76"/>
      <c r="H191" s="76"/>
      <c r="I191" s="146"/>
    </row>
    <row r="192" spans="3:10" s="180" customFormat="1">
      <c r="C192" s="141">
        <v>1</v>
      </c>
      <c r="D192" s="59" t="s">
        <v>5886</v>
      </c>
      <c r="E192" s="59"/>
      <c r="F192" s="370" t="s">
        <v>1995</v>
      </c>
      <c r="G192" s="606">
        <v>8.8999999999999999E-3</v>
      </c>
      <c r="H192" s="483">
        <f>VLOOKUP(D192,upahbahan,3,FALSE)</f>
        <v>350000</v>
      </c>
      <c r="I192" s="484">
        <f>G192*H192</f>
        <v>3115</v>
      </c>
      <c r="J192" s="156"/>
    </row>
    <row r="193" spans="3:10" ht="15.75" customHeight="1">
      <c r="C193" s="144" t="s">
        <v>1219</v>
      </c>
      <c r="D193" s="80"/>
      <c r="E193" s="80"/>
      <c r="F193" s="80"/>
      <c r="G193" s="80"/>
      <c r="H193" s="162"/>
      <c r="I193" s="153">
        <f>SUM(I192)</f>
        <v>3115</v>
      </c>
    </row>
    <row r="194" spans="3:10" s="163" customFormat="1">
      <c r="C194" s="122" t="s">
        <v>1220</v>
      </c>
      <c r="D194" s="69" t="s">
        <v>1221</v>
      </c>
      <c r="E194" s="70"/>
      <c r="F194" s="70"/>
      <c r="G194" s="70"/>
      <c r="H194" s="71"/>
      <c r="I194" s="124">
        <f>I188+I190+I193</f>
        <v>3115</v>
      </c>
      <c r="J194" s="54"/>
    </row>
    <row r="195" spans="3:10" s="163" customFormat="1">
      <c r="C195" s="122" t="s">
        <v>1222</v>
      </c>
      <c r="D195" s="69" t="s">
        <v>1325</v>
      </c>
      <c r="E195" s="70"/>
      <c r="F195" s="70"/>
      <c r="G195" s="71"/>
      <c r="H195" s="95">
        <f>$O$8</f>
        <v>0.1</v>
      </c>
      <c r="I195" s="124">
        <f>I194*H195</f>
        <v>311.5</v>
      </c>
      <c r="J195" s="54"/>
    </row>
    <row r="196" spans="3:10" s="163" customFormat="1" ht="14.4" thickBot="1">
      <c r="C196" s="130" t="s">
        <v>1223</v>
      </c>
      <c r="D196" s="131" t="s">
        <v>1224</v>
      </c>
      <c r="E196" s="132"/>
      <c r="F196" s="132"/>
      <c r="G196" s="132"/>
      <c r="H196" s="155"/>
      <c r="I196" s="134">
        <f>SUM(I194:I195)</f>
        <v>3426.5</v>
      </c>
      <c r="J196" s="54"/>
    </row>
    <row r="197" spans="3:10" ht="15" thickTop="1">
      <c r="C197" s="452" t="s">
        <v>1846</v>
      </c>
      <c r="D197" s="455" t="s">
        <v>2117</v>
      </c>
    </row>
    <row r="200" spans="3:10" ht="28.5" customHeight="1" thickBot="1">
      <c r="C200" s="54" t="s">
        <v>2122</v>
      </c>
      <c r="D200" s="605" t="s">
        <v>2127</v>
      </c>
      <c r="E200" s="605"/>
      <c r="F200" s="605"/>
      <c r="G200" s="605"/>
      <c r="H200" s="605"/>
      <c r="I200" s="605"/>
      <c r="J200" s="56">
        <f>ROUNDDOWN(I214,-2)</f>
        <v>496300</v>
      </c>
    </row>
    <row r="201" spans="3:10" s="92" customFormat="1" ht="28.2" thickTop="1">
      <c r="C201" s="119" t="s">
        <v>1197</v>
      </c>
      <c r="D201" s="120" t="s">
        <v>1198</v>
      </c>
      <c r="E201" s="120" t="s">
        <v>1926</v>
      </c>
      <c r="F201" s="120" t="s">
        <v>1199</v>
      </c>
      <c r="G201" s="120" t="s">
        <v>1200</v>
      </c>
      <c r="H201" s="120" t="s">
        <v>1201</v>
      </c>
      <c r="I201" s="121" t="s">
        <v>1202</v>
      </c>
      <c r="J201" s="164"/>
    </row>
    <row r="202" spans="3:10">
      <c r="C202" s="141" t="s">
        <v>1203</v>
      </c>
      <c r="D202" s="59" t="s">
        <v>1204</v>
      </c>
      <c r="E202" s="59"/>
      <c r="F202" s="73"/>
      <c r="G202" s="73"/>
      <c r="H202" s="73"/>
      <c r="I202" s="146"/>
    </row>
    <row r="203" spans="3:10">
      <c r="C203" s="445">
        <v>1</v>
      </c>
      <c r="D203" s="59" t="s">
        <v>5</v>
      </c>
      <c r="E203" s="72" t="s">
        <v>1788</v>
      </c>
      <c r="F203" s="73" t="s">
        <v>2123</v>
      </c>
      <c r="G203" s="171">
        <v>0.3</v>
      </c>
      <c r="H203" s="64">
        <f>VLOOKUP(D203,upahbahan,3,FALSE)</f>
        <v>100000</v>
      </c>
      <c r="I203" s="457">
        <f>H203*G203</f>
        <v>30000</v>
      </c>
    </row>
    <row r="204" spans="3:10">
      <c r="C204" s="445">
        <v>2</v>
      </c>
      <c r="D204" s="59" t="s">
        <v>19</v>
      </c>
      <c r="E204" s="72" t="s">
        <v>1791</v>
      </c>
      <c r="F204" s="73" t="s">
        <v>2123</v>
      </c>
      <c r="G204" s="171">
        <v>1.4999999999999999E-2</v>
      </c>
      <c r="H204" s="64">
        <f>VLOOKUP(D204,upahbahan,3,FALSE)</f>
        <v>200000</v>
      </c>
      <c r="I204" s="457">
        <f>H204*G204</f>
        <v>3000</v>
      </c>
    </row>
    <row r="205" spans="3:10" ht="15.75" customHeight="1">
      <c r="C205" s="144" t="s">
        <v>1210</v>
      </c>
      <c r="D205" s="80"/>
      <c r="E205" s="80"/>
      <c r="F205" s="80"/>
      <c r="G205" s="80"/>
      <c r="H205" s="162"/>
      <c r="I205" s="124">
        <f>SUM(I203:I204)</f>
        <v>33000</v>
      </c>
    </row>
    <row r="206" spans="3:10">
      <c r="C206" s="141" t="s">
        <v>1211</v>
      </c>
      <c r="D206" s="59" t="s">
        <v>1212</v>
      </c>
      <c r="E206" s="59"/>
      <c r="F206" s="73"/>
      <c r="G206" s="73"/>
      <c r="H206" s="73"/>
      <c r="I206" s="146"/>
    </row>
    <row r="207" spans="3:10">
      <c r="C207" s="445">
        <v>1</v>
      </c>
      <c r="D207" s="59" t="s">
        <v>2580</v>
      </c>
      <c r="E207" s="59"/>
      <c r="F207" s="73" t="s">
        <v>42</v>
      </c>
      <c r="G207" s="188">
        <v>1.1299999999999999</v>
      </c>
      <c r="H207" s="64">
        <f>VLOOKUP(D207,upahbahan,3,FALSE)</f>
        <v>352300</v>
      </c>
      <c r="I207" s="457">
        <f>H207*G207</f>
        <v>398098.99999999994</v>
      </c>
    </row>
    <row r="208" spans="3:10" ht="15.75" customHeight="1">
      <c r="C208" s="144" t="s">
        <v>1216</v>
      </c>
      <c r="D208" s="80"/>
      <c r="E208" s="80"/>
      <c r="F208" s="80"/>
      <c r="G208" s="80"/>
      <c r="H208" s="162"/>
      <c r="I208" s="124">
        <f>SUM(I207)</f>
        <v>398098.99999999994</v>
      </c>
    </row>
    <row r="209" spans="3:10">
      <c r="C209" s="141" t="s">
        <v>1217</v>
      </c>
      <c r="D209" s="59" t="s">
        <v>1218</v>
      </c>
      <c r="E209" s="59"/>
      <c r="F209" s="76"/>
      <c r="G209" s="76"/>
      <c r="H209" s="76"/>
      <c r="I209" s="146"/>
    </row>
    <row r="210" spans="3:10" s="180" customFormat="1">
      <c r="C210" s="141">
        <v>1</v>
      </c>
      <c r="D210" s="59" t="s">
        <v>5886</v>
      </c>
      <c r="E210" s="59"/>
      <c r="F210" s="370" t="s">
        <v>1995</v>
      </c>
      <c r="G210" s="606">
        <v>5.74E-2</v>
      </c>
      <c r="H210" s="483">
        <f>VLOOKUP(D210,upahbahan,3,FALSE)</f>
        <v>350000</v>
      </c>
      <c r="I210" s="484">
        <f>G210*H210</f>
        <v>20090</v>
      </c>
      <c r="J210" s="156"/>
    </row>
    <row r="211" spans="3:10" ht="15.75" customHeight="1">
      <c r="C211" s="144" t="s">
        <v>1219</v>
      </c>
      <c r="D211" s="80"/>
      <c r="E211" s="80"/>
      <c r="F211" s="80"/>
      <c r="G211" s="80"/>
      <c r="H211" s="162"/>
      <c r="I211" s="153">
        <f>SUM(I210)</f>
        <v>20090</v>
      </c>
    </row>
    <row r="212" spans="3:10" s="163" customFormat="1">
      <c r="C212" s="122" t="s">
        <v>1220</v>
      </c>
      <c r="D212" s="69" t="s">
        <v>1221</v>
      </c>
      <c r="E212" s="70"/>
      <c r="F212" s="70"/>
      <c r="G212" s="70"/>
      <c r="H212" s="71"/>
      <c r="I212" s="124">
        <f>I205+I208+I211</f>
        <v>451188.99999999994</v>
      </c>
      <c r="J212" s="54"/>
    </row>
    <row r="213" spans="3:10" s="163" customFormat="1">
      <c r="C213" s="122" t="s">
        <v>1222</v>
      </c>
      <c r="D213" s="69" t="s">
        <v>1325</v>
      </c>
      <c r="E213" s="70"/>
      <c r="F213" s="70"/>
      <c r="G213" s="71"/>
      <c r="H213" s="95">
        <f>$O$8</f>
        <v>0.1</v>
      </c>
      <c r="I213" s="124">
        <f>I212*H213</f>
        <v>45118.899999999994</v>
      </c>
      <c r="J213" s="54"/>
    </row>
    <row r="214" spans="3:10" s="163" customFormat="1" ht="14.4" thickBot="1">
      <c r="C214" s="130" t="s">
        <v>1223</v>
      </c>
      <c r="D214" s="131" t="s">
        <v>1224</v>
      </c>
      <c r="E214" s="132"/>
      <c r="F214" s="132"/>
      <c r="G214" s="132"/>
      <c r="H214" s="155"/>
      <c r="I214" s="134">
        <f>SUM(I212:I213)</f>
        <v>496307.89999999991</v>
      </c>
      <c r="J214" s="54"/>
    </row>
    <row r="215" spans="3:10" ht="15" thickTop="1">
      <c r="C215" s="452" t="s">
        <v>1846</v>
      </c>
      <c r="D215" s="455" t="s">
        <v>2117</v>
      </c>
    </row>
    <row r="217" spans="3:10" ht="28.5" customHeight="1" thickBot="1">
      <c r="C217" s="54" t="s">
        <v>2124</v>
      </c>
      <c r="D217" s="605" t="s">
        <v>2125</v>
      </c>
      <c r="E217" s="605"/>
      <c r="F217" s="605"/>
      <c r="G217" s="605"/>
      <c r="H217" s="605"/>
      <c r="I217" s="605"/>
      <c r="J217" s="56">
        <f>ROUNDDOWN(I231,-2)</f>
        <v>501400</v>
      </c>
    </row>
    <row r="218" spans="3:10" s="92" customFormat="1" ht="28.2" thickTop="1">
      <c r="C218" s="119" t="s">
        <v>1197</v>
      </c>
      <c r="D218" s="120" t="s">
        <v>1198</v>
      </c>
      <c r="E218" s="120" t="s">
        <v>1926</v>
      </c>
      <c r="F218" s="120" t="s">
        <v>1199</v>
      </c>
      <c r="G218" s="120" t="s">
        <v>1200</v>
      </c>
      <c r="H218" s="120" t="s">
        <v>1201</v>
      </c>
      <c r="I218" s="121" t="s">
        <v>1202</v>
      </c>
      <c r="J218" s="164"/>
    </row>
    <row r="219" spans="3:10">
      <c r="C219" s="141" t="s">
        <v>1203</v>
      </c>
      <c r="D219" s="59" t="s">
        <v>1204</v>
      </c>
      <c r="E219" s="59"/>
      <c r="F219" s="73"/>
      <c r="G219" s="73"/>
      <c r="H219" s="73"/>
      <c r="I219" s="146"/>
    </row>
    <row r="220" spans="3:10">
      <c r="C220" s="445">
        <v>1</v>
      </c>
      <c r="D220" s="59" t="s">
        <v>5</v>
      </c>
      <c r="E220" s="72" t="s">
        <v>1788</v>
      </c>
      <c r="F220" s="73" t="s">
        <v>2123</v>
      </c>
      <c r="G220" s="171">
        <v>0.4</v>
      </c>
      <c r="H220" s="64">
        <f>VLOOKUP(D220,upahbahan,3,FALSE)</f>
        <v>100000</v>
      </c>
      <c r="I220" s="457">
        <f>H220*G220</f>
        <v>40000</v>
      </c>
    </row>
    <row r="221" spans="3:10">
      <c r="C221" s="445">
        <v>2</v>
      </c>
      <c r="D221" s="59" t="s">
        <v>19</v>
      </c>
      <c r="E221" s="72" t="s">
        <v>1791</v>
      </c>
      <c r="F221" s="73" t="s">
        <v>2123</v>
      </c>
      <c r="G221" s="171">
        <v>0.02</v>
      </c>
      <c r="H221" s="64">
        <f>VLOOKUP(D221,upahbahan,3,FALSE)</f>
        <v>200000</v>
      </c>
      <c r="I221" s="457">
        <f>H221*G221</f>
        <v>4000</v>
      </c>
    </row>
    <row r="222" spans="3:10" ht="15.75" customHeight="1">
      <c r="C222" s="144" t="s">
        <v>1210</v>
      </c>
      <c r="D222" s="80"/>
      <c r="E222" s="80"/>
      <c r="F222" s="80"/>
      <c r="G222" s="80"/>
      <c r="H222" s="162"/>
      <c r="I222" s="124">
        <f>SUM(I220:I221)</f>
        <v>44000</v>
      </c>
    </row>
    <row r="223" spans="3:10">
      <c r="C223" s="141" t="s">
        <v>1211</v>
      </c>
      <c r="D223" s="59" t="s">
        <v>1212</v>
      </c>
      <c r="E223" s="59"/>
      <c r="F223" s="73"/>
      <c r="G223" s="73"/>
      <c r="H223" s="73"/>
      <c r="I223" s="146"/>
    </row>
    <row r="224" spans="3:10">
      <c r="C224" s="445">
        <v>1</v>
      </c>
      <c r="D224" s="59" t="s">
        <v>2126</v>
      </c>
      <c r="E224" s="59"/>
      <c r="F224" s="73" t="s">
        <v>42</v>
      </c>
      <c r="G224" s="171">
        <v>1.1299999999999999</v>
      </c>
      <c r="H224" s="64">
        <f>VLOOKUP(D224,upahbahan,3,FALSE)</f>
        <v>351800</v>
      </c>
      <c r="I224" s="457">
        <f>H224*G224</f>
        <v>397533.99999999994</v>
      </c>
    </row>
    <row r="225" spans="3:10" ht="15.75" customHeight="1">
      <c r="C225" s="144" t="s">
        <v>1216</v>
      </c>
      <c r="D225" s="80"/>
      <c r="E225" s="80"/>
      <c r="F225" s="80"/>
      <c r="G225" s="80"/>
      <c r="H225" s="162"/>
      <c r="I225" s="124">
        <f>SUM(I224)</f>
        <v>397533.99999999994</v>
      </c>
    </row>
    <row r="226" spans="3:10">
      <c r="C226" s="141" t="s">
        <v>1217</v>
      </c>
      <c r="D226" s="59" t="s">
        <v>1218</v>
      </c>
      <c r="E226" s="59"/>
      <c r="F226" s="76"/>
      <c r="G226" s="76"/>
      <c r="H226" s="76"/>
      <c r="I226" s="146"/>
    </row>
    <row r="227" spans="3:10" s="180" customFormat="1">
      <c r="C227" s="141">
        <v>1</v>
      </c>
      <c r="D227" s="59" t="s">
        <v>4770</v>
      </c>
      <c r="E227" s="59"/>
      <c r="F227" s="370" t="s">
        <v>1995</v>
      </c>
      <c r="G227" s="606">
        <v>5.74E-2</v>
      </c>
      <c r="H227" s="483">
        <f>VLOOKUP(D227,upahbahan,3,FALSE)</f>
        <v>250000</v>
      </c>
      <c r="I227" s="484">
        <f>G227*H227</f>
        <v>14350</v>
      </c>
      <c r="J227" s="156"/>
    </row>
    <row r="228" spans="3:10" ht="15.75" customHeight="1">
      <c r="C228" s="144" t="s">
        <v>1219</v>
      </c>
      <c r="D228" s="80"/>
      <c r="E228" s="80"/>
      <c r="F228" s="80"/>
      <c r="G228" s="80"/>
      <c r="H228" s="162"/>
      <c r="I228" s="153">
        <f>SUM(I227)</f>
        <v>14350</v>
      </c>
    </row>
    <row r="229" spans="3:10" s="163" customFormat="1">
      <c r="C229" s="122" t="s">
        <v>1220</v>
      </c>
      <c r="D229" s="69" t="s">
        <v>1221</v>
      </c>
      <c r="E229" s="70"/>
      <c r="F229" s="70"/>
      <c r="G229" s="70"/>
      <c r="H229" s="71"/>
      <c r="I229" s="124">
        <f>I222+I225+I228</f>
        <v>455883.99999999994</v>
      </c>
      <c r="J229" s="54"/>
    </row>
    <row r="230" spans="3:10" s="163" customFormat="1">
      <c r="C230" s="122" t="s">
        <v>1222</v>
      </c>
      <c r="D230" s="69" t="s">
        <v>1325</v>
      </c>
      <c r="E230" s="70"/>
      <c r="F230" s="70"/>
      <c r="G230" s="71"/>
      <c r="H230" s="95">
        <f>$O$8</f>
        <v>0.1</v>
      </c>
      <c r="I230" s="124">
        <f>I229*H230</f>
        <v>45588.399999999994</v>
      </c>
      <c r="J230" s="54"/>
    </row>
    <row r="231" spans="3:10" s="163" customFormat="1" ht="14.4" thickBot="1">
      <c r="C231" s="130" t="s">
        <v>1223</v>
      </c>
      <c r="D231" s="131" t="s">
        <v>1224</v>
      </c>
      <c r="E231" s="132"/>
      <c r="F231" s="132"/>
      <c r="G231" s="132"/>
      <c r="H231" s="155"/>
      <c r="I231" s="134">
        <f>SUM(I229:I230)</f>
        <v>501472.39999999991</v>
      </c>
      <c r="J231" s="54"/>
    </row>
    <row r="232" spans="3:10" ht="15" thickTop="1">
      <c r="C232" s="452" t="s">
        <v>1846</v>
      </c>
      <c r="D232" s="455" t="s">
        <v>2117</v>
      </c>
    </row>
  </sheetData>
  <mergeCells count="2">
    <mergeCell ref="D63:I63"/>
    <mergeCell ref="D79:I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J258"/>
  <sheetViews>
    <sheetView zoomScaleNormal="100" workbookViewId="0">
      <selection activeCell="J244" sqref="J244"/>
    </sheetView>
  </sheetViews>
  <sheetFormatPr defaultRowHeight="13.2"/>
  <cols>
    <col min="1" max="1" width="3.6640625" customWidth="1"/>
    <col min="2" max="2" width="3.33203125" customWidth="1"/>
    <col min="3" max="3" width="8" customWidth="1"/>
    <col min="4" max="4" width="18.88671875" customWidth="1"/>
    <col min="5" max="5" width="11.6640625" customWidth="1"/>
    <col min="6" max="6" width="10.88671875" customWidth="1"/>
    <col min="7" max="7" width="13" customWidth="1"/>
    <col min="8" max="8" width="15.44140625" customWidth="1"/>
    <col min="9" max="9" width="15.88671875" customWidth="1"/>
    <col min="10" max="10" width="11.88671875" customWidth="1"/>
  </cols>
  <sheetData>
    <row r="2" spans="3:10">
      <c r="C2" s="458" t="s">
        <v>5887</v>
      </c>
      <c r="D2" s="458" t="s">
        <v>2128</v>
      </c>
    </row>
    <row r="3" spans="3:10">
      <c r="C3" s="458" t="s">
        <v>2129</v>
      </c>
      <c r="D3" s="458" t="s">
        <v>2130</v>
      </c>
    </row>
    <row r="4" spans="3:10" s="62" customFormat="1" ht="16.5" customHeight="1" thickBot="1">
      <c r="C4" s="54" t="s">
        <v>2131</v>
      </c>
      <c r="D4" s="605" t="s">
        <v>2132</v>
      </c>
      <c r="E4" s="604"/>
      <c r="F4" s="604"/>
      <c r="G4" s="604"/>
      <c r="H4" s="604"/>
      <c r="I4" s="604"/>
      <c r="J4" s="56">
        <f>ROUNDDOWN(I16,-2)</f>
        <v>25400</v>
      </c>
    </row>
    <row r="5" spans="3:10" s="92" customFormat="1" ht="28.2" thickTop="1">
      <c r="C5" s="119" t="s">
        <v>1197</v>
      </c>
      <c r="D5" s="120" t="s">
        <v>1198</v>
      </c>
      <c r="E5" s="120" t="s">
        <v>1926</v>
      </c>
      <c r="F5" s="120" t="s">
        <v>1199</v>
      </c>
      <c r="G5" s="120" t="s">
        <v>1200</v>
      </c>
      <c r="H5" s="120" t="s">
        <v>1201</v>
      </c>
      <c r="I5" s="121" t="s">
        <v>1202</v>
      </c>
      <c r="J5" s="164"/>
    </row>
    <row r="6" spans="3:10" s="62" customFormat="1" ht="14.25" customHeight="1">
      <c r="C6" s="141" t="s">
        <v>1203</v>
      </c>
      <c r="D6" s="59" t="s">
        <v>1204</v>
      </c>
      <c r="E6" s="59"/>
      <c r="F6" s="73"/>
      <c r="G6" s="73"/>
      <c r="H6" s="73"/>
      <c r="I6" s="146"/>
      <c r="J6" s="54"/>
    </row>
    <row r="7" spans="3:10" s="62" customFormat="1" ht="13.8">
      <c r="C7" s="445">
        <v>1</v>
      </c>
      <c r="D7" s="59" t="s">
        <v>5</v>
      </c>
      <c r="E7" s="72" t="s">
        <v>1788</v>
      </c>
      <c r="F7" s="170" t="s">
        <v>2123</v>
      </c>
      <c r="G7" s="189">
        <v>0.2104</v>
      </c>
      <c r="H7" s="64">
        <f>VLOOKUP(D7,upahbahan,3,FALSE)</f>
        <v>100000</v>
      </c>
      <c r="I7" s="457">
        <f>H7*G7</f>
        <v>21040</v>
      </c>
      <c r="J7" s="54"/>
    </row>
    <row r="8" spans="3:10" s="62" customFormat="1" ht="13.8">
      <c r="C8" s="445">
        <v>2</v>
      </c>
      <c r="D8" s="59" t="s">
        <v>19</v>
      </c>
      <c r="E8" s="72" t="s">
        <v>1791</v>
      </c>
      <c r="F8" s="170" t="s">
        <v>2123</v>
      </c>
      <c r="G8" s="189">
        <v>1.0500000000000001E-2</v>
      </c>
      <c r="H8" s="64">
        <f>VLOOKUP(D8,upahbahan,3,FALSE)</f>
        <v>200000</v>
      </c>
      <c r="I8" s="457">
        <f>H8*G8</f>
        <v>2100</v>
      </c>
      <c r="J8" s="54"/>
    </row>
    <row r="9" spans="3:10" s="62" customFormat="1" ht="15.75" customHeight="1">
      <c r="C9" s="144" t="s">
        <v>1210</v>
      </c>
      <c r="D9" s="80"/>
      <c r="E9" s="80"/>
      <c r="F9" s="80"/>
      <c r="G9" s="80"/>
      <c r="H9" s="162"/>
      <c r="I9" s="124">
        <f>SUM(I7:I8)</f>
        <v>23140</v>
      </c>
      <c r="J9" s="54"/>
    </row>
    <row r="10" spans="3:10" s="62" customFormat="1" ht="13.8">
      <c r="C10" s="141" t="s">
        <v>1211</v>
      </c>
      <c r="D10" s="59" t="s">
        <v>1212</v>
      </c>
      <c r="E10" s="59"/>
      <c r="F10" s="73"/>
      <c r="G10" s="73"/>
      <c r="H10" s="73"/>
      <c r="I10" s="146"/>
      <c r="J10" s="54"/>
    </row>
    <row r="11" spans="3:10" s="62" customFormat="1" ht="15.75" customHeight="1">
      <c r="C11" s="144" t="s">
        <v>1216</v>
      </c>
      <c r="D11" s="80"/>
      <c r="E11" s="80"/>
      <c r="F11" s="80"/>
      <c r="G11" s="80"/>
      <c r="H11" s="162"/>
      <c r="I11" s="124">
        <f>SUM(I10)</f>
        <v>0</v>
      </c>
      <c r="J11" s="54"/>
    </row>
    <row r="12" spans="3:10" s="62" customFormat="1" ht="13.8">
      <c r="C12" s="141" t="s">
        <v>1217</v>
      </c>
      <c r="D12" s="59" t="s">
        <v>1218</v>
      </c>
      <c r="E12" s="59"/>
      <c r="F12" s="76"/>
      <c r="G12" s="76"/>
      <c r="H12" s="76"/>
      <c r="I12" s="146"/>
      <c r="J12" s="54"/>
    </row>
    <row r="13" spans="3:10" s="62" customFormat="1" ht="15.75" customHeight="1">
      <c r="C13" s="144" t="s">
        <v>1219</v>
      </c>
      <c r="D13" s="80"/>
      <c r="E13" s="80"/>
      <c r="F13" s="80"/>
      <c r="G13" s="80"/>
      <c r="H13" s="162"/>
      <c r="I13" s="153">
        <f>SUM(I12)</f>
        <v>0</v>
      </c>
      <c r="J13" s="54"/>
    </row>
    <row r="14" spans="3:10" s="163" customFormat="1" ht="13.8">
      <c r="C14" s="122" t="s">
        <v>1220</v>
      </c>
      <c r="D14" s="69" t="s">
        <v>1221</v>
      </c>
      <c r="E14" s="70"/>
      <c r="F14" s="70"/>
      <c r="G14" s="70"/>
      <c r="H14" s="71"/>
      <c r="I14" s="124">
        <f>I9+I11+I13</f>
        <v>23140</v>
      </c>
      <c r="J14" s="54"/>
    </row>
    <row r="15" spans="3:10" s="163" customFormat="1" ht="13.8">
      <c r="C15" s="122" t="s">
        <v>1222</v>
      </c>
      <c r="D15" s="69" t="s">
        <v>1325</v>
      </c>
      <c r="E15" s="70"/>
      <c r="F15" s="70"/>
      <c r="G15" s="71"/>
      <c r="H15" s="95">
        <v>0.1</v>
      </c>
      <c r="I15" s="124">
        <f>I14*H15</f>
        <v>2314</v>
      </c>
      <c r="J15" s="54"/>
    </row>
    <row r="16" spans="3:10" s="163" customFormat="1" ht="14.4" thickBot="1">
      <c r="C16" s="130" t="s">
        <v>1223</v>
      </c>
      <c r="D16" s="131" t="s">
        <v>1224</v>
      </c>
      <c r="E16" s="132"/>
      <c r="F16" s="132"/>
      <c r="G16" s="132"/>
      <c r="H16" s="155"/>
      <c r="I16" s="134">
        <f>SUM(I14:I15)</f>
        <v>25454</v>
      </c>
      <c r="J16" s="54"/>
    </row>
    <row r="17" spans="3:10" ht="13.8" thickTop="1"/>
    <row r="19" spans="3:10" s="62" customFormat="1" ht="16.5" customHeight="1" thickBot="1">
      <c r="C19" s="54" t="s">
        <v>2133</v>
      </c>
      <c r="D19" s="605" t="s">
        <v>2139</v>
      </c>
      <c r="E19" s="605"/>
      <c r="F19" s="605"/>
      <c r="G19" s="605"/>
      <c r="H19" s="605"/>
      <c r="I19" s="605"/>
      <c r="J19" s="56">
        <f>ROUNDDOWN(I31,-2)</f>
        <v>27200</v>
      </c>
    </row>
    <row r="20" spans="3:10" s="92" customFormat="1" ht="28.2" thickTop="1">
      <c r="C20" s="119" t="s">
        <v>1197</v>
      </c>
      <c r="D20" s="120" t="s">
        <v>1198</v>
      </c>
      <c r="E20" s="120" t="s">
        <v>1926</v>
      </c>
      <c r="F20" s="120" t="s">
        <v>1199</v>
      </c>
      <c r="G20" s="120" t="s">
        <v>1200</v>
      </c>
      <c r="H20" s="120" t="s">
        <v>1201</v>
      </c>
      <c r="I20" s="121" t="s">
        <v>1202</v>
      </c>
      <c r="J20" s="164"/>
    </row>
    <row r="21" spans="3:10" s="62" customFormat="1" ht="14.25" customHeight="1">
      <c r="C21" s="141" t="s">
        <v>1203</v>
      </c>
      <c r="D21" s="59" t="s">
        <v>1204</v>
      </c>
      <c r="E21" s="59"/>
      <c r="F21" s="73"/>
      <c r="G21" s="73"/>
      <c r="H21" s="73"/>
      <c r="I21" s="146"/>
      <c r="J21" s="54"/>
    </row>
    <row r="22" spans="3:10" s="62" customFormat="1" ht="13.8">
      <c r="C22" s="445">
        <v>1</v>
      </c>
      <c r="D22" s="59" t="s">
        <v>5</v>
      </c>
      <c r="E22" s="72" t="s">
        <v>1788</v>
      </c>
      <c r="F22" s="170" t="s">
        <v>2123</v>
      </c>
      <c r="G22" s="189">
        <v>0.22539999999999999</v>
      </c>
      <c r="H22" s="64">
        <f>VLOOKUP(D22,upahbahan,3,FALSE)</f>
        <v>100000</v>
      </c>
      <c r="I22" s="457">
        <f>H22*G22</f>
        <v>22540</v>
      </c>
      <c r="J22" s="54"/>
    </row>
    <row r="23" spans="3:10" s="62" customFormat="1" ht="13.8">
      <c r="C23" s="445">
        <v>2</v>
      </c>
      <c r="D23" s="59" t="s">
        <v>19</v>
      </c>
      <c r="E23" s="72" t="s">
        <v>1791</v>
      </c>
      <c r="F23" s="170" t="s">
        <v>2123</v>
      </c>
      <c r="G23" s="189">
        <v>1.12E-2</v>
      </c>
      <c r="H23" s="64">
        <f>VLOOKUP(D23,upahbahan,3,FALSE)</f>
        <v>200000</v>
      </c>
      <c r="I23" s="457">
        <f>H23*G23</f>
        <v>2240</v>
      </c>
      <c r="J23" s="54"/>
    </row>
    <row r="24" spans="3:10" s="62" customFormat="1" ht="15.75" customHeight="1">
      <c r="C24" s="144" t="s">
        <v>1210</v>
      </c>
      <c r="D24" s="80"/>
      <c r="E24" s="80"/>
      <c r="F24" s="80"/>
      <c r="G24" s="80"/>
      <c r="H24" s="162"/>
      <c r="I24" s="124">
        <f>SUM(I22:I23)</f>
        <v>24780</v>
      </c>
      <c r="J24" s="54"/>
    </row>
    <row r="25" spans="3:10" s="62" customFormat="1" ht="13.8">
      <c r="C25" s="141" t="s">
        <v>1211</v>
      </c>
      <c r="D25" s="59" t="s">
        <v>1212</v>
      </c>
      <c r="E25" s="59"/>
      <c r="F25" s="73"/>
      <c r="G25" s="73"/>
      <c r="H25" s="73"/>
      <c r="I25" s="146"/>
      <c r="J25" s="54"/>
    </row>
    <row r="26" spans="3:10" s="62" customFormat="1" ht="15.75" customHeight="1">
      <c r="C26" s="144" t="s">
        <v>1216</v>
      </c>
      <c r="D26" s="80"/>
      <c r="E26" s="80"/>
      <c r="F26" s="80"/>
      <c r="G26" s="80"/>
      <c r="H26" s="162"/>
      <c r="I26" s="124">
        <f>SUM(I25)</f>
        <v>0</v>
      </c>
      <c r="J26" s="54"/>
    </row>
    <row r="27" spans="3:10" s="62" customFormat="1" ht="13.8">
      <c r="C27" s="141" t="s">
        <v>1217</v>
      </c>
      <c r="D27" s="59" t="s">
        <v>1218</v>
      </c>
      <c r="E27" s="59"/>
      <c r="F27" s="76"/>
      <c r="G27" s="76"/>
      <c r="H27" s="76"/>
      <c r="I27" s="146"/>
      <c r="J27" s="54"/>
    </row>
    <row r="28" spans="3:10" s="62" customFormat="1" ht="15.75" customHeight="1">
      <c r="C28" s="144" t="s">
        <v>1219</v>
      </c>
      <c r="D28" s="80"/>
      <c r="E28" s="80"/>
      <c r="F28" s="80"/>
      <c r="G28" s="80"/>
      <c r="H28" s="162"/>
      <c r="I28" s="153">
        <f>SUM(I27)</f>
        <v>0</v>
      </c>
      <c r="J28" s="54"/>
    </row>
    <row r="29" spans="3:10" s="163" customFormat="1" ht="13.8">
      <c r="C29" s="122" t="s">
        <v>1220</v>
      </c>
      <c r="D29" s="69" t="s">
        <v>1221</v>
      </c>
      <c r="E29" s="70"/>
      <c r="F29" s="70"/>
      <c r="G29" s="70"/>
      <c r="H29" s="71"/>
      <c r="I29" s="124">
        <f>I24+I26+I28</f>
        <v>24780</v>
      </c>
      <c r="J29" s="54"/>
    </row>
    <row r="30" spans="3:10" s="163" customFormat="1" ht="13.8">
      <c r="C30" s="122" t="s">
        <v>1222</v>
      </c>
      <c r="D30" s="69" t="s">
        <v>1325</v>
      </c>
      <c r="E30" s="70"/>
      <c r="F30" s="70"/>
      <c r="G30" s="71"/>
      <c r="H30" s="95">
        <v>0.1</v>
      </c>
      <c r="I30" s="124">
        <f>I29*H30</f>
        <v>2478</v>
      </c>
      <c r="J30" s="54"/>
    </row>
    <row r="31" spans="3:10" s="163" customFormat="1" ht="14.4" thickBot="1">
      <c r="C31" s="130" t="s">
        <v>1223</v>
      </c>
      <c r="D31" s="131" t="s">
        <v>1224</v>
      </c>
      <c r="E31" s="132"/>
      <c r="F31" s="132"/>
      <c r="G31" s="132"/>
      <c r="H31" s="155"/>
      <c r="I31" s="134">
        <f>SUM(I29:I30)</f>
        <v>27258</v>
      </c>
      <c r="J31" s="54"/>
    </row>
    <row r="32" spans="3:10" ht="13.8" thickTop="1"/>
    <row r="33" spans="3:10" s="62" customFormat="1" ht="16.5" customHeight="1" thickBot="1">
      <c r="C33" s="54" t="s">
        <v>2134</v>
      </c>
      <c r="D33" s="605" t="s">
        <v>2140</v>
      </c>
      <c r="E33" s="605"/>
      <c r="F33" s="605"/>
      <c r="G33" s="605"/>
      <c r="H33" s="605"/>
      <c r="I33" s="605"/>
      <c r="J33" s="56">
        <f>ROUNDDOWN(I45,-2)</f>
        <v>29900</v>
      </c>
    </row>
    <row r="34" spans="3:10" s="92" customFormat="1" ht="28.2" thickTop="1">
      <c r="C34" s="119" t="s">
        <v>1197</v>
      </c>
      <c r="D34" s="120" t="s">
        <v>1198</v>
      </c>
      <c r="E34" s="120" t="s">
        <v>1926</v>
      </c>
      <c r="F34" s="120" t="s">
        <v>1199</v>
      </c>
      <c r="G34" s="120" t="s">
        <v>1200</v>
      </c>
      <c r="H34" s="120" t="s">
        <v>1201</v>
      </c>
      <c r="I34" s="121" t="s">
        <v>1202</v>
      </c>
      <c r="J34" s="164"/>
    </row>
    <row r="35" spans="3:10" s="62" customFormat="1" ht="14.25" customHeight="1">
      <c r="C35" s="141" t="s">
        <v>1203</v>
      </c>
      <c r="D35" s="59" t="s">
        <v>1204</v>
      </c>
      <c r="E35" s="59"/>
      <c r="F35" s="73"/>
      <c r="G35" s="73"/>
      <c r="H35" s="73"/>
      <c r="I35" s="146"/>
      <c r="J35" s="54"/>
    </row>
    <row r="36" spans="3:10" s="62" customFormat="1" ht="13.8">
      <c r="C36" s="445">
        <v>1</v>
      </c>
      <c r="D36" s="59" t="s">
        <v>5</v>
      </c>
      <c r="E36" s="72" t="s">
        <v>1788</v>
      </c>
      <c r="F36" s="170" t="s">
        <v>2123</v>
      </c>
      <c r="G36" s="189">
        <v>0.23630000000000001</v>
      </c>
      <c r="H36" s="64">
        <f>VLOOKUP(D36,upahbahan,3,FALSE)</f>
        <v>100000</v>
      </c>
      <c r="I36" s="457">
        <f>H36*G36</f>
        <v>23630</v>
      </c>
      <c r="J36" s="54"/>
    </row>
    <row r="37" spans="3:10" s="62" customFormat="1" ht="13.8">
      <c r="C37" s="445">
        <v>2</v>
      </c>
      <c r="D37" s="59" t="s">
        <v>19</v>
      </c>
      <c r="E37" s="72" t="s">
        <v>1791</v>
      </c>
      <c r="F37" s="170" t="s">
        <v>2123</v>
      </c>
      <c r="G37" s="189">
        <v>1.7999999999999999E-2</v>
      </c>
      <c r="H37" s="64">
        <f>VLOOKUP(D37,upahbahan,3,FALSE)</f>
        <v>200000</v>
      </c>
      <c r="I37" s="457">
        <f>H37*G37</f>
        <v>3599.9999999999995</v>
      </c>
      <c r="J37" s="54"/>
    </row>
    <row r="38" spans="3:10" s="62" customFormat="1" ht="15.75" customHeight="1">
      <c r="C38" s="144" t="s">
        <v>1210</v>
      </c>
      <c r="D38" s="80"/>
      <c r="E38" s="80"/>
      <c r="F38" s="80"/>
      <c r="G38" s="80"/>
      <c r="H38" s="162"/>
      <c r="I38" s="124">
        <f>SUM(I36:I37)</f>
        <v>27230</v>
      </c>
      <c r="J38" s="54"/>
    </row>
    <row r="39" spans="3:10" s="62" customFormat="1" ht="13.8">
      <c r="C39" s="141" t="s">
        <v>1211</v>
      </c>
      <c r="D39" s="59" t="s">
        <v>1212</v>
      </c>
      <c r="E39" s="59"/>
      <c r="F39" s="73"/>
      <c r="G39" s="73"/>
      <c r="H39" s="73"/>
      <c r="I39" s="146"/>
      <c r="J39" s="54"/>
    </row>
    <row r="40" spans="3:10" s="62" customFormat="1" ht="15.75" customHeight="1">
      <c r="C40" s="144" t="s">
        <v>1216</v>
      </c>
      <c r="D40" s="80"/>
      <c r="E40" s="80"/>
      <c r="F40" s="80"/>
      <c r="G40" s="80"/>
      <c r="H40" s="162"/>
      <c r="I40" s="124">
        <f>SUM(I39)</f>
        <v>0</v>
      </c>
      <c r="J40" s="54"/>
    </row>
    <row r="41" spans="3:10" s="62" customFormat="1" ht="13.8">
      <c r="C41" s="141" t="s">
        <v>1217</v>
      </c>
      <c r="D41" s="59" t="s">
        <v>1218</v>
      </c>
      <c r="E41" s="59"/>
      <c r="F41" s="76"/>
      <c r="G41" s="76"/>
      <c r="H41" s="76"/>
      <c r="I41" s="146"/>
      <c r="J41" s="54"/>
    </row>
    <row r="42" spans="3:10" s="62" customFormat="1" ht="15.75" customHeight="1">
      <c r="C42" s="144" t="s">
        <v>1219</v>
      </c>
      <c r="D42" s="80"/>
      <c r="E42" s="80"/>
      <c r="F42" s="80"/>
      <c r="G42" s="80"/>
      <c r="H42" s="162"/>
      <c r="I42" s="153">
        <f>SUM(I41)</f>
        <v>0</v>
      </c>
      <c r="J42" s="54"/>
    </row>
    <row r="43" spans="3:10" s="163" customFormat="1" ht="13.8">
      <c r="C43" s="122" t="s">
        <v>1220</v>
      </c>
      <c r="D43" s="69" t="s">
        <v>1221</v>
      </c>
      <c r="E43" s="70"/>
      <c r="F43" s="70"/>
      <c r="G43" s="70"/>
      <c r="H43" s="71"/>
      <c r="I43" s="124">
        <f>I38+I40+I42</f>
        <v>27230</v>
      </c>
      <c r="J43" s="54"/>
    </row>
    <row r="44" spans="3:10" s="163" customFormat="1" ht="13.8">
      <c r="C44" s="122" t="s">
        <v>1222</v>
      </c>
      <c r="D44" s="69" t="s">
        <v>1325</v>
      </c>
      <c r="E44" s="70"/>
      <c r="F44" s="70"/>
      <c r="G44" s="71"/>
      <c r="H44" s="95">
        <v>0.1</v>
      </c>
      <c r="I44" s="124">
        <f>I43*H44</f>
        <v>2723</v>
      </c>
      <c r="J44" s="54"/>
    </row>
    <row r="45" spans="3:10" s="163" customFormat="1" ht="14.4" thickBot="1">
      <c r="C45" s="130" t="s">
        <v>1223</v>
      </c>
      <c r="D45" s="131" t="s">
        <v>1224</v>
      </c>
      <c r="E45" s="132"/>
      <c r="F45" s="132"/>
      <c r="G45" s="132"/>
      <c r="H45" s="155"/>
      <c r="I45" s="134">
        <f>SUM(I43:I44)</f>
        <v>29953</v>
      </c>
      <c r="J45" s="54"/>
    </row>
    <row r="46" spans="3:10" ht="13.8" thickTop="1"/>
    <row r="47" spans="3:10" s="62" customFormat="1" ht="16.5" customHeight="1" thickBot="1">
      <c r="C47" s="54" t="s">
        <v>2135</v>
      </c>
      <c r="D47" s="605" t="s">
        <v>2138</v>
      </c>
      <c r="E47" s="605"/>
      <c r="F47" s="605"/>
      <c r="G47" s="605"/>
      <c r="H47" s="605"/>
      <c r="I47" s="605"/>
      <c r="J47" s="56">
        <f>ROUNDDOWN(I59,-2)</f>
        <v>30300</v>
      </c>
    </row>
    <row r="48" spans="3:10" s="92" customFormat="1" ht="28.2" thickTop="1">
      <c r="C48" s="119" t="s">
        <v>1197</v>
      </c>
      <c r="D48" s="120" t="s">
        <v>1198</v>
      </c>
      <c r="E48" s="120" t="s">
        <v>1926</v>
      </c>
      <c r="F48" s="120" t="s">
        <v>1199</v>
      </c>
      <c r="G48" s="120" t="s">
        <v>1200</v>
      </c>
      <c r="H48" s="120" t="s">
        <v>1201</v>
      </c>
      <c r="I48" s="121" t="s">
        <v>1202</v>
      </c>
      <c r="J48" s="164"/>
    </row>
    <row r="49" spans="3:10" s="62" customFormat="1" ht="14.25" customHeight="1">
      <c r="C49" s="141" t="s">
        <v>1203</v>
      </c>
      <c r="D49" s="59" t="s">
        <v>1204</v>
      </c>
      <c r="E49" s="59"/>
      <c r="F49" s="73"/>
      <c r="G49" s="73"/>
      <c r="H49" s="73"/>
      <c r="I49" s="146"/>
      <c r="J49" s="54"/>
    </row>
    <row r="50" spans="3:10" s="62" customFormat="1" ht="13.8">
      <c r="C50" s="445">
        <v>1</v>
      </c>
      <c r="D50" s="59" t="s">
        <v>5</v>
      </c>
      <c r="E50" s="72" t="s">
        <v>1788</v>
      </c>
      <c r="F50" s="170" t="s">
        <v>2123</v>
      </c>
      <c r="G50" s="189">
        <v>0.2505</v>
      </c>
      <c r="H50" s="64">
        <f>VLOOKUP(D50,upahbahan,3,FALSE)</f>
        <v>100000</v>
      </c>
      <c r="I50" s="457">
        <f>H50*G50</f>
        <v>25050</v>
      </c>
      <c r="J50" s="54"/>
    </row>
    <row r="51" spans="3:10" s="62" customFormat="1" ht="13.8">
      <c r="C51" s="445">
        <v>2</v>
      </c>
      <c r="D51" s="59" t="s">
        <v>19</v>
      </c>
      <c r="E51" s="72" t="s">
        <v>1791</v>
      </c>
      <c r="F51" s="170" t="s">
        <v>2123</v>
      </c>
      <c r="G51" s="189">
        <v>1.2500000000000001E-2</v>
      </c>
      <c r="H51" s="64">
        <f>VLOOKUP(D51,upahbahan,3,FALSE)</f>
        <v>200000</v>
      </c>
      <c r="I51" s="457">
        <f>H51*G51</f>
        <v>2500</v>
      </c>
      <c r="J51" s="54"/>
    </row>
    <row r="52" spans="3:10" s="62" customFormat="1" ht="15.75" customHeight="1">
      <c r="C52" s="144" t="s">
        <v>1210</v>
      </c>
      <c r="D52" s="80"/>
      <c r="E52" s="80"/>
      <c r="F52" s="80"/>
      <c r="G52" s="80"/>
      <c r="H52" s="162"/>
      <c r="I52" s="124">
        <f>SUM(I50:I51)</f>
        <v>27550</v>
      </c>
      <c r="J52" s="54"/>
    </row>
    <row r="53" spans="3:10" s="62" customFormat="1" ht="13.8">
      <c r="C53" s="141" t="s">
        <v>1211</v>
      </c>
      <c r="D53" s="59" t="s">
        <v>1212</v>
      </c>
      <c r="E53" s="59"/>
      <c r="F53" s="73"/>
      <c r="G53" s="73"/>
      <c r="H53" s="73"/>
      <c r="I53" s="146"/>
      <c r="J53" s="54"/>
    </row>
    <row r="54" spans="3:10" s="62" customFormat="1" ht="15.75" customHeight="1">
      <c r="C54" s="144" t="s">
        <v>1216</v>
      </c>
      <c r="D54" s="80"/>
      <c r="E54" s="80"/>
      <c r="F54" s="80"/>
      <c r="G54" s="80"/>
      <c r="H54" s="162"/>
      <c r="I54" s="124">
        <f>SUM(I53)</f>
        <v>0</v>
      </c>
      <c r="J54" s="54"/>
    </row>
    <row r="55" spans="3:10" s="62" customFormat="1" ht="13.8">
      <c r="C55" s="141" t="s">
        <v>1217</v>
      </c>
      <c r="D55" s="59" t="s">
        <v>1218</v>
      </c>
      <c r="E55" s="59"/>
      <c r="F55" s="76"/>
      <c r="G55" s="76"/>
      <c r="H55" s="76"/>
      <c r="I55" s="146"/>
      <c r="J55" s="54"/>
    </row>
    <row r="56" spans="3:10" s="62" customFormat="1" ht="15.75" customHeight="1">
      <c r="C56" s="144" t="s">
        <v>1219</v>
      </c>
      <c r="D56" s="80"/>
      <c r="E56" s="80"/>
      <c r="F56" s="80"/>
      <c r="G56" s="80"/>
      <c r="H56" s="162"/>
      <c r="I56" s="153">
        <f>SUM(I55)</f>
        <v>0</v>
      </c>
      <c r="J56" s="54"/>
    </row>
    <row r="57" spans="3:10" s="163" customFormat="1" ht="13.8">
      <c r="C57" s="122" t="s">
        <v>1220</v>
      </c>
      <c r="D57" s="69" t="s">
        <v>1221</v>
      </c>
      <c r="E57" s="70"/>
      <c r="F57" s="70"/>
      <c r="G57" s="70"/>
      <c r="H57" s="71"/>
      <c r="I57" s="124">
        <f>I52+I54+I56</f>
        <v>27550</v>
      </c>
      <c r="J57" s="54"/>
    </row>
    <row r="58" spans="3:10" s="163" customFormat="1" ht="13.8">
      <c r="C58" s="122" t="s">
        <v>1222</v>
      </c>
      <c r="D58" s="69" t="s">
        <v>1325</v>
      </c>
      <c r="E58" s="70"/>
      <c r="F58" s="70"/>
      <c r="G58" s="71"/>
      <c r="H58" s="95">
        <v>0.1</v>
      </c>
      <c r="I58" s="124">
        <f>I57*H58</f>
        <v>2755</v>
      </c>
      <c r="J58" s="54"/>
    </row>
    <row r="59" spans="3:10" s="163" customFormat="1" ht="14.4" thickBot="1">
      <c r="C59" s="130" t="s">
        <v>1223</v>
      </c>
      <c r="D59" s="131" t="s">
        <v>1224</v>
      </c>
      <c r="E59" s="132"/>
      <c r="F59" s="132"/>
      <c r="G59" s="132"/>
      <c r="H59" s="155"/>
      <c r="I59" s="134">
        <f>SUM(I57:I58)</f>
        <v>30305</v>
      </c>
      <c r="J59" s="54"/>
    </row>
    <row r="60" spans="3:10" ht="13.8" thickTop="1"/>
    <row r="61" spans="3:10" s="62" customFormat="1" ht="16.5" customHeight="1" thickBot="1">
      <c r="C61" s="54" t="s">
        <v>2136</v>
      </c>
      <c r="D61" s="605" t="s">
        <v>2137</v>
      </c>
      <c r="E61" s="605"/>
      <c r="F61" s="605"/>
      <c r="G61" s="605"/>
      <c r="H61" s="605"/>
      <c r="I61" s="605"/>
      <c r="J61" s="56">
        <f>ROUNDDOWN(I73,-2)</f>
        <v>32900</v>
      </c>
    </row>
    <row r="62" spans="3:10" s="92" customFormat="1" ht="28.2" thickTop="1">
      <c r="C62" s="119" t="s">
        <v>1197</v>
      </c>
      <c r="D62" s="120" t="s">
        <v>1198</v>
      </c>
      <c r="E62" s="120" t="s">
        <v>1926</v>
      </c>
      <c r="F62" s="120" t="s">
        <v>1199</v>
      </c>
      <c r="G62" s="120" t="s">
        <v>1200</v>
      </c>
      <c r="H62" s="120" t="s">
        <v>1201</v>
      </c>
      <c r="I62" s="121" t="s">
        <v>1202</v>
      </c>
      <c r="J62" s="164"/>
    </row>
    <row r="63" spans="3:10" s="62" customFormat="1" ht="14.25" customHeight="1">
      <c r="C63" s="141" t="s">
        <v>1203</v>
      </c>
      <c r="D63" s="59" t="s">
        <v>1204</v>
      </c>
      <c r="E63" s="59"/>
      <c r="F63" s="73"/>
      <c r="G63" s="73"/>
      <c r="H63" s="73"/>
      <c r="I63" s="146"/>
      <c r="J63" s="54"/>
    </row>
    <row r="64" spans="3:10" s="62" customFormat="1" ht="13.8">
      <c r="C64" s="445">
        <v>1</v>
      </c>
      <c r="D64" s="59" t="s">
        <v>5</v>
      </c>
      <c r="E64" s="72" t="s">
        <v>1788</v>
      </c>
      <c r="F64" s="170" t="s">
        <v>2123</v>
      </c>
      <c r="G64" s="189">
        <v>0.2722</v>
      </c>
      <c r="H64" s="64">
        <f>VLOOKUP(D64,upahbahan,3,FALSE)</f>
        <v>100000</v>
      </c>
      <c r="I64" s="457">
        <f>H64*G64</f>
        <v>27220</v>
      </c>
      <c r="J64" s="54"/>
    </row>
    <row r="65" spans="3:10" s="62" customFormat="1" ht="13.8">
      <c r="C65" s="445">
        <v>2</v>
      </c>
      <c r="D65" s="59" t="s">
        <v>19</v>
      </c>
      <c r="E65" s="72" t="s">
        <v>1791</v>
      </c>
      <c r="F65" s="170" t="s">
        <v>2123</v>
      </c>
      <c r="G65" s="189">
        <v>1.3599999999999999E-2</v>
      </c>
      <c r="H65" s="64">
        <f>VLOOKUP(D65,upahbahan,3,FALSE)</f>
        <v>200000</v>
      </c>
      <c r="I65" s="457">
        <f>H65*G65</f>
        <v>2720</v>
      </c>
      <c r="J65" s="54"/>
    </row>
    <row r="66" spans="3:10" s="62" customFormat="1" ht="15.75" customHeight="1">
      <c r="C66" s="144" t="s">
        <v>1210</v>
      </c>
      <c r="D66" s="80"/>
      <c r="E66" s="80"/>
      <c r="F66" s="80"/>
      <c r="G66" s="80"/>
      <c r="H66" s="162"/>
      <c r="I66" s="124">
        <f>SUM(I64:I65)</f>
        <v>29940</v>
      </c>
      <c r="J66" s="54"/>
    </row>
    <row r="67" spans="3:10" s="62" customFormat="1" ht="13.8">
      <c r="C67" s="141" t="s">
        <v>1211</v>
      </c>
      <c r="D67" s="59" t="s">
        <v>1212</v>
      </c>
      <c r="E67" s="59"/>
      <c r="F67" s="73"/>
      <c r="G67" s="73"/>
      <c r="H67" s="73"/>
      <c r="I67" s="146"/>
      <c r="J67" s="54"/>
    </row>
    <row r="68" spans="3:10" s="62" customFormat="1" ht="15.75" customHeight="1">
      <c r="C68" s="144" t="s">
        <v>1216</v>
      </c>
      <c r="D68" s="80"/>
      <c r="E68" s="80"/>
      <c r="F68" s="80"/>
      <c r="G68" s="80"/>
      <c r="H68" s="162"/>
      <c r="I68" s="124">
        <f>SUM(I67)</f>
        <v>0</v>
      </c>
      <c r="J68" s="54"/>
    </row>
    <row r="69" spans="3:10" s="62" customFormat="1" ht="13.8">
      <c r="C69" s="141" t="s">
        <v>1217</v>
      </c>
      <c r="D69" s="59" t="s">
        <v>1218</v>
      </c>
      <c r="E69" s="59"/>
      <c r="F69" s="76"/>
      <c r="G69" s="76"/>
      <c r="H69" s="76"/>
      <c r="I69" s="146"/>
      <c r="J69" s="54"/>
    </row>
    <row r="70" spans="3:10" s="62" customFormat="1" ht="15.75" customHeight="1">
      <c r="C70" s="144" t="s">
        <v>1219</v>
      </c>
      <c r="D70" s="80"/>
      <c r="E70" s="80"/>
      <c r="F70" s="80"/>
      <c r="G70" s="80"/>
      <c r="H70" s="162"/>
      <c r="I70" s="153">
        <f>SUM(I69)</f>
        <v>0</v>
      </c>
      <c r="J70" s="54"/>
    </row>
    <row r="71" spans="3:10" s="163" customFormat="1" ht="13.8">
      <c r="C71" s="122" t="s">
        <v>1220</v>
      </c>
      <c r="D71" s="69" t="s">
        <v>1221</v>
      </c>
      <c r="E71" s="70"/>
      <c r="F71" s="70"/>
      <c r="G71" s="70"/>
      <c r="H71" s="71"/>
      <c r="I71" s="124">
        <f>I66+I68+I70</f>
        <v>29940</v>
      </c>
      <c r="J71" s="54"/>
    </row>
    <row r="72" spans="3:10" s="163" customFormat="1" ht="13.8">
      <c r="C72" s="122" t="s">
        <v>1222</v>
      </c>
      <c r="D72" s="69" t="s">
        <v>1325</v>
      </c>
      <c r="E72" s="70"/>
      <c r="F72" s="70"/>
      <c r="G72" s="71"/>
      <c r="H72" s="95">
        <v>0.1</v>
      </c>
      <c r="I72" s="124">
        <f>I71*H72</f>
        <v>2994</v>
      </c>
      <c r="J72" s="54"/>
    </row>
    <row r="73" spans="3:10" s="163" customFormat="1" ht="14.4" thickBot="1">
      <c r="C73" s="130" t="s">
        <v>1223</v>
      </c>
      <c r="D73" s="131" t="s">
        <v>1224</v>
      </c>
      <c r="E73" s="132"/>
      <c r="F73" s="132"/>
      <c r="G73" s="132"/>
      <c r="H73" s="155"/>
      <c r="I73" s="134">
        <f>SUM(I71:I72)</f>
        <v>32934</v>
      </c>
      <c r="J73" s="54"/>
    </row>
    <row r="74" spans="3:10" ht="13.8" thickTop="1"/>
    <row r="76" spans="3:10" s="62" customFormat="1" ht="16.5" customHeight="1" thickBot="1">
      <c r="C76" s="54" t="s">
        <v>2141</v>
      </c>
      <c r="D76" s="605" t="s">
        <v>2142</v>
      </c>
      <c r="E76" s="605"/>
      <c r="F76" s="605"/>
      <c r="G76" s="605"/>
      <c r="H76" s="605"/>
      <c r="I76" s="605"/>
      <c r="J76" s="56">
        <f>ROUNDDOWN(I88,-2)</f>
        <v>41600</v>
      </c>
    </row>
    <row r="77" spans="3:10" s="92" customFormat="1" ht="28.2" thickTop="1">
      <c r="C77" s="119" t="s">
        <v>1197</v>
      </c>
      <c r="D77" s="120" t="s">
        <v>1198</v>
      </c>
      <c r="E77" s="120" t="s">
        <v>1926</v>
      </c>
      <c r="F77" s="120" t="s">
        <v>1199</v>
      </c>
      <c r="G77" s="120" t="s">
        <v>1200</v>
      </c>
      <c r="H77" s="120" t="s">
        <v>1201</v>
      </c>
      <c r="I77" s="121" t="s">
        <v>1202</v>
      </c>
      <c r="J77" s="164"/>
    </row>
    <row r="78" spans="3:10" s="62" customFormat="1" ht="14.25" customHeight="1">
      <c r="C78" s="141" t="s">
        <v>1203</v>
      </c>
      <c r="D78" s="59" t="s">
        <v>1204</v>
      </c>
      <c r="E78" s="59"/>
      <c r="F78" s="73"/>
      <c r="G78" s="73"/>
      <c r="H78" s="73"/>
      <c r="I78" s="146"/>
      <c r="J78" s="54"/>
    </row>
    <row r="79" spans="3:10" s="62" customFormat="1" ht="13.8">
      <c r="C79" s="445">
        <v>1</v>
      </c>
      <c r="D79" s="59" t="s">
        <v>5</v>
      </c>
      <c r="E79" s="72" t="s">
        <v>1788</v>
      </c>
      <c r="F79" s="170" t="s">
        <v>2123</v>
      </c>
      <c r="G79" s="189">
        <v>0.34399999999999997</v>
      </c>
      <c r="H79" s="64">
        <f>VLOOKUP(D79,upahbahan,3,FALSE)</f>
        <v>100000</v>
      </c>
      <c r="I79" s="457">
        <f>H79*G79</f>
        <v>34400</v>
      </c>
      <c r="J79" s="54"/>
    </row>
    <row r="80" spans="3:10" s="62" customFormat="1" ht="13.8">
      <c r="C80" s="445">
        <v>2</v>
      </c>
      <c r="D80" s="59" t="s">
        <v>19</v>
      </c>
      <c r="E80" s="72" t="s">
        <v>1791</v>
      </c>
      <c r="F80" s="170" t="s">
        <v>2123</v>
      </c>
      <c r="G80" s="189">
        <v>1.72E-2</v>
      </c>
      <c r="H80" s="64">
        <f>VLOOKUP(D80,upahbahan,3,FALSE)</f>
        <v>200000</v>
      </c>
      <c r="I80" s="457">
        <f>H80*G80</f>
        <v>3440</v>
      </c>
      <c r="J80" s="54"/>
    </row>
    <row r="81" spans="3:10" s="62" customFormat="1" ht="15.75" customHeight="1">
      <c r="C81" s="144" t="s">
        <v>1210</v>
      </c>
      <c r="D81" s="80"/>
      <c r="E81" s="80"/>
      <c r="F81" s="80"/>
      <c r="G81" s="80"/>
      <c r="H81" s="162"/>
      <c r="I81" s="124">
        <f>SUM(I79:I80)</f>
        <v>37840</v>
      </c>
      <c r="J81" s="54"/>
    </row>
    <row r="82" spans="3:10" s="62" customFormat="1" ht="13.8">
      <c r="C82" s="141" t="s">
        <v>1211</v>
      </c>
      <c r="D82" s="59" t="s">
        <v>1212</v>
      </c>
      <c r="E82" s="59"/>
      <c r="F82" s="73"/>
      <c r="G82" s="73"/>
      <c r="H82" s="73"/>
      <c r="I82" s="146"/>
      <c r="J82" s="54"/>
    </row>
    <row r="83" spans="3:10" s="62" customFormat="1" ht="15.75" customHeight="1">
      <c r="C83" s="144" t="s">
        <v>1216</v>
      </c>
      <c r="D83" s="80"/>
      <c r="E83" s="80"/>
      <c r="F83" s="80"/>
      <c r="G83" s="80"/>
      <c r="H83" s="162"/>
      <c r="I83" s="124">
        <f>SUM(I82)</f>
        <v>0</v>
      </c>
      <c r="J83" s="54"/>
    </row>
    <row r="84" spans="3:10" s="62" customFormat="1" ht="13.8">
      <c r="C84" s="141" t="s">
        <v>1217</v>
      </c>
      <c r="D84" s="59" t="s">
        <v>1218</v>
      </c>
      <c r="E84" s="59"/>
      <c r="F84" s="76"/>
      <c r="G84" s="76"/>
      <c r="H84" s="76"/>
      <c r="I84" s="146"/>
      <c r="J84" s="54"/>
    </row>
    <row r="85" spans="3:10" s="62" customFormat="1" ht="15.75" customHeight="1">
      <c r="C85" s="144" t="s">
        <v>1219</v>
      </c>
      <c r="D85" s="80"/>
      <c r="E85" s="80"/>
      <c r="F85" s="80"/>
      <c r="G85" s="80"/>
      <c r="H85" s="162"/>
      <c r="I85" s="153">
        <f>SUM(I84)</f>
        <v>0</v>
      </c>
      <c r="J85" s="54"/>
    </row>
    <row r="86" spans="3:10" s="163" customFormat="1" ht="13.8">
      <c r="C86" s="122" t="s">
        <v>1220</v>
      </c>
      <c r="D86" s="69" t="s">
        <v>1221</v>
      </c>
      <c r="E86" s="70"/>
      <c r="F86" s="70"/>
      <c r="G86" s="70"/>
      <c r="H86" s="71"/>
      <c r="I86" s="124">
        <f>I81+I83+I85</f>
        <v>37840</v>
      </c>
      <c r="J86" s="54"/>
    </row>
    <row r="87" spans="3:10" s="163" customFormat="1" ht="13.8">
      <c r="C87" s="122" t="s">
        <v>1222</v>
      </c>
      <c r="D87" s="69" t="s">
        <v>1325</v>
      </c>
      <c r="E87" s="70"/>
      <c r="F87" s="70"/>
      <c r="G87" s="71"/>
      <c r="H87" s="95">
        <v>0.1</v>
      </c>
      <c r="I87" s="124">
        <f>I86*H87</f>
        <v>3784</v>
      </c>
      <c r="J87" s="54"/>
    </row>
    <row r="88" spans="3:10" s="163" customFormat="1" ht="14.4" thickBot="1">
      <c r="C88" s="130" t="s">
        <v>1223</v>
      </c>
      <c r="D88" s="131" t="s">
        <v>1224</v>
      </c>
      <c r="E88" s="132"/>
      <c r="F88" s="132"/>
      <c r="G88" s="132"/>
      <c r="H88" s="155"/>
      <c r="I88" s="134">
        <f>SUM(I86:I87)</f>
        <v>41624</v>
      </c>
      <c r="J88" s="54"/>
    </row>
    <row r="89" spans="3:10" ht="13.8" thickTop="1"/>
    <row r="90" spans="3:10" s="62" customFormat="1" ht="16.5" customHeight="1" thickBot="1">
      <c r="C90" s="54" t="s">
        <v>2143</v>
      </c>
      <c r="D90" s="605" t="s">
        <v>2144</v>
      </c>
      <c r="E90" s="605"/>
      <c r="F90" s="605"/>
      <c r="G90" s="605"/>
      <c r="H90" s="605"/>
      <c r="I90" s="605"/>
      <c r="J90" s="56">
        <f>ROUNDDOWN(I102,-2)</f>
        <v>58500</v>
      </c>
    </row>
    <row r="91" spans="3:10" s="92" customFormat="1" ht="28.2" thickTop="1">
      <c r="C91" s="119" t="s">
        <v>1197</v>
      </c>
      <c r="D91" s="120" t="s">
        <v>1198</v>
      </c>
      <c r="E91" s="120" t="s">
        <v>1926</v>
      </c>
      <c r="F91" s="120" t="s">
        <v>1199</v>
      </c>
      <c r="G91" s="120" t="s">
        <v>1200</v>
      </c>
      <c r="H91" s="120" t="s">
        <v>1201</v>
      </c>
      <c r="I91" s="121" t="s">
        <v>1202</v>
      </c>
      <c r="J91" s="164"/>
    </row>
    <row r="92" spans="3:10" s="62" customFormat="1" ht="14.25" customHeight="1">
      <c r="C92" s="141" t="s">
        <v>1203</v>
      </c>
      <c r="D92" s="59" t="s">
        <v>1204</v>
      </c>
      <c r="E92" s="59"/>
      <c r="F92" s="73"/>
      <c r="G92" s="73"/>
      <c r="H92" s="73"/>
      <c r="I92" s="146"/>
      <c r="J92" s="54"/>
    </row>
    <row r="93" spans="3:10" s="62" customFormat="1" ht="13.8">
      <c r="C93" s="445">
        <v>1</v>
      </c>
      <c r="D93" s="59" t="s">
        <v>5</v>
      </c>
      <c r="E93" s="72" t="s">
        <v>1788</v>
      </c>
      <c r="F93" s="170" t="s">
        <v>2123</v>
      </c>
      <c r="G93" s="189">
        <v>0.48430000000000001</v>
      </c>
      <c r="H93" s="64">
        <f>VLOOKUP(D93,upahbahan,3,FALSE)</f>
        <v>100000</v>
      </c>
      <c r="I93" s="457">
        <f>H93*G93</f>
        <v>48430</v>
      </c>
      <c r="J93" s="54"/>
    </row>
    <row r="94" spans="3:10" s="62" customFormat="1" ht="13.8">
      <c r="C94" s="445">
        <v>2</v>
      </c>
      <c r="D94" s="59" t="s">
        <v>19</v>
      </c>
      <c r="E94" s="72" t="s">
        <v>1791</v>
      </c>
      <c r="F94" s="170" t="s">
        <v>2123</v>
      </c>
      <c r="G94" s="189">
        <v>2.4199999999999999E-2</v>
      </c>
      <c r="H94" s="64">
        <f>VLOOKUP(D94,upahbahan,3,FALSE)</f>
        <v>200000</v>
      </c>
      <c r="I94" s="457">
        <f>H94*G94</f>
        <v>4840</v>
      </c>
      <c r="J94" s="54"/>
    </row>
    <row r="95" spans="3:10" s="62" customFormat="1" ht="15.75" customHeight="1">
      <c r="C95" s="144" t="s">
        <v>1210</v>
      </c>
      <c r="D95" s="80"/>
      <c r="E95" s="80"/>
      <c r="F95" s="80"/>
      <c r="G95" s="80"/>
      <c r="H95" s="162"/>
      <c r="I95" s="124">
        <f>SUM(I93:I94)</f>
        <v>53270</v>
      </c>
      <c r="J95" s="54"/>
    </row>
    <row r="96" spans="3:10" s="62" customFormat="1" ht="13.8">
      <c r="C96" s="141" t="s">
        <v>1211</v>
      </c>
      <c r="D96" s="59" t="s">
        <v>1212</v>
      </c>
      <c r="E96" s="59"/>
      <c r="F96" s="73"/>
      <c r="G96" s="73"/>
      <c r="H96" s="73"/>
      <c r="I96" s="146"/>
      <c r="J96" s="54"/>
    </row>
    <row r="97" spans="3:10" s="62" customFormat="1" ht="15.75" customHeight="1">
      <c r="C97" s="144" t="s">
        <v>1216</v>
      </c>
      <c r="D97" s="80"/>
      <c r="E97" s="80"/>
      <c r="F97" s="80"/>
      <c r="G97" s="80"/>
      <c r="H97" s="162"/>
      <c r="I97" s="124">
        <f>SUM(I96)</f>
        <v>0</v>
      </c>
      <c r="J97" s="54"/>
    </row>
    <row r="98" spans="3:10" s="62" customFormat="1" ht="13.8">
      <c r="C98" s="141" t="s">
        <v>1217</v>
      </c>
      <c r="D98" s="59" t="s">
        <v>1218</v>
      </c>
      <c r="E98" s="59"/>
      <c r="F98" s="76"/>
      <c r="G98" s="76"/>
      <c r="H98" s="76"/>
      <c r="I98" s="146"/>
      <c r="J98" s="54"/>
    </row>
    <row r="99" spans="3:10" s="62" customFormat="1" ht="15.75" customHeight="1">
      <c r="C99" s="144" t="s">
        <v>1219</v>
      </c>
      <c r="D99" s="80"/>
      <c r="E99" s="80"/>
      <c r="F99" s="80"/>
      <c r="G99" s="80"/>
      <c r="H99" s="162"/>
      <c r="I99" s="153">
        <f>SUM(I98)</f>
        <v>0</v>
      </c>
      <c r="J99" s="54"/>
    </row>
    <row r="100" spans="3:10" s="163" customFormat="1" ht="13.8">
      <c r="C100" s="122" t="s">
        <v>1220</v>
      </c>
      <c r="D100" s="69" t="s">
        <v>1221</v>
      </c>
      <c r="E100" s="70"/>
      <c r="F100" s="70"/>
      <c r="G100" s="70"/>
      <c r="H100" s="71"/>
      <c r="I100" s="124">
        <f>I95+I97+I99</f>
        <v>53270</v>
      </c>
      <c r="J100" s="54"/>
    </row>
    <row r="101" spans="3:10" s="163" customFormat="1" ht="13.8">
      <c r="C101" s="122" t="s">
        <v>1222</v>
      </c>
      <c r="D101" s="69" t="s">
        <v>1325</v>
      </c>
      <c r="E101" s="70"/>
      <c r="F101" s="70"/>
      <c r="G101" s="71"/>
      <c r="H101" s="95">
        <v>0.1</v>
      </c>
      <c r="I101" s="124">
        <f>I100*H101</f>
        <v>5327</v>
      </c>
      <c r="J101" s="54"/>
    </row>
    <row r="102" spans="3:10" s="163" customFormat="1" ht="14.4" thickBot="1">
      <c r="C102" s="130" t="s">
        <v>1223</v>
      </c>
      <c r="D102" s="131" t="s">
        <v>1224</v>
      </c>
      <c r="E102" s="132"/>
      <c r="F102" s="132"/>
      <c r="G102" s="132"/>
      <c r="H102" s="155"/>
      <c r="I102" s="134">
        <f>SUM(I100:I101)</f>
        <v>58597</v>
      </c>
      <c r="J102" s="54"/>
    </row>
    <row r="103" spans="3:10" ht="13.8" thickTop="1"/>
    <row r="105" spans="3:10" s="62" customFormat="1" ht="16.5" customHeight="1" thickBot="1">
      <c r="C105" s="54" t="s">
        <v>2145</v>
      </c>
      <c r="D105" s="605" t="s">
        <v>2146</v>
      </c>
      <c r="E105" s="605"/>
      <c r="F105" s="605"/>
      <c r="G105" s="605"/>
      <c r="H105" s="605"/>
      <c r="I105" s="605"/>
      <c r="J105" s="56">
        <f>ROUNDDOWN(I117,-2)</f>
        <v>78700</v>
      </c>
    </row>
    <row r="106" spans="3:10" s="92" customFormat="1" ht="28.2" thickTop="1">
      <c r="C106" s="119" t="s">
        <v>1197</v>
      </c>
      <c r="D106" s="120" t="s">
        <v>1198</v>
      </c>
      <c r="E106" s="120" t="s">
        <v>1926</v>
      </c>
      <c r="F106" s="120" t="s">
        <v>1199</v>
      </c>
      <c r="G106" s="120" t="s">
        <v>1200</v>
      </c>
      <c r="H106" s="120" t="s">
        <v>1201</v>
      </c>
      <c r="I106" s="121" t="s">
        <v>1202</v>
      </c>
      <c r="J106" s="164"/>
    </row>
    <row r="107" spans="3:10" s="62" customFormat="1" ht="14.25" customHeight="1">
      <c r="C107" s="141" t="s">
        <v>1203</v>
      </c>
      <c r="D107" s="59" t="s">
        <v>1204</v>
      </c>
      <c r="E107" s="59"/>
      <c r="F107" s="73"/>
      <c r="G107" s="73"/>
      <c r="H107" s="73"/>
      <c r="I107" s="146"/>
      <c r="J107" s="54"/>
    </row>
    <row r="108" spans="3:10" s="62" customFormat="1" ht="13.8">
      <c r="C108" s="445">
        <v>1</v>
      </c>
      <c r="D108" s="59" t="s">
        <v>5</v>
      </c>
      <c r="E108" s="72" t="s">
        <v>1788</v>
      </c>
      <c r="F108" s="170" t="s">
        <v>2123</v>
      </c>
      <c r="G108" s="189">
        <v>0.65129999999999999</v>
      </c>
      <c r="H108" s="64">
        <f>VLOOKUP(D108,upahbahan,3,FALSE)</f>
        <v>100000</v>
      </c>
      <c r="I108" s="457">
        <f>H108*G108</f>
        <v>65130</v>
      </c>
      <c r="J108" s="54"/>
    </row>
    <row r="109" spans="3:10" s="62" customFormat="1" ht="13.8">
      <c r="C109" s="445">
        <v>2</v>
      </c>
      <c r="D109" s="59" t="s">
        <v>19</v>
      </c>
      <c r="E109" s="72" t="s">
        <v>1791</v>
      </c>
      <c r="F109" s="170" t="s">
        <v>2123</v>
      </c>
      <c r="G109" s="189">
        <v>3.2500000000000001E-2</v>
      </c>
      <c r="H109" s="64">
        <f>VLOOKUP(D109,upahbahan,3,FALSE)</f>
        <v>200000</v>
      </c>
      <c r="I109" s="457">
        <f>H109*G109</f>
        <v>6500</v>
      </c>
      <c r="J109" s="54"/>
    </row>
    <row r="110" spans="3:10" s="62" customFormat="1" ht="15.75" customHeight="1">
      <c r="C110" s="144" t="s">
        <v>1210</v>
      </c>
      <c r="D110" s="80"/>
      <c r="E110" s="80"/>
      <c r="F110" s="80"/>
      <c r="G110" s="80"/>
      <c r="H110" s="162"/>
      <c r="I110" s="124">
        <f>SUM(I108:I109)</f>
        <v>71630</v>
      </c>
      <c r="J110" s="54"/>
    </row>
    <row r="111" spans="3:10" s="62" customFormat="1" ht="13.8">
      <c r="C111" s="141" t="s">
        <v>1211</v>
      </c>
      <c r="D111" s="59" t="s">
        <v>1212</v>
      </c>
      <c r="E111" s="59"/>
      <c r="F111" s="73"/>
      <c r="G111" s="73"/>
      <c r="H111" s="73"/>
      <c r="I111" s="146"/>
      <c r="J111" s="54"/>
    </row>
    <row r="112" spans="3:10" s="62" customFormat="1" ht="15.75" customHeight="1">
      <c r="C112" s="144" t="s">
        <v>1216</v>
      </c>
      <c r="D112" s="80"/>
      <c r="E112" s="80"/>
      <c r="F112" s="80"/>
      <c r="G112" s="80"/>
      <c r="H112" s="162"/>
      <c r="I112" s="124">
        <f>SUM(I111)</f>
        <v>0</v>
      </c>
      <c r="J112" s="54"/>
    </row>
    <row r="113" spans="3:10" s="62" customFormat="1" ht="13.8">
      <c r="C113" s="141" t="s">
        <v>1217</v>
      </c>
      <c r="D113" s="59" t="s">
        <v>1218</v>
      </c>
      <c r="E113" s="59"/>
      <c r="F113" s="76"/>
      <c r="G113" s="76"/>
      <c r="H113" s="76"/>
      <c r="I113" s="146"/>
      <c r="J113" s="54"/>
    </row>
    <row r="114" spans="3:10" s="62" customFormat="1" ht="15.75" customHeight="1">
      <c r="C114" s="144" t="s">
        <v>1219</v>
      </c>
      <c r="D114" s="80"/>
      <c r="E114" s="80"/>
      <c r="F114" s="80"/>
      <c r="G114" s="80"/>
      <c r="H114" s="162"/>
      <c r="I114" s="153">
        <f>SUM(I113)</f>
        <v>0</v>
      </c>
      <c r="J114" s="54"/>
    </row>
    <row r="115" spans="3:10" s="163" customFormat="1" ht="13.8">
      <c r="C115" s="122" t="s">
        <v>1220</v>
      </c>
      <c r="D115" s="69" t="s">
        <v>1221</v>
      </c>
      <c r="E115" s="70"/>
      <c r="F115" s="70"/>
      <c r="G115" s="70"/>
      <c r="H115" s="71"/>
      <c r="I115" s="124">
        <f>I110+I112+I114</f>
        <v>71630</v>
      </c>
      <c r="J115" s="54"/>
    </row>
    <row r="116" spans="3:10" s="163" customFormat="1" ht="13.8">
      <c r="C116" s="122" t="s">
        <v>1222</v>
      </c>
      <c r="D116" s="69" t="s">
        <v>1325</v>
      </c>
      <c r="E116" s="70"/>
      <c r="F116" s="70"/>
      <c r="G116" s="71"/>
      <c r="H116" s="95">
        <v>0.1</v>
      </c>
      <c r="I116" s="124">
        <f>I115*H116</f>
        <v>7163</v>
      </c>
      <c r="J116" s="54"/>
    </row>
    <row r="117" spans="3:10" s="163" customFormat="1" ht="14.4" thickBot="1">
      <c r="C117" s="130" t="s">
        <v>1223</v>
      </c>
      <c r="D117" s="131" t="s">
        <v>1224</v>
      </c>
      <c r="E117" s="132"/>
      <c r="F117" s="132"/>
      <c r="G117" s="132"/>
      <c r="H117" s="155"/>
      <c r="I117" s="134">
        <f>SUM(I115:I116)</f>
        <v>78793</v>
      </c>
      <c r="J117" s="54"/>
    </row>
    <row r="118" spans="3:10" ht="13.8" thickTop="1"/>
    <row r="120" spans="3:10" s="62" customFormat="1" ht="16.5" customHeight="1" thickBot="1">
      <c r="C120" s="54" t="s">
        <v>2147</v>
      </c>
      <c r="D120" s="605" t="s">
        <v>2148</v>
      </c>
      <c r="E120" s="605"/>
      <c r="F120" s="605"/>
      <c r="G120" s="605"/>
      <c r="H120" s="605"/>
      <c r="I120" s="605"/>
      <c r="J120" s="56">
        <f>ROUNDDOWN(I132,-2)</f>
        <v>102500</v>
      </c>
    </row>
    <row r="121" spans="3:10" s="92" customFormat="1" ht="28.2" thickTop="1">
      <c r="C121" s="119" t="s">
        <v>1197</v>
      </c>
      <c r="D121" s="120" t="s">
        <v>1198</v>
      </c>
      <c r="E121" s="120" t="s">
        <v>1926</v>
      </c>
      <c r="F121" s="120" t="s">
        <v>1199</v>
      </c>
      <c r="G121" s="120" t="s">
        <v>1200</v>
      </c>
      <c r="H121" s="120" t="s">
        <v>1201</v>
      </c>
      <c r="I121" s="121" t="s">
        <v>1202</v>
      </c>
      <c r="J121" s="164"/>
    </row>
    <row r="122" spans="3:10" s="62" customFormat="1" ht="14.25" customHeight="1">
      <c r="C122" s="141" t="s">
        <v>1203</v>
      </c>
      <c r="D122" s="59" t="s">
        <v>1204</v>
      </c>
      <c r="E122" s="59"/>
      <c r="F122" s="73"/>
      <c r="G122" s="73"/>
      <c r="H122" s="73"/>
      <c r="I122" s="146"/>
      <c r="J122" s="54"/>
    </row>
    <row r="123" spans="3:10" s="62" customFormat="1" ht="13.8">
      <c r="C123" s="445">
        <v>1</v>
      </c>
      <c r="D123" s="59" t="s">
        <v>5</v>
      </c>
      <c r="E123" s="72" t="s">
        <v>1788</v>
      </c>
      <c r="F123" s="170" t="s">
        <v>2123</v>
      </c>
      <c r="G123" s="189">
        <v>0.84750000000000003</v>
      </c>
      <c r="H123" s="64">
        <f>VLOOKUP(D123,upahbahan,3,FALSE)</f>
        <v>100000</v>
      </c>
      <c r="I123" s="457">
        <f>H123*G123</f>
        <v>84750</v>
      </c>
      <c r="J123" s="54"/>
    </row>
    <row r="124" spans="3:10" s="62" customFormat="1" ht="13.8">
      <c r="C124" s="445">
        <v>2</v>
      </c>
      <c r="D124" s="59" t="s">
        <v>19</v>
      </c>
      <c r="E124" s="72" t="s">
        <v>1791</v>
      </c>
      <c r="F124" s="170" t="s">
        <v>2123</v>
      </c>
      <c r="G124" s="189">
        <v>4.2299999999999997E-2</v>
      </c>
      <c r="H124" s="64">
        <f>VLOOKUP(D124,upahbahan,3,FALSE)</f>
        <v>200000</v>
      </c>
      <c r="I124" s="457">
        <f>H124*G124</f>
        <v>8460</v>
      </c>
      <c r="J124" s="54"/>
    </row>
    <row r="125" spans="3:10" s="62" customFormat="1" ht="15.75" customHeight="1">
      <c r="C125" s="144" t="s">
        <v>1210</v>
      </c>
      <c r="D125" s="80"/>
      <c r="E125" s="80"/>
      <c r="F125" s="80"/>
      <c r="G125" s="80"/>
      <c r="H125" s="162"/>
      <c r="I125" s="124">
        <f>SUM(I123:I124)</f>
        <v>93210</v>
      </c>
      <c r="J125" s="54"/>
    </row>
    <row r="126" spans="3:10" s="62" customFormat="1" ht="13.8">
      <c r="C126" s="141" t="s">
        <v>1211</v>
      </c>
      <c r="D126" s="59" t="s">
        <v>1212</v>
      </c>
      <c r="E126" s="59"/>
      <c r="F126" s="73"/>
      <c r="G126" s="73"/>
      <c r="H126" s="73"/>
      <c r="I126" s="146"/>
      <c r="J126" s="54"/>
    </row>
    <row r="127" spans="3:10" s="62" customFormat="1" ht="15.75" customHeight="1">
      <c r="C127" s="144" t="s">
        <v>1216</v>
      </c>
      <c r="D127" s="80"/>
      <c r="E127" s="80"/>
      <c r="F127" s="80"/>
      <c r="G127" s="80"/>
      <c r="H127" s="162"/>
      <c r="I127" s="124">
        <f>SUM(I126)</f>
        <v>0</v>
      </c>
      <c r="J127" s="54"/>
    </row>
    <row r="128" spans="3:10" s="62" customFormat="1" ht="13.8">
      <c r="C128" s="141" t="s">
        <v>1217</v>
      </c>
      <c r="D128" s="59" t="s">
        <v>1218</v>
      </c>
      <c r="E128" s="59"/>
      <c r="F128" s="76"/>
      <c r="G128" s="76"/>
      <c r="H128" s="76"/>
      <c r="I128" s="146"/>
      <c r="J128" s="54"/>
    </row>
    <row r="129" spans="3:10" s="62" customFormat="1" ht="15.75" customHeight="1">
      <c r="C129" s="144" t="s">
        <v>1219</v>
      </c>
      <c r="D129" s="80"/>
      <c r="E129" s="80"/>
      <c r="F129" s="80"/>
      <c r="G129" s="80"/>
      <c r="H129" s="162"/>
      <c r="I129" s="153">
        <f>SUM(I128)</f>
        <v>0</v>
      </c>
      <c r="J129" s="54"/>
    </row>
    <row r="130" spans="3:10" s="163" customFormat="1" ht="13.8">
      <c r="C130" s="122" t="s">
        <v>1220</v>
      </c>
      <c r="D130" s="69" t="s">
        <v>1221</v>
      </c>
      <c r="E130" s="70"/>
      <c r="F130" s="70"/>
      <c r="G130" s="70"/>
      <c r="H130" s="71"/>
      <c r="I130" s="124">
        <f>I125+I127+I129</f>
        <v>93210</v>
      </c>
      <c r="J130" s="54"/>
    </row>
    <row r="131" spans="3:10" s="163" customFormat="1" ht="13.8">
      <c r="C131" s="122" t="s">
        <v>1222</v>
      </c>
      <c r="D131" s="69" t="s">
        <v>1325</v>
      </c>
      <c r="E131" s="70"/>
      <c r="F131" s="70"/>
      <c r="G131" s="71"/>
      <c r="H131" s="95">
        <v>0.1</v>
      </c>
      <c r="I131" s="124">
        <f>I130*H131</f>
        <v>9321</v>
      </c>
      <c r="J131" s="54"/>
    </row>
    <row r="132" spans="3:10" s="163" customFormat="1" ht="14.4" thickBot="1">
      <c r="C132" s="130" t="s">
        <v>1223</v>
      </c>
      <c r="D132" s="131" t="s">
        <v>1224</v>
      </c>
      <c r="E132" s="132"/>
      <c r="F132" s="132"/>
      <c r="G132" s="132"/>
      <c r="H132" s="155"/>
      <c r="I132" s="134">
        <f>SUM(I130:I131)</f>
        <v>102531</v>
      </c>
      <c r="J132" s="54"/>
    </row>
    <row r="133" spans="3:10" ht="13.8" thickTop="1"/>
    <row r="135" spans="3:10" s="62" customFormat="1" ht="16.5" customHeight="1" thickBot="1">
      <c r="C135" s="54" t="s">
        <v>2149</v>
      </c>
      <c r="D135" s="605" t="s">
        <v>2150</v>
      </c>
      <c r="E135" s="605"/>
      <c r="F135" s="605"/>
      <c r="G135" s="605"/>
      <c r="H135" s="605"/>
      <c r="I135" s="605"/>
      <c r="J135" s="56">
        <f>ROUNDDOWN(I147,-2)</f>
        <v>132300</v>
      </c>
    </row>
    <row r="136" spans="3:10" s="92" customFormat="1" ht="28.2" thickTop="1">
      <c r="C136" s="119" t="s">
        <v>1197</v>
      </c>
      <c r="D136" s="120" t="s">
        <v>1198</v>
      </c>
      <c r="E136" s="120" t="s">
        <v>1926</v>
      </c>
      <c r="F136" s="120" t="s">
        <v>1199</v>
      </c>
      <c r="G136" s="120" t="s">
        <v>1200</v>
      </c>
      <c r="H136" s="120" t="s">
        <v>1201</v>
      </c>
      <c r="I136" s="121" t="s">
        <v>1202</v>
      </c>
      <c r="J136" s="164"/>
    </row>
    <row r="137" spans="3:10" s="62" customFormat="1" ht="14.25" customHeight="1">
      <c r="C137" s="141" t="s">
        <v>1203</v>
      </c>
      <c r="D137" s="59" t="s">
        <v>1204</v>
      </c>
      <c r="E137" s="59"/>
      <c r="F137" s="73"/>
      <c r="G137" s="73"/>
      <c r="H137" s="73"/>
      <c r="I137" s="146"/>
      <c r="J137" s="54"/>
    </row>
    <row r="138" spans="3:10" s="62" customFormat="1" ht="13.8">
      <c r="C138" s="445">
        <v>1</v>
      </c>
      <c r="D138" s="59" t="s">
        <v>5</v>
      </c>
      <c r="E138" s="72" t="s">
        <v>1788</v>
      </c>
      <c r="F138" s="170" t="s">
        <v>2123</v>
      </c>
      <c r="G138" s="189">
        <v>1.0938000000000001</v>
      </c>
      <c r="H138" s="64">
        <f>VLOOKUP(D138,upahbahan,3,FALSE)</f>
        <v>100000</v>
      </c>
      <c r="I138" s="457">
        <f>H138*G138</f>
        <v>109380.00000000001</v>
      </c>
      <c r="J138" s="54"/>
    </row>
    <row r="139" spans="3:10" s="62" customFormat="1" ht="13.8">
      <c r="C139" s="445">
        <v>2</v>
      </c>
      <c r="D139" s="59" t="s">
        <v>19</v>
      </c>
      <c r="E139" s="72" t="s">
        <v>1791</v>
      </c>
      <c r="F139" s="170" t="s">
        <v>2123</v>
      </c>
      <c r="G139" s="189">
        <v>5.4600000000000003E-2</v>
      </c>
      <c r="H139" s="64">
        <f>VLOOKUP(D139,upahbahan,3,FALSE)</f>
        <v>200000</v>
      </c>
      <c r="I139" s="457">
        <f>H139*G139</f>
        <v>10920</v>
      </c>
      <c r="J139" s="54"/>
    </row>
    <row r="140" spans="3:10" s="62" customFormat="1" ht="15.75" customHeight="1">
      <c r="C140" s="144" t="s">
        <v>1210</v>
      </c>
      <c r="D140" s="80"/>
      <c r="E140" s="80"/>
      <c r="F140" s="80"/>
      <c r="G140" s="80"/>
      <c r="H140" s="162"/>
      <c r="I140" s="124">
        <f>SUM(I138:I139)</f>
        <v>120300.00000000001</v>
      </c>
      <c r="J140" s="54"/>
    </row>
    <row r="141" spans="3:10" s="62" customFormat="1" ht="13.8">
      <c r="C141" s="141" t="s">
        <v>1211</v>
      </c>
      <c r="D141" s="59" t="s">
        <v>1212</v>
      </c>
      <c r="E141" s="59"/>
      <c r="F141" s="73"/>
      <c r="G141" s="73"/>
      <c r="H141" s="73"/>
      <c r="I141" s="146"/>
      <c r="J141" s="54"/>
    </row>
    <row r="142" spans="3:10" s="62" customFormat="1" ht="15.75" customHeight="1">
      <c r="C142" s="144" t="s">
        <v>1216</v>
      </c>
      <c r="D142" s="80"/>
      <c r="E142" s="80"/>
      <c r="F142" s="80"/>
      <c r="G142" s="80"/>
      <c r="H142" s="162"/>
      <c r="I142" s="124">
        <f>SUM(I141)</f>
        <v>0</v>
      </c>
      <c r="J142" s="54"/>
    </row>
    <row r="143" spans="3:10" s="62" customFormat="1" ht="13.8">
      <c r="C143" s="141" t="s">
        <v>1217</v>
      </c>
      <c r="D143" s="59" t="s">
        <v>1218</v>
      </c>
      <c r="E143" s="59"/>
      <c r="F143" s="76"/>
      <c r="G143" s="76"/>
      <c r="H143" s="76"/>
      <c r="I143" s="146"/>
      <c r="J143" s="54"/>
    </row>
    <row r="144" spans="3:10" s="62" customFormat="1" ht="15.75" customHeight="1">
      <c r="C144" s="144" t="s">
        <v>1219</v>
      </c>
      <c r="D144" s="80"/>
      <c r="E144" s="80"/>
      <c r="F144" s="80"/>
      <c r="G144" s="80"/>
      <c r="H144" s="162"/>
      <c r="I144" s="153">
        <f>SUM(I143)</f>
        <v>0</v>
      </c>
      <c r="J144" s="54"/>
    </row>
    <row r="145" spans="3:10" s="163" customFormat="1" ht="13.8">
      <c r="C145" s="122" t="s">
        <v>1220</v>
      </c>
      <c r="D145" s="69" t="s">
        <v>1221</v>
      </c>
      <c r="E145" s="70"/>
      <c r="F145" s="70"/>
      <c r="G145" s="70"/>
      <c r="H145" s="71"/>
      <c r="I145" s="124">
        <f>I140+I142+I144</f>
        <v>120300.00000000001</v>
      </c>
      <c r="J145" s="54"/>
    </row>
    <row r="146" spans="3:10" s="163" customFormat="1" ht="13.8">
      <c r="C146" s="122" t="s">
        <v>1222</v>
      </c>
      <c r="D146" s="69" t="s">
        <v>1325</v>
      </c>
      <c r="E146" s="70"/>
      <c r="F146" s="70"/>
      <c r="G146" s="71"/>
      <c r="H146" s="95">
        <v>0.1</v>
      </c>
      <c r="I146" s="124">
        <f>I145*H146</f>
        <v>12030.000000000002</v>
      </c>
      <c r="J146" s="54"/>
    </row>
    <row r="147" spans="3:10" s="163" customFormat="1" ht="14.4" thickBot="1">
      <c r="C147" s="130" t="s">
        <v>1223</v>
      </c>
      <c r="D147" s="131" t="s">
        <v>1224</v>
      </c>
      <c r="E147" s="132"/>
      <c r="F147" s="132"/>
      <c r="G147" s="132"/>
      <c r="H147" s="155"/>
      <c r="I147" s="134">
        <f>SUM(I145:I146)</f>
        <v>132330.00000000003</v>
      </c>
      <c r="J147" s="54"/>
    </row>
    <row r="148" spans="3:10" ht="13.8" thickTop="1"/>
    <row r="150" spans="3:10" s="62" customFormat="1" ht="16.5" customHeight="1" thickBot="1">
      <c r="C150" s="54" t="s">
        <v>2151</v>
      </c>
      <c r="D150" s="605" t="s">
        <v>2152</v>
      </c>
      <c r="E150" s="605"/>
      <c r="F150" s="605"/>
      <c r="G150" s="605"/>
      <c r="H150" s="605"/>
      <c r="I150" s="605"/>
      <c r="J150" s="56">
        <f>ROUNDDOWN(I162,-2)</f>
        <v>166600</v>
      </c>
    </row>
    <row r="151" spans="3:10" s="92" customFormat="1" ht="28.2" thickTop="1">
      <c r="C151" s="119" t="s">
        <v>1197</v>
      </c>
      <c r="D151" s="120" t="s">
        <v>1198</v>
      </c>
      <c r="E151" s="120" t="s">
        <v>1926</v>
      </c>
      <c r="F151" s="120" t="s">
        <v>1199</v>
      </c>
      <c r="G151" s="120" t="s">
        <v>1200</v>
      </c>
      <c r="H151" s="120" t="s">
        <v>1201</v>
      </c>
      <c r="I151" s="121" t="s">
        <v>1202</v>
      </c>
      <c r="J151" s="164"/>
    </row>
    <row r="152" spans="3:10" s="62" customFormat="1" ht="14.25" customHeight="1">
      <c r="C152" s="141" t="s">
        <v>1203</v>
      </c>
      <c r="D152" s="59" t="s">
        <v>1204</v>
      </c>
      <c r="E152" s="59"/>
      <c r="F152" s="73"/>
      <c r="G152" s="73"/>
      <c r="H152" s="73"/>
      <c r="I152" s="146"/>
      <c r="J152" s="54"/>
    </row>
    <row r="153" spans="3:10" s="62" customFormat="1" ht="13.8">
      <c r="C153" s="445">
        <v>1</v>
      </c>
      <c r="D153" s="59" t="s">
        <v>5</v>
      </c>
      <c r="E153" s="72" t="s">
        <v>1788</v>
      </c>
      <c r="F153" s="170" t="s">
        <v>2123</v>
      </c>
      <c r="G153" s="189">
        <v>1.3776999999999999</v>
      </c>
      <c r="H153" s="64">
        <f>VLOOKUP(D153,upahbahan,3,FALSE)</f>
        <v>100000</v>
      </c>
      <c r="I153" s="457">
        <f>H153*G153</f>
        <v>137770</v>
      </c>
      <c r="J153" s="54"/>
    </row>
    <row r="154" spans="3:10" s="62" customFormat="1" ht="13.8">
      <c r="C154" s="445">
        <v>2</v>
      </c>
      <c r="D154" s="59" t="s">
        <v>19</v>
      </c>
      <c r="E154" s="72" t="s">
        <v>1791</v>
      </c>
      <c r="F154" s="170" t="s">
        <v>2123</v>
      </c>
      <c r="G154" s="189">
        <v>6.88E-2</v>
      </c>
      <c r="H154" s="64">
        <f>VLOOKUP(D154,upahbahan,3,FALSE)</f>
        <v>200000</v>
      </c>
      <c r="I154" s="457">
        <f>H154*G154</f>
        <v>13760</v>
      </c>
      <c r="J154" s="54"/>
    </row>
    <row r="155" spans="3:10" s="62" customFormat="1" ht="15.75" customHeight="1">
      <c r="C155" s="144" t="s">
        <v>1210</v>
      </c>
      <c r="D155" s="80"/>
      <c r="E155" s="80"/>
      <c r="F155" s="80"/>
      <c r="G155" s="80"/>
      <c r="H155" s="162"/>
      <c r="I155" s="124">
        <f>SUM(I153:I154)</f>
        <v>151530</v>
      </c>
      <c r="J155" s="54"/>
    </row>
    <row r="156" spans="3:10" s="62" customFormat="1" ht="13.8">
      <c r="C156" s="141" t="s">
        <v>1211</v>
      </c>
      <c r="D156" s="59" t="s">
        <v>1212</v>
      </c>
      <c r="E156" s="59"/>
      <c r="F156" s="73"/>
      <c r="G156" s="73"/>
      <c r="H156" s="73"/>
      <c r="I156" s="146"/>
      <c r="J156" s="54"/>
    </row>
    <row r="157" spans="3:10" s="62" customFormat="1" ht="15.75" customHeight="1">
      <c r="C157" s="144" t="s">
        <v>1216</v>
      </c>
      <c r="D157" s="80"/>
      <c r="E157" s="80"/>
      <c r="F157" s="80"/>
      <c r="G157" s="80"/>
      <c r="H157" s="162"/>
      <c r="I157" s="124">
        <f>SUM(I156)</f>
        <v>0</v>
      </c>
      <c r="J157" s="54"/>
    </row>
    <row r="158" spans="3:10" s="62" customFormat="1" ht="13.8">
      <c r="C158" s="141" t="s">
        <v>1217</v>
      </c>
      <c r="D158" s="59" t="s">
        <v>1218</v>
      </c>
      <c r="E158" s="59"/>
      <c r="F158" s="76"/>
      <c r="G158" s="76"/>
      <c r="H158" s="76"/>
      <c r="I158" s="146"/>
      <c r="J158" s="54"/>
    </row>
    <row r="159" spans="3:10" s="62" customFormat="1" ht="15.75" customHeight="1">
      <c r="C159" s="144" t="s">
        <v>1219</v>
      </c>
      <c r="D159" s="80"/>
      <c r="E159" s="80"/>
      <c r="F159" s="80"/>
      <c r="G159" s="80"/>
      <c r="H159" s="162"/>
      <c r="I159" s="153">
        <f>SUM(I158)</f>
        <v>0</v>
      </c>
      <c r="J159" s="54"/>
    </row>
    <row r="160" spans="3:10" s="163" customFormat="1" ht="13.8">
      <c r="C160" s="122" t="s">
        <v>1220</v>
      </c>
      <c r="D160" s="69" t="s">
        <v>1221</v>
      </c>
      <c r="E160" s="70"/>
      <c r="F160" s="70"/>
      <c r="G160" s="70"/>
      <c r="H160" s="71"/>
      <c r="I160" s="124">
        <f>I155+I157+I159</f>
        <v>151530</v>
      </c>
      <c r="J160" s="54"/>
    </row>
    <row r="161" spans="3:10" s="163" customFormat="1" ht="13.8">
      <c r="C161" s="122" t="s">
        <v>1222</v>
      </c>
      <c r="D161" s="69" t="s">
        <v>1325</v>
      </c>
      <c r="E161" s="70"/>
      <c r="F161" s="70"/>
      <c r="G161" s="71"/>
      <c r="H161" s="95">
        <v>0.1</v>
      </c>
      <c r="I161" s="124">
        <f>I160*H161</f>
        <v>15153</v>
      </c>
      <c r="J161" s="54"/>
    </row>
    <row r="162" spans="3:10" s="163" customFormat="1" ht="14.4" thickBot="1">
      <c r="C162" s="130" t="s">
        <v>1223</v>
      </c>
      <c r="D162" s="131" t="s">
        <v>1224</v>
      </c>
      <c r="E162" s="132"/>
      <c r="F162" s="132"/>
      <c r="G162" s="132"/>
      <c r="H162" s="155"/>
      <c r="I162" s="134">
        <f>SUM(I160:I161)</f>
        <v>166683</v>
      </c>
      <c r="J162" s="54"/>
    </row>
    <row r="163" spans="3:10" ht="13.8" thickTop="1"/>
    <row r="165" spans="3:10" s="62" customFormat="1" ht="16.5" customHeight="1" thickBot="1">
      <c r="C165" s="54" t="s">
        <v>2153</v>
      </c>
      <c r="D165" s="605" t="s">
        <v>2154</v>
      </c>
      <c r="E165" s="605"/>
      <c r="F165" s="605"/>
      <c r="G165" s="605"/>
      <c r="H165" s="605"/>
      <c r="I165" s="605"/>
      <c r="J165" s="56">
        <f>ROUNDDOWN(I177,-2)</f>
        <v>33200</v>
      </c>
    </row>
    <row r="166" spans="3:10" s="92" customFormat="1" ht="28.2" thickTop="1">
      <c r="C166" s="119" t="s">
        <v>1197</v>
      </c>
      <c r="D166" s="120" t="s">
        <v>1198</v>
      </c>
      <c r="E166" s="120" t="s">
        <v>1926</v>
      </c>
      <c r="F166" s="120" t="s">
        <v>1199</v>
      </c>
      <c r="G166" s="120" t="s">
        <v>1200</v>
      </c>
      <c r="H166" s="120" t="s">
        <v>1201</v>
      </c>
      <c r="I166" s="121" t="s">
        <v>1202</v>
      </c>
      <c r="J166" s="164"/>
    </row>
    <row r="167" spans="3:10" s="62" customFormat="1" ht="14.25" customHeight="1">
      <c r="C167" s="141" t="s">
        <v>1203</v>
      </c>
      <c r="D167" s="59" t="s">
        <v>1204</v>
      </c>
      <c r="E167" s="59"/>
      <c r="F167" s="73"/>
      <c r="G167" s="73"/>
      <c r="H167" s="73"/>
      <c r="I167" s="146"/>
      <c r="J167" s="54"/>
    </row>
    <row r="168" spans="3:10" s="62" customFormat="1" ht="13.8">
      <c r="C168" s="445">
        <v>1</v>
      </c>
      <c r="D168" s="59" t="s">
        <v>5</v>
      </c>
      <c r="E168" s="72" t="s">
        <v>1788</v>
      </c>
      <c r="F168" s="170" t="s">
        <v>2123</v>
      </c>
      <c r="G168" s="189">
        <v>0.27500000000000002</v>
      </c>
      <c r="H168" s="64">
        <f>VLOOKUP(D168,upahbahan,3,FALSE)</f>
        <v>100000</v>
      </c>
      <c r="I168" s="457">
        <f>H168*G168</f>
        <v>27500.000000000004</v>
      </c>
      <c r="J168" s="54"/>
    </row>
    <row r="169" spans="3:10" s="62" customFormat="1" ht="13.8">
      <c r="C169" s="445">
        <v>2</v>
      </c>
      <c r="D169" s="59" t="s">
        <v>19</v>
      </c>
      <c r="E169" s="72" t="s">
        <v>1791</v>
      </c>
      <c r="F169" s="170" t="s">
        <v>2123</v>
      </c>
      <c r="G169" s="189">
        <v>1.37E-2</v>
      </c>
      <c r="H169" s="64">
        <f>VLOOKUP(D169,upahbahan,3,FALSE)</f>
        <v>200000</v>
      </c>
      <c r="I169" s="457">
        <f>H169*G169</f>
        <v>2740</v>
      </c>
      <c r="J169" s="54"/>
    </row>
    <row r="170" spans="3:10" s="62" customFormat="1" ht="15.75" customHeight="1">
      <c r="C170" s="144" t="s">
        <v>1210</v>
      </c>
      <c r="D170" s="80"/>
      <c r="E170" s="80"/>
      <c r="F170" s="80"/>
      <c r="G170" s="80"/>
      <c r="H170" s="162"/>
      <c r="I170" s="124">
        <f>SUM(I168:I169)</f>
        <v>30240.000000000004</v>
      </c>
      <c r="J170" s="54"/>
    </row>
    <row r="171" spans="3:10" s="62" customFormat="1" ht="13.8">
      <c r="C171" s="141" t="s">
        <v>1211</v>
      </c>
      <c r="D171" s="59" t="s">
        <v>1212</v>
      </c>
      <c r="E171" s="59"/>
      <c r="F171" s="73"/>
      <c r="G171" s="73"/>
      <c r="H171" s="73"/>
      <c r="I171" s="146"/>
      <c r="J171" s="54"/>
    </row>
    <row r="172" spans="3:10" s="62" customFormat="1" ht="15.75" customHeight="1">
      <c r="C172" s="144" t="s">
        <v>1216</v>
      </c>
      <c r="D172" s="80"/>
      <c r="E172" s="80"/>
      <c r="F172" s="80"/>
      <c r="G172" s="80"/>
      <c r="H172" s="162"/>
      <c r="I172" s="124">
        <f>SUM(I171)</f>
        <v>0</v>
      </c>
      <c r="J172" s="54"/>
    </row>
    <row r="173" spans="3:10" s="62" customFormat="1" ht="13.8">
      <c r="C173" s="141" t="s">
        <v>1217</v>
      </c>
      <c r="D173" s="59" t="s">
        <v>1218</v>
      </c>
      <c r="E173" s="59"/>
      <c r="F173" s="76"/>
      <c r="G173" s="76"/>
      <c r="H173" s="76"/>
      <c r="I173" s="146"/>
      <c r="J173" s="54"/>
    </row>
    <row r="174" spans="3:10" s="62" customFormat="1" ht="15.75" customHeight="1">
      <c r="C174" s="144" t="s">
        <v>1219</v>
      </c>
      <c r="D174" s="80"/>
      <c r="E174" s="80"/>
      <c r="F174" s="80"/>
      <c r="G174" s="80"/>
      <c r="H174" s="162"/>
      <c r="I174" s="153">
        <f>SUM(I173)</f>
        <v>0</v>
      </c>
      <c r="J174" s="54"/>
    </row>
    <row r="175" spans="3:10" s="163" customFormat="1" ht="13.8">
      <c r="C175" s="122" t="s">
        <v>1220</v>
      </c>
      <c r="D175" s="69" t="s">
        <v>1221</v>
      </c>
      <c r="E175" s="70"/>
      <c r="F175" s="70"/>
      <c r="G175" s="70"/>
      <c r="H175" s="71"/>
      <c r="I175" s="124">
        <f>I170+I172+I174</f>
        <v>30240.000000000004</v>
      </c>
      <c r="J175" s="54"/>
    </row>
    <row r="176" spans="3:10" s="163" customFormat="1" ht="13.8">
      <c r="C176" s="122" t="s">
        <v>1222</v>
      </c>
      <c r="D176" s="69" t="s">
        <v>1325</v>
      </c>
      <c r="E176" s="70"/>
      <c r="F176" s="70"/>
      <c r="G176" s="71"/>
      <c r="H176" s="95">
        <v>0.1</v>
      </c>
      <c r="I176" s="124">
        <f>I175*H176</f>
        <v>3024.0000000000005</v>
      </c>
      <c r="J176" s="54"/>
    </row>
    <row r="177" spans="3:10" s="163" customFormat="1" ht="14.4" thickBot="1">
      <c r="C177" s="130" t="s">
        <v>1223</v>
      </c>
      <c r="D177" s="131" t="s">
        <v>1224</v>
      </c>
      <c r="E177" s="132"/>
      <c r="F177" s="132"/>
      <c r="G177" s="132"/>
      <c r="H177" s="155"/>
      <c r="I177" s="134">
        <f>SUM(I175:I176)</f>
        <v>33264.000000000007</v>
      </c>
      <c r="J177" s="54"/>
    </row>
    <row r="178" spans="3:10" ht="13.8" thickTop="1"/>
    <row r="179" spans="3:10" ht="13.8">
      <c r="C179" s="160" t="s">
        <v>2155</v>
      </c>
      <c r="D179" s="436" t="s">
        <v>2156</v>
      </c>
      <c r="E179" s="458"/>
      <c r="F179" s="458"/>
    </row>
    <row r="180" spans="3:10" s="62" customFormat="1" ht="16.5" customHeight="1" thickBot="1">
      <c r="C180" s="54" t="s">
        <v>2157</v>
      </c>
      <c r="D180" s="605" t="s">
        <v>2158</v>
      </c>
      <c r="E180" s="605"/>
      <c r="F180" s="605"/>
      <c r="G180" s="605"/>
      <c r="H180" s="605"/>
      <c r="I180" s="605"/>
      <c r="J180" s="56">
        <f>ROUNDDOWN(I193,-2)</f>
        <v>143900</v>
      </c>
    </row>
    <row r="181" spans="3:10" s="92" customFormat="1" ht="28.2" thickTop="1">
      <c r="C181" s="119" t="s">
        <v>1197</v>
      </c>
      <c r="D181" s="120" t="s">
        <v>1198</v>
      </c>
      <c r="E181" s="120" t="s">
        <v>1926</v>
      </c>
      <c r="F181" s="120" t="s">
        <v>1199</v>
      </c>
      <c r="G181" s="120" t="s">
        <v>1200</v>
      </c>
      <c r="H181" s="120" t="s">
        <v>1201</v>
      </c>
      <c r="I181" s="121" t="s">
        <v>1202</v>
      </c>
      <c r="J181" s="164"/>
    </row>
    <row r="182" spans="3:10" s="62" customFormat="1" ht="14.25" customHeight="1">
      <c r="C182" s="141" t="s">
        <v>1203</v>
      </c>
      <c r="D182" s="59" t="s">
        <v>1204</v>
      </c>
      <c r="E182" s="59"/>
      <c r="F182" s="73"/>
      <c r="G182" s="73"/>
      <c r="H182" s="73"/>
      <c r="I182" s="146"/>
      <c r="J182" s="54"/>
    </row>
    <row r="183" spans="3:10" s="62" customFormat="1" ht="13.8">
      <c r="C183" s="445">
        <v>1</v>
      </c>
      <c r="D183" s="59" t="s">
        <v>5</v>
      </c>
      <c r="E183" s="72" t="s">
        <v>1788</v>
      </c>
      <c r="F183" s="170" t="s">
        <v>2159</v>
      </c>
      <c r="G183" s="189">
        <v>0.9103</v>
      </c>
      <c r="H183" s="64">
        <f>VLOOKUP(D183,upahbahan,3,FALSE)</f>
        <v>100000</v>
      </c>
      <c r="I183" s="457">
        <f>H183*G183</f>
        <v>91030</v>
      </c>
      <c r="J183" s="54"/>
    </row>
    <row r="184" spans="3:10" s="62" customFormat="1" ht="13.8">
      <c r="C184" s="445">
        <v>2</v>
      </c>
      <c r="D184" s="59" t="s">
        <v>19</v>
      </c>
      <c r="E184" s="72" t="s">
        <v>1791</v>
      </c>
      <c r="F184" s="170" t="s">
        <v>2159</v>
      </c>
      <c r="G184" s="189">
        <v>4.5499999999999999E-2</v>
      </c>
      <c r="H184" s="64">
        <f>VLOOKUP(D184,upahbahan,3,FALSE)</f>
        <v>200000</v>
      </c>
      <c r="I184" s="457">
        <f>H184*G184</f>
        <v>9100</v>
      </c>
      <c r="J184" s="54"/>
    </row>
    <row r="185" spans="3:10" s="62" customFormat="1" ht="15.75" customHeight="1">
      <c r="C185" s="144" t="s">
        <v>1210</v>
      </c>
      <c r="D185" s="80"/>
      <c r="E185" s="80"/>
      <c r="F185" s="80"/>
      <c r="G185" s="80"/>
      <c r="H185" s="162"/>
      <c r="I185" s="124">
        <f>SUM(I183:I184)</f>
        <v>100130</v>
      </c>
      <c r="J185" s="54"/>
    </row>
    <row r="186" spans="3:10" s="62" customFormat="1" ht="13.8">
      <c r="C186" s="141" t="s">
        <v>1211</v>
      </c>
      <c r="D186" s="59" t="s">
        <v>1212</v>
      </c>
      <c r="E186" s="59"/>
      <c r="F186" s="73"/>
      <c r="G186" s="73"/>
      <c r="H186" s="73"/>
      <c r="I186" s="146"/>
      <c r="J186" s="54"/>
    </row>
    <row r="187" spans="3:10" s="62" customFormat="1" ht="15.75" customHeight="1">
      <c r="C187" s="144" t="s">
        <v>1216</v>
      </c>
      <c r="D187" s="80"/>
      <c r="E187" s="80"/>
      <c r="F187" s="80"/>
      <c r="G187" s="80"/>
      <c r="H187" s="162"/>
      <c r="I187" s="124">
        <f>SUM(I186)</f>
        <v>0</v>
      </c>
      <c r="J187" s="54"/>
    </row>
    <row r="188" spans="3:10" s="62" customFormat="1" ht="13.8">
      <c r="C188" s="141" t="s">
        <v>1217</v>
      </c>
      <c r="D188" s="59" t="s">
        <v>1218</v>
      </c>
      <c r="E188" s="59"/>
      <c r="F188" s="76"/>
      <c r="G188" s="76"/>
      <c r="H188" s="76"/>
      <c r="I188" s="146"/>
      <c r="J188" s="54"/>
    </row>
    <row r="189" spans="3:10" s="180" customFormat="1" ht="27.6">
      <c r="C189" s="445">
        <v>1</v>
      </c>
      <c r="D189" s="59" t="s">
        <v>5888</v>
      </c>
      <c r="E189" s="59"/>
      <c r="F189" s="329" t="s">
        <v>2160</v>
      </c>
      <c r="G189" s="606">
        <v>0.45519999999999999</v>
      </c>
      <c r="H189" s="483">
        <f>VLOOKUP(D189,upahbahan,3,FALSE)</f>
        <v>67500</v>
      </c>
      <c r="I189" s="608">
        <f>H189*G189</f>
        <v>30726</v>
      </c>
      <c r="J189" s="156"/>
    </row>
    <row r="190" spans="3:10" s="62" customFormat="1" ht="15.75" customHeight="1">
      <c r="C190" s="144" t="s">
        <v>1219</v>
      </c>
      <c r="D190" s="80"/>
      <c r="E190" s="80"/>
      <c r="F190" s="80"/>
      <c r="G190" s="80"/>
      <c r="H190" s="162"/>
      <c r="I190" s="153">
        <f>SUM(I189)</f>
        <v>30726</v>
      </c>
      <c r="J190" s="54"/>
    </row>
    <row r="191" spans="3:10" s="163" customFormat="1" ht="13.8">
      <c r="C191" s="122" t="s">
        <v>1220</v>
      </c>
      <c r="D191" s="69" t="s">
        <v>1221</v>
      </c>
      <c r="E191" s="70"/>
      <c r="F191" s="70"/>
      <c r="G191" s="70"/>
      <c r="H191" s="71"/>
      <c r="I191" s="124">
        <f>I185+I187+I190</f>
        <v>130856</v>
      </c>
      <c r="J191" s="54"/>
    </row>
    <row r="192" spans="3:10" s="163" customFormat="1" ht="13.8">
      <c r="C192" s="122" t="s">
        <v>1222</v>
      </c>
      <c r="D192" s="69" t="s">
        <v>1325</v>
      </c>
      <c r="E192" s="70"/>
      <c r="F192" s="70"/>
      <c r="G192" s="71"/>
      <c r="H192" s="95">
        <v>0.1</v>
      </c>
      <c r="I192" s="124">
        <f>I191*H192</f>
        <v>13085.6</v>
      </c>
      <c r="J192" s="54"/>
    </row>
    <row r="193" spans="3:10" s="163" customFormat="1" ht="14.4" thickBot="1">
      <c r="C193" s="130" t="s">
        <v>1223</v>
      </c>
      <c r="D193" s="131" t="s">
        <v>1224</v>
      </c>
      <c r="E193" s="132"/>
      <c r="F193" s="132"/>
      <c r="G193" s="132"/>
      <c r="H193" s="155"/>
      <c r="I193" s="134">
        <f>SUM(I191:I192)</f>
        <v>143941.6</v>
      </c>
      <c r="J193" s="54"/>
    </row>
    <row r="194" spans="3:10" ht="13.8" thickTop="1"/>
    <row r="195" spans="3:10" s="62" customFormat="1" ht="16.5" customHeight="1" thickBot="1">
      <c r="C195" s="54" t="s">
        <v>2161</v>
      </c>
      <c r="D195" s="605" t="s">
        <v>2162</v>
      </c>
      <c r="E195" s="605"/>
      <c r="F195" s="605"/>
      <c r="G195" s="605"/>
      <c r="H195" s="605"/>
      <c r="I195" s="605"/>
      <c r="J195" s="56">
        <f>ROUNDDOWN(I208,-2)</f>
        <v>158700</v>
      </c>
    </row>
    <row r="196" spans="3:10" s="92" customFormat="1" ht="28.2" thickTop="1">
      <c r="C196" s="119" t="s">
        <v>1197</v>
      </c>
      <c r="D196" s="120" t="s">
        <v>1198</v>
      </c>
      <c r="E196" s="120" t="s">
        <v>1926</v>
      </c>
      <c r="F196" s="120" t="s">
        <v>1199</v>
      </c>
      <c r="G196" s="120" t="s">
        <v>1200</v>
      </c>
      <c r="H196" s="120" t="s">
        <v>1201</v>
      </c>
      <c r="I196" s="121" t="s">
        <v>1202</v>
      </c>
      <c r="J196" s="164"/>
    </row>
    <row r="197" spans="3:10" s="62" customFormat="1" ht="14.25" customHeight="1">
      <c r="C197" s="141" t="s">
        <v>1203</v>
      </c>
      <c r="D197" s="59" t="s">
        <v>1204</v>
      </c>
      <c r="E197" s="59"/>
      <c r="F197" s="73"/>
      <c r="G197" s="73"/>
      <c r="H197" s="73"/>
      <c r="I197" s="146"/>
      <c r="J197" s="54"/>
    </row>
    <row r="198" spans="3:10" s="62" customFormat="1" ht="13.8">
      <c r="C198" s="445">
        <v>1</v>
      </c>
      <c r="D198" s="59" t="s">
        <v>5</v>
      </c>
      <c r="E198" s="72" t="s">
        <v>1788</v>
      </c>
      <c r="F198" s="170" t="s">
        <v>2159</v>
      </c>
      <c r="G198" s="189">
        <v>1.004</v>
      </c>
      <c r="H198" s="64">
        <f>VLOOKUP(D198,upahbahan,3,FALSE)</f>
        <v>100000</v>
      </c>
      <c r="I198" s="457">
        <f>H198*G198</f>
        <v>100400</v>
      </c>
      <c r="J198" s="54"/>
    </row>
    <row r="199" spans="3:10" s="62" customFormat="1" ht="13.8">
      <c r="C199" s="445">
        <v>2</v>
      </c>
      <c r="D199" s="59" t="s">
        <v>19</v>
      </c>
      <c r="E199" s="72" t="s">
        <v>1791</v>
      </c>
      <c r="F199" s="170" t="s">
        <v>2159</v>
      </c>
      <c r="G199" s="189">
        <v>5.0200000000000002E-2</v>
      </c>
      <c r="H199" s="64">
        <f>VLOOKUP(D199,upahbahan,3,FALSE)</f>
        <v>200000</v>
      </c>
      <c r="I199" s="457">
        <f>H199*G199</f>
        <v>10040</v>
      </c>
      <c r="J199" s="54"/>
    </row>
    <row r="200" spans="3:10" s="62" customFormat="1" ht="15.75" customHeight="1">
      <c r="C200" s="144" t="s">
        <v>1210</v>
      </c>
      <c r="D200" s="80"/>
      <c r="E200" s="80"/>
      <c r="F200" s="80"/>
      <c r="G200" s="80"/>
      <c r="H200" s="162"/>
      <c r="I200" s="124">
        <f>SUM(I198:I199)</f>
        <v>110440</v>
      </c>
      <c r="J200" s="54"/>
    </row>
    <row r="201" spans="3:10" s="62" customFormat="1" ht="13.8">
      <c r="C201" s="141" t="s">
        <v>1211</v>
      </c>
      <c r="D201" s="59" t="s">
        <v>1212</v>
      </c>
      <c r="E201" s="59"/>
      <c r="F201" s="73"/>
      <c r="G201" s="73"/>
      <c r="H201" s="73"/>
      <c r="I201" s="146"/>
      <c r="J201" s="54"/>
    </row>
    <row r="202" spans="3:10" s="62" customFormat="1" ht="15.75" customHeight="1">
      <c r="C202" s="144" t="s">
        <v>1216</v>
      </c>
      <c r="D202" s="80"/>
      <c r="E202" s="80"/>
      <c r="F202" s="80"/>
      <c r="G202" s="80"/>
      <c r="H202" s="162"/>
      <c r="I202" s="124">
        <f>SUM(I201)</f>
        <v>0</v>
      </c>
      <c r="J202" s="54"/>
    </row>
    <row r="203" spans="3:10" s="62" customFormat="1" ht="13.8">
      <c r="C203" s="141" t="s">
        <v>1217</v>
      </c>
      <c r="D203" s="59" t="s">
        <v>1218</v>
      </c>
      <c r="E203" s="59"/>
      <c r="F203" s="76"/>
      <c r="G203" s="76"/>
      <c r="H203" s="76"/>
      <c r="I203" s="146"/>
      <c r="J203" s="54"/>
    </row>
    <row r="204" spans="3:10" s="180" customFormat="1" ht="27.6">
      <c r="C204" s="445">
        <v>1</v>
      </c>
      <c r="D204" s="59" t="s">
        <v>5888</v>
      </c>
      <c r="E204" s="59"/>
      <c r="F204" s="329" t="s">
        <v>2160</v>
      </c>
      <c r="G204" s="606">
        <v>0.502</v>
      </c>
      <c r="H204" s="483">
        <f>VLOOKUP(D204,upahbahan,3,FALSE)</f>
        <v>67500</v>
      </c>
      <c r="I204" s="608">
        <f>H204*G204</f>
        <v>33885</v>
      </c>
      <c r="J204" s="156"/>
    </row>
    <row r="205" spans="3:10" s="62" customFormat="1" ht="15.75" customHeight="1">
      <c r="C205" s="144" t="s">
        <v>1219</v>
      </c>
      <c r="D205" s="80"/>
      <c r="E205" s="80"/>
      <c r="F205" s="80"/>
      <c r="G205" s="80"/>
      <c r="H205" s="162"/>
      <c r="I205" s="153">
        <f>SUM(I204)</f>
        <v>33885</v>
      </c>
      <c r="J205" s="54"/>
    </row>
    <row r="206" spans="3:10" s="163" customFormat="1" ht="13.8">
      <c r="C206" s="122" t="s">
        <v>1220</v>
      </c>
      <c r="D206" s="69" t="s">
        <v>1221</v>
      </c>
      <c r="E206" s="70"/>
      <c r="F206" s="70"/>
      <c r="G206" s="70"/>
      <c r="H206" s="71"/>
      <c r="I206" s="124">
        <f>I200+I202+I205</f>
        <v>144325</v>
      </c>
      <c r="J206" s="54"/>
    </row>
    <row r="207" spans="3:10" s="163" customFormat="1" ht="13.8">
      <c r="C207" s="122" t="s">
        <v>1222</v>
      </c>
      <c r="D207" s="69" t="s">
        <v>1325</v>
      </c>
      <c r="E207" s="70"/>
      <c r="F207" s="70"/>
      <c r="G207" s="71"/>
      <c r="H207" s="95">
        <v>0.1</v>
      </c>
      <c r="I207" s="124">
        <f>I206*H207</f>
        <v>14432.5</v>
      </c>
      <c r="J207" s="54"/>
    </row>
    <row r="208" spans="3:10" s="163" customFormat="1" ht="14.4" thickBot="1">
      <c r="C208" s="130" t="s">
        <v>1223</v>
      </c>
      <c r="D208" s="131" t="s">
        <v>1224</v>
      </c>
      <c r="E208" s="132"/>
      <c r="F208" s="132"/>
      <c r="G208" s="132"/>
      <c r="H208" s="155"/>
      <c r="I208" s="134">
        <f>SUM(I206:I207)</f>
        <v>158757.5</v>
      </c>
      <c r="J208" s="54"/>
    </row>
    <row r="209" spans="3:10" ht="13.8" thickTop="1"/>
    <row r="211" spans="3:10" s="62" customFormat="1" ht="16.5" customHeight="1" thickBot="1">
      <c r="C211" s="54" t="s">
        <v>2163</v>
      </c>
      <c r="D211" s="605" t="s">
        <v>2164</v>
      </c>
      <c r="E211" s="605"/>
      <c r="F211" s="605"/>
      <c r="G211" s="605"/>
      <c r="H211" s="605"/>
      <c r="I211" s="605"/>
      <c r="J211" s="56">
        <f>ROUNDDOWN(I224,-2)</f>
        <v>173500</v>
      </c>
    </row>
    <row r="212" spans="3:10" s="92" customFormat="1" ht="28.2" thickTop="1">
      <c r="C212" s="119" t="s">
        <v>1197</v>
      </c>
      <c r="D212" s="120" t="s">
        <v>1198</v>
      </c>
      <c r="E212" s="120" t="s">
        <v>1926</v>
      </c>
      <c r="F212" s="120" t="s">
        <v>1199</v>
      </c>
      <c r="G212" s="120" t="s">
        <v>1200</v>
      </c>
      <c r="H212" s="120" t="s">
        <v>1201</v>
      </c>
      <c r="I212" s="121" t="s">
        <v>1202</v>
      </c>
      <c r="J212" s="164"/>
    </row>
    <row r="213" spans="3:10" s="62" customFormat="1" ht="14.25" customHeight="1">
      <c r="C213" s="141" t="s">
        <v>1203</v>
      </c>
      <c r="D213" s="59" t="s">
        <v>1204</v>
      </c>
      <c r="E213" s="59"/>
      <c r="F213" s="73"/>
      <c r="G213" s="73"/>
      <c r="H213" s="73"/>
      <c r="I213" s="146"/>
      <c r="J213" s="54"/>
    </row>
    <row r="214" spans="3:10" s="62" customFormat="1" ht="13.8">
      <c r="C214" s="445">
        <v>1</v>
      </c>
      <c r="D214" s="59" t="s">
        <v>5</v>
      </c>
      <c r="E214" s="72" t="s">
        <v>1788</v>
      </c>
      <c r="F214" s="170" t="s">
        <v>2159</v>
      </c>
      <c r="G214" s="189">
        <v>1.0976999999999999</v>
      </c>
      <c r="H214" s="64">
        <f>VLOOKUP(D214,upahbahan,3,FALSE)</f>
        <v>100000</v>
      </c>
      <c r="I214" s="457">
        <f>H214*G214</f>
        <v>109769.99999999999</v>
      </c>
      <c r="J214" s="54"/>
    </row>
    <row r="215" spans="3:10" s="62" customFormat="1" ht="13.8">
      <c r="C215" s="445">
        <v>2</v>
      </c>
      <c r="D215" s="59" t="s">
        <v>19</v>
      </c>
      <c r="E215" s="72" t="s">
        <v>1791</v>
      </c>
      <c r="F215" s="170" t="s">
        <v>2159</v>
      </c>
      <c r="G215" s="189">
        <v>5.4899999999999997E-2</v>
      </c>
      <c r="H215" s="64">
        <f>VLOOKUP(D215,upahbahan,3,FALSE)</f>
        <v>200000</v>
      </c>
      <c r="I215" s="457">
        <f>H215*G215</f>
        <v>10980</v>
      </c>
      <c r="J215" s="54"/>
    </row>
    <row r="216" spans="3:10" s="62" customFormat="1" ht="15.75" customHeight="1">
      <c r="C216" s="144" t="s">
        <v>1210</v>
      </c>
      <c r="D216" s="80"/>
      <c r="E216" s="80"/>
      <c r="F216" s="80"/>
      <c r="G216" s="80"/>
      <c r="H216" s="162"/>
      <c r="I216" s="124">
        <f>SUM(I214:I215)</f>
        <v>120749.99999999999</v>
      </c>
      <c r="J216" s="54"/>
    </row>
    <row r="217" spans="3:10" s="62" customFormat="1" ht="13.8">
      <c r="C217" s="141" t="s">
        <v>1211</v>
      </c>
      <c r="D217" s="59" t="s">
        <v>1212</v>
      </c>
      <c r="E217" s="59"/>
      <c r="F217" s="73"/>
      <c r="G217" s="73"/>
      <c r="H217" s="73"/>
      <c r="I217" s="146"/>
      <c r="J217" s="54"/>
    </row>
    <row r="218" spans="3:10" s="62" customFormat="1" ht="15.75" customHeight="1">
      <c r="C218" s="144" t="s">
        <v>1216</v>
      </c>
      <c r="D218" s="80"/>
      <c r="E218" s="80"/>
      <c r="F218" s="80"/>
      <c r="G218" s="80"/>
      <c r="H218" s="162"/>
      <c r="I218" s="124">
        <f>SUM(I217)</f>
        <v>0</v>
      </c>
      <c r="J218" s="54"/>
    </row>
    <row r="219" spans="3:10" s="62" customFormat="1" ht="13.8">
      <c r="C219" s="141" t="s">
        <v>1217</v>
      </c>
      <c r="D219" s="59" t="s">
        <v>1218</v>
      </c>
      <c r="E219" s="59"/>
      <c r="F219" s="76"/>
      <c r="G219" s="76"/>
      <c r="H219" s="76"/>
      <c r="I219" s="146"/>
      <c r="J219" s="54"/>
    </row>
    <row r="220" spans="3:10" s="180" customFormat="1" ht="27.6">
      <c r="C220" s="445">
        <v>1</v>
      </c>
      <c r="D220" s="59" t="s">
        <v>5888</v>
      </c>
      <c r="E220" s="59"/>
      <c r="F220" s="329" t="s">
        <v>2160</v>
      </c>
      <c r="G220" s="606">
        <v>0.54890000000000005</v>
      </c>
      <c r="H220" s="483">
        <f>VLOOKUP(D220,upahbahan,3,FALSE)</f>
        <v>67500</v>
      </c>
      <c r="I220" s="608">
        <f>H220*G220</f>
        <v>37050.750000000007</v>
      </c>
      <c r="J220" s="156"/>
    </row>
    <row r="221" spans="3:10" s="62" customFormat="1" ht="15.75" customHeight="1">
      <c r="C221" s="144" t="s">
        <v>1219</v>
      </c>
      <c r="D221" s="80"/>
      <c r="E221" s="80"/>
      <c r="F221" s="80"/>
      <c r="G221" s="80"/>
      <c r="H221" s="162"/>
      <c r="I221" s="153">
        <f>SUM(I220)</f>
        <v>37050.750000000007</v>
      </c>
      <c r="J221" s="54"/>
    </row>
    <row r="222" spans="3:10" s="163" customFormat="1" ht="13.8">
      <c r="C222" s="122" t="s">
        <v>1220</v>
      </c>
      <c r="D222" s="69" t="s">
        <v>1221</v>
      </c>
      <c r="E222" s="70"/>
      <c r="F222" s="70"/>
      <c r="G222" s="70"/>
      <c r="H222" s="71"/>
      <c r="I222" s="124">
        <f>I216+I218+I221</f>
        <v>157800.75</v>
      </c>
      <c r="J222" s="54"/>
    </row>
    <row r="223" spans="3:10" s="163" customFormat="1" ht="13.8">
      <c r="C223" s="122" t="s">
        <v>1222</v>
      </c>
      <c r="D223" s="69" t="s">
        <v>1325</v>
      </c>
      <c r="E223" s="70"/>
      <c r="F223" s="70"/>
      <c r="G223" s="71"/>
      <c r="H223" s="95">
        <v>0.1</v>
      </c>
      <c r="I223" s="124">
        <f>I222*H223</f>
        <v>15780.075000000001</v>
      </c>
      <c r="J223" s="54"/>
    </row>
    <row r="224" spans="3:10" s="163" customFormat="1" ht="14.4" thickBot="1">
      <c r="C224" s="130" t="s">
        <v>1223</v>
      </c>
      <c r="D224" s="131" t="s">
        <v>1224</v>
      </c>
      <c r="E224" s="132"/>
      <c r="F224" s="132"/>
      <c r="G224" s="132"/>
      <c r="H224" s="155"/>
      <c r="I224" s="134">
        <f>SUM(I222:I223)</f>
        <v>173580.82500000001</v>
      </c>
      <c r="J224" s="54"/>
    </row>
    <row r="225" spans="3:10" ht="13.8" thickTop="1"/>
    <row r="227" spans="3:10" s="62" customFormat="1" ht="16.5" customHeight="1" thickBot="1">
      <c r="C227" s="54" t="s">
        <v>2165</v>
      </c>
      <c r="D227" s="605" t="s">
        <v>2166</v>
      </c>
      <c r="E227" s="605"/>
      <c r="F227" s="605"/>
      <c r="G227" s="605"/>
      <c r="H227" s="605"/>
      <c r="I227" s="605"/>
      <c r="J227" s="56">
        <f>ROUNDDOWN(I240,-2)</f>
        <v>188300</v>
      </c>
    </row>
    <row r="228" spans="3:10" s="92" customFormat="1" ht="28.2" thickTop="1">
      <c r="C228" s="119" t="s">
        <v>1197</v>
      </c>
      <c r="D228" s="120" t="s">
        <v>1198</v>
      </c>
      <c r="E228" s="120" t="s">
        <v>1926</v>
      </c>
      <c r="F228" s="120" t="s">
        <v>1199</v>
      </c>
      <c r="G228" s="120" t="s">
        <v>1200</v>
      </c>
      <c r="H228" s="120" t="s">
        <v>1201</v>
      </c>
      <c r="I228" s="121" t="s">
        <v>1202</v>
      </c>
      <c r="J228" s="164"/>
    </row>
    <row r="229" spans="3:10" s="62" customFormat="1" ht="14.25" customHeight="1">
      <c r="C229" s="141" t="s">
        <v>1203</v>
      </c>
      <c r="D229" s="59" t="s">
        <v>1204</v>
      </c>
      <c r="E229" s="59"/>
      <c r="F229" s="73"/>
      <c r="G229" s="73"/>
      <c r="H229" s="73"/>
      <c r="I229" s="146"/>
      <c r="J229" s="54"/>
    </row>
    <row r="230" spans="3:10" s="62" customFormat="1" ht="13.8">
      <c r="C230" s="445">
        <v>1</v>
      </c>
      <c r="D230" s="59" t="s">
        <v>5</v>
      </c>
      <c r="E230" s="72" t="s">
        <v>1788</v>
      </c>
      <c r="F230" s="170" t="s">
        <v>2159</v>
      </c>
      <c r="G230" s="189">
        <v>1.1914</v>
      </c>
      <c r="H230" s="64">
        <f>VLOOKUP(D230,upahbahan,3,FALSE)</f>
        <v>100000</v>
      </c>
      <c r="I230" s="457">
        <f>H230*G230</f>
        <v>119140</v>
      </c>
      <c r="J230" s="54"/>
    </row>
    <row r="231" spans="3:10" s="62" customFormat="1" ht="13.8">
      <c r="C231" s="445">
        <v>2</v>
      </c>
      <c r="D231" s="59" t="s">
        <v>19</v>
      </c>
      <c r="E231" s="72" t="s">
        <v>1791</v>
      </c>
      <c r="F231" s="170" t="s">
        <v>2159</v>
      </c>
      <c r="G231" s="189">
        <v>5.96E-2</v>
      </c>
      <c r="H231" s="64">
        <f>VLOOKUP(D231,upahbahan,3,FALSE)</f>
        <v>200000</v>
      </c>
      <c r="I231" s="457">
        <f>H231*G231</f>
        <v>11920</v>
      </c>
      <c r="J231" s="54"/>
    </row>
    <row r="232" spans="3:10" s="62" customFormat="1" ht="15.75" customHeight="1">
      <c r="C232" s="144" t="s">
        <v>1210</v>
      </c>
      <c r="D232" s="80"/>
      <c r="E232" s="80"/>
      <c r="F232" s="80"/>
      <c r="G232" s="80"/>
      <c r="H232" s="162"/>
      <c r="I232" s="124">
        <f>SUM(I230:I231)</f>
        <v>131060</v>
      </c>
      <c r="J232" s="54"/>
    </row>
    <row r="233" spans="3:10" s="62" customFormat="1" ht="13.8">
      <c r="C233" s="141" t="s">
        <v>1211</v>
      </c>
      <c r="D233" s="59" t="s">
        <v>1212</v>
      </c>
      <c r="E233" s="59"/>
      <c r="F233" s="73"/>
      <c r="G233" s="73"/>
      <c r="H233" s="73"/>
      <c r="I233" s="146"/>
      <c r="J233" s="54"/>
    </row>
    <row r="234" spans="3:10" s="62" customFormat="1" ht="15.75" customHeight="1">
      <c r="C234" s="144" t="s">
        <v>1216</v>
      </c>
      <c r="D234" s="80"/>
      <c r="E234" s="80"/>
      <c r="F234" s="80"/>
      <c r="G234" s="80"/>
      <c r="H234" s="162"/>
      <c r="I234" s="124">
        <f>SUM(I233)</f>
        <v>0</v>
      </c>
      <c r="J234" s="54"/>
    </row>
    <row r="235" spans="3:10" s="62" customFormat="1" ht="13.8">
      <c r="C235" s="141" t="s">
        <v>1217</v>
      </c>
      <c r="D235" s="59" t="s">
        <v>1218</v>
      </c>
      <c r="E235" s="59"/>
      <c r="F235" s="76"/>
      <c r="G235" s="76"/>
      <c r="H235" s="76"/>
      <c r="I235" s="146"/>
      <c r="J235" s="54"/>
    </row>
    <row r="236" spans="3:10" s="180" customFormat="1" ht="27.6">
      <c r="C236" s="445">
        <v>1</v>
      </c>
      <c r="D236" s="59" t="s">
        <v>5888</v>
      </c>
      <c r="E236" s="59"/>
      <c r="F236" s="329" t="s">
        <v>2160</v>
      </c>
      <c r="G236" s="606">
        <v>0.59570000000000001</v>
      </c>
      <c r="H236" s="483">
        <f>VLOOKUP(D236,upahbahan,3,FALSE)</f>
        <v>67500</v>
      </c>
      <c r="I236" s="608">
        <f>H236*G236</f>
        <v>40209.75</v>
      </c>
      <c r="J236" s="156"/>
    </row>
    <row r="237" spans="3:10" s="62" customFormat="1" ht="15.75" customHeight="1">
      <c r="C237" s="144" t="s">
        <v>1219</v>
      </c>
      <c r="D237" s="80"/>
      <c r="E237" s="80"/>
      <c r="F237" s="80"/>
      <c r="G237" s="80"/>
      <c r="H237" s="162"/>
      <c r="I237" s="153">
        <f>SUM(I236)</f>
        <v>40209.75</v>
      </c>
      <c r="J237" s="54"/>
    </row>
    <row r="238" spans="3:10" s="163" customFormat="1" ht="13.8">
      <c r="C238" s="122" t="s">
        <v>1220</v>
      </c>
      <c r="D238" s="69" t="s">
        <v>1221</v>
      </c>
      <c r="E238" s="70"/>
      <c r="F238" s="70"/>
      <c r="G238" s="70"/>
      <c r="H238" s="71"/>
      <c r="I238" s="124">
        <f>I232+I234+I237</f>
        <v>171269.75</v>
      </c>
      <c r="J238" s="54"/>
    </row>
    <row r="239" spans="3:10" s="163" customFormat="1" ht="13.8">
      <c r="C239" s="122" t="s">
        <v>1222</v>
      </c>
      <c r="D239" s="69" t="s">
        <v>1325</v>
      </c>
      <c r="E239" s="70"/>
      <c r="F239" s="70"/>
      <c r="G239" s="71"/>
      <c r="H239" s="95">
        <v>0.1</v>
      </c>
      <c r="I239" s="124">
        <f>I238*H239</f>
        <v>17126.975000000002</v>
      </c>
      <c r="J239" s="54"/>
    </row>
    <row r="240" spans="3:10" s="163" customFormat="1" ht="14.4" thickBot="1">
      <c r="C240" s="130" t="s">
        <v>1223</v>
      </c>
      <c r="D240" s="131" t="s">
        <v>1224</v>
      </c>
      <c r="E240" s="132"/>
      <c r="F240" s="132"/>
      <c r="G240" s="132"/>
      <c r="H240" s="155"/>
      <c r="I240" s="134">
        <f>SUM(I238:I239)</f>
        <v>188396.72500000001</v>
      </c>
      <c r="J240" s="54"/>
    </row>
    <row r="241" spans="3:10" ht="13.8" thickTop="1"/>
    <row r="244" spans="3:10" s="62" customFormat="1" ht="16.5" customHeight="1" thickBot="1">
      <c r="C244" s="54" t="s">
        <v>2167</v>
      </c>
      <c r="D244" s="605" t="s">
        <v>2168</v>
      </c>
      <c r="E244" s="605"/>
      <c r="F244" s="605"/>
      <c r="G244" s="605"/>
      <c r="H244" s="605"/>
      <c r="I244" s="605"/>
      <c r="J244" s="56">
        <f>ROUNDDOWN(I257,-2)</f>
        <v>160200</v>
      </c>
    </row>
    <row r="245" spans="3:10" s="92" customFormat="1" ht="28.2" thickTop="1">
      <c r="C245" s="119" t="s">
        <v>1197</v>
      </c>
      <c r="D245" s="120" t="s">
        <v>1198</v>
      </c>
      <c r="E245" s="120" t="s">
        <v>1926</v>
      </c>
      <c r="F245" s="120" t="s">
        <v>1199</v>
      </c>
      <c r="G245" s="120" t="s">
        <v>1200</v>
      </c>
      <c r="H245" s="120" t="s">
        <v>1201</v>
      </c>
      <c r="I245" s="121" t="s">
        <v>1202</v>
      </c>
      <c r="J245" s="164"/>
    </row>
    <row r="246" spans="3:10" s="62" customFormat="1" ht="14.25" customHeight="1">
      <c r="C246" s="141" t="s">
        <v>1203</v>
      </c>
      <c r="D246" s="59" t="s">
        <v>1204</v>
      </c>
      <c r="E246" s="59"/>
      <c r="F246" s="73"/>
      <c r="G246" s="73"/>
      <c r="H246" s="73"/>
      <c r="I246" s="146"/>
      <c r="J246" s="54"/>
    </row>
    <row r="247" spans="3:10" s="62" customFormat="1" ht="13.8">
      <c r="C247" s="445">
        <v>1</v>
      </c>
      <c r="D247" s="59" t="s">
        <v>5</v>
      </c>
      <c r="E247" s="72" t="s">
        <v>1788</v>
      </c>
      <c r="F247" s="170" t="s">
        <v>2159</v>
      </c>
      <c r="G247" s="189">
        <v>1.2850999999999999</v>
      </c>
      <c r="H247" s="64">
        <f>VLOOKUP(D247,upahbahan,3,FALSE)</f>
        <v>100000</v>
      </c>
      <c r="I247" s="457">
        <f>H247*G247</f>
        <v>128509.99999999999</v>
      </c>
      <c r="J247" s="54"/>
    </row>
    <row r="248" spans="3:10" s="62" customFormat="1" ht="13.8">
      <c r="C248" s="445">
        <v>2</v>
      </c>
      <c r="D248" s="59" t="s">
        <v>19</v>
      </c>
      <c r="E248" s="72" t="s">
        <v>1791</v>
      </c>
      <c r="F248" s="170" t="s">
        <v>2159</v>
      </c>
      <c r="G248" s="189">
        <v>6.4299999999999996E-2</v>
      </c>
      <c r="H248" s="64">
        <f>VLOOKUP(D248,upahbahan,3,FALSE)</f>
        <v>200000</v>
      </c>
      <c r="I248" s="457">
        <f>H248*G248</f>
        <v>12860</v>
      </c>
      <c r="J248" s="54"/>
    </row>
    <row r="249" spans="3:10" s="62" customFormat="1" ht="15.75" customHeight="1">
      <c r="C249" s="144" t="s">
        <v>1210</v>
      </c>
      <c r="D249" s="80"/>
      <c r="E249" s="80"/>
      <c r="F249" s="80"/>
      <c r="G249" s="80"/>
      <c r="H249" s="162"/>
      <c r="I249" s="124">
        <f>SUM(I247:I248)</f>
        <v>141370</v>
      </c>
      <c r="J249" s="54"/>
    </row>
    <row r="250" spans="3:10" s="62" customFormat="1" ht="13.8">
      <c r="C250" s="141" t="s">
        <v>1211</v>
      </c>
      <c r="D250" s="59" t="s">
        <v>1212</v>
      </c>
      <c r="E250" s="59"/>
      <c r="F250" s="73"/>
      <c r="G250" s="73"/>
      <c r="H250" s="73"/>
      <c r="I250" s="146"/>
      <c r="J250" s="54"/>
    </row>
    <row r="251" spans="3:10" s="62" customFormat="1" ht="15.75" customHeight="1">
      <c r="C251" s="144" t="s">
        <v>1216</v>
      </c>
      <c r="D251" s="80"/>
      <c r="E251" s="80"/>
      <c r="F251" s="80"/>
      <c r="G251" s="80"/>
      <c r="H251" s="162"/>
      <c r="I251" s="124">
        <f>SUM(I250)</f>
        <v>0</v>
      </c>
      <c r="J251" s="54"/>
    </row>
    <row r="252" spans="3:10" s="62" customFormat="1" ht="13.8">
      <c r="C252" s="141" t="s">
        <v>1217</v>
      </c>
      <c r="D252" s="59" t="s">
        <v>1218</v>
      </c>
      <c r="E252" s="59"/>
      <c r="F252" s="76"/>
      <c r="G252" s="76"/>
      <c r="H252" s="76"/>
      <c r="I252" s="146"/>
      <c r="J252" s="54"/>
    </row>
    <row r="253" spans="3:10" s="180" customFormat="1" ht="27.6">
      <c r="C253" s="445">
        <v>1</v>
      </c>
      <c r="D253" s="59" t="s">
        <v>5888</v>
      </c>
      <c r="E253" s="59"/>
      <c r="F253" s="329" t="s">
        <v>2160</v>
      </c>
      <c r="G253" s="606">
        <v>6.4259999999999998E-2</v>
      </c>
      <c r="H253" s="483">
        <f>VLOOKUP(D253,upahbahan,3,FALSE)</f>
        <v>67500</v>
      </c>
      <c r="I253" s="608">
        <f>H253*G253</f>
        <v>4337.55</v>
      </c>
      <c r="J253" s="156"/>
    </row>
    <row r="254" spans="3:10" s="62" customFormat="1" ht="15.75" customHeight="1">
      <c r="C254" s="144" t="s">
        <v>1219</v>
      </c>
      <c r="D254" s="80"/>
      <c r="E254" s="80"/>
      <c r="F254" s="80"/>
      <c r="G254" s="80"/>
      <c r="H254" s="162"/>
      <c r="I254" s="153">
        <f>SUM(I253)</f>
        <v>4337.55</v>
      </c>
      <c r="J254" s="54"/>
    </row>
    <row r="255" spans="3:10" s="163" customFormat="1" ht="13.8">
      <c r="C255" s="122" t="s">
        <v>1220</v>
      </c>
      <c r="D255" s="69" t="s">
        <v>1221</v>
      </c>
      <c r="E255" s="70"/>
      <c r="F255" s="70"/>
      <c r="G255" s="70"/>
      <c r="H255" s="71"/>
      <c r="I255" s="124">
        <f>I249+I251+I254</f>
        <v>145707.54999999999</v>
      </c>
      <c r="J255" s="54"/>
    </row>
    <row r="256" spans="3:10" s="163" customFormat="1" ht="13.8">
      <c r="C256" s="122" t="s">
        <v>1222</v>
      </c>
      <c r="D256" s="69" t="s">
        <v>1325</v>
      </c>
      <c r="E256" s="70"/>
      <c r="F256" s="70"/>
      <c r="G256" s="71"/>
      <c r="H256" s="95">
        <v>0.1</v>
      </c>
      <c r="I256" s="124">
        <f>I255*H256</f>
        <v>14570.754999999999</v>
      </c>
      <c r="J256" s="54"/>
    </row>
    <row r="257" spans="3:10" s="163" customFormat="1" ht="14.4" thickBot="1">
      <c r="C257" s="130" t="s">
        <v>1223</v>
      </c>
      <c r="D257" s="131" t="s">
        <v>1224</v>
      </c>
      <c r="E257" s="132"/>
      <c r="F257" s="132"/>
      <c r="G257" s="132"/>
      <c r="H257" s="155"/>
      <c r="I257" s="134">
        <f>SUM(I255:I256)</f>
        <v>160278.30499999999</v>
      </c>
      <c r="J257" s="54"/>
    </row>
    <row r="258" spans="3:10" ht="13.8" thickTop="1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J153"/>
  <sheetViews>
    <sheetView topLeftCell="B1" zoomScale="78" zoomScaleNormal="78" workbookViewId="0">
      <selection activeCell="G148" sqref="G148"/>
    </sheetView>
  </sheetViews>
  <sheetFormatPr defaultRowHeight="13.2"/>
  <cols>
    <col min="1" max="1" width="3.88671875" customWidth="1"/>
    <col min="2" max="2" width="3.33203125" customWidth="1"/>
    <col min="3" max="3" width="6" customWidth="1"/>
    <col min="4" max="4" width="18.88671875" customWidth="1"/>
    <col min="7" max="7" width="13.109375" customWidth="1"/>
    <col min="8" max="8" width="14.33203125" customWidth="1"/>
    <col min="9" max="9" width="13.88671875" customWidth="1"/>
    <col min="10" max="10" width="13.109375" customWidth="1"/>
  </cols>
  <sheetData>
    <row r="2" spans="3:10">
      <c r="C2" s="458" t="s">
        <v>5890</v>
      </c>
      <c r="D2" s="458" t="s">
        <v>2169</v>
      </c>
    </row>
    <row r="3" spans="3:10" ht="14.4" thickBot="1">
      <c r="C3" s="458" t="s">
        <v>2170</v>
      </c>
      <c r="D3" s="458" t="s">
        <v>2171</v>
      </c>
      <c r="J3" s="56">
        <f>ROUNDDOWN(I18,-2)</f>
        <v>23100</v>
      </c>
    </row>
    <row r="4" spans="3:10" s="92" customFormat="1" ht="28.2" thickTop="1">
      <c r="C4" s="119" t="s">
        <v>1197</v>
      </c>
      <c r="D4" s="120" t="s">
        <v>1198</v>
      </c>
      <c r="E4" s="120" t="s">
        <v>1926</v>
      </c>
      <c r="F4" s="120" t="s">
        <v>1199</v>
      </c>
      <c r="G4" s="120" t="s">
        <v>1200</v>
      </c>
      <c r="H4" s="120" t="s">
        <v>1201</v>
      </c>
      <c r="I4" s="121" t="s">
        <v>1202</v>
      </c>
      <c r="J4" s="164"/>
    </row>
    <row r="5" spans="3:10" s="62" customFormat="1" ht="14.25" customHeight="1">
      <c r="C5" s="141" t="s">
        <v>1203</v>
      </c>
      <c r="D5" s="59" t="s">
        <v>1204</v>
      </c>
      <c r="E5" s="59"/>
      <c r="F5" s="73"/>
      <c r="G5" s="73"/>
      <c r="H5" s="73"/>
      <c r="I5" s="146"/>
      <c r="J5" s="54"/>
    </row>
    <row r="6" spans="3:10" s="62" customFormat="1" ht="13.8">
      <c r="C6" s="445">
        <v>1</v>
      </c>
      <c r="D6" s="59" t="s">
        <v>5</v>
      </c>
      <c r="E6" s="72" t="s">
        <v>1788</v>
      </c>
      <c r="F6" s="170" t="s">
        <v>2123</v>
      </c>
      <c r="G6" s="189">
        <v>1.1900000000000001E-2</v>
      </c>
      <c r="H6" s="64">
        <f>VLOOKUP(D6,upahbahan,3,FALSE)</f>
        <v>100000</v>
      </c>
      <c r="I6" s="457">
        <f>H6*G6</f>
        <v>1190</v>
      </c>
      <c r="J6" s="54"/>
    </row>
    <row r="7" spans="3:10" s="62" customFormat="1" ht="27.6">
      <c r="C7" s="445">
        <v>2</v>
      </c>
      <c r="D7" s="59" t="s">
        <v>1799</v>
      </c>
      <c r="E7" s="72" t="s">
        <v>1789</v>
      </c>
      <c r="F7" s="170" t="s">
        <v>2123</v>
      </c>
      <c r="G7" s="189">
        <v>2.3999999999999998E-3</v>
      </c>
      <c r="H7" s="64">
        <f>VLOOKUP(D7,upahbahan,3,FALSE)</f>
        <v>145000</v>
      </c>
      <c r="I7" s="457">
        <f>H7*G7</f>
        <v>347.99999999999994</v>
      </c>
      <c r="J7" s="54"/>
    </row>
    <row r="8" spans="3:10" s="62" customFormat="1" ht="13.8">
      <c r="C8" s="445">
        <v>3</v>
      </c>
      <c r="D8" s="59" t="s">
        <v>19</v>
      </c>
      <c r="E8" s="72" t="s">
        <v>1791</v>
      </c>
      <c r="F8" s="170" t="s">
        <v>2123</v>
      </c>
      <c r="G8" s="189">
        <v>1.1999999999999999E-3</v>
      </c>
      <c r="H8" s="64">
        <f>VLOOKUP(D8,upahbahan,3,FALSE)</f>
        <v>200000</v>
      </c>
      <c r="I8" s="457">
        <f>H8*G8</f>
        <v>239.99999999999997</v>
      </c>
      <c r="J8" s="54"/>
    </row>
    <row r="9" spans="3:10" s="62" customFormat="1" ht="15.75" customHeight="1">
      <c r="C9" s="144" t="s">
        <v>1210</v>
      </c>
      <c r="D9" s="80"/>
      <c r="E9" s="80"/>
      <c r="F9" s="80"/>
      <c r="G9" s="80"/>
      <c r="H9" s="162"/>
      <c r="I9" s="124">
        <f>SUM(I6:I8)</f>
        <v>1778</v>
      </c>
      <c r="J9" s="54"/>
    </row>
    <row r="10" spans="3:10" s="62" customFormat="1" ht="13.8">
      <c r="C10" s="141" t="s">
        <v>1211</v>
      </c>
      <c r="D10" s="59" t="s">
        <v>1212</v>
      </c>
      <c r="E10" s="59"/>
      <c r="F10" s="73"/>
      <c r="G10" s="73"/>
      <c r="H10" s="73"/>
      <c r="I10" s="146"/>
      <c r="J10" s="54"/>
    </row>
    <row r="11" spans="3:10" s="180" customFormat="1" ht="27.6">
      <c r="C11" s="609">
        <v>1</v>
      </c>
      <c r="D11" s="370" t="s">
        <v>5893</v>
      </c>
      <c r="E11" s="59"/>
      <c r="F11" s="329" t="s">
        <v>63</v>
      </c>
      <c r="G11" s="610">
        <v>1.1000000000000001</v>
      </c>
      <c r="H11" s="611">
        <f>VLOOKUP(D11,upahbahan,3,FALSE)</f>
        <v>17500</v>
      </c>
      <c r="I11" s="612">
        <f>H11*G11</f>
        <v>19250</v>
      </c>
      <c r="J11" s="156"/>
    </row>
    <row r="12" spans="3:10" s="180" customFormat="1" ht="15.75" customHeight="1">
      <c r="C12" s="144" t="s">
        <v>1216</v>
      </c>
      <c r="D12" s="80"/>
      <c r="E12" s="80"/>
      <c r="F12" s="80"/>
      <c r="G12" s="80"/>
      <c r="H12" s="162"/>
      <c r="I12" s="484">
        <f>SUM(I10:I11)</f>
        <v>19250</v>
      </c>
      <c r="J12" s="156"/>
    </row>
    <row r="13" spans="3:10" s="180" customFormat="1" ht="15.75" customHeight="1">
      <c r="C13" s="141" t="s">
        <v>1217</v>
      </c>
      <c r="D13" s="59" t="s">
        <v>1218</v>
      </c>
      <c r="E13" s="59"/>
      <c r="F13" s="370"/>
      <c r="G13" s="370"/>
      <c r="H13" s="370"/>
      <c r="I13" s="613"/>
      <c r="J13" s="156"/>
    </row>
    <row r="14" spans="3:10" s="180" customFormat="1" ht="21.15" customHeight="1">
      <c r="C14" s="609">
        <v>1</v>
      </c>
      <c r="D14" s="59" t="s">
        <v>5891</v>
      </c>
      <c r="E14" s="59"/>
      <c r="F14" s="329" t="s">
        <v>1995</v>
      </c>
      <c r="G14" s="606">
        <v>2.3800000000000002E-3</v>
      </c>
      <c r="H14" s="611">
        <f>VLOOKUP(D14,upahbahan,3,FALSE)</f>
        <v>25000</v>
      </c>
      <c r="I14" s="612">
        <f>H14*G14</f>
        <v>59.500000000000007</v>
      </c>
      <c r="J14" s="156"/>
    </row>
    <row r="15" spans="3:10" s="62" customFormat="1" ht="15.75" customHeight="1">
      <c r="C15" s="144" t="s">
        <v>1219</v>
      </c>
      <c r="D15" s="80"/>
      <c r="E15" s="80"/>
      <c r="F15" s="80"/>
      <c r="G15" s="80"/>
      <c r="H15" s="162"/>
      <c r="I15" s="153">
        <f>SUM(I13:I14)</f>
        <v>59.500000000000007</v>
      </c>
      <c r="J15" s="54"/>
    </row>
    <row r="16" spans="3:10" s="163" customFormat="1" ht="13.8">
      <c r="C16" s="122" t="s">
        <v>1220</v>
      </c>
      <c r="D16" s="69" t="s">
        <v>1221</v>
      </c>
      <c r="E16" s="70"/>
      <c r="F16" s="70"/>
      <c r="G16" s="70"/>
      <c r="H16" s="71"/>
      <c r="I16" s="124">
        <f>I9+I12+I15</f>
        <v>21087.5</v>
      </c>
      <c r="J16" s="54"/>
    </row>
    <row r="17" spans="3:10" s="163" customFormat="1" ht="13.8">
      <c r="C17" s="122" t="s">
        <v>1222</v>
      </c>
      <c r="D17" s="69" t="s">
        <v>1325</v>
      </c>
      <c r="E17" s="70"/>
      <c r="F17" s="70"/>
      <c r="G17" s="71"/>
      <c r="H17" s="95">
        <v>0.1</v>
      </c>
      <c r="I17" s="124">
        <f>I16*H17</f>
        <v>2108.75</v>
      </c>
      <c r="J17" s="54"/>
    </row>
    <row r="18" spans="3:10" s="163" customFormat="1" ht="14.4" thickBot="1">
      <c r="C18" s="130" t="s">
        <v>1223</v>
      </c>
      <c r="D18" s="131" t="s">
        <v>1224</v>
      </c>
      <c r="E18" s="132"/>
      <c r="F18" s="132"/>
      <c r="G18" s="132"/>
      <c r="H18" s="155"/>
      <c r="I18" s="134">
        <f>SUM(I16:I17)</f>
        <v>23196.25</v>
      </c>
      <c r="J18" s="54"/>
    </row>
    <row r="19" spans="3:10" ht="13.8" thickTop="1"/>
    <row r="20" spans="3:10" ht="14.4" thickBot="1">
      <c r="C20" s="458" t="s">
        <v>2172</v>
      </c>
      <c r="D20" s="458" t="s">
        <v>2173</v>
      </c>
      <c r="J20" s="56">
        <f>ROUNDDOWN(I36,-2)</f>
        <v>21900</v>
      </c>
    </row>
    <row r="21" spans="3:10" s="92" customFormat="1" ht="28.2" thickTop="1">
      <c r="C21" s="119" t="s">
        <v>1197</v>
      </c>
      <c r="D21" s="120" t="s">
        <v>1198</v>
      </c>
      <c r="E21" s="120" t="s">
        <v>1926</v>
      </c>
      <c r="F21" s="120" t="s">
        <v>1199</v>
      </c>
      <c r="G21" s="120" t="s">
        <v>1200</v>
      </c>
      <c r="H21" s="120" t="s">
        <v>1201</v>
      </c>
      <c r="I21" s="121" t="s">
        <v>1202</v>
      </c>
      <c r="J21" s="164"/>
    </row>
    <row r="22" spans="3:10" s="62" customFormat="1" ht="14.25" customHeight="1">
      <c r="C22" s="141" t="s">
        <v>1203</v>
      </c>
      <c r="D22" s="59" t="s">
        <v>1204</v>
      </c>
      <c r="E22" s="59"/>
      <c r="F22" s="73"/>
      <c r="G22" s="73"/>
      <c r="H22" s="73"/>
      <c r="I22" s="146"/>
      <c r="J22" s="54"/>
    </row>
    <row r="23" spans="3:10" s="62" customFormat="1" ht="13.8">
      <c r="C23" s="445">
        <v>1</v>
      </c>
      <c r="D23" s="59" t="s">
        <v>5</v>
      </c>
      <c r="E23" s="72" t="s">
        <v>1788</v>
      </c>
      <c r="F23" s="170" t="s">
        <v>2123</v>
      </c>
      <c r="G23" s="189">
        <v>1.6000000000000001E-3</v>
      </c>
      <c r="H23" s="64">
        <f>VLOOKUP(D23,upahbahan,3,FALSE)</f>
        <v>100000</v>
      </c>
      <c r="I23" s="457">
        <f>H23*G23</f>
        <v>160</v>
      </c>
      <c r="J23" s="54"/>
    </row>
    <row r="24" spans="3:10" s="62" customFormat="1" ht="27.6">
      <c r="C24" s="445">
        <v>2</v>
      </c>
      <c r="D24" s="59" t="s">
        <v>1799</v>
      </c>
      <c r="E24" s="329" t="s">
        <v>1789</v>
      </c>
      <c r="F24" s="78" t="s">
        <v>2123</v>
      </c>
      <c r="G24" s="189">
        <v>8.0000000000000004E-4</v>
      </c>
      <c r="H24" s="64">
        <f>VLOOKUP(D24,upahbahan,3,FALSE)</f>
        <v>145000</v>
      </c>
      <c r="I24" s="457">
        <f>H24*G24</f>
        <v>116</v>
      </c>
      <c r="J24" s="54"/>
    </row>
    <row r="25" spans="3:10" s="62" customFormat="1" ht="13.8">
      <c r="C25" s="445">
        <v>3</v>
      </c>
      <c r="D25" s="59" t="s">
        <v>19</v>
      </c>
      <c r="E25" s="72" t="s">
        <v>1791</v>
      </c>
      <c r="F25" s="170" t="s">
        <v>2123</v>
      </c>
      <c r="G25" s="189">
        <v>2.0000000000000001E-4</v>
      </c>
      <c r="H25" s="64">
        <f>VLOOKUP(D25,upahbahan,3,FALSE)</f>
        <v>200000</v>
      </c>
      <c r="I25" s="457">
        <f>H25*G25</f>
        <v>40</v>
      </c>
      <c r="J25" s="54"/>
    </row>
    <row r="26" spans="3:10" s="62" customFormat="1" ht="15.75" customHeight="1">
      <c r="C26" s="144" t="s">
        <v>1210</v>
      </c>
      <c r="D26" s="80"/>
      <c r="E26" s="80"/>
      <c r="F26" s="80"/>
      <c r="G26" s="80"/>
      <c r="H26" s="162"/>
      <c r="I26" s="124">
        <f>SUM(I23:I25)</f>
        <v>316</v>
      </c>
      <c r="J26" s="54"/>
    </row>
    <row r="27" spans="3:10" s="62" customFormat="1" ht="13.8">
      <c r="C27" s="141" t="s">
        <v>1211</v>
      </c>
      <c r="D27" s="59" t="s">
        <v>1212</v>
      </c>
      <c r="E27" s="59"/>
      <c r="F27" s="73"/>
      <c r="G27" s="73"/>
      <c r="H27" s="73"/>
      <c r="I27" s="146"/>
      <c r="J27" s="54"/>
    </row>
    <row r="28" spans="3:10" s="180" customFormat="1" ht="27.6">
      <c r="C28" s="609">
        <v>1</v>
      </c>
      <c r="D28" s="370" t="s">
        <v>5893</v>
      </c>
      <c r="E28" s="59"/>
      <c r="F28" s="329" t="s">
        <v>63</v>
      </c>
      <c r="G28" s="614">
        <v>1.1000000000000001</v>
      </c>
      <c r="H28" s="611">
        <f>VLOOKUP(D28,upahbahan,3,FALSE)</f>
        <v>17500</v>
      </c>
      <c r="I28" s="612">
        <f>H28*G28</f>
        <v>19250</v>
      </c>
      <c r="J28" s="156"/>
    </row>
    <row r="29" spans="3:10" s="180" customFormat="1" ht="15.75" customHeight="1">
      <c r="C29" s="144" t="s">
        <v>1216</v>
      </c>
      <c r="D29" s="80"/>
      <c r="E29" s="80"/>
      <c r="F29" s="80"/>
      <c r="G29" s="80"/>
      <c r="H29" s="162"/>
      <c r="I29" s="484">
        <f>SUM(I27:I28)</f>
        <v>19250</v>
      </c>
      <c r="J29" s="156"/>
    </row>
    <row r="30" spans="3:10" s="180" customFormat="1" ht="15.75" customHeight="1">
      <c r="C30" s="141" t="s">
        <v>1217</v>
      </c>
      <c r="D30" s="59" t="s">
        <v>1218</v>
      </c>
      <c r="E30" s="59"/>
      <c r="F30" s="370"/>
      <c r="G30" s="370"/>
      <c r="H30" s="370"/>
      <c r="I30" s="613"/>
      <c r="J30" s="156"/>
    </row>
    <row r="31" spans="3:10" s="180" customFormat="1" ht="15.75" customHeight="1">
      <c r="C31" s="445">
        <v>1</v>
      </c>
      <c r="D31" s="59" t="s">
        <v>5891</v>
      </c>
      <c r="E31" s="59"/>
      <c r="F31" s="329" t="s">
        <v>1995</v>
      </c>
      <c r="G31" s="615">
        <v>8.0000000000000004E-4</v>
      </c>
      <c r="H31" s="483">
        <f>VLOOKUP(D31,upahbahan,3,FALSE)</f>
        <v>25000</v>
      </c>
      <c r="I31" s="608">
        <f>H31*G31</f>
        <v>20</v>
      </c>
      <c r="J31" s="156"/>
    </row>
    <row r="32" spans="3:10" s="180" customFormat="1" ht="24" customHeight="1">
      <c r="C32" s="609">
        <v>2</v>
      </c>
      <c r="D32" s="59" t="s">
        <v>5892</v>
      </c>
      <c r="E32" s="59"/>
      <c r="F32" s="329" t="s">
        <v>1995</v>
      </c>
      <c r="G32" s="616">
        <v>1.4999999999999999E-4</v>
      </c>
      <c r="H32" s="611">
        <f>VLOOKUP(D32,upahbahan,3,FALSE)</f>
        <v>2700000</v>
      </c>
      <c r="I32" s="612">
        <f>H32*G32</f>
        <v>404.99999999999994</v>
      </c>
      <c r="J32" s="156"/>
    </row>
    <row r="33" spans="3:10" s="62" customFormat="1" ht="15.75" customHeight="1">
      <c r="C33" s="144" t="s">
        <v>1219</v>
      </c>
      <c r="D33" s="80"/>
      <c r="E33" s="80"/>
      <c r="F33" s="80"/>
      <c r="G33" s="80"/>
      <c r="H33" s="162"/>
      <c r="I33" s="153">
        <f>SUM(I30:I32)</f>
        <v>424.99999999999994</v>
      </c>
      <c r="J33" s="54"/>
    </row>
    <row r="34" spans="3:10" s="163" customFormat="1" ht="13.8">
      <c r="C34" s="122" t="s">
        <v>1220</v>
      </c>
      <c r="D34" s="69" t="s">
        <v>1221</v>
      </c>
      <c r="E34" s="70"/>
      <c r="F34" s="70"/>
      <c r="G34" s="70"/>
      <c r="H34" s="71"/>
      <c r="I34" s="124">
        <f>I26+I29+I33</f>
        <v>19991</v>
      </c>
      <c r="J34" s="54"/>
    </row>
    <row r="35" spans="3:10" s="163" customFormat="1" ht="13.8">
      <c r="C35" s="122" t="s">
        <v>1222</v>
      </c>
      <c r="D35" s="69" t="s">
        <v>1325</v>
      </c>
      <c r="E35" s="70"/>
      <c r="F35" s="70"/>
      <c r="G35" s="71"/>
      <c r="H35" s="95">
        <v>0.1</v>
      </c>
      <c r="I35" s="124">
        <f>I34*H35</f>
        <v>1999.1000000000001</v>
      </c>
      <c r="J35" s="54"/>
    </row>
    <row r="36" spans="3:10" s="163" customFormat="1" ht="14.4" thickBot="1">
      <c r="C36" s="130" t="s">
        <v>1223</v>
      </c>
      <c r="D36" s="131" t="s">
        <v>1224</v>
      </c>
      <c r="E36" s="132"/>
      <c r="F36" s="132"/>
      <c r="G36" s="132"/>
      <c r="H36" s="155"/>
      <c r="I36" s="134">
        <f>SUM(I34:I35)</f>
        <v>21990.1</v>
      </c>
      <c r="J36" s="54"/>
    </row>
    <row r="37" spans="3:10" ht="13.8" thickTop="1"/>
    <row r="39" spans="3:10" ht="14.4" thickBot="1">
      <c r="C39" s="458" t="s">
        <v>2174</v>
      </c>
      <c r="D39" s="458" t="s">
        <v>2175</v>
      </c>
      <c r="J39" s="56">
        <f>ROUNDDOWN(I54,-2)</f>
        <v>30400</v>
      </c>
    </row>
    <row r="40" spans="3:10" s="92" customFormat="1" ht="28.2" thickTop="1">
      <c r="C40" s="119" t="s">
        <v>1197</v>
      </c>
      <c r="D40" s="120" t="s">
        <v>1198</v>
      </c>
      <c r="E40" s="120" t="s">
        <v>1926</v>
      </c>
      <c r="F40" s="120" t="s">
        <v>1199</v>
      </c>
      <c r="G40" s="120" t="s">
        <v>1200</v>
      </c>
      <c r="H40" s="120" t="s">
        <v>1201</v>
      </c>
      <c r="I40" s="121" t="s">
        <v>1202</v>
      </c>
      <c r="J40" s="164"/>
    </row>
    <row r="41" spans="3:10" s="62" customFormat="1" ht="14.25" customHeight="1">
      <c r="C41" s="141" t="s">
        <v>1203</v>
      </c>
      <c r="D41" s="59" t="s">
        <v>1204</v>
      </c>
      <c r="E41" s="59"/>
      <c r="F41" s="73"/>
      <c r="G41" s="73"/>
      <c r="H41" s="73"/>
      <c r="I41" s="146"/>
      <c r="J41" s="54"/>
    </row>
    <row r="42" spans="3:10" s="62" customFormat="1" ht="13.8">
      <c r="C42" s="445">
        <v>1</v>
      </c>
      <c r="D42" s="59" t="s">
        <v>5</v>
      </c>
      <c r="E42" s="72" t="s">
        <v>1788</v>
      </c>
      <c r="F42" s="170" t="s">
        <v>2123</v>
      </c>
      <c r="G42" s="189">
        <v>1.6E-2</v>
      </c>
      <c r="H42" s="64">
        <f>VLOOKUP(D42,upahbahan,3,FALSE)</f>
        <v>100000</v>
      </c>
      <c r="I42" s="457">
        <f>H42*G42</f>
        <v>1600</v>
      </c>
      <c r="J42" s="54"/>
    </row>
    <row r="43" spans="3:10" s="62" customFormat="1" ht="27.6">
      <c r="C43" s="445">
        <v>2</v>
      </c>
      <c r="D43" s="59" t="s">
        <v>1799</v>
      </c>
      <c r="E43" s="329" t="s">
        <v>1789</v>
      </c>
      <c r="F43" s="78" t="s">
        <v>2123</v>
      </c>
      <c r="G43" s="189">
        <v>3.2000000000000002E-3</v>
      </c>
      <c r="H43" s="64">
        <f>VLOOKUP(D43,upahbahan,3,FALSE)</f>
        <v>145000</v>
      </c>
      <c r="I43" s="457">
        <f>H43*G43</f>
        <v>464</v>
      </c>
      <c r="J43" s="54"/>
    </row>
    <row r="44" spans="3:10" s="62" customFormat="1" ht="13.8">
      <c r="C44" s="445">
        <v>3</v>
      </c>
      <c r="D44" s="59" t="s">
        <v>19</v>
      </c>
      <c r="E44" s="72" t="s">
        <v>1791</v>
      </c>
      <c r="F44" s="170" t="s">
        <v>2123</v>
      </c>
      <c r="G44" s="189">
        <v>1.6000000000000001E-3</v>
      </c>
      <c r="H44" s="64">
        <f>VLOOKUP(D44,upahbahan,3,FALSE)</f>
        <v>200000</v>
      </c>
      <c r="I44" s="457">
        <f>H44*G44</f>
        <v>320</v>
      </c>
      <c r="J44" s="54"/>
    </row>
    <row r="45" spans="3:10" s="62" customFormat="1" ht="15.75" customHeight="1">
      <c r="C45" s="144" t="s">
        <v>1210</v>
      </c>
      <c r="D45" s="80"/>
      <c r="E45" s="80"/>
      <c r="F45" s="80"/>
      <c r="G45" s="80"/>
      <c r="H45" s="162"/>
      <c r="I45" s="124">
        <f>SUM(I42:I44)</f>
        <v>2384</v>
      </c>
      <c r="J45" s="54"/>
    </row>
    <row r="46" spans="3:10" s="62" customFormat="1" ht="13.8">
      <c r="C46" s="141" t="s">
        <v>1211</v>
      </c>
      <c r="D46" s="59" t="s">
        <v>1212</v>
      </c>
      <c r="E46" s="59"/>
      <c r="F46" s="73"/>
      <c r="G46" s="73"/>
      <c r="H46" s="73"/>
      <c r="I46" s="146"/>
      <c r="J46" s="54"/>
    </row>
    <row r="47" spans="3:10" s="180" customFormat="1" ht="27.6">
      <c r="C47" s="609">
        <v>1</v>
      </c>
      <c r="D47" s="370" t="s">
        <v>5894</v>
      </c>
      <c r="E47" s="59"/>
      <c r="F47" s="329" t="s">
        <v>63</v>
      </c>
      <c r="G47" s="610">
        <v>1.2</v>
      </c>
      <c r="H47" s="611">
        <f>VLOOKUP(D47,upahbahan,3,FALSE)</f>
        <v>21000</v>
      </c>
      <c r="I47" s="612">
        <f>H47*G47</f>
        <v>25200</v>
      </c>
      <c r="J47" s="156"/>
    </row>
    <row r="48" spans="3:10" s="180" customFormat="1" ht="15.75" customHeight="1">
      <c r="C48" s="144" t="s">
        <v>1216</v>
      </c>
      <c r="D48" s="80"/>
      <c r="E48" s="80"/>
      <c r="F48" s="80"/>
      <c r="G48" s="80"/>
      <c r="H48" s="162"/>
      <c r="I48" s="484">
        <f>SUM(I46:I47)</f>
        <v>25200</v>
      </c>
      <c r="J48" s="156"/>
    </row>
    <row r="49" spans="3:10" s="180" customFormat="1" ht="15.75" customHeight="1">
      <c r="C49" s="141" t="s">
        <v>1217</v>
      </c>
      <c r="D49" s="59" t="s">
        <v>1218</v>
      </c>
      <c r="E49" s="59"/>
      <c r="F49" s="370"/>
      <c r="G49" s="370"/>
      <c r="H49" s="370"/>
      <c r="I49" s="613"/>
      <c r="J49" s="156"/>
    </row>
    <row r="50" spans="3:10" s="180" customFormat="1" ht="15.75" customHeight="1">
      <c r="C50" s="445">
        <v>1</v>
      </c>
      <c r="D50" s="59" t="s">
        <v>5891</v>
      </c>
      <c r="E50" s="59"/>
      <c r="F50" s="329" t="s">
        <v>1995</v>
      </c>
      <c r="G50" s="615">
        <v>3.2000000000000002E-3</v>
      </c>
      <c r="H50" s="483">
        <f>VLOOKUP(D50,upahbahan,3,FALSE)</f>
        <v>25000</v>
      </c>
      <c r="I50" s="608">
        <f>H50*G50</f>
        <v>80</v>
      </c>
      <c r="J50" s="156"/>
    </row>
    <row r="51" spans="3:10" s="62" customFormat="1" ht="15.75" customHeight="1">
      <c r="C51" s="144" t="s">
        <v>1219</v>
      </c>
      <c r="D51" s="80"/>
      <c r="E51" s="80"/>
      <c r="F51" s="80"/>
      <c r="G51" s="80"/>
      <c r="H51" s="162"/>
      <c r="I51" s="539">
        <f>SUM(I49:I50)</f>
        <v>80</v>
      </c>
      <c r="J51" s="54"/>
    </row>
    <row r="52" spans="3:10" s="163" customFormat="1" ht="13.8">
      <c r="C52" s="122" t="s">
        <v>1220</v>
      </c>
      <c r="D52" s="69" t="s">
        <v>1221</v>
      </c>
      <c r="E52" s="70"/>
      <c r="F52" s="70"/>
      <c r="G52" s="70"/>
      <c r="H52" s="71"/>
      <c r="I52" s="124">
        <f>I45+I48+I51</f>
        <v>27664</v>
      </c>
      <c r="J52" s="54"/>
    </row>
    <row r="53" spans="3:10" s="163" customFormat="1" ht="13.8">
      <c r="C53" s="122" t="s">
        <v>1222</v>
      </c>
      <c r="D53" s="69" t="s">
        <v>1325</v>
      </c>
      <c r="E53" s="70"/>
      <c r="F53" s="70"/>
      <c r="G53" s="71"/>
      <c r="H53" s="95">
        <v>0.1</v>
      </c>
      <c r="I53" s="124">
        <f>I52*H53</f>
        <v>2766.4</v>
      </c>
      <c r="J53" s="54"/>
    </row>
    <row r="54" spans="3:10" s="163" customFormat="1" ht="14.4" thickBot="1">
      <c r="C54" s="130" t="s">
        <v>1223</v>
      </c>
      <c r="D54" s="131" t="s">
        <v>1224</v>
      </c>
      <c r="E54" s="132"/>
      <c r="F54" s="132"/>
      <c r="G54" s="132"/>
      <c r="H54" s="155"/>
      <c r="I54" s="134">
        <f>SUM(I52:I53)</f>
        <v>30430.400000000001</v>
      </c>
      <c r="J54" s="54"/>
    </row>
    <row r="55" spans="3:10" ht="13.8" thickTop="1"/>
    <row r="57" spans="3:10" ht="14.4" thickBot="1">
      <c r="C57" s="458" t="s">
        <v>2176</v>
      </c>
      <c r="D57" s="458" t="s">
        <v>2177</v>
      </c>
      <c r="J57" s="56">
        <f>ROUNDDOWN(I73,-2)</f>
        <v>24000</v>
      </c>
    </row>
    <row r="58" spans="3:10" s="92" customFormat="1" ht="28.2" thickTop="1">
      <c r="C58" s="119" t="s">
        <v>1197</v>
      </c>
      <c r="D58" s="120" t="s">
        <v>1198</v>
      </c>
      <c r="E58" s="120" t="s">
        <v>1926</v>
      </c>
      <c r="F58" s="120" t="s">
        <v>1199</v>
      </c>
      <c r="G58" s="120" t="s">
        <v>1200</v>
      </c>
      <c r="H58" s="120" t="s">
        <v>1201</v>
      </c>
      <c r="I58" s="121" t="s">
        <v>1202</v>
      </c>
      <c r="J58" s="164"/>
    </row>
    <row r="59" spans="3:10" s="62" customFormat="1" ht="14.25" customHeight="1">
      <c r="C59" s="141" t="s">
        <v>1203</v>
      </c>
      <c r="D59" s="59" t="s">
        <v>1204</v>
      </c>
      <c r="E59" s="59"/>
      <c r="F59" s="73"/>
      <c r="G59" s="73"/>
      <c r="H59" s="73"/>
      <c r="I59" s="146"/>
      <c r="J59" s="54"/>
    </row>
    <row r="60" spans="3:10" s="62" customFormat="1" ht="13.8">
      <c r="C60" s="445">
        <v>1</v>
      </c>
      <c r="D60" s="59" t="s">
        <v>5</v>
      </c>
      <c r="E60" s="72" t="s">
        <v>1788</v>
      </c>
      <c r="F60" s="170" t="s">
        <v>2123</v>
      </c>
      <c r="G60" s="189">
        <v>2.3999999999999998E-3</v>
      </c>
      <c r="H60" s="64">
        <f>VLOOKUP(D60,upahbahan,3,FALSE)</f>
        <v>100000</v>
      </c>
      <c r="I60" s="457">
        <f>H60*G60</f>
        <v>239.99999999999997</v>
      </c>
      <c r="J60" s="54"/>
    </row>
    <row r="61" spans="3:10" s="62" customFormat="1" ht="27.6">
      <c r="C61" s="445">
        <v>2</v>
      </c>
      <c r="D61" s="59" t="s">
        <v>1799</v>
      </c>
      <c r="E61" s="329" t="s">
        <v>1789</v>
      </c>
      <c r="F61" s="78" t="s">
        <v>2123</v>
      </c>
      <c r="G61" s="189">
        <v>1.1999999999999999E-3</v>
      </c>
      <c r="H61" s="64">
        <f>VLOOKUP(D61,upahbahan,3,FALSE)</f>
        <v>145000</v>
      </c>
      <c r="I61" s="457">
        <f>H61*G61</f>
        <v>173.99999999999997</v>
      </c>
      <c r="J61" s="54"/>
    </row>
    <row r="62" spans="3:10" s="62" customFormat="1" ht="13.8">
      <c r="C62" s="445">
        <v>3</v>
      </c>
      <c r="D62" s="59" t="s">
        <v>19</v>
      </c>
      <c r="E62" s="72" t="s">
        <v>1791</v>
      </c>
      <c r="F62" s="170" t="s">
        <v>2123</v>
      </c>
      <c r="G62" s="189">
        <v>2.0000000000000001E-4</v>
      </c>
      <c r="H62" s="64">
        <f>VLOOKUP(D62,upahbahan,3,FALSE)</f>
        <v>200000</v>
      </c>
      <c r="I62" s="457">
        <f>H62*G62</f>
        <v>40</v>
      </c>
      <c r="J62" s="54"/>
    </row>
    <row r="63" spans="3:10" s="62" customFormat="1" ht="15.75" customHeight="1">
      <c r="C63" s="144" t="s">
        <v>1210</v>
      </c>
      <c r="D63" s="80"/>
      <c r="E63" s="80"/>
      <c r="F63" s="80"/>
      <c r="G63" s="80"/>
      <c r="H63" s="162"/>
      <c r="I63" s="124">
        <f>SUM(I60:I62)</f>
        <v>453.99999999999994</v>
      </c>
      <c r="J63" s="54"/>
    </row>
    <row r="64" spans="3:10" s="62" customFormat="1" ht="13.8">
      <c r="C64" s="141" t="s">
        <v>1211</v>
      </c>
      <c r="D64" s="59" t="s">
        <v>1212</v>
      </c>
      <c r="E64" s="59"/>
      <c r="F64" s="73"/>
      <c r="G64" s="73"/>
      <c r="H64" s="73"/>
      <c r="I64" s="146"/>
      <c r="J64" s="54"/>
    </row>
    <row r="65" spans="3:10" s="180" customFormat="1" ht="27.6">
      <c r="C65" s="609">
        <v>1</v>
      </c>
      <c r="D65" s="370" t="s">
        <v>5893</v>
      </c>
      <c r="E65" s="59"/>
      <c r="F65" s="329" t="s">
        <v>63</v>
      </c>
      <c r="G65" s="610">
        <v>1.2</v>
      </c>
      <c r="H65" s="611">
        <f>VLOOKUP(D65,upahbahan,3,FALSE)</f>
        <v>17500</v>
      </c>
      <c r="I65" s="612">
        <f>H65*G65</f>
        <v>21000</v>
      </c>
      <c r="J65" s="156"/>
    </row>
    <row r="66" spans="3:10" s="180" customFormat="1" ht="15.75" customHeight="1">
      <c r="C66" s="144" t="s">
        <v>1216</v>
      </c>
      <c r="D66" s="80"/>
      <c r="E66" s="80"/>
      <c r="F66" s="80"/>
      <c r="G66" s="80"/>
      <c r="H66" s="162"/>
      <c r="I66" s="484">
        <f>SUM(I64:I65)</f>
        <v>21000</v>
      </c>
      <c r="J66" s="156"/>
    </row>
    <row r="67" spans="3:10" s="180" customFormat="1" ht="15.75" customHeight="1">
      <c r="C67" s="141" t="s">
        <v>1217</v>
      </c>
      <c r="D67" s="59" t="s">
        <v>1218</v>
      </c>
      <c r="E67" s="59"/>
      <c r="F67" s="370"/>
      <c r="G67" s="370"/>
      <c r="H67" s="370"/>
      <c r="I67" s="613"/>
      <c r="J67" s="156"/>
    </row>
    <row r="68" spans="3:10" s="180" customFormat="1" ht="15.75" customHeight="1">
      <c r="C68" s="445">
        <v>1</v>
      </c>
      <c r="D68" s="59" t="s">
        <v>5891</v>
      </c>
      <c r="E68" s="59"/>
      <c r="F68" s="329" t="s">
        <v>1995</v>
      </c>
      <c r="G68" s="615">
        <v>1.1999999999999999E-3</v>
      </c>
      <c r="H68" s="611">
        <f>VLOOKUP(D68,upahbahan,3,FALSE)</f>
        <v>25000</v>
      </c>
      <c r="I68" s="612">
        <f>H68*G68</f>
        <v>29.999999999999996</v>
      </c>
      <c r="J68" s="156"/>
    </row>
    <row r="69" spans="3:10" s="180" customFormat="1" ht="15.75" customHeight="1">
      <c r="C69" s="445">
        <v>2</v>
      </c>
      <c r="D69" s="59" t="s">
        <v>5892</v>
      </c>
      <c r="E69" s="59"/>
      <c r="F69" s="329" t="s">
        <v>1995</v>
      </c>
      <c r="G69" s="616">
        <v>1.47E-4</v>
      </c>
      <c r="H69" s="483">
        <f>VLOOKUP(D69,upahbahan,3,FALSE)</f>
        <v>2700000</v>
      </c>
      <c r="I69" s="608">
        <f>H69*G69</f>
        <v>396.9</v>
      </c>
      <c r="J69" s="156"/>
    </row>
    <row r="70" spans="3:10" s="62" customFormat="1" ht="15.75" customHeight="1">
      <c r="C70" s="144" t="s">
        <v>1219</v>
      </c>
      <c r="D70" s="80"/>
      <c r="E70" s="80"/>
      <c r="F70" s="80"/>
      <c r="G70" s="80"/>
      <c r="H70" s="162"/>
      <c r="I70" s="539">
        <f>SUM(I67:I69)</f>
        <v>426.9</v>
      </c>
      <c r="J70" s="54"/>
    </row>
    <row r="71" spans="3:10" s="163" customFormat="1" ht="13.8">
      <c r="C71" s="122" t="s">
        <v>1220</v>
      </c>
      <c r="D71" s="69" t="s">
        <v>1221</v>
      </c>
      <c r="E71" s="70"/>
      <c r="F71" s="70"/>
      <c r="G71" s="70"/>
      <c r="H71" s="71"/>
      <c r="I71" s="124">
        <f>I63+I66+I70</f>
        <v>21880.9</v>
      </c>
      <c r="J71" s="54"/>
    </row>
    <row r="72" spans="3:10" s="163" customFormat="1" ht="13.8">
      <c r="C72" s="122" t="s">
        <v>1222</v>
      </c>
      <c r="D72" s="69" t="s">
        <v>1325</v>
      </c>
      <c r="E72" s="70"/>
      <c r="F72" s="70"/>
      <c r="G72" s="71"/>
      <c r="H72" s="95">
        <v>0.1</v>
      </c>
      <c r="I72" s="124">
        <f>I71*H72</f>
        <v>2188.09</v>
      </c>
      <c r="J72" s="54"/>
    </row>
    <row r="73" spans="3:10" s="163" customFormat="1" ht="14.4" thickBot="1">
      <c r="C73" s="130" t="s">
        <v>1223</v>
      </c>
      <c r="D73" s="131" t="s">
        <v>1224</v>
      </c>
      <c r="E73" s="132"/>
      <c r="F73" s="132"/>
      <c r="G73" s="132"/>
      <c r="H73" s="155"/>
      <c r="I73" s="134">
        <f>SUM(I71:I72)</f>
        <v>24068.99</v>
      </c>
      <c r="J73" s="54"/>
    </row>
    <row r="74" spans="3:10" ht="13.8" thickTop="1"/>
    <row r="75" spans="3:10" ht="14.4" thickBot="1">
      <c r="C75" s="458" t="s">
        <v>2178</v>
      </c>
      <c r="D75" s="458" t="s">
        <v>2179</v>
      </c>
      <c r="J75" s="56">
        <f>ROUNDDOWN(I90,-2)</f>
        <v>29200</v>
      </c>
    </row>
    <row r="76" spans="3:10" s="92" customFormat="1" ht="28.2" thickTop="1">
      <c r="C76" s="119" t="s">
        <v>1197</v>
      </c>
      <c r="D76" s="120" t="s">
        <v>1198</v>
      </c>
      <c r="E76" s="120" t="s">
        <v>1926</v>
      </c>
      <c r="F76" s="120" t="s">
        <v>1199</v>
      </c>
      <c r="G76" s="120" t="s">
        <v>1200</v>
      </c>
      <c r="H76" s="120" t="s">
        <v>1201</v>
      </c>
      <c r="I76" s="121" t="s">
        <v>1202</v>
      </c>
      <c r="J76" s="164"/>
    </row>
    <row r="77" spans="3:10" s="62" customFormat="1" ht="14.25" customHeight="1">
      <c r="C77" s="141" t="s">
        <v>1203</v>
      </c>
      <c r="D77" s="59" t="s">
        <v>1204</v>
      </c>
      <c r="E77" s="59"/>
      <c r="F77" s="73"/>
      <c r="G77" s="73"/>
      <c r="H77" s="73"/>
      <c r="I77" s="146"/>
      <c r="J77" s="54"/>
    </row>
    <row r="78" spans="3:10" s="62" customFormat="1" ht="13.8">
      <c r="C78" s="445">
        <v>1</v>
      </c>
      <c r="D78" s="59" t="s">
        <v>5</v>
      </c>
      <c r="E78" s="72" t="s">
        <v>1788</v>
      </c>
      <c r="F78" s="170" t="s">
        <v>2123</v>
      </c>
      <c r="G78" s="189">
        <v>2.5000000000000001E-2</v>
      </c>
      <c r="H78" s="64">
        <f>VLOOKUP(D78,upahbahan,3,FALSE)</f>
        <v>100000</v>
      </c>
      <c r="I78" s="457">
        <f>H78*G78</f>
        <v>2500</v>
      </c>
      <c r="J78" s="54"/>
    </row>
    <row r="79" spans="3:10" s="62" customFormat="1" ht="27.6">
      <c r="C79" s="445">
        <v>2</v>
      </c>
      <c r="D79" s="59" t="s">
        <v>1799</v>
      </c>
      <c r="E79" s="329" t="s">
        <v>1789</v>
      </c>
      <c r="F79" s="78" t="s">
        <v>2123</v>
      </c>
      <c r="G79" s="189">
        <v>5.0000000000000001E-3</v>
      </c>
      <c r="H79" s="64">
        <f>VLOOKUP(D79,upahbahan,3,FALSE)</f>
        <v>145000</v>
      </c>
      <c r="I79" s="457">
        <f>H79*G79</f>
        <v>725</v>
      </c>
      <c r="J79" s="54"/>
    </row>
    <row r="80" spans="3:10" s="62" customFormat="1" ht="13.8">
      <c r="C80" s="445">
        <v>3</v>
      </c>
      <c r="D80" s="59" t="s">
        <v>19</v>
      </c>
      <c r="E80" s="72" t="s">
        <v>1791</v>
      </c>
      <c r="F80" s="170" t="s">
        <v>2123</v>
      </c>
      <c r="G80" s="189">
        <v>2.5000000000000001E-3</v>
      </c>
      <c r="H80" s="64">
        <f>VLOOKUP(D80,upahbahan,3,FALSE)</f>
        <v>200000</v>
      </c>
      <c r="I80" s="457">
        <f>H80*G80</f>
        <v>500</v>
      </c>
      <c r="J80" s="54"/>
    </row>
    <row r="81" spans="3:10" s="62" customFormat="1" ht="15.75" customHeight="1">
      <c r="C81" s="144" t="s">
        <v>1210</v>
      </c>
      <c r="D81" s="80"/>
      <c r="E81" s="80"/>
      <c r="F81" s="80"/>
      <c r="G81" s="80"/>
      <c r="H81" s="162"/>
      <c r="I81" s="124">
        <f>SUM(I78:I80)</f>
        <v>3725</v>
      </c>
      <c r="J81" s="54"/>
    </row>
    <row r="82" spans="3:10" s="62" customFormat="1" ht="13.8">
      <c r="C82" s="141" t="s">
        <v>1211</v>
      </c>
      <c r="D82" s="59" t="s">
        <v>1212</v>
      </c>
      <c r="E82" s="59"/>
      <c r="F82" s="73"/>
      <c r="G82" s="73"/>
      <c r="H82" s="73"/>
      <c r="I82" s="146"/>
      <c r="J82" s="54"/>
    </row>
    <row r="83" spans="3:10" s="62" customFormat="1" ht="27.6">
      <c r="C83" s="461">
        <v>1</v>
      </c>
      <c r="D83" s="449" t="s">
        <v>5893</v>
      </c>
      <c r="E83" s="448"/>
      <c r="F83" s="460" t="s">
        <v>63</v>
      </c>
      <c r="G83" s="470">
        <v>1.3</v>
      </c>
      <c r="H83" s="462">
        <f>VLOOKUP(D83,upahbahan,3,FALSE)</f>
        <v>17500</v>
      </c>
      <c r="I83" s="463">
        <f>H83*G83</f>
        <v>22750</v>
      </c>
      <c r="J83" s="54"/>
    </row>
    <row r="84" spans="3:10" s="62" customFormat="1" ht="15.75" customHeight="1">
      <c r="C84" s="464" t="s">
        <v>1216</v>
      </c>
      <c r="D84" s="465"/>
      <c r="E84" s="465"/>
      <c r="F84" s="465"/>
      <c r="G84" s="465"/>
      <c r="H84" s="466"/>
      <c r="I84" s="450">
        <f>SUM(I82:I83)</f>
        <v>22750</v>
      </c>
      <c r="J84" s="54"/>
    </row>
    <row r="85" spans="3:10" s="62" customFormat="1" ht="15.75" customHeight="1">
      <c r="C85" s="453" t="s">
        <v>1217</v>
      </c>
      <c r="D85" s="448" t="s">
        <v>1218</v>
      </c>
      <c r="E85" s="448"/>
      <c r="F85" s="449"/>
      <c r="G85" s="449"/>
      <c r="H85" s="449"/>
      <c r="I85" s="467"/>
      <c r="J85" s="54"/>
    </row>
    <row r="86" spans="3:10" s="62" customFormat="1" ht="15.75" customHeight="1">
      <c r="C86" s="459">
        <v>1</v>
      </c>
      <c r="D86" s="448" t="s">
        <v>5891</v>
      </c>
      <c r="E86" s="448"/>
      <c r="F86" s="460" t="s">
        <v>1995</v>
      </c>
      <c r="G86" s="468">
        <v>5.0000000000000001E-3</v>
      </c>
      <c r="H86" s="462">
        <f>VLOOKUP(D86,upahbahan,3,FALSE)</f>
        <v>25000</v>
      </c>
      <c r="I86" s="463">
        <f>H86*G86</f>
        <v>125</v>
      </c>
      <c r="J86" s="54"/>
    </row>
    <row r="87" spans="3:10" s="62" customFormat="1" ht="15.75" customHeight="1">
      <c r="C87" s="144" t="s">
        <v>1219</v>
      </c>
      <c r="D87" s="80"/>
      <c r="E87" s="80"/>
      <c r="F87" s="80"/>
      <c r="G87" s="80"/>
      <c r="H87" s="162"/>
      <c r="I87" s="153">
        <f>SUM(I85:I86)</f>
        <v>125</v>
      </c>
      <c r="J87" s="54"/>
    </row>
    <row r="88" spans="3:10" s="163" customFormat="1" ht="13.8">
      <c r="C88" s="122" t="s">
        <v>1220</v>
      </c>
      <c r="D88" s="69" t="s">
        <v>1221</v>
      </c>
      <c r="E88" s="70"/>
      <c r="F88" s="70"/>
      <c r="G88" s="70"/>
      <c r="H88" s="71"/>
      <c r="I88" s="124">
        <f>I81+I84+I87</f>
        <v>26600</v>
      </c>
      <c r="J88" s="54"/>
    </row>
    <row r="89" spans="3:10" s="163" customFormat="1" ht="13.8">
      <c r="C89" s="122" t="s">
        <v>1222</v>
      </c>
      <c r="D89" s="69" t="s">
        <v>1325</v>
      </c>
      <c r="E89" s="70"/>
      <c r="F89" s="70"/>
      <c r="G89" s="71"/>
      <c r="H89" s="95">
        <v>0.1</v>
      </c>
      <c r="I89" s="124">
        <f>I88*H89</f>
        <v>2660</v>
      </c>
      <c r="J89" s="54"/>
    </row>
    <row r="90" spans="3:10" s="163" customFormat="1" ht="14.4" thickBot="1">
      <c r="C90" s="130" t="s">
        <v>1223</v>
      </c>
      <c r="D90" s="131" t="s">
        <v>1224</v>
      </c>
      <c r="E90" s="132"/>
      <c r="F90" s="132"/>
      <c r="G90" s="132"/>
      <c r="H90" s="155"/>
      <c r="I90" s="134">
        <f>SUM(I88:I89)</f>
        <v>29260</v>
      </c>
      <c r="J90" s="54"/>
    </row>
    <row r="91" spans="3:10" ht="13.8" thickTop="1"/>
    <row r="93" spans="3:10" ht="14.4" thickBot="1">
      <c r="C93" s="458" t="s">
        <v>2180</v>
      </c>
      <c r="D93" s="458" t="s">
        <v>2181</v>
      </c>
      <c r="J93" s="56">
        <f>ROUNDDOWN(I109,-2)</f>
        <v>26200</v>
      </c>
    </row>
    <row r="94" spans="3:10" s="92" customFormat="1" ht="28.2" thickTop="1">
      <c r="C94" s="119" t="s">
        <v>1197</v>
      </c>
      <c r="D94" s="120" t="s">
        <v>1198</v>
      </c>
      <c r="E94" s="120" t="s">
        <v>1926</v>
      </c>
      <c r="F94" s="120" t="s">
        <v>1199</v>
      </c>
      <c r="G94" s="120" t="s">
        <v>1200</v>
      </c>
      <c r="H94" s="120" t="s">
        <v>1201</v>
      </c>
      <c r="I94" s="121" t="s">
        <v>1202</v>
      </c>
      <c r="J94" s="164"/>
    </row>
    <row r="95" spans="3:10" s="62" customFormat="1" ht="14.25" customHeight="1">
      <c r="C95" s="141" t="s">
        <v>1203</v>
      </c>
      <c r="D95" s="59" t="s">
        <v>1204</v>
      </c>
      <c r="E95" s="59"/>
      <c r="F95" s="73"/>
      <c r="G95" s="73"/>
      <c r="H95" s="73"/>
      <c r="I95" s="146"/>
      <c r="J95" s="54"/>
    </row>
    <row r="96" spans="3:10" s="62" customFormat="1" ht="13.8">
      <c r="C96" s="445">
        <v>1</v>
      </c>
      <c r="D96" s="59" t="s">
        <v>5</v>
      </c>
      <c r="E96" s="72" t="s">
        <v>1788</v>
      </c>
      <c r="F96" s="170" t="s">
        <v>2123</v>
      </c>
      <c r="G96" s="189">
        <v>3.5999999999999999E-3</v>
      </c>
      <c r="H96" s="64">
        <f>VLOOKUP(D96,upahbahan,3,FALSE)</f>
        <v>100000</v>
      </c>
      <c r="I96" s="457">
        <f>H96*G96</f>
        <v>360</v>
      </c>
      <c r="J96" s="54"/>
    </row>
    <row r="97" spans="3:10" s="62" customFormat="1" ht="27.6">
      <c r="C97" s="445">
        <v>2</v>
      </c>
      <c r="D97" s="59" t="s">
        <v>1799</v>
      </c>
      <c r="E97" s="329" t="s">
        <v>1789</v>
      </c>
      <c r="F97" s="78" t="s">
        <v>2123</v>
      </c>
      <c r="G97" s="189">
        <v>1.8E-3</v>
      </c>
      <c r="H97" s="64">
        <f>VLOOKUP(D97,upahbahan,3,FALSE)</f>
        <v>145000</v>
      </c>
      <c r="I97" s="457">
        <f>H97*G97</f>
        <v>261</v>
      </c>
      <c r="J97" s="54"/>
    </row>
    <row r="98" spans="3:10" s="62" customFormat="1" ht="13.8">
      <c r="C98" s="445">
        <v>3</v>
      </c>
      <c r="D98" s="59" t="s">
        <v>19</v>
      </c>
      <c r="E98" s="72" t="s">
        <v>1791</v>
      </c>
      <c r="F98" s="170" t="s">
        <v>2123</v>
      </c>
      <c r="G98" s="189">
        <v>4.0000000000000002E-4</v>
      </c>
      <c r="H98" s="64">
        <f>VLOOKUP(D98,upahbahan,3,FALSE)</f>
        <v>200000</v>
      </c>
      <c r="I98" s="457">
        <f>H98*G98</f>
        <v>80</v>
      </c>
      <c r="J98" s="54"/>
    </row>
    <row r="99" spans="3:10" s="62" customFormat="1" ht="15.75" customHeight="1">
      <c r="C99" s="144" t="s">
        <v>1210</v>
      </c>
      <c r="D99" s="80"/>
      <c r="E99" s="80"/>
      <c r="F99" s="80"/>
      <c r="G99" s="80"/>
      <c r="H99" s="162"/>
      <c r="I99" s="124">
        <f>SUM(I96:I98)</f>
        <v>701</v>
      </c>
      <c r="J99" s="54"/>
    </row>
    <row r="100" spans="3:10" s="62" customFormat="1" ht="13.8">
      <c r="C100" s="141" t="s">
        <v>1211</v>
      </c>
      <c r="D100" s="59" t="s">
        <v>1212</v>
      </c>
      <c r="E100" s="59"/>
      <c r="F100" s="73"/>
      <c r="G100" s="73"/>
      <c r="H100" s="73"/>
      <c r="I100" s="146"/>
      <c r="J100" s="54"/>
    </row>
    <row r="101" spans="3:10" s="62" customFormat="1" ht="27.6">
      <c r="C101" s="461">
        <v>1</v>
      </c>
      <c r="D101" s="449" t="s">
        <v>5893</v>
      </c>
      <c r="E101" s="448"/>
      <c r="F101" s="460" t="s">
        <v>63</v>
      </c>
      <c r="G101" s="470">
        <v>1.3</v>
      </c>
      <c r="H101" s="462">
        <f>VLOOKUP(D101,upahbahan,3,FALSE)</f>
        <v>17500</v>
      </c>
      <c r="I101" s="463">
        <f>H101*G101</f>
        <v>22750</v>
      </c>
      <c r="J101" s="54"/>
    </row>
    <row r="102" spans="3:10" s="62" customFormat="1" ht="15.75" customHeight="1">
      <c r="C102" s="464" t="s">
        <v>1216</v>
      </c>
      <c r="D102" s="465"/>
      <c r="E102" s="465"/>
      <c r="F102" s="465"/>
      <c r="G102" s="465"/>
      <c r="H102" s="466"/>
      <c r="I102" s="450">
        <f>SUM(I100:I101)</f>
        <v>22750</v>
      </c>
      <c r="J102" s="54"/>
    </row>
    <row r="103" spans="3:10" s="62" customFormat="1" ht="15.75" customHeight="1">
      <c r="C103" s="453" t="s">
        <v>1217</v>
      </c>
      <c r="D103" s="448" t="s">
        <v>1218</v>
      </c>
      <c r="E103" s="448"/>
      <c r="F103" s="449"/>
      <c r="G103" s="449"/>
      <c r="H103" s="449"/>
      <c r="I103" s="467"/>
      <c r="J103" s="54"/>
    </row>
    <row r="104" spans="3:10" s="62" customFormat="1" ht="15.75" customHeight="1">
      <c r="C104" s="459">
        <v>1</v>
      </c>
      <c r="D104" s="448" t="s">
        <v>5891</v>
      </c>
      <c r="E104" s="448"/>
      <c r="F104" s="460" t="s">
        <v>1995</v>
      </c>
      <c r="G104" s="468">
        <v>1.8E-3</v>
      </c>
      <c r="H104" s="64">
        <f>VLOOKUP(D104,upahbahan,3,FALSE)</f>
        <v>25000</v>
      </c>
      <c r="I104" s="457">
        <f>H104*G104</f>
        <v>45</v>
      </c>
      <c r="J104" s="54"/>
    </row>
    <row r="105" spans="3:10" s="62" customFormat="1" ht="15.75" customHeight="1">
      <c r="C105" s="459">
        <v>2</v>
      </c>
      <c r="D105" s="448" t="s">
        <v>5892</v>
      </c>
      <c r="E105" s="448"/>
      <c r="F105" s="460" t="s">
        <v>1995</v>
      </c>
      <c r="G105" s="469">
        <v>1.46E-4</v>
      </c>
      <c r="H105" s="64">
        <f>VLOOKUP(D105,upahbahan,3,FALSE)</f>
        <v>2700000</v>
      </c>
      <c r="I105" s="457">
        <f>H105*G105</f>
        <v>394.2</v>
      </c>
      <c r="J105" s="54"/>
    </row>
    <row r="106" spans="3:10" s="62" customFormat="1" ht="15.75" customHeight="1">
      <c r="C106" s="144" t="s">
        <v>1219</v>
      </c>
      <c r="D106" s="80"/>
      <c r="E106" s="80"/>
      <c r="F106" s="80"/>
      <c r="G106" s="80"/>
      <c r="H106" s="162"/>
      <c r="I106" s="153">
        <f>SUM(I103:I105)</f>
        <v>439.2</v>
      </c>
      <c r="J106" s="54"/>
    </row>
    <row r="107" spans="3:10" s="163" customFormat="1" ht="13.8">
      <c r="C107" s="122" t="s">
        <v>1220</v>
      </c>
      <c r="D107" s="69" t="s">
        <v>1221</v>
      </c>
      <c r="E107" s="70"/>
      <c r="F107" s="70"/>
      <c r="G107" s="70"/>
      <c r="H107" s="71"/>
      <c r="I107" s="124">
        <f>I99+I102+I106</f>
        <v>23890.2</v>
      </c>
      <c r="J107" s="54"/>
    </row>
    <row r="108" spans="3:10" s="163" customFormat="1" ht="13.8">
      <c r="C108" s="122" t="s">
        <v>1222</v>
      </c>
      <c r="D108" s="69" t="s">
        <v>1325</v>
      </c>
      <c r="E108" s="70"/>
      <c r="F108" s="70"/>
      <c r="G108" s="71"/>
      <c r="H108" s="95">
        <v>0.1</v>
      </c>
      <c r="I108" s="124">
        <f>I107*H108</f>
        <v>2389.02</v>
      </c>
      <c r="J108" s="54"/>
    </row>
    <row r="109" spans="3:10" s="163" customFormat="1" ht="14.4" thickBot="1">
      <c r="C109" s="130" t="s">
        <v>1223</v>
      </c>
      <c r="D109" s="131" t="s">
        <v>1224</v>
      </c>
      <c r="E109" s="132"/>
      <c r="F109" s="132"/>
      <c r="G109" s="132"/>
      <c r="H109" s="155"/>
      <c r="I109" s="134">
        <f>SUM(I107:I108)</f>
        <v>26279.22</v>
      </c>
      <c r="J109" s="54"/>
    </row>
    <row r="110" spans="3:10" ht="13.8" thickTop="1"/>
    <row r="112" spans="3:10" ht="14.4" thickBot="1">
      <c r="C112" s="458" t="s">
        <v>2182</v>
      </c>
      <c r="D112" s="458" t="s">
        <v>2183</v>
      </c>
      <c r="J112" s="56">
        <f>ROUNDDOWN(I130,-2)</f>
        <v>24600</v>
      </c>
    </row>
    <row r="113" spans="3:10" s="92" customFormat="1" ht="28.2" thickTop="1">
      <c r="C113" s="119" t="s">
        <v>1197</v>
      </c>
      <c r="D113" s="120" t="s">
        <v>1198</v>
      </c>
      <c r="E113" s="120" t="s">
        <v>1926</v>
      </c>
      <c r="F113" s="120" t="s">
        <v>1199</v>
      </c>
      <c r="G113" s="120" t="s">
        <v>1200</v>
      </c>
      <c r="H113" s="120" t="s">
        <v>1201</v>
      </c>
      <c r="I113" s="121" t="s">
        <v>1202</v>
      </c>
      <c r="J113" s="164"/>
    </row>
    <row r="114" spans="3:10" s="62" customFormat="1" ht="14.25" customHeight="1">
      <c r="C114" s="141" t="s">
        <v>1203</v>
      </c>
      <c r="D114" s="59" t="s">
        <v>1204</v>
      </c>
      <c r="E114" s="59"/>
      <c r="F114" s="73"/>
      <c r="G114" s="73"/>
      <c r="H114" s="73"/>
      <c r="I114" s="146"/>
      <c r="J114" s="54"/>
    </row>
    <row r="115" spans="3:10" s="62" customFormat="1" ht="13.8">
      <c r="C115" s="445">
        <v>1</v>
      </c>
      <c r="D115" s="59" t="s">
        <v>5</v>
      </c>
      <c r="E115" s="72" t="s">
        <v>1788</v>
      </c>
      <c r="F115" s="170" t="s">
        <v>2123</v>
      </c>
      <c r="G115" s="471">
        <v>4.7600000000000003E-3</v>
      </c>
      <c r="H115" s="64">
        <f>VLOOKUP(D115,upahbahan,3,FALSE)</f>
        <v>100000</v>
      </c>
      <c r="I115" s="457">
        <f>H115*G115</f>
        <v>476.00000000000006</v>
      </c>
      <c r="J115" s="54"/>
    </row>
    <row r="116" spans="3:10" s="62" customFormat="1" ht="27.6">
      <c r="C116" s="445">
        <v>2</v>
      </c>
      <c r="D116" s="59" t="s">
        <v>1799</v>
      </c>
      <c r="E116" s="329" t="s">
        <v>1789</v>
      </c>
      <c r="F116" s="78" t="s">
        <v>2123</v>
      </c>
      <c r="G116" s="471">
        <v>2.3800000000000002E-3</v>
      </c>
      <c r="H116" s="64">
        <f>VLOOKUP(D116,upahbahan,3,FALSE)</f>
        <v>145000</v>
      </c>
      <c r="I116" s="457">
        <f>H116*G116</f>
        <v>345.1</v>
      </c>
      <c r="J116" s="54"/>
    </row>
    <row r="117" spans="3:10" s="62" customFormat="1" ht="13.8">
      <c r="C117" s="445">
        <v>3</v>
      </c>
      <c r="D117" s="59" t="s">
        <v>18</v>
      </c>
      <c r="E117" s="329" t="s">
        <v>1790</v>
      </c>
      <c r="F117" s="78" t="s">
        <v>2123</v>
      </c>
      <c r="G117" s="471">
        <v>2.4000000000000001E-4</v>
      </c>
      <c r="H117" s="64">
        <f>VLOOKUP(D117,upahbahan,3,FALSE)</f>
        <v>175000</v>
      </c>
      <c r="I117" s="457">
        <f>H117*G117</f>
        <v>42</v>
      </c>
      <c r="J117" s="54"/>
    </row>
    <row r="118" spans="3:10" s="62" customFormat="1" ht="13.8">
      <c r="C118" s="445">
        <v>4</v>
      </c>
      <c r="D118" s="59" t="s">
        <v>19</v>
      </c>
      <c r="E118" s="72" t="s">
        <v>1791</v>
      </c>
      <c r="F118" s="170" t="s">
        <v>2123</v>
      </c>
      <c r="G118" s="471">
        <v>8.0000000000000007E-5</v>
      </c>
      <c r="H118" s="64">
        <f>VLOOKUP(D118,upahbahan,3,FALSE)</f>
        <v>200000</v>
      </c>
      <c r="I118" s="457">
        <f>H118*G118</f>
        <v>16</v>
      </c>
      <c r="J118" s="54"/>
    </row>
    <row r="119" spans="3:10" s="62" customFormat="1" ht="15.75" customHeight="1">
      <c r="C119" s="144" t="s">
        <v>1210</v>
      </c>
      <c r="D119" s="80"/>
      <c r="E119" s="80"/>
      <c r="F119" s="80"/>
      <c r="G119" s="80"/>
      <c r="H119" s="162"/>
      <c r="I119" s="124">
        <f>SUM(I115:I118)</f>
        <v>879.10000000000014</v>
      </c>
      <c r="J119" s="54"/>
    </row>
    <row r="120" spans="3:10" s="62" customFormat="1" ht="13.8">
      <c r="C120" s="141" t="s">
        <v>1211</v>
      </c>
      <c r="D120" s="59" t="s">
        <v>1212</v>
      </c>
      <c r="E120" s="59"/>
      <c r="F120" s="73"/>
      <c r="G120" s="73"/>
      <c r="H120" s="73"/>
      <c r="I120" s="146"/>
      <c r="J120" s="54"/>
    </row>
    <row r="121" spans="3:10" s="62" customFormat="1" ht="13.8">
      <c r="C121" s="461">
        <v>1</v>
      </c>
      <c r="D121" s="449" t="s">
        <v>5895</v>
      </c>
      <c r="E121" s="448"/>
      <c r="F121" s="460" t="s">
        <v>63</v>
      </c>
      <c r="G121" s="470">
        <v>1.1000000000000001</v>
      </c>
      <c r="H121" s="462">
        <f>VLOOKUP(D121,upahbahan,3,FALSE)</f>
        <v>18950</v>
      </c>
      <c r="I121" s="463">
        <f>H121*G121</f>
        <v>20845</v>
      </c>
      <c r="J121" s="54"/>
    </row>
    <row r="122" spans="3:10" s="62" customFormat="1" ht="15.75" customHeight="1">
      <c r="C122" s="464" t="s">
        <v>1216</v>
      </c>
      <c r="D122" s="465"/>
      <c r="E122" s="465"/>
      <c r="F122" s="465"/>
      <c r="G122" s="465"/>
      <c r="H122" s="466"/>
      <c r="I122" s="450">
        <f>SUM(I120:I121)</f>
        <v>20845</v>
      </c>
      <c r="J122" s="54"/>
    </row>
    <row r="123" spans="3:10" s="62" customFormat="1" ht="15.75" customHeight="1">
      <c r="C123" s="453" t="s">
        <v>1217</v>
      </c>
      <c r="D123" s="448" t="s">
        <v>1218</v>
      </c>
      <c r="E123" s="448"/>
      <c r="F123" s="449"/>
      <c r="G123" s="449"/>
      <c r="H123" s="449"/>
      <c r="I123" s="467"/>
      <c r="J123" s="54"/>
    </row>
    <row r="124" spans="3:10" s="62" customFormat="1" ht="15.75" customHeight="1">
      <c r="C124" s="459">
        <v>1</v>
      </c>
      <c r="D124" s="448" t="s">
        <v>5891</v>
      </c>
      <c r="E124" s="448"/>
      <c r="F124" s="460" t="s">
        <v>1995</v>
      </c>
      <c r="G124" s="469">
        <v>2.3809999999999999E-3</v>
      </c>
      <c r="H124" s="64">
        <f>VLOOKUP(D124,upahbahan,3,FALSE)</f>
        <v>25000</v>
      </c>
      <c r="I124" s="457">
        <f>H124*G124</f>
        <v>59.524999999999999</v>
      </c>
      <c r="J124" s="54"/>
    </row>
    <row r="125" spans="3:10" s="62" customFormat="1" ht="15.75" customHeight="1">
      <c r="C125" s="459">
        <v>2</v>
      </c>
      <c r="D125" s="448" t="s">
        <v>5892</v>
      </c>
      <c r="E125" s="448"/>
      <c r="F125" s="460" t="s">
        <v>1995</v>
      </c>
      <c r="G125" s="469">
        <v>1.4300000000000001E-4</v>
      </c>
      <c r="H125" s="64">
        <f>VLOOKUP(D125,upahbahan,3,FALSE)</f>
        <v>2700000</v>
      </c>
      <c r="I125" s="457">
        <f>H125*G125</f>
        <v>386.1</v>
      </c>
      <c r="J125" s="54"/>
    </row>
    <row r="126" spans="3:10" s="62" customFormat="1" ht="15.75" customHeight="1">
      <c r="C126" s="459">
        <v>3</v>
      </c>
      <c r="D126" s="448" t="s">
        <v>5134</v>
      </c>
      <c r="E126" s="448"/>
      <c r="F126" s="460" t="s">
        <v>1995</v>
      </c>
      <c r="G126" s="469">
        <v>2.3809999999999999E-3</v>
      </c>
      <c r="H126" s="64">
        <f>VLOOKUP(D126,upahbahan,3,FALSE)</f>
        <v>108000</v>
      </c>
      <c r="I126" s="457">
        <f>H126*G126</f>
        <v>257.14799999999997</v>
      </c>
      <c r="J126" s="54"/>
    </row>
    <row r="127" spans="3:10" s="62" customFormat="1" ht="15.75" customHeight="1">
      <c r="C127" s="144" t="s">
        <v>1219</v>
      </c>
      <c r="D127" s="80"/>
      <c r="E127" s="80"/>
      <c r="F127" s="80"/>
      <c r="G127" s="80"/>
      <c r="H127" s="162"/>
      <c r="I127" s="153">
        <f>SUM(I123:I126)</f>
        <v>702.77299999999991</v>
      </c>
      <c r="J127" s="54"/>
    </row>
    <row r="128" spans="3:10" s="163" customFormat="1" ht="13.8">
      <c r="C128" s="122" t="s">
        <v>1220</v>
      </c>
      <c r="D128" s="69" t="s">
        <v>1221</v>
      </c>
      <c r="E128" s="70"/>
      <c r="F128" s="70"/>
      <c r="G128" s="70"/>
      <c r="H128" s="71"/>
      <c r="I128" s="124">
        <f>I119+I122+I127</f>
        <v>22426.873</v>
      </c>
      <c r="J128" s="54"/>
    </row>
    <row r="129" spans="3:10" s="163" customFormat="1" ht="13.8">
      <c r="C129" s="122" t="s">
        <v>1222</v>
      </c>
      <c r="D129" s="69" t="s">
        <v>1325</v>
      </c>
      <c r="E129" s="70"/>
      <c r="F129" s="70"/>
      <c r="G129" s="71"/>
      <c r="H129" s="95">
        <v>0.1</v>
      </c>
      <c r="I129" s="124">
        <f>I128*H129</f>
        <v>2242.6873000000001</v>
      </c>
      <c r="J129" s="54"/>
    </row>
    <row r="130" spans="3:10" s="163" customFormat="1" ht="14.4" thickBot="1">
      <c r="C130" s="130" t="s">
        <v>1223</v>
      </c>
      <c r="D130" s="131" t="s">
        <v>1224</v>
      </c>
      <c r="E130" s="132"/>
      <c r="F130" s="132"/>
      <c r="G130" s="132"/>
      <c r="H130" s="155"/>
      <c r="I130" s="134">
        <f>SUM(I128:I129)</f>
        <v>24669.560300000001</v>
      </c>
      <c r="J130" s="54"/>
    </row>
    <row r="131" spans="3:10" ht="13.8" thickTop="1"/>
    <row r="133" spans="3:10" ht="14.4" thickBot="1">
      <c r="C133" s="458" t="s">
        <v>2184</v>
      </c>
      <c r="D133" s="458" t="s">
        <v>2185</v>
      </c>
      <c r="J133" s="56">
        <f>ROUNDDOWN(I152,-2)</f>
        <v>466100</v>
      </c>
    </row>
    <row r="134" spans="3:10" s="92" customFormat="1" ht="28.2" thickTop="1">
      <c r="C134" s="119" t="s">
        <v>1197</v>
      </c>
      <c r="D134" s="120" t="s">
        <v>1198</v>
      </c>
      <c r="E134" s="120" t="s">
        <v>1926</v>
      </c>
      <c r="F134" s="120" t="s">
        <v>1199</v>
      </c>
      <c r="G134" s="120" t="s">
        <v>1200</v>
      </c>
      <c r="H134" s="120" t="s">
        <v>1201</v>
      </c>
      <c r="I134" s="121" t="s">
        <v>1202</v>
      </c>
      <c r="J134" s="164"/>
    </row>
    <row r="135" spans="3:10" s="62" customFormat="1" ht="14.25" customHeight="1">
      <c r="C135" s="141" t="s">
        <v>1203</v>
      </c>
      <c r="D135" s="59" t="s">
        <v>1204</v>
      </c>
      <c r="E135" s="59"/>
      <c r="F135" s="73"/>
      <c r="G135" s="73"/>
      <c r="H135" s="73"/>
      <c r="I135" s="146"/>
      <c r="J135" s="54"/>
    </row>
    <row r="136" spans="3:10" s="62" customFormat="1" ht="13.8">
      <c r="C136" s="445">
        <v>1</v>
      </c>
      <c r="D136" s="59" t="s">
        <v>5</v>
      </c>
      <c r="E136" s="72" t="s">
        <v>1788</v>
      </c>
      <c r="F136" s="170" t="s">
        <v>2123</v>
      </c>
      <c r="G136" s="471">
        <v>8.4200000000000004E-3</v>
      </c>
      <c r="H136" s="64">
        <f>VLOOKUP(D136,upahbahan,3,FALSE)</f>
        <v>100000</v>
      </c>
      <c r="I136" s="457">
        <f>H136*G136</f>
        <v>842</v>
      </c>
      <c r="J136" s="54"/>
    </row>
    <row r="137" spans="3:10" s="62" customFormat="1" ht="27.6">
      <c r="C137" s="445">
        <v>2</v>
      </c>
      <c r="D137" s="59" t="s">
        <v>1799</v>
      </c>
      <c r="E137" s="329" t="s">
        <v>1789</v>
      </c>
      <c r="F137" s="78" t="s">
        <v>2123</v>
      </c>
      <c r="G137" s="471">
        <v>2.1099999999999999E-3</v>
      </c>
      <c r="H137" s="64">
        <f>VLOOKUP(D137,upahbahan,3,FALSE)</f>
        <v>145000</v>
      </c>
      <c r="I137" s="457">
        <f>H137*G137</f>
        <v>305.95</v>
      </c>
      <c r="J137" s="54"/>
    </row>
    <row r="138" spans="3:10" s="62" customFormat="1" ht="13.8">
      <c r="C138" s="445">
        <v>3</v>
      </c>
      <c r="D138" s="59" t="s">
        <v>2186</v>
      </c>
      <c r="E138" s="329" t="s">
        <v>1789</v>
      </c>
      <c r="F138" s="78" t="s">
        <v>2123</v>
      </c>
      <c r="G138" s="471">
        <v>2.1099999999999999E-3</v>
      </c>
      <c r="H138" s="64">
        <f>VLOOKUP(D138,upahbahan,3,FALSE)</f>
        <v>145000</v>
      </c>
      <c r="I138" s="457">
        <f>H138*G138</f>
        <v>305.95</v>
      </c>
      <c r="J138" s="54"/>
    </row>
    <row r="139" spans="3:10" s="62" customFormat="1" ht="13.8">
      <c r="C139" s="445">
        <v>4</v>
      </c>
      <c r="D139" s="59" t="s">
        <v>18</v>
      </c>
      <c r="E139" s="329" t="s">
        <v>1790</v>
      </c>
      <c r="F139" s="78" t="s">
        <v>2123</v>
      </c>
      <c r="G139" s="471">
        <v>4.2000000000000002E-4</v>
      </c>
      <c r="H139" s="64">
        <f>VLOOKUP(D139,upahbahan,3,FALSE)</f>
        <v>175000</v>
      </c>
      <c r="I139" s="457">
        <f>H139*G139</f>
        <v>73.5</v>
      </c>
      <c r="J139" s="54"/>
    </row>
    <row r="140" spans="3:10" s="62" customFormat="1" ht="13.8">
      <c r="C140" s="445">
        <v>5</v>
      </c>
      <c r="D140" s="59" t="s">
        <v>19</v>
      </c>
      <c r="E140" s="72" t="s">
        <v>1791</v>
      </c>
      <c r="F140" s="170" t="s">
        <v>2123</v>
      </c>
      <c r="G140" s="471">
        <v>1.3999999999999999E-4</v>
      </c>
      <c r="H140" s="64">
        <f>VLOOKUP(D140,upahbahan,3,FALSE)</f>
        <v>200000</v>
      </c>
      <c r="I140" s="457">
        <f>H140*G140</f>
        <v>27.999999999999996</v>
      </c>
      <c r="J140" s="54"/>
    </row>
    <row r="141" spans="3:10" s="62" customFormat="1" ht="15.75" customHeight="1">
      <c r="C141" s="144" t="s">
        <v>1210</v>
      </c>
      <c r="D141" s="80"/>
      <c r="E141" s="80"/>
      <c r="F141" s="80"/>
      <c r="G141" s="80"/>
      <c r="H141" s="162"/>
      <c r="I141" s="124">
        <f>SUM(I136:I140)</f>
        <v>1555.4</v>
      </c>
      <c r="J141" s="54"/>
    </row>
    <row r="142" spans="3:10" s="62" customFormat="1" ht="13.8">
      <c r="C142" s="141" t="s">
        <v>1211</v>
      </c>
      <c r="D142" s="59" t="s">
        <v>1212</v>
      </c>
      <c r="E142" s="59"/>
      <c r="F142" s="73"/>
      <c r="G142" s="73"/>
      <c r="H142" s="73"/>
      <c r="I142" s="146"/>
      <c r="J142" s="54"/>
    </row>
    <row r="143" spans="3:10" s="180" customFormat="1" ht="27.6">
      <c r="C143" s="609">
        <v>1</v>
      </c>
      <c r="D143" s="370" t="s">
        <v>5896</v>
      </c>
      <c r="E143" s="59"/>
      <c r="F143" s="329" t="s">
        <v>63</v>
      </c>
      <c r="G143" s="603">
        <v>1.3</v>
      </c>
      <c r="H143" s="611">
        <f>VLOOKUP(D143,upahbahan,3,FALSE)</f>
        <v>25000</v>
      </c>
      <c r="I143" s="612">
        <f>H143*G143</f>
        <v>32500</v>
      </c>
      <c r="J143" s="156"/>
    </row>
    <row r="144" spans="3:10" s="180" customFormat="1" ht="13.8">
      <c r="C144" s="609">
        <v>2</v>
      </c>
      <c r="D144" s="370" t="s">
        <v>2187</v>
      </c>
      <c r="E144" s="59"/>
      <c r="F144" s="329" t="s">
        <v>66</v>
      </c>
      <c r="G144" s="603">
        <v>3.3099999999999997E-2</v>
      </c>
      <c r="H144" s="611">
        <f>VLOOKUP(D144,upahbahan,3,FALSE)</f>
        <v>25000</v>
      </c>
      <c r="I144" s="612">
        <f>H144*G144</f>
        <v>827.49999999999989</v>
      </c>
      <c r="J144" s="156"/>
    </row>
    <row r="145" spans="3:10" s="180" customFormat="1" ht="13.8">
      <c r="C145" s="609">
        <v>3</v>
      </c>
      <c r="D145" s="370" t="s">
        <v>5897</v>
      </c>
      <c r="E145" s="59"/>
      <c r="F145" s="329" t="s">
        <v>2188</v>
      </c>
      <c r="G145" s="603">
        <v>21</v>
      </c>
      <c r="H145" s="611">
        <f>VLOOKUP(D145,upahbahan,3,FALSE)</f>
        <v>18500</v>
      </c>
      <c r="I145" s="612">
        <f>H145*G145</f>
        <v>388500</v>
      </c>
      <c r="J145" s="156"/>
    </row>
    <row r="146" spans="3:10" s="180" customFormat="1" ht="15.75" customHeight="1">
      <c r="C146" s="144" t="s">
        <v>1216</v>
      </c>
      <c r="D146" s="80"/>
      <c r="E146" s="80"/>
      <c r="F146" s="80"/>
      <c r="G146" s="80"/>
      <c r="H146" s="162"/>
      <c r="I146" s="484">
        <f>SUM(I142:I145)</f>
        <v>421827.5</v>
      </c>
      <c r="J146" s="156"/>
    </row>
    <row r="147" spans="3:10" s="180" customFormat="1" ht="15.75" customHeight="1">
      <c r="C147" s="141" t="s">
        <v>1217</v>
      </c>
      <c r="D147" s="59" t="s">
        <v>1218</v>
      </c>
      <c r="E147" s="59"/>
      <c r="F147" s="370"/>
      <c r="G147" s="370"/>
      <c r="H147" s="370"/>
      <c r="I147" s="613"/>
      <c r="J147" s="156"/>
    </row>
    <row r="148" spans="3:10" s="180" customFormat="1" ht="15.75" customHeight="1">
      <c r="C148" s="445">
        <v>1</v>
      </c>
      <c r="D148" s="59" t="s">
        <v>5892</v>
      </c>
      <c r="E148" s="59"/>
      <c r="F148" s="329" t="s">
        <v>1995</v>
      </c>
      <c r="G148" s="616">
        <v>1.4999999999999999E-4</v>
      </c>
      <c r="H148" s="483">
        <f>VLOOKUP(D148,upahbahan,3,FALSE)</f>
        <v>2700000</v>
      </c>
      <c r="I148" s="608">
        <f>H148*G148</f>
        <v>404.99999999999994</v>
      </c>
      <c r="J148" s="156"/>
    </row>
    <row r="149" spans="3:10" s="62" customFormat="1" ht="15.75" customHeight="1">
      <c r="C149" s="144" t="s">
        <v>1219</v>
      </c>
      <c r="D149" s="80"/>
      <c r="E149" s="80"/>
      <c r="F149" s="80"/>
      <c r="G149" s="80"/>
      <c r="H149" s="162"/>
      <c r="I149" s="153">
        <f>SUM(I147:I148)</f>
        <v>404.99999999999994</v>
      </c>
      <c r="J149" s="54"/>
    </row>
    <row r="150" spans="3:10" s="163" customFormat="1" ht="13.8">
      <c r="C150" s="122" t="s">
        <v>1220</v>
      </c>
      <c r="D150" s="69" t="s">
        <v>1221</v>
      </c>
      <c r="E150" s="70"/>
      <c r="F150" s="70"/>
      <c r="G150" s="70"/>
      <c r="H150" s="71"/>
      <c r="I150" s="124">
        <f>I141+I146+I149</f>
        <v>423787.9</v>
      </c>
      <c r="J150" s="54"/>
    </row>
    <row r="151" spans="3:10" s="163" customFormat="1" ht="13.8">
      <c r="C151" s="122" t="s">
        <v>1222</v>
      </c>
      <c r="D151" s="69" t="s">
        <v>1325</v>
      </c>
      <c r="E151" s="70"/>
      <c r="F151" s="70"/>
      <c r="G151" s="71"/>
      <c r="H151" s="95">
        <v>0.1</v>
      </c>
      <c r="I151" s="124">
        <f>I150*H151</f>
        <v>42378.790000000008</v>
      </c>
      <c r="J151" s="54"/>
    </row>
    <row r="152" spans="3:10" s="163" customFormat="1" ht="14.4" thickBot="1">
      <c r="C152" s="130" t="s">
        <v>1223</v>
      </c>
      <c r="D152" s="131" t="s">
        <v>1224</v>
      </c>
      <c r="E152" s="132"/>
      <c r="F152" s="132"/>
      <c r="G152" s="132"/>
      <c r="H152" s="155"/>
      <c r="I152" s="134">
        <f>SUM(I150:I151)</f>
        <v>466166.69000000006</v>
      </c>
      <c r="J152" s="54"/>
    </row>
    <row r="153" spans="3:10" ht="13.8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N222"/>
  <sheetViews>
    <sheetView topLeftCell="B142" zoomScale="86" zoomScaleNormal="86" workbookViewId="0">
      <selection activeCell="D186" sqref="D186"/>
    </sheetView>
  </sheetViews>
  <sheetFormatPr defaultColWidth="9.44140625" defaultRowHeight="13.8"/>
  <cols>
    <col min="1" max="2" width="3.44140625" style="62" customWidth="1"/>
    <col min="3" max="3" width="7.44140625" style="57" customWidth="1"/>
    <col min="4" max="4" width="26.6640625" style="62" customWidth="1"/>
    <col min="5" max="5" width="10.6640625" style="62" customWidth="1"/>
    <col min="6" max="6" width="7.5546875" style="62" customWidth="1"/>
    <col min="7" max="7" width="10.5546875" style="62" customWidth="1"/>
    <col min="8" max="8" width="15.5546875" style="62" customWidth="1"/>
    <col min="9" max="9" width="16.44140625" style="62" customWidth="1"/>
    <col min="10" max="10" width="16" style="62" bestFit="1" customWidth="1"/>
    <col min="11" max="16384" width="9.44140625" style="62"/>
  </cols>
  <sheetData>
    <row r="3" spans="3:14" s="54" customFormat="1">
      <c r="C3" s="169" t="s">
        <v>2189</v>
      </c>
      <c r="D3" s="177" t="str">
        <f>'[1]Daftar HSP'!B51</f>
        <v>PEKERJAAN PEMBONGKARAN</v>
      </c>
      <c r="E3" s="177"/>
      <c r="F3" s="53"/>
      <c r="G3" s="53"/>
      <c r="H3" s="53"/>
      <c r="I3" s="53"/>
    </row>
    <row r="4" spans="3:14" s="54" customFormat="1" ht="14.4" thickBot="1">
      <c r="C4" s="54" t="s">
        <v>2190</v>
      </c>
      <c r="D4" s="175" t="s">
        <v>2191</v>
      </c>
      <c r="E4" s="175"/>
      <c r="F4" s="118"/>
      <c r="G4" s="118"/>
      <c r="H4" s="118"/>
      <c r="I4" s="118"/>
      <c r="J4" s="56">
        <f>ROUNDDOWN(I19,-2)</f>
        <v>146100</v>
      </c>
    </row>
    <row r="5" spans="3:14" s="57" customFormat="1" ht="31.65" customHeight="1" thickTop="1">
      <c r="C5" s="119" t="s">
        <v>1197</v>
      </c>
      <c r="D5" s="120" t="s">
        <v>1198</v>
      </c>
      <c r="E5" s="120" t="s">
        <v>1926</v>
      </c>
      <c r="F5" s="120" t="s">
        <v>1199</v>
      </c>
      <c r="G5" s="120" t="s">
        <v>1200</v>
      </c>
      <c r="H5" s="120" t="s">
        <v>1201</v>
      </c>
      <c r="I5" s="121" t="s">
        <v>1202</v>
      </c>
    </row>
    <row r="6" spans="3:14">
      <c r="C6" s="141" t="s">
        <v>1203</v>
      </c>
      <c r="D6" s="59" t="s">
        <v>1204</v>
      </c>
      <c r="E6" s="59"/>
      <c r="F6" s="73"/>
      <c r="G6" s="73"/>
      <c r="H6" s="73"/>
      <c r="I6" s="146"/>
      <c r="K6" s="55" t="s">
        <v>1249</v>
      </c>
      <c r="L6" s="55"/>
      <c r="M6" s="55"/>
      <c r="N6" s="55"/>
    </row>
    <row r="7" spans="3:14">
      <c r="C7" s="142">
        <v>1</v>
      </c>
      <c r="D7" s="59" t="s">
        <v>5</v>
      </c>
      <c r="E7" s="72" t="s">
        <v>1788</v>
      </c>
      <c r="F7" s="72" t="s">
        <v>6</v>
      </c>
      <c r="G7" s="74">
        <v>1.2</v>
      </c>
      <c r="H7" s="64">
        <f>VLOOKUP(D7,upahbahan,3,FALSE)</f>
        <v>100000</v>
      </c>
      <c r="I7" s="124">
        <f>G7*H7</f>
        <v>120000</v>
      </c>
      <c r="K7" s="55" t="s">
        <v>1250</v>
      </c>
      <c r="L7" s="55"/>
      <c r="M7" s="55"/>
      <c r="N7" s="65">
        <v>0.1</v>
      </c>
    </row>
    <row r="8" spans="3:14">
      <c r="C8" s="142">
        <v>2</v>
      </c>
      <c r="D8" s="59" t="s">
        <v>19</v>
      </c>
      <c r="E8" s="72" t="s">
        <v>1791</v>
      </c>
      <c r="F8" s="72" t="s">
        <v>6</v>
      </c>
      <c r="G8" s="74">
        <v>0.06</v>
      </c>
      <c r="H8" s="64">
        <f>VLOOKUP(D8,upahbahan,3,FALSE)</f>
        <v>200000</v>
      </c>
      <c r="I8" s="124">
        <f>G8*H8</f>
        <v>12000</v>
      </c>
    </row>
    <row r="9" spans="3:14" ht="15.75" customHeight="1">
      <c r="C9" s="144" t="s">
        <v>1210</v>
      </c>
      <c r="D9" s="75"/>
      <c r="E9" s="75"/>
      <c r="F9" s="75"/>
      <c r="G9" s="75"/>
      <c r="H9" s="161"/>
      <c r="I9" s="124">
        <f>SUM(I7:I8)</f>
        <v>132000</v>
      </c>
    </row>
    <row r="10" spans="3:14">
      <c r="C10" s="141" t="s">
        <v>1211</v>
      </c>
      <c r="D10" s="59" t="s">
        <v>1212</v>
      </c>
      <c r="E10" s="59"/>
      <c r="F10" s="73"/>
      <c r="G10" s="73"/>
      <c r="H10" s="73"/>
      <c r="I10" s="146"/>
    </row>
    <row r="11" spans="3:14" ht="15.75" customHeight="1">
      <c r="C11" s="144" t="s">
        <v>1216</v>
      </c>
      <c r="D11" s="80"/>
      <c r="E11" s="80"/>
      <c r="F11" s="80"/>
      <c r="G11" s="80"/>
      <c r="H11" s="162"/>
      <c r="I11" s="153">
        <v>0</v>
      </c>
    </row>
    <row r="12" spans="3:14">
      <c r="C12" s="141" t="s">
        <v>1217</v>
      </c>
      <c r="D12" s="59" t="s">
        <v>1218</v>
      </c>
      <c r="E12" s="59"/>
      <c r="F12" s="73"/>
      <c r="G12" s="73"/>
      <c r="H12" s="73"/>
      <c r="I12" s="146"/>
    </row>
    <row r="13" spans="3:14">
      <c r="C13" s="145" t="s">
        <v>1205</v>
      </c>
      <c r="D13" s="77" t="s">
        <v>1171</v>
      </c>
      <c r="E13" s="77"/>
      <c r="F13" s="178" t="s">
        <v>44</v>
      </c>
      <c r="G13" s="179">
        <v>6.0000000000000001E-3</v>
      </c>
      <c r="H13" s="64">
        <f>VLOOKUP(D13,upahbahan,3,FALSE)</f>
        <v>25000</v>
      </c>
      <c r="I13" s="124">
        <f>G13*H13</f>
        <v>150</v>
      </c>
    </row>
    <row r="14" spans="3:14">
      <c r="C14" s="145" t="s">
        <v>1206</v>
      </c>
      <c r="D14" s="77" t="s">
        <v>1170</v>
      </c>
      <c r="E14" s="77"/>
      <c r="F14" s="178" t="s">
        <v>44</v>
      </c>
      <c r="G14" s="179">
        <v>8.9999999999999993E-3</v>
      </c>
      <c r="H14" s="64">
        <f>VLOOKUP(D14,upahbahan,3,FALSE)</f>
        <v>15000</v>
      </c>
      <c r="I14" s="124">
        <f>G14*H14</f>
        <v>135</v>
      </c>
    </row>
    <row r="15" spans="3:14">
      <c r="C15" s="145" t="s">
        <v>1207</v>
      </c>
      <c r="D15" s="77" t="s">
        <v>1168</v>
      </c>
      <c r="E15" s="77"/>
      <c r="F15" s="178" t="s">
        <v>44</v>
      </c>
      <c r="G15" s="179">
        <v>0.02</v>
      </c>
      <c r="H15" s="64">
        <f>VLOOKUP(D15,upahbahan,3,FALSE)</f>
        <v>30000</v>
      </c>
      <c r="I15" s="124">
        <f>G15*H15</f>
        <v>600</v>
      </c>
    </row>
    <row r="16" spans="3:14" ht="15.75" customHeight="1">
      <c r="C16" s="144" t="s">
        <v>1219</v>
      </c>
      <c r="D16" s="80"/>
      <c r="E16" s="80"/>
      <c r="F16" s="80"/>
      <c r="G16" s="80"/>
      <c r="H16" s="162"/>
      <c r="I16" s="124">
        <f>SUM(I13:I15)</f>
        <v>885</v>
      </c>
    </row>
    <row r="17" spans="3:10" s="163" customFormat="1">
      <c r="C17" s="122" t="s">
        <v>1220</v>
      </c>
      <c r="D17" s="69" t="s">
        <v>1221</v>
      </c>
      <c r="E17" s="70"/>
      <c r="F17" s="70"/>
      <c r="G17" s="70"/>
      <c r="H17" s="71"/>
      <c r="I17" s="124">
        <f>I9+I11+I16</f>
        <v>132885</v>
      </c>
      <c r="J17" s="62"/>
    </row>
    <row r="18" spans="3:10" s="163" customFormat="1">
      <c r="C18" s="122" t="s">
        <v>1222</v>
      </c>
      <c r="D18" s="69" t="s">
        <v>1325</v>
      </c>
      <c r="E18" s="70"/>
      <c r="F18" s="70"/>
      <c r="G18" s="71"/>
      <c r="H18" s="95">
        <f>$N$7</f>
        <v>0.1</v>
      </c>
      <c r="I18" s="124">
        <f>I17*H18</f>
        <v>13288.5</v>
      </c>
      <c r="J18" s="62"/>
    </row>
    <row r="19" spans="3:10" s="163" customFormat="1" ht="14.4" thickBot="1">
      <c r="C19" s="130" t="s">
        <v>1223</v>
      </c>
      <c r="D19" s="131" t="s">
        <v>1224</v>
      </c>
      <c r="E19" s="132"/>
      <c r="F19" s="132"/>
      <c r="G19" s="132"/>
      <c r="H19" s="155"/>
      <c r="I19" s="134">
        <f>SUM(I17:I18)</f>
        <v>146173.5</v>
      </c>
      <c r="J19" s="62"/>
    </row>
    <row r="20" spans="3:10" ht="14.4" thickTop="1">
      <c r="C20" s="89"/>
      <c r="D20" s="180" t="s">
        <v>1268</v>
      </c>
      <c r="E20" s="180"/>
      <c r="F20" s="180"/>
      <c r="G20" s="180"/>
      <c r="H20" s="180"/>
      <c r="I20" s="91"/>
    </row>
    <row r="21" spans="3:10">
      <c r="C21" s="89"/>
      <c r="D21" s="180" t="s">
        <v>2192</v>
      </c>
      <c r="E21" s="180"/>
      <c r="F21" s="180"/>
      <c r="G21" s="180"/>
      <c r="H21" s="180"/>
      <c r="I21" s="91"/>
    </row>
    <row r="22" spans="3:10">
      <c r="C22" s="89"/>
      <c r="D22" s="90"/>
      <c r="E22" s="90"/>
      <c r="F22" s="90"/>
      <c r="G22" s="90"/>
      <c r="H22" s="90"/>
      <c r="I22" s="91"/>
    </row>
    <row r="23" spans="3:10" s="54" customFormat="1" ht="14.4" thickBot="1">
      <c r="C23" s="54" t="s">
        <v>2193</v>
      </c>
      <c r="D23" s="175" t="s">
        <v>2194</v>
      </c>
      <c r="E23" s="175"/>
      <c r="F23" s="118"/>
      <c r="G23" s="118"/>
      <c r="H23" s="118"/>
      <c r="I23" s="118"/>
      <c r="J23" s="56">
        <f>ROUNDDOWN(I36,-2)</f>
        <v>150700</v>
      </c>
    </row>
    <row r="24" spans="3:10" s="57" customFormat="1" ht="31.65" customHeight="1" thickTop="1">
      <c r="C24" s="119" t="s">
        <v>1197</v>
      </c>
      <c r="D24" s="120" t="s">
        <v>1198</v>
      </c>
      <c r="E24" s="120" t="s">
        <v>1926</v>
      </c>
      <c r="F24" s="120" t="s">
        <v>1199</v>
      </c>
      <c r="G24" s="120" t="s">
        <v>1200</v>
      </c>
      <c r="H24" s="120" t="s">
        <v>1201</v>
      </c>
      <c r="I24" s="121" t="s">
        <v>1202</v>
      </c>
    </row>
    <row r="25" spans="3:10">
      <c r="C25" s="141" t="s">
        <v>1203</v>
      </c>
      <c r="D25" s="59" t="s">
        <v>1204</v>
      </c>
      <c r="E25" s="59"/>
      <c r="F25" s="73"/>
      <c r="G25" s="73"/>
      <c r="H25" s="73"/>
      <c r="I25" s="146"/>
    </row>
    <row r="26" spans="3:10">
      <c r="C26" s="142">
        <v>1</v>
      </c>
      <c r="D26" s="59" t="s">
        <v>5</v>
      </c>
      <c r="E26" s="72" t="s">
        <v>1788</v>
      </c>
      <c r="F26" s="72" t="s">
        <v>6</v>
      </c>
      <c r="G26" s="74">
        <v>0.2</v>
      </c>
      <c r="H26" s="64">
        <f>VLOOKUP(D26,upahbahan,3,FALSE)</f>
        <v>100000</v>
      </c>
      <c r="I26" s="124">
        <f>G26*H26</f>
        <v>20000</v>
      </c>
    </row>
    <row r="27" spans="3:10">
      <c r="C27" s="142">
        <v>2</v>
      </c>
      <c r="D27" s="59" t="s">
        <v>19</v>
      </c>
      <c r="E27" s="72" t="s">
        <v>1789</v>
      </c>
      <c r="F27" s="72" t="s">
        <v>6</v>
      </c>
      <c r="G27" s="74">
        <v>0.01</v>
      </c>
      <c r="H27" s="64">
        <f>VLOOKUP(D27,upahbahan,3,FALSE)</f>
        <v>200000</v>
      </c>
      <c r="I27" s="124">
        <f>G27*H27</f>
        <v>2000</v>
      </c>
    </row>
    <row r="28" spans="3:10" ht="15.75" customHeight="1">
      <c r="C28" s="144" t="s">
        <v>1210</v>
      </c>
      <c r="D28" s="75"/>
      <c r="E28" s="75"/>
      <c r="F28" s="75"/>
      <c r="G28" s="75"/>
      <c r="H28" s="161"/>
      <c r="I28" s="124">
        <f>SUM(I26:I27)</f>
        <v>22000</v>
      </c>
    </row>
    <row r="29" spans="3:10">
      <c r="C29" s="141" t="s">
        <v>1211</v>
      </c>
      <c r="D29" s="59" t="s">
        <v>1212</v>
      </c>
      <c r="E29" s="59"/>
      <c r="F29" s="73"/>
      <c r="G29" s="73"/>
      <c r="H29" s="73"/>
      <c r="I29" s="146"/>
    </row>
    <row r="30" spans="3:10" ht="15.75" customHeight="1">
      <c r="C30" s="144" t="s">
        <v>1216</v>
      </c>
      <c r="D30" s="80"/>
      <c r="E30" s="80"/>
      <c r="F30" s="80"/>
      <c r="G30" s="80"/>
      <c r="H30" s="162"/>
      <c r="I30" s="153">
        <v>0</v>
      </c>
    </row>
    <row r="31" spans="3:10">
      <c r="C31" s="141" t="s">
        <v>1217</v>
      </c>
      <c r="D31" s="59" t="s">
        <v>1218</v>
      </c>
      <c r="E31" s="59"/>
      <c r="F31" s="73"/>
      <c r="G31" s="73"/>
      <c r="H31" s="73"/>
      <c r="I31" s="146"/>
    </row>
    <row r="32" spans="3:10">
      <c r="C32" s="145" t="s">
        <v>1205</v>
      </c>
      <c r="D32" s="77" t="s">
        <v>1113</v>
      </c>
      <c r="E32" s="77"/>
      <c r="F32" s="178" t="s">
        <v>1082</v>
      </c>
      <c r="G32" s="179">
        <v>0.05</v>
      </c>
      <c r="H32" s="64">
        <f>VLOOKUP(D32,upahbahan,3,FALSE)</f>
        <v>2300000</v>
      </c>
      <c r="I32" s="124">
        <f>G32*H32</f>
        <v>115000</v>
      </c>
    </row>
    <row r="33" spans="3:10" ht="15.75" customHeight="1">
      <c r="C33" s="144" t="s">
        <v>1219</v>
      </c>
      <c r="D33" s="80"/>
      <c r="E33" s="80"/>
      <c r="F33" s="80"/>
      <c r="G33" s="80"/>
      <c r="H33" s="162"/>
      <c r="I33" s="124">
        <f>SUM(I32:I32)</f>
        <v>115000</v>
      </c>
    </row>
    <row r="34" spans="3:10" s="163" customFormat="1">
      <c r="C34" s="122" t="s">
        <v>1220</v>
      </c>
      <c r="D34" s="69" t="s">
        <v>1221</v>
      </c>
      <c r="E34" s="70"/>
      <c r="F34" s="70"/>
      <c r="G34" s="70"/>
      <c r="H34" s="71"/>
      <c r="I34" s="124">
        <f>I28+I30+I33</f>
        <v>137000</v>
      </c>
      <c r="J34" s="62"/>
    </row>
    <row r="35" spans="3:10" s="163" customFormat="1">
      <c r="C35" s="122" t="s">
        <v>1222</v>
      </c>
      <c r="D35" s="69" t="s">
        <v>1325</v>
      </c>
      <c r="E35" s="70"/>
      <c r="F35" s="70"/>
      <c r="G35" s="71"/>
      <c r="H35" s="95">
        <f>$N$7</f>
        <v>0.1</v>
      </c>
      <c r="I35" s="124">
        <f>I34*H35</f>
        <v>13700</v>
      </c>
      <c r="J35" s="62"/>
    </row>
    <row r="36" spans="3:10" s="163" customFormat="1" ht="14.4" thickBot="1">
      <c r="C36" s="130" t="s">
        <v>1223</v>
      </c>
      <c r="D36" s="131" t="s">
        <v>1224</v>
      </c>
      <c r="E36" s="132"/>
      <c r="F36" s="132"/>
      <c r="G36" s="132"/>
      <c r="H36" s="155"/>
      <c r="I36" s="134">
        <f>SUM(I34:I35)</f>
        <v>150700</v>
      </c>
      <c r="J36" s="62"/>
    </row>
    <row r="37" spans="3:10" s="163" customFormat="1" ht="14.4" thickTop="1">
      <c r="C37" s="57"/>
      <c r="D37" s="81"/>
      <c r="E37" s="81"/>
      <c r="F37" s="81"/>
      <c r="G37" s="81"/>
      <c r="H37" s="81"/>
      <c r="I37" s="82"/>
      <c r="J37" s="62"/>
    </row>
    <row r="38" spans="3:10" s="54" customFormat="1" ht="14.4" thickBot="1">
      <c r="C38" s="54" t="s">
        <v>2195</v>
      </c>
      <c r="D38" s="175" t="s">
        <v>2196</v>
      </c>
      <c r="E38" s="175"/>
      <c r="F38" s="118"/>
      <c r="G38" s="118"/>
      <c r="H38" s="118"/>
      <c r="I38" s="118"/>
      <c r="J38" s="56">
        <f>ROUNDDOWN(I55,-2)</f>
        <v>211000</v>
      </c>
    </row>
    <row r="39" spans="3:10" s="57" customFormat="1" ht="31.65" customHeight="1" thickTop="1">
      <c r="C39" s="119" t="s">
        <v>1197</v>
      </c>
      <c r="D39" s="120" t="s">
        <v>1198</v>
      </c>
      <c r="E39" s="120" t="s">
        <v>1926</v>
      </c>
      <c r="F39" s="120" t="s">
        <v>1199</v>
      </c>
      <c r="G39" s="120" t="s">
        <v>1200</v>
      </c>
      <c r="H39" s="120" t="s">
        <v>1201</v>
      </c>
      <c r="I39" s="121" t="s">
        <v>1202</v>
      </c>
    </row>
    <row r="40" spans="3:10">
      <c r="C40" s="141" t="s">
        <v>1203</v>
      </c>
      <c r="D40" s="59" t="s">
        <v>1204</v>
      </c>
      <c r="E40" s="59"/>
      <c r="F40" s="73"/>
      <c r="G40" s="73"/>
      <c r="H40" s="73"/>
      <c r="I40" s="146"/>
    </row>
    <row r="41" spans="3:10">
      <c r="C41" s="142">
        <v>1</v>
      </c>
      <c r="D41" s="59" t="s">
        <v>5</v>
      </c>
      <c r="E41" s="72" t="s">
        <v>1788</v>
      </c>
      <c r="F41" s="72" t="s">
        <v>6</v>
      </c>
      <c r="G41" s="181">
        <v>1.075</v>
      </c>
      <c r="H41" s="64">
        <f>VLOOKUP(D41,upahbahan,3,FALSE)</f>
        <v>100000</v>
      </c>
      <c r="I41" s="124">
        <f>G41*H41</f>
        <v>107500</v>
      </c>
    </row>
    <row r="42" spans="3:10">
      <c r="C42" s="142">
        <v>2</v>
      </c>
      <c r="D42" s="59" t="s">
        <v>19</v>
      </c>
      <c r="E42" s="72" t="s">
        <v>1791</v>
      </c>
      <c r="F42" s="72" t="s">
        <v>6</v>
      </c>
      <c r="G42" s="181">
        <v>0.108</v>
      </c>
      <c r="H42" s="64">
        <f>VLOOKUP(D42,upahbahan,3,FALSE)</f>
        <v>200000</v>
      </c>
      <c r="I42" s="124">
        <f>G42*H42</f>
        <v>21600</v>
      </c>
    </row>
    <row r="43" spans="3:10" ht="15.75" customHeight="1">
      <c r="C43" s="144" t="s">
        <v>1210</v>
      </c>
      <c r="D43" s="75"/>
      <c r="E43" s="75"/>
      <c r="F43" s="75"/>
      <c r="G43" s="75"/>
      <c r="H43" s="161"/>
      <c r="I43" s="124">
        <f>SUM(I41:I42)</f>
        <v>129100</v>
      </c>
    </row>
    <row r="44" spans="3:10">
      <c r="C44" s="141" t="s">
        <v>1211</v>
      </c>
      <c r="D44" s="59" t="s">
        <v>1212</v>
      </c>
      <c r="E44" s="59"/>
      <c r="F44" s="73"/>
      <c r="G44" s="73"/>
      <c r="H44" s="73"/>
      <c r="I44" s="146"/>
    </row>
    <row r="45" spans="3:10">
      <c r="C45" s="141">
        <v>1</v>
      </c>
      <c r="D45" s="59" t="s">
        <v>756</v>
      </c>
      <c r="E45" s="59"/>
      <c r="F45" s="170" t="s">
        <v>530</v>
      </c>
      <c r="G45" s="171">
        <v>1.2</v>
      </c>
      <c r="H45" s="64">
        <f>VLOOKUP(D45,upahbahan,3,FALSE)</f>
        <v>50000</v>
      </c>
      <c r="I45" s="124">
        <f>G45*H45</f>
        <v>60000</v>
      </c>
    </row>
    <row r="46" spans="3:10" ht="15.75" customHeight="1">
      <c r="C46" s="144" t="s">
        <v>1216</v>
      </c>
      <c r="D46" s="80"/>
      <c r="E46" s="80"/>
      <c r="F46" s="80"/>
      <c r="G46" s="80"/>
      <c r="H46" s="162"/>
      <c r="I46" s="124">
        <f>SUM(I45)</f>
        <v>60000</v>
      </c>
    </row>
    <row r="47" spans="3:10">
      <c r="C47" s="141" t="s">
        <v>1217</v>
      </c>
      <c r="D47" s="59" t="s">
        <v>1218</v>
      </c>
      <c r="E47" s="59"/>
      <c r="F47" s="73"/>
      <c r="G47" s="73"/>
      <c r="H47" s="73"/>
      <c r="I47" s="146"/>
    </row>
    <row r="48" spans="3:10">
      <c r="C48" s="145" t="s">
        <v>1205</v>
      </c>
      <c r="D48" s="77" t="s">
        <v>1171</v>
      </c>
      <c r="E48" s="77"/>
      <c r="F48" s="178" t="s">
        <v>44</v>
      </c>
      <c r="G48" s="179">
        <v>0.02</v>
      </c>
      <c r="H48" s="64">
        <f>VLOOKUP(D48,upahbahan,3,FALSE)</f>
        <v>25000</v>
      </c>
      <c r="I48" s="124">
        <f>G48*H48</f>
        <v>500</v>
      </c>
    </row>
    <row r="49" spans="3:10">
      <c r="C49" s="145" t="s">
        <v>1206</v>
      </c>
      <c r="D49" s="77" t="s">
        <v>1166</v>
      </c>
      <c r="E49" s="77"/>
      <c r="F49" s="178" t="s">
        <v>44</v>
      </c>
      <c r="G49" s="179">
        <v>0.1</v>
      </c>
      <c r="H49" s="64">
        <f>VLOOKUP(D49,upahbahan,3,FALSE)</f>
        <v>3500</v>
      </c>
      <c r="I49" s="124">
        <f>G49*H49</f>
        <v>350</v>
      </c>
    </row>
    <row r="50" spans="3:10">
      <c r="C50" s="145" t="s">
        <v>1207</v>
      </c>
      <c r="D50" s="77" t="s">
        <v>1170</v>
      </c>
      <c r="E50" s="77"/>
      <c r="F50" s="178" t="s">
        <v>44</v>
      </c>
      <c r="G50" s="179">
        <v>0.03</v>
      </c>
      <c r="H50" s="64">
        <f>VLOOKUP(D50,upahbahan,3,FALSE)</f>
        <v>15000</v>
      </c>
      <c r="I50" s="124">
        <f>G50*H50</f>
        <v>450</v>
      </c>
    </row>
    <row r="51" spans="3:10">
      <c r="C51" s="145" t="s">
        <v>1208</v>
      </c>
      <c r="D51" s="77" t="s">
        <v>1168</v>
      </c>
      <c r="E51" s="77"/>
      <c r="F51" s="178" t="s">
        <v>44</v>
      </c>
      <c r="G51" s="179">
        <v>0.05</v>
      </c>
      <c r="H51" s="64">
        <f>VLOOKUP(D51,upahbahan,3,FALSE)</f>
        <v>30000</v>
      </c>
      <c r="I51" s="124">
        <f>G51*H51</f>
        <v>1500</v>
      </c>
    </row>
    <row r="52" spans="3:10" ht="15.75" customHeight="1">
      <c r="C52" s="144" t="s">
        <v>1219</v>
      </c>
      <c r="D52" s="80"/>
      <c r="E52" s="80"/>
      <c r="F52" s="80"/>
      <c r="G52" s="80"/>
      <c r="H52" s="162"/>
      <c r="I52" s="124">
        <f>SUM(I48:I51)</f>
        <v>2800</v>
      </c>
    </row>
    <row r="53" spans="3:10" s="163" customFormat="1">
      <c r="C53" s="122" t="s">
        <v>1220</v>
      </c>
      <c r="D53" s="69" t="s">
        <v>1221</v>
      </c>
      <c r="E53" s="70"/>
      <c r="F53" s="70"/>
      <c r="G53" s="70"/>
      <c r="H53" s="71"/>
      <c r="I53" s="124">
        <f>I43+I46+I52</f>
        <v>191900</v>
      </c>
      <c r="J53" s="62"/>
    </row>
    <row r="54" spans="3:10" s="163" customFormat="1">
      <c r="C54" s="122" t="s">
        <v>1222</v>
      </c>
      <c r="D54" s="69" t="s">
        <v>1325</v>
      </c>
      <c r="E54" s="70"/>
      <c r="F54" s="70"/>
      <c r="G54" s="71"/>
      <c r="H54" s="95">
        <f>$N$7</f>
        <v>0.1</v>
      </c>
      <c r="I54" s="124">
        <f>I53*H54</f>
        <v>19190</v>
      </c>
      <c r="J54" s="62"/>
    </row>
    <row r="55" spans="3:10" s="163" customFormat="1" ht="14.4" thickBot="1">
      <c r="C55" s="130" t="s">
        <v>1223</v>
      </c>
      <c r="D55" s="131" t="s">
        <v>1224</v>
      </c>
      <c r="E55" s="132"/>
      <c r="F55" s="132"/>
      <c r="G55" s="132"/>
      <c r="H55" s="155"/>
      <c r="I55" s="134">
        <f>SUM(I53:I54)</f>
        <v>211090</v>
      </c>
      <c r="J55" s="62"/>
    </row>
    <row r="56" spans="3:10" s="163" customFormat="1" ht="14.4" thickTop="1">
      <c r="C56" s="57"/>
      <c r="D56" s="81"/>
      <c r="E56" s="81"/>
      <c r="F56" s="81"/>
      <c r="G56" s="81"/>
      <c r="H56" s="81"/>
      <c r="I56" s="82"/>
      <c r="J56" s="62"/>
    </row>
    <row r="57" spans="3:10" s="54" customFormat="1" ht="14.4" thickBot="1">
      <c r="C57" s="54" t="s">
        <v>2198</v>
      </c>
      <c r="D57" s="175" t="s">
        <v>2197</v>
      </c>
      <c r="E57" s="175"/>
      <c r="F57" s="118"/>
      <c r="G57" s="118"/>
      <c r="H57" s="118"/>
      <c r="I57" s="118"/>
      <c r="J57" s="56">
        <f>ROUNDDOWN(I74,-2)</f>
        <v>504600</v>
      </c>
    </row>
    <row r="58" spans="3:10" s="57" customFormat="1" ht="31.65" customHeight="1" thickTop="1">
      <c r="C58" s="119" t="s">
        <v>1197</v>
      </c>
      <c r="D58" s="120" t="s">
        <v>1198</v>
      </c>
      <c r="E58" s="120" t="s">
        <v>1926</v>
      </c>
      <c r="F58" s="120" t="s">
        <v>1199</v>
      </c>
      <c r="G58" s="120" t="s">
        <v>1200</v>
      </c>
      <c r="H58" s="120" t="s">
        <v>1201</v>
      </c>
      <c r="I58" s="121" t="s">
        <v>1202</v>
      </c>
    </row>
    <row r="59" spans="3:10">
      <c r="C59" s="141" t="s">
        <v>1203</v>
      </c>
      <c r="D59" s="59" t="s">
        <v>1204</v>
      </c>
      <c r="E59" s="59"/>
      <c r="F59" s="73"/>
      <c r="G59" s="73"/>
      <c r="H59" s="73"/>
      <c r="I59" s="146"/>
    </row>
    <row r="60" spans="3:10">
      <c r="C60" s="142">
        <v>1</v>
      </c>
      <c r="D60" s="59" t="s">
        <v>5</v>
      </c>
      <c r="E60" s="72" t="s">
        <v>1788</v>
      </c>
      <c r="F60" s="72" t="s">
        <v>6</v>
      </c>
      <c r="G60" s="74">
        <v>3.6</v>
      </c>
      <c r="H60" s="64">
        <f>VLOOKUP(D60,upahbahan,3,FALSE)</f>
        <v>100000</v>
      </c>
      <c r="I60" s="124">
        <f>G60*H60</f>
        <v>360000</v>
      </c>
    </row>
    <row r="61" spans="3:10">
      <c r="C61" s="142">
        <v>2</v>
      </c>
      <c r="D61" s="59" t="s">
        <v>19</v>
      </c>
      <c r="E61" s="72" t="s">
        <v>1791</v>
      </c>
      <c r="F61" s="72" t="s">
        <v>6</v>
      </c>
      <c r="G61" s="74">
        <v>0.18</v>
      </c>
      <c r="H61" s="64">
        <f>VLOOKUP(D61,upahbahan,3,FALSE)</f>
        <v>200000</v>
      </c>
      <c r="I61" s="124">
        <f>G61*H61</f>
        <v>36000</v>
      </c>
    </row>
    <row r="62" spans="3:10" ht="15.75" customHeight="1">
      <c r="C62" s="144" t="s">
        <v>1210</v>
      </c>
      <c r="D62" s="75"/>
      <c r="E62" s="75"/>
      <c r="F62" s="75"/>
      <c r="G62" s="75"/>
      <c r="H62" s="161"/>
      <c r="I62" s="124">
        <f>SUM(I60:I61)</f>
        <v>396000</v>
      </c>
    </row>
    <row r="63" spans="3:10">
      <c r="C63" s="141" t="s">
        <v>1211</v>
      </c>
      <c r="D63" s="59" t="s">
        <v>1212</v>
      </c>
      <c r="E63" s="59"/>
      <c r="F63" s="73"/>
      <c r="G63" s="73"/>
      <c r="H63" s="73"/>
      <c r="I63" s="146"/>
    </row>
    <row r="64" spans="3:10">
      <c r="C64" s="141">
        <v>1</v>
      </c>
      <c r="D64" s="59" t="s">
        <v>756</v>
      </c>
      <c r="E64" s="59"/>
      <c r="F64" s="170" t="s">
        <v>530</v>
      </c>
      <c r="G64" s="171">
        <v>1.2</v>
      </c>
      <c r="H64" s="64">
        <f>VLOOKUP(D64,upahbahan,3,FALSE)</f>
        <v>50000</v>
      </c>
      <c r="I64" s="124">
        <f>G64*H64</f>
        <v>60000</v>
      </c>
    </row>
    <row r="65" spans="3:10" ht="15.75" customHeight="1">
      <c r="C65" s="144" t="s">
        <v>1216</v>
      </c>
      <c r="D65" s="80"/>
      <c r="E65" s="80"/>
      <c r="F65" s="80"/>
      <c r="G65" s="80"/>
      <c r="H65" s="162"/>
      <c r="I65" s="124">
        <f>SUM(I64)</f>
        <v>60000</v>
      </c>
    </row>
    <row r="66" spans="3:10">
      <c r="C66" s="141" t="s">
        <v>1217</v>
      </c>
      <c r="D66" s="59" t="s">
        <v>1218</v>
      </c>
      <c r="E66" s="59"/>
      <c r="F66" s="73"/>
      <c r="G66" s="73"/>
      <c r="H66" s="73"/>
      <c r="I66" s="146"/>
    </row>
    <row r="67" spans="3:10">
      <c r="C67" s="145" t="s">
        <v>1205</v>
      </c>
      <c r="D67" s="77" t="s">
        <v>1171</v>
      </c>
      <c r="E67" s="77"/>
      <c r="F67" s="178" t="s">
        <v>44</v>
      </c>
      <c r="G67" s="179">
        <v>0.02</v>
      </c>
      <c r="H67" s="64">
        <f>VLOOKUP(D67,upahbahan,3,FALSE)</f>
        <v>25000</v>
      </c>
      <c r="I67" s="124">
        <f>G67*H67</f>
        <v>500</v>
      </c>
    </row>
    <row r="68" spans="3:10">
      <c r="C68" s="145" t="s">
        <v>1206</v>
      </c>
      <c r="D68" s="77" t="s">
        <v>1166</v>
      </c>
      <c r="E68" s="77"/>
      <c r="F68" s="178" t="s">
        <v>44</v>
      </c>
      <c r="G68" s="179">
        <v>0.1</v>
      </c>
      <c r="H68" s="64">
        <f>VLOOKUP(D68,upahbahan,3,FALSE)</f>
        <v>3500</v>
      </c>
      <c r="I68" s="124">
        <f>G68*H68</f>
        <v>350</v>
      </c>
    </row>
    <row r="69" spans="3:10">
      <c r="C69" s="145" t="s">
        <v>1207</v>
      </c>
      <c r="D69" s="77" t="s">
        <v>1170</v>
      </c>
      <c r="E69" s="77"/>
      <c r="F69" s="178" t="s">
        <v>44</v>
      </c>
      <c r="G69" s="179">
        <v>0.03</v>
      </c>
      <c r="H69" s="64">
        <f>VLOOKUP(D69,upahbahan,3,FALSE)</f>
        <v>15000</v>
      </c>
      <c r="I69" s="124">
        <f>G69*H69</f>
        <v>450</v>
      </c>
    </row>
    <row r="70" spans="3:10">
      <c r="C70" s="145" t="s">
        <v>1208</v>
      </c>
      <c r="D70" s="77" t="s">
        <v>1168</v>
      </c>
      <c r="E70" s="77"/>
      <c r="F70" s="178" t="s">
        <v>44</v>
      </c>
      <c r="G70" s="179">
        <v>0.05</v>
      </c>
      <c r="H70" s="64">
        <f>VLOOKUP(D70,upahbahan,3,FALSE)</f>
        <v>30000</v>
      </c>
      <c r="I70" s="124">
        <f>G70*H70</f>
        <v>1500</v>
      </c>
    </row>
    <row r="71" spans="3:10" ht="15.75" customHeight="1">
      <c r="C71" s="144" t="s">
        <v>1219</v>
      </c>
      <c r="D71" s="80"/>
      <c r="E71" s="80"/>
      <c r="F71" s="80"/>
      <c r="G71" s="80"/>
      <c r="H71" s="162"/>
      <c r="I71" s="124">
        <f>SUM(I67:I70)</f>
        <v>2800</v>
      </c>
    </row>
    <row r="72" spans="3:10" s="163" customFormat="1">
      <c r="C72" s="122" t="s">
        <v>1220</v>
      </c>
      <c r="D72" s="69" t="s">
        <v>1221</v>
      </c>
      <c r="E72" s="70"/>
      <c r="F72" s="70"/>
      <c r="G72" s="70"/>
      <c r="H72" s="71"/>
      <c r="I72" s="124">
        <f>I62+I65+I71</f>
        <v>458800</v>
      </c>
      <c r="J72" s="62"/>
    </row>
    <row r="73" spans="3:10" s="163" customFormat="1">
      <c r="C73" s="122" t="s">
        <v>1222</v>
      </c>
      <c r="D73" s="69" t="s">
        <v>1325</v>
      </c>
      <c r="E73" s="70"/>
      <c r="F73" s="70"/>
      <c r="G73" s="71"/>
      <c r="H73" s="95">
        <f>$N$7</f>
        <v>0.1</v>
      </c>
      <c r="I73" s="124">
        <f>I72*H73</f>
        <v>45880</v>
      </c>
      <c r="J73" s="62"/>
    </row>
    <row r="74" spans="3:10" s="163" customFormat="1" ht="14.4" thickBot="1">
      <c r="C74" s="130" t="s">
        <v>1223</v>
      </c>
      <c r="D74" s="131" t="s">
        <v>1224</v>
      </c>
      <c r="E74" s="132"/>
      <c r="F74" s="132"/>
      <c r="G74" s="132"/>
      <c r="H74" s="155"/>
      <c r="I74" s="134">
        <f>SUM(I72:I73)</f>
        <v>504680</v>
      </c>
      <c r="J74" s="62"/>
    </row>
    <row r="75" spans="3:10" s="163" customFormat="1" ht="14.4" thickTop="1">
      <c r="C75" s="57"/>
      <c r="D75" s="81"/>
      <c r="E75" s="81"/>
      <c r="F75" s="81"/>
      <c r="G75" s="81"/>
      <c r="H75" s="81"/>
      <c r="I75" s="82"/>
      <c r="J75" s="62"/>
    </row>
    <row r="76" spans="3:10" s="54" customFormat="1" ht="14.4" thickBot="1">
      <c r="C76" s="54" t="s">
        <v>2199</v>
      </c>
      <c r="D76" s="175" t="s">
        <v>2200</v>
      </c>
      <c r="E76" s="175"/>
      <c r="F76" s="118"/>
      <c r="G76" s="118"/>
      <c r="H76" s="118"/>
      <c r="I76" s="118"/>
      <c r="J76" s="56">
        <f>ROUNDDOWN(I89,-2)</f>
        <v>152900</v>
      </c>
    </row>
    <row r="77" spans="3:10" s="57" customFormat="1" ht="31.65" customHeight="1" thickTop="1">
      <c r="C77" s="119" t="s">
        <v>1197</v>
      </c>
      <c r="D77" s="120" t="s">
        <v>1198</v>
      </c>
      <c r="E77" s="120" t="s">
        <v>1926</v>
      </c>
      <c r="F77" s="120" t="s">
        <v>1199</v>
      </c>
      <c r="G77" s="120" t="s">
        <v>1200</v>
      </c>
      <c r="H77" s="120" t="s">
        <v>1201</v>
      </c>
      <c r="I77" s="121" t="s">
        <v>1202</v>
      </c>
    </row>
    <row r="78" spans="3:10">
      <c r="C78" s="141" t="s">
        <v>1203</v>
      </c>
      <c r="D78" s="59" t="s">
        <v>1204</v>
      </c>
      <c r="E78" s="59"/>
      <c r="F78" s="73"/>
      <c r="G78" s="73"/>
      <c r="H78" s="73"/>
      <c r="I78" s="146"/>
    </row>
    <row r="79" spans="3:10">
      <c r="C79" s="142">
        <v>1</v>
      </c>
      <c r="D79" s="59" t="s">
        <v>5</v>
      </c>
      <c r="E79" s="72" t="s">
        <v>1788</v>
      </c>
      <c r="F79" s="72" t="s">
        <v>6</v>
      </c>
      <c r="G79" s="74">
        <v>0.2</v>
      </c>
      <c r="H79" s="64">
        <f>VLOOKUP(D79,upahbahan,3,FALSE)</f>
        <v>100000</v>
      </c>
      <c r="I79" s="124">
        <f>G79*H79</f>
        <v>20000</v>
      </c>
    </row>
    <row r="80" spans="3:10">
      <c r="C80" s="142">
        <v>2</v>
      </c>
      <c r="D80" s="59" t="s">
        <v>19</v>
      </c>
      <c r="E80" s="72" t="s">
        <v>1791</v>
      </c>
      <c r="F80" s="72" t="s">
        <v>6</v>
      </c>
      <c r="G80" s="74">
        <v>0.02</v>
      </c>
      <c r="H80" s="64">
        <f>VLOOKUP(D80,upahbahan,3,FALSE)</f>
        <v>200000</v>
      </c>
      <c r="I80" s="124">
        <f>G80*H80</f>
        <v>4000</v>
      </c>
    </row>
    <row r="81" spans="3:10" ht="15.75" customHeight="1">
      <c r="C81" s="144" t="s">
        <v>1210</v>
      </c>
      <c r="D81" s="75"/>
      <c r="E81" s="75"/>
      <c r="F81" s="75"/>
      <c r="G81" s="75"/>
      <c r="H81" s="161"/>
      <c r="I81" s="124">
        <f>SUM(I79:I80)</f>
        <v>24000</v>
      </c>
    </row>
    <row r="82" spans="3:10">
      <c r="C82" s="141" t="s">
        <v>1211</v>
      </c>
      <c r="D82" s="59" t="s">
        <v>1212</v>
      </c>
      <c r="E82" s="59"/>
      <c r="F82" s="73"/>
      <c r="G82" s="73"/>
      <c r="H82" s="73"/>
      <c r="I82" s="146"/>
    </row>
    <row r="83" spans="3:10" ht="15.75" customHeight="1">
      <c r="C83" s="144" t="s">
        <v>1216</v>
      </c>
      <c r="D83" s="80"/>
      <c r="E83" s="80"/>
      <c r="F83" s="80"/>
      <c r="G83" s="80"/>
      <c r="H83" s="162"/>
      <c r="I83" s="182">
        <v>0</v>
      </c>
    </row>
    <row r="84" spans="3:10">
      <c r="C84" s="141" t="s">
        <v>1217</v>
      </c>
      <c r="D84" s="59" t="s">
        <v>1218</v>
      </c>
      <c r="E84" s="59"/>
      <c r="F84" s="73"/>
      <c r="G84" s="73"/>
      <c r="H84" s="73"/>
      <c r="I84" s="146"/>
    </row>
    <row r="85" spans="3:10">
      <c r="C85" s="145" t="s">
        <v>1205</v>
      </c>
      <c r="D85" s="77" t="s">
        <v>1113</v>
      </c>
      <c r="E85" s="77"/>
      <c r="F85" s="178" t="s">
        <v>1082</v>
      </c>
      <c r="G85" s="179">
        <v>0.05</v>
      </c>
      <c r="H85" s="64">
        <f>VLOOKUP(D85,upahbahan,3,FALSE)</f>
        <v>2300000</v>
      </c>
      <c r="I85" s="124">
        <f>G85*H85</f>
        <v>115000</v>
      </c>
    </row>
    <row r="86" spans="3:10" ht="15.75" customHeight="1">
      <c r="C86" s="144" t="s">
        <v>1219</v>
      </c>
      <c r="D86" s="80"/>
      <c r="E86" s="80"/>
      <c r="F86" s="80"/>
      <c r="G86" s="80"/>
      <c r="H86" s="162"/>
      <c r="I86" s="124">
        <f>SUM(I85:I85)</f>
        <v>115000</v>
      </c>
    </row>
    <row r="87" spans="3:10" s="163" customFormat="1">
      <c r="C87" s="122" t="s">
        <v>1220</v>
      </c>
      <c r="D87" s="69" t="s">
        <v>1221</v>
      </c>
      <c r="E87" s="70"/>
      <c r="F87" s="70"/>
      <c r="G87" s="70"/>
      <c r="H87" s="71"/>
      <c r="I87" s="124">
        <f>I81+I83+I86</f>
        <v>139000</v>
      </c>
      <c r="J87" s="62"/>
    </row>
    <row r="88" spans="3:10" s="163" customFormat="1">
      <c r="C88" s="122" t="s">
        <v>1222</v>
      </c>
      <c r="D88" s="69" t="s">
        <v>1325</v>
      </c>
      <c r="E88" s="70"/>
      <c r="F88" s="70"/>
      <c r="G88" s="71"/>
      <c r="H88" s="95">
        <f>$N$7</f>
        <v>0.1</v>
      </c>
      <c r="I88" s="124">
        <f>I87*H88</f>
        <v>13900</v>
      </c>
      <c r="J88" s="62"/>
    </row>
    <row r="89" spans="3:10" s="163" customFormat="1" ht="14.4" thickBot="1">
      <c r="C89" s="130" t="s">
        <v>1223</v>
      </c>
      <c r="D89" s="131" t="s">
        <v>1224</v>
      </c>
      <c r="E89" s="132"/>
      <c r="F89" s="132"/>
      <c r="G89" s="132"/>
      <c r="H89" s="155"/>
      <c r="I89" s="134">
        <f>SUM(I87:I88)</f>
        <v>152900</v>
      </c>
      <c r="J89" s="62"/>
    </row>
    <row r="90" spans="3:10" s="163" customFormat="1" ht="14.4" thickTop="1">
      <c r="C90" s="57"/>
      <c r="D90" s="81"/>
      <c r="E90" s="81"/>
      <c r="F90" s="81"/>
      <c r="G90" s="81"/>
      <c r="H90" s="81"/>
      <c r="I90" s="82"/>
      <c r="J90" s="62"/>
    </row>
    <row r="91" spans="3:10" s="54" customFormat="1" ht="14.4" thickBot="1">
      <c r="C91" s="54" t="s">
        <v>2201</v>
      </c>
      <c r="D91" s="175" t="s">
        <v>2202</v>
      </c>
      <c r="E91" s="175"/>
      <c r="F91" s="118"/>
      <c r="G91" s="118"/>
      <c r="H91" s="118"/>
      <c r="I91" s="118"/>
      <c r="J91" s="56">
        <f>ROUNDDOWN(I104,-2)</f>
        <v>174900</v>
      </c>
    </row>
    <row r="92" spans="3:10" s="57" customFormat="1" ht="31.65" customHeight="1" thickTop="1">
      <c r="C92" s="119" t="s">
        <v>1197</v>
      </c>
      <c r="D92" s="120" t="s">
        <v>1198</v>
      </c>
      <c r="E92" s="120" t="s">
        <v>1926</v>
      </c>
      <c r="F92" s="120" t="s">
        <v>1199</v>
      </c>
      <c r="G92" s="120" t="s">
        <v>1200</v>
      </c>
      <c r="H92" s="120" t="s">
        <v>1201</v>
      </c>
      <c r="I92" s="121" t="s">
        <v>1202</v>
      </c>
    </row>
    <row r="93" spans="3:10">
      <c r="C93" s="141" t="s">
        <v>1203</v>
      </c>
      <c r="D93" s="59" t="s">
        <v>1204</v>
      </c>
      <c r="E93" s="59"/>
      <c r="F93" s="73"/>
      <c r="G93" s="73"/>
      <c r="H93" s="73"/>
      <c r="I93" s="146"/>
    </row>
    <row r="94" spans="3:10">
      <c r="C94" s="142">
        <v>1</v>
      </c>
      <c r="D94" s="59" t="s">
        <v>5</v>
      </c>
      <c r="E94" s="72" t="s">
        <v>1788</v>
      </c>
      <c r="F94" s="72" t="s">
        <v>6</v>
      </c>
      <c r="G94" s="74">
        <v>0.4</v>
      </c>
      <c r="H94" s="64">
        <f>VLOOKUP(D94,upahbahan,3,FALSE)</f>
        <v>100000</v>
      </c>
      <c r="I94" s="124">
        <f>G94*H94</f>
        <v>40000</v>
      </c>
    </row>
    <row r="95" spans="3:10">
      <c r="C95" s="142">
        <v>2</v>
      </c>
      <c r="D95" s="59" t="s">
        <v>19</v>
      </c>
      <c r="E95" s="72" t="s">
        <v>1791</v>
      </c>
      <c r="F95" s="72" t="s">
        <v>6</v>
      </c>
      <c r="G95" s="74">
        <v>0.02</v>
      </c>
      <c r="H95" s="64">
        <f>VLOOKUP(D95,upahbahan,3,FALSE)</f>
        <v>200000</v>
      </c>
      <c r="I95" s="124">
        <f>G95*H95</f>
        <v>4000</v>
      </c>
    </row>
    <row r="96" spans="3:10" ht="15.75" customHeight="1">
      <c r="C96" s="144" t="s">
        <v>1210</v>
      </c>
      <c r="D96" s="75"/>
      <c r="E96" s="75"/>
      <c r="F96" s="75"/>
      <c r="G96" s="75"/>
      <c r="H96" s="161"/>
      <c r="I96" s="124">
        <f>SUM(I94:I95)</f>
        <v>44000</v>
      </c>
    </row>
    <row r="97" spans="3:10">
      <c r="C97" s="141" t="s">
        <v>1211</v>
      </c>
      <c r="D97" s="59" t="s">
        <v>1212</v>
      </c>
      <c r="E97" s="59"/>
      <c r="F97" s="73"/>
      <c r="G97" s="73"/>
      <c r="H97" s="73"/>
      <c r="I97" s="146"/>
    </row>
    <row r="98" spans="3:10" ht="15.75" customHeight="1">
      <c r="C98" s="144" t="s">
        <v>1216</v>
      </c>
      <c r="D98" s="80"/>
      <c r="E98" s="80"/>
      <c r="F98" s="80"/>
      <c r="G98" s="80"/>
      <c r="H98" s="162"/>
      <c r="I98" s="182">
        <v>0</v>
      </c>
    </row>
    <row r="99" spans="3:10">
      <c r="C99" s="141" t="s">
        <v>1217</v>
      </c>
      <c r="D99" s="59" t="s">
        <v>1218</v>
      </c>
      <c r="E99" s="59"/>
      <c r="F99" s="73"/>
      <c r="G99" s="73"/>
      <c r="H99" s="73"/>
      <c r="I99" s="146"/>
    </row>
    <row r="100" spans="3:10">
      <c r="C100" s="145" t="s">
        <v>1205</v>
      </c>
      <c r="D100" s="77" t="s">
        <v>1113</v>
      </c>
      <c r="E100" s="77"/>
      <c r="F100" s="178" t="s">
        <v>1082</v>
      </c>
      <c r="G100" s="179">
        <v>0.05</v>
      </c>
      <c r="H100" s="64">
        <f>VLOOKUP(D100,upahbahan,3,FALSE)</f>
        <v>2300000</v>
      </c>
      <c r="I100" s="124">
        <f>G100*H100</f>
        <v>115000</v>
      </c>
    </row>
    <row r="101" spans="3:10" ht="15.75" customHeight="1">
      <c r="C101" s="144" t="s">
        <v>1219</v>
      </c>
      <c r="D101" s="80"/>
      <c r="E101" s="80"/>
      <c r="F101" s="80"/>
      <c r="G101" s="80"/>
      <c r="H101" s="162"/>
      <c r="I101" s="124">
        <f>SUM(I100:I100)</f>
        <v>115000</v>
      </c>
    </row>
    <row r="102" spans="3:10" s="163" customFormat="1">
      <c r="C102" s="122" t="s">
        <v>1220</v>
      </c>
      <c r="D102" s="69" t="s">
        <v>1221</v>
      </c>
      <c r="E102" s="70"/>
      <c r="F102" s="70"/>
      <c r="G102" s="70"/>
      <c r="H102" s="71"/>
      <c r="I102" s="124">
        <f>I96+I98+I101</f>
        <v>159000</v>
      </c>
      <c r="J102" s="62"/>
    </row>
    <row r="103" spans="3:10" s="163" customFormat="1">
      <c r="C103" s="122" t="s">
        <v>1222</v>
      </c>
      <c r="D103" s="69" t="s">
        <v>1325</v>
      </c>
      <c r="E103" s="70"/>
      <c r="F103" s="70"/>
      <c r="G103" s="71"/>
      <c r="H103" s="95">
        <f>$N$7</f>
        <v>0.1</v>
      </c>
      <c r="I103" s="124">
        <f>I102*H103</f>
        <v>15900</v>
      </c>
      <c r="J103" s="62"/>
    </row>
    <row r="104" spans="3:10" s="163" customFormat="1" ht="14.4" thickBot="1">
      <c r="C104" s="130" t="s">
        <v>1223</v>
      </c>
      <c r="D104" s="131" t="s">
        <v>1224</v>
      </c>
      <c r="E104" s="132"/>
      <c r="F104" s="132"/>
      <c r="G104" s="132"/>
      <c r="H104" s="155"/>
      <c r="I104" s="134">
        <f>SUM(I102:I103)</f>
        <v>174900</v>
      </c>
      <c r="J104" s="62"/>
    </row>
    <row r="105" spans="3:10" s="163" customFormat="1" ht="14.4" thickTop="1">
      <c r="C105" s="57"/>
      <c r="D105" s="81"/>
      <c r="E105" s="81"/>
      <c r="F105" s="81"/>
      <c r="G105" s="81"/>
      <c r="H105" s="81"/>
      <c r="I105" s="82"/>
      <c r="J105" s="62"/>
    </row>
    <row r="106" spans="3:10" s="54" customFormat="1" ht="14.4" thickBot="1">
      <c r="C106" s="54" t="s">
        <v>2204</v>
      </c>
      <c r="D106" s="175" t="s">
        <v>2203</v>
      </c>
      <c r="E106" s="175"/>
      <c r="F106" s="118"/>
      <c r="G106" s="118"/>
      <c r="H106" s="118"/>
      <c r="I106" s="118"/>
      <c r="J106" s="56">
        <f>ROUNDDOWN(I121,-2)</f>
        <v>39900</v>
      </c>
    </row>
    <row r="107" spans="3:10" s="57" customFormat="1" ht="31.65" customHeight="1" thickTop="1">
      <c r="C107" s="119" t="s">
        <v>1197</v>
      </c>
      <c r="D107" s="120" t="s">
        <v>1198</v>
      </c>
      <c r="E107" s="120" t="s">
        <v>1926</v>
      </c>
      <c r="F107" s="120" t="s">
        <v>1199</v>
      </c>
      <c r="G107" s="120" t="s">
        <v>1200</v>
      </c>
      <c r="H107" s="120" t="s">
        <v>1201</v>
      </c>
      <c r="I107" s="121" t="s">
        <v>1202</v>
      </c>
    </row>
    <row r="108" spans="3:10">
      <c r="C108" s="141" t="s">
        <v>1203</v>
      </c>
      <c r="D108" s="59" t="s">
        <v>1204</v>
      </c>
      <c r="E108" s="59"/>
      <c r="F108" s="73"/>
      <c r="G108" s="73"/>
      <c r="H108" s="73"/>
      <c r="I108" s="146"/>
    </row>
    <row r="109" spans="3:10">
      <c r="C109" s="142">
        <v>1</v>
      </c>
      <c r="D109" s="59" t="s">
        <v>5</v>
      </c>
      <c r="E109" s="72" t="s">
        <v>1788</v>
      </c>
      <c r="F109" s="72" t="s">
        <v>6</v>
      </c>
      <c r="G109" s="74">
        <v>0.3</v>
      </c>
      <c r="H109" s="64">
        <f>VLOOKUP(D109,upahbahan,3,FALSE)</f>
        <v>100000</v>
      </c>
      <c r="I109" s="124">
        <f>G109*H109</f>
        <v>30000</v>
      </c>
    </row>
    <row r="110" spans="3:10">
      <c r="C110" s="142">
        <v>2</v>
      </c>
      <c r="D110" s="59" t="s">
        <v>19</v>
      </c>
      <c r="E110" s="72" t="s">
        <v>1791</v>
      </c>
      <c r="F110" s="72" t="s">
        <v>6</v>
      </c>
      <c r="G110" s="74">
        <v>0.03</v>
      </c>
      <c r="H110" s="64">
        <f>VLOOKUP(D110,upahbahan,3,FALSE)</f>
        <v>200000</v>
      </c>
      <c r="I110" s="124">
        <f>G110*H110</f>
        <v>6000</v>
      </c>
    </row>
    <row r="111" spans="3:10" ht="15.75" customHeight="1">
      <c r="C111" s="144" t="s">
        <v>1210</v>
      </c>
      <c r="D111" s="75"/>
      <c r="E111" s="75"/>
      <c r="F111" s="75"/>
      <c r="G111" s="75"/>
      <c r="H111" s="161"/>
      <c r="I111" s="124">
        <f>SUM(I109:I110)</f>
        <v>36000</v>
      </c>
    </row>
    <row r="112" spans="3:10">
      <c r="C112" s="141" t="s">
        <v>1211</v>
      </c>
      <c r="D112" s="59" t="s">
        <v>1212</v>
      </c>
      <c r="E112" s="59"/>
      <c r="F112" s="73"/>
      <c r="G112" s="73"/>
      <c r="H112" s="73"/>
      <c r="I112" s="146"/>
    </row>
    <row r="113" spans="3:10" ht="15.75" customHeight="1">
      <c r="C113" s="144" t="s">
        <v>1216</v>
      </c>
      <c r="D113" s="80"/>
      <c r="E113" s="80"/>
      <c r="F113" s="80"/>
      <c r="G113" s="80"/>
      <c r="H113" s="162"/>
      <c r="I113" s="153">
        <v>0</v>
      </c>
    </row>
    <row r="114" spans="3:10">
      <c r="C114" s="141" t="s">
        <v>1217</v>
      </c>
      <c r="D114" s="59" t="s">
        <v>1218</v>
      </c>
      <c r="E114" s="59"/>
      <c r="F114" s="73"/>
      <c r="G114" s="73"/>
      <c r="H114" s="73"/>
      <c r="I114" s="146"/>
    </row>
    <row r="115" spans="3:10">
      <c r="C115" s="145" t="s">
        <v>1205</v>
      </c>
      <c r="D115" s="77" t="s">
        <v>1171</v>
      </c>
      <c r="E115" s="77"/>
      <c r="F115" s="178" t="s">
        <v>44</v>
      </c>
      <c r="G115" s="183">
        <v>2E-3</v>
      </c>
      <c r="H115" s="64">
        <f>VLOOKUP(D115,upahbahan,3,FALSE)</f>
        <v>25000</v>
      </c>
      <c r="I115" s="124">
        <f>G115*H115</f>
        <v>50</v>
      </c>
    </row>
    <row r="116" spans="3:10">
      <c r="C116" s="145" t="s">
        <v>1206</v>
      </c>
      <c r="D116" s="77" t="s">
        <v>1170</v>
      </c>
      <c r="E116" s="77"/>
      <c r="F116" s="178" t="s">
        <v>44</v>
      </c>
      <c r="G116" s="183">
        <v>3.0000000000000001E-3</v>
      </c>
      <c r="H116" s="64">
        <f>VLOOKUP(D116,upahbahan,3,FALSE)</f>
        <v>15000</v>
      </c>
      <c r="I116" s="124">
        <f>G116*H116</f>
        <v>45</v>
      </c>
    </row>
    <row r="117" spans="3:10">
      <c r="C117" s="145" t="s">
        <v>1207</v>
      </c>
      <c r="D117" s="77" t="s">
        <v>1168</v>
      </c>
      <c r="E117" s="77"/>
      <c r="F117" s="178" t="s">
        <v>44</v>
      </c>
      <c r="G117" s="183">
        <v>7.0000000000000001E-3</v>
      </c>
      <c r="H117" s="64">
        <f>VLOOKUP(D117,upahbahan,3,FALSE)</f>
        <v>30000</v>
      </c>
      <c r="I117" s="124">
        <f>G117*H117</f>
        <v>210</v>
      </c>
    </row>
    <row r="118" spans="3:10" ht="15.75" customHeight="1">
      <c r="C118" s="144" t="s">
        <v>1219</v>
      </c>
      <c r="D118" s="80"/>
      <c r="E118" s="80"/>
      <c r="F118" s="80"/>
      <c r="G118" s="80"/>
      <c r="H118" s="162"/>
      <c r="I118" s="124">
        <f>SUM(I115:I117)</f>
        <v>305</v>
      </c>
    </row>
    <row r="119" spans="3:10" s="163" customFormat="1">
      <c r="C119" s="122" t="s">
        <v>1220</v>
      </c>
      <c r="D119" s="69" t="s">
        <v>1221</v>
      </c>
      <c r="E119" s="70"/>
      <c r="F119" s="70"/>
      <c r="G119" s="70"/>
      <c r="H119" s="71"/>
      <c r="I119" s="124">
        <f>I111+I113+I118</f>
        <v>36305</v>
      </c>
      <c r="J119" s="62"/>
    </row>
    <row r="120" spans="3:10" s="163" customFormat="1">
      <c r="C120" s="122" t="s">
        <v>1222</v>
      </c>
      <c r="D120" s="69" t="s">
        <v>1325</v>
      </c>
      <c r="E120" s="70"/>
      <c r="F120" s="70"/>
      <c r="G120" s="71"/>
      <c r="H120" s="95">
        <f>$N$7</f>
        <v>0.1</v>
      </c>
      <c r="I120" s="124">
        <f>I119*H120</f>
        <v>3630.5</v>
      </c>
      <c r="J120" s="62"/>
    </row>
    <row r="121" spans="3:10" s="163" customFormat="1" ht="14.4" thickBot="1">
      <c r="C121" s="130" t="s">
        <v>1223</v>
      </c>
      <c r="D121" s="131" t="s">
        <v>1224</v>
      </c>
      <c r="E121" s="132"/>
      <c r="F121" s="132"/>
      <c r="G121" s="132"/>
      <c r="H121" s="155"/>
      <c r="I121" s="134">
        <f>SUM(I119:I120)</f>
        <v>39935.5</v>
      </c>
      <c r="J121" s="62"/>
    </row>
    <row r="122" spans="3:10" s="163" customFormat="1" ht="14.4" thickTop="1">
      <c r="C122" s="57"/>
      <c r="D122" s="81"/>
      <c r="E122" s="81"/>
      <c r="F122" s="81"/>
      <c r="G122" s="81"/>
      <c r="H122" s="81"/>
      <c r="I122" s="82"/>
      <c r="J122" s="62"/>
    </row>
    <row r="123" spans="3:10" s="54" customFormat="1" ht="14.4" thickBot="1">
      <c r="C123" s="54" t="s">
        <v>2206</v>
      </c>
      <c r="D123" s="175" t="s">
        <v>2205</v>
      </c>
      <c r="E123" s="175"/>
      <c r="F123" s="118"/>
      <c r="G123" s="118"/>
      <c r="H123" s="118"/>
      <c r="I123" s="118"/>
      <c r="J123" s="56">
        <f>ROUNDDOWN(I136,-2)</f>
        <v>25500</v>
      </c>
    </row>
    <row r="124" spans="3:10" s="57" customFormat="1" ht="31.65" customHeight="1" thickTop="1">
      <c r="C124" s="119" t="s">
        <v>1197</v>
      </c>
      <c r="D124" s="120" t="s">
        <v>1198</v>
      </c>
      <c r="E124" s="120" t="s">
        <v>1787</v>
      </c>
      <c r="F124" s="120" t="s">
        <v>1199</v>
      </c>
      <c r="G124" s="120" t="s">
        <v>1200</v>
      </c>
      <c r="H124" s="120" t="s">
        <v>1201</v>
      </c>
      <c r="I124" s="121" t="s">
        <v>1202</v>
      </c>
    </row>
    <row r="125" spans="3:10">
      <c r="C125" s="141" t="s">
        <v>1203</v>
      </c>
      <c r="D125" s="59" t="s">
        <v>1204</v>
      </c>
      <c r="E125" s="59"/>
      <c r="F125" s="73"/>
      <c r="G125" s="73"/>
      <c r="H125" s="73"/>
      <c r="I125" s="146"/>
    </row>
    <row r="126" spans="3:10">
      <c r="C126" s="142">
        <v>1</v>
      </c>
      <c r="D126" s="59" t="s">
        <v>5</v>
      </c>
      <c r="E126" s="72" t="s">
        <v>1788</v>
      </c>
      <c r="F126" s="72" t="s">
        <v>6</v>
      </c>
      <c r="G126" s="74">
        <v>0.15</v>
      </c>
      <c r="H126" s="64">
        <f>VLOOKUP(D126,upahbahan,3,FALSE)</f>
        <v>100000</v>
      </c>
      <c r="I126" s="124">
        <f>G126*H126</f>
        <v>15000</v>
      </c>
    </row>
    <row r="127" spans="3:10">
      <c r="C127" s="142">
        <v>2</v>
      </c>
      <c r="D127" s="59" t="s">
        <v>19</v>
      </c>
      <c r="E127" s="72" t="s">
        <v>1791</v>
      </c>
      <c r="F127" s="72" t="s">
        <v>6</v>
      </c>
      <c r="G127" s="74">
        <v>1.4999999999999999E-2</v>
      </c>
      <c r="H127" s="64">
        <f>VLOOKUP(D127,upahbahan,3,FALSE)</f>
        <v>200000</v>
      </c>
      <c r="I127" s="124">
        <f>G127*H127</f>
        <v>3000</v>
      </c>
    </row>
    <row r="128" spans="3:10" ht="15.75" customHeight="1">
      <c r="C128" s="144" t="s">
        <v>1210</v>
      </c>
      <c r="D128" s="75"/>
      <c r="E128" s="75"/>
      <c r="F128" s="75"/>
      <c r="G128" s="75"/>
      <c r="H128" s="161"/>
      <c r="I128" s="124">
        <f>SUM(I126:I127)</f>
        <v>18000</v>
      </c>
    </row>
    <row r="129" spans="3:10">
      <c r="C129" s="141" t="s">
        <v>1211</v>
      </c>
      <c r="D129" s="59" t="s">
        <v>1212</v>
      </c>
      <c r="E129" s="59"/>
      <c r="F129" s="73"/>
      <c r="G129" s="73"/>
      <c r="H129" s="73"/>
      <c r="I129" s="146"/>
    </row>
    <row r="130" spans="3:10" ht="15.75" customHeight="1">
      <c r="C130" s="144" t="s">
        <v>1216</v>
      </c>
      <c r="D130" s="80"/>
      <c r="E130" s="80"/>
      <c r="F130" s="80"/>
      <c r="G130" s="80"/>
      <c r="H130" s="162"/>
      <c r="I130" s="153">
        <v>0</v>
      </c>
    </row>
    <row r="131" spans="3:10">
      <c r="C131" s="141" t="s">
        <v>1217</v>
      </c>
      <c r="D131" s="59" t="s">
        <v>1218</v>
      </c>
      <c r="E131" s="59"/>
      <c r="F131" s="73"/>
      <c r="G131" s="73"/>
      <c r="H131" s="73"/>
      <c r="I131" s="146"/>
    </row>
    <row r="132" spans="3:10">
      <c r="C132" s="145" t="s">
        <v>1205</v>
      </c>
      <c r="D132" s="77" t="s">
        <v>1112</v>
      </c>
      <c r="E132" s="77"/>
      <c r="F132" s="178" t="s">
        <v>1082</v>
      </c>
      <c r="G132" s="183">
        <v>1.4999999999999999E-2</v>
      </c>
      <c r="H132" s="64">
        <f>VLOOKUP(D132,upahbahan,3,FALSE)</f>
        <v>350000</v>
      </c>
      <c r="I132" s="124">
        <f>G132*H132</f>
        <v>5250</v>
      </c>
    </row>
    <row r="133" spans="3:10" ht="15.75" customHeight="1">
      <c r="C133" s="144" t="s">
        <v>1219</v>
      </c>
      <c r="D133" s="80"/>
      <c r="E133" s="80"/>
      <c r="F133" s="80"/>
      <c r="G133" s="80"/>
      <c r="H133" s="162"/>
      <c r="I133" s="124">
        <f>SUM(I132:I132)</f>
        <v>5250</v>
      </c>
    </row>
    <row r="134" spans="3:10" s="163" customFormat="1">
      <c r="C134" s="122" t="s">
        <v>1220</v>
      </c>
      <c r="D134" s="69" t="s">
        <v>1221</v>
      </c>
      <c r="E134" s="70"/>
      <c r="F134" s="70"/>
      <c r="G134" s="70"/>
      <c r="H134" s="71"/>
      <c r="I134" s="124">
        <f>I128+I130+I133</f>
        <v>23250</v>
      </c>
      <c r="J134" s="62"/>
    </row>
    <row r="135" spans="3:10" s="163" customFormat="1">
      <c r="C135" s="122" t="s">
        <v>1222</v>
      </c>
      <c r="D135" s="69" t="s">
        <v>1325</v>
      </c>
      <c r="E135" s="70"/>
      <c r="F135" s="70"/>
      <c r="G135" s="71"/>
      <c r="H135" s="95">
        <f>$N$7</f>
        <v>0.1</v>
      </c>
      <c r="I135" s="124">
        <f>I134*H135</f>
        <v>2325</v>
      </c>
      <c r="J135" s="62"/>
    </row>
    <row r="136" spans="3:10" s="163" customFormat="1" ht="14.4" thickBot="1">
      <c r="C136" s="130" t="s">
        <v>1223</v>
      </c>
      <c r="D136" s="131" t="s">
        <v>1224</v>
      </c>
      <c r="E136" s="132"/>
      <c r="F136" s="132"/>
      <c r="G136" s="132"/>
      <c r="H136" s="155"/>
      <c r="I136" s="134">
        <f>SUM(I134:I135)</f>
        <v>25575</v>
      </c>
      <c r="J136" s="62"/>
    </row>
    <row r="137" spans="3:10" s="163" customFormat="1" ht="14.4" thickTop="1">
      <c r="C137" s="184"/>
      <c r="D137" s="185"/>
      <c r="E137" s="185"/>
      <c r="F137" s="185"/>
      <c r="G137" s="185"/>
      <c r="H137" s="185"/>
      <c r="I137" s="186"/>
      <c r="J137" s="62"/>
    </row>
    <row r="138" spans="3:10" s="54" customFormat="1" ht="14.4" thickBot="1">
      <c r="C138" s="54" t="s">
        <v>2207</v>
      </c>
      <c r="D138" s="175" t="s">
        <v>2208</v>
      </c>
      <c r="E138" s="175"/>
      <c r="F138" s="118"/>
      <c r="G138" s="118"/>
      <c r="H138" s="118"/>
      <c r="I138" s="118"/>
      <c r="J138" s="56">
        <f>ROUNDDOWN(I152,-2)</f>
        <v>13900</v>
      </c>
    </row>
    <row r="139" spans="3:10" s="57" customFormat="1" ht="31.65" customHeight="1" thickTop="1">
      <c r="C139" s="119" t="s">
        <v>1197</v>
      </c>
      <c r="D139" s="120" t="s">
        <v>1198</v>
      </c>
      <c r="E139" s="120" t="s">
        <v>1787</v>
      </c>
      <c r="F139" s="120" t="s">
        <v>1199</v>
      </c>
      <c r="G139" s="120" t="s">
        <v>1200</v>
      </c>
      <c r="H139" s="120" t="s">
        <v>1201</v>
      </c>
      <c r="I139" s="121" t="s">
        <v>1202</v>
      </c>
    </row>
    <row r="140" spans="3:10">
      <c r="C140" s="141" t="s">
        <v>1203</v>
      </c>
      <c r="D140" s="59" t="s">
        <v>1204</v>
      </c>
      <c r="E140" s="59"/>
      <c r="F140" s="73"/>
      <c r="G140" s="73"/>
      <c r="H140" s="73"/>
      <c r="I140" s="146"/>
    </row>
    <row r="141" spans="3:10">
      <c r="C141" s="142">
        <v>1</v>
      </c>
      <c r="D141" s="59" t="s">
        <v>5</v>
      </c>
      <c r="E141" s="72"/>
      <c r="F141" s="72" t="s">
        <v>6</v>
      </c>
      <c r="G141" s="74">
        <v>8.8999999999999996E-2</v>
      </c>
      <c r="H141" s="64">
        <f>VLOOKUP(D141,upahbahan,3,FALSE)</f>
        <v>100000</v>
      </c>
      <c r="I141" s="124">
        <f>G141*H141</f>
        <v>8900</v>
      </c>
    </row>
    <row r="142" spans="3:10">
      <c r="C142" s="142">
        <v>2</v>
      </c>
      <c r="D142" s="59" t="s">
        <v>8</v>
      </c>
      <c r="E142" s="72"/>
      <c r="F142" s="72" t="s">
        <v>6</v>
      </c>
      <c r="G142" s="74">
        <v>2.1999999999999999E-2</v>
      </c>
      <c r="H142" s="64">
        <f>VLOOKUP(D142,upahbahan,3,FALSE)</f>
        <v>145000</v>
      </c>
      <c r="I142" s="124">
        <f>G142*H142</f>
        <v>3190</v>
      </c>
    </row>
    <row r="143" spans="3:10">
      <c r="C143" s="142">
        <v>3</v>
      </c>
      <c r="D143" s="59" t="s">
        <v>18</v>
      </c>
      <c r="E143" s="72"/>
      <c r="F143" s="72" t="s">
        <v>6</v>
      </c>
      <c r="G143" s="74">
        <v>2E-3</v>
      </c>
      <c r="H143" s="64">
        <f>VLOOKUP(D143,upahbahan,3,FALSE)</f>
        <v>175000</v>
      </c>
      <c r="I143" s="124">
        <f>G143*H143</f>
        <v>350</v>
      </c>
    </row>
    <row r="144" spans="3:10">
      <c r="C144" s="142">
        <v>4</v>
      </c>
      <c r="D144" s="59" t="s">
        <v>19</v>
      </c>
      <c r="E144" s="72"/>
      <c r="F144" s="72" t="s">
        <v>6</v>
      </c>
      <c r="G144" s="74">
        <v>1E-3</v>
      </c>
      <c r="H144" s="64">
        <f>VLOOKUP(D144,upahbahan,3,FALSE)</f>
        <v>200000</v>
      </c>
      <c r="I144" s="124">
        <f>G144*H144</f>
        <v>200</v>
      </c>
    </row>
    <row r="145" spans="3:10" ht="15.75" customHeight="1">
      <c r="C145" s="144" t="s">
        <v>1210</v>
      </c>
      <c r="D145" s="75"/>
      <c r="E145" s="75"/>
      <c r="F145" s="75"/>
      <c r="G145" s="75"/>
      <c r="H145" s="161"/>
      <c r="I145" s="124">
        <f>SUM(I141:I144)</f>
        <v>12640</v>
      </c>
    </row>
    <row r="146" spans="3:10">
      <c r="C146" s="141" t="s">
        <v>1211</v>
      </c>
      <c r="D146" s="59" t="s">
        <v>1212</v>
      </c>
      <c r="E146" s="59"/>
      <c r="F146" s="73"/>
      <c r="G146" s="73"/>
      <c r="H146" s="73"/>
      <c r="I146" s="146"/>
    </row>
    <row r="147" spans="3:10" ht="15.75" customHeight="1">
      <c r="C147" s="144" t="s">
        <v>1216</v>
      </c>
      <c r="D147" s="80"/>
      <c r="E147" s="80"/>
      <c r="F147" s="80"/>
      <c r="G147" s="80"/>
      <c r="H147" s="162"/>
      <c r="I147" s="153">
        <v>0</v>
      </c>
    </row>
    <row r="148" spans="3:10">
      <c r="C148" s="141" t="s">
        <v>1217</v>
      </c>
      <c r="D148" s="59" t="s">
        <v>1218</v>
      </c>
      <c r="E148" s="59"/>
      <c r="F148" s="73"/>
      <c r="G148" s="73"/>
      <c r="H148" s="73"/>
      <c r="I148" s="146"/>
    </row>
    <row r="149" spans="3:10" ht="15.75" customHeight="1">
      <c r="C149" s="144" t="s">
        <v>1219</v>
      </c>
      <c r="D149" s="80"/>
      <c r="E149" s="80"/>
      <c r="F149" s="80"/>
      <c r="G149" s="80"/>
      <c r="H149" s="162"/>
      <c r="I149" s="124">
        <f>SUM(I148)</f>
        <v>0</v>
      </c>
    </row>
    <row r="150" spans="3:10" s="163" customFormat="1">
      <c r="C150" s="122" t="s">
        <v>1220</v>
      </c>
      <c r="D150" s="69" t="s">
        <v>1221</v>
      </c>
      <c r="E150" s="70"/>
      <c r="F150" s="70"/>
      <c r="G150" s="70"/>
      <c r="H150" s="71"/>
      <c r="I150" s="124">
        <f>I145+I147+I149</f>
        <v>12640</v>
      </c>
      <c r="J150" s="62"/>
    </row>
    <row r="151" spans="3:10" s="163" customFormat="1">
      <c r="C151" s="122" t="s">
        <v>1222</v>
      </c>
      <c r="D151" s="69" t="s">
        <v>1325</v>
      </c>
      <c r="E151" s="70"/>
      <c r="F151" s="70"/>
      <c r="G151" s="71"/>
      <c r="H151" s="95">
        <f>$N$7</f>
        <v>0.1</v>
      </c>
      <c r="I151" s="124">
        <f>I150*H151</f>
        <v>1264</v>
      </c>
      <c r="J151" s="62"/>
    </row>
    <row r="152" spans="3:10" s="163" customFormat="1" ht="14.4" thickBot="1">
      <c r="C152" s="130" t="s">
        <v>1223</v>
      </c>
      <c r="D152" s="131" t="s">
        <v>1224</v>
      </c>
      <c r="E152" s="132"/>
      <c r="F152" s="132"/>
      <c r="G152" s="132"/>
      <c r="H152" s="155"/>
      <c r="I152" s="134">
        <f>SUM(I150:I151)</f>
        <v>13904</v>
      </c>
      <c r="J152" s="62"/>
    </row>
    <row r="153" spans="3:10" ht="14.4" thickTop="1"/>
    <row r="155" spans="3:10" s="54" customFormat="1" ht="14.4" thickBot="1">
      <c r="C155" s="54" t="s">
        <v>2209</v>
      </c>
      <c r="D155" s="175" t="s">
        <v>2210</v>
      </c>
      <c r="E155" s="175"/>
      <c r="F155" s="118"/>
      <c r="G155" s="118"/>
      <c r="H155" s="118"/>
      <c r="I155" s="118"/>
      <c r="J155" s="56">
        <f>ROUNDDOWN(I171,-2)</f>
        <v>1858100</v>
      </c>
    </row>
    <row r="156" spans="3:10" s="57" customFormat="1" ht="31.65" customHeight="1" thickTop="1">
      <c r="C156" s="119" t="s">
        <v>1197</v>
      </c>
      <c r="D156" s="120" t="s">
        <v>1198</v>
      </c>
      <c r="E156" s="120" t="s">
        <v>1787</v>
      </c>
      <c r="F156" s="120" t="s">
        <v>1199</v>
      </c>
      <c r="G156" s="120" t="s">
        <v>1200</v>
      </c>
      <c r="H156" s="120" t="s">
        <v>1201</v>
      </c>
      <c r="I156" s="121" t="s">
        <v>1202</v>
      </c>
    </row>
    <row r="157" spans="3:10">
      <c r="C157" s="141" t="s">
        <v>1203</v>
      </c>
      <c r="D157" s="59" t="s">
        <v>1204</v>
      </c>
      <c r="E157" s="59"/>
      <c r="F157" s="73"/>
      <c r="G157" s="73"/>
      <c r="H157" s="73"/>
      <c r="I157" s="146"/>
    </row>
    <row r="158" spans="3:10">
      <c r="C158" s="142">
        <v>1</v>
      </c>
      <c r="D158" s="59" t="s">
        <v>5</v>
      </c>
      <c r="E158" s="72"/>
      <c r="F158" s="72" t="s">
        <v>6</v>
      </c>
      <c r="G158" s="199">
        <v>11.9206</v>
      </c>
      <c r="H158" s="64">
        <f>VLOOKUP(D158,upahbahan,3,FALSE)</f>
        <v>100000</v>
      </c>
      <c r="I158" s="124">
        <f>G158*H158</f>
        <v>1192060</v>
      </c>
    </row>
    <row r="159" spans="3:10">
      <c r="C159" s="142">
        <v>2</v>
      </c>
      <c r="D159" s="59" t="s">
        <v>8</v>
      </c>
      <c r="E159" s="72"/>
      <c r="F159" s="72" t="s">
        <v>6</v>
      </c>
      <c r="G159" s="199">
        <v>1.9867699999999999</v>
      </c>
      <c r="H159" s="64">
        <f>VLOOKUP(D159,upahbahan,3,FALSE)</f>
        <v>145000</v>
      </c>
      <c r="I159" s="124">
        <f>G159*H159</f>
        <v>288081.64999999997</v>
      </c>
    </row>
    <row r="160" spans="3:10">
      <c r="C160" s="142">
        <v>3</v>
      </c>
      <c r="D160" s="59" t="s">
        <v>18</v>
      </c>
      <c r="E160" s="72"/>
      <c r="F160" s="72" t="s">
        <v>6</v>
      </c>
      <c r="G160" s="199">
        <v>0.19868</v>
      </c>
      <c r="H160" s="64">
        <f>VLOOKUP(D160,upahbahan,3,FALSE)</f>
        <v>175000</v>
      </c>
      <c r="I160" s="124">
        <f>G160*H160</f>
        <v>34769</v>
      </c>
    </row>
    <row r="161" spans="3:10">
      <c r="C161" s="142">
        <v>4</v>
      </c>
      <c r="D161" s="59" t="s">
        <v>19</v>
      </c>
      <c r="E161" s="72"/>
      <c r="F161" s="72" t="s">
        <v>6</v>
      </c>
      <c r="G161" s="199">
        <v>6.6229999999999997E-2</v>
      </c>
      <c r="H161" s="64">
        <f>VLOOKUP(D161,upahbahan,3,FALSE)</f>
        <v>200000</v>
      </c>
      <c r="I161" s="124">
        <f>G161*H161</f>
        <v>13246</v>
      </c>
    </row>
    <row r="162" spans="3:10" ht="15.75" customHeight="1">
      <c r="C162" s="144" t="s">
        <v>1210</v>
      </c>
      <c r="D162" s="75"/>
      <c r="E162" s="75"/>
      <c r="F162" s="75"/>
      <c r="G162" s="75"/>
      <c r="H162" s="161"/>
      <c r="I162" s="124">
        <f>SUM(I158:I161)</f>
        <v>1528156.65</v>
      </c>
    </row>
    <row r="163" spans="3:10">
      <c r="C163" s="141" t="s">
        <v>1211</v>
      </c>
      <c r="D163" s="59" t="s">
        <v>1212</v>
      </c>
      <c r="E163" s="59"/>
      <c r="F163" s="73"/>
      <c r="G163" s="73"/>
      <c r="H163" s="73"/>
      <c r="I163" s="146"/>
    </row>
    <row r="164" spans="3:10" ht="15.75" customHeight="1">
      <c r="C164" s="144" t="s">
        <v>1216</v>
      </c>
      <c r="D164" s="80"/>
      <c r="E164" s="80"/>
      <c r="F164" s="80"/>
      <c r="G164" s="80"/>
      <c r="H164" s="162"/>
      <c r="I164" s="153">
        <v>0</v>
      </c>
    </row>
    <row r="165" spans="3:10">
      <c r="C165" s="141" t="s">
        <v>1217</v>
      </c>
      <c r="D165" s="59" t="s">
        <v>1218</v>
      </c>
      <c r="E165" s="59"/>
      <c r="F165" s="73"/>
      <c r="G165" s="73"/>
      <c r="H165" s="73"/>
      <c r="I165" s="146"/>
    </row>
    <row r="166" spans="3:10">
      <c r="C166" s="459">
        <v>1</v>
      </c>
      <c r="D166" s="448" t="s">
        <v>2211</v>
      </c>
      <c r="E166" s="448"/>
      <c r="F166" s="454" t="s">
        <v>1995</v>
      </c>
      <c r="G166" s="617">
        <v>0.55930000000000002</v>
      </c>
      <c r="H166" s="323">
        <f>VLOOKUP(D166,upahbahan,3,FALSE)</f>
        <v>180000</v>
      </c>
      <c r="I166" s="450">
        <f>G166*H166</f>
        <v>100674</v>
      </c>
    </row>
    <row r="167" spans="3:10">
      <c r="C167" s="459">
        <v>2</v>
      </c>
      <c r="D167" s="448" t="s">
        <v>5898</v>
      </c>
      <c r="E167" s="448"/>
      <c r="F167" s="454" t="s">
        <v>1995</v>
      </c>
      <c r="G167" s="617">
        <v>0.55930000000000002</v>
      </c>
      <c r="H167" s="323">
        <f>VLOOKUP(D167,upahbahan,3,FALSE)</f>
        <v>108000</v>
      </c>
      <c r="I167" s="450">
        <f>G167*H167</f>
        <v>60404.4</v>
      </c>
    </row>
    <row r="168" spans="3:10" ht="15.75" customHeight="1">
      <c r="C168" s="144" t="s">
        <v>1219</v>
      </c>
      <c r="D168" s="80"/>
      <c r="E168" s="80"/>
      <c r="F168" s="80"/>
      <c r="G168" s="80"/>
      <c r="H168" s="162"/>
      <c r="I168" s="124">
        <f>SUM(I165:I167)</f>
        <v>161078.39999999999</v>
      </c>
    </row>
    <row r="169" spans="3:10" s="163" customFormat="1">
      <c r="C169" s="122" t="s">
        <v>1220</v>
      </c>
      <c r="D169" s="69" t="s">
        <v>1221</v>
      </c>
      <c r="E169" s="70"/>
      <c r="F169" s="70"/>
      <c r="G169" s="70"/>
      <c r="H169" s="71"/>
      <c r="I169" s="124">
        <f>I162+I164+I168</f>
        <v>1689235.0499999998</v>
      </c>
      <c r="J169" s="62"/>
    </row>
    <row r="170" spans="3:10" s="163" customFormat="1">
      <c r="C170" s="122" t="s">
        <v>1222</v>
      </c>
      <c r="D170" s="69" t="s">
        <v>1325</v>
      </c>
      <c r="E170" s="70"/>
      <c r="F170" s="70"/>
      <c r="G170" s="71"/>
      <c r="H170" s="95">
        <f>$N$7</f>
        <v>0.1</v>
      </c>
      <c r="I170" s="124">
        <f>I169*H170</f>
        <v>168923.505</v>
      </c>
      <c r="J170" s="62"/>
    </row>
    <row r="171" spans="3:10" s="163" customFormat="1" ht="14.4" thickBot="1">
      <c r="C171" s="130" t="s">
        <v>1223</v>
      </c>
      <c r="D171" s="131" t="s">
        <v>1224</v>
      </c>
      <c r="E171" s="132"/>
      <c r="F171" s="132"/>
      <c r="G171" s="132"/>
      <c r="H171" s="155"/>
      <c r="I171" s="134">
        <f>SUM(I169:I170)</f>
        <v>1858158.5549999997</v>
      </c>
      <c r="J171" s="62"/>
    </row>
    <row r="172" spans="3:10" ht="14.4" thickTop="1"/>
    <row r="173" spans="3:10" s="54" customFormat="1" ht="14.4" thickBot="1">
      <c r="C173" s="54" t="s">
        <v>2212</v>
      </c>
      <c r="D173" s="175" t="s">
        <v>2213</v>
      </c>
      <c r="E173" s="175"/>
      <c r="F173" s="118"/>
      <c r="G173" s="118"/>
      <c r="H173" s="118"/>
      <c r="I173" s="118"/>
      <c r="J173" s="56">
        <f>ROUNDDOWN(I189,-2)</f>
        <v>1690000</v>
      </c>
    </row>
    <row r="174" spans="3:10" s="57" customFormat="1" ht="31.65" customHeight="1" thickTop="1">
      <c r="C174" s="119" t="s">
        <v>1197</v>
      </c>
      <c r="D174" s="120" t="s">
        <v>1198</v>
      </c>
      <c r="E174" s="120" t="s">
        <v>1787</v>
      </c>
      <c r="F174" s="120" t="s">
        <v>1199</v>
      </c>
      <c r="G174" s="120" t="s">
        <v>1200</v>
      </c>
      <c r="H174" s="120" t="s">
        <v>1201</v>
      </c>
      <c r="I174" s="121" t="s">
        <v>1202</v>
      </c>
    </row>
    <row r="175" spans="3:10">
      <c r="C175" s="141" t="s">
        <v>1203</v>
      </c>
      <c r="D175" s="59" t="s">
        <v>1204</v>
      </c>
      <c r="E175" s="59"/>
      <c r="F175" s="73"/>
      <c r="G175" s="73"/>
      <c r="H175" s="73"/>
      <c r="I175" s="146"/>
    </row>
    <row r="176" spans="3:10">
      <c r="C176" s="142">
        <v>1</v>
      </c>
      <c r="D176" s="59" t="s">
        <v>5</v>
      </c>
      <c r="E176" s="72"/>
      <c r="F176" s="72" t="s">
        <v>6</v>
      </c>
      <c r="G176" s="199">
        <v>10.728540000000001</v>
      </c>
      <c r="H176" s="64">
        <f>VLOOKUP(D176,upahbahan,3,FALSE)</f>
        <v>100000</v>
      </c>
      <c r="I176" s="124">
        <f>G176*H176</f>
        <v>1072854</v>
      </c>
    </row>
    <row r="177" spans="3:10">
      <c r="C177" s="142">
        <v>2</v>
      </c>
      <c r="D177" s="59" t="s">
        <v>8</v>
      </c>
      <c r="E177" s="72"/>
      <c r="F177" s="72" t="s">
        <v>6</v>
      </c>
      <c r="G177" s="199">
        <v>1.78809</v>
      </c>
      <c r="H177" s="64">
        <f>VLOOKUP(D177,upahbahan,3,FALSE)</f>
        <v>145000</v>
      </c>
      <c r="I177" s="124">
        <f>G177*H177</f>
        <v>259273.05</v>
      </c>
    </row>
    <row r="178" spans="3:10">
      <c r="C178" s="142">
        <v>3</v>
      </c>
      <c r="D178" s="59" t="s">
        <v>18</v>
      </c>
      <c r="E178" s="72"/>
      <c r="F178" s="72" t="s">
        <v>6</v>
      </c>
      <c r="G178" s="199">
        <v>0.17881</v>
      </c>
      <c r="H178" s="64">
        <f>VLOOKUP(D178,upahbahan,3,FALSE)</f>
        <v>175000</v>
      </c>
      <c r="I178" s="124">
        <f>G178*H178</f>
        <v>31291.75</v>
      </c>
    </row>
    <row r="179" spans="3:10">
      <c r="C179" s="142">
        <v>4</v>
      </c>
      <c r="D179" s="59" t="s">
        <v>19</v>
      </c>
      <c r="E179" s="72"/>
      <c r="F179" s="72" t="s">
        <v>6</v>
      </c>
      <c r="G179" s="199">
        <v>5.96E-2</v>
      </c>
      <c r="H179" s="64">
        <f>VLOOKUP(D179,upahbahan,3,FALSE)</f>
        <v>200000</v>
      </c>
      <c r="I179" s="124">
        <f>G179*H179</f>
        <v>11920</v>
      </c>
    </row>
    <row r="180" spans="3:10" ht="15.75" customHeight="1">
      <c r="C180" s="144" t="s">
        <v>1210</v>
      </c>
      <c r="D180" s="75"/>
      <c r="E180" s="75"/>
      <c r="F180" s="75"/>
      <c r="G180" s="75"/>
      <c r="H180" s="161"/>
      <c r="I180" s="124">
        <f>SUM(I176:I179)</f>
        <v>1375338.8</v>
      </c>
    </row>
    <row r="181" spans="3:10">
      <c r="C181" s="141" t="s">
        <v>1211</v>
      </c>
      <c r="D181" s="59" t="s">
        <v>1212</v>
      </c>
      <c r="E181" s="59"/>
      <c r="F181" s="73"/>
      <c r="G181" s="73"/>
      <c r="H181" s="73"/>
      <c r="I181" s="146"/>
    </row>
    <row r="182" spans="3:10" ht="15.75" customHeight="1">
      <c r="C182" s="144" t="s">
        <v>1216</v>
      </c>
      <c r="D182" s="80"/>
      <c r="E182" s="80"/>
      <c r="F182" s="80"/>
      <c r="G182" s="80"/>
      <c r="H182" s="162"/>
      <c r="I182" s="153">
        <v>0</v>
      </c>
    </row>
    <row r="183" spans="3:10">
      <c r="C183" s="141" t="s">
        <v>1217</v>
      </c>
      <c r="D183" s="59" t="s">
        <v>1218</v>
      </c>
      <c r="E183" s="59"/>
      <c r="F183" s="73"/>
      <c r="G183" s="73"/>
      <c r="H183" s="73"/>
      <c r="I183" s="146"/>
    </row>
    <row r="184" spans="3:10">
      <c r="C184" s="459">
        <v>1</v>
      </c>
      <c r="D184" s="448" t="s">
        <v>2211</v>
      </c>
      <c r="E184" s="448"/>
      <c r="F184" s="454" t="s">
        <v>1995</v>
      </c>
      <c r="G184" s="472">
        <v>0.55930000000000002</v>
      </c>
      <c r="H184" s="323">
        <f>VLOOKUP(D184,upahbahan,3,FALSE)</f>
        <v>180000</v>
      </c>
      <c r="I184" s="450">
        <f>G184*H184</f>
        <v>100674</v>
      </c>
    </row>
    <row r="185" spans="3:10">
      <c r="C185" s="459">
        <v>2</v>
      </c>
      <c r="D185" s="448" t="s">
        <v>5898</v>
      </c>
      <c r="E185" s="448"/>
      <c r="F185" s="454" t="s">
        <v>1995</v>
      </c>
      <c r="G185" s="472">
        <v>0.55930000000000002</v>
      </c>
      <c r="H185" s="323">
        <f>VLOOKUP(D185,upahbahan,3,FALSE)</f>
        <v>108000</v>
      </c>
      <c r="I185" s="450">
        <f>G185*H185</f>
        <v>60404.4</v>
      </c>
    </row>
    <row r="186" spans="3:10" ht="15.75" customHeight="1">
      <c r="C186" s="144" t="s">
        <v>1219</v>
      </c>
      <c r="D186" s="80"/>
      <c r="E186" s="80"/>
      <c r="F186" s="80"/>
      <c r="G186" s="80"/>
      <c r="H186" s="162"/>
      <c r="I186" s="124">
        <f>SUM(I183:I185)</f>
        <v>161078.39999999999</v>
      </c>
    </row>
    <row r="187" spans="3:10" s="163" customFormat="1">
      <c r="C187" s="122" t="s">
        <v>1220</v>
      </c>
      <c r="D187" s="69" t="s">
        <v>1221</v>
      </c>
      <c r="E187" s="70"/>
      <c r="F187" s="70"/>
      <c r="G187" s="70"/>
      <c r="H187" s="71"/>
      <c r="I187" s="124">
        <f>I180+I182+I186</f>
        <v>1536417.2</v>
      </c>
      <c r="J187" s="62"/>
    </row>
    <row r="188" spans="3:10" s="163" customFormat="1">
      <c r="C188" s="122" t="s">
        <v>1222</v>
      </c>
      <c r="D188" s="69" t="s">
        <v>1325</v>
      </c>
      <c r="E188" s="70"/>
      <c r="F188" s="70"/>
      <c r="G188" s="71"/>
      <c r="H188" s="95">
        <f>$N$7</f>
        <v>0.1</v>
      </c>
      <c r="I188" s="124">
        <f>I187*H188</f>
        <v>153641.72</v>
      </c>
      <c r="J188" s="62"/>
    </row>
    <row r="189" spans="3:10" s="163" customFormat="1" ht="14.4" thickBot="1">
      <c r="C189" s="130" t="s">
        <v>1223</v>
      </c>
      <c r="D189" s="131" t="s">
        <v>1224</v>
      </c>
      <c r="E189" s="132"/>
      <c r="F189" s="132"/>
      <c r="G189" s="132"/>
      <c r="H189" s="155"/>
      <c r="I189" s="134">
        <f>SUM(I187:I188)</f>
        <v>1690058.92</v>
      </c>
      <c r="J189" s="62"/>
    </row>
    <row r="190" spans="3:10" ht="14.4" thickTop="1"/>
    <row r="191" spans="3:10" s="54" customFormat="1" ht="14.4" thickBot="1">
      <c r="C191" s="54" t="s">
        <v>2214</v>
      </c>
      <c r="D191" s="175" t="s">
        <v>2215</v>
      </c>
      <c r="E191" s="175"/>
      <c r="F191" s="118"/>
      <c r="G191" s="118"/>
      <c r="H191" s="118"/>
      <c r="I191" s="118"/>
      <c r="J191" s="56">
        <f>ROUNDDOWN(I205,-2)</f>
        <v>17200</v>
      </c>
    </row>
    <row r="192" spans="3:10" s="57" customFormat="1" ht="31.65" customHeight="1" thickTop="1">
      <c r="C192" s="119" t="s">
        <v>1197</v>
      </c>
      <c r="D192" s="120" t="s">
        <v>1198</v>
      </c>
      <c r="E192" s="120" t="s">
        <v>1787</v>
      </c>
      <c r="F192" s="120" t="s">
        <v>1199</v>
      </c>
      <c r="G192" s="120" t="s">
        <v>1200</v>
      </c>
      <c r="H192" s="120" t="s">
        <v>1201</v>
      </c>
      <c r="I192" s="121" t="s">
        <v>1202</v>
      </c>
    </row>
    <row r="193" spans="3:10">
      <c r="C193" s="141" t="s">
        <v>1203</v>
      </c>
      <c r="D193" s="59" t="s">
        <v>1204</v>
      </c>
      <c r="E193" s="59"/>
      <c r="F193" s="73"/>
      <c r="G193" s="73"/>
      <c r="H193" s="73"/>
      <c r="I193" s="146"/>
    </row>
    <row r="194" spans="3:10">
      <c r="C194" s="142">
        <v>1</v>
      </c>
      <c r="D194" s="59" t="s">
        <v>5</v>
      </c>
      <c r="E194" s="72"/>
      <c r="F194" s="72" t="s">
        <v>6</v>
      </c>
      <c r="G194" s="199">
        <v>0.1</v>
      </c>
      <c r="H194" s="64">
        <f>VLOOKUP(D194,upahbahan,3,FALSE)</f>
        <v>100000</v>
      </c>
      <c r="I194" s="124">
        <f>G194*H194</f>
        <v>10000</v>
      </c>
    </row>
    <row r="195" spans="3:10">
      <c r="C195" s="142">
        <v>2</v>
      </c>
      <c r="D195" s="59" t="s">
        <v>8</v>
      </c>
      <c r="E195" s="72"/>
      <c r="F195" s="72" t="s">
        <v>6</v>
      </c>
      <c r="G195" s="199">
        <v>3.3329999999999999E-2</v>
      </c>
      <c r="H195" s="64">
        <f>VLOOKUP(D195,upahbahan,3,FALSE)</f>
        <v>145000</v>
      </c>
      <c r="I195" s="124">
        <f>G195*H195</f>
        <v>4832.8499999999995</v>
      </c>
    </row>
    <row r="196" spans="3:10">
      <c r="C196" s="142">
        <v>3</v>
      </c>
      <c r="D196" s="59" t="s">
        <v>18</v>
      </c>
      <c r="E196" s="72"/>
      <c r="F196" s="72" t="s">
        <v>6</v>
      </c>
      <c r="G196" s="199">
        <v>3.3300000000000001E-3</v>
      </c>
      <c r="H196" s="64">
        <f>VLOOKUP(D196,upahbahan,3,FALSE)</f>
        <v>175000</v>
      </c>
      <c r="I196" s="124">
        <f>G196*H196</f>
        <v>582.75</v>
      </c>
    </row>
    <row r="197" spans="3:10">
      <c r="C197" s="142">
        <v>4</v>
      </c>
      <c r="D197" s="59" t="s">
        <v>19</v>
      </c>
      <c r="E197" s="72"/>
      <c r="F197" s="72" t="s">
        <v>6</v>
      </c>
      <c r="G197" s="199">
        <v>1.1100000000000001E-3</v>
      </c>
      <c r="H197" s="64">
        <f>VLOOKUP(D197,upahbahan,3,FALSE)</f>
        <v>200000</v>
      </c>
      <c r="I197" s="124">
        <f>G197*H197</f>
        <v>222.00000000000003</v>
      </c>
    </row>
    <row r="198" spans="3:10" ht="15.75" customHeight="1">
      <c r="C198" s="144" t="s">
        <v>1210</v>
      </c>
      <c r="D198" s="75"/>
      <c r="E198" s="75"/>
      <c r="F198" s="75"/>
      <c r="G198" s="75"/>
      <c r="H198" s="161"/>
      <c r="I198" s="124">
        <f>SUM(I194:I197)</f>
        <v>15637.599999999999</v>
      </c>
    </row>
    <row r="199" spans="3:10">
      <c r="C199" s="141" t="s">
        <v>1211</v>
      </c>
      <c r="D199" s="59" t="s">
        <v>1212</v>
      </c>
      <c r="E199" s="59"/>
      <c r="F199" s="73"/>
      <c r="G199" s="73"/>
      <c r="H199" s="73"/>
      <c r="I199" s="146"/>
    </row>
    <row r="200" spans="3:10" ht="15.75" customHeight="1">
      <c r="C200" s="144" t="s">
        <v>1216</v>
      </c>
      <c r="D200" s="80"/>
      <c r="E200" s="80"/>
      <c r="F200" s="80"/>
      <c r="G200" s="80"/>
      <c r="H200" s="162"/>
      <c r="I200" s="153">
        <v>0</v>
      </c>
    </row>
    <row r="201" spans="3:10">
      <c r="C201" s="141" t="s">
        <v>1217</v>
      </c>
      <c r="D201" s="59" t="s">
        <v>1218</v>
      </c>
      <c r="E201" s="59"/>
      <c r="F201" s="73"/>
      <c r="G201" s="73"/>
      <c r="H201" s="73"/>
      <c r="I201" s="146"/>
    </row>
    <row r="202" spans="3:10" ht="15.75" customHeight="1">
      <c r="C202" s="144" t="s">
        <v>1219</v>
      </c>
      <c r="D202" s="80"/>
      <c r="E202" s="80"/>
      <c r="F202" s="80"/>
      <c r="G202" s="80"/>
      <c r="H202" s="162"/>
      <c r="I202" s="124">
        <f>SUM(I201:I201)</f>
        <v>0</v>
      </c>
    </row>
    <row r="203" spans="3:10" s="163" customFormat="1">
      <c r="C203" s="122" t="s">
        <v>1220</v>
      </c>
      <c r="D203" s="69" t="s">
        <v>1221</v>
      </c>
      <c r="E203" s="70"/>
      <c r="F203" s="70"/>
      <c r="G203" s="70"/>
      <c r="H203" s="71"/>
      <c r="I203" s="124">
        <f>I198+I200+I202</f>
        <v>15637.599999999999</v>
      </c>
      <c r="J203" s="62"/>
    </row>
    <row r="204" spans="3:10" s="163" customFormat="1">
      <c r="C204" s="122" t="s">
        <v>1222</v>
      </c>
      <c r="D204" s="69" t="s">
        <v>1325</v>
      </c>
      <c r="E204" s="70"/>
      <c r="F204" s="70"/>
      <c r="G204" s="71"/>
      <c r="H204" s="95">
        <f>$N$7</f>
        <v>0.1</v>
      </c>
      <c r="I204" s="124">
        <f>I203*H204</f>
        <v>1563.76</v>
      </c>
      <c r="J204" s="62"/>
    </row>
    <row r="205" spans="3:10" s="163" customFormat="1" ht="14.4" thickBot="1">
      <c r="C205" s="130" t="s">
        <v>1223</v>
      </c>
      <c r="D205" s="131" t="s">
        <v>1224</v>
      </c>
      <c r="E205" s="132"/>
      <c r="F205" s="132"/>
      <c r="G205" s="132"/>
      <c r="H205" s="155"/>
      <c r="I205" s="134">
        <f>SUM(I203:I204)</f>
        <v>17201.359999999997</v>
      </c>
      <c r="J205" s="62"/>
    </row>
    <row r="206" spans="3:10" ht="14.4" thickTop="1"/>
    <row r="207" spans="3:10" s="54" customFormat="1" ht="14.4" thickBot="1">
      <c r="C207" s="54" t="s">
        <v>2216</v>
      </c>
      <c r="D207" s="175" t="s">
        <v>2217</v>
      </c>
      <c r="E207" s="175"/>
      <c r="F207" s="118"/>
      <c r="G207" s="118"/>
      <c r="H207" s="118"/>
      <c r="I207" s="118"/>
      <c r="J207" s="56">
        <f>ROUNDDOWN(I221,-2)</f>
        <v>34400</v>
      </c>
    </row>
    <row r="208" spans="3:10" s="57" customFormat="1" ht="31.65" customHeight="1" thickTop="1">
      <c r="C208" s="119" t="s">
        <v>1197</v>
      </c>
      <c r="D208" s="120" t="s">
        <v>1198</v>
      </c>
      <c r="E208" s="120" t="s">
        <v>1787</v>
      </c>
      <c r="F208" s="120" t="s">
        <v>1199</v>
      </c>
      <c r="G208" s="120" t="s">
        <v>1200</v>
      </c>
      <c r="H208" s="120" t="s">
        <v>1201</v>
      </c>
      <c r="I208" s="121" t="s">
        <v>1202</v>
      </c>
    </row>
    <row r="209" spans="3:10">
      <c r="C209" s="141" t="s">
        <v>1203</v>
      </c>
      <c r="D209" s="59" t="s">
        <v>1204</v>
      </c>
      <c r="E209" s="59"/>
      <c r="F209" s="73"/>
      <c r="G209" s="73"/>
      <c r="H209" s="73"/>
      <c r="I209" s="146"/>
    </row>
    <row r="210" spans="3:10">
      <c r="C210" s="142">
        <v>1</v>
      </c>
      <c r="D210" s="59" t="s">
        <v>5</v>
      </c>
      <c r="E210" s="72"/>
      <c r="F210" s="72" t="s">
        <v>6</v>
      </c>
      <c r="G210" s="199">
        <v>0.2</v>
      </c>
      <c r="H210" s="64">
        <f>VLOOKUP(D210,upahbahan,3,FALSE)</f>
        <v>100000</v>
      </c>
      <c r="I210" s="124">
        <f>G210*H210</f>
        <v>20000</v>
      </c>
    </row>
    <row r="211" spans="3:10">
      <c r="C211" s="142">
        <v>2</v>
      </c>
      <c r="D211" s="59" t="s">
        <v>8</v>
      </c>
      <c r="E211" s="72"/>
      <c r="F211" s="72" t="s">
        <v>6</v>
      </c>
      <c r="G211" s="199">
        <v>6.6669999999999993E-2</v>
      </c>
      <c r="H211" s="64">
        <f>VLOOKUP(D211,upahbahan,3,FALSE)</f>
        <v>145000</v>
      </c>
      <c r="I211" s="124">
        <f>G211*H211</f>
        <v>9667.15</v>
      </c>
    </row>
    <row r="212" spans="3:10">
      <c r="C212" s="142">
        <v>3</v>
      </c>
      <c r="D212" s="59" t="s">
        <v>18</v>
      </c>
      <c r="E212" s="72"/>
      <c r="F212" s="72" t="s">
        <v>6</v>
      </c>
      <c r="G212" s="199">
        <v>6.6699999999999997E-3</v>
      </c>
      <c r="H212" s="64">
        <f>VLOOKUP(D212,upahbahan,3,FALSE)</f>
        <v>175000</v>
      </c>
      <c r="I212" s="124">
        <f>G212*H212</f>
        <v>1167.25</v>
      </c>
    </row>
    <row r="213" spans="3:10">
      <c r="C213" s="142">
        <v>4</v>
      </c>
      <c r="D213" s="59" t="s">
        <v>19</v>
      </c>
      <c r="E213" s="72"/>
      <c r="F213" s="72" t="s">
        <v>6</v>
      </c>
      <c r="G213" s="199">
        <v>2.2200000000000002E-3</v>
      </c>
      <c r="H213" s="64">
        <f>VLOOKUP(D213,upahbahan,3,FALSE)</f>
        <v>200000</v>
      </c>
      <c r="I213" s="124">
        <f>G213*H213</f>
        <v>444.00000000000006</v>
      </c>
    </row>
    <row r="214" spans="3:10" ht="15.75" customHeight="1">
      <c r="C214" s="144" t="s">
        <v>1210</v>
      </c>
      <c r="D214" s="75"/>
      <c r="E214" s="75"/>
      <c r="F214" s="75"/>
      <c r="G214" s="75"/>
      <c r="H214" s="161"/>
      <c r="I214" s="124">
        <f>SUM(I210:I213)</f>
        <v>31278.400000000001</v>
      </c>
    </row>
    <row r="215" spans="3:10">
      <c r="C215" s="141" t="s">
        <v>1211</v>
      </c>
      <c r="D215" s="59" t="s">
        <v>1212</v>
      </c>
      <c r="E215" s="59"/>
      <c r="F215" s="73"/>
      <c r="G215" s="73"/>
      <c r="H215" s="73"/>
      <c r="I215" s="146"/>
    </row>
    <row r="216" spans="3:10" ht="15.75" customHeight="1">
      <c r="C216" s="144" t="s">
        <v>1216</v>
      </c>
      <c r="D216" s="80"/>
      <c r="E216" s="80"/>
      <c r="F216" s="80"/>
      <c r="G216" s="80"/>
      <c r="H216" s="162"/>
      <c r="I216" s="153">
        <v>0</v>
      </c>
    </row>
    <row r="217" spans="3:10">
      <c r="C217" s="141" t="s">
        <v>1217</v>
      </c>
      <c r="D217" s="59" t="s">
        <v>1218</v>
      </c>
      <c r="E217" s="59"/>
      <c r="F217" s="73"/>
      <c r="G217" s="73"/>
      <c r="H217" s="73"/>
      <c r="I217" s="146"/>
    </row>
    <row r="218" spans="3:10" ht="15.75" customHeight="1">
      <c r="C218" s="144" t="s">
        <v>1219</v>
      </c>
      <c r="D218" s="80"/>
      <c r="E218" s="80"/>
      <c r="F218" s="80"/>
      <c r="G218" s="80"/>
      <c r="H218" s="162"/>
      <c r="I218" s="124">
        <f>SUM(I217:I217)</f>
        <v>0</v>
      </c>
    </row>
    <row r="219" spans="3:10" s="163" customFormat="1">
      <c r="C219" s="122" t="s">
        <v>1220</v>
      </c>
      <c r="D219" s="69" t="s">
        <v>1221</v>
      </c>
      <c r="E219" s="70"/>
      <c r="F219" s="70"/>
      <c r="G219" s="70"/>
      <c r="H219" s="71"/>
      <c r="I219" s="124">
        <f>I214+I216+I218</f>
        <v>31278.400000000001</v>
      </c>
      <c r="J219" s="62"/>
    </row>
    <row r="220" spans="3:10" s="163" customFormat="1">
      <c r="C220" s="122" t="s">
        <v>1222</v>
      </c>
      <c r="D220" s="69" t="s">
        <v>1325</v>
      </c>
      <c r="E220" s="70"/>
      <c r="F220" s="70"/>
      <c r="G220" s="71"/>
      <c r="H220" s="95">
        <f>$N$7</f>
        <v>0.1</v>
      </c>
      <c r="I220" s="124">
        <f>I219*H220</f>
        <v>3127.84</v>
      </c>
      <c r="J220" s="62"/>
    </row>
    <row r="221" spans="3:10" s="163" customFormat="1" ht="14.4" thickBot="1">
      <c r="C221" s="130" t="s">
        <v>1223</v>
      </c>
      <c r="D221" s="131" t="s">
        <v>1224</v>
      </c>
      <c r="E221" s="132"/>
      <c r="F221" s="132"/>
      <c r="G221" s="132"/>
      <c r="H221" s="155"/>
      <c r="I221" s="134">
        <f>SUM(I219:I220)</f>
        <v>34406.240000000005</v>
      </c>
      <c r="J221" s="62"/>
    </row>
    <row r="222" spans="3:10" ht="14.4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N191"/>
  <sheetViews>
    <sheetView topLeftCell="B1" zoomScaleNormal="100" workbookViewId="0">
      <selection activeCell="G166" sqref="G166"/>
    </sheetView>
  </sheetViews>
  <sheetFormatPr defaultColWidth="9.44140625" defaultRowHeight="13.8"/>
  <cols>
    <col min="1" max="2" width="3.44140625" style="62" customWidth="1"/>
    <col min="3" max="3" width="8.88671875" style="62" customWidth="1"/>
    <col min="4" max="4" width="22.109375" style="62" customWidth="1"/>
    <col min="5" max="5" width="10" style="62" customWidth="1"/>
    <col min="6" max="6" width="7.109375" style="62" customWidth="1"/>
    <col min="7" max="7" width="10.6640625" style="62" customWidth="1"/>
    <col min="8" max="8" width="14.5546875" style="62" customWidth="1"/>
    <col min="9" max="9" width="15.88671875" style="62" customWidth="1"/>
    <col min="10" max="10" width="16.5546875" style="54" customWidth="1"/>
    <col min="11" max="16384" width="9.44140625" style="62"/>
  </cols>
  <sheetData>
    <row r="2" spans="3:14">
      <c r="C2" s="160">
        <v>2</v>
      </c>
      <c r="D2" s="54" t="s">
        <v>2218</v>
      </c>
      <c r="E2" s="54"/>
    </row>
    <row r="3" spans="3:14">
      <c r="C3" s="160" t="s">
        <v>2221</v>
      </c>
      <c r="D3" s="54" t="s">
        <v>2222</v>
      </c>
      <c r="E3" s="54"/>
    </row>
    <row r="4" spans="3:14" ht="24" customHeight="1">
      <c r="C4" s="214" t="s">
        <v>2219</v>
      </c>
      <c r="D4" s="53" t="s">
        <v>2220</v>
      </c>
      <c r="E4" s="215"/>
      <c r="F4" s="216"/>
      <c r="G4" s="216"/>
      <c r="H4" s="216"/>
      <c r="I4" s="216"/>
    </row>
    <row r="5" spans="3:14" ht="14.4" thickBot="1">
      <c r="C5" s="54" t="s">
        <v>2223</v>
      </c>
      <c r="D5" s="221" t="s">
        <v>1326</v>
      </c>
      <c r="E5" s="221"/>
      <c r="F5" s="222"/>
      <c r="G5" s="222"/>
      <c r="H5" s="222"/>
      <c r="I5" s="222"/>
      <c r="J5" s="56">
        <f>ROUNDDOWN(I20,-2)</f>
        <v>298600</v>
      </c>
    </row>
    <row r="6" spans="3:14" ht="28.2" thickTop="1">
      <c r="C6" s="119" t="s">
        <v>1197</v>
      </c>
      <c r="D6" s="120" t="s">
        <v>1198</v>
      </c>
      <c r="E6" s="120" t="s">
        <v>1926</v>
      </c>
      <c r="F6" s="120" t="s">
        <v>1199</v>
      </c>
      <c r="G6" s="120" t="s">
        <v>1200</v>
      </c>
      <c r="H6" s="120" t="s">
        <v>1201</v>
      </c>
      <c r="I6" s="121" t="s">
        <v>1202</v>
      </c>
    </row>
    <row r="7" spans="3:14">
      <c r="C7" s="141" t="s">
        <v>1203</v>
      </c>
      <c r="D7" s="59" t="s">
        <v>1204</v>
      </c>
      <c r="E7" s="59"/>
      <c r="F7" s="73"/>
      <c r="G7" s="73"/>
      <c r="H7" s="73"/>
      <c r="I7" s="146"/>
      <c r="K7" s="55" t="s">
        <v>1249</v>
      </c>
      <c r="L7" s="55"/>
      <c r="M7" s="55"/>
      <c r="N7" s="55"/>
    </row>
    <row r="8" spans="3:14">
      <c r="C8" s="142">
        <v>1</v>
      </c>
      <c r="D8" s="59" t="s">
        <v>5</v>
      </c>
      <c r="E8" s="72" t="s">
        <v>1788</v>
      </c>
      <c r="F8" s="72" t="s">
        <v>6</v>
      </c>
      <c r="G8" s="181">
        <v>0.73399999999999999</v>
      </c>
      <c r="H8" s="64">
        <f>VLOOKUP(D8,upahbahan,3,FALSE)</f>
        <v>100000</v>
      </c>
      <c r="I8" s="124">
        <f>G8*H8</f>
        <v>73400</v>
      </c>
      <c r="K8" s="55" t="s">
        <v>1250</v>
      </c>
      <c r="L8" s="55"/>
      <c r="M8" s="55"/>
      <c r="N8" s="65">
        <v>0.1</v>
      </c>
    </row>
    <row r="9" spans="3:14">
      <c r="C9" s="142">
        <v>2</v>
      </c>
      <c r="D9" s="59" t="s">
        <v>9</v>
      </c>
      <c r="E9" s="72" t="s">
        <v>1789</v>
      </c>
      <c r="F9" s="72" t="s">
        <v>6</v>
      </c>
      <c r="G9" s="181">
        <v>0.73399999999999999</v>
      </c>
      <c r="H9" s="64">
        <f>VLOOKUP(D9,upahbahan,3,FALSE)</f>
        <v>145000</v>
      </c>
      <c r="I9" s="124">
        <f>G9*H9</f>
        <v>106430</v>
      </c>
    </row>
    <row r="10" spans="3:14">
      <c r="C10" s="142">
        <v>3</v>
      </c>
      <c r="D10" s="59" t="s">
        <v>18</v>
      </c>
      <c r="E10" s="72" t="s">
        <v>1790</v>
      </c>
      <c r="F10" s="72" t="s">
        <v>6</v>
      </c>
      <c r="G10" s="181">
        <v>7.2999999999999995E-2</v>
      </c>
      <c r="H10" s="64">
        <f>VLOOKUP(D10,upahbahan,3,FALSE)</f>
        <v>175000</v>
      </c>
      <c r="I10" s="124">
        <f>G10*H10</f>
        <v>12775</v>
      </c>
    </row>
    <row r="11" spans="3:14">
      <c r="C11" s="142">
        <v>4</v>
      </c>
      <c r="D11" s="59" t="s">
        <v>19</v>
      </c>
      <c r="E11" s="72" t="s">
        <v>1791</v>
      </c>
      <c r="F11" s="72" t="s">
        <v>6</v>
      </c>
      <c r="G11" s="181">
        <v>2.4E-2</v>
      </c>
      <c r="H11" s="64">
        <f>VLOOKUP(D11,upahbahan,3,FALSE)</f>
        <v>200000</v>
      </c>
      <c r="I11" s="124">
        <f>G11*H11</f>
        <v>4800</v>
      </c>
    </row>
    <row r="12" spans="3:14" ht="15.75" customHeight="1">
      <c r="C12" s="144" t="s">
        <v>1210</v>
      </c>
      <c r="D12" s="80"/>
      <c r="E12" s="80"/>
      <c r="F12" s="80"/>
      <c r="G12" s="217"/>
      <c r="H12" s="218"/>
      <c r="I12" s="124">
        <f>SUM(I8:I11)</f>
        <v>197405</v>
      </c>
      <c r="J12" s="219"/>
      <c r="K12" s="220"/>
      <c r="L12" s="220"/>
    </row>
    <row r="13" spans="3:14">
      <c r="C13" s="141" t="s">
        <v>1211</v>
      </c>
      <c r="D13" s="59" t="s">
        <v>1212</v>
      </c>
      <c r="E13" s="59"/>
      <c r="F13" s="73"/>
      <c r="G13" s="73"/>
      <c r="H13" s="73"/>
      <c r="I13" s="146"/>
    </row>
    <row r="14" spans="3:14" ht="27.6">
      <c r="C14" s="142">
        <v>1</v>
      </c>
      <c r="D14" s="59" t="s">
        <v>970</v>
      </c>
      <c r="E14" s="59"/>
      <c r="F14" s="68" t="s">
        <v>107</v>
      </c>
      <c r="G14" s="181">
        <v>0.96030000000000004</v>
      </c>
      <c r="H14" s="64">
        <f>VLOOKUP(D14,upahbahan,3,FALSE)</f>
        <v>77200</v>
      </c>
      <c r="I14" s="124">
        <f>G14*H14</f>
        <v>74135.16</v>
      </c>
    </row>
    <row r="15" spans="3:14" ht="15.75" customHeight="1">
      <c r="C15" s="144" t="s">
        <v>1216</v>
      </c>
      <c r="D15" s="80"/>
      <c r="E15" s="80"/>
      <c r="F15" s="80"/>
      <c r="G15" s="80"/>
      <c r="H15" s="162"/>
      <c r="I15" s="124">
        <f>SUM(I14)</f>
        <v>74135.16</v>
      </c>
    </row>
    <row r="16" spans="3:14">
      <c r="C16" s="152" t="s">
        <v>1217</v>
      </c>
      <c r="D16" s="59" t="s">
        <v>1218</v>
      </c>
      <c r="E16" s="59"/>
      <c r="F16" s="73"/>
      <c r="G16" s="73"/>
      <c r="H16" s="73"/>
      <c r="I16" s="146"/>
    </row>
    <row r="17" spans="3:12" ht="15.75" customHeight="1">
      <c r="C17" s="144" t="s">
        <v>1219</v>
      </c>
      <c r="D17" s="80"/>
      <c r="E17" s="80"/>
      <c r="F17" s="80"/>
      <c r="G17" s="80"/>
      <c r="H17" s="162"/>
      <c r="I17" s="153">
        <v>0</v>
      </c>
    </row>
    <row r="18" spans="3:12" s="163" customFormat="1">
      <c r="C18" s="122" t="s">
        <v>1220</v>
      </c>
      <c r="D18" s="69" t="s">
        <v>1221</v>
      </c>
      <c r="E18" s="70"/>
      <c r="F18" s="70"/>
      <c r="G18" s="70"/>
      <c r="H18" s="71"/>
      <c r="I18" s="124">
        <f>I17+I15+I12</f>
        <v>271540.16000000003</v>
      </c>
      <c r="J18" s="54"/>
    </row>
    <row r="19" spans="3:12" s="163" customFormat="1">
      <c r="C19" s="122" t="s">
        <v>1222</v>
      </c>
      <c r="D19" s="69" t="s">
        <v>1325</v>
      </c>
      <c r="E19" s="70"/>
      <c r="F19" s="70"/>
      <c r="G19" s="71"/>
      <c r="H19" s="95">
        <f>$N$8</f>
        <v>0.1</v>
      </c>
      <c r="I19" s="124">
        <f>I18*H19</f>
        <v>27154.016000000003</v>
      </c>
      <c r="J19" s="54"/>
    </row>
    <row r="20" spans="3:12" s="163" customFormat="1" ht="14.4" thickBot="1">
      <c r="C20" s="130" t="s">
        <v>1223</v>
      </c>
      <c r="D20" s="131" t="s">
        <v>1224</v>
      </c>
      <c r="E20" s="132"/>
      <c r="F20" s="132"/>
      <c r="G20" s="132"/>
      <c r="H20" s="155"/>
      <c r="I20" s="134">
        <f>SUM(I18:I19)</f>
        <v>298694.17600000004</v>
      </c>
      <c r="J20" s="54"/>
    </row>
    <row r="21" spans="3:12" ht="14.4" thickTop="1">
      <c r="C21" s="89"/>
      <c r="D21" s="90"/>
      <c r="E21" s="90"/>
      <c r="F21" s="90"/>
      <c r="G21" s="90"/>
      <c r="H21" s="90"/>
      <c r="I21" s="91"/>
    </row>
    <row r="22" spans="3:12" ht="14.4" thickBot="1">
      <c r="C22" s="54" t="s">
        <v>2224</v>
      </c>
      <c r="D22" s="221" t="s">
        <v>1327</v>
      </c>
      <c r="E22" s="223"/>
      <c r="F22" s="223"/>
      <c r="G22" s="223"/>
      <c r="H22" s="223"/>
      <c r="I22" s="223"/>
      <c r="J22" s="56">
        <f>ROUNDDOWN(I37,-2)</f>
        <v>306600</v>
      </c>
    </row>
    <row r="23" spans="3:12" ht="28.2" thickTop="1">
      <c r="C23" s="119" t="s">
        <v>1197</v>
      </c>
      <c r="D23" s="120" t="s">
        <v>1198</v>
      </c>
      <c r="E23" s="120" t="s">
        <v>1926</v>
      </c>
      <c r="F23" s="120" t="s">
        <v>1199</v>
      </c>
      <c r="G23" s="120" t="s">
        <v>1200</v>
      </c>
      <c r="H23" s="120" t="s">
        <v>1201</v>
      </c>
      <c r="I23" s="121" t="s">
        <v>1202</v>
      </c>
    </row>
    <row r="24" spans="3:12">
      <c r="C24" s="141" t="s">
        <v>1203</v>
      </c>
      <c r="D24" s="59" t="s">
        <v>1204</v>
      </c>
      <c r="E24" s="59"/>
      <c r="F24" s="73"/>
      <c r="G24" s="73"/>
      <c r="H24" s="73"/>
      <c r="I24" s="146"/>
    </row>
    <row r="25" spans="3:12">
      <c r="C25" s="142">
        <v>1</v>
      </c>
      <c r="D25" s="59" t="s">
        <v>5</v>
      </c>
      <c r="E25" s="72" t="s">
        <v>1788</v>
      </c>
      <c r="F25" s="72" t="s">
        <v>6</v>
      </c>
      <c r="G25" s="93">
        <v>0.76039999999999996</v>
      </c>
      <c r="H25" s="64">
        <f>VLOOKUP(D25,upahbahan,3,FALSE)</f>
        <v>100000</v>
      </c>
      <c r="I25" s="124">
        <f>G25*H25</f>
        <v>76040</v>
      </c>
    </row>
    <row r="26" spans="3:12">
      <c r="C26" s="142">
        <v>2</v>
      </c>
      <c r="D26" s="59" t="str">
        <f>D9</f>
        <v>Tukang besi</v>
      </c>
      <c r="E26" s="72" t="s">
        <v>1789</v>
      </c>
      <c r="F26" s="72" t="s">
        <v>6</v>
      </c>
      <c r="G26" s="93">
        <v>0.76039999999999996</v>
      </c>
      <c r="H26" s="64">
        <f>VLOOKUP(D26,upahbahan,3,FALSE)</f>
        <v>145000</v>
      </c>
      <c r="I26" s="124">
        <f>G26*H26</f>
        <v>110258</v>
      </c>
    </row>
    <row r="27" spans="3:12">
      <c r="C27" s="142">
        <v>3</v>
      </c>
      <c r="D27" s="59" t="s">
        <v>18</v>
      </c>
      <c r="E27" s="72" t="s">
        <v>1790</v>
      </c>
      <c r="F27" s="72" t="s">
        <v>6</v>
      </c>
      <c r="G27" s="93">
        <v>7.5999999999999998E-2</v>
      </c>
      <c r="H27" s="64">
        <f>VLOOKUP(D27,upahbahan,3,FALSE)</f>
        <v>175000</v>
      </c>
      <c r="I27" s="124">
        <f>G27*H27</f>
        <v>13300</v>
      </c>
    </row>
    <row r="28" spans="3:12">
      <c r="C28" s="142">
        <v>4</v>
      </c>
      <c r="D28" s="59" t="s">
        <v>19</v>
      </c>
      <c r="E28" s="72" t="s">
        <v>1791</v>
      </c>
      <c r="F28" s="72" t="s">
        <v>6</v>
      </c>
      <c r="G28" s="93">
        <v>2.53E-2</v>
      </c>
      <c r="H28" s="64">
        <f>VLOOKUP(D28,upahbahan,3,FALSE)</f>
        <v>200000</v>
      </c>
      <c r="I28" s="124">
        <f>G28*H28</f>
        <v>5060</v>
      </c>
    </row>
    <row r="29" spans="3:12" ht="15.75" customHeight="1">
      <c r="C29" s="144" t="s">
        <v>1210</v>
      </c>
      <c r="D29" s="80"/>
      <c r="E29" s="80"/>
      <c r="F29" s="80"/>
      <c r="G29" s="217"/>
      <c r="H29" s="218"/>
      <c r="I29" s="124">
        <f>SUM(I25:I28)</f>
        <v>204658</v>
      </c>
      <c r="J29" s="219"/>
      <c r="K29" s="220"/>
      <c r="L29" s="220"/>
    </row>
    <row r="30" spans="3:12">
      <c r="C30" s="141" t="s">
        <v>1211</v>
      </c>
      <c r="D30" s="59" t="s">
        <v>1212</v>
      </c>
      <c r="E30" s="59"/>
      <c r="F30" s="73"/>
      <c r="G30" s="73"/>
      <c r="H30" s="73"/>
      <c r="I30" s="146"/>
    </row>
    <row r="31" spans="3:12" ht="27.6">
      <c r="C31" s="142">
        <v>1</v>
      </c>
      <c r="D31" s="59" t="s">
        <v>970</v>
      </c>
      <c r="E31" s="59"/>
      <c r="F31" s="68" t="s">
        <v>107</v>
      </c>
      <c r="G31" s="181">
        <v>0.96030000000000004</v>
      </c>
      <c r="H31" s="64">
        <f>VLOOKUP(D31,upahbahan,3,FALSE)</f>
        <v>77200</v>
      </c>
      <c r="I31" s="124">
        <f>G31*H31</f>
        <v>74135.16</v>
      </c>
    </row>
    <row r="32" spans="3:12" ht="15.75" customHeight="1">
      <c r="C32" s="144" t="s">
        <v>1216</v>
      </c>
      <c r="D32" s="80"/>
      <c r="E32" s="80"/>
      <c r="F32" s="80"/>
      <c r="G32" s="80"/>
      <c r="H32" s="162"/>
      <c r="I32" s="124">
        <f>SUM(I31)</f>
        <v>74135.16</v>
      </c>
    </row>
    <row r="33" spans="3:12">
      <c r="C33" s="152" t="s">
        <v>1217</v>
      </c>
      <c r="D33" s="59" t="s">
        <v>1218</v>
      </c>
      <c r="E33" s="59"/>
      <c r="F33" s="73"/>
      <c r="G33" s="73"/>
      <c r="H33" s="73"/>
      <c r="I33" s="146"/>
    </row>
    <row r="34" spans="3:12" ht="15.75" customHeight="1">
      <c r="C34" s="144" t="s">
        <v>1219</v>
      </c>
      <c r="D34" s="80"/>
      <c r="E34" s="80"/>
      <c r="F34" s="80"/>
      <c r="G34" s="80"/>
      <c r="H34" s="162"/>
      <c r="I34" s="153">
        <v>0</v>
      </c>
    </row>
    <row r="35" spans="3:12" s="163" customFormat="1">
      <c r="C35" s="122" t="s">
        <v>1220</v>
      </c>
      <c r="D35" s="69" t="s">
        <v>1221</v>
      </c>
      <c r="E35" s="70"/>
      <c r="F35" s="70"/>
      <c r="G35" s="70"/>
      <c r="H35" s="71"/>
      <c r="I35" s="124">
        <f>I34+I32+I29</f>
        <v>278793.16000000003</v>
      </c>
      <c r="J35" s="54"/>
    </row>
    <row r="36" spans="3:12" s="163" customFormat="1">
      <c r="C36" s="122" t="s">
        <v>1222</v>
      </c>
      <c r="D36" s="69" t="s">
        <v>1325</v>
      </c>
      <c r="E36" s="70"/>
      <c r="F36" s="70"/>
      <c r="G36" s="71"/>
      <c r="H36" s="95">
        <f>$N$8</f>
        <v>0.1</v>
      </c>
      <c r="I36" s="124">
        <f>I35*H36</f>
        <v>27879.316000000006</v>
      </c>
      <c r="J36" s="54"/>
    </row>
    <row r="37" spans="3:12" s="163" customFormat="1" ht="14.4" thickBot="1">
      <c r="C37" s="130" t="s">
        <v>1223</v>
      </c>
      <c r="D37" s="131" t="s">
        <v>1224</v>
      </c>
      <c r="E37" s="132"/>
      <c r="F37" s="132"/>
      <c r="G37" s="132"/>
      <c r="H37" s="155"/>
      <c r="I37" s="134">
        <f>SUM(I35:I36)</f>
        <v>306672.47600000002</v>
      </c>
      <c r="J37" s="54"/>
    </row>
    <row r="38" spans="3:12" ht="14.4" thickTop="1">
      <c r="C38" s="89"/>
      <c r="D38" s="90"/>
      <c r="E38" s="90"/>
      <c r="F38" s="90"/>
      <c r="G38" s="90"/>
      <c r="H38" s="90"/>
      <c r="I38" s="91"/>
    </row>
    <row r="39" spans="3:12" ht="14.4" thickBot="1">
      <c r="C39" s="54" t="s">
        <v>2225</v>
      </c>
      <c r="D39" s="221" t="s">
        <v>2226</v>
      </c>
      <c r="E39" s="223"/>
      <c r="F39" s="223"/>
      <c r="G39" s="223"/>
      <c r="H39" s="223"/>
      <c r="I39" s="223"/>
      <c r="J39" s="56">
        <f>ROUNDDOWN(I55,-2)</f>
        <v>24900</v>
      </c>
    </row>
    <row r="40" spans="3:12" ht="28.2" thickTop="1">
      <c r="C40" s="119" t="s">
        <v>1197</v>
      </c>
      <c r="D40" s="120" t="s">
        <v>1198</v>
      </c>
      <c r="E40" s="120" t="s">
        <v>1926</v>
      </c>
      <c r="F40" s="120" t="s">
        <v>1199</v>
      </c>
      <c r="G40" s="120" t="s">
        <v>1200</v>
      </c>
      <c r="H40" s="120" t="s">
        <v>1201</v>
      </c>
      <c r="I40" s="121" t="s">
        <v>1202</v>
      </c>
    </row>
    <row r="41" spans="3:12">
      <c r="C41" s="141" t="s">
        <v>1203</v>
      </c>
      <c r="D41" s="59" t="s">
        <v>1204</v>
      </c>
      <c r="E41" s="59"/>
      <c r="F41" s="73"/>
      <c r="G41" s="73"/>
      <c r="H41" s="73"/>
      <c r="I41" s="146"/>
    </row>
    <row r="42" spans="3:12">
      <c r="C42" s="142">
        <v>1</v>
      </c>
      <c r="D42" s="59" t="s">
        <v>5</v>
      </c>
      <c r="E42" s="72" t="s">
        <v>1788</v>
      </c>
      <c r="F42" s="72" t="s">
        <v>6</v>
      </c>
      <c r="G42" s="93">
        <v>4.7600000000000003E-2</v>
      </c>
      <c r="H42" s="64">
        <f>VLOOKUP(D42,upahbahan,3,FALSE)</f>
        <v>100000</v>
      </c>
      <c r="I42" s="124">
        <f>G42*H42</f>
        <v>4760</v>
      </c>
    </row>
    <row r="43" spans="3:12">
      <c r="C43" s="142">
        <v>2</v>
      </c>
      <c r="D43" s="59" t="str">
        <f>D26</f>
        <v>Tukang besi</v>
      </c>
      <c r="E43" s="72" t="s">
        <v>1789</v>
      </c>
      <c r="F43" s="72" t="s">
        <v>6</v>
      </c>
      <c r="G43" s="93">
        <v>2.3800000000000002E-2</v>
      </c>
      <c r="H43" s="64">
        <f>VLOOKUP(D43,upahbahan,3,FALSE)</f>
        <v>145000</v>
      </c>
      <c r="I43" s="124">
        <f>G43*H43</f>
        <v>3451.0000000000005</v>
      </c>
    </row>
    <row r="44" spans="3:12">
      <c r="C44" s="142">
        <v>3</v>
      </c>
      <c r="D44" s="59" t="s">
        <v>18</v>
      </c>
      <c r="E44" s="72" t="s">
        <v>1790</v>
      </c>
      <c r="F44" s="72" t="s">
        <v>6</v>
      </c>
      <c r="G44" s="93">
        <v>2.3999999999999998E-3</v>
      </c>
      <c r="H44" s="64">
        <f>VLOOKUP(D44,upahbahan,3,FALSE)</f>
        <v>175000</v>
      </c>
      <c r="I44" s="124">
        <f>G44*H44</f>
        <v>419.99999999999994</v>
      </c>
    </row>
    <row r="45" spans="3:12">
      <c r="C45" s="142">
        <v>4</v>
      </c>
      <c r="D45" s="59" t="s">
        <v>19</v>
      </c>
      <c r="E45" s="72" t="s">
        <v>1791</v>
      </c>
      <c r="F45" s="72" t="s">
        <v>6</v>
      </c>
      <c r="G45" s="93">
        <v>8.0000000000000004E-4</v>
      </c>
      <c r="H45" s="64">
        <f>VLOOKUP(D45,upahbahan,3,FALSE)</f>
        <v>200000</v>
      </c>
      <c r="I45" s="124">
        <f>G45*H45</f>
        <v>160</v>
      </c>
    </row>
    <row r="46" spans="3:12" ht="15.75" customHeight="1">
      <c r="C46" s="144" t="s">
        <v>1210</v>
      </c>
      <c r="D46" s="80"/>
      <c r="E46" s="80"/>
      <c r="F46" s="80"/>
      <c r="G46" s="217"/>
      <c r="H46" s="218"/>
      <c r="I46" s="124">
        <f>SUM(I42:I45)</f>
        <v>8791</v>
      </c>
      <c r="J46" s="219"/>
      <c r="K46" s="220"/>
      <c r="L46" s="220"/>
    </row>
    <row r="47" spans="3:12">
      <c r="C47" s="141" t="s">
        <v>1211</v>
      </c>
      <c r="D47" s="59" t="s">
        <v>1212</v>
      </c>
      <c r="E47" s="59"/>
      <c r="F47" s="73"/>
      <c r="G47" s="73"/>
      <c r="H47" s="73"/>
      <c r="I47" s="146"/>
    </row>
    <row r="48" spans="3:12" ht="27.6">
      <c r="C48" s="142">
        <v>1</v>
      </c>
      <c r="D48" s="59" t="s">
        <v>2227</v>
      </c>
      <c r="E48" s="59"/>
      <c r="F48" s="68" t="s">
        <v>1304</v>
      </c>
      <c r="G48" s="181">
        <v>1.05</v>
      </c>
      <c r="H48" s="64">
        <f>VLOOKUP(D48,upahbahan,3,FALSE)</f>
        <v>12866.666666666666</v>
      </c>
      <c r="I48" s="124">
        <f>G48*H48</f>
        <v>13510</v>
      </c>
    </row>
    <row r="49" spans="3:10">
      <c r="C49" s="474">
        <v>2</v>
      </c>
      <c r="D49" s="59" t="s">
        <v>2228</v>
      </c>
      <c r="E49" s="59"/>
      <c r="F49" s="68" t="s">
        <v>44</v>
      </c>
      <c r="G49" s="181">
        <v>2</v>
      </c>
      <c r="H49" s="64">
        <f>VLOOKUP(D49,upahbahan,3,FALSE)</f>
        <v>200</v>
      </c>
      <c r="I49" s="124">
        <f>G49*H49</f>
        <v>400</v>
      </c>
    </row>
    <row r="50" spans="3:10" ht="15.75" customHeight="1">
      <c r="C50" s="144" t="s">
        <v>1216</v>
      </c>
      <c r="D50" s="80"/>
      <c r="E50" s="80"/>
      <c r="F50" s="80"/>
      <c r="G50" s="80"/>
      <c r="H50" s="162"/>
      <c r="I50" s="124">
        <f>SUM(I48:I49)</f>
        <v>13910</v>
      </c>
    </row>
    <row r="51" spans="3:10">
      <c r="C51" s="152" t="s">
        <v>1217</v>
      </c>
      <c r="D51" s="59" t="s">
        <v>1218</v>
      </c>
      <c r="E51" s="59"/>
      <c r="F51" s="73"/>
      <c r="G51" s="73"/>
      <c r="H51" s="73"/>
      <c r="I51" s="146"/>
    </row>
    <row r="52" spans="3:10" ht="15.75" customHeight="1">
      <c r="C52" s="144" t="s">
        <v>1219</v>
      </c>
      <c r="D52" s="80"/>
      <c r="E52" s="80"/>
      <c r="F52" s="80"/>
      <c r="G52" s="80"/>
      <c r="H52" s="162"/>
      <c r="I52" s="153">
        <v>0</v>
      </c>
    </row>
    <row r="53" spans="3:10" s="163" customFormat="1">
      <c r="C53" s="122" t="s">
        <v>1220</v>
      </c>
      <c r="D53" s="69" t="s">
        <v>1221</v>
      </c>
      <c r="E53" s="70"/>
      <c r="F53" s="70"/>
      <c r="G53" s="70"/>
      <c r="H53" s="71"/>
      <c r="I53" s="124">
        <f>I52+I50+I46</f>
        <v>22701</v>
      </c>
      <c r="J53" s="54"/>
    </row>
    <row r="54" spans="3:10" s="163" customFormat="1">
      <c r="C54" s="122" t="s">
        <v>1222</v>
      </c>
      <c r="D54" s="69" t="s">
        <v>1325</v>
      </c>
      <c r="E54" s="70"/>
      <c r="F54" s="70"/>
      <c r="G54" s="71"/>
      <c r="H54" s="95">
        <f>$N$8</f>
        <v>0.1</v>
      </c>
      <c r="I54" s="124">
        <f>I53*H54</f>
        <v>2270.1</v>
      </c>
      <c r="J54" s="54"/>
    </row>
    <row r="55" spans="3:10" s="163" customFormat="1" ht="14.4" thickBot="1">
      <c r="C55" s="130" t="s">
        <v>1223</v>
      </c>
      <c r="D55" s="131" t="s">
        <v>1224</v>
      </c>
      <c r="E55" s="132"/>
      <c r="F55" s="132"/>
      <c r="G55" s="132"/>
      <c r="H55" s="155"/>
      <c r="I55" s="134">
        <f>SUM(I53:I54)</f>
        <v>24971.1</v>
      </c>
      <c r="J55" s="54"/>
    </row>
    <row r="56" spans="3:10" ht="14.4" thickTop="1">
      <c r="C56" s="89"/>
      <c r="D56" s="90"/>
      <c r="E56" s="90"/>
      <c r="F56" s="90"/>
      <c r="G56" s="90"/>
      <c r="H56" s="90"/>
      <c r="I56" s="91"/>
    </row>
    <row r="57" spans="3:10">
      <c r="C57" s="89"/>
      <c r="D57" s="90"/>
      <c r="E57" s="90"/>
      <c r="F57" s="90"/>
      <c r="G57" s="90"/>
      <c r="H57" s="90"/>
      <c r="I57" s="91"/>
    </row>
    <row r="58" spans="3:10" ht="14.4" thickBot="1">
      <c r="C58" s="54" t="s">
        <v>2229</v>
      </c>
      <c r="D58" s="221" t="s">
        <v>2230</v>
      </c>
      <c r="E58" s="223"/>
      <c r="F58" s="223"/>
      <c r="G58" s="223"/>
      <c r="H58" s="223"/>
      <c r="I58" s="223"/>
      <c r="J58" s="56">
        <f>ROUNDDOWN(I74,-2)</f>
        <v>43900</v>
      </c>
    </row>
    <row r="59" spans="3:10" ht="28.2" thickTop="1">
      <c r="C59" s="119" t="s">
        <v>1197</v>
      </c>
      <c r="D59" s="120" t="s">
        <v>1198</v>
      </c>
      <c r="E59" s="120" t="s">
        <v>1926</v>
      </c>
      <c r="F59" s="120" t="s">
        <v>1199</v>
      </c>
      <c r="G59" s="120" t="s">
        <v>1200</v>
      </c>
      <c r="H59" s="120" t="s">
        <v>1201</v>
      </c>
      <c r="I59" s="121" t="s">
        <v>1202</v>
      </c>
    </row>
    <row r="60" spans="3:10">
      <c r="C60" s="141" t="s">
        <v>1203</v>
      </c>
      <c r="D60" s="59" t="s">
        <v>1204</v>
      </c>
      <c r="E60" s="59"/>
      <c r="F60" s="73"/>
      <c r="G60" s="73"/>
      <c r="H60" s="73"/>
      <c r="I60" s="146"/>
    </row>
    <row r="61" spans="3:10">
      <c r="C61" s="142">
        <v>1</v>
      </c>
      <c r="D61" s="59" t="s">
        <v>5</v>
      </c>
      <c r="E61" s="72" t="s">
        <v>1788</v>
      </c>
      <c r="F61" s="72" t="s">
        <v>6</v>
      </c>
      <c r="G61" s="93">
        <v>1.11E-2</v>
      </c>
      <c r="H61" s="64">
        <f>VLOOKUP(D61,upahbahan,3,FALSE)</f>
        <v>100000</v>
      </c>
      <c r="I61" s="124">
        <f>G61*H61</f>
        <v>1110</v>
      </c>
    </row>
    <row r="62" spans="3:10">
      <c r="C62" s="142">
        <v>2</v>
      </c>
      <c r="D62" s="59" t="str">
        <f>D45</f>
        <v>Mandor</v>
      </c>
      <c r="E62" s="72" t="s">
        <v>1789</v>
      </c>
      <c r="F62" s="72" t="s">
        <v>6</v>
      </c>
      <c r="G62" s="93">
        <v>1.11E-2</v>
      </c>
      <c r="H62" s="64">
        <f>VLOOKUP(D62,upahbahan,3,FALSE)</f>
        <v>200000</v>
      </c>
      <c r="I62" s="124">
        <f>G62*H62</f>
        <v>2220</v>
      </c>
    </row>
    <row r="63" spans="3:10">
      <c r="C63" s="142">
        <v>3</v>
      </c>
      <c r="D63" s="59" t="s">
        <v>18</v>
      </c>
      <c r="E63" s="72" t="s">
        <v>1790</v>
      </c>
      <c r="F63" s="72" t="s">
        <v>6</v>
      </c>
      <c r="G63" s="93">
        <v>1.1000000000000001E-3</v>
      </c>
      <c r="H63" s="64">
        <f>VLOOKUP(D63,upahbahan,3,FALSE)</f>
        <v>175000</v>
      </c>
      <c r="I63" s="124">
        <f>G63*H63</f>
        <v>192.5</v>
      </c>
    </row>
    <row r="64" spans="3:10">
      <c r="C64" s="142">
        <v>4</v>
      </c>
      <c r="D64" s="59" t="s">
        <v>19</v>
      </c>
      <c r="E64" s="72" t="s">
        <v>1791</v>
      </c>
      <c r="F64" s="72" t="s">
        <v>6</v>
      </c>
      <c r="G64" s="93">
        <v>4.0000000000000002E-4</v>
      </c>
      <c r="H64" s="64">
        <f>VLOOKUP(D64,upahbahan,3,FALSE)</f>
        <v>200000</v>
      </c>
      <c r="I64" s="124">
        <f>G64*H64</f>
        <v>80</v>
      </c>
    </row>
    <row r="65" spans="3:12" ht="15.75" customHeight="1">
      <c r="C65" s="144" t="s">
        <v>1210</v>
      </c>
      <c r="D65" s="80"/>
      <c r="E65" s="80"/>
      <c r="F65" s="80"/>
      <c r="G65" s="217"/>
      <c r="H65" s="218"/>
      <c r="I65" s="124">
        <f>SUM(I61:I64)</f>
        <v>3602.5</v>
      </c>
      <c r="J65" s="219"/>
      <c r="K65" s="220"/>
      <c r="L65" s="220"/>
    </row>
    <row r="66" spans="3:12">
      <c r="C66" s="141" t="s">
        <v>1211</v>
      </c>
      <c r="D66" s="59" t="s">
        <v>1212</v>
      </c>
      <c r="E66" s="59"/>
      <c r="F66" s="73"/>
      <c r="G66" s="73"/>
      <c r="H66" s="73"/>
      <c r="I66" s="146"/>
    </row>
    <row r="67" spans="3:12" s="180" customFormat="1">
      <c r="C67" s="481">
        <v>1</v>
      </c>
      <c r="D67" s="59" t="s">
        <v>5899</v>
      </c>
      <c r="E67" s="59"/>
      <c r="F67" s="68" t="s">
        <v>1304</v>
      </c>
      <c r="G67" s="618">
        <v>1.05</v>
      </c>
      <c r="H67" s="483">
        <f>VLOOKUP(D67,upahbahan,3,FALSE)</f>
        <v>33900</v>
      </c>
      <c r="I67" s="484">
        <f>G67*H67</f>
        <v>35595</v>
      </c>
      <c r="J67" s="156"/>
    </row>
    <row r="68" spans="3:12">
      <c r="C68" s="474">
        <v>2</v>
      </c>
      <c r="D68" s="59" t="s">
        <v>2228</v>
      </c>
      <c r="E68" s="59"/>
      <c r="F68" s="68" t="s">
        <v>44</v>
      </c>
      <c r="G68" s="227">
        <v>4</v>
      </c>
      <c r="H68" s="64">
        <f>VLOOKUP(D68,upahbahan,3,FALSE)</f>
        <v>200</v>
      </c>
      <c r="I68" s="124">
        <f>G68*H68</f>
        <v>800</v>
      </c>
    </row>
    <row r="69" spans="3:12" ht="15.75" customHeight="1">
      <c r="C69" s="144" t="s">
        <v>1216</v>
      </c>
      <c r="D69" s="80"/>
      <c r="E69" s="80"/>
      <c r="F69" s="80"/>
      <c r="G69" s="80"/>
      <c r="H69" s="162"/>
      <c r="I69" s="124">
        <f>SUM(I67:I68)</f>
        <v>36395</v>
      </c>
    </row>
    <row r="70" spans="3:12">
      <c r="C70" s="152" t="s">
        <v>1217</v>
      </c>
      <c r="D70" s="59" t="s">
        <v>1218</v>
      </c>
      <c r="E70" s="59"/>
      <c r="F70" s="73"/>
      <c r="G70" s="73"/>
      <c r="H70" s="73"/>
      <c r="I70" s="146"/>
    </row>
    <row r="71" spans="3:12" ht="15.75" customHeight="1">
      <c r="C71" s="144" t="s">
        <v>1219</v>
      </c>
      <c r="D71" s="80"/>
      <c r="E71" s="80"/>
      <c r="F71" s="80"/>
      <c r="G71" s="80"/>
      <c r="H71" s="162"/>
      <c r="I71" s="153">
        <v>0</v>
      </c>
    </row>
    <row r="72" spans="3:12" s="163" customFormat="1">
      <c r="C72" s="122" t="s">
        <v>1220</v>
      </c>
      <c r="D72" s="69" t="s">
        <v>1221</v>
      </c>
      <c r="E72" s="70"/>
      <c r="F72" s="70"/>
      <c r="G72" s="70"/>
      <c r="H72" s="71"/>
      <c r="I72" s="124">
        <f>I71+I69+I65</f>
        <v>39997.5</v>
      </c>
      <c r="J72" s="54"/>
    </row>
    <row r="73" spans="3:12" s="163" customFormat="1">
      <c r="C73" s="122" t="s">
        <v>1222</v>
      </c>
      <c r="D73" s="69" t="s">
        <v>1325</v>
      </c>
      <c r="E73" s="70"/>
      <c r="F73" s="70"/>
      <c r="G73" s="71"/>
      <c r="H73" s="95">
        <f>$N$8</f>
        <v>0.1</v>
      </c>
      <c r="I73" s="124">
        <f>I72*H73</f>
        <v>3999.75</v>
      </c>
      <c r="J73" s="54"/>
    </row>
    <row r="74" spans="3:12" s="163" customFormat="1" ht="14.4" thickBot="1">
      <c r="C74" s="130" t="s">
        <v>1223</v>
      </c>
      <c r="D74" s="131" t="s">
        <v>1224</v>
      </c>
      <c r="E74" s="132"/>
      <c r="F74" s="132"/>
      <c r="G74" s="132"/>
      <c r="H74" s="155"/>
      <c r="I74" s="134">
        <f>SUM(I72:I73)</f>
        <v>43997.25</v>
      </c>
      <c r="J74" s="54"/>
    </row>
    <row r="75" spans="3:12" ht="14.4" thickTop="1">
      <c r="C75" s="89"/>
      <c r="D75" s="90"/>
      <c r="E75" s="90"/>
      <c r="F75" s="90"/>
      <c r="G75" s="90"/>
      <c r="H75" s="90"/>
      <c r="I75" s="91"/>
    </row>
    <row r="76" spans="3:12">
      <c r="C76" s="89"/>
      <c r="D76" s="90"/>
      <c r="E76" s="90"/>
      <c r="F76" s="90"/>
      <c r="G76" s="90"/>
      <c r="H76" s="90"/>
      <c r="I76" s="91"/>
    </row>
    <row r="77" spans="3:12">
      <c r="C77" s="89"/>
      <c r="D77" s="90"/>
      <c r="E77" s="90"/>
      <c r="F77" s="90"/>
      <c r="G77" s="90"/>
      <c r="H77" s="90"/>
      <c r="I77" s="91"/>
    </row>
    <row r="78" spans="3:12">
      <c r="C78" s="320" t="s">
        <v>2232</v>
      </c>
      <c r="D78" s="321" t="s">
        <v>2231</v>
      </c>
      <c r="E78" s="90"/>
      <c r="F78" s="90"/>
      <c r="G78" s="90"/>
      <c r="H78" s="90"/>
      <c r="I78" s="91"/>
    </row>
    <row r="79" spans="3:12" ht="18.75" customHeight="1" thickBot="1">
      <c r="C79" s="54" t="s">
        <v>2233</v>
      </c>
      <c r="D79" s="224" t="s">
        <v>1328</v>
      </c>
      <c r="E79" s="473"/>
      <c r="F79" s="473"/>
      <c r="G79" s="473"/>
      <c r="H79" s="473"/>
      <c r="I79" s="473"/>
      <c r="J79" s="56">
        <f>ROUNDDOWN(I96,-2)</f>
        <v>17265400</v>
      </c>
    </row>
    <row r="80" spans="3:12" ht="28.2" thickTop="1">
      <c r="C80" s="119" t="s">
        <v>1197</v>
      </c>
      <c r="D80" s="120" t="s">
        <v>1198</v>
      </c>
      <c r="E80" s="120" t="s">
        <v>1926</v>
      </c>
      <c r="F80" s="120" t="s">
        <v>1199</v>
      </c>
      <c r="G80" s="120" t="s">
        <v>1200</v>
      </c>
      <c r="H80" s="120" t="s">
        <v>1201</v>
      </c>
      <c r="I80" s="121" t="s">
        <v>1202</v>
      </c>
    </row>
    <row r="81" spans="3:12">
      <c r="C81" s="141" t="s">
        <v>1203</v>
      </c>
      <c r="D81" s="59" t="s">
        <v>1204</v>
      </c>
      <c r="E81" s="59"/>
      <c r="F81" s="73"/>
      <c r="G81" s="73"/>
      <c r="H81" s="73"/>
      <c r="I81" s="146"/>
    </row>
    <row r="82" spans="3:12">
      <c r="C82" s="142">
        <v>1</v>
      </c>
      <c r="D82" s="59" t="s">
        <v>5</v>
      </c>
      <c r="E82" s="59" t="s">
        <v>1788</v>
      </c>
      <c r="F82" s="72" t="s">
        <v>6</v>
      </c>
      <c r="G82" s="74">
        <v>4</v>
      </c>
      <c r="H82" s="64">
        <f>VLOOKUP(D82,upahbahan,3,FALSE)</f>
        <v>100000</v>
      </c>
      <c r="I82" s="124">
        <f>G82*H82</f>
        <v>400000</v>
      </c>
    </row>
    <row r="83" spans="3:12">
      <c r="C83" s="142">
        <v>2</v>
      </c>
      <c r="D83" s="59" t="s">
        <v>8</v>
      </c>
      <c r="E83" s="59" t="s">
        <v>1789</v>
      </c>
      <c r="F83" s="72" t="s">
        <v>6</v>
      </c>
      <c r="G83" s="74">
        <v>12</v>
      </c>
      <c r="H83" s="64">
        <f>VLOOKUP(D83,upahbahan,3,FALSE)</f>
        <v>145000</v>
      </c>
      <c r="I83" s="124">
        <f>G83*H83</f>
        <v>1740000</v>
      </c>
    </row>
    <row r="84" spans="3:12">
      <c r="C84" s="142">
        <v>3</v>
      </c>
      <c r="D84" s="59" t="s">
        <v>18</v>
      </c>
      <c r="E84" s="59" t="s">
        <v>1790</v>
      </c>
      <c r="F84" s="72" t="s">
        <v>6</v>
      </c>
      <c r="G84" s="74">
        <v>1.2</v>
      </c>
      <c r="H84" s="64">
        <f>VLOOKUP(D84,upahbahan,3,FALSE)</f>
        <v>175000</v>
      </c>
      <c r="I84" s="124">
        <f>G84*H84</f>
        <v>210000</v>
      </c>
    </row>
    <row r="85" spans="3:12">
      <c r="C85" s="142">
        <v>4</v>
      </c>
      <c r="D85" s="59" t="s">
        <v>19</v>
      </c>
      <c r="E85" s="59" t="s">
        <v>1791</v>
      </c>
      <c r="F85" s="72" t="s">
        <v>6</v>
      </c>
      <c r="G85" s="74">
        <v>0.4</v>
      </c>
      <c r="H85" s="64">
        <f>VLOOKUP(D85,upahbahan,3,FALSE)</f>
        <v>200000</v>
      </c>
      <c r="I85" s="124">
        <f>G85*H85</f>
        <v>80000</v>
      </c>
    </row>
    <row r="86" spans="3:12" ht="15.75" customHeight="1">
      <c r="C86" s="144" t="s">
        <v>1210</v>
      </c>
      <c r="D86" s="80"/>
      <c r="E86" s="80"/>
      <c r="F86" s="80"/>
      <c r="G86" s="217"/>
      <c r="H86" s="218"/>
      <c r="I86" s="124">
        <f>SUM(I82:I85)</f>
        <v>2430000</v>
      </c>
      <c r="J86" s="219"/>
      <c r="K86" s="220"/>
      <c r="L86" s="220"/>
    </row>
    <row r="87" spans="3:12">
      <c r="C87" s="141" t="s">
        <v>1211</v>
      </c>
      <c r="D87" s="59" t="s">
        <v>1212</v>
      </c>
      <c r="E87" s="59"/>
      <c r="F87" s="73"/>
      <c r="G87" s="73"/>
      <c r="H87" s="73"/>
      <c r="I87" s="146"/>
    </row>
    <row r="88" spans="3:12" ht="27.6">
      <c r="C88" s="145" t="s">
        <v>1205</v>
      </c>
      <c r="D88" s="59" t="s">
        <v>116</v>
      </c>
      <c r="E88" s="59"/>
      <c r="F88" s="170" t="s">
        <v>42</v>
      </c>
      <c r="G88" s="171">
        <v>1.1000000000000001</v>
      </c>
      <c r="H88" s="64">
        <f>VLOOKUP(D88,upahbahan,3,FALSE)</f>
        <v>11950000</v>
      </c>
      <c r="I88" s="124">
        <f>G88*H88</f>
        <v>13145000.000000002</v>
      </c>
    </row>
    <row r="89" spans="3:12">
      <c r="C89" s="145" t="s">
        <v>1206</v>
      </c>
      <c r="D89" s="59" t="s">
        <v>232</v>
      </c>
      <c r="E89" s="59"/>
      <c r="F89" s="170" t="s">
        <v>66</v>
      </c>
      <c r="G89" s="171">
        <v>15</v>
      </c>
      <c r="H89" s="64">
        <f>VLOOKUP(D89,upahbahan,3,FALSE)</f>
        <v>7500</v>
      </c>
      <c r="I89" s="124">
        <f>G89*H89</f>
        <v>112500</v>
      </c>
    </row>
    <row r="90" spans="3:12">
      <c r="C90" s="145" t="s">
        <v>1207</v>
      </c>
      <c r="D90" s="59" t="s">
        <v>261</v>
      </c>
      <c r="E90" s="59"/>
      <c r="F90" s="72" t="s">
        <v>66</v>
      </c>
      <c r="G90" s="74">
        <v>5.6</v>
      </c>
      <c r="H90" s="64">
        <f>VLOOKUP(D90,upahbahan,3,FALSE)</f>
        <v>1500</v>
      </c>
      <c r="I90" s="124">
        <f>G90*H90</f>
        <v>8400</v>
      </c>
    </row>
    <row r="91" spans="3:12" ht="15.75" customHeight="1">
      <c r="C91" s="144" t="s">
        <v>1216</v>
      </c>
      <c r="D91" s="80"/>
      <c r="E91" s="80"/>
      <c r="F91" s="80"/>
      <c r="G91" s="80"/>
      <c r="H91" s="162"/>
      <c r="I91" s="124">
        <f>SUM(I88:I90)</f>
        <v>13265900.000000002</v>
      </c>
    </row>
    <row r="92" spans="3:12">
      <c r="C92" s="152" t="s">
        <v>1217</v>
      </c>
      <c r="D92" s="59" t="s">
        <v>1218</v>
      </c>
      <c r="E92" s="59"/>
      <c r="F92" s="73"/>
      <c r="G92" s="73"/>
      <c r="H92" s="73"/>
      <c r="I92" s="146"/>
    </row>
    <row r="93" spans="3:12" ht="15.75" customHeight="1">
      <c r="C93" s="144" t="s">
        <v>1219</v>
      </c>
      <c r="D93" s="80"/>
      <c r="E93" s="80"/>
      <c r="F93" s="80"/>
      <c r="G93" s="80"/>
      <c r="H93" s="162"/>
      <c r="I93" s="153">
        <v>0</v>
      </c>
    </row>
    <row r="94" spans="3:12" s="163" customFormat="1">
      <c r="C94" s="122" t="s">
        <v>1220</v>
      </c>
      <c r="D94" s="69" t="s">
        <v>1221</v>
      </c>
      <c r="E94" s="70"/>
      <c r="F94" s="70"/>
      <c r="G94" s="70"/>
      <c r="H94" s="71"/>
      <c r="I94" s="124">
        <f>I93+I91+I86</f>
        <v>15695900.000000002</v>
      </c>
      <c r="J94" s="54"/>
    </row>
    <row r="95" spans="3:12" s="163" customFormat="1">
      <c r="C95" s="122" t="s">
        <v>1222</v>
      </c>
      <c r="D95" s="69" t="s">
        <v>1325</v>
      </c>
      <c r="E95" s="70"/>
      <c r="F95" s="70"/>
      <c r="G95" s="71"/>
      <c r="H95" s="95">
        <f>$N$8</f>
        <v>0.1</v>
      </c>
      <c r="I95" s="124">
        <f>I94*H95</f>
        <v>1569590.0000000002</v>
      </c>
      <c r="J95" s="54"/>
    </row>
    <row r="96" spans="3:12" s="163" customFormat="1" ht="14.4" thickBot="1">
      <c r="C96" s="130" t="s">
        <v>1223</v>
      </c>
      <c r="D96" s="131" t="s">
        <v>1224</v>
      </c>
      <c r="E96" s="132"/>
      <c r="F96" s="132"/>
      <c r="G96" s="132"/>
      <c r="H96" s="155"/>
      <c r="I96" s="134">
        <f>SUM(I94:I95)</f>
        <v>17265490.000000004</v>
      </c>
      <c r="J96" s="54"/>
    </row>
    <row r="97" spans="3:12" ht="14.4" thickTop="1"/>
    <row r="98" spans="3:12" ht="14.4" thickBot="1">
      <c r="C98" s="62" t="s">
        <v>2234</v>
      </c>
      <c r="D98" s="224" t="s">
        <v>1329</v>
      </c>
      <c r="E98" s="224"/>
      <c r="F98" s="224"/>
      <c r="G98" s="224"/>
      <c r="H98" s="224"/>
      <c r="I98" s="224"/>
      <c r="J98" s="56">
        <f>ROUNDDOWN(I115,-2)</f>
        <v>37610200</v>
      </c>
    </row>
    <row r="99" spans="3:12" ht="28.2" thickTop="1">
      <c r="C99" s="119" t="s">
        <v>1197</v>
      </c>
      <c r="D99" s="120" t="s">
        <v>1198</v>
      </c>
      <c r="E99" s="120" t="s">
        <v>1787</v>
      </c>
      <c r="F99" s="120" t="s">
        <v>1199</v>
      </c>
      <c r="G99" s="120" t="s">
        <v>1200</v>
      </c>
      <c r="H99" s="120" t="s">
        <v>1201</v>
      </c>
      <c r="I99" s="121" t="s">
        <v>1202</v>
      </c>
    </row>
    <row r="100" spans="3:12">
      <c r="C100" s="141" t="s">
        <v>1203</v>
      </c>
      <c r="D100" s="59" t="s">
        <v>1204</v>
      </c>
      <c r="E100" s="59"/>
      <c r="F100" s="73"/>
      <c r="G100" s="73"/>
      <c r="H100" s="73"/>
      <c r="I100" s="146"/>
    </row>
    <row r="101" spans="3:12">
      <c r="C101" s="142">
        <v>1</v>
      </c>
      <c r="D101" s="59" t="s">
        <v>5</v>
      </c>
      <c r="E101" s="72" t="s">
        <v>1788</v>
      </c>
      <c r="F101" s="72" t="s">
        <v>6</v>
      </c>
      <c r="G101" s="74">
        <v>6.7</v>
      </c>
      <c r="H101" s="64">
        <f>VLOOKUP(D101,upahbahan,3,FALSE)</f>
        <v>100000</v>
      </c>
      <c r="I101" s="124">
        <f>G101*H101</f>
        <v>670000</v>
      </c>
    </row>
    <row r="102" spans="3:12">
      <c r="C102" s="142">
        <v>2</v>
      </c>
      <c r="D102" s="59" t="s">
        <v>8</v>
      </c>
      <c r="E102" s="72" t="s">
        <v>1789</v>
      </c>
      <c r="F102" s="72" t="s">
        <v>6</v>
      </c>
      <c r="G102" s="74">
        <v>20.100000000000001</v>
      </c>
      <c r="H102" s="64">
        <f>VLOOKUP(D102,upahbahan,3,FALSE)</f>
        <v>145000</v>
      </c>
      <c r="I102" s="124">
        <f>G102*H102</f>
        <v>2914500</v>
      </c>
    </row>
    <row r="103" spans="3:12">
      <c r="C103" s="142">
        <v>3</v>
      </c>
      <c r="D103" s="59" t="s">
        <v>18</v>
      </c>
      <c r="E103" s="72" t="s">
        <v>1790</v>
      </c>
      <c r="F103" s="72" t="s">
        <v>6</v>
      </c>
      <c r="G103" s="74">
        <v>2.0099999999999998</v>
      </c>
      <c r="H103" s="64">
        <f>VLOOKUP(D103,upahbahan,3,FALSE)</f>
        <v>175000</v>
      </c>
      <c r="I103" s="124">
        <f>G103*H103</f>
        <v>351749.99999999994</v>
      </c>
    </row>
    <row r="104" spans="3:12">
      <c r="C104" s="142">
        <v>4</v>
      </c>
      <c r="D104" s="59" t="s">
        <v>19</v>
      </c>
      <c r="E104" s="72" t="s">
        <v>1791</v>
      </c>
      <c r="F104" s="72" t="s">
        <v>6</v>
      </c>
      <c r="G104" s="74">
        <v>0.67</v>
      </c>
      <c r="H104" s="64">
        <f>VLOOKUP(D104,upahbahan,3,FALSE)</f>
        <v>200000</v>
      </c>
      <c r="I104" s="124">
        <f>G104*H104</f>
        <v>134000</v>
      </c>
    </row>
    <row r="105" spans="3:12" ht="15.75" customHeight="1">
      <c r="C105" s="144" t="s">
        <v>1210</v>
      </c>
      <c r="D105" s="80"/>
      <c r="E105" s="80"/>
      <c r="F105" s="80"/>
      <c r="G105" s="217"/>
      <c r="H105" s="218"/>
      <c r="I105" s="124">
        <f>SUM(I101:I104)</f>
        <v>4070250</v>
      </c>
      <c r="J105" s="219"/>
      <c r="K105" s="220"/>
      <c r="L105" s="220"/>
    </row>
    <row r="106" spans="3:12">
      <c r="C106" s="141" t="s">
        <v>1211</v>
      </c>
      <c r="D106" s="59" t="s">
        <v>1212</v>
      </c>
      <c r="E106" s="59"/>
      <c r="F106" s="73"/>
      <c r="G106" s="73"/>
      <c r="H106" s="73"/>
      <c r="I106" s="146"/>
    </row>
    <row r="107" spans="3:12" ht="18" customHeight="1">
      <c r="C107" s="145" t="s">
        <v>1205</v>
      </c>
      <c r="D107" s="59" t="s">
        <v>115</v>
      </c>
      <c r="E107" s="59"/>
      <c r="F107" s="88" t="s">
        <v>42</v>
      </c>
      <c r="G107" s="204">
        <v>1.2</v>
      </c>
      <c r="H107" s="64">
        <f>VLOOKUP(D107,upahbahan,3,FALSE)</f>
        <v>25000000</v>
      </c>
      <c r="I107" s="124">
        <f>G107*H107</f>
        <v>30000000</v>
      </c>
    </row>
    <row r="108" spans="3:12">
      <c r="C108" s="145" t="s">
        <v>1206</v>
      </c>
      <c r="D108" s="59" t="s">
        <v>232</v>
      </c>
      <c r="E108" s="59"/>
      <c r="F108" s="72" t="s">
        <v>66</v>
      </c>
      <c r="G108" s="74">
        <v>15</v>
      </c>
      <c r="H108" s="64">
        <f>VLOOKUP(D108,upahbahan,3,FALSE)</f>
        <v>7500</v>
      </c>
      <c r="I108" s="124">
        <f>G108*H108</f>
        <v>112500</v>
      </c>
    </row>
    <row r="109" spans="3:12">
      <c r="C109" s="145" t="s">
        <v>1207</v>
      </c>
      <c r="D109" s="59" t="s">
        <v>261</v>
      </c>
      <c r="E109" s="59"/>
      <c r="F109" s="72" t="s">
        <v>66</v>
      </c>
      <c r="G109" s="74">
        <v>5.6</v>
      </c>
      <c r="H109" s="64">
        <f>VLOOKUP(D109,upahbahan,3,FALSE)</f>
        <v>1500</v>
      </c>
      <c r="I109" s="124">
        <f>G109*H109</f>
        <v>8400</v>
      </c>
    </row>
    <row r="110" spans="3:12" ht="15.75" customHeight="1">
      <c r="C110" s="144" t="s">
        <v>1216</v>
      </c>
      <c r="D110" s="80"/>
      <c r="E110" s="80"/>
      <c r="F110" s="80"/>
      <c r="G110" s="80"/>
      <c r="H110" s="162"/>
      <c r="I110" s="124">
        <f>SUM(I107:I109)</f>
        <v>30120900</v>
      </c>
    </row>
    <row r="111" spans="3:12">
      <c r="C111" s="152" t="s">
        <v>1217</v>
      </c>
      <c r="D111" s="59" t="s">
        <v>1218</v>
      </c>
      <c r="E111" s="59"/>
      <c r="F111" s="73"/>
      <c r="G111" s="73"/>
      <c r="H111" s="73"/>
      <c r="I111" s="146"/>
    </row>
    <row r="112" spans="3:12" ht="15.75" customHeight="1">
      <c r="C112" s="144" t="s">
        <v>1219</v>
      </c>
      <c r="D112" s="80"/>
      <c r="E112" s="80"/>
      <c r="F112" s="80"/>
      <c r="G112" s="80"/>
      <c r="H112" s="162"/>
      <c r="I112" s="153">
        <v>0</v>
      </c>
    </row>
    <row r="113" spans="3:12" s="163" customFormat="1">
      <c r="C113" s="122" t="s">
        <v>1220</v>
      </c>
      <c r="D113" s="69" t="s">
        <v>1221</v>
      </c>
      <c r="E113" s="70"/>
      <c r="F113" s="70"/>
      <c r="G113" s="70"/>
      <c r="H113" s="71"/>
      <c r="I113" s="124">
        <f>I112+I110+I105</f>
        <v>34191150</v>
      </c>
      <c r="J113" s="54"/>
    </row>
    <row r="114" spans="3:12" s="163" customFormat="1">
      <c r="C114" s="122" t="s">
        <v>1222</v>
      </c>
      <c r="D114" s="69" t="s">
        <v>1325</v>
      </c>
      <c r="E114" s="70"/>
      <c r="F114" s="70"/>
      <c r="G114" s="71"/>
      <c r="H114" s="95">
        <f>$N$8</f>
        <v>0.1</v>
      </c>
      <c r="I114" s="124">
        <f>I113*H114</f>
        <v>3419115</v>
      </c>
      <c r="J114" s="54"/>
    </row>
    <row r="115" spans="3:12" s="163" customFormat="1" ht="14.4" thickBot="1">
      <c r="C115" s="130" t="s">
        <v>1223</v>
      </c>
      <c r="D115" s="131" t="s">
        <v>1224</v>
      </c>
      <c r="E115" s="132"/>
      <c r="F115" s="132"/>
      <c r="G115" s="132"/>
      <c r="H115" s="155"/>
      <c r="I115" s="134">
        <f>SUM(I113:I114)</f>
        <v>37610265</v>
      </c>
      <c r="J115" s="54"/>
    </row>
    <row r="116" spans="3:12" ht="14.4" thickTop="1"/>
    <row r="117" spans="3:12" ht="14.4" thickBot="1">
      <c r="C117" s="54" t="s">
        <v>2235</v>
      </c>
      <c r="D117" s="221" t="s">
        <v>2236</v>
      </c>
      <c r="E117" s="222"/>
      <c r="F117" s="222"/>
      <c r="G117" s="222"/>
      <c r="H117" s="222"/>
      <c r="I117" s="222"/>
      <c r="J117" s="56">
        <f>ROUNDDOWN(I134,-2)</f>
        <v>16192000</v>
      </c>
    </row>
    <row r="118" spans="3:12" ht="28.2" thickTop="1">
      <c r="C118" s="119" t="s">
        <v>1197</v>
      </c>
      <c r="D118" s="120" t="s">
        <v>1198</v>
      </c>
      <c r="E118" s="120" t="s">
        <v>1926</v>
      </c>
      <c r="F118" s="120" t="s">
        <v>1199</v>
      </c>
      <c r="G118" s="120" t="s">
        <v>1200</v>
      </c>
      <c r="H118" s="120" t="s">
        <v>1201</v>
      </c>
      <c r="I118" s="121" t="s">
        <v>1202</v>
      </c>
    </row>
    <row r="119" spans="3:12">
      <c r="C119" s="141" t="s">
        <v>1203</v>
      </c>
      <c r="D119" s="59" t="s">
        <v>1204</v>
      </c>
      <c r="E119" s="59"/>
      <c r="F119" s="73"/>
      <c r="G119" s="73"/>
      <c r="H119" s="73"/>
      <c r="I119" s="146"/>
    </row>
    <row r="120" spans="3:12">
      <c r="C120" s="142">
        <v>1</v>
      </c>
      <c r="D120" s="59" t="s">
        <v>5</v>
      </c>
      <c r="E120" s="72" t="s">
        <v>1788</v>
      </c>
      <c r="F120" s="72" t="s">
        <v>6</v>
      </c>
      <c r="G120" s="74">
        <v>2.4</v>
      </c>
      <c r="H120" s="64">
        <f>VLOOKUP(D120,upahbahan,3,FALSE)</f>
        <v>100000</v>
      </c>
      <c r="I120" s="124">
        <f>G120*H120</f>
        <v>240000</v>
      </c>
    </row>
    <row r="121" spans="3:12">
      <c r="C121" s="142">
        <v>2</v>
      </c>
      <c r="D121" s="59" t="s">
        <v>8</v>
      </c>
      <c r="E121" s="72" t="s">
        <v>1789</v>
      </c>
      <c r="F121" s="72" t="s">
        <v>6</v>
      </c>
      <c r="G121" s="74">
        <v>7.2</v>
      </c>
      <c r="H121" s="64">
        <f>VLOOKUP(D121,upahbahan,3,FALSE)</f>
        <v>145000</v>
      </c>
      <c r="I121" s="124">
        <f>G121*H121</f>
        <v>1044000</v>
      </c>
    </row>
    <row r="122" spans="3:12">
      <c r="C122" s="142">
        <v>3</v>
      </c>
      <c r="D122" s="59" t="s">
        <v>18</v>
      </c>
      <c r="E122" s="72" t="s">
        <v>1790</v>
      </c>
      <c r="F122" s="72" t="s">
        <v>6</v>
      </c>
      <c r="G122" s="74">
        <v>0.72</v>
      </c>
      <c r="H122" s="64">
        <f>VLOOKUP(D122,upahbahan,3,FALSE)</f>
        <v>175000</v>
      </c>
      <c r="I122" s="124">
        <f>G122*H122</f>
        <v>126000</v>
      </c>
    </row>
    <row r="123" spans="3:12">
      <c r="C123" s="142">
        <v>4</v>
      </c>
      <c r="D123" s="59" t="s">
        <v>19</v>
      </c>
      <c r="E123" s="72" t="s">
        <v>1791</v>
      </c>
      <c r="F123" s="72" t="s">
        <v>6</v>
      </c>
      <c r="G123" s="74">
        <v>0.24</v>
      </c>
      <c r="H123" s="64">
        <f>VLOOKUP(D123,upahbahan,3,FALSE)</f>
        <v>200000</v>
      </c>
      <c r="I123" s="124">
        <f>G123*H123</f>
        <v>48000</v>
      </c>
    </row>
    <row r="124" spans="3:12" ht="15.75" customHeight="1">
      <c r="C124" s="144" t="s">
        <v>1210</v>
      </c>
      <c r="D124" s="80"/>
      <c r="E124" s="80"/>
      <c r="F124" s="80"/>
      <c r="G124" s="217"/>
      <c r="H124" s="218"/>
      <c r="I124" s="124">
        <f>SUM(I120:I123)</f>
        <v>1458000</v>
      </c>
      <c r="J124" s="219"/>
      <c r="K124" s="220"/>
      <c r="L124" s="220"/>
    </row>
    <row r="125" spans="3:12">
      <c r="C125" s="141" t="s">
        <v>1211</v>
      </c>
      <c r="D125" s="59" t="s">
        <v>1212</v>
      </c>
      <c r="E125" s="59"/>
      <c r="F125" s="73"/>
      <c r="G125" s="73"/>
      <c r="H125" s="73"/>
      <c r="I125" s="146"/>
    </row>
    <row r="126" spans="3:12" ht="27.6">
      <c r="C126" s="142">
        <v>1</v>
      </c>
      <c r="D126" s="59" t="s">
        <v>116</v>
      </c>
      <c r="E126" s="59"/>
      <c r="F126" s="72" t="s">
        <v>42</v>
      </c>
      <c r="G126" s="74">
        <v>1.1000000000000001</v>
      </c>
      <c r="H126" s="64">
        <f>VLOOKUP(D126,upahbahan,3,FALSE)</f>
        <v>11950000</v>
      </c>
      <c r="I126" s="124">
        <f>G126*H126</f>
        <v>13145000.000000002</v>
      </c>
    </row>
    <row r="127" spans="3:12">
      <c r="C127" s="142">
        <v>2</v>
      </c>
      <c r="D127" s="59" t="s">
        <v>232</v>
      </c>
      <c r="E127" s="59"/>
      <c r="F127" s="72" t="s">
        <v>66</v>
      </c>
      <c r="G127" s="74">
        <v>15</v>
      </c>
      <c r="H127" s="64">
        <f>VLOOKUP(D127,upahbahan,3,FALSE)</f>
        <v>7500</v>
      </c>
      <c r="I127" s="124">
        <f>G127*H127</f>
        <v>112500</v>
      </c>
    </row>
    <row r="128" spans="3:12">
      <c r="C128" s="142">
        <v>3</v>
      </c>
      <c r="D128" s="77" t="s">
        <v>261</v>
      </c>
      <c r="E128" s="77"/>
      <c r="F128" s="72" t="s">
        <v>66</v>
      </c>
      <c r="G128" s="74">
        <v>3</v>
      </c>
      <c r="H128" s="64">
        <f>VLOOKUP(D128,upahbahan,3,FALSE)</f>
        <v>1500</v>
      </c>
      <c r="I128" s="124">
        <f>G128*H128</f>
        <v>4500</v>
      </c>
    </row>
    <row r="129" spans="3:12" ht="15.75" customHeight="1">
      <c r="C129" s="144" t="s">
        <v>1216</v>
      </c>
      <c r="D129" s="80"/>
      <c r="E129" s="80"/>
      <c r="F129" s="80"/>
      <c r="G129" s="80"/>
      <c r="H129" s="162"/>
      <c r="I129" s="124">
        <f>SUM(I126:I128)</f>
        <v>13262000.000000002</v>
      </c>
    </row>
    <row r="130" spans="3:12">
      <c r="C130" s="152" t="s">
        <v>1217</v>
      </c>
      <c r="D130" s="59" t="s">
        <v>1218</v>
      </c>
      <c r="E130" s="59"/>
      <c r="F130" s="73"/>
      <c r="G130" s="73"/>
      <c r="H130" s="73"/>
      <c r="I130" s="146"/>
    </row>
    <row r="131" spans="3:12" ht="15.75" customHeight="1">
      <c r="C131" s="144" t="s">
        <v>1219</v>
      </c>
      <c r="D131" s="80"/>
      <c r="E131" s="80"/>
      <c r="F131" s="80"/>
      <c r="G131" s="80"/>
      <c r="H131" s="162"/>
      <c r="I131" s="153">
        <v>0</v>
      </c>
    </row>
    <row r="132" spans="3:12" s="163" customFormat="1">
      <c r="C132" s="122" t="s">
        <v>1220</v>
      </c>
      <c r="D132" s="69" t="s">
        <v>1221</v>
      </c>
      <c r="E132" s="70"/>
      <c r="F132" s="70"/>
      <c r="G132" s="70"/>
      <c r="H132" s="71"/>
      <c r="I132" s="124">
        <f>I131+I129+I124</f>
        <v>14720000.000000002</v>
      </c>
      <c r="J132" s="54"/>
    </row>
    <row r="133" spans="3:12" s="163" customFormat="1">
      <c r="C133" s="122" t="s">
        <v>1222</v>
      </c>
      <c r="D133" s="69" t="s">
        <v>1325</v>
      </c>
      <c r="E133" s="70"/>
      <c r="F133" s="70"/>
      <c r="G133" s="71"/>
      <c r="H133" s="95">
        <f>$N$8</f>
        <v>0.1</v>
      </c>
      <c r="I133" s="124">
        <f>I132*H133</f>
        <v>1472000.0000000002</v>
      </c>
      <c r="J133" s="54"/>
    </row>
    <row r="134" spans="3:12" s="163" customFormat="1" ht="14.4" thickBot="1">
      <c r="C134" s="130" t="s">
        <v>1223</v>
      </c>
      <c r="D134" s="131" t="s">
        <v>1224</v>
      </c>
      <c r="E134" s="132"/>
      <c r="F134" s="132"/>
      <c r="G134" s="132"/>
      <c r="H134" s="155"/>
      <c r="I134" s="134">
        <f>SUM(I132:I133)</f>
        <v>16192000.000000002</v>
      </c>
      <c r="J134" s="54"/>
    </row>
    <row r="135" spans="3:12" ht="14.4" thickTop="1">
      <c r="C135" s="89"/>
      <c r="D135" s="90"/>
      <c r="E135" s="90"/>
      <c r="F135" s="90"/>
      <c r="G135" s="90"/>
      <c r="H135" s="90"/>
      <c r="I135" s="91"/>
    </row>
    <row r="136" spans="3:12" ht="14.4" thickBot="1">
      <c r="C136" s="54" t="s">
        <v>2237</v>
      </c>
      <c r="D136" s="221" t="s">
        <v>1330</v>
      </c>
      <c r="E136" s="223"/>
      <c r="F136" s="223"/>
      <c r="G136" s="223"/>
      <c r="H136" s="223"/>
      <c r="I136" s="223"/>
      <c r="J136" s="56">
        <f>ROUNDDOWN(I153,-2)</f>
        <v>226700</v>
      </c>
    </row>
    <row r="137" spans="3:12" ht="28.2" thickTop="1">
      <c r="C137" s="119" t="s">
        <v>1197</v>
      </c>
      <c r="D137" s="120" t="s">
        <v>1198</v>
      </c>
      <c r="E137" s="120" t="s">
        <v>1926</v>
      </c>
      <c r="F137" s="120" t="s">
        <v>1199</v>
      </c>
      <c r="G137" s="120" t="s">
        <v>1200</v>
      </c>
      <c r="H137" s="120" t="s">
        <v>1201</v>
      </c>
      <c r="I137" s="121" t="s">
        <v>1202</v>
      </c>
    </row>
    <row r="138" spans="3:12">
      <c r="C138" s="141" t="s">
        <v>1203</v>
      </c>
      <c r="D138" s="59" t="s">
        <v>1204</v>
      </c>
      <c r="E138" s="59"/>
      <c r="F138" s="73"/>
      <c r="G138" s="73"/>
      <c r="H138" s="73"/>
      <c r="I138" s="146"/>
    </row>
    <row r="139" spans="3:12">
      <c r="C139" s="142">
        <v>1</v>
      </c>
      <c r="D139" s="59" t="s">
        <v>5</v>
      </c>
      <c r="E139" s="72" t="s">
        <v>1788</v>
      </c>
      <c r="F139" s="72" t="s">
        <v>6</v>
      </c>
      <c r="G139" s="93">
        <v>0.1</v>
      </c>
      <c r="H139" s="64">
        <f>VLOOKUP(D139,upahbahan,3,FALSE)</f>
        <v>100000</v>
      </c>
      <c r="I139" s="124">
        <f>G139*H139</f>
        <v>10000</v>
      </c>
    </row>
    <row r="140" spans="3:12">
      <c r="C140" s="142">
        <v>2</v>
      </c>
      <c r="D140" s="59" t="s">
        <v>8</v>
      </c>
      <c r="E140" s="72" t="s">
        <v>1789</v>
      </c>
      <c r="F140" s="72" t="s">
        <v>6</v>
      </c>
      <c r="G140" s="93">
        <v>0.1</v>
      </c>
      <c r="H140" s="64">
        <f>VLOOKUP(D140,upahbahan,3,FALSE)</f>
        <v>145000</v>
      </c>
      <c r="I140" s="124">
        <f>G140*H140</f>
        <v>14500</v>
      </c>
    </row>
    <row r="141" spans="3:12">
      <c r="C141" s="142">
        <v>3</v>
      </c>
      <c r="D141" s="59" t="s">
        <v>18</v>
      </c>
      <c r="E141" s="72" t="s">
        <v>1790</v>
      </c>
      <c r="F141" s="72" t="s">
        <v>6</v>
      </c>
      <c r="G141" s="93">
        <v>0.01</v>
      </c>
      <c r="H141" s="64">
        <f>VLOOKUP(D141,upahbahan,3,FALSE)</f>
        <v>175000</v>
      </c>
      <c r="I141" s="124">
        <f>G141*H141</f>
        <v>1750</v>
      </c>
    </row>
    <row r="142" spans="3:12">
      <c r="C142" s="142">
        <v>4</v>
      </c>
      <c r="D142" s="59" t="s">
        <v>19</v>
      </c>
      <c r="E142" s="72" t="s">
        <v>1791</v>
      </c>
      <c r="F142" s="72" t="s">
        <v>6</v>
      </c>
      <c r="G142" s="93">
        <v>3.3E-3</v>
      </c>
      <c r="H142" s="64">
        <f>VLOOKUP(D142,upahbahan,3,FALSE)</f>
        <v>200000</v>
      </c>
      <c r="I142" s="124">
        <f>G142*H142</f>
        <v>660</v>
      </c>
    </row>
    <row r="143" spans="3:12" ht="15.75" customHeight="1">
      <c r="C143" s="144" t="s">
        <v>1210</v>
      </c>
      <c r="D143" s="80"/>
      <c r="E143" s="80"/>
      <c r="F143" s="80"/>
      <c r="G143" s="217"/>
      <c r="H143" s="218"/>
      <c r="I143" s="124">
        <f>SUM(I139:I142)</f>
        <v>26910</v>
      </c>
      <c r="J143" s="219"/>
      <c r="K143" s="220"/>
      <c r="L143" s="220"/>
    </row>
    <row r="144" spans="3:12">
      <c r="C144" s="141" t="s">
        <v>1211</v>
      </c>
      <c r="D144" s="59" t="s">
        <v>1212</v>
      </c>
      <c r="E144" s="59"/>
      <c r="F144" s="73"/>
      <c r="G144" s="73"/>
      <c r="H144" s="73"/>
      <c r="I144" s="146"/>
    </row>
    <row r="145" spans="3:10">
      <c r="C145" s="142">
        <v>1</v>
      </c>
      <c r="D145" s="77" t="s">
        <v>2238</v>
      </c>
      <c r="E145" s="77"/>
      <c r="F145" s="68" t="s">
        <v>42</v>
      </c>
      <c r="G145" s="93">
        <v>1.4E-2</v>
      </c>
      <c r="H145" s="64">
        <f>VLOOKUP(D145,upahbahan,3,FALSE)</f>
        <v>10214200</v>
      </c>
      <c r="I145" s="124">
        <f>G145*H145</f>
        <v>142998.80000000002</v>
      </c>
    </row>
    <row r="146" spans="3:10">
      <c r="C146" s="142">
        <v>2</v>
      </c>
      <c r="D146" s="59" t="s">
        <v>140</v>
      </c>
      <c r="E146" s="59"/>
      <c r="F146" s="68" t="s">
        <v>42</v>
      </c>
      <c r="G146" s="93">
        <v>3.5999999999999999E-3</v>
      </c>
      <c r="H146" s="64">
        <f>VLOOKUP(D146,upahbahan,3,FALSE)</f>
        <v>8750000</v>
      </c>
      <c r="I146" s="124">
        <f>G146*H146</f>
        <v>31500</v>
      </c>
    </row>
    <row r="147" spans="3:10">
      <c r="C147" s="142">
        <v>3</v>
      </c>
      <c r="D147" s="77" t="s">
        <v>263</v>
      </c>
      <c r="E147" s="77"/>
      <c r="F147" s="72" t="s">
        <v>66</v>
      </c>
      <c r="G147" s="93">
        <v>0.25</v>
      </c>
      <c r="H147" s="64">
        <f>VLOOKUP(D147,upahbahan,3,FALSE)</f>
        <v>19000</v>
      </c>
      <c r="I147" s="124">
        <f>G147*H147</f>
        <v>4750</v>
      </c>
    </row>
    <row r="148" spans="3:10" ht="15.75" customHeight="1">
      <c r="C148" s="144" t="s">
        <v>1216</v>
      </c>
      <c r="D148" s="80"/>
      <c r="E148" s="80"/>
      <c r="F148" s="80"/>
      <c r="G148" s="80"/>
      <c r="H148" s="162"/>
      <c r="I148" s="124">
        <f>SUM(I145:I147)</f>
        <v>179248.80000000002</v>
      </c>
    </row>
    <row r="149" spans="3:10">
      <c r="C149" s="152" t="s">
        <v>1217</v>
      </c>
      <c r="D149" s="59" t="s">
        <v>1218</v>
      </c>
      <c r="E149" s="59"/>
      <c r="F149" s="73"/>
      <c r="G149" s="73"/>
      <c r="H149" s="73"/>
      <c r="I149" s="146"/>
    </row>
    <row r="150" spans="3:10" ht="15.75" customHeight="1">
      <c r="C150" s="144" t="s">
        <v>1219</v>
      </c>
      <c r="D150" s="80"/>
      <c r="E150" s="80"/>
      <c r="F150" s="80"/>
      <c r="G150" s="80"/>
      <c r="H150" s="162"/>
      <c r="I150" s="153">
        <v>0</v>
      </c>
    </row>
    <row r="151" spans="3:10" s="163" customFormat="1">
      <c r="C151" s="122" t="s">
        <v>1220</v>
      </c>
      <c r="D151" s="69" t="s">
        <v>1221</v>
      </c>
      <c r="E151" s="70"/>
      <c r="F151" s="70"/>
      <c r="G151" s="70"/>
      <c r="H151" s="71"/>
      <c r="I151" s="124">
        <f>I150+I148+I143</f>
        <v>206158.80000000002</v>
      </c>
      <c r="J151" s="54"/>
    </row>
    <row r="152" spans="3:10" s="163" customFormat="1">
      <c r="C152" s="122" t="s">
        <v>1222</v>
      </c>
      <c r="D152" s="69" t="s">
        <v>1325</v>
      </c>
      <c r="E152" s="70"/>
      <c r="F152" s="70"/>
      <c r="G152" s="71"/>
      <c r="H152" s="95">
        <f>$N$8</f>
        <v>0.1</v>
      </c>
      <c r="I152" s="124">
        <f>I151*H152</f>
        <v>20615.880000000005</v>
      </c>
      <c r="J152" s="54"/>
    </row>
    <row r="153" spans="3:10" s="163" customFormat="1" ht="14.4" thickBot="1">
      <c r="C153" s="130" t="s">
        <v>1223</v>
      </c>
      <c r="D153" s="131" t="s">
        <v>1224</v>
      </c>
      <c r="E153" s="132"/>
      <c r="F153" s="132"/>
      <c r="G153" s="132"/>
      <c r="H153" s="155"/>
      <c r="I153" s="134">
        <f>SUM(I151:I152)</f>
        <v>226774.68000000002</v>
      </c>
      <c r="J153" s="54"/>
    </row>
    <row r="154" spans="3:10" ht="14.4" thickTop="1">
      <c r="C154" s="89"/>
      <c r="D154" s="90"/>
      <c r="E154" s="90"/>
      <c r="F154" s="90"/>
      <c r="G154" s="90"/>
      <c r="H154" s="90"/>
      <c r="I154" s="91"/>
    </row>
    <row r="155" spans="3:10" ht="14.4" thickBot="1">
      <c r="C155" s="54" t="s">
        <v>2239</v>
      </c>
      <c r="D155" s="221" t="s">
        <v>1331</v>
      </c>
      <c r="E155" s="223"/>
      <c r="F155" s="223"/>
      <c r="G155" s="223"/>
      <c r="H155" s="223"/>
      <c r="I155" s="223"/>
      <c r="J155" s="56">
        <f>ROUNDDOWN(I172,-2)</f>
        <v>250400</v>
      </c>
    </row>
    <row r="156" spans="3:10" ht="28.2" thickTop="1">
      <c r="C156" s="119" t="s">
        <v>1197</v>
      </c>
      <c r="D156" s="120" t="s">
        <v>1198</v>
      </c>
      <c r="E156" s="120" t="s">
        <v>1926</v>
      </c>
      <c r="F156" s="120" t="s">
        <v>1199</v>
      </c>
      <c r="G156" s="120" t="s">
        <v>1200</v>
      </c>
      <c r="H156" s="120" t="s">
        <v>1201</v>
      </c>
      <c r="I156" s="121" t="s">
        <v>1202</v>
      </c>
    </row>
    <row r="157" spans="3:10">
      <c r="C157" s="141" t="s">
        <v>1203</v>
      </c>
      <c r="D157" s="59" t="s">
        <v>1204</v>
      </c>
      <c r="E157" s="59"/>
      <c r="F157" s="73"/>
      <c r="G157" s="73"/>
      <c r="H157" s="73"/>
      <c r="I157" s="146"/>
    </row>
    <row r="158" spans="3:10">
      <c r="C158" s="142">
        <v>1</v>
      </c>
      <c r="D158" s="59" t="s">
        <v>5</v>
      </c>
      <c r="E158" s="72" t="s">
        <v>1788</v>
      </c>
      <c r="F158" s="72" t="s">
        <v>6</v>
      </c>
      <c r="G158" s="93">
        <v>0.1</v>
      </c>
      <c r="H158" s="64">
        <f>VLOOKUP(D158,upahbahan,3,FALSE)</f>
        <v>100000</v>
      </c>
      <c r="I158" s="124">
        <f>G158*H158</f>
        <v>10000</v>
      </c>
    </row>
    <row r="159" spans="3:10">
      <c r="C159" s="142">
        <v>2</v>
      </c>
      <c r="D159" s="59" t="s">
        <v>8</v>
      </c>
      <c r="E159" s="72" t="s">
        <v>1789</v>
      </c>
      <c r="F159" s="72" t="s">
        <v>6</v>
      </c>
      <c r="G159" s="93">
        <v>0.1</v>
      </c>
      <c r="H159" s="64">
        <f>VLOOKUP(D159,upahbahan,3,FALSE)</f>
        <v>145000</v>
      </c>
      <c r="I159" s="124">
        <f>G159*H159</f>
        <v>14500</v>
      </c>
    </row>
    <row r="160" spans="3:10">
      <c r="C160" s="142">
        <v>3</v>
      </c>
      <c r="D160" s="59" t="s">
        <v>18</v>
      </c>
      <c r="E160" s="72" t="s">
        <v>1790</v>
      </c>
      <c r="F160" s="72" t="s">
        <v>6</v>
      </c>
      <c r="G160" s="93">
        <v>0.01</v>
      </c>
      <c r="H160" s="64">
        <f>VLOOKUP(D160,upahbahan,3,FALSE)</f>
        <v>175000</v>
      </c>
      <c r="I160" s="124">
        <f>G160*H160</f>
        <v>1750</v>
      </c>
    </row>
    <row r="161" spans="3:12">
      <c r="C161" s="142">
        <v>4</v>
      </c>
      <c r="D161" s="59" t="s">
        <v>19</v>
      </c>
      <c r="E161" s="72" t="s">
        <v>1791</v>
      </c>
      <c r="F161" s="72" t="s">
        <v>6</v>
      </c>
      <c r="G161" s="93">
        <v>3.3E-3</v>
      </c>
      <c r="H161" s="64">
        <f>VLOOKUP(D161,upahbahan,3,FALSE)</f>
        <v>200000</v>
      </c>
      <c r="I161" s="124">
        <f>G161*H161</f>
        <v>660</v>
      </c>
    </row>
    <row r="162" spans="3:12" ht="15.75" customHeight="1">
      <c r="C162" s="144" t="s">
        <v>1210</v>
      </c>
      <c r="D162" s="80"/>
      <c r="E162" s="80"/>
      <c r="F162" s="80"/>
      <c r="G162" s="217"/>
      <c r="H162" s="218"/>
      <c r="I162" s="124">
        <f>SUM(I158:I161)</f>
        <v>26910</v>
      </c>
      <c r="J162" s="219"/>
      <c r="K162" s="220"/>
      <c r="L162" s="220"/>
    </row>
    <row r="163" spans="3:12">
      <c r="C163" s="141" t="s">
        <v>1211</v>
      </c>
      <c r="D163" s="59" t="s">
        <v>1212</v>
      </c>
      <c r="E163" s="59"/>
      <c r="F163" s="73"/>
      <c r="G163" s="73"/>
      <c r="H163" s="73"/>
      <c r="I163" s="146"/>
    </row>
    <row r="164" spans="3:12">
      <c r="C164" s="142">
        <v>1</v>
      </c>
      <c r="D164" s="77" t="s">
        <v>2240</v>
      </c>
      <c r="E164" s="77"/>
      <c r="F164" s="68" t="s">
        <v>42</v>
      </c>
      <c r="G164" s="93">
        <v>1.4E-2</v>
      </c>
      <c r="H164" s="64">
        <f>VLOOKUP(D164,upahbahan,3,FALSE)</f>
        <v>10214200</v>
      </c>
      <c r="I164" s="124">
        <f>G164*H164</f>
        <v>142998.80000000002</v>
      </c>
    </row>
    <row r="165" spans="3:12">
      <c r="C165" s="142">
        <v>2</v>
      </c>
      <c r="D165" s="59" t="s">
        <v>141</v>
      </c>
      <c r="E165" s="59"/>
      <c r="F165" s="68" t="s">
        <v>42</v>
      </c>
      <c r="G165" s="93">
        <v>5.7000000000000002E-3</v>
      </c>
      <c r="H165" s="64">
        <f>VLOOKUP(D165,upahbahan,3,FALSE)</f>
        <v>9302000</v>
      </c>
      <c r="I165" s="124">
        <f>G165*H165</f>
        <v>53021.4</v>
      </c>
    </row>
    <row r="166" spans="3:12">
      <c r="C166" s="142">
        <v>3</v>
      </c>
      <c r="D166" s="77" t="s">
        <v>263</v>
      </c>
      <c r="E166" s="77"/>
      <c r="F166" s="72" t="s">
        <v>66</v>
      </c>
      <c r="G166" s="93">
        <v>0.25</v>
      </c>
      <c r="H166" s="64">
        <f>VLOOKUP(D166,upahbahan,3,FALSE)</f>
        <v>19000</v>
      </c>
      <c r="I166" s="124">
        <f>G166*H166</f>
        <v>4750</v>
      </c>
    </row>
    <row r="167" spans="3:12" ht="15.75" customHeight="1">
      <c r="C167" s="144" t="s">
        <v>1216</v>
      </c>
      <c r="D167" s="80"/>
      <c r="E167" s="80"/>
      <c r="F167" s="80"/>
      <c r="G167" s="80"/>
      <c r="H167" s="162"/>
      <c r="I167" s="124">
        <f>SUM(I164:I166)</f>
        <v>200770.2</v>
      </c>
    </row>
    <row r="168" spans="3:12">
      <c r="C168" s="152" t="s">
        <v>1217</v>
      </c>
      <c r="D168" s="59" t="s">
        <v>1218</v>
      </c>
      <c r="E168" s="59"/>
      <c r="F168" s="73"/>
      <c r="G168" s="73"/>
      <c r="H168" s="73"/>
      <c r="I168" s="146"/>
    </row>
    <row r="169" spans="3:12" ht="15.75" customHeight="1">
      <c r="C169" s="144" t="s">
        <v>1219</v>
      </c>
      <c r="D169" s="80"/>
      <c r="E169" s="80"/>
      <c r="F169" s="80"/>
      <c r="G169" s="80"/>
      <c r="H169" s="162"/>
      <c r="I169" s="153">
        <v>0</v>
      </c>
    </row>
    <row r="170" spans="3:12" s="163" customFormat="1">
      <c r="C170" s="122" t="s">
        <v>1220</v>
      </c>
      <c r="D170" s="69" t="s">
        <v>1221</v>
      </c>
      <c r="E170" s="70"/>
      <c r="F170" s="70"/>
      <c r="G170" s="70"/>
      <c r="H170" s="71"/>
      <c r="I170" s="124">
        <f>I169+I167+I162</f>
        <v>227680.2</v>
      </c>
      <c r="J170" s="54"/>
    </row>
    <row r="171" spans="3:12" s="163" customFormat="1">
      <c r="C171" s="122" t="s">
        <v>1222</v>
      </c>
      <c r="D171" s="69" t="s">
        <v>1325</v>
      </c>
      <c r="E171" s="70"/>
      <c r="F171" s="70"/>
      <c r="G171" s="71"/>
      <c r="H171" s="95">
        <f>$N$8</f>
        <v>0.1</v>
      </c>
      <c r="I171" s="124">
        <f>I170*H171</f>
        <v>22768.020000000004</v>
      </c>
      <c r="J171" s="54"/>
    </row>
    <row r="172" spans="3:12" s="163" customFormat="1" ht="14.4" thickBot="1">
      <c r="C172" s="130" t="s">
        <v>1223</v>
      </c>
      <c r="D172" s="131" t="s">
        <v>1224</v>
      </c>
      <c r="E172" s="132"/>
      <c r="F172" s="132"/>
      <c r="G172" s="132"/>
      <c r="H172" s="155"/>
      <c r="I172" s="134">
        <f>SUM(I170:I171)</f>
        <v>250448.22000000003</v>
      </c>
      <c r="J172" s="54"/>
    </row>
    <row r="173" spans="3:12" ht="14.4" thickTop="1">
      <c r="C173" s="89"/>
      <c r="D173" s="90"/>
      <c r="E173" s="90"/>
      <c r="F173" s="90"/>
      <c r="G173" s="90"/>
      <c r="H173" s="90"/>
      <c r="I173" s="91"/>
    </row>
    <row r="174" spans="3:12" ht="14.4" thickBot="1">
      <c r="C174" s="54" t="s">
        <v>2241</v>
      </c>
      <c r="D174" s="221" t="s">
        <v>1332</v>
      </c>
      <c r="E174" s="223"/>
      <c r="F174" s="223"/>
      <c r="G174" s="223"/>
      <c r="H174" s="223"/>
      <c r="I174" s="223"/>
      <c r="J174" s="56">
        <f>ROUNDDOWN(I190,-2)</f>
        <v>114800</v>
      </c>
    </row>
    <row r="175" spans="3:12" ht="28.2" thickTop="1">
      <c r="C175" s="119" t="s">
        <v>1197</v>
      </c>
      <c r="D175" s="120" t="s">
        <v>1198</v>
      </c>
      <c r="E175" s="120" t="s">
        <v>1926</v>
      </c>
      <c r="F175" s="120" t="s">
        <v>1199</v>
      </c>
      <c r="G175" s="120" t="s">
        <v>1200</v>
      </c>
      <c r="H175" s="120" t="s">
        <v>1201</v>
      </c>
      <c r="I175" s="121" t="s">
        <v>1202</v>
      </c>
    </row>
    <row r="176" spans="3:12">
      <c r="C176" s="141" t="s">
        <v>1203</v>
      </c>
      <c r="D176" s="59" t="s">
        <v>1204</v>
      </c>
      <c r="E176" s="59"/>
      <c r="F176" s="73"/>
      <c r="G176" s="73"/>
      <c r="H176" s="73"/>
      <c r="I176" s="146"/>
    </row>
    <row r="177" spans="3:12">
      <c r="C177" s="142">
        <v>1</v>
      </c>
      <c r="D177" s="59" t="s">
        <v>5</v>
      </c>
      <c r="E177" s="72" t="s">
        <v>1788</v>
      </c>
      <c r="F177" s="72" t="s">
        <v>6</v>
      </c>
      <c r="G177" s="74">
        <v>0.12</v>
      </c>
      <c r="H177" s="64">
        <f>VLOOKUP(D177,upahbahan,3,FALSE)</f>
        <v>100000</v>
      </c>
      <c r="I177" s="124">
        <f>G177*H177</f>
        <v>12000</v>
      </c>
    </row>
    <row r="178" spans="3:12">
      <c r="C178" s="142">
        <v>2</v>
      </c>
      <c r="D178" s="59" t="s">
        <v>8</v>
      </c>
      <c r="E178" s="72" t="s">
        <v>1789</v>
      </c>
      <c r="F178" s="72" t="s">
        <v>6</v>
      </c>
      <c r="G178" s="74">
        <v>0.12</v>
      </c>
      <c r="H178" s="64">
        <f>VLOOKUP(D178,upahbahan,3,FALSE)</f>
        <v>145000</v>
      </c>
      <c r="I178" s="124">
        <f>G178*H178</f>
        <v>17400</v>
      </c>
    </row>
    <row r="179" spans="3:12">
      <c r="C179" s="142">
        <v>3</v>
      </c>
      <c r="D179" s="59" t="s">
        <v>18</v>
      </c>
      <c r="E179" s="72" t="s">
        <v>1790</v>
      </c>
      <c r="F179" s="72" t="s">
        <v>6</v>
      </c>
      <c r="G179" s="74">
        <v>1.2E-2</v>
      </c>
      <c r="H179" s="64">
        <f>VLOOKUP(D179,upahbahan,3,FALSE)</f>
        <v>175000</v>
      </c>
      <c r="I179" s="124">
        <f>G179*H179</f>
        <v>2100</v>
      </c>
    </row>
    <row r="180" spans="3:12">
      <c r="C180" s="142">
        <v>4</v>
      </c>
      <c r="D180" s="59" t="s">
        <v>19</v>
      </c>
      <c r="E180" s="72" t="s">
        <v>1791</v>
      </c>
      <c r="F180" s="72" t="s">
        <v>6</v>
      </c>
      <c r="G180" s="74">
        <v>4.0000000000000001E-3</v>
      </c>
      <c r="H180" s="64">
        <f>VLOOKUP(D180,upahbahan,3,FALSE)</f>
        <v>200000</v>
      </c>
      <c r="I180" s="124">
        <f>G180*H180</f>
        <v>800</v>
      </c>
    </row>
    <row r="181" spans="3:12" ht="15.75" customHeight="1">
      <c r="C181" s="144" t="s">
        <v>1210</v>
      </c>
      <c r="D181" s="80"/>
      <c r="E181" s="80"/>
      <c r="F181" s="80"/>
      <c r="G181" s="217"/>
      <c r="H181" s="218"/>
      <c r="I181" s="124">
        <f>SUM(I177:I180)</f>
        <v>32300</v>
      </c>
      <c r="J181" s="219"/>
      <c r="K181" s="220"/>
      <c r="L181" s="220"/>
    </row>
    <row r="182" spans="3:12">
      <c r="C182" s="141" t="s">
        <v>1211</v>
      </c>
      <c r="D182" s="59" t="s">
        <v>1212</v>
      </c>
      <c r="E182" s="59"/>
      <c r="F182" s="73"/>
      <c r="G182" s="73"/>
      <c r="H182" s="73"/>
      <c r="I182" s="146"/>
    </row>
    <row r="183" spans="3:12">
      <c r="C183" s="142">
        <v>1</v>
      </c>
      <c r="D183" s="77" t="s">
        <v>1333</v>
      </c>
      <c r="E183" s="77"/>
      <c r="F183" s="68" t="s">
        <v>107</v>
      </c>
      <c r="G183" s="74">
        <v>0.16500000000000001</v>
      </c>
      <c r="H183" s="64">
        <f>VLOOKUP(D183,upahbahan,3,FALSE)</f>
        <v>414000</v>
      </c>
      <c r="I183" s="124">
        <f>G183*H183</f>
        <v>68310</v>
      </c>
    </row>
    <row r="184" spans="3:12">
      <c r="C184" s="142">
        <v>2</v>
      </c>
      <c r="D184" s="77" t="s">
        <v>263</v>
      </c>
      <c r="E184" s="77"/>
      <c r="F184" s="68" t="s">
        <v>66</v>
      </c>
      <c r="G184" s="74">
        <v>0.2</v>
      </c>
      <c r="H184" s="64">
        <f>VLOOKUP(D184,upahbahan,3,FALSE)</f>
        <v>19000</v>
      </c>
      <c r="I184" s="124">
        <f>G184*H184</f>
        <v>3800</v>
      </c>
    </row>
    <row r="185" spans="3:12" ht="15.75" customHeight="1">
      <c r="C185" s="144" t="s">
        <v>1216</v>
      </c>
      <c r="D185" s="80"/>
      <c r="E185" s="80"/>
      <c r="F185" s="80"/>
      <c r="G185" s="80"/>
      <c r="H185" s="162"/>
      <c r="I185" s="124">
        <f>SUM(I183:I184)</f>
        <v>72110</v>
      </c>
    </row>
    <row r="186" spans="3:12">
      <c r="C186" s="141" t="s">
        <v>1217</v>
      </c>
      <c r="D186" s="59" t="s">
        <v>1218</v>
      </c>
      <c r="E186" s="59"/>
      <c r="F186" s="73"/>
      <c r="G186" s="73"/>
      <c r="H186" s="73"/>
      <c r="I186" s="146"/>
    </row>
    <row r="187" spans="3:12" ht="15.75" customHeight="1">
      <c r="C187" s="144" t="s">
        <v>1219</v>
      </c>
      <c r="D187" s="80"/>
      <c r="E187" s="80"/>
      <c r="F187" s="80"/>
      <c r="G187" s="80"/>
      <c r="H187" s="162"/>
      <c r="I187" s="153">
        <v>0</v>
      </c>
    </row>
    <row r="188" spans="3:12" s="163" customFormat="1">
      <c r="C188" s="122" t="s">
        <v>1220</v>
      </c>
      <c r="D188" s="69" t="s">
        <v>1221</v>
      </c>
      <c r="E188" s="70"/>
      <c r="F188" s="70"/>
      <c r="G188" s="70"/>
      <c r="H188" s="71"/>
      <c r="I188" s="124">
        <f>I187+I185+I181</f>
        <v>104410</v>
      </c>
      <c r="J188" s="54"/>
    </row>
    <row r="189" spans="3:12" s="163" customFormat="1">
      <c r="C189" s="122" t="s">
        <v>1222</v>
      </c>
      <c r="D189" s="69" t="s">
        <v>1325</v>
      </c>
      <c r="E189" s="70"/>
      <c r="F189" s="70"/>
      <c r="G189" s="71"/>
      <c r="H189" s="95">
        <f>$N$8</f>
        <v>0.1</v>
      </c>
      <c r="I189" s="124">
        <f>I188*H189</f>
        <v>10441</v>
      </c>
      <c r="J189" s="54"/>
    </row>
    <row r="190" spans="3:12" s="163" customFormat="1" ht="14.4" thickBot="1">
      <c r="C190" s="130" t="s">
        <v>1223</v>
      </c>
      <c r="D190" s="131" t="s">
        <v>1224</v>
      </c>
      <c r="E190" s="132"/>
      <c r="F190" s="132"/>
      <c r="G190" s="132"/>
      <c r="H190" s="155"/>
      <c r="I190" s="134">
        <f>SUM(I188:I189)</f>
        <v>114851</v>
      </c>
      <c r="J190" s="54"/>
    </row>
    <row r="191" spans="3:12" ht="14.4" thickTop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M1046"/>
  <sheetViews>
    <sheetView zoomScaleNormal="100" workbookViewId="0">
      <selection activeCell="D44" sqref="D44"/>
    </sheetView>
  </sheetViews>
  <sheetFormatPr defaultColWidth="9.44140625" defaultRowHeight="13.8"/>
  <cols>
    <col min="1" max="2" width="3.109375" style="62" customWidth="1"/>
    <col min="3" max="3" width="11.33203125" style="57" customWidth="1"/>
    <col min="4" max="4" width="43.33203125" style="62" customWidth="1"/>
    <col min="5" max="5" width="7.5546875" style="62" customWidth="1"/>
    <col min="6" max="6" width="10.5546875" style="62" customWidth="1"/>
    <col min="7" max="7" width="15.5546875" style="62" customWidth="1"/>
    <col min="8" max="8" width="21.88671875" style="62" customWidth="1"/>
    <col min="9" max="9" width="17.44140625" style="54" customWidth="1"/>
    <col min="10" max="10" width="15.44140625" style="62" bestFit="1" customWidth="1"/>
    <col min="11" max="14" width="9.44140625" style="62"/>
    <col min="15" max="15" width="13.44140625" style="62" customWidth="1"/>
    <col min="16" max="16384" width="9.44140625" style="62"/>
  </cols>
  <sheetData>
    <row r="3" spans="3:13" s="54" customFormat="1" ht="15.75" customHeight="1">
      <c r="C3" s="52" t="s">
        <v>2242</v>
      </c>
      <c r="D3" s="53" t="s">
        <v>2243</v>
      </c>
      <c r="E3" s="53"/>
      <c r="F3" s="53"/>
      <c r="G3" s="53"/>
      <c r="H3" s="53"/>
    </row>
    <row r="4" spans="3:13" s="54" customFormat="1" ht="15.75" customHeight="1">
      <c r="C4" s="52" t="s">
        <v>2244</v>
      </c>
      <c r="D4" s="53" t="s">
        <v>2245</v>
      </c>
      <c r="E4" s="53"/>
      <c r="F4" s="53"/>
      <c r="G4" s="53"/>
      <c r="H4" s="53"/>
    </row>
    <row r="5" spans="3:13" s="54" customFormat="1" ht="15.75" customHeight="1">
      <c r="C5" s="52" t="s">
        <v>2246</v>
      </c>
      <c r="D5" s="53" t="s">
        <v>2247</v>
      </c>
      <c r="E5" s="53"/>
      <c r="F5" s="53"/>
      <c r="G5" s="53"/>
      <c r="H5" s="53"/>
    </row>
    <row r="6" spans="3:13" s="54" customFormat="1" ht="14.4" thickBot="1">
      <c r="C6" s="54" t="s">
        <v>2248</v>
      </c>
      <c r="D6" s="156" t="s">
        <v>2254</v>
      </c>
      <c r="E6" s="118"/>
      <c r="F6" s="118"/>
      <c r="G6" s="118"/>
      <c r="H6" s="118"/>
      <c r="I6" s="56">
        <f>ROUNDDOWN(H22,-2)</f>
        <v>18400</v>
      </c>
    </row>
    <row r="7" spans="3:13" s="57" customFormat="1" ht="31.65" customHeight="1" thickTop="1">
      <c r="C7" s="119" t="s">
        <v>1197</v>
      </c>
      <c r="D7" s="120" t="s">
        <v>1198</v>
      </c>
      <c r="E7" s="120" t="s">
        <v>1199</v>
      </c>
      <c r="F7" s="120" t="s">
        <v>1200</v>
      </c>
      <c r="G7" s="120" t="s">
        <v>1201</v>
      </c>
      <c r="H7" s="121" t="s">
        <v>1202</v>
      </c>
      <c r="I7" s="160"/>
    </row>
    <row r="8" spans="3:13">
      <c r="C8" s="141" t="s">
        <v>1203</v>
      </c>
      <c r="D8" s="59" t="s">
        <v>1204</v>
      </c>
      <c r="E8" s="73"/>
      <c r="F8" s="73"/>
      <c r="G8" s="73"/>
      <c r="H8" s="146"/>
      <c r="J8" s="55" t="s">
        <v>1249</v>
      </c>
      <c r="K8" s="55"/>
      <c r="L8" s="55"/>
      <c r="M8" s="55"/>
    </row>
    <row r="9" spans="3:13">
      <c r="C9" s="142">
        <v>1</v>
      </c>
      <c r="D9" s="59" t="s">
        <v>5</v>
      </c>
      <c r="E9" s="72" t="s">
        <v>6</v>
      </c>
      <c r="F9" s="93">
        <v>7.0000000000000001E-3</v>
      </c>
      <c r="G9" s="64">
        <f>VLOOKUP(D9,upahbahan,3,FALSE)</f>
        <v>100000</v>
      </c>
      <c r="H9" s="124">
        <f>F9*G9</f>
        <v>700</v>
      </c>
      <c r="J9" s="55" t="s">
        <v>1250</v>
      </c>
      <c r="K9" s="55"/>
      <c r="L9" s="55"/>
      <c r="M9" s="65">
        <v>0.1</v>
      </c>
    </row>
    <row r="10" spans="3:13">
      <c r="C10" s="142">
        <v>2</v>
      </c>
      <c r="D10" s="59" t="s">
        <v>9</v>
      </c>
      <c r="E10" s="72" t="s">
        <v>6</v>
      </c>
      <c r="F10" s="93">
        <v>7.0000000000000001E-3</v>
      </c>
      <c r="G10" s="64">
        <f>VLOOKUP(D10,upahbahan,3,FALSE)</f>
        <v>145000</v>
      </c>
      <c r="H10" s="124">
        <f>F10*G10</f>
        <v>1015</v>
      </c>
    </row>
    <row r="11" spans="3:13" s="55" customFormat="1">
      <c r="C11" s="142">
        <v>3</v>
      </c>
      <c r="D11" s="59" t="s">
        <v>18</v>
      </c>
      <c r="E11" s="72" t="s">
        <v>6</v>
      </c>
      <c r="F11" s="93">
        <v>6.9999999999999999E-4</v>
      </c>
      <c r="G11" s="64">
        <f>VLOOKUP(D11,upahbahan,3,FALSE)</f>
        <v>175000</v>
      </c>
      <c r="H11" s="124">
        <f>F11*G11</f>
        <v>122.5</v>
      </c>
      <c r="I11" s="54"/>
    </row>
    <row r="12" spans="3:13">
      <c r="C12" s="142">
        <v>4</v>
      </c>
      <c r="D12" s="59" t="s">
        <v>19</v>
      </c>
      <c r="E12" s="72" t="s">
        <v>6</v>
      </c>
      <c r="F12" s="93">
        <v>6.9999999999999999E-4</v>
      </c>
      <c r="G12" s="64">
        <f>VLOOKUP(D12,upahbahan,3,FALSE)</f>
        <v>200000</v>
      </c>
      <c r="H12" s="124">
        <f>F12*G12</f>
        <v>140</v>
      </c>
    </row>
    <row r="13" spans="3:13" ht="15.75" customHeight="1">
      <c r="C13" s="144" t="s">
        <v>1210</v>
      </c>
      <c r="D13" s="80"/>
      <c r="E13" s="80"/>
      <c r="F13" s="187"/>
      <c r="G13" s="162"/>
      <c r="H13" s="124">
        <f>SUM(H9:H12)</f>
        <v>1977.5</v>
      </c>
    </row>
    <row r="14" spans="3:13">
      <c r="C14" s="152" t="s">
        <v>1211</v>
      </c>
      <c r="D14" s="59" t="s">
        <v>1212</v>
      </c>
      <c r="E14" s="73"/>
      <c r="F14" s="73"/>
      <c r="G14" s="73"/>
      <c r="H14" s="146"/>
    </row>
    <row r="15" spans="3:13">
      <c r="C15" s="142">
        <v>1</v>
      </c>
      <c r="D15" s="59" t="s">
        <v>233</v>
      </c>
      <c r="E15" s="72" t="s">
        <v>66</v>
      </c>
      <c r="F15" s="74">
        <v>1.02</v>
      </c>
      <c r="G15" s="64">
        <f>VLOOKUP(D15,upahbahan,3,FALSE)</f>
        <v>14250</v>
      </c>
      <c r="H15" s="124">
        <f>F15*G15</f>
        <v>14535</v>
      </c>
    </row>
    <row r="16" spans="3:13">
      <c r="C16" s="142">
        <v>2</v>
      </c>
      <c r="D16" s="59" t="s">
        <v>252</v>
      </c>
      <c r="E16" s="72" t="s">
        <v>66</v>
      </c>
      <c r="F16" s="74">
        <v>1.4999999999999999E-2</v>
      </c>
      <c r="G16" s="64">
        <f>VLOOKUP(D16,upahbahan,3,FALSE)</f>
        <v>18800</v>
      </c>
      <c r="H16" s="124">
        <f>F16*G16</f>
        <v>282</v>
      </c>
    </row>
    <row r="17" spans="3:9" ht="15.75" customHeight="1">
      <c r="C17" s="144" t="s">
        <v>1216</v>
      </c>
      <c r="D17" s="80"/>
      <c r="E17" s="80"/>
      <c r="F17" s="80"/>
      <c r="G17" s="162"/>
      <c r="H17" s="124">
        <f>SUM(H15:H16)</f>
        <v>14817</v>
      </c>
    </row>
    <row r="18" spans="3:9">
      <c r="C18" s="152" t="s">
        <v>1217</v>
      </c>
      <c r="D18" s="59" t="s">
        <v>1218</v>
      </c>
      <c r="E18" s="73"/>
      <c r="F18" s="73"/>
      <c r="G18" s="73"/>
      <c r="H18" s="146"/>
    </row>
    <row r="19" spans="3:9" ht="15.75" customHeight="1">
      <c r="C19" s="144" t="s">
        <v>1219</v>
      </c>
      <c r="D19" s="80"/>
      <c r="E19" s="80"/>
      <c r="F19" s="80"/>
      <c r="G19" s="162"/>
      <c r="H19" s="153">
        <v>0</v>
      </c>
    </row>
    <row r="20" spans="3:9" s="163" customFormat="1">
      <c r="C20" s="122" t="s">
        <v>1220</v>
      </c>
      <c r="D20" s="69" t="s">
        <v>1221</v>
      </c>
      <c r="E20" s="70"/>
      <c r="F20" s="70"/>
      <c r="G20" s="71"/>
      <c r="H20" s="124">
        <f>H19+H17+H13</f>
        <v>16794.5</v>
      </c>
      <c r="I20" s="54"/>
    </row>
    <row r="21" spans="3:9" s="163" customFormat="1">
      <c r="C21" s="122" t="s">
        <v>1222</v>
      </c>
      <c r="D21" s="69" t="s">
        <v>1325</v>
      </c>
      <c r="E21" s="70"/>
      <c r="F21" s="71"/>
      <c r="G21" s="95">
        <f>$M$9</f>
        <v>0.1</v>
      </c>
      <c r="H21" s="124">
        <f>H20*G21</f>
        <v>1679.45</v>
      </c>
      <c r="I21" s="54"/>
    </row>
    <row r="22" spans="3:9" s="163" customFormat="1" ht="14.4" thickBot="1">
      <c r="C22" s="130" t="s">
        <v>1223</v>
      </c>
      <c r="D22" s="131" t="s">
        <v>1224</v>
      </c>
      <c r="E22" s="132"/>
      <c r="F22" s="132"/>
      <c r="G22" s="155"/>
      <c r="H22" s="134">
        <f>SUM(H20:H21)</f>
        <v>18473.95</v>
      </c>
      <c r="I22" s="54"/>
    </row>
    <row r="23" spans="3:9" ht="14.4" thickTop="1">
      <c r="C23" s="89"/>
      <c r="D23" s="90"/>
      <c r="E23" s="90"/>
      <c r="F23" s="90"/>
      <c r="G23" s="90"/>
      <c r="H23" s="91"/>
    </row>
    <row r="24" spans="3:9" ht="15.75" customHeight="1" thickBot="1">
      <c r="C24" s="54" t="s">
        <v>2250</v>
      </c>
      <c r="D24" s="53" t="s">
        <v>2253</v>
      </c>
      <c r="E24" s="215"/>
      <c r="F24" s="215"/>
      <c r="G24" s="215"/>
      <c r="H24" s="215"/>
      <c r="I24" s="56">
        <f>ROUNDDOWN(H42,-2)</f>
        <v>16800</v>
      </c>
    </row>
    <row r="25" spans="3:9" s="57" customFormat="1" ht="31.65" customHeight="1" thickTop="1">
      <c r="C25" s="119" t="s">
        <v>1197</v>
      </c>
      <c r="D25" s="120" t="s">
        <v>1198</v>
      </c>
      <c r="E25" s="120" t="s">
        <v>1199</v>
      </c>
      <c r="F25" s="120" t="s">
        <v>1200</v>
      </c>
      <c r="G25" s="120" t="s">
        <v>1201</v>
      </c>
      <c r="H25" s="121" t="s">
        <v>1202</v>
      </c>
      <c r="I25" s="160"/>
    </row>
    <row r="26" spans="3:9">
      <c r="C26" s="141" t="s">
        <v>1203</v>
      </c>
      <c r="D26" s="59" t="s">
        <v>1204</v>
      </c>
      <c r="E26" s="73"/>
      <c r="F26" s="73"/>
      <c r="G26" s="73"/>
      <c r="H26" s="146"/>
    </row>
    <row r="27" spans="3:9">
      <c r="C27" s="142">
        <v>1</v>
      </c>
      <c r="D27" s="59" t="s">
        <v>5</v>
      </c>
      <c r="E27" s="72" t="s">
        <v>6</v>
      </c>
      <c r="F27" s="199">
        <v>8.0000000000000004E-4</v>
      </c>
      <c r="G27" s="64">
        <f>VLOOKUP(D27,upahbahan,3,FALSE)</f>
        <v>100000</v>
      </c>
      <c r="H27" s="124">
        <f>F27*G27</f>
        <v>80</v>
      </c>
    </row>
    <row r="28" spans="3:9">
      <c r="C28" s="142">
        <v>2</v>
      </c>
      <c r="D28" s="59" t="str">
        <f>D10</f>
        <v>Tukang besi</v>
      </c>
      <c r="E28" s="72" t="s">
        <v>6</v>
      </c>
      <c r="F28" s="199">
        <v>4.0000000000000002E-4</v>
      </c>
      <c r="G28" s="64">
        <f>VLOOKUP(D28,upahbahan,3,FALSE)</f>
        <v>145000</v>
      </c>
      <c r="H28" s="124">
        <f>F28*G28</f>
        <v>58</v>
      </c>
    </row>
    <row r="29" spans="3:9" s="55" customFormat="1">
      <c r="C29" s="142">
        <v>3</v>
      </c>
      <c r="D29" s="59" t="s">
        <v>18</v>
      </c>
      <c r="E29" s="72" t="s">
        <v>6</v>
      </c>
      <c r="F29" s="199">
        <v>4.0000000000000003E-5</v>
      </c>
      <c r="G29" s="64">
        <f>VLOOKUP(D29,upahbahan,3,FALSE)</f>
        <v>175000</v>
      </c>
      <c r="H29" s="124">
        <f>F29*G29</f>
        <v>7.0000000000000009</v>
      </c>
      <c r="I29" s="54"/>
    </row>
    <row r="30" spans="3:9">
      <c r="C30" s="142">
        <v>4</v>
      </c>
      <c r="D30" s="59" t="s">
        <v>19</v>
      </c>
      <c r="E30" s="72" t="s">
        <v>6</v>
      </c>
      <c r="F30" s="199">
        <v>8.0000000000000007E-5</v>
      </c>
      <c r="G30" s="64">
        <f>VLOOKUP(D30,upahbahan,3,FALSE)</f>
        <v>200000</v>
      </c>
      <c r="H30" s="124">
        <f>F30*G30</f>
        <v>16</v>
      </c>
    </row>
    <row r="31" spans="3:9" ht="15.75" customHeight="1">
      <c r="C31" s="144" t="s">
        <v>1210</v>
      </c>
      <c r="D31" s="80"/>
      <c r="E31" s="80"/>
      <c r="F31" s="187"/>
      <c r="G31" s="162"/>
      <c r="H31" s="124">
        <f>SUM(H27:H30)</f>
        <v>161</v>
      </c>
    </row>
    <row r="32" spans="3:9">
      <c r="C32" s="141" t="s">
        <v>1211</v>
      </c>
      <c r="D32" s="59" t="s">
        <v>1212</v>
      </c>
      <c r="E32" s="73"/>
      <c r="F32" s="73"/>
      <c r="G32" s="73"/>
      <c r="H32" s="146"/>
    </row>
    <row r="33" spans="3:9">
      <c r="C33" s="142">
        <v>1</v>
      </c>
      <c r="D33" s="59" t="s">
        <v>233</v>
      </c>
      <c r="E33" s="72" t="s">
        <v>66</v>
      </c>
      <c r="F33" s="74">
        <v>1.02</v>
      </c>
      <c r="G33" s="64">
        <f>VLOOKUP(D33,upahbahan,3,FALSE)</f>
        <v>14250</v>
      </c>
      <c r="H33" s="124">
        <f>F33*G33</f>
        <v>14535</v>
      </c>
    </row>
    <row r="34" spans="3:9">
      <c r="C34" s="142">
        <v>2</v>
      </c>
      <c r="D34" s="59" t="s">
        <v>252</v>
      </c>
      <c r="E34" s="72" t="s">
        <v>66</v>
      </c>
      <c r="F34" s="74">
        <v>1.4999999999999999E-2</v>
      </c>
      <c r="G34" s="64">
        <f>VLOOKUP(D34,upahbahan,3,FALSE)</f>
        <v>18800</v>
      </c>
      <c r="H34" s="124">
        <f>F34*G34</f>
        <v>282</v>
      </c>
    </row>
    <row r="35" spans="3:9" ht="15.75" customHeight="1">
      <c r="C35" s="144" t="s">
        <v>1216</v>
      </c>
      <c r="D35" s="80"/>
      <c r="E35" s="80"/>
      <c r="F35" s="80"/>
      <c r="G35" s="162"/>
      <c r="H35" s="124">
        <f>SUM(H33:H34)</f>
        <v>14817</v>
      </c>
    </row>
    <row r="36" spans="3:9">
      <c r="C36" s="141" t="s">
        <v>1217</v>
      </c>
      <c r="D36" s="59" t="s">
        <v>1218</v>
      </c>
      <c r="E36" s="73"/>
      <c r="F36" s="73"/>
      <c r="G36" s="73"/>
      <c r="H36" s="146"/>
    </row>
    <row r="37" spans="3:9">
      <c r="C37" s="145" t="s">
        <v>1205</v>
      </c>
      <c r="D37" s="59" t="s">
        <v>1100</v>
      </c>
      <c r="E37" s="170" t="s">
        <v>1082</v>
      </c>
      <c r="F37" s="189">
        <v>2.0000000000000001E-4</v>
      </c>
      <c r="G37" s="64">
        <f>VLOOKUP(D37,upahbahan,3,FALSE)</f>
        <v>800000</v>
      </c>
      <c r="H37" s="124">
        <f>F37*G37</f>
        <v>160</v>
      </c>
    </row>
    <row r="38" spans="3:9">
      <c r="C38" s="145" t="s">
        <v>1206</v>
      </c>
      <c r="D38" s="59" t="s">
        <v>1081</v>
      </c>
      <c r="E38" s="170" t="s">
        <v>1082</v>
      </c>
      <c r="F38" s="189">
        <v>2.0000000000000001E-4</v>
      </c>
      <c r="G38" s="64">
        <f>VLOOKUP(D38,upahbahan,3,FALSE)</f>
        <v>850000</v>
      </c>
      <c r="H38" s="124">
        <f>F38*G38</f>
        <v>170</v>
      </c>
    </row>
    <row r="39" spans="3:9" ht="15.75" customHeight="1">
      <c r="C39" s="144" t="s">
        <v>1219</v>
      </c>
      <c r="D39" s="80"/>
      <c r="E39" s="80"/>
      <c r="F39" s="80"/>
      <c r="G39" s="162"/>
      <c r="H39" s="124">
        <f>SUM(H37:H38)</f>
        <v>330</v>
      </c>
    </row>
    <row r="40" spans="3:9" s="163" customFormat="1">
      <c r="C40" s="122" t="s">
        <v>1220</v>
      </c>
      <c r="D40" s="69" t="s">
        <v>1221</v>
      </c>
      <c r="E40" s="70"/>
      <c r="F40" s="70"/>
      <c r="G40" s="71"/>
      <c r="H40" s="124">
        <f>H39+H35+H31</f>
        <v>15308</v>
      </c>
      <c r="I40" s="54"/>
    </row>
    <row r="41" spans="3:9" s="163" customFormat="1">
      <c r="C41" s="122" t="s">
        <v>1222</v>
      </c>
      <c r="D41" s="69" t="s">
        <v>1325</v>
      </c>
      <c r="E41" s="70"/>
      <c r="F41" s="71"/>
      <c r="G41" s="95">
        <f>$M$9</f>
        <v>0.1</v>
      </c>
      <c r="H41" s="124">
        <f>H40*G41</f>
        <v>1530.8000000000002</v>
      </c>
      <c r="I41" s="54"/>
    </row>
    <row r="42" spans="3:9" s="163" customFormat="1" ht="14.4" thickBot="1">
      <c r="C42" s="130" t="s">
        <v>1223</v>
      </c>
      <c r="D42" s="131" t="s">
        <v>1224</v>
      </c>
      <c r="E42" s="132"/>
      <c r="F42" s="132"/>
      <c r="G42" s="155"/>
      <c r="H42" s="134">
        <f>SUM(H40:H41)</f>
        <v>16838.8</v>
      </c>
      <c r="I42" s="54"/>
    </row>
    <row r="43" spans="3:9" ht="14.4" thickTop="1">
      <c r="C43" s="89"/>
      <c r="D43" s="90"/>
      <c r="E43" s="90"/>
      <c r="F43" s="90"/>
      <c r="G43" s="90"/>
      <c r="H43" s="91"/>
    </row>
    <row r="44" spans="3:9" ht="19.5" customHeight="1" thickBot="1">
      <c r="C44" s="54" t="s">
        <v>2251</v>
      </c>
      <c r="D44" s="53" t="s">
        <v>2252</v>
      </c>
      <c r="E44" s="215"/>
      <c r="F44" s="215"/>
      <c r="G44" s="215"/>
      <c r="H44" s="215"/>
      <c r="I44" s="56">
        <f>ROUNDDOWN(H60,-2)</f>
        <v>17000</v>
      </c>
    </row>
    <row r="45" spans="3:9" s="57" customFormat="1" ht="31.65" customHeight="1" thickTop="1">
      <c r="C45" s="119" t="s">
        <v>1197</v>
      </c>
      <c r="D45" s="120" t="s">
        <v>1198</v>
      </c>
      <c r="E45" s="120" t="s">
        <v>1199</v>
      </c>
      <c r="F45" s="120" t="s">
        <v>1200</v>
      </c>
      <c r="G45" s="120" t="s">
        <v>1201</v>
      </c>
      <c r="H45" s="121" t="s">
        <v>1202</v>
      </c>
      <c r="I45" s="160"/>
    </row>
    <row r="46" spans="3:9">
      <c r="C46" s="141" t="s">
        <v>1203</v>
      </c>
      <c r="D46" s="59" t="s">
        <v>1204</v>
      </c>
      <c r="E46" s="73"/>
      <c r="F46" s="73"/>
      <c r="G46" s="73"/>
      <c r="H46" s="146"/>
    </row>
    <row r="47" spans="3:9">
      <c r="C47" s="142">
        <v>1</v>
      </c>
      <c r="D47" s="59" t="s">
        <v>5</v>
      </c>
      <c r="E47" s="72" t="s">
        <v>6</v>
      </c>
      <c r="F47" s="199">
        <v>1.6000000000000001E-3</v>
      </c>
      <c r="G47" s="64">
        <f>VLOOKUP(D47,upahbahan,3,FALSE)</f>
        <v>100000</v>
      </c>
      <c r="H47" s="124">
        <f>F47*G47</f>
        <v>160</v>
      </c>
    </row>
    <row r="48" spans="3:9">
      <c r="C48" s="142">
        <v>2</v>
      </c>
      <c r="D48" s="59" t="s">
        <v>9</v>
      </c>
      <c r="E48" s="72" t="s">
        <v>6</v>
      </c>
      <c r="F48" s="199">
        <v>1.6000000000000001E-3</v>
      </c>
      <c r="G48" s="64">
        <f>VLOOKUP(D48,upahbahan,3,FALSE)</f>
        <v>145000</v>
      </c>
      <c r="H48" s="124">
        <f>F48*G48</f>
        <v>232</v>
      </c>
    </row>
    <row r="49" spans="3:9" s="55" customFormat="1">
      <c r="C49" s="142">
        <v>3</v>
      </c>
      <c r="D49" s="59" t="s">
        <v>18</v>
      </c>
      <c r="E49" s="72" t="s">
        <v>6</v>
      </c>
      <c r="F49" s="199">
        <v>1.6000000000000001E-4</v>
      </c>
      <c r="G49" s="64">
        <f>VLOOKUP(D49,upahbahan,3,FALSE)</f>
        <v>175000</v>
      </c>
      <c r="H49" s="124">
        <f>F49*G49</f>
        <v>28.000000000000004</v>
      </c>
      <c r="I49" s="54"/>
    </row>
    <row r="50" spans="3:9">
      <c r="C50" s="142">
        <v>4</v>
      </c>
      <c r="D50" s="59" t="s">
        <v>19</v>
      </c>
      <c r="E50" s="72" t="s">
        <v>6</v>
      </c>
      <c r="F50" s="199">
        <v>1.6000000000000001E-4</v>
      </c>
      <c r="G50" s="64">
        <f>VLOOKUP(D50,upahbahan,3,FALSE)</f>
        <v>200000</v>
      </c>
      <c r="H50" s="124">
        <f>F50*G50</f>
        <v>32</v>
      </c>
    </row>
    <row r="51" spans="3:9" ht="15.75" customHeight="1">
      <c r="C51" s="144" t="s">
        <v>1210</v>
      </c>
      <c r="D51" s="80"/>
      <c r="E51" s="80"/>
      <c r="F51" s="187"/>
      <c r="G51" s="162"/>
      <c r="H51" s="124">
        <f>SUM(H47:H50)</f>
        <v>452</v>
      </c>
    </row>
    <row r="52" spans="3:9">
      <c r="C52" s="152" t="s">
        <v>1211</v>
      </c>
      <c r="D52" s="59" t="s">
        <v>1212</v>
      </c>
      <c r="E52" s="73"/>
      <c r="F52" s="73"/>
      <c r="G52" s="73"/>
      <c r="H52" s="146"/>
    </row>
    <row r="53" spans="3:9">
      <c r="C53" s="142">
        <v>1</v>
      </c>
      <c r="D53" s="59" t="s">
        <v>233</v>
      </c>
      <c r="E53" s="72" t="s">
        <v>66</v>
      </c>
      <c r="F53" s="74">
        <v>1.02</v>
      </c>
      <c r="G53" s="64">
        <f>VLOOKUP(D53,upahbahan,3,FALSE)</f>
        <v>14250</v>
      </c>
      <c r="H53" s="124">
        <f>F53*G53</f>
        <v>14535</v>
      </c>
    </row>
    <row r="54" spans="3:9">
      <c r="C54" s="142">
        <v>2</v>
      </c>
      <c r="D54" s="59" t="s">
        <v>252</v>
      </c>
      <c r="E54" s="72" t="s">
        <v>66</v>
      </c>
      <c r="F54" s="181">
        <v>2.8000000000000001E-2</v>
      </c>
      <c r="G54" s="64">
        <f>VLOOKUP(D54,upahbahan,3,FALSE)</f>
        <v>18800</v>
      </c>
      <c r="H54" s="124">
        <f>F54*G54</f>
        <v>526.4</v>
      </c>
    </row>
    <row r="55" spans="3:9" ht="15.75" customHeight="1">
      <c r="C55" s="144" t="s">
        <v>1216</v>
      </c>
      <c r="D55" s="80"/>
      <c r="E55" s="80"/>
      <c r="F55" s="80"/>
      <c r="G55" s="162"/>
      <c r="H55" s="124">
        <f>SUM(H53:H54)</f>
        <v>15061.4</v>
      </c>
    </row>
    <row r="56" spans="3:9">
      <c r="C56" s="152" t="s">
        <v>1217</v>
      </c>
      <c r="D56" s="59" t="s">
        <v>1218</v>
      </c>
      <c r="E56" s="73"/>
      <c r="F56" s="73"/>
      <c r="G56" s="73"/>
      <c r="H56" s="146"/>
    </row>
    <row r="57" spans="3:9" ht="15.75" customHeight="1">
      <c r="C57" s="144" t="s">
        <v>1219</v>
      </c>
      <c r="D57" s="80"/>
      <c r="E57" s="80"/>
      <c r="F57" s="80"/>
      <c r="G57" s="162"/>
      <c r="H57" s="153">
        <v>0</v>
      </c>
    </row>
    <row r="58" spans="3:9" s="163" customFormat="1">
      <c r="C58" s="122" t="s">
        <v>1220</v>
      </c>
      <c r="D58" s="69" t="s">
        <v>1221</v>
      </c>
      <c r="E58" s="70"/>
      <c r="F58" s="70"/>
      <c r="G58" s="71"/>
      <c r="H58" s="124">
        <f>H57+H55+H51</f>
        <v>15513.4</v>
      </c>
      <c r="I58" s="54"/>
    </row>
    <row r="59" spans="3:9" s="163" customFormat="1">
      <c r="C59" s="122" t="s">
        <v>1222</v>
      </c>
      <c r="D59" s="69" t="s">
        <v>1325</v>
      </c>
      <c r="E59" s="70"/>
      <c r="F59" s="71"/>
      <c r="G59" s="95">
        <f>$M$9</f>
        <v>0.1</v>
      </c>
      <c r="H59" s="124">
        <f>H58*G59</f>
        <v>1551.3400000000001</v>
      </c>
      <c r="I59" s="54"/>
    </row>
    <row r="60" spans="3:9" s="163" customFormat="1" ht="14.4" thickBot="1">
      <c r="C60" s="130" t="s">
        <v>1223</v>
      </c>
      <c r="D60" s="131" t="s">
        <v>1224</v>
      </c>
      <c r="E60" s="132"/>
      <c r="F60" s="132"/>
      <c r="G60" s="155"/>
      <c r="H60" s="134">
        <f>SUM(H58:H59)</f>
        <v>17064.739999999998</v>
      </c>
      <c r="I60" s="54"/>
    </row>
    <row r="61" spans="3:9" ht="14.4" thickTop="1">
      <c r="C61" s="89"/>
      <c r="D61" s="90"/>
      <c r="E61" s="90"/>
      <c r="F61" s="90"/>
      <c r="G61" s="90"/>
      <c r="H61" s="91"/>
    </row>
    <row r="62" spans="3:9" ht="29.25" customHeight="1" thickBot="1">
      <c r="C62" s="54" t="s">
        <v>2255</v>
      </c>
      <c r="D62" s="53" t="s">
        <v>2256</v>
      </c>
      <c r="E62" s="215"/>
      <c r="F62" s="215"/>
      <c r="G62" s="215"/>
      <c r="H62" s="215"/>
      <c r="I62" s="56">
        <f>ROUNDDOWN(H80,-2)</f>
        <v>89600</v>
      </c>
    </row>
    <row r="63" spans="3:9" s="57" customFormat="1" ht="31.65" customHeight="1" thickTop="1">
      <c r="C63" s="119" t="s">
        <v>1197</v>
      </c>
      <c r="D63" s="120" t="s">
        <v>1198</v>
      </c>
      <c r="E63" s="120" t="s">
        <v>1199</v>
      </c>
      <c r="F63" s="120" t="s">
        <v>1200</v>
      </c>
      <c r="G63" s="120" t="s">
        <v>1201</v>
      </c>
      <c r="H63" s="121" t="s">
        <v>1202</v>
      </c>
      <c r="I63" s="160"/>
    </row>
    <row r="64" spans="3:9">
      <c r="C64" s="141" t="s">
        <v>1203</v>
      </c>
      <c r="D64" s="59" t="s">
        <v>1204</v>
      </c>
      <c r="E64" s="73"/>
      <c r="F64" s="73"/>
      <c r="G64" s="73"/>
      <c r="H64" s="146"/>
    </row>
    <row r="65" spans="3:9">
      <c r="C65" s="142">
        <v>1</v>
      </c>
      <c r="D65" s="59" t="s">
        <v>5</v>
      </c>
      <c r="E65" s="72" t="s">
        <v>6</v>
      </c>
      <c r="F65" s="199">
        <v>1.6000000000000001E-3</v>
      </c>
      <c r="G65" s="64">
        <f>VLOOKUP(D65,upahbahan,3,FALSE)</f>
        <v>100000</v>
      </c>
      <c r="H65" s="124">
        <f>F65*G65</f>
        <v>160</v>
      </c>
    </row>
    <row r="66" spans="3:9">
      <c r="C66" s="142">
        <v>2</v>
      </c>
      <c r="D66" s="59" t="str">
        <f>D48</f>
        <v>Tukang besi</v>
      </c>
      <c r="E66" s="72" t="s">
        <v>6</v>
      </c>
      <c r="F66" s="199">
        <v>1.6000000000000001E-3</v>
      </c>
      <c r="G66" s="64">
        <f>VLOOKUP(D66,upahbahan,3,FALSE)</f>
        <v>145000</v>
      </c>
      <c r="H66" s="124">
        <f>F66*G66</f>
        <v>232</v>
      </c>
    </row>
    <row r="67" spans="3:9" s="55" customFormat="1">
      <c r="C67" s="142">
        <v>3</v>
      </c>
      <c r="D67" s="59" t="s">
        <v>18</v>
      </c>
      <c r="E67" s="72" t="s">
        <v>6</v>
      </c>
      <c r="F67" s="199">
        <v>1.6000000000000001E-4</v>
      </c>
      <c r="G67" s="64">
        <f>VLOOKUP(D67,upahbahan,3,FALSE)</f>
        <v>175000</v>
      </c>
      <c r="H67" s="124">
        <f>F67*G67</f>
        <v>28.000000000000004</v>
      </c>
      <c r="I67" s="54"/>
    </row>
    <row r="68" spans="3:9">
      <c r="C68" s="142">
        <v>4</v>
      </c>
      <c r="D68" s="59" t="s">
        <v>19</v>
      </c>
      <c r="E68" s="72" t="s">
        <v>6</v>
      </c>
      <c r="F68" s="199">
        <v>1.6000000000000001E-4</v>
      </c>
      <c r="G68" s="64">
        <f>VLOOKUP(D68,upahbahan,3,FALSE)</f>
        <v>200000</v>
      </c>
      <c r="H68" s="124">
        <f>F68*G68</f>
        <v>32</v>
      </c>
    </row>
    <row r="69" spans="3:9" ht="15.75" customHeight="1">
      <c r="C69" s="144" t="s">
        <v>1210</v>
      </c>
      <c r="D69" s="80"/>
      <c r="E69" s="80"/>
      <c r="F69" s="187"/>
      <c r="G69" s="162"/>
      <c r="H69" s="124">
        <f>SUM(H65:H68)</f>
        <v>452</v>
      </c>
    </row>
    <row r="70" spans="3:9">
      <c r="C70" s="141" t="s">
        <v>1211</v>
      </c>
      <c r="D70" s="59" t="s">
        <v>1212</v>
      </c>
      <c r="E70" s="73"/>
      <c r="F70" s="73"/>
      <c r="G70" s="73"/>
      <c r="H70" s="146"/>
    </row>
    <row r="71" spans="3:9">
      <c r="C71" s="142">
        <v>1</v>
      </c>
      <c r="D71" s="59" t="s">
        <v>233</v>
      </c>
      <c r="E71" s="72" t="s">
        <v>66</v>
      </c>
      <c r="F71" s="74">
        <v>1.02</v>
      </c>
      <c r="G71" s="64">
        <f>VLOOKUP(D71,upahbahan,3,FALSE)</f>
        <v>14250</v>
      </c>
      <c r="H71" s="124">
        <f>F71*G71</f>
        <v>14535</v>
      </c>
    </row>
    <row r="72" spans="3:9">
      <c r="C72" s="142">
        <v>2</v>
      </c>
      <c r="D72" s="59" t="s">
        <v>252</v>
      </c>
      <c r="E72" s="72" t="s">
        <v>66</v>
      </c>
      <c r="F72" s="181">
        <v>2.8000000000000001E-2</v>
      </c>
      <c r="G72" s="64">
        <f>VLOOKUP(D72,upahbahan,3,FALSE)</f>
        <v>18800</v>
      </c>
      <c r="H72" s="124">
        <f>F72*G72</f>
        <v>526.4</v>
      </c>
    </row>
    <row r="73" spans="3:9" ht="15.75" customHeight="1">
      <c r="C73" s="144" t="s">
        <v>1216</v>
      </c>
      <c r="D73" s="80"/>
      <c r="E73" s="80"/>
      <c r="F73" s="80"/>
      <c r="G73" s="162"/>
      <c r="H73" s="124">
        <f>SUM(H71:H72)</f>
        <v>15061.4</v>
      </c>
    </row>
    <row r="74" spans="3:9">
      <c r="C74" s="141" t="s">
        <v>1217</v>
      </c>
      <c r="D74" s="59" t="s">
        <v>1218</v>
      </c>
      <c r="E74" s="73"/>
      <c r="F74" s="73"/>
      <c r="G74" s="73"/>
      <c r="H74" s="146"/>
    </row>
    <row r="75" spans="3:9">
      <c r="C75" s="145" t="s">
        <v>1205</v>
      </c>
      <c r="D75" s="59" t="s">
        <v>1100</v>
      </c>
      <c r="E75" s="170" t="s">
        <v>1082</v>
      </c>
      <c r="F75" s="171">
        <v>0.04</v>
      </c>
      <c r="G75" s="64">
        <f>VLOOKUP(D75,upahbahan,3,FALSE)</f>
        <v>800000</v>
      </c>
      <c r="H75" s="124">
        <f>F75*G75</f>
        <v>32000</v>
      </c>
    </row>
    <row r="76" spans="3:9">
      <c r="C76" s="145" t="s">
        <v>1206</v>
      </c>
      <c r="D76" s="59" t="s">
        <v>1081</v>
      </c>
      <c r="E76" s="170" t="s">
        <v>1082</v>
      </c>
      <c r="F76" s="171">
        <v>0.04</v>
      </c>
      <c r="G76" s="64">
        <f>VLOOKUP(D76,upahbahan,3,FALSE)</f>
        <v>850000</v>
      </c>
      <c r="H76" s="124">
        <f>F76*G76</f>
        <v>34000</v>
      </c>
    </row>
    <row r="77" spans="3:9" ht="15.75" customHeight="1">
      <c r="C77" s="144" t="s">
        <v>1219</v>
      </c>
      <c r="D77" s="80"/>
      <c r="E77" s="80"/>
      <c r="F77" s="80"/>
      <c r="G77" s="162"/>
      <c r="H77" s="124">
        <f>SUM(H75:H76)</f>
        <v>66000</v>
      </c>
    </row>
    <row r="78" spans="3:9" s="163" customFormat="1">
      <c r="C78" s="122" t="s">
        <v>1220</v>
      </c>
      <c r="D78" s="69" t="s">
        <v>1221</v>
      </c>
      <c r="E78" s="70"/>
      <c r="F78" s="70"/>
      <c r="G78" s="71"/>
      <c r="H78" s="124">
        <f>H77+H73+H69</f>
        <v>81513.399999999994</v>
      </c>
      <c r="I78" s="54"/>
    </row>
    <row r="79" spans="3:9" s="163" customFormat="1">
      <c r="C79" s="122" t="s">
        <v>1222</v>
      </c>
      <c r="D79" s="69" t="s">
        <v>1325</v>
      </c>
      <c r="E79" s="70"/>
      <c r="F79" s="71"/>
      <c r="G79" s="95">
        <f>$M$9</f>
        <v>0.1</v>
      </c>
      <c r="H79" s="124">
        <f>H78*G79</f>
        <v>8151.34</v>
      </c>
      <c r="I79" s="54"/>
    </row>
    <row r="80" spans="3:9" s="163" customFormat="1" ht="14.4" thickBot="1">
      <c r="C80" s="130" t="s">
        <v>1223</v>
      </c>
      <c r="D80" s="131" t="s">
        <v>1224</v>
      </c>
      <c r="E80" s="132"/>
      <c r="F80" s="132"/>
      <c r="G80" s="155"/>
      <c r="H80" s="134">
        <f>SUM(H78:H79)</f>
        <v>89664.739999999991</v>
      </c>
      <c r="I80" s="54"/>
    </row>
    <row r="81" spans="3:9" ht="14.4" thickTop="1">
      <c r="C81" s="196"/>
      <c r="D81" s="90"/>
      <c r="E81" s="90"/>
      <c r="F81" s="90"/>
      <c r="G81" s="90"/>
      <c r="H81" s="197"/>
    </row>
    <row r="82" spans="3:9" ht="21.75" customHeight="1" thickBot="1">
      <c r="C82" s="54" t="s">
        <v>2257</v>
      </c>
      <c r="D82" s="53" t="s">
        <v>2258</v>
      </c>
      <c r="E82" s="215"/>
      <c r="F82" s="215"/>
      <c r="G82" s="215"/>
      <c r="H82" s="215"/>
      <c r="I82" s="56">
        <f>ROUNDDOWN(H98,-2)</f>
        <v>13800</v>
      </c>
    </row>
    <row r="83" spans="3:9" s="57" customFormat="1" ht="31.65" customHeight="1" thickTop="1">
      <c r="C83" s="119" t="s">
        <v>1197</v>
      </c>
      <c r="D83" s="120" t="s">
        <v>1198</v>
      </c>
      <c r="E83" s="120" t="s">
        <v>1199</v>
      </c>
      <c r="F83" s="120" t="s">
        <v>1200</v>
      </c>
      <c r="G83" s="120" t="s">
        <v>1201</v>
      </c>
      <c r="H83" s="121" t="s">
        <v>1202</v>
      </c>
      <c r="I83" s="160"/>
    </row>
    <row r="84" spans="3:9">
      <c r="C84" s="141" t="s">
        <v>1203</v>
      </c>
      <c r="D84" s="59" t="s">
        <v>1204</v>
      </c>
      <c r="E84" s="73"/>
      <c r="F84" s="73"/>
      <c r="G84" s="73"/>
      <c r="H84" s="146"/>
    </row>
    <row r="85" spans="3:9">
      <c r="C85" s="142">
        <v>1</v>
      </c>
      <c r="D85" s="59" t="s">
        <v>5</v>
      </c>
      <c r="E85" s="72" t="s">
        <v>6</v>
      </c>
      <c r="F85" s="199">
        <v>2.5000000000000001E-3</v>
      </c>
      <c r="G85" s="64">
        <f>VLOOKUP(D85,upahbahan,3,FALSE)</f>
        <v>100000</v>
      </c>
      <c r="H85" s="124">
        <f>F85*G85</f>
        <v>250</v>
      </c>
    </row>
    <row r="86" spans="3:9">
      <c r="C86" s="142">
        <v>2</v>
      </c>
      <c r="D86" s="59" t="str">
        <f>D66</f>
        <v>Tukang besi</v>
      </c>
      <c r="E86" s="72" t="s">
        <v>6</v>
      </c>
      <c r="F86" s="199">
        <v>2.5000000000000001E-3</v>
      </c>
      <c r="G86" s="64">
        <f>VLOOKUP(D86,upahbahan,3,FALSE)</f>
        <v>145000</v>
      </c>
      <c r="H86" s="124">
        <f>F86*G86</f>
        <v>362.5</v>
      </c>
    </row>
    <row r="87" spans="3:9" s="55" customFormat="1">
      <c r="C87" s="142">
        <v>3</v>
      </c>
      <c r="D87" s="59" t="s">
        <v>18</v>
      </c>
      <c r="E87" s="72" t="s">
        <v>6</v>
      </c>
      <c r="F87" s="199">
        <v>2.5000000000000001E-4</v>
      </c>
      <c r="G87" s="64">
        <f>VLOOKUP(D87,upahbahan,3,FALSE)</f>
        <v>175000</v>
      </c>
      <c r="H87" s="124">
        <f>F87*G87</f>
        <v>43.75</v>
      </c>
      <c r="I87" s="54"/>
    </row>
    <row r="88" spans="3:9">
      <c r="C88" s="142">
        <v>4</v>
      </c>
      <c r="D88" s="59" t="s">
        <v>19</v>
      </c>
      <c r="E88" s="72" t="s">
        <v>6</v>
      </c>
      <c r="F88" s="199">
        <v>2.5000000000000001E-4</v>
      </c>
      <c r="G88" s="64">
        <f>VLOOKUP(D88,upahbahan,3,FALSE)</f>
        <v>200000</v>
      </c>
      <c r="H88" s="124">
        <f>F88*G88</f>
        <v>50</v>
      </c>
    </row>
    <row r="89" spans="3:9" ht="15.75" customHeight="1">
      <c r="C89" s="144" t="s">
        <v>1210</v>
      </c>
      <c r="D89" s="80"/>
      <c r="E89" s="80"/>
      <c r="F89" s="187"/>
      <c r="G89" s="162"/>
      <c r="H89" s="124">
        <f>SUM(H85:H88)</f>
        <v>706.25</v>
      </c>
    </row>
    <row r="90" spans="3:9">
      <c r="C90" s="141" t="s">
        <v>1211</v>
      </c>
      <c r="D90" s="59" t="s">
        <v>1212</v>
      </c>
      <c r="E90" s="73"/>
      <c r="F90" s="73"/>
      <c r="G90" s="73"/>
      <c r="H90" s="146"/>
    </row>
    <row r="91" spans="3:9">
      <c r="C91" s="142">
        <v>1</v>
      </c>
      <c r="D91" s="59" t="s">
        <v>284</v>
      </c>
      <c r="E91" s="72" t="s">
        <v>66</v>
      </c>
      <c r="F91" s="74">
        <v>1.02</v>
      </c>
      <c r="G91" s="64">
        <f>VLOOKUP(D91,upahbahan,3,FALSE)</f>
        <v>11522</v>
      </c>
      <c r="H91" s="124">
        <f>F91*G91</f>
        <v>11752.44</v>
      </c>
    </row>
    <row r="92" spans="3:9">
      <c r="C92" s="142">
        <v>2</v>
      </c>
      <c r="D92" s="59" t="s">
        <v>252</v>
      </c>
      <c r="E92" s="72" t="s">
        <v>66</v>
      </c>
      <c r="F92" s="74">
        <v>5.0000000000000001E-3</v>
      </c>
      <c r="G92" s="64">
        <f>VLOOKUP(D92,upahbahan,3,FALSE)</f>
        <v>18800</v>
      </c>
      <c r="H92" s="124">
        <f>F92*G92</f>
        <v>94</v>
      </c>
    </row>
    <row r="93" spans="3:9" ht="15.75" customHeight="1">
      <c r="C93" s="144" t="s">
        <v>1216</v>
      </c>
      <c r="D93" s="80"/>
      <c r="E93" s="80"/>
      <c r="F93" s="80"/>
      <c r="G93" s="162"/>
      <c r="H93" s="124">
        <f>SUM(H91:H92)</f>
        <v>11846.44</v>
      </c>
    </row>
    <row r="94" spans="3:9">
      <c r="C94" s="141" t="s">
        <v>1217</v>
      </c>
      <c r="D94" s="59" t="s">
        <v>1218</v>
      </c>
      <c r="E94" s="73"/>
      <c r="F94" s="73"/>
      <c r="G94" s="73"/>
      <c r="H94" s="146"/>
    </row>
    <row r="95" spans="3:9" ht="15.75" customHeight="1">
      <c r="C95" s="144" t="s">
        <v>1219</v>
      </c>
      <c r="D95" s="80"/>
      <c r="E95" s="80"/>
      <c r="F95" s="80"/>
      <c r="G95" s="162"/>
      <c r="H95" s="153">
        <v>0</v>
      </c>
    </row>
    <row r="96" spans="3:9" s="163" customFormat="1">
      <c r="C96" s="122" t="s">
        <v>1220</v>
      </c>
      <c r="D96" s="69" t="s">
        <v>1221</v>
      </c>
      <c r="E96" s="70"/>
      <c r="F96" s="70"/>
      <c r="G96" s="71"/>
      <c r="H96" s="124">
        <f>H95+H93+H89</f>
        <v>12552.69</v>
      </c>
      <c r="I96" s="54"/>
    </row>
    <row r="97" spans="3:9" s="163" customFormat="1">
      <c r="C97" s="122" t="s">
        <v>1222</v>
      </c>
      <c r="D97" s="69" t="s">
        <v>1325</v>
      </c>
      <c r="E97" s="70"/>
      <c r="F97" s="71"/>
      <c r="G97" s="95">
        <f>$M$9</f>
        <v>0.1</v>
      </c>
      <c r="H97" s="124">
        <f>H96*G97</f>
        <v>1255.2690000000002</v>
      </c>
      <c r="I97" s="54"/>
    </row>
    <row r="98" spans="3:9" s="163" customFormat="1" ht="14.4" thickBot="1">
      <c r="C98" s="130" t="s">
        <v>1223</v>
      </c>
      <c r="D98" s="131" t="s">
        <v>1224</v>
      </c>
      <c r="E98" s="132"/>
      <c r="F98" s="132"/>
      <c r="G98" s="155"/>
      <c r="H98" s="134">
        <f>SUM(H96:H97)</f>
        <v>13807.959000000001</v>
      </c>
      <c r="I98" s="54"/>
    </row>
    <row r="99" spans="3:9" s="163" customFormat="1" ht="14.4" thickTop="1">
      <c r="C99" s="57"/>
      <c r="D99" s="81"/>
      <c r="E99" s="81"/>
      <c r="F99" s="81"/>
      <c r="G99" s="81"/>
      <c r="H99" s="82"/>
      <c r="I99" s="54"/>
    </row>
    <row r="100" spans="3:9" ht="29.25" customHeight="1" thickBot="1">
      <c r="C100" s="54" t="s">
        <v>2259</v>
      </c>
      <c r="D100" s="53" t="s">
        <v>2260</v>
      </c>
      <c r="E100" s="215"/>
      <c r="F100" s="215"/>
      <c r="G100" s="215"/>
      <c r="H100" s="215"/>
      <c r="I100" s="56">
        <f>ROUNDDOWN(H117,-2)</f>
        <v>13200</v>
      </c>
    </row>
    <row r="101" spans="3:9" s="57" customFormat="1" ht="31.65" customHeight="1" thickTop="1">
      <c r="C101" s="119" t="s">
        <v>1197</v>
      </c>
      <c r="D101" s="120" t="s">
        <v>1198</v>
      </c>
      <c r="E101" s="120" t="s">
        <v>1199</v>
      </c>
      <c r="F101" s="120" t="s">
        <v>1200</v>
      </c>
      <c r="G101" s="120" t="s">
        <v>1201</v>
      </c>
      <c r="H101" s="121" t="s">
        <v>1202</v>
      </c>
      <c r="I101" s="160"/>
    </row>
    <row r="102" spans="3:9">
      <c r="C102" s="141" t="s">
        <v>1203</v>
      </c>
      <c r="D102" s="59" t="s">
        <v>1204</v>
      </c>
      <c r="E102" s="73"/>
      <c r="F102" s="73"/>
      <c r="G102" s="73"/>
      <c r="H102" s="146"/>
    </row>
    <row r="103" spans="3:9">
      <c r="C103" s="142">
        <v>1</v>
      </c>
      <c r="D103" s="59" t="s">
        <v>5</v>
      </c>
      <c r="E103" s="72" t="s">
        <v>6</v>
      </c>
      <c r="F103" s="199">
        <v>4.0000000000000002E-4</v>
      </c>
      <c r="G103" s="64">
        <f>VLOOKUP(D103,upahbahan,3,FALSE)</f>
        <v>100000</v>
      </c>
      <c r="H103" s="124">
        <f>F103*G103</f>
        <v>40</v>
      </c>
    </row>
    <row r="104" spans="3:9">
      <c r="C104" s="142">
        <v>2</v>
      </c>
      <c r="D104" s="59" t="str">
        <f>D86</f>
        <v>Tukang besi</v>
      </c>
      <c r="E104" s="72" t="s">
        <v>6</v>
      </c>
      <c r="F104" s="199">
        <v>4.0000000000000002E-4</v>
      </c>
      <c r="G104" s="64">
        <f>VLOOKUP(D104,upahbahan,3,FALSE)</f>
        <v>145000</v>
      </c>
      <c r="H104" s="124">
        <f>F104*G104</f>
        <v>58</v>
      </c>
    </row>
    <row r="105" spans="3:9" s="55" customFormat="1">
      <c r="C105" s="142">
        <v>3</v>
      </c>
      <c r="D105" s="59" t="s">
        <v>18</v>
      </c>
      <c r="E105" s="72" t="s">
        <v>6</v>
      </c>
      <c r="F105" s="199">
        <v>2.0000000000000002E-5</v>
      </c>
      <c r="G105" s="64">
        <f>VLOOKUP(D105,upahbahan,3,FALSE)</f>
        <v>175000</v>
      </c>
      <c r="H105" s="124">
        <f>F105*G105</f>
        <v>3.5000000000000004</v>
      </c>
      <c r="I105" s="54"/>
    </row>
    <row r="106" spans="3:9">
      <c r="C106" s="142">
        <v>4</v>
      </c>
      <c r="D106" s="59" t="s">
        <v>19</v>
      </c>
      <c r="E106" s="72" t="s">
        <v>6</v>
      </c>
      <c r="F106" s="199">
        <v>4.0000000000000003E-5</v>
      </c>
      <c r="G106" s="64">
        <f>VLOOKUP(D106,upahbahan,3,FALSE)</f>
        <v>200000</v>
      </c>
      <c r="H106" s="124">
        <f>F106*G106</f>
        <v>8</v>
      </c>
    </row>
    <row r="107" spans="3:9" ht="15.75" customHeight="1">
      <c r="C107" s="144" t="s">
        <v>1210</v>
      </c>
      <c r="D107" s="80"/>
      <c r="E107" s="80"/>
      <c r="F107" s="187"/>
      <c r="G107" s="162"/>
      <c r="H107" s="124">
        <f>SUM(H103:H106)</f>
        <v>109.5</v>
      </c>
    </row>
    <row r="108" spans="3:9">
      <c r="C108" s="141" t="s">
        <v>1211</v>
      </c>
      <c r="D108" s="59" t="s">
        <v>1212</v>
      </c>
      <c r="E108" s="73"/>
      <c r="F108" s="73"/>
      <c r="G108" s="73"/>
      <c r="H108" s="146"/>
    </row>
    <row r="109" spans="3:9">
      <c r="C109" s="142">
        <v>1</v>
      </c>
      <c r="D109" s="59" t="s">
        <v>284</v>
      </c>
      <c r="E109" s="72" t="s">
        <v>66</v>
      </c>
      <c r="F109" s="74">
        <v>1.02</v>
      </c>
      <c r="G109" s="64">
        <f>VLOOKUP(D109,upahbahan,3,FALSE)</f>
        <v>11522</v>
      </c>
      <c r="H109" s="124">
        <f>F109*G109</f>
        <v>11752.44</v>
      </c>
    </row>
    <row r="110" spans="3:9">
      <c r="C110" s="142">
        <v>2</v>
      </c>
      <c r="D110" s="59" t="s">
        <v>252</v>
      </c>
      <c r="E110" s="72" t="s">
        <v>66</v>
      </c>
      <c r="F110" s="74">
        <v>5.0000000000000001E-3</v>
      </c>
      <c r="G110" s="64">
        <f>VLOOKUP(D110,upahbahan,3,FALSE)</f>
        <v>18800</v>
      </c>
      <c r="H110" s="124">
        <f>F110*G110</f>
        <v>94</v>
      </c>
    </row>
    <row r="111" spans="3:9" ht="15.75" customHeight="1">
      <c r="C111" s="144" t="s">
        <v>1216</v>
      </c>
      <c r="D111" s="80"/>
      <c r="E111" s="80"/>
      <c r="F111" s="80"/>
      <c r="G111" s="162"/>
      <c r="H111" s="124">
        <f>SUM(H109:H110)</f>
        <v>11846.44</v>
      </c>
    </row>
    <row r="112" spans="3:9">
      <c r="C112" s="141" t="s">
        <v>1217</v>
      </c>
      <c r="D112" s="59" t="s">
        <v>1218</v>
      </c>
      <c r="E112" s="73"/>
      <c r="F112" s="73"/>
      <c r="G112" s="73"/>
      <c r="H112" s="146"/>
    </row>
    <row r="113" spans="3:9">
      <c r="C113" s="145" t="s">
        <v>1205</v>
      </c>
      <c r="D113" s="59" t="s">
        <v>1100</v>
      </c>
      <c r="E113" s="170" t="s">
        <v>1082</v>
      </c>
      <c r="F113" s="188">
        <v>1E-4</v>
      </c>
      <c r="G113" s="64">
        <f t="array" ref="G113">INDEX('[1]UPAH BAHAN'!$E$40:$E$1202,MATCH('[1]Pek. Beton'!C110&amp;'[1]Pek. Beton'!D110,'[1]UPAH BAHAN'!$C$40:$C$1202&amp;'[1]UPAH BAHAN'!$D$40:$D$1202,0))</f>
        <v>800000</v>
      </c>
      <c r="H113" s="124">
        <f>F113*G113</f>
        <v>80</v>
      </c>
    </row>
    <row r="114" spans="3:9" ht="15.75" customHeight="1">
      <c r="C114" s="144" t="s">
        <v>1219</v>
      </c>
      <c r="D114" s="80"/>
      <c r="E114" s="80"/>
      <c r="F114" s="80"/>
      <c r="G114" s="162"/>
      <c r="H114" s="124">
        <f>SUM(H113)</f>
        <v>80</v>
      </c>
    </row>
    <row r="115" spans="3:9" s="163" customFormat="1">
      <c r="C115" s="122" t="s">
        <v>1220</v>
      </c>
      <c r="D115" s="69" t="s">
        <v>1221</v>
      </c>
      <c r="E115" s="70"/>
      <c r="F115" s="70"/>
      <c r="G115" s="71"/>
      <c r="H115" s="124">
        <f>H114+H111+H107</f>
        <v>12035.94</v>
      </c>
      <c r="I115" s="54"/>
    </row>
    <row r="116" spans="3:9" s="163" customFormat="1">
      <c r="C116" s="122" t="s">
        <v>1222</v>
      </c>
      <c r="D116" s="69" t="s">
        <v>1325</v>
      </c>
      <c r="E116" s="70"/>
      <c r="F116" s="71"/>
      <c r="G116" s="95">
        <f>$M$9</f>
        <v>0.1</v>
      </c>
      <c r="H116" s="124">
        <f>H115*G116</f>
        <v>1203.5940000000001</v>
      </c>
      <c r="I116" s="54"/>
    </row>
    <row r="117" spans="3:9" s="163" customFormat="1" ht="14.4" thickBot="1">
      <c r="C117" s="130" t="s">
        <v>1223</v>
      </c>
      <c r="D117" s="131" t="s">
        <v>1224</v>
      </c>
      <c r="E117" s="132"/>
      <c r="F117" s="132"/>
      <c r="G117" s="155"/>
      <c r="H117" s="134">
        <f>SUM(H115:H116)</f>
        <v>13239.534</v>
      </c>
      <c r="I117" s="54"/>
    </row>
    <row r="118" spans="3:9" s="163" customFormat="1" ht="14.4" thickTop="1">
      <c r="C118" s="57"/>
      <c r="D118" s="81"/>
      <c r="E118" s="81"/>
      <c r="F118" s="81"/>
      <c r="G118" s="81"/>
      <c r="H118" s="82"/>
      <c r="I118" s="54"/>
    </row>
    <row r="119" spans="3:9" ht="15.75" customHeight="1" thickBot="1">
      <c r="C119" s="54" t="s">
        <v>2261</v>
      </c>
      <c r="D119" s="53" t="s">
        <v>2262</v>
      </c>
      <c r="E119" s="53"/>
      <c r="F119" s="53"/>
      <c r="G119" s="53"/>
      <c r="H119" s="53"/>
      <c r="I119" s="56">
        <f>ROUNDDOWN(H131,0)</f>
        <v>59</v>
      </c>
    </row>
    <row r="120" spans="3:9" s="57" customFormat="1" ht="31.65" customHeight="1" thickTop="1">
      <c r="C120" s="119" t="s">
        <v>1197</v>
      </c>
      <c r="D120" s="120" t="s">
        <v>1198</v>
      </c>
      <c r="E120" s="120" t="s">
        <v>1199</v>
      </c>
      <c r="F120" s="120" t="s">
        <v>1200</v>
      </c>
      <c r="G120" s="120" t="s">
        <v>1201</v>
      </c>
      <c r="H120" s="121" t="s">
        <v>1202</v>
      </c>
      <c r="I120" s="160"/>
    </row>
    <row r="121" spans="3:9">
      <c r="C121" s="141" t="s">
        <v>1203</v>
      </c>
      <c r="D121" s="59" t="s">
        <v>1204</v>
      </c>
      <c r="E121" s="73"/>
      <c r="F121" s="73"/>
      <c r="G121" s="73"/>
      <c r="H121" s="146"/>
    </row>
    <row r="122" spans="3:9">
      <c r="C122" s="198" t="s">
        <v>1205</v>
      </c>
      <c r="D122" s="59" t="s">
        <v>5</v>
      </c>
      <c r="E122" s="72" t="s">
        <v>6</v>
      </c>
      <c r="F122" s="200">
        <v>4.4700000000000002E-4</v>
      </c>
      <c r="G122" s="64">
        <f>VLOOKUP(D122,upahbahan,3,FALSE)</f>
        <v>100000</v>
      </c>
      <c r="H122" s="124">
        <f>F122*G122</f>
        <v>44.7</v>
      </c>
    </row>
    <row r="123" spans="3:9">
      <c r="C123" s="198" t="s">
        <v>1206</v>
      </c>
      <c r="D123" s="59" t="s">
        <v>19</v>
      </c>
      <c r="E123" s="72" t="s">
        <v>6</v>
      </c>
      <c r="F123" s="200">
        <v>4.5000000000000003E-5</v>
      </c>
      <c r="G123" s="64">
        <f>VLOOKUP(D123,upahbahan,3,FALSE)</f>
        <v>200000</v>
      </c>
      <c r="H123" s="124">
        <f>F123*G123</f>
        <v>9</v>
      </c>
    </row>
    <row r="124" spans="3:9" ht="15.75" customHeight="1">
      <c r="C124" s="144" t="s">
        <v>1210</v>
      </c>
      <c r="D124" s="80"/>
      <c r="E124" s="80"/>
      <c r="F124" s="187"/>
      <c r="G124" s="162"/>
      <c r="H124" s="124">
        <f>SUM(H122:H123)</f>
        <v>53.7</v>
      </c>
    </row>
    <row r="125" spans="3:9">
      <c r="C125" s="141" t="s">
        <v>1211</v>
      </c>
      <c r="D125" s="59" t="s">
        <v>1212</v>
      </c>
      <c r="E125" s="73"/>
      <c r="F125" s="73"/>
      <c r="G125" s="73"/>
      <c r="H125" s="146"/>
    </row>
    <row r="126" spans="3:9" ht="15.75" customHeight="1">
      <c r="C126" s="144" t="s">
        <v>1216</v>
      </c>
      <c r="D126" s="80"/>
      <c r="E126" s="80"/>
      <c r="F126" s="80"/>
      <c r="G126" s="162"/>
      <c r="H126" s="182">
        <v>0</v>
      </c>
    </row>
    <row r="127" spans="3:9">
      <c r="C127" s="141" t="s">
        <v>1217</v>
      </c>
      <c r="D127" s="59" t="s">
        <v>1218</v>
      </c>
      <c r="E127" s="73"/>
      <c r="F127" s="73"/>
      <c r="G127" s="73"/>
      <c r="H127" s="146"/>
    </row>
    <row r="128" spans="3:9" ht="15.75" customHeight="1">
      <c r="C128" s="144" t="s">
        <v>1219</v>
      </c>
      <c r="D128" s="80"/>
      <c r="E128" s="80"/>
      <c r="F128" s="80"/>
      <c r="G128" s="162"/>
      <c r="H128" s="182">
        <v>0</v>
      </c>
    </row>
    <row r="129" spans="3:10" s="163" customFormat="1">
      <c r="C129" s="122" t="s">
        <v>1220</v>
      </c>
      <c r="D129" s="69" t="s">
        <v>1221</v>
      </c>
      <c r="E129" s="70"/>
      <c r="F129" s="70"/>
      <c r="G129" s="71"/>
      <c r="H129" s="124">
        <f>H128+H126+H124</f>
        <v>53.7</v>
      </c>
      <c r="I129" s="54"/>
    </row>
    <row r="130" spans="3:10" s="163" customFormat="1">
      <c r="C130" s="122" t="s">
        <v>1222</v>
      </c>
      <c r="D130" s="69" t="s">
        <v>1325</v>
      </c>
      <c r="E130" s="70"/>
      <c r="F130" s="71"/>
      <c r="G130" s="95">
        <f>$M$9</f>
        <v>0.1</v>
      </c>
      <c r="H130" s="124">
        <f>H129*G130</f>
        <v>5.370000000000001</v>
      </c>
      <c r="I130" s="54"/>
    </row>
    <row r="131" spans="3:10" s="163" customFormat="1" ht="14.4" thickBot="1">
      <c r="C131" s="130" t="s">
        <v>1223</v>
      </c>
      <c r="D131" s="131" t="s">
        <v>1224</v>
      </c>
      <c r="E131" s="132"/>
      <c r="F131" s="132"/>
      <c r="G131" s="155"/>
      <c r="H131" s="134">
        <f>SUM(H129:H130)</f>
        <v>59.070000000000007</v>
      </c>
      <c r="I131" s="54"/>
    </row>
    <row r="132" spans="3:10" s="163" customFormat="1" ht="14.4" thickTop="1">
      <c r="C132" s="57"/>
      <c r="D132" s="81"/>
      <c r="E132" s="81"/>
      <c r="F132" s="81"/>
      <c r="G132" s="81"/>
      <c r="H132" s="82"/>
      <c r="I132" s="54"/>
    </row>
    <row r="133" spans="3:10" ht="33.75" customHeight="1" thickBot="1">
      <c r="C133" s="54" t="s">
        <v>2263</v>
      </c>
      <c r="D133" s="53" t="s">
        <v>2264</v>
      </c>
      <c r="E133" s="215"/>
      <c r="F133" s="215"/>
      <c r="G133" s="215"/>
      <c r="H133" s="215"/>
      <c r="I133" s="56">
        <f>ROUNDDOWN(H145,0)</f>
        <v>27</v>
      </c>
    </row>
    <row r="134" spans="3:10" s="57" customFormat="1" ht="31.65" customHeight="1" thickTop="1">
      <c r="C134" s="119" t="s">
        <v>1197</v>
      </c>
      <c r="D134" s="120" t="s">
        <v>1198</v>
      </c>
      <c r="E134" s="120" t="s">
        <v>1199</v>
      </c>
      <c r="F134" s="120" t="s">
        <v>1200</v>
      </c>
      <c r="G134" s="120" t="s">
        <v>1201</v>
      </c>
      <c r="H134" s="121" t="s">
        <v>1202</v>
      </c>
      <c r="I134" s="160"/>
    </row>
    <row r="135" spans="3:10">
      <c r="C135" s="141" t="s">
        <v>1203</v>
      </c>
      <c r="D135" s="59" t="s">
        <v>1204</v>
      </c>
      <c r="E135" s="73"/>
      <c r="F135" s="73"/>
      <c r="G135" s="73"/>
      <c r="H135" s="146"/>
    </row>
    <row r="136" spans="3:10">
      <c r="C136" s="198" t="s">
        <v>1205</v>
      </c>
      <c r="D136" s="59" t="s">
        <v>5</v>
      </c>
      <c r="E136" s="72" t="s">
        <v>6</v>
      </c>
      <c r="F136" s="200">
        <v>2.1000000000000001E-4</v>
      </c>
      <c r="G136" s="64">
        <f>VLOOKUP(D136,upahbahan,3,FALSE)</f>
        <v>100000</v>
      </c>
      <c r="H136" s="124">
        <f>F136*G136</f>
        <v>21</v>
      </c>
    </row>
    <row r="137" spans="3:10">
      <c r="C137" s="198" t="s">
        <v>1206</v>
      </c>
      <c r="D137" s="59" t="s">
        <v>19</v>
      </c>
      <c r="E137" s="72" t="s">
        <v>6</v>
      </c>
      <c r="F137" s="200">
        <v>2.0999999999999999E-5</v>
      </c>
      <c r="G137" s="64">
        <f>VLOOKUP(D137,upahbahan,3,FALSE)</f>
        <v>200000</v>
      </c>
      <c r="H137" s="124">
        <f>F137*G137</f>
        <v>4.2</v>
      </c>
    </row>
    <row r="138" spans="3:10" ht="15.75" customHeight="1">
      <c r="C138" s="144" t="s">
        <v>1210</v>
      </c>
      <c r="D138" s="80"/>
      <c r="E138" s="80"/>
      <c r="F138" s="187"/>
      <c r="G138" s="162"/>
      <c r="H138" s="124">
        <f>SUM(H136:H137)</f>
        <v>25.2</v>
      </c>
      <c r="J138" s="201"/>
    </row>
    <row r="139" spans="3:10">
      <c r="C139" s="141" t="s">
        <v>1211</v>
      </c>
      <c r="D139" s="59" t="s">
        <v>1212</v>
      </c>
      <c r="E139" s="73"/>
      <c r="F139" s="73"/>
      <c r="G139" s="73"/>
      <c r="H139" s="146"/>
    </row>
    <row r="140" spans="3:10" ht="15.75" customHeight="1">
      <c r="C140" s="144" t="s">
        <v>1216</v>
      </c>
      <c r="D140" s="80"/>
      <c r="E140" s="80"/>
      <c r="F140" s="80"/>
      <c r="G140" s="162"/>
      <c r="H140" s="182">
        <v>0</v>
      </c>
    </row>
    <row r="141" spans="3:10">
      <c r="C141" s="141" t="s">
        <v>1217</v>
      </c>
      <c r="D141" s="59" t="s">
        <v>1218</v>
      </c>
      <c r="E141" s="73"/>
      <c r="F141" s="73"/>
      <c r="G141" s="73"/>
      <c r="H141" s="146"/>
    </row>
    <row r="142" spans="3:10" ht="15.75" customHeight="1">
      <c r="C142" s="144" t="s">
        <v>1219</v>
      </c>
      <c r="D142" s="80"/>
      <c r="E142" s="80"/>
      <c r="F142" s="80"/>
      <c r="G142" s="162"/>
      <c r="H142" s="182">
        <v>0</v>
      </c>
    </row>
    <row r="143" spans="3:10" s="163" customFormat="1">
      <c r="C143" s="122" t="s">
        <v>1220</v>
      </c>
      <c r="D143" s="69" t="s">
        <v>1221</v>
      </c>
      <c r="E143" s="70"/>
      <c r="F143" s="70"/>
      <c r="G143" s="71"/>
      <c r="H143" s="124">
        <f>H142+H140+H138</f>
        <v>25.2</v>
      </c>
      <c r="I143" s="54"/>
    </row>
    <row r="144" spans="3:10" s="163" customFormat="1">
      <c r="C144" s="122" t="s">
        <v>1222</v>
      </c>
      <c r="D144" s="69" t="s">
        <v>1325</v>
      </c>
      <c r="E144" s="70"/>
      <c r="F144" s="71"/>
      <c r="G144" s="95">
        <f>$M$9</f>
        <v>0.1</v>
      </c>
      <c r="H144" s="124">
        <f>H143*G144</f>
        <v>2.52</v>
      </c>
      <c r="I144" s="54"/>
    </row>
    <row r="145" spans="3:10" s="163" customFormat="1" ht="14.4" thickBot="1">
      <c r="C145" s="130" t="s">
        <v>1223</v>
      </c>
      <c r="D145" s="131" t="s">
        <v>1224</v>
      </c>
      <c r="E145" s="132"/>
      <c r="F145" s="132"/>
      <c r="G145" s="155"/>
      <c r="H145" s="134">
        <f>SUM(H143:H144)</f>
        <v>27.72</v>
      </c>
      <c r="I145" s="54"/>
    </row>
    <row r="146" spans="3:10" ht="14.4" thickTop="1">
      <c r="C146" s="196"/>
      <c r="D146" s="90"/>
      <c r="E146" s="90"/>
      <c r="F146" s="90"/>
      <c r="G146" s="90"/>
      <c r="H146" s="91"/>
    </row>
    <row r="147" spans="3:10" ht="33.75" customHeight="1" thickBot="1">
      <c r="C147" s="54" t="s">
        <v>2265</v>
      </c>
      <c r="D147" s="53" t="s">
        <v>2266</v>
      </c>
      <c r="E147" s="215"/>
      <c r="F147" s="215"/>
      <c r="G147" s="215"/>
      <c r="H147" s="215"/>
      <c r="I147" s="56">
        <f>ROUNDDOWN(H161,-2)</f>
        <v>1200</v>
      </c>
    </row>
    <row r="148" spans="3:10" s="57" customFormat="1" ht="31.65" customHeight="1" thickTop="1">
      <c r="C148" s="119" t="s">
        <v>1197</v>
      </c>
      <c r="D148" s="120" t="s">
        <v>1198</v>
      </c>
      <c r="E148" s="120" t="s">
        <v>1199</v>
      </c>
      <c r="F148" s="120" t="s">
        <v>1200</v>
      </c>
      <c r="G148" s="120" t="s">
        <v>1201</v>
      </c>
      <c r="H148" s="121" t="s">
        <v>1202</v>
      </c>
      <c r="I148" s="160"/>
    </row>
    <row r="149" spans="3:10">
      <c r="C149" s="141" t="s">
        <v>1203</v>
      </c>
      <c r="D149" s="59" t="s">
        <v>1204</v>
      </c>
      <c r="E149" s="73"/>
      <c r="F149" s="73"/>
      <c r="G149" s="73"/>
      <c r="H149" s="146"/>
    </row>
    <row r="150" spans="3:10">
      <c r="C150" s="198" t="s">
        <v>1205</v>
      </c>
      <c r="D150" s="59" t="s">
        <v>5</v>
      </c>
      <c r="E150" s="72" t="s">
        <v>6</v>
      </c>
      <c r="F150" s="93">
        <v>2E-3</v>
      </c>
      <c r="G150" s="64">
        <f>VLOOKUP(D150,upahbahan,3,FALSE)</f>
        <v>100000</v>
      </c>
      <c r="H150" s="124">
        <f>F150*G150</f>
        <v>200</v>
      </c>
    </row>
    <row r="151" spans="3:10">
      <c r="C151" s="198" t="s">
        <v>1206</v>
      </c>
      <c r="D151" s="59" t="s">
        <v>9</v>
      </c>
      <c r="E151" s="72" t="s">
        <v>6</v>
      </c>
      <c r="F151" s="93">
        <v>4.0000000000000002E-4</v>
      </c>
      <c r="G151" s="64">
        <f>VLOOKUP(D151,upahbahan,3,FALSE)</f>
        <v>145000</v>
      </c>
      <c r="H151" s="124">
        <f>F151*G151</f>
        <v>58</v>
      </c>
    </row>
    <row r="152" spans="3:10">
      <c r="C152" s="198" t="s">
        <v>1207</v>
      </c>
      <c r="D152" s="59" t="s">
        <v>19</v>
      </c>
      <c r="E152" s="72" t="s">
        <v>6</v>
      </c>
      <c r="F152" s="93">
        <v>2.0000000000000001E-4</v>
      </c>
      <c r="G152" s="64">
        <f>VLOOKUP(D152,upahbahan,3,FALSE)</f>
        <v>200000</v>
      </c>
      <c r="H152" s="124">
        <f>F152*G152</f>
        <v>40</v>
      </c>
    </row>
    <row r="153" spans="3:10" ht="15.75" customHeight="1">
      <c r="C153" s="144" t="s">
        <v>1210</v>
      </c>
      <c r="D153" s="80"/>
      <c r="E153" s="80"/>
      <c r="F153" s="187"/>
      <c r="G153" s="162"/>
      <c r="H153" s="124">
        <f>SUM(H150:H152)</f>
        <v>298</v>
      </c>
      <c r="J153" s="201"/>
    </row>
    <row r="154" spans="3:10">
      <c r="C154" s="141" t="s">
        <v>1211</v>
      </c>
      <c r="D154" s="59" t="s">
        <v>1212</v>
      </c>
      <c r="E154" s="73"/>
      <c r="F154" s="73"/>
      <c r="G154" s="73"/>
      <c r="H154" s="146"/>
    </row>
    <row r="155" spans="3:10" ht="15.75" customHeight="1">
      <c r="C155" s="144" t="s">
        <v>1216</v>
      </c>
      <c r="D155" s="80"/>
      <c r="E155" s="80"/>
      <c r="F155" s="80"/>
      <c r="G155" s="162"/>
      <c r="H155" s="182">
        <v>0</v>
      </c>
    </row>
    <row r="156" spans="3:10">
      <c r="C156" s="141" t="s">
        <v>1217</v>
      </c>
      <c r="D156" s="59" t="s">
        <v>1218</v>
      </c>
      <c r="E156" s="73"/>
      <c r="F156" s="73"/>
      <c r="G156" s="73"/>
      <c r="H156" s="146"/>
    </row>
    <row r="157" spans="3:10">
      <c r="C157" s="145" t="s">
        <v>1205</v>
      </c>
      <c r="D157" s="59" t="s">
        <v>1150</v>
      </c>
      <c r="E157" s="170" t="s">
        <v>1082</v>
      </c>
      <c r="F157" s="188">
        <v>2.5000000000000001E-4</v>
      </c>
      <c r="G157" s="64">
        <f>VLOOKUP(D157,upahbahan,3,FALSE)</f>
        <v>3442900</v>
      </c>
      <c r="H157" s="124">
        <f>F157*G157</f>
        <v>860.72500000000002</v>
      </c>
    </row>
    <row r="158" spans="3:10" ht="15.75" customHeight="1">
      <c r="C158" s="144" t="s">
        <v>1219</v>
      </c>
      <c r="D158" s="80"/>
      <c r="E158" s="80"/>
      <c r="F158" s="80"/>
      <c r="G158" s="162"/>
      <c r="H158" s="124">
        <f>SUM(H157)</f>
        <v>860.72500000000002</v>
      </c>
    </row>
    <row r="159" spans="3:10" s="163" customFormat="1">
      <c r="C159" s="122" t="s">
        <v>1220</v>
      </c>
      <c r="D159" s="69" t="s">
        <v>1221</v>
      </c>
      <c r="E159" s="70"/>
      <c r="F159" s="70"/>
      <c r="G159" s="71"/>
      <c r="H159" s="124">
        <f>H158+H155+H153</f>
        <v>1158.7249999999999</v>
      </c>
      <c r="I159" s="54"/>
    </row>
    <row r="160" spans="3:10" s="163" customFormat="1">
      <c r="C160" s="122" t="s">
        <v>1222</v>
      </c>
      <c r="D160" s="69" t="s">
        <v>1325</v>
      </c>
      <c r="E160" s="70"/>
      <c r="F160" s="71"/>
      <c r="G160" s="95">
        <f>$M$9</f>
        <v>0.1</v>
      </c>
      <c r="H160" s="124">
        <f>H159*G160</f>
        <v>115.8725</v>
      </c>
      <c r="I160" s="54"/>
    </row>
    <row r="161" spans="3:9" s="163" customFormat="1" ht="14.4" thickBot="1">
      <c r="C161" s="130" t="s">
        <v>1223</v>
      </c>
      <c r="D161" s="131" t="s">
        <v>1224</v>
      </c>
      <c r="E161" s="132"/>
      <c r="F161" s="132"/>
      <c r="G161" s="155"/>
      <c r="H161" s="134">
        <f>SUM(H159:H160)</f>
        <v>1274.5974999999999</v>
      </c>
      <c r="I161" s="54"/>
    </row>
    <row r="162" spans="3:9" s="163" customFormat="1" ht="14.4" thickTop="1">
      <c r="C162" s="57"/>
      <c r="D162" s="81"/>
      <c r="E162" s="81"/>
      <c r="F162" s="81"/>
      <c r="G162" s="81"/>
      <c r="H162" s="82"/>
      <c r="I162" s="54"/>
    </row>
    <row r="163" spans="3:9" s="163" customFormat="1">
      <c r="C163" s="54" t="s">
        <v>2249</v>
      </c>
      <c r="D163" s="135" t="s">
        <v>2267</v>
      </c>
      <c r="E163" s="81"/>
      <c r="F163" s="81"/>
      <c r="G163" s="81"/>
      <c r="H163" s="82"/>
      <c r="I163" s="54"/>
    </row>
    <row r="164" spans="3:9" ht="14.4" thickBot="1">
      <c r="C164" s="54" t="s">
        <v>2268</v>
      </c>
      <c r="D164" s="135" t="s">
        <v>2269</v>
      </c>
      <c r="E164" s="135"/>
      <c r="F164" s="135"/>
      <c r="G164" s="135"/>
      <c r="H164" s="135"/>
      <c r="I164" s="56">
        <f>ROUNDDOWN(H179,-2)</f>
        <v>98800</v>
      </c>
    </row>
    <row r="165" spans="3:9" s="57" customFormat="1" ht="31.65" customHeight="1" thickTop="1">
      <c r="C165" s="119" t="s">
        <v>1197</v>
      </c>
      <c r="D165" s="120" t="s">
        <v>1198</v>
      </c>
      <c r="E165" s="120" t="s">
        <v>1199</v>
      </c>
      <c r="F165" s="120" t="s">
        <v>1200</v>
      </c>
      <c r="G165" s="120" t="s">
        <v>1201</v>
      </c>
      <c r="H165" s="121" t="s">
        <v>1202</v>
      </c>
      <c r="I165" s="160"/>
    </row>
    <row r="166" spans="3:9">
      <c r="C166" s="141" t="s">
        <v>1203</v>
      </c>
      <c r="D166" s="59" t="s">
        <v>1204</v>
      </c>
      <c r="E166" s="73"/>
      <c r="F166" s="73"/>
      <c r="G166" s="73"/>
      <c r="H166" s="146"/>
    </row>
    <row r="167" spans="3:9">
      <c r="C167" s="142">
        <v>1</v>
      </c>
      <c r="D167" s="59" t="s">
        <v>5</v>
      </c>
      <c r="E167" s="72" t="s">
        <v>6</v>
      </c>
      <c r="F167" s="74">
        <v>0.06</v>
      </c>
      <c r="G167" s="64">
        <f>VLOOKUP(D167,upahbahan,3,FALSE)</f>
        <v>100000</v>
      </c>
      <c r="H167" s="124">
        <f>F167*G167</f>
        <v>6000</v>
      </c>
    </row>
    <row r="168" spans="3:9">
      <c r="C168" s="142">
        <v>2</v>
      </c>
      <c r="D168" s="59" t="s">
        <v>7</v>
      </c>
      <c r="E168" s="72" t="s">
        <v>6</v>
      </c>
      <c r="F168" s="74">
        <v>0.03</v>
      </c>
      <c r="G168" s="64">
        <f>VLOOKUP(D168,upahbahan,3,FALSE)</f>
        <v>145000</v>
      </c>
      <c r="H168" s="124">
        <f>F168*G168</f>
        <v>4350</v>
      </c>
    </row>
    <row r="169" spans="3:9" s="55" customFormat="1">
      <c r="C169" s="142">
        <v>3</v>
      </c>
      <c r="D169" s="59" t="s">
        <v>18</v>
      </c>
      <c r="E169" s="72" t="s">
        <v>6</v>
      </c>
      <c r="F169" s="74">
        <v>3.0000000000000001E-3</v>
      </c>
      <c r="G169" s="64">
        <f>VLOOKUP(D169,upahbahan,3,FALSE)</f>
        <v>175000</v>
      </c>
      <c r="H169" s="124">
        <f>F169*G169</f>
        <v>525</v>
      </c>
      <c r="I169" s="54"/>
    </row>
    <row r="170" spans="3:9">
      <c r="C170" s="142">
        <v>4</v>
      </c>
      <c r="D170" s="59" t="s">
        <v>19</v>
      </c>
      <c r="E170" s="72" t="s">
        <v>6</v>
      </c>
      <c r="F170" s="74">
        <v>1E-3</v>
      </c>
      <c r="G170" s="64">
        <f>VLOOKUP(D170,upahbahan,3,FALSE)</f>
        <v>200000</v>
      </c>
      <c r="H170" s="124">
        <f>F170*G170</f>
        <v>200</v>
      </c>
    </row>
    <row r="171" spans="3:9" ht="15.75" customHeight="1">
      <c r="C171" s="144" t="s">
        <v>1210</v>
      </c>
      <c r="D171" s="80"/>
      <c r="E171" s="80"/>
      <c r="F171" s="187"/>
      <c r="G171" s="162"/>
      <c r="H171" s="124">
        <f>SUM(H167:H170)</f>
        <v>11075</v>
      </c>
    </row>
    <row r="172" spans="3:9">
      <c r="C172" s="141" t="s">
        <v>1211</v>
      </c>
      <c r="D172" s="59" t="s">
        <v>1212</v>
      </c>
      <c r="E172" s="73"/>
      <c r="F172" s="73"/>
      <c r="G172" s="73"/>
      <c r="H172" s="146"/>
    </row>
    <row r="173" spans="3:9">
      <c r="C173" s="142">
        <v>1</v>
      </c>
      <c r="D173" s="77" t="s">
        <v>1069</v>
      </c>
      <c r="E173" s="72" t="s">
        <v>114</v>
      </c>
      <c r="F173" s="74">
        <v>1.05</v>
      </c>
      <c r="G173" s="64">
        <f>VLOOKUP(D173,upahbahan,3,FALSE)</f>
        <v>75000</v>
      </c>
      <c r="H173" s="124">
        <f>F173*G173</f>
        <v>78750</v>
      </c>
    </row>
    <row r="174" spans="3:9" ht="15.75" customHeight="1">
      <c r="C174" s="144" t="s">
        <v>1216</v>
      </c>
      <c r="D174" s="80"/>
      <c r="E174" s="80"/>
      <c r="F174" s="80"/>
      <c r="G174" s="162"/>
      <c r="H174" s="124">
        <f>SUM(H173:H173)</f>
        <v>78750</v>
      </c>
    </row>
    <row r="175" spans="3:9">
      <c r="C175" s="141" t="s">
        <v>1217</v>
      </c>
      <c r="D175" s="59" t="s">
        <v>1218</v>
      </c>
      <c r="E175" s="73"/>
      <c r="F175" s="73"/>
      <c r="G175" s="73"/>
      <c r="H175" s="151"/>
    </row>
    <row r="176" spans="3:9" ht="15.75" customHeight="1">
      <c r="C176" s="144" t="s">
        <v>1219</v>
      </c>
      <c r="D176" s="80"/>
      <c r="E176" s="80"/>
      <c r="F176" s="80"/>
      <c r="G176" s="162"/>
      <c r="H176" s="153">
        <v>0</v>
      </c>
    </row>
    <row r="177" spans="3:9" s="163" customFormat="1">
      <c r="C177" s="122" t="s">
        <v>1220</v>
      </c>
      <c r="D177" s="69" t="s">
        <v>1221</v>
      </c>
      <c r="E177" s="70"/>
      <c r="F177" s="70"/>
      <c r="G177" s="71"/>
      <c r="H177" s="124">
        <f>H176+H174+H171</f>
        <v>89825</v>
      </c>
      <c r="I177" s="54"/>
    </row>
    <row r="178" spans="3:9" s="163" customFormat="1">
      <c r="C178" s="122" t="s">
        <v>1222</v>
      </c>
      <c r="D178" s="69" t="s">
        <v>1325</v>
      </c>
      <c r="E178" s="70"/>
      <c r="F178" s="71"/>
      <c r="G178" s="95">
        <f>$M$9</f>
        <v>0.1</v>
      </c>
      <c r="H178" s="124">
        <f>H177*G178</f>
        <v>8982.5</v>
      </c>
      <c r="I178" s="54"/>
    </row>
    <row r="179" spans="3:9" s="163" customFormat="1" ht="14.4" thickBot="1">
      <c r="C179" s="130" t="s">
        <v>1223</v>
      </c>
      <c r="D179" s="131" t="s">
        <v>1224</v>
      </c>
      <c r="E179" s="132"/>
      <c r="F179" s="132"/>
      <c r="G179" s="155"/>
      <c r="H179" s="134">
        <f>SUM(H177:H178)</f>
        <v>98807.5</v>
      </c>
      <c r="I179" s="54"/>
    </row>
    <row r="180" spans="3:9" ht="14.4" thickTop="1"/>
    <row r="181" spans="3:9" ht="14.4" thickBot="1">
      <c r="C181" s="54" t="s">
        <v>2270</v>
      </c>
      <c r="D181" s="135" t="s">
        <v>1305</v>
      </c>
      <c r="E181" s="135"/>
      <c r="F181" s="135"/>
      <c r="G181" s="135"/>
      <c r="H181" s="135"/>
      <c r="I181" s="56">
        <f>ROUNDDOWN(H196,-2)</f>
        <v>122800</v>
      </c>
    </row>
    <row r="182" spans="3:9" s="57" customFormat="1" ht="31.65" customHeight="1" thickTop="1">
      <c r="C182" s="119" t="s">
        <v>1197</v>
      </c>
      <c r="D182" s="120" t="s">
        <v>1198</v>
      </c>
      <c r="E182" s="120" t="s">
        <v>1199</v>
      </c>
      <c r="F182" s="120" t="s">
        <v>1200</v>
      </c>
      <c r="G182" s="120" t="s">
        <v>1201</v>
      </c>
      <c r="H182" s="121" t="s">
        <v>1202</v>
      </c>
      <c r="I182" s="160"/>
    </row>
    <row r="183" spans="3:9">
      <c r="C183" s="141" t="s">
        <v>1203</v>
      </c>
      <c r="D183" s="59" t="s">
        <v>1204</v>
      </c>
      <c r="E183" s="73"/>
      <c r="F183" s="73"/>
      <c r="G183" s="73"/>
      <c r="H183" s="146"/>
    </row>
    <row r="184" spans="3:9">
      <c r="C184" s="142">
        <v>1</v>
      </c>
      <c r="D184" s="59" t="s">
        <v>5</v>
      </c>
      <c r="E184" s="72" t="s">
        <v>6</v>
      </c>
      <c r="F184" s="74">
        <v>7.0000000000000007E-2</v>
      </c>
      <c r="G184" s="64">
        <f>VLOOKUP(D184,upahbahan,3,FALSE)</f>
        <v>100000</v>
      </c>
      <c r="H184" s="124">
        <f>F184*G184</f>
        <v>7000.0000000000009</v>
      </c>
    </row>
    <row r="185" spans="3:9">
      <c r="C185" s="142">
        <v>2</v>
      </c>
      <c r="D185" s="59" t="s">
        <v>7</v>
      </c>
      <c r="E185" s="72" t="s">
        <v>6</v>
      </c>
      <c r="F185" s="74">
        <v>3.5000000000000003E-2</v>
      </c>
      <c r="G185" s="64">
        <f>VLOOKUP(D185,upahbahan,3,FALSE)</f>
        <v>145000</v>
      </c>
      <c r="H185" s="124">
        <f>F185*G185</f>
        <v>5075.0000000000009</v>
      </c>
    </row>
    <row r="186" spans="3:9" s="55" customFormat="1">
      <c r="C186" s="142">
        <v>3</v>
      </c>
      <c r="D186" s="59" t="s">
        <v>18</v>
      </c>
      <c r="E186" s="72" t="s">
        <v>6</v>
      </c>
      <c r="F186" s="74">
        <v>4.0000000000000001E-3</v>
      </c>
      <c r="G186" s="64">
        <f>VLOOKUP(D186,upahbahan,3,FALSE)</f>
        <v>175000</v>
      </c>
      <c r="H186" s="124">
        <f>F186*G186</f>
        <v>700</v>
      </c>
      <c r="I186" s="54"/>
    </row>
    <row r="187" spans="3:9">
      <c r="C187" s="142">
        <v>4</v>
      </c>
      <c r="D187" s="59" t="s">
        <v>19</v>
      </c>
      <c r="E187" s="72" t="s">
        <v>6</v>
      </c>
      <c r="F187" s="74">
        <v>1E-3</v>
      </c>
      <c r="G187" s="64">
        <f>VLOOKUP(D187,upahbahan,3,FALSE)</f>
        <v>200000</v>
      </c>
      <c r="H187" s="124">
        <f>F187*G187</f>
        <v>200</v>
      </c>
    </row>
    <row r="188" spans="3:9" ht="15.75" customHeight="1">
      <c r="C188" s="144" t="s">
        <v>1210</v>
      </c>
      <c r="D188" s="80"/>
      <c r="E188" s="80"/>
      <c r="F188" s="187"/>
      <c r="G188" s="162"/>
      <c r="H188" s="124">
        <f>SUM(H184:H187)</f>
        <v>12975.000000000002</v>
      </c>
    </row>
    <row r="189" spans="3:9">
      <c r="C189" s="141" t="s">
        <v>1211</v>
      </c>
      <c r="D189" s="59" t="s">
        <v>1212</v>
      </c>
      <c r="E189" s="73"/>
      <c r="F189" s="73"/>
      <c r="G189" s="73"/>
      <c r="H189" s="146"/>
    </row>
    <row r="190" spans="3:9">
      <c r="C190" s="142">
        <v>1</v>
      </c>
      <c r="D190" s="77" t="s">
        <v>1070</v>
      </c>
      <c r="E190" s="72" t="s">
        <v>114</v>
      </c>
      <c r="F190" s="74">
        <v>1.05</v>
      </c>
      <c r="G190" s="64">
        <f>VLOOKUP(D190,upahbahan,3,FALSE)</f>
        <v>94000</v>
      </c>
      <c r="H190" s="124">
        <f>F190*G190</f>
        <v>98700</v>
      </c>
    </row>
    <row r="191" spans="3:9" ht="15.75" customHeight="1">
      <c r="C191" s="144" t="s">
        <v>1216</v>
      </c>
      <c r="D191" s="80"/>
      <c r="E191" s="80"/>
      <c r="F191" s="80"/>
      <c r="G191" s="162"/>
      <c r="H191" s="124">
        <f>SUM(H190:H190)</f>
        <v>98700</v>
      </c>
    </row>
    <row r="192" spans="3:9">
      <c r="C192" s="141" t="s">
        <v>1217</v>
      </c>
      <c r="D192" s="59" t="s">
        <v>1218</v>
      </c>
      <c r="E192" s="73"/>
      <c r="F192" s="73"/>
      <c r="G192" s="73"/>
      <c r="H192" s="151"/>
    </row>
    <row r="193" spans="3:9" ht="15.75" customHeight="1">
      <c r="C193" s="144" t="s">
        <v>1219</v>
      </c>
      <c r="D193" s="80"/>
      <c r="E193" s="80"/>
      <c r="F193" s="80"/>
      <c r="G193" s="162"/>
      <c r="H193" s="153">
        <v>0</v>
      </c>
    </row>
    <row r="194" spans="3:9" s="163" customFormat="1">
      <c r="C194" s="122" t="s">
        <v>1220</v>
      </c>
      <c r="D194" s="69" t="s">
        <v>1221</v>
      </c>
      <c r="E194" s="70"/>
      <c r="F194" s="70"/>
      <c r="G194" s="71"/>
      <c r="H194" s="124">
        <f>H193+H191+H188</f>
        <v>111675</v>
      </c>
      <c r="I194" s="54"/>
    </row>
    <row r="195" spans="3:9" s="163" customFormat="1">
      <c r="C195" s="122" t="s">
        <v>1222</v>
      </c>
      <c r="D195" s="69" t="s">
        <v>1325</v>
      </c>
      <c r="E195" s="70"/>
      <c r="F195" s="71"/>
      <c r="G195" s="95">
        <f>$M$9</f>
        <v>0.1</v>
      </c>
      <c r="H195" s="124">
        <f>H194*G195</f>
        <v>11167.5</v>
      </c>
      <c r="I195" s="54"/>
    </row>
    <row r="196" spans="3:9" s="163" customFormat="1" ht="14.4" thickBot="1">
      <c r="C196" s="130" t="s">
        <v>1223</v>
      </c>
      <c r="D196" s="131" t="s">
        <v>1224</v>
      </c>
      <c r="E196" s="132"/>
      <c r="F196" s="132"/>
      <c r="G196" s="155"/>
      <c r="H196" s="134">
        <f>SUM(H194:H195)</f>
        <v>122842.5</v>
      </c>
      <c r="I196" s="54"/>
    </row>
    <row r="197" spans="3:9" ht="14.4" thickTop="1"/>
    <row r="198" spans="3:9" ht="14.4" thickBot="1">
      <c r="C198" s="54" t="s">
        <v>2271</v>
      </c>
      <c r="D198" s="135" t="s">
        <v>1306</v>
      </c>
      <c r="E198" s="135"/>
      <c r="F198" s="135"/>
      <c r="G198" s="135"/>
      <c r="H198" s="135"/>
      <c r="I198" s="56">
        <f>ROUNDDOWN(H214,-2)</f>
        <v>174900</v>
      </c>
    </row>
    <row r="199" spans="3:9" s="57" customFormat="1" ht="31.65" customHeight="1" thickTop="1">
      <c r="C199" s="119" t="s">
        <v>1197</v>
      </c>
      <c r="D199" s="120" t="s">
        <v>1198</v>
      </c>
      <c r="E199" s="120" t="s">
        <v>1199</v>
      </c>
      <c r="F199" s="120" t="s">
        <v>1200</v>
      </c>
      <c r="G199" s="120" t="s">
        <v>1201</v>
      </c>
      <c r="H199" s="121" t="s">
        <v>1202</v>
      </c>
      <c r="I199" s="160"/>
    </row>
    <row r="200" spans="3:9">
      <c r="C200" s="141" t="s">
        <v>1203</v>
      </c>
      <c r="D200" s="59" t="s">
        <v>1204</v>
      </c>
      <c r="E200" s="73"/>
      <c r="F200" s="73"/>
      <c r="G200" s="73"/>
      <c r="H200" s="146"/>
    </row>
    <row r="201" spans="3:9">
      <c r="C201" s="142">
        <v>1</v>
      </c>
      <c r="D201" s="59" t="s">
        <v>5</v>
      </c>
      <c r="E201" s="72" t="s">
        <v>6</v>
      </c>
      <c r="F201" s="74">
        <v>0.08</v>
      </c>
      <c r="G201" s="64">
        <f>VLOOKUP(D201,upahbahan,3,FALSE)</f>
        <v>100000</v>
      </c>
      <c r="H201" s="124">
        <f>F201*G201</f>
        <v>8000</v>
      </c>
    </row>
    <row r="202" spans="3:9">
      <c r="C202" s="142">
        <v>2</v>
      </c>
      <c r="D202" s="59" t="s">
        <v>7</v>
      </c>
      <c r="E202" s="72" t="s">
        <v>6</v>
      </c>
      <c r="F202" s="74">
        <v>0.04</v>
      </c>
      <c r="G202" s="64">
        <f>VLOOKUP(D202,upahbahan,3,FALSE)</f>
        <v>145000</v>
      </c>
      <c r="H202" s="124">
        <f>F202*G202</f>
        <v>5800</v>
      </c>
    </row>
    <row r="203" spans="3:9" s="55" customFormat="1">
      <c r="C203" s="142">
        <v>3</v>
      </c>
      <c r="D203" s="59" t="s">
        <v>18</v>
      </c>
      <c r="E203" s="72" t="s">
        <v>6</v>
      </c>
      <c r="F203" s="74">
        <v>4.0000000000000001E-3</v>
      </c>
      <c r="G203" s="64">
        <f>VLOOKUP(D203,upahbahan,3,FALSE)</f>
        <v>175000</v>
      </c>
      <c r="H203" s="124">
        <f>F203*G203</f>
        <v>700</v>
      </c>
      <c r="I203" s="54"/>
    </row>
    <row r="204" spans="3:9">
      <c r="C204" s="142">
        <v>4</v>
      </c>
      <c r="D204" s="59" t="s">
        <v>19</v>
      </c>
      <c r="E204" s="72" t="s">
        <v>6</v>
      </c>
      <c r="F204" s="74">
        <v>8.0000000000000002E-3</v>
      </c>
      <c r="G204" s="64">
        <f>VLOOKUP(D204,upahbahan,3,FALSE)</f>
        <v>200000</v>
      </c>
      <c r="H204" s="124">
        <f>F204*G204</f>
        <v>1600</v>
      </c>
    </row>
    <row r="205" spans="3:9" ht="15.75" customHeight="1">
      <c r="C205" s="144" t="s">
        <v>1210</v>
      </c>
      <c r="D205" s="80"/>
      <c r="E205" s="80"/>
      <c r="F205" s="187"/>
      <c r="G205" s="162"/>
      <c r="H205" s="124">
        <f>SUM(H201:H204)</f>
        <v>16100</v>
      </c>
    </row>
    <row r="206" spans="3:9">
      <c r="C206" s="141" t="s">
        <v>1211</v>
      </c>
      <c r="D206" s="59" t="s">
        <v>1212</v>
      </c>
      <c r="E206" s="73"/>
      <c r="F206" s="73"/>
      <c r="G206" s="73"/>
      <c r="H206" s="146"/>
    </row>
    <row r="207" spans="3:9">
      <c r="C207" s="198" t="s">
        <v>1205</v>
      </c>
      <c r="D207" s="77" t="s">
        <v>1071</v>
      </c>
      <c r="E207" s="72" t="s">
        <v>114</v>
      </c>
      <c r="F207" s="74">
        <v>1.05</v>
      </c>
      <c r="G207" s="64">
        <f>VLOOKUP(D207,upahbahan,3,FALSE)</f>
        <v>136000</v>
      </c>
      <c r="H207" s="124">
        <f>F207*G207</f>
        <v>142800</v>
      </c>
    </row>
    <row r="208" spans="3:9">
      <c r="C208" s="198" t="s">
        <v>1206</v>
      </c>
      <c r="D208" s="77" t="s">
        <v>252</v>
      </c>
      <c r="E208" s="72" t="s">
        <v>66</v>
      </c>
      <c r="F208" s="74">
        <v>0.01</v>
      </c>
      <c r="G208" s="64">
        <f>VLOOKUP(D208,upahbahan,3,FALSE)</f>
        <v>18800</v>
      </c>
      <c r="H208" s="124">
        <f>F208*G208</f>
        <v>188</v>
      </c>
    </row>
    <row r="209" spans="3:9" ht="15.75" customHeight="1">
      <c r="C209" s="144" t="s">
        <v>1216</v>
      </c>
      <c r="D209" s="80"/>
      <c r="E209" s="80"/>
      <c r="F209" s="80"/>
      <c r="G209" s="162"/>
      <c r="H209" s="124">
        <f>SUM(H207:H208)</f>
        <v>142988</v>
      </c>
    </row>
    <row r="210" spans="3:9">
      <c r="C210" s="141" t="s">
        <v>1217</v>
      </c>
      <c r="D210" s="59" t="s">
        <v>1218</v>
      </c>
      <c r="E210" s="73"/>
      <c r="F210" s="73"/>
      <c r="G210" s="73"/>
      <c r="H210" s="151"/>
    </row>
    <row r="211" spans="3:9" ht="15.75" customHeight="1">
      <c r="C211" s="144" t="s">
        <v>1219</v>
      </c>
      <c r="D211" s="80"/>
      <c r="E211" s="80"/>
      <c r="F211" s="80"/>
      <c r="G211" s="162"/>
      <c r="H211" s="153">
        <v>0</v>
      </c>
    </row>
    <row r="212" spans="3:9" s="163" customFormat="1">
      <c r="C212" s="122" t="s">
        <v>1220</v>
      </c>
      <c r="D212" s="69" t="s">
        <v>1221</v>
      </c>
      <c r="E212" s="70"/>
      <c r="F212" s="70"/>
      <c r="G212" s="71"/>
      <c r="H212" s="124">
        <f>H211+H209+H205</f>
        <v>159088</v>
      </c>
      <c r="I212" s="54"/>
    </row>
    <row r="213" spans="3:9" s="163" customFormat="1">
      <c r="C213" s="122" t="s">
        <v>1222</v>
      </c>
      <c r="D213" s="69" t="s">
        <v>1325</v>
      </c>
      <c r="E213" s="70"/>
      <c r="F213" s="71"/>
      <c r="G213" s="95">
        <f>$M$9</f>
        <v>0.1</v>
      </c>
      <c r="H213" s="124">
        <f>H212*G213</f>
        <v>15908.800000000001</v>
      </c>
      <c r="I213" s="54"/>
    </row>
    <row r="214" spans="3:9" s="163" customFormat="1" ht="14.4" thickBot="1">
      <c r="C214" s="130" t="s">
        <v>1223</v>
      </c>
      <c r="D214" s="131" t="s">
        <v>1224</v>
      </c>
      <c r="E214" s="132"/>
      <c r="F214" s="132"/>
      <c r="G214" s="155"/>
      <c r="H214" s="134">
        <f>SUM(H212:H213)</f>
        <v>174996.8</v>
      </c>
      <c r="I214" s="54"/>
    </row>
    <row r="215" spans="3:9" ht="14.4" thickTop="1"/>
    <row r="216" spans="3:9">
      <c r="C216" s="160" t="s">
        <v>2272</v>
      </c>
      <c r="D216" s="54" t="s">
        <v>2273</v>
      </c>
    </row>
    <row r="217" spans="3:9" ht="14.4" thickBot="1">
      <c r="C217" s="54" t="s">
        <v>2274</v>
      </c>
      <c r="D217" s="135" t="s">
        <v>1307</v>
      </c>
      <c r="E217" s="135"/>
      <c r="F217" s="135"/>
      <c r="G217" s="135"/>
      <c r="H217" s="135"/>
      <c r="I217" s="56">
        <f>ROUNDDOWN(H234,-2)</f>
        <v>254500</v>
      </c>
    </row>
    <row r="218" spans="3:9" s="57" customFormat="1" ht="31.65" customHeight="1" thickTop="1">
      <c r="C218" s="119" t="s">
        <v>1197</v>
      </c>
      <c r="D218" s="120" t="s">
        <v>1198</v>
      </c>
      <c r="E218" s="120" t="s">
        <v>1199</v>
      </c>
      <c r="F218" s="120" t="s">
        <v>1200</v>
      </c>
      <c r="G218" s="120" t="s">
        <v>1201</v>
      </c>
      <c r="H218" s="121" t="s">
        <v>1202</v>
      </c>
      <c r="I218" s="160"/>
    </row>
    <row r="219" spans="3:9">
      <c r="C219" s="141" t="s">
        <v>1203</v>
      </c>
      <c r="D219" s="59" t="s">
        <v>1204</v>
      </c>
      <c r="E219" s="73"/>
      <c r="F219" s="73"/>
      <c r="G219" s="73"/>
      <c r="H219" s="146"/>
    </row>
    <row r="220" spans="3:9">
      <c r="C220" s="142">
        <v>1</v>
      </c>
      <c r="D220" s="59" t="s">
        <v>5</v>
      </c>
      <c r="E220" s="72" t="s">
        <v>6</v>
      </c>
      <c r="F220" s="74">
        <v>0.52</v>
      </c>
      <c r="G220" s="64">
        <f>VLOOKUP(D220,upahbahan,3,FALSE)</f>
        <v>100000</v>
      </c>
      <c r="H220" s="124">
        <f>F220*G220</f>
        <v>52000</v>
      </c>
    </row>
    <row r="221" spans="3:9">
      <c r="C221" s="142">
        <v>2</v>
      </c>
      <c r="D221" s="59" t="s">
        <v>8</v>
      </c>
      <c r="E221" s="72" t="s">
        <v>6</v>
      </c>
      <c r="F221" s="74">
        <v>0.26</v>
      </c>
      <c r="G221" s="64">
        <f>VLOOKUP(D221,upahbahan,3,FALSE)</f>
        <v>145000</v>
      </c>
      <c r="H221" s="124">
        <f>F221*G221</f>
        <v>37700</v>
      </c>
    </row>
    <row r="222" spans="3:9" s="55" customFormat="1">
      <c r="C222" s="142">
        <v>3</v>
      </c>
      <c r="D222" s="59" t="s">
        <v>18</v>
      </c>
      <c r="E222" s="72" t="s">
        <v>6</v>
      </c>
      <c r="F222" s="74">
        <v>2.5999999999999999E-2</v>
      </c>
      <c r="G222" s="64">
        <f>VLOOKUP(D222,upahbahan,3,FALSE)</f>
        <v>175000</v>
      </c>
      <c r="H222" s="124">
        <f>F222*G222</f>
        <v>4550</v>
      </c>
      <c r="I222" s="54"/>
    </row>
    <row r="223" spans="3:9">
      <c r="C223" s="142">
        <v>4</v>
      </c>
      <c r="D223" s="59" t="s">
        <v>19</v>
      </c>
      <c r="E223" s="72" t="s">
        <v>6</v>
      </c>
      <c r="F223" s="74">
        <v>8.9999999999999993E-3</v>
      </c>
      <c r="G223" s="64">
        <f>VLOOKUP(D223,upahbahan,3,FALSE)</f>
        <v>200000</v>
      </c>
      <c r="H223" s="124">
        <f>F223*G223</f>
        <v>1799.9999999999998</v>
      </c>
    </row>
    <row r="224" spans="3:9" ht="15.75" customHeight="1">
      <c r="C224" s="144" t="s">
        <v>1210</v>
      </c>
      <c r="D224" s="80"/>
      <c r="E224" s="80"/>
      <c r="F224" s="187"/>
      <c r="G224" s="162"/>
      <c r="H224" s="124">
        <f>SUM(H220:H223)</f>
        <v>96050</v>
      </c>
    </row>
    <row r="225" spans="3:9">
      <c r="C225" s="141" t="s">
        <v>1211</v>
      </c>
      <c r="D225" s="59" t="s">
        <v>1212</v>
      </c>
      <c r="E225" s="73"/>
      <c r="F225" s="73"/>
      <c r="G225" s="73"/>
      <c r="H225" s="146"/>
    </row>
    <row r="226" spans="3:9">
      <c r="C226" s="198" t="s">
        <v>1205</v>
      </c>
      <c r="D226" s="77" t="s">
        <v>125</v>
      </c>
      <c r="E226" s="72" t="s">
        <v>42</v>
      </c>
      <c r="F226" s="74">
        <v>1.6E-2</v>
      </c>
      <c r="G226" s="64">
        <f>VLOOKUP(D226,upahbahan,3,FALSE)</f>
        <v>8000000</v>
      </c>
      <c r="H226" s="124">
        <f>F226*G226</f>
        <v>128000</v>
      </c>
    </row>
    <row r="227" spans="3:9">
      <c r="C227" s="198" t="s">
        <v>1206</v>
      </c>
      <c r="D227" s="77" t="s">
        <v>263</v>
      </c>
      <c r="E227" s="72" t="s">
        <v>66</v>
      </c>
      <c r="F227" s="74">
        <v>0.3</v>
      </c>
      <c r="G227" s="64">
        <f>VLOOKUP(D227,upahbahan,3,FALSE)</f>
        <v>19000</v>
      </c>
      <c r="H227" s="124">
        <f>F227*G227</f>
        <v>5700</v>
      </c>
    </row>
    <row r="228" spans="3:9">
      <c r="C228" s="198" t="s">
        <v>1207</v>
      </c>
      <c r="D228" s="77" t="s">
        <v>757</v>
      </c>
      <c r="E228" s="72" t="s">
        <v>530</v>
      </c>
      <c r="F228" s="74">
        <v>0.1</v>
      </c>
      <c r="G228" s="64">
        <f>VLOOKUP(D228,upahbahan,3,FALSE)</f>
        <v>16800</v>
      </c>
      <c r="H228" s="124">
        <f>F228*G228</f>
        <v>1680</v>
      </c>
    </row>
    <row r="229" spans="3:9" ht="15.75" customHeight="1">
      <c r="C229" s="144" t="s">
        <v>1216</v>
      </c>
      <c r="D229" s="80"/>
      <c r="E229" s="80"/>
      <c r="F229" s="80"/>
      <c r="G229" s="162"/>
      <c r="H229" s="124">
        <f>SUM(H226:H228)</f>
        <v>135380</v>
      </c>
    </row>
    <row r="230" spans="3:9">
      <c r="C230" s="141" t="s">
        <v>1217</v>
      </c>
      <c r="D230" s="59" t="s">
        <v>1218</v>
      </c>
      <c r="E230" s="73"/>
      <c r="F230" s="73"/>
      <c r="G230" s="73"/>
      <c r="H230" s="151"/>
    </row>
    <row r="231" spans="3:9" ht="15.75" customHeight="1">
      <c r="C231" s="144" t="s">
        <v>1219</v>
      </c>
      <c r="D231" s="80"/>
      <c r="E231" s="80"/>
      <c r="F231" s="80"/>
      <c r="G231" s="162"/>
      <c r="H231" s="153">
        <v>0</v>
      </c>
    </row>
    <row r="232" spans="3:9" s="163" customFormat="1">
      <c r="C232" s="122" t="s">
        <v>1220</v>
      </c>
      <c r="D232" s="69" t="s">
        <v>1221</v>
      </c>
      <c r="E232" s="70"/>
      <c r="F232" s="70"/>
      <c r="G232" s="71"/>
      <c r="H232" s="124">
        <f>H231+H229+H224</f>
        <v>231430</v>
      </c>
      <c r="I232" s="54"/>
    </row>
    <row r="233" spans="3:9" s="163" customFormat="1">
      <c r="C233" s="122" t="s">
        <v>1222</v>
      </c>
      <c r="D233" s="69" t="s">
        <v>1325</v>
      </c>
      <c r="E233" s="70"/>
      <c r="F233" s="71"/>
      <c r="G233" s="95">
        <f>$M$9</f>
        <v>0.1</v>
      </c>
      <c r="H233" s="124">
        <f>H232*G233</f>
        <v>23143</v>
      </c>
      <c r="I233" s="54"/>
    </row>
    <row r="234" spans="3:9" s="163" customFormat="1" ht="14.4" thickBot="1">
      <c r="C234" s="130" t="s">
        <v>1223</v>
      </c>
      <c r="D234" s="131" t="s">
        <v>1224</v>
      </c>
      <c r="E234" s="132"/>
      <c r="F234" s="132"/>
      <c r="G234" s="155"/>
      <c r="H234" s="134">
        <f>SUM(H232:H233)</f>
        <v>254573</v>
      </c>
      <c r="I234" s="54"/>
    </row>
    <row r="235" spans="3:9" ht="14.4" thickTop="1"/>
    <row r="236" spans="3:9" ht="14.4" thickBot="1">
      <c r="C236" s="54" t="s">
        <v>2275</v>
      </c>
      <c r="D236" s="135" t="s">
        <v>2276</v>
      </c>
      <c r="E236" s="135"/>
      <c r="F236" s="135"/>
      <c r="G236" s="135"/>
      <c r="H236" s="135"/>
      <c r="I236" s="56">
        <f>ROUNDDOWN(H253,-2)</f>
        <v>272100</v>
      </c>
    </row>
    <row r="237" spans="3:9" s="57" customFormat="1" ht="31.65" customHeight="1" thickTop="1">
      <c r="C237" s="119" t="s">
        <v>1197</v>
      </c>
      <c r="D237" s="120" t="s">
        <v>1198</v>
      </c>
      <c r="E237" s="120" t="s">
        <v>1199</v>
      </c>
      <c r="F237" s="120" t="s">
        <v>1200</v>
      </c>
      <c r="G237" s="120" t="s">
        <v>1201</v>
      </c>
      <c r="H237" s="121" t="s">
        <v>1202</v>
      </c>
      <c r="I237" s="160"/>
    </row>
    <row r="238" spans="3:9">
      <c r="C238" s="141" t="s">
        <v>1203</v>
      </c>
      <c r="D238" s="59" t="s">
        <v>1204</v>
      </c>
      <c r="E238" s="73"/>
      <c r="F238" s="73"/>
      <c r="G238" s="73"/>
      <c r="H238" s="146"/>
    </row>
    <row r="239" spans="3:9">
      <c r="C239" s="142">
        <v>1</v>
      </c>
      <c r="D239" s="59" t="s">
        <v>5</v>
      </c>
      <c r="E239" s="72" t="s">
        <v>6</v>
      </c>
      <c r="F239" s="74">
        <v>0.52</v>
      </c>
      <c r="G239" s="64">
        <f>VLOOKUP(D239,upahbahan,3,FALSE)</f>
        <v>100000</v>
      </c>
      <c r="H239" s="124">
        <f>F239*G239</f>
        <v>52000</v>
      </c>
    </row>
    <row r="240" spans="3:9">
      <c r="C240" s="142">
        <v>2</v>
      </c>
      <c r="D240" s="59" t="s">
        <v>8</v>
      </c>
      <c r="E240" s="72" t="s">
        <v>6</v>
      </c>
      <c r="F240" s="74">
        <v>0.26</v>
      </c>
      <c r="G240" s="64">
        <f>VLOOKUP(D240,upahbahan,3,FALSE)</f>
        <v>145000</v>
      </c>
      <c r="H240" s="124">
        <f>F240*G240</f>
        <v>37700</v>
      </c>
    </row>
    <row r="241" spans="3:9" s="55" customFormat="1">
      <c r="C241" s="142">
        <v>3</v>
      </c>
      <c r="D241" s="59" t="s">
        <v>18</v>
      </c>
      <c r="E241" s="72" t="s">
        <v>6</v>
      </c>
      <c r="F241" s="74">
        <v>2.5999999999999999E-2</v>
      </c>
      <c r="G241" s="64">
        <f>VLOOKUP(D241,upahbahan,3,FALSE)</f>
        <v>175000</v>
      </c>
      <c r="H241" s="124">
        <f>F241*G241</f>
        <v>4550</v>
      </c>
      <c r="I241" s="54"/>
    </row>
    <row r="242" spans="3:9">
      <c r="C242" s="142">
        <v>4</v>
      </c>
      <c r="D242" s="59" t="s">
        <v>19</v>
      </c>
      <c r="E242" s="72" t="s">
        <v>6</v>
      </c>
      <c r="F242" s="74">
        <v>8.9999999999999993E-3</v>
      </c>
      <c r="G242" s="64">
        <f>VLOOKUP(D242,upahbahan,3,FALSE)</f>
        <v>200000</v>
      </c>
      <c r="H242" s="124">
        <f>F242*G242</f>
        <v>1799.9999999999998</v>
      </c>
    </row>
    <row r="243" spans="3:9" ht="15.75" customHeight="1">
      <c r="C243" s="144" t="s">
        <v>1210</v>
      </c>
      <c r="D243" s="80"/>
      <c r="E243" s="80"/>
      <c r="F243" s="187"/>
      <c r="G243" s="162"/>
      <c r="H243" s="124">
        <f>SUM(H239:H242)</f>
        <v>96050</v>
      </c>
    </row>
    <row r="244" spans="3:9">
      <c r="C244" s="141" t="s">
        <v>1211</v>
      </c>
      <c r="D244" s="59" t="s">
        <v>1212</v>
      </c>
      <c r="E244" s="73"/>
      <c r="F244" s="73"/>
      <c r="G244" s="73"/>
      <c r="H244" s="146"/>
    </row>
    <row r="245" spans="3:9">
      <c r="C245" s="198" t="s">
        <v>1205</v>
      </c>
      <c r="D245" s="77" t="s">
        <v>125</v>
      </c>
      <c r="E245" s="72" t="s">
        <v>44</v>
      </c>
      <c r="F245" s="74">
        <v>1.7999999999999999E-2</v>
      </c>
      <c r="G245" s="64">
        <f>VLOOKUP(D245,upahbahan,3,FALSE)</f>
        <v>8000000</v>
      </c>
      <c r="H245" s="124">
        <f>F245*G245</f>
        <v>144000</v>
      </c>
    </row>
    <row r="246" spans="3:9">
      <c r="C246" s="198" t="s">
        <v>1206</v>
      </c>
      <c r="D246" s="77" t="s">
        <v>263</v>
      </c>
      <c r="E246" s="72" t="s">
        <v>66</v>
      </c>
      <c r="F246" s="74">
        <v>0.3</v>
      </c>
      <c r="G246" s="64">
        <f>VLOOKUP(D246,upahbahan,3,FALSE)</f>
        <v>19000</v>
      </c>
      <c r="H246" s="124">
        <f>F246*G246</f>
        <v>5700</v>
      </c>
    </row>
    <row r="247" spans="3:9">
      <c r="C247" s="198" t="s">
        <v>1207</v>
      </c>
      <c r="D247" s="77" t="s">
        <v>2277</v>
      </c>
      <c r="E247" s="72" t="s">
        <v>42</v>
      </c>
      <c r="F247" s="74">
        <v>0.1</v>
      </c>
      <c r="G247" s="64">
        <f>VLOOKUP(D247,upahbahan,3,FALSE)</f>
        <v>16800</v>
      </c>
      <c r="H247" s="124">
        <f>F247*G247</f>
        <v>1680</v>
      </c>
    </row>
    <row r="248" spans="3:9" ht="15.75" customHeight="1">
      <c r="C248" s="144" t="s">
        <v>1216</v>
      </c>
      <c r="D248" s="80"/>
      <c r="E248" s="80"/>
      <c r="F248" s="80"/>
      <c r="G248" s="162"/>
      <c r="H248" s="124">
        <f>SUM(H245:H247)</f>
        <v>151380</v>
      </c>
    </row>
    <row r="249" spans="3:9">
      <c r="C249" s="141" t="s">
        <v>1217</v>
      </c>
      <c r="D249" s="59" t="s">
        <v>1218</v>
      </c>
      <c r="E249" s="73"/>
      <c r="F249" s="73"/>
      <c r="G249" s="73"/>
      <c r="H249" s="151"/>
    </row>
    <row r="250" spans="3:9" ht="15.75" customHeight="1">
      <c r="C250" s="144" t="s">
        <v>1219</v>
      </c>
      <c r="D250" s="80"/>
      <c r="E250" s="80"/>
      <c r="F250" s="80"/>
      <c r="G250" s="162"/>
      <c r="H250" s="153">
        <v>0</v>
      </c>
    </row>
    <row r="251" spans="3:9" s="163" customFormat="1">
      <c r="C251" s="122" t="s">
        <v>1220</v>
      </c>
      <c r="D251" s="69" t="s">
        <v>1221</v>
      </c>
      <c r="E251" s="70"/>
      <c r="F251" s="70"/>
      <c r="G251" s="71"/>
      <c r="H251" s="124">
        <f>H250+H248+H243</f>
        <v>247430</v>
      </c>
      <c r="I251" s="54"/>
    </row>
    <row r="252" spans="3:9" s="163" customFormat="1">
      <c r="C252" s="122" t="s">
        <v>1222</v>
      </c>
      <c r="D252" s="69" t="s">
        <v>1325</v>
      </c>
      <c r="E252" s="70"/>
      <c r="F252" s="71"/>
      <c r="G252" s="95">
        <f>$M$9</f>
        <v>0.1</v>
      </c>
      <c r="H252" s="124">
        <f>H251*G252</f>
        <v>24743</v>
      </c>
      <c r="I252" s="54"/>
    </row>
    <row r="253" spans="3:9" s="163" customFormat="1" ht="14.4" thickBot="1">
      <c r="C253" s="130" t="s">
        <v>1223</v>
      </c>
      <c r="D253" s="131" t="s">
        <v>1224</v>
      </c>
      <c r="E253" s="132"/>
      <c r="F253" s="132"/>
      <c r="G253" s="155"/>
      <c r="H253" s="134">
        <f>SUM(H251:H252)</f>
        <v>272173</v>
      </c>
      <c r="I253" s="54"/>
    </row>
    <row r="254" spans="3:9" ht="14.4" thickTop="1"/>
    <row r="256" spans="3:9" ht="14.4" thickBot="1">
      <c r="C256" s="54" t="s">
        <v>2278</v>
      </c>
      <c r="D256" s="135" t="s">
        <v>1308</v>
      </c>
      <c r="E256" s="135"/>
      <c r="F256" s="135"/>
      <c r="G256" s="135"/>
      <c r="H256" s="135"/>
      <c r="I256" s="56">
        <f>ROUNDDOWN(H275,-2)</f>
        <v>226400</v>
      </c>
    </row>
    <row r="257" spans="3:9" s="57" customFormat="1" ht="31.65" customHeight="1" thickTop="1">
      <c r="C257" s="119" t="s">
        <v>1197</v>
      </c>
      <c r="D257" s="120" t="s">
        <v>1198</v>
      </c>
      <c r="E257" s="120" t="s">
        <v>1199</v>
      </c>
      <c r="F257" s="120" t="s">
        <v>1200</v>
      </c>
      <c r="G257" s="120" t="s">
        <v>1201</v>
      </c>
      <c r="H257" s="121" t="s">
        <v>1202</v>
      </c>
      <c r="I257" s="160"/>
    </row>
    <row r="258" spans="3:9">
      <c r="C258" s="141" t="s">
        <v>1203</v>
      </c>
      <c r="D258" s="59" t="s">
        <v>1204</v>
      </c>
      <c r="E258" s="73"/>
      <c r="F258" s="73"/>
      <c r="G258" s="73"/>
      <c r="H258" s="146"/>
    </row>
    <row r="259" spans="3:9">
      <c r="C259" s="142">
        <v>1</v>
      </c>
      <c r="D259" s="59" t="s">
        <v>5</v>
      </c>
      <c r="E259" s="72" t="s">
        <v>6</v>
      </c>
      <c r="F259" s="74">
        <v>0.66</v>
      </c>
      <c r="G259" s="64">
        <f>VLOOKUP(D259,upahbahan,3,FALSE)</f>
        <v>100000</v>
      </c>
      <c r="H259" s="124">
        <f>F259*G259</f>
        <v>66000</v>
      </c>
    </row>
    <row r="260" spans="3:9">
      <c r="C260" s="142">
        <v>2</v>
      </c>
      <c r="D260" s="59" t="s">
        <v>8</v>
      </c>
      <c r="E260" s="72" t="s">
        <v>6</v>
      </c>
      <c r="F260" s="74">
        <v>0.33</v>
      </c>
      <c r="G260" s="64">
        <f>VLOOKUP(D260,upahbahan,3,FALSE)</f>
        <v>145000</v>
      </c>
      <c r="H260" s="124">
        <f>F260*G260</f>
        <v>47850</v>
      </c>
    </row>
    <row r="261" spans="3:9" s="55" customFormat="1">
      <c r="C261" s="142">
        <v>3</v>
      </c>
      <c r="D261" s="59" t="s">
        <v>18</v>
      </c>
      <c r="E261" s="72" t="s">
        <v>6</v>
      </c>
      <c r="F261" s="74">
        <v>3.3000000000000002E-2</v>
      </c>
      <c r="G261" s="64">
        <f>VLOOKUP(D261,upahbahan,3,FALSE)</f>
        <v>175000</v>
      </c>
      <c r="H261" s="124">
        <f>F261*G261</f>
        <v>5775</v>
      </c>
      <c r="I261" s="54"/>
    </row>
    <row r="262" spans="3:9">
      <c r="C262" s="142">
        <v>4</v>
      </c>
      <c r="D262" s="59" t="s">
        <v>19</v>
      </c>
      <c r="E262" s="72" t="s">
        <v>6</v>
      </c>
      <c r="F262" s="74">
        <v>1.0999999999999999E-2</v>
      </c>
      <c r="G262" s="64">
        <f>VLOOKUP(D262,upahbahan,3,FALSE)</f>
        <v>200000</v>
      </c>
      <c r="H262" s="124">
        <f>F262*G262</f>
        <v>2200</v>
      </c>
    </row>
    <row r="263" spans="3:9" ht="15.75" customHeight="1">
      <c r="C263" s="144" t="s">
        <v>1210</v>
      </c>
      <c r="D263" s="80"/>
      <c r="E263" s="80"/>
      <c r="F263" s="187"/>
      <c r="G263" s="162"/>
      <c r="H263" s="124">
        <f>SUM(H259:H262)</f>
        <v>121825</v>
      </c>
    </row>
    <row r="264" spans="3:9">
      <c r="C264" s="141" t="s">
        <v>1211</v>
      </c>
      <c r="D264" s="59" t="s">
        <v>1212</v>
      </c>
      <c r="E264" s="73"/>
      <c r="F264" s="73"/>
      <c r="G264" s="73"/>
      <c r="H264" s="146"/>
    </row>
    <row r="265" spans="3:9">
      <c r="C265" s="198" t="s">
        <v>1205</v>
      </c>
      <c r="D265" s="77" t="s">
        <v>261</v>
      </c>
      <c r="E265" s="72" t="s">
        <v>66</v>
      </c>
      <c r="F265" s="199">
        <v>0.4</v>
      </c>
      <c r="G265" s="64">
        <f>VLOOKUP(D265,upahbahan,3,FALSE)</f>
        <v>1500</v>
      </c>
      <c r="H265" s="124">
        <f>F265*G265</f>
        <v>600</v>
      </c>
    </row>
    <row r="266" spans="3:9">
      <c r="C266" s="198" t="s">
        <v>1206</v>
      </c>
      <c r="D266" s="77" t="s">
        <v>757</v>
      </c>
      <c r="E266" s="72" t="s">
        <v>530</v>
      </c>
      <c r="F266" s="199">
        <v>0.2</v>
      </c>
      <c r="G266" s="64">
        <f>VLOOKUP(D266,upahbahan,3,FALSE)</f>
        <v>16800</v>
      </c>
      <c r="H266" s="124">
        <f>F266*G266</f>
        <v>3360</v>
      </c>
    </row>
    <row r="267" spans="3:9">
      <c r="C267" s="198" t="s">
        <v>1207</v>
      </c>
      <c r="D267" s="77" t="s">
        <v>116</v>
      </c>
      <c r="E267" s="72" t="s">
        <v>42</v>
      </c>
      <c r="F267" s="199">
        <v>4.6499999999999996E-3</v>
      </c>
      <c r="G267" s="64">
        <f>VLOOKUP(D267,upahbahan,3,FALSE)</f>
        <v>11950000</v>
      </c>
      <c r="H267" s="124">
        <f>F267*G267</f>
        <v>55567.499999999993</v>
      </c>
    </row>
    <row r="268" spans="3:9">
      <c r="C268" s="198" t="s">
        <v>1208</v>
      </c>
      <c r="D268" s="77" t="s">
        <v>137</v>
      </c>
      <c r="E268" s="72" t="s">
        <v>130</v>
      </c>
      <c r="F268" s="199">
        <v>0.12705</v>
      </c>
      <c r="G268" s="64">
        <f>VLOOKUP(D268,upahbahan,3,FALSE)</f>
        <v>167300</v>
      </c>
      <c r="H268" s="124">
        <f>F268*G268</f>
        <v>21255.465</v>
      </c>
    </row>
    <row r="269" spans="3:9">
      <c r="C269" s="198" t="s">
        <v>1209</v>
      </c>
      <c r="D269" s="77" t="s">
        <v>113</v>
      </c>
      <c r="E269" s="72" t="s">
        <v>107</v>
      </c>
      <c r="F269" s="199">
        <v>0.65</v>
      </c>
      <c r="G269" s="64">
        <f>VLOOKUP(D269,upahbahan,3,FALSE)</f>
        <v>5000</v>
      </c>
      <c r="H269" s="124">
        <f>F269*G269</f>
        <v>3250</v>
      </c>
    </row>
    <row r="270" spans="3:9" ht="15.75" customHeight="1">
      <c r="C270" s="144" t="s">
        <v>1216</v>
      </c>
      <c r="D270" s="80"/>
      <c r="E270" s="80"/>
      <c r="F270" s="80"/>
      <c r="G270" s="162"/>
      <c r="H270" s="124">
        <f>SUM(H265:H269)</f>
        <v>84032.964999999997</v>
      </c>
    </row>
    <row r="271" spans="3:9">
      <c r="C271" s="141" t="s">
        <v>1217</v>
      </c>
      <c r="D271" s="59" t="s">
        <v>1218</v>
      </c>
      <c r="E271" s="73"/>
      <c r="F271" s="73"/>
      <c r="G271" s="73"/>
      <c r="H271" s="151"/>
    </row>
    <row r="272" spans="3:9" ht="15.75" customHeight="1">
      <c r="C272" s="144" t="s">
        <v>1219</v>
      </c>
      <c r="D272" s="80"/>
      <c r="E272" s="80"/>
      <c r="F272" s="80"/>
      <c r="G272" s="162"/>
      <c r="H272" s="153">
        <v>0</v>
      </c>
    </row>
    <row r="273" spans="3:9" s="163" customFormat="1">
      <c r="C273" s="122" t="s">
        <v>1220</v>
      </c>
      <c r="D273" s="69" t="s">
        <v>1221</v>
      </c>
      <c r="E273" s="70"/>
      <c r="F273" s="70"/>
      <c r="G273" s="71"/>
      <c r="H273" s="124">
        <f>H272+H270+H263</f>
        <v>205857.965</v>
      </c>
      <c r="I273" s="54"/>
    </row>
    <row r="274" spans="3:9" s="163" customFormat="1">
      <c r="C274" s="122" t="s">
        <v>1222</v>
      </c>
      <c r="D274" s="69" t="s">
        <v>1325</v>
      </c>
      <c r="E274" s="70"/>
      <c r="F274" s="71"/>
      <c r="G274" s="95">
        <f>$M$9</f>
        <v>0.1</v>
      </c>
      <c r="H274" s="124">
        <f>H273*G274</f>
        <v>20585.7965</v>
      </c>
      <c r="I274" s="54"/>
    </row>
    <row r="275" spans="3:9" s="163" customFormat="1" ht="14.4" thickBot="1">
      <c r="C275" s="130" t="s">
        <v>1223</v>
      </c>
      <c r="D275" s="131" t="s">
        <v>1224</v>
      </c>
      <c r="E275" s="132"/>
      <c r="F275" s="132"/>
      <c r="G275" s="155"/>
      <c r="H275" s="134">
        <f>SUM(H273:H274)</f>
        <v>226443.76149999999</v>
      </c>
      <c r="I275" s="54"/>
    </row>
    <row r="276" spans="3:9" ht="14.4" thickTop="1"/>
    <row r="277" spans="3:9" ht="14.4" thickBot="1">
      <c r="C277" s="54" t="s">
        <v>2279</v>
      </c>
      <c r="D277" s="135" t="s">
        <v>1309</v>
      </c>
      <c r="E277" s="135"/>
      <c r="F277" s="135"/>
      <c r="G277" s="135"/>
      <c r="H277" s="135"/>
      <c r="I277" s="56">
        <f>ROUNDDOWN(H296,-2)</f>
        <v>238600</v>
      </c>
    </row>
    <row r="278" spans="3:9" s="57" customFormat="1" ht="31.65" customHeight="1" thickTop="1">
      <c r="C278" s="119" t="s">
        <v>1197</v>
      </c>
      <c r="D278" s="120" t="s">
        <v>1198</v>
      </c>
      <c r="E278" s="120" t="s">
        <v>1199</v>
      </c>
      <c r="F278" s="120" t="s">
        <v>1200</v>
      </c>
      <c r="G278" s="120" t="s">
        <v>1201</v>
      </c>
      <c r="H278" s="121" t="s">
        <v>1202</v>
      </c>
      <c r="I278" s="160"/>
    </row>
    <row r="279" spans="3:9">
      <c r="C279" s="141" t="s">
        <v>1203</v>
      </c>
      <c r="D279" s="59" t="s">
        <v>1204</v>
      </c>
      <c r="E279" s="73"/>
      <c r="F279" s="73"/>
      <c r="G279" s="73"/>
      <c r="H279" s="146"/>
    </row>
    <row r="280" spans="3:9">
      <c r="C280" s="142">
        <v>1</v>
      </c>
      <c r="D280" s="59" t="s">
        <v>5</v>
      </c>
      <c r="E280" s="72" t="s">
        <v>6</v>
      </c>
      <c r="F280" s="74">
        <v>0.66</v>
      </c>
      <c r="G280" s="64">
        <f>VLOOKUP(D280,upahbahan,3,FALSE)</f>
        <v>100000</v>
      </c>
      <c r="H280" s="124">
        <f>F280*G280</f>
        <v>66000</v>
      </c>
    </row>
    <row r="281" spans="3:9">
      <c r="C281" s="142">
        <v>2</v>
      </c>
      <c r="D281" s="59" t="s">
        <v>8</v>
      </c>
      <c r="E281" s="72" t="s">
        <v>6</v>
      </c>
      <c r="F281" s="74">
        <v>0.33</v>
      </c>
      <c r="G281" s="64">
        <f>VLOOKUP(D281,upahbahan,3,FALSE)</f>
        <v>145000</v>
      </c>
      <c r="H281" s="124">
        <f>F281*G281</f>
        <v>47850</v>
      </c>
    </row>
    <row r="282" spans="3:9" s="55" customFormat="1">
      <c r="C282" s="142">
        <v>3</v>
      </c>
      <c r="D282" s="59" t="s">
        <v>18</v>
      </c>
      <c r="E282" s="72" t="s">
        <v>6</v>
      </c>
      <c r="F282" s="74">
        <v>3.3000000000000002E-2</v>
      </c>
      <c r="G282" s="64">
        <f>VLOOKUP(D282,upahbahan,3,FALSE)</f>
        <v>175000</v>
      </c>
      <c r="H282" s="124">
        <f>F282*G282</f>
        <v>5775</v>
      </c>
      <c r="I282" s="54"/>
    </row>
    <row r="283" spans="3:9">
      <c r="C283" s="142">
        <v>4</v>
      </c>
      <c r="D283" s="59" t="s">
        <v>19</v>
      </c>
      <c r="E283" s="72" t="s">
        <v>6</v>
      </c>
      <c r="F283" s="74">
        <v>1.0999999999999999E-2</v>
      </c>
      <c r="G283" s="64">
        <f>VLOOKUP(D283,upahbahan,3,FALSE)</f>
        <v>200000</v>
      </c>
      <c r="H283" s="124">
        <f>F283*G283</f>
        <v>2200</v>
      </c>
    </row>
    <row r="284" spans="3:9" ht="15.75" customHeight="1">
      <c r="C284" s="144" t="s">
        <v>1210</v>
      </c>
      <c r="D284" s="80"/>
      <c r="E284" s="80"/>
      <c r="F284" s="187"/>
      <c r="G284" s="162"/>
      <c r="H284" s="124">
        <f>SUM(H280:H283)</f>
        <v>121825</v>
      </c>
    </row>
    <row r="285" spans="3:9">
      <c r="C285" s="141" t="s">
        <v>1211</v>
      </c>
      <c r="D285" s="59" t="s">
        <v>1212</v>
      </c>
      <c r="E285" s="73"/>
      <c r="F285" s="73"/>
      <c r="G285" s="73"/>
      <c r="H285" s="146"/>
    </row>
    <row r="286" spans="3:9">
      <c r="C286" s="198" t="s">
        <v>1205</v>
      </c>
      <c r="D286" s="77" t="s">
        <v>261</v>
      </c>
      <c r="E286" s="72" t="s">
        <v>66</v>
      </c>
      <c r="F286" s="199">
        <v>0.4</v>
      </c>
      <c r="G286" s="64">
        <f>VLOOKUP(D286,upahbahan,3,FALSE)</f>
        <v>1500</v>
      </c>
      <c r="H286" s="124">
        <f>F286*G286</f>
        <v>600</v>
      </c>
    </row>
    <row r="287" spans="3:9">
      <c r="C287" s="198" t="s">
        <v>1206</v>
      </c>
      <c r="D287" s="77" t="s">
        <v>757</v>
      </c>
      <c r="E287" s="72" t="s">
        <v>530</v>
      </c>
      <c r="F287" s="199">
        <v>0.2</v>
      </c>
      <c r="G287" s="64">
        <f>VLOOKUP(D287,upahbahan,3,FALSE)</f>
        <v>16800</v>
      </c>
      <c r="H287" s="124">
        <f>F287*G287</f>
        <v>3360</v>
      </c>
    </row>
    <row r="288" spans="3:9">
      <c r="C288" s="198" t="s">
        <v>1207</v>
      </c>
      <c r="D288" s="77" t="s">
        <v>116</v>
      </c>
      <c r="E288" s="72" t="s">
        <v>42</v>
      </c>
      <c r="F288" s="199">
        <v>5.5799999999999999E-3</v>
      </c>
      <c r="G288" s="64">
        <f>VLOOKUP(D288,upahbahan,3,FALSE)</f>
        <v>11950000</v>
      </c>
      <c r="H288" s="124">
        <f>F288*G288</f>
        <v>66681</v>
      </c>
    </row>
    <row r="289" spans="3:9">
      <c r="C289" s="198" t="s">
        <v>1208</v>
      </c>
      <c r="D289" s="77" t="s">
        <v>137</v>
      </c>
      <c r="E289" s="72" t="s">
        <v>130</v>
      </c>
      <c r="F289" s="199">
        <v>0.12705</v>
      </c>
      <c r="G289" s="64">
        <f>VLOOKUP(D289,upahbahan,3,FALSE)</f>
        <v>167300</v>
      </c>
      <c r="H289" s="124">
        <f>F289*G289</f>
        <v>21255.465</v>
      </c>
    </row>
    <row r="290" spans="3:9">
      <c r="C290" s="198" t="s">
        <v>1209</v>
      </c>
      <c r="D290" s="77" t="s">
        <v>113</v>
      </c>
      <c r="E290" s="72" t="s">
        <v>107</v>
      </c>
      <c r="F290" s="199">
        <v>0.65</v>
      </c>
      <c r="G290" s="64">
        <f>VLOOKUP(D290,upahbahan,3,FALSE)</f>
        <v>5000</v>
      </c>
      <c r="H290" s="124">
        <f>F290*G290</f>
        <v>3250</v>
      </c>
    </row>
    <row r="291" spans="3:9" ht="15.75" customHeight="1">
      <c r="C291" s="144" t="s">
        <v>1216</v>
      </c>
      <c r="D291" s="80"/>
      <c r="E291" s="80"/>
      <c r="F291" s="80"/>
      <c r="G291" s="162"/>
      <c r="H291" s="124">
        <f>SUM(H286:H290)</f>
        <v>95146.464999999997</v>
      </c>
    </row>
    <row r="292" spans="3:9">
      <c r="C292" s="141" t="s">
        <v>1217</v>
      </c>
      <c r="D292" s="59" t="s">
        <v>1218</v>
      </c>
      <c r="E292" s="73"/>
      <c r="F292" s="73"/>
      <c r="G292" s="73"/>
      <c r="H292" s="151"/>
    </row>
    <row r="293" spans="3:9" ht="15.75" customHeight="1">
      <c r="C293" s="144" t="s">
        <v>1219</v>
      </c>
      <c r="D293" s="80"/>
      <c r="E293" s="80"/>
      <c r="F293" s="80"/>
      <c r="G293" s="162"/>
      <c r="H293" s="153">
        <v>0</v>
      </c>
    </row>
    <row r="294" spans="3:9" s="163" customFormat="1">
      <c r="C294" s="122" t="s">
        <v>1220</v>
      </c>
      <c r="D294" s="69" t="s">
        <v>1221</v>
      </c>
      <c r="E294" s="70"/>
      <c r="F294" s="70"/>
      <c r="G294" s="71"/>
      <c r="H294" s="124">
        <f>H293+H291+H284</f>
        <v>216971.465</v>
      </c>
      <c r="I294" s="54"/>
    </row>
    <row r="295" spans="3:9" s="163" customFormat="1">
      <c r="C295" s="122" t="s">
        <v>1222</v>
      </c>
      <c r="D295" s="69" t="s">
        <v>1325</v>
      </c>
      <c r="E295" s="70"/>
      <c r="F295" s="71"/>
      <c r="G295" s="95">
        <f>$M$9</f>
        <v>0.1</v>
      </c>
      <c r="H295" s="124">
        <f>H294*G295</f>
        <v>21697.146500000003</v>
      </c>
      <c r="I295" s="54"/>
    </row>
    <row r="296" spans="3:9" s="163" customFormat="1" ht="14.4" thickBot="1">
      <c r="C296" s="130" t="s">
        <v>1223</v>
      </c>
      <c r="D296" s="131" t="s">
        <v>1224</v>
      </c>
      <c r="E296" s="132"/>
      <c r="F296" s="132"/>
      <c r="G296" s="155"/>
      <c r="H296" s="134">
        <f>SUM(H294:H295)</f>
        <v>238668.6115</v>
      </c>
      <c r="I296" s="54"/>
    </row>
    <row r="297" spans="3:9" s="163" customFormat="1" ht="14.4" thickTop="1">
      <c r="C297" s="57"/>
      <c r="D297" s="81"/>
      <c r="E297" s="81"/>
      <c r="F297" s="81"/>
      <c r="G297" s="81"/>
      <c r="H297" s="82"/>
      <c r="I297" s="54"/>
    </row>
    <row r="298" spans="3:9" ht="14.4" thickBot="1">
      <c r="C298" s="54" t="s">
        <v>2280</v>
      </c>
      <c r="D298" s="135" t="s">
        <v>1310</v>
      </c>
      <c r="E298" s="135"/>
      <c r="F298" s="135"/>
      <c r="G298" s="135"/>
      <c r="H298" s="135"/>
      <c r="I298" s="56">
        <f>ROUNDDOWN(H317,-2)</f>
        <v>241200</v>
      </c>
    </row>
    <row r="299" spans="3:9" s="57" customFormat="1" ht="31.65" customHeight="1" thickTop="1">
      <c r="C299" s="119" t="s">
        <v>1197</v>
      </c>
      <c r="D299" s="120" t="s">
        <v>1198</v>
      </c>
      <c r="E299" s="120" t="s">
        <v>1199</v>
      </c>
      <c r="F299" s="120" t="s">
        <v>1200</v>
      </c>
      <c r="G299" s="120" t="s">
        <v>1201</v>
      </c>
      <c r="H299" s="121" t="s">
        <v>1202</v>
      </c>
      <c r="I299" s="160"/>
    </row>
    <row r="300" spans="3:9">
      <c r="C300" s="141" t="s">
        <v>1203</v>
      </c>
      <c r="D300" s="59" t="s">
        <v>1204</v>
      </c>
      <c r="E300" s="73"/>
      <c r="F300" s="73"/>
      <c r="G300" s="73"/>
      <c r="H300" s="146"/>
    </row>
    <row r="301" spans="3:9">
      <c r="C301" s="142">
        <v>1</v>
      </c>
      <c r="D301" s="59" t="s">
        <v>5</v>
      </c>
      <c r="E301" s="72" t="s">
        <v>6</v>
      </c>
      <c r="F301" s="74">
        <v>0.66</v>
      </c>
      <c r="G301" s="64">
        <f>VLOOKUP(D301,upahbahan,3,FALSE)</f>
        <v>100000</v>
      </c>
      <c r="H301" s="124">
        <f>F301*G301</f>
        <v>66000</v>
      </c>
    </row>
    <row r="302" spans="3:9">
      <c r="C302" s="142">
        <v>2</v>
      </c>
      <c r="D302" s="59" t="s">
        <v>8</v>
      </c>
      <c r="E302" s="72" t="s">
        <v>6</v>
      </c>
      <c r="F302" s="74">
        <v>0.33</v>
      </c>
      <c r="G302" s="64">
        <f>VLOOKUP(D302,upahbahan,3,FALSE)</f>
        <v>145000</v>
      </c>
      <c r="H302" s="124">
        <f>F302*G302</f>
        <v>47850</v>
      </c>
    </row>
    <row r="303" spans="3:9" s="55" customFormat="1">
      <c r="C303" s="142">
        <v>3</v>
      </c>
      <c r="D303" s="59" t="s">
        <v>18</v>
      </c>
      <c r="E303" s="72" t="s">
        <v>6</v>
      </c>
      <c r="F303" s="74">
        <v>3.3000000000000002E-2</v>
      </c>
      <c r="G303" s="64">
        <f>VLOOKUP(D303,upahbahan,3,FALSE)</f>
        <v>175000</v>
      </c>
      <c r="H303" s="124">
        <f>F303*G303</f>
        <v>5775</v>
      </c>
      <c r="I303" s="54"/>
    </row>
    <row r="304" spans="3:9">
      <c r="C304" s="142">
        <v>4</v>
      </c>
      <c r="D304" s="59" t="s">
        <v>19</v>
      </c>
      <c r="E304" s="72" t="s">
        <v>6</v>
      </c>
      <c r="F304" s="74">
        <v>1.0999999999999999E-2</v>
      </c>
      <c r="G304" s="64">
        <f>VLOOKUP(D304,upahbahan,3,FALSE)</f>
        <v>200000</v>
      </c>
      <c r="H304" s="124">
        <f>F304*G304</f>
        <v>2200</v>
      </c>
    </row>
    <row r="305" spans="3:9" ht="15.75" customHeight="1">
      <c r="C305" s="144" t="s">
        <v>1210</v>
      </c>
      <c r="D305" s="80"/>
      <c r="E305" s="80"/>
      <c r="F305" s="187"/>
      <c r="G305" s="162"/>
      <c r="H305" s="124">
        <f>SUM(H301:H304)</f>
        <v>121825</v>
      </c>
    </row>
    <row r="306" spans="3:9">
      <c r="C306" s="141" t="s">
        <v>1211</v>
      </c>
      <c r="D306" s="59" t="s">
        <v>1212</v>
      </c>
      <c r="E306" s="73"/>
      <c r="F306" s="73"/>
      <c r="G306" s="73"/>
      <c r="H306" s="146"/>
    </row>
    <row r="307" spans="3:9">
      <c r="C307" s="198" t="s">
        <v>1205</v>
      </c>
      <c r="D307" s="77" t="s">
        <v>263</v>
      </c>
      <c r="E307" s="72" t="s">
        <v>66</v>
      </c>
      <c r="F307" s="199">
        <v>0.4</v>
      </c>
      <c r="G307" s="64">
        <f>VLOOKUP(D307,upahbahan,3,FALSE)</f>
        <v>19000</v>
      </c>
      <c r="H307" s="124">
        <f>F307*G307</f>
        <v>7600</v>
      </c>
    </row>
    <row r="308" spans="3:9">
      <c r="C308" s="198" t="s">
        <v>1206</v>
      </c>
      <c r="D308" s="77" t="s">
        <v>757</v>
      </c>
      <c r="E308" s="72" t="s">
        <v>530</v>
      </c>
      <c r="F308" s="199">
        <v>0.2</v>
      </c>
      <c r="G308" s="64">
        <f>VLOOKUP(D308,upahbahan,3,FALSE)</f>
        <v>16800</v>
      </c>
      <c r="H308" s="124">
        <f>F308*G308</f>
        <v>3360</v>
      </c>
    </row>
    <row r="309" spans="3:9">
      <c r="C309" s="198" t="s">
        <v>1207</v>
      </c>
      <c r="D309" s="77" t="s">
        <v>116</v>
      </c>
      <c r="E309" s="72" t="s">
        <v>42</v>
      </c>
      <c r="F309" s="199">
        <v>4.6499999999999996E-3</v>
      </c>
      <c r="G309" s="64">
        <f>VLOOKUP(D309,upahbahan,3,FALSE)</f>
        <v>11950000</v>
      </c>
      <c r="H309" s="124">
        <f>F309*G309</f>
        <v>55567.499999999993</v>
      </c>
    </row>
    <row r="310" spans="3:9">
      <c r="C310" s="198" t="s">
        <v>1208</v>
      </c>
      <c r="D310" s="77" t="s">
        <v>137</v>
      </c>
      <c r="E310" s="72" t="s">
        <v>130</v>
      </c>
      <c r="F310" s="199">
        <v>0.127</v>
      </c>
      <c r="G310" s="64">
        <f>VLOOKUP(D310,upahbahan,3,FALSE)</f>
        <v>167300</v>
      </c>
      <c r="H310" s="124">
        <f>F310*G310</f>
        <v>21247.1</v>
      </c>
    </row>
    <row r="311" spans="3:9">
      <c r="C311" s="198" t="s">
        <v>1209</v>
      </c>
      <c r="D311" s="77" t="s">
        <v>113</v>
      </c>
      <c r="E311" s="72" t="s">
        <v>107</v>
      </c>
      <c r="F311" s="199">
        <v>1.95</v>
      </c>
      <c r="G311" s="64">
        <f>VLOOKUP(D311,upahbahan,3,FALSE)</f>
        <v>5000</v>
      </c>
      <c r="H311" s="124">
        <f>F311*G311</f>
        <v>9750</v>
      </c>
    </row>
    <row r="312" spans="3:9" ht="15.75" customHeight="1">
      <c r="C312" s="144" t="s">
        <v>1216</v>
      </c>
      <c r="D312" s="80"/>
      <c r="E312" s="80"/>
      <c r="F312" s="80"/>
      <c r="G312" s="162"/>
      <c r="H312" s="124">
        <f>SUM(H307:H311)</f>
        <v>97524.6</v>
      </c>
    </row>
    <row r="313" spans="3:9">
      <c r="C313" s="141" t="s">
        <v>1217</v>
      </c>
      <c r="D313" s="59" t="s">
        <v>1218</v>
      </c>
      <c r="E313" s="73"/>
      <c r="F313" s="73"/>
      <c r="G313" s="73"/>
      <c r="H313" s="151"/>
    </row>
    <row r="314" spans="3:9" ht="15.75" customHeight="1">
      <c r="C314" s="144" t="s">
        <v>1219</v>
      </c>
      <c r="D314" s="80"/>
      <c r="E314" s="80"/>
      <c r="F314" s="80"/>
      <c r="G314" s="162"/>
      <c r="H314" s="153">
        <v>0</v>
      </c>
    </row>
    <row r="315" spans="3:9" s="163" customFormat="1">
      <c r="C315" s="122" t="s">
        <v>1220</v>
      </c>
      <c r="D315" s="69" t="s">
        <v>1221</v>
      </c>
      <c r="E315" s="70"/>
      <c r="F315" s="70"/>
      <c r="G315" s="71"/>
      <c r="H315" s="124">
        <f>H314+H312+H305</f>
        <v>219349.6</v>
      </c>
      <c r="I315" s="54"/>
    </row>
    <row r="316" spans="3:9" s="163" customFormat="1">
      <c r="C316" s="122" t="s">
        <v>1222</v>
      </c>
      <c r="D316" s="69" t="s">
        <v>1325</v>
      </c>
      <c r="E316" s="70"/>
      <c r="F316" s="71"/>
      <c r="G316" s="95">
        <f>$M$9</f>
        <v>0.1</v>
      </c>
      <c r="H316" s="124">
        <f>H315*G316</f>
        <v>21934.960000000003</v>
      </c>
      <c r="I316" s="54"/>
    </row>
    <row r="317" spans="3:9" s="163" customFormat="1" ht="14.4" thickBot="1">
      <c r="C317" s="130" t="s">
        <v>1223</v>
      </c>
      <c r="D317" s="131" t="s">
        <v>1224</v>
      </c>
      <c r="E317" s="132"/>
      <c r="F317" s="132"/>
      <c r="G317" s="155"/>
      <c r="H317" s="134">
        <f>SUM(H315:H316)</f>
        <v>241284.56</v>
      </c>
      <c r="I317" s="54"/>
    </row>
    <row r="318" spans="3:9" s="163" customFormat="1" ht="14.4" thickTop="1">
      <c r="C318" s="57"/>
      <c r="D318" s="81"/>
      <c r="E318" s="81"/>
      <c r="F318" s="81"/>
      <c r="G318" s="81"/>
      <c r="H318" s="82"/>
      <c r="I318" s="54"/>
    </row>
    <row r="319" spans="3:9" ht="14.4" thickBot="1">
      <c r="C319" s="54" t="s">
        <v>2281</v>
      </c>
      <c r="D319" s="135" t="s">
        <v>1311</v>
      </c>
      <c r="E319" s="135"/>
      <c r="F319" s="135"/>
      <c r="G319" s="135"/>
      <c r="H319" s="135"/>
      <c r="I319" s="56">
        <f>ROUNDDOWN(H339,-2)</f>
        <v>284400</v>
      </c>
    </row>
    <row r="320" spans="3:9" s="57" customFormat="1" ht="31.65" customHeight="1" thickTop="1">
      <c r="C320" s="119" t="s">
        <v>1197</v>
      </c>
      <c r="D320" s="120" t="s">
        <v>1198</v>
      </c>
      <c r="E320" s="120" t="s">
        <v>1199</v>
      </c>
      <c r="F320" s="120" t="s">
        <v>1200</v>
      </c>
      <c r="G320" s="120" t="s">
        <v>1201</v>
      </c>
      <c r="H320" s="121" t="s">
        <v>1202</v>
      </c>
      <c r="I320" s="160"/>
    </row>
    <row r="321" spans="3:9">
      <c r="C321" s="141" t="s">
        <v>1203</v>
      </c>
      <c r="D321" s="59" t="s">
        <v>1204</v>
      </c>
      <c r="E321" s="73"/>
      <c r="F321" s="73"/>
      <c r="G321" s="73"/>
      <c r="H321" s="146"/>
    </row>
    <row r="322" spans="3:9">
      <c r="C322" s="142">
        <v>1</v>
      </c>
      <c r="D322" s="59" t="s">
        <v>5</v>
      </c>
      <c r="E322" s="72" t="s">
        <v>6</v>
      </c>
      <c r="F322" s="74">
        <v>0.66</v>
      </c>
      <c r="G322" s="64">
        <f>VLOOKUP(D322,upahbahan,3,FALSE)</f>
        <v>100000</v>
      </c>
      <c r="H322" s="124">
        <f>F322*G322</f>
        <v>66000</v>
      </c>
    </row>
    <row r="323" spans="3:9">
      <c r="C323" s="142">
        <v>2</v>
      </c>
      <c r="D323" s="59" t="s">
        <v>8</v>
      </c>
      <c r="E323" s="72" t="s">
        <v>6</v>
      </c>
      <c r="F323" s="74">
        <v>0.33</v>
      </c>
      <c r="G323" s="64">
        <f>VLOOKUP(D323,upahbahan,3,FALSE)</f>
        <v>145000</v>
      </c>
      <c r="H323" s="124">
        <f>F323*G323</f>
        <v>47850</v>
      </c>
    </row>
    <row r="324" spans="3:9" s="55" customFormat="1">
      <c r="C324" s="142">
        <v>3</v>
      </c>
      <c r="D324" s="59" t="s">
        <v>18</v>
      </c>
      <c r="E324" s="72" t="s">
        <v>6</v>
      </c>
      <c r="F324" s="74">
        <v>3.3000000000000002E-2</v>
      </c>
      <c r="G324" s="64">
        <f>VLOOKUP(D324,upahbahan,3,FALSE)</f>
        <v>175000</v>
      </c>
      <c r="H324" s="124">
        <f>F324*G324</f>
        <v>5775</v>
      </c>
      <c r="I324" s="54"/>
    </row>
    <row r="325" spans="3:9">
      <c r="C325" s="142">
        <v>4</v>
      </c>
      <c r="D325" s="59" t="s">
        <v>19</v>
      </c>
      <c r="E325" s="72" t="s">
        <v>6</v>
      </c>
      <c r="F325" s="74">
        <v>1.0999999999999999E-2</v>
      </c>
      <c r="G325" s="64">
        <f>VLOOKUP(D325,upahbahan,3,FALSE)</f>
        <v>200000</v>
      </c>
      <c r="H325" s="124">
        <f>F325*G325</f>
        <v>2200</v>
      </c>
    </row>
    <row r="326" spans="3:9" ht="15.75" customHeight="1">
      <c r="C326" s="144" t="s">
        <v>1210</v>
      </c>
      <c r="D326" s="80"/>
      <c r="E326" s="80"/>
      <c r="F326" s="187"/>
      <c r="G326" s="162"/>
      <c r="H326" s="124">
        <f>SUM(H322:H325)</f>
        <v>121825</v>
      </c>
    </row>
    <row r="327" spans="3:9">
      <c r="C327" s="141" t="s">
        <v>1211</v>
      </c>
      <c r="D327" s="59" t="s">
        <v>1212</v>
      </c>
      <c r="E327" s="73"/>
      <c r="F327" s="73"/>
      <c r="G327" s="73"/>
      <c r="H327" s="146"/>
    </row>
    <row r="328" spans="3:9">
      <c r="C328" s="198" t="s">
        <v>1205</v>
      </c>
      <c r="D328" s="77" t="s">
        <v>263</v>
      </c>
      <c r="E328" s="72" t="s">
        <v>66</v>
      </c>
      <c r="F328" s="199">
        <v>0.4</v>
      </c>
      <c r="G328" s="64">
        <f t="shared" ref="G328:G333" si="0">VLOOKUP(D328,upahbahan,3,FALSE)</f>
        <v>19000</v>
      </c>
      <c r="H328" s="124">
        <f t="shared" ref="H328:H333" si="1">F328*G328</f>
        <v>7600</v>
      </c>
    </row>
    <row r="329" spans="3:9">
      <c r="C329" s="198" t="s">
        <v>1206</v>
      </c>
      <c r="D329" s="77" t="s">
        <v>757</v>
      </c>
      <c r="E329" s="72" t="s">
        <v>530</v>
      </c>
      <c r="F329" s="199">
        <v>0.2</v>
      </c>
      <c r="G329" s="64">
        <f t="shared" si="0"/>
        <v>16800</v>
      </c>
      <c r="H329" s="124">
        <f t="shared" si="1"/>
        <v>3360</v>
      </c>
    </row>
    <row r="330" spans="3:9">
      <c r="C330" s="198" t="s">
        <v>1207</v>
      </c>
      <c r="D330" s="77" t="s">
        <v>116</v>
      </c>
      <c r="E330" s="72" t="s">
        <v>42</v>
      </c>
      <c r="F330" s="199">
        <v>6.0000000000000001E-3</v>
      </c>
      <c r="G330" s="64">
        <f t="shared" si="0"/>
        <v>11950000</v>
      </c>
      <c r="H330" s="124">
        <f t="shared" si="1"/>
        <v>71700</v>
      </c>
    </row>
    <row r="331" spans="3:9">
      <c r="C331" s="198" t="s">
        <v>1208</v>
      </c>
      <c r="D331" s="77" t="s">
        <v>137</v>
      </c>
      <c r="E331" s="72" t="s">
        <v>130</v>
      </c>
      <c r="F331" s="199">
        <v>0.127</v>
      </c>
      <c r="G331" s="64">
        <f t="shared" si="0"/>
        <v>167300</v>
      </c>
      <c r="H331" s="124">
        <f t="shared" si="1"/>
        <v>21247.1</v>
      </c>
    </row>
    <row r="332" spans="3:9">
      <c r="C332" s="198" t="s">
        <v>1209</v>
      </c>
      <c r="D332" s="77" t="s">
        <v>113</v>
      </c>
      <c r="E332" s="72" t="s">
        <v>107</v>
      </c>
      <c r="F332" s="199">
        <v>0.97499999999999998</v>
      </c>
      <c r="G332" s="64">
        <f t="shared" si="0"/>
        <v>5000</v>
      </c>
      <c r="H332" s="124">
        <f t="shared" si="1"/>
        <v>4875</v>
      </c>
    </row>
    <row r="333" spans="3:9">
      <c r="C333" s="198" t="s">
        <v>1213</v>
      </c>
      <c r="D333" s="77" t="s">
        <v>547</v>
      </c>
      <c r="E333" s="72" t="s">
        <v>44</v>
      </c>
      <c r="F333" s="199">
        <v>4</v>
      </c>
      <c r="G333" s="64">
        <f t="shared" si="0"/>
        <v>7000</v>
      </c>
      <c r="H333" s="124">
        <f t="shared" si="1"/>
        <v>28000</v>
      </c>
    </row>
    <row r="334" spans="3:9" ht="15.75" customHeight="1">
      <c r="C334" s="144" t="s">
        <v>1216</v>
      </c>
      <c r="D334" s="80"/>
      <c r="E334" s="80"/>
      <c r="F334" s="80"/>
      <c r="G334" s="162"/>
      <c r="H334" s="124">
        <f>SUM(H328:H333)</f>
        <v>136782.1</v>
      </c>
    </row>
    <row r="335" spans="3:9">
      <c r="C335" s="141" t="s">
        <v>1217</v>
      </c>
      <c r="D335" s="59" t="s">
        <v>1218</v>
      </c>
      <c r="E335" s="73"/>
      <c r="F335" s="73"/>
      <c r="G335" s="73"/>
      <c r="H335" s="151"/>
    </row>
    <row r="336" spans="3:9" ht="15.75" customHeight="1">
      <c r="C336" s="144" t="s">
        <v>1219</v>
      </c>
      <c r="D336" s="80"/>
      <c r="E336" s="80"/>
      <c r="F336" s="80"/>
      <c r="G336" s="162"/>
      <c r="H336" s="153">
        <v>0</v>
      </c>
    </row>
    <row r="337" spans="3:9" s="163" customFormat="1">
      <c r="C337" s="122" t="s">
        <v>1220</v>
      </c>
      <c r="D337" s="69" t="s">
        <v>1221</v>
      </c>
      <c r="E337" s="70"/>
      <c r="F337" s="70"/>
      <c r="G337" s="71"/>
      <c r="H337" s="124">
        <f>H336+H334+H326</f>
        <v>258607.1</v>
      </c>
      <c r="I337" s="54"/>
    </row>
    <row r="338" spans="3:9" s="163" customFormat="1">
      <c r="C338" s="122" t="s">
        <v>1222</v>
      </c>
      <c r="D338" s="69" t="s">
        <v>1325</v>
      </c>
      <c r="E338" s="70"/>
      <c r="F338" s="71"/>
      <c r="G338" s="95">
        <f>$M$9</f>
        <v>0.1</v>
      </c>
      <c r="H338" s="124">
        <f>H337*G338</f>
        <v>25860.710000000003</v>
      </c>
      <c r="I338" s="54"/>
    </row>
    <row r="339" spans="3:9" s="163" customFormat="1" ht="14.4" thickBot="1">
      <c r="C339" s="130" t="s">
        <v>1223</v>
      </c>
      <c r="D339" s="131" t="s">
        <v>1224</v>
      </c>
      <c r="E339" s="132"/>
      <c r="F339" s="132"/>
      <c r="G339" s="155"/>
      <c r="H339" s="134">
        <f>SUM(H337:H338)</f>
        <v>284467.81</v>
      </c>
      <c r="I339" s="54"/>
    </row>
    <row r="340" spans="3:9" ht="14.4" thickTop="1"/>
    <row r="341" spans="3:9" ht="14.4" thickBot="1">
      <c r="C341" s="54" t="s">
        <v>2282</v>
      </c>
      <c r="D341" s="135" t="s">
        <v>1312</v>
      </c>
      <c r="E341" s="135"/>
      <c r="F341" s="135"/>
      <c r="G341" s="135"/>
      <c r="H341" s="135"/>
      <c r="I341" s="56">
        <f>ROUNDDOWN(H360,-2)</f>
        <v>237800</v>
      </c>
    </row>
    <row r="342" spans="3:9" s="57" customFormat="1" ht="31.65" customHeight="1" thickTop="1">
      <c r="C342" s="119" t="s">
        <v>1197</v>
      </c>
      <c r="D342" s="120" t="s">
        <v>1198</v>
      </c>
      <c r="E342" s="120" t="s">
        <v>1199</v>
      </c>
      <c r="F342" s="120" t="s">
        <v>1200</v>
      </c>
      <c r="G342" s="120" t="s">
        <v>1201</v>
      </c>
      <c r="H342" s="121" t="s">
        <v>1202</v>
      </c>
      <c r="I342" s="160"/>
    </row>
    <row r="343" spans="3:9">
      <c r="C343" s="141" t="s">
        <v>1203</v>
      </c>
      <c r="D343" s="59" t="s">
        <v>1204</v>
      </c>
      <c r="E343" s="73"/>
      <c r="F343" s="73"/>
      <c r="G343" s="73"/>
      <c r="H343" s="146"/>
    </row>
    <row r="344" spans="3:9">
      <c r="C344" s="142">
        <v>1</v>
      </c>
      <c r="D344" s="59" t="s">
        <v>5</v>
      </c>
      <c r="E344" s="72" t="s">
        <v>6</v>
      </c>
      <c r="F344" s="74">
        <v>0.66</v>
      </c>
      <c r="G344" s="64">
        <f>VLOOKUP(D344,upahbahan,3,FALSE)</f>
        <v>100000</v>
      </c>
      <c r="H344" s="124">
        <f>F344*G344</f>
        <v>66000</v>
      </c>
    </row>
    <row r="345" spans="3:9">
      <c r="C345" s="142">
        <v>2</v>
      </c>
      <c r="D345" s="59" t="s">
        <v>8</v>
      </c>
      <c r="E345" s="72" t="s">
        <v>6</v>
      </c>
      <c r="F345" s="74">
        <v>0.33</v>
      </c>
      <c r="G345" s="64">
        <f>VLOOKUP(D345,upahbahan,3,FALSE)</f>
        <v>145000</v>
      </c>
      <c r="H345" s="124">
        <f>F345*G345</f>
        <v>47850</v>
      </c>
    </row>
    <row r="346" spans="3:9" s="55" customFormat="1">
      <c r="C346" s="142">
        <v>3</v>
      </c>
      <c r="D346" s="59" t="s">
        <v>18</v>
      </c>
      <c r="E346" s="72" t="s">
        <v>6</v>
      </c>
      <c r="F346" s="74">
        <v>3.3000000000000002E-2</v>
      </c>
      <c r="G346" s="64">
        <f>VLOOKUP(D346,upahbahan,3,FALSE)</f>
        <v>175000</v>
      </c>
      <c r="H346" s="124">
        <f>F346*G346</f>
        <v>5775</v>
      </c>
      <c r="I346" s="54"/>
    </row>
    <row r="347" spans="3:9">
      <c r="C347" s="142">
        <v>4</v>
      </c>
      <c r="D347" s="59" t="s">
        <v>19</v>
      </c>
      <c r="E347" s="72" t="s">
        <v>6</v>
      </c>
      <c r="F347" s="74">
        <v>1.0999999999999999E-2</v>
      </c>
      <c r="G347" s="64">
        <f>VLOOKUP(D347,upahbahan,3,FALSE)</f>
        <v>200000</v>
      </c>
      <c r="H347" s="124">
        <f>F347*G347</f>
        <v>2200</v>
      </c>
    </row>
    <row r="348" spans="3:9" ht="15.75" customHeight="1">
      <c r="C348" s="144" t="s">
        <v>1210</v>
      </c>
      <c r="D348" s="80"/>
      <c r="E348" s="80"/>
      <c r="F348" s="187"/>
      <c r="G348" s="162"/>
      <c r="H348" s="124">
        <f>SUM(H344:H347)</f>
        <v>121825</v>
      </c>
    </row>
    <row r="349" spans="3:9">
      <c r="C349" s="141" t="s">
        <v>1211</v>
      </c>
      <c r="D349" s="59" t="s">
        <v>1212</v>
      </c>
      <c r="E349" s="73"/>
      <c r="F349" s="73"/>
      <c r="G349" s="73"/>
      <c r="H349" s="146"/>
    </row>
    <row r="350" spans="3:9">
      <c r="C350" s="198" t="s">
        <v>1205</v>
      </c>
      <c r="D350" s="77" t="s">
        <v>263</v>
      </c>
      <c r="E350" s="72" t="s">
        <v>66</v>
      </c>
      <c r="F350" s="74">
        <v>0.4</v>
      </c>
      <c r="G350" s="64">
        <f>VLOOKUP(D350,upahbahan,3,FALSE)</f>
        <v>19000</v>
      </c>
      <c r="H350" s="124">
        <f>F350*G350</f>
        <v>7600</v>
      </c>
    </row>
    <row r="351" spans="3:9">
      <c r="C351" s="198" t="s">
        <v>1206</v>
      </c>
      <c r="D351" s="77" t="s">
        <v>757</v>
      </c>
      <c r="E351" s="72" t="s">
        <v>530</v>
      </c>
      <c r="F351" s="74">
        <v>0.15</v>
      </c>
      <c r="G351" s="64">
        <f>VLOOKUP(D351,upahbahan,3,FALSE)</f>
        <v>16800</v>
      </c>
      <c r="H351" s="124">
        <f>F351*G351</f>
        <v>2520</v>
      </c>
    </row>
    <row r="352" spans="3:9">
      <c r="C352" s="198" t="s">
        <v>1207</v>
      </c>
      <c r="D352" s="77" t="s">
        <v>116</v>
      </c>
      <c r="E352" s="72" t="s">
        <v>42</v>
      </c>
      <c r="F352" s="74">
        <v>5.0000000000000001E-3</v>
      </c>
      <c r="G352" s="64">
        <f>VLOOKUP(D352,upahbahan,3,FALSE)</f>
        <v>11950000</v>
      </c>
      <c r="H352" s="124">
        <f>F352*G352</f>
        <v>59750</v>
      </c>
    </row>
    <row r="353" spans="3:9">
      <c r="C353" s="198" t="s">
        <v>1208</v>
      </c>
      <c r="D353" s="77" t="s">
        <v>137</v>
      </c>
      <c r="E353" s="72" t="s">
        <v>130</v>
      </c>
      <c r="F353" s="74">
        <v>0.127</v>
      </c>
      <c r="G353" s="64">
        <f>VLOOKUP(D353,upahbahan,3,FALSE)</f>
        <v>167300</v>
      </c>
      <c r="H353" s="124">
        <f>F353*G353</f>
        <v>21247.1</v>
      </c>
    </row>
    <row r="354" spans="3:9">
      <c r="C354" s="198" t="s">
        <v>1209</v>
      </c>
      <c r="D354" s="77" t="s">
        <v>113</v>
      </c>
      <c r="E354" s="72" t="s">
        <v>107</v>
      </c>
      <c r="F354" s="74">
        <v>0.65</v>
      </c>
      <c r="G354" s="64">
        <f>VLOOKUP(D354,upahbahan,3,FALSE)</f>
        <v>5000</v>
      </c>
      <c r="H354" s="124">
        <f>F354*G354</f>
        <v>3250</v>
      </c>
    </row>
    <row r="355" spans="3:9" ht="15.75" customHeight="1">
      <c r="C355" s="144" t="s">
        <v>1216</v>
      </c>
      <c r="D355" s="80"/>
      <c r="E355" s="80"/>
      <c r="F355" s="80"/>
      <c r="G355" s="162"/>
      <c r="H355" s="124">
        <f>SUM(H350:H354)</f>
        <v>94367.1</v>
      </c>
    </row>
    <row r="356" spans="3:9">
      <c r="C356" s="141" t="s">
        <v>1217</v>
      </c>
      <c r="D356" s="59" t="s">
        <v>1218</v>
      </c>
      <c r="E356" s="73"/>
      <c r="F356" s="73"/>
      <c r="G356" s="73"/>
      <c r="H356" s="151"/>
    </row>
    <row r="357" spans="3:9" ht="15.75" customHeight="1">
      <c r="C357" s="144" t="s">
        <v>1219</v>
      </c>
      <c r="D357" s="80"/>
      <c r="E357" s="80"/>
      <c r="F357" s="80"/>
      <c r="G357" s="162"/>
      <c r="H357" s="153">
        <v>0</v>
      </c>
    </row>
    <row r="358" spans="3:9" s="163" customFormat="1">
      <c r="C358" s="122" t="s">
        <v>1220</v>
      </c>
      <c r="D358" s="69" t="s">
        <v>1221</v>
      </c>
      <c r="E358" s="70"/>
      <c r="F358" s="70"/>
      <c r="G358" s="71"/>
      <c r="H358" s="124">
        <f>H357+H355+H348</f>
        <v>216192.1</v>
      </c>
      <c r="I358" s="54"/>
    </row>
    <row r="359" spans="3:9" s="163" customFormat="1">
      <c r="C359" s="122" t="s">
        <v>1222</v>
      </c>
      <c r="D359" s="69" t="s">
        <v>1325</v>
      </c>
      <c r="E359" s="70"/>
      <c r="F359" s="71"/>
      <c r="G359" s="95">
        <f>$M$9</f>
        <v>0.1</v>
      </c>
      <c r="H359" s="124">
        <f>H358*G359</f>
        <v>21619.210000000003</v>
      </c>
      <c r="I359" s="54"/>
    </row>
    <row r="360" spans="3:9" s="163" customFormat="1" ht="14.4" thickBot="1">
      <c r="C360" s="130" t="s">
        <v>1223</v>
      </c>
      <c r="D360" s="131" t="s">
        <v>1224</v>
      </c>
      <c r="E360" s="132"/>
      <c r="F360" s="132"/>
      <c r="G360" s="155"/>
      <c r="H360" s="134">
        <f>SUM(H358:H359)</f>
        <v>237811.31</v>
      </c>
      <c r="I360" s="54"/>
    </row>
    <row r="361" spans="3:9" s="163" customFormat="1" ht="14.4" thickTop="1">
      <c r="C361" s="57"/>
      <c r="D361" s="81"/>
      <c r="E361" s="81"/>
      <c r="F361" s="81"/>
      <c r="G361" s="81"/>
      <c r="H361" s="82"/>
      <c r="I361" s="54"/>
    </row>
    <row r="362" spans="3:9" ht="14.4" thickBot="1">
      <c r="C362" s="62" t="s">
        <v>2283</v>
      </c>
      <c r="D362" s="135" t="s">
        <v>1313</v>
      </c>
      <c r="E362" s="135"/>
      <c r="F362" s="135"/>
      <c r="G362" s="135"/>
      <c r="H362" s="135"/>
      <c r="I362" s="56">
        <f>ROUNDDOWN(H379,-2)</f>
        <v>121000</v>
      </c>
    </row>
    <row r="363" spans="3:9" s="57" customFormat="1" ht="31.65" customHeight="1" thickTop="1">
      <c r="C363" s="119" t="s">
        <v>1197</v>
      </c>
      <c r="D363" s="120" t="s">
        <v>1198</v>
      </c>
      <c r="E363" s="120" t="s">
        <v>1199</v>
      </c>
      <c r="F363" s="120" t="s">
        <v>1200</v>
      </c>
      <c r="G363" s="120" t="s">
        <v>1201</v>
      </c>
      <c r="H363" s="121" t="s">
        <v>1202</v>
      </c>
      <c r="I363" s="160"/>
    </row>
    <row r="364" spans="3:9">
      <c r="C364" s="141" t="s">
        <v>1203</v>
      </c>
      <c r="D364" s="59" t="s">
        <v>1204</v>
      </c>
      <c r="E364" s="73"/>
      <c r="F364" s="73"/>
      <c r="G364" s="73"/>
      <c r="H364" s="146"/>
    </row>
    <row r="365" spans="3:9">
      <c r="C365" s="142">
        <v>1</v>
      </c>
      <c r="D365" s="59" t="s">
        <v>5</v>
      </c>
      <c r="E365" s="72" t="s">
        <v>6</v>
      </c>
      <c r="F365" s="74">
        <v>0.15</v>
      </c>
      <c r="G365" s="64">
        <f>VLOOKUP(D365,upahbahan,3,FALSE)</f>
        <v>100000</v>
      </c>
      <c r="H365" s="124">
        <f>F365*G365</f>
        <v>15000</v>
      </c>
    </row>
    <row r="366" spans="3:9">
      <c r="C366" s="142">
        <v>2</v>
      </c>
      <c r="D366" s="59" t="s">
        <v>8</v>
      </c>
      <c r="E366" s="72" t="s">
        <v>6</v>
      </c>
      <c r="F366" s="74">
        <v>0.05</v>
      </c>
      <c r="G366" s="64">
        <f>VLOOKUP(D366,upahbahan,3,FALSE)</f>
        <v>145000</v>
      </c>
      <c r="H366" s="124">
        <f>F366*G366</f>
        <v>7250</v>
      </c>
    </row>
    <row r="367" spans="3:9" s="55" customFormat="1">
      <c r="C367" s="142">
        <v>3</v>
      </c>
      <c r="D367" s="59" t="s">
        <v>18</v>
      </c>
      <c r="E367" s="72" t="s">
        <v>6</v>
      </c>
      <c r="F367" s="74">
        <v>5.0000000000000001E-3</v>
      </c>
      <c r="G367" s="64">
        <f>VLOOKUP(D367,upahbahan,3,FALSE)</f>
        <v>175000</v>
      </c>
      <c r="H367" s="124">
        <f>F367*G367</f>
        <v>875</v>
      </c>
      <c r="I367" s="54"/>
    </row>
    <row r="368" spans="3:9">
      <c r="C368" s="142">
        <v>4</v>
      </c>
      <c r="D368" s="59" t="s">
        <v>19</v>
      </c>
      <c r="E368" s="72" t="s">
        <v>6</v>
      </c>
      <c r="F368" s="74">
        <v>2E-3</v>
      </c>
      <c r="G368" s="64">
        <f>VLOOKUP(D368,upahbahan,3,FALSE)</f>
        <v>200000</v>
      </c>
      <c r="H368" s="124">
        <f>F368*G368</f>
        <v>400</v>
      </c>
    </row>
    <row r="369" spans="3:9" ht="15.75" customHeight="1">
      <c r="C369" s="144" t="s">
        <v>1210</v>
      </c>
      <c r="D369" s="80"/>
      <c r="E369" s="80"/>
      <c r="F369" s="187"/>
      <c r="G369" s="162"/>
      <c r="H369" s="124">
        <f>SUM(H365:H368)</f>
        <v>23525</v>
      </c>
    </row>
    <row r="370" spans="3:9">
      <c r="C370" s="141" t="s">
        <v>1211</v>
      </c>
      <c r="D370" s="59" t="s">
        <v>1212</v>
      </c>
      <c r="E370" s="73"/>
      <c r="F370" s="73"/>
      <c r="G370" s="73"/>
      <c r="H370" s="146"/>
    </row>
    <row r="371" spans="3:9">
      <c r="C371" s="198" t="s">
        <v>1205</v>
      </c>
      <c r="D371" s="77" t="s">
        <v>125</v>
      </c>
      <c r="E371" s="72" t="s">
        <v>42</v>
      </c>
      <c r="F371" s="93">
        <v>1.06E-2</v>
      </c>
      <c r="G371" s="64">
        <f>VLOOKUP(D371,upahbahan,3,FALSE)</f>
        <v>8000000</v>
      </c>
      <c r="H371" s="124">
        <f>F371*G371</f>
        <v>84800</v>
      </c>
    </row>
    <row r="372" spans="3:9">
      <c r="C372" s="198" t="s">
        <v>1206</v>
      </c>
      <c r="D372" s="77" t="s">
        <v>261</v>
      </c>
      <c r="E372" s="72" t="s">
        <v>66</v>
      </c>
      <c r="F372" s="93">
        <v>0.6</v>
      </c>
      <c r="G372" s="64">
        <f>VLOOKUP(D372,upahbahan,3,FALSE)</f>
        <v>1500</v>
      </c>
      <c r="H372" s="124">
        <f>F372*G372</f>
        <v>900</v>
      </c>
    </row>
    <row r="373" spans="3:9">
      <c r="C373" s="198" t="s">
        <v>1207</v>
      </c>
      <c r="D373" s="77" t="s">
        <v>113</v>
      </c>
      <c r="E373" s="72" t="s">
        <v>107</v>
      </c>
      <c r="F373" s="93">
        <v>0.16250000000000001</v>
      </c>
      <c r="G373" s="64">
        <f>VLOOKUP(D373,upahbahan,3,FALSE)</f>
        <v>5000</v>
      </c>
      <c r="H373" s="124">
        <f>F373*G373</f>
        <v>812.5</v>
      </c>
    </row>
    <row r="374" spans="3:9" ht="15.75" customHeight="1">
      <c r="C374" s="144" t="s">
        <v>1216</v>
      </c>
      <c r="D374" s="80"/>
      <c r="E374" s="80"/>
      <c r="F374" s="80"/>
      <c r="G374" s="162"/>
      <c r="H374" s="124">
        <f>SUM(H371:H373)</f>
        <v>86512.5</v>
      </c>
    </row>
    <row r="375" spans="3:9">
      <c r="C375" s="141" t="s">
        <v>1217</v>
      </c>
      <c r="D375" s="59" t="s">
        <v>1218</v>
      </c>
      <c r="E375" s="73"/>
      <c r="F375" s="73"/>
      <c r="G375" s="73"/>
      <c r="H375" s="151"/>
    </row>
    <row r="376" spans="3:9" ht="15.75" customHeight="1">
      <c r="C376" s="144" t="s">
        <v>1219</v>
      </c>
      <c r="D376" s="80"/>
      <c r="E376" s="80"/>
      <c r="F376" s="80"/>
      <c r="G376" s="162"/>
      <c r="H376" s="153">
        <v>0</v>
      </c>
    </row>
    <row r="377" spans="3:9" s="163" customFormat="1">
      <c r="C377" s="122" t="s">
        <v>1220</v>
      </c>
      <c r="D377" s="69" t="s">
        <v>1221</v>
      </c>
      <c r="E377" s="70"/>
      <c r="F377" s="70"/>
      <c r="G377" s="71"/>
      <c r="H377" s="124">
        <f>H376+H374+H369</f>
        <v>110037.5</v>
      </c>
      <c r="I377" s="54"/>
    </row>
    <row r="378" spans="3:9" s="163" customFormat="1">
      <c r="C378" s="122" t="s">
        <v>1222</v>
      </c>
      <c r="D378" s="69" t="s">
        <v>1325</v>
      </c>
      <c r="E378" s="70"/>
      <c r="F378" s="71"/>
      <c r="G378" s="95">
        <f>$M$9</f>
        <v>0.1</v>
      </c>
      <c r="H378" s="124">
        <f>H377*G378</f>
        <v>11003.75</v>
      </c>
      <c r="I378" s="54"/>
    </row>
    <row r="379" spans="3:9" s="163" customFormat="1" ht="14.4" thickBot="1">
      <c r="C379" s="130" t="s">
        <v>1223</v>
      </c>
      <c r="D379" s="131" t="s">
        <v>1224</v>
      </c>
      <c r="E379" s="132"/>
      <c r="F379" s="132"/>
      <c r="G379" s="155"/>
      <c r="H379" s="134">
        <f>SUM(H377:H378)</f>
        <v>121041.25</v>
      </c>
      <c r="I379" s="54"/>
    </row>
    <row r="380" spans="3:9" ht="14.4" thickTop="1"/>
    <row r="381" spans="3:9" ht="33.75" customHeight="1" thickBot="1">
      <c r="C381" s="54" t="s">
        <v>2284</v>
      </c>
      <c r="D381" s="53" t="s">
        <v>2285</v>
      </c>
      <c r="E381" s="215"/>
      <c r="F381" s="215"/>
      <c r="G381" s="215"/>
      <c r="H381" s="215"/>
      <c r="I381" s="56">
        <f>ROUNDDOWN(H393,-2)</f>
        <v>5200</v>
      </c>
    </row>
    <row r="382" spans="3:9" s="57" customFormat="1" ht="31.65" customHeight="1" thickTop="1">
      <c r="C382" s="119" t="s">
        <v>1197</v>
      </c>
      <c r="D382" s="120" t="s">
        <v>1198</v>
      </c>
      <c r="E382" s="120" t="s">
        <v>1199</v>
      </c>
      <c r="F382" s="120" t="s">
        <v>1200</v>
      </c>
      <c r="G382" s="120" t="s">
        <v>1201</v>
      </c>
      <c r="H382" s="121" t="s">
        <v>1202</v>
      </c>
      <c r="I382" s="160"/>
    </row>
    <row r="383" spans="3:9">
      <c r="C383" s="141" t="s">
        <v>1203</v>
      </c>
      <c r="D383" s="59" t="s">
        <v>1204</v>
      </c>
      <c r="E383" s="73"/>
      <c r="F383" s="73"/>
      <c r="G383" s="73"/>
      <c r="H383" s="146"/>
    </row>
    <row r="384" spans="3:9">
      <c r="C384" s="198" t="s">
        <v>1205</v>
      </c>
      <c r="D384" s="59" t="s">
        <v>5</v>
      </c>
      <c r="E384" s="72" t="s">
        <v>6</v>
      </c>
      <c r="F384" s="74">
        <v>0.04</v>
      </c>
      <c r="G384" s="64">
        <f>VLOOKUP(D384,upahbahan,3,FALSE)</f>
        <v>100000</v>
      </c>
      <c r="H384" s="124">
        <f>F384*G384</f>
        <v>4000</v>
      </c>
    </row>
    <row r="385" spans="3:13">
      <c r="C385" s="198" t="s">
        <v>1206</v>
      </c>
      <c r="D385" s="59" t="s">
        <v>19</v>
      </c>
      <c r="E385" s="72" t="s">
        <v>6</v>
      </c>
      <c r="F385" s="74">
        <v>4.0000000000000001E-3</v>
      </c>
      <c r="G385" s="64">
        <f>VLOOKUP(D385,upahbahan,3,FALSE)</f>
        <v>200000</v>
      </c>
      <c r="H385" s="124">
        <f>F385*G385</f>
        <v>800</v>
      </c>
    </row>
    <row r="386" spans="3:13" ht="15.75" customHeight="1">
      <c r="C386" s="144" t="s">
        <v>1210</v>
      </c>
      <c r="D386" s="80"/>
      <c r="E386" s="80"/>
      <c r="F386" s="187"/>
      <c r="G386" s="162"/>
      <c r="H386" s="124">
        <f>SUM(H384:H385)</f>
        <v>4800</v>
      </c>
    </row>
    <row r="387" spans="3:13">
      <c r="C387" s="141" t="s">
        <v>1211</v>
      </c>
      <c r="D387" s="59" t="s">
        <v>1212</v>
      </c>
      <c r="E387" s="73"/>
      <c r="F387" s="73"/>
      <c r="G387" s="73"/>
      <c r="H387" s="146"/>
    </row>
    <row r="388" spans="3:13" ht="15.75" customHeight="1">
      <c r="C388" s="144" t="s">
        <v>1216</v>
      </c>
      <c r="D388" s="80"/>
      <c r="E388" s="80"/>
      <c r="F388" s="80"/>
      <c r="G388" s="162"/>
      <c r="H388" s="153">
        <v>0</v>
      </c>
    </row>
    <row r="389" spans="3:13">
      <c r="C389" s="141" t="s">
        <v>1217</v>
      </c>
      <c r="D389" s="59" t="s">
        <v>1218</v>
      </c>
      <c r="E389" s="73"/>
      <c r="F389" s="73"/>
      <c r="G389" s="73"/>
      <c r="H389" s="151"/>
    </row>
    <row r="390" spans="3:13" ht="15.75" customHeight="1">
      <c r="C390" s="144" t="s">
        <v>1219</v>
      </c>
      <c r="D390" s="80"/>
      <c r="E390" s="80"/>
      <c r="F390" s="80"/>
      <c r="G390" s="162"/>
      <c r="H390" s="153">
        <v>0</v>
      </c>
    </row>
    <row r="391" spans="3:13" s="163" customFormat="1">
      <c r="C391" s="122" t="s">
        <v>1220</v>
      </c>
      <c r="D391" s="69" t="s">
        <v>1221</v>
      </c>
      <c r="E391" s="70"/>
      <c r="F391" s="70"/>
      <c r="G391" s="71"/>
      <c r="H391" s="124">
        <f>H390+H388+H386</f>
        <v>4800</v>
      </c>
      <c r="I391" s="54"/>
    </row>
    <row r="392" spans="3:13" s="163" customFormat="1">
      <c r="C392" s="122" t="s">
        <v>1222</v>
      </c>
      <c r="D392" s="69" t="s">
        <v>1325</v>
      </c>
      <c r="E392" s="70"/>
      <c r="F392" s="71"/>
      <c r="G392" s="95">
        <f>$M$9</f>
        <v>0.1</v>
      </c>
      <c r="H392" s="124">
        <f>H391*G392</f>
        <v>480</v>
      </c>
      <c r="I392" s="54"/>
    </row>
    <row r="393" spans="3:13" s="163" customFormat="1" ht="14.4" thickBot="1">
      <c r="C393" s="130" t="s">
        <v>1223</v>
      </c>
      <c r="D393" s="131" t="s">
        <v>1224</v>
      </c>
      <c r="E393" s="132"/>
      <c r="F393" s="132"/>
      <c r="G393" s="155"/>
      <c r="H393" s="134">
        <f>SUM(H391:H392)</f>
        <v>5280</v>
      </c>
      <c r="I393" s="54"/>
    </row>
    <row r="394" spans="3:13" ht="14.4" thickTop="1"/>
    <row r="395" spans="3:13" ht="25.5" customHeight="1" thickBot="1">
      <c r="C395" s="54" t="s">
        <v>2286</v>
      </c>
      <c r="D395" s="53" t="s">
        <v>2287</v>
      </c>
      <c r="E395" s="215"/>
      <c r="F395" s="215"/>
      <c r="G395" s="215"/>
      <c r="H395" s="215"/>
      <c r="I395" s="56">
        <f>ROUNDDOWN(H407,-2)</f>
        <v>7900</v>
      </c>
      <c r="M395" s="202"/>
    </row>
    <row r="396" spans="3:13" s="57" customFormat="1" ht="31.65" customHeight="1" thickTop="1">
      <c r="C396" s="119" t="s">
        <v>1197</v>
      </c>
      <c r="D396" s="120" t="s">
        <v>1198</v>
      </c>
      <c r="E396" s="120" t="s">
        <v>1199</v>
      </c>
      <c r="F396" s="120" t="s">
        <v>1200</v>
      </c>
      <c r="G396" s="120" t="s">
        <v>1201</v>
      </c>
      <c r="H396" s="121" t="s">
        <v>1202</v>
      </c>
      <c r="I396" s="160"/>
      <c r="M396" s="202"/>
    </row>
    <row r="397" spans="3:13">
      <c r="C397" s="141" t="s">
        <v>1203</v>
      </c>
      <c r="D397" s="59" t="s">
        <v>1204</v>
      </c>
      <c r="E397" s="73"/>
      <c r="F397" s="73"/>
      <c r="G397" s="73"/>
      <c r="H397" s="146"/>
      <c r="M397" s="202"/>
    </row>
    <row r="398" spans="3:13">
      <c r="C398" s="198" t="s">
        <v>1205</v>
      </c>
      <c r="D398" s="59" t="s">
        <v>5</v>
      </c>
      <c r="E398" s="72" t="s">
        <v>6</v>
      </c>
      <c r="F398" s="74">
        <v>0.06</v>
      </c>
      <c r="G398" s="64">
        <f>VLOOKUP(D398,upahbahan,3,FALSE)</f>
        <v>100000</v>
      </c>
      <c r="H398" s="124">
        <f>F398*G398</f>
        <v>6000</v>
      </c>
      <c r="M398" s="202"/>
    </row>
    <row r="399" spans="3:13">
      <c r="C399" s="198" t="s">
        <v>1206</v>
      </c>
      <c r="D399" s="59" t="s">
        <v>19</v>
      </c>
      <c r="E399" s="72" t="s">
        <v>6</v>
      </c>
      <c r="F399" s="74">
        <v>6.0000000000000001E-3</v>
      </c>
      <c r="G399" s="64">
        <f>VLOOKUP(D399,upahbahan,3,FALSE)</f>
        <v>200000</v>
      </c>
      <c r="H399" s="124">
        <f>F399*G399</f>
        <v>1200</v>
      </c>
      <c r="M399" s="202"/>
    </row>
    <row r="400" spans="3:13" ht="15.75" customHeight="1">
      <c r="C400" s="144" t="s">
        <v>1210</v>
      </c>
      <c r="D400" s="80"/>
      <c r="E400" s="80"/>
      <c r="F400" s="187"/>
      <c r="G400" s="162"/>
      <c r="H400" s="124">
        <f>SUM(H398:H399)</f>
        <v>7200</v>
      </c>
    </row>
    <row r="401" spans="3:13">
      <c r="C401" s="141" t="s">
        <v>1211</v>
      </c>
      <c r="D401" s="59" t="s">
        <v>1212</v>
      </c>
      <c r="E401" s="73"/>
      <c r="F401" s="73"/>
      <c r="G401" s="73"/>
      <c r="H401" s="146"/>
    </row>
    <row r="402" spans="3:13" ht="15.75" customHeight="1">
      <c r="C402" s="144" t="s">
        <v>1216</v>
      </c>
      <c r="D402" s="80"/>
      <c r="E402" s="80"/>
      <c r="F402" s="80"/>
      <c r="G402" s="162"/>
      <c r="H402" s="153">
        <v>0</v>
      </c>
    </row>
    <row r="403" spans="3:13">
      <c r="C403" s="141" t="s">
        <v>1217</v>
      </c>
      <c r="D403" s="59" t="s">
        <v>1218</v>
      </c>
      <c r="E403" s="73"/>
      <c r="F403" s="73"/>
      <c r="G403" s="73"/>
      <c r="H403" s="151"/>
    </row>
    <row r="404" spans="3:13" ht="15.75" customHeight="1">
      <c r="C404" s="144" t="s">
        <v>1219</v>
      </c>
      <c r="D404" s="80"/>
      <c r="E404" s="80"/>
      <c r="F404" s="80"/>
      <c r="G404" s="162"/>
      <c r="H404" s="153">
        <v>0</v>
      </c>
    </row>
    <row r="405" spans="3:13" s="163" customFormat="1">
      <c r="C405" s="122" t="s">
        <v>1220</v>
      </c>
      <c r="D405" s="69" t="s">
        <v>1221</v>
      </c>
      <c r="E405" s="70"/>
      <c r="F405" s="70"/>
      <c r="G405" s="71"/>
      <c r="H405" s="124">
        <f>H404+H402+H400</f>
        <v>7200</v>
      </c>
      <c r="I405" s="54"/>
    </row>
    <row r="406" spans="3:13" s="163" customFormat="1">
      <c r="C406" s="122" t="s">
        <v>1222</v>
      </c>
      <c r="D406" s="69" t="s">
        <v>1325</v>
      </c>
      <c r="E406" s="70"/>
      <c r="F406" s="71"/>
      <c r="G406" s="95">
        <f>$M$9</f>
        <v>0.1</v>
      </c>
      <c r="H406" s="124">
        <f>H405*G406</f>
        <v>720</v>
      </c>
      <c r="I406" s="54"/>
    </row>
    <row r="407" spans="3:13" s="163" customFormat="1" ht="14.4" thickBot="1">
      <c r="C407" s="130" t="s">
        <v>1223</v>
      </c>
      <c r="D407" s="131" t="s">
        <v>1224</v>
      </c>
      <c r="E407" s="132"/>
      <c r="F407" s="132"/>
      <c r="G407" s="155"/>
      <c r="H407" s="134">
        <f>SUM(H405:H406)</f>
        <v>7920</v>
      </c>
      <c r="I407" s="54"/>
    </row>
    <row r="408" spans="3:13" ht="14.4" thickTop="1"/>
    <row r="409" spans="3:13">
      <c r="C409" s="160" t="s">
        <v>2288</v>
      </c>
      <c r="D409" s="54" t="s">
        <v>2289</v>
      </c>
    </row>
    <row r="410" spans="3:13" ht="21.15" customHeight="1" thickBot="1">
      <c r="C410" s="54" t="s">
        <v>2290</v>
      </c>
      <c r="D410" s="53" t="s">
        <v>2291</v>
      </c>
      <c r="E410" s="215"/>
      <c r="F410" s="215"/>
      <c r="G410" s="215"/>
      <c r="H410" s="215"/>
      <c r="I410" s="56">
        <f>ROUNDDOWN(H428,-2)</f>
        <v>928000</v>
      </c>
      <c r="M410" s="202"/>
    </row>
    <row r="411" spans="3:13" s="57" customFormat="1" ht="31.65" customHeight="1" thickTop="1">
      <c r="C411" s="119" t="s">
        <v>1197</v>
      </c>
      <c r="D411" s="120" t="s">
        <v>1198</v>
      </c>
      <c r="E411" s="120" t="s">
        <v>1199</v>
      </c>
      <c r="F411" s="120" t="s">
        <v>1200</v>
      </c>
      <c r="G411" s="120" t="s">
        <v>1201</v>
      </c>
      <c r="H411" s="121" t="s">
        <v>1202</v>
      </c>
      <c r="I411" s="160"/>
      <c r="M411" s="202"/>
    </row>
    <row r="412" spans="3:13">
      <c r="C412" s="141" t="s">
        <v>1203</v>
      </c>
      <c r="D412" s="59" t="s">
        <v>1204</v>
      </c>
      <c r="E412" s="73"/>
      <c r="F412" s="73"/>
      <c r="G412" s="73"/>
      <c r="H412" s="146"/>
      <c r="M412" s="202"/>
    </row>
    <row r="413" spans="3:13">
      <c r="C413" s="198" t="s">
        <v>1205</v>
      </c>
      <c r="D413" s="59" t="s">
        <v>5</v>
      </c>
      <c r="E413" s="72" t="s">
        <v>6</v>
      </c>
      <c r="F413" s="74">
        <v>1.65</v>
      </c>
      <c r="G413" s="64">
        <f>VLOOKUP(D413,upahbahan,3,FALSE)</f>
        <v>100000</v>
      </c>
      <c r="H413" s="124">
        <f>F413*G413</f>
        <v>165000</v>
      </c>
      <c r="M413" s="202"/>
    </row>
    <row r="414" spans="3:13">
      <c r="C414" s="198" t="s">
        <v>1206</v>
      </c>
      <c r="D414" s="59" t="s">
        <v>7</v>
      </c>
      <c r="E414" s="72" t="s">
        <v>6</v>
      </c>
      <c r="F414" s="74">
        <v>0.27500000000000002</v>
      </c>
      <c r="G414" s="64">
        <f>VLOOKUP(D414,upahbahan,3,FALSE)</f>
        <v>145000</v>
      </c>
      <c r="H414" s="124">
        <f>F414*G414</f>
        <v>39875</v>
      </c>
      <c r="M414" s="202"/>
    </row>
    <row r="415" spans="3:13">
      <c r="C415" s="198" t="s">
        <v>1207</v>
      </c>
      <c r="D415" s="59" t="s">
        <v>1314</v>
      </c>
      <c r="E415" s="72" t="s">
        <v>6</v>
      </c>
      <c r="F415" s="74">
        <v>2.8000000000000001E-2</v>
      </c>
      <c r="G415" s="64">
        <f>VLOOKUP(D415,upahbahan,3,FALSE)</f>
        <v>175000</v>
      </c>
      <c r="H415" s="124">
        <f>F415*G415</f>
        <v>4900</v>
      </c>
      <c r="M415" s="202"/>
    </row>
    <row r="416" spans="3:13">
      <c r="C416" s="198" t="s">
        <v>1208</v>
      </c>
      <c r="D416" s="59" t="s">
        <v>19</v>
      </c>
      <c r="E416" s="72" t="s">
        <v>6</v>
      </c>
      <c r="F416" s="74">
        <v>8.9999999999999993E-3</v>
      </c>
      <c r="G416" s="64">
        <f>VLOOKUP(D416,upahbahan,3,FALSE)</f>
        <v>200000</v>
      </c>
      <c r="H416" s="124">
        <f>F416*G416</f>
        <v>1799.9999999999998</v>
      </c>
      <c r="M416" s="202"/>
    </row>
    <row r="417" spans="3:13" ht="15.75" customHeight="1">
      <c r="C417" s="144" t="s">
        <v>1210</v>
      </c>
      <c r="D417" s="80"/>
      <c r="E417" s="80"/>
      <c r="F417" s="187"/>
      <c r="G417" s="162"/>
      <c r="H417" s="124">
        <f>SUM(H413:H416)</f>
        <v>211575</v>
      </c>
    </row>
    <row r="418" spans="3:13">
      <c r="C418" s="141" t="s">
        <v>1211</v>
      </c>
      <c r="D418" s="59" t="s">
        <v>1212</v>
      </c>
      <c r="E418" s="73"/>
      <c r="F418" s="73"/>
      <c r="G418" s="73"/>
      <c r="H418" s="146"/>
    </row>
    <row r="419" spans="3:13">
      <c r="C419" s="145" t="s">
        <v>1205</v>
      </c>
      <c r="D419" s="59" t="s">
        <v>1812</v>
      </c>
      <c r="E419" s="170" t="s">
        <v>66</v>
      </c>
      <c r="F419" s="171">
        <v>250</v>
      </c>
      <c r="G419" s="64">
        <f>VLOOKUP(D419,upahbahan,3,FALSE)</f>
        <v>1300</v>
      </c>
      <c r="H419" s="124">
        <f>F419*G419</f>
        <v>325000</v>
      </c>
    </row>
    <row r="420" spans="3:13">
      <c r="C420" s="145" t="s">
        <v>1206</v>
      </c>
      <c r="D420" s="59" t="s">
        <v>80</v>
      </c>
      <c r="E420" s="170" t="s">
        <v>66</v>
      </c>
      <c r="F420" s="171">
        <v>888</v>
      </c>
      <c r="G420" s="64">
        <f>VLOOKUP(D420,upahbahan,3,FALSE)</f>
        <v>300</v>
      </c>
      <c r="H420" s="124">
        <f>F420*G420</f>
        <v>266400</v>
      </c>
    </row>
    <row r="421" spans="3:13">
      <c r="C421" s="145" t="s">
        <v>1207</v>
      </c>
      <c r="D421" s="59" t="s">
        <v>73</v>
      </c>
      <c r="E421" s="170" t="s">
        <v>66</v>
      </c>
      <c r="F421" s="171">
        <v>1.0089999999999999</v>
      </c>
      <c r="G421" s="64">
        <f>VLOOKUP(D421,upahbahan,3,FALSE)/1350</f>
        <v>260.96296296296299</v>
      </c>
      <c r="H421" s="124">
        <f>F421*G421</f>
        <v>263.31162962962964</v>
      </c>
    </row>
    <row r="422" spans="3:13">
      <c r="C422" s="145" t="s">
        <v>1208</v>
      </c>
      <c r="D422" s="59" t="s">
        <v>962</v>
      </c>
      <c r="E422" s="170" t="s">
        <v>530</v>
      </c>
      <c r="F422" s="171">
        <v>202</v>
      </c>
      <c r="G422" s="64">
        <f>VLOOKUP(D422,upahbahan,3,FALSE)</f>
        <v>200</v>
      </c>
      <c r="H422" s="124">
        <f>F422*G422</f>
        <v>40400</v>
      </c>
    </row>
    <row r="423" spans="3:13" ht="15.75" customHeight="1">
      <c r="C423" s="144" t="s">
        <v>1216</v>
      </c>
      <c r="D423" s="80"/>
      <c r="E423" s="80"/>
      <c r="F423" s="80"/>
      <c r="G423" s="162"/>
      <c r="H423" s="124">
        <f>SUM(H419:H422)</f>
        <v>632063.31162962958</v>
      </c>
    </row>
    <row r="424" spans="3:13">
      <c r="C424" s="141" t="s">
        <v>1217</v>
      </c>
      <c r="D424" s="59" t="s">
        <v>1218</v>
      </c>
      <c r="E424" s="73"/>
      <c r="F424" s="73"/>
      <c r="G424" s="73"/>
      <c r="H424" s="151"/>
    </row>
    <row r="425" spans="3:13" ht="15.75" customHeight="1">
      <c r="C425" s="144" t="s">
        <v>1219</v>
      </c>
      <c r="D425" s="80"/>
      <c r="E425" s="80"/>
      <c r="F425" s="80"/>
      <c r="G425" s="162"/>
      <c r="H425" s="153">
        <v>0</v>
      </c>
    </row>
    <row r="426" spans="3:13" s="163" customFormat="1">
      <c r="C426" s="122" t="s">
        <v>1220</v>
      </c>
      <c r="D426" s="69" t="s">
        <v>1221</v>
      </c>
      <c r="E426" s="70"/>
      <c r="F426" s="70"/>
      <c r="G426" s="71"/>
      <c r="H426" s="124">
        <f>H425+H423+H417</f>
        <v>843638.31162962958</v>
      </c>
      <c r="I426" s="54"/>
    </row>
    <row r="427" spans="3:13" s="163" customFormat="1">
      <c r="C427" s="122" t="s">
        <v>1222</v>
      </c>
      <c r="D427" s="69" t="s">
        <v>1325</v>
      </c>
      <c r="E427" s="70"/>
      <c r="F427" s="71"/>
      <c r="G427" s="95">
        <f>$M$9</f>
        <v>0.1</v>
      </c>
      <c r="H427" s="124">
        <f>H426*G427</f>
        <v>84363.831162962961</v>
      </c>
      <c r="I427" s="54"/>
    </row>
    <row r="428" spans="3:13" s="163" customFormat="1" ht="14.4" thickBot="1">
      <c r="C428" s="130" t="s">
        <v>1223</v>
      </c>
      <c r="D428" s="131" t="s">
        <v>1224</v>
      </c>
      <c r="E428" s="132"/>
      <c r="F428" s="132"/>
      <c r="G428" s="155"/>
      <c r="H428" s="134">
        <f>SUM(H426:H427)</f>
        <v>928002.14279259252</v>
      </c>
      <c r="I428" s="54"/>
    </row>
    <row r="429" spans="3:13" ht="14.4" thickTop="1"/>
    <row r="430" spans="3:13" ht="33" customHeight="1" thickBot="1">
      <c r="C430" s="160" t="s">
        <v>2292</v>
      </c>
      <c r="D430" s="53" t="s">
        <v>2293</v>
      </c>
      <c r="E430" s="215"/>
      <c r="F430" s="215"/>
      <c r="G430" s="215"/>
      <c r="H430" s="215"/>
      <c r="I430" s="56">
        <f>ROUNDDOWN(H448,-2)</f>
        <v>1236000</v>
      </c>
      <c r="M430" s="202"/>
    </row>
    <row r="431" spans="3:13" s="57" customFormat="1" ht="31.65" customHeight="1" thickTop="1">
      <c r="C431" s="119" t="s">
        <v>1197</v>
      </c>
      <c r="D431" s="120" t="s">
        <v>1198</v>
      </c>
      <c r="E431" s="120" t="s">
        <v>1199</v>
      </c>
      <c r="F431" s="120" t="s">
        <v>1200</v>
      </c>
      <c r="G431" s="120" t="s">
        <v>1201</v>
      </c>
      <c r="H431" s="121" t="s">
        <v>1202</v>
      </c>
      <c r="I431" s="160"/>
      <c r="M431" s="202"/>
    </row>
    <row r="432" spans="3:13">
      <c r="C432" s="141" t="s">
        <v>1203</v>
      </c>
      <c r="D432" s="59" t="s">
        <v>1204</v>
      </c>
      <c r="E432" s="73"/>
      <c r="F432" s="73"/>
      <c r="G432" s="73"/>
      <c r="H432" s="146"/>
      <c r="M432" s="202"/>
    </row>
    <row r="433" spans="3:13">
      <c r="C433" s="198" t="s">
        <v>1205</v>
      </c>
      <c r="D433" s="59" t="s">
        <v>5</v>
      </c>
      <c r="E433" s="72" t="s">
        <v>6</v>
      </c>
      <c r="F433" s="74">
        <v>1.65</v>
      </c>
      <c r="G433" s="64">
        <f>VLOOKUP(D433,upahbahan,3,FALSE)</f>
        <v>100000</v>
      </c>
      <c r="H433" s="124">
        <f>F433*G433</f>
        <v>165000</v>
      </c>
      <c r="M433" s="202"/>
    </row>
    <row r="434" spans="3:13">
      <c r="C434" s="198" t="s">
        <v>1206</v>
      </c>
      <c r="D434" s="59" t="s">
        <v>7</v>
      </c>
      <c r="E434" s="72" t="s">
        <v>6</v>
      </c>
      <c r="F434" s="74">
        <v>0.27500000000000002</v>
      </c>
      <c r="G434" s="64">
        <f>VLOOKUP(D434,upahbahan,3,FALSE)</f>
        <v>145000</v>
      </c>
      <c r="H434" s="124">
        <f>F434*G434</f>
        <v>39875</v>
      </c>
      <c r="M434" s="202"/>
    </row>
    <row r="435" spans="3:13">
      <c r="C435" s="198" t="s">
        <v>1207</v>
      </c>
      <c r="D435" s="59" t="s">
        <v>1314</v>
      </c>
      <c r="E435" s="72" t="s">
        <v>6</v>
      </c>
      <c r="F435" s="74">
        <v>2.8000000000000001E-2</v>
      </c>
      <c r="G435" s="64">
        <f>VLOOKUP(D435,upahbahan,3,FALSE)</f>
        <v>175000</v>
      </c>
      <c r="H435" s="124">
        <f>F435*G435</f>
        <v>4900</v>
      </c>
      <c r="M435" s="202"/>
    </row>
    <row r="436" spans="3:13">
      <c r="C436" s="198" t="s">
        <v>1208</v>
      </c>
      <c r="D436" s="59" t="s">
        <v>19</v>
      </c>
      <c r="E436" s="72" t="s">
        <v>6</v>
      </c>
      <c r="F436" s="74">
        <v>8.9999999999999993E-3</v>
      </c>
      <c r="G436" s="64">
        <f>VLOOKUP(D436,upahbahan,3,FALSE)</f>
        <v>200000</v>
      </c>
      <c r="H436" s="124">
        <f>F436*G436</f>
        <v>1799.9999999999998</v>
      </c>
      <c r="M436" s="202"/>
    </row>
    <row r="437" spans="3:13" ht="15.75" customHeight="1">
      <c r="C437" s="144" t="s">
        <v>1210</v>
      </c>
      <c r="D437" s="80"/>
      <c r="E437" s="80"/>
      <c r="F437" s="187"/>
      <c r="G437" s="162"/>
      <c r="H437" s="124">
        <f>SUM(H433:H436)</f>
        <v>211575</v>
      </c>
    </row>
    <row r="438" spans="3:13">
      <c r="C438" s="141" t="s">
        <v>1211</v>
      </c>
      <c r="D438" s="59" t="s">
        <v>1212</v>
      </c>
      <c r="E438" s="73"/>
      <c r="F438" s="73"/>
      <c r="G438" s="73"/>
      <c r="H438" s="146"/>
    </row>
    <row r="439" spans="3:13">
      <c r="C439" s="145" t="s">
        <v>1205</v>
      </c>
      <c r="D439" s="59" t="s">
        <v>1812</v>
      </c>
      <c r="E439" s="170" t="s">
        <v>66</v>
      </c>
      <c r="F439" s="171">
        <v>267</v>
      </c>
      <c r="G439" s="64">
        <f>VLOOKUP(D439,upahbahan,3,FALSE)</f>
        <v>1300</v>
      </c>
      <c r="H439" s="124">
        <f>F439*G439</f>
        <v>347100</v>
      </c>
    </row>
    <row r="440" spans="3:13">
      <c r="C440" s="145" t="s">
        <v>1206</v>
      </c>
      <c r="D440" s="59" t="s">
        <v>80</v>
      </c>
      <c r="E440" s="170" t="s">
        <v>66</v>
      </c>
      <c r="F440" s="171">
        <v>871</v>
      </c>
      <c r="G440" s="64">
        <f>VLOOKUP(D440,upahbahan,3,FALSE)</f>
        <v>300</v>
      </c>
      <c r="H440" s="124">
        <f>F440*G440</f>
        <v>261300</v>
      </c>
    </row>
    <row r="441" spans="3:13">
      <c r="C441" s="145" t="s">
        <v>1207</v>
      </c>
      <c r="D441" s="59" t="s">
        <v>73</v>
      </c>
      <c r="E441" s="170" t="s">
        <v>66</v>
      </c>
      <c r="F441" s="171">
        <v>1009</v>
      </c>
      <c r="G441" s="64">
        <f>VLOOKUP(D441,upahbahan,3,FALSE)/1350</f>
        <v>260.96296296296299</v>
      </c>
      <c r="H441" s="124">
        <f>F441*G441</f>
        <v>263311.62962962966</v>
      </c>
    </row>
    <row r="442" spans="3:13">
      <c r="C442" s="145" t="s">
        <v>1208</v>
      </c>
      <c r="D442" s="59" t="s">
        <v>962</v>
      </c>
      <c r="E442" s="170" t="s">
        <v>530</v>
      </c>
      <c r="F442" s="171">
        <v>202</v>
      </c>
      <c r="G442" s="64">
        <f>VLOOKUP(D442,upahbahan,3,FALSE)</f>
        <v>200</v>
      </c>
      <c r="H442" s="124">
        <f>F442*G442</f>
        <v>40400</v>
      </c>
    </row>
    <row r="443" spans="3:13" ht="15.75" customHeight="1">
      <c r="C443" s="144" t="s">
        <v>1216</v>
      </c>
      <c r="D443" s="80"/>
      <c r="E443" s="80"/>
      <c r="F443" s="80"/>
      <c r="G443" s="162"/>
      <c r="H443" s="124">
        <f>SUM(H439:H442)</f>
        <v>912111.62962962966</v>
      </c>
    </row>
    <row r="444" spans="3:13">
      <c r="C444" s="141" t="s">
        <v>1217</v>
      </c>
      <c r="D444" s="59" t="s">
        <v>1218</v>
      </c>
      <c r="E444" s="73"/>
      <c r="F444" s="73"/>
      <c r="G444" s="73"/>
      <c r="H444" s="151"/>
    </row>
    <row r="445" spans="3:13" ht="15.75" customHeight="1">
      <c r="C445" s="144" t="s">
        <v>1219</v>
      </c>
      <c r="D445" s="80"/>
      <c r="E445" s="80"/>
      <c r="F445" s="80"/>
      <c r="G445" s="162"/>
      <c r="H445" s="153">
        <v>0</v>
      </c>
    </row>
    <row r="446" spans="3:13" s="163" customFormat="1">
      <c r="C446" s="122" t="s">
        <v>1220</v>
      </c>
      <c r="D446" s="69" t="s">
        <v>1221</v>
      </c>
      <c r="E446" s="70"/>
      <c r="F446" s="70"/>
      <c r="G446" s="71"/>
      <c r="H446" s="124">
        <f>H445+H443+H437</f>
        <v>1123686.6296296297</v>
      </c>
      <c r="I446" s="54"/>
    </row>
    <row r="447" spans="3:13" s="163" customFormat="1">
      <c r="C447" s="122" t="s">
        <v>1222</v>
      </c>
      <c r="D447" s="69" t="s">
        <v>1325</v>
      </c>
      <c r="E447" s="70"/>
      <c r="F447" s="71"/>
      <c r="G447" s="95">
        <f>$M$9</f>
        <v>0.1</v>
      </c>
      <c r="H447" s="124">
        <f>H446*G447</f>
        <v>112368.66296296298</v>
      </c>
      <c r="I447" s="54"/>
    </row>
    <row r="448" spans="3:13" s="163" customFormat="1" ht="14.4" thickBot="1">
      <c r="C448" s="130" t="s">
        <v>1223</v>
      </c>
      <c r="D448" s="131" t="s">
        <v>1224</v>
      </c>
      <c r="E448" s="132"/>
      <c r="F448" s="132"/>
      <c r="G448" s="155"/>
      <c r="H448" s="134">
        <f>SUM(H446:H447)</f>
        <v>1236055.2925925925</v>
      </c>
      <c r="I448" s="54"/>
    </row>
    <row r="449" spans="3:13" ht="14.4" thickTop="1"/>
    <row r="450" spans="3:13" ht="33" customHeight="1" thickBot="1">
      <c r="C450" s="160" t="s">
        <v>2294</v>
      </c>
      <c r="D450" s="53" t="s">
        <v>2295</v>
      </c>
      <c r="E450" s="215"/>
      <c r="F450" s="215"/>
      <c r="G450" s="215"/>
      <c r="H450" s="215"/>
      <c r="I450" s="56">
        <f>ROUNDDOWN(H468,-2)</f>
        <v>1278900</v>
      </c>
      <c r="M450" s="202"/>
    </row>
    <row r="451" spans="3:13" s="57" customFormat="1" ht="31.65" customHeight="1" thickTop="1">
      <c r="C451" s="119" t="s">
        <v>1197</v>
      </c>
      <c r="D451" s="120" t="s">
        <v>1198</v>
      </c>
      <c r="E451" s="120" t="s">
        <v>1199</v>
      </c>
      <c r="F451" s="120" t="s">
        <v>1200</v>
      </c>
      <c r="G451" s="120" t="s">
        <v>1201</v>
      </c>
      <c r="H451" s="121" t="s">
        <v>1202</v>
      </c>
      <c r="I451" s="160"/>
      <c r="M451" s="202"/>
    </row>
    <row r="452" spans="3:13">
      <c r="C452" s="141" t="s">
        <v>1203</v>
      </c>
      <c r="D452" s="59" t="s">
        <v>1204</v>
      </c>
      <c r="E452" s="73"/>
      <c r="F452" s="73"/>
      <c r="G452" s="73"/>
      <c r="H452" s="146"/>
      <c r="M452" s="202"/>
    </row>
    <row r="453" spans="3:13">
      <c r="C453" s="198" t="s">
        <v>1205</v>
      </c>
      <c r="D453" s="59" t="s">
        <v>5</v>
      </c>
      <c r="E453" s="72" t="s">
        <v>6</v>
      </c>
      <c r="F453" s="74">
        <v>1.65</v>
      </c>
      <c r="G453" s="64">
        <f>VLOOKUP(D453,upahbahan,3,FALSE)</f>
        <v>100000</v>
      </c>
      <c r="H453" s="124">
        <f>F453*G453</f>
        <v>165000</v>
      </c>
      <c r="M453" s="202"/>
    </row>
    <row r="454" spans="3:13">
      <c r="C454" s="198" t="s">
        <v>1206</v>
      </c>
      <c r="D454" s="59" t="s">
        <v>7</v>
      </c>
      <c r="E454" s="72" t="s">
        <v>6</v>
      </c>
      <c r="F454" s="74">
        <v>0.27500000000000002</v>
      </c>
      <c r="G454" s="64">
        <f>VLOOKUP(D454,upahbahan,3,FALSE)</f>
        <v>145000</v>
      </c>
      <c r="H454" s="124">
        <f>F454*G454</f>
        <v>39875</v>
      </c>
      <c r="M454" s="202"/>
    </row>
    <row r="455" spans="3:13">
      <c r="C455" s="198" t="s">
        <v>1207</v>
      </c>
      <c r="D455" s="59" t="s">
        <v>1314</v>
      </c>
      <c r="E455" s="72" t="s">
        <v>6</v>
      </c>
      <c r="F455" s="74">
        <v>2.8000000000000001E-2</v>
      </c>
      <c r="G455" s="64">
        <f>VLOOKUP(D455,upahbahan,3,FALSE)</f>
        <v>175000</v>
      </c>
      <c r="H455" s="124">
        <f>F455*G455</f>
        <v>4900</v>
      </c>
      <c r="M455" s="202"/>
    </row>
    <row r="456" spans="3:13">
      <c r="C456" s="198" t="s">
        <v>1208</v>
      </c>
      <c r="D456" s="59" t="s">
        <v>19</v>
      </c>
      <c r="E456" s="72" t="s">
        <v>6</v>
      </c>
      <c r="F456" s="74">
        <v>8.9999999999999993E-3</v>
      </c>
      <c r="G456" s="64">
        <f>VLOOKUP(D456,upahbahan,3,FALSE)</f>
        <v>200000</v>
      </c>
      <c r="H456" s="124">
        <f>F456*G456</f>
        <v>1799.9999999999998</v>
      </c>
      <c r="M456" s="202"/>
    </row>
    <row r="457" spans="3:13" ht="15.75" customHeight="1">
      <c r="C457" s="144" t="s">
        <v>1210</v>
      </c>
      <c r="D457" s="80"/>
      <c r="E457" s="80"/>
      <c r="F457" s="187"/>
      <c r="G457" s="162"/>
      <c r="H457" s="124">
        <f>SUM(H453:H456)</f>
        <v>211575</v>
      </c>
    </row>
    <row r="458" spans="3:13">
      <c r="C458" s="141" t="s">
        <v>1211</v>
      </c>
      <c r="D458" s="59" t="s">
        <v>1212</v>
      </c>
      <c r="E458" s="73"/>
      <c r="F458" s="73"/>
      <c r="G458" s="73"/>
      <c r="H458" s="146"/>
    </row>
    <row r="459" spans="3:13">
      <c r="C459" s="145" t="s">
        <v>1205</v>
      </c>
      <c r="D459" s="59" t="s">
        <v>1812</v>
      </c>
      <c r="E459" s="170" t="s">
        <v>66</v>
      </c>
      <c r="F459" s="171">
        <v>306</v>
      </c>
      <c r="G459" s="64">
        <f>VLOOKUP(D459,upahbahan,3,FALSE)</f>
        <v>1300</v>
      </c>
      <c r="H459" s="124">
        <f>F459*G459</f>
        <v>397800</v>
      </c>
    </row>
    <row r="460" spans="3:13">
      <c r="C460" s="145" t="s">
        <v>1206</v>
      </c>
      <c r="D460" s="59" t="s">
        <v>80</v>
      </c>
      <c r="E460" s="170" t="s">
        <v>66</v>
      </c>
      <c r="F460" s="171">
        <v>832</v>
      </c>
      <c r="G460" s="64">
        <f>VLOOKUP(D460,upahbahan,3,FALSE)</f>
        <v>300</v>
      </c>
      <c r="H460" s="124">
        <f>F460*G460</f>
        <v>249600</v>
      </c>
    </row>
    <row r="461" spans="3:13">
      <c r="C461" s="145" t="s">
        <v>1207</v>
      </c>
      <c r="D461" s="59" t="s">
        <v>73</v>
      </c>
      <c r="E461" s="170" t="s">
        <v>66</v>
      </c>
      <c r="F461" s="171">
        <v>1009</v>
      </c>
      <c r="G461" s="64">
        <f>VLOOKUP(D461,upahbahan,3,FALSE)/1350</f>
        <v>260.96296296296299</v>
      </c>
      <c r="H461" s="124">
        <f>F461*G461</f>
        <v>263311.62962962966</v>
      </c>
    </row>
    <row r="462" spans="3:13">
      <c r="C462" s="145" t="s">
        <v>1208</v>
      </c>
      <c r="D462" s="59" t="s">
        <v>962</v>
      </c>
      <c r="E462" s="170" t="s">
        <v>530</v>
      </c>
      <c r="F462" s="171">
        <v>202</v>
      </c>
      <c r="G462" s="64">
        <f>VLOOKUP(D462,upahbahan,3,FALSE)</f>
        <v>200</v>
      </c>
      <c r="H462" s="124">
        <f>F462*G462</f>
        <v>40400</v>
      </c>
    </row>
    <row r="463" spans="3:13" ht="15.75" customHeight="1">
      <c r="C463" s="144" t="s">
        <v>1216</v>
      </c>
      <c r="D463" s="80"/>
      <c r="E463" s="80"/>
      <c r="F463" s="80"/>
      <c r="G463" s="162"/>
      <c r="H463" s="124">
        <f>SUM(H459:H462)</f>
        <v>951111.62962962966</v>
      </c>
    </row>
    <row r="464" spans="3:13">
      <c r="C464" s="141" t="s">
        <v>1217</v>
      </c>
      <c r="D464" s="59" t="s">
        <v>1218</v>
      </c>
      <c r="E464" s="73"/>
      <c r="F464" s="73"/>
      <c r="G464" s="73"/>
      <c r="H464" s="151"/>
    </row>
    <row r="465" spans="3:13" ht="15.75" customHeight="1">
      <c r="C465" s="144" t="s">
        <v>1219</v>
      </c>
      <c r="D465" s="80"/>
      <c r="E465" s="80"/>
      <c r="F465" s="80"/>
      <c r="G465" s="162"/>
      <c r="H465" s="153">
        <v>0</v>
      </c>
    </row>
    <row r="466" spans="3:13" s="163" customFormat="1">
      <c r="C466" s="122" t="s">
        <v>1220</v>
      </c>
      <c r="D466" s="69" t="s">
        <v>1221</v>
      </c>
      <c r="E466" s="70"/>
      <c r="F466" s="70"/>
      <c r="G466" s="71"/>
      <c r="H466" s="124">
        <f>H465+H463+H457</f>
        <v>1162686.6296296297</v>
      </c>
      <c r="I466" s="54"/>
    </row>
    <row r="467" spans="3:13" s="163" customFormat="1">
      <c r="C467" s="122" t="s">
        <v>1222</v>
      </c>
      <c r="D467" s="69" t="s">
        <v>1325</v>
      </c>
      <c r="E467" s="70"/>
      <c r="F467" s="71"/>
      <c r="G467" s="95">
        <f>$M$9</f>
        <v>0.1</v>
      </c>
      <c r="H467" s="124">
        <f>H466*G467</f>
        <v>116268.66296296298</v>
      </c>
      <c r="I467" s="54"/>
    </row>
    <row r="468" spans="3:13" s="163" customFormat="1" ht="14.4" thickBot="1">
      <c r="C468" s="130" t="s">
        <v>1223</v>
      </c>
      <c r="D468" s="131" t="s">
        <v>1224</v>
      </c>
      <c r="E468" s="132"/>
      <c r="F468" s="132"/>
      <c r="G468" s="155"/>
      <c r="H468" s="134">
        <f>SUM(H466:H467)</f>
        <v>1278955.2925925925</v>
      </c>
      <c r="I468" s="54"/>
    </row>
    <row r="469" spans="3:13" ht="14.4" thickTop="1"/>
    <row r="470" spans="3:13" ht="33" customHeight="1" thickBot="1">
      <c r="C470" s="160" t="s">
        <v>2296</v>
      </c>
      <c r="D470" s="135" t="s">
        <v>2297</v>
      </c>
      <c r="E470" s="215"/>
      <c r="F470" s="215"/>
      <c r="G470" s="215"/>
      <c r="H470" s="215"/>
      <c r="I470" s="56">
        <f>ROUNDDOWN(H488,-2)</f>
        <v>1296800</v>
      </c>
      <c r="M470" s="202"/>
    </row>
    <row r="471" spans="3:13" s="57" customFormat="1" ht="31.65" customHeight="1" thickTop="1">
      <c r="C471" s="119" t="s">
        <v>1197</v>
      </c>
      <c r="D471" s="120" t="s">
        <v>1198</v>
      </c>
      <c r="E471" s="120" t="s">
        <v>1199</v>
      </c>
      <c r="F471" s="120" t="s">
        <v>1200</v>
      </c>
      <c r="G471" s="120" t="s">
        <v>1201</v>
      </c>
      <c r="H471" s="121" t="s">
        <v>1202</v>
      </c>
      <c r="I471" s="160"/>
      <c r="M471" s="202"/>
    </row>
    <row r="472" spans="3:13">
      <c r="C472" s="141" t="s">
        <v>1203</v>
      </c>
      <c r="D472" s="59" t="s">
        <v>1204</v>
      </c>
      <c r="E472" s="73"/>
      <c r="F472" s="73"/>
      <c r="G472" s="73"/>
      <c r="H472" s="146"/>
      <c r="M472" s="202"/>
    </row>
    <row r="473" spans="3:13">
      <c r="C473" s="198" t="s">
        <v>1205</v>
      </c>
      <c r="D473" s="59" t="s">
        <v>5</v>
      </c>
      <c r="E473" s="72" t="s">
        <v>6</v>
      </c>
      <c r="F473" s="74">
        <v>1.65</v>
      </c>
      <c r="G473" s="64">
        <f>VLOOKUP(D473,upahbahan,3,FALSE)</f>
        <v>100000</v>
      </c>
      <c r="H473" s="124">
        <f>F473*G473</f>
        <v>165000</v>
      </c>
      <c r="M473" s="202"/>
    </row>
    <row r="474" spans="3:13">
      <c r="C474" s="198" t="s">
        <v>1206</v>
      </c>
      <c r="D474" s="59" t="s">
        <v>7</v>
      </c>
      <c r="E474" s="72" t="s">
        <v>6</v>
      </c>
      <c r="F474" s="74">
        <v>0.27500000000000002</v>
      </c>
      <c r="G474" s="64">
        <f>VLOOKUP(D474,upahbahan,3,FALSE)</f>
        <v>145000</v>
      </c>
      <c r="H474" s="124">
        <f>F474*G474</f>
        <v>39875</v>
      </c>
      <c r="M474" s="202"/>
    </row>
    <row r="475" spans="3:13">
      <c r="C475" s="198" t="s">
        <v>1207</v>
      </c>
      <c r="D475" s="59" t="s">
        <v>1314</v>
      </c>
      <c r="E475" s="72" t="s">
        <v>6</v>
      </c>
      <c r="F475" s="74">
        <v>2.8000000000000001E-2</v>
      </c>
      <c r="G475" s="64">
        <f>VLOOKUP(D475,upahbahan,3,FALSE)</f>
        <v>175000</v>
      </c>
      <c r="H475" s="124">
        <f>F475*G475</f>
        <v>4900</v>
      </c>
      <c r="M475" s="202"/>
    </row>
    <row r="476" spans="3:13">
      <c r="C476" s="198" t="s">
        <v>1208</v>
      </c>
      <c r="D476" s="59" t="s">
        <v>19</v>
      </c>
      <c r="E476" s="72" t="s">
        <v>6</v>
      </c>
      <c r="F476" s="74">
        <v>8.9999999999999993E-3</v>
      </c>
      <c r="G476" s="64">
        <f>VLOOKUP(D476,upahbahan,3,FALSE)</f>
        <v>200000</v>
      </c>
      <c r="H476" s="124">
        <f>F476*G476</f>
        <v>1799.9999999999998</v>
      </c>
      <c r="M476" s="202"/>
    </row>
    <row r="477" spans="3:13" ht="15.75" customHeight="1">
      <c r="C477" s="144" t="s">
        <v>1210</v>
      </c>
      <c r="D477" s="80"/>
      <c r="E477" s="80"/>
      <c r="F477" s="187"/>
      <c r="G477" s="162"/>
      <c r="H477" s="124">
        <f>SUM(H473:H476)</f>
        <v>211575</v>
      </c>
    </row>
    <row r="478" spans="3:13">
      <c r="C478" s="141" t="s">
        <v>1211</v>
      </c>
      <c r="D478" s="59" t="s">
        <v>1212</v>
      </c>
      <c r="E478" s="73"/>
      <c r="F478" s="73"/>
      <c r="G478" s="73"/>
      <c r="H478" s="146"/>
    </row>
    <row r="479" spans="3:13">
      <c r="C479" s="145" t="s">
        <v>1205</v>
      </c>
      <c r="D479" s="59" t="s">
        <v>1812</v>
      </c>
      <c r="E479" s="170" t="s">
        <v>66</v>
      </c>
      <c r="F479" s="171">
        <v>322</v>
      </c>
      <c r="G479" s="64">
        <f>VLOOKUP(D479,upahbahan,3,FALSE)</f>
        <v>1300</v>
      </c>
      <c r="H479" s="124">
        <f>F479*G479</f>
        <v>418600</v>
      </c>
    </row>
    <row r="480" spans="3:13">
      <c r="C480" s="145" t="s">
        <v>1206</v>
      </c>
      <c r="D480" s="59" t="s">
        <v>80</v>
      </c>
      <c r="E480" s="170" t="s">
        <v>66</v>
      </c>
      <c r="F480" s="171">
        <v>817</v>
      </c>
      <c r="G480" s="64">
        <f>VLOOKUP(D480,upahbahan,3,FALSE)</f>
        <v>300</v>
      </c>
      <c r="H480" s="124">
        <f>F480*G480</f>
        <v>245100</v>
      </c>
    </row>
    <row r="481" spans="3:13">
      <c r="C481" s="145" t="s">
        <v>1207</v>
      </c>
      <c r="D481" s="59" t="s">
        <v>73</v>
      </c>
      <c r="E481" s="170" t="s">
        <v>66</v>
      </c>
      <c r="F481" s="171">
        <v>1009</v>
      </c>
      <c r="G481" s="64">
        <f>VLOOKUP(D481,upahbahan,3,FALSE)/1350</f>
        <v>260.96296296296299</v>
      </c>
      <c r="H481" s="124">
        <f>F481*G481</f>
        <v>263311.62962962966</v>
      </c>
    </row>
    <row r="482" spans="3:13">
      <c r="C482" s="145" t="s">
        <v>1208</v>
      </c>
      <c r="D482" s="59" t="s">
        <v>962</v>
      </c>
      <c r="E482" s="170" t="s">
        <v>530</v>
      </c>
      <c r="F482" s="171">
        <v>202</v>
      </c>
      <c r="G482" s="64">
        <f>VLOOKUP(D482,upahbahan,3,FALSE)</f>
        <v>200</v>
      </c>
      <c r="H482" s="124">
        <f>F482*G482</f>
        <v>40400</v>
      </c>
    </row>
    <row r="483" spans="3:13" ht="15.75" customHeight="1">
      <c r="C483" s="144" t="s">
        <v>1216</v>
      </c>
      <c r="D483" s="80"/>
      <c r="E483" s="80"/>
      <c r="F483" s="80"/>
      <c r="G483" s="162"/>
      <c r="H483" s="124">
        <f>SUM(H479:H482)</f>
        <v>967411.62962962966</v>
      </c>
    </row>
    <row r="484" spans="3:13">
      <c r="C484" s="141" t="s">
        <v>1217</v>
      </c>
      <c r="D484" s="59" t="s">
        <v>1218</v>
      </c>
      <c r="E484" s="73"/>
      <c r="F484" s="73"/>
      <c r="G484" s="73"/>
      <c r="H484" s="151"/>
    </row>
    <row r="485" spans="3:13" ht="15.75" customHeight="1">
      <c r="C485" s="144" t="s">
        <v>1219</v>
      </c>
      <c r="D485" s="80"/>
      <c r="E485" s="80"/>
      <c r="F485" s="80"/>
      <c r="G485" s="162"/>
      <c r="H485" s="153">
        <v>0</v>
      </c>
    </row>
    <row r="486" spans="3:13" s="163" customFormat="1">
      <c r="C486" s="122" t="s">
        <v>1220</v>
      </c>
      <c r="D486" s="69" t="s">
        <v>1221</v>
      </c>
      <c r="E486" s="70"/>
      <c r="F486" s="70"/>
      <c r="G486" s="71"/>
      <c r="H486" s="124">
        <f>H485+H483+H477</f>
        <v>1178986.6296296297</v>
      </c>
      <c r="I486" s="54"/>
    </row>
    <row r="487" spans="3:13" s="163" customFormat="1">
      <c r="C487" s="122" t="s">
        <v>1222</v>
      </c>
      <c r="D487" s="69" t="s">
        <v>1325</v>
      </c>
      <c r="E487" s="70"/>
      <c r="F487" s="71"/>
      <c r="G487" s="95">
        <f>$M$9</f>
        <v>0.1</v>
      </c>
      <c r="H487" s="124">
        <f>H486*G487</f>
        <v>117898.66296296298</v>
      </c>
      <c r="I487" s="54"/>
    </row>
    <row r="488" spans="3:13" s="163" customFormat="1" ht="14.4" thickBot="1">
      <c r="C488" s="130" t="s">
        <v>1223</v>
      </c>
      <c r="D488" s="131" t="s">
        <v>1224</v>
      </c>
      <c r="E488" s="132"/>
      <c r="F488" s="132"/>
      <c r="G488" s="155"/>
      <c r="H488" s="134">
        <f>SUM(H486:H487)</f>
        <v>1296885.2925925925</v>
      </c>
      <c r="I488" s="54"/>
    </row>
    <row r="489" spans="3:13" ht="14.4" thickTop="1"/>
    <row r="490" spans="3:13" ht="33" customHeight="1" thickBot="1">
      <c r="C490" s="160" t="s">
        <v>2298</v>
      </c>
      <c r="D490" s="53" t="s">
        <v>2299</v>
      </c>
      <c r="E490" s="215"/>
      <c r="F490" s="215"/>
      <c r="G490" s="215"/>
      <c r="H490" s="215"/>
      <c r="I490" s="56">
        <f>ROUNDDOWN(H508,-2)</f>
        <v>1325100</v>
      </c>
      <c r="M490" s="202"/>
    </row>
    <row r="491" spans="3:13" s="57" customFormat="1" ht="31.65" customHeight="1" thickTop="1">
      <c r="C491" s="119" t="s">
        <v>1197</v>
      </c>
      <c r="D491" s="120" t="s">
        <v>1198</v>
      </c>
      <c r="E491" s="120" t="s">
        <v>1199</v>
      </c>
      <c r="F491" s="120" t="s">
        <v>1200</v>
      </c>
      <c r="G491" s="120" t="s">
        <v>1201</v>
      </c>
      <c r="H491" s="121" t="s">
        <v>1202</v>
      </c>
      <c r="I491" s="160"/>
      <c r="M491" s="202"/>
    </row>
    <row r="492" spans="3:13">
      <c r="C492" s="141" t="s">
        <v>1203</v>
      </c>
      <c r="D492" s="59" t="s">
        <v>1204</v>
      </c>
      <c r="E492" s="73"/>
      <c r="F492" s="73"/>
      <c r="G492" s="73"/>
      <c r="H492" s="146"/>
      <c r="M492" s="202"/>
    </row>
    <row r="493" spans="3:13">
      <c r="C493" s="198" t="s">
        <v>1205</v>
      </c>
      <c r="D493" s="59" t="s">
        <v>5</v>
      </c>
      <c r="E493" s="72" t="s">
        <v>6</v>
      </c>
      <c r="F493" s="74">
        <v>1.65</v>
      </c>
      <c r="G493" s="64">
        <f>VLOOKUP(D493,upahbahan,3,FALSE)</f>
        <v>100000</v>
      </c>
      <c r="H493" s="124">
        <f>F493*G493</f>
        <v>165000</v>
      </c>
      <c r="M493" s="202"/>
    </row>
    <row r="494" spans="3:13">
      <c r="C494" s="198" t="s">
        <v>1206</v>
      </c>
      <c r="D494" s="59" t="s">
        <v>7</v>
      </c>
      <c r="E494" s="72" t="s">
        <v>6</v>
      </c>
      <c r="F494" s="74">
        <v>0.27500000000000002</v>
      </c>
      <c r="G494" s="64">
        <f>VLOOKUP(D494,upahbahan,3,FALSE)</f>
        <v>145000</v>
      </c>
      <c r="H494" s="124">
        <f>F494*G494</f>
        <v>39875</v>
      </c>
      <c r="M494" s="202"/>
    </row>
    <row r="495" spans="3:13">
      <c r="C495" s="198" t="s">
        <v>1207</v>
      </c>
      <c r="D495" s="59" t="s">
        <v>1314</v>
      </c>
      <c r="E495" s="72" t="s">
        <v>6</v>
      </c>
      <c r="F495" s="74">
        <v>2.8000000000000001E-2</v>
      </c>
      <c r="G495" s="64">
        <f>VLOOKUP(D495,upahbahan,3,FALSE)</f>
        <v>175000</v>
      </c>
      <c r="H495" s="124">
        <f>F495*G495</f>
        <v>4900</v>
      </c>
      <c r="M495" s="202"/>
    </row>
    <row r="496" spans="3:13">
      <c r="C496" s="198" t="s">
        <v>1208</v>
      </c>
      <c r="D496" s="59" t="s">
        <v>19</v>
      </c>
      <c r="E496" s="72" t="s">
        <v>6</v>
      </c>
      <c r="F496" s="74">
        <v>8.9999999999999993E-3</v>
      </c>
      <c r="G496" s="64">
        <f>VLOOKUP(D496,upahbahan,3,FALSE)</f>
        <v>200000</v>
      </c>
      <c r="H496" s="124">
        <f>F496*G496</f>
        <v>1799.9999999999998</v>
      </c>
      <c r="M496" s="202"/>
    </row>
    <row r="497" spans="3:13" ht="15.75" customHeight="1">
      <c r="C497" s="144" t="s">
        <v>1210</v>
      </c>
      <c r="D497" s="80"/>
      <c r="E497" s="80"/>
      <c r="F497" s="187"/>
      <c r="G497" s="162"/>
      <c r="H497" s="124">
        <f>SUM(H493:H496)</f>
        <v>211575</v>
      </c>
    </row>
    <row r="498" spans="3:13">
      <c r="C498" s="141" t="s">
        <v>1211</v>
      </c>
      <c r="D498" s="59" t="s">
        <v>1212</v>
      </c>
      <c r="E498" s="73"/>
      <c r="F498" s="73"/>
      <c r="G498" s="73"/>
      <c r="H498" s="146"/>
    </row>
    <row r="499" spans="3:13">
      <c r="C499" s="145" t="s">
        <v>1205</v>
      </c>
      <c r="D499" s="59" t="s">
        <v>1812</v>
      </c>
      <c r="E499" s="170" t="s">
        <v>66</v>
      </c>
      <c r="F499" s="171">
        <v>348</v>
      </c>
      <c r="G499" s="64">
        <f>VLOOKUP(D499,upahbahan,3,FALSE)</f>
        <v>1300</v>
      </c>
      <c r="H499" s="124">
        <f>F499*G499</f>
        <v>452400</v>
      </c>
    </row>
    <row r="500" spans="3:13">
      <c r="C500" s="145" t="s">
        <v>1206</v>
      </c>
      <c r="D500" s="59" t="s">
        <v>80</v>
      </c>
      <c r="E500" s="170" t="s">
        <v>66</v>
      </c>
      <c r="F500" s="171">
        <v>790</v>
      </c>
      <c r="G500" s="64">
        <f>VLOOKUP(D500,upahbahan,3,FALSE)</f>
        <v>300</v>
      </c>
      <c r="H500" s="124">
        <f>F500*G500</f>
        <v>237000</v>
      </c>
    </row>
    <row r="501" spans="3:13">
      <c r="C501" s="145" t="s">
        <v>1207</v>
      </c>
      <c r="D501" s="59" t="s">
        <v>73</v>
      </c>
      <c r="E501" s="170" t="s">
        <v>66</v>
      </c>
      <c r="F501" s="171">
        <v>1009</v>
      </c>
      <c r="G501" s="64">
        <f>VLOOKUP(D501,upahbahan,3,FALSE)/1350</f>
        <v>260.96296296296299</v>
      </c>
      <c r="H501" s="124">
        <f>F501*G501</f>
        <v>263311.62962962966</v>
      </c>
    </row>
    <row r="502" spans="3:13">
      <c r="C502" s="145" t="s">
        <v>1208</v>
      </c>
      <c r="D502" s="59" t="s">
        <v>962</v>
      </c>
      <c r="E502" s="170" t="s">
        <v>530</v>
      </c>
      <c r="F502" s="171">
        <v>202</v>
      </c>
      <c r="G502" s="64">
        <f>VLOOKUP(D502,upahbahan,3,FALSE)</f>
        <v>200</v>
      </c>
      <c r="H502" s="124">
        <f>F502*G502</f>
        <v>40400</v>
      </c>
    </row>
    <row r="503" spans="3:13" ht="15.75" customHeight="1">
      <c r="C503" s="144" t="s">
        <v>1216</v>
      </c>
      <c r="D503" s="80"/>
      <c r="E503" s="80"/>
      <c r="F503" s="80"/>
      <c r="G503" s="162"/>
      <c r="H503" s="124">
        <f>SUM(H499:H502)</f>
        <v>993111.62962962966</v>
      </c>
    </row>
    <row r="504" spans="3:13">
      <c r="C504" s="141" t="s">
        <v>1217</v>
      </c>
      <c r="D504" s="59" t="s">
        <v>1218</v>
      </c>
      <c r="E504" s="73"/>
      <c r="F504" s="73"/>
      <c r="G504" s="73"/>
      <c r="H504" s="151"/>
    </row>
    <row r="505" spans="3:13" ht="15.75" customHeight="1">
      <c r="C505" s="144" t="s">
        <v>1219</v>
      </c>
      <c r="D505" s="80"/>
      <c r="E505" s="80"/>
      <c r="F505" s="80"/>
      <c r="G505" s="162"/>
      <c r="H505" s="153">
        <v>0</v>
      </c>
    </row>
    <row r="506" spans="3:13" s="163" customFormat="1">
      <c r="C506" s="122" t="s">
        <v>1220</v>
      </c>
      <c r="D506" s="69" t="s">
        <v>1221</v>
      </c>
      <c r="E506" s="70"/>
      <c r="F506" s="70"/>
      <c r="G506" s="71"/>
      <c r="H506" s="124">
        <f>H505+H503+H497</f>
        <v>1204686.6296296297</v>
      </c>
      <c r="I506" s="54"/>
    </row>
    <row r="507" spans="3:13" s="163" customFormat="1">
      <c r="C507" s="122" t="s">
        <v>1222</v>
      </c>
      <c r="D507" s="69" t="s">
        <v>1325</v>
      </c>
      <c r="E507" s="70"/>
      <c r="F507" s="71"/>
      <c r="G507" s="95">
        <f>$M$9</f>
        <v>0.1</v>
      </c>
      <c r="H507" s="124">
        <f>H506*G507</f>
        <v>120468.66296296298</v>
      </c>
      <c r="I507" s="54"/>
    </row>
    <row r="508" spans="3:13" s="163" customFormat="1" ht="14.4" thickBot="1">
      <c r="C508" s="130" t="s">
        <v>1223</v>
      </c>
      <c r="D508" s="131" t="s">
        <v>1224</v>
      </c>
      <c r="E508" s="132"/>
      <c r="F508" s="132"/>
      <c r="G508" s="155"/>
      <c r="H508" s="134">
        <f>SUM(H506:H507)</f>
        <v>1325155.2925925925</v>
      </c>
      <c r="I508" s="54"/>
    </row>
    <row r="509" spans="3:13" ht="14.4" thickTop="1"/>
    <row r="510" spans="3:13" ht="33" customHeight="1" thickBot="1">
      <c r="C510" s="160" t="s">
        <v>2300</v>
      </c>
      <c r="D510" s="53" t="s">
        <v>2301</v>
      </c>
      <c r="E510" s="215"/>
      <c r="F510" s="215"/>
      <c r="G510" s="215"/>
      <c r="H510" s="215"/>
      <c r="I510" s="56">
        <f>ROUNDDOWN(H528,-2)</f>
        <v>1347100</v>
      </c>
      <c r="M510" s="202"/>
    </row>
    <row r="511" spans="3:13" s="57" customFormat="1" ht="31.65" customHeight="1" thickTop="1">
      <c r="C511" s="119" t="s">
        <v>1197</v>
      </c>
      <c r="D511" s="120" t="s">
        <v>1198</v>
      </c>
      <c r="E511" s="120" t="s">
        <v>1199</v>
      </c>
      <c r="F511" s="120" t="s">
        <v>1200</v>
      </c>
      <c r="G511" s="120" t="s">
        <v>1201</v>
      </c>
      <c r="H511" s="121" t="s">
        <v>1202</v>
      </c>
      <c r="I511" s="160"/>
      <c r="M511" s="202"/>
    </row>
    <row r="512" spans="3:13">
      <c r="C512" s="141" t="s">
        <v>1203</v>
      </c>
      <c r="D512" s="59" t="s">
        <v>1204</v>
      </c>
      <c r="E512" s="73"/>
      <c r="F512" s="73"/>
      <c r="G512" s="73"/>
      <c r="H512" s="146"/>
      <c r="M512" s="202"/>
    </row>
    <row r="513" spans="3:13">
      <c r="C513" s="198" t="s">
        <v>1205</v>
      </c>
      <c r="D513" s="59" t="s">
        <v>5</v>
      </c>
      <c r="E513" s="72" t="s">
        <v>6</v>
      </c>
      <c r="F513" s="74">
        <v>1.65</v>
      </c>
      <c r="G513" s="64">
        <f>VLOOKUP(D513,upahbahan,3,FALSE)</f>
        <v>100000</v>
      </c>
      <c r="H513" s="124">
        <f>F513*G513</f>
        <v>165000</v>
      </c>
      <c r="M513" s="202"/>
    </row>
    <row r="514" spans="3:13">
      <c r="C514" s="198" t="s">
        <v>1206</v>
      </c>
      <c r="D514" s="59" t="s">
        <v>7</v>
      </c>
      <c r="E514" s="72" t="s">
        <v>6</v>
      </c>
      <c r="F514" s="74">
        <v>0.27500000000000002</v>
      </c>
      <c r="G514" s="64">
        <f>VLOOKUP(D514,upahbahan,3,FALSE)</f>
        <v>145000</v>
      </c>
      <c r="H514" s="124">
        <f>F514*G514</f>
        <v>39875</v>
      </c>
      <c r="M514" s="202"/>
    </row>
    <row r="515" spans="3:13">
      <c r="C515" s="198" t="s">
        <v>1207</v>
      </c>
      <c r="D515" s="59" t="s">
        <v>1314</v>
      </c>
      <c r="E515" s="72" t="s">
        <v>6</v>
      </c>
      <c r="F515" s="74">
        <v>2.8000000000000001E-2</v>
      </c>
      <c r="G515" s="64">
        <f>VLOOKUP(D515,upahbahan,3,FALSE)</f>
        <v>175000</v>
      </c>
      <c r="H515" s="124">
        <f>F515*G515</f>
        <v>4900</v>
      </c>
      <c r="M515" s="202"/>
    </row>
    <row r="516" spans="3:13">
      <c r="C516" s="198" t="s">
        <v>1208</v>
      </c>
      <c r="D516" s="59" t="s">
        <v>19</v>
      </c>
      <c r="E516" s="72" t="s">
        <v>6</v>
      </c>
      <c r="F516" s="74">
        <v>8.9999999999999993E-3</v>
      </c>
      <c r="G516" s="64">
        <f>VLOOKUP(D516,upahbahan,3,FALSE)</f>
        <v>200000</v>
      </c>
      <c r="H516" s="124">
        <f>F516*G516</f>
        <v>1799.9999999999998</v>
      </c>
      <c r="M516" s="202"/>
    </row>
    <row r="517" spans="3:13" ht="15.75" customHeight="1">
      <c r="C517" s="144" t="s">
        <v>1210</v>
      </c>
      <c r="D517" s="80"/>
      <c r="E517" s="80"/>
      <c r="F517" s="187"/>
      <c r="G517" s="162"/>
      <c r="H517" s="124">
        <f>SUM(H513:H516)</f>
        <v>211575</v>
      </c>
    </row>
    <row r="518" spans="3:13">
      <c r="C518" s="141" t="s">
        <v>1211</v>
      </c>
      <c r="D518" s="59" t="s">
        <v>1212</v>
      </c>
      <c r="E518" s="73"/>
      <c r="F518" s="73"/>
      <c r="G518" s="73"/>
      <c r="H518" s="146"/>
    </row>
    <row r="519" spans="3:13">
      <c r="C519" s="145" t="s">
        <v>1205</v>
      </c>
      <c r="D519" s="59" t="s">
        <v>1812</v>
      </c>
      <c r="E519" s="170" t="s">
        <v>66</v>
      </c>
      <c r="F519" s="171">
        <v>368</v>
      </c>
      <c r="G519" s="64">
        <f>VLOOKUP(D519,upahbahan,3,FALSE)</f>
        <v>1300</v>
      </c>
      <c r="H519" s="124">
        <f>F519*G519</f>
        <v>478400</v>
      </c>
    </row>
    <row r="520" spans="3:13">
      <c r="C520" s="145" t="s">
        <v>1206</v>
      </c>
      <c r="D520" s="59" t="s">
        <v>80</v>
      </c>
      <c r="E520" s="170" t="s">
        <v>66</v>
      </c>
      <c r="F520" s="171">
        <v>770</v>
      </c>
      <c r="G520" s="64">
        <f>VLOOKUP(D520,upahbahan,3,FALSE)</f>
        <v>300</v>
      </c>
      <c r="H520" s="124">
        <f>F520*G520</f>
        <v>231000</v>
      </c>
    </row>
    <row r="521" spans="3:13">
      <c r="C521" s="145" t="s">
        <v>1207</v>
      </c>
      <c r="D521" s="59" t="s">
        <v>73</v>
      </c>
      <c r="E521" s="170" t="s">
        <v>66</v>
      </c>
      <c r="F521" s="171">
        <v>1009</v>
      </c>
      <c r="G521" s="64">
        <f>VLOOKUP(D521,upahbahan,3,FALSE)/1350</f>
        <v>260.96296296296299</v>
      </c>
      <c r="H521" s="124">
        <f>F521*G521</f>
        <v>263311.62962962966</v>
      </c>
    </row>
    <row r="522" spans="3:13">
      <c r="C522" s="145" t="s">
        <v>1208</v>
      </c>
      <c r="D522" s="59" t="s">
        <v>962</v>
      </c>
      <c r="E522" s="170" t="s">
        <v>530</v>
      </c>
      <c r="F522" s="171">
        <v>202</v>
      </c>
      <c r="G522" s="64">
        <f>VLOOKUP(D522,upahbahan,3,FALSE)</f>
        <v>200</v>
      </c>
      <c r="H522" s="124">
        <f>F522*G522</f>
        <v>40400</v>
      </c>
    </row>
    <row r="523" spans="3:13" ht="15.75" customHeight="1">
      <c r="C523" s="144" t="s">
        <v>1216</v>
      </c>
      <c r="D523" s="80"/>
      <c r="E523" s="80"/>
      <c r="F523" s="80"/>
      <c r="G523" s="162"/>
      <c r="H523" s="124">
        <f>SUM(H519:H522)</f>
        <v>1013111.6296296297</v>
      </c>
    </row>
    <row r="524" spans="3:13">
      <c r="C524" s="141" t="s">
        <v>1217</v>
      </c>
      <c r="D524" s="59" t="s">
        <v>1218</v>
      </c>
      <c r="E524" s="73"/>
      <c r="F524" s="73"/>
      <c r="G524" s="73"/>
      <c r="H524" s="151"/>
    </row>
    <row r="525" spans="3:13" ht="15.75" customHeight="1">
      <c r="C525" s="144" t="s">
        <v>1219</v>
      </c>
      <c r="D525" s="80"/>
      <c r="E525" s="80"/>
      <c r="F525" s="80"/>
      <c r="G525" s="162"/>
      <c r="H525" s="153">
        <v>0</v>
      </c>
    </row>
    <row r="526" spans="3:13" s="163" customFormat="1">
      <c r="C526" s="122" t="s">
        <v>1220</v>
      </c>
      <c r="D526" s="69" t="s">
        <v>1221</v>
      </c>
      <c r="E526" s="70"/>
      <c r="F526" s="70"/>
      <c r="G526" s="71"/>
      <c r="H526" s="124">
        <f>H525+H523+H517</f>
        <v>1224686.6296296297</v>
      </c>
      <c r="I526" s="54"/>
    </row>
    <row r="527" spans="3:13" s="163" customFormat="1">
      <c r="C527" s="122" t="s">
        <v>1222</v>
      </c>
      <c r="D527" s="69" t="s">
        <v>1325</v>
      </c>
      <c r="E527" s="70"/>
      <c r="F527" s="71"/>
      <c r="G527" s="95">
        <f>$M$9</f>
        <v>0.1</v>
      </c>
      <c r="H527" s="124">
        <f>H526*G527</f>
        <v>122468.66296296298</v>
      </c>
      <c r="I527" s="54"/>
    </row>
    <row r="528" spans="3:13" s="163" customFormat="1" ht="14.4" thickBot="1">
      <c r="C528" s="130" t="s">
        <v>1223</v>
      </c>
      <c r="D528" s="131" t="s">
        <v>1224</v>
      </c>
      <c r="E528" s="132"/>
      <c r="F528" s="132"/>
      <c r="G528" s="155"/>
      <c r="H528" s="134">
        <f>SUM(H526:H527)</f>
        <v>1347155.2925925925</v>
      </c>
      <c r="I528" s="54"/>
    </row>
    <row r="529" spans="3:13" ht="14.4" thickTop="1"/>
    <row r="531" spans="3:13">
      <c r="C531" s="160" t="s">
        <v>2302</v>
      </c>
      <c r="D531" s="54" t="s">
        <v>2303</v>
      </c>
    </row>
    <row r="532" spans="3:13" ht="33" customHeight="1" thickBot="1">
      <c r="C532" s="54" t="s">
        <v>2304</v>
      </c>
      <c r="D532" s="53" t="s">
        <v>2305</v>
      </c>
      <c r="E532" s="215"/>
      <c r="F532" s="215"/>
      <c r="G532" s="215"/>
      <c r="H532" s="215"/>
      <c r="I532" s="56">
        <f>ROUNDDOWN(H551,-2)</f>
        <v>1228600</v>
      </c>
      <c r="M532" s="202"/>
    </row>
    <row r="533" spans="3:13" s="57" customFormat="1" ht="31.65" customHeight="1" thickTop="1">
      <c r="C533" s="119" t="s">
        <v>1197</v>
      </c>
      <c r="D533" s="120" t="s">
        <v>1198</v>
      </c>
      <c r="E533" s="120" t="s">
        <v>1199</v>
      </c>
      <c r="F533" s="120" t="s">
        <v>1200</v>
      </c>
      <c r="G533" s="120" t="s">
        <v>1201</v>
      </c>
      <c r="H533" s="121" t="s">
        <v>1202</v>
      </c>
      <c r="I533" s="160"/>
      <c r="M533" s="202"/>
    </row>
    <row r="534" spans="3:13">
      <c r="C534" s="141" t="s">
        <v>1203</v>
      </c>
      <c r="D534" s="59" t="s">
        <v>1204</v>
      </c>
      <c r="E534" s="73"/>
      <c r="F534" s="73"/>
      <c r="G534" s="73"/>
      <c r="H534" s="146"/>
      <c r="M534" s="202"/>
    </row>
    <row r="535" spans="3:13">
      <c r="C535" s="198" t="s">
        <v>1205</v>
      </c>
      <c r="D535" s="59" t="s">
        <v>5</v>
      </c>
      <c r="E535" s="72" t="s">
        <v>6</v>
      </c>
      <c r="F535" s="74">
        <v>1</v>
      </c>
      <c r="G535" s="64">
        <f>VLOOKUP(D535,upahbahan,3,FALSE)</f>
        <v>100000</v>
      </c>
      <c r="H535" s="124">
        <f>F535*G535</f>
        <v>100000</v>
      </c>
      <c r="M535" s="202"/>
    </row>
    <row r="536" spans="3:13">
      <c r="C536" s="198" t="s">
        <v>1206</v>
      </c>
      <c r="D536" s="59" t="s">
        <v>7</v>
      </c>
      <c r="E536" s="72" t="s">
        <v>6</v>
      </c>
      <c r="F536" s="74">
        <v>0.25</v>
      </c>
      <c r="G536" s="64">
        <f>VLOOKUP(D536,upahbahan,3,FALSE)</f>
        <v>145000</v>
      </c>
      <c r="H536" s="124">
        <f>F536*G536</f>
        <v>36250</v>
      </c>
      <c r="M536" s="202"/>
    </row>
    <row r="537" spans="3:13">
      <c r="C537" s="198" t="s">
        <v>1207</v>
      </c>
      <c r="D537" s="59" t="s">
        <v>1314</v>
      </c>
      <c r="E537" s="72" t="s">
        <v>6</v>
      </c>
      <c r="F537" s="74">
        <v>2.5000000000000001E-2</v>
      </c>
      <c r="G537" s="64">
        <f>VLOOKUP(D537,upahbahan,3,FALSE)</f>
        <v>175000</v>
      </c>
      <c r="H537" s="124">
        <f>F537*G537</f>
        <v>4375</v>
      </c>
      <c r="M537" s="202"/>
    </row>
    <row r="538" spans="3:13">
      <c r="C538" s="198" t="s">
        <v>1208</v>
      </c>
      <c r="D538" s="59" t="s">
        <v>19</v>
      </c>
      <c r="E538" s="72" t="s">
        <v>6</v>
      </c>
      <c r="F538" s="74">
        <v>0.1</v>
      </c>
      <c r="G538" s="64">
        <f>VLOOKUP(D538,upahbahan,3,FALSE)</f>
        <v>200000</v>
      </c>
      <c r="H538" s="124">
        <f>F538*G538</f>
        <v>20000</v>
      </c>
      <c r="M538" s="202"/>
    </row>
    <row r="539" spans="3:13" ht="15.75" customHeight="1">
      <c r="C539" s="144" t="s">
        <v>1210</v>
      </c>
      <c r="D539" s="80"/>
      <c r="E539" s="80"/>
      <c r="F539" s="187"/>
      <c r="G539" s="162"/>
      <c r="H539" s="124">
        <f>SUM(H535:H538)</f>
        <v>160625</v>
      </c>
    </row>
    <row r="540" spans="3:13">
      <c r="C540" s="141" t="s">
        <v>1211</v>
      </c>
      <c r="D540" s="59" t="s">
        <v>1212</v>
      </c>
      <c r="E540" s="73"/>
      <c r="F540" s="73"/>
      <c r="G540" s="73"/>
      <c r="H540" s="146"/>
    </row>
    <row r="541" spans="3:13">
      <c r="C541" s="145" t="s">
        <v>1205</v>
      </c>
      <c r="D541" s="59" t="s">
        <v>1812</v>
      </c>
      <c r="E541" s="170" t="s">
        <v>66</v>
      </c>
      <c r="F541" s="171">
        <v>267</v>
      </c>
      <c r="G541" s="64">
        <f>VLOOKUP(D541,upahbahan,3,FALSE)</f>
        <v>1300</v>
      </c>
      <c r="H541" s="124">
        <f>F541*G541</f>
        <v>347100</v>
      </c>
    </row>
    <row r="542" spans="3:13">
      <c r="C542" s="145" t="s">
        <v>1206</v>
      </c>
      <c r="D542" s="59" t="s">
        <v>80</v>
      </c>
      <c r="E542" s="170" t="s">
        <v>66</v>
      </c>
      <c r="F542" s="171">
        <v>871</v>
      </c>
      <c r="G542" s="64">
        <f>VLOOKUP(D542,upahbahan,3,FALSE)</f>
        <v>300</v>
      </c>
      <c r="H542" s="124">
        <f>F542*G542</f>
        <v>261300</v>
      </c>
    </row>
    <row r="543" spans="3:13">
      <c r="C543" s="145" t="s">
        <v>1207</v>
      </c>
      <c r="D543" s="59" t="s">
        <v>73</v>
      </c>
      <c r="E543" s="170" t="s">
        <v>66</v>
      </c>
      <c r="F543" s="171">
        <v>1009</v>
      </c>
      <c r="G543" s="64">
        <f>VLOOKUP(D543,upahbahan,3,FALSE)/1350</f>
        <v>260.96296296296299</v>
      </c>
      <c r="H543" s="124">
        <f>F543*G543</f>
        <v>263311.62962962966</v>
      </c>
    </row>
    <row r="544" spans="3:13">
      <c r="C544" s="145" t="s">
        <v>1208</v>
      </c>
      <c r="D544" s="59" t="s">
        <v>962</v>
      </c>
      <c r="E544" s="170" t="s">
        <v>530</v>
      </c>
      <c r="F544" s="171">
        <v>202</v>
      </c>
      <c r="G544" s="64">
        <f>VLOOKUP(D544,upahbahan,3,FALSE)</f>
        <v>200</v>
      </c>
      <c r="H544" s="124">
        <f>F544*G544</f>
        <v>40400</v>
      </c>
    </row>
    <row r="545" spans="3:13" ht="15.75" customHeight="1">
      <c r="C545" s="144" t="s">
        <v>1216</v>
      </c>
      <c r="D545" s="80"/>
      <c r="E545" s="80"/>
      <c r="F545" s="80"/>
      <c r="G545" s="162"/>
      <c r="H545" s="124">
        <f>SUM(H541:H544)</f>
        <v>912111.62962962966</v>
      </c>
    </row>
    <row r="546" spans="3:13">
      <c r="C546" s="141" t="s">
        <v>1217</v>
      </c>
      <c r="D546" s="59" t="s">
        <v>1218</v>
      </c>
      <c r="E546" s="73"/>
      <c r="F546" s="73"/>
      <c r="G546" s="73"/>
      <c r="H546" s="151"/>
    </row>
    <row r="547" spans="3:13">
      <c r="C547" s="141">
        <v>1</v>
      </c>
      <c r="D547" s="59" t="s">
        <v>1169</v>
      </c>
      <c r="E547" s="170" t="s">
        <v>1082</v>
      </c>
      <c r="F547" s="188">
        <v>0.14749999999999999</v>
      </c>
      <c r="G547" s="64">
        <f>VLOOKUP(D547,upahbahan,3,FALSE)</f>
        <v>300000</v>
      </c>
      <c r="H547" s="124">
        <f>F547*G547</f>
        <v>44250</v>
      </c>
    </row>
    <row r="548" spans="3:13" ht="15.75" customHeight="1">
      <c r="C548" s="144" t="s">
        <v>1219</v>
      </c>
      <c r="D548" s="80"/>
      <c r="E548" s="80"/>
      <c r="F548" s="80"/>
      <c r="G548" s="162"/>
      <c r="H548" s="124">
        <f>SUM(H547)</f>
        <v>44250</v>
      </c>
    </row>
    <row r="549" spans="3:13" s="163" customFormat="1">
      <c r="C549" s="122" t="s">
        <v>1220</v>
      </c>
      <c r="D549" s="69" t="s">
        <v>1221</v>
      </c>
      <c r="E549" s="70"/>
      <c r="F549" s="70"/>
      <c r="G549" s="71"/>
      <c r="H549" s="124">
        <f>H548+H545+H539</f>
        <v>1116986.6296296297</v>
      </c>
      <c r="I549" s="54"/>
    </row>
    <row r="550" spans="3:13" s="163" customFormat="1">
      <c r="C550" s="122" t="s">
        <v>1222</v>
      </c>
      <c r="D550" s="69" t="s">
        <v>1325</v>
      </c>
      <c r="E550" s="70"/>
      <c r="F550" s="71"/>
      <c r="G550" s="95">
        <f>$M$9</f>
        <v>0.1</v>
      </c>
      <c r="H550" s="124">
        <f>H549*G550</f>
        <v>111698.66296296298</v>
      </c>
      <c r="I550" s="54"/>
    </row>
    <row r="551" spans="3:13" s="163" customFormat="1" ht="14.4" thickBot="1">
      <c r="C551" s="130" t="s">
        <v>1223</v>
      </c>
      <c r="D551" s="131" t="s">
        <v>1224</v>
      </c>
      <c r="E551" s="132"/>
      <c r="F551" s="132"/>
      <c r="G551" s="155"/>
      <c r="H551" s="134">
        <f>SUM(H549:H550)</f>
        <v>1228685.2925925925</v>
      </c>
      <c r="I551" s="54"/>
    </row>
    <row r="552" spans="3:13" ht="14.4" thickTop="1"/>
    <row r="554" spans="3:13" ht="33" customHeight="1" thickBot="1">
      <c r="C554" s="54" t="s">
        <v>2306</v>
      </c>
      <c r="D554" s="53" t="s">
        <v>2307</v>
      </c>
      <c r="E554" s="215"/>
      <c r="F554" s="215"/>
      <c r="G554" s="215"/>
      <c r="H554" s="215"/>
      <c r="I554" s="56">
        <f>ROUNDDOWN(H573,-2)</f>
        <v>1271500</v>
      </c>
      <c r="M554" s="202"/>
    </row>
    <row r="555" spans="3:13" s="57" customFormat="1" ht="31.65" customHeight="1" thickTop="1">
      <c r="C555" s="119" t="s">
        <v>1197</v>
      </c>
      <c r="D555" s="120" t="s">
        <v>1198</v>
      </c>
      <c r="E555" s="120" t="s">
        <v>1199</v>
      </c>
      <c r="F555" s="120" t="s">
        <v>1200</v>
      </c>
      <c r="G555" s="120" t="s">
        <v>1201</v>
      </c>
      <c r="H555" s="121" t="s">
        <v>1202</v>
      </c>
      <c r="I555" s="160"/>
      <c r="M555" s="202"/>
    </row>
    <row r="556" spans="3:13">
      <c r="C556" s="141" t="s">
        <v>1203</v>
      </c>
      <c r="D556" s="59" t="s">
        <v>1204</v>
      </c>
      <c r="E556" s="73"/>
      <c r="F556" s="73"/>
      <c r="G556" s="73"/>
      <c r="H556" s="146"/>
      <c r="M556" s="202"/>
    </row>
    <row r="557" spans="3:13">
      <c r="C557" s="198" t="s">
        <v>1205</v>
      </c>
      <c r="D557" s="59" t="s">
        <v>5</v>
      </c>
      <c r="E557" s="72" t="s">
        <v>6</v>
      </c>
      <c r="F557" s="74">
        <v>1</v>
      </c>
      <c r="G557" s="64">
        <f>VLOOKUP(D557,upahbahan,3,FALSE)</f>
        <v>100000</v>
      </c>
      <c r="H557" s="124">
        <f>F557*G557</f>
        <v>100000</v>
      </c>
      <c r="M557" s="202"/>
    </row>
    <row r="558" spans="3:13">
      <c r="C558" s="198" t="s">
        <v>1206</v>
      </c>
      <c r="D558" s="59" t="s">
        <v>7</v>
      </c>
      <c r="E558" s="72" t="s">
        <v>6</v>
      </c>
      <c r="F558" s="74">
        <v>0.25</v>
      </c>
      <c r="G558" s="64">
        <f>VLOOKUP(D558,upahbahan,3,FALSE)</f>
        <v>145000</v>
      </c>
      <c r="H558" s="124">
        <f>F558*G558</f>
        <v>36250</v>
      </c>
      <c r="M558" s="202"/>
    </row>
    <row r="559" spans="3:13">
      <c r="C559" s="198" t="s">
        <v>1207</v>
      </c>
      <c r="D559" s="59" t="s">
        <v>1314</v>
      </c>
      <c r="E559" s="72" t="s">
        <v>6</v>
      </c>
      <c r="F559" s="74">
        <v>2.5000000000000001E-2</v>
      </c>
      <c r="G559" s="64">
        <f>VLOOKUP(D559,upahbahan,3,FALSE)</f>
        <v>175000</v>
      </c>
      <c r="H559" s="124">
        <f>F559*G559</f>
        <v>4375</v>
      </c>
      <c r="M559" s="202"/>
    </row>
    <row r="560" spans="3:13">
      <c r="C560" s="198" t="s">
        <v>1208</v>
      </c>
      <c r="D560" s="59" t="s">
        <v>19</v>
      </c>
      <c r="E560" s="72" t="s">
        <v>6</v>
      </c>
      <c r="F560" s="74">
        <v>0.1</v>
      </c>
      <c r="G560" s="64">
        <f>VLOOKUP(D560,upahbahan,3,FALSE)</f>
        <v>200000</v>
      </c>
      <c r="H560" s="124">
        <f>F560*G560</f>
        <v>20000</v>
      </c>
      <c r="M560" s="202"/>
    </row>
    <row r="561" spans="3:13" ht="15.75" customHeight="1">
      <c r="C561" s="144" t="s">
        <v>1210</v>
      </c>
      <c r="D561" s="80"/>
      <c r="E561" s="80"/>
      <c r="F561" s="187"/>
      <c r="G561" s="162"/>
      <c r="H561" s="124">
        <f>SUM(H557:H560)</f>
        <v>160625</v>
      </c>
    </row>
    <row r="562" spans="3:13">
      <c r="C562" s="141" t="s">
        <v>1211</v>
      </c>
      <c r="D562" s="59" t="s">
        <v>1212</v>
      </c>
      <c r="E562" s="73"/>
      <c r="F562" s="73"/>
      <c r="G562" s="73"/>
      <c r="H562" s="146"/>
    </row>
    <row r="563" spans="3:13">
      <c r="C563" s="145" t="s">
        <v>1205</v>
      </c>
      <c r="D563" s="59" t="s">
        <v>2308</v>
      </c>
      <c r="E563" s="170" t="s">
        <v>66</v>
      </c>
      <c r="F563" s="171">
        <v>306</v>
      </c>
      <c r="G563" s="64">
        <f>VLOOKUP(D563,upahbahan,3,FALSE)</f>
        <v>1300</v>
      </c>
      <c r="H563" s="124">
        <f>F563*G563</f>
        <v>397800</v>
      </c>
    </row>
    <row r="564" spans="3:13">
      <c r="C564" s="145" t="s">
        <v>1206</v>
      </c>
      <c r="D564" s="59" t="s">
        <v>80</v>
      </c>
      <c r="E564" s="170" t="s">
        <v>66</v>
      </c>
      <c r="F564" s="171">
        <v>832</v>
      </c>
      <c r="G564" s="64">
        <f>VLOOKUP(D564,upahbahan,3,FALSE)</f>
        <v>300</v>
      </c>
      <c r="H564" s="124">
        <f>F564*G564</f>
        <v>249600</v>
      </c>
    </row>
    <row r="565" spans="3:13">
      <c r="C565" s="145" t="s">
        <v>1207</v>
      </c>
      <c r="D565" s="59" t="s">
        <v>73</v>
      </c>
      <c r="E565" s="170" t="s">
        <v>66</v>
      </c>
      <c r="F565" s="171">
        <v>1009</v>
      </c>
      <c r="G565" s="64">
        <f>VLOOKUP(D565,upahbahan,3,FALSE)/1350</f>
        <v>260.96296296296299</v>
      </c>
      <c r="H565" s="124">
        <f>F565*G565</f>
        <v>263311.62962962966</v>
      </c>
    </row>
    <row r="566" spans="3:13">
      <c r="C566" s="145" t="s">
        <v>1208</v>
      </c>
      <c r="D566" s="59" t="s">
        <v>962</v>
      </c>
      <c r="E566" s="170" t="s">
        <v>530</v>
      </c>
      <c r="F566" s="171">
        <v>202</v>
      </c>
      <c r="G566" s="64">
        <f>VLOOKUP(D566,upahbahan,3,FALSE)</f>
        <v>200</v>
      </c>
      <c r="H566" s="124">
        <f>F566*G566</f>
        <v>40400</v>
      </c>
    </row>
    <row r="567" spans="3:13" ht="15.75" customHeight="1">
      <c r="C567" s="144" t="s">
        <v>1216</v>
      </c>
      <c r="D567" s="80"/>
      <c r="E567" s="80"/>
      <c r="F567" s="80"/>
      <c r="G567" s="162"/>
      <c r="H567" s="124">
        <f>SUM(H563:H566)</f>
        <v>951111.62962962966</v>
      </c>
    </row>
    <row r="568" spans="3:13">
      <c r="C568" s="141" t="s">
        <v>1217</v>
      </c>
      <c r="D568" s="59" t="s">
        <v>1218</v>
      </c>
      <c r="E568" s="73"/>
      <c r="F568" s="73"/>
      <c r="G568" s="73"/>
      <c r="H568" s="151"/>
    </row>
    <row r="569" spans="3:13">
      <c r="C569" s="141">
        <v>1</v>
      </c>
      <c r="D569" s="59" t="s">
        <v>1169</v>
      </c>
      <c r="E569" s="170" t="s">
        <v>1082</v>
      </c>
      <c r="F569" s="188">
        <v>0.14749999999999999</v>
      </c>
      <c r="G569" s="64">
        <f>VLOOKUP(D569,upahbahan,3,FALSE)</f>
        <v>300000</v>
      </c>
      <c r="H569" s="124">
        <f>F569*G569</f>
        <v>44250</v>
      </c>
    </row>
    <row r="570" spans="3:13" ht="15.75" customHeight="1">
      <c r="C570" s="144" t="s">
        <v>1219</v>
      </c>
      <c r="D570" s="80"/>
      <c r="E570" s="80"/>
      <c r="F570" s="80"/>
      <c r="G570" s="162"/>
      <c r="H570" s="124">
        <f>SUM(H569)</f>
        <v>44250</v>
      </c>
    </row>
    <row r="571" spans="3:13" s="163" customFormat="1">
      <c r="C571" s="122" t="s">
        <v>1220</v>
      </c>
      <c r="D571" s="69" t="s">
        <v>1221</v>
      </c>
      <c r="E571" s="70"/>
      <c r="F571" s="70"/>
      <c r="G571" s="71"/>
      <c r="H571" s="124">
        <f>H570+H567+H561</f>
        <v>1155986.6296296297</v>
      </c>
      <c r="I571" s="54"/>
    </row>
    <row r="572" spans="3:13" s="163" customFormat="1">
      <c r="C572" s="122" t="s">
        <v>1222</v>
      </c>
      <c r="D572" s="69" t="s">
        <v>1325</v>
      </c>
      <c r="E572" s="70"/>
      <c r="F572" s="71"/>
      <c r="G572" s="95">
        <f>$M$9</f>
        <v>0.1</v>
      </c>
      <c r="H572" s="124">
        <f>H571*G572</f>
        <v>115598.66296296298</v>
      </c>
      <c r="I572" s="54"/>
    </row>
    <row r="573" spans="3:13" s="163" customFormat="1" ht="14.4" thickBot="1">
      <c r="C573" s="130" t="s">
        <v>1223</v>
      </c>
      <c r="D573" s="131" t="s">
        <v>1224</v>
      </c>
      <c r="E573" s="132"/>
      <c r="F573" s="132"/>
      <c r="G573" s="155"/>
      <c r="H573" s="134">
        <f>SUM(H571:H572)</f>
        <v>1271585.2925925925</v>
      </c>
      <c r="I573" s="54"/>
    </row>
    <row r="574" spans="3:13" ht="14.4" thickTop="1"/>
    <row r="575" spans="3:13" ht="33" customHeight="1" thickBot="1">
      <c r="C575" s="160" t="s">
        <v>2309</v>
      </c>
      <c r="D575" s="53" t="s">
        <v>2310</v>
      </c>
      <c r="E575" s="215"/>
      <c r="F575" s="215"/>
      <c r="G575" s="215"/>
      <c r="H575" s="215"/>
      <c r="I575" s="56">
        <f>ROUNDDOWN(H594,-2)</f>
        <v>1289500</v>
      </c>
      <c r="M575" s="202"/>
    </row>
    <row r="576" spans="3:13" s="57" customFormat="1" ht="31.65" customHeight="1" thickTop="1">
      <c r="C576" s="119" t="s">
        <v>1197</v>
      </c>
      <c r="D576" s="120" t="s">
        <v>1198</v>
      </c>
      <c r="E576" s="120" t="s">
        <v>1199</v>
      </c>
      <c r="F576" s="120" t="s">
        <v>1200</v>
      </c>
      <c r="G576" s="120" t="s">
        <v>1201</v>
      </c>
      <c r="H576" s="121" t="s">
        <v>1202</v>
      </c>
      <c r="I576" s="160"/>
      <c r="M576" s="202"/>
    </row>
    <row r="577" spans="3:13">
      <c r="C577" s="141" t="s">
        <v>1203</v>
      </c>
      <c r="D577" s="59" t="s">
        <v>1204</v>
      </c>
      <c r="E577" s="73"/>
      <c r="F577" s="73"/>
      <c r="G577" s="73"/>
      <c r="H577" s="146"/>
      <c r="M577" s="202"/>
    </row>
    <row r="578" spans="3:13">
      <c r="C578" s="198" t="s">
        <v>1205</v>
      </c>
      <c r="D578" s="59" t="s">
        <v>5</v>
      </c>
      <c r="E578" s="72" t="s">
        <v>6</v>
      </c>
      <c r="F578" s="74">
        <v>1</v>
      </c>
      <c r="G578" s="64">
        <f>VLOOKUP(D578,upahbahan,3,FALSE)</f>
        <v>100000</v>
      </c>
      <c r="H578" s="124">
        <f>F578*G578</f>
        <v>100000</v>
      </c>
      <c r="M578" s="202"/>
    </row>
    <row r="579" spans="3:13">
      <c r="C579" s="198" t="s">
        <v>1206</v>
      </c>
      <c r="D579" s="59" t="s">
        <v>7</v>
      </c>
      <c r="E579" s="72" t="s">
        <v>6</v>
      </c>
      <c r="F579" s="74">
        <v>0.25</v>
      </c>
      <c r="G579" s="64">
        <f>VLOOKUP(D579,upahbahan,3,FALSE)</f>
        <v>145000</v>
      </c>
      <c r="H579" s="124">
        <f>F579*G579</f>
        <v>36250</v>
      </c>
      <c r="M579" s="202"/>
    </row>
    <row r="580" spans="3:13">
      <c r="C580" s="198" t="s">
        <v>1207</v>
      </c>
      <c r="D580" s="59" t="s">
        <v>1314</v>
      </c>
      <c r="E580" s="72" t="s">
        <v>6</v>
      </c>
      <c r="F580" s="74">
        <v>2.5000000000000001E-2</v>
      </c>
      <c r="G580" s="64">
        <f>VLOOKUP(D580,upahbahan,3,FALSE)</f>
        <v>175000</v>
      </c>
      <c r="H580" s="124">
        <f>F580*G580</f>
        <v>4375</v>
      </c>
      <c r="M580" s="202"/>
    </row>
    <row r="581" spans="3:13">
      <c r="C581" s="198" t="s">
        <v>1208</v>
      </c>
      <c r="D581" s="59" t="s">
        <v>19</v>
      </c>
      <c r="E581" s="72" t="s">
        <v>6</v>
      </c>
      <c r="F581" s="74">
        <v>0.1</v>
      </c>
      <c r="G581" s="64">
        <f>VLOOKUP(D581,upahbahan,3,FALSE)</f>
        <v>200000</v>
      </c>
      <c r="H581" s="124">
        <f>F581*G581</f>
        <v>20000</v>
      </c>
      <c r="M581" s="202"/>
    </row>
    <row r="582" spans="3:13" ht="15.75" customHeight="1">
      <c r="C582" s="144" t="s">
        <v>1210</v>
      </c>
      <c r="D582" s="80"/>
      <c r="E582" s="80"/>
      <c r="F582" s="187"/>
      <c r="G582" s="162"/>
      <c r="H582" s="124">
        <f>SUM(H578:H581)</f>
        <v>160625</v>
      </c>
    </row>
    <row r="583" spans="3:13">
      <c r="C583" s="141" t="s">
        <v>1211</v>
      </c>
      <c r="D583" s="59" t="s">
        <v>1212</v>
      </c>
      <c r="E583" s="73"/>
      <c r="F583" s="73"/>
      <c r="G583" s="73"/>
      <c r="H583" s="146"/>
    </row>
    <row r="584" spans="3:13">
      <c r="C584" s="145" t="s">
        <v>1205</v>
      </c>
      <c r="D584" s="59" t="s">
        <v>1812</v>
      </c>
      <c r="E584" s="170" t="s">
        <v>66</v>
      </c>
      <c r="F584" s="171">
        <v>322</v>
      </c>
      <c r="G584" s="64">
        <f>VLOOKUP(D584,upahbahan,3,FALSE)</f>
        <v>1300</v>
      </c>
      <c r="H584" s="124">
        <f>F584*G584</f>
        <v>418600</v>
      </c>
    </row>
    <row r="585" spans="3:13">
      <c r="C585" s="145" t="s">
        <v>1206</v>
      </c>
      <c r="D585" s="59" t="s">
        <v>80</v>
      </c>
      <c r="E585" s="170" t="s">
        <v>66</v>
      </c>
      <c r="F585" s="171">
        <v>817</v>
      </c>
      <c r="G585" s="64">
        <f>VLOOKUP(D585,upahbahan,3,FALSE)</f>
        <v>300</v>
      </c>
      <c r="H585" s="124">
        <f>F585*G585</f>
        <v>245100</v>
      </c>
    </row>
    <row r="586" spans="3:13">
      <c r="C586" s="145" t="s">
        <v>1207</v>
      </c>
      <c r="D586" s="59" t="s">
        <v>73</v>
      </c>
      <c r="E586" s="170" t="s">
        <v>66</v>
      </c>
      <c r="F586" s="171">
        <v>1009</v>
      </c>
      <c r="G586" s="64">
        <f>VLOOKUP(D586,upahbahan,3,FALSE)/1350</f>
        <v>260.96296296296299</v>
      </c>
      <c r="H586" s="124">
        <f>F586*G586</f>
        <v>263311.62962962966</v>
      </c>
    </row>
    <row r="587" spans="3:13">
      <c r="C587" s="145" t="s">
        <v>1208</v>
      </c>
      <c r="D587" s="59" t="s">
        <v>962</v>
      </c>
      <c r="E587" s="170" t="s">
        <v>530</v>
      </c>
      <c r="F587" s="171">
        <v>202</v>
      </c>
      <c r="G587" s="64">
        <f>VLOOKUP(D587,upahbahan,3,FALSE)</f>
        <v>200</v>
      </c>
      <c r="H587" s="124">
        <f>F587*G587</f>
        <v>40400</v>
      </c>
    </row>
    <row r="588" spans="3:13" ht="15.75" customHeight="1">
      <c r="C588" s="144" t="s">
        <v>1216</v>
      </c>
      <c r="D588" s="80"/>
      <c r="E588" s="80"/>
      <c r="F588" s="80"/>
      <c r="G588" s="162"/>
      <c r="H588" s="124">
        <f>SUM(H584:H587)</f>
        <v>967411.62962962966</v>
      </c>
    </row>
    <row r="589" spans="3:13">
      <c r="C589" s="141" t="s">
        <v>1217</v>
      </c>
      <c r="D589" s="59" t="s">
        <v>1218</v>
      </c>
      <c r="E589" s="73"/>
      <c r="F589" s="73"/>
      <c r="G589" s="73"/>
      <c r="H589" s="151"/>
    </row>
    <row r="590" spans="3:13">
      <c r="C590" s="141">
        <v>1</v>
      </c>
      <c r="D590" s="59" t="s">
        <v>1169</v>
      </c>
      <c r="E590" s="170" t="s">
        <v>1082</v>
      </c>
      <c r="F590" s="188">
        <v>0.14749999999999999</v>
      </c>
      <c r="G590" s="64">
        <f>VLOOKUP(D590,upahbahan,3,FALSE)</f>
        <v>300000</v>
      </c>
      <c r="H590" s="124">
        <f>F590*G590</f>
        <v>44250</v>
      </c>
    </row>
    <row r="591" spans="3:13" ht="15.75" customHeight="1">
      <c r="C591" s="144" t="s">
        <v>1219</v>
      </c>
      <c r="D591" s="80"/>
      <c r="E591" s="80"/>
      <c r="F591" s="80"/>
      <c r="G591" s="162"/>
      <c r="H591" s="124">
        <f>SUM(H590)</f>
        <v>44250</v>
      </c>
    </row>
    <row r="592" spans="3:13" s="163" customFormat="1">
      <c r="C592" s="122" t="s">
        <v>1220</v>
      </c>
      <c r="D592" s="69" t="s">
        <v>1221</v>
      </c>
      <c r="E592" s="70"/>
      <c r="F592" s="70"/>
      <c r="G592" s="71"/>
      <c r="H592" s="124">
        <f>H591+H588+H582</f>
        <v>1172286.6296296297</v>
      </c>
      <c r="I592" s="54"/>
    </row>
    <row r="593" spans="3:13" s="163" customFormat="1">
      <c r="C593" s="122" t="s">
        <v>1222</v>
      </c>
      <c r="D593" s="69" t="s">
        <v>1325</v>
      </c>
      <c r="E593" s="70"/>
      <c r="F593" s="71"/>
      <c r="G593" s="95">
        <f>$M$9</f>
        <v>0.1</v>
      </c>
      <c r="H593" s="124">
        <f>H592*G593</f>
        <v>117228.66296296298</v>
      </c>
      <c r="I593" s="54"/>
    </row>
    <row r="594" spans="3:13" s="163" customFormat="1" ht="14.4" thickBot="1">
      <c r="C594" s="130" t="s">
        <v>1223</v>
      </c>
      <c r="D594" s="131" t="s">
        <v>1224</v>
      </c>
      <c r="E594" s="132"/>
      <c r="F594" s="132"/>
      <c r="G594" s="155"/>
      <c r="H594" s="134">
        <f>SUM(H592:H593)</f>
        <v>1289515.2925925925</v>
      </c>
      <c r="I594" s="54"/>
    </row>
    <row r="595" spans="3:13" ht="14.4" thickTop="1"/>
    <row r="596" spans="3:13" ht="33" customHeight="1" thickBot="1">
      <c r="C596" s="160" t="s">
        <v>2311</v>
      </c>
      <c r="D596" s="53" t="s">
        <v>2312</v>
      </c>
      <c r="E596" s="215"/>
      <c r="F596" s="215"/>
      <c r="G596" s="215"/>
      <c r="H596" s="215"/>
      <c r="I596" s="56">
        <f>ROUNDDOWN(H615,-2)</f>
        <v>1317700</v>
      </c>
      <c r="M596" s="202"/>
    </row>
    <row r="597" spans="3:13" s="57" customFormat="1" ht="31.65" customHeight="1" thickTop="1">
      <c r="C597" s="119" t="s">
        <v>1197</v>
      </c>
      <c r="D597" s="120" t="s">
        <v>1198</v>
      </c>
      <c r="E597" s="120" t="s">
        <v>1199</v>
      </c>
      <c r="F597" s="120" t="s">
        <v>1200</v>
      </c>
      <c r="G597" s="120" t="s">
        <v>1201</v>
      </c>
      <c r="H597" s="121" t="s">
        <v>1202</v>
      </c>
      <c r="I597" s="160"/>
      <c r="M597" s="202"/>
    </row>
    <row r="598" spans="3:13">
      <c r="C598" s="141" t="s">
        <v>1203</v>
      </c>
      <c r="D598" s="59" t="s">
        <v>1204</v>
      </c>
      <c r="E598" s="73"/>
      <c r="F598" s="73"/>
      <c r="G598" s="73"/>
      <c r="H598" s="146"/>
      <c r="M598" s="202"/>
    </row>
    <row r="599" spans="3:13">
      <c r="C599" s="198" t="s">
        <v>1205</v>
      </c>
      <c r="D599" s="59" t="s">
        <v>5</v>
      </c>
      <c r="E599" s="72" t="s">
        <v>6</v>
      </c>
      <c r="F599" s="74">
        <v>1</v>
      </c>
      <c r="G599" s="64">
        <f>VLOOKUP(D599,upahbahan,3,FALSE)</f>
        <v>100000</v>
      </c>
      <c r="H599" s="124">
        <f>F599*G599</f>
        <v>100000</v>
      </c>
      <c r="M599" s="202"/>
    </row>
    <row r="600" spans="3:13">
      <c r="C600" s="198" t="s">
        <v>1206</v>
      </c>
      <c r="D600" s="59" t="s">
        <v>7</v>
      </c>
      <c r="E600" s="72" t="s">
        <v>6</v>
      </c>
      <c r="F600" s="74">
        <v>0.25</v>
      </c>
      <c r="G600" s="64">
        <f>VLOOKUP(D600,upahbahan,3,FALSE)</f>
        <v>145000</v>
      </c>
      <c r="H600" s="124">
        <f>F600*G600</f>
        <v>36250</v>
      </c>
      <c r="M600" s="202"/>
    </row>
    <row r="601" spans="3:13">
      <c r="C601" s="198" t="s">
        <v>1207</v>
      </c>
      <c r="D601" s="59" t="s">
        <v>1314</v>
      </c>
      <c r="E601" s="72" t="s">
        <v>6</v>
      </c>
      <c r="F601" s="74">
        <v>2.5000000000000001E-2</v>
      </c>
      <c r="G601" s="64">
        <f>VLOOKUP(D601,upahbahan,3,FALSE)</f>
        <v>175000</v>
      </c>
      <c r="H601" s="124">
        <f>F601*G601</f>
        <v>4375</v>
      </c>
      <c r="M601" s="202"/>
    </row>
    <row r="602" spans="3:13">
      <c r="C602" s="198" t="s">
        <v>1208</v>
      </c>
      <c r="D602" s="59" t="s">
        <v>19</v>
      </c>
      <c r="E602" s="72" t="s">
        <v>6</v>
      </c>
      <c r="F602" s="74">
        <v>0.1</v>
      </c>
      <c r="G602" s="64">
        <f>VLOOKUP(D602,upahbahan,3,FALSE)</f>
        <v>200000</v>
      </c>
      <c r="H602" s="124">
        <f>F602*G602</f>
        <v>20000</v>
      </c>
      <c r="M602" s="202"/>
    </row>
    <row r="603" spans="3:13" ht="15.75" customHeight="1">
      <c r="C603" s="144" t="s">
        <v>1210</v>
      </c>
      <c r="D603" s="80"/>
      <c r="E603" s="80"/>
      <c r="F603" s="187"/>
      <c r="G603" s="162"/>
      <c r="H603" s="124">
        <f>SUM(H599:H602)</f>
        <v>160625</v>
      </c>
    </row>
    <row r="604" spans="3:13">
      <c r="C604" s="141" t="s">
        <v>1211</v>
      </c>
      <c r="D604" s="59" t="s">
        <v>1212</v>
      </c>
      <c r="E604" s="73"/>
      <c r="F604" s="73"/>
      <c r="G604" s="73"/>
      <c r="H604" s="146"/>
    </row>
    <row r="605" spans="3:13">
      <c r="C605" s="145" t="s">
        <v>1205</v>
      </c>
      <c r="D605" s="59" t="s">
        <v>1812</v>
      </c>
      <c r="E605" s="170" t="s">
        <v>66</v>
      </c>
      <c r="F605" s="171">
        <v>348</v>
      </c>
      <c r="G605" s="64">
        <f>VLOOKUP(D605,upahbahan,3,FALSE)</f>
        <v>1300</v>
      </c>
      <c r="H605" s="124">
        <f>F605*G605</f>
        <v>452400</v>
      </c>
    </row>
    <row r="606" spans="3:13">
      <c r="C606" s="145" t="s">
        <v>1206</v>
      </c>
      <c r="D606" s="59" t="s">
        <v>80</v>
      </c>
      <c r="E606" s="170" t="s">
        <v>66</v>
      </c>
      <c r="F606" s="171">
        <v>790</v>
      </c>
      <c r="G606" s="64">
        <f>VLOOKUP(D606,upahbahan,3,FALSE)</f>
        <v>300</v>
      </c>
      <c r="H606" s="124">
        <f>F606*G606</f>
        <v>237000</v>
      </c>
    </row>
    <row r="607" spans="3:13">
      <c r="C607" s="145" t="s">
        <v>1207</v>
      </c>
      <c r="D607" s="59" t="s">
        <v>73</v>
      </c>
      <c r="E607" s="170" t="s">
        <v>66</v>
      </c>
      <c r="F607" s="171">
        <v>1009</v>
      </c>
      <c r="G607" s="64">
        <f>VLOOKUP(D607,upahbahan,3,FALSE)/1350</f>
        <v>260.96296296296299</v>
      </c>
      <c r="H607" s="124">
        <f>F607*G607</f>
        <v>263311.62962962966</v>
      </c>
    </row>
    <row r="608" spans="3:13">
      <c r="C608" s="145" t="s">
        <v>1208</v>
      </c>
      <c r="D608" s="59" t="s">
        <v>962</v>
      </c>
      <c r="E608" s="170" t="s">
        <v>530</v>
      </c>
      <c r="F608" s="171">
        <v>202</v>
      </c>
      <c r="G608" s="64">
        <f>VLOOKUP(D608,upahbahan,3,FALSE)</f>
        <v>200</v>
      </c>
      <c r="H608" s="124">
        <f>F608*G608</f>
        <v>40400</v>
      </c>
    </row>
    <row r="609" spans="3:13" ht="15.75" customHeight="1">
      <c r="C609" s="144" t="s">
        <v>1216</v>
      </c>
      <c r="D609" s="80"/>
      <c r="E609" s="80"/>
      <c r="F609" s="80"/>
      <c r="G609" s="162"/>
      <c r="H609" s="124">
        <f>SUM(H605:H608)</f>
        <v>993111.62962962966</v>
      </c>
    </row>
    <row r="610" spans="3:13">
      <c r="C610" s="141" t="s">
        <v>1217</v>
      </c>
      <c r="D610" s="59" t="s">
        <v>1218</v>
      </c>
      <c r="E610" s="73"/>
      <c r="F610" s="73"/>
      <c r="G610" s="73"/>
      <c r="H610" s="151"/>
    </row>
    <row r="611" spans="3:13">
      <c r="C611" s="141">
        <v>1</v>
      </c>
      <c r="D611" s="59" t="s">
        <v>1169</v>
      </c>
      <c r="E611" s="170" t="s">
        <v>1082</v>
      </c>
      <c r="F611" s="188">
        <v>0.14749999999999999</v>
      </c>
      <c r="G611" s="64">
        <f>VLOOKUP(D611,upahbahan,3,FALSE)</f>
        <v>300000</v>
      </c>
      <c r="H611" s="124">
        <f>F611*G611</f>
        <v>44250</v>
      </c>
    </row>
    <row r="612" spans="3:13" ht="15.75" customHeight="1">
      <c r="C612" s="144" t="s">
        <v>1219</v>
      </c>
      <c r="D612" s="80"/>
      <c r="E612" s="80"/>
      <c r="F612" s="80"/>
      <c r="G612" s="162"/>
      <c r="H612" s="124">
        <f>SUM(H611)</f>
        <v>44250</v>
      </c>
    </row>
    <row r="613" spans="3:13" s="163" customFormat="1">
      <c r="C613" s="122" t="s">
        <v>1220</v>
      </c>
      <c r="D613" s="69" t="s">
        <v>1221</v>
      </c>
      <c r="E613" s="70"/>
      <c r="F613" s="70"/>
      <c r="G613" s="71"/>
      <c r="H613" s="124">
        <f>H612+H609+H603</f>
        <v>1197986.6296296297</v>
      </c>
      <c r="I613" s="54"/>
    </row>
    <row r="614" spans="3:13" s="163" customFormat="1">
      <c r="C614" s="122" t="s">
        <v>1222</v>
      </c>
      <c r="D614" s="69" t="s">
        <v>1325</v>
      </c>
      <c r="E614" s="70"/>
      <c r="F614" s="71"/>
      <c r="G614" s="95">
        <f>$M$9</f>
        <v>0.1</v>
      </c>
      <c r="H614" s="124">
        <f>H613*G614</f>
        <v>119798.66296296298</v>
      </c>
      <c r="I614" s="54"/>
    </row>
    <row r="615" spans="3:13" s="163" customFormat="1" ht="14.4" thickBot="1">
      <c r="C615" s="130" t="s">
        <v>1223</v>
      </c>
      <c r="D615" s="131" t="s">
        <v>1224</v>
      </c>
      <c r="E615" s="132"/>
      <c r="F615" s="132"/>
      <c r="G615" s="155"/>
      <c r="H615" s="134">
        <f>SUM(H613:H614)</f>
        <v>1317785.2925925925</v>
      </c>
      <c r="I615" s="54"/>
    </row>
    <row r="616" spans="3:13" ht="14.4" thickTop="1"/>
    <row r="617" spans="3:13" ht="33" customHeight="1" thickBot="1">
      <c r="C617" s="160" t="s">
        <v>2313</v>
      </c>
      <c r="D617" s="135" t="s">
        <v>2314</v>
      </c>
      <c r="E617" s="215"/>
      <c r="F617" s="215"/>
      <c r="G617" s="215"/>
      <c r="H617" s="215"/>
      <c r="I617" s="56">
        <f>ROUNDDOWN(H636,-2)</f>
        <v>1339700</v>
      </c>
      <c r="M617" s="202"/>
    </row>
    <row r="618" spans="3:13" s="57" customFormat="1" ht="31.65" customHeight="1" thickTop="1">
      <c r="C618" s="119" t="s">
        <v>1197</v>
      </c>
      <c r="D618" s="120" t="s">
        <v>1198</v>
      </c>
      <c r="E618" s="120" t="s">
        <v>1199</v>
      </c>
      <c r="F618" s="120" t="s">
        <v>1200</v>
      </c>
      <c r="G618" s="120" t="s">
        <v>1201</v>
      </c>
      <c r="H618" s="121" t="s">
        <v>1202</v>
      </c>
      <c r="I618" s="160"/>
      <c r="M618" s="202"/>
    </row>
    <row r="619" spans="3:13">
      <c r="C619" s="141" t="s">
        <v>1203</v>
      </c>
      <c r="D619" s="59" t="s">
        <v>1204</v>
      </c>
      <c r="E619" s="73"/>
      <c r="F619" s="73"/>
      <c r="G619" s="73"/>
      <c r="H619" s="146"/>
      <c r="M619" s="202"/>
    </row>
    <row r="620" spans="3:13">
      <c r="C620" s="198" t="s">
        <v>1205</v>
      </c>
      <c r="D620" s="59" t="s">
        <v>5</v>
      </c>
      <c r="E620" s="72" t="s">
        <v>6</v>
      </c>
      <c r="F620" s="74">
        <v>1</v>
      </c>
      <c r="G620" s="64">
        <f>VLOOKUP(D620,upahbahan,3,FALSE)</f>
        <v>100000</v>
      </c>
      <c r="H620" s="124">
        <f>F620*G620</f>
        <v>100000</v>
      </c>
      <c r="M620" s="202"/>
    </row>
    <row r="621" spans="3:13">
      <c r="C621" s="198" t="s">
        <v>1206</v>
      </c>
      <c r="D621" s="59" t="s">
        <v>7</v>
      </c>
      <c r="E621" s="72" t="s">
        <v>6</v>
      </c>
      <c r="F621" s="74">
        <v>0.25</v>
      </c>
      <c r="G621" s="64">
        <f>VLOOKUP(D621,upahbahan,3,FALSE)</f>
        <v>145000</v>
      </c>
      <c r="H621" s="124">
        <f>F621*G621</f>
        <v>36250</v>
      </c>
      <c r="M621" s="202"/>
    </row>
    <row r="622" spans="3:13">
      <c r="C622" s="198" t="s">
        <v>1207</v>
      </c>
      <c r="D622" s="59" t="s">
        <v>1314</v>
      </c>
      <c r="E622" s="72" t="s">
        <v>6</v>
      </c>
      <c r="F622" s="74">
        <v>2.5000000000000001E-2</v>
      </c>
      <c r="G622" s="64">
        <f>VLOOKUP(D622,upahbahan,3,FALSE)</f>
        <v>175000</v>
      </c>
      <c r="H622" s="124">
        <f>F622*G622</f>
        <v>4375</v>
      </c>
      <c r="M622" s="202"/>
    </row>
    <row r="623" spans="3:13">
      <c r="C623" s="198" t="s">
        <v>1208</v>
      </c>
      <c r="D623" s="59" t="s">
        <v>19</v>
      </c>
      <c r="E623" s="72" t="s">
        <v>6</v>
      </c>
      <c r="F623" s="74">
        <v>0.1</v>
      </c>
      <c r="G623" s="64">
        <f>VLOOKUP(D623,upahbahan,3,FALSE)</f>
        <v>200000</v>
      </c>
      <c r="H623" s="124">
        <f>F623*G623</f>
        <v>20000</v>
      </c>
      <c r="M623" s="202"/>
    </row>
    <row r="624" spans="3:13" ht="15.75" customHeight="1">
      <c r="C624" s="144" t="s">
        <v>1210</v>
      </c>
      <c r="D624" s="80"/>
      <c r="E624" s="80"/>
      <c r="F624" s="187"/>
      <c r="G624" s="162"/>
      <c r="H624" s="124">
        <f>SUM(H620:H623)</f>
        <v>160625</v>
      </c>
    </row>
    <row r="625" spans="3:13">
      <c r="C625" s="141" t="s">
        <v>1211</v>
      </c>
      <c r="D625" s="59" t="s">
        <v>1212</v>
      </c>
      <c r="E625" s="73"/>
      <c r="F625" s="73"/>
      <c r="G625" s="73"/>
      <c r="H625" s="146"/>
    </row>
    <row r="626" spans="3:13">
      <c r="C626" s="145" t="s">
        <v>1205</v>
      </c>
      <c r="D626" s="59" t="s">
        <v>1812</v>
      </c>
      <c r="E626" s="170" t="s">
        <v>66</v>
      </c>
      <c r="F626" s="171">
        <v>368</v>
      </c>
      <c r="G626" s="64">
        <f>VLOOKUP(D626,upahbahan,3,FALSE)</f>
        <v>1300</v>
      </c>
      <c r="H626" s="124">
        <f>F626*G626</f>
        <v>478400</v>
      </c>
    </row>
    <row r="627" spans="3:13">
      <c r="C627" s="145" t="s">
        <v>1206</v>
      </c>
      <c r="D627" s="59" t="s">
        <v>80</v>
      </c>
      <c r="E627" s="170" t="s">
        <v>66</v>
      </c>
      <c r="F627" s="171">
        <v>770</v>
      </c>
      <c r="G627" s="64">
        <f>VLOOKUP(D627,upahbahan,3,FALSE)</f>
        <v>300</v>
      </c>
      <c r="H627" s="124">
        <f>F627*G627</f>
        <v>231000</v>
      </c>
    </row>
    <row r="628" spans="3:13">
      <c r="C628" s="145" t="s">
        <v>1207</v>
      </c>
      <c r="D628" s="59" t="s">
        <v>73</v>
      </c>
      <c r="E628" s="170" t="s">
        <v>66</v>
      </c>
      <c r="F628" s="171">
        <v>1009</v>
      </c>
      <c r="G628" s="64">
        <f>VLOOKUP(D628,upahbahan,3,FALSE)/1350</f>
        <v>260.96296296296299</v>
      </c>
      <c r="H628" s="124">
        <f>F628*G628</f>
        <v>263311.62962962966</v>
      </c>
    </row>
    <row r="629" spans="3:13">
      <c r="C629" s="145" t="s">
        <v>1208</v>
      </c>
      <c r="D629" s="59" t="s">
        <v>962</v>
      </c>
      <c r="E629" s="170" t="s">
        <v>530</v>
      </c>
      <c r="F629" s="171">
        <v>202</v>
      </c>
      <c r="G629" s="64">
        <f>VLOOKUP(D629,upahbahan,3,FALSE)</f>
        <v>200</v>
      </c>
      <c r="H629" s="124">
        <f>F629*G629</f>
        <v>40400</v>
      </c>
    </row>
    <row r="630" spans="3:13" ht="15.75" customHeight="1">
      <c r="C630" s="144" t="s">
        <v>1216</v>
      </c>
      <c r="D630" s="80"/>
      <c r="E630" s="80"/>
      <c r="F630" s="80"/>
      <c r="G630" s="162"/>
      <c r="H630" s="124">
        <f>SUM(H626:H629)</f>
        <v>1013111.6296296297</v>
      </c>
    </row>
    <row r="631" spans="3:13">
      <c r="C631" s="141" t="s">
        <v>1217</v>
      </c>
      <c r="D631" s="59" t="s">
        <v>1218</v>
      </c>
      <c r="E631" s="73"/>
      <c r="F631" s="73"/>
      <c r="G631" s="73"/>
      <c r="H631" s="151"/>
    </row>
    <row r="632" spans="3:13">
      <c r="C632" s="141">
        <v>1</v>
      </c>
      <c r="D632" s="59" t="s">
        <v>1169</v>
      </c>
      <c r="E632" s="170" t="s">
        <v>1082</v>
      </c>
      <c r="F632" s="188">
        <v>0.14749999999999999</v>
      </c>
      <c r="G632" s="64">
        <f>VLOOKUP(D632,upahbahan,3,FALSE)</f>
        <v>300000</v>
      </c>
      <c r="H632" s="124">
        <f>F632*G632</f>
        <v>44250</v>
      </c>
    </row>
    <row r="633" spans="3:13" ht="15.75" customHeight="1">
      <c r="C633" s="144" t="s">
        <v>1219</v>
      </c>
      <c r="D633" s="80"/>
      <c r="E633" s="80"/>
      <c r="F633" s="80"/>
      <c r="G633" s="162"/>
      <c r="H633" s="124">
        <f>SUM(H632)</f>
        <v>44250</v>
      </c>
    </row>
    <row r="634" spans="3:13" s="163" customFormat="1">
      <c r="C634" s="122" t="s">
        <v>1220</v>
      </c>
      <c r="D634" s="69" t="s">
        <v>1221</v>
      </c>
      <c r="E634" s="70"/>
      <c r="F634" s="70"/>
      <c r="G634" s="71"/>
      <c r="H634" s="124">
        <f>H633+H630+H624</f>
        <v>1217986.6296296297</v>
      </c>
      <c r="I634" s="54"/>
    </row>
    <row r="635" spans="3:13" s="163" customFormat="1">
      <c r="C635" s="122" t="s">
        <v>1222</v>
      </c>
      <c r="D635" s="69" t="s">
        <v>1325</v>
      </c>
      <c r="E635" s="70"/>
      <c r="F635" s="71"/>
      <c r="G635" s="95">
        <f>$M$9</f>
        <v>0.1</v>
      </c>
      <c r="H635" s="124">
        <f>H634*G635</f>
        <v>121798.66296296298</v>
      </c>
      <c r="I635" s="54"/>
    </row>
    <row r="636" spans="3:13" s="163" customFormat="1" ht="14.4" thickBot="1">
      <c r="C636" s="130" t="s">
        <v>1223</v>
      </c>
      <c r="D636" s="131" t="s">
        <v>1224</v>
      </c>
      <c r="E636" s="132"/>
      <c r="F636" s="132"/>
      <c r="G636" s="155"/>
      <c r="H636" s="134">
        <f>SUM(H634:H635)</f>
        <v>1339785.2925925925</v>
      </c>
      <c r="I636" s="54"/>
    </row>
    <row r="637" spans="3:13" ht="14.4" thickTop="1"/>
    <row r="638" spans="3:13" ht="33" customHeight="1" thickBot="1">
      <c r="C638" s="160" t="s">
        <v>2315</v>
      </c>
      <c r="D638" s="53" t="s">
        <v>2316</v>
      </c>
      <c r="E638" s="215"/>
      <c r="F638" s="215"/>
      <c r="G638" s="215"/>
      <c r="H638" s="215"/>
      <c r="I638" s="56">
        <f>ROUNDDOWN(H657,-2)</f>
        <v>1382600</v>
      </c>
      <c r="M638" s="202"/>
    </row>
    <row r="639" spans="3:13" s="57" customFormat="1" ht="31.65" customHeight="1" thickTop="1">
      <c r="C639" s="119" t="s">
        <v>1197</v>
      </c>
      <c r="D639" s="120" t="s">
        <v>1198</v>
      </c>
      <c r="E639" s="120" t="s">
        <v>1199</v>
      </c>
      <c r="F639" s="120" t="s">
        <v>1200</v>
      </c>
      <c r="G639" s="120" t="s">
        <v>1201</v>
      </c>
      <c r="H639" s="121" t="s">
        <v>1202</v>
      </c>
      <c r="I639" s="160"/>
      <c r="M639" s="202"/>
    </row>
    <row r="640" spans="3:13">
      <c r="C640" s="141" t="s">
        <v>1203</v>
      </c>
      <c r="D640" s="59" t="s">
        <v>1204</v>
      </c>
      <c r="E640" s="73"/>
      <c r="F640" s="73"/>
      <c r="G640" s="73"/>
      <c r="H640" s="146"/>
      <c r="M640" s="202"/>
    </row>
    <row r="641" spans="3:13">
      <c r="C641" s="198" t="s">
        <v>1205</v>
      </c>
      <c r="D641" s="59" t="s">
        <v>5</v>
      </c>
      <c r="E641" s="72" t="s">
        <v>6</v>
      </c>
      <c r="F641" s="74">
        <v>1</v>
      </c>
      <c r="G641" s="64">
        <f>VLOOKUP(D641,upahbahan,3,FALSE)</f>
        <v>100000</v>
      </c>
      <c r="H641" s="124">
        <f>F641*G641</f>
        <v>100000</v>
      </c>
      <c r="M641" s="202"/>
    </row>
    <row r="642" spans="3:13">
      <c r="C642" s="198" t="s">
        <v>1206</v>
      </c>
      <c r="D642" s="59" t="s">
        <v>7</v>
      </c>
      <c r="E642" s="72" t="s">
        <v>6</v>
      </c>
      <c r="F642" s="74">
        <v>0.25</v>
      </c>
      <c r="G642" s="64">
        <f>VLOOKUP(D642,upahbahan,3,FALSE)</f>
        <v>145000</v>
      </c>
      <c r="H642" s="124">
        <f>F642*G642</f>
        <v>36250</v>
      </c>
      <c r="M642" s="202"/>
    </row>
    <row r="643" spans="3:13">
      <c r="C643" s="198" t="s">
        <v>1207</v>
      </c>
      <c r="D643" s="59" t="s">
        <v>1314</v>
      </c>
      <c r="E643" s="72" t="s">
        <v>6</v>
      </c>
      <c r="F643" s="74">
        <v>2.5000000000000001E-2</v>
      </c>
      <c r="G643" s="64">
        <f>VLOOKUP(D643,upahbahan,3,FALSE)</f>
        <v>175000</v>
      </c>
      <c r="H643" s="124">
        <f>F643*G643</f>
        <v>4375</v>
      </c>
      <c r="M643" s="202"/>
    </row>
    <row r="644" spans="3:13">
      <c r="C644" s="198" t="s">
        <v>1208</v>
      </c>
      <c r="D644" s="59" t="s">
        <v>19</v>
      </c>
      <c r="E644" s="72" t="s">
        <v>6</v>
      </c>
      <c r="F644" s="74">
        <v>0.1</v>
      </c>
      <c r="G644" s="64">
        <f>VLOOKUP(D644,upahbahan,3,FALSE)</f>
        <v>200000</v>
      </c>
      <c r="H644" s="124">
        <f>F644*G644</f>
        <v>20000</v>
      </c>
      <c r="M644" s="202"/>
    </row>
    <row r="645" spans="3:13" ht="15.75" customHeight="1">
      <c r="C645" s="144" t="s">
        <v>1210</v>
      </c>
      <c r="D645" s="80"/>
      <c r="E645" s="80"/>
      <c r="F645" s="187"/>
      <c r="G645" s="162"/>
      <c r="H645" s="124">
        <f>SUM(H641:H644)</f>
        <v>160625</v>
      </c>
    </row>
    <row r="646" spans="3:13">
      <c r="C646" s="141" t="s">
        <v>1211</v>
      </c>
      <c r="D646" s="59" t="s">
        <v>1212</v>
      </c>
      <c r="E646" s="73"/>
      <c r="F646" s="73"/>
      <c r="G646" s="73"/>
      <c r="H646" s="146"/>
    </row>
    <row r="647" spans="3:13">
      <c r="C647" s="145" t="s">
        <v>1205</v>
      </c>
      <c r="D647" s="59" t="s">
        <v>1812</v>
      </c>
      <c r="E647" s="170" t="s">
        <v>66</v>
      </c>
      <c r="F647" s="171">
        <v>407</v>
      </c>
      <c r="G647" s="64">
        <f>VLOOKUP(D647,upahbahan,3,FALSE)</f>
        <v>1300</v>
      </c>
      <c r="H647" s="124">
        <f>F647*G647</f>
        <v>529100</v>
      </c>
    </row>
    <row r="648" spans="3:13">
      <c r="C648" s="145" t="s">
        <v>1206</v>
      </c>
      <c r="D648" s="59" t="s">
        <v>80</v>
      </c>
      <c r="E648" s="170" t="s">
        <v>66</v>
      </c>
      <c r="F648" s="171">
        <v>731</v>
      </c>
      <c r="G648" s="64">
        <f>VLOOKUP(D648,upahbahan,3,FALSE)</f>
        <v>300</v>
      </c>
      <c r="H648" s="124">
        <f>F648*G648</f>
        <v>219300</v>
      </c>
    </row>
    <row r="649" spans="3:13">
      <c r="C649" s="145" t="s">
        <v>1207</v>
      </c>
      <c r="D649" s="59" t="s">
        <v>73</v>
      </c>
      <c r="E649" s="170" t="s">
        <v>66</v>
      </c>
      <c r="F649" s="171">
        <v>1009</v>
      </c>
      <c r="G649" s="64">
        <f>VLOOKUP(D649,upahbahan,3,FALSE)/1350</f>
        <v>260.96296296296299</v>
      </c>
      <c r="H649" s="124">
        <f>F649*G649</f>
        <v>263311.62962962966</v>
      </c>
    </row>
    <row r="650" spans="3:13">
      <c r="C650" s="145" t="s">
        <v>1208</v>
      </c>
      <c r="D650" s="59" t="s">
        <v>962</v>
      </c>
      <c r="E650" s="170" t="s">
        <v>530</v>
      </c>
      <c r="F650" s="171">
        <v>202</v>
      </c>
      <c r="G650" s="64">
        <f>VLOOKUP(D650,upahbahan,3,FALSE)</f>
        <v>200</v>
      </c>
      <c r="H650" s="124">
        <f>F650*G650</f>
        <v>40400</v>
      </c>
    </row>
    <row r="651" spans="3:13" ht="15.75" customHeight="1">
      <c r="C651" s="144" t="s">
        <v>1216</v>
      </c>
      <c r="D651" s="80"/>
      <c r="E651" s="80"/>
      <c r="F651" s="80"/>
      <c r="G651" s="162"/>
      <c r="H651" s="124">
        <f>SUM(H647:H650)</f>
        <v>1052111.6296296297</v>
      </c>
    </row>
    <row r="652" spans="3:13">
      <c r="C652" s="141" t="s">
        <v>1217</v>
      </c>
      <c r="D652" s="59" t="s">
        <v>1218</v>
      </c>
      <c r="E652" s="73"/>
      <c r="F652" s="73"/>
      <c r="G652" s="73"/>
      <c r="H652" s="151"/>
    </row>
    <row r="653" spans="3:13">
      <c r="C653" s="141">
        <v>1</v>
      </c>
      <c r="D653" s="59" t="s">
        <v>1169</v>
      </c>
      <c r="E653" s="170" t="s">
        <v>1082</v>
      </c>
      <c r="F653" s="188">
        <v>0.14749999999999999</v>
      </c>
      <c r="G653" s="64">
        <f>VLOOKUP(D653,upahbahan,3,FALSE)</f>
        <v>300000</v>
      </c>
      <c r="H653" s="124">
        <f>F653*G653</f>
        <v>44250</v>
      </c>
    </row>
    <row r="654" spans="3:13" ht="15.75" customHeight="1">
      <c r="C654" s="144" t="s">
        <v>1219</v>
      </c>
      <c r="D654" s="80"/>
      <c r="E654" s="80"/>
      <c r="F654" s="80"/>
      <c r="G654" s="162"/>
      <c r="H654" s="124">
        <f>SUM(H653)</f>
        <v>44250</v>
      </c>
    </row>
    <row r="655" spans="3:13" s="163" customFormat="1">
      <c r="C655" s="122" t="s">
        <v>1220</v>
      </c>
      <c r="D655" s="69" t="s">
        <v>1221</v>
      </c>
      <c r="E655" s="70"/>
      <c r="F655" s="70"/>
      <c r="G655" s="71"/>
      <c r="H655" s="124">
        <f>H654+H651+H645</f>
        <v>1256986.6296296297</v>
      </c>
      <c r="I655" s="54"/>
    </row>
    <row r="656" spans="3:13" s="163" customFormat="1">
      <c r="C656" s="122" t="s">
        <v>1222</v>
      </c>
      <c r="D656" s="69" t="s">
        <v>1325</v>
      </c>
      <c r="E656" s="70"/>
      <c r="F656" s="71"/>
      <c r="G656" s="95">
        <f>$M$9</f>
        <v>0.1</v>
      </c>
      <c r="H656" s="124">
        <f>H655*G656</f>
        <v>125698.66296296298</v>
      </c>
      <c r="I656" s="54"/>
    </row>
    <row r="657" spans="3:13" s="163" customFormat="1" ht="14.4" thickBot="1">
      <c r="C657" s="130" t="s">
        <v>1223</v>
      </c>
      <c r="D657" s="131" t="s">
        <v>1224</v>
      </c>
      <c r="E657" s="132"/>
      <c r="F657" s="132"/>
      <c r="G657" s="155"/>
      <c r="H657" s="134">
        <f>SUM(H655:H656)</f>
        <v>1382685.2925925925</v>
      </c>
      <c r="I657" s="54"/>
    </row>
    <row r="658" spans="3:13" ht="14.4" thickTop="1"/>
    <row r="659" spans="3:13" ht="33" customHeight="1" thickBot="1">
      <c r="C659" s="160" t="s">
        <v>2317</v>
      </c>
      <c r="D659" s="135" t="s">
        <v>2318</v>
      </c>
      <c r="E659" s="215"/>
      <c r="F659" s="215"/>
      <c r="G659" s="215"/>
      <c r="H659" s="215"/>
      <c r="I659" s="56">
        <f>ROUNDDOWN(H678,-2)</f>
        <v>1415600</v>
      </c>
      <c r="M659" s="202"/>
    </row>
    <row r="660" spans="3:13" s="57" customFormat="1" ht="31.65" customHeight="1" thickTop="1">
      <c r="C660" s="119" t="s">
        <v>1197</v>
      </c>
      <c r="D660" s="120" t="s">
        <v>1198</v>
      </c>
      <c r="E660" s="120" t="s">
        <v>1199</v>
      </c>
      <c r="F660" s="120" t="s">
        <v>1200</v>
      </c>
      <c r="G660" s="120" t="s">
        <v>1201</v>
      </c>
      <c r="H660" s="121" t="s">
        <v>1202</v>
      </c>
      <c r="I660" s="160"/>
      <c r="M660" s="202"/>
    </row>
    <row r="661" spans="3:13">
      <c r="C661" s="141" t="s">
        <v>1203</v>
      </c>
      <c r="D661" s="59" t="s">
        <v>1204</v>
      </c>
      <c r="E661" s="73"/>
      <c r="F661" s="73"/>
      <c r="G661" s="73"/>
      <c r="H661" s="146"/>
      <c r="M661" s="202"/>
    </row>
    <row r="662" spans="3:13">
      <c r="C662" s="198" t="s">
        <v>1205</v>
      </c>
      <c r="D662" s="59" t="s">
        <v>5</v>
      </c>
      <c r="E662" s="72" t="s">
        <v>6</v>
      </c>
      <c r="F662" s="74">
        <v>1</v>
      </c>
      <c r="G662" s="64">
        <f>VLOOKUP(D662,upahbahan,3,FALSE)</f>
        <v>100000</v>
      </c>
      <c r="H662" s="124">
        <f>F662*G662</f>
        <v>100000</v>
      </c>
      <c r="M662" s="202"/>
    </row>
    <row r="663" spans="3:13">
      <c r="C663" s="198" t="s">
        <v>1206</v>
      </c>
      <c r="D663" s="59" t="s">
        <v>7</v>
      </c>
      <c r="E663" s="72" t="s">
        <v>6</v>
      </c>
      <c r="F663" s="74">
        <v>0.25</v>
      </c>
      <c r="G663" s="64">
        <f>VLOOKUP(D663,upahbahan,3,FALSE)</f>
        <v>145000</v>
      </c>
      <c r="H663" s="124">
        <f>F663*G663</f>
        <v>36250</v>
      </c>
      <c r="M663" s="202"/>
    </row>
    <row r="664" spans="3:13">
      <c r="C664" s="198" t="s">
        <v>1207</v>
      </c>
      <c r="D664" s="59" t="s">
        <v>1314</v>
      </c>
      <c r="E664" s="72" t="s">
        <v>6</v>
      </c>
      <c r="F664" s="74">
        <v>2.5000000000000001E-2</v>
      </c>
      <c r="G664" s="64">
        <f>VLOOKUP(D664,upahbahan,3,FALSE)</f>
        <v>175000</v>
      </c>
      <c r="H664" s="124">
        <f>F664*G664</f>
        <v>4375</v>
      </c>
      <c r="M664" s="202"/>
    </row>
    <row r="665" spans="3:13">
      <c r="C665" s="198" t="s">
        <v>1208</v>
      </c>
      <c r="D665" s="59" t="s">
        <v>19</v>
      </c>
      <c r="E665" s="72" t="s">
        <v>6</v>
      </c>
      <c r="F665" s="74">
        <v>0.1</v>
      </c>
      <c r="G665" s="64">
        <f>VLOOKUP(D665,upahbahan,3,FALSE)</f>
        <v>200000</v>
      </c>
      <c r="H665" s="124">
        <f>F665*G665</f>
        <v>20000</v>
      </c>
      <c r="M665" s="202"/>
    </row>
    <row r="666" spans="3:13" ht="15.75" customHeight="1">
      <c r="C666" s="144" t="s">
        <v>1210</v>
      </c>
      <c r="D666" s="80"/>
      <c r="E666" s="80"/>
      <c r="F666" s="187"/>
      <c r="G666" s="162"/>
      <c r="H666" s="124">
        <f>SUM(H662:H665)</f>
        <v>160625</v>
      </c>
    </row>
    <row r="667" spans="3:13">
      <c r="C667" s="141" t="s">
        <v>1211</v>
      </c>
      <c r="D667" s="59" t="s">
        <v>1212</v>
      </c>
      <c r="E667" s="73"/>
      <c r="F667" s="73"/>
      <c r="G667" s="73"/>
      <c r="H667" s="146"/>
    </row>
    <row r="668" spans="3:13">
      <c r="C668" s="145" t="s">
        <v>1205</v>
      </c>
      <c r="D668" s="59" t="s">
        <v>2308</v>
      </c>
      <c r="E668" s="170" t="s">
        <v>66</v>
      </c>
      <c r="F668" s="171">
        <v>437</v>
      </c>
      <c r="G668" s="64">
        <f>VLOOKUP(D668,upahbahan,3,FALSE)</f>
        <v>1300</v>
      </c>
      <c r="H668" s="124">
        <f>F668*G668</f>
        <v>568100</v>
      </c>
    </row>
    <row r="669" spans="3:13">
      <c r="C669" s="145" t="s">
        <v>1206</v>
      </c>
      <c r="D669" s="59" t="s">
        <v>80</v>
      </c>
      <c r="E669" s="170" t="s">
        <v>66</v>
      </c>
      <c r="F669" s="171">
        <v>701</v>
      </c>
      <c r="G669" s="64">
        <f>VLOOKUP(D669,upahbahan,3,FALSE)</f>
        <v>300</v>
      </c>
      <c r="H669" s="124">
        <f>F669*G669</f>
        <v>210300</v>
      </c>
    </row>
    <row r="670" spans="3:13">
      <c r="C670" s="145" t="s">
        <v>1207</v>
      </c>
      <c r="D670" s="59" t="s">
        <v>73</v>
      </c>
      <c r="E670" s="170" t="s">
        <v>66</v>
      </c>
      <c r="F670" s="171">
        <v>1009</v>
      </c>
      <c r="G670" s="64">
        <f>VLOOKUP(D670,upahbahan,3,FALSE)/1350</f>
        <v>260.96296296296299</v>
      </c>
      <c r="H670" s="124">
        <f>F670*G670</f>
        <v>263311.62962962966</v>
      </c>
    </row>
    <row r="671" spans="3:13">
      <c r="C671" s="145" t="s">
        <v>1208</v>
      </c>
      <c r="D671" s="59" t="s">
        <v>962</v>
      </c>
      <c r="E671" s="170" t="s">
        <v>530</v>
      </c>
      <c r="F671" s="171">
        <v>202</v>
      </c>
      <c r="G671" s="64">
        <f>VLOOKUP(D671,upahbahan,3,FALSE)</f>
        <v>200</v>
      </c>
      <c r="H671" s="124">
        <f>F671*G671</f>
        <v>40400</v>
      </c>
    </row>
    <row r="672" spans="3:13" ht="15.75" customHeight="1">
      <c r="C672" s="144" t="s">
        <v>1216</v>
      </c>
      <c r="D672" s="80"/>
      <c r="E672" s="80"/>
      <c r="F672" s="80"/>
      <c r="G672" s="162"/>
      <c r="H672" s="124">
        <f>SUM(H668:H671)</f>
        <v>1082111.6296296297</v>
      </c>
    </row>
    <row r="673" spans="3:13">
      <c r="C673" s="141" t="s">
        <v>1217</v>
      </c>
      <c r="D673" s="59" t="s">
        <v>1218</v>
      </c>
      <c r="E673" s="73"/>
      <c r="F673" s="73"/>
      <c r="G673" s="73"/>
      <c r="H673" s="151"/>
    </row>
    <row r="674" spans="3:13">
      <c r="C674" s="141">
        <v>1</v>
      </c>
      <c r="D674" s="59" t="s">
        <v>1169</v>
      </c>
      <c r="E674" s="170" t="s">
        <v>1082</v>
      </c>
      <c r="F674" s="188">
        <v>0.14749999999999999</v>
      </c>
      <c r="G674" s="64">
        <f>VLOOKUP(D674,upahbahan,3,FALSE)</f>
        <v>300000</v>
      </c>
      <c r="H674" s="124">
        <f>F674*G674</f>
        <v>44250</v>
      </c>
    </row>
    <row r="675" spans="3:13" ht="15.75" customHeight="1">
      <c r="C675" s="144" t="s">
        <v>1219</v>
      </c>
      <c r="D675" s="80"/>
      <c r="E675" s="80"/>
      <c r="F675" s="80"/>
      <c r="G675" s="162"/>
      <c r="H675" s="124">
        <f>SUM(H674)</f>
        <v>44250</v>
      </c>
    </row>
    <row r="676" spans="3:13" s="163" customFormat="1">
      <c r="C676" s="122" t="s">
        <v>1220</v>
      </c>
      <c r="D676" s="69" t="s">
        <v>1221</v>
      </c>
      <c r="E676" s="70"/>
      <c r="F676" s="70"/>
      <c r="G676" s="71"/>
      <c r="H676" s="124">
        <f>H675+H672+H666</f>
        <v>1286986.6296296297</v>
      </c>
      <c r="I676" s="54"/>
    </row>
    <row r="677" spans="3:13" s="163" customFormat="1">
      <c r="C677" s="122" t="s">
        <v>1222</v>
      </c>
      <c r="D677" s="69" t="s">
        <v>1325</v>
      </c>
      <c r="E677" s="70"/>
      <c r="F677" s="71"/>
      <c r="G677" s="95">
        <f>$M$9</f>
        <v>0.1</v>
      </c>
      <c r="H677" s="124">
        <f>H676*G677</f>
        <v>128698.66296296298</v>
      </c>
      <c r="I677" s="54"/>
    </row>
    <row r="678" spans="3:13" s="163" customFormat="1" ht="14.4" thickBot="1">
      <c r="C678" s="130" t="s">
        <v>1223</v>
      </c>
      <c r="D678" s="131" t="s">
        <v>1224</v>
      </c>
      <c r="E678" s="132"/>
      <c r="F678" s="132"/>
      <c r="G678" s="155"/>
      <c r="H678" s="134">
        <f>SUM(H676:H677)</f>
        <v>1415685.2925925925</v>
      </c>
      <c r="I678" s="54"/>
    </row>
    <row r="679" spans="3:13" ht="14.4" thickTop="1"/>
    <row r="680" spans="3:13" ht="33" customHeight="1" thickBot="1">
      <c r="C680" s="160" t="s">
        <v>2319</v>
      </c>
      <c r="D680" s="53" t="s">
        <v>2320</v>
      </c>
      <c r="E680" s="215"/>
      <c r="F680" s="215"/>
      <c r="G680" s="215"/>
      <c r="H680" s="215"/>
      <c r="I680" s="56">
        <f>ROUNDDOWN(H699,-2)</f>
        <v>1437600</v>
      </c>
      <c r="M680" s="202"/>
    </row>
    <row r="681" spans="3:13" s="57" customFormat="1" ht="31.65" customHeight="1" thickTop="1">
      <c r="C681" s="119" t="s">
        <v>1197</v>
      </c>
      <c r="D681" s="120" t="s">
        <v>1198</v>
      </c>
      <c r="E681" s="120" t="s">
        <v>1199</v>
      </c>
      <c r="F681" s="120" t="s">
        <v>1200</v>
      </c>
      <c r="G681" s="120" t="s">
        <v>1201</v>
      </c>
      <c r="H681" s="121" t="s">
        <v>1202</v>
      </c>
      <c r="I681" s="160"/>
      <c r="M681" s="202"/>
    </row>
    <row r="682" spans="3:13">
      <c r="C682" s="141" t="s">
        <v>1203</v>
      </c>
      <c r="D682" s="59" t="s">
        <v>1204</v>
      </c>
      <c r="E682" s="73"/>
      <c r="F682" s="73"/>
      <c r="G682" s="73"/>
      <c r="H682" s="146"/>
      <c r="M682" s="202"/>
    </row>
    <row r="683" spans="3:13">
      <c r="C683" s="198" t="s">
        <v>1205</v>
      </c>
      <c r="D683" s="59" t="s">
        <v>5</v>
      </c>
      <c r="E683" s="72" t="s">
        <v>6</v>
      </c>
      <c r="F683" s="74">
        <v>1</v>
      </c>
      <c r="G683" s="64">
        <f>VLOOKUP(D683,upahbahan,3,FALSE)</f>
        <v>100000</v>
      </c>
      <c r="H683" s="124">
        <f>F683*G683</f>
        <v>100000</v>
      </c>
      <c r="M683" s="202"/>
    </row>
    <row r="684" spans="3:13">
      <c r="C684" s="198" t="s">
        <v>1206</v>
      </c>
      <c r="D684" s="59" t="s">
        <v>7</v>
      </c>
      <c r="E684" s="72" t="s">
        <v>6</v>
      </c>
      <c r="F684" s="74">
        <v>0.25</v>
      </c>
      <c r="G684" s="64">
        <f>VLOOKUP(D684,upahbahan,3,FALSE)</f>
        <v>145000</v>
      </c>
      <c r="H684" s="124">
        <f>F684*G684</f>
        <v>36250</v>
      </c>
      <c r="M684" s="202"/>
    </row>
    <row r="685" spans="3:13">
      <c r="C685" s="198" t="s">
        <v>1207</v>
      </c>
      <c r="D685" s="59" t="s">
        <v>1314</v>
      </c>
      <c r="E685" s="72" t="s">
        <v>6</v>
      </c>
      <c r="F685" s="74">
        <v>2.5000000000000001E-2</v>
      </c>
      <c r="G685" s="64">
        <f>VLOOKUP(D685,upahbahan,3,FALSE)</f>
        <v>175000</v>
      </c>
      <c r="H685" s="124">
        <f>F685*G685</f>
        <v>4375</v>
      </c>
      <c r="M685" s="202"/>
    </row>
    <row r="686" spans="3:13">
      <c r="C686" s="198" t="s">
        <v>1208</v>
      </c>
      <c r="D686" s="59" t="s">
        <v>19</v>
      </c>
      <c r="E686" s="72" t="s">
        <v>6</v>
      </c>
      <c r="F686" s="74">
        <v>0.1</v>
      </c>
      <c r="G686" s="64">
        <f>VLOOKUP(D686,upahbahan,3,FALSE)</f>
        <v>200000</v>
      </c>
      <c r="H686" s="124">
        <f>F686*G686</f>
        <v>20000</v>
      </c>
      <c r="M686" s="202"/>
    </row>
    <row r="687" spans="3:13" ht="15.75" customHeight="1">
      <c r="C687" s="144" t="s">
        <v>1210</v>
      </c>
      <c r="D687" s="80"/>
      <c r="E687" s="80"/>
      <c r="F687" s="187"/>
      <c r="G687" s="162"/>
      <c r="H687" s="124">
        <f>SUM(H683:H686)</f>
        <v>160625</v>
      </c>
    </row>
    <row r="688" spans="3:13">
      <c r="C688" s="141" t="s">
        <v>1211</v>
      </c>
      <c r="D688" s="59" t="s">
        <v>1212</v>
      </c>
      <c r="E688" s="73"/>
      <c r="F688" s="73"/>
      <c r="G688" s="73"/>
      <c r="H688" s="146"/>
    </row>
    <row r="689" spans="3:13">
      <c r="C689" s="145" t="s">
        <v>1205</v>
      </c>
      <c r="D689" s="59" t="s">
        <v>1812</v>
      </c>
      <c r="E689" s="170" t="s">
        <v>66</v>
      </c>
      <c r="F689" s="171">
        <v>457</v>
      </c>
      <c r="G689" s="64">
        <f>VLOOKUP(D689,upahbahan,3,FALSE)</f>
        <v>1300</v>
      </c>
      <c r="H689" s="124">
        <f>F689*G689</f>
        <v>594100</v>
      </c>
    </row>
    <row r="690" spans="3:13">
      <c r="C690" s="145" t="s">
        <v>1206</v>
      </c>
      <c r="D690" s="59" t="s">
        <v>80</v>
      </c>
      <c r="E690" s="170" t="s">
        <v>66</v>
      </c>
      <c r="F690" s="171">
        <v>681</v>
      </c>
      <c r="G690" s="64">
        <f>VLOOKUP(D690,upahbahan,3,FALSE)</f>
        <v>300</v>
      </c>
      <c r="H690" s="124">
        <f>F690*G690</f>
        <v>204300</v>
      </c>
    </row>
    <row r="691" spans="3:13">
      <c r="C691" s="145" t="s">
        <v>1207</v>
      </c>
      <c r="D691" s="59" t="s">
        <v>73</v>
      </c>
      <c r="E691" s="170" t="s">
        <v>66</v>
      </c>
      <c r="F691" s="171">
        <v>1009</v>
      </c>
      <c r="G691" s="64">
        <f>VLOOKUP(D691,upahbahan,3,FALSE)/1350</f>
        <v>260.96296296296299</v>
      </c>
      <c r="H691" s="124">
        <f>F691*G691</f>
        <v>263311.62962962966</v>
      </c>
    </row>
    <row r="692" spans="3:13">
      <c r="C692" s="145" t="s">
        <v>1208</v>
      </c>
      <c r="D692" s="59" t="s">
        <v>962</v>
      </c>
      <c r="E692" s="170" t="s">
        <v>530</v>
      </c>
      <c r="F692" s="171">
        <v>202</v>
      </c>
      <c r="G692" s="64">
        <f>VLOOKUP(D692,upahbahan,3,FALSE)</f>
        <v>200</v>
      </c>
      <c r="H692" s="124">
        <f>F692*G692</f>
        <v>40400</v>
      </c>
    </row>
    <row r="693" spans="3:13" ht="15.75" customHeight="1">
      <c r="C693" s="144" t="s">
        <v>1216</v>
      </c>
      <c r="D693" s="80"/>
      <c r="E693" s="80"/>
      <c r="F693" s="80"/>
      <c r="G693" s="162"/>
      <c r="H693" s="124">
        <f>SUM(H689:H692)</f>
        <v>1102111.6296296297</v>
      </c>
    </row>
    <row r="694" spans="3:13">
      <c r="C694" s="141" t="s">
        <v>1217</v>
      </c>
      <c r="D694" s="59" t="s">
        <v>1218</v>
      </c>
      <c r="E694" s="73"/>
      <c r="F694" s="73"/>
      <c r="G694" s="73"/>
      <c r="H694" s="151"/>
    </row>
    <row r="695" spans="3:13">
      <c r="C695" s="141">
        <v>1</v>
      </c>
      <c r="D695" s="59" t="s">
        <v>1169</v>
      </c>
      <c r="E695" s="170" t="s">
        <v>1082</v>
      </c>
      <c r="F695" s="188">
        <v>0.14749999999999999</v>
      </c>
      <c r="G695" s="64">
        <f>VLOOKUP(D695,upahbahan,3,FALSE)</f>
        <v>300000</v>
      </c>
      <c r="H695" s="124">
        <f>F695*G695</f>
        <v>44250</v>
      </c>
    </row>
    <row r="696" spans="3:13" ht="15.75" customHeight="1">
      <c r="C696" s="144" t="s">
        <v>1219</v>
      </c>
      <c r="D696" s="80"/>
      <c r="E696" s="80"/>
      <c r="F696" s="80"/>
      <c r="G696" s="162"/>
      <c r="H696" s="124">
        <f>SUM(H695)</f>
        <v>44250</v>
      </c>
    </row>
    <row r="697" spans="3:13" s="163" customFormat="1">
      <c r="C697" s="122" t="s">
        <v>1220</v>
      </c>
      <c r="D697" s="69" t="s">
        <v>1221</v>
      </c>
      <c r="E697" s="70"/>
      <c r="F697" s="70"/>
      <c r="G697" s="71"/>
      <c r="H697" s="124">
        <f>H696+H693+H687</f>
        <v>1306986.6296296297</v>
      </c>
      <c r="I697" s="54"/>
    </row>
    <row r="698" spans="3:13" s="163" customFormat="1">
      <c r="C698" s="122" t="s">
        <v>1222</v>
      </c>
      <c r="D698" s="69" t="s">
        <v>1325</v>
      </c>
      <c r="E698" s="70"/>
      <c r="F698" s="71"/>
      <c r="G698" s="95">
        <f>$M$9</f>
        <v>0.1</v>
      </c>
      <c r="H698" s="124">
        <f>H697*G698</f>
        <v>130698.66296296298</v>
      </c>
      <c r="I698" s="54"/>
    </row>
    <row r="699" spans="3:13" s="163" customFormat="1" ht="14.4" thickBot="1">
      <c r="C699" s="130" t="s">
        <v>1223</v>
      </c>
      <c r="D699" s="131" t="s">
        <v>1224</v>
      </c>
      <c r="E699" s="132"/>
      <c r="F699" s="132"/>
      <c r="G699" s="155"/>
      <c r="H699" s="134">
        <f>SUM(H697:H698)</f>
        <v>1437685.2925925925</v>
      </c>
      <c r="I699" s="54"/>
    </row>
    <row r="700" spans="3:13" ht="14.4" thickTop="1"/>
    <row r="701" spans="3:13" ht="33" customHeight="1" thickBot="1">
      <c r="C701" s="160" t="s">
        <v>2321</v>
      </c>
      <c r="D701" s="53" t="s">
        <v>2322</v>
      </c>
      <c r="E701" s="215"/>
      <c r="F701" s="215"/>
      <c r="G701" s="215"/>
      <c r="H701" s="215"/>
      <c r="I701" s="56">
        <f>ROUNDDOWN(H720,-2)</f>
        <v>1450100</v>
      </c>
      <c r="M701" s="202"/>
    </row>
    <row r="702" spans="3:13" s="57" customFormat="1" ht="31.65" customHeight="1" thickTop="1">
      <c r="C702" s="119" t="s">
        <v>1197</v>
      </c>
      <c r="D702" s="120" t="s">
        <v>1198</v>
      </c>
      <c r="E702" s="120" t="s">
        <v>1199</v>
      </c>
      <c r="F702" s="120" t="s">
        <v>1200</v>
      </c>
      <c r="G702" s="120" t="s">
        <v>1201</v>
      </c>
      <c r="H702" s="121" t="s">
        <v>1202</v>
      </c>
      <c r="I702" s="160"/>
      <c r="M702" s="202"/>
    </row>
    <row r="703" spans="3:13">
      <c r="C703" s="141" t="s">
        <v>1203</v>
      </c>
      <c r="D703" s="59" t="s">
        <v>1204</v>
      </c>
      <c r="E703" s="73"/>
      <c r="F703" s="73"/>
      <c r="G703" s="73"/>
      <c r="H703" s="146"/>
      <c r="M703" s="202"/>
    </row>
    <row r="704" spans="3:13">
      <c r="C704" s="198" t="s">
        <v>1205</v>
      </c>
      <c r="D704" s="59" t="s">
        <v>5</v>
      </c>
      <c r="E704" s="72" t="s">
        <v>6</v>
      </c>
      <c r="F704" s="74">
        <v>1</v>
      </c>
      <c r="G704" s="64">
        <f>VLOOKUP(D704,upahbahan,3,FALSE)</f>
        <v>100000</v>
      </c>
      <c r="H704" s="124">
        <f>F704*G704</f>
        <v>100000</v>
      </c>
      <c r="M704" s="202"/>
    </row>
    <row r="705" spans="3:13">
      <c r="C705" s="198" t="s">
        <v>1206</v>
      </c>
      <c r="D705" s="59" t="s">
        <v>7</v>
      </c>
      <c r="E705" s="72" t="s">
        <v>6</v>
      </c>
      <c r="F705" s="74">
        <v>0.25</v>
      </c>
      <c r="G705" s="64">
        <f>VLOOKUP(D705,upahbahan,3,FALSE)</f>
        <v>145000</v>
      </c>
      <c r="H705" s="124">
        <f>F705*G705</f>
        <v>36250</v>
      </c>
      <c r="M705" s="202"/>
    </row>
    <row r="706" spans="3:13">
      <c r="C706" s="198" t="s">
        <v>1207</v>
      </c>
      <c r="D706" s="59" t="s">
        <v>1314</v>
      </c>
      <c r="E706" s="72" t="s">
        <v>6</v>
      </c>
      <c r="F706" s="74">
        <v>2.5000000000000001E-2</v>
      </c>
      <c r="G706" s="64">
        <f>VLOOKUP(D706,upahbahan,3,FALSE)</f>
        <v>175000</v>
      </c>
      <c r="H706" s="124">
        <f>F706*G706</f>
        <v>4375</v>
      </c>
      <c r="M706" s="202"/>
    </row>
    <row r="707" spans="3:13">
      <c r="C707" s="198" t="s">
        <v>1208</v>
      </c>
      <c r="D707" s="59" t="s">
        <v>19</v>
      </c>
      <c r="E707" s="72" t="s">
        <v>6</v>
      </c>
      <c r="F707" s="74">
        <v>0.1</v>
      </c>
      <c r="G707" s="64">
        <f>VLOOKUP(D707,upahbahan,3,FALSE)</f>
        <v>200000</v>
      </c>
      <c r="H707" s="124">
        <f>F707*G707</f>
        <v>20000</v>
      </c>
      <c r="M707" s="202"/>
    </row>
    <row r="708" spans="3:13" ht="15.75" customHeight="1">
      <c r="C708" s="144" t="s">
        <v>1210</v>
      </c>
      <c r="D708" s="80"/>
      <c r="E708" s="80"/>
      <c r="F708" s="187"/>
      <c r="G708" s="162"/>
      <c r="H708" s="124">
        <f>SUM(H704:H707)</f>
        <v>160625</v>
      </c>
    </row>
    <row r="709" spans="3:13">
      <c r="C709" s="141" t="s">
        <v>1211</v>
      </c>
      <c r="D709" s="59" t="s">
        <v>1212</v>
      </c>
      <c r="E709" s="73"/>
      <c r="F709" s="73"/>
      <c r="G709" s="73"/>
      <c r="H709" s="146"/>
    </row>
    <row r="710" spans="3:13">
      <c r="C710" s="145" t="s">
        <v>1205</v>
      </c>
      <c r="D710" s="59" t="s">
        <v>1812</v>
      </c>
      <c r="E710" s="170" t="s">
        <v>66</v>
      </c>
      <c r="F710" s="171">
        <v>468</v>
      </c>
      <c r="G710" s="64">
        <f>VLOOKUP(D710,upahbahan,3,FALSE)</f>
        <v>1300</v>
      </c>
      <c r="H710" s="124">
        <f>F710*G710</f>
        <v>608400</v>
      </c>
    </row>
    <row r="711" spans="3:13">
      <c r="C711" s="145" t="s">
        <v>1206</v>
      </c>
      <c r="D711" s="59" t="s">
        <v>80</v>
      </c>
      <c r="E711" s="170" t="s">
        <v>66</v>
      </c>
      <c r="F711" s="171">
        <v>671</v>
      </c>
      <c r="G711" s="64">
        <f>VLOOKUP(D711,upahbahan,3,FALSE)</f>
        <v>300</v>
      </c>
      <c r="H711" s="124">
        <f>F711*G711</f>
        <v>201300</v>
      </c>
    </row>
    <row r="712" spans="3:13">
      <c r="C712" s="145" t="s">
        <v>1207</v>
      </c>
      <c r="D712" s="59" t="s">
        <v>73</v>
      </c>
      <c r="E712" s="170" t="s">
        <v>66</v>
      </c>
      <c r="F712" s="171">
        <v>1009</v>
      </c>
      <c r="G712" s="64">
        <f>VLOOKUP(D712,upahbahan,3,FALSE)/1350</f>
        <v>260.96296296296299</v>
      </c>
      <c r="H712" s="124">
        <f>F712*G712</f>
        <v>263311.62962962966</v>
      </c>
    </row>
    <row r="713" spans="3:13">
      <c r="C713" s="145" t="s">
        <v>1208</v>
      </c>
      <c r="D713" s="59" t="s">
        <v>962</v>
      </c>
      <c r="E713" s="170" t="s">
        <v>530</v>
      </c>
      <c r="F713" s="171">
        <v>202</v>
      </c>
      <c r="G713" s="64">
        <f>VLOOKUP(D713,upahbahan,3,FALSE)</f>
        <v>200</v>
      </c>
      <c r="H713" s="124">
        <f>F713*G713</f>
        <v>40400</v>
      </c>
    </row>
    <row r="714" spans="3:13" ht="15.75" customHeight="1">
      <c r="C714" s="144" t="s">
        <v>1216</v>
      </c>
      <c r="D714" s="80"/>
      <c r="E714" s="80"/>
      <c r="F714" s="80"/>
      <c r="G714" s="162"/>
      <c r="H714" s="124">
        <f>SUM(H710:H713)</f>
        <v>1113411.6296296297</v>
      </c>
    </row>
    <row r="715" spans="3:13">
      <c r="C715" s="141" t="s">
        <v>1217</v>
      </c>
      <c r="D715" s="59" t="s">
        <v>1218</v>
      </c>
      <c r="E715" s="73"/>
      <c r="F715" s="73"/>
      <c r="G715" s="73"/>
      <c r="H715" s="151"/>
    </row>
    <row r="716" spans="3:13">
      <c r="C716" s="141">
        <v>1</v>
      </c>
      <c r="D716" s="59" t="s">
        <v>1169</v>
      </c>
      <c r="E716" s="170" t="s">
        <v>1082</v>
      </c>
      <c r="F716" s="188">
        <v>0.14749999999999999</v>
      </c>
      <c r="G716" s="64">
        <f>VLOOKUP(D716,upahbahan,3,FALSE)</f>
        <v>300000</v>
      </c>
      <c r="H716" s="124">
        <f>F716*G716</f>
        <v>44250</v>
      </c>
    </row>
    <row r="717" spans="3:13" ht="15.75" customHeight="1">
      <c r="C717" s="144" t="s">
        <v>1219</v>
      </c>
      <c r="D717" s="80"/>
      <c r="E717" s="80"/>
      <c r="F717" s="80"/>
      <c r="G717" s="162"/>
      <c r="H717" s="124">
        <f>SUM(H716)</f>
        <v>44250</v>
      </c>
    </row>
    <row r="718" spans="3:13" s="163" customFormat="1">
      <c r="C718" s="122" t="s">
        <v>1220</v>
      </c>
      <c r="D718" s="69" t="s">
        <v>1221</v>
      </c>
      <c r="E718" s="70"/>
      <c r="F718" s="70"/>
      <c r="G718" s="71"/>
      <c r="H718" s="124">
        <f>H717+H714+H708</f>
        <v>1318286.6296296297</v>
      </c>
      <c r="I718" s="54"/>
    </row>
    <row r="719" spans="3:13" s="163" customFormat="1">
      <c r="C719" s="122" t="s">
        <v>1222</v>
      </c>
      <c r="D719" s="69" t="s">
        <v>1325</v>
      </c>
      <c r="E719" s="70"/>
      <c r="F719" s="71"/>
      <c r="G719" s="95">
        <f>$M$9</f>
        <v>0.1</v>
      </c>
      <c r="H719" s="124">
        <f>H718*G719</f>
        <v>131828.66296296296</v>
      </c>
      <c r="I719" s="54"/>
    </row>
    <row r="720" spans="3:13" s="163" customFormat="1" ht="14.4" thickBot="1">
      <c r="C720" s="130" t="s">
        <v>1223</v>
      </c>
      <c r="D720" s="131" t="s">
        <v>1224</v>
      </c>
      <c r="E720" s="132"/>
      <c r="F720" s="132"/>
      <c r="G720" s="155"/>
      <c r="H720" s="134">
        <f>SUM(H718:H719)</f>
        <v>1450115.2925925925</v>
      </c>
      <c r="I720" s="54"/>
    </row>
    <row r="721" spans="3:13" s="163" customFormat="1" ht="14.4" thickTop="1">
      <c r="C721" s="57"/>
      <c r="D721" s="81" t="s">
        <v>2323</v>
      </c>
      <c r="E721" s="81"/>
      <c r="F721" s="81"/>
      <c r="G721" s="81"/>
      <c r="H721" s="82"/>
      <c r="I721" s="54"/>
    </row>
    <row r="724" spans="3:13" ht="33" customHeight="1" thickBot="1">
      <c r="C724" s="54" t="s">
        <v>2324</v>
      </c>
      <c r="D724" s="53" t="s">
        <v>2325</v>
      </c>
      <c r="E724" s="215"/>
      <c r="F724" s="215"/>
      <c r="G724" s="215"/>
      <c r="H724" s="215"/>
      <c r="I724" s="56">
        <f>ROUNDDOWN(H744,-2)</f>
        <v>1417700</v>
      </c>
      <c r="M724" s="202"/>
    </row>
    <row r="725" spans="3:13" s="57" customFormat="1" ht="31.65" customHeight="1" thickTop="1">
      <c r="C725" s="119" t="s">
        <v>1197</v>
      </c>
      <c r="D725" s="120" t="s">
        <v>1198</v>
      </c>
      <c r="E725" s="120" t="s">
        <v>1199</v>
      </c>
      <c r="F725" s="120" t="s">
        <v>1200</v>
      </c>
      <c r="G725" s="120" t="s">
        <v>1201</v>
      </c>
      <c r="H725" s="121" t="s">
        <v>1202</v>
      </c>
      <c r="I725" s="160"/>
      <c r="M725" s="202"/>
    </row>
    <row r="726" spans="3:13">
      <c r="C726" s="141" t="s">
        <v>1203</v>
      </c>
      <c r="D726" s="59" t="s">
        <v>1204</v>
      </c>
      <c r="E726" s="73"/>
      <c r="F726" s="73"/>
      <c r="G726" s="73"/>
      <c r="H726" s="146"/>
      <c r="M726" s="202"/>
    </row>
    <row r="727" spans="3:13">
      <c r="C727" s="198" t="s">
        <v>1205</v>
      </c>
      <c r="D727" s="59" t="s">
        <v>5</v>
      </c>
      <c r="E727" s="72" t="s">
        <v>6</v>
      </c>
      <c r="F727" s="74">
        <v>1</v>
      </c>
      <c r="G727" s="64">
        <f>VLOOKUP(D727,upahbahan,3,FALSE)</f>
        <v>100000</v>
      </c>
      <c r="H727" s="124">
        <f>F727*G727</f>
        <v>100000</v>
      </c>
      <c r="M727" s="202"/>
    </row>
    <row r="728" spans="3:13">
      <c r="C728" s="198" t="s">
        <v>1206</v>
      </c>
      <c r="D728" s="59" t="s">
        <v>7</v>
      </c>
      <c r="E728" s="72" t="s">
        <v>6</v>
      </c>
      <c r="F728" s="74">
        <v>0.25</v>
      </c>
      <c r="G728" s="64">
        <f>VLOOKUP(D728,upahbahan,3,FALSE)</f>
        <v>145000</v>
      </c>
      <c r="H728" s="124">
        <f>F728*G728</f>
        <v>36250</v>
      </c>
      <c r="M728" s="202"/>
    </row>
    <row r="729" spans="3:13">
      <c r="C729" s="198" t="s">
        <v>1207</v>
      </c>
      <c r="D729" s="59" t="s">
        <v>1314</v>
      </c>
      <c r="E729" s="72" t="s">
        <v>6</v>
      </c>
      <c r="F729" s="74">
        <v>2.5000000000000001E-2</v>
      </c>
      <c r="G729" s="64">
        <f>VLOOKUP(D729,upahbahan,3,FALSE)</f>
        <v>175000</v>
      </c>
      <c r="H729" s="124">
        <f>F729*G729</f>
        <v>4375</v>
      </c>
      <c r="M729" s="202"/>
    </row>
    <row r="730" spans="3:13">
      <c r="C730" s="198" t="s">
        <v>1208</v>
      </c>
      <c r="D730" s="59" t="s">
        <v>19</v>
      </c>
      <c r="E730" s="72" t="s">
        <v>6</v>
      </c>
      <c r="F730" s="74">
        <v>0.1</v>
      </c>
      <c r="G730" s="64">
        <f>VLOOKUP(D730,upahbahan,3,FALSE)</f>
        <v>200000</v>
      </c>
      <c r="H730" s="124">
        <f>F730*G730</f>
        <v>20000</v>
      </c>
      <c r="M730" s="202"/>
    </row>
    <row r="731" spans="3:13" ht="15.75" customHeight="1">
      <c r="C731" s="144" t="s">
        <v>1210</v>
      </c>
      <c r="D731" s="80"/>
      <c r="E731" s="80"/>
      <c r="F731" s="187"/>
      <c r="G731" s="162"/>
      <c r="H731" s="124">
        <f>SUM(H727:H730)</f>
        <v>160625</v>
      </c>
    </row>
    <row r="732" spans="3:13">
      <c r="C732" s="141" t="s">
        <v>1211</v>
      </c>
      <c r="D732" s="59" t="s">
        <v>1212</v>
      </c>
      <c r="E732" s="73"/>
      <c r="F732" s="73"/>
      <c r="G732" s="73"/>
      <c r="H732" s="146"/>
    </row>
    <row r="733" spans="3:13">
      <c r="C733" s="145" t="s">
        <v>1205</v>
      </c>
      <c r="D733" s="59" t="s">
        <v>1812</v>
      </c>
      <c r="E733" s="170" t="s">
        <v>66</v>
      </c>
      <c r="F733" s="171">
        <v>408</v>
      </c>
      <c r="G733" s="64">
        <f>VLOOKUP(D733,upahbahan,3,FALSE)</f>
        <v>1300</v>
      </c>
      <c r="H733" s="124">
        <f>F733*G733</f>
        <v>530400</v>
      </c>
    </row>
    <row r="734" spans="3:13">
      <c r="C734" s="145" t="s">
        <v>1206</v>
      </c>
      <c r="D734" s="59" t="s">
        <v>80</v>
      </c>
      <c r="E734" s="170" t="s">
        <v>66</v>
      </c>
      <c r="F734" s="171">
        <v>629</v>
      </c>
      <c r="G734" s="64">
        <f>VLOOKUP(D734,upahbahan,3,FALSE)</f>
        <v>300</v>
      </c>
      <c r="H734" s="124">
        <f>F734*G734</f>
        <v>188700</v>
      </c>
    </row>
    <row r="735" spans="3:13">
      <c r="C735" s="145" t="s">
        <v>1207</v>
      </c>
      <c r="D735" s="59" t="s">
        <v>73</v>
      </c>
      <c r="E735" s="170" t="s">
        <v>66</v>
      </c>
      <c r="F735" s="171">
        <v>1009</v>
      </c>
      <c r="G735" s="64">
        <f>VLOOKUP(D735,upahbahan,3,FALSE)/1350</f>
        <v>260.96296296296299</v>
      </c>
      <c r="H735" s="124">
        <f>F735*G735</f>
        <v>263311.62962962966</v>
      </c>
    </row>
    <row r="736" spans="3:13">
      <c r="C736" s="145" t="s">
        <v>1208</v>
      </c>
      <c r="D736" s="59" t="s">
        <v>962</v>
      </c>
      <c r="E736" s="170" t="s">
        <v>530</v>
      </c>
      <c r="F736" s="171">
        <v>202</v>
      </c>
      <c r="G736" s="64">
        <f>VLOOKUP(D736,upahbahan,3,FALSE)</f>
        <v>200</v>
      </c>
      <c r="H736" s="124">
        <f>F736*G736</f>
        <v>40400</v>
      </c>
    </row>
    <row r="737" spans="3:13">
      <c r="C737" s="145" t="s">
        <v>1209</v>
      </c>
      <c r="D737" s="59" t="s">
        <v>75</v>
      </c>
      <c r="E737" s="170" t="s">
        <v>66</v>
      </c>
      <c r="F737" s="171">
        <v>102</v>
      </c>
      <c r="G737" s="64">
        <f>VLOOKUP(D737,upahbahan,3,FALSE)</f>
        <v>600</v>
      </c>
      <c r="H737" s="124">
        <f>F737*G737</f>
        <v>61200</v>
      </c>
    </row>
    <row r="738" spans="3:13" ht="15.75" customHeight="1">
      <c r="C738" s="144" t="s">
        <v>1216</v>
      </c>
      <c r="D738" s="80"/>
      <c r="E738" s="80"/>
      <c r="F738" s="80"/>
      <c r="G738" s="162"/>
      <c r="H738" s="124">
        <f>SUM(H733:H737)</f>
        <v>1084011.6296296297</v>
      </c>
    </row>
    <row r="739" spans="3:13">
      <c r="C739" s="141" t="s">
        <v>1217</v>
      </c>
      <c r="D739" s="59" t="s">
        <v>1218</v>
      </c>
      <c r="E739" s="73"/>
      <c r="F739" s="73"/>
      <c r="G739" s="73"/>
      <c r="H739" s="151"/>
    </row>
    <row r="740" spans="3:13">
      <c r="C740" s="141">
        <v>1</v>
      </c>
      <c r="D740" s="59" t="s">
        <v>1169</v>
      </c>
      <c r="E740" s="170" t="s">
        <v>1082</v>
      </c>
      <c r="F740" s="188">
        <v>0.14749999999999999</v>
      </c>
      <c r="G740" s="64">
        <f>VLOOKUP(D740,upahbahan,3,FALSE)</f>
        <v>300000</v>
      </c>
      <c r="H740" s="124">
        <f>F740*G740</f>
        <v>44250</v>
      </c>
    </row>
    <row r="741" spans="3:13" ht="15.75" customHeight="1">
      <c r="C741" s="144" t="s">
        <v>1219</v>
      </c>
      <c r="D741" s="80"/>
      <c r="E741" s="80"/>
      <c r="F741" s="80"/>
      <c r="G741" s="162"/>
      <c r="H741" s="124">
        <f>SUM(H740)</f>
        <v>44250</v>
      </c>
    </row>
    <row r="742" spans="3:13" s="163" customFormat="1">
      <c r="C742" s="122" t="s">
        <v>1220</v>
      </c>
      <c r="D742" s="69" t="s">
        <v>1221</v>
      </c>
      <c r="E742" s="70"/>
      <c r="F742" s="70"/>
      <c r="G742" s="71"/>
      <c r="H742" s="124">
        <f>H741+H738+H731</f>
        <v>1288886.6296296297</v>
      </c>
      <c r="I742" s="54"/>
    </row>
    <row r="743" spans="3:13" s="163" customFormat="1">
      <c r="C743" s="122" t="s">
        <v>1222</v>
      </c>
      <c r="D743" s="69" t="s">
        <v>1325</v>
      </c>
      <c r="E743" s="70"/>
      <c r="F743" s="71"/>
      <c r="G743" s="95">
        <f>$M$9</f>
        <v>0.1</v>
      </c>
      <c r="H743" s="124">
        <f>H742*G743</f>
        <v>128888.66296296298</v>
      </c>
      <c r="I743" s="54"/>
    </row>
    <row r="744" spans="3:13" s="163" customFormat="1" ht="14.4" thickBot="1">
      <c r="C744" s="130" t="s">
        <v>1223</v>
      </c>
      <c r="D744" s="131" t="s">
        <v>1224</v>
      </c>
      <c r="E744" s="132"/>
      <c r="F744" s="132"/>
      <c r="G744" s="155"/>
      <c r="H744" s="134">
        <f>SUM(H742:H743)</f>
        <v>1417775.2925925925</v>
      </c>
      <c r="I744" s="54"/>
    </row>
    <row r="745" spans="3:13" ht="14.4" thickTop="1"/>
    <row r="747" spans="3:13" ht="14.4" thickBot="1">
      <c r="C747" s="54" t="s">
        <v>2326</v>
      </c>
      <c r="D747" s="53" t="s">
        <v>2327</v>
      </c>
      <c r="E747" s="53"/>
      <c r="F747" s="53"/>
      <c r="G747" s="53"/>
      <c r="H747" s="53"/>
      <c r="I747" s="56">
        <f>ROUNDDOWN(H767,-2)</f>
        <v>1502900</v>
      </c>
      <c r="M747" s="202"/>
    </row>
    <row r="748" spans="3:13" s="57" customFormat="1" ht="31.65" customHeight="1" thickTop="1">
      <c r="C748" s="119" t="s">
        <v>1197</v>
      </c>
      <c r="D748" s="120" t="s">
        <v>1198</v>
      </c>
      <c r="E748" s="120" t="s">
        <v>1199</v>
      </c>
      <c r="F748" s="120" t="s">
        <v>1200</v>
      </c>
      <c r="G748" s="120" t="s">
        <v>1201</v>
      </c>
      <c r="H748" s="121" t="s">
        <v>1202</v>
      </c>
      <c r="I748" s="160"/>
      <c r="M748" s="202"/>
    </row>
    <row r="749" spans="3:13">
      <c r="C749" s="141" t="s">
        <v>1203</v>
      </c>
      <c r="D749" s="59" t="s">
        <v>1204</v>
      </c>
      <c r="E749" s="73"/>
      <c r="F749" s="73"/>
      <c r="G749" s="73"/>
      <c r="H749" s="146"/>
      <c r="M749" s="202"/>
    </row>
    <row r="750" spans="3:13">
      <c r="C750" s="198" t="s">
        <v>1205</v>
      </c>
      <c r="D750" s="59" t="s">
        <v>5</v>
      </c>
      <c r="E750" s="72" t="s">
        <v>6</v>
      </c>
      <c r="F750" s="74">
        <v>1</v>
      </c>
      <c r="G750" s="64">
        <f>VLOOKUP(D750,upahbahan,3,FALSE)</f>
        <v>100000</v>
      </c>
      <c r="H750" s="124">
        <f>F750*G750</f>
        <v>100000</v>
      </c>
      <c r="M750" s="202"/>
    </row>
    <row r="751" spans="3:13">
      <c r="C751" s="198" t="s">
        <v>1206</v>
      </c>
      <c r="D751" s="59" t="s">
        <v>7</v>
      </c>
      <c r="E751" s="72" t="s">
        <v>6</v>
      </c>
      <c r="F751" s="74">
        <v>0.25</v>
      </c>
      <c r="G751" s="64">
        <f>VLOOKUP(D751,upahbahan,3,FALSE)</f>
        <v>145000</v>
      </c>
      <c r="H751" s="124">
        <f>F751*G751</f>
        <v>36250</v>
      </c>
      <c r="M751" s="202"/>
    </row>
    <row r="752" spans="3:13">
      <c r="C752" s="198" t="s">
        <v>1207</v>
      </c>
      <c r="D752" s="59" t="s">
        <v>1314</v>
      </c>
      <c r="E752" s="72" t="s">
        <v>6</v>
      </c>
      <c r="F752" s="74">
        <v>2.5000000000000001E-2</v>
      </c>
      <c r="G752" s="64">
        <f>VLOOKUP(D752,upahbahan,3,FALSE)</f>
        <v>175000</v>
      </c>
      <c r="H752" s="124">
        <f>F752*G752</f>
        <v>4375</v>
      </c>
      <c r="M752" s="202"/>
    </row>
    <row r="753" spans="3:13">
      <c r="C753" s="198" t="s">
        <v>1208</v>
      </c>
      <c r="D753" s="59" t="s">
        <v>19</v>
      </c>
      <c r="E753" s="72" t="s">
        <v>6</v>
      </c>
      <c r="F753" s="74">
        <v>0.1</v>
      </c>
      <c r="G753" s="64">
        <f>VLOOKUP(D753,upahbahan,3,FALSE)</f>
        <v>200000</v>
      </c>
      <c r="H753" s="124">
        <f>F753*G753</f>
        <v>20000</v>
      </c>
      <c r="M753" s="202"/>
    </row>
    <row r="754" spans="3:13" ht="15.75" customHeight="1">
      <c r="C754" s="144" t="s">
        <v>1210</v>
      </c>
      <c r="D754" s="80"/>
      <c r="E754" s="80"/>
      <c r="F754" s="187"/>
      <c r="G754" s="162"/>
      <c r="H754" s="124">
        <f>SUM(H750:H753)</f>
        <v>160625</v>
      </c>
    </row>
    <row r="755" spans="3:13">
      <c r="C755" s="141" t="s">
        <v>1211</v>
      </c>
      <c r="D755" s="59" t="s">
        <v>1212</v>
      </c>
      <c r="E755" s="73"/>
      <c r="F755" s="73"/>
      <c r="G755" s="73"/>
      <c r="H755" s="146"/>
    </row>
    <row r="756" spans="3:13">
      <c r="C756" s="145" t="s">
        <v>1205</v>
      </c>
      <c r="D756" s="59" t="s">
        <v>1812</v>
      </c>
      <c r="E756" s="170" t="s">
        <v>66</v>
      </c>
      <c r="F756" s="203">
        <v>400</v>
      </c>
      <c r="G756" s="64">
        <f>VLOOKUP(D756,upahbahan,3,FALSE)</f>
        <v>1300</v>
      </c>
      <c r="H756" s="124">
        <f>F756*G756</f>
        <v>520000</v>
      </c>
    </row>
    <row r="757" spans="3:13">
      <c r="C757" s="145" t="s">
        <v>1206</v>
      </c>
      <c r="D757" s="59" t="s">
        <v>80</v>
      </c>
      <c r="E757" s="170" t="s">
        <v>66</v>
      </c>
      <c r="F757" s="203">
        <v>672</v>
      </c>
      <c r="G757" s="64">
        <f>VLOOKUP(D757,upahbahan,3,FALSE)</f>
        <v>300</v>
      </c>
      <c r="H757" s="124">
        <f>F757*G757</f>
        <v>201600</v>
      </c>
    </row>
    <row r="758" spans="3:13">
      <c r="C758" s="145" t="s">
        <v>1207</v>
      </c>
      <c r="D758" s="59" t="s">
        <v>73</v>
      </c>
      <c r="E758" s="170" t="s">
        <v>66</v>
      </c>
      <c r="F758" s="203">
        <v>1440</v>
      </c>
      <c r="G758" s="64">
        <f>VLOOKUP(D758,upahbahan,3,FALSE)/1450</f>
        <v>242.9655172413793</v>
      </c>
      <c r="H758" s="124">
        <f>F758*G758</f>
        <v>349870.3448275862</v>
      </c>
    </row>
    <row r="759" spans="3:13">
      <c r="C759" s="145" t="s">
        <v>1208</v>
      </c>
      <c r="D759" s="59" t="s">
        <v>1063</v>
      </c>
      <c r="E759" s="170" t="s">
        <v>66</v>
      </c>
      <c r="F759" s="188">
        <v>1.2</v>
      </c>
      <c r="G759" s="64">
        <f>VLOOKUP(D759,upahbahan,3,FALSE)</f>
        <v>40000</v>
      </c>
      <c r="H759" s="124">
        <f>F759*G759</f>
        <v>48000</v>
      </c>
    </row>
    <row r="760" spans="3:13">
      <c r="C760" s="145" t="s">
        <v>1209</v>
      </c>
      <c r="D760" s="59" t="s">
        <v>962</v>
      </c>
      <c r="E760" s="170" t="s">
        <v>530</v>
      </c>
      <c r="F760" s="203">
        <v>210</v>
      </c>
      <c r="G760" s="64">
        <f>VLOOKUP(D760,upahbahan,3,FALSE)</f>
        <v>200</v>
      </c>
      <c r="H760" s="124">
        <f>F760*G760</f>
        <v>42000</v>
      </c>
    </row>
    <row r="761" spans="3:13" ht="15.75" customHeight="1">
      <c r="C761" s="144" t="s">
        <v>1216</v>
      </c>
      <c r="D761" s="80"/>
      <c r="E761" s="80"/>
      <c r="F761" s="80"/>
      <c r="G761" s="162"/>
      <c r="H761" s="124">
        <f>SUM(H756:H760)</f>
        <v>1161470.3448275863</v>
      </c>
    </row>
    <row r="762" spans="3:13">
      <c r="C762" s="141" t="s">
        <v>1217</v>
      </c>
      <c r="D762" s="59" t="s">
        <v>1218</v>
      </c>
      <c r="E762" s="73"/>
      <c r="F762" s="73"/>
      <c r="G762" s="73"/>
      <c r="H762" s="151"/>
    </row>
    <row r="763" spans="3:13">
      <c r="C763" s="141">
        <v>1</v>
      </c>
      <c r="D763" s="59" t="s">
        <v>1169</v>
      </c>
      <c r="E763" s="170" t="s">
        <v>1082</v>
      </c>
      <c r="F763" s="188">
        <v>0.14749999999999999</v>
      </c>
      <c r="G763" s="64">
        <f>VLOOKUP(D763,upahbahan,3,FALSE)</f>
        <v>300000</v>
      </c>
      <c r="H763" s="124">
        <f>F763*G763</f>
        <v>44250</v>
      </c>
    </row>
    <row r="764" spans="3:13" ht="15.75" customHeight="1">
      <c r="C764" s="144" t="s">
        <v>1219</v>
      </c>
      <c r="D764" s="80"/>
      <c r="E764" s="80"/>
      <c r="F764" s="80"/>
      <c r="G764" s="162"/>
      <c r="H764" s="124">
        <f>SUM(H763)</f>
        <v>44250</v>
      </c>
    </row>
    <row r="765" spans="3:13" s="163" customFormat="1">
      <c r="C765" s="122" t="s">
        <v>1220</v>
      </c>
      <c r="D765" s="69" t="s">
        <v>1221</v>
      </c>
      <c r="E765" s="70"/>
      <c r="F765" s="70"/>
      <c r="G765" s="71"/>
      <c r="H765" s="124">
        <f>H764+H761+H754</f>
        <v>1366345.3448275863</v>
      </c>
      <c r="I765" s="54"/>
    </row>
    <row r="766" spans="3:13" s="163" customFormat="1">
      <c r="C766" s="122" t="s">
        <v>1222</v>
      </c>
      <c r="D766" s="69" t="s">
        <v>1325</v>
      </c>
      <c r="E766" s="70"/>
      <c r="F766" s="71"/>
      <c r="G766" s="95">
        <f>$M$9</f>
        <v>0.1</v>
      </c>
      <c r="H766" s="124">
        <f>H765*G766</f>
        <v>136634.53448275864</v>
      </c>
      <c r="I766" s="54"/>
    </row>
    <row r="767" spans="3:13" s="163" customFormat="1" ht="14.4" thickBot="1">
      <c r="C767" s="130" t="s">
        <v>1223</v>
      </c>
      <c r="D767" s="131" t="s">
        <v>1224</v>
      </c>
      <c r="E767" s="132"/>
      <c r="F767" s="132"/>
      <c r="G767" s="155"/>
      <c r="H767" s="134">
        <f>SUM(H765:H766)</f>
        <v>1502979.879310345</v>
      </c>
      <c r="I767" s="54"/>
    </row>
    <row r="768" spans="3:13" ht="14.4" thickTop="1"/>
    <row r="769" spans="3:13">
      <c r="C769" s="160" t="s">
        <v>2328</v>
      </c>
      <c r="D769" s="54" t="s">
        <v>2329</v>
      </c>
    </row>
    <row r="770" spans="3:13" ht="14.4" thickBot="1">
      <c r="C770" s="54" t="s">
        <v>2330</v>
      </c>
      <c r="D770" s="53" t="s">
        <v>2331</v>
      </c>
      <c r="E770" s="53"/>
      <c r="F770" s="53"/>
      <c r="G770" s="53"/>
      <c r="H770" s="53"/>
      <c r="I770" s="56">
        <f>ROUNDDOWN(H785,-2)</f>
        <v>1122100</v>
      </c>
      <c r="M770" s="202"/>
    </row>
    <row r="771" spans="3:13" s="57" customFormat="1" ht="31.65" customHeight="1" thickTop="1">
      <c r="C771" s="119" t="s">
        <v>1197</v>
      </c>
      <c r="D771" s="120" t="s">
        <v>1198</v>
      </c>
      <c r="E771" s="120" t="s">
        <v>1199</v>
      </c>
      <c r="F771" s="120" t="s">
        <v>1200</v>
      </c>
      <c r="G771" s="120" t="s">
        <v>1201</v>
      </c>
      <c r="H771" s="121" t="s">
        <v>1202</v>
      </c>
      <c r="I771" s="160"/>
      <c r="M771" s="202"/>
    </row>
    <row r="772" spans="3:13">
      <c r="C772" s="141" t="s">
        <v>1203</v>
      </c>
      <c r="D772" s="59" t="s">
        <v>1204</v>
      </c>
      <c r="E772" s="73"/>
      <c r="F772" s="73"/>
      <c r="G772" s="73"/>
      <c r="H772" s="146"/>
      <c r="M772" s="202"/>
    </row>
    <row r="773" spans="3:13">
      <c r="C773" s="198" t="s">
        <v>1205</v>
      </c>
      <c r="D773" s="59" t="s">
        <v>5</v>
      </c>
      <c r="E773" s="72" t="s">
        <v>6</v>
      </c>
      <c r="F773" s="74">
        <v>0.4</v>
      </c>
      <c r="G773" s="64">
        <f>VLOOKUP(D773,upahbahan,3,FALSE)</f>
        <v>100000</v>
      </c>
      <c r="H773" s="124">
        <f>F773*G773</f>
        <v>40000</v>
      </c>
      <c r="M773" s="202"/>
    </row>
    <row r="774" spans="3:13">
      <c r="C774" s="198" t="s">
        <v>1206</v>
      </c>
      <c r="D774" s="59" t="s">
        <v>7</v>
      </c>
      <c r="E774" s="72" t="s">
        <v>6</v>
      </c>
      <c r="F774" s="74">
        <v>0.1</v>
      </c>
      <c r="G774" s="64">
        <f>VLOOKUP(D774,upahbahan,3,FALSE)</f>
        <v>145000</v>
      </c>
      <c r="H774" s="124">
        <f>F774*G774</f>
        <v>14500</v>
      </c>
      <c r="M774" s="202"/>
    </row>
    <row r="775" spans="3:13">
      <c r="C775" s="198" t="s">
        <v>1207</v>
      </c>
      <c r="D775" s="59" t="s">
        <v>1314</v>
      </c>
      <c r="E775" s="72" t="s">
        <v>6</v>
      </c>
      <c r="F775" s="74">
        <v>0.01</v>
      </c>
      <c r="G775" s="64">
        <f>VLOOKUP(D775,upahbahan,3,FALSE)</f>
        <v>175000</v>
      </c>
      <c r="H775" s="124">
        <f>F775*G775</f>
        <v>1750</v>
      </c>
      <c r="M775" s="202"/>
    </row>
    <row r="776" spans="3:13">
      <c r="C776" s="198" t="s">
        <v>1208</v>
      </c>
      <c r="D776" s="59" t="s">
        <v>19</v>
      </c>
      <c r="E776" s="72" t="s">
        <v>6</v>
      </c>
      <c r="F776" s="74">
        <v>0.04</v>
      </c>
      <c r="G776" s="64">
        <f>VLOOKUP(D776,upahbahan,3,FALSE)</f>
        <v>200000</v>
      </c>
      <c r="H776" s="124">
        <f>F776*G776</f>
        <v>8000</v>
      </c>
      <c r="M776" s="202"/>
    </row>
    <row r="777" spans="3:13" ht="15.75" customHeight="1">
      <c r="C777" s="144" t="s">
        <v>1210</v>
      </c>
      <c r="D777" s="80"/>
      <c r="E777" s="80"/>
      <c r="F777" s="187"/>
      <c r="G777" s="162"/>
      <c r="H777" s="124">
        <f>SUM(H773:H776)</f>
        <v>64250</v>
      </c>
    </row>
    <row r="778" spans="3:13">
      <c r="C778" s="141" t="s">
        <v>1211</v>
      </c>
      <c r="D778" s="59" t="s">
        <v>1212</v>
      </c>
      <c r="E778" s="73"/>
      <c r="F778" s="73"/>
      <c r="G778" s="73"/>
      <c r="H778" s="146"/>
    </row>
    <row r="779" spans="3:13">
      <c r="C779" s="145" t="s">
        <v>1205</v>
      </c>
      <c r="D779" s="59" t="s">
        <v>538</v>
      </c>
      <c r="E779" s="170" t="s">
        <v>42</v>
      </c>
      <c r="F779" s="171">
        <v>1.02</v>
      </c>
      <c r="G779" s="64">
        <f>VLOOKUP(D779,upahbahan,3,FALSE)</f>
        <v>937100</v>
      </c>
      <c r="H779" s="124">
        <f>F779*G779</f>
        <v>955842</v>
      </c>
    </row>
    <row r="780" spans="3:13" ht="15.75" customHeight="1">
      <c r="C780" s="144" t="s">
        <v>1216</v>
      </c>
      <c r="D780" s="80"/>
      <c r="E780" s="80"/>
      <c r="F780" s="80"/>
      <c r="G780" s="162"/>
      <c r="H780" s="124">
        <f>SUM(H779:H779)</f>
        <v>955842</v>
      </c>
    </row>
    <row r="781" spans="3:13">
      <c r="C781" s="141" t="s">
        <v>1217</v>
      </c>
      <c r="D781" s="59" t="s">
        <v>1218</v>
      </c>
      <c r="E781" s="73"/>
      <c r="F781" s="73"/>
      <c r="G781" s="73"/>
      <c r="H781" s="151"/>
    </row>
    <row r="782" spans="3:13" ht="15.75" customHeight="1">
      <c r="C782" s="144" t="s">
        <v>1219</v>
      </c>
      <c r="D782" s="80"/>
      <c r="E782" s="80"/>
      <c r="F782" s="80"/>
      <c r="G782" s="162"/>
      <c r="H782" s="182">
        <v>0</v>
      </c>
    </row>
    <row r="783" spans="3:13" s="163" customFormat="1">
      <c r="C783" s="122" t="s">
        <v>1220</v>
      </c>
      <c r="D783" s="69" t="s">
        <v>1221</v>
      </c>
      <c r="E783" s="70"/>
      <c r="F783" s="70"/>
      <c r="G783" s="71"/>
      <c r="H783" s="124">
        <f>H782+H780+H777</f>
        <v>1020092</v>
      </c>
      <c r="I783" s="54"/>
    </row>
    <row r="784" spans="3:13" s="163" customFormat="1">
      <c r="C784" s="122" t="s">
        <v>1222</v>
      </c>
      <c r="D784" s="69" t="s">
        <v>1325</v>
      </c>
      <c r="E784" s="70"/>
      <c r="F784" s="71"/>
      <c r="G784" s="95">
        <f>$M$9</f>
        <v>0.1</v>
      </c>
      <c r="H784" s="124">
        <f>H783*G784</f>
        <v>102009.20000000001</v>
      </c>
      <c r="I784" s="54"/>
    </row>
    <row r="785" spans="3:13" s="163" customFormat="1" ht="14.4" thickBot="1">
      <c r="C785" s="130" t="s">
        <v>1223</v>
      </c>
      <c r="D785" s="131" t="s">
        <v>1224</v>
      </c>
      <c r="E785" s="132"/>
      <c r="F785" s="132"/>
      <c r="G785" s="155"/>
      <c r="H785" s="134">
        <f>SUM(H783:H784)</f>
        <v>1122101.2</v>
      </c>
      <c r="I785" s="54"/>
    </row>
    <row r="786" spans="3:13" s="163" customFormat="1" ht="14.4" thickTop="1">
      <c r="C786" s="452" t="s">
        <v>1846</v>
      </c>
      <c r="D786" s="81" t="s">
        <v>2332</v>
      </c>
      <c r="E786" s="81"/>
      <c r="F786" s="81"/>
      <c r="G786" s="81"/>
      <c r="H786" s="82"/>
      <c r="I786" s="54"/>
    </row>
    <row r="787" spans="3:13" s="163" customFormat="1">
      <c r="C787" s="57"/>
      <c r="D787" s="81"/>
      <c r="E787" s="81"/>
      <c r="F787" s="81"/>
      <c r="G787" s="81"/>
      <c r="H787" s="82"/>
      <c r="I787" s="54"/>
    </row>
    <row r="789" spans="3:13">
      <c r="C789" s="160" t="s">
        <v>2333</v>
      </c>
      <c r="D789" s="54" t="s">
        <v>2334</v>
      </c>
    </row>
    <row r="790" spans="3:13" ht="14.4" thickBot="1">
      <c r="C790" s="54" t="s">
        <v>2335</v>
      </c>
      <c r="D790" s="53" t="s">
        <v>1315</v>
      </c>
      <c r="E790" s="53"/>
      <c r="F790" s="53"/>
      <c r="G790" s="53"/>
      <c r="H790" s="53"/>
      <c r="I790" s="56">
        <f>ROUNDDOWN(H802,-2)</f>
        <v>66400</v>
      </c>
      <c r="M790" s="202"/>
    </row>
    <row r="791" spans="3:13" s="57" customFormat="1" ht="31.65" customHeight="1" thickTop="1">
      <c r="C791" s="119" t="s">
        <v>1197</v>
      </c>
      <c r="D791" s="120" t="s">
        <v>1198</v>
      </c>
      <c r="E791" s="120" t="s">
        <v>1199</v>
      </c>
      <c r="F791" s="120" t="s">
        <v>1200</v>
      </c>
      <c r="G791" s="120" t="s">
        <v>1201</v>
      </c>
      <c r="H791" s="121" t="s">
        <v>1202</v>
      </c>
      <c r="I791" s="160"/>
      <c r="M791" s="202"/>
    </row>
    <row r="792" spans="3:13">
      <c r="C792" s="141" t="s">
        <v>1203</v>
      </c>
      <c r="D792" s="59" t="s">
        <v>1204</v>
      </c>
      <c r="E792" s="73"/>
      <c r="F792" s="73"/>
      <c r="G792" s="73"/>
      <c r="H792" s="146"/>
      <c r="M792" s="202"/>
    </row>
    <row r="793" spans="3:13">
      <c r="C793" s="198" t="s">
        <v>1205</v>
      </c>
      <c r="D793" s="59" t="s">
        <v>5</v>
      </c>
      <c r="E793" s="72" t="s">
        <v>6</v>
      </c>
      <c r="F793" s="181">
        <v>0.50370000000000004</v>
      </c>
      <c r="G793" s="64">
        <f>VLOOKUP(D793,upahbahan,3,FALSE)</f>
        <v>100000</v>
      </c>
      <c r="H793" s="124">
        <f>F793*G793</f>
        <v>50370.000000000007</v>
      </c>
      <c r="M793" s="202"/>
    </row>
    <row r="794" spans="3:13">
      <c r="C794" s="198" t="s">
        <v>1206</v>
      </c>
      <c r="D794" s="59" t="s">
        <v>19</v>
      </c>
      <c r="E794" s="72" t="s">
        <v>6</v>
      </c>
      <c r="F794" s="181">
        <v>5.04E-2</v>
      </c>
      <c r="G794" s="64">
        <f>VLOOKUP(D794,upahbahan,3,FALSE)</f>
        <v>200000</v>
      </c>
      <c r="H794" s="124">
        <f>F794*G794</f>
        <v>10080</v>
      </c>
      <c r="M794" s="202"/>
    </row>
    <row r="795" spans="3:13" ht="15.75" customHeight="1">
      <c r="C795" s="144" t="s">
        <v>1210</v>
      </c>
      <c r="D795" s="80"/>
      <c r="E795" s="80"/>
      <c r="F795" s="187"/>
      <c r="G795" s="162"/>
      <c r="H795" s="124">
        <f>SUM(H793:H794)</f>
        <v>60450.000000000007</v>
      </c>
    </row>
    <row r="796" spans="3:13">
      <c r="C796" s="141" t="s">
        <v>1211</v>
      </c>
      <c r="D796" s="59" t="s">
        <v>1212</v>
      </c>
      <c r="E796" s="73"/>
      <c r="F796" s="73"/>
      <c r="G796" s="73"/>
      <c r="H796" s="146"/>
    </row>
    <row r="797" spans="3:13" ht="15.75" customHeight="1">
      <c r="C797" s="144" t="s">
        <v>1216</v>
      </c>
      <c r="D797" s="80"/>
      <c r="E797" s="80"/>
      <c r="F797" s="80"/>
      <c r="G797" s="162"/>
      <c r="H797" s="182">
        <v>0</v>
      </c>
    </row>
    <row r="798" spans="3:13">
      <c r="C798" s="141" t="s">
        <v>1217</v>
      </c>
      <c r="D798" s="59" t="s">
        <v>1218</v>
      </c>
      <c r="E798" s="73"/>
      <c r="F798" s="73"/>
      <c r="G798" s="73"/>
      <c r="H798" s="151"/>
    </row>
    <row r="799" spans="3:13" ht="15.75" customHeight="1">
      <c r="C799" s="144" t="s">
        <v>1219</v>
      </c>
      <c r="D799" s="80"/>
      <c r="E799" s="80"/>
      <c r="F799" s="80"/>
      <c r="G799" s="162"/>
      <c r="H799" s="182">
        <v>0</v>
      </c>
    </row>
    <row r="800" spans="3:13" s="163" customFormat="1">
      <c r="C800" s="122" t="s">
        <v>1220</v>
      </c>
      <c r="D800" s="69" t="s">
        <v>1221</v>
      </c>
      <c r="E800" s="70"/>
      <c r="F800" s="70"/>
      <c r="G800" s="71"/>
      <c r="H800" s="124">
        <f>H799+H797+H795</f>
        <v>60450.000000000007</v>
      </c>
      <c r="I800" s="54"/>
    </row>
    <row r="801" spans="3:13" s="163" customFormat="1">
      <c r="C801" s="122" t="s">
        <v>1222</v>
      </c>
      <c r="D801" s="69" t="s">
        <v>1325</v>
      </c>
      <c r="E801" s="70"/>
      <c r="F801" s="71"/>
      <c r="G801" s="95">
        <f>$M$9</f>
        <v>0.1</v>
      </c>
      <c r="H801" s="124">
        <f>H800*G801</f>
        <v>6045.0000000000009</v>
      </c>
      <c r="I801" s="54"/>
    </row>
    <row r="802" spans="3:13" s="163" customFormat="1" ht="14.4" thickBot="1">
      <c r="C802" s="130" t="s">
        <v>1223</v>
      </c>
      <c r="D802" s="131" t="s">
        <v>1224</v>
      </c>
      <c r="E802" s="132"/>
      <c r="F802" s="132"/>
      <c r="G802" s="155"/>
      <c r="H802" s="134">
        <f>SUM(H800:H801)</f>
        <v>66495.000000000015</v>
      </c>
      <c r="I802" s="54"/>
    </row>
    <row r="803" spans="3:13" ht="14.4" thickTop="1"/>
    <row r="804" spans="3:13" ht="14.4" thickBot="1">
      <c r="C804" s="54" t="s">
        <v>2336</v>
      </c>
      <c r="D804" s="53" t="s">
        <v>1316</v>
      </c>
      <c r="E804" s="53"/>
      <c r="F804" s="53"/>
      <c r="G804" s="53"/>
      <c r="H804" s="53"/>
      <c r="I804" s="56">
        <f>ROUNDDOWN(H816,-2)</f>
        <v>141600</v>
      </c>
      <c r="M804" s="202"/>
    </row>
    <row r="805" spans="3:13" s="57" customFormat="1" ht="31.65" customHeight="1" thickTop="1">
      <c r="C805" s="119" t="s">
        <v>1197</v>
      </c>
      <c r="D805" s="120" t="s">
        <v>1198</v>
      </c>
      <c r="E805" s="120" t="s">
        <v>1199</v>
      </c>
      <c r="F805" s="120" t="s">
        <v>1200</v>
      </c>
      <c r="G805" s="120" t="s">
        <v>1201</v>
      </c>
      <c r="H805" s="121" t="s">
        <v>1202</v>
      </c>
      <c r="I805" s="160"/>
      <c r="M805" s="202"/>
    </row>
    <row r="806" spans="3:13">
      <c r="C806" s="141" t="s">
        <v>1203</v>
      </c>
      <c r="D806" s="59" t="s">
        <v>1204</v>
      </c>
      <c r="E806" s="73"/>
      <c r="F806" s="73"/>
      <c r="G806" s="73"/>
      <c r="H806" s="146"/>
      <c r="M806" s="202"/>
    </row>
    <row r="807" spans="3:13">
      <c r="C807" s="198" t="s">
        <v>1205</v>
      </c>
      <c r="D807" s="59" t="s">
        <v>5</v>
      </c>
      <c r="E807" s="72" t="s">
        <v>6</v>
      </c>
      <c r="F807" s="181">
        <v>1.0733999999999999</v>
      </c>
      <c r="G807" s="64">
        <f>VLOOKUP(D807,upahbahan,3,FALSE)</f>
        <v>100000</v>
      </c>
      <c r="H807" s="124">
        <f>F807*G807</f>
        <v>107339.99999999999</v>
      </c>
      <c r="M807" s="202"/>
    </row>
    <row r="808" spans="3:13">
      <c r="C808" s="198" t="s">
        <v>1206</v>
      </c>
      <c r="D808" s="59" t="s">
        <v>19</v>
      </c>
      <c r="E808" s="72" t="s">
        <v>6</v>
      </c>
      <c r="F808" s="181">
        <v>0.10730000000000001</v>
      </c>
      <c r="G808" s="64">
        <f>VLOOKUP(D808,upahbahan,3,FALSE)</f>
        <v>200000</v>
      </c>
      <c r="H808" s="124">
        <f>F808*G808</f>
        <v>21460</v>
      </c>
      <c r="M808" s="202"/>
    </row>
    <row r="809" spans="3:13" ht="15.75" customHeight="1">
      <c r="C809" s="144" t="s">
        <v>1210</v>
      </c>
      <c r="D809" s="80"/>
      <c r="E809" s="80"/>
      <c r="F809" s="187"/>
      <c r="G809" s="162"/>
      <c r="H809" s="124">
        <f>SUM(H807:H808)</f>
        <v>128799.99999999999</v>
      </c>
    </row>
    <row r="810" spans="3:13">
      <c r="C810" s="141" t="s">
        <v>1211</v>
      </c>
      <c r="D810" s="59" t="s">
        <v>1212</v>
      </c>
      <c r="E810" s="73"/>
      <c r="F810" s="73"/>
      <c r="G810" s="73"/>
      <c r="H810" s="146"/>
    </row>
    <row r="811" spans="3:13" ht="15.75" customHeight="1">
      <c r="C811" s="144" t="s">
        <v>1216</v>
      </c>
      <c r="D811" s="80"/>
      <c r="E811" s="80"/>
      <c r="F811" s="80"/>
      <c r="G811" s="162"/>
      <c r="H811" s="182">
        <v>0</v>
      </c>
    </row>
    <row r="812" spans="3:13">
      <c r="C812" s="141" t="s">
        <v>1217</v>
      </c>
      <c r="D812" s="59" t="s">
        <v>1218</v>
      </c>
      <c r="E812" s="73"/>
      <c r="F812" s="73"/>
      <c r="G812" s="73"/>
      <c r="H812" s="151"/>
    </row>
    <row r="813" spans="3:13" ht="15.75" customHeight="1">
      <c r="C813" s="144" t="s">
        <v>1219</v>
      </c>
      <c r="D813" s="80"/>
      <c r="E813" s="80"/>
      <c r="F813" s="80"/>
      <c r="G813" s="162"/>
      <c r="H813" s="182">
        <v>0</v>
      </c>
    </row>
    <row r="814" spans="3:13" s="163" customFormat="1">
      <c r="C814" s="122" t="s">
        <v>1220</v>
      </c>
      <c r="D814" s="69" t="s">
        <v>1221</v>
      </c>
      <c r="E814" s="70"/>
      <c r="F814" s="70"/>
      <c r="G814" s="71"/>
      <c r="H814" s="124">
        <f>H813+H811+H809</f>
        <v>128799.99999999999</v>
      </c>
      <c r="I814" s="54"/>
    </row>
    <row r="815" spans="3:13" s="163" customFormat="1">
      <c r="C815" s="122" t="s">
        <v>1222</v>
      </c>
      <c r="D815" s="69" t="s">
        <v>1325</v>
      </c>
      <c r="E815" s="70"/>
      <c r="F815" s="71"/>
      <c r="G815" s="95">
        <f>$M$9</f>
        <v>0.1</v>
      </c>
      <c r="H815" s="124">
        <f>H814*G815</f>
        <v>12880</v>
      </c>
      <c r="I815" s="54"/>
    </row>
    <row r="816" spans="3:13" s="163" customFormat="1" ht="14.4" thickBot="1">
      <c r="C816" s="130" t="s">
        <v>1223</v>
      </c>
      <c r="D816" s="131" t="s">
        <v>1224</v>
      </c>
      <c r="E816" s="132"/>
      <c r="F816" s="132"/>
      <c r="G816" s="155"/>
      <c r="H816" s="134">
        <f>SUM(H814:H815)</f>
        <v>141680</v>
      </c>
      <c r="I816" s="54"/>
    </row>
    <row r="817" spans="3:13" ht="14.4" thickTop="1"/>
    <row r="818" spans="3:13" ht="14.4" thickBot="1">
      <c r="C818" s="54" t="s">
        <v>2337</v>
      </c>
      <c r="D818" s="53" t="s">
        <v>2338</v>
      </c>
      <c r="E818" s="53"/>
      <c r="F818" s="53"/>
      <c r="G818" s="53"/>
      <c r="H818" s="53"/>
      <c r="I818" s="56">
        <f>ROUNDDOWN(H831,-2)</f>
        <v>942400</v>
      </c>
      <c r="M818" s="202"/>
    </row>
    <row r="819" spans="3:13" s="57" customFormat="1" ht="31.65" customHeight="1" thickTop="1">
      <c r="C819" s="119" t="s">
        <v>1197</v>
      </c>
      <c r="D819" s="120" t="s">
        <v>1198</v>
      </c>
      <c r="E819" s="120" t="s">
        <v>1199</v>
      </c>
      <c r="F819" s="120" t="s">
        <v>1200</v>
      </c>
      <c r="G819" s="120" t="s">
        <v>1201</v>
      </c>
      <c r="H819" s="121" t="s">
        <v>1202</v>
      </c>
      <c r="I819" s="160"/>
      <c r="M819" s="202"/>
    </row>
    <row r="820" spans="3:13">
      <c r="C820" s="141" t="s">
        <v>1203</v>
      </c>
      <c r="D820" s="59" t="s">
        <v>1204</v>
      </c>
      <c r="E820" s="73"/>
      <c r="F820" s="73"/>
      <c r="G820" s="73"/>
      <c r="H820" s="146"/>
      <c r="M820" s="202"/>
    </row>
    <row r="821" spans="3:13">
      <c r="C821" s="198" t="s">
        <v>1205</v>
      </c>
      <c r="D821" s="59" t="s">
        <v>5</v>
      </c>
      <c r="E821" s="72" t="s">
        <v>6</v>
      </c>
      <c r="F821" s="74">
        <v>0.14000000000000001</v>
      </c>
      <c r="G821" s="64">
        <f>VLOOKUP(D821,upahbahan,3,FALSE)</f>
        <v>100000</v>
      </c>
      <c r="H821" s="124">
        <f>F821*G821</f>
        <v>14000.000000000002</v>
      </c>
      <c r="M821" s="202"/>
    </row>
    <row r="822" spans="3:13">
      <c r="C822" s="198" t="s">
        <v>1206</v>
      </c>
      <c r="D822" s="59" t="s">
        <v>19</v>
      </c>
      <c r="E822" s="72" t="s">
        <v>6</v>
      </c>
      <c r="F822" s="74">
        <v>1.4E-2</v>
      </c>
      <c r="G822" s="64">
        <f>VLOOKUP(D822,upahbahan,3,FALSE)</f>
        <v>200000</v>
      </c>
      <c r="H822" s="124">
        <f>F822*G822</f>
        <v>2800</v>
      </c>
      <c r="M822" s="202"/>
    </row>
    <row r="823" spans="3:13" ht="15.75" customHeight="1">
      <c r="C823" s="144" t="s">
        <v>1210</v>
      </c>
      <c r="D823" s="80"/>
      <c r="E823" s="80"/>
      <c r="F823" s="187"/>
      <c r="G823" s="162"/>
      <c r="H823" s="124">
        <f>SUM(H821:H822)</f>
        <v>16800</v>
      </c>
    </row>
    <row r="824" spans="3:13">
      <c r="C824" s="141" t="s">
        <v>1211</v>
      </c>
      <c r="D824" s="59" t="s">
        <v>1212</v>
      </c>
      <c r="E824" s="73"/>
      <c r="F824" s="73"/>
      <c r="G824" s="73"/>
      <c r="H824" s="146"/>
    </row>
    <row r="825" spans="3:13" ht="15.75" customHeight="1">
      <c r="C825" s="144" t="s">
        <v>1216</v>
      </c>
      <c r="D825" s="80"/>
      <c r="E825" s="80"/>
      <c r="F825" s="80"/>
      <c r="G825" s="162"/>
      <c r="H825" s="182">
        <v>0</v>
      </c>
    </row>
    <row r="826" spans="3:13">
      <c r="C826" s="141" t="s">
        <v>1217</v>
      </c>
      <c r="D826" s="59" t="s">
        <v>1218</v>
      </c>
      <c r="E826" s="73"/>
      <c r="F826" s="73"/>
      <c r="G826" s="73"/>
      <c r="H826" s="151"/>
    </row>
    <row r="827" spans="3:13">
      <c r="C827" s="145" t="s">
        <v>1205</v>
      </c>
      <c r="D827" s="77" t="s">
        <v>1134</v>
      </c>
      <c r="E827" s="170" t="s">
        <v>1082</v>
      </c>
      <c r="F827" s="171">
        <v>0.14000000000000001</v>
      </c>
      <c r="G827" s="64">
        <f>VLOOKUP(D827,upahbahan,3,FALSE)</f>
        <v>6000000</v>
      </c>
      <c r="H827" s="124">
        <f>F827*G827</f>
        <v>840000.00000000012</v>
      </c>
    </row>
    <row r="828" spans="3:13" ht="15.75" customHeight="1">
      <c r="C828" s="144" t="s">
        <v>1219</v>
      </c>
      <c r="D828" s="80"/>
      <c r="E828" s="80"/>
      <c r="F828" s="80"/>
      <c r="G828" s="162"/>
      <c r="H828" s="124">
        <f>SUM(H827)</f>
        <v>840000.00000000012</v>
      </c>
    </row>
    <row r="829" spans="3:13" s="163" customFormat="1">
      <c r="C829" s="122" t="s">
        <v>1220</v>
      </c>
      <c r="D829" s="69" t="s">
        <v>1221</v>
      </c>
      <c r="E829" s="70"/>
      <c r="F829" s="70"/>
      <c r="G829" s="71"/>
      <c r="H829" s="124">
        <f>H828+H825+H823</f>
        <v>856800.00000000012</v>
      </c>
      <c r="I829" s="54"/>
    </row>
    <row r="830" spans="3:13" s="163" customFormat="1">
      <c r="C830" s="122" t="s">
        <v>1222</v>
      </c>
      <c r="D830" s="69" t="s">
        <v>1325</v>
      </c>
      <c r="E830" s="70"/>
      <c r="F830" s="71"/>
      <c r="G830" s="95">
        <f>$M$9</f>
        <v>0.1</v>
      </c>
      <c r="H830" s="124">
        <f>H829*G830</f>
        <v>85680.000000000015</v>
      </c>
      <c r="I830" s="54"/>
    </row>
    <row r="831" spans="3:13" s="163" customFormat="1" ht="14.4" thickBot="1">
      <c r="C831" s="130" t="s">
        <v>1223</v>
      </c>
      <c r="D831" s="131" t="s">
        <v>1224</v>
      </c>
      <c r="E831" s="132"/>
      <c r="F831" s="132"/>
      <c r="G831" s="155"/>
      <c r="H831" s="134">
        <f>SUM(H829:H830)</f>
        <v>942480.00000000012</v>
      </c>
      <c r="I831" s="54"/>
    </row>
    <row r="832" spans="3:13" ht="14.4" thickTop="1"/>
    <row r="833" spans="3:13" ht="14.4" thickBot="1">
      <c r="C833" s="160" t="s">
        <v>2339</v>
      </c>
      <c r="D833" s="53" t="s">
        <v>1317</v>
      </c>
      <c r="E833" s="53"/>
      <c r="F833" s="53"/>
      <c r="G833" s="53"/>
      <c r="H833" s="53"/>
      <c r="I833" s="56">
        <f>ROUNDDOWN(H846,-2)</f>
        <v>847400</v>
      </c>
      <c r="M833" s="202"/>
    </row>
    <row r="834" spans="3:13" s="57" customFormat="1" ht="31.65" customHeight="1" thickTop="1">
      <c r="C834" s="119" t="s">
        <v>1197</v>
      </c>
      <c r="D834" s="120" t="s">
        <v>1198</v>
      </c>
      <c r="E834" s="120" t="s">
        <v>1199</v>
      </c>
      <c r="F834" s="120" t="s">
        <v>1200</v>
      </c>
      <c r="G834" s="120" t="s">
        <v>1201</v>
      </c>
      <c r="H834" s="121" t="s">
        <v>1202</v>
      </c>
      <c r="I834" s="160"/>
      <c r="M834" s="202"/>
    </row>
    <row r="835" spans="3:13">
      <c r="C835" s="141" t="s">
        <v>1203</v>
      </c>
      <c r="D835" s="59" t="s">
        <v>1204</v>
      </c>
      <c r="E835" s="73"/>
      <c r="F835" s="73"/>
      <c r="G835" s="73"/>
      <c r="H835" s="146"/>
      <c r="M835" s="202"/>
    </row>
    <row r="836" spans="3:13">
      <c r="C836" s="198" t="s">
        <v>1205</v>
      </c>
      <c r="D836" s="59" t="s">
        <v>5</v>
      </c>
      <c r="E836" s="72" t="s">
        <v>6</v>
      </c>
      <c r="F836" s="74">
        <v>0.12</v>
      </c>
      <c r="G836" s="64">
        <f>VLOOKUP(D836,upahbahan,3,FALSE)</f>
        <v>100000</v>
      </c>
      <c r="H836" s="124">
        <f>F836*G836</f>
        <v>12000</v>
      </c>
      <c r="M836" s="202"/>
    </row>
    <row r="837" spans="3:13">
      <c r="C837" s="198" t="s">
        <v>1206</v>
      </c>
      <c r="D837" s="59" t="s">
        <v>19</v>
      </c>
      <c r="E837" s="72" t="s">
        <v>6</v>
      </c>
      <c r="F837" s="74">
        <v>1.2E-2</v>
      </c>
      <c r="G837" s="64">
        <f>VLOOKUP(D837,upahbahan,3,FALSE)</f>
        <v>200000</v>
      </c>
      <c r="H837" s="124">
        <f>F837*G837</f>
        <v>2400</v>
      </c>
      <c r="M837" s="202"/>
    </row>
    <row r="838" spans="3:13" ht="15.75" customHeight="1">
      <c r="C838" s="144" t="s">
        <v>1210</v>
      </c>
      <c r="D838" s="80"/>
      <c r="E838" s="80"/>
      <c r="F838" s="187"/>
      <c r="G838" s="162"/>
      <c r="H838" s="124">
        <f>SUM(H836:H837)</f>
        <v>14400</v>
      </c>
    </row>
    <row r="839" spans="3:13">
      <c r="C839" s="141" t="s">
        <v>1211</v>
      </c>
      <c r="D839" s="59" t="s">
        <v>1212</v>
      </c>
      <c r="E839" s="73"/>
      <c r="F839" s="73"/>
      <c r="G839" s="73"/>
      <c r="H839" s="146"/>
    </row>
    <row r="840" spans="3:13" ht="15.75" customHeight="1">
      <c r="C840" s="144" t="s">
        <v>1216</v>
      </c>
      <c r="D840" s="80"/>
      <c r="E840" s="80"/>
      <c r="F840" s="80"/>
      <c r="G840" s="162"/>
      <c r="H840" s="182">
        <v>0</v>
      </c>
    </row>
    <row r="841" spans="3:13">
      <c r="C841" s="141" t="s">
        <v>1217</v>
      </c>
      <c r="D841" s="59" t="s">
        <v>1218</v>
      </c>
      <c r="E841" s="73"/>
      <c r="F841" s="73"/>
      <c r="G841" s="73"/>
      <c r="H841" s="151"/>
    </row>
    <row r="842" spans="3:13">
      <c r="C842" s="145" t="s">
        <v>1205</v>
      </c>
      <c r="D842" s="77" t="s">
        <v>1132</v>
      </c>
      <c r="E842" s="170" t="s">
        <v>1082</v>
      </c>
      <c r="F842" s="171">
        <v>0.12</v>
      </c>
      <c r="G842" s="64">
        <f>VLOOKUP(D842,upahbahan,3,FALSE)</f>
        <v>6300000</v>
      </c>
      <c r="H842" s="124">
        <f>F842*G842</f>
        <v>756000</v>
      </c>
    </row>
    <row r="843" spans="3:13" ht="15.75" customHeight="1">
      <c r="C843" s="144" t="s">
        <v>1219</v>
      </c>
      <c r="D843" s="80"/>
      <c r="E843" s="80"/>
      <c r="F843" s="80"/>
      <c r="G843" s="162"/>
      <c r="H843" s="124">
        <f>SUM(H842)</f>
        <v>756000</v>
      </c>
    </row>
    <row r="844" spans="3:13" s="163" customFormat="1">
      <c r="C844" s="122" t="s">
        <v>1220</v>
      </c>
      <c r="D844" s="69" t="s">
        <v>1221</v>
      </c>
      <c r="E844" s="70"/>
      <c r="F844" s="70"/>
      <c r="G844" s="71"/>
      <c r="H844" s="124">
        <f>H843+H840+H838</f>
        <v>770400</v>
      </c>
      <c r="I844" s="54"/>
    </row>
    <row r="845" spans="3:13" s="163" customFormat="1">
      <c r="C845" s="122" t="s">
        <v>1222</v>
      </c>
      <c r="D845" s="69" t="s">
        <v>1325</v>
      </c>
      <c r="E845" s="70"/>
      <c r="F845" s="71"/>
      <c r="G845" s="95">
        <f>$M$9</f>
        <v>0.1</v>
      </c>
      <c r="H845" s="124">
        <f>H844*G845</f>
        <v>77040</v>
      </c>
      <c r="I845" s="54"/>
    </row>
    <row r="846" spans="3:13" s="163" customFormat="1" ht="14.4" thickBot="1">
      <c r="C846" s="130" t="s">
        <v>1223</v>
      </c>
      <c r="D846" s="131" t="s">
        <v>1224</v>
      </c>
      <c r="E846" s="132"/>
      <c r="F846" s="132"/>
      <c r="G846" s="155"/>
      <c r="H846" s="134">
        <f>SUM(H844:H845)</f>
        <v>847440</v>
      </c>
      <c r="I846" s="54"/>
    </row>
    <row r="847" spans="3:13" ht="14.4" thickTop="1"/>
    <row r="848" spans="3:13" ht="14.4" thickBot="1">
      <c r="C848" s="160" t="s">
        <v>2340</v>
      </c>
      <c r="D848" s="53" t="s">
        <v>1318</v>
      </c>
      <c r="E848" s="53"/>
      <c r="F848" s="53"/>
      <c r="G848" s="53"/>
      <c r="H848" s="53"/>
      <c r="I848" s="56">
        <f>ROUNDDOWN(H861,-2)</f>
        <v>739200</v>
      </c>
      <c r="M848" s="202"/>
    </row>
    <row r="849" spans="3:13" s="57" customFormat="1" ht="31.65" customHeight="1" thickTop="1">
      <c r="C849" s="119" t="s">
        <v>1197</v>
      </c>
      <c r="D849" s="120" t="s">
        <v>1198</v>
      </c>
      <c r="E849" s="120" t="s">
        <v>1199</v>
      </c>
      <c r="F849" s="120" t="s">
        <v>1200</v>
      </c>
      <c r="G849" s="120" t="s">
        <v>1201</v>
      </c>
      <c r="H849" s="121" t="s">
        <v>1202</v>
      </c>
      <c r="I849" s="160"/>
      <c r="M849" s="202"/>
    </row>
    <row r="850" spans="3:13">
      <c r="C850" s="141" t="s">
        <v>1203</v>
      </c>
      <c r="D850" s="59" t="s">
        <v>1204</v>
      </c>
      <c r="E850" s="73"/>
      <c r="F850" s="73"/>
      <c r="G850" s="73"/>
      <c r="H850" s="146"/>
      <c r="M850" s="202"/>
    </row>
    <row r="851" spans="3:13">
      <c r="C851" s="198" t="s">
        <v>1205</v>
      </c>
      <c r="D851" s="59" t="s">
        <v>5</v>
      </c>
      <c r="E851" s="72" t="s">
        <v>6</v>
      </c>
      <c r="F851" s="74">
        <v>0.1</v>
      </c>
      <c r="G851" s="64">
        <f>VLOOKUP(D851,upahbahan,3,FALSE)</f>
        <v>100000</v>
      </c>
      <c r="H851" s="124">
        <f>F851*G851</f>
        <v>10000</v>
      </c>
      <c r="M851" s="202"/>
    </row>
    <row r="852" spans="3:13">
      <c r="C852" s="198" t="s">
        <v>1206</v>
      </c>
      <c r="D852" s="59" t="s">
        <v>19</v>
      </c>
      <c r="E852" s="72" t="s">
        <v>6</v>
      </c>
      <c r="F852" s="74">
        <v>0.01</v>
      </c>
      <c r="G852" s="64">
        <f>VLOOKUP(D852,upahbahan,3,FALSE)</f>
        <v>200000</v>
      </c>
      <c r="H852" s="124">
        <f>F852*G852</f>
        <v>2000</v>
      </c>
      <c r="M852" s="202"/>
    </row>
    <row r="853" spans="3:13" ht="15.75" customHeight="1">
      <c r="C853" s="144" t="s">
        <v>1210</v>
      </c>
      <c r="D853" s="80"/>
      <c r="E853" s="80"/>
      <c r="F853" s="187"/>
      <c r="G853" s="162"/>
      <c r="H853" s="124">
        <f>SUM(H851:H852)</f>
        <v>12000</v>
      </c>
    </row>
    <row r="854" spans="3:13">
      <c r="C854" s="141" t="s">
        <v>1211</v>
      </c>
      <c r="D854" s="59" t="s">
        <v>1212</v>
      </c>
      <c r="E854" s="73"/>
      <c r="F854" s="73"/>
      <c r="G854" s="73"/>
      <c r="H854" s="146"/>
    </row>
    <row r="855" spans="3:13" ht="15.75" customHeight="1">
      <c r="C855" s="144" t="s">
        <v>1216</v>
      </c>
      <c r="D855" s="80"/>
      <c r="E855" s="80"/>
      <c r="F855" s="80"/>
      <c r="G855" s="162"/>
      <c r="H855" s="182">
        <v>0</v>
      </c>
    </row>
    <row r="856" spans="3:13">
      <c r="C856" s="141" t="s">
        <v>1217</v>
      </c>
      <c r="D856" s="59" t="s">
        <v>1218</v>
      </c>
      <c r="E856" s="73"/>
      <c r="F856" s="73"/>
      <c r="G856" s="73"/>
      <c r="H856" s="151"/>
    </row>
    <row r="857" spans="3:13" ht="27.6">
      <c r="C857" s="145" t="s">
        <v>1205</v>
      </c>
      <c r="D857" s="59" t="s">
        <v>1131</v>
      </c>
      <c r="E857" s="88" t="s">
        <v>1082</v>
      </c>
      <c r="F857" s="204">
        <v>0.1</v>
      </c>
      <c r="G857" s="64">
        <f>VLOOKUP(D857,upahbahan,3,FALSE)</f>
        <v>6600000</v>
      </c>
      <c r="H857" s="124">
        <f>F857*G857</f>
        <v>660000</v>
      </c>
    </row>
    <row r="858" spans="3:13" ht="15.75" customHeight="1">
      <c r="C858" s="144" t="s">
        <v>1219</v>
      </c>
      <c r="D858" s="80"/>
      <c r="E858" s="80"/>
      <c r="F858" s="80"/>
      <c r="G858" s="162"/>
      <c r="H858" s="124">
        <f>SUM(H857)</f>
        <v>660000</v>
      </c>
    </row>
    <row r="859" spans="3:13" s="163" customFormat="1">
      <c r="C859" s="122" t="s">
        <v>1220</v>
      </c>
      <c r="D859" s="69" t="s">
        <v>1221</v>
      </c>
      <c r="E859" s="70"/>
      <c r="F859" s="70"/>
      <c r="G859" s="71"/>
      <c r="H859" s="124">
        <f>H858+H855+H853</f>
        <v>672000</v>
      </c>
      <c r="I859" s="54"/>
    </row>
    <row r="860" spans="3:13" s="163" customFormat="1">
      <c r="C860" s="122" t="s">
        <v>1222</v>
      </c>
      <c r="D860" s="69" t="s">
        <v>1325</v>
      </c>
      <c r="E860" s="70"/>
      <c r="F860" s="71"/>
      <c r="G860" s="95">
        <f>$M$9</f>
        <v>0.1</v>
      </c>
      <c r="H860" s="124">
        <f>H859*G860</f>
        <v>67200</v>
      </c>
      <c r="I860" s="54"/>
    </row>
    <row r="861" spans="3:13" s="163" customFormat="1" ht="14.4" thickBot="1">
      <c r="C861" s="130" t="s">
        <v>1223</v>
      </c>
      <c r="D861" s="131" t="s">
        <v>1224</v>
      </c>
      <c r="E861" s="132"/>
      <c r="F861" s="132"/>
      <c r="G861" s="155"/>
      <c r="H861" s="134">
        <f>SUM(H859:H860)</f>
        <v>739200</v>
      </c>
      <c r="I861" s="54"/>
    </row>
    <row r="862" spans="3:13" ht="14.4" thickTop="1"/>
    <row r="864" spans="3:13" ht="14.4" thickBot="1">
      <c r="C864" s="54" t="s">
        <v>2341</v>
      </c>
      <c r="D864" s="53" t="s">
        <v>1319</v>
      </c>
      <c r="E864" s="53"/>
      <c r="F864" s="53"/>
      <c r="G864" s="53"/>
      <c r="H864" s="53"/>
      <c r="I864" s="56">
        <f>ROUNDDOWN(H877,-2)</f>
        <v>725100</v>
      </c>
      <c r="M864" s="202"/>
    </row>
    <row r="865" spans="3:13" s="57" customFormat="1" ht="31.65" customHeight="1" thickTop="1">
      <c r="C865" s="119" t="s">
        <v>1197</v>
      </c>
      <c r="D865" s="120" t="s">
        <v>1198</v>
      </c>
      <c r="E865" s="120" t="s">
        <v>1199</v>
      </c>
      <c r="F865" s="120" t="s">
        <v>1200</v>
      </c>
      <c r="G865" s="120" t="s">
        <v>1201</v>
      </c>
      <c r="H865" s="121" t="s">
        <v>1202</v>
      </c>
      <c r="I865" s="160"/>
      <c r="M865" s="202"/>
    </row>
    <row r="866" spans="3:13">
      <c r="C866" s="141" t="s">
        <v>1203</v>
      </c>
      <c r="D866" s="59" t="s">
        <v>1204</v>
      </c>
      <c r="E866" s="73"/>
      <c r="F866" s="73"/>
      <c r="G866" s="73"/>
      <c r="H866" s="146"/>
      <c r="M866" s="202"/>
    </row>
    <row r="867" spans="3:13">
      <c r="C867" s="198" t="s">
        <v>1205</v>
      </c>
      <c r="D867" s="59" t="s">
        <v>5</v>
      </c>
      <c r="E867" s="72" t="s">
        <v>6</v>
      </c>
      <c r="F867" s="74">
        <v>0.16</v>
      </c>
      <c r="G867" s="64">
        <f>VLOOKUP(D867,upahbahan,3,FALSE)</f>
        <v>100000</v>
      </c>
      <c r="H867" s="124">
        <f>F867*G867</f>
        <v>16000</v>
      </c>
      <c r="M867" s="202"/>
    </row>
    <row r="868" spans="3:13">
      <c r="C868" s="198" t="s">
        <v>1206</v>
      </c>
      <c r="D868" s="59" t="s">
        <v>19</v>
      </c>
      <c r="E868" s="72" t="s">
        <v>6</v>
      </c>
      <c r="F868" s="74">
        <v>1.6E-2</v>
      </c>
      <c r="G868" s="64">
        <f>VLOOKUP(D868,upahbahan,3,FALSE)</f>
        <v>200000</v>
      </c>
      <c r="H868" s="124">
        <f>F868*G868</f>
        <v>3200</v>
      </c>
      <c r="M868" s="202"/>
    </row>
    <row r="869" spans="3:13" ht="15.75" customHeight="1">
      <c r="C869" s="144" t="s">
        <v>1210</v>
      </c>
      <c r="D869" s="80"/>
      <c r="E869" s="80"/>
      <c r="F869" s="187"/>
      <c r="G869" s="162"/>
      <c r="H869" s="124">
        <f>SUM(H867:H868)</f>
        <v>19200</v>
      </c>
    </row>
    <row r="870" spans="3:13">
      <c r="C870" s="141" t="s">
        <v>1211</v>
      </c>
      <c r="D870" s="59" t="s">
        <v>1212</v>
      </c>
      <c r="E870" s="73"/>
      <c r="F870" s="205"/>
      <c r="G870" s="73"/>
      <c r="H870" s="146"/>
    </row>
    <row r="871" spans="3:13" ht="15.75" customHeight="1">
      <c r="C871" s="144" t="s">
        <v>1216</v>
      </c>
      <c r="D871" s="80"/>
      <c r="E871" s="80"/>
      <c r="F871" s="187"/>
      <c r="G871" s="162"/>
      <c r="H871" s="182">
        <v>0</v>
      </c>
    </row>
    <row r="872" spans="3:13">
      <c r="C872" s="141" t="s">
        <v>1217</v>
      </c>
      <c r="D872" s="59" t="s">
        <v>1218</v>
      </c>
      <c r="E872" s="73"/>
      <c r="F872" s="205"/>
      <c r="G872" s="73"/>
      <c r="H872" s="151"/>
    </row>
    <row r="873" spans="3:13" ht="27.6">
      <c r="C873" s="145" t="s">
        <v>1205</v>
      </c>
      <c r="D873" s="59" t="s">
        <v>1133</v>
      </c>
      <c r="E873" s="58" t="s">
        <v>1082</v>
      </c>
      <c r="F873" s="204">
        <v>0.08</v>
      </c>
      <c r="G873" s="64">
        <f>VLOOKUP(D873,upahbahan,3,FALSE)</f>
        <v>8000000</v>
      </c>
      <c r="H873" s="124">
        <f>F873*G873</f>
        <v>640000</v>
      </c>
    </row>
    <row r="874" spans="3:13" ht="15.75" customHeight="1">
      <c r="C874" s="144" t="s">
        <v>1219</v>
      </c>
      <c r="D874" s="80"/>
      <c r="E874" s="80"/>
      <c r="F874" s="80"/>
      <c r="G874" s="162"/>
      <c r="H874" s="124">
        <f>SUM(H873)</f>
        <v>640000</v>
      </c>
    </row>
    <row r="875" spans="3:13" s="163" customFormat="1">
      <c r="C875" s="122" t="s">
        <v>1220</v>
      </c>
      <c r="D875" s="69" t="s">
        <v>1221</v>
      </c>
      <c r="E875" s="70"/>
      <c r="F875" s="70"/>
      <c r="G875" s="71"/>
      <c r="H875" s="124">
        <f>H874+H871+H869</f>
        <v>659200</v>
      </c>
      <c r="I875" s="54"/>
    </row>
    <row r="876" spans="3:13" s="163" customFormat="1">
      <c r="C876" s="122" t="s">
        <v>1222</v>
      </c>
      <c r="D876" s="69" t="s">
        <v>1325</v>
      </c>
      <c r="E876" s="70"/>
      <c r="F876" s="71"/>
      <c r="G876" s="95">
        <f>$M$9</f>
        <v>0.1</v>
      </c>
      <c r="H876" s="124">
        <f>H875*G876</f>
        <v>65920</v>
      </c>
      <c r="I876" s="54"/>
    </row>
    <row r="877" spans="3:13" s="163" customFormat="1" ht="14.4" thickBot="1">
      <c r="C877" s="130" t="s">
        <v>1223</v>
      </c>
      <c r="D877" s="131" t="s">
        <v>1224</v>
      </c>
      <c r="E877" s="132"/>
      <c r="F877" s="132"/>
      <c r="G877" s="155"/>
      <c r="H877" s="134">
        <f>SUM(H875:H876)</f>
        <v>725120</v>
      </c>
      <c r="I877" s="54"/>
    </row>
    <row r="878" spans="3:13" ht="14.4" thickTop="1"/>
    <row r="880" spans="3:13">
      <c r="C880" s="160" t="s">
        <v>2342</v>
      </c>
      <c r="D880" s="54" t="s">
        <v>2343</v>
      </c>
    </row>
    <row r="881" spans="3:13" ht="14.4" thickBot="1">
      <c r="C881" s="54" t="s">
        <v>2344</v>
      </c>
      <c r="D881" s="53" t="s">
        <v>2345</v>
      </c>
      <c r="E881" s="53"/>
      <c r="F881" s="53"/>
      <c r="G881" s="53"/>
      <c r="H881" s="53"/>
      <c r="I881" s="56">
        <f>ROUNDDOWN(H893,-2)</f>
        <v>26400</v>
      </c>
      <c r="M881" s="202"/>
    </row>
    <row r="882" spans="3:13" s="57" customFormat="1" ht="31.65" customHeight="1" thickTop="1">
      <c r="C882" s="119" t="s">
        <v>1197</v>
      </c>
      <c r="D882" s="120" t="s">
        <v>1198</v>
      </c>
      <c r="E882" s="120" t="s">
        <v>1199</v>
      </c>
      <c r="F882" s="120" t="s">
        <v>1200</v>
      </c>
      <c r="G882" s="120" t="s">
        <v>1201</v>
      </c>
      <c r="H882" s="121" t="s">
        <v>1202</v>
      </c>
      <c r="I882" s="160"/>
      <c r="M882" s="202"/>
    </row>
    <row r="883" spans="3:13">
      <c r="C883" s="141" t="s">
        <v>1203</v>
      </c>
      <c r="D883" s="59" t="s">
        <v>1204</v>
      </c>
      <c r="E883" s="73"/>
      <c r="F883" s="73"/>
      <c r="G883" s="73"/>
      <c r="H883" s="146"/>
      <c r="M883" s="202"/>
    </row>
    <row r="884" spans="3:13">
      <c r="C884" s="198" t="s">
        <v>1205</v>
      </c>
      <c r="D884" s="59" t="s">
        <v>5</v>
      </c>
      <c r="E884" s="72" t="s">
        <v>6</v>
      </c>
      <c r="F884" s="74">
        <v>0.2</v>
      </c>
      <c r="G884" s="64">
        <f>VLOOKUP(D884,upahbahan,3,FALSE)</f>
        <v>100000</v>
      </c>
      <c r="H884" s="124">
        <f>F884*G884</f>
        <v>20000</v>
      </c>
      <c r="M884" s="202"/>
    </row>
    <row r="885" spans="3:13">
      <c r="C885" s="198" t="s">
        <v>1206</v>
      </c>
      <c r="D885" s="59" t="s">
        <v>19</v>
      </c>
      <c r="E885" s="72" t="s">
        <v>6</v>
      </c>
      <c r="F885" s="74">
        <v>0.02</v>
      </c>
      <c r="G885" s="64">
        <f>VLOOKUP(D885,upahbahan,3,FALSE)</f>
        <v>200000</v>
      </c>
      <c r="H885" s="124">
        <f>F885*G885</f>
        <v>4000</v>
      </c>
      <c r="M885" s="202"/>
    </row>
    <row r="886" spans="3:13" ht="15.75" customHeight="1">
      <c r="C886" s="144" t="s">
        <v>1210</v>
      </c>
      <c r="D886" s="80"/>
      <c r="E886" s="80"/>
      <c r="F886" s="187"/>
      <c r="G886" s="162"/>
      <c r="H886" s="124">
        <f>SUM(H884:H885)</f>
        <v>24000</v>
      </c>
    </row>
    <row r="887" spans="3:13">
      <c r="C887" s="141" t="s">
        <v>1211</v>
      </c>
      <c r="D887" s="59" t="s">
        <v>1212</v>
      </c>
      <c r="E887" s="73"/>
      <c r="F887" s="205"/>
      <c r="G887" s="73"/>
      <c r="H887" s="146"/>
    </row>
    <row r="888" spans="3:13" ht="15.75" customHeight="1">
      <c r="C888" s="144" t="s">
        <v>1216</v>
      </c>
      <c r="D888" s="80"/>
      <c r="E888" s="80"/>
      <c r="F888" s="187"/>
      <c r="G888" s="162"/>
      <c r="H888" s="182">
        <v>0</v>
      </c>
    </row>
    <row r="889" spans="3:13">
      <c r="C889" s="141" t="s">
        <v>1217</v>
      </c>
      <c r="D889" s="59" t="s">
        <v>1218</v>
      </c>
      <c r="E889" s="73"/>
      <c r="F889" s="205"/>
      <c r="G889" s="73"/>
      <c r="H889" s="151"/>
    </row>
    <row r="890" spans="3:13" ht="15.75" customHeight="1">
      <c r="C890" s="144" t="s">
        <v>1219</v>
      </c>
      <c r="D890" s="80"/>
      <c r="E890" s="80"/>
      <c r="F890" s="80"/>
      <c r="G890" s="162"/>
      <c r="H890" s="182">
        <v>0</v>
      </c>
    </row>
    <row r="891" spans="3:13" s="163" customFormat="1">
      <c r="C891" s="122" t="s">
        <v>1220</v>
      </c>
      <c r="D891" s="69" t="s">
        <v>1221</v>
      </c>
      <c r="E891" s="70"/>
      <c r="F891" s="70"/>
      <c r="G891" s="71"/>
      <c r="H891" s="124">
        <f>H890+H888+H886</f>
        <v>24000</v>
      </c>
      <c r="I891" s="54"/>
    </row>
    <row r="892" spans="3:13" s="163" customFormat="1">
      <c r="C892" s="122" t="s">
        <v>1222</v>
      </c>
      <c r="D892" s="69" t="s">
        <v>1325</v>
      </c>
      <c r="E892" s="70"/>
      <c r="F892" s="71"/>
      <c r="G892" s="95">
        <f>$M$9</f>
        <v>0.1</v>
      </c>
      <c r="H892" s="124">
        <f>H891*G892</f>
        <v>2400</v>
      </c>
      <c r="I892" s="54"/>
    </row>
    <row r="893" spans="3:13" s="163" customFormat="1" ht="14.4" thickBot="1">
      <c r="C893" s="130" t="s">
        <v>1223</v>
      </c>
      <c r="D893" s="131" t="s">
        <v>1224</v>
      </c>
      <c r="E893" s="132"/>
      <c r="F893" s="132"/>
      <c r="G893" s="155"/>
      <c r="H893" s="134">
        <f>SUM(H891:H892)</f>
        <v>26400</v>
      </c>
      <c r="I893" s="54"/>
    </row>
    <row r="894" spans="3:13" ht="14.4" thickTop="1"/>
    <row r="895" spans="3:13" ht="14.4" thickBot="1">
      <c r="C895" s="54" t="s">
        <v>2346</v>
      </c>
      <c r="D895" s="53" t="s">
        <v>2347</v>
      </c>
      <c r="E895" s="53"/>
      <c r="F895" s="53"/>
      <c r="G895" s="53"/>
      <c r="H895" s="53"/>
      <c r="I895" s="56">
        <f>ROUNDDOWN(H908,-2)</f>
        <v>80900</v>
      </c>
      <c r="M895" s="202"/>
    </row>
    <row r="896" spans="3:13" s="57" customFormat="1" ht="31.65" customHeight="1" thickTop="1">
      <c r="C896" s="119" t="s">
        <v>1197</v>
      </c>
      <c r="D896" s="120" t="s">
        <v>1198</v>
      </c>
      <c r="E896" s="120" t="s">
        <v>1199</v>
      </c>
      <c r="F896" s="120" t="s">
        <v>1200</v>
      </c>
      <c r="G896" s="120" t="s">
        <v>1201</v>
      </c>
      <c r="H896" s="121" t="s">
        <v>1202</v>
      </c>
      <c r="I896" s="160"/>
      <c r="M896" s="202"/>
    </row>
    <row r="897" spans="3:13">
      <c r="C897" s="141" t="s">
        <v>1203</v>
      </c>
      <c r="D897" s="59" t="s">
        <v>1204</v>
      </c>
      <c r="E897" s="73"/>
      <c r="F897" s="73"/>
      <c r="G897" s="73"/>
      <c r="H897" s="146"/>
      <c r="M897" s="202"/>
    </row>
    <row r="898" spans="3:13">
      <c r="C898" s="198" t="s">
        <v>1205</v>
      </c>
      <c r="D898" s="59" t="s">
        <v>5</v>
      </c>
      <c r="E898" s="72" t="s">
        <v>6</v>
      </c>
      <c r="F898" s="74">
        <v>0.08</v>
      </c>
      <c r="G898" s="64">
        <f>VLOOKUP(D898,upahbahan,3,FALSE)</f>
        <v>100000</v>
      </c>
      <c r="H898" s="124">
        <f>F898*G898</f>
        <v>8000</v>
      </c>
      <c r="M898" s="202"/>
    </row>
    <row r="899" spans="3:13">
      <c r="C899" s="198" t="s">
        <v>1206</v>
      </c>
      <c r="D899" s="59" t="s">
        <v>19</v>
      </c>
      <c r="E899" s="72" t="s">
        <v>6</v>
      </c>
      <c r="F899" s="74">
        <v>8.0000000000000002E-3</v>
      </c>
      <c r="G899" s="64">
        <f>VLOOKUP(D899,upahbahan,3,FALSE)</f>
        <v>200000</v>
      </c>
      <c r="H899" s="124">
        <f>F899*G899</f>
        <v>1600</v>
      </c>
      <c r="M899" s="202"/>
    </row>
    <row r="900" spans="3:13" ht="15.75" customHeight="1">
      <c r="C900" s="144" t="s">
        <v>1210</v>
      </c>
      <c r="D900" s="80"/>
      <c r="E900" s="80"/>
      <c r="F900" s="187"/>
      <c r="G900" s="162"/>
      <c r="H900" s="124">
        <f>SUM(H898:H899)</f>
        <v>9600</v>
      </c>
    </row>
    <row r="901" spans="3:13">
      <c r="C901" s="141" t="s">
        <v>1211</v>
      </c>
      <c r="D901" s="59" t="s">
        <v>1212</v>
      </c>
      <c r="E901" s="73"/>
      <c r="F901" s="205"/>
      <c r="G901" s="73"/>
      <c r="H901" s="146"/>
    </row>
    <row r="902" spans="3:13" ht="15.75" customHeight="1">
      <c r="C902" s="144" t="s">
        <v>1216</v>
      </c>
      <c r="D902" s="80"/>
      <c r="E902" s="80"/>
      <c r="F902" s="187"/>
      <c r="G902" s="162"/>
      <c r="H902" s="182">
        <v>0</v>
      </c>
    </row>
    <row r="903" spans="3:13">
      <c r="C903" s="141" t="s">
        <v>1217</v>
      </c>
      <c r="D903" s="59" t="s">
        <v>1218</v>
      </c>
      <c r="E903" s="73"/>
      <c r="F903" s="205"/>
      <c r="G903" s="73"/>
      <c r="H903" s="151"/>
    </row>
    <row r="904" spans="3:13">
      <c r="C904" s="145" t="s">
        <v>1205</v>
      </c>
      <c r="D904" s="59" t="s">
        <v>1097</v>
      </c>
      <c r="E904" s="170" t="s">
        <v>1082</v>
      </c>
      <c r="F904" s="171">
        <v>0.08</v>
      </c>
      <c r="G904" s="64">
        <f>VLOOKUP(D904,upahbahan,3,FALSE)</f>
        <v>800000</v>
      </c>
      <c r="H904" s="124">
        <f>F904*G904</f>
        <v>64000</v>
      </c>
    </row>
    <row r="905" spans="3:13" ht="15.75" customHeight="1">
      <c r="C905" s="144" t="s">
        <v>1219</v>
      </c>
      <c r="D905" s="80"/>
      <c r="E905" s="80"/>
      <c r="F905" s="80"/>
      <c r="G905" s="162"/>
      <c r="H905" s="124">
        <f>SUM(H904)</f>
        <v>64000</v>
      </c>
    </row>
    <row r="906" spans="3:13" s="163" customFormat="1">
      <c r="C906" s="122" t="s">
        <v>1220</v>
      </c>
      <c r="D906" s="69" t="s">
        <v>1221</v>
      </c>
      <c r="E906" s="70"/>
      <c r="F906" s="70"/>
      <c r="G906" s="71"/>
      <c r="H906" s="124">
        <f>H905+H902+H900</f>
        <v>73600</v>
      </c>
      <c r="I906" s="54"/>
    </row>
    <row r="907" spans="3:13" s="163" customFormat="1">
      <c r="C907" s="122" t="s">
        <v>1222</v>
      </c>
      <c r="D907" s="69" t="s">
        <v>1325</v>
      </c>
      <c r="E907" s="70"/>
      <c r="F907" s="71"/>
      <c r="G907" s="95">
        <f>$M$9</f>
        <v>0.1</v>
      </c>
      <c r="H907" s="124">
        <f>H906*G907</f>
        <v>7360</v>
      </c>
      <c r="I907" s="54"/>
    </row>
    <row r="908" spans="3:13" s="163" customFormat="1" ht="14.4" thickBot="1">
      <c r="C908" s="130" t="s">
        <v>1223</v>
      </c>
      <c r="D908" s="131" t="s">
        <v>1224</v>
      </c>
      <c r="E908" s="132"/>
      <c r="F908" s="132"/>
      <c r="G908" s="155"/>
      <c r="H908" s="134">
        <f>SUM(H906:H907)</f>
        <v>80960</v>
      </c>
      <c r="I908" s="54"/>
    </row>
    <row r="909" spans="3:13" ht="14.4" thickTop="1"/>
    <row r="911" spans="3:13">
      <c r="C911" s="160" t="s">
        <v>2348</v>
      </c>
      <c r="D911" s="54" t="s">
        <v>2349</v>
      </c>
    </row>
    <row r="912" spans="3:13" ht="14.4" thickBot="1">
      <c r="C912" s="54" t="s">
        <v>2350</v>
      </c>
      <c r="D912" s="53" t="s">
        <v>2351</v>
      </c>
      <c r="E912" s="53"/>
      <c r="F912" s="53"/>
      <c r="G912" s="53"/>
      <c r="H912" s="53"/>
      <c r="I912" s="56">
        <f>ROUNDDOWN(H926,-2)</f>
        <v>2900</v>
      </c>
      <c r="M912" s="202"/>
    </row>
    <row r="913" spans="3:13" s="57" customFormat="1" ht="31.65" customHeight="1" thickTop="1">
      <c r="C913" s="119" t="s">
        <v>1197</v>
      </c>
      <c r="D913" s="120" t="s">
        <v>1198</v>
      </c>
      <c r="E913" s="120" t="s">
        <v>1199</v>
      </c>
      <c r="F913" s="120" t="s">
        <v>1200</v>
      </c>
      <c r="G913" s="120" t="s">
        <v>1201</v>
      </c>
      <c r="H913" s="121" t="s">
        <v>1202</v>
      </c>
      <c r="I913" s="160"/>
      <c r="M913" s="202"/>
    </row>
    <row r="914" spans="3:13">
      <c r="C914" s="141" t="s">
        <v>1203</v>
      </c>
      <c r="D914" s="59" t="s">
        <v>1204</v>
      </c>
      <c r="E914" s="73"/>
      <c r="F914" s="73"/>
      <c r="G914" s="73"/>
      <c r="H914" s="146"/>
      <c r="M914" s="202"/>
    </row>
    <row r="915" spans="3:13">
      <c r="C915" s="198" t="s">
        <v>1205</v>
      </c>
      <c r="D915" s="59" t="s">
        <v>5</v>
      </c>
      <c r="E915" s="72" t="s">
        <v>6</v>
      </c>
      <c r="F915" s="93">
        <v>8.0000000000000002E-3</v>
      </c>
      <c r="G915" s="64">
        <f>VLOOKUP(D915,upahbahan,3,FALSE)</f>
        <v>100000</v>
      </c>
      <c r="H915" s="124">
        <f>F915*G915</f>
        <v>800</v>
      </c>
      <c r="M915" s="202"/>
    </row>
    <row r="916" spans="3:13">
      <c r="C916" s="198" t="s">
        <v>1206</v>
      </c>
      <c r="D916" s="59" t="s">
        <v>19</v>
      </c>
      <c r="E916" s="72" t="s">
        <v>6</v>
      </c>
      <c r="F916" s="93">
        <v>4.0000000000000002E-4</v>
      </c>
      <c r="G916" s="64">
        <f>VLOOKUP(D916,upahbahan,3,FALSE)</f>
        <v>200000</v>
      </c>
      <c r="H916" s="124">
        <f>F916*G916</f>
        <v>80</v>
      </c>
      <c r="M916" s="202"/>
    </row>
    <row r="917" spans="3:13" ht="15.75" customHeight="1">
      <c r="C917" s="144" t="s">
        <v>1210</v>
      </c>
      <c r="D917" s="80"/>
      <c r="E917" s="80"/>
      <c r="F917" s="187"/>
      <c r="G917" s="162"/>
      <c r="H917" s="124">
        <f>SUM(H915:H916)</f>
        <v>880</v>
      </c>
    </row>
    <row r="918" spans="3:13">
      <c r="C918" s="141" t="s">
        <v>1211</v>
      </c>
      <c r="D918" s="59" t="s">
        <v>1212</v>
      </c>
      <c r="E918" s="73"/>
      <c r="F918" s="205"/>
      <c r="G918" s="73"/>
      <c r="H918" s="146"/>
    </row>
    <row r="919" spans="3:13">
      <c r="C919" s="141">
        <v>1</v>
      </c>
      <c r="D919" s="59" t="s">
        <v>2352</v>
      </c>
      <c r="E919" s="170" t="s">
        <v>42</v>
      </c>
      <c r="F919" s="471">
        <v>5.4999999999999997E-3</v>
      </c>
      <c r="G919" s="64">
        <f>VLOOKUP(D919,upahbahan,3,FALSE)</f>
        <v>200000</v>
      </c>
      <c r="H919" s="124">
        <f>F919*G919</f>
        <v>1100</v>
      </c>
    </row>
    <row r="920" spans="3:13">
      <c r="C920" s="145">
        <v>2</v>
      </c>
      <c r="D920" s="59" t="s">
        <v>2308</v>
      </c>
      <c r="E920" s="170" t="s">
        <v>66</v>
      </c>
      <c r="F920" s="171">
        <v>0.55000000000000004</v>
      </c>
      <c r="G920" s="64">
        <f>VLOOKUP(D920,upahbahan,3,FALSE)</f>
        <v>1300</v>
      </c>
      <c r="H920" s="124">
        <f>F920*G920</f>
        <v>715.00000000000011</v>
      </c>
    </row>
    <row r="921" spans="3:13" ht="15.75" customHeight="1">
      <c r="C921" s="144" t="s">
        <v>1216</v>
      </c>
      <c r="D921" s="80"/>
      <c r="E921" s="80"/>
      <c r="F921" s="187"/>
      <c r="G921" s="162"/>
      <c r="H921" s="124">
        <f>SUM(H919:H920)</f>
        <v>1815</v>
      </c>
    </row>
    <row r="922" spans="3:13">
      <c r="C922" s="141" t="s">
        <v>1217</v>
      </c>
      <c r="D922" s="59" t="s">
        <v>1218</v>
      </c>
      <c r="E922" s="73"/>
      <c r="F922" s="205"/>
      <c r="G922" s="73"/>
      <c r="H922" s="151"/>
    </row>
    <row r="923" spans="3:13" ht="15.75" customHeight="1">
      <c r="C923" s="144" t="s">
        <v>1219</v>
      </c>
      <c r="D923" s="80"/>
      <c r="E923" s="80"/>
      <c r="F923" s="80"/>
      <c r="G923" s="162"/>
      <c r="H923" s="182">
        <v>0</v>
      </c>
    </row>
    <row r="924" spans="3:13" s="163" customFormat="1">
      <c r="C924" s="122" t="s">
        <v>1220</v>
      </c>
      <c r="D924" s="69" t="s">
        <v>1221</v>
      </c>
      <c r="E924" s="70"/>
      <c r="F924" s="70"/>
      <c r="G924" s="71"/>
      <c r="H924" s="124">
        <f>H923+H921+H917</f>
        <v>2695</v>
      </c>
      <c r="I924" s="54"/>
    </row>
    <row r="925" spans="3:13" s="163" customFormat="1">
      <c r="C925" s="122" t="s">
        <v>1222</v>
      </c>
      <c r="D925" s="69" t="s">
        <v>1325</v>
      </c>
      <c r="E925" s="70"/>
      <c r="F925" s="71"/>
      <c r="G925" s="95">
        <f>$M$9</f>
        <v>0.1</v>
      </c>
      <c r="H925" s="124">
        <f>H924*G925</f>
        <v>269.5</v>
      </c>
      <c r="I925" s="54"/>
    </row>
    <row r="926" spans="3:13" s="163" customFormat="1" ht="14.4" thickBot="1">
      <c r="C926" s="130" t="s">
        <v>1223</v>
      </c>
      <c r="D926" s="131" t="s">
        <v>1224</v>
      </c>
      <c r="E926" s="132"/>
      <c r="F926" s="132"/>
      <c r="G926" s="155"/>
      <c r="H926" s="134">
        <f>SUM(H924:H925)</f>
        <v>2964.5</v>
      </c>
      <c r="I926" s="54"/>
    </row>
    <row r="927" spans="3:13" ht="14.4" thickTop="1"/>
    <row r="929" spans="3:13" ht="14.4" thickBot="1">
      <c r="C929" s="54" t="s">
        <v>2353</v>
      </c>
      <c r="D929" s="53" t="s">
        <v>2354</v>
      </c>
      <c r="E929" s="53"/>
      <c r="F929" s="53"/>
      <c r="G929" s="53"/>
      <c r="H929" s="53"/>
      <c r="I929" s="56">
        <f>ROUNDDOWN(H942,-2)</f>
        <v>15800</v>
      </c>
      <c r="M929" s="202"/>
    </row>
    <row r="930" spans="3:13" s="57" customFormat="1" ht="31.65" customHeight="1" thickTop="1">
      <c r="C930" s="119" t="s">
        <v>1197</v>
      </c>
      <c r="D930" s="120" t="s">
        <v>1198</v>
      </c>
      <c r="E930" s="120" t="s">
        <v>1199</v>
      </c>
      <c r="F930" s="120" t="s">
        <v>1200</v>
      </c>
      <c r="G930" s="120" t="s">
        <v>1201</v>
      </c>
      <c r="H930" s="121" t="s">
        <v>1202</v>
      </c>
      <c r="I930" s="160"/>
      <c r="M930" s="202"/>
    </row>
    <row r="931" spans="3:13">
      <c r="C931" s="141" t="s">
        <v>1203</v>
      </c>
      <c r="D931" s="59" t="s">
        <v>1204</v>
      </c>
      <c r="E931" s="73"/>
      <c r="F931" s="73"/>
      <c r="G931" s="73"/>
      <c r="H931" s="146"/>
      <c r="M931" s="202"/>
    </row>
    <row r="932" spans="3:13">
      <c r="C932" s="198" t="s">
        <v>1205</v>
      </c>
      <c r="D932" s="59" t="s">
        <v>5</v>
      </c>
      <c r="E932" s="72" t="s">
        <v>6</v>
      </c>
      <c r="F932" s="74">
        <v>0.02</v>
      </c>
      <c r="G932" s="64">
        <f>VLOOKUP(D932,upahbahan,3,FALSE)</f>
        <v>100000</v>
      </c>
      <c r="H932" s="124">
        <f>F932*G932</f>
        <v>2000</v>
      </c>
      <c r="M932" s="202"/>
    </row>
    <row r="933" spans="3:13">
      <c r="C933" s="198" t="s">
        <v>1206</v>
      </c>
      <c r="D933" s="59" t="s">
        <v>19</v>
      </c>
      <c r="E933" s="72" t="s">
        <v>6</v>
      </c>
      <c r="F933" s="74">
        <v>1E-3</v>
      </c>
      <c r="G933" s="64">
        <f>VLOOKUP(D933,upahbahan,3,FALSE)</f>
        <v>200000</v>
      </c>
      <c r="H933" s="124">
        <f>F933*G933</f>
        <v>200</v>
      </c>
      <c r="M933" s="202"/>
    </row>
    <row r="934" spans="3:13" ht="15.75" customHeight="1">
      <c r="C934" s="144" t="s">
        <v>1210</v>
      </c>
      <c r="D934" s="80"/>
      <c r="E934" s="80"/>
      <c r="F934" s="187"/>
      <c r="G934" s="162"/>
      <c r="H934" s="124">
        <f>SUM(H932:H933)</f>
        <v>2200</v>
      </c>
    </row>
    <row r="935" spans="3:13">
      <c r="C935" s="141" t="s">
        <v>1211</v>
      </c>
      <c r="D935" s="59" t="s">
        <v>1212</v>
      </c>
      <c r="E935" s="73"/>
      <c r="F935" s="205"/>
      <c r="G935" s="73"/>
      <c r="H935" s="146"/>
    </row>
    <row r="936" spans="3:13">
      <c r="C936" s="145" t="s">
        <v>1205</v>
      </c>
      <c r="D936" s="59" t="s">
        <v>1065</v>
      </c>
      <c r="E936" s="170" t="s">
        <v>63</v>
      </c>
      <c r="F936" s="171">
        <v>1.02</v>
      </c>
      <c r="G936" s="64">
        <f>VLOOKUP(D936,upahbahan,3,FALSE)</f>
        <v>12000</v>
      </c>
      <c r="H936" s="124">
        <f>F936*G936</f>
        <v>12240</v>
      </c>
    </row>
    <row r="937" spans="3:13" ht="15.75" customHeight="1">
      <c r="C937" s="144" t="s">
        <v>1216</v>
      </c>
      <c r="D937" s="80"/>
      <c r="E937" s="80"/>
      <c r="F937" s="187"/>
      <c r="G937" s="162"/>
      <c r="H937" s="124">
        <f>SUM(H936)</f>
        <v>12240</v>
      </c>
    </row>
    <row r="938" spans="3:13">
      <c r="C938" s="141" t="s">
        <v>1217</v>
      </c>
      <c r="D938" s="59" t="s">
        <v>1218</v>
      </c>
      <c r="E938" s="73"/>
      <c r="F938" s="205"/>
      <c r="G938" s="73"/>
      <c r="H938" s="151"/>
    </row>
    <row r="939" spans="3:13" ht="15.75" customHeight="1">
      <c r="C939" s="144" t="s">
        <v>1219</v>
      </c>
      <c r="D939" s="80"/>
      <c r="E939" s="80"/>
      <c r="F939" s="80"/>
      <c r="G939" s="162"/>
      <c r="H939" s="182">
        <v>0</v>
      </c>
    </row>
    <row r="940" spans="3:13" s="163" customFormat="1">
      <c r="C940" s="122" t="s">
        <v>1220</v>
      </c>
      <c r="D940" s="69" t="s">
        <v>1221</v>
      </c>
      <c r="E940" s="70"/>
      <c r="F940" s="70"/>
      <c r="G940" s="71"/>
      <c r="H940" s="124">
        <f>H939+H937+H934</f>
        <v>14440</v>
      </c>
      <c r="I940" s="54"/>
    </row>
    <row r="941" spans="3:13" s="163" customFormat="1">
      <c r="C941" s="122" t="s">
        <v>1222</v>
      </c>
      <c r="D941" s="69" t="s">
        <v>1325</v>
      </c>
      <c r="E941" s="70"/>
      <c r="F941" s="71"/>
      <c r="G941" s="95">
        <f>$M$9</f>
        <v>0.1</v>
      </c>
      <c r="H941" s="124">
        <f>H940*G941</f>
        <v>1444</v>
      </c>
      <c r="I941" s="54"/>
    </row>
    <row r="942" spans="3:13" s="163" customFormat="1" ht="14.4" thickBot="1">
      <c r="C942" s="130" t="s">
        <v>1223</v>
      </c>
      <c r="D942" s="131" t="s">
        <v>1224</v>
      </c>
      <c r="E942" s="132"/>
      <c r="F942" s="132"/>
      <c r="G942" s="155"/>
      <c r="H942" s="134">
        <f>SUM(H940:H941)</f>
        <v>15884</v>
      </c>
      <c r="I942" s="54"/>
    </row>
    <row r="943" spans="3:13" ht="14.4" thickTop="1"/>
    <row r="945" spans="3:13" ht="14.4" thickBot="1">
      <c r="C945" s="54" t="s">
        <v>2355</v>
      </c>
      <c r="D945" s="53" t="s">
        <v>1320</v>
      </c>
      <c r="E945" s="53"/>
      <c r="F945" s="53"/>
      <c r="G945" s="53"/>
      <c r="H945" s="53"/>
      <c r="I945" s="56">
        <f>ROUNDDOWN(H958,-2)</f>
        <v>18600</v>
      </c>
      <c r="M945" s="202"/>
    </row>
    <row r="946" spans="3:13" s="57" customFormat="1" ht="31.65" customHeight="1" thickTop="1">
      <c r="C946" s="119" t="s">
        <v>1197</v>
      </c>
      <c r="D946" s="120" t="s">
        <v>1198</v>
      </c>
      <c r="E946" s="120" t="s">
        <v>1199</v>
      </c>
      <c r="F946" s="120" t="s">
        <v>1200</v>
      </c>
      <c r="G946" s="120" t="s">
        <v>1201</v>
      </c>
      <c r="H946" s="121" t="s">
        <v>1202</v>
      </c>
      <c r="I946" s="160"/>
      <c r="M946" s="202"/>
    </row>
    <row r="947" spans="3:13">
      <c r="C947" s="141" t="s">
        <v>1203</v>
      </c>
      <c r="D947" s="59" t="s">
        <v>1204</v>
      </c>
      <c r="E947" s="73"/>
      <c r="F947" s="73"/>
      <c r="G947" s="73"/>
      <c r="H947" s="146"/>
      <c r="M947" s="202"/>
    </row>
    <row r="948" spans="3:13">
      <c r="C948" s="198" t="s">
        <v>1205</v>
      </c>
      <c r="D948" s="59" t="s">
        <v>5</v>
      </c>
      <c r="E948" s="72" t="s">
        <v>6</v>
      </c>
      <c r="F948" s="74">
        <v>0.02</v>
      </c>
      <c r="G948" s="64">
        <f>VLOOKUP(D948,upahbahan,3,FALSE)</f>
        <v>100000</v>
      </c>
      <c r="H948" s="124">
        <f>F948*G948</f>
        <v>2000</v>
      </c>
      <c r="M948" s="202"/>
    </row>
    <row r="949" spans="3:13">
      <c r="C949" s="198" t="s">
        <v>1206</v>
      </c>
      <c r="D949" s="59" t="s">
        <v>19</v>
      </c>
      <c r="E949" s="72" t="s">
        <v>6</v>
      </c>
      <c r="F949" s="74">
        <v>1E-3</v>
      </c>
      <c r="G949" s="64">
        <f>VLOOKUP(D949,upahbahan,3,FALSE)</f>
        <v>200000</v>
      </c>
      <c r="H949" s="124">
        <f>F949*G949</f>
        <v>200</v>
      </c>
      <c r="M949" s="202"/>
    </row>
    <row r="950" spans="3:13" ht="15.75" customHeight="1">
      <c r="C950" s="144" t="s">
        <v>1210</v>
      </c>
      <c r="D950" s="80"/>
      <c r="E950" s="80"/>
      <c r="F950" s="187"/>
      <c r="G950" s="162"/>
      <c r="H950" s="124">
        <f>SUM(H948:H949)</f>
        <v>2200</v>
      </c>
    </row>
    <row r="951" spans="3:13">
      <c r="C951" s="141" t="s">
        <v>1211</v>
      </c>
      <c r="D951" s="59" t="s">
        <v>1212</v>
      </c>
      <c r="E951" s="73"/>
      <c r="F951" s="205"/>
      <c r="G951" s="73"/>
      <c r="H951" s="146"/>
    </row>
    <row r="952" spans="3:13">
      <c r="C952" s="145" t="s">
        <v>1205</v>
      </c>
      <c r="D952" s="59" t="s">
        <v>1001</v>
      </c>
      <c r="E952" s="170" t="s">
        <v>63</v>
      </c>
      <c r="F952" s="171">
        <v>1.02</v>
      </c>
      <c r="G952" s="64">
        <f>VLOOKUP(D952,upahbahan,3,FALSE)</f>
        <v>14500</v>
      </c>
      <c r="H952" s="124">
        <f>F952*G952</f>
        <v>14790</v>
      </c>
    </row>
    <row r="953" spans="3:13" ht="15.75" customHeight="1">
      <c r="C953" s="144" t="s">
        <v>1216</v>
      </c>
      <c r="D953" s="80"/>
      <c r="E953" s="80"/>
      <c r="F953" s="187"/>
      <c r="G953" s="162"/>
      <c r="H953" s="124">
        <f>SUM(H952)</f>
        <v>14790</v>
      </c>
    </row>
    <row r="954" spans="3:13">
      <c r="C954" s="141" t="s">
        <v>1217</v>
      </c>
      <c r="D954" s="59" t="s">
        <v>1218</v>
      </c>
      <c r="E954" s="73"/>
      <c r="F954" s="205"/>
      <c r="G954" s="73"/>
      <c r="H954" s="151"/>
    </row>
    <row r="955" spans="3:13" ht="15.75" customHeight="1">
      <c r="C955" s="144" t="s">
        <v>1219</v>
      </c>
      <c r="D955" s="80"/>
      <c r="E955" s="80"/>
      <c r="F955" s="80"/>
      <c r="G955" s="162"/>
      <c r="H955" s="182">
        <v>0</v>
      </c>
    </row>
    <row r="956" spans="3:13" s="163" customFormat="1">
      <c r="C956" s="122" t="s">
        <v>1220</v>
      </c>
      <c r="D956" s="69" t="s">
        <v>1221</v>
      </c>
      <c r="E956" s="70"/>
      <c r="F956" s="70"/>
      <c r="G956" s="71"/>
      <c r="H956" s="124">
        <f>H955+H953+H950</f>
        <v>16990</v>
      </c>
      <c r="I956" s="54"/>
    </row>
    <row r="957" spans="3:13" s="163" customFormat="1">
      <c r="C957" s="122" t="s">
        <v>1222</v>
      </c>
      <c r="D957" s="69" t="s">
        <v>1325</v>
      </c>
      <c r="E957" s="70"/>
      <c r="F957" s="71"/>
      <c r="G957" s="95">
        <f>$M$9</f>
        <v>0.1</v>
      </c>
      <c r="H957" s="124">
        <f>H956*G957</f>
        <v>1699</v>
      </c>
      <c r="I957" s="54"/>
    </row>
    <row r="958" spans="3:13" s="163" customFormat="1" ht="14.4" thickBot="1">
      <c r="C958" s="130" t="s">
        <v>1223</v>
      </c>
      <c r="D958" s="131" t="s">
        <v>1224</v>
      </c>
      <c r="E958" s="132"/>
      <c r="F958" s="132"/>
      <c r="G958" s="155"/>
      <c r="H958" s="134">
        <f>SUM(H956:H957)</f>
        <v>18689</v>
      </c>
      <c r="I958" s="54"/>
    </row>
    <row r="959" spans="3:13" ht="14.4" thickTop="1"/>
    <row r="961" spans="3:13">
      <c r="C961" s="160" t="s">
        <v>2356</v>
      </c>
      <c r="D961" s="54" t="s">
        <v>2357</v>
      </c>
    </row>
    <row r="962" spans="3:13" ht="14.4" thickBot="1">
      <c r="C962" s="54" t="s">
        <v>2358</v>
      </c>
      <c r="D962" s="53" t="s">
        <v>1321</v>
      </c>
      <c r="E962" s="53"/>
      <c r="F962" s="53"/>
      <c r="G962" s="53"/>
      <c r="H962" s="53"/>
      <c r="I962" s="56">
        <f>ROUNDDOWN(H985,-2)</f>
        <v>116700</v>
      </c>
      <c r="M962" s="202"/>
    </row>
    <row r="963" spans="3:13" s="57" customFormat="1" ht="31.65" customHeight="1" thickTop="1">
      <c r="C963" s="119" t="s">
        <v>1197</v>
      </c>
      <c r="D963" s="120" t="s">
        <v>1198</v>
      </c>
      <c r="E963" s="120" t="s">
        <v>1199</v>
      </c>
      <c r="F963" s="120" t="s">
        <v>1200</v>
      </c>
      <c r="G963" s="120" t="s">
        <v>1201</v>
      </c>
      <c r="H963" s="121" t="s">
        <v>1202</v>
      </c>
      <c r="I963" s="160"/>
      <c r="M963" s="202"/>
    </row>
    <row r="964" spans="3:13">
      <c r="C964" s="141" t="s">
        <v>1203</v>
      </c>
      <c r="D964" s="59" t="s">
        <v>1204</v>
      </c>
      <c r="E964" s="73"/>
      <c r="F964" s="73"/>
      <c r="G964" s="73"/>
      <c r="H964" s="146"/>
      <c r="M964" s="202"/>
    </row>
    <row r="965" spans="3:13">
      <c r="C965" s="198" t="s">
        <v>1205</v>
      </c>
      <c r="D965" s="59" t="s">
        <v>5</v>
      </c>
      <c r="E965" s="72" t="s">
        <v>6</v>
      </c>
      <c r="F965" s="74">
        <v>0.18</v>
      </c>
      <c r="G965" s="64">
        <f t="shared" ref="G965:G970" si="2">VLOOKUP(D965,upahbahan,3,FALSE)</f>
        <v>100000</v>
      </c>
      <c r="H965" s="124">
        <f t="shared" ref="H965:H968" si="3">F965*G965</f>
        <v>18000</v>
      </c>
      <c r="M965" s="202"/>
    </row>
    <row r="966" spans="3:13">
      <c r="C966" s="198" t="s">
        <v>1206</v>
      </c>
      <c r="D966" s="59" t="s">
        <v>7</v>
      </c>
      <c r="E966" s="72" t="s">
        <v>6</v>
      </c>
      <c r="F966" s="74">
        <v>0.02</v>
      </c>
      <c r="G966" s="64">
        <f t="shared" si="2"/>
        <v>145000</v>
      </c>
      <c r="H966" s="124">
        <f t="shared" si="3"/>
        <v>2900</v>
      </c>
      <c r="M966" s="202"/>
    </row>
    <row r="967" spans="3:13">
      <c r="C967" s="198" t="s">
        <v>1207</v>
      </c>
      <c r="D967" s="59" t="s">
        <v>8</v>
      </c>
      <c r="E967" s="72" t="s">
        <v>6</v>
      </c>
      <c r="F967" s="74">
        <v>0.02</v>
      </c>
      <c r="G967" s="64">
        <f t="shared" si="2"/>
        <v>145000</v>
      </c>
      <c r="H967" s="124">
        <f t="shared" si="3"/>
        <v>2900</v>
      </c>
      <c r="M967" s="202"/>
    </row>
    <row r="968" spans="3:13">
      <c r="C968" s="198" t="s">
        <v>1208</v>
      </c>
      <c r="D968" s="59" t="s">
        <v>9</v>
      </c>
      <c r="E968" s="72" t="s">
        <v>6</v>
      </c>
      <c r="F968" s="74">
        <v>0.02</v>
      </c>
      <c r="G968" s="64">
        <f t="shared" si="2"/>
        <v>145000</v>
      </c>
      <c r="H968" s="124">
        <f t="shared" si="3"/>
        <v>2900</v>
      </c>
      <c r="M968" s="202"/>
    </row>
    <row r="969" spans="3:13">
      <c r="C969" s="198" t="s">
        <v>1209</v>
      </c>
      <c r="D969" s="59" t="s">
        <v>18</v>
      </c>
      <c r="E969" s="72" t="s">
        <v>6</v>
      </c>
      <c r="F969" s="74">
        <v>6.0000000000000001E-3</v>
      </c>
      <c r="G969" s="64">
        <f t="shared" si="2"/>
        <v>175000</v>
      </c>
      <c r="H969" s="124">
        <f>F969*G969</f>
        <v>1050</v>
      </c>
      <c r="M969" s="202"/>
    </row>
    <row r="970" spans="3:13">
      <c r="C970" s="198" t="s">
        <v>1213</v>
      </c>
      <c r="D970" s="59" t="s">
        <v>19</v>
      </c>
      <c r="E970" s="72" t="s">
        <v>6</v>
      </c>
      <c r="F970" s="74">
        <v>2E-3</v>
      </c>
      <c r="G970" s="64">
        <f t="shared" si="2"/>
        <v>200000</v>
      </c>
      <c r="H970" s="124">
        <f>F970*G970</f>
        <v>400</v>
      </c>
      <c r="M970" s="202"/>
    </row>
    <row r="971" spans="3:13" ht="15.75" customHeight="1">
      <c r="C971" s="144" t="s">
        <v>1210</v>
      </c>
      <c r="D971" s="80"/>
      <c r="E971" s="80"/>
      <c r="F971" s="187"/>
      <c r="G971" s="162"/>
      <c r="H971" s="124">
        <f>SUM(H965:H970)</f>
        <v>28150</v>
      </c>
    </row>
    <row r="972" spans="3:13">
      <c r="C972" s="141" t="s">
        <v>1211</v>
      </c>
      <c r="D972" s="59" t="s">
        <v>1212</v>
      </c>
      <c r="E972" s="73"/>
      <c r="F972" s="205"/>
      <c r="G972" s="73"/>
      <c r="H972" s="146"/>
    </row>
    <row r="973" spans="3:13">
      <c r="C973" s="145" t="s">
        <v>1205</v>
      </c>
      <c r="D973" s="59" t="s">
        <v>125</v>
      </c>
      <c r="E973" s="170" t="s">
        <v>42</v>
      </c>
      <c r="F973" s="171">
        <v>2E-3</v>
      </c>
      <c r="G973" s="64">
        <f t="shared" ref="G973:G979" si="4">VLOOKUP(D973,upahbahan,3,FALSE)</f>
        <v>8000000</v>
      </c>
      <c r="H973" s="124">
        <f>F973*G973</f>
        <v>16000</v>
      </c>
    </row>
    <row r="974" spans="3:13">
      <c r="C974" s="145" t="s">
        <v>1206</v>
      </c>
      <c r="D974" s="59" t="s">
        <v>261</v>
      </c>
      <c r="E974" s="170" t="s">
        <v>66</v>
      </c>
      <c r="F974" s="171">
        <v>0.01</v>
      </c>
      <c r="G974" s="64">
        <f t="shared" si="4"/>
        <v>1500</v>
      </c>
      <c r="H974" s="124">
        <f t="shared" ref="H974:H979" si="5">F974*G974</f>
        <v>15</v>
      </c>
    </row>
    <row r="975" spans="3:13">
      <c r="C975" s="145" t="s">
        <v>1207</v>
      </c>
      <c r="D975" s="59" t="s">
        <v>233</v>
      </c>
      <c r="E975" s="170" t="s">
        <v>66</v>
      </c>
      <c r="F975" s="171">
        <v>3</v>
      </c>
      <c r="G975" s="64">
        <f t="shared" si="4"/>
        <v>14250</v>
      </c>
      <c r="H975" s="124">
        <f t="shared" si="5"/>
        <v>42750</v>
      </c>
    </row>
    <row r="976" spans="3:13">
      <c r="C976" s="145" t="s">
        <v>1208</v>
      </c>
      <c r="D976" s="59" t="s">
        <v>252</v>
      </c>
      <c r="E976" s="170" t="s">
        <v>66</v>
      </c>
      <c r="F976" s="171">
        <v>0.45</v>
      </c>
      <c r="G976" s="64">
        <f t="shared" si="4"/>
        <v>18800</v>
      </c>
      <c r="H976" s="124">
        <f t="shared" si="5"/>
        <v>8460</v>
      </c>
    </row>
    <row r="977" spans="3:13">
      <c r="C977" s="145" t="s">
        <v>1209</v>
      </c>
      <c r="D977" s="59" t="s">
        <v>2359</v>
      </c>
      <c r="E977" s="170" t="s">
        <v>66</v>
      </c>
      <c r="F977" s="171">
        <v>4</v>
      </c>
      <c r="G977" s="64">
        <f t="shared" si="4"/>
        <v>1300</v>
      </c>
      <c r="H977" s="124">
        <f t="shared" si="5"/>
        <v>5200</v>
      </c>
    </row>
    <row r="978" spans="3:13">
      <c r="C978" s="145" t="s">
        <v>1213</v>
      </c>
      <c r="D978" s="59" t="s">
        <v>83</v>
      </c>
      <c r="E978" s="170" t="s">
        <v>42</v>
      </c>
      <c r="F978" s="171">
        <v>6.0000000000000001E-3</v>
      </c>
      <c r="G978" s="64">
        <f t="shared" si="4"/>
        <v>370200</v>
      </c>
      <c r="H978" s="124">
        <f t="shared" si="5"/>
        <v>2221.2000000000003</v>
      </c>
    </row>
    <row r="979" spans="3:13">
      <c r="C979" s="145" t="s">
        <v>1214</v>
      </c>
      <c r="D979" s="59" t="s">
        <v>72</v>
      </c>
      <c r="E979" s="170" t="s">
        <v>42</v>
      </c>
      <c r="F979" s="171">
        <v>8.9999999999999993E-3</v>
      </c>
      <c r="G979" s="64">
        <f t="shared" si="4"/>
        <v>370200</v>
      </c>
      <c r="H979" s="124">
        <f t="shared" si="5"/>
        <v>3331.7999999999997</v>
      </c>
    </row>
    <row r="980" spans="3:13" ht="15.75" customHeight="1">
      <c r="C980" s="144" t="s">
        <v>1216</v>
      </c>
      <c r="D980" s="80"/>
      <c r="E980" s="80"/>
      <c r="F980" s="187"/>
      <c r="G980" s="162"/>
      <c r="H980" s="124">
        <f>SUM(H973:H979)</f>
        <v>77978</v>
      </c>
    </row>
    <row r="981" spans="3:13">
      <c r="C981" s="141" t="s">
        <v>1217</v>
      </c>
      <c r="D981" s="59" t="s">
        <v>1218</v>
      </c>
      <c r="E981" s="73"/>
      <c r="F981" s="205"/>
      <c r="G981" s="73"/>
      <c r="H981" s="151"/>
    </row>
    <row r="982" spans="3:13" ht="15.75" customHeight="1">
      <c r="C982" s="144" t="s">
        <v>1219</v>
      </c>
      <c r="D982" s="80"/>
      <c r="E982" s="80"/>
      <c r="F982" s="80"/>
      <c r="G982" s="162"/>
      <c r="H982" s="182">
        <v>0</v>
      </c>
    </row>
    <row r="983" spans="3:13" s="163" customFormat="1">
      <c r="C983" s="122" t="s">
        <v>1220</v>
      </c>
      <c r="D983" s="69" t="s">
        <v>1221</v>
      </c>
      <c r="E983" s="70"/>
      <c r="F983" s="70"/>
      <c r="G983" s="71"/>
      <c r="H983" s="124">
        <f>H982+H980+H971</f>
        <v>106128</v>
      </c>
      <c r="I983" s="54"/>
    </row>
    <row r="984" spans="3:13" s="163" customFormat="1">
      <c r="C984" s="122" t="s">
        <v>1222</v>
      </c>
      <c r="D984" s="69" t="s">
        <v>1325</v>
      </c>
      <c r="E984" s="70"/>
      <c r="F984" s="71"/>
      <c r="G984" s="95">
        <f>$M$9</f>
        <v>0.1</v>
      </c>
      <c r="H984" s="124">
        <f>H983*G984</f>
        <v>10612.800000000001</v>
      </c>
      <c r="I984" s="54"/>
    </row>
    <row r="985" spans="3:13" s="163" customFormat="1" ht="14.4" thickBot="1">
      <c r="C985" s="130" t="s">
        <v>1223</v>
      </c>
      <c r="D985" s="131" t="s">
        <v>1224</v>
      </c>
      <c r="E985" s="132"/>
      <c r="F985" s="132"/>
      <c r="G985" s="155"/>
      <c r="H985" s="134">
        <f>SUM(H983:H984)</f>
        <v>116740.8</v>
      </c>
      <c r="I985" s="54"/>
    </row>
    <row r="986" spans="3:13" ht="14.4" thickTop="1"/>
    <row r="987" spans="3:13" ht="14.4" thickBot="1">
      <c r="C987" s="54" t="s">
        <v>2360</v>
      </c>
      <c r="D987" s="53" t="s">
        <v>1322</v>
      </c>
      <c r="E987" s="53"/>
      <c r="F987" s="53"/>
      <c r="G987" s="53"/>
      <c r="H987" s="53"/>
      <c r="I987" s="56">
        <f>ROUNDDOWN(H1011,-2)</f>
        <v>156200</v>
      </c>
      <c r="M987" s="202"/>
    </row>
    <row r="988" spans="3:13" s="57" customFormat="1" ht="31.65" customHeight="1" thickTop="1">
      <c r="C988" s="119" t="s">
        <v>1197</v>
      </c>
      <c r="D988" s="120" t="s">
        <v>1198</v>
      </c>
      <c r="E988" s="120" t="s">
        <v>1199</v>
      </c>
      <c r="F988" s="120" t="s">
        <v>1200</v>
      </c>
      <c r="G988" s="120" t="s">
        <v>1201</v>
      </c>
      <c r="H988" s="121" t="s">
        <v>1202</v>
      </c>
      <c r="I988" s="160"/>
      <c r="M988" s="202"/>
    </row>
    <row r="989" spans="3:13">
      <c r="C989" s="141" t="s">
        <v>1203</v>
      </c>
      <c r="D989" s="59" t="s">
        <v>1204</v>
      </c>
      <c r="E989" s="73"/>
      <c r="F989" s="73"/>
      <c r="G989" s="73"/>
      <c r="H989" s="146"/>
      <c r="M989" s="202"/>
    </row>
    <row r="990" spans="3:13">
      <c r="C990" s="198" t="s">
        <v>1205</v>
      </c>
      <c r="D990" s="59" t="s">
        <v>5</v>
      </c>
      <c r="E990" s="72" t="s">
        <v>6</v>
      </c>
      <c r="F990" s="74">
        <v>0.29699999999999999</v>
      </c>
      <c r="G990" s="64">
        <f t="shared" ref="G990:G995" si="6">VLOOKUP(D990,upahbahan,3,FALSE)</f>
        <v>100000</v>
      </c>
      <c r="H990" s="124">
        <f t="shared" ref="H990:H995" si="7">F990*G990</f>
        <v>29700</v>
      </c>
      <c r="M990" s="202"/>
    </row>
    <row r="991" spans="3:13">
      <c r="C991" s="198" t="s">
        <v>1206</v>
      </c>
      <c r="D991" s="59" t="s">
        <v>7</v>
      </c>
      <c r="E991" s="72" t="s">
        <v>6</v>
      </c>
      <c r="F991" s="74">
        <v>3.3000000000000002E-2</v>
      </c>
      <c r="G991" s="64">
        <f t="shared" si="6"/>
        <v>145000</v>
      </c>
      <c r="H991" s="124">
        <f t="shared" si="7"/>
        <v>4785</v>
      </c>
      <c r="M991" s="202"/>
    </row>
    <row r="992" spans="3:13">
      <c r="C992" s="198" t="s">
        <v>1207</v>
      </c>
      <c r="D992" s="59" t="s">
        <v>8</v>
      </c>
      <c r="E992" s="72" t="s">
        <v>6</v>
      </c>
      <c r="F992" s="74">
        <v>3.3000000000000002E-2</v>
      </c>
      <c r="G992" s="64">
        <f t="shared" si="6"/>
        <v>145000</v>
      </c>
      <c r="H992" s="124">
        <f t="shared" si="7"/>
        <v>4785</v>
      </c>
      <c r="M992" s="202"/>
    </row>
    <row r="993" spans="3:13">
      <c r="C993" s="198" t="s">
        <v>1208</v>
      </c>
      <c r="D993" s="59" t="s">
        <v>9</v>
      </c>
      <c r="E993" s="72" t="s">
        <v>6</v>
      </c>
      <c r="F993" s="74">
        <v>3.3000000000000002E-2</v>
      </c>
      <c r="G993" s="64">
        <f t="shared" si="6"/>
        <v>145000</v>
      </c>
      <c r="H993" s="124">
        <f t="shared" si="7"/>
        <v>4785</v>
      </c>
      <c r="M993" s="202"/>
    </row>
    <row r="994" spans="3:13">
      <c r="C994" s="198" t="s">
        <v>1209</v>
      </c>
      <c r="D994" s="59" t="s">
        <v>18</v>
      </c>
      <c r="E994" s="72" t="s">
        <v>6</v>
      </c>
      <c r="F994" s="74">
        <v>0.01</v>
      </c>
      <c r="G994" s="64">
        <f t="shared" si="6"/>
        <v>175000</v>
      </c>
      <c r="H994" s="124">
        <f t="shared" si="7"/>
        <v>1750</v>
      </c>
      <c r="M994" s="202"/>
    </row>
    <row r="995" spans="3:13">
      <c r="C995" s="198" t="s">
        <v>1213</v>
      </c>
      <c r="D995" s="59" t="s">
        <v>19</v>
      </c>
      <c r="E995" s="72" t="s">
        <v>6</v>
      </c>
      <c r="F995" s="74">
        <v>3.0000000000000001E-3</v>
      </c>
      <c r="G995" s="64">
        <f t="shared" si="6"/>
        <v>200000</v>
      </c>
      <c r="H995" s="124">
        <f t="shared" si="7"/>
        <v>600</v>
      </c>
      <c r="M995" s="202"/>
    </row>
    <row r="996" spans="3:13" ht="15.75" customHeight="1">
      <c r="C996" s="144" t="s">
        <v>1210</v>
      </c>
      <c r="D996" s="80"/>
      <c r="E996" s="80"/>
      <c r="F996" s="187"/>
      <c r="G996" s="162"/>
      <c r="H996" s="124">
        <f>SUM(H990:H995)</f>
        <v>46405</v>
      </c>
    </row>
    <row r="997" spans="3:13">
      <c r="C997" s="141" t="s">
        <v>1211</v>
      </c>
      <c r="D997" s="59" t="s">
        <v>1212</v>
      </c>
      <c r="E997" s="73"/>
      <c r="F997" s="205"/>
      <c r="G997" s="73"/>
      <c r="H997" s="146"/>
    </row>
    <row r="998" spans="3:13">
      <c r="C998" s="145" t="s">
        <v>1205</v>
      </c>
      <c r="D998" s="59" t="s">
        <v>125</v>
      </c>
      <c r="E998" s="170" t="s">
        <v>42</v>
      </c>
      <c r="F998" s="171">
        <v>3.0000000000000001E-3</v>
      </c>
      <c r="G998" s="64">
        <f t="shared" ref="G998:G1005" si="8">VLOOKUP(D998,upahbahan,3,FALSE)</f>
        <v>8000000</v>
      </c>
      <c r="H998" s="124">
        <f t="shared" ref="H998:H1005" si="9">F998*G998</f>
        <v>24000</v>
      </c>
    </row>
    <row r="999" spans="3:13">
      <c r="C999" s="145" t="s">
        <v>1206</v>
      </c>
      <c r="D999" s="59" t="s">
        <v>261</v>
      </c>
      <c r="E999" s="170" t="s">
        <v>66</v>
      </c>
      <c r="F999" s="171">
        <v>0.02</v>
      </c>
      <c r="G999" s="64">
        <f t="shared" si="8"/>
        <v>1500</v>
      </c>
      <c r="H999" s="124">
        <f t="shared" si="9"/>
        <v>30</v>
      </c>
    </row>
    <row r="1000" spans="3:13">
      <c r="C1000" s="145" t="s">
        <v>1207</v>
      </c>
      <c r="D1000" s="59" t="s">
        <v>757</v>
      </c>
      <c r="E1000" s="170" t="s">
        <v>530</v>
      </c>
      <c r="F1000" s="171">
        <v>0.2</v>
      </c>
      <c r="G1000" s="64">
        <f t="shared" si="8"/>
        <v>16800</v>
      </c>
      <c r="H1000" s="124">
        <f t="shared" si="9"/>
        <v>3360</v>
      </c>
    </row>
    <row r="1001" spans="3:13">
      <c r="C1001" s="145" t="s">
        <v>1208</v>
      </c>
      <c r="D1001" s="59" t="s">
        <v>233</v>
      </c>
      <c r="E1001" s="170" t="s">
        <v>66</v>
      </c>
      <c r="F1001" s="171">
        <v>3.6</v>
      </c>
      <c r="G1001" s="64">
        <f t="shared" si="8"/>
        <v>14250</v>
      </c>
      <c r="H1001" s="124">
        <f t="shared" si="9"/>
        <v>51300</v>
      </c>
    </row>
    <row r="1002" spans="3:13">
      <c r="C1002" s="145" t="s">
        <v>1209</v>
      </c>
      <c r="D1002" s="59" t="s">
        <v>252</v>
      </c>
      <c r="E1002" s="170" t="s">
        <v>66</v>
      </c>
      <c r="F1002" s="171">
        <v>0.05</v>
      </c>
      <c r="G1002" s="64">
        <f t="shared" si="8"/>
        <v>18800</v>
      </c>
      <c r="H1002" s="124">
        <f t="shared" si="9"/>
        <v>940</v>
      </c>
    </row>
    <row r="1003" spans="3:13">
      <c r="C1003" s="145" t="s">
        <v>1213</v>
      </c>
      <c r="D1003" s="59" t="s">
        <v>2361</v>
      </c>
      <c r="E1003" s="170" t="s">
        <v>66</v>
      </c>
      <c r="F1003" s="171">
        <v>5.5</v>
      </c>
      <c r="G1003" s="64">
        <f t="shared" si="8"/>
        <v>1300</v>
      </c>
      <c r="H1003" s="124">
        <f t="shared" si="9"/>
        <v>7150</v>
      </c>
    </row>
    <row r="1004" spans="3:13">
      <c r="C1004" s="145" t="s">
        <v>1214</v>
      </c>
      <c r="D1004" s="59" t="s">
        <v>83</v>
      </c>
      <c r="E1004" s="170" t="s">
        <v>42</v>
      </c>
      <c r="F1004" s="171">
        <v>8.9999999999999993E-3</v>
      </c>
      <c r="G1004" s="64">
        <f t="shared" si="8"/>
        <v>370200</v>
      </c>
      <c r="H1004" s="124">
        <f t="shared" si="9"/>
        <v>3331.7999999999997</v>
      </c>
    </row>
    <row r="1005" spans="3:13">
      <c r="C1005" s="145" t="s">
        <v>1215</v>
      </c>
      <c r="D1005" s="59" t="s">
        <v>72</v>
      </c>
      <c r="E1005" s="170" t="s">
        <v>42</v>
      </c>
      <c r="F1005" s="171">
        <v>1.4999999999999999E-2</v>
      </c>
      <c r="G1005" s="64">
        <f t="shared" si="8"/>
        <v>370200</v>
      </c>
      <c r="H1005" s="124">
        <f t="shared" si="9"/>
        <v>5553</v>
      </c>
    </row>
    <row r="1006" spans="3:13" ht="15.75" customHeight="1">
      <c r="C1006" s="144" t="s">
        <v>1216</v>
      </c>
      <c r="D1006" s="80"/>
      <c r="E1006" s="80"/>
      <c r="F1006" s="187"/>
      <c r="G1006" s="162"/>
      <c r="H1006" s="124">
        <f>SUM(H998:H1005)</f>
        <v>95664.8</v>
      </c>
    </row>
    <row r="1007" spans="3:13">
      <c r="C1007" s="141" t="s">
        <v>1217</v>
      </c>
      <c r="D1007" s="59" t="s">
        <v>1218</v>
      </c>
      <c r="E1007" s="73"/>
      <c r="F1007" s="205"/>
      <c r="G1007" s="73"/>
      <c r="H1007" s="151"/>
    </row>
    <row r="1008" spans="3:13" ht="15.75" customHeight="1">
      <c r="C1008" s="144" t="s">
        <v>1219</v>
      </c>
      <c r="D1008" s="80"/>
      <c r="E1008" s="80"/>
      <c r="F1008" s="80"/>
      <c r="G1008" s="162"/>
      <c r="H1008" s="182">
        <v>0</v>
      </c>
    </row>
    <row r="1009" spans="3:13" s="163" customFormat="1">
      <c r="C1009" s="122" t="s">
        <v>1220</v>
      </c>
      <c r="D1009" s="69" t="s">
        <v>1221</v>
      </c>
      <c r="E1009" s="70"/>
      <c r="F1009" s="70"/>
      <c r="G1009" s="71"/>
      <c r="H1009" s="124">
        <f>H1008+H1006+H996</f>
        <v>142069.79999999999</v>
      </c>
      <c r="I1009" s="54"/>
    </row>
    <row r="1010" spans="3:13" s="163" customFormat="1">
      <c r="C1010" s="122" t="s">
        <v>1222</v>
      </c>
      <c r="D1010" s="69" t="s">
        <v>1325</v>
      </c>
      <c r="E1010" s="70"/>
      <c r="F1010" s="71"/>
      <c r="G1010" s="95">
        <f>$M$9</f>
        <v>0.1</v>
      </c>
      <c r="H1010" s="124">
        <f>H1009*G1010</f>
        <v>14206.98</v>
      </c>
      <c r="I1010" s="54"/>
    </row>
    <row r="1011" spans="3:13" s="163" customFormat="1" ht="14.4" thickBot="1">
      <c r="C1011" s="130" t="s">
        <v>1223</v>
      </c>
      <c r="D1011" s="131" t="s">
        <v>1224</v>
      </c>
      <c r="E1011" s="132"/>
      <c r="F1011" s="132"/>
      <c r="G1011" s="155"/>
      <c r="H1011" s="134">
        <f>SUM(H1009:H1010)</f>
        <v>156276.78</v>
      </c>
      <c r="I1011" s="54"/>
    </row>
    <row r="1012" spans="3:13" ht="14.4" thickTop="1"/>
    <row r="1013" spans="3:13">
      <c r="C1013" s="160" t="s">
        <v>2362</v>
      </c>
      <c r="D1013" s="54" t="s">
        <v>2363</v>
      </c>
    </row>
    <row r="1014" spans="3:13" ht="14.4" thickBot="1">
      <c r="C1014" s="54" t="s">
        <v>2364</v>
      </c>
      <c r="D1014" s="53" t="s">
        <v>2365</v>
      </c>
      <c r="E1014" s="53"/>
      <c r="F1014" s="53"/>
      <c r="G1014" s="53"/>
      <c r="H1014" s="53"/>
      <c r="I1014" s="56">
        <f>ROUNDDOWN(H1030,-2)</f>
        <v>13027200</v>
      </c>
      <c r="M1014" s="202"/>
    </row>
    <row r="1015" spans="3:13" s="57" customFormat="1" ht="31.65" customHeight="1" thickTop="1">
      <c r="C1015" s="119" t="s">
        <v>1197</v>
      </c>
      <c r="D1015" s="120" t="s">
        <v>1198</v>
      </c>
      <c r="E1015" s="120" t="s">
        <v>1199</v>
      </c>
      <c r="F1015" s="120" t="s">
        <v>1200</v>
      </c>
      <c r="G1015" s="120" t="s">
        <v>1201</v>
      </c>
      <c r="H1015" s="121" t="s">
        <v>1202</v>
      </c>
      <c r="I1015" s="160"/>
      <c r="M1015" s="202"/>
    </row>
    <row r="1016" spans="3:13">
      <c r="C1016" s="141" t="s">
        <v>1203</v>
      </c>
      <c r="D1016" s="59" t="s">
        <v>1204</v>
      </c>
      <c r="E1016" s="73"/>
      <c r="F1016" s="73"/>
      <c r="G1016" s="73"/>
      <c r="H1016" s="146"/>
      <c r="M1016" s="202"/>
    </row>
    <row r="1017" spans="3:13">
      <c r="C1017" s="198" t="s">
        <v>1205</v>
      </c>
      <c r="D1017" s="59" t="s">
        <v>5</v>
      </c>
      <c r="E1017" s="72" t="s">
        <v>6</v>
      </c>
      <c r="F1017" s="181">
        <v>0.83330000000000004</v>
      </c>
      <c r="G1017" s="64">
        <f>VLOOKUP(D1017,upahbahan,3,FALSE)</f>
        <v>100000</v>
      </c>
      <c r="H1017" s="124">
        <f>F1017*G1017</f>
        <v>83330</v>
      </c>
      <c r="M1017" s="202"/>
    </row>
    <row r="1018" spans="3:13">
      <c r="C1018" s="198" t="s">
        <v>1206</v>
      </c>
      <c r="D1018" s="59" t="s">
        <v>7</v>
      </c>
      <c r="E1018" s="72" t="s">
        <v>6</v>
      </c>
      <c r="F1018" s="181">
        <v>0.27779999999999999</v>
      </c>
      <c r="G1018" s="64">
        <f>VLOOKUP(D1018,upahbahan,3,FALSE)</f>
        <v>145000</v>
      </c>
      <c r="H1018" s="124">
        <f>F1018*G1018</f>
        <v>40281</v>
      </c>
      <c r="M1018" s="202"/>
    </row>
    <row r="1019" spans="3:13">
      <c r="C1019" s="198" t="s">
        <v>1207</v>
      </c>
      <c r="D1019" s="59" t="s">
        <v>18</v>
      </c>
      <c r="E1019" s="72" t="s">
        <v>6</v>
      </c>
      <c r="F1019" s="181">
        <v>2.7799999999999998E-2</v>
      </c>
      <c r="G1019" s="64">
        <f>VLOOKUP(D1019,upahbahan,3,FALSE)</f>
        <v>175000</v>
      </c>
      <c r="H1019" s="124">
        <f>F1019*G1019</f>
        <v>4865</v>
      </c>
      <c r="M1019" s="202"/>
    </row>
    <row r="1020" spans="3:13">
      <c r="C1020" s="198" t="s">
        <v>1208</v>
      </c>
      <c r="D1020" s="59" t="s">
        <v>19</v>
      </c>
      <c r="E1020" s="72" t="s">
        <v>6</v>
      </c>
      <c r="F1020" s="181">
        <v>9.2999999999999992E-3</v>
      </c>
      <c r="G1020" s="64">
        <f>VLOOKUP(D1020,upahbahan,3,FALSE)</f>
        <v>200000</v>
      </c>
      <c r="H1020" s="124">
        <f>F1020*G1020</f>
        <v>1859.9999999999998</v>
      </c>
      <c r="M1020" s="202"/>
    </row>
    <row r="1021" spans="3:13" ht="15.75" customHeight="1">
      <c r="C1021" s="144" t="s">
        <v>1210</v>
      </c>
      <c r="D1021" s="80"/>
      <c r="E1021" s="80"/>
      <c r="F1021" s="187"/>
      <c r="G1021" s="162"/>
      <c r="H1021" s="124">
        <f>SUM(H1017:H1020)</f>
        <v>130336</v>
      </c>
      <c r="J1021" s="201"/>
    </row>
    <row r="1022" spans="3:13">
      <c r="C1022" s="141" t="s">
        <v>1211</v>
      </c>
      <c r="D1022" s="59" t="s">
        <v>1212</v>
      </c>
      <c r="E1022" s="73"/>
      <c r="F1022" s="205"/>
      <c r="G1022" s="73"/>
      <c r="H1022" s="146"/>
    </row>
    <row r="1023" spans="3:13">
      <c r="C1023" s="145" t="s">
        <v>1205</v>
      </c>
      <c r="D1023" s="59" t="s">
        <v>556</v>
      </c>
      <c r="E1023" s="170" t="s">
        <v>66</v>
      </c>
      <c r="F1023" s="203">
        <v>1920</v>
      </c>
      <c r="G1023" s="64">
        <f>VLOOKUP(D1023,upahbahan,3,FALSE)</f>
        <v>6000</v>
      </c>
      <c r="H1023" s="124">
        <f>F1023*G1023</f>
        <v>11520000</v>
      </c>
    </row>
    <row r="1024" spans="3:13">
      <c r="C1024" s="145" t="s">
        <v>1206</v>
      </c>
      <c r="D1024" s="59" t="s">
        <v>962</v>
      </c>
      <c r="E1024" s="170" t="s">
        <v>530</v>
      </c>
      <c r="F1024" s="203">
        <v>963</v>
      </c>
      <c r="G1024" s="64">
        <f>VLOOKUP(D1024,upahbahan,3,FALSE)</f>
        <v>200</v>
      </c>
      <c r="H1024" s="124">
        <f>F1024*G1024</f>
        <v>192600</v>
      </c>
    </row>
    <row r="1025" spans="3:13" ht="15.75" customHeight="1">
      <c r="C1025" s="144" t="s">
        <v>1216</v>
      </c>
      <c r="D1025" s="80"/>
      <c r="E1025" s="80"/>
      <c r="F1025" s="187"/>
      <c r="G1025" s="162"/>
      <c r="H1025" s="124">
        <f>SUM(H1023:H1024)</f>
        <v>11712600</v>
      </c>
    </row>
    <row r="1026" spans="3:13">
      <c r="C1026" s="141" t="s">
        <v>1217</v>
      </c>
      <c r="D1026" s="59" t="s">
        <v>1218</v>
      </c>
      <c r="E1026" s="73"/>
      <c r="F1026" s="205"/>
      <c r="G1026" s="73"/>
      <c r="H1026" s="151"/>
    </row>
    <row r="1027" spans="3:13" ht="15.75" customHeight="1">
      <c r="C1027" s="144" t="s">
        <v>1219</v>
      </c>
      <c r="D1027" s="80"/>
      <c r="E1027" s="80"/>
      <c r="F1027" s="80"/>
      <c r="G1027" s="162"/>
      <c r="H1027" s="182">
        <v>0</v>
      </c>
    </row>
    <row r="1028" spans="3:13" s="163" customFormat="1">
      <c r="C1028" s="122" t="s">
        <v>1220</v>
      </c>
      <c r="D1028" s="69" t="s">
        <v>1221</v>
      </c>
      <c r="E1028" s="70"/>
      <c r="F1028" s="70"/>
      <c r="G1028" s="71"/>
      <c r="H1028" s="124">
        <f>H1027+H1025+H1021</f>
        <v>11842936</v>
      </c>
      <c r="I1028" s="54"/>
    </row>
    <row r="1029" spans="3:13" s="163" customFormat="1">
      <c r="C1029" s="122" t="s">
        <v>1222</v>
      </c>
      <c r="D1029" s="69" t="s">
        <v>1325</v>
      </c>
      <c r="E1029" s="70"/>
      <c r="F1029" s="71"/>
      <c r="G1029" s="95">
        <f>$M$9</f>
        <v>0.1</v>
      </c>
      <c r="H1029" s="124">
        <f>H1028*G1029</f>
        <v>1184293.6000000001</v>
      </c>
      <c r="I1029" s="54"/>
    </row>
    <row r="1030" spans="3:13" s="163" customFormat="1" ht="14.4" thickBot="1">
      <c r="C1030" s="130" t="s">
        <v>1223</v>
      </c>
      <c r="D1030" s="131" t="s">
        <v>1224</v>
      </c>
      <c r="E1030" s="132"/>
      <c r="F1030" s="132"/>
      <c r="G1030" s="155"/>
      <c r="H1030" s="134">
        <f>SUM(H1028:H1029)</f>
        <v>13027229.6</v>
      </c>
      <c r="I1030" s="54"/>
    </row>
    <row r="1031" spans="3:13" ht="14.4" thickTop="1"/>
    <row r="1032" spans="3:13" ht="14.4" thickBot="1">
      <c r="C1032" s="54" t="s">
        <v>2366</v>
      </c>
      <c r="D1032" s="53" t="s">
        <v>2367</v>
      </c>
      <c r="E1032" s="53"/>
      <c r="F1032" s="53"/>
      <c r="G1032" s="53"/>
      <c r="H1032" s="53"/>
      <c r="I1032" s="56">
        <f>ROUNDDOWN(H1045,-2)</f>
        <v>285400</v>
      </c>
      <c r="J1032" s="192"/>
      <c r="M1032" s="202"/>
    </row>
    <row r="1033" spans="3:13" s="57" customFormat="1" ht="31.65" customHeight="1" thickTop="1">
      <c r="C1033" s="119" t="s">
        <v>1197</v>
      </c>
      <c r="D1033" s="120" t="s">
        <v>1198</v>
      </c>
      <c r="E1033" s="120" t="s">
        <v>1199</v>
      </c>
      <c r="F1033" s="120" t="s">
        <v>1200</v>
      </c>
      <c r="G1033" s="120" t="s">
        <v>1201</v>
      </c>
      <c r="H1033" s="121" t="s">
        <v>1202</v>
      </c>
      <c r="I1033" s="160"/>
      <c r="M1033" s="202"/>
    </row>
    <row r="1034" spans="3:13">
      <c r="C1034" s="141" t="s">
        <v>1203</v>
      </c>
      <c r="D1034" s="59" t="s">
        <v>1204</v>
      </c>
      <c r="E1034" s="73"/>
      <c r="F1034" s="73"/>
      <c r="G1034" s="73"/>
      <c r="H1034" s="146"/>
      <c r="M1034" s="202"/>
    </row>
    <row r="1035" spans="3:13" ht="15.75" customHeight="1">
      <c r="C1035" s="144" t="s">
        <v>1210</v>
      </c>
      <c r="D1035" s="80"/>
      <c r="E1035" s="80"/>
      <c r="F1035" s="187"/>
      <c r="G1035" s="162"/>
      <c r="H1035" s="182">
        <v>0</v>
      </c>
    </row>
    <row r="1036" spans="3:13">
      <c r="C1036" s="141" t="s">
        <v>1211</v>
      </c>
      <c r="D1036" s="59" t="s">
        <v>1212</v>
      </c>
      <c r="E1036" s="73"/>
      <c r="F1036" s="205"/>
      <c r="G1036" s="73"/>
      <c r="H1036" s="146"/>
    </row>
    <row r="1037" spans="3:13">
      <c r="C1037" s="145" t="s">
        <v>1205</v>
      </c>
      <c r="D1037" s="59" t="s">
        <v>985</v>
      </c>
      <c r="E1037" s="170" t="s">
        <v>66</v>
      </c>
      <c r="F1037" s="171">
        <v>1.1000000000000001</v>
      </c>
      <c r="G1037" s="64">
        <f>VLOOKUP(D1037,upahbahan,3,FALSE)</f>
        <v>216700</v>
      </c>
      <c r="H1037" s="124">
        <f>F1037*G1037</f>
        <v>238370.00000000003</v>
      </c>
    </row>
    <row r="1038" spans="3:13" ht="15.75" customHeight="1">
      <c r="C1038" s="144" t="s">
        <v>1216</v>
      </c>
      <c r="D1038" s="80"/>
      <c r="E1038" s="80"/>
      <c r="F1038" s="187"/>
      <c r="G1038" s="162"/>
      <c r="H1038" s="124">
        <f>SUM(H1037:H1037)</f>
        <v>238370.00000000003</v>
      </c>
    </row>
    <row r="1039" spans="3:13">
      <c r="C1039" s="141" t="s">
        <v>1217</v>
      </c>
      <c r="D1039" s="59" t="s">
        <v>1218</v>
      </c>
      <c r="E1039" s="73"/>
      <c r="F1039" s="205"/>
      <c r="G1039" s="73"/>
      <c r="H1039" s="151"/>
    </row>
    <row r="1040" spans="3:13">
      <c r="C1040" s="145" t="s">
        <v>1205</v>
      </c>
      <c r="D1040" s="77" t="s">
        <v>1179</v>
      </c>
      <c r="E1040" s="170" t="s">
        <v>1076</v>
      </c>
      <c r="F1040" s="188">
        <v>0.16667000000000001</v>
      </c>
      <c r="G1040" s="64">
        <f>VLOOKUP(D1040,upahbahan,3,FALSE)</f>
        <v>42000</v>
      </c>
      <c r="H1040" s="124">
        <f>F1040*G1040</f>
        <v>7000.14</v>
      </c>
    </row>
    <row r="1041" spans="3:9">
      <c r="C1041" s="145" t="s">
        <v>1206</v>
      </c>
      <c r="D1041" s="59" t="s">
        <v>1324</v>
      </c>
      <c r="E1041" s="170" t="s">
        <v>1076</v>
      </c>
      <c r="F1041" s="188">
        <v>0.16667000000000001</v>
      </c>
      <c r="G1041" s="64">
        <f>VLOOKUP(D1041,upahbahan,3,FALSE)</f>
        <v>85000</v>
      </c>
      <c r="H1041" s="124">
        <f>F1041*G1041</f>
        <v>14166.95</v>
      </c>
    </row>
    <row r="1042" spans="3:9" ht="15.75" customHeight="1">
      <c r="C1042" s="144" t="s">
        <v>1219</v>
      </c>
      <c r="D1042" s="80"/>
      <c r="E1042" s="80"/>
      <c r="F1042" s="80"/>
      <c r="G1042" s="162"/>
      <c r="H1042" s="124">
        <f>SUM(H1040:H1041)</f>
        <v>21167.09</v>
      </c>
    </row>
    <row r="1043" spans="3:9" s="163" customFormat="1">
      <c r="C1043" s="122" t="s">
        <v>1220</v>
      </c>
      <c r="D1043" s="69" t="s">
        <v>1221</v>
      </c>
      <c r="E1043" s="70"/>
      <c r="F1043" s="70"/>
      <c r="G1043" s="71"/>
      <c r="H1043" s="124">
        <f>H1042+H1038+H1035</f>
        <v>259537.09000000003</v>
      </c>
      <c r="I1043" s="54"/>
    </row>
    <row r="1044" spans="3:9" s="163" customFormat="1">
      <c r="C1044" s="122" t="s">
        <v>1222</v>
      </c>
      <c r="D1044" s="69" t="s">
        <v>1325</v>
      </c>
      <c r="E1044" s="70"/>
      <c r="F1044" s="71"/>
      <c r="G1044" s="95">
        <f>$M$9</f>
        <v>0.1</v>
      </c>
      <c r="H1044" s="124">
        <f>H1043*G1044</f>
        <v>25953.709000000003</v>
      </c>
      <c r="I1044" s="54"/>
    </row>
    <row r="1045" spans="3:9" s="163" customFormat="1" ht="14.4" thickBot="1">
      <c r="C1045" s="130" t="s">
        <v>1223</v>
      </c>
      <c r="D1045" s="131" t="s">
        <v>1224</v>
      </c>
      <c r="E1045" s="132"/>
      <c r="F1045" s="132"/>
      <c r="G1045" s="155"/>
      <c r="H1045" s="134">
        <f>SUM(H1043:H1044)</f>
        <v>285490.799</v>
      </c>
      <c r="I1045" s="54"/>
    </row>
    <row r="1046" spans="3:9" ht="14.4" thickTop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N1146"/>
  <sheetViews>
    <sheetView zoomScale="71" zoomScaleNormal="71" workbookViewId="0">
      <selection activeCell="J1148" sqref="J1148"/>
    </sheetView>
  </sheetViews>
  <sheetFormatPr defaultColWidth="9.44140625" defaultRowHeight="13.8"/>
  <cols>
    <col min="1" max="2" width="2.44140625" style="62" customWidth="1"/>
    <col min="3" max="3" width="11.44140625" style="57" customWidth="1"/>
    <col min="4" max="4" width="36.5546875" style="62" customWidth="1"/>
    <col min="5" max="5" width="9.44140625" style="62" customWidth="1"/>
    <col min="6" max="6" width="7.5546875" style="62" customWidth="1"/>
    <col min="7" max="7" width="10.5546875" style="62" customWidth="1"/>
    <col min="8" max="8" width="15.5546875" style="62" customWidth="1"/>
    <col min="9" max="9" width="16.44140625" style="62" customWidth="1"/>
    <col min="10" max="10" width="16" style="54" bestFit="1" customWidth="1"/>
    <col min="11" max="11" width="9.44140625" style="62"/>
    <col min="12" max="12" width="12.109375" style="62" bestFit="1" customWidth="1"/>
    <col min="13" max="16384" width="9.44140625" style="62"/>
  </cols>
  <sheetData>
    <row r="2" spans="3:14">
      <c r="C2" s="160" t="s">
        <v>2368</v>
      </c>
      <c r="D2" s="54" t="s">
        <v>2369</v>
      </c>
      <c r="E2" s="54"/>
    </row>
    <row r="3" spans="3:14" s="54" customFormat="1" ht="15.75" customHeight="1">
      <c r="C3" s="52" t="s">
        <v>2370</v>
      </c>
      <c r="D3" s="53" t="s">
        <v>2371</v>
      </c>
      <c r="E3" s="53"/>
      <c r="F3" s="53"/>
      <c r="G3" s="53"/>
      <c r="H3" s="53"/>
      <c r="I3" s="53"/>
    </row>
    <row r="4" spans="3:14" ht="14.4" thickBot="1">
      <c r="C4" s="160" t="s">
        <v>2372</v>
      </c>
      <c r="D4" s="135" t="s">
        <v>1269</v>
      </c>
      <c r="E4" s="135"/>
      <c r="F4" s="195"/>
      <c r="G4" s="195"/>
      <c r="H4" s="195"/>
      <c r="I4" s="195"/>
      <c r="J4" s="56">
        <f>ROUNDDOWN(I20,-2)</f>
        <v>657500</v>
      </c>
    </row>
    <row r="5" spans="3:14" s="57" customFormat="1" ht="31.65" customHeight="1" thickTop="1">
      <c r="C5" s="119" t="s">
        <v>1197</v>
      </c>
      <c r="D5" s="120" t="s">
        <v>1198</v>
      </c>
      <c r="E5" s="120" t="s">
        <v>1926</v>
      </c>
      <c r="F5" s="120" t="s">
        <v>1199</v>
      </c>
      <c r="G5" s="120" t="s">
        <v>1200</v>
      </c>
      <c r="H5" s="120" t="s">
        <v>1201</v>
      </c>
      <c r="I5" s="121" t="s">
        <v>1202</v>
      </c>
      <c r="J5" s="160"/>
    </row>
    <row r="6" spans="3:14">
      <c r="C6" s="141" t="s">
        <v>1203</v>
      </c>
      <c r="D6" s="59" t="s">
        <v>1204</v>
      </c>
      <c r="E6" s="59"/>
      <c r="F6" s="73"/>
      <c r="G6" s="73"/>
      <c r="H6" s="73"/>
      <c r="I6" s="146"/>
      <c r="K6" s="55" t="s">
        <v>1249</v>
      </c>
      <c r="L6" s="55"/>
      <c r="M6" s="55"/>
      <c r="N6" s="55"/>
    </row>
    <row r="7" spans="3:14">
      <c r="C7" s="142">
        <v>1</v>
      </c>
      <c r="D7" s="59" t="s">
        <v>5</v>
      </c>
      <c r="E7" s="72" t="s">
        <v>1788</v>
      </c>
      <c r="F7" s="72" t="s">
        <v>6</v>
      </c>
      <c r="G7" s="74">
        <v>0.78</v>
      </c>
      <c r="H7" s="64">
        <f>VLOOKUP(D7,upahbahan,3,FALSE)</f>
        <v>100000</v>
      </c>
      <c r="I7" s="124">
        <f>G7*H7</f>
        <v>78000</v>
      </c>
      <c r="K7" s="55" t="s">
        <v>1250</v>
      </c>
      <c r="L7" s="55"/>
      <c r="M7" s="55"/>
      <c r="N7" s="65">
        <v>0.1</v>
      </c>
    </row>
    <row r="8" spans="3:14" s="55" customFormat="1">
      <c r="C8" s="142">
        <v>2</v>
      </c>
      <c r="D8" s="59" t="s">
        <v>7</v>
      </c>
      <c r="E8" s="72" t="s">
        <v>1789</v>
      </c>
      <c r="F8" s="72" t="s">
        <v>6</v>
      </c>
      <c r="G8" s="74">
        <v>0.39</v>
      </c>
      <c r="H8" s="64">
        <f>VLOOKUP(D8,upahbahan,3,FALSE)</f>
        <v>145000</v>
      </c>
      <c r="I8" s="124">
        <f>G8*H8</f>
        <v>56550</v>
      </c>
      <c r="J8" s="54"/>
    </row>
    <row r="9" spans="3:14" s="55" customFormat="1">
      <c r="C9" s="142">
        <v>3</v>
      </c>
      <c r="D9" s="59" t="s">
        <v>18</v>
      </c>
      <c r="E9" s="72" t="s">
        <v>1790</v>
      </c>
      <c r="F9" s="72" t="s">
        <v>6</v>
      </c>
      <c r="G9" s="74">
        <v>3.9E-2</v>
      </c>
      <c r="H9" s="64">
        <f>VLOOKUP(D9,upahbahan,3,FALSE)</f>
        <v>175000</v>
      </c>
      <c r="I9" s="124">
        <f>G9*H9</f>
        <v>6825</v>
      </c>
      <c r="J9" s="54"/>
    </row>
    <row r="10" spans="3:14" s="55" customFormat="1">
      <c r="C10" s="142">
        <v>4</v>
      </c>
      <c r="D10" s="59" t="s">
        <v>19</v>
      </c>
      <c r="E10" s="72" t="s">
        <v>1791</v>
      </c>
      <c r="F10" s="72" t="s">
        <v>6</v>
      </c>
      <c r="G10" s="74">
        <v>1.2999999999999999E-2</v>
      </c>
      <c r="H10" s="64">
        <f>VLOOKUP(D10,upahbahan,3,FALSE)</f>
        <v>200000</v>
      </c>
      <c r="I10" s="124">
        <f>G10*H10</f>
        <v>2600</v>
      </c>
      <c r="J10" s="54"/>
    </row>
    <row r="11" spans="3:14" ht="15.75" customHeight="1">
      <c r="C11" s="144" t="s">
        <v>1210</v>
      </c>
      <c r="D11" s="80"/>
      <c r="E11" s="80"/>
      <c r="F11" s="80"/>
      <c r="G11" s="187"/>
      <c r="H11" s="162"/>
      <c r="I11" s="124">
        <f>SUM(I7:I10)</f>
        <v>143975</v>
      </c>
    </row>
    <row r="12" spans="3:14">
      <c r="C12" s="141" t="s">
        <v>1211</v>
      </c>
      <c r="D12" s="59" t="s">
        <v>1212</v>
      </c>
      <c r="E12" s="59"/>
      <c r="F12" s="76"/>
      <c r="G12" s="76"/>
      <c r="H12" s="76"/>
      <c r="I12" s="154"/>
    </row>
    <row r="13" spans="3:14">
      <c r="C13" s="142">
        <v>1</v>
      </c>
      <c r="D13" s="77" t="s">
        <v>57</v>
      </c>
      <c r="E13" s="77"/>
      <c r="F13" s="68" t="s">
        <v>42</v>
      </c>
      <c r="G13" s="74">
        <v>1.2</v>
      </c>
      <c r="H13" s="64">
        <f>VLOOKUP(D13,upahbahan,3,FALSE)</f>
        <v>286500</v>
      </c>
      <c r="I13" s="124">
        <f>G13*H13</f>
        <v>343800</v>
      </c>
    </row>
    <row r="14" spans="3:14">
      <c r="C14" s="142">
        <v>2</v>
      </c>
      <c r="D14" s="59" t="s">
        <v>89</v>
      </c>
      <c r="E14" s="59"/>
      <c r="F14" s="68" t="s">
        <v>42</v>
      </c>
      <c r="G14" s="74">
        <v>0.432</v>
      </c>
      <c r="H14" s="64">
        <f>VLOOKUP(D14,upahbahan,3,FALSE)</f>
        <v>254700</v>
      </c>
      <c r="I14" s="124">
        <f>G14*H14</f>
        <v>110030.39999999999</v>
      </c>
    </row>
    <row r="15" spans="3:14" ht="15.75" customHeight="1">
      <c r="C15" s="144" t="s">
        <v>1216</v>
      </c>
      <c r="D15" s="80"/>
      <c r="E15" s="80"/>
      <c r="F15" s="80"/>
      <c r="G15" s="80"/>
      <c r="H15" s="162"/>
      <c r="I15" s="124">
        <f>SUM(I13:I14)</f>
        <v>453830.40000000002</v>
      </c>
    </row>
    <row r="16" spans="3:14">
      <c r="C16" s="141" t="s">
        <v>1217</v>
      </c>
      <c r="D16" s="59" t="s">
        <v>1218</v>
      </c>
      <c r="E16" s="59"/>
      <c r="F16" s="73"/>
      <c r="G16" s="73"/>
      <c r="H16" s="73"/>
      <c r="I16" s="146"/>
    </row>
    <row r="17" spans="3:10" ht="15.75" customHeight="1">
      <c r="C17" s="144" t="s">
        <v>1219</v>
      </c>
      <c r="D17" s="80"/>
      <c r="E17" s="80"/>
      <c r="F17" s="80"/>
      <c r="G17" s="80"/>
      <c r="H17" s="162"/>
      <c r="I17" s="153">
        <v>0</v>
      </c>
    </row>
    <row r="18" spans="3:10" s="163" customFormat="1">
      <c r="C18" s="122" t="s">
        <v>1220</v>
      </c>
      <c r="D18" s="69" t="s">
        <v>1221</v>
      </c>
      <c r="E18" s="70"/>
      <c r="F18" s="70"/>
      <c r="G18" s="70"/>
      <c r="H18" s="71"/>
      <c r="I18" s="124">
        <f>I17+I15+I11</f>
        <v>597805.4</v>
      </c>
      <c r="J18" s="54"/>
    </row>
    <row r="19" spans="3:10" s="163" customFormat="1">
      <c r="C19" s="122" t="s">
        <v>1222</v>
      </c>
      <c r="D19" s="69" t="s">
        <v>1325</v>
      </c>
      <c r="E19" s="70"/>
      <c r="F19" s="70"/>
      <c r="G19" s="71"/>
      <c r="H19" s="95">
        <f>$N$7</f>
        <v>0.1</v>
      </c>
      <c r="I19" s="124">
        <f>I18*H19</f>
        <v>59780.540000000008</v>
      </c>
      <c r="J19" s="54"/>
    </row>
    <row r="20" spans="3:10" s="163" customFormat="1" ht="14.4" thickBot="1">
      <c r="C20" s="130" t="s">
        <v>1223</v>
      </c>
      <c r="D20" s="131" t="s">
        <v>1224</v>
      </c>
      <c r="E20" s="132"/>
      <c r="F20" s="132"/>
      <c r="G20" s="132"/>
      <c r="H20" s="155"/>
      <c r="I20" s="134">
        <f>SUM(I18:I19)</f>
        <v>657585.94000000006</v>
      </c>
      <c r="J20" s="54"/>
    </row>
    <row r="21" spans="3:10" s="163" customFormat="1" ht="14.4" thickTop="1">
      <c r="C21" s="57"/>
      <c r="D21" s="81"/>
      <c r="E21" s="81"/>
      <c r="F21" s="81"/>
      <c r="G21" s="81"/>
      <c r="H21" s="81"/>
      <c r="I21" s="82"/>
      <c r="J21" s="54"/>
    </row>
    <row r="22" spans="3:10" s="54" customFormat="1" ht="33.75" customHeight="1" thickBot="1">
      <c r="C22" s="54" t="s">
        <v>2373</v>
      </c>
      <c r="D22" s="53" t="s">
        <v>2374</v>
      </c>
      <c r="E22" s="215"/>
      <c r="F22" s="215"/>
      <c r="G22" s="215"/>
      <c r="H22" s="215"/>
      <c r="I22" s="215"/>
      <c r="J22" s="56">
        <f>ROUNDDOWN(I38,-2)</f>
        <v>1149300</v>
      </c>
    </row>
    <row r="23" spans="3:10" s="57" customFormat="1" ht="31.65" customHeight="1" thickTop="1">
      <c r="C23" s="119" t="s">
        <v>1197</v>
      </c>
      <c r="D23" s="120" t="s">
        <v>1198</v>
      </c>
      <c r="E23" s="120" t="s">
        <v>1926</v>
      </c>
      <c r="F23" s="120" t="s">
        <v>1199</v>
      </c>
      <c r="G23" s="120" t="s">
        <v>1200</v>
      </c>
      <c r="H23" s="120" t="s">
        <v>1201</v>
      </c>
      <c r="I23" s="121" t="s">
        <v>1202</v>
      </c>
      <c r="J23" s="160"/>
    </row>
    <row r="24" spans="3:10">
      <c r="C24" s="141" t="s">
        <v>1203</v>
      </c>
      <c r="D24" s="59" t="s">
        <v>1204</v>
      </c>
      <c r="E24" s="59"/>
      <c r="F24" s="73"/>
      <c r="G24" s="73"/>
      <c r="H24" s="73"/>
      <c r="I24" s="146"/>
    </row>
    <row r="25" spans="3:10">
      <c r="C25" s="142">
        <v>1</v>
      </c>
      <c r="D25" s="59" t="s">
        <v>5</v>
      </c>
      <c r="E25" s="59" t="s">
        <v>1788</v>
      </c>
      <c r="F25" s="72" t="s">
        <v>6</v>
      </c>
      <c r="G25" s="74">
        <v>1.5</v>
      </c>
      <c r="H25" s="64">
        <f>VLOOKUP(D25,upahbahan,3,FALSE)</f>
        <v>100000</v>
      </c>
      <c r="I25" s="124">
        <f>G25*H25</f>
        <v>150000</v>
      </c>
    </row>
    <row r="26" spans="3:10">
      <c r="C26" s="142">
        <v>2</v>
      </c>
      <c r="D26" s="59" t="s">
        <v>7</v>
      </c>
      <c r="E26" s="59" t="s">
        <v>1789</v>
      </c>
      <c r="F26" s="72" t="s">
        <v>6</v>
      </c>
      <c r="G26" s="74">
        <v>0.5</v>
      </c>
      <c r="H26" s="64">
        <f>VLOOKUP(D26,upahbahan,3,FALSE)</f>
        <v>145000</v>
      </c>
      <c r="I26" s="124">
        <f>G26*H26</f>
        <v>72500</v>
      </c>
    </row>
    <row r="27" spans="3:10">
      <c r="C27" s="142">
        <v>3</v>
      </c>
      <c r="D27" s="59" t="s">
        <v>19</v>
      </c>
      <c r="E27" s="59" t="s">
        <v>1791</v>
      </c>
      <c r="F27" s="72" t="s">
        <v>6</v>
      </c>
      <c r="G27" s="74">
        <v>0.15</v>
      </c>
      <c r="H27" s="64">
        <f>VLOOKUP(D27,upahbahan,3,FALSE)</f>
        <v>200000</v>
      </c>
      <c r="I27" s="124">
        <f>G27*H27</f>
        <v>30000</v>
      </c>
    </row>
    <row r="28" spans="3:10" ht="15.75" customHeight="1">
      <c r="C28" s="144" t="s">
        <v>1210</v>
      </c>
      <c r="D28" s="80"/>
      <c r="E28" s="80"/>
      <c r="F28" s="80"/>
      <c r="G28" s="187"/>
      <c r="H28" s="162"/>
      <c r="I28" s="124">
        <f>SUM(I24:I27)</f>
        <v>252500</v>
      </c>
    </row>
    <row r="29" spans="3:10">
      <c r="C29" s="141" t="s">
        <v>1211</v>
      </c>
      <c r="D29" s="59" t="s">
        <v>1212</v>
      </c>
      <c r="E29" s="59"/>
      <c r="F29" s="73"/>
      <c r="G29" s="73"/>
      <c r="H29" s="73"/>
      <c r="I29" s="146"/>
    </row>
    <row r="30" spans="3:10">
      <c r="C30" s="142">
        <v>1</v>
      </c>
      <c r="D30" s="77" t="s">
        <v>57</v>
      </c>
      <c r="E30" s="77"/>
      <c r="F30" s="72" t="s">
        <v>42</v>
      </c>
      <c r="G30" s="74">
        <v>1.2</v>
      </c>
      <c r="H30" s="64">
        <f>VLOOKUP(D30,upahbahan,3,FALSE)</f>
        <v>286500</v>
      </c>
      <c r="I30" s="124">
        <f>G30*H30</f>
        <v>343800</v>
      </c>
    </row>
    <row r="31" spans="3:10">
      <c r="C31" s="142">
        <v>2</v>
      </c>
      <c r="D31" s="59" t="s">
        <v>2361</v>
      </c>
      <c r="E31" s="59"/>
      <c r="F31" s="72" t="s">
        <v>66</v>
      </c>
      <c r="G31" s="74">
        <v>252</v>
      </c>
      <c r="H31" s="64">
        <f>VLOOKUP(D31,upahbahan,3,FALSE)</f>
        <v>1300</v>
      </c>
      <c r="I31" s="124">
        <f>G31*H31</f>
        <v>327600</v>
      </c>
    </row>
    <row r="32" spans="3:10">
      <c r="C32" s="142">
        <v>3</v>
      </c>
      <c r="D32" s="77" t="s">
        <v>86</v>
      </c>
      <c r="E32" s="77"/>
      <c r="F32" s="72" t="s">
        <v>42</v>
      </c>
      <c r="G32" s="74">
        <v>0.44</v>
      </c>
      <c r="H32" s="64">
        <f>VLOOKUP(D32,upahbahan,3,FALSE)</f>
        <v>275000</v>
      </c>
      <c r="I32" s="124">
        <f>G32*H32</f>
        <v>121000</v>
      </c>
    </row>
    <row r="33" spans="3:10" ht="15.75" customHeight="1">
      <c r="C33" s="144" t="s">
        <v>1216</v>
      </c>
      <c r="D33" s="80"/>
      <c r="E33" s="80"/>
      <c r="F33" s="80"/>
      <c r="G33" s="80"/>
      <c r="H33" s="162"/>
      <c r="I33" s="124">
        <f>SUM(I30:I32)</f>
        <v>792400</v>
      </c>
    </row>
    <row r="34" spans="3:10">
      <c r="C34" s="141" t="s">
        <v>1217</v>
      </c>
      <c r="D34" s="59" t="s">
        <v>1218</v>
      </c>
      <c r="E34" s="59"/>
      <c r="F34" s="73"/>
      <c r="G34" s="73"/>
      <c r="H34" s="73"/>
      <c r="I34" s="146"/>
    </row>
    <row r="35" spans="3:10" ht="15.75" customHeight="1">
      <c r="C35" s="144" t="s">
        <v>1219</v>
      </c>
      <c r="D35" s="80"/>
      <c r="E35" s="80"/>
      <c r="F35" s="80"/>
      <c r="G35" s="80"/>
      <c r="H35" s="162"/>
      <c r="I35" s="153">
        <v>0</v>
      </c>
    </row>
    <row r="36" spans="3:10" s="163" customFormat="1">
      <c r="C36" s="122" t="s">
        <v>1220</v>
      </c>
      <c r="D36" s="69" t="s">
        <v>1221</v>
      </c>
      <c r="E36" s="70"/>
      <c r="F36" s="70"/>
      <c r="G36" s="70"/>
      <c r="H36" s="71"/>
      <c r="I36" s="124">
        <f>I35+I33+I28</f>
        <v>1044900</v>
      </c>
      <c r="J36" s="54"/>
    </row>
    <row r="37" spans="3:10" s="163" customFormat="1">
      <c r="C37" s="122" t="s">
        <v>1222</v>
      </c>
      <c r="D37" s="69" t="s">
        <v>1325</v>
      </c>
      <c r="E37" s="70"/>
      <c r="F37" s="70"/>
      <c r="G37" s="71"/>
      <c r="H37" s="95">
        <f>$N$7</f>
        <v>0.1</v>
      </c>
      <c r="I37" s="124">
        <f>I36*H37</f>
        <v>104490</v>
      </c>
      <c r="J37" s="54"/>
    </row>
    <row r="38" spans="3:10" s="163" customFormat="1" ht="14.4" thickBot="1">
      <c r="C38" s="130" t="s">
        <v>1223</v>
      </c>
      <c r="D38" s="131" t="s">
        <v>1224</v>
      </c>
      <c r="E38" s="132"/>
      <c r="F38" s="132"/>
      <c r="G38" s="132"/>
      <c r="H38" s="155"/>
      <c r="I38" s="134">
        <f>SUM(I36:I37)</f>
        <v>1149390</v>
      </c>
      <c r="J38" s="54"/>
    </row>
    <row r="39" spans="3:10" ht="14.4" thickTop="1">
      <c r="C39" s="89"/>
      <c r="D39" s="90"/>
      <c r="E39" s="90"/>
      <c r="F39" s="90"/>
      <c r="G39" s="90"/>
      <c r="H39" s="90"/>
      <c r="I39" s="91"/>
    </row>
    <row r="40" spans="3:10" ht="32.25" customHeight="1" thickBot="1">
      <c r="C40" s="160" t="s">
        <v>2375</v>
      </c>
      <c r="D40" s="53" t="s">
        <v>2376</v>
      </c>
      <c r="E40" s="215"/>
      <c r="F40" s="215"/>
      <c r="G40" s="215"/>
      <c r="H40" s="215"/>
      <c r="I40" s="215"/>
      <c r="J40" s="56">
        <f>ROUNDDOWN(I57,-2)</f>
        <v>1098000</v>
      </c>
    </row>
    <row r="41" spans="3:10" s="57" customFormat="1" ht="31.65" customHeight="1" thickTop="1">
      <c r="C41" s="119" t="s">
        <v>1197</v>
      </c>
      <c r="D41" s="120" t="s">
        <v>1198</v>
      </c>
      <c r="E41" s="120" t="s">
        <v>1926</v>
      </c>
      <c r="F41" s="120" t="s">
        <v>1199</v>
      </c>
      <c r="G41" s="120" t="s">
        <v>1200</v>
      </c>
      <c r="H41" s="120" t="s">
        <v>1201</v>
      </c>
      <c r="I41" s="121" t="s">
        <v>1202</v>
      </c>
      <c r="J41" s="160"/>
    </row>
    <row r="42" spans="3:10">
      <c r="C42" s="141" t="s">
        <v>1203</v>
      </c>
      <c r="D42" s="59" t="s">
        <v>1204</v>
      </c>
      <c r="E42" s="59"/>
      <c r="F42" s="73"/>
      <c r="G42" s="73"/>
      <c r="H42" s="73"/>
      <c r="I42" s="146"/>
    </row>
    <row r="43" spans="3:10">
      <c r="C43" s="142">
        <v>1</v>
      </c>
      <c r="D43" s="59" t="s">
        <v>5</v>
      </c>
      <c r="E43" s="72" t="s">
        <v>1788</v>
      </c>
      <c r="F43" s="72" t="s">
        <v>6</v>
      </c>
      <c r="G43" s="74">
        <v>1</v>
      </c>
      <c r="H43" s="64">
        <f>VLOOKUP(D43,upahbahan,3,FALSE)</f>
        <v>100000</v>
      </c>
      <c r="I43" s="124">
        <f>G43*H43</f>
        <v>100000</v>
      </c>
    </row>
    <row r="44" spans="3:10">
      <c r="C44" s="142">
        <v>2</v>
      </c>
      <c r="D44" s="59" t="s">
        <v>7</v>
      </c>
      <c r="E44" s="72" t="s">
        <v>1789</v>
      </c>
      <c r="F44" s="72" t="s">
        <v>6</v>
      </c>
      <c r="G44" s="74">
        <v>0.5</v>
      </c>
      <c r="H44" s="64">
        <f>VLOOKUP(D44,upahbahan,3,FALSE)</f>
        <v>145000</v>
      </c>
      <c r="I44" s="124">
        <f>G44*H44</f>
        <v>72500</v>
      </c>
    </row>
    <row r="45" spans="3:10">
      <c r="C45" s="142">
        <v>3</v>
      </c>
      <c r="D45" s="59" t="s">
        <v>19</v>
      </c>
      <c r="E45" s="72" t="s">
        <v>1791</v>
      </c>
      <c r="F45" s="72" t="s">
        <v>6</v>
      </c>
      <c r="G45" s="74">
        <v>0.1</v>
      </c>
      <c r="H45" s="64">
        <f>VLOOKUP(D45,upahbahan,3,FALSE)</f>
        <v>200000</v>
      </c>
      <c r="I45" s="124">
        <f>G45*H45</f>
        <v>20000</v>
      </c>
    </row>
    <row r="46" spans="3:10" ht="15.75" customHeight="1">
      <c r="C46" s="144" t="s">
        <v>1210</v>
      </c>
      <c r="D46" s="80"/>
      <c r="E46" s="80"/>
      <c r="F46" s="80"/>
      <c r="G46" s="187"/>
      <c r="H46" s="162"/>
      <c r="I46" s="124">
        <f>SUM(I43:I45)</f>
        <v>192500</v>
      </c>
    </row>
    <row r="47" spans="3:10">
      <c r="C47" s="141" t="s">
        <v>1211</v>
      </c>
      <c r="D47" s="59" t="s">
        <v>1212</v>
      </c>
      <c r="E47" s="59"/>
      <c r="F47" s="73"/>
      <c r="G47" s="73"/>
      <c r="H47" s="73"/>
      <c r="I47" s="146"/>
    </row>
    <row r="48" spans="3:10">
      <c r="C48" s="142">
        <v>1</v>
      </c>
      <c r="D48" s="77" t="s">
        <v>57</v>
      </c>
      <c r="E48" s="77"/>
      <c r="F48" s="72" t="s">
        <v>42</v>
      </c>
      <c r="G48" s="74">
        <v>1.2</v>
      </c>
      <c r="H48" s="64">
        <f>VLOOKUP(D48,upahbahan,3,FALSE)</f>
        <v>286500</v>
      </c>
      <c r="I48" s="124">
        <f>G48*H48</f>
        <v>343800</v>
      </c>
    </row>
    <row r="49" spans="3:10">
      <c r="C49" s="142">
        <v>2</v>
      </c>
      <c r="D49" s="59" t="s">
        <v>2359</v>
      </c>
      <c r="E49" s="59"/>
      <c r="F49" s="72" t="s">
        <v>66</v>
      </c>
      <c r="G49" s="74">
        <v>252</v>
      </c>
      <c r="H49" s="64">
        <f>VLOOKUP(D49,upahbahan,3,FALSE)</f>
        <v>1300</v>
      </c>
      <c r="I49" s="124">
        <f>G49*H49</f>
        <v>327600</v>
      </c>
    </row>
    <row r="50" spans="3:10">
      <c r="C50" s="142">
        <v>3</v>
      </c>
      <c r="D50" s="77" t="s">
        <v>86</v>
      </c>
      <c r="E50" s="77"/>
      <c r="F50" s="72" t="s">
        <v>42</v>
      </c>
      <c r="G50" s="74">
        <v>0.44</v>
      </c>
      <c r="H50" s="64">
        <f>VLOOKUP(D50,upahbahan,3,FALSE)</f>
        <v>275000</v>
      </c>
      <c r="I50" s="124">
        <f>G50*H50</f>
        <v>121000</v>
      </c>
    </row>
    <row r="51" spans="3:10" ht="15.75" customHeight="1">
      <c r="C51" s="144" t="s">
        <v>1216</v>
      </c>
      <c r="D51" s="80"/>
      <c r="E51" s="80"/>
      <c r="F51" s="80"/>
      <c r="G51" s="80"/>
      <c r="H51" s="162"/>
      <c r="I51" s="124">
        <f>SUM(I48:I50)</f>
        <v>792400</v>
      </c>
    </row>
    <row r="52" spans="3:10">
      <c r="C52" s="141" t="s">
        <v>1217</v>
      </c>
      <c r="D52" s="59" t="s">
        <v>1218</v>
      </c>
      <c r="E52" s="59"/>
      <c r="F52" s="73"/>
      <c r="G52" s="73"/>
      <c r="H52" s="73"/>
      <c r="I52" s="146"/>
    </row>
    <row r="53" spans="3:10">
      <c r="C53" s="145" t="s">
        <v>1205</v>
      </c>
      <c r="D53" s="59" t="s">
        <v>1169</v>
      </c>
      <c r="E53" s="59"/>
      <c r="F53" s="170" t="s">
        <v>1082</v>
      </c>
      <c r="G53" s="188">
        <v>4.4299999999999999E-2</v>
      </c>
      <c r="H53" s="64">
        <f>VLOOKUP(D53,upahbahan,3,FALSE)</f>
        <v>300000</v>
      </c>
      <c r="I53" s="124">
        <f>G53*H53</f>
        <v>13290</v>
      </c>
    </row>
    <row r="54" spans="3:10" ht="15.75" customHeight="1">
      <c r="C54" s="144" t="s">
        <v>1219</v>
      </c>
      <c r="D54" s="80"/>
      <c r="E54" s="80"/>
      <c r="F54" s="80"/>
      <c r="G54" s="80"/>
      <c r="H54" s="162"/>
      <c r="I54" s="124">
        <f>SUM(I53)</f>
        <v>13290</v>
      </c>
    </row>
    <row r="55" spans="3:10" s="163" customFormat="1">
      <c r="C55" s="122" t="s">
        <v>1220</v>
      </c>
      <c r="D55" s="69" t="s">
        <v>1221</v>
      </c>
      <c r="E55" s="70"/>
      <c r="F55" s="70"/>
      <c r="G55" s="70"/>
      <c r="H55" s="71"/>
      <c r="I55" s="124">
        <f>I54+I51+I46</f>
        <v>998190</v>
      </c>
      <c r="J55" s="54"/>
    </row>
    <row r="56" spans="3:10" s="163" customFormat="1">
      <c r="C56" s="122" t="s">
        <v>1222</v>
      </c>
      <c r="D56" s="69" t="s">
        <v>1325</v>
      </c>
      <c r="E56" s="70"/>
      <c r="F56" s="70"/>
      <c r="G56" s="71"/>
      <c r="H56" s="95">
        <f>$N$7</f>
        <v>0.1</v>
      </c>
      <c r="I56" s="124">
        <f>I55*H56</f>
        <v>99819</v>
      </c>
      <c r="J56" s="54"/>
    </row>
    <row r="57" spans="3:10" s="163" customFormat="1" ht="14.4" thickBot="1">
      <c r="C57" s="130" t="s">
        <v>1223</v>
      </c>
      <c r="D57" s="131" t="s">
        <v>1224</v>
      </c>
      <c r="E57" s="132"/>
      <c r="F57" s="132"/>
      <c r="G57" s="132"/>
      <c r="H57" s="155"/>
      <c r="I57" s="134">
        <f>SUM(I55:I56)</f>
        <v>1098009</v>
      </c>
      <c r="J57" s="54"/>
    </row>
    <row r="58" spans="3:10" ht="14.4" thickTop="1">
      <c r="C58" s="89"/>
      <c r="D58" s="90"/>
      <c r="E58" s="90"/>
      <c r="F58" s="90"/>
      <c r="G58" s="90"/>
      <c r="H58" s="90"/>
      <c r="I58" s="91"/>
    </row>
    <row r="59" spans="3:10" ht="32.25" customHeight="1" thickBot="1">
      <c r="C59" s="160" t="s">
        <v>2377</v>
      </c>
      <c r="D59" s="53" t="s">
        <v>1270</v>
      </c>
      <c r="E59" s="215"/>
      <c r="F59" s="215"/>
      <c r="G59" s="215"/>
      <c r="H59" s="215"/>
      <c r="I59" s="215"/>
      <c r="J59" s="56">
        <f>ROUNDDOWN(I75,-2)</f>
        <v>1091500</v>
      </c>
    </row>
    <row r="60" spans="3:10" s="57" customFormat="1" ht="31.65" customHeight="1" thickTop="1">
      <c r="C60" s="119" t="s">
        <v>1197</v>
      </c>
      <c r="D60" s="120" t="s">
        <v>1198</v>
      </c>
      <c r="E60" s="120" t="s">
        <v>1926</v>
      </c>
      <c r="F60" s="120" t="s">
        <v>1199</v>
      </c>
      <c r="G60" s="120" t="s">
        <v>1200</v>
      </c>
      <c r="H60" s="120" t="s">
        <v>1201</v>
      </c>
      <c r="I60" s="121" t="s">
        <v>1202</v>
      </c>
      <c r="J60" s="160"/>
    </row>
    <row r="61" spans="3:10">
      <c r="C61" s="141" t="s">
        <v>1203</v>
      </c>
      <c r="D61" s="59" t="s">
        <v>1204</v>
      </c>
      <c r="E61" s="59"/>
      <c r="F61" s="73"/>
      <c r="G61" s="73"/>
      <c r="H61" s="73"/>
      <c r="I61" s="146"/>
    </row>
    <row r="62" spans="3:10">
      <c r="C62" s="142">
        <v>1</v>
      </c>
      <c r="D62" s="59" t="s">
        <v>5</v>
      </c>
      <c r="E62" s="72" t="s">
        <v>1788</v>
      </c>
      <c r="F62" s="72" t="s">
        <v>6</v>
      </c>
      <c r="G62" s="74">
        <v>1.5</v>
      </c>
      <c r="H62" s="64">
        <f>VLOOKUP(D62,upahbahan,3,FALSE)</f>
        <v>100000</v>
      </c>
      <c r="I62" s="124">
        <f>G62*H62</f>
        <v>150000</v>
      </c>
    </row>
    <row r="63" spans="3:10">
      <c r="C63" s="142">
        <v>2</v>
      </c>
      <c r="D63" s="59" t="s">
        <v>7</v>
      </c>
      <c r="E63" s="72" t="s">
        <v>1789</v>
      </c>
      <c r="F63" s="72" t="s">
        <v>6</v>
      </c>
      <c r="G63" s="74">
        <v>0.5</v>
      </c>
      <c r="H63" s="64">
        <f>VLOOKUP(D63,upahbahan,3,FALSE)</f>
        <v>145000</v>
      </c>
      <c r="I63" s="124">
        <f>G63*H63</f>
        <v>72500</v>
      </c>
    </row>
    <row r="64" spans="3:10">
      <c r="C64" s="142">
        <v>3</v>
      </c>
      <c r="D64" s="59" t="s">
        <v>19</v>
      </c>
      <c r="E64" s="72" t="s">
        <v>1791</v>
      </c>
      <c r="F64" s="72" t="s">
        <v>6</v>
      </c>
      <c r="G64" s="74">
        <v>0.15</v>
      </c>
      <c r="H64" s="64">
        <f>VLOOKUP(D64,upahbahan,3,FALSE)</f>
        <v>200000</v>
      </c>
      <c r="I64" s="124">
        <f>G64*H64</f>
        <v>30000</v>
      </c>
    </row>
    <row r="65" spans="3:10" ht="15.75" customHeight="1">
      <c r="C65" s="144" t="s">
        <v>1210</v>
      </c>
      <c r="D65" s="80"/>
      <c r="E65" s="80"/>
      <c r="F65" s="80"/>
      <c r="G65" s="187"/>
      <c r="H65" s="162"/>
      <c r="I65" s="124">
        <f>SUM(I62:I64)</f>
        <v>252500</v>
      </c>
    </row>
    <row r="66" spans="3:10">
      <c r="C66" s="141" t="s">
        <v>1211</v>
      </c>
      <c r="D66" s="59" t="s">
        <v>1212</v>
      </c>
      <c r="E66" s="59"/>
      <c r="F66" s="73"/>
      <c r="G66" s="73"/>
      <c r="H66" s="73"/>
      <c r="I66" s="146"/>
    </row>
    <row r="67" spans="3:10">
      <c r="C67" s="142">
        <v>1</v>
      </c>
      <c r="D67" s="77" t="s">
        <v>57</v>
      </c>
      <c r="E67" s="77"/>
      <c r="F67" s="72" t="s">
        <v>42</v>
      </c>
      <c r="G67" s="74">
        <v>1.2</v>
      </c>
      <c r="H67" s="64">
        <f>VLOOKUP(D67,upahbahan,3,FALSE)</f>
        <v>286500</v>
      </c>
      <c r="I67" s="124">
        <f>G67*H67</f>
        <v>343800</v>
      </c>
    </row>
    <row r="68" spans="3:10">
      <c r="C68" s="142">
        <v>2</v>
      </c>
      <c r="D68" s="59" t="s">
        <v>2359</v>
      </c>
      <c r="E68" s="59"/>
      <c r="F68" s="72" t="s">
        <v>66</v>
      </c>
      <c r="G68" s="74">
        <v>202</v>
      </c>
      <c r="H68" s="64">
        <f>VLOOKUP(D68,upahbahan,3,FALSE)</f>
        <v>1300</v>
      </c>
      <c r="I68" s="124">
        <f>G68*H68</f>
        <v>262600</v>
      </c>
    </row>
    <row r="69" spans="3:10">
      <c r="C69" s="142">
        <v>3</v>
      </c>
      <c r="D69" s="77" t="s">
        <v>86</v>
      </c>
      <c r="E69" s="77"/>
      <c r="F69" s="72" t="s">
        <v>42</v>
      </c>
      <c r="G69" s="74">
        <v>0.48499999999999999</v>
      </c>
      <c r="H69" s="64">
        <f>VLOOKUP(D69,upahbahan,3,FALSE)</f>
        <v>275000</v>
      </c>
      <c r="I69" s="124">
        <f>G69*H69</f>
        <v>133375</v>
      </c>
    </row>
    <row r="70" spans="3:10" ht="15.75" customHeight="1">
      <c r="C70" s="144" t="s">
        <v>1216</v>
      </c>
      <c r="D70" s="80"/>
      <c r="E70" s="80"/>
      <c r="F70" s="80"/>
      <c r="G70" s="80"/>
      <c r="H70" s="162"/>
      <c r="I70" s="124">
        <f>SUM(I67:I69)</f>
        <v>739775</v>
      </c>
    </row>
    <row r="71" spans="3:10">
      <c r="C71" s="141" t="s">
        <v>1217</v>
      </c>
      <c r="D71" s="59" t="s">
        <v>1218</v>
      </c>
      <c r="E71" s="59"/>
      <c r="F71" s="73"/>
      <c r="G71" s="73"/>
      <c r="H71" s="73"/>
      <c r="I71" s="146"/>
    </row>
    <row r="72" spans="3:10" ht="15.75" customHeight="1">
      <c r="C72" s="144" t="s">
        <v>1219</v>
      </c>
      <c r="D72" s="80"/>
      <c r="E72" s="80"/>
      <c r="F72" s="80"/>
      <c r="G72" s="80"/>
      <c r="H72" s="162"/>
      <c r="I72" s="153">
        <v>0</v>
      </c>
    </row>
    <row r="73" spans="3:10" s="163" customFormat="1">
      <c r="C73" s="122" t="s">
        <v>1220</v>
      </c>
      <c r="D73" s="69" t="s">
        <v>1221</v>
      </c>
      <c r="E73" s="70"/>
      <c r="F73" s="70"/>
      <c r="G73" s="70"/>
      <c r="H73" s="71"/>
      <c r="I73" s="124">
        <f>I72+I70+I65</f>
        <v>992275</v>
      </c>
      <c r="J73" s="54"/>
    </row>
    <row r="74" spans="3:10" s="163" customFormat="1">
      <c r="C74" s="122" t="s">
        <v>1222</v>
      </c>
      <c r="D74" s="69" t="s">
        <v>1325</v>
      </c>
      <c r="E74" s="70"/>
      <c r="F74" s="70"/>
      <c r="G74" s="71"/>
      <c r="H74" s="95">
        <f>$N$7</f>
        <v>0.1</v>
      </c>
      <c r="I74" s="124">
        <f>I73*H74</f>
        <v>99227.5</v>
      </c>
      <c r="J74" s="54"/>
    </row>
    <row r="75" spans="3:10" s="163" customFormat="1" ht="14.4" thickBot="1">
      <c r="C75" s="130" t="s">
        <v>1223</v>
      </c>
      <c r="D75" s="131" t="s">
        <v>1224</v>
      </c>
      <c r="E75" s="132"/>
      <c r="F75" s="132"/>
      <c r="G75" s="132"/>
      <c r="H75" s="155"/>
      <c r="I75" s="134">
        <f>SUM(I73:I74)</f>
        <v>1091502.5</v>
      </c>
      <c r="J75" s="54"/>
    </row>
    <row r="76" spans="3:10" ht="14.4" thickTop="1">
      <c r="C76" s="89"/>
      <c r="D76" s="90"/>
      <c r="E76" s="90"/>
      <c r="F76" s="90"/>
      <c r="G76" s="90"/>
      <c r="H76" s="90"/>
      <c r="I76" s="91"/>
    </row>
    <row r="77" spans="3:10" ht="32.25" customHeight="1" thickBot="1">
      <c r="C77" s="160" t="s">
        <v>2378</v>
      </c>
      <c r="D77" s="53" t="s">
        <v>1271</v>
      </c>
      <c r="E77" s="215"/>
      <c r="F77" s="215"/>
      <c r="G77" s="215"/>
      <c r="H77" s="215"/>
      <c r="I77" s="215"/>
      <c r="J77" s="56">
        <f>ROUNDDOWN(I94,-2)</f>
        <v>1040100</v>
      </c>
    </row>
    <row r="78" spans="3:10" s="57" customFormat="1" ht="31.65" customHeight="1" thickTop="1">
      <c r="C78" s="119" t="s">
        <v>1197</v>
      </c>
      <c r="D78" s="120" t="s">
        <v>1198</v>
      </c>
      <c r="E78" s="120" t="s">
        <v>1926</v>
      </c>
      <c r="F78" s="120" t="s">
        <v>1199</v>
      </c>
      <c r="G78" s="120" t="s">
        <v>1200</v>
      </c>
      <c r="H78" s="120" t="s">
        <v>1201</v>
      </c>
      <c r="I78" s="121" t="s">
        <v>1202</v>
      </c>
      <c r="J78" s="160"/>
    </row>
    <row r="79" spans="3:10">
      <c r="C79" s="141" t="s">
        <v>1203</v>
      </c>
      <c r="D79" s="59" t="s">
        <v>1204</v>
      </c>
      <c r="E79" s="59"/>
      <c r="F79" s="73"/>
      <c r="G79" s="73"/>
      <c r="H79" s="73"/>
      <c r="I79" s="146"/>
    </row>
    <row r="80" spans="3:10">
      <c r="C80" s="142">
        <v>1</v>
      </c>
      <c r="D80" s="59" t="s">
        <v>5</v>
      </c>
      <c r="E80" s="59" t="s">
        <v>1788</v>
      </c>
      <c r="F80" s="72" t="s">
        <v>6</v>
      </c>
      <c r="G80" s="74">
        <v>1</v>
      </c>
      <c r="H80" s="64">
        <f>VLOOKUP(D80,upahbahan,3,FALSE)</f>
        <v>100000</v>
      </c>
      <c r="I80" s="124">
        <f>G80*H80</f>
        <v>100000</v>
      </c>
    </row>
    <row r="81" spans="3:10">
      <c r="C81" s="142">
        <v>2</v>
      </c>
      <c r="D81" s="59" t="s">
        <v>7</v>
      </c>
      <c r="E81" s="59" t="s">
        <v>1789</v>
      </c>
      <c r="F81" s="72" t="s">
        <v>6</v>
      </c>
      <c r="G81" s="74">
        <v>0.5</v>
      </c>
      <c r="H81" s="64">
        <f>VLOOKUP(D81,upahbahan,3,FALSE)</f>
        <v>145000</v>
      </c>
      <c r="I81" s="124">
        <f>G81*H81</f>
        <v>72500</v>
      </c>
    </row>
    <row r="82" spans="3:10">
      <c r="C82" s="142">
        <v>3</v>
      </c>
      <c r="D82" s="59" t="s">
        <v>19</v>
      </c>
      <c r="E82" s="59" t="s">
        <v>1791</v>
      </c>
      <c r="F82" s="72" t="s">
        <v>6</v>
      </c>
      <c r="G82" s="74">
        <v>0.1</v>
      </c>
      <c r="H82" s="64">
        <f>VLOOKUP(D82,upahbahan,3,FALSE)</f>
        <v>200000</v>
      </c>
      <c r="I82" s="124">
        <f>G82*H82</f>
        <v>20000</v>
      </c>
    </row>
    <row r="83" spans="3:10" ht="15.75" customHeight="1">
      <c r="C83" s="144" t="s">
        <v>1210</v>
      </c>
      <c r="D83" s="80"/>
      <c r="E83" s="80"/>
      <c r="F83" s="80"/>
      <c r="G83" s="187"/>
      <c r="H83" s="162"/>
      <c r="I83" s="124">
        <f>SUM(I80:I82)</f>
        <v>192500</v>
      </c>
    </row>
    <row r="84" spans="3:10">
      <c r="C84" s="141" t="s">
        <v>1211</v>
      </c>
      <c r="D84" s="59" t="s">
        <v>1212</v>
      </c>
      <c r="E84" s="59"/>
      <c r="F84" s="73"/>
      <c r="G84" s="73"/>
      <c r="H84" s="73"/>
      <c r="I84" s="146"/>
    </row>
    <row r="85" spans="3:10">
      <c r="C85" s="142">
        <v>1</v>
      </c>
      <c r="D85" s="77" t="s">
        <v>57</v>
      </c>
      <c r="E85" s="77"/>
      <c r="F85" s="72" t="s">
        <v>42</v>
      </c>
      <c r="G85" s="74">
        <v>1.2</v>
      </c>
      <c r="H85" s="64">
        <f>VLOOKUP(D85,upahbahan,3,FALSE)</f>
        <v>286500</v>
      </c>
      <c r="I85" s="124">
        <f>G85*H85</f>
        <v>343800</v>
      </c>
    </row>
    <row r="86" spans="3:10">
      <c r="C86" s="142">
        <v>2</v>
      </c>
      <c r="D86" s="59" t="s">
        <v>2361</v>
      </c>
      <c r="E86" s="59"/>
      <c r="F86" s="72" t="s">
        <v>66</v>
      </c>
      <c r="G86" s="74">
        <v>202</v>
      </c>
      <c r="H86" s="64">
        <f>VLOOKUP(D86,upahbahan,3,FALSE)</f>
        <v>1300</v>
      </c>
      <c r="I86" s="124">
        <f>G86*H86</f>
        <v>262600</v>
      </c>
    </row>
    <row r="87" spans="3:10">
      <c r="C87" s="142">
        <v>3</v>
      </c>
      <c r="D87" s="77" t="s">
        <v>86</v>
      </c>
      <c r="E87" s="77"/>
      <c r="F87" s="72" t="s">
        <v>42</v>
      </c>
      <c r="G87" s="74">
        <v>0.48499999999999999</v>
      </c>
      <c r="H87" s="64">
        <f>VLOOKUP(D87,upahbahan,3,FALSE)</f>
        <v>275000</v>
      </c>
      <c r="I87" s="124">
        <f>G87*H87</f>
        <v>133375</v>
      </c>
    </row>
    <row r="88" spans="3:10" ht="15.75" customHeight="1">
      <c r="C88" s="144" t="s">
        <v>1216</v>
      </c>
      <c r="D88" s="80"/>
      <c r="E88" s="80"/>
      <c r="F88" s="80"/>
      <c r="G88" s="80"/>
      <c r="H88" s="162"/>
      <c r="I88" s="124">
        <f>SUM(I85:I87)</f>
        <v>739775</v>
      </c>
    </row>
    <row r="89" spans="3:10">
      <c r="C89" s="141" t="s">
        <v>1217</v>
      </c>
      <c r="D89" s="59" t="s">
        <v>1218</v>
      </c>
      <c r="E89" s="59"/>
      <c r="F89" s="73"/>
      <c r="G89" s="73"/>
      <c r="H89" s="73"/>
      <c r="I89" s="146"/>
    </row>
    <row r="90" spans="3:10">
      <c r="C90" s="145" t="s">
        <v>1205</v>
      </c>
      <c r="D90" s="59" t="s">
        <v>1169</v>
      </c>
      <c r="E90" s="59"/>
      <c r="F90" s="170" t="s">
        <v>1082</v>
      </c>
      <c r="G90" s="188">
        <v>4.4299999999999999E-2</v>
      </c>
      <c r="H90" s="64">
        <f>VLOOKUP(D90,upahbahan,3,FALSE)</f>
        <v>300000</v>
      </c>
      <c r="I90" s="124">
        <f>G90*H90</f>
        <v>13290</v>
      </c>
    </row>
    <row r="91" spans="3:10" ht="15.75" customHeight="1">
      <c r="C91" s="144" t="s">
        <v>1219</v>
      </c>
      <c r="D91" s="80"/>
      <c r="E91" s="80"/>
      <c r="F91" s="80"/>
      <c r="G91" s="80"/>
      <c r="H91" s="162"/>
      <c r="I91" s="124">
        <f>SUM(I90)</f>
        <v>13290</v>
      </c>
    </row>
    <row r="92" spans="3:10" s="163" customFormat="1">
      <c r="C92" s="122" t="s">
        <v>1220</v>
      </c>
      <c r="D92" s="69" t="s">
        <v>1221</v>
      </c>
      <c r="E92" s="70"/>
      <c r="F92" s="70"/>
      <c r="G92" s="70"/>
      <c r="H92" s="71"/>
      <c r="I92" s="124">
        <f>I91+I88+I83</f>
        <v>945565</v>
      </c>
      <c r="J92" s="54"/>
    </row>
    <row r="93" spans="3:10" s="163" customFormat="1">
      <c r="C93" s="122" t="s">
        <v>1222</v>
      </c>
      <c r="D93" s="69" t="s">
        <v>1325</v>
      </c>
      <c r="E93" s="70"/>
      <c r="F93" s="70"/>
      <c r="G93" s="71"/>
      <c r="H93" s="95">
        <f>$N$7</f>
        <v>0.1</v>
      </c>
      <c r="I93" s="124">
        <f>I92*H93</f>
        <v>94556.5</v>
      </c>
      <c r="J93" s="54"/>
    </row>
    <row r="94" spans="3:10" s="163" customFormat="1" ht="14.4" thickBot="1">
      <c r="C94" s="130" t="s">
        <v>1223</v>
      </c>
      <c r="D94" s="131" t="s">
        <v>1224</v>
      </c>
      <c r="E94" s="132"/>
      <c r="F94" s="132"/>
      <c r="G94" s="132"/>
      <c r="H94" s="155"/>
      <c r="I94" s="134">
        <f>SUM(I92:I93)</f>
        <v>1040121.5</v>
      </c>
      <c r="J94" s="54"/>
    </row>
    <row r="95" spans="3:10" ht="14.4" thickTop="1">
      <c r="C95" s="196"/>
      <c r="D95" s="90"/>
      <c r="E95" s="90"/>
      <c r="F95" s="90"/>
      <c r="G95" s="90"/>
      <c r="H95" s="90"/>
      <c r="I95" s="197"/>
    </row>
    <row r="96" spans="3:10" ht="31.65" customHeight="1" thickBot="1">
      <c r="C96" s="160" t="s">
        <v>2379</v>
      </c>
      <c r="D96" s="53" t="s">
        <v>1272</v>
      </c>
      <c r="E96" s="476"/>
      <c r="F96" s="476"/>
      <c r="G96" s="476"/>
      <c r="H96" s="476"/>
      <c r="I96" s="476"/>
      <c r="J96" s="56">
        <f>ROUNDDOWN(I112,-2)</f>
        <v>1046300</v>
      </c>
    </row>
    <row r="97" spans="3:10" ht="28.2" thickTop="1">
      <c r="C97" s="119" t="s">
        <v>1197</v>
      </c>
      <c r="D97" s="120" t="s">
        <v>1198</v>
      </c>
      <c r="E97" s="120" t="s">
        <v>1926</v>
      </c>
      <c r="F97" s="120" t="s">
        <v>1199</v>
      </c>
      <c r="G97" s="120" t="s">
        <v>1200</v>
      </c>
      <c r="H97" s="120" t="s">
        <v>1201</v>
      </c>
      <c r="I97" s="121" t="s">
        <v>1202</v>
      </c>
    </row>
    <row r="98" spans="3:10">
      <c r="C98" s="141" t="s">
        <v>1203</v>
      </c>
      <c r="D98" s="59" t="s">
        <v>1204</v>
      </c>
      <c r="E98" s="59"/>
      <c r="F98" s="73"/>
      <c r="G98" s="73"/>
      <c r="H98" s="73"/>
      <c r="I98" s="146"/>
    </row>
    <row r="99" spans="3:10">
      <c r="C99" s="142">
        <v>1</v>
      </c>
      <c r="D99" s="59" t="s">
        <v>5</v>
      </c>
      <c r="E99" s="59" t="s">
        <v>1788</v>
      </c>
      <c r="F99" s="72" t="s">
        <v>6</v>
      </c>
      <c r="G99" s="74">
        <v>1.5</v>
      </c>
      <c r="H99" s="64">
        <f>VLOOKUP(D99,upahbahan,3,FALSE)</f>
        <v>100000</v>
      </c>
      <c r="I99" s="124">
        <f>G99*H99</f>
        <v>150000</v>
      </c>
    </row>
    <row r="100" spans="3:10" s="55" customFormat="1">
      <c r="C100" s="142">
        <v>2</v>
      </c>
      <c r="D100" s="59" t="s">
        <v>7</v>
      </c>
      <c r="E100" s="59" t="s">
        <v>1789</v>
      </c>
      <c r="F100" s="72" t="s">
        <v>6</v>
      </c>
      <c r="G100" s="74">
        <v>0.5</v>
      </c>
      <c r="H100" s="64">
        <f>VLOOKUP(D100,upahbahan,3,FALSE)</f>
        <v>145000</v>
      </c>
      <c r="I100" s="124">
        <f>G100*H100</f>
        <v>72500</v>
      </c>
      <c r="J100" s="54"/>
    </row>
    <row r="101" spans="3:10" s="55" customFormat="1">
      <c r="C101" s="142">
        <v>3</v>
      </c>
      <c r="D101" s="59" t="s">
        <v>19</v>
      </c>
      <c r="E101" s="59" t="s">
        <v>1791</v>
      </c>
      <c r="F101" s="72" t="s">
        <v>6</v>
      </c>
      <c r="G101" s="74">
        <v>0.15</v>
      </c>
      <c r="H101" s="64">
        <f>VLOOKUP(D101,upahbahan,3,FALSE)</f>
        <v>200000</v>
      </c>
      <c r="I101" s="124">
        <f>G101*H101</f>
        <v>30000</v>
      </c>
      <c r="J101" s="54"/>
    </row>
    <row r="102" spans="3:10" ht="15.75" customHeight="1">
      <c r="C102" s="144" t="s">
        <v>1210</v>
      </c>
      <c r="D102" s="80"/>
      <c r="E102" s="80"/>
      <c r="F102" s="80"/>
      <c r="G102" s="187"/>
      <c r="H102" s="162"/>
      <c r="I102" s="124">
        <f>SUM(I99:I101)</f>
        <v>252500</v>
      </c>
    </row>
    <row r="103" spans="3:10">
      <c r="C103" s="141" t="s">
        <v>1211</v>
      </c>
      <c r="D103" s="59" t="s">
        <v>1212</v>
      </c>
      <c r="E103" s="59"/>
      <c r="F103" s="76"/>
      <c r="G103" s="76"/>
      <c r="H103" s="76"/>
      <c r="I103" s="154"/>
    </row>
    <row r="104" spans="3:10">
      <c r="C104" s="142">
        <v>1</v>
      </c>
      <c r="D104" s="77" t="s">
        <v>57</v>
      </c>
      <c r="E104" s="77"/>
      <c r="F104" s="72" t="s">
        <v>42</v>
      </c>
      <c r="G104" s="74">
        <v>1.2</v>
      </c>
      <c r="H104" s="64">
        <f>VLOOKUP(D104,upahbahan,3,FALSE)</f>
        <v>286500</v>
      </c>
      <c r="I104" s="124">
        <f>G104*H104</f>
        <v>343800</v>
      </c>
    </row>
    <row r="105" spans="3:10">
      <c r="C105" s="142">
        <v>2</v>
      </c>
      <c r="D105" s="59" t="s">
        <v>2359</v>
      </c>
      <c r="E105" s="59"/>
      <c r="F105" s="72" t="s">
        <v>66</v>
      </c>
      <c r="G105" s="74">
        <v>163</v>
      </c>
      <c r="H105" s="64">
        <f>VLOOKUP(D105,upahbahan,3,FALSE)</f>
        <v>1300</v>
      </c>
      <c r="I105" s="124">
        <f>G105*H105</f>
        <v>211900</v>
      </c>
    </row>
    <row r="106" spans="3:10">
      <c r="C106" s="142">
        <v>3</v>
      </c>
      <c r="D106" s="77" t="s">
        <v>86</v>
      </c>
      <c r="E106" s="77"/>
      <c r="F106" s="72" t="s">
        <v>42</v>
      </c>
      <c r="G106" s="74">
        <v>0.52</v>
      </c>
      <c r="H106" s="64">
        <f>VLOOKUP(D106,upahbahan,3,FALSE)</f>
        <v>275000</v>
      </c>
      <c r="I106" s="124">
        <f>G106*H106</f>
        <v>143000</v>
      </c>
    </row>
    <row r="107" spans="3:10" ht="15.75" customHeight="1">
      <c r="C107" s="144" t="s">
        <v>1216</v>
      </c>
      <c r="D107" s="80"/>
      <c r="E107" s="80"/>
      <c r="F107" s="80"/>
      <c r="G107" s="80"/>
      <c r="H107" s="162"/>
      <c r="I107" s="124">
        <f>SUM(I104:I106)</f>
        <v>698700</v>
      </c>
    </row>
    <row r="108" spans="3:10">
      <c r="C108" s="141" t="s">
        <v>1217</v>
      </c>
      <c r="D108" s="59" t="s">
        <v>1218</v>
      </c>
      <c r="E108" s="59"/>
      <c r="F108" s="73"/>
      <c r="G108" s="73"/>
      <c r="H108" s="73"/>
      <c r="I108" s="146"/>
    </row>
    <row r="109" spans="3:10" ht="15.75" customHeight="1">
      <c r="C109" s="144" t="s">
        <v>1219</v>
      </c>
      <c r="D109" s="80"/>
      <c r="E109" s="80"/>
      <c r="F109" s="80"/>
      <c r="G109" s="80"/>
      <c r="H109" s="162"/>
      <c r="I109" s="153">
        <v>0</v>
      </c>
    </row>
    <row r="110" spans="3:10" s="163" customFormat="1">
      <c r="C110" s="122" t="s">
        <v>1220</v>
      </c>
      <c r="D110" s="69" t="s">
        <v>1221</v>
      </c>
      <c r="E110" s="70"/>
      <c r="F110" s="70"/>
      <c r="G110" s="70"/>
      <c r="H110" s="71"/>
      <c r="I110" s="124">
        <f>I109+I107+I102</f>
        <v>951200</v>
      </c>
      <c r="J110" s="54"/>
    </row>
    <row r="111" spans="3:10" s="163" customFormat="1">
      <c r="C111" s="122" t="s">
        <v>1222</v>
      </c>
      <c r="D111" s="69" t="s">
        <v>1325</v>
      </c>
      <c r="E111" s="70"/>
      <c r="F111" s="70"/>
      <c r="G111" s="71"/>
      <c r="H111" s="95">
        <f>$N$7</f>
        <v>0.1</v>
      </c>
      <c r="I111" s="124">
        <f>I110*H111</f>
        <v>95120</v>
      </c>
      <c r="J111" s="54"/>
    </row>
    <row r="112" spans="3:10" s="163" customFormat="1" ht="14.4" thickBot="1">
      <c r="C112" s="130" t="s">
        <v>1223</v>
      </c>
      <c r="D112" s="131" t="s">
        <v>1224</v>
      </c>
      <c r="E112" s="132"/>
      <c r="F112" s="132"/>
      <c r="G112" s="132"/>
      <c r="H112" s="155"/>
      <c r="I112" s="134">
        <f>SUM(I110:I111)</f>
        <v>1046320</v>
      </c>
      <c r="J112" s="54"/>
    </row>
    <row r="113" spans="3:10" ht="14.4" thickTop="1"/>
    <row r="114" spans="3:10" ht="31.65" customHeight="1" thickBot="1">
      <c r="C114" s="160" t="s">
        <v>2380</v>
      </c>
      <c r="D114" s="53" t="s">
        <v>1273</v>
      </c>
      <c r="E114" s="215"/>
      <c r="F114" s="215"/>
      <c r="G114" s="215"/>
      <c r="H114" s="215"/>
      <c r="I114" s="215"/>
      <c r="J114" s="56">
        <f>ROUNDDOWN(I131,-2)</f>
        <v>994900</v>
      </c>
    </row>
    <row r="115" spans="3:10" ht="28.2" thickTop="1">
      <c r="C115" s="119" t="s">
        <v>1197</v>
      </c>
      <c r="D115" s="120" t="s">
        <v>1198</v>
      </c>
      <c r="E115" s="120"/>
      <c r="F115" s="120" t="s">
        <v>1199</v>
      </c>
      <c r="G115" s="120" t="s">
        <v>1200</v>
      </c>
      <c r="H115" s="120" t="s">
        <v>1201</v>
      </c>
      <c r="I115" s="121" t="s">
        <v>1202</v>
      </c>
    </row>
    <row r="116" spans="3:10">
      <c r="C116" s="141" t="s">
        <v>1203</v>
      </c>
      <c r="D116" s="59" t="s">
        <v>1204</v>
      </c>
      <c r="E116" s="72" t="s">
        <v>1926</v>
      </c>
      <c r="F116" s="73"/>
      <c r="G116" s="73"/>
      <c r="H116" s="73"/>
      <c r="I116" s="146"/>
    </row>
    <row r="117" spans="3:10">
      <c r="C117" s="142">
        <v>1</v>
      </c>
      <c r="D117" s="59" t="s">
        <v>5</v>
      </c>
      <c r="E117" s="72" t="s">
        <v>1788</v>
      </c>
      <c r="F117" s="72" t="s">
        <v>6</v>
      </c>
      <c r="G117" s="74">
        <v>1</v>
      </c>
      <c r="H117" s="64">
        <f>VLOOKUP(D117,upahbahan,3,FALSE)</f>
        <v>100000</v>
      </c>
      <c r="I117" s="124">
        <f>G117*H117</f>
        <v>100000</v>
      </c>
    </row>
    <row r="118" spans="3:10" s="55" customFormat="1">
      <c r="C118" s="142">
        <v>2</v>
      </c>
      <c r="D118" s="59" t="s">
        <v>7</v>
      </c>
      <c r="E118" s="72" t="s">
        <v>1789</v>
      </c>
      <c r="F118" s="72" t="s">
        <v>6</v>
      </c>
      <c r="G118" s="74">
        <v>0.5</v>
      </c>
      <c r="H118" s="64">
        <f>VLOOKUP(D118,upahbahan,3,FALSE)</f>
        <v>145000</v>
      </c>
      <c r="I118" s="124">
        <f>G118*H118</f>
        <v>72500</v>
      </c>
      <c r="J118" s="54"/>
    </row>
    <row r="119" spans="3:10" s="55" customFormat="1">
      <c r="C119" s="142">
        <v>3</v>
      </c>
      <c r="D119" s="59" t="s">
        <v>19</v>
      </c>
      <c r="E119" s="72" t="s">
        <v>1791</v>
      </c>
      <c r="F119" s="72" t="s">
        <v>6</v>
      </c>
      <c r="G119" s="74">
        <v>0.1</v>
      </c>
      <c r="H119" s="64">
        <f>VLOOKUP(D119,upahbahan,3,FALSE)</f>
        <v>200000</v>
      </c>
      <c r="I119" s="124">
        <f>G119*H119</f>
        <v>20000</v>
      </c>
      <c r="J119" s="54"/>
    </row>
    <row r="120" spans="3:10" ht="15.75" customHeight="1">
      <c r="C120" s="144" t="s">
        <v>1210</v>
      </c>
      <c r="D120" s="80"/>
      <c r="E120" s="80"/>
      <c r="F120" s="80"/>
      <c r="G120" s="187"/>
      <c r="H120" s="162"/>
      <c r="I120" s="124">
        <f>SUM(I117:I119)</f>
        <v>192500</v>
      </c>
    </row>
    <row r="121" spans="3:10">
      <c r="C121" s="141" t="s">
        <v>1211</v>
      </c>
      <c r="D121" s="59" t="s">
        <v>1212</v>
      </c>
      <c r="E121" s="59"/>
      <c r="F121" s="76"/>
      <c r="G121" s="76"/>
      <c r="H121" s="76"/>
      <c r="I121" s="154"/>
    </row>
    <row r="122" spans="3:10">
      <c r="C122" s="142">
        <v>1</v>
      </c>
      <c r="D122" s="77" t="s">
        <v>57</v>
      </c>
      <c r="E122" s="77"/>
      <c r="F122" s="72" t="s">
        <v>42</v>
      </c>
      <c r="G122" s="74">
        <v>1.2</v>
      </c>
      <c r="H122" s="64">
        <f>VLOOKUP(D122,upahbahan,3,FALSE)</f>
        <v>286500</v>
      </c>
      <c r="I122" s="124">
        <f>G122*H122</f>
        <v>343800</v>
      </c>
    </row>
    <row r="123" spans="3:10">
      <c r="C123" s="142">
        <v>2</v>
      </c>
      <c r="D123" s="59" t="s">
        <v>2359</v>
      </c>
      <c r="E123" s="59"/>
      <c r="F123" s="72" t="s">
        <v>66</v>
      </c>
      <c r="G123" s="74">
        <v>163</v>
      </c>
      <c r="H123" s="64">
        <f>VLOOKUP(D123,upahbahan,3,FALSE)</f>
        <v>1300</v>
      </c>
      <c r="I123" s="124">
        <f>G123*H123</f>
        <v>211900</v>
      </c>
    </row>
    <row r="124" spans="3:10">
      <c r="C124" s="142">
        <v>3</v>
      </c>
      <c r="D124" s="77" t="s">
        <v>86</v>
      </c>
      <c r="E124" s="77"/>
      <c r="F124" s="72" t="s">
        <v>42</v>
      </c>
      <c r="G124" s="74">
        <v>0.52</v>
      </c>
      <c r="H124" s="64">
        <f>VLOOKUP(D124,upahbahan,3,FALSE)</f>
        <v>275000</v>
      </c>
      <c r="I124" s="124">
        <f>G124*H124</f>
        <v>143000</v>
      </c>
    </row>
    <row r="125" spans="3:10" ht="15.75" customHeight="1">
      <c r="C125" s="144" t="s">
        <v>1216</v>
      </c>
      <c r="D125" s="80"/>
      <c r="E125" s="80"/>
      <c r="F125" s="80"/>
      <c r="G125" s="80"/>
      <c r="H125" s="162"/>
      <c r="I125" s="124">
        <f>SUM(I122:I124)</f>
        <v>698700</v>
      </c>
    </row>
    <row r="126" spans="3:10">
      <c r="C126" s="141" t="s">
        <v>1217</v>
      </c>
      <c r="D126" s="59" t="s">
        <v>1218</v>
      </c>
      <c r="E126" s="59"/>
      <c r="F126" s="73"/>
      <c r="G126" s="73"/>
      <c r="H126" s="73"/>
      <c r="I126" s="146"/>
    </row>
    <row r="127" spans="3:10">
      <c r="C127" s="145" t="s">
        <v>1205</v>
      </c>
      <c r="D127" s="59" t="s">
        <v>1169</v>
      </c>
      <c r="E127" s="59"/>
      <c r="F127" s="170" t="s">
        <v>1082</v>
      </c>
      <c r="G127" s="188">
        <v>4.4299999999999999E-2</v>
      </c>
      <c r="H127" s="64">
        <f>VLOOKUP(D127,upahbahan,3,FALSE)</f>
        <v>300000</v>
      </c>
      <c r="I127" s="124">
        <f>G127*H127</f>
        <v>13290</v>
      </c>
    </row>
    <row r="128" spans="3:10" ht="15.75" customHeight="1">
      <c r="C128" s="144" t="s">
        <v>1219</v>
      </c>
      <c r="D128" s="80"/>
      <c r="E128" s="80"/>
      <c r="F128" s="80"/>
      <c r="G128" s="80"/>
      <c r="H128" s="162"/>
      <c r="I128" s="124">
        <f>SUM(I127)</f>
        <v>13290</v>
      </c>
    </row>
    <row r="129" spans="3:10" s="163" customFormat="1">
      <c r="C129" s="122" t="s">
        <v>1220</v>
      </c>
      <c r="D129" s="69" t="s">
        <v>1221</v>
      </c>
      <c r="E129" s="70"/>
      <c r="F129" s="70"/>
      <c r="G129" s="70"/>
      <c r="H129" s="71"/>
      <c r="I129" s="124">
        <f>I128+I125+I120</f>
        <v>904490</v>
      </c>
      <c r="J129" s="54"/>
    </row>
    <row r="130" spans="3:10" s="163" customFormat="1">
      <c r="C130" s="122" t="s">
        <v>1222</v>
      </c>
      <c r="D130" s="69" t="s">
        <v>1325</v>
      </c>
      <c r="E130" s="70"/>
      <c r="F130" s="70"/>
      <c r="G130" s="71"/>
      <c r="H130" s="95">
        <f>$N$7</f>
        <v>0.1</v>
      </c>
      <c r="I130" s="124">
        <f>I129*H130</f>
        <v>90449</v>
      </c>
      <c r="J130" s="54"/>
    </row>
    <row r="131" spans="3:10" s="163" customFormat="1" ht="14.4" thickBot="1">
      <c r="C131" s="130" t="s">
        <v>1223</v>
      </c>
      <c r="D131" s="131" t="s">
        <v>1224</v>
      </c>
      <c r="E131" s="132"/>
      <c r="F131" s="132"/>
      <c r="G131" s="132"/>
      <c r="H131" s="155"/>
      <c r="I131" s="134">
        <f>SUM(I129:I130)</f>
        <v>994939</v>
      </c>
      <c r="J131" s="54"/>
    </row>
    <row r="132" spans="3:10" ht="14.4" thickTop="1"/>
    <row r="133" spans="3:10" ht="31.65" customHeight="1" thickBot="1">
      <c r="C133" s="160" t="s">
        <v>2381</v>
      </c>
      <c r="D133" s="53" t="s">
        <v>1274</v>
      </c>
      <c r="E133" s="215"/>
      <c r="F133" s="215"/>
      <c r="G133" s="215"/>
      <c r="H133" s="215"/>
      <c r="I133" s="215"/>
      <c r="J133" s="56">
        <f>ROUNDDOWN(I149,-2)</f>
        <v>1013500</v>
      </c>
    </row>
    <row r="134" spans="3:10" ht="28.2" thickTop="1">
      <c r="C134" s="119" t="s">
        <v>1197</v>
      </c>
      <c r="D134" s="120" t="s">
        <v>1198</v>
      </c>
      <c r="E134" s="120" t="s">
        <v>1926</v>
      </c>
      <c r="F134" s="120" t="s">
        <v>1199</v>
      </c>
      <c r="G134" s="120" t="s">
        <v>1200</v>
      </c>
      <c r="H134" s="120" t="s">
        <v>1201</v>
      </c>
      <c r="I134" s="121" t="s">
        <v>1202</v>
      </c>
    </row>
    <row r="135" spans="3:10">
      <c r="C135" s="141" t="s">
        <v>1203</v>
      </c>
      <c r="D135" s="59" t="s">
        <v>1204</v>
      </c>
      <c r="E135" s="59"/>
      <c r="F135" s="73"/>
      <c r="G135" s="73"/>
      <c r="H135" s="73"/>
      <c r="I135" s="146"/>
    </row>
    <row r="136" spans="3:10">
      <c r="C136" s="142">
        <v>1</v>
      </c>
      <c r="D136" s="59" t="s">
        <v>5</v>
      </c>
      <c r="E136" s="72" t="s">
        <v>1788</v>
      </c>
      <c r="F136" s="72" t="s">
        <v>6</v>
      </c>
      <c r="G136" s="74">
        <v>1.5</v>
      </c>
      <c r="H136" s="64">
        <f>VLOOKUP(D136,upahbahan,3,FALSE)</f>
        <v>100000</v>
      </c>
      <c r="I136" s="124">
        <f>G136*H136</f>
        <v>150000</v>
      </c>
    </row>
    <row r="137" spans="3:10" s="55" customFormat="1">
      <c r="C137" s="142">
        <v>2</v>
      </c>
      <c r="D137" s="59" t="s">
        <v>7</v>
      </c>
      <c r="E137" s="72" t="s">
        <v>1789</v>
      </c>
      <c r="F137" s="72" t="s">
        <v>6</v>
      </c>
      <c r="G137" s="74">
        <v>0.5</v>
      </c>
      <c r="H137" s="64">
        <f>VLOOKUP(D137,upahbahan,3,FALSE)</f>
        <v>145000</v>
      </c>
      <c r="I137" s="124">
        <f>G137*H137</f>
        <v>72500</v>
      </c>
      <c r="J137" s="54"/>
    </row>
    <row r="138" spans="3:10" s="55" customFormat="1">
      <c r="C138" s="142">
        <v>3</v>
      </c>
      <c r="D138" s="59" t="s">
        <v>19</v>
      </c>
      <c r="E138" s="72" t="s">
        <v>1791</v>
      </c>
      <c r="F138" s="72" t="s">
        <v>6</v>
      </c>
      <c r="G138" s="74">
        <v>0.15</v>
      </c>
      <c r="H138" s="64">
        <f>VLOOKUP(D138,upahbahan,3,FALSE)</f>
        <v>200000</v>
      </c>
      <c r="I138" s="124">
        <f>G138*H138</f>
        <v>30000</v>
      </c>
      <c r="J138" s="54"/>
    </row>
    <row r="139" spans="3:10" ht="15.75" customHeight="1">
      <c r="C139" s="144" t="s">
        <v>1210</v>
      </c>
      <c r="D139" s="80"/>
      <c r="E139" s="80"/>
      <c r="F139" s="80"/>
      <c r="G139" s="187"/>
      <c r="H139" s="162"/>
      <c r="I139" s="124">
        <f>SUM(I136:I138)</f>
        <v>252500</v>
      </c>
    </row>
    <row r="140" spans="3:10">
      <c r="C140" s="141" t="s">
        <v>1211</v>
      </c>
      <c r="D140" s="59" t="s">
        <v>1212</v>
      </c>
      <c r="E140" s="59"/>
      <c r="F140" s="76"/>
      <c r="G140" s="76"/>
      <c r="H140" s="76"/>
      <c r="I140" s="154"/>
    </row>
    <row r="141" spans="3:10">
      <c r="C141" s="142">
        <v>1</v>
      </c>
      <c r="D141" s="77" t="s">
        <v>57</v>
      </c>
      <c r="E141" s="77"/>
      <c r="F141" s="72" t="s">
        <v>42</v>
      </c>
      <c r="G141" s="74">
        <v>1.2</v>
      </c>
      <c r="H141" s="64">
        <f>VLOOKUP(D141,upahbahan,3,FALSE)</f>
        <v>286500</v>
      </c>
      <c r="I141" s="124">
        <f>G141*H141</f>
        <v>343800</v>
      </c>
    </row>
    <row r="142" spans="3:10">
      <c r="C142" s="142">
        <v>2</v>
      </c>
      <c r="D142" s="59" t="s">
        <v>2359</v>
      </c>
      <c r="E142" s="59"/>
      <c r="F142" s="72" t="s">
        <v>66</v>
      </c>
      <c r="G142" s="74">
        <v>135</v>
      </c>
      <c r="H142" s="64">
        <f>VLOOKUP(D142,upahbahan,3,FALSE)</f>
        <v>1300</v>
      </c>
      <c r="I142" s="124">
        <f>G142*H142</f>
        <v>175500</v>
      </c>
    </row>
    <row r="143" spans="3:10">
      <c r="C143" s="142">
        <v>3</v>
      </c>
      <c r="D143" s="77" t="s">
        <v>86</v>
      </c>
      <c r="E143" s="77"/>
      <c r="F143" s="72" t="s">
        <v>42</v>
      </c>
      <c r="G143" s="74">
        <v>0.54400000000000004</v>
      </c>
      <c r="H143" s="64">
        <f>VLOOKUP(D143,upahbahan,3,FALSE)</f>
        <v>275000</v>
      </c>
      <c r="I143" s="124">
        <f>G143*H143</f>
        <v>149600</v>
      </c>
    </row>
    <row r="144" spans="3:10" ht="15.75" customHeight="1">
      <c r="C144" s="144" t="s">
        <v>1216</v>
      </c>
      <c r="D144" s="80"/>
      <c r="E144" s="80"/>
      <c r="F144" s="80"/>
      <c r="G144" s="80"/>
      <c r="H144" s="162"/>
      <c r="I144" s="124">
        <f>SUM(I141:I143)</f>
        <v>668900</v>
      </c>
    </row>
    <row r="145" spans="3:10">
      <c r="C145" s="141" t="s">
        <v>1217</v>
      </c>
      <c r="D145" s="59" t="s">
        <v>1218</v>
      </c>
      <c r="E145" s="59"/>
      <c r="F145" s="73"/>
      <c r="G145" s="73"/>
      <c r="H145" s="73"/>
      <c r="I145" s="146"/>
    </row>
    <row r="146" spans="3:10" ht="15.75" customHeight="1">
      <c r="C146" s="144" t="s">
        <v>1219</v>
      </c>
      <c r="D146" s="80"/>
      <c r="E146" s="80"/>
      <c r="F146" s="80"/>
      <c r="G146" s="80"/>
      <c r="H146" s="162"/>
      <c r="I146" s="153">
        <v>0</v>
      </c>
    </row>
    <row r="147" spans="3:10" s="163" customFormat="1">
      <c r="C147" s="122" t="s">
        <v>1220</v>
      </c>
      <c r="D147" s="69" t="s">
        <v>1221</v>
      </c>
      <c r="E147" s="70"/>
      <c r="F147" s="70"/>
      <c r="G147" s="70"/>
      <c r="H147" s="71"/>
      <c r="I147" s="124">
        <f>I146+I144+I139</f>
        <v>921400</v>
      </c>
      <c r="J147" s="54"/>
    </row>
    <row r="148" spans="3:10" s="163" customFormat="1">
      <c r="C148" s="122" t="s">
        <v>1222</v>
      </c>
      <c r="D148" s="69" t="s">
        <v>1325</v>
      </c>
      <c r="E148" s="70"/>
      <c r="F148" s="70"/>
      <c r="G148" s="71"/>
      <c r="H148" s="95">
        <f>$N$7</f>
        <v>0.1</v>
      </c>
      <c r="I148" s="124">
        <f>I147*H148</f>
        <v>92140</v>
      </c>
      <c r="J148" s="54"/>
    </row>
    <row r="149" spans="3:10" s="163" customFormat="1" ht="14.4" thickBot="1">
      <c r="C149" s="130" t="s">
        <v>1223</v>
      </c>
      <c r="D149" s="131" t="s">
        <v>1224</v>
      </c>
      <c r="E149" s="132"/>
      <c r="F149" s="132"/>
      <c r="G149" s="132"/>
      <c r="H149" s="155"/>
      <c r="I149" s="134">
        <f>SUM(I147:I148)</f>
        <v>1013540</v>
      </c>
      <c r="J149" s="54"/>
    </row>
    <row r="150" spans="3:10" ht="14.4" thickTop="1"/>
    <row r="151" spans="3:10" ht="31.65" customHeight="1" thickBot="1">
      <c r="C151" s="160" t="s">
        <v>2382</v>
      </c>
      <c r="D151" s="53" t="s">
        <v>1275</v>
      </c>
      <c r="E151" s="215"/>
      <c r="F151" s="215"/>
      <c r="G151" s="215"/>
      <c r="H151" s="215"/>
      <c r="I151" s="215"/>
      <c r="J151" s="56">
        <f>ROUNDDOWN(I168,-2)</f>
        <v>962100</v>
      </c>
    </row>
    <row r="152" spans="3:10" ht="28.2" thickTop="1">
      <c r="C152" s="119" t="s">
        <v>1197</v>
      </c>
      <c r="D152" s="120" t="s">
        <v>1198</v>
      </c>
      <c r="E152" s="120" t="s">
        <v>1926</v>
      </c>
      <c r="F152" s="120" t="s">
        <v>1199</v>
      </c>
      <c r="G152" s="120" t="s">
        <v>1200</v>
      </c>
      <c r="H152" s="120" t="s">
        <v>1201</v>
      </c>
      <c r="I152" s="121" t="s">
        <v>1202</v>
      </c>
    </row>
    <row r="153" spans="3:10">
      <c r="C153" s="141" t="s">
        <v>1203</v>
      </c>
      <c r="D153" s="59" t="s">
        <v>1204</v>
      </c>
      <c r="E153" s="59"/>
      <c r="F153" s="73"/>
      <c r="G153" s="73"/>
      <c r="H153" s="73"/>
      <c r="I153" s="146"/>
    </row>
    <row r="154" spans="3:10">
      <c r="C154" s="142">
        <v>1</v>
      </c>
      <c r="D154" s="59" t="s">
        <v>5</v>
      </c>
      <c r="E154" s="72" t="s">
        <v>1788</v>
      </c>
      <c r="F154" s="72" t="s">
        <v>6</v>
      </c>
      <c r="G154" s="74">
        <v>1</v>
      </c>
      <c r="H154" s="64">
        <f>VLOOKUP(D154,upahbahan,3,FALSE)</f>
        <v>100000</v>
      </c>
      <c r="I154" s="124">
        <f>G154*H154</f>
        <v>100000</v>
      </c>
    </row>
    <row r="155" spans="3:10" s="55" customFormat="1">
      <c r="C155" s="142">
        <v>2</v>
      </c>
      <c r="D155" s="59" t="s">
        <v>7</v>
      </c>
      <c r="E155" s="72" t="s">
        <v>1789</v>
      </c>
      <c r="F155" s="72" t="s">
        <v>6</v>
      </c>
      <c r="G155" s="74">
        <v>0.5</v>
      </c>
      <c r="H155" s="64">
        <f>VLOOKUP(D155,upahbahan,3,FALSE)</f>
        <v>145000</v>
      </c>
      <c r="I155" s="124">
        <f>G155*H155</f>
        <v>72500</v>
      </c>
      <c r="J155" s="54"/>
    </row>
    <row r="156" spans="3:10" s="55" customFormat="1">
      <c r="C156" s="142">
        <v>3</v>
      </c>
      <c r="D156" s="59" t="s">
        <v>19</v>
      </c>
      <c r="E156" s="72" t="s">
        <v>1791</v>
      </c>
      <c r="F156" s="72" t="s">
        <v>6</v>
      </c>
      <c r="G156" s="74">
        <v>0.1</v>
      </c>
      <c r="H156" s="64">
        <f>VLOOKUP(D156,upahbahan,3,FALSE)</f>
        <v>200000</v>
      </c>
      <c r="I156" s="124">
        <f>G156*H156</f>
        <v>20000</v>
      </c>
      <c r="J156" s="54"/>
    </row>
    <row r="157" spans="3:10" ht="15.75" customHeight="1">
      <c r="C157" s="144" t="s">
        <v>1210</v>
      </c>
      <c r="D157" s="80"/>
      <c r="E157" s="80"/>
      <c r="F157" s="80"/>
      <c r="G157" s="187"/>
      <c r="H157" s="162"/>
      <c r="I157" s="124">
        <f>SUM(I154:I156)</f>
        <v>192500</v>
      </c>
    </row>
    <row r="158" spans="3:10">
      <c r="C158" s="141" t="s">
        <v>1211</v>
      </c>
      <c r="D158" s="59" t="s">
        <v>1212</v>
      </c>
      <c r="E158" s="59"/>
      <c r="F158" s="76"/>
      <c r="G158" s="76"/>
      <c r="H158" s="76"/>
      <c r="I158" s="154"/>
    </row>
    <row r="159" spans="3:10">
      <c r="C159" s="142">
        <v>1</v>
      </c>
      <c r="D159" s="77" t="s">
        <v>57</v>
      </c>
      <c r="E159" s="77"/>
      <c r="F159" s="72" t="s">
        <v>42</v>
      </c>
      <c r="G159" s="74">
        <v>1.2</v>
      </c>
      <c r="H159" s="64">
        <f>VLOOKUP(D159,upahbahan,3,FALSE)</f>
        <v>286500</v>
      </c>
      <c r="I159" s="124">
        <f>G159*H159</f>
        <v>343800</v>
      </c>
    </row>
    <row r="160" spans="3:10">
      <c r="C160" s="142">
        <v>2</v>
      </c>
      <c r="D160" s="59" t="s">
        <v>2359</v>
      </c>
      <c r="E160" s="59"/>
      <c r="F160" s="72" t="s">
        <v>66</v>
      </c>
      <c r="G160" s="74">
        <v>135</v>
      </c>
      <c r="H160" s="64">
        <f>VLOOKUP(D160,upahbahan,3,FALSE)</f>
        <v>1300</v>
      </c>
      <c r="I160" s="124">
        <f>G160*H160</f>
        <v>175500</v>
      </c>
    </row>
    <row r="161" spans="3:10">
      <c r="C161" s="142">
        <v>3</v>
      </c>
      <c r="D161" s="77" t="s">
        <v>86</v>
      </c>
      <c r="E161" s="77"/>
      <c r="F161" s="72" t="s">
        <v>42</v>
      </c>
      <c r="G161" s="74">
        <v>0.54400000000000004</v>
      </c>
      <c r="H161" s="64">
        <f>VLOOKUP(D161,upahbahan,3,FALSE)</f>
        <v>275000</v>
      </c>
      <c r="I161" s="124">
        <f>G161*H161</f>
        <v>149600</v>
      </c>
    </row>
    <row r="162" spans="3:10" ht="15.75" customHeight="1">
      <c r="C162" s="144" t="s">
        <v>1216</v>
      </c>
      <c r="D162" s="80"/>
      <c r="E162" s="80"/>
      <c r="F162" s="80"/>
      <c r="G162" s="80"/>
      <c r="H162" s="162"/>
      <c r="I162" s="124">
        <f>SUM(I159:I161)</f>
        <v>668900</v>
      </c>
    </row>
    <row r="163" spans="3:10">
      <c r="C163" s="141" t="s">
        <v>1217</v>
      </c>
      <c r="D163" s="59" t="s">
        <v>1218</v>
      </c>
      <c r="E163" s="59"/>
      <c r="F163" s="73"/>
      <c r="G163" s="73"/>
      <c r="H163" s="73"/>
      <c r="I163" s="146"/>
    </row>
    <row r="164" spans="3:10">
      <c r="C164" s="145" t="s">
        <v>1205</v>
      </c>
      <c r="D164" s="59" t="s">
        <v>1169</v>
      </c>
      <c r="E164" s="59"/>
      <c r="F164" s="170" t="s">
        <v>1082</v>
      </c>
      <c r="G164" s="188">
        <v>4.4299999999999999E-2</v>
      </c>
      <c r="H164" s="64">
        <f>VLOOKUP(D164,upahbahan,3,FALSE)</f>
        <v>300000</v>
      </c>
      <c r="I164" s="124">
        <f>G164*H164</f>
        <v>13290</v>
      </c>
    </row>
    <row r="165" spans="3:10" ht="15.75" customHeight="1">
      <c r="C165" s="144" t="s">
        <v>1219</v>
      </c>
      <c r="D165" s="80"/>
      <c r="E165" s="80"/>
      <c r="F165" s="80"/>
      <c r="G165" s="80"/>
      <c r="H165" s="162"/>
      <c r="I165" s="124">
        <f>SUM(I164)</f>
        <v>13290</v>
      </c>
    </row>
    <row r="166" spans="3:10" s="163" customFormat="1">
      <c r="C166" s="122" t="s">
        <v>1220</v>
      </c>
      <c r="D166" s="69" t="s">
        <v>1221</v>
      </c>
      <c r="E166" s="70"/>
      <c r="F166" s="70"/>
      <c r="G166" s="70"/>
      <c r="H166" s="71"/>
      <c r="I166" s="124">
        <f>I165+I162+I157</f>
        <v>874690</v>
      </c>
      <c r="J166" s="54"/>
    </row>
    <row r="167" spans="3:10" s="163" customFormat="1">
      <c r="C167" s="122" t="s">
        <v>1222</v>
      </c>
      <c r="D167" s="69" t="s">
        <v>1325</v>
      </c>
      <c r="E167" s="70"/>
      <c r="F167" s="70"/>
      <c r="G167" s="71"/>
      <c r="H167" s="95">
        <f>$N$7</f>
        <v>0.1</v>
      </c>
      <c r="I167" s="124">
        <f>I166*H167</f>
        <v>87469</v>
      </c>
      <c r="J167" s="54"/>
    </row>
    <row r="168" spans="3:10" s="163" customFormat="1" ht="14.4" thickBot="1">
      <c r="C168" s="130" t="s">
        <v>1223</v>
      </c>
      <c r="D168" s="131" t="s">
        <v>1224</v>
      </c>
      <c r="E168" s="132"/>
      <c r="F168" s="132"/>
      <c r="G168" s="132"/>
      <c r="H168" s="155"/>
      <c r="I168" s="134">
        <f>SUM(I166:I167)</f>
        <v>962159</v>
      </c>
      <c r="J168" s="54"/>
    </row>
    <row r="169" spans="3:10" ht="14.4" thickTop="1"/>
    <row r="171" spans="3:10" ht="14.4" thickBot="1">
      <c r="C171" s="54" t="s">
        <v>2383</v>
      </c>
      <c r="D171" s="135" t="s">
        <v>1276</v>
      </c>
      <c r="E171" s="135"/>
      <c r="F171" s="135"/>
      <c r="G171" s="135"/>
      <c r="H171" s="135"/>
      <c r="I171" s="135"/>
      <c r="J171" s="56">
        <f>ROUNDDOWN(I187,-2)</f>
        <v>992900</v>
      </c>
    </row>
    <row r="172" spans="3:10" ht="28.2" thickTop="1">
      <c r="C172" s="119" t="s">
        <v>1197</v>
      </c>
      <c r="D172" s="120" t="s">
        <v>1198</v>
      </c>
      <c r="E172" s="120" t="s">
        <v>1926</v>
      </c>
      <c r="F172" s="120" t="s">
        <v>1199</v>
      </c>
      <c r="G172" s="120" t="s">
        <v>1200</v>
      </c>
      <c r="H172" s="120" t="s">
        <v>1201</v>
      </c>
      <c r="I172" s="121" t="s">
        <v>1202</v>
      </c>
    </row>
    <row r="173" spans="3:10">
      <c r="C173" s="141" t="s">
        <v>1203</v>
      </c>
      <c r="D173" s="59" t="s">
        <v>1204</v>
      </c>
      <c r="E173" s="59"/>
      <c r="F173" s="73"/>
      <c r="G173" s="73"/>
      <c r="H173" s="73"/>
      <c r="I173" s="146"/>
    </row>
    <row r="174" spans="3:10">
      <c r="C174" s="142">
        <v>1</v>
      </c>
      <c r="D174" s="59" t="s">
        <v>5</v>
      </c>
      <c r="E174" s="72" t="s">
        <v>1788</v>
      </c>
      <c r="F174" s="72" t="s">
        <v>6</v>
      </c>
      <c r="G174" s="74">
        <v>1.5</v>
      </c>
      <c r="H174" s="64">
        <f>VLOOKUP(D174,upahbahan,3,FALSE)</f>
        <v>100000</v>
      </c>
      <c r="I174" s="124">
        <f>G174*H174</f>
        <v>150000</v>
      </c>
    </row>
    <row r="175" spans="3:10" s="55" customFormat="1">
      <c r="C175" s="142">
        <v>2</v>
      </c>
      <c r="D175" s="59" t="s">
        <v>7</v>
      </c>
      <c r="E175" s="72" t="s">
        <v>1789</v>
      </c>
      <c r="F175" s="72" t="s">
        <v>6</v>
      </c>
      <c r="G175" s="74">
        <v>0.5</v>
      </c>
      <c r="H175" s="64">
        <f>VLOOKUP(D175,upahbahan,3,FALSE)</f>
        <v>145000</v>
      </c>
      <c r="I175" s="124">
        <f>G175*H175</f>
        <v>72500</v>
      </c>
      <c r="J175" s="54"/>
    </row>
    <row r="176" spans="3:10" s="55" customFormat="1">
      <c r="C176" s="142">
        <v>3</v>
      </c>
      <c r="D176" s="59" t="s">
        <v>19</v>
      </c>
      <c r="E176" s="72" t="s">
        <v>1791</v>
      </c>
      <c r="F176" s="72" t="s">
        <v>6</v>
      </c>
      <c r="G176" s="74">
        <v>0.15</v>
      </c>
      <c r="H176" s="64">
        <f>VLOOKUP(D176,upahbahan,3,FALSE)</f>
        <v>200000</v>
      </c>
      <c r="I176" s="124">
        <f>G176*H176</f>
        <v>30000</v>
      </c>
      <c r="J176" s="54"/>
    </row>
    <row r="177" spans="3:10" ht="15.75" customHeight="1">
      <c r="C177" s="144" t="s">
        <v>1210</v>
      </c>
      <c r="D177" s="80"/>
      <c r="E177" s="80"/>
      <c r="F177" s="80"/>
      <c r="G177" s="187"/>
      <c r="H177" s="162"/>
      <c r="I177" s="124">
        <f>SUM(I174:I176)</f>
        <v>252500</v>
      </c>
    </row>
    <row r="178" spans="3:10">
      <c r="C178" s="141" t="s">
        <v>1211</v>
      </c>
      <c r="D178" s="59" t="s">
        <v>1212</v>
      </c>
      <c r="E178" s="59"/>
      <c r="F178" s="76"/>
      <c r="G178" s="76"/>
      <c r="H178" s="76"/>
      <c r="I178" s="154"/>
    </row>
    <row r="179" spans="3:10">
      <c r="C179" s="142">
        <v>1</v>
      </c>
      <c r="D179" s="77" t="s">
        <v>57</v>
      </c>
      <c r="E179" s="77"/>
      <c r="F179" s="72" t="s">
        <v>42</v>
      </c>
      <c r="G179" s="74">
        <v>1.2</v>
      </c>
      <c r="H179" s="64">
        <f>VLOOKUP(D179,upahbahan,3,FALSE)</f>
        <v>286500</v>
      </c>
      <c r="I179" s="124">
        <f>G179*H179</f>
        <v>343800</v>
      </c>
    </row>
    <row r="180" spans="3:10">
      <c r="C180" s="142">
        <v>2</v>
      </c>
      <c r="D180" s="59" t="s">
        <v>2359</v>
      </c>
      <c r="E180" s="59"/>
      <c r="F180" s="72" t="s">
        <v>66</v>
      </c>
      <c r="G180" s="74">
        <v>117</v>
      </c>
      <c r="H180" s="64">
        <f>VLOOKUP(D180,upahbahan,3,FALSE)</f>
        <v>1300</v>
      </c>
      <c r="I180" s="124">
        <f>G180*H180</f>
        <v>152100</v>
      </c>
    </row>
    <row r="181" spans="3:10">
      <c r="C181" s="142">
        <v>3</v>
      </c>
      <c r="D181" s="77" t="s">
        <v>86</v>
      </c>
      <c r="E181" s="77"/>
      <c r="F181" s="72" t="s">
        <v>42</v>
      </c>
      <c r="G181" s="74">
        <v>0.56100000000000005</v>
      </c>
      <c r="H181" s="64">
        <f>VLOOKUP(D181,upahbahan,3,FALSE)</f>
        <v>275000</v>
      </c>
      <c r="I181" s="124">
        <f>G181*H181</f>
        <v>154275.00000000003</v>
      </c>
    </row>
    <row r="182" spans="3:10" ht="15.75" customHeight="1">
      <c r="C182" s="144" t="s">
        <v>1216</v>
      </c>
      <c r="D182" s="80"/>
      <c r="E182" s="80"/>
      <c r="F182" s="80"/>
      <c r="G182" s="80"/>
      <c r="H182" s="162"/>
      <c r="I182" s="124">
        <f>SUM(I179:I181)</f>
        <v>650175</v>
      </c>
    </row>
    <row r="183" spans="3:10">
      <c r="C183" s="141" t="s">
        <v>1217</v>
      </c>
      <c r="D183" s="59" t="s">
        <v>1218</v>
      </c>
      <c r="E183" s="59"/>
      <c r="F183" s="73"/>
      <c r="G183" s="73"/>
      <c r="H183" s="73"/>
      <c r="I183" s="146"/>
    </row>
    <row r="184" spans="3:10" ht="15.75" customHeight="1">
      <c r="C184" s="144" t="s">
        <v>1219</v>
      </c>
      <c r="D184" s="80"/>
      <c r="E184" s="80"/>
      <c r="F184" s="80"/>
      <c r="G184" s="80"/>
      <c r="H184" s="162"/>
      <c r="I184" s="153">
        <v>0</v>
      </c>
    </row>
    <row r="185" spans="3:10" s="163" customFormat="1">
      <c r="C185" s="122" t="s">
        <v>1220</v>
      </c>
      <c r="D185" s="69" t="s">
        <v>1221</v>
      </c>
      <c r="E185" s="70"/>
      <c r="F185" s="70"/>
      <c r="G185" s="70"/>
      <c r="H185" s="71"/>
      <c r="I185" s="124">
        <f>I184+I182+I177</f>
        <v>902675</v>
      </c>
      <c r="J185" s="54"/>
    </row>
    <row r="186" spans="3:10" s="163" customFormat="1">
      <c r="C186" s="122" t="s">
        <v>1222</v>
      </c>
      <c r="D186" s="69" t="s">
        <v>1325</v>
      </c>
      <c r="E186" s="70"/>
      <c r="F186" s="70"/>
      <c r="G186" s="71"/>
      <c r="H186" s="95">
        <f>$N$7</f>
        <v>0.1</v>
      </c>
      <c r="I186" s="124">
        <f>I185*H186</f>
        <v>90267.5</v>
      </c>
      <c r="J186" s="54"/>
    </row>
    <row r="187" spans="3:10" s="163" customFormat="1" ht="14.4" thickBot="1">
      <c r="C187" s="130" t="s">
        <v>1223</v>
      </c>
      <c r="D187" s="131" t="s">
        <v>1224</v>
      </c>
      <c r="E187" s="132"/>
      <c r="F187" s="132"/>
      <c r="G187" s="132"/>
      <c r="H187" s="155"/>
      <c r="I187" s="134">
        <f>SUM(I185:I186)</f>
        <v>992942.5</v>
      </c>
      <c r="J187" s="54"/>
    </row>
    <row r="188" spans="3:10" ht="14.4" thickTop="1"/>
    <row r="190" spans="3:10" ht="14.4" thickBot="1">
      <c r="C190" s="54" t="s">
        <v>2384</v>
      </c>
      <c r="D190" s="135" t="s">
        <v>1277</v>
      </c>
      <c r="E190" s="135"/>
      <c r="F190" s="135"/>
      <c r="G190" s="135"/>
      <c r="H190" s="135"/>
      <c r="I190" s="135"/>
      <c r="J190" s="56">
        <f>ROUNDDOWN(I207,-2)</f>
        <v>941500</v>
      </c>
    </row>
    <row r="191" spans="3:10" ht="28.2" thickTop="1">
      <c r="C191" s="119" t="s">
        <v>1197</v>
      </c>
      <c r="D191" s="120" t="s">
        <v>1198</v>
      </c>
      <c r="E191" s="120" t="s">
        <v>1926</v>
      </c>
      <c r="F191" s="120" t="s">
        <v>1199</v>
      </c>
      <c r="G191" s="120" t="s">
        <v>1200</v>
      </c>
      <c r="H191" s="120" t="s">
        <v>1201</v>
      </c>
      <c r="I191" s="121" t="s">
        <v>1202</v>
      </c>
    </row>
    <row r="192" spans="3:10">
      <c r="C192" s="141" t="s">
        <v>1203</v>
      </c>
      <c r="D192" s="59" t="s">
        <v>1204</v>
      </c>
      <c r="E192" s="59"/>
      <c r="F192" s="73"/>
      <c r="G192" s="73"/>
      <c r="H192" s="73"/>
      <c r="I192" s="146"/>
    </row>
    <row r="193" spans="3:10">
      <c r="C193" s="142">
        <v>1</v>
      </c>
      <c r="D193" s="59" t="s">
        <v>5</v>
      </c>
      <c r="E193" s="72" t="s">
        <v>1788</v>
      </c>
      <c r="F193" s="72" t="s">
        <v>6</v>
      </c>
      <c r="G193" s="74">
        <v>1</v>
      </c>
      <c r="H193" s="64">
        <f>VLOOKUP(D193,upahbahan,3,FALSE)</f>
        <v>100000</v>
      </c>
      <c r="I193" s="124">
        <f>G193*H193</f>
        <v>100000</v>
      </c>
    </row>
    <row r="194" spans="3:10" s="55" customFormat="1">
      <c r="C194" s="142">
        <v>2</v>
      </c>
      <c r="D194" s="59" t="s">
        <v>7</v>
      </c>
      <c r="E194" s="72" t="s">
        <v>1789</v>
      </c>
      <c r="F194" s="72" t="s">
        <v>6</v>
      </c>
      <c r="G194" s="74">
        <v>0.5</v>
      </c>
      <c r="H194" s="64">
        <f>VLOOKUP(D194,upahbahan,3,FALSE)</f>
        <v>145000</v>
      </c>
      <c r="I194" s="124">
        <f>G194*H194</f>
        <v>72500</v>
      </c>
      <c r="J194" s="54"/>
    </row>
    <row r="195" spans="3:10" s="55" customFormat="1">
      <c r="C195" s="142">
        <v>3</v>
      </c>
      <c r="D195" s="59" t="s">
        <v>19</v>
      </c>
      <c r="E195" s="72" t="s">
        <v>1791</v>
      </c>
      <c r="F195" s="72" t="s">
        <v>6</v>
      </c>
      <c r="G195" s="74">
        <v>0.1</v>
      </c>
      <c r="H195" s="64">
        <f>VLOOKUP(D195,upahbahan,3,FALSE)</f>
        <v>200000</v>
      </c>
      <c r="I195" s="124">
        <f>G195*H195</f>
        <v>20000</v>
      </c>
      <c r="J195" s="54"/>
    </row>
    <row r="196" spans="3:10" ht="15.75" customHeight="1">
      <c r="C196" s="144" t="s">
        <v>1210</v>
      </c>
      <c r="D196" s="80"/>
      <c r="E196" s="80"/>
      <c r="F196" s="80"/>
      <c r="G196" s="187"/>
      <c r="H196" s="162"/>
      <c r="I196" s="124">
        <f>SUM(I193:I195)</f>
        <v>192500</v>
      </c>
    </row>
    <row r="197" spans="3:10">
      <c r="C197" s="141" t="s">
        <v>1211</v>
      </c>
      <c r="D197" s="59" t="s">
        <v>1212</v>
      </c>
      <c r="E197" s="59"/>
      <c r="F197" s="76"/>
      <c r="G197" s="76"/>
      <c r="H197" s="76"/>
      <c r="I197" s="154"/>
    </row>
    <row r="198" spans="3:10">
      <c r="C198" s="142">
        <v>1</v>
      </c>
      <c r="D198" s="77" t="s">
        <v>57</v>
      </c>
      <c r="E198" s="77"/>
      <c r="F198" s="72" t="s">
        <v>42</v>
      </c>
      <c r="G198" s="74">
        <v>1.2</v>
      </c>
      <c r="H198" s="64">
        <f>VLOOKUP(D198,upahbahan,3,FALSE)</f>
        <v>286500</v>
      </c>
      <c r="I198" s="124">
        <f>G198*H198</f>
        <v>343800</v>
      </c>
    </row>
    <row r="199" spans="3:10">
      <c r="C199" s="142">
        <v>2</v>
      </c>
      <c r="D199" s="59" t="s">
        <v>2359</v>
      </c>
      <c r="E199" s="59"/>
      <c r="F199" s="72" t="s">
        <v>66</v>
      </c>
      <c r="G199" s="74">
        <v>117</v>
      </c>
      <c r="H199" s="64">
        <f>VLOOKUP(D199,upahbahan,3,FALSE)</f>
        <v>1300</v>
      </c>
      <c r="I199" s="124">
        <f>G199*H199</f>
        <v>152100</v>
      </c>
    </row>
    <row r="200" spans="3:10">
      <c r="C200" s="142">
        <v>3</v>
      </c>
      <c r="D200" s="77" t="s">
        <v>86</v>
      </c>
      <c r="E200" s="77"/>
      <c r="F200" s="72" t="s">
        <v>42</v>
      </c>
      <c r="G200" s="74">
        <v>0.56100000000000005</v>
      </c>
      <c r="H200" s="64">
        <f>VLOOKUP(D200,upahbahan,3,FALSE)</f>
        <v>275000</v>
      </c>
      <c r="I200" s="124">
        <f>G200*H200</f>
        <v>154275.00000000003</v>
      </c>
    </row>
    <row r="201" spans="3:10" ht="15.75" customHeight="1">
      <c r="C201" s="144" t="s">
        <v>1216</v>
      </c>
      <c r="D201" s="80"/>
      <c r="E201" s="80"/>
      <c r="F201" s="80"/>
      <c r="G201" s="80"/>
      <c r="H201" s="162"/>
      <c r="I201" s="124">
        <f>SUM(I198:I200)</f>
        <v>650175</v>
      </c>
    </row>
    <row r="202" spans="3:10">
      <c r="C202" s="141" t="s">
        <v>1217</v>
      </c>
      <c r="D202" s="59" t="s">
        <v>1218</v>
      </c>
      <c r="E202" s="59"/>
      <c r="F202" s="73"/>
      <c r="G202" s="73"/>
      <c r="H202" s="73"/>
      <c r="I202" s="146"/>
    </row>
    <row r="203" spans="3:10">
      <c r="C203" s="145" t="s">
        <v>1205</v>
      </c>
      <c r="D203" s="59" t="s">
        <v>1169</v>
      </c>
      <c r="E203" s="59"/>
      <c r="F203" s="170" t="s">
        <v>1082</v>
      </c>
      <c r="G203" s="188">
        <v>4.4299999999999999E-2</v>
      </c>
      <c r="H203" s="64">
        <f>VLOOKUP(D203,upahbahan,3,FALSE)</f>
        <v>300000</v>
      </c>
      <c r="I203" s="124">
        <f>G203*H203</f>
        <v>13290</v>
      </c>
    </row>
    <row r="204" spans="3:10" ht="15.75" customHeight="1">
      <c r="C204" s="144" t="s">
        <v>1219</v>
      </c>
      <c r="D204" s="80"/>
      <c r="E204" s="80"/>
      <c r="F204" s="80"/>
      <c r="G204" s="80"/>
      <c r="H204" s="162"/>
      <c r="I204" s="124">
        <f>SUM(I203)</f>
        <v>13290</v>
      </c>
    </row>
    <row r="205" spans="3:10" s="163" customFormat="1">
      <c r="C205" s="122" t="s">
        <v>1220</v>
      </c>
      <c r="D205" s="69" t="s">
        <v>1221</v>
      </c>
      <c r="E205" s="70"/>
      <c r="F205" s="70"/>
      <c r="G205" s="70"/>
      <c r="H205" s="71"/>
      <c r="I205" s="124">
        <f>I204+I201+I196</f>
        <v>855965</v>
      </c>
      <c r="J205" s="54"/>
    </row>
    <row r="206" spans="3:10" s="163" customFormat="1">
      <c r="C206" s="122" t="s">
        <v>1222</v>
      </c>
      <c r="D206" s="69" t="s">
        <v>1325</v>
      </c>
      <c r="E206" s="70"/>
      <c r="F206" s="70"/>
      <c r="G206" s="71"/>
      <c r="H206" s="95">
        <f>$N$7</f>
        <v>0.1</v>
      </c>
      <c r="I206" s="124">
        <f>I205*H206</f>
        <v>85596.5</v>
      </c>
      <c r="J206" s="54"/>
    </row>
    <row r="207" spans="3:10" s="163" customFormat="1" ht="14.4" thickBot="1">
      <c r="C207" s="130" t="s">
        <v>1223</v>
      </c>
      <c r="D207" s="131" t="s">
        <v>1224</v>
      </c>
      <c r="E207" s="132"/>
      <c r="F207" s="132"/>
      <c r="G207" s="132"/>
      <c r="H207" s="155"/>
      <c r="I207" s="134">
        <f>SUM(I205:I206)</f>
        <v>941561.5</v>
      </c>
      <c r="J207" s="54"/>
    </row>
    <row r="208" spans="3:10" s="163" customFormat="1" ht="14.4" thickTop="1">
      <c r="C208" s="57"/>
      <c r="D208" s="81"/>
      <c r="E208" s="81"/>
      <c r="F208" s="81"/>
      <c r="G208" s="81"/>
      <c r="H208" s="81"/>
      <c r="I208" s="82"/>
      <c r="J208" s="54"/>
    </row>
    <row r="210" spans="3:11">
      <c r="C210" s="160" t="s">
        <v>2385</v>
      </c>
      <c r="D210" s="54" t="s">
        <v>2386</v>
      </c>
    </row>
    <row r="211" spans="3:11" ht="35.4" customHeight="1" thickBot="1">
      <c r="C211" s="160" t="s">
        <v>2387</v>
      </c>
      <c r="D211" s="772" t="s">
        <v>1278</v>
      </c>
      <c r="E211" s="772"/>
      <c r="F211" s="772"/>
      <c r="G211" s="772"/>
      <c r="H211" s="772"/>
      <c r="I211" s="772"/>
      <c r="J211" s="56">
        <f>ROUNDDOWN(I229,-2)</f>
        <v>1012900</v>
      </c>
    </row>
    <row r="212" spans="3:11" ht="28.2" thickTop="1">
      <c r="C212" s="119" t="s">
        <v>1197</v>
      </c>
      <c r="D212" s="120" t="s">
        <v>1198</v>
      </c>
      <c r="E212" s="120" t="s">
        <v>1926</v>
      </c>
      <c r="F212" s="120" t="s">
        <v>1199</v>
      </c>
      <c r="G212" s="120" t="s">
        <v>1200</v>
      </c>
      <c r="H212" s="120" t="s">
        <v>1201</v>
      </c>
      <c r="I212" s="121" t="s">
        <v>1202</v>
      </c>
    </row>
    <row r="213" spans="3:11">
      <c r="C213" s="141" t="s">
        <v>1203</v>
      </c>
      <c r="D213" s="59" t="s">
        <v>1204</v>
      </c>
      <c r="E213" s="59"/>
      <c r="F213" s="73"/>
      <c r="G213" s="73"/>
      <c r="H213" s="73"/>
      <c r="I213" s="146"/>
    </row>
    <row r="214" spans="3:11">
      <c r="C214" s="142">
        <v>1</v>
      </c>
      <c r="D214" s="59" t="s">
        <v>5</v>
      </c>
      <c r="E214" s="72" t="s">
        <v>1788</v>
      </c>
      <c r="F214" s="72" t="s">
        <v>6</v>
      </c>
      <c r="G214" s="181">
        <v>1.3900999999999999</v>
      </c>
      <c r="H214" s="64">
        <f>VLOOKUP(D214,upahbahan,3,FALSE)</f>
        <v>100000</v>
      </c>
      <c r="I214" s="124">
        <f>G214*H214</f>
        <v>139010</v>
      </c>
    </row>
    <row r="215" spans="3:11" s="55" customFormat="1">
      <c r="C215" s="142">
        <v>2</v>
      </c>
      <c r="D215" s="59" t="s">
        <v>7</v>
      </c>
      <c r="E215" s="72" t="s">
        <v>1789</v>
      </c>
      <c r="F215" s="72" t="s">
        <v>6</v>
      </c>
      <c r="G215" s="181">
        <v>0.28960000000000002</v>
      </c>
      <c r="H215" s="64">
        <f>VLOOKUP(D215,upahbahan,3,FALSE)</f>
        <v>145000</v>
      </c>
      <c r="I215" s="124">
        <f>G215*H215</f>
        <v>41992</v>
      </c>
      <c r="J215" s="54"/>
    </row>
    <row r="216" spans="3:11" s="55" customFormat="1">
      <c r="C216" s="142">
        <v>3</v>
      </c>
      <c r="D216" s="59" t="s">
        <v>19</v>
      </c>
      <c r="E216" s="72" t="s">
        <v>1791</v>
      </c>
      <c r="F216" s="72" t="s">
        <v>6</v>
      </c>
      <c r="G216" s="181">
        <v>6.9500000000000006E-2</v>
      </c>
      <c r="H216" s="64">
        <f>VLOOKUP(D216,upahbahan,3,FALSE)</f>
        <v>200000</v>
      </c>
      <c r="I216" s="124">
        <f>G216*H216</f>
        <v>13900.000000000002</v>
      </c>
      <c r="J216" s="54"/>
    </row>
    <row r="217" spans="3:11" ht="15.75" customHeight="1">
      <c r="C217" s="144" t="s">
        <v>1210</v>
      </c>
      <c r="D217" s="80"/>
      <c r="E217" s="80"/>
      <c r="F217" s="80"/>
      <c r="G217" s="187"/>
      <c r="H217" s="162"/>
      <c r="I217" s="124">
        <f>SUM(I214:I216)</f>
        <v>194902</v>
      </c>
    </row>
    <row r="218" spans="3:11">
      <c r="C218" s="141" t="s">
        <v>1211</v>
      </c>
      <c r="D218" s="59" t="s">
        <v>1212</v>
      </c>
      <c r="E218" s="59"/>
      <c r="F218" s="76"/>
      <c r="G218" s="76"/>
      <c r="H218" s="76"/>
      <c r="I218" s="154"/>
    </row>
    <row r="219" spans="3:11">
      <c r="C219" s="198" t="s">
        <v>1205</v>
      </c>
      <c r="D219" s="77" t="s">
        <v>57</v>
      </c>
      <c r="E219" s="77"/>
      <c r="F219" s="72" t="s">
        <v>42</v>
      </c>
      <c r="G219" s="181">
        <v>0.52800000000000002</v>
      </c>
      <c r="H219" s="64">
        <f>VLOOKUP(D219,upahbahan,3,FALSE)</f>
        <v>286500</v>
      </c>
      <c r="I219" s="124">
        <f>G219*H219</f>
        <v>151272</v>
      </c>
    </row>
    <row r="220" spans="3:11">
      <c r="C220" s="198" t="s">
        <v>1206</v>
      </c>
      <c r="D220" s="59" t="s">
        <v>2359</v>
      </c>
      <c r="E220" s="59"/>
      <c r="F220" s="72" t="s">
        <v>66</v>
      </c>
      <c r="G220" s="74">
        <v>190</v>
      </c>
      <c r="H220" s="64">
        <f>VLOOKUP(D220,upahbahan,3,FALSE)</f>
        <v>1300</v>
      </c>
      <c r="I220" s="124">
        <f>G220*H220</f>
        <v>247000</v>
      </c>
    </row>
    <row r="221" spans="3:11">
      <c r="C221" s="198" t="s">
        <v>1207</v>
      </c>
      <c r="D221" s="59" t="s">
        <v>83</v>
      </c>
      <c r="E221" s="59"/>
      <c r="F221" s="72" t="s">
        <v>66</v>
      </c>
      <c r="G221" s="74">
        <v>494</v>
      </c>
      <c r="H221" s="64">
        <f>VLOOKUP(D221,upahbahan,3,FALSE)/1400</f>
        <v>264.42857142857144</v>
      </c>
      <c r="I221" s="124">
        <f>G221*H221</f>
        <v>130627.71428571429</v>
      </c>
      <c r="J221" s="191"/>
    </row>
    <row r="222" spans="3:11">
      <c r="C222" s="198" t="s">
        <v>1208</v>
      </c>
      <c r="D222" s="59" t="s">
        <v>41</v>
      </c>
      <c r="E222" s="59"/>
      <c r="F222" s="72" t="s">
        <v>66</v>
      </c>
      <c r="G222" s="74">
        <v>606</v>
      </c>
      <c r="H222" s="64">
        <f>VLOOKUP(D222,upahbahan,3,FALSE)/1350</f>
        <v>285.18518518518516</v>
      </c>
      <c r="I222" s="124">
        <f>G222*H222</f>
        <v>172822.22222222222</v>
      </c>
      <c r="K222" s="190"/>
    </row>
    <row r="223" spans="3:11">
      <c r="C223" s="198" t="s">
        <v>1209</v>
      </c>
      <c r="D223" s="77" t="s">
        <v>962</v>
      </c>
      <c r="E223" s="77"/>
      <c r="F223" s="72" t="s">
        <v>530</v>
      </c>
      <c r="G223" s="74">
        <v>121</v>
      </c>
      <c r="H223" s="64">
        <f>VLOOKUP(D223,upahbahan,3,FALSE)</f>
        <v>200</v>
      </c>
      <c r="I223" s="124">
        <f>G223*H223</f>
        <v>24200</v>
      </c>
    </row>
    <row r="224" spans="3:11" ht="15.75" customHeight="1">
      <c r="C224" s="144" t="s">
        <v>1216</v>
      </c>
      <c r="D224" s="80"/>
      <c r="E224" s="80"/>
      <c r="F224" s="80"/>
      <c r="G224" s="80"/>
      <c r="H224" s="162"/>
      <c r="I224" s="124">
        <f>SUM(I219:I223)</f>
        <v>725921.93650793657</v>
      </c>
    </row>
    <row r="225" spans="3:12">
      <c r="C225" s="141" t="s">
        <v>1217</v>
      </c>
      <c r="D225" s="59" t="s">
        <v>1218</v>
      </c>
      <c r="E225" s="59"/>
      <c r="F225" s="73"/>
      <c r="G225" s="73"/>
      <c r="H225" s="73"/>
      <c r="I225" s="146"/>
    </row>
    <row r="226" spans="3:12" ht="15.75" customHeight="1">
      <c r="C226" s="144" t="s">
        <v>1219</v>
      </c>
      <c r="D226" s="80"/>
      <c r="E226" s="80"/>
      <c r="F226" s="80"/>
      <c r="G226" s="80"/>
      <c r="H226" s="162"/>
      <c r="I226" s="182">
        <v>0</v>
      </c>
    </row>
    <row r="227" spans="3:12" s="163" customFormat="1">
      <c r="C227" s="122" t="s">
        <v>1220</v>
      </c>
      <c r="D227" s="69" t="s">
        <v>1221</v>
      </c>
      <c r="E227" s="70"/>
      <c r="F227" s="70"/>
      <c r="G227" s="70"/>
      <c r="H227" s="71"/>
      <c r="I227" s="124">
        <f>I226+I224+I217</f>
        <v>920823.93650793657</v>
      </c>
      <c r="J227" s="54"/>
    </row>
    <row r="228" spans="3:12" s="163" customFormat="1">
      <c r="C228" s="122" t="s">
        <v>1222</v>
      </c>
      <c r="D228" s="69" t="s">
        <v>1325</v>
      </c>
      <c r="E228" s="70"/>
      <c r="F228" s="70"/>
      <c r="G228" s="71"/>
      <c r="H228" s="95">
        <f>$N$7</f>
        <v>0.1</v>
      </c>
      <c r="I228" s="124">
        <f>I227*H228</f>
        <v>92082.39365079366</v>
      </c>
      <c r="J228" s="54"/>
    </row>
    <row r="229" spans="3:12" s="163" customFormat="1" ht="14.4" thickBot="1">
      <c r="C229" s="130" t="s">
        <v>1223</v>
      </c>
      <c r="D229" s="131" t="s">
        <v>1224</v>
      </c>
      <c r="E229" s="132"/>
      <c r="F229" s="132"/>
      <c r="G229" s="132"/>
      <c r="H229" s="155"/>
      <c r="I229" s="134">
        <f>SUM(I227:I228)</f>
        <v>1012906.3301587303</v>
      </c>
      <c r="J229" s="54"/>
    </row>
    <row r="230" spans="3:12" ht="14.4" thickTop="1"/>
    <row r="231" spans="3:12" ht="35.4" customHeight="1" thickBot="1">
      <c r="C231" s="54" t="s">
        <v>2388</v>
      </c>
      <c r="D231" s="772" t="s">
        <v>1279</v>
      </c>
      <c r="E231" s="772"/>
      <c r="F231" s="772"/>
      <c r="G231" s="772"/>
      <c r="H231" s="772"/>
      <c r="I231" s="772"/>
      <c r="J231" s="56">
        <f>ROUNDDOWN(I249,-2)</f>
        <v>1005200</v>
      </c>
      <c r="L231" s="192"/>
    </row>
    <row r="232" spans="3:12" ht="28.2" thickTop="1">
      <c r="C232" s="119" t="s">
        <v>1197</v>
      </c>
      <c r="D232" s="120" t="s">
        <v>1198</v>
      </c>
      <c r="E232" s="120" t="s">
        <v>1787</v>
      </c>
      <c r="F232" s="120" t="s">
        <v>1199</v>
      </c>
      <c r="G232" s="120" t="s">
        <v>1200</v>
      </c>
      <c r="H232" s="120" t="s">
        <v>1201</v>
      </c>
      <c r="I232" s="121" t="s">
        <v>1202</v>
      </c>
    </row>
    <row r="233" spans="3:12">
      <c r="C233" s="141" t="s">
        <v>1203</v>
      </c>
      <c r="D233" s="59" t="s">
        <v>1204</v>
      </c>
      <c r="E233" s="59"/>
      <c r="F233" s="73"/>
      <c r="G233" s="73"/>
      <c r="H233" s="73"/>
      <c r="I233" s="146"/>
    </row>
    <row r="234" spans="3:12">
      <c r="C234" s="142">
        <v>1</v>
      </c>
      <c r="D234" s="59" t="s">
        <v>5</v>
      </c>
      <c r="E234" s="72" t="s">
        <v>1788</v>
      </c>
      <c r="F234" s="72" t="s">
        <v>6</v>
      </c>
      <c r="G234" s="181">
        <v>1.2509999999999999</v>
      </c>
      <c r="H234" s="64">
        <f>VLOOKUP(D234,upahbahan,3,FALSE)</f>
        <v>100000</v>
      </c>
      <c r="I234" s="124">
        <f>G234*H234</f>
        <v>125099.99999999999</v>
      </c>
    </row>
    <row r="235" spans="3:12" s="55" customFormat="1">
      <c r="C235" s="142">
        <v>2</v>
      </c>
      <c r="D235" s="59" t="s">
        <v>7</v>
      </c>
      <c r="E235" s="72" t="s">
        <v>1789</v>
      </c>
      <c r="F235" s="72" t="s">
        <v>6</v>
      </c>
      <c r="G235" s="181">
        <v>0.26100000000000001</v>
      </c>
      <c r="H235" s="64">
        <f>VLOOKUP(D235,upahbahan,3,FALSE)</f>
        <v>145000</v>
      </c>
      <c r="I235" s="124">
        <f>G235*H235</f>
        <v>37845</v>
      </c>
      <c r="J235" s="54"/>
    </row>
    <row r="236" spans="3:12" s="55" customFormat="1">
      <c r="C236" s="142">
        <v>3</v>
      </c>
      <c r="D236" s="59" t="s">
        <v>19</v>
      </c>
      <c r="E236" s="72" t="s">
        <v>1791</v>
      </c>
      <c r="F236" s="72" t="s">
        <v>6</v>
      </c>
      <c r="G236" s="181">
        <v>0.125</v>
      </c>
      <c r="H236" s="64">
        <f>VLOOKUP(D236,upahbahan,3,FALSE)</f>
        <v>200000</v>
      </c>
      <c r="I236" s="124">
        <f>G236*H236</f>
        <v>25000</v>
      </c>
      <c r="J236" s="54"/>
    </row>
    <row r="237" spans="3:12" ht="15.75" customHeight="1">
      <c r="C237" s="144" t="s">
        <v>1210</v>
      </c>
      <c r="D237" s="80"/>
      <c r="E237" s="80"/>
      <c r="F237" s="80"/>
      <c r="G237" s="187"/>
      <c r="H237" s="162"/>
      <c r="I237" s="124">
        <f>SUM(I234:I236)</f>
        <v>187945</v>
      </c>
    </row>
    <row r="238" spans="3:12">
      <c r="C238" s="141" t="s">
        <v>1211</v>
      </c>
      <c r="D238" s="59" t="s">
        <v>1212</v>
      </c>
      <c r="E238" s="59"/>
      <c r="F238" s="76"/>
      <c r="G238" s="76"/>
      <c r="H238" s="76"/>
      <c r="I238" s="154"/>
    </row>
    <row r="239" spans="3:12">
      <c r="C239" s="198" t="s">
        <v>1205</v>
      </c>
      <c r="D239" s="77" t="s">
        <v>57</v>
      </c>
      <c r="E239" s="77"/>
      <c r="F239" s="72" t="s">
        <v>42</v>
      </c>
      <c r="G239" s="181">
        <v>0.52800000000000002</v>
      </c>
      <c r="H239" s="64">
        <f>VLOOKUP(D239,upahbahan,3,FALSE)</f>
        <v>286500</v>
      </c>
      <c r="I239" s="124">
        <f>G239*H239</f>
        <v>151272</v>
      </c>
    </row>
    <row r="240" spans="3:12">
      <c r="C240" s="198" t="s">
        <v>1206</v>
      </c>
      <c r="D240" s="59" t="s">
        <v>2359</v>
      </c>
      <c r="E240" s="59"/>
      <c r="F240" s="72" t="s">
        <v>66</v>
      </c>
      <c r="G240" s="74">
        <v>190</v>
      </c>
      <c r="H240" s="64">
        <f>VLOOKUP(D240,upahbahan,3,FALSE)</f>
        <v>1300</v>
      </c>
      <c r="I240" s="124">
        <f>G240*H240</f>
        <v>247000</v>
      </c>
    </row>
    <row r="241" spans="3:10">
      <c r="C241" s="198" t="s">
        <v>1207</v>
      </c>
      <c r="D241" s="59" t="s">
        <v>83</v>
      </c>
      <c r="E241" s="59"/>
      <c r="F241" s="72" t="s">
        <v>66</v>
      </c>
      <c r="G241" s="74">
        <v>494</v>
      </c>
      <c r="H241" s="64">
        <f>VLOOKUP(D241,upahbahan,3,FALSE)/1400</f>
        <v>264.42857142857144</v>
      </c>
      <c r="I241" s="124">
        <f>G241*H241</f>
        <v>130627.71428571429</v>
      </c>
    </row>
    <row r="242" spans="3:10">
      <c r="C242" s="198" t="s">
        <v>1208</v>
      </c>
      <c r="D242" s="59" t="s">
        <v>41</v>
      </c>
      <c r="E242" s="59"/>
      <c r="F242" s="72" t="s">
        <v>66</v>
      </c>
      <c r="G242" s="74">
        <v>606</v>
      </c>
      <c r="H242" s="64">
        <f>VLOOKUP(D242,upahbahan,3,FALSE)/1350</f>
        <v>285.18518518518516</v>
      </c>
      <c r="I242" s="124">
        <f>G242*H242</f>
        <v>172822.22222222222</v>
      </c>
    </row>
    <row r="243" spans="3:10">
      <c r="C243" s="198" t="s">
        <v>1209</v>
      </c>
      <c r="D243" s="77" t="s">
        <v>962</v>
      </c>
      <c r="E243" s="77"/>
      <c r="F243" s="72" t="s">
        <v>530</v>
      </c>
      <c r="G243" s="74">
        <v>121</v>
      </c>
      <c r="H243" s="64">
        <f>VLOOKUP(D243,upahbahan,3,FALSE)</f>
        <v>200</v>
      </c>
      <c r="I243" s="124">
        <f>G243*H243</f>
        <v>24200</v>
      </c>
    </row>
    <row r="244" spans="3:10" ht="15.75" customHeight="1">
      <c r="C244" s="144" t="s">
        <v>1216</v>
      </c>
      <c r="D244" s="80"/>
      <c r="E244" s="80"/>
      <c r="F244" s="80"/>
      <c r="G244" s="80"/>
      <c r="H244" s="162"/>
      <c r="I244" s="124">
        <f>SUM(I239:I243)</f>
        <v>725921.93650793657</v>
      </c>
    </row>
    <row r="245" spans="3:10">
      <c r="C245" s="141" t="s">
        <v>1217</v>
      </c>
      <c r="D245" s="59" t="s">
        <v>1218</v>
      </c>
      <c r="E245" s="59"/>
      <c r="F245" s="73"/>
      <c r="G245" s="73"/>
      <c r="H245" s="73"/>
      <c r="I245" s="146"/>
    </row>
    <row r="246" spans="3:10" ht="15.75" customHeight="1">
      <c r="C246" s="144" t="s">
        <v>1219</v>
      </c>
      <c r="D246" s="80"/>
      <c r="E246" s="80"/>
      <c r="F246" s="80"/>
      <c r="G246" s="80"/>
      <c r="H246" s="162"/>
      <c r="I246" s="182">
        <v>0</v>
      </c>
    </row>
    <row r="247" spans="3:10" s="163" customFormat="1">
      <c r="C247" s="122" t="s">
        <v>1220</v>
      </c>
      <c r="D247" s="69" t="s">
        <v>1221</v>
      </c>
      <c r="E247" s="70"/>
      <c r="F247" s="70"/>
      <c r="G247" s="70"/>
      <c r="H247" s="71"/>
      <c r="I247" s="124">
        <f>I246+I244+I237</f>
        <v>913866.93650793657</v>
      </c>
      <c r="J247" s="54"/>
    </row>
    <row r="248" spans="3:10" s="163" customFormat="1">
      <c r="C248" s="122" t="s">
        <v>1222</v>
      </c>
      <c r="D248" s="69" t="s">
        <v>1325</v>
      </c>
      <c r="E248" s="70"/>
      <c r="F248" s="70"/>
      <c r="G248" s="71"/>
      <c r="H248" s="95">
        <f>$N$7</f>
        <v>0.1</v>
      </c>
      <c r="I248" s="124">
        <f>I247*H248</f>
        <v>91386.693650793663</v>
      </c>
      <c r="J248" s="54"/>
    </row>
    <row r="249" spans="3:10" s="163" customFormat="1" ht="14.4" thickBot="1">
      <c r="C249" s="130" t="s">
        <v>1223</v>
      </c>
      <c r="D249" s="131" t="s">
        <v>1224</v>
      </c>
      <c r="E249" s="132"/>
      <c r="F249" s="132"/>
      <c r="G249" s="132"/>
      <c r="H249" s="155"/>
      <c r="I249" s="134">
        <f>SUM(I247:I248)</f>
        <v>1005253.6301587302</v>
      </c>
      <c r="J249" s="54"/>
    </row>
    <row r="250" spans="3:10" ht="14.4" thickTop="1"/>
    <row r="251" spans="3:10" ht="35.4" customHeight="1" thickBot="1">
      <c r="C251" s="160" t="s">
        <v>2389</v>
      </c>
      <c r="D251" s="772" t="s">
        <v>1280</v>
      </c>
      <c r="E251" s="772"/>
      <c r="F251" s="772"/>
      <c r="G251" s="772"/>
      <c r="H251" s="772"/>
      <c r="I251" s="772"/>
      <c r="J251" s="56">
        <f>ROUNDDOWN(I270,-2)</f>
        <v>972300</v>
      </c>
    </row>
    <row r="252" spans="3:10" ht="28.2" thickTop="1">
      <c r="C252" s="119" t="s">
        <v>1197</v>
      </c>
      <c r="D252" s="120" t="s">
        <v>1198</v>
      </c>
      <c r="E252" s="120" t="s">
        <v>1926</v>
      </c>
      <c r="F252" s="120" t="s">
        <v>1199</v>
      </c>
      <c r="G252" s="120" t="s">
        <v>1200</v>
      </c>
      <c r="H252" s="120" t="s">
        <v>1201</v>
      </c>
      <c r="I252" s="121" t="s">
        <v>1202</v>
      </c>
    </row>
    <row r="253" spans="3:10">
      <c r="C253" s="141" t="s">
        <v>1203</v>
      </c>
      <c r="D253" s="59" t="s">
        <v>1204</v>
      </c>
      <c r="E253" s="59"/>
      <c r="F253" s="73"/>
      <c r="G253" s="73"/>
      <c r="H253" s="73"/>
      <c r="I253" s="146"/>
    </row>
    <row r="254" spans="3:10">
      <c r="C254" s="142">
        <v>1</v>
      </c>
      <c r="D254" s="59" t="s">
        <v>5</v>
      </c>
      <c r="E254" s="72" t="s">
        <v>1788</v>
      </c>
      <c r="F254" s="72" t="s">
        <v>6</v>
      </c>
      <c r="G254" s="93">
        <v>0.83399999999999996</v>
      </c>
      <c r="H254" s="64">
        <f>VLOOKUP(D254,upahbahan,3,FALSE)</f>
        <v>100000</v>
      </c>
      <c r="I254" s="124">
        <f>G254*H254</f>
        <v>83400</v>
      </c>
    </row>
    <row r="255" spans="3:10" s="55" customFormat="1">
      <c r="C255" s="142">
        <v>2</v>
      </c>
      <c r="D255" s="59" t="s">
        <v>7</v>
      </c>
      <c r="E255" s="72" t="s">
        <v>1789</v>
      </c>
      <c r="F255" s="72" t="s">
        <v>6</v>
      </c>
      <c r="G255" s="93">
        <v>0.17380000000000001</v>
      </c>
      <c r="H255" s="64">
        <f>VLOOKUP(D255,upahbahan,3,FALSE)</f>
        <v>145000</v>
      </c>
      <c r="I255" s="124">
        <f>G255*H255</f>
        <v>25201</v>
      </c>
      <c r="J255" s="54"/>
    </row>
    <row r="256" spans="3:10" s="55" customFormat="1">
      <c r="C256" s="142">
        <v>3</v>
      </c>
      <c r="D256" s="59" t="s">
        <v>19</v>
      </c>
      <c r="E256" s="72" t="s">
        <v>1791</v>
      </c>
      <c r="F256" s="72" t="s">
        <v>6</v>
      </c>
      <c r="G256" s="93">
        <v>8.3400000000000002E-2</v>
      </c>
      <c r="H256" s="64">
        <f>VLOOKUP(D256,upahbahan,3,FALSE)</f>
        <v>200000</v>
      </c>
      <c r="I256" s="124">
        <f>G256*H256</f>
        <v>16680</v>
      </c>
      <c r="J256" s="54"/>
    </row>
    <row r="257" spans="3:10" ht="15.75" customHeight="1">
      <c r="C257" s="144" t="s">
        <v>1210</v>
      </c>
      <c r="D257" s="80"/>
      <c r="E257" s="80"/>
      <c r="F257" s="80"/>
      <c r="G257" s="187"/>
      <c r="H257" s="162"/>
      <c r="I257" s="124">
        <f>SUM(I254:I256)</f>
        <v>125281</v>
      </c>
    </row>
    <row r="258" spans="3:10">
      <c r="C258" s="141" t="s">
        <v>1211</v>
      </c>
      <c r="D258" s="59" t="s">
        <v>1212</v>
      </c>
      <c r="E258" s="59"/>
      <c r="F258" s="76"/>
      <c r="G258" s="76"/>
      <c r="H258" s="76"/>
      <c r="I258" s="154"/>
    </row>
    <row r="259" spans="3:10">
      <c r="C259" s="198" t="s">
        <v>1205</v>
      </c>
      <c r="D259" s="77" t="s">
        <v>57</v>
      </c>
      <c r="E259" s="77"/>
      <c r="F259" s="72" t="s">
        <v>42</v>
      </c>
      <c r="G259" s="181">
        <v>0.52800000000000002</v>
      </c>
      <c r="H259" s="64">
        <f>VLOOKUP(D259,upahbahan,3,FALSE)</f>
        <v>286500</v>
      </c>
      <c r="I259" s="124">
        <f>G259*H259</f>
        <v>151272</v>
      </c>
    </row>
    <row r="260" spans="3:10">
      <c r="C260" s="198" t="s">
        <v>1206</v>
      </c>
      <c r="D260" s="59" t="s">
        <v>2359</v>
      </c>
      <c r="E260" s="59"/>
      <c r="F260" s="72" t="s">
        <v>66</v>
      </c>
      <c r="G260" s="74">
        <v>184</v>
      </c>
      <c r="H260" s="64">
        <f>VLOOKUP(D260,upahbahan,3,FALSE)</f>
        <v>1300</v>
      </c>
      <c r="I260" s="124">
        <f>G260*H260</f>
        <v>239200</v>
      </c>
    </row>
    <row r="261" spans="3:10">
      <c r="C261" s="198" t="s">
        <v>1207</v>
      </c>
      <c r="D261" s="59" t="s">
        <v>83</v>
      </c>
      <c r="E261" s="59"/>
      <c r="F261" s="72" t="s">
        <v>66</v>
      </c>
      <c r="G261" s="74">
        <v>499</v>
      </c>
      <c r="H261" s="64">
        <f>VLOOKUP(D261,upahbahan,3,FALSE)/1400</f>
        <v>264.42857142857144</v>
      </c>
      <c r="I261" s="124">
        <f>G261*H261</f>
        <v>131949.85714285716</v>
      </c>
    </row>
    <row r="262" spans="3:10">
      <c r="C262" s="198" t="s">
        <v>1208</v>
      </c>
      <c r="D262" s="59" t="s">
        <v>41</v>
      </c>
      <c r="E262" s="59"/>
      <c r="F262" s="72" t="s">
        <v>66</v>
      </c>
      <c r="G262" s="74">
        <v>606</v>
      </c>
      <c r="H262" s="64">
        <f>VLOOKUP(D262,upahbahan,3,FALSE)/1350</f>
        <v>285.18518518518516</v>
      </c>
      <c r="I262" s="124">
        <f>G262*H262</f>
        <v>172822.22222222222</v>
      </c>
    </row>
    <row r="263" spans="3:10">
      <c r="C263" s="198" t="s">
        <v>1209</v>
      </c>
      <c r="D263" s="77" t="s">
        <v>962</v>
      </c>
      <c r="E263" s="77"/>
      <c r="F263" s="72" t="s">
        <v>530</v>
      </c>
      <c r="G263" s="74">
        <v>121</v>
      </c>
      <c r="H263" s="64">
        <f>VLOOKUP(D263,upahbahan,3,FALSE)</f>
        <v>200</v>
      </c>
      <c r="I263" s="124">
        <f>G263*H263</f>
        <v>24200</v>
      </c>
    </row>
    <row r="264" spans="3:10" ht="15.75" customHeight="1">
      <c r="C264" s="144" t="s">
        <v>1216</v>
      </c>
      <c r="D264" s="80"/>
      <c r="E264" s="80"/>
      <c r="F264" s="80"/>
      <c r="G264" s="80"/>
      <c r="H264" s="162"/>
      <c r="I264" s="124">
        <f>SUM(I259:I263)</f>
        <v>719444.07936507941</v>
      </c>
    </row>
    <row r="265" spans="3:10">
      <c r="C265" s="141" t="s">
        <v>1217</v>
      </c>
      <c r="D265" s="59" t="s">
        <v>1218</v>
      </c>
      <c r="E265" s="59"/>
      <c r="F265" s="73"/>
      <c r="G265" s="73"/>
      <c r="H265" s="73"/>
      <c r="I265" s="146"/>
    </row>
    <row r="266" spans="3:10">
      <c r="C266" s="141">
        <v>1</v>
      </c>
      <c r="D266" s="59" t="s">
        <v>1169</v>
      </c>
      <c r="E266" s="59"/>
      <c r="F266" s="170" t="s">
        <v>1082</v>
      </c>
      <c r="G266" s="188">
        <v>0.13089999999999999</v>
      </c>
      <c r="H266" s="64">
        <f>VLOOKUP(D266,upahbahan,3,FALSE)</f>
        <v>300000</v>
      </c>
      <c r="I266" s="124">
        <f>G266*H266</f>
        <v>39270</v>
      </c>
    </row>
    <row r="267" spans="3:10" ht="15.75" customHeight="1">
      <c r="C267" s="144" t="s">
        <v>1219</v>
      </c>
      <c r="D267" s="80"/>
      <c r="E267" s="80"/>
      <c r="F267" s="80"/>
      <c r="G267" s="80"/>
      <c r="H267" s="162"/>
      <c r="I267" s="124">
        <f>SUM(I266)</f>
        <v>39270</v>
      </c>
    </row>
    <row r="268" spans="3:10" s="163" customFormat="1">
      <c r="C268" s="122" t="s">
        <v>1220</v>
      </c>
      <c r="D268" s="69" t="s">
        <v>1221</v>
      </c>
      <c r="E268" s="70"/>
      <c r="F268" s="70"/>
      <c r="G268" s="70"/>
      <c r="H268" s="71"/>
      <c r="I268" s="124">
        <f>I267+I264+I257</f>
        <v>883995.07936507941</v>
      </c>
      <c r="J268" s="54"/>
    </row>
    <row r="269" spans="3:10" s="163" customFormat="1">
      <c r="C269" s="122" t="s">
        <v>1222</v>
      </c>
      <c r="D269" s="69" t="s">
        <v>1325</v>
      </c>
      <c r="E269" s="70"/>
      <c r="F269" s="70"/>
      <c r="G269" s="71"/>
      <c r="H269" s="95">
        <f>$N$7</f>
        <v>0.1</v>
      </c>
      <c r="I269" s="124">
        <f>I268*H269</f>
        <v>88399.507936507944</v>
      </c>
      <c r="J269" s="54"/>
    </row>
    <row r="270" spans="3:10" s="163" customFormat="1" ht="14.4" thickBot="1">
      <c r="C270" s="130" t="s">
        <v>1223</v>
      </c>
      <c r="D270" s="131" t="s">
        <v>1224</v>
      </c>
      <c r="E270" s="132"/>
      <c r="F270" s="132"/>
      <c r="G270" s="132"/>
      <c r="H270" s="155"/>
      <c r="I270" s="134">
        <f>SUM(I268:I269)</f>
        <v>972394.58730158734</v>
      </c>
      <c r="J270" s="54"/>
    </row>
    <row r="271" spans="3:10" ht="14.4" thickTop="1"/>
    <row r="272" spans="3:10" ht="35.4" customHeight="1" thickBot="1">
      <c r="C272" s="160" t="s">
        <v>2390</v>
      </c>
      <c r="D272" s="772" t="s">
        <v>1281</v>
      </c>
      <c r="E272" s="772"/>
      <c r="F272" s="772"/>
      <c r="G272" s="772"/>
      <c r="H272" s="772"/>
      <c r="I272" s="772"/>
      <c r="J272" s="56">
        <f>ROUNDDOWN(I290,-2)</f>
        <v>1081000</v>
      </c>
    </row>
    <row r="273" spans="3:10" ht="28.2" thickTop="1">
      <c r="C273" s="119" t="s">
        <v>1197</v>
      </c>
      <c r="D273" s="120" t="s">
        <v>1198</v>
      </c>
      <c r="E273" s="120" t="s">
        <v>1787</v>
      </c>
      <c r="F273" s="120" t="s">
        <v>1199</v>
      </c>
      <c r="G273" s="120" t="s">
        <v>1200</v>
      </c>
      <c r="H273" s="120" t="s">
        <v>1201</v>
      </c>
      <c r="I273" s="121" t="s">
        <v>1202</v>
      </c>
    </row>
    <row r="274" spans="3:10">
      <c r="C274" s="141" t="s">
        <v>1203</v>
      </c>
      <c r="D274" s="59" t="s">
        <v>1204</v>
      </c>
      <c r="E274" s="59"/>
      <c r="F274" s="73"/>
      <c r="G274" s="73"/>
      <c r="H274" s="73"/>
      <c r="I274" s="146"/>
    </row>
    <row r="275" spans="3:10">
      <c r="C275" s="142">
        <v>1</v>
      </c>
      <c r="D275" s="59" t="s">
        <v>5</v>
      </c>
      <c r="E275" s="72" t="s">
        <v>1788</v>
      </c>
      <c r="F275" s="72" t="s">
        <v>6</v>
      </c>
      <c r="G275" s="181">
        <v>1.3485</v>
      </c>
      <c r="H275" s="64">
        <f>VLOOKUP(D275,upahbahan,3,FALSE)</f>
        <v>100000</v>
      </c>
      <c r="I275" s="124">
        <f>G275*H275</f>
        <v>134850</v>
      </c>
    </row>
    <row r="276" spans="3:10" s="55" customFormat="1">
      <c r="C276" s="142">
        <v>2</v>
      </c>
      <c r="D276" s="59" t="s">
        <v>7</v>
      </c>
      <c r="E276" s="72" t="s">
        <v>1789</v>
      </c>
      <c r="F276" s="72" t="s">
        <v>6</v>
      </c>
      <c r="G276" s="181">
        <v>0.26440000000000002</v>
      </c>
      <c r="H276" s="64">
        <f>VLOOKUP(D276,upahbahan,3,FALSE)</f>
        <v>145000</v>
      </c>
      <c r="I276" s="124">
        <f>G276*H276</f>
        <v>38338</v>
      </c>
      <c r="J276" s="54"/>
    </row>
    <row r="277" spans="3:10" s="55" customFormat="1">
      <c r="C277" s="142">
        <v>3</v>
      </c>
      <c r="D277" s="59" t="s">
        <v>19</v>
      </c>
      <c r="E277" s="72" t="s">
        <v>1791</v>
      </c>
      <c r="F277" s="72" t="s">
        <v>6</v>
      </c>
      <c r="G277" s="181">
        <v>0.13489999999999999</v>
      </c>
      <c r="H277" s="64">
        <f>VLOOKUP(D277,upahbahan,3,FALSE)</f>
        <v>200000</v>
      </c>
      <c r="I277" s="124">
        <f>G277*H277</f>
        <v>26980</v>
      </c>
      <c r="J277" s="54"/>
    </row>
    <row r="278" spans="3:10" ht="15.75" customHeight="1">
      <c r="C278" s="144" t="s">
        <v>1210</v>
      </c>
      <c r="D278" s="80"/>
      <c r="E278" s="80"/>
      <c r="F278" s="80"/>
      <c r="G278" s="187"/>
      <c r="H278" s="162"/>
      <c r="I278" s="124">
        <f>SUM(I275:I277)</f>
        <v>200168</v>
      </c>
    </row>
    <row r="279" spans="3:10">
      <c r="C279" s="141" t="s">
        <v>1211</v>
      </c>
      <c r="D279" s="59" t="s">
        <v>1212</v>
      </c>
      <c r="E279" s="59"/>
      <c r="F279" s="76"/>
      <c r="G279" s="76"/>
      <c r="H279" s="76"/>
      <c r="I279" s="154"/>
    </row>
    <row r="280" spans="3:10">
      <c r="C280" s="198" t="s">
        <v>1205</v>
      </c>
      <c r="D280" s="77" t="s">
        <v>57</v>
      </c>
      <c r="E280" s="77"/>
      <c r="F280" s="72" t="s">
        <v>42</v>
      </c>
      <c r="G280" s="74">
        <v>0.39600000000000002</v>
      </c>
      <c r="H280" s="64">
        <f>VLOOKUP(D280,upahbahan,3,FALSE)</f>
        <v>286500</v>
      </c>
      <c r="I280" s="124">
        <f>G280*H280</f>
        <v>113454</v>
      </c>
    </row>
    <row r="281" spans="3:10">
      <c r="C281" s="198" t="s">
        <v>1206</v>
      </c>
      <c r="D281" s="59" t="s">
        <v>2359</v>
      </c>
      <c r="E281" s="59"/>
      <c r="F281" s="72" t="s">
        <v>66</v>
      </c>
      <c r="G281" s="74">
        <v>221</v>
      </c>
      <c r="H281" s="64">
        <f>VLOOKUP(D281,upahbahan,3,FALSE)</f>
        <v>1300</v>
      </c>
      <c r="I281" s="124">
        <f>G281*H281</f>
        <v>287300</v>
      </c>
    </row>
    <row r="282" spans="3:10">
      <c r="C282" s="198" t="s">
        <v>1207</v>
      </c>
      <c r="D282" s="59" t="s">
        <v>83</v>
      </c>
      <c r="E282" s="59"/>
      <c r="F282" s="72" t="s">
        <v>66</v>
      </c>
      <c r="G282" s="74">
        <v>576</v>
      </c>
      <c r="H282" s="64">
        <f>VLOOKUP(D282,upahbahan,3,FALSE)/1400</f>
        <v>264.42857142857144</v>
      </c>
      <c r="I282" s="124">
        <f>G282*H282</f>
        <v>152310.85714285716</v>
      </c>
    </row>
    <row r="283" spans="3:10">
      <c r="C283" s="198" t="s">
        <v>1208</v>
      </c>
      <c r="D283" s="59" t="s">
        <v>41</v>
      </c>
      <c r="E283" s="59"/>
      <c r="F283" s="72" t="s">
        <v>66</v>
      </c>
      <c r="G283" s="74">
        <v>706</v>
      </c>
      <c r="H283" s="64">
        <f>VLOOKUP(D283,upahbahan,3,FALSE)/1350</f>
        <v>285.18518518518516</v>
      </c>
      <c r="I283" s="124">
        <f>G283*H283</f>
        <v>201340.74074074073</v>
      </c>
    </row>
    <row r="284" spans="3:10">
      <c r="C284" s="198" t="s">
        <v>1209</v>
      </c>
      <c r="D284" s="77" t="s">
        <v>962</v>
      </c>
      <c r="E284" s="77"/>
      <c r="F284" s="72" t="s">
        <v>530</v>
      </c>
      <c r="G284" s="74">
        <v>141</v>
      </c>
      <c r="H284" s="64">
        <f>VLOOKUP(D284,upahbahan,3,FALSE)</f>
        <v>200</v>
      </c>
      <c r="I284" s="124">
        <f>G284*H284</f>
        <v>28200</v>
      </c>
    </row>
    <row r="285" spans="3:10" ht="15.75" customHeight="1">
      <c r="C285" s="144" t="s">
        <v>1216</v>
      </c>
      <c r="D285" s="80"/>
      <c r="E285" s="80"/>
      <c r="F285" s="80"/>
      <c r="G285" s="80"/>
      <c r="H285" s="162"/>
      <c r="I285" s="124">
        <f>SUM(I280:I284)</f>
        <v>782605.59788359795</v>
      </c>
    </row>
    <row r="286" spans="3:10">
      <c r="C286" s="141" t="s">
        <v>1217</v>
      </c>
      <c r="D286" s="59" t="s">
        <v>1218</v>
      </c>
      <c r="E286" s="59"/>
      <c r="F286" s="73"/>
      <c r="G286" s="73"/>
      <c r="H286" s="73"/>
      <c r="I286" s="146"/>
    </row>
    <row r="287" spans="3:10" ht="15.75" customHeight="1">
      <c r="C287" s="144" t="s">
        <v>1219</v>
      </c>
      <c r="D287" s="80"/>
      <c r="E287" s="80"/>
      <c r="F287" s="80"/>
      <c r="G287" s="80"/>
      <c r="H287" s="162"/>
      <c r="I287" s="182">
        <v>0</v>
      </c>
    </row>
    <row r="288" spans="3:10" s="163" customFormat="1">
      <c r="C288" s="122" t="s">
        <v>1220</v>
      </c>
      <c r="D288" s="69" t="s">
        <v>1221</v>
      </c>
      <c r="E288" s="70"/>
      <c r="F288" s="70"/>
      <c r="G288" s="70"/>
      <c r="H288" s="71"/>
      <c r="I288" s="124">
        <f>I287+I285+I278</f>
        <v>982773.59788359795</v>
      </c>
      <c r="J288" s="54"/>
    </row>
    <row r="289" spans="3:10" s="163" customFormat="1">
      <c r="C289" s="122" t="s">
        <v>1222</v>
      </c>
      <c r="D289" s="69" t="s">
        <v>1325</v>
      </c>
      <c r="E289" s="70"/>
      <c r="F289" s="70"/>
      <c r="G289" s="71"/>
      <c r="H289" s="95">
        <f>$N$7</f>
        <v>0.1</v>
      </c>
      <c r="I289" s="124">
        <f>I288*H289</f>
        <v>98277.359788359798</v>
      </c>
      <c r="J289" s="54"/>
    </row>
    <row r="290" spans="3:10" s="163" customFormat="1" ht="14.4" thickBot="1">
      <c r="C290" s="130" t="s">
        <v>1223</v>
      </c>
      <c r="D290" s="131" t="s">
        <v>1224</v>
      </c>
      <c r="E290" s="132"/>
      <c r="F290" s="132"/>
      <c r="G290" s="132"/>
      <c r="H290" s="155"/>
      <c r="I290" s="134">
        <f>SUM(I288:I289)</f>
        <v>1081050.9576719578</v>
      </c>
      <c r="J290" s="54"/>
    </row>
    <row r="291" spans="3:10" ht="14.4" thickTop="1"/>
    <row r="292" spans="3:10" ht="35.4" customHeight="1" thickBot="1">
      <c r="C292" s="160" t="s">
        <v>2391</v>
      </c>
      <c r="D292" s="772" t="s">
        <v>1282</v>
      </c>
      <c r="E292" s="772"/>
      <c r="F292" s="772"/>
      <c r="G292" s="772"/>
      <c r="H292" s="772"/>
      <c r="I292" s="772"/>
      <c r="J292" s="56">
        <f>ROUNDDOWN(I311,-2)</f>
        <v>1049700</v>
      </c>
    </row>
    <row r="293" spans="3:10" ht="28.2" thickTop="1">
      <c r="C293" s="119" t="s">
        <v>1197</v>
      </c>
      <c r="D293" s="120" t="s">
        <v>1198</v>
      </c>
      <c r="E293" s="120" t="s">
        <v>1926</v>
      </c>
      <c r="F293" s="120" t="s">
        <v>1199</v>
      </c>
      <c r="G293" s="120" t="s">
        <v>1200</v>
      </c>
      <c r="H293" s="120" t="s">
        <v>1201</v>
      </c>
      <c r="I293" s="121" t="s">
        <v>1202</v>
      </c>
    </row>
    <row r="294" spans="3:10">
      <c r="C294" s="141" t="s">
        <v>1203</v>
      </c>
      <c r="D294" s="59" t="s">
        <v>1204</v>
      </c>
      <c r="E294" s="59"/>
      <c r="F294" s="73"/>
      <c r="G294" s="73"/>
      <c r="H294" s="73"/>
      <c r="I294" s="146"/>
    </row>
    <row r="295" spans="3:10">
      <c r="C295" s="142">
        <v>1</v>
      </c>
      <c r="D295" s="59" t="s">
        <v>5</v>
      </c>
      <c r="E295" s="72" t="s">
        <v>1788</v>
      </c>
      <c r="F295" s="72" t="s">
        <v>6</v>
      </c>
      <c r="G295" s="93">
        <v>0.88900000000000001</v>
      </c>
      <c r="H295" s="64">
        <f>VLOOKUP(D295,upahbahan,3,FALSE)</f>
        <v>100000</v>
      </c>
      <c r="I295" s="124">
        <f>G295*H295</f>
        <v>88900</v>
      </c>
    </row>
    <row r="296" spans="3:10" s="55" customFormat="1">
      <c r="C296" s="142">
        <v>2</v>
      </c>
      <c r="D296" s="59" t="s">
        <v>7</v>
      </c>
      <c r="E296" s="72" t="s">
        <v>1789</v>
      </c>
      <c r="F296" s="72" t="s">
        <v>6</v>
      </c>
      <c r="G296" s="93">
        <v>0.17630000000000001</v>
      </c>
      <c r="H296" s="64">
        <f>VLOOKUP(D296,upahbahan,3,FALSE)</f>
        <v>145000</v>
      </c>
      <c r="I296" s="124">
        <f>G296*H296</f>
        <v>25563.5</v>
      </c>
      <c r="J296" s="54"/>
    </row>
    <row r="297" spans="3:10" s="55" customFormat="1">
      <c r="C297" s="142">
        <v>3</v>
      </c>
      <c r="D297" s="59" t="s">
        <v>19</v>
      </c>
      <c r="E297" s="72" t="s">
        <v>1791</v>
      </c>
      <c r="F297" s="72" t="s">
        <v>6</v>
      </c>
      <c r="G297" s="93">
        <v>8.9899999999999994E-2</v>
      </c>
      <c r="H297" s="64">
        <f>VLOOKUP(D297,upahbahan,3,FALSE)</f>
        <v>200000</v>
      </c>
      <c r="I297" s="124">
        <f>G297*H297</f>
        <v>17980</v>
      </c>
      <c r="J297" s="54"/>
    </row>
    <row r="298" spans="3:10" ht="15.75" customHeight="1">
      <c r="C298" s="144" t="s">
        <v>1210</v>
      </c>
      <c r="D298" s="80"/>
      <c r="E298" s="80"/>
      <c r="F298" s="80"/>
      <c r="G298" s="187"/>
      <c r="H298" s="162"/>
      <c r="I298" s="124">
        <f>SUM(I295:I297)</f>
        <v>132443.5</v>
      </c>
    </row>
    <row r="299" spans="3:10">
      <c r="C299" s="141" t="s">
        <v>1211</v>
      </c>
      <c r="D299" s="59" t="s">
        <v>1212</v>
      </c>
      <c r="E299" s="59"/>
      <c r="F299" s="76"/>
      <c r="G299" s="76"/>
      <c r="H299" s="76"/>
      <c r="I299" s="154"/>
    </row>
    <row r="300" spans="3:10">
      <c r="C300" s="198" t="s">
        <v>1205</v>
      </c>
      <c r="D300" s="77" t="s">
        <v>57</v>
      </c>
      <c r="E300" s="77"/>
      <c r="F300" s="72" t="s">
        <v>42</v>
      </c>
      <c r="G300" s="181">
        <v>0.39600000000000002</v>
      </c>
      <c r="H300" s="64">
        <f>VLOOKUP(D300,upahbahan,3,FALSE)</f>
        <v>286500</v>
      </c>
      <c r="I300" s="124">
        <f>G300*H300</f>
        <v>113454</v>
      </c>
    </row>
    <row r="301" spans="3:10">
      <c r="C301" s="198" t="s">
        <v>1206</v>
      </c>
      <c r="D301" s="59" t="s">
        <v>2359</v>
      </c>
      <c r="E301" s="59"/>
      <c r="F301" s="72" t="s">
        <v>66</v>
      </c>
      <c r="G301" s="74">
        <v>221</v>
      </c>
      <c r="H301" s="64">
        <f>VLOOKUP(D301,upahbahan,3,FALSE)</f>
        <v>1300</v>
      </c>
      <c r="I301" s="124">
        <f>G301*H301</f>
        <v>287300</v>
      </c>
    </row>
    <row r="302" spans="3:10">
      <c r="C302" s="198" t="s">
        <v>1207</v>
      </c>
      <c r="D302" s="59" t="s">
        <v>83</v>
      </c>
      <c r="E302" s="59"/>
      <c r="F302" s="72" t="s">
        <v>66</v>
      </c>
      <c r="G302" s="74">
        <v>576</v>
      </c>
      <c r="H302" s="64">
        <f>VLOOKUP(D302,upahbahan,3,FALSE)/1400</f>
        <v>264.42857142857144</v>
      </c>
      <c r="I302" s="124">
        <f>G302*H302</f>
        <v>152310.85714285716</v>
      </c>
    </row>
    <row r="303" spans="3:10">
      <c r="C303" s="198" t="s">
        <v>1208</v>
      </c>
      <c r="D303" s="59" t="s">
        <v>41</v>
      </c>
      <c r="E303" s="59"/>
      <c r="F303" s="72" t="s">
        <v>66</v>
      </c>
      <c r="G303" s="74">
        <v>706</v>
      </c>
      <c r="H303" s="64">
        <f>VLOOKUP(D303,upahbahan,3,FALSE)/1350</f>
        <v>285.18518518518516</v>
      </c>
      <c r="I303" s="124">
        <f>G303*H303</f>
        <v>201340.74074074073</v>
      </c>
    </row>
    <row r="304" spans="3:10">
      <c r="C304" s="198" t="s">
        <v>1209</v>
      </c>
      <c r="D304" s="77" t="s">
        <v>962</v>
      </c>
      <c r="E304" s="77"/>
      <c r="F304" s="72" t="s">
        <v>530</v>
      </c>
      <c r="G304" s="74">
        <v>141</v>
      </c>
      <c r="H304" s="64">
        <f>VLOOKUP(D304,upahbahan,3,FALSE)</f>
        <v>200</v>
      </c>
      <c r="I304" s="124">
        <f>G304*H304</f>
        <v>28200</v>
      </c>
    </row>
    <row r="305" spans="3:10" ht="15.75" customHeight="1">
      <c r="C305" s="144" t="s">
        <v>1216</v>
      </c>
      <c r="D305" s="80"/>
      <c r="E305" s="80"/>
      <c r="F305" s="80"/>
      <c r="G305" s="80"/>
      <c r="H305" s="162"/>
      <c r="I305" s="124">
        <f>SUM(I300:I304)</f>
        <v>782605.59788359795</v>
      </c>
    </row>
    <row r="306" spans="3:10">
      <c r="C306" s="141" t="s">
        <v>1217</v>
      </c>
      <c r="D306" s="59" t="s">
        <v>1218</v>
      </c>
      <c r="E306" s="59"/>
      <c r="F306" s="73"/>
      <c r="G306" s="73"/>
      <c r="H306" s="73"/>
      <c r="I306" s="146"/>
    </row>
    <row r="307" spans="3:10">
      <c r="C307" s="141"/>
      <c r="D307" s="59" t="s">
        <v>1169</v>
      </c>
      <c r="E307" s="59"/>
      <c r="F307" s="170" t="s">
        <v>1082</v>
      </c>
      <c r="G307" s="188">
        <v>0.13089999999999999</v>
      </c>
      <c r="H307" s="64">
        <f>VLOOKUP(D307,upahbahan,3,FALSE)</f>
        <v>300000</v>
      </c>
      <c r="I307" s="124">
        <f>G307*H307</f>
        <v>39270</v>
      </c>
    </row>
    <row r="308" spans="3:10" ht="15.75" customHeight="1">
      <c r="C308" s="144" t="s">
        <v>1219</v>
      </c>
      <c r="D308" s="80"/>
      <c r="E308" s="80"/>
      <c r="F308" s="80"/>
      <c r="G308" s="80"/>
      <c r="H308" s="162"/>
      <c r="I308" s="124">
        <f>SUM(I307)</f>
        <v>39270</v>
      </c>
    </row>
    <row r="309" spans="3:10" s="163" customFormat="1">
      <c r="C309" s="122" t="s">
        <v>1220</v>
      </c>
      <c r="D309" s="69" t="s">
        <v>1221</v>
      </c>
      <c r="E309" s="70"/>
      <c r="F309" s="70"/>
      <c r="G309" s="70"/>
      <c r="H309" s="71"/>
      <c r="I309" s="124">
        <f>I308+I305+I298</f>
        <v>954319.09788359795</v>
      </c>
      <c r="J309" s="54"/>
    </row>
    <row r="310" spans="3:10" s="163" customFormat="1">
      <c r="C310" s="122" t="s">
        <v>1222</v>
      </c>
      <c r="D310" s="69" t="s">
        <v>1325</v>
      </c>
      <c r="E310" s="70"/>
      <c r="F310" s="70"/>
      <c r="G310" s="71"/>
      <c r="H310" s="95">
        <f>$N$7</f>
        <v>0.1</v>
      </c>
      <c r="I310" s="124">
        <f>I309*H310</f>
        <v>95431.909788359801</v>
      </c>
      <c r="J310" s="54"/>
    </row>
    <row r="311" spans="3:10" s="163" customFormat="1" ht="14.4" thickBot="1">
      <c r="C311" s="130" t="s">
        <v>1223</v>
      </c>
      <c r="D311" s="131" t="s">
        <v>1224</v>
      </c>
      <c r="E311" s="132"/>
      <c r="F311" s="132"/>
      <c r="G311" s="132"/>
      <c r="H311" s="155"/>
      <c r="I311" s="134">
        <f>SUM(I309:I310)</f>
        <v>1049751.0076719578</v>
      </c>
      <c r="J311" s="54"/>
    </row>
    <row r="312" spans="3:10" ht="14.4" thickTop="1"/>
    <row r="313" spans="3:10" ht="15.75" customHeight="1" thickBot="1">
      <c r="C313" s="160" t="s">
        <v>2392</v>
      </c>
      <c r="D313" s="135" t="s">
        <v>1283</v>
      </c>
      <c r="E313" s="135"/>
      <c r="F313" s="135"/>
      <c r="G313" s="135"/>
      <c r="H313" s="135"/>
      <c r="I313" s="135"/>
      <c r="J313" s="56">
        <f>ROUNDDOWN(I331,-2)</f>
        <v>973100</v>
      </c>
    </row>
    <row r="314" spans="3:10" ht="28.2" thickTop="1">
      <c r="C314" s="119" t="s">
        <v>1197</v>
      </c>
      <c r="D314" s="120" t="s">
        <v>1198</v>
      </c>
      <c r="E314" s="120" t="s">
        <v>1926</v>
      </c>
      <c r="F314" s="120" t="s">
        <v>1199</v>
      </c>
      <c r="G314" s="120" t="s">
        <v>1200</v>
      </c>
      <c r="H314" s="120" t="s">
        <v>1201</v>
      </c>
      <c r="I314" s="121" t="s">
        <v>1202</v>
      </c>
    </row>
    <row r="315" spans="3:10">
      <c r="C315" s="141" t="s">
        <v>1203</v>
      </c>
      <c r="D315" s="59" t="s">
        <v>1204</v>
      </c>
      <c r="E315" s="59"/>
      <c r="F315" s="73"/>
      <c r="G315" s="73"/>
      <c r="H315" s="73"/>
      <c r="I315" s="146"/>
    </row>
    <row r="316" spans="3:10">
      <c r="C316" s="198" t="s">
        <v>1205</v>
      </c>
      <c r="D316" s="59" t="s">
        <v>5</v>
      </c>
      <c r="E316" s="72" t="s">
        <v>1788</v>
      </c>
      <c r="F316" s="72" t="s">
        <v>6</v>
      </c>
      <c r="G316" s="93">
        <v>2.4</v>
      </c>
      <c r="H316" s="64">
        <f>VLOOKUP(D316,upahbahan,3,FALSE)</f>
        <v>100000</v>
      </c>
      <c r="I316" s="124">
        <f>G316*H316</f>
        <v>240000</v>
      </c>
    </row>
    <row r="317" spans="3:10" s="55" customFormat="1">
      <c r="C317" s="198" t="s">
        <v>1206</v>
      </c>
      <c r="D317" s="59" t="s">
        <v>7</v>
      </c>
      <c r="E317" s="72" t="s">
        <v>1789</v>
      </c>
      <c r="F317" s="72" t="s">
        <v>6</v>
      </c>
      <c r="G317" s="93">
        <v>0.8</v>
      </c>
      <c r="H317" s="64">
        <f>VLOOKUP(D317,upahbahan,3,FALSE)</f>
        <v>145000</v>
      </c>
      <c r="I317" s="124">
        <f>G317*H317</f>
        <v>116000</v>
      </c>
      <c r="J317" s="54"/>
    </row>
    <row r="318" spans="3:10" s="55" customFormat="1">
      <c r="C318" s="198" t="s">
        <v>1207</v>
      </c>
      <c r="D318" s="59" t="s">
        <v>18</v>
      </c>
      <c r="E318" s="72" t="s">
        <v>1790</v>
      </c>
      <c r="F318" s="72" t="s">
        <v>6</v>
      </c>
      <c r="G318" s="93">
        <v>0.08</v>
      </c>
      <c r="H318" s="64">
        <f>VLOOKUP(D318,upahbahan,3,FALSE)</f>
        <v>175000</v>
      </c>
      <c r="I318" s="124">
        <f>G318*H318</f>
        <v>14000</v>
      </c>
      <c r="J318" s="54"/>
    </row>
    <row r="319" spans="3:10" s="55" customFormat="1">
      <c r="C319" s="198" t="s">
        <v>1208</v>
      </c>
      <c r="D319" s="59" t="s">
        <v>19</v>
      </c>
      <c r="E319" s="72" t="s">
        <v>1791</v>
      </c>
      <c r="F319" s="72" t="s">
        <v>6</v>
      </c>
      <c r="G319" s="93">
        <v>8.9899999999999994E-2</v>
      </c>
      <c r="H319" s="64">
        <f>VLOOKUP(D319,upahbahan,3,FALSE)</f>
        <v>200000</v>
      </c>
      <c r="I319" s="124">
        <f>G319*H319</f>
        <v>17980</v>
      </c>
      <c r="J319" s="54"/>
    </row>
    <row r="320" spans="3:10" ht="15.75" customHeight="1">
      <c r="C320" s="144" t="s">
        <v>1210</v>
      </c>
      <c r="D320" s="80"/>
      <c r="E320" s="80"/>
      <c r="F320" s="80"/>
      <c r="G320" s="187"/>
      <c r="H320" s="162"/>
      <c r="I320" s="124">
        <f>SUM(I316:I319)</f>
        <v>387980</v>
      </c>
    </row>
    <row r="321" spans="3:10">
      <c r="C321" s="141" t="s">
        <v>1211</v>
      </c>
      <c r="D321" s="59" t="s">
        <v>1212</v>
      </c>
      <c r="E321" s="59"/>
      <c r="F321" s="76"/>
      <c r="G321" s="76"/>
      <c r="H321" s="76"/>
      <c r="I321" s="154"/>
    </row>
    <row r="322" spans="3:10">
      <c r="C322" s="198" t="s">
        <v>1205</v>
      </c>
      <c r="D322" s="77" t="s">
        <v>57</v>
      </c>
      <c r="E322" s="77"/>
      <c r="F322" s="72" t="s">
        <v>42</v>
      </c>
      <c r="G322" s="74">
        <v>0.45</v>
      </c>
      <c r="H322" s="64">
        <f>VLOOKUP(D322,upahbahan,3,FALSE)</f>
        <v>286500</v>
      </c>
      <c r="I322" s="124">
        <f>G322*H322</f>
        <v>128925</v>
      </c>
    </row>
    <row r="323" spans="3:10">
      <c r="C323" s="198" t="s">
        <v>1206</v>
      </c>
      <c r="D323" s="59" t="s">
        <v>2359</v>
      </c>
      <c r="E323" s="59"/>
      <c r="F323" s="72" t="s">
        <v>66</v>
      </c>
      <c r="G323" s="74">
        <v>194</v>
      </c>
      <c r="H323" s="64">
        <f>VLOOKUP(D323,upahbahan,3,FALSE)</f>
        <v>1300</v>
      </c>
      <c r="I323" s="124">
        <f>G323*H323</f>
        <v>252200</v>
      </c>
    </row>
    <row r="324" spans="3:10">
      <c r="C324" s="198" t="s">
        <v>1207</v>
      </c>
      <c r="D324" s="59" t="s">
        <v>83</v>
      </c>
      <c r="E324" s="59"/>
      <c r="F324" s="72" t="s">
        <v>42</v>
      </c>
      <c r="G324" s="74">
        <v>0.312</v>
      </c>
      <c r="H324" s="64">
        <f>VLOOKUP(D324,upahbahan,3,FALSE)</f>
        <v>370200</v>
      </c>
      <c r="I324" s="124">
        <f>G324*H324</f>
        <v>115502.39999999999</v>
      </c>
    </row>
    <row r="325" spans="3:10">
      <c r="C325" s="198" t="s">
        <v>1208</v>
      </c>
      <c r="D325" s="77" t="s">
        <v>1814</v>
      </c>
      <c r="E325" s="77"/>
      <c r="F325" s="72" t="s">
        <v>42</v>
      </c>
      <c r="G325" s="74">
        <v>0.46800000000000003</v>
      </c>
      <c r="H325" s="64">
        <f>VLOOKUP(D325,upahbahan,3,FALSE)</f>
        <v>210</v>
      </c>
      <c r="I325" s="124">
        <f>G325*H325</f>
        <v>98.28</v>
      </c>
    </row>
    <row r="326" spans="3:10" ht="15.75" customHeight="1">
      <c r="C326" s="144" t="s">
        <v>1216</v>
      </c>
      <c r="D326" s="80"/>
      <c r="E326" s="80"/>
      <c r="F326" s="80"/>
      <c r="G326" s="80"/>
      <c r="H326" s="162"/>
      <c r="I326" s="124">
        <f>SUM(I322:I325)</f>
        <v>496725.68000000005</v>
      </c>
    </row>
    <row r="327" spans="3:10">
      <c r="C327" s="141" t="s">
        <v>1217</v>
      </c>
      <c r="D327" s="59" t="s">
        <v>1218</v>
      </c>
      <c r="E327" s="59"/>
      <c r="F327" s="73"/>
      <c r="G327" s="73"/>
      <c r="H327" s="73"/>
      <c r="I327" s="146"/>
    </row>
    <row r="328" spans="3:10" ht="15.75" customHeight="1">
      <c r="C328" s="144" t="s">
        <v>1219</v>
      </c>
      <c r="D328" s="80"/>
      <c r="E328" s="80"/>
      <c r="F328" s="80"/>
      <c r="G328" s="80"/>
      <c r="H328" s="162"/>
      <c r="I328" s="182">
        <v>0</v>
      </c>
    </row>
    <row r="329" spans="3:10" s="163" customFormat="1">
      <c r="C329" s="122" t="s">
        <v>1220</v>
      </c>
      <c r="D329" s="69" t="s">
        <v>1221</v>
      </c>
      <c r="E329" s="70"/>
      <c r="F329" s="70"/>
      <c r="G329" s="70"/>
      <c r="H329" s="71"/>
      <c r="I329" s="124">
        <f>I328+I326+I320</f>
        <v>884705.68</v>
      </c>
      <c r="J329" s="54"/>
    </row>
    <row r="330" spans="3:10" s="163" customFormat="1">
      <c r="C330" s="122" t="s">
        <v>1222</v>
      </c>
      <c r="D330" s="69" t="s">
        <v>1325</v>
      </c>
      <c r="E330" s="70"/>
      <c r="F330" s="70"/>
      <c r="G330" s="71"/>
      <c r="H330" s="95">
        <f>$N$7</f>
        <v>0.1</v>
      </c>
      <c r="I330" s="124">
        <f>I329*H330</f>
        <v>88470.568000000014</v>
      </c>
      <c r="J330" s="54"/>
    </row>
    <row r="331" spans="3:10" s="163" customFormat="1" ht="14.4" thickBot="1">
      <c r="C331" s="130" t="s">
        <v>1223</v>
      </c>
      <c r="D331" s="131" t="s">
        <v>1224</v>
      </c>
      <c r="E331" s="132"/>
      <c r="F331" s="132"/>
      <c r="G331" s="132"/>
      <c r="H331" s="155"/>
      <c r="I331" s="134">
        <f>SUM(I329:I330)</f>
        <v>973176.24800000002</v>
      </c>
      <c r="J331" s="54"/>
    </row>
    <row r="332" spans="3:10" ht="14.4" thickTop="1"/>
    <row r="333" spans="3:10">
      <c r="C333" s="160" t="s">
        <v>2393</v>
      </c>
      <c r="D333" s="54" t="s">
        <v>2394</v>
      </c>
    </row>
    <row r="335" spans="3:10" ht="15.75" customHeight="1" thickBot="1">
      <c r="C335" s="160" t="s">
        <v>2395</v>
      </c>
      <c r="D335" s="135" t="s">
        <v>1284</v>
      </c>
      <c r="E335" s="135"/>
      <c r="F335" s="135"/>
      <c r="G335" s="135"/>
      <c r="H335" s="135"/>
      <c r="I335" s="135"/>
      <c r="J335" s="56">
        <f>ROUNDDOWN(I351,-2)</f>
        <v>708600</v>
      </c>
    </row>
    <row r="336" spans="3:10" ht="28.2" thickTop="1">
      <c r="C336" s="119" t="s">
        <v>1197</v>
      </c>
      <c r="D336" s="120" t="s">
        <v>1198</v>
      </c>
      <c r="E336" s="120" t="s">
        <v>1926</v>
      </c>
      <c r="F336" s="120" t="s">
        <v>1199</v>
      </c>
      <c r="G336" s="120" t="s">
        <v>1200</v>
      </c>
      <c r="H336" s="120" t="s">
        <v>1201</v>
      </c>
      <c r="I336" s="121" t="s">
        <v>1202</v>
      </c>
    </row>
    <row r="337" spans="3:10">
      <c r="C337" s="141" t="s">
        <v>1203</v>
      </c>
      <c r="D337" s="59" t="s">
        <v>1204</v>
      </c>
      <c r="E337" s="59"/>
      <c r="F337" s="73"/>
      <c r="G337" s="73"/>
      <c r="H337" s="73"/>
      <c r="I337" s="146"/>
    </row>
    <row r="338" spans="3:10">
      <c r="C338" s="198" t="s">
        <v>1205</v>
      </c>
      <c r="D338" s="59" t="s">
        <v>5</v>
      </c>
      <c r="E338" s="72" t="s">
        <v>1788</v>
      </c>
      <c r="F338" s="72" t="s">
        <v>6</v>
      </c>
      <c r="G338" s="181">
        <v>6.6699999999999995E-2</v>
      </c>
      <c r="H338" s="64">
        <f>VLOOKUP(D338,upahbahan,3,FALSE)</f>
        <v>100000</v>
      </c>
      <c r="I338" s="124">
        <f>G338*H338</f>
        <v>6669.9999999999991</v>
      </c>
    </row>
    <row r="339" spans="3:10" s="55" customFormat="1">
      <c r="C339" s="198" t="s">
        <v>1206</v>
      </c>
      <c r="D339" s="59" t="s">
        <v>19</v>
      </c>
      <c r="E339" s="72" t="s">
        <v>1791</v>
      </c>
      <c r="F339" s="72" t="s">
        <v>6</v>
      </c>
      <c r="G339" s="181">
        <v>6.7000000000000002E-3</v>
      </c>
      <c r="H339" s="64">
        <f>VLOOKUP(D339,upahbahan,3,FALSE)</f>
        <v>200000</v>
      </c>
      <c r="I339" s="124">
        <f>G339*H339</f>
        <v>1340</v>
      </c>
      <c r="J339" s="54"/>
    </row>
    <row r="340" spans="3:10" ht="15.75" customHeight="1">
      <c r="C340" s="144" t="s">
        <v>1210</v>
      </c>
      <c r="D340" s="80"/>
      <c r="E340" s="80"/>
      <c r="F340" s="80"/>
      <c r="G340" s="187"/>
      <c r="H340" s="162"/>
      <c r="I340" s="124">
        <f>SUM(I338:I339)</f>
        <v>8009.9999999999991</v>
      </c>
    </row>
    <row r="341" spans="3:10">
      <c r="C341" s="141" t="s">
        <v>1211</v>
      </c>
      <c r="D341" s="59" t="s">
        <v>1212</v>
      </c>
      <c r="E341" s="59"/>
      <c r="F341" s="76"/>
      <c r="G341" s="76"/>
      <c r="H341" s="76"/>
      <c r="I341" s="154"/>
    </row>
    <row r="342" spans="3:10">
      <c r="C342" s="198" t="s">
        <v>1205</v>
      </c>
      <c r="D342" s="77" t="s">
        <v>754</v>
      </c>
      <c r="E342" s="77"/>
      <c r="F342" s="72" t="s">
        <v>42</v>
      </c>
      <c r="G342" s="181">
        <v>3.1399999999999997E-2</v>
      </c>
      <c r="H342" s="64">
        <f>VLOOKUP(D342,upahbahan,3,FALSE)</f>
        <v>20000000</v>
      </c>
      <c r="I342" s="124">
        <f>G342*H342</f>
        <v>628000</v>
      </c>
    </row>
    <row r="343" spans="3:10" ht="15.75" customHeight="1">
      <c r="C343" s="144" t="s">
        <v>1216</v>
      </c>
      <c r="D343" s="80"/>
      <c r="E343" s="80"/>
      <c r="F343" s="80"/>
      <c r="G343" s="80"/>
      <c r="H343" s="162"/>
      <c r="I343" s="124">
        <f>SUM(I342:I342)</f>
        <v>628000</v>
      </c>
    </row>
    <row r="344" spans="3:10">
      <c r="C344" s="141" t="s">
        <v>1217</v>
      </c>
      <c r="D344" s="59" t="s">
        <v>1218</v>
      </c>
      <c r="E344" s="59"/>
      <c r="F344" s="73"/>
      <c r="G344" s="73"/>
      <c r="H344" s="73"/>
      <c r="I344" s="146"/>
    </row>
    <row r="345" spans="3:10">
      <c r="C345" s="145" t="s">
        <v>1205</v>
      </c>
      <c r="D345" s="59" t="s">
        <v>1146</v>
      </c>
      <c r="E345" s="59"/>
      <c r="F345" s="87" t="s">
        <v>1082</v>
      </c>
      <c r="G345" s="189">
        <v>1.67E-2</v>
      </c>
      <c r="H345" s="64">
        <f>VLOOKUP(D345,upahbahan,3,FALSE)</f>
        <v>95000</v>
      </c>
      <c r="I345" s="124">
        <f>G345*H345</f>
        <v>1586.5</v>
      </c>
    </row>
    <row r="346" spans="3:10">
      <c r="C346" s="145" t="s">
        <v>1206</v>
      </c>
      <c r="D346" s="59" t="s">
        <v>1116</v>
      </c>
      <c r="E346" s="59"/>
      <c r="F346" s="87" t="s">
        <v>1082</v>
      </c>
      <c r="G346" s="189">
        <v>1.67E-2</v>
      </c>
      <c r="H346" s="64">
        <f>VLOOKUP(D346,upahbahan,3,FALSE)</f>
        <v>100000</v>
      </c>
      <c r="I346" s="124">
        <f>G346*H346</f>
        <v>1670</v>
      </c>
    </row>
    <row r="347" spans="3:10">
      <c r="C347" s="145" t="s">
        <v>1207</v>
      </c>
      <c r="D347" s="77" t="s">
        <v>1285</v>
      </c>
      <c r="E347" s="77"/>
      <c r="F347" s="87" t="s">
        <v>114</v>
      </c>
      <c r="G347" s="189">
        <v>0.2</v>
      </c>
      <c r="H347" s="64">
        <f>VLOOKUP(D347,upahbahan,3,FALSE)</f>
        <v>25000</v>
      </c>
      <c r="I347" s="124">
        <f>G347*H347</f>
        <v>5000</v>
      </c>
    </row>
    <row r="348" spans="3:10" ht="15.75" customHeight="1">
      <c r="C348" s="144" t="s">
        <v>1219</v>
      </c>
      <c r="D348" s="80"/>
      <c r="E348" s="80"/>
      <c r="F348" s="80"/>
      <c r="G348" s="80"/>
      <c r="H348" s="162"/>
      <c r="I348" s="124">
        <f>SUM(I345:I347)</f>
        <v>8256.5</v>
      </c>
    </row>
    <row r="349" spans="3:10" s="163" customFormat="1">
      <c r="C349" s="122" t="s">
        <v>1220</v>
      </c>
      <c r="D349" s="69" t="s">
        <v>1221</v>
      </c>
      <c r="E349" s="70"/>
      <c r="F349" s="70"/>
      <c r="G349" s="70"/>
      <c r="H349" s="71"/>
      <c r="I349" s="124">
        <f>I348+I343+I340</f>
        <v>644266.5</v>
      </c>
      <c r="J349" s="54"/>
    </row>
    <row r="350" spans="3:10" s="163" customFormat="1">
      <c r="C350" s="122" t="s">
        <v>1222</v>
      </c>
      <c r="D350" s="69" t="s">
        <v>1325</v>
      </c>
      <c r="E350" s="70"/>
      <c r="F350" s="70"/>
      <c r="G350" s="71"/>
      <c r="H350" s="95">
        <f>$N$7</f>
        <v>0.1</v>
      </c>
      <c r="I350" s="124">
        <f>I349*H350</f>
        <v>64426.65</v>
      </c>
      <c r="J350" s="54"/>
    </row>
    <row r="351" spans="3:10" s="163" customFormat="1" ht="14.4" thickBot="1">
      <c r="C351" s="130" t="s">
        <v>1223</v>
      </c>
      <c r="D351" s="131" t="s">
        <v>1224</v>
      </c>
      <c r="E351" s="132"/>
      <c r="F351" s="132"/>
      <c r="G351" s="132"/>
      <c r="H351" s="155"/>
      <c r="I351" s="134">
        <f>SUM(I349:I350)</f>
        <v>708693.15</v>
      </c>
      <c r="J351" s="54"/>
    </row>
    <row r="352" spans="3:10" ht="14.4" thickTop="1"/>
    <row r="353" spans="3:10" ht="15.75" customHeight="1" thickBot="1">
      <c r="C353" s="160" t="s">
        <v>2396</v>
      </c>
      <c r="D353" s="135" t="s">
        <v>1286</v>
      </c>
      <c r="E353" s="135"/>
      <c r="F353" s="135"/>
      <c r="G353" s="135"/>
      <c r="H353" s="135"/>
      <c r="I353" s="135"/>
      <c r="J353" s="56">
        <f>ROUNDDOWN(I367,-2)</f>
        <v>19800</v>
      </c>
    </row>
    <row r="354" spans="3:10" ht="28.2" thickTop="1">
      <c r="C354" s="119" t="s">
        <v>1197</v>
      </c>
      <c r="D354" s="120" t="s">
        <v>1198</v>
      </c>
      <c r="E354" s="120" t="s">
        <v>1787</v>
      </c>
      <c r="F354" s="120" t="s">
        <v>1199</v>
      </c>
      <c r="G354" s="120" t="s">
        <v>1200</v>
      </c>
      <c r="H354" s="120" t="s">
        <v>1201</v>
      </c>
      <c r="I354" s="121" t="s">
        <v>1202</v>
      </c>
    </row>
    <row r="355" spans="3:10">
      <c r="C355" s="141" t="s">
        <v>1203</v>
      </c>
      <c r="D355" s="59" t="s">
        <v>1204</v>
      </c>
      <c r="E355" s="59"/>
      <c r="F355" s="73"/>
      <c r="G355" s="73"/>
      <c r="H355" s="73"/>
      <c r="I355" s="146"/>
    </row>
    <row r="356" spans="3:10">
      <c r="C356" s="198" t="s">
        <v>1205</v>
      </c>
      <c r="D356" s="59" t="s">
        <v>5</v>
      </c>
      <c r="E356" s="59" t="s">
        <v>1788</v>
      </c>
      <c r="F356" s="72" t="s">
        <v>6</v>
      </c>
      <c r="G356" s="181">
        <v>0.1067</v>
      </c>
      <c r="H356" s="64">
        <f>VLOOKUP(D356,upahbahan,3,FALSE)</f>
        <v>100000</v>
      </c>
      <c r="I356" s="124">
        <f>G356*H356</f>
        <v>10670</v>
      </c>
    </row>
    <row r="357" spans="3:10" s="55" customFormat="1">
      <c r="C357" s="198" t="s">
        <v>1206</v>
      </c>
      <c r="D357" s="59" t="s">
        <v>19</v>
      </c>
      <c r="E357" s="59" t="s">
        <v>1791</v>
      </c>
      <c r="F357" s="72" t="s">
        <v>6</v>
      </c>
      <c r="G357" s="181">
        <v>1.0699999999999999E-2</v>
      </c>
      <c r="H357" s="64">
        <f>VLOOKUP(D357,upahbahan,3,FALSE)</f>
        <v>200000</v>
      </c>
      <c r="I357" s="124">
        <f>G357*H357</f>
        <v>2140</v>
      </c>
      <c r="J357" s="54"/>
    </row>
    <row r="358" spans="3:10" ht="15.75" customHeight="1">
      <c r="C358" s="144" t="s">
        <v>1210</v>
      </c>
      <c r="D358" s="80"/>
      <c r="E358" s="80"/>
      <c r="F358" s="80"/>
      <c r="G358" s="187"/>
      <c r="H358" s="162"/>
      <c r="I358" s="124">
        <f>SUM(I356:I357)</f>
        <v>12810</v>
      </c>
    </row>
    <row r="359" spans="3:10">
      <c r="C359" s="141" t="s">
        <v>1211</v>
      </c>
      <c r="D359" s="59" t="s">
        <v>1212</v>
      </c>
      <c r="E359" s="59"/>
      <c r="F359" s="76"/>
      <c r="G359" s="76"/>
      <c r="H359" s="76"/>
      <c r="I359" s="154"/>
    </row>
    <row r="360" spans="3:10" ht="15.75" customHeight="1">
      <c r="C360" s="144" t="s">
        <v>1216</v>
      </c>
      <c r="D360" s="80"/>
      <c r="E360" s="80"/>
      <c r="F360" s="80"/>
      <c r="G360" s="80"/>
      <c r="H360" s="162"/>
      <c r="I360" s="182">
        <v>0</v>
      </c>
    </row>
    <row r="361" spans="3:10">
      <c r="C361" s="141" t="s">
        <v>1217</v>
      </c>
      <c r="D361" s="59" t="s">
        <v>1218</v>
      </c>
      <c r="E361" s="59"/>
      <c r="F361" s="73"/>
      <c r="G361" s="73"/>
      <c r="H361" s="73"/>
      <c r="I361" s="146"/>
    </row>
    <row r="362" spans="3:10">
      <c r="C362" s="145" t="s">
        <v>1205</v>
      </c>
      <c r="D362" s="59" t="s">
        <v>1146</v>
      </c>
      <c r="E362" s="59"/>
      <c r="F362" s="87" t="s">
        <v>1082</v>
      </c>
      <c r="G362" s="188">
        <v>2.6700000000000002E-2</v>
      </c>
      <c r="H362" s="64">
        <f>VLOOKUP(D362,upahbahan,3,FALSE)</f>
        <v>95000</v>
      </c>
      <c r="I362" s="124">
        <f>G362*H362</f>
        <v>2536.5</v>
      </c>
    </row>
    <row r="363" spans="3:10">
      <c r="C363" s="145" t="s">
        <v>1206</v>
      </c>
      <c r="D363" s="59" t="s">
        <v>1116</v>
      </c>
      <c r="E363" s="59"/>
      <c r="F363" s="87" t="s">
        <v>1082</v>
      </c>
      <c r="G363" s="188">
        <v>2.6700000000000002E-2</v>
      </c>
      <c r="H363" s="64">
        <f>VLOOKUP(D363,upahbahan,3,FALSE)</f>
        <v>100000</v>
      </c>
      <c r="I363" s="124">
        <f>G363*H363</f>
        <v>2670</v>
      </c>
    </row>
    <row r="364" spans="3:10" ht="15.75" customHeight="1">
      <c r="C364" s="144" t="s">
        <v>1219</v>
      </c>
      <c r="D364" s="80"/>
      <c r="E364" s="80"/>
      <c r="F364" s="80"/>
      <c r="G364" s="80"/>
      <c r="H364" s="162"/>
      <c r="I364" s="124">
        <f>SUM(I362:I363)</f>
        <v>5206.5</v>
      </c>
    </row>
    <row r="365" spans="3:10" s="163" customFormat="1">
      <c r="C365" s="122" t="s">
        <v>1220</v>
      </c>
      <c r="D365" s="69" t="s">
        <v>1221</v>
      </c>
      <c r="E365" s="70"/>
      <c r="F365" s="70"/>
      <c r="G365" s="70"/>
      <c r="H365" s="71"/>
      <c r="I365" s="124">
        <f>I364+I360+I358</f>
        <v>18016.5</v>
      </c>
      <c r="J365" s="54"/>
    </row>
    <row r="366" spans="3:10" s="163" customFormat="1">
      <c r="C366" s="122" t="s">
        <v>1222</v>
      </c>
      <c r="D366" s="69" t="s">
        <v>1325</v>
      </c>
      <c r="E366" s="70"/>
      <c r="F366" s="70"/>
      <c r="G366" s="71"/>
      <c r="H366" s="95">
        <f>$N$7</f>
        <v>0.1</v>
      </c>
      <c r="I366" s="124">
        <f>I365*H366</f>
        <v>1801.65</v>
      </c>
      <c r="J366" s="54"/>
    </row>
    <row r="367" spans="3:10" s="163" customFormat="1" ht="14.4" thickBot="1">
      <c r="C367" s="130" t="s">
        <v>1223</v>
      </c>
      <c r="D367" s="131" t="s">
        <v>1224</v>
      </c>
      <c r="E367" s="132"/>
      <c r="F367" s="132"/>
      <c r="G367" s="132"/>
      <c r="H367" s="155"/>
      <c r="I367" s="134">
        <f>SUM(I365:I366)</f>
        <v>19818.150000000001</v>
      </c>
      <c r="J367" s="54"/>
    </row>
    <row r="368" spans="3:10" ht="14.4" thickTop="1"/>
    <row r="369" spans="3:10" ht="33.75" customHeight="1" thickBot="1">
      <c r="C369" s="160" t="s">
        <v>2397</v>
      </c>
      <c r="D369" s="772" t="s">
        <v>1287</v>
      </c>
      <c r="E369" s="772"/>
      <c r="F369" s="772"/>
      <c r="G369" s="772"/>
      <c r="H369" s="772"/>
      <c r="I369" s="772"/>
      <c r="J369" s="56">
        <f>ROUNDDOWN(I383,-2)</f>
        <v>131800</v>
      </c>
    </row>
    <row r="370" spans="3:10" ht="28.2" thickTop="1">
      <c r="C370" s="119" t="s">
        <v>1197</v>
      </c>
      <c r="D370" s="120" t="s">
        <v>1198</v>
      </c>
      <c r="E370" s="120" t="s">
        <v>1787</v>
      </c>
      <c r="F370" s="120" t="s">
        <v>1199</v>
      </c>
      <c r="G370" s="120" t="s">
        <v>1200</v>
      </c>
      <c r="H370" s="120" t="s">
        <v>1201</v>
      </c>
      <c r="I370" s="121" t="s">
        <v>1202</v>
      </c>
    </row>
    <row r="371" spans="3:10">
      <c r="C371" s="141" t="s">
        <v>1203</v>
      </c>
      <c r="D371" s="59" t="s">
        <v>1204</v>
      </c>
      <c r="E371" s="59"/>
      <c r="F371" s="73"/>
      <c r="G371" s="73"/>
      <c r="H371" s="73"/>
      <c r="I371" s="146"/>
    </row>
    <row r="372" spans="3:10">
      <c r="C372" s="198" t="s">
        <v>1205</v>
      </c>
      <c r="D372" s="59" t="s">
        <v>5</v>
      </c>
      <c r="E372" s="59" t="s">
        <v>1788</v>
      </c>
      <c r="F372" s="72" t="s">
        <v>6</v>
      </c>
      <c r="G372" s="181">
        <v>0.71050000000000002</v>
      </c>
      <c r="H372" s="64">
        <f>VLOOKUP(D372,upahbahan,3,FALSE)</f>
        <v>100000</v>
      </c>
      <c r="I372" s="124">
        <f>G372*H372</f>
        <v>71050</v>
      </c>
    </row>
    <row r="373" spans="3:10" s="55" customFormat="1">
      <c r="C373" s="198" t="s">
        <v>1206</v>
      </c>
      <c r="D373" s="59" t="s">
        <v>19</v>
      </c>
      <c r="E373" s="59" t="s">
        <v>1791</v>
      </c>
      <c r="F373" s="72" t="s">
        <v>6</v>
      </c>
      <c r="G373" s="93">
        <v>7.0999999999999994E-2</v>
      </c>
      <c r="H373" s="64">
        <f>VLOOKUP(D373,upahbahan,3,FALSE)</f>
        <v>200000</v>
      </c>
      <c r="I373" s="124">
        <f>G373*H373</f>
        <v>14199.999999999998</v>
      </c>
      <c r="J373" s="54"/>
    </row>
    <row r="374" spans="3:10" ht="15.75" customHeight="1">
      <c r="C374" s="144" t="s">
        <v>1210</v>
      </c>
      <c r="D374" s="80"/>
      <c r="E374" s="80"/>
      <c r="F374" s="80"/>
      <c r="G374" s="187"/>
      <c r="H374" s="162"/>
      <c r="I374" s="124">
        <f>SUM(I372:I373)</f>
        <v>85250</v>
      </c>
    </row>
    <row r="375" spans="3:10">
      <c r="C375" s="141" t="s">
        <v>1211</v>
      </c>
      <c r="D375" s="59" t="s">
        <v>1212</v>
      </c>
      <c r="E375" s="59"/>
      <c r="F375" s="76"/>
      <c r="G375" s="76"/>
      <c r="H375" s="76"/>
      <c r="I375" s="154"/>
    </row>
    <row r="376" spans="3:10" ht="15.75" customHeight="1">
      <c r="C376" s="144" t="s">
        <v>1216</v>
      </c>
      <c r="D376" s="80"/>
      <c r="E376" s="80"/>
      <c r="F376" s="80"/>
      <c r="G376" s="80"/>
      <c r="H376" s="162"/>
      <c r="I376" s="182">
        <v>0</v>
      </c>
    </row>
    <row r="377" spans="3:10">
      <c r="C377" s="141" t="s">
        <v>1217</v>
      </c>
      <c r="D377" s="59" t="s">
        <v>1218</v>
      </c>
      <c r="E377" s="59"/>
      <c r="F377" s="73"/>
      <c r="G377" s="73"/>
      <c r="H377" s="73"/>
      <c r="I377" s="146"/>
    </row>
    <row r="378" spans="3:10">
      <c r="C378" s="145" t="s">
        <v>1205</v>
      </c>
      <c r="D378" s="59" t="s">
        <v>1146</v>
      </c>
      <c r="E378" s="59"/>
      <c r="F378" s="87" t="s">
        <v>1082</v>
      </c>
      <c r="G378" s="188">
        <v>0.17760000000000001</v>
      </c>
      <c r="H378" s="64">
        <f>VLOOKUP(D378,upahbahan,3,FALSE)</f>
        <v>95000</v>
      </c>
      <c r="I378" s="124">
        <f>G378*H378</f>
        <v>16872</v>
      </c>
    </row>
    <row r="379" spans="3:10">
      <c r="C379" s="145" t="s">
        <v>1206</v>
      </c>
      <c r="D379" s="59" t="s">
        <v>1116</v>
      </c>
      <c r="E379" s="59"/>
      <c r="F379" s="87" t="s">
        <v>1082</v>
      </c>
      <c r="G379" s="188">
        <v>0.17760000000000001</v>
      </c>
      <c r="H379" s="64">
        <f>VLOOKUP(D379,upahbahan,3,FALSE)</f>
        <v>100000</v>
      </c>
      <c r="I379" s="124">
        <f>G379*H379</f>
        <v>17760</v>
      </c>
    </row>
    <row r="380" spans="3:10" ht="15.75" customHeight="1">
      <c r="C380" s="144" t="s">
        <v>1219</v>
      </c>
      <c r="D380" s="80"/>
      <c r="E380" s="80"/>
      <c r="F380" s="80"/>
      <c r="G380" s="80"/>
      <c r="H380" s="162"/>
      <c r="I380" s="124">
        <f>SUM(I378:I379)</f>
        <v>34632</v>
      </c>
    </row>
    <row r="381" spans="3:10" s="163" customFormat="1">
      <c r="C381" s="122" t="s">
        <v>1220</v>
      </c>
      <c r="D381" s="69" t="s">
        <v>1221</v>
      </c>
      <c r="E381" s="70"/>
      <c r="F381" s="70"/>
      <c r="G381" s="70"/>
      <c r="H381" s="71"/>
      <c r="I381" s="124">
        <f>I380+I376+I374</f>
        <v>119882</v>
      </c>
      <c r="J381" s="54"/>
    </row>
    <row r="382" spans="3:10" s="163" customFormat="1">
      <c r="C382" s="122" t="s">
        <v>1222</v>
      </c>
      <c r="D382" s="69" t="s">
        <v>1325</v>
      </c>
      <c r="E382" s="70"/>
      <c r="F382" s="70"/>
      <c r="G382" s="71"/>
      <c r="H382" s="95">
        <f>$N$7</f>
        <v>0.1</v>
      </c>
      <c r="I382" s="124">
        <f>I381*H382</f>
        <v>11988.2</v>
      </c>
      <c r="J382" s="54"/>
    </row>
    <row r="383" spans="3:10" s="163" customFormat="1" ht="14.4" thickBot="1">
      <c r="C383" s="130" t="s">
        <v>1223</v>
      </c>
      <c r="D383" s="131" t="s">
        <v>1224</v>
      </c>
      <c r="E383" s="132"/>
      <c r="F383" s="132"/>
      <c r="G383" s="132"/>
      <c r="H383" s="155"/>
      <c r="I383" s="134">
        <f>SUM(I381:I382)</f>
        <v>131870.20000000001</v>
      </c>
      <c r="J383" s="54"/>
    </row>
    <row r="384" spans="3:10" ht="14.4" thickTop="1"/>
    <row r="385" spans="3:10" ht="14.4" thickBot="1">
      <c r="C385" s="160" t="s">
        <v>2398</v>
      </c>
      <c r="D385" s="53" t="s">
        <v>1288</v>
      </c>
      <c r="E385" s="53"/>
      <c r="F385" s="53"/>
      <c r="G385" s="53"/>
      <c r="H385" s="53"/>
      <c r="I385" s="53"/>
      <c r="J385" s="56">
        <f>ROUNDDOWN(I399,-2)</f>
        <v>198000</v>
      </c>
    </row>
    <row r="386" spans="3:10" ht="28.2" thickTop="1">
      <c r="C386" s="119" t="s">
        <v>1197</v>
      </c>
      <c r="D386" s="120" t="s">
        <v>1198</v>
      </c>
      <c r="E386" s="120" t="s">
        <v>1787</v>
      </c>
      <c r="F386" s="120" t="s">
        <v>1199</v>
      </c>
      <c r="G386" s="120" t="s">
        <v>1200</v>
      </c>
      <c r="H386" s="120" t="s">
        <v>1201</v>
      </c>
      <c r="I386" s="121" t="s">
        <v>1202</v>
      </c>
    </row>
    <row r="387" spans="3:10">
      <c r="C387" s="141" t="s">
        <v>1203</v>
      </c>
      <c r="D387" s="59" t="s">
        <v>1204</v>
      </c>
      <c r="E387" s="59"/>
      <c r="F387" s="73"/>
      <c r="G387" s="73"/>
      <c r="H387" s="73"/>
      <c r="I387" s="146"/>
    </row>
    <row r="388" spans="3:10">
      <c r="C388" s="198" t="s">
        <v>1205</v>
      </c>
      <c r="D388" s="59" t="s">
        <v>5</v>
      </c>
      <c r="E388" s="72" t="s">
        <v>1788</v>
      </c>
      <c r="F388" s="72" t="s">
        <v>6</v>
      </c>
      <c r="G388" s="181">
        <v>1.0667</v>
      </c>
      <c r="H388" s="64">
        <f>VLOOKUP(D388,upahbahan,3,FALSE)</f>
        <v>100000</v>
      </c>
      <c r="I388" s="124">
        <f>G388*H388</f>
        <v>106670</v>
      </c>
    </row>
    <row r="389" spans="3:10" s="55" customFormat="1">
      <c r="C389" s="198" t="s">
        <v>1206</v>
      </c>
      <c r="D389" s="59" t="s">
        <v>19</v>
      </c>
      <c r="E389" s="72" t="s">
        <v>1791</v>
      </c>
      <c r="F389" s="72" t="s">
        <v>6</v>
      </c>
      <c r="G389" s="181">
        <v>0.1067</v>
      </c>
      <c r="H389" s="64">
        <f>VLOOKUP(D389,upahbahan,3,FALSE)</f>
        <v>200000</v>
      </c>
      <c r="I389" s="124">
        <f>G389*H389</f>
        <v>21340</v>
      </c>
      <c r="J389" s="54"/>
    </row>
    <row r="390" spans="3:10" ht="15.75" customHeight="1">
      <c r="C390" s="144" t="s">
        <v>1210</v>
      </c>
      <c r="D390" s="80"/>
      <c r="E390" s="80"/>
      <c r="F390" s="80"/>
      <c r="G390" s="187"/>
      <c r="H390" s="162"/>
      <c r="I390" s="124">
        <f>SUM(I388:I389)</f>
        <v>128010</v>
      </c>
    </row>
    <row r="391" spans="3:10">
      <c r="C391" s="141" t="s">
        <v>1211</v>
      </c>
      <c r="D391" s="59" t="s">
        <v>1212</v>
      </c>
      <c r="E391" s="59"/>
      <c r="F391" s="76"/>
      <c r="G391" s="76"/>
      <c r="H391" s="76"/>
      <c r="I391" s="154"/>
    </row>
    <row r="392" spans="3:10" ht="15.75" customHeight="1">
      <c r="C392" s="144" t="s">
        <v>1216</v>
      </c>
      <c r="D392" s="80"/>
      <c r="E392" s="80"/>
      <c r="F392" s="80"/>
      <c r="G392" s="80"/>
      <c r="H392" s="162"/>
      <c r="I392" s="182">
        <v>0</v>
      </c>
    </row>
    <row r="393" spans="3:10">
      <c r="C393" s="141" t="s">
        <v>1217</v>
      </c>
      <c r="D393" s="59" t="s">
        <v>1218</v>
      </c>
      <c r="E393" s="59"/>
      <c r="F393" s="73"/>
      <c r="G393" s="73"/>
      <c r="H393" s="73"/>
      <c r="I393" s="146"/>
    </row>
    <row r="394" spans="3:10">
      <c r="C394" s="145" t="s">
        <v>1205</v>
      </c>
      <c r="D394" s="59" t="s">
        <v>1146</v>
      </c>
      <c r="E394" s="59"/>
      <c r="F394" s="87" t="s">
        <v>1082</v>
      </c>
      <c r="G394" s="188">
        <v>0.26669999999999999</v>
      </c>
      <c r="H394" s="64">
        <f>VLOOKUP(D394,upahbahan,3,FALSE)</f>
        <v>95000</v>
      </c>
      <c r="I394" s="124">
        <f>G394*H394</f>
        <v>25336.5</v>
      </c>
    </row>
    <row r="395" spans="3:10">
      <c r="C395" s="145" t="s">
        <v>1206</v>
      </c>
      <c r="D395" s="59" t="s">
        <v>1116</v>
      </c>
      <c r="E395" s="59"/>
      <c r="F395" s="87" t="s">
        <v>1082</v>
      </c>
      <c r="G395" s="188">
        <v>0.26669999999999999</v>
      </c>
      <c r="H395" s="64">
        <f>VLOOKUP(D395,upahbahan,3,FALSE)</f>
        <v>100000</v>
      </c>
      <c r="I395" s="124">
        <f>G395*H395</f>
        <v>26670</v>
      </c>
    </row>
    <row r="396" spans="3:10" ht="15.75" customHeight="1">
      <c r="C396" s="144" t="s">
        <v>1219</v>
      </c>
      <c r="D396" s="80"/>
      <c r="E396" s="80"/>
      <c r="F396" s="80"/>
      <c r="G396" s="80"/>
      <c r="H396" s="162"/>
      <c r="I396" s="124">
        <f>SUM(I394:I395)</f>
        <v>52006.5</v>
      </c>
    </row>
    <row r="397" spans="3:10" s="163" customFormat="1">
      <c r="C397" s="122" t="s">
        <v>1220</v>
      </c>
      <c r="D397" s="69" t="s">
        <v>1221</v>
      </c>
      <c r="E397" s="70"/>
      <c r="F397" s="70"/>
      <c r="G397" s="70"/>
      <c r="H397" s="71"/>
      <c r="I397" s="124">
        <f>I396+I392+I390</f>
        <v>180016.5</v>
      </c>
      <c r="J397" s="54"/>
    </row>
    <row r="398" spans="3:10" s="163" customFormat="1">
      <c r="C398" s="122" t="s">
        <v>1222</v>
      </c>
      <c r="D398" s="69" t="s">
        <v>1325</v>
      </c>
      <c r="E398" s="70"/>
      <c r="F398" s="70"/>
      <c r="G398" s="71"/>
      <c r="H398" s="95">
        <f>$N$7</f>
        <v>0.1</v>
      </c>
      <c r="I398" s="124">
        <f>I397*H398</f>
        <v>18001.650000000001</v>
      </c>
      <c r="J398" s="54"/>
    </row>
    <row r="399" spans="3:10" s="163" customFormat="1" ht="14.4" thickBot="1">
      <c r="C399" s="130" t="s">
        <v>1223</v>
      </c>
      <c r="D399" s="131" t="s">
        <v>1224</v>
      </c>
      <c r="E399" s="132"/>
      <c r="F399" s="132"/>
      <c r="G399" s="132"/>
      <c r="H399" s="155"/>
      <c r="I399" s="134">
        <f>SUM(I397:I398)</f>
        <v>198018.15</v>
      </c>
      <c r="J399" s="54"/>
    </row>
    <row r="400" spans="3:10" ht="14.4" thickTop="1"/>
    <row r="401" spans="3:10" ht="14.4" thickBot="1">
      <c r="C401" s="160" t="s">
        <v>2399</v>
      </c>
      <c r="D401" s="53" t="s">
        <v>1289</v>
      </c>
      <c r="E401" s="53"/>
      <c r="F401" s="53"/>
      <c r="G401" s="53"/>
      <c r="H401" s="53"/>
      <c r="I401" s="53"/>
      <c r="J401" s="56">
        <f>ROUNDDOWN(I417,-2)</f>
        <v>1576500</v>
      </c>
    </row>
    <row r="402" spans="3:10" ht="28.2" thickTop="1">
      <c r="C402" s="119" t="s">
        <v>1197</v>
      </c>
      <c r="D402" s="120" t="s">
        <v>1198</v>
      </c>
      <c r="E402" s="120" t="s">
        <v>1787</v>
      </c>
      <c r="F402" s="120" t="s">
        <v>1199</v>
      </c>
      <c r="G402" s="120" t="s">
        <v>1200</v>
      </c>
      <c r="H402" s="120" t="s">
        <v>1201</v>
      </c>
      <c r="I402" s="121" t="s">
        <v>1202</v>
      </c>
    </row>
    <row r="403" spans="3:10">
      <c r="C403" s="141" t="s">
        <v>1203</v>
      </c>
      <c r="D403" s="59" t="s">
        <v>1204</v>
      </c>
      <c r="E403" s="59"/>
      <c r="F403" s="73"/>
      <c r="G403" s="73"/>
      <c r="H403" s="73"/>
      <c r="I403" s="146"/>
    </row>
    <row r="404" spans="3:10">
      <c r="C404" s="198" t="s">
        <v>1205</v>
      </c>
      <c r="D404" s="59" t="s">
        <v>5</v>
      </c>
      <c r="E404" s="72" t="s">
        <v>1788</v>
      </c>
      <c r="F404" s="72" t="s">
        <v>6</v>
      </c>
      <c r="G404" s="74">
        <v>0.1</v>
      </c>
      <c r="H404" s="64">
        <f>VLOOKUP(D404,upahbahan,3,FALSE)</f>
        <v>100000</v>
      </c>
      <c r="I404" s="124">
        <f>G404*H404</f>
        <v>10000</v>
      </c>
    </row>
    <row r="405" spans="3:10" s="55" customFormat="1">
      <c r="C405" s="198" t="s">
        <v>1206</v>
      </c>
      <c r="D405" s="59" t="s">
        <v>19</v>
      </c>
      <c r="E405" s="72" t="s">
        <v>1791</v>
      </c>
      <c r="F405" s="72" t="s">
        <v>6</v>
      </c>
      <c r="G405" s="74">
        <v>0.01</v>
      </c>
      <c r="H405" s="64">
        <f>VLOOKUP(D405,upahbahan,3,FALSE)</f>
        <v>200000</v>
      </c>
      <c r="I405" s="124">
        <f>G405*H405</f>
        <v>2000</v>
      </c>
      <c r="J405" s="54"/>
    </row>
    <row r="406" spans="3:10" ht="15.75" customHeight="1">
      <c r="C406" s="144" t="s">
        <v>1210</v>
      </c>
      <c r="D406" s="80"/>
      <c r="E406" s="80"/>
      <c r="F406" s="80"/>
      <c r="G406" s="187"/>
      <c r="H406" s="162"/>
      <c r="I406" s="124">
        <f>SUM(I404:I405)</f>
        <v>12000</v>
      </c>
    </row>
    <row r="407" spans="3:10">
      <c r="C407" s="141" t="s">
        <v>1211</v>
      </c>
      <c r="D407" s="59" t="s">
        <v>1212</v>
      </c>
      <c r="E407" s="59"/>
      <c r="F407" s="76"/>
      <c r="G407" s="76"/>
      <c r="H407" s="76"/>
      <c r="I407" s="154"/>
    </row>
    <row r="408" spans="3:10">
      <c r="C408" s="198" t="s">
        <v>1205</v>
      </c>
      <c r="D408" s="77" t="s">
        <v>754</v>
      </c>
      <c r="E408" s="77"/>
      <c r="F408" s="72" t="s">
        <v>42</v>
      </c>
      <c r="G408" s="181">
        <v>7.0699999999999999E-2</v>
      </c>
      <c r="H408" s="64">
        <f>VLOOKUP(D408,upahbahan,3,FALSE)</f>
        <v>20000000</v>
      </c>
      <c r="I408" s="124">
        <f>G408*H408</f>
        <v>1414000</v>
      </c>
    </row>
    <row r="409" spans="3:10" ht="15.75" customHeight="1">
      <c r="C409" s="144" t="s">
        <v>1216</v>
      </c>
      <c r="D409" s="80"/>
      <c r="E409" s="80"/>
      <c r="F409" s="80"/>
      <c r="G409" s="80"/>
      <c r="H409" s="162"/>
      <c r="I409" s="124">
        <f>SUM(I408:I408)</f>
        <v>1414000</v>
      </c>
    </row>
    <row r="410" spans="3:10">
      <c r="C410" s="141" t="s">
        <v>1217</v>
      </c>
      <c r="D410" s="59" t="s">
        <v>1218</v>
      </c>
      <c r="E410" s="59"/>
      <c r="F410" s="73"/>
      <c r="G410" s="73"/>
      <c r="H410" s="73"/>
      <c r="I410" s="146"/>
    </row>
    <row r="411" spans="3:10">
      <c r="C411" s="145" t="s">
        <v>1205</v>
      </c>
      <c r="D411" s="59" t="s">
        <v>1146</v>
      </c>
      <c r="E411" s="59"/>
      <c r="F411" s="87" t="s">
        <v>1082</v>
      </c>
      <c r="G411" s="171">
        <v>2.5000000000000001E-2</v>
      </c>
      <c r="H411" s="64">
        <f>VLOOKUP(D411,upahbahan,3,FALSE)</f>
        <v>95000</v>
      </c>
      <c r="I411" s="124">
        <f>G411*H411</f>
        <v>2375</v>
      </c>
    </row>
    <row r="412" spans="3:10">
      <c r="C412" s="145" t="s">
        <v>1206</v>
      </c>
      <c r="D412" s="59" t="s">
        <v>1117</v>
      </c>
      <c r="E412" s="59"/>
      <c r="F412" s="87" t="s">
        <v>1082</v>
      </c>
      <c r="G412" s="171">
        <v>2.5000000000000001E-2</v>
      </c>
      <c r="H412" s="64">
        <f>VLOOKUP(D412,upahbahan,3,FALSE)</f>
        <v>170000</v>
      </c>
      <c r="I412" s="124">
        <f>G412*H412</f>
        <v>4250</v>
      </c>
    </row>
    <row r="413" spans="3:10">
      <c r="C413" s="145" t="s">
        <v>1207</v>
      </c>
      <c r="D413" s="77" t="s">
        <v>1290</v>
      </c>
      <c r="E413" s="77"/>
      <c r="F413" s="87" t="s">
        <v>114</v>
      </c>
      <c r="G413" s="171">
        <v>0.02</v>
      </c>
      <c r="H413" s="64">
        <f>VLOOKUP(D413,upahbahan,3,FALSE)</f>
        <v>30700</v>
      </c>
      <c r="I413" s="124">
        <f>G413*H413</f>
        <v>614</v>
      </c>
    </row>
    <row r="414" spans="3:10" ht="15.75" customHeight="1">
      <c r="C414" s="144" t="s">
        <v>1219</v>
      </c>
      <c r="D414" s="80"/>
      <c r="E414" s="80"/>
      <c r="F414" s="80"/>
      <c r="G414" s="80"/>
      <c r="H414" s="162"/>
      <c r="I414" s="124">
        <f>SUM(I411:I413)</f>
        <v>7239</v>
      </c>
    </row>
    <row r="415" spans="3:10" s="163" customFormat="1">
      <c r="C415" s="122" t="s">
        <v>1220</v>
      </c>
      <c r="D415" s="69" t="s">
        <v>1221</v>
      </c>
      <c r="E415" s="70"/>
      <c r="F415" s="70"/>
      <c r="G415" s="70"/>
      <c r="H415" s="71"/>
      <c r="I415" s="124">
        <f>I414+I409+I406</f>
        <v>1433239</v>
      </c>
      <c r="J415" s="54"/>
    </row>
    <row r="416" spans="3:10" s="163" customFormat="1">
      <c r="C416" s="122" t="s">
        <v>1222</v>
      </c>
      <c r="D416" s="69" t="s">
        <v>1325</v>
      </c>
      <c r="E416" s="70"/>
      <c r="F416" s="70"/>
      <c r="G416" s="71"/>
      <c r="H416" s="95">
        <f>$N$7</f>
        <v>0.1</v>
      </c>
      <c r="I416" s="124">
        <f>I415*H416</f>
        <v>143323.9</v>
      </c>
      <c r="J416" s="54"/>
    </row>
    <row r="417" spans="3:10" s="163" customFormat="1" ht="14.4" thickBot="1">
      <c r="C417" s="130" t="s">
        <v>1223</v>
      </c>
      <c r="D417" s="131" t="s">
        <v>1224</v>
      </c>
      <c r="E417" s="132"/>
      <c r="F417" s="132"/>
      <c r="G417" s="132"/>
      <c r="H417" s="155"/>
      <c r="I417" s="134">
        <f>SUM(I415:I416)</f>
        <v>1576562.9</v>
      </c>
      <c r="J417" s="54"/>
    </row>
    <row r="418" spans="3:10" ht="14.4" thickTop="1"/>
    <row r="419" spans="3:10" ht="14.4" thickBot="1">
      <c r="C419" s="160" t="s">
        <v>2400</v>
      </c>
      <c r="D419" s="53" t="s">
        <v>1291</v>
      </c>
      <c r="E419" s="53"/>
      <c r="F419" s="53"/>
      <c r="G419" s="53"/>
      <c r="H419" s="53"/>
      <c r="I419" s="53"/>
      <c r="J419" s="56">
        <f>ROUNDDOWN(I433,-2)</f>
        <v>49100</v>
      </c>
    </row>
    <row r="420" spans="3:10" ht="28.2" thickTop="1">
      <c r="C420" s="119" t="s">
        <v>1197</v>
      </c>
      <c r="D420" s="120" t="s">
        <v>1198</v>
      </c>
      <c r="E420" s="120" t="s">
        <v>1926</v>
      </c>
      <c r="F420" s="120" t="s">
        <v>1199</v>
      </c>
      <c r="G420" s="120" t="s">
        <v>1200</v>
      </c>
      <c r="H420" s="120" t="s">
        <v>1201</v>
      </c>
      <c r="I420" s="121" t="s">
        <v>1202</v>
      </c>
    </row>
    <row r="421" spans="3:10">
      <c r="C421" s="141" t="s">
        <v>1203</v>
      </c>
      <c r="D421" s="59" t="s">
        <v>1204</v>
      </c>
      <c r="E421" s="59"/>
      <c r="F421" s="73"/>
      <c r="G421" s="73"/>
      <c r="H421" s="73"/>
      <c r="I421" s="146"/>
    </row>
    <row r="422" spans="3:10">
      <c r="C422" s="198" t="s">
        <v>1205</v>
      </c>
      <c r="D422" s="59" t="s">
        <v>5</v>
      </c>
      <c r="E422" s="72" t="s">
        <v>1788</v>
      </c>
      <c r="F422" s="72" t="s">
        <v>6</v>
      </c>
      <c r="G422" s="74">
        <v>0.24</v>
      </c>
      <c r="H422" s="64">
        <f>VLOOKUP(D422,upahbahan,3,FALSE)</f>
        <v>100000</v>
      </c>
      <c r="I422" s="124">
        <f>G422*H422</f>
        <v>24000</v>
      </c>
    </row>
    <row r="423" spans="3:10" s="55" customFormat="1">
      <c r="C423" s="198" t="s">
        <v>1206</v>
      </c>
      <c r="D423" s="59" t="s">
        <v>19</v>
      </c>
      <c r="E423" s="72" t="s">
        <v>1791</v>
      </c>
      <c r="F423" s="72" t="s">
        <v>6</v>
      </c>
      <c r="G423" s="74">
        <v>2.4E-2</v>
      </c>
      <c r="H423" s="64">
        <f>VLOOKUP(D423,upahbahan,3,FALSE)</f>
        <v>200000</v>
      </c>
      <c r="I423" s="124">
        <f>G423*H423</f>
        <v>4800</v>
      </c>
      <c r="J423" s="54"/>
    </row>
    <row r="424" spans="3:10" ht="15.75" customHeight="1">
      <c r="C424" s="144" t="s">
        <v>1210</v>
      </c>
      <c r="D424" s="80"/>
      <c r="E424" s="80"/>
      <c r="F424" s="80"/>
      <c r="G424" s="187"/>
      <c r="H424" s="162"/>
      <c r="I424" s="124">
        <f>SUM(I422:I423)</f>
        <v>28800</v>
      </c>
    </row>
    <row r="425" spans="3:10">
      <c r="C425" s="141" t="s">
        <v>1211</v>
      </c>
      <c r="D425" s="59" t="s">
        <v>1212</v>
      </c>
      <c r="E425" s="59"/>
      <c r="F425" s="76"/>
      <c r="G425" s="76"/>
      <c r="H425" s="76"/>
      <c r="I425" s="143"/>
    </row>
    <row r="426" spans="3:10" ht="15.75" customHeight="1">
      <c r="C426" s="144" t="s">
        <v>1216</v>
      </c>
      <c r="D426" s="80"/>
      <c r="E426" s="80"/>
      <c r="F426" s="80"/>
      <c r="G426" s="80"/>
      <c r="H426" s="162"/>
      <c r="I426" s="182">
        <v>0</v>
      </c>
    </row>
    <row r="427" spans="3:10">
      <c r="C427" s="141" t="s">
        <v>1217</v>
      </c>
      <c r="D427" s="59" t="s">
        <v>1218</v>
      </c>
      <c r="E427" s="59"/>
      <c r="F427" s="73"/>
      <c r="G427" s="73"/>
      <c r="H427" s="73"/>
      <c r="I427" s="146"/>
    </row>
    <row r="428" spans="3:10">
      <c r="C428" s="145" t="s">
        <v>1205</v>
      </c>
      <c r="D428" s="59" t="s">
        <v>1146</v>
      </c>
      <c r="E428" s="59"/>
      <c r="F428" s="87" t="s">
        <v>1082</v>
      </c>
      <c r="G428" s="171">
        <v>0.06</v>
      </c>
      <c r="H428" s="64">
        <f>VLOOKUP(D428,upahbahan,3,FALSE)</f>
        <v>95000</v>
      </c>
      <c r="I428" s="124">
        <f>G428*H428</f>
        <v>5700</v>
      </c>
    </row>
    <row r="429" spans="3:10">
      <c r="C429" s="145" t="s">
        <v>1206</v>
      </c>
      <c r="D429" s="59" t="s">
        <v>1117</v>
      </c>
      <c r="E429" s="59"/>
      <c r="F429" s="87" t="s">
        <v>1082</v>
      </c>
      <c r="G429" s="171">
        <v>0.06</v>
      </c>
      <c r="H429" s="64">
        <f>VLOOKUP(D429,upahbahan,3,FALSE)</f>
        <v>170000</v>
      </c>
      <c r="I429" s="124">
        <f>G429*H429</f>
        <v>10200</v>
      </c>
    </row>
    <row r="430" spans="3:10" ht="15.75" customHeight="1">
      <c r="C430" s="144" t="s">
        <v>1219</v>
      </c>
      <c r="D430" s="80"/>
      <c r="E430" s="80"/>
      <c r="F430" s="80"/>
      <c r="G430" s="80"/>
      <c r="H430" s="162"/>
      <c r="I430" s="124">
        <f>SUM(I428:I429)</f>
        <v>15900</v>
      </c>
    </row>
    <row r="431" spans="3:10" s="163" customFormat="1">
      <c r="C431" s="122" t="s">
        <v>1220</v>
      </c>
      <c r="D431" s="69" t="s">
        <v>1221</v>
      </c>
      <c r="E431" s="70"/>
      <c r="F431" s="70"/>
      <c r="G431" s="70"/>
      <c r="H431" s="71"/>
      <c r="I431" s="124">
        <f>I430+I426+I424</f>
        <v>44700</v>
      </c>
      <c r="J431" s="54"/>
    </row>
    <row r="432" spans="3:10" s="163" customFormat="1">
      <c r="C432" s="122" t="s">
        <v>1222</v>
      </c>
      <c r="D432" s="69" t="s">
        <v>1325</v>
      </c>
      <c r="E432" s="70"/>
      <c r="F432" s="70"/>
      <c r="G432" s="71"/>
      <c r="H432" s="95">
        <f>$N$7</f>
        <v>0.1</v>
      </c>
      <c r="I432" s="124">
        <f>I431*H432</f>
        <v>4470</v>
      </c>
      <c r="J432" s="54"/>
    </row>
    <row r="433" spans="3:10" s="163" customFormat="1" ht="14.4" thickBot="1">
      <c r="C433" s="130" t="s">
        <v>1223</v>
      </c>
      <c r="D433" s="131" t="s">
        <v>1224</v>
      </c>
      <c r="E433" s="132"/>
      <c r="F433" s="132"/>
      <c r="G433" s="132"/>
      <c r="H433" s="155"/>
      <c r="I433" s="134">
        <f>SUM(I431:I432)</f>
        <v>49170</v>
      </c>
      <c r="J433" s="54"/>
    </row>
    <row r="434" spans="3:10" ht="14.4" thickTop="1"/>
    <row r="435" spans="3:10" ht="33.75" customHeight="1" thickBot="1">
      <c r="C435" s="160" t="s">
        <v>2401</v>
      </c>
      <c r="D435" s="772" t="s">
        <v>1292</v>
      </c>
      <c r="E435" s="772"/>
      <c r="F435" s="772"/>
      <c r="G435" s="772"/>
      <c r="H435" s="772"/>
      <c r="I435" s="772"/>
      <c r="J435" s="56">
        <f>ROUNDDOWN(I449,-2)</f>
        <v>297000</v>
      </c>
    </row>
    <row r="436" spans="3:10" ht="28.2" thickTop="1">
      <c r="C436" s="119" t="s">
        <v>1197</v>
      </c>
      <c r="D436" s="120" t="s">
        <v>1198</v>
      </c>
      <c r="E436" s="120" t="s">
        <v>1787</v>
      </c>
      <c r="F436" s="120" t="s">
        <v>1199</v>
      </c>
      <c r="G436" s="120" t="s">
        <v>1200</v>
      </c>
      <c r="H436" s="120" t="s">
        <v>1201</v>
      </c>
      <c r="I436" s="121" t="s">
        <v>1202</v>
      </c>
    </row>
    <row r="437" spans="3:10">
      <c r="C437" s="141" t="s">
        <v>1203</v>
      </c>
      <c r="D437" s="59" t="s">
        <v>1204</v>
      </c>
      <c r="E437" s="59"/>
      <c r="F437" s="73"/>
      <c r="G437" s="73"/>
      <c r="H437" s="73"/>
      <c r="I437" s="146"/>
    </row>
    <row r="438" spans="3:10">
      <c r="C438" s="198" t="s">
        <v>1205</v>
      </c>
      <c r="D438" s="59" t="s">
        <v>5</v>
      </c>
      <c r="E438" s="59" t="s">
        <v>1788</v>
      </c>
      <c r="F438" s="72" t="s">
        <v>6</v>
      </c>
      <c r="G438" s="74">
        <v>1.6</v>
      </c>
      <c r="H438" s="64">
        <f>VLOOKUP(D438,upahbahan,3,FALSE)</f>
        <v>100000</v>
      </c>
      <c r="I438" s="124">
        <f>G438*H438</f>
        <v>160000</v>
      </c>
    </row>
    <row r="439" spans="3:10" s="55" customFormat="1">
      <c r="C439" s="198" t="s">
        <v>1206</v>
      </c>
      <c r="D439" s="59" t="s">
        <v>19</v>
      </c>
      <c r="E439" s="59" t="s">
        <v>1791</v>
      </c>
      <c r="F439" s="72" t="s">
        <v>6</v>
      </c>
      <c r="G439" s="74">
        <v>0.16</v>
      </c>
      <c r="H439" s="64">
        <f>VLOOKUP(D439,upahbahan,3,FALSE)</f>
        <v>200000</v>
      </c>
      <c r="I439" s="124">
        <f>G439*H439</f>
        <v>32000</v>
      </c>
      <c r="J439" s="54"/>
    </row>
    <row r="440" spans="3:10" ht="15.75" customHeight="1">
      <c r="C440" s="144" t="s">
        <v>1210</v>
      </c>
      <c r="D440" s="80"/>
      <c r="E440" s="80"/>
      <c r="F440" s="80"/>
      <c r="G440" s="187"/>
      <c r="H440" s="162"/>
      <c r="I440" s="124">
        <f>SUM(I438:I439)</f>
        <v>192000</v>
      </c>
    </row>
    <row r="441" spans="3:10">
      <c r="C441" s="141" t="s">
        <v>1211</v>
      </c>
      <c r="D441" s="59" t="s">
        <v>1212</v>
      </c>
      <c r="E441" s="59"/>
      <c r="F441" s="76"/>
      <c r="G441" s="76"/>
      <c r="H441" s="76"/>
      <c r="I441" s="154"/>
    </row>
    <row r="442" spans="3:10" ht="15.75" customHeight="1">
      <c r="C442" s="144" t="s">
        <v>1216</v>
      </c>
      <c r="D442" s="80"/>
      <c r="E442" s="80"/>
      <c r="F442" s="80"/>
      <c r="G442" s="80"/>
      <c r="H442" s="162"/>
      <c r="I442" s="182">
        <v>0</v>
      </c>
    </row>
    <row r="443" spans="3:10">
      <c r="C443" s="141" t="s">
        <v>1217</v>
      </c>
      <c r="D443" s="59" t="s">
        <v>1218</v>
      </c>
      <c r="E443" s="59"/>
      <c r="F443" s="73"/>
      <c r="G443" s="73"/>
      <c r="H443" s="73"/>
      <c r="I443" s="146"/>
    </row>
    <row r="444" spans="3:10">
      <c r="C444" s="145" t="s">
        <v>1205</v>
      </c>
      <c r="D444" s="59" t="s">
        <v>1146</v>
      </c>
      <c r="E444" s="59"/>
      <c r="F444" s="87" t="s">
        <v>1082</v>
      </c>
      <c r="G444" s="171">
        <v>0.4</v>
      </c>
      <c r="H444" s="64">
        <f>VLOOKUP(D444,upahbahan,3,FALSE)</f>
        <v>95000</v>
      </c>
      <c r="I444" s="124">
        <f>G444*H444</f>
        <v>38000</v>
      </c>
    </row>
    <row r="445" spans="3:10">
      <c r="C445" s="145" t="s">
        <v>1206</v>
      </c>
      <c r="D445" s="59" t="s">
        <v>1116</v>
      </c>
      <c r="E445" s="59"/>
      <c r="F445" s="87" t="s">
        <v>1082</v>
      </c>
      <c r="G445" s="171">
        <v>0.4</v>
      </c>
      <c r="H445" s="64">
        <f>VLOOKUP(D445,upahbahan,3,FALSE)</f>
        <v>100000</v>
      </c>
      <c r="I445" s="124">
        <f>G445*H445</f>
        <v>40000</v>
      </c>
    </row>
    <row r="446" spans="3:10" ht="15.75" customHeight="1">
      <c r="C446" s="144" t="s">
        <v>1219</v>
      </c>
      <c r="D446" s="80"/>
      <c r="E446" s="80"/>
      <c r="F446" s="80"/>
      <c r="G446" s="80"/>
      <c r="H446" s="162"/>
      <c r="I446" s="124">
        <f>SUM(I444:I445)</f>
        <v>78000</v>
      </c>
    </row>
    <row r="447" spans="3:10" s="163" customFormat="1">
      <c r="C447" s="122" t="s">
        <v>1220</v>
      </c>
      <c r="D447" s="69" t="s">
        <v>1221</v>
      </c>
      <c r="E447" s="70"/>
      <c r="F447" s="70"/>
      <c r="G447" s="70"/>
      <c r="H447" s="71"/>
      <c r="I447" s="124">
        <f>I446+I442+I440</f>
        <v>270000</v>
      </c>
      <c r="J447" s="54"/>
    </row>
    <row r="448" spans="3:10" s="163" customFormat="1">
      <c r="C448" s="122" t="s">
        <v>1222</v>
      </c>
      <c r="D448" s="69" t="s">
        <v>1325</v>
      </c>
      <c r="E448" s="70"/>
      <c r="F448" s="70"/>
      <c r="G448" s="71"/>
      <c r="H448" s="95">
        <f>$N$7</f>
        <v>0.1</v>
      </c>
      <c r="I448" s="124">
        <f>I447*H448</f>
        <v>27000</v>
      </c>
      <c r="J448" s="54"/>
    </row>
    <row r="449" spans="3:10" s="163" customFormat="1" ht="14.4" thickBot="1">
      <c r="C449" s="130" t="s">
        <v>1223</v>
      </c>
      <c r="D449" s="131" t="s">
        <v>1224</v>
      </c>
      <c r="E449" s="132"/>
      <c r="F449" s="132"/>
      <c r="G449" s="132"/>
      <c r="H449" s="155"/>
      <c r="I449" s="134">
        <f>SUM(I447:I448)</f>
        <v>297000</v>
      </c>
      <c r="J449" s="54"/>
    </row>
    <row r="450" spans="3:10" ht="14.4" thickTop="1"/>
    <row r="451" spans="3:10" ht="14.4" thickBot="1">
      <c r="C451" s="160" t="s">
        <v>2402</v>
      </c>
      <c r="D451" s="53" t="s">
        <v>1293</v>
      </c>
      <c r="E451" s="53"/>
      <c r="F451" s="53"/>
      <c r="G451" s="53"/>
      <c r="H451" s="53"/>
      <c r="I451" s="53"/>
      <c r="J451" s="56">
        <f>ROUNDDOWN(I465,-2)</f>
        <v>445400</v>
      </c>
    </row>
    <row r="452" spans="3:10" ht="28.2" thickTop="1">
      <c r="C452" s="119" t="s">
        <v>1197</v>
      </c>
      <c r="D452" s="120" t="s">
        <v>1198</v>
      </c>
      <c r="E452" s="120" t="s">
        <v>1787</v>
      </c>
      <c r="F452" s="120" t="s">
        <v>1199</v>
      </c>
      <c r="G452" s="120" t="s">
        <v>1200</v>
      </c>
      <c r="H452" s="120" t="s">
        <v>1201</v>
      </c>
      <c r="I452" s="121" t="s">
        <v>1202</v>
      </c>
    </row>
    <row r="453" spans="3:10">
      <c r="C453" s="141" t="s">
        <v>1203</v>
      </c>
      <c r="D453" s="59" t="s">
        <v>1204</v>
      </c>
      <c r="E453" s="59"/>
      <c r="F453" s="73"/>
      <c r="G453" s="73"/>
      <c r="H453" s="73"/>
      <c r="I453" s="146"/>
    </row>
    <row r="454" spans="3:10">
      <c r="C454" s="198" t="s">
        <v>1205</v>
      </c>
      <c r="D454" s="59" t="s">
        <v>5</v>
      </c>
      <c r="E454" s="59" t="s">
        <v>1788</v>
      </c>
      <c r="F454" s="72" t="s">
        <v>6</v>
      </c>
      <c r="G454" s="93">
        <v>2.3995000000000002</v>
      </c>
      <c r="H454" s="64">
        <f>VLOOKUP(D454,upahbahan,3,FALSE)</f>
        <v>100000</v>
      </c>
      <c r="I454" s="124">
        <f>G454*H454</f>
        <v>239950.00000000003</v>
      </c>
    </row>
    <row r="455" spans="3:10" s="55" customFormat="1">
      <c r="C455" s="198" t="s">
        <v>1206</v>
      </c>
      <c r="D455" s="59" t="s">
        <v>19</v>
      </c>
      <c r="E455" s="59" t="s">
        <v>1791</v>
      </c>
      <c r="F455" s="72" t="s">
        <v>6</v>
      </c>
      <c r="G455" s="93">
        <v>0.24</v>
      </c>
      <c r="H455" s="64">
        <f>VLOOKUP(D455,upahbahan,3,FALSE)</f>
        <v>200000</v>
      </c>
      <c r="I455" s="124">
        <f>G455*H455</f>
        <v>48000</v>
      </c>
      <c r="J455" s="54"/>
    </row>
    <row r="456" spans="3:10" ht="15.75" customHeight="1">
      <c r="C456" s="144" t="s">
        <v>1210</v>
      </c>
      <c r="D456" s="80"/>
      <c r="E456" s="80"/>
      <c r="F456" s="80"/>
      <c r="G456" s="187"/>
      <c r="H456" s="162"/>
      <c r="I456" s="124">
        <f>SUM(I454:I455)</f>
        <v>287950</v>
      </c>
    </row>
    <row r="457" spans="3:10">
      <c r="C457" s="141" t="s">
        <v>1211</v>
      </c>
      <c r="D457" s="59" t="s">
        <v>1212</v>
      </c>
      <c r="E457" s="59"/>
      <c r="F457" s="76"/>
      <c r="G457" s="76"/>
      <c r="H457" s="76"/>
      <c r="I457" s="154"/>
    </row>
    <row r="458" spans="3:10" ht="15.75" customHeight="1">
      <c r="C458" s="144" t="s">
        <v>1216</v>
      </c>
      <c r="D458" s="80"/>
      <c r="E458" s="80"/>
      <c r="F458" s="80"/>
      <c r="G458" s="80"/>
      <c r="H458" s="162"/>
      <c r="I458" s="182">
        <v>0</v>
      </c>
    </row>
    <row r="459" spans="3:10">
      <c r="C459" s="141" t="s">
        <v>1217</v>
      </c>
      <c r="D459" s="59" t="s">
        <v>1218</v>
      </c>
      <c r="E459" s="59"/>
      <c r="F459" s="73"/>
      <c r="G459" s="73"/>
      <c r="H459" s="73"/>
      <c r="I459" s="146"/>
    </row>
    <row r="460" spans="3:10">
      <c r="C460" s="145" t="s">
        <v>1205</v>
      </c>
      <c r="D460" s="59" t="s">
        <v>1146</v>
      </c>
      <c r="E460" s="59"/>
      <c r="F460" s="87" t="s">
        <v>1082</v>
      </c>
      <c r="G460" s="188">
        <v>0.59989999999999999</v>
      </c>
      <c r="H460" s="64">
        <f>VLOOKUP(D460,upahbahan,3,FALSE)</f>
        <v>95000</v>
      </c>
      <c r="I460" s="124">
        <f>G460*H460</f>
        <v>56990.5</v>
      </c>
    </row>
    <row r="461" spans="3:10">
      <c r="C461" s="145" t="s">
        <v>1206</v>
      </c>
      <c r="D461" s="59" t="s">
        <v>1116</v>
      </c>
      <c r="E461" s="59"/>
      <c r="F461" s="87" t="s">
        <v>1082</v>
      </c>
      <c r="G461" s="188">
        <v>0.59989999999999999</v>
      </c>
      <c r="H461" s="64">
        <f>VLOOKUP(D461,upahbahan,3,FALSE)</f>
        <v>100000</v>
      </c>
      <c r="I461" s="124">
        <f>G461*H461</f>
        <v>59990</v>
      </c>
    </row>
    <row r="462" spans="3:10" ht="15.75" customHeight="1">
      <c r="C462" s="144" t="s">
        <v>1219</v>
      </c>
      <c r="D462" s="80"/>
      <c r="E462" s="80"/>
      <c r="F462" s="80"/>
      <c r="G462" s="80"/>
      <c r="H462" s="162"/>
      <c r="I462" s="124">
        <f>SUM(I460:I461)</f>
        <v>116980.5</v>
      </c>
    </row>
    <row r="463" spans="3:10" s="163" customFormat="1">
      <c r="C463" s="122" t="s">
        <v>1220</v>
      </c>
      <c r="D463" s="69" t="s">
        <v>1221</v>
      </c>
      <c r="E463" s="70"/>
      <c r="F463" s="70"/>
      <c r="G463" s="70"/>
      <c r="H463" s="71"/>
      <c r="I463" s="124">
        <f>I462+I458+I456</f>
        <v>404930.5</v>
      </c>
      <c r="J463" s="54"/>
    </row>
    <row r="464" spans="3:10" s="163" customFormat="1">
      <c r="C464" s="122" t="s">
        <v>1222</v>
      </c>
      <c r="D464" s="69" t="s">
        <v>1325</v>
      </c>
      <c r="E464" s="70"/>
      <c r="F464" s="70"/>
      <c r="G464" s="71"/>
      <c r="H464" s="95">
        <f>$N$7</f>
        <v>0.1</v>
      </c>
      <c r="I464" s="124">
        <f>I463*H464</f>
        <v>40493.050000000003</v>
      </c>
      <c r="J464" s="54"/>
    </row>
    <row r="465" spans="3:10" s="163" customFormat="1" ht="14.4" thickBot="1">
      <c r="C465" s="130" t="s">
        <v>1223</v>
      </c>
      <c r="D465" s="131" t="s">
        <v>1224</v>
      </c>
      <c r="E465" s="132"/>
      <c r="F465" s="132"/>
      <c r="G465" s="132"/>
      <c r="H465" s="155"/>
      <c r="I465" s="134">
        <f>SUM(I463:I464)</f>
        <v>445423.55</v>
      </c>
      <c r="J465" s="54"/>
    </row>
    <row r="466" spans="3:10" ht="14.4" thickTop="1"/>
    <row r="467" spans="3:10" ht="14.4" thickBot="1">
      <c r="C467" s="160" t="s">
        <v>2403</v>
      </c>
      <c r="D467" s="53" t="s">
        <v>1294</v>
      </c>
      <c r="E467" s="53"/>
      <c r="F467" s="53"/>
      <c r="G467" s="53"/>
      <c r="H467" s="53"/>
      <c r="I467" s="53"/>
      <c r="J467" s="56">
        <f>ROUNDDOWN(I483,-2)</f>
        <v>2811700</v>
      </c>
    </row>
    <row r="468" spans="3:10" ht="28.2" thickTop="1">
      <c r="C468" s="119" t="s">
        <v>1197</v>
      </c>
      <c r="D468" s="120" t="s">
        <v>1198</v>
      </c>
      <c r="E468" s="120" t="s">
        <v>1787</v>
      </c>
      <c r="F468" s="120" t="s">
        <v>1199</v>
      </c>
      <c r="G468" s="120" t="s">
        <v>1200</v>
      </c>
      <c r="H468" s="120" t="s">
        <v>1201</v>
      </c>
      <c r="I468" s="121" t="s">
        <v>1202</v>
      </c>
    </row>
    <row r="469" spans="3:10">
      <c r="C469" s="141" t="s">
        <v>1203</v>
      </c>
      <c r="D469" s="59" t="s">
        <v>1204</v>
      </c>
      <c r="E469" s="59"/>
      <c r="F469" s="73"/>
      <c r="G469" s="73"/>
      <c r="H469" s="73"/>
      <c r="I469" s="146"/>
    </row>
    <row r="470" spans="3:10">
      <c r="C470" s="198" t="s">
        <v>1205</v>
      </c>
      <c r="D470" s="59" t="s">
        <v>5</v>
      </c>
      <c r="E470" s="59" t="s">
        <v>1788</v>
      </c>
      <c r="F470" s="72" t="s">
        <v>6</v>
      </c>
      <c r="G470" s="74">
        <v>0.2</v>
      </c>
      <c r="H470" s="64">
        <f>VLOOKUP(D470,upahbahan,3,FALSE)</f>
        <v>100000</v>
      </c>
      <c r="I470" s="124">
        <f>G470*H470</f>
        <v>20000</v>
      </c>
    </row>
    <row r="471" spans="3:10" s="55" customFormat="1">
      <c r="C471" s="198" t="s">
        <v>1206</v>
      </c>
      <c r="D471" s="59" t="s">
        <v>19</v>
      </c>
      <c r="E471" s="59" t="s">
        <v>1791</v>
      </c>
      <c r="F471" s="72" t="s">
        <v>6</v>
      </c>
      <c r="G471" s="74">
        <v>0.02</v>
      </c>
      <c r="H471" s="64">
        <f>VLOOKUP(D471,upahbahan,3,FALSE)</f>
        <v>200000</v>
      </c>
      <c r="I471" s="124">
        <f>G471*H471</f>
        <v>4000</v>
      </c>
      <c r="J471" s="54"/>
    </row>
    <row r="472" spans="3:10" ht="15.75" customHeight="1">
      <c r="C472" s="144" t="s">
        <v>1210</v>
      </c>
      <c r="D472" s="80"/>
      <c r="E472" s="80"/>
      <c r="F472" s="80"/>
      <c r="G472" s="187"/>
      <c r="H472" s="162"/>
      <c r="I472" s="124">
        <f>SUM(I470:I471)</f>
        <v>24000</v>
      </c>
    </row>
    <row r="473" spans="3:10">
      <c r="C473" s="141" t="s">
        <v>1211</v>
      </c>
      <c r="D473" s="59" t="s">
        <v>1212</v>
      </c>
      <c r="E473" s="59"/>
      <c r="F473" s="76"/>
      <c r="G473" s="76"/>
      <c r="H473" s="76"/>
      <c r="I473" s="154"/>
    </row>
    <row r="474" spans="3:10">
      <c r="C474" s="198" t="s">
        <v>1205</v>
      </c>
      <c r="D474" s="77" t="s">
        <v>754</v>
      </c>
      <c r="E474" s="77"/>
      <c r="F474" s="72" t="s">
        <v>42</v>
      </c>
      <c r="G474" s="181">
        <v>0.12570000000000001</v>
      </c>
      <c r="H474" s="64">
        <f>VLOOKUP(D474,upahbahan,3,FALSE)</f>
        <v>20000000</v>
      </c>
      <c r="I474" s="124">
        <f>G474*H474</f>
        <v>2514000</v>
      </c>
    </row>
    <row r="475" spans="3:10" ht="15.75" customHeight="1">
      <c r="C475" s="144" t="s">
        <v>1216</v>
      </c>
      <c r="D475" s="80"/>
      <c r="E475" s="80"/>
      <c r="F475" s="80"/>
      <c r="G475" s="80"/>
      <c r="H475" s="162"/>
      <c r="I475" s="124">
        <f>SUM(I474:I474)</f>
        <v>2514000</v>
      </c>
    </row>
    <row r="476" spans="3:10">
      <c r="C476" s="141" t="s">
        <v>1217</v>
      </c>
      <c r="D476" s="59" t="s">
        <v>1218</v>
      </c>
      <c r="E476" s="59"/>
      <c r="F476" s="73"/>
      <c r="G476" s="73"/>
      <c r="H476" s="73"/>
      <c r="I476" s="146"/>
    </row>
    <row r="477" spans="3:10">
      <c r="C477" s="145" t="s">
        <v>1205</v>
      </c>
      <c r="D477" s="59" t="s">
        <v>1146</v>
      </c>
      <c r="E477" s="59"/>
      <c r="F477" s="87" t="s">
        <v>1082</v>
      </c>
      <c r="G477" s="171">
        <v>0.05</v>
      </c>
      <c r="H477" s="64">
        <f>VLOOKUP(D477,upahbahan,3,FALSE)</f>
        <v>95000</v>
      </c>
      <c r="I477" s="124">
        <f>G477*H477</f>
        <v>4750</v>
      </c>
    </row>
    <row r="478" spans="3:10">
      <c r="C478" s="145" t="s">
        <v>1206</v>
      </c>
      <c r="D478" s="59" t="s">
        <v>1118</v>
      </c>
      <c r="E478" s="59"/>
      <c r="F478" s="87" t="s">
        <v>1082</v>
      </c>
      <c r="G478" s="171">
        <v>0.05</v>
      </c>
      <c r="H478" s="64">
        <f>VLOOKUP(D478,upahbahan,3,FALSE)</f>
        <v>250000</v>
      </c>
      <c r="I478" s="124">
        <f>G478*H478</f>
        <v>12500</v>
      </c>
    </row>
    <row r="479" spans="3:10">
      <c r="C479" s="145" t="s">
        <v>1207</v>
      </c>
      <c r="D479" s="77" t="s">
        <v>1295</v>
      </c>
      <c r="E479" s="77"/>
      <c r="F479" s="87" t="s">
        <v>114</v>
      </c>
      <c r="G479" s="171">
        <v>0.02</v>
      </c>
      <c r="H479" s="64">
        <f>VLOOKUP(D479,upahbahan,3,FALSE)</f>
        <v>43500</v>
      </c>
      <c r="I479" s="124">
        <f>G479*H479</f>
        <v>870</v>
      </c>
    </row>
    <row r="480" spans="3:10" ht="15.75" customHeight="1">
      <c r="C480" s="144" t="s">
        <v>1219</v>
      </c>
      <c r="D480" s="80"/>
      <c r="E480" s="80"/>
      <c r="F480" s="80"/>
      <c r="G480" s="80"/>
      <c r="H480" s="162"/>
      <c r="I480" s="124">
        <f>SUM(I477:I479)</f>
        <v>18120</v>
      </c>
    </row>
    <row r="481" spans="3:10" s="163" customFormat="1">
      <c r="C481" s="122" t="s">
        <v>1220</v>
      </c>
      <c r="D481" s="69" t="s">
        <v>1221</v>
      </c>
      <c r="E481" s="70"/>
      <c r="F481" s="70"/>
      <c r="G481" s="70"/>
      <c r="H481" s="71"/>
      <c r="I481" s="124">
        <f>I480+I475+I472</f>
        <v>2556120</v>
      </c>
      <c r="J481" s="54"/>
    </row>
    <row r="482" spans="3:10" s="163" customFormat="1">
      <c r="C482" s="122" t="s">
        <v>1222</v>
      </c>
      <c r="D482" s="69" t="s">
        <v>1325</v>
      </c>
      <c r="E482" s="70"/>
      <c r="F482" s="70"/>
      <c r="G482" s="71"/>
      <c r="H482" s="95">
        <f>$N$7</f>
        <v>0.1</v>
      </c>
      <c r="I482" s="124">
        <f>I481*H482</f>
        <v>255612</v>
      </c>
      <c r="J482" s="54"/>
    </row>
    <row r="483" spans="3:10" s="163" customFormat="1" ht="14.4" thickBot="1">
      <c r="C483" s="130" t="s">
        <v>1223</v>
      </c>
      <c r="D483" s="131" t="s">
        <v>1224</v>
      </c>
      <c r="E483" s="132"/>
      <c r="F483" s="132"/>
      <c r="G483" s="132"/>
      <c r="H483" s="155"/>
      <c r="I483" s="134">
        <f>SUM(I481:I482)</f>
        <v>2811732</v>
      </c>
      <c r="J483" s="54"/>
    </row>
    <row r="484" spans="3:10" ht="14.4" thickTop="1"/>
    <row r="485" spans="3:10" ht="14.4" thickBot="1">
      <c r="C485" s="160" t="s">
        <v>2404</v>
      </c>
      <c r="D485" s="53" t="s">
        <v>1296</v>
      </c>
      <c r="E485" s="53"/>
      <c r="F485" s="53"/>
      <c r="G485" s="53"/>
      <c r="H485" s="53"/>
      <c r="I485" s="53"/>
      <c r="J485" s="56">
        <f>ROUNDDOWN(I499,-2)</f>
        <v>96800</v>
      </c>
    </row>
    <row r="486" spans="3:10" ht="28.2" thickTop="1">
      <c r="C486" s="119" t="s">
        <v>1197</v>
      </c>
      <c r="D486" s="120" t="s">
        <v>1198</v>
      </c>
      <c r="E486" s="120" t="s">
        <v>1787</v>
      </c>
      <c r="F486" s="120" t="s">
        <v>1199</v>
      </c>
      <c r="G486" s="120" t="s">
        <v>1200</v>
      </c>
      <c r="H486" s="120" t="s">
        <v>1201</v>
      </c>
      <c r="I486" s="121" t="s">
        <v>1202</v>
      </c>
    </row>
    <row r="487" spans="3:10">
      <c r="C487" s="141" t="s">
        <v>1203</v>
      </c>
      <c r="D487" s="59" t="s">
        <v>1204</v>
      </c>
      <c r="E487" s="59"/>
      <c r="F487" s="73"/>
      <c r="G487" s="73"/>
      <c r="H487" s="73"/>
      <c r="I487" s="146"/>
    </row>
    <row r="488" spans="3:10">
      <c r="C488" s="198" t="s">
        <v>1205</v>
      </c>
      <c r="D488" s="59" t="s">
        <v>5</v>
      </c>
      <c r="E488" s="72" t="s">
        <v>1788</v>
      </c>
      <c r="F488" s="72" t="s">
        <v>6</v>
      </c>
      <c r="G488" s="181">
        <v>0.42680000000000001</v>
      </c>
      <c r="H488" s="64">
        <f>VLOOKUP(D488,upahbahan,3,FALSE)</f>
        <v>100000</v>
      </c>
      <c r="I488" s="124">
        <f>G488*H488</f>
        <v>42680</v>
      </c>
    </row>
    <row r="489" spans="3:10" s="55" customFormat="1">
      <c r="C489" s="198" t="s">
        <v>1206</v>
      </c>
      <c r="D489" s="59" t="s">
        <v>19</v>
      </c>
      <c r="E489" s="72" t="s">
        <v>1791</v>
      </c>
      <c r="F489" s="72" t="s">
        <v>6</v>
      </c>
      <c r="G489" s="181">
        <v>4.2700000000000002E-2</v>
      </c>
      <c r="H489" s="64">
        <f>VLOOKUP(D489,upahbahan,3,FALSE)</f>
        <v>200000</v>
      </c>
      <c r="I489" s="124">
        <f>G489*H489</f>
        <v>8540</v>
      </c>
      <c r="J489" s="54"/>
    </row>
    <row r="490" spans="3:10" ht="15.75" customHeight="1">
      <c r="C490" s="144" t="s">
        <v>1210</v>
      </c>
      <c r="D490" s="80"/>
      <c r="E490" s="80"/>
      <c r="F490" s="80"/>
      <c r="G490" s="187"/>
      <c r="H490" s="162"/>
      <c r="I490" s="124">
        <f>SUM(I488:I489)</f>
        <v>51220</v>
      </c>
    </row>
    <row r="491" spans="3:10">
      <c r="C491" s="141" t="s">
        <v>1211</v>
      </c>
      <c r="D491" s="59" t="s">
        <v>1212</v>
      </c>
      <c r="E491" s="59"/>
      <c r="F491" s="76"/>
      <c r="G491" s="76"/>
      <c r="H491" s="76"/>
      <c r="I491" s="143"/>
    </row>
    <row r="492" spans="3:10" ht="15.75" customHeight="1">
      <c r="C492" s="144" t="s">
        <v>1216</v>
      </c>
      <c r="D492" s="80"/>
      <c r="E492" s="80"/>
      <c r="F492" s="80"/>
      <c r="G492" s="80"/>
      <c r="H492" s="162"/>
      <c r="I492" s="182">
        <v>0</v>
      </c>
    </row>
    <row r="493" spans="3:10">
      <c r="C493" s="141" t="s">
        <v>1217</v>
      </c>
      <c r="D493" s="59" t="s">
        <v>1218</v>
      </c>
      <c r="E493" s="59"/>
      <c r="F493" s="73"/>
      <c r="G493" s="73"/>
      <c r="H493" s="73"/>
      <c r="I493" s="146"/>
    </row>
    <row r="494" spans="3:10">
      <c r="C494" s="145" t="s">
        <v>1205</v>
      </c>
      <c r="D494" s="59" t="s">
        <v>1146</v>
      </c>
      <c r="E494" s="59"/>
      <c r="F494" s="87" t="s">
        <v>1082</v>
      </c>
      <c r="G494" s="188">
        <v>0.1067</v>
      </c>
      <c r="H494" s="64">
        <f>VLOOKUP(D494,upahbahan,3,FALSE)</f>
        <v>95000</v>
      </c>
      <c r="I494" s="124">
        <f>G494*H494</f>
        <v>10136.5</v>
      </c>
    </row>
    <row r="495" spans="3:10">
      <c r="C495" s="145" t="s">
        <v>1206</v>
      </c>
      <c r="D495" s="59" t="s">
        <v>1118</v>
      </c>
      <c r="E495" s="59"/>
      <c r="F495" s="87" t="s">
        <v>1082</v>
      </c>
      <c r="G495" s="188">
        <v>0.1067</v>
      </c>
      <c r="H495" s="64">
        <f>VLOOKUP(D495,upahbahan,3,FALSE)</f>
        <v>250000</v>
      </c>
      <c r="I495" s="124">
        <f>G495*H495</f>
        <v>26675</v>
      </c>
    </row>
    <row r="496" spans="3:10" ht="15.75" customHeight="1">
      <c r="C496" s="144" t="s">
        <v>1219</v>
      </c>
      <c r="D496" s="80"/>
      <c r="E496" s="80"/>
      <c r="F496" s="80"/>
      <c r="G496" s="80"/>
      <c r="H496" s="162"/>
      <c r="I496" s="124">
        <f>SUM(I494:I495)</f>
        <v>36811.5</v>
      </c>
    </row>
    <row r="497" spans="3:10" s="163" customFormat="1">
      <c r="C497" s="122" t="s">
        <v>1220</v>
      </c>
      <c r="D497" s="69" t="s">
        <v>1221</v>
      </c>
      <c r="E497" s="70"/>
      <c r="F497" s="70"/>
      <c r="G497" s="70"/>
      <c r="H497" s="71"/>
      <c r="I497" s="124">
        <f>I496+I492+I490</f>
        <v>88031.5</v>
      </c>
      <c r="J497" s="54"/>
    </row>
    <row r="498" spans="3:10" s="163" customFormat="1">
      <c r="C498" s="122" t="s">
        <v>1222</v>
      </c>
      <c r="D498" s="69" t="s">
        <v>1325</v>
      </c>
      <c r="E498" s="70"/>
      <c r="F498" s="70"/>
      <c r="G498" s="71"/>
      <c r="H498" s="95">
        <f>$N$7</f>
        <v>0.1</v>
      </c>
      <c r="I498" s="124">
        <f>I497*H498</f>
        <v>8803.15</v>
      </c>
      <c r="J498" s="54"/>
    </row>
    <row r="499" spans="3:10" s="163" customFormat="1" ht="14.4" thickBot="1">
      <c r="C499" s="130" t="s">
        <v>1223</v>
      </c>
      <c r="D499" s="131" t="s">
        <v>1224</v>
      </c>
      <c r="E499" s="132"/>
      <c r="F499" s="132"/>
      <c r="G499" s="132"/>
      <c r="H499" s="155"/>
      <c r="I499" s="134">
        <f>SUM(I497:I498)</f>
        <v>96834.65</v>
      </c>
      <c r="J499" s="54"/>
    </row>
    <row r="500" spans="3:10" ht="14.4" thickTop="1"/>
    <row r="501" spans="3:10" ht="33.75" customHeight="1" thickBot="1">
      <c r="C501" s="160" t="s">
        <v>2405</v>
      </c>
      <c r="D501" s="772" t="s">
        <v>1297</v>
      </c>
      <c r="E501" s="772"/>
      <c r="F501" s="772"/>
      <c r="G501" s="772"/>
      <c r="H501" s="772"/>
      <c r="I501" s="772"/>
      <c r="J501" s="56">
        <f>ROUNDDOWN(I515,-2)</f>
        <v>432300</v>
      </c>
    </row>
    <row r="502" spans="3:10" ht="28.2" thickTop="1">
      <c r="C502" s="119" t="s">
        <v>1197</v>
      </c>
      <c r="D502" s="120" t="s">
        <v>1198</v>
      </c>
      <c r="E502" s="120" t="s">
        <v>1787</v>
      </c>
      <c r="F502" s="120" t="s">
        <v>1199</v>
      </c>
      <c r="G502" s="120" t="s">
        <v>1200</v>
      </c>
      <c r="H502" s="120" t="s">
        <v>1201</v>
      </c>
      <c r="I502" s="121" t="s">
        <v>1202</v>
      </c>
    </row>
    <row r="503" spans="3:10">
      <c r="C503" s="141" t="s">
        <v>1203</v>
      </c>
      <c r="D503" s="59" t="s">
        <v>1204</v>
      </c>
      <c r="E503" s="59"/>
      <c r="F503" s="73"/>
      <c r="G503" s="73"/>
      <c r="H503" s="73"/>
      <c r="I503" s="146"/>
    </row>
    <row r="504" spans="3:10">
      <c r="C504" s="198" t="s">
        <v>1205</v>
      </c>
      <c r="D504" s="59" t="s">
        <v>5</v>
      </c>
      <c r="E504" s="59" t="s">
        <v>1788</v>
      </c>
      <c r="F504" s="72" t="s">
        <v>6</v>
      </c>
      <c r="G504" s="181">
        <v>1.9056999999999999</v>
      </c>
      <c r="H504" s="64">
        <f>VLOOKUP(D504,upahbahan,3,FALSE)</f>
        <v>100000</v>
      </c>
      <c r="I504" s="124">
        <f>G504*H504</f>
        <v>190570</v>
      </c>
    </row>
    <row r="505" spans="3:10" s="55" customFormat="1">
      <c r="C505" s="198" t="s">
        <v>1206</v>
      </c>
      <c r="D505" s="59" t="s">
        <v>19</v>
      </c>
      <c r="E505" s="59" t="s">
        <v>1791</v>
      </c>
      <c r="F505" s="72" t="s">
        <v>6</v>
      </c>
      <c r="G505" s="181">
        <v>0.19059999999999999</v>
      </c>
      <c r="H505" s="64">
        <f>VLOOKUP(D505,upahbahan,3,FALSE)</f>
        <v>200000</v>
      </c>
      <c r="I505" s="124">
        <f>G505*H505</f>
        <v>38120</v>
      </c>
      <c r="J505" s="54"/>
    </row>
    <row r="506" spans="3:10" ht="15.75" customHeight="1">
      <c r="C506" s="144" t="s">
        <v>1210</v>
      </c>
      <c r="D506" s="80"/>
      <c r="E506" s="80"/>
      <c r="F506" s="80"/>
      <c r="G506" s="187"/>
      <c r="H506" s="162"/>
      <c r="I506" s="124">
        <f>SUM(I504:I505)</f>
        <v>228690</v>
      </c>
    </row>
    <row r="507" spans="3:10">
      <c r="C507" s="141" t="s">
        <v>1211</v>
      </c>
      <c r="D507" s="59" t="s">
        <v>1212</v>
      </c>
      <c r="E507" s="59"/>
      <c r="F507" s="76"/>
      <c r="G507" s="76"/>
      <c r="H507" s="76"/>
      <c r="I507" s="154"/>
    </row>
    <row r="508" spans="3:10" ht="15.75" customHeight="1">
      <c r="C508" s="144" t="s">
        <v>1216</v>
      </c>
      <c r="D508" s="80"/>
      <c r="E508" s="80"/>
      <c r="F508" s="80"/>
      <c r="G508" s="80"/>
      <c r="H508" s="162"/>
      <c r="I508" s="182">
        <v>0</v>
      </c>
    </row>
    <row r="509" spans="3:10">
      <c r="C509" s="141" t="s">
        <v>1217</v>
      </c>
      <c r="D509" s="59" t="s">
        <v>1218</v>
      </c>
      <c r="E509" s="59"/>
      <c r="F509" s="73"/>
      <c r="G509" s="73"/>
      <c r="H509" s="73"/>
      <c r="I509" s="146"/>
    </row>
    <row r="510" spans="3:10">
      <c r="C510" s="145" t="s">
        <v>1205</v>
      </c>
      <c r="D510" s="59" t="s">
        <v>1146</v>
      </c>
      <c r="E510" s="59"/>
      <c r="F510" s="87" t="s">
        <v>1082</v>
      </c>
      <c r="G510" s="188">
        <v>0.47639999999999999</v>
      </c>
      <c r="H510" s="64">
        <f>VLOOKUP(D510,upahbahan,3,FALSE)</f>
        <v>95000</v>
      </c>
      <c r="I510" s="124">
        <f>G510*H510</f>
        <v>45258</v>
      </c>
    </row>
    <row r="511" spans="3:10">
      <c r="C511" s="145" t="s">
        <v>1206</v>
      </c>
      <c r="D511" s="59" t="s">
        <v>1118</v>
      </c>
      <c r="E511" s="59"/>
      <c r="F511" s="87" t="s">
        <v>1082</v>
      </c>
      <c r="G511" s="188">
        <v>0.47639999999999999</v>
      </c>
      <c r="H511" s="64">
        <f>VLOOKUP(D511,upahbahan,3,FALSE)</f>
        <v>250000</v>
      </c>
      <c r="I511" s="124">
        <f>G511*H511</f>
        <v>119100</v>
      </c>
    </row>
    <row r="512" spans="3:10" ht="15.75" customHeight="1">
      <c r="C512" s="144" t="s">
        <v>1219</v>
      </c>
      <c r="D512" s="80"/>
      <c r="E512" s="80"/>
      <c r="F512" s="80"/>
      <c r="G512" s="80"/>
      <c r="H512" s="162"/>
      <c r="I512" s="124">
        <f>SUM(I510:I511)</f>
        <v>164358</v>
      </c>
    </row>
    <row r="513" spans="3:10" s="163" customFormat="1">
      <c r="C513" s="122" t="s">
        <v>1220</v>
      </c>
      <c r="D513" s="69" t="s">
        <v>1221</v>
      </c>
      <c r="E513" s="70"/>
      <c r="F513" s="70"/>
      <c r="G513" s="70"/>
      <c r="H513" s="71"/>
      <c r="I513" s="124">
        <f>I512+I508+I506</f>
        <v>393048</v>
      </c>
      <c r="J513" s="54"/>
    </row>
    <row r="514" spans="3:10" s="163" customFormat="1">
      <c r="C514" s="122" t="s">
        <v>1222</v>
      </c>
      <c r="D514" s="69" t="s">
        <v>1325</v>
      </c>
      <c r="E514" s="70"/>
      <c r="F514" s="70"/>
      <c r="G514" s="71"/>
      <c r="H514" s="95">
        <f>$N$7</f>
        <v>0.1</v>
      </c>
      <c r="I514" s="124">
        <f>I513*H514</f>
        <v>39304.800000000003</v>
      </c>
      <c r="J514" s="54"/>
    </row>
    <row r="515" spans="3:10" s="163" customFormat="1" ht="14.4" thickBot="1">
      <c r="C515" s="130" t="s">
        <v>1223</v>
      </c>
      <c r="D515" s="131" t="s">
        <v>1224</v>
      </c>
      <c r="E515" s="132"/>
      <c r="F515" s="132"/>
      <c r="G515" s="132"/>
      <c r="H515" s="155"/>
      <c r="I515" s="134">
        <f>SUM(I513:I514)</f>
        <v>432352.8</v>
      </c>
      <c r="J515" s="54"/>
    </row>
    <row r="516" spans="3:10" ht="14.4" thickTop="1"/>
    <row r="517" spans="3:10" ht="14.4" thickBot="1">
      <c r="C517" s="160" t="s">
        <v>2406</v>
      </c>
      <c r="D517" s="53" t="s">
        <v>1298</v>
      </c>
      <c r="E517" s="53"/>
      <c r="F517" s="53"/>
      <c r="G517" s="53"/>
      <c r="H517" s="53"/>
      <c r="I517" s="53"/>
      <c r="J517" s="56">
        <f>ROUNDDOWN(I531,-2)</f>
        <v>648600</v>
      </c>
    </row>
    <row r="518" spans="3:10" ht="28.2" thickTop="1">
      <c r="C518" s="119" t="s">
        <v>1197</v>
      </c>
      <c r="D518" s="120" t="s">
        <v>1198</v>
      </c>
      <c r="E518" s="120" t="s">
        <v>1787</v>
      </c>
      <c r="F518" s="120" t="s">
        <v>1199</v>
      </c>
      <c r="G518" s="120" t="s">
        <v>1200</v>
      </c>
      <c r="H518" s="120" t="s">
        <v>1201</v>
      </c>
      <c r="I518" s="121" t="s">
        <v>1202</v>
      </c>
    </row>
    <row r="519" spans="3:10">
      <c r="C519" s="141" t="s">
        <v>1203</v>
      </c>
      <c r="D519" s="59" t="s">
        <v>1204</v>
      </c>
      <c r="E519" s="59"/>
      <c r="F519" s="73"/>
      <c r="G519" s="73"/>
      <c r="H519" s="73"/>
      <c r="I519" s="146"/>
    </row>
    <row r="520" spans="3:10">
      <c r="C520" s="198" t="s">
        <v>1205</v>
      </c>
      <c r="D520" s="59" t="s">
        <v>5</v>
      </c>
      <c r="E520" s="59" t="s">
        <v>1788</v>
      </c>
      <c r="F520" s="72" t="s">
        <v>6</v>
      </c>
      <c r="G520" s="181">
        <v>2.8592</v>
      </c>
      <c r="H520" s="64">
        <f>VLOOKUP(D520,upahbahan,3,FALSE)</f>
        <v>100000</v>
      </c>
      <c r="I520" s="124">
        <f>G520*H520</f>
        <v>285920</v>
      </c>
    </row>
    <row r="521" spans="3:10" s="55" customFormat="1">
      <c r="C521" s="198" t="s">
        <v>1206</v>
      </c>
      <c r="D521" s="59" t="s">
        <v>19</v>
      </c>
      <c r="E521" s="59" t="s">
        <v>1791</v>
      </c>
      <c r="F521" s="72" t="s">
        <v>6</v>
      </c>
      <c r="G521" s="181">
        <v>0.28589999999999999</v>
      </c>
      <c r="H521" s="64">
        <f>VLOOKUP(D521,upahbahan,3,FALSE)</f>
        <v>200000</v>
      </c>
      <c r="I521" s="124">
        <f>G521*H521</f>
        <v>57180</v>
      </c>
      <c r="J521" s="54"/>
    </row>
    <row r="522" spans="3:10" ht="15.75" customHeight="1">
      <c r="C522" s="144" t="s">
        <v>1210</v>
      </c>
      <c r="D522" s="80"/>
      <c r="E522" s="80"/>
      <c r="F522" s="80"/>
      <c r="G522" s="187"/>
      <c r="H522" s="162"/>
      <c r="I522" s="124">
        <f>SUM(I520:I521)</f>
        <v>343100</v>
      </c>
    </row>
    <row r="523" spans="3:10">
      <c r="C523" s="141" t="s">
        <v>1211</v>
      </c>
      <c r="D523" s="59" t="s">
        <v>1212</v>
      </c>
      <c r="E523" s="59"/>
      <c r="F523" s="76"/>
      <c r="G523" s="76"/>
      <c r="H523" s="76"/>
      <c r="I523" s="154"/>
    </row>
    <row r="524" spans="3:10" ht="15.75" customHeight="1">
      <c r="C524" s="144" t="s">
        <v>1216</v>
      </c>
      <c r="D524" s="80"/>
      <c r="E524" s="80"/>
      <c r="F524" s="80"/>
      <c r="G524" s="80"/>
      <c r="H524" s="162"/>
      <c r="I524" s="182">
        <v>0</v>
      </c>
    </row>
    <row r="525" spans="3:10">
      <c r="C525" s="141" t="s">
        <v>1217</v>
      </c>
      <c r="D525" s="59" t="s">
        <v>1218</v>
      </c>
      <c r="E525" s="59"/>
      <c r="F525" s="73"/>
      <c r="G525" s="73"/>
      <c r="H525" s="73"/>
      <c r="I525" s="146"/>
    </row>
    <row r="526" spans="3:10">
      <c r="C526" s="145" t="s">
        <v>1205</v>
      </c>
      <c r="D526" s="59" t="s">
        <v>1146</v>
      </c>
      <c r="E526" s="59"/>
      <c r="F526" s="87" t="s">
        <v>1082</v>
      </c>
      <c r="G526" s="188">
        <v>0.71479999999999999</v>
      </c>
      <c r="H526" s="64">
        <f>VLOOKUP(D526,upahbahan,3,FALSE)</f>
        <v>95000</v>
      </c>
      <c r="I526" s="124">
        <f>G526*H526</f>
        <v>67906</v>
      </c>
    </row>
    <row r="527" spans="3:10">
      <c r="C527" s="145" t="s">
        <v>1206</v>
      </c>
      <c r="D527" s="59" t="s">
        <v>1118</v>
      </c>
      <c r="E527" s="59"/>
      <c r="F527" s="87" t="s">
        <v>1082</v>
      </c>
      <c r="G527" s="188">
        <v>0.71479999999999999</v>
      </c>
      <c r="H527" s="64">
        <f>VLOOKUP(D527,upahbahan,3,FALSE)</f>
        <v>250000</v>
      </c>
      <c r="I527" s="124">
        <f>G527*H527</f>
        <v>178700</v>
      </c>
    </row>
    <row r="528" spans="3:10" ht="15.75" customHeight="1">
      <c r="C528" s="144" t="s">
        <v>1219</v>
      </c>
      <c r="D528" s="80"/>
      <c r="E528" s="80"/>
      <c r="F528" s="80"/>
      <c r="G528" s="80"/>
      <c r="H528" s="162"/>
      <c r="I528" s="124">
        <f>SUM(I526:I527)</f>
        <v>246606</v>
      </c>
    </row>
    <row r="529" spans="3:10" s="163" customFormat="1">
      <c r="C529" s="122" t="s">
        <v>1220</v>
      </c>
      <c r="D529" s="69" t="s">
        <v>1221</v>
      </c>
      <c r="E529" s="70"/>
      <c r="F529" s="70"/>
      <c r="G529" s="70"/>
      <c r="H529" s="71"/>
      <c r="I529" s="124">
        <f>I528+I524+I522</f>
        <v>589706</v>
      </c>
      <c r="J529" s="54"/>
    </row>
    <row r="530" spans="3:10" s="163" customFormat="1">
      <c r="C530" s="122" t="s">
        <v>1222</v>
      </c>
      <c r="D530" s="69" t="s">
        <v>1325</v>
      </c>
      <c r="E530" s="70"/>
      <c r="F530" s="70"/>
      <c r="G530" s="71"/>
      <c r="H530" s="95">
        <f>$N$7</f>
        <v>0.1</v>
      </c>
      <c r="I530" s="124">
        <f>I529*H530</f>
        <v>58970.600000000006</v>
      </c>
      <c r="J530" s="54"/>
    </row>
    <row r="531" spans="3:10" s="163" customFormat="1" ht="14.4" thickBot="1">
      <c r="C531" s="130" t="s">
        <v>1223</v>
      </c>
      <c r="D531" s="131" t="s">
        <v>1224</v>
      </c>
      <c r="E531" s="132"/>
      <c r="F531" s="132"/>
      <c r="G531" s="132"/>
      <c r="H531" s="155"/>
      <c r="I531" s="134">
        <f>SUM(I529:I530)</f>
        <v>648676.6</v>
      </c>
      <c r="J531" s="54"/>
    </row>
    <row r="532" spans="3:10" ht="14.4" thickTop="1"/>
    <row r="533" spans="3:10" ht="14.4" thickBot="1">
      <c r="C533" s="160" t="s">
        <v>2407</v>
      </c>
      <c r="D533" s="53" t="s">
        <v>1299</v>
      </c>
      <c r="E533" s="53"/>
      <c r="F533" s="53"/>
      <c r="G533" s="53"/>
      <c r="H533" s="53"/>
      <c r="I533" s="53"/>
      <c r="J533" s="56">
        <f>ROUNDDOWN(I549,-2)</f>
        <v>4420400</v>
      </c>
    </row>
    <row r="534" spans="3:10" ht="28.2" thickTop="1">
      <c r="C534" s="119" t="s">
        <v>1197</v>
      </c>
      <c r="D534" s="120" t="s">
        <v>1198</v>
      </c>
      <c r="E534" s="120" t="s">
        <v>1787</v>
      </c>
      <c r="F534" s="120" t="s">
        <v>1199</v>
      </c>
      <c r="G534" s="120" t="s">
        <v>1200</v>
      </c>
      <c r="H534" s="120" t="s">
        <v>1201</v>
      </c>
      <c r="I534" s="121" t="s">
        <v>1202</v>
      </c>
    </row>
    <row r="535" spans="3:10">
      <c r="C535" s="141" t="s">
        <v>1203</v>
      </c>
      <c r="D535" s="59" t="s">
        <v>1204</v>
      </c>
      <c r="E535" s="59"/>
      <c r="F535" s="73"/>
      <c r="G535" s="73"/>
      <c r="H535" s="73"/>
      <c r="I535" s="146"/>
    </row>
    <row r="536" spans="3:10">
      <c r="C536" s="198" t="s">
        <v>1205</v>
      </c>
      <c r="D536" s="59" t="s">
        <v>5</v>
      </c>
      <c r="E536" s="72" t="s">
        <v>1788</v>
      </c>
      <c r="F536" s="72" t="s">
        <v>6</v>
      </c>
      <c r="G536" s="74">
        <v>0.4</v>
      </c>
      <c r="H536" s="64">
        <f>VLOOKUP(D536,upahbahan,3,FALSE)</f>
        <v>100000</v>
      </c>
      <c r="I536" s="124">
        <f>G536*H536</f>
        <v>40000</v>
      </c>
    </row>
    <row r="537" spans="3:10" s="55" customFormat="1">
      <c r="C537" s="198" t="s">
        <v>1206</v>
      </c>
      <c r="D537" s="59" t="s">
        <v>19</v>
      </c>
      <c r="E537" s="72" t="s">
        <v>1791</v>
      </c>
      <c r="F537" s="72" t="s">
        <v>6</v>
      </c>
      <c r="G537" s="74">
        <v>0.04</v>
      </c>
      <c r="H537" s="64">
        <f>VLOOKUP(D537,upahbahan,3,FALSE)</f>
        <v>200000</v>
      </c>
      <c r="I537" s="124">
        <f>G537*H537</f>
        <v>8000</v>
      </c>
      <c r="J537" s="54"/>
    </row>
    <row r="538" spans="3:10" ht="15.75" customHeight="1">
      <c r="C538" s="144" t="s">
        <v>1210</v>
      </c>
      <c r="D538" s="80"/>
      <c r="E538" s="80"/>
      <c r="F538" s="80"/>
      <c r="G538" s="187"/>
      <c r="H538" s="162"/>
      <c r="I538" s="124">
        <f>SUM(I536:I537)</f>
        <v>48000</v>
      </c>
    </row>
    <row r="539" spans="3:10">
      <c r="C539" s="141" t="s">
        <v>1211</v>
      </c>
      <c r="D539" s="59" t="s">
        <v>1212</v>
      </c>
      <c r="E539" s="59"/>
      <c r="F539" s="76"/>
      <c r="G539" s="76"/>
      <c r="H539" s="76"/>
      <c r="I539" s="154"/>
    </row>
    <row r="540" spans="3:10">
      <c r="C540" s="198" t="s">
        <v>1205</v>
      </c>
      <c r="D540" s="77" t="s">
        <v>754</v>
      </c>
      <c r="E540" s="77"/>
      <c r="F540" s="72" t="s">
        <v>42</v>
      </c>
      <c r="G540" s="181">
        <v>0.1963</v>
      </c>
      <c r="H540" s="64">
        <f>VLOOKUP(D540,upahbahan,3,FALSE)</f>
        <v>20000000</v>
      </c>
      <c r="I540" s="124">
        <f>G540*H540</f>
        <v>3926000</v>
      </c>
    </row>
    <row r="541" spans="3:10" ht="15.75" customHeight="1">
      <c r="C541" s="144" t="s">
        <v>1216</v>
      </c>
      <c r="D541" s="80"/>
      <c r="E541" s="80"/>
      <c r="F541" s="80"/>
      <c r="G541" s="80"/>
      <c r="H541" s="162"/>
      <c r="I541" s="124">
        <f>SUM(I540:I540)</f>
        <v>3926000</v>
      </c>
    </row>
    <row r="542" spans="3:10">
      <c r="C542" s="141" t="s">
        <v>1217</v>
      </c>
      <c r="D542" s="59" t="s">
        <v>1218</v>
      </c>
      <c r="E542" s="59"/>
      <c r="F542" s="73"/>
      <c r="G542" s="73"/>
      <c r="H542" s="73"/>
      <c r="I542" s="146"/>
    </row>
    <row r="543" spans="3:10">
      <c r="C543" s="145" t="s">
        <v>1205</v>
      </c>
      <c r="D543" s="59" t="s">
        <v>1146</v>
      </c>
      <c r="E543" s="59"/>
      <c r="F543" s="87" t="s">
        <v>1082</v>
      </c>
      <c r="G543" s="171">
        <v>0.1</v>
      </c>
      <c r="H543" s="64">
        <f>VLOOKUP(D543,upahbahan,3,FALSE)</f>
        <v>95000</v>
      </c>
      <c r="I543" s="124">
        <f>G543*H543</f>
        <v>9500</v>
      </c>
    </row>
    <row r="544" spans="3:10">
      <c r="C544" s="145" t="s">
        <v>1206</v>
      </c>
      <c r="D544" s="59" t="s">
        <v>1119</v>
      </c>
      <c r="E544" s="59"/>
      <c r="F544" s="87" t="s">
        <v>1082</v>
      </c>
      <c r="G544" s="171">
        <v>0.1</v>
      </c>
      <c r="H544" s="64">
        <f>VLOOKUP(D544,upahbahan,3,FALSE)</f>
        <v>340000</v>
      </c>
      <c r="I544" s="124">
        <f>G544*H544</f>
        <v>34000</v>
      </c>
    </row>
    <row r="545" spans="3:10">
      <c r="C545" s="145" t="s">
        <v>1207</v>
      </c>
      <c r="D545" s="77" t="s">
        <v>1300</v>
      </c>
      <c r="E545" s="77"/>
      <c r="F545" s="87" t="s">
        <v>114</v>
      </c>
      <c r="G545" s="171">
        <v>0.02</v>
      </c>
      <c r="H545" s="64">
        <f>VLOOKUP(D545,upahbahan,3,FALSE)</f>
        <v>55800</v>
      </c>
      <c r="I545" s="124">
        <f>G545*H545</f>
        <v>1116</v>
      </c>
    </row>
    <row r="546" spans="3:10" ht="15.75" customHeight="1">
      <c r="C546" s="144" t="s">
        <v>1219</v>
      </c>
      <c r="D546" s="80"/>
      <c r="E546" s="80"/>
      <c r="F546" s="80"/>
      <c r="G546" s="80"/>
      <c r="H546" s="162"/>
      <c r="I546" s="124">
        <f>SUM(I543:I545)</f>
        <v>44616</v>
      </c>
    </row>
    <row r="547" spans="3:10" s="163" customFormat="1">
      <c r="C547" s="122" t="s">
        <v>1220</v>
      </c>
      <c r="D547" s="69" t="s">
        <v>1221</v>
      </c>
      <c r="E547" s="70"/>
      <c r="F547" s="70"/>
      <c r="G547" s="70"/>
      <c r="H547" s="71"/>
      <c r="I547" s="124">
        <f>I546+I541+I538</f>
        <v>4018616</v>
      </c>
      <c r="J547" s="54"/>
    </row>
    <row r="548" spans="3:10" s="163" customFormat="1">
      <c r="C548" s="122" t="s">
        <v>1222</v>
      </c>
      <c r="D548" s="69" t="s">
        <v>1325</v>
      </c>
      <c r="E548" s="70"/>
      <c r="F548" s="70"/>
      <c r="G548" s="71"/>
      <c r="H548" s="95">
        <f>$N$7</f>
        <v>0.1</v>
      </c>
      <c r="I548" s="124">
        <f>I547*H548</f>
        <v>401861.60000000003</v>
      </c>
      <c r="J548" s="54"/>
    </row>
    <row r="549" spans="3:10" s="163" customFormat="1" ht="14.4" thickBot="1">
      <c r="C549" s="130" t="s">
        <v>1223</v>
      </c>
      <c r="D549" s="131" t="s">
        <v>1224</v>
      </c>
      <c r="E549" s="132"/>
      <c r="F549" s="132"/>
      <c r="G549" s="132"/>
      <c r="H549" s="155"/>
      <c r="I549" s="134">
        <f>SUM(I547:I548)</f>
        <v>4420477.5999999996</v>
      </c>
      <c r="J549" s="54"/>
    </row>
    <row r="550" spans="3:10" ht="14.4" thickTop="1"/>
    <row r="551" spans="3:10" ht="14.4" thickBot="1">
      <c r="C551" s="160" t="s">
        <v>2408</v>
      </c>
      <c r="D551" s="53" t="s">
        <v>1301</v>
      </c>
      <c r="E551" s="53"/>
      <c r="F551" s="53"/>
      <c r="G551" s="53"/>
      <c r="H551" s="53"/>
      <c r="I551" s="53"/>
      <c r="J551" s="56">
        <f>ROUNDDOWN(I565,-2)</f>
        <v>167600</v>
      </c>
    </row>
    <row r="552" spans="3:10" ht="28.2" thickTop="1">
      <c r="C552" s="119" t="s">
        <v>1197</v>
      </c>
      <c r="D552" s="120" t="s">
        <v>1198</v>
      </c>
      <c r="E552" s="120" t="s">
        <v>1787</v>
      </c>
      <c r="F552" s="120" t="s">
        <v>1199</v>
      </c>
      <c r="G552" s="120" t="s">
        <v>1200</v>
      </c>
      <c r="H552" s="120" t="s">
        <v>1201</v>
      </c>
      <c r="I552" s="121" t="s">
        <v>1202</v>
      </c>
    </row>
    <row r="553" spans="3:10">
      <c r="C553" s="141" t="s">
        <v>1203</v>
      </c>
      <c r="D553" s="59" t="s">
        <v>1204</v>
      </c>
      <c r="E553" s="59"/>
      <c r="F553" s="73"/>
      <c r="G553" s="73"/>
      <c r="H553" s="73"/>
      <c r="I553" s="146"/>
    </row>
    <row r="554" spans="3:10">
      <c r="C554" s="198" t="s">
        <v>1205</v>
      </c>
      <c r="D554" s="59" t="s">
        <v>5</v>
      </c>
      <c r="E554" s="59" t="s">
        <v>1788</v>
      </c>
      <c r="F554" s="72" t="s">
        <v>6</v>
      </c>
      <c r="G554" s="181">
        <v>0.66639999999999999</v>
      </c>
      <c r="H554" s="64">
        <f>VLOOKUP(D554,upahbahan,3,FALSE)</f>
        <v>100000</v>
      </c>
      <c r="I554" s="124">
        <f>G554*H554</f>
        <v>66640</v>
      </c>
    </row>
    <row r="555" spans="3:10" s="55" customFormat="1">
      <c r="C555" s="198" t="s">
        <v>1206</v>
      </c>
      <c r="D555" s="59" t="s">
        <v>19</v>
      </c>
      <c r="E555" s="59" t="s">
        <v>1791</v>
      </c>
      <c r="F555" s="72" t="s">
        <v>6</v>
      </c>
      <c r="G555" s="181">
        <v>6.6600000000000006E-2</v>
      </c>
      <c r="H555" s="64">
        <f>VLOOKUP(D555,upahbahan,3,FALSE)</f>
        <v>200000</v>
      </c>
      <c r="I555" s="124">
        <f>G555*H555</f>
        <v>13320.000000000002</v>
      </c>
      <c r="J555" s="54"/>
    </row>
    <row r="556" spans="3:10" ht="15.75" customHeight="1">
      <c r="C556" s="144" t="s">
        <v>1210</v>
      </c>
      <c r="D556" s="80"/>
      <c r="E556" s="80"/>
      <c r="F556" s="80"/>
      <c r="G556" s="187"/>
      <c r="H556" s="162"/>
      <c r="I556" s="124">
        <f>SUM(I554:I555)</f>
        <v>79960</v>
      </c>
    </row>
    <row r="557" spans="3:10">
      <c r="C557" s="141" t="s">
        <v>1211</v>
      </c>
      <c r="D557" s="59" t="s">
        <v>1212</v>
      </c>
      <c r="E557" s="59"/>
      <c r="F557" s="76"/>
      <c r="G557" s="76"/>
      <c r="H557" s="76"/>
      <c r="I557" s="143"/>
    </row>
    <row r="558" spans="3:10" ht="15.75" customHeight="1">
      <c r="C558" s="144" t="s">
        <v>1216</v>
      </c>
      <c r="D558" s="80"/>
      <c r="E558" s="80"/>
      <c r="F558" s="80"/>
      <c r="G558" s="80"/>
      <c r="H558" s="162"/>
      <c r="I558" s="182">
        <v>0</v>
      </c>
    </row>
    <row r="559" spans="3:10">
      <c r="C559" s="141" t="s">
        <v>1217</v>
      </c>
      <c r="D559" s="59" t="s">
        <v>1218</v>
      </c>
      <c r="E559" s="59"/>
      <c r="F559" s="73"/>
      <c r="G559" s="73"/>
      <c r="H559" s="73"/>
      <c r="I559" s="146"/>
    </row>
    <row r="560" spans="3:10">
      <c r="C560" s="145" t="s">
        <v>1205</v>
      </c>
      <c r="D560" s="59" t="s">
        <v>1146</v>
      </c>
      <c r="E560" s="59"/>
      <c r="F560" s="87" t="s">
        <v>1082</v>
      </c>
      <c r="G560" s="188">
        <v>0.1666</v>
      </c>
      <c r="H560" s="64">
        <f>VLOOKUP(D560,upahbahan,3,FALSE)</f>
        <v>95000</v>
      </c>
      <c r="I560" s="124">
        <f>G560*H560</f>
        <v>15827</v>
      </c>
    </row>
    <row r="561" spans="3:10">
      <c r="C561" s="145" t="s">
        <v>1206</v>
      </c>
      <c r="D561" s="59" t="s">
        <v>1119</v>
      </c>
      <c r="E561" s="59"/>
      <c r="F561" s="87" t="s">
        <v>1082</v>
      </c>
      <c r="G561" s="188">
        <v>0.1666</v>
      </c>
      <c r="H561" s="64">
        <f>VLOOKUP(D561,upahbahan,3,FALSE)</f>
        <v>340000</v>
      </c>
      <c r="I561" s="124">
        <f>G561*H561</f>
        <v>56644</v>
      </c>
    </row>
    <row r="562" spans="3:10" ht="15.75" customHeight="1">
      <c r="C562" s="144" t="s">
        <v>1219</v>
      </c>
      <c r="D562" s="80"/>
      <c r="E562" s="80"/>
      <c r="F562" s="80"/>
      <c r="G562" s="80"/>
      <c r="H562" s="162"/>
      <c r="I562" s="124">
        <f>SUM(I560:I561)</f>
        <v>72471</v>
      </c>
    </row>
    <row r="563" spans="3:10" s="163" customFormat="1">
      <c r="C563" s="122" t="s">
        <v>1220</v>
      </c>
      <c r="D563" s="69" t="s">
        <v>1221</v>
      </c>
      <c r="E563" s="70"/>
      <c r="F563" s="70"/>
      <c r="G563" s="70"/>
      <c r="H563" s="71"/>
      <c r="I563" s="124">
        <f>I562+I558+I556</f>
        <v>152431</v>
      </c>
      <c r="J563" s="54"/>
    </row>
    <row r="564" spans="3:10" s="163" customFormat="1">
      <c r="C564" s="122" t="s">
        <v>1222</v>
      </c>
      <c r="D564" s="69" t="s">
        <v>1325</v>
      </c>
      <c r="E564" s="70"/>
      <c r="F564" s="70"/>
      <c r="G564" s="71"/>
      <c r="H564" s="95">
        <f>$N$7</f>
        <v>0.1</v>
      </c>
      <c r="I564" s="124">
        <f>I563*H564</f>
        <v>15243.1</v>
      </c>
      <c r="J564" s="54"/>
    </row>
    <row r="565" spans="3:10" s="163" customFormat="1" ht="14.4" thickBot="1">
      <c r="C565" s="130" t="s">
        <v>1223</v>
      </c>
      <c r="D565" s="131" t="s">
        <v>1224</v>
      </c>
      <c r="E565" s="132"/>
      <c r="F565" s="132"/>
      <c r="G565" s="132"/>
      <c r="H565" s="155"/>
      <c r="I565" s="134">
        <f>SUM(I563:I564)</f>
        <v>167674.1</v>
      </c>
      <c r="J565" s="54"/>
    </row>
    <row r="566" spans="3:10" ht="14.4" thickTop="1"/>
    <row r="567" spans="3:10" ht="33.75" customHeight="1" thickBot="1">
      <c r="C567" s="160" t="s">
        <v>2409</v>
      </c>
      <c r="D567" s="772" t="s">
        <v>1302</v>
      </c>
      <c r="E567" s="772"/>
      <c r="F567" s="772"/>
      <c r="G567" s="772"/>
      <c r="H567" s="772"/>
      <c r="I567" s="772"/>
      <c r="J567" s="56">
        <f>ROUNDDOWN(I581,-2)</f>
        <v>1118300</v>
      </c>
    </row>
    <row r="568" spans="3:10" ht="28.2" thickTop="1">
      <c r="C568" s="119" t="s">
        <v>1197</v>
      </c>
      <c r="D568" s="120" t="s">
        <v>1198</v>
      </c>
      <c r="E568" s="120" t="s">
        <v>1787</v>
      </c>
      <c r="F568" s="120" t="s">
        <v>1199</v>
      </c>
      <c r="G568" s="120" t="s">
        <v>1200</v>
      </c>
      <c r="H568" s="120" t="s">
        <v>1201</v>
      </c>
      <c r="I568" s="121" t="s">
        <v>1202</v>
      </c>
    </row>
    <row r="569" spans="3:10">
      <c r="C569" s="141" t="s">
        <v>1203</v>
      </c>
      <c r="D569" s="59" t="s">
        <v>1204</v>
      </c>
      <c r="E569" s="59"/>
      <c r="F569" s="73"/>
      <c r="G569" s="73"/>
      <c r="H569" s="73"/>
      <c r="I569" s="146"/>
    </row>
    <row r="570" spans="3:10">
      <c r="C570" s="198" t="s">
        <v>1205</v>
      </c>
      <c r="D570" s="59" t="s">
        <v>5</v>
      </c>
      <c r="E570" s="59" t="s">
        <v>1788</v>
      </c>
      <c r="F570" s="72" t="s">
        <v>6</v>
      </c>
      <c r="G570" s="181">
        <v>4.4443999999999999</v>
      </c>
      <c r="H570" s="64">
        <f>VLOOKUP(D570,upahbahan,3,FALSE)</f>
        <v>100000</v>
      </c>
      <c r="I570" s="124">
        <f>G570*H570</f>
        <v>444440</v>
      </c>
    </row>
    <row r="571" spans="3:10" s="55" customFormat="1">
      <c r="C571" s="198" t="s">
        <v>1206</v>
      </c>
      <c r="D571" s="59" t="s">
        <v>19</v>
      </c>
      <c r="E571" s="59" t="s">
        <v>1791</v>
      </c>
      <c r="F571" s="72" t="s">
        <v>6</v>
      </c>
      <c r="G571" s="181">
        <v>0.44440000000000002</v>
      </c>
      <c r="H571" s="64">
        <f>VLOOKUP(D571,upahbahan,3,FALSE)</f>
        <v>200000</v>
      </c>
      <c r="I571" s="124">
        <f>G571*H571</f>
        <v>88880</v>
      </c>
      <c r="J571" s="54"/>
    </row>
    <row r="572" spans="3:10" ht="15.75" customHeight="1">
      <c r="C572" s="144" t="s">
        <v>1210</v>
      </c>
      <c r="D572" s="80"/>
      <c r="E572" s="80"/>
      <c r="F572" s="80"/>
      <c r="G572" s="187"/>
      <c r="H572" s="162"/>
      <c r="I572" s="124">
        <f>SUM(I570:I571)</f>
        <v>533320</v>
      </c>
    </row>
    <row r="573" spans="3:10">
      <c r="C573" s="141" t="s">
        <v>1211</v>
      </c>
      <c r="D573" s="59" t="s">
        <v>1212</v>
      </c>
      <c r="E573" s="59"/>
      <c r="F573" s="76"/>
      <c r="G573" s="76"/>
      <c r="H573" s="76"/>
      <c r="I573" s="154"/>
    </row>
    <row r="574" spans="3:10" ht="15.75" customHeight="1">
      <c r="C574" s="144" t="s">
        <v>1216</v>
      </c>
      <c r="D574" s="80"/>
      <c r="E574" s="80"/>
      <c r="F574" s="80"/>
      <c r="G574" s="80"/>
      <c r="H574" s="162"/>
      <c r="I574" s="182">
        <v>0</v>
      </c>
    </row>
    <row r="575" spans="3:10">
      <c r="C575" s="141" t="s">
        <v>1217</v>
      </c>
      <c r="D575" s="59" t="s">
        <v>1218</v>
      </c>
      <c r="E575" s="59"/>
      <c r="F575" s="73"/>
      <c r="G575" s="73"/>
      <c r="H575" s="73"/>
      <c r="I575" s="146"/>
    </row>
    <row r="576" spans="3:10">
      <c r="C576" s="145" t="s">
        <v>1205</v>
      </c>
      <c r="D576" s="59" t="s">
        <v>1146</v>
      </c>
      <c r="E576" s="59"/>
      <c r="F576" s="87" t="s">
        <v>1082</v>
      </c>
      <c r="G576" s="188">
        <v>1.1111</v>
      </c>
      <c r="H576" s="64">
        <f>VLOOKUP(D576,upahbahan,3,FALSE)</f>
        <v>95000</v>
      </c>
      <c r="I576" s="124">
        <f>G576*H576</f>
        <v>105554.5</v>
      </c>
    </row>
    <row r="577" spans="3:10">
      <c r="C577" s="145" t="s">
        <v>1206</v>
      </c>
      <c r="D577" s="59" t="s">
        <v>1119</v>
      </c>
      <c r="E577" s="59"/>
      <c r="F577" s="87" t="s">
        <v>1082</v>
      </c>
      <c r="G577" s="188">
        <v>1.1111</v>
      </c>
      <c r="H577" s="64">
        <f>VLOOKUP(D577,upahbahan,3,FALSE)</f>
        <v>340000</v>
      </c>
      <c r="I577" s="124">
        <f>G577*H577</f>
        <v>377774</v>
      </c>
    </row>
    <row r="578" spans="3:10" ht="15.75" customHeight="1">
      <c r="C578" s="144" t="s">
        <v>1219</v>
      </c>
      <c r="D578" s="80"/>
      <c r="E578" s="80"/>
      <c r="F578" s="80"/>
      <c r="G578" s="80"/>
      <c r="H578" s="162"/>
      <c r="I578" s="124">
        <f>SUM(I576:I577)</f>
        <v>483328.5</v>
      </c>
    </row>
    <row r="579" spans="3:10" s="163" customFormat="1">
      <c r="C579" s="122" t="s">
        <v>1220</v>
      </c>
      <c r="D579" s="69" t="s">
        <v>1221</v>
      </c>
      <c r="E579" s="70"/>
      <c r="F579" s="70"/>
      <c r="G579" s="70"/>
      <c r="H579" s="71"/>
      <c r="I579" s="124">
        <f>I578+I574+I572</f>
        <v>1016648.5</v>
      </c>
      <c r="J579" s="54"/>
    </row>
    <row r="580" spans="3:10" s="163" customFormat="1">
      <c r="C580" s="122" t="s">
        <v>1222</v>
      </c>
      <c r="D580" s="69" t="s">
        <v>1325</v>
      </c>
      <c r="E580" s="70"/>
      <c r="F580" s="70"/>
      <c r="G580" s="71"/>
      <c r="H580" s="95">
        <f>$N$7</f>
        <v>0.1</v>
      </c>
      <c r="I580" s="124">
        <f>I579*H580</f>
        <v>101664.85</v>
      </c>
      <c r="J580" s="54"/>
    </row>
    <row r="581" spans="3:10" s="163" customFormat="1" ht="14.4" thickBot="1">
      <c r="C581" s="130" t="s">
        <v>1223</v>
      </c>
      <c r="D581" s="131" t="s">
        <v>1224</v>
      </c>
      <c r="E581" s="132"/>
      <c r="F581" s="132"/>
      <c r="G581" s="132"/>
      <c r="H581" s="155"/>
      <c r="I581" s="134">
        <f>SUM(I579:I580)</f>
        <v>1118313.3500000001</v>
      </c>
      <c r="J581" s="54"/>
    </row>
    <row r="582" spans="3:10" ht="14.4" thickTop="1"/>
    <row r="583" spans="3:10" ht="14.4" thickBot="1">
      <c r="C583" s="160" t="s">
        <v>2410</v>
      </c>
      <c r="D583" s="53" t="s">
        <v>1303</v>
      </c>
      <c r="E583" s="53"/>
      <c r="F583" s="53"/>
      <c r="G583" s="53"/>
      <c r="H583" s="53"/>
      <c r="I583" s="53"/>
      <c r="J583" s="56">
        <f>ROUNDDOWN(I597,-2)</f>
        <v>1677400</v>
      </c>
    </row>
    <row r="584" spans="3:10" ht="28.2" thickTop="1">
      <c r="C584" s="119" t="s">
        <v>1197</v>
      </c>
      <c r="D584" s="120" t="s">
        <v>1198</v>
      </c>
      <c r="E584" s="120" t="s">
        <v>1787</v>
      </c>
      <c r="F584" s="120" t="s">
        <v>1199</v>
      </c>
      <c r="G584" s="120" t="s">
        <v>1200</v>
      </c>
      <c r="H584" s="120" t="s">
        <v>1201</v>
      </c>
      <c r="I584" s="121" t="s">
        <v>1202</v>
      </c>
    </row>
    <row r="585" spans="3:10">
      <c r="C585" s="141" t="s">
        <v>1203</v>
      </c>
      <c r="D585" s="59" t="s">
        <v>1204</v>
      </c>
      <c r="E585" s="59"/>
      <c r="F585" s="73"/>
      <c r="G585" s="73"/>
      <c r="H585" s="73"/>
      <c r="I585" s="146"/>
    </row>
    <row r="586" spans="3:10">
      <c r="C586" s="198" t="s">
        <v>1205</v>
      </c>
      <c r="D586" s="59" t="s">
        <v>5</v>
      </c>
      <c r="E586" s="59" t="s">
        <v>1788</v>
      </c>
      <c r="F586" s="72" t="s">
        <v>6</v>
      </c>
      <c r="G586" s="181">
        <v>6.6664000000000003</v>
      </c>
      <c r="H586" s="64">
        <f>VLOOKUP(D586,upahbahan,3,FALSE)</f>
        <v>100000</v>
      </c>
      <c r="I586" s="124">
        <f>G586*H586</f>
        <v>666640</v>
      </c>
    </row>
    <row r="587" spans="3:10" s="55" customFormat="1">
      <c r="C587" s="198" t="s">
        <v>1206</v>
      </c>
      <c r="D587" s="59" t="s">
        <v>19</v>
      </c>
      <c r="E587" s="59" t="s">
        <v>1791</v>
      </c>
      <c r="F587" s="72" t="s">
        <v>6</v>
      </c>
      <c r="G587" s="181">
        <v>0.66659999999999997</v>
      </c>
      <c r="H587" s="64">
        <f>VLOOKUP(D587,upahbahan,3,FALSE)</f>
        <v>200000</v>
      </c>
      <c r="I587" s="124">
        <f>G587*H587</f>
        <v>133320</v>
      </c>
      <c r="J587" s="54"/>
    </row>
    <row r="588" spans="3:10" ht="15.75" customHeight="1">
      <c r="C588" s="144" t="s">
        <v>1210</v>
      </c>
      <c r="D588" s="80"/>
      <c r="E588" s="80"/>
      <c r="F588" s="80"/>
      <c r="G588" s="187"/>
      <c r="H588" s="162"/>
      <c r="I588" s="124">
        <f>SUM(I586:I587)</f>
        <v>799960</v>
      </c>
    </row>
    <row r="589" spans="3:10">
      <c r="C589" s="141" t="s">
        <v>1211</v>
      </c>
      <c r="D589" s="59" t="s">
        <v>1212</v>
      </c>
      <c r="E589" s="59"/>
      <c r="F589" s="76"/>
      <c r="G589" s="76"/>
      <c r="H589" s="76"/>
      <c r="I589" s="154"/>
    </row>
    <row r="590" spans="3:10" ht="15.75" customHeight="1">
      <c r="C590" s="144" t="s">
        <v>1216</v>
      </c>
      <c r="D590" s="80"/>
      <c r="E590" s="80"/>
      <c r="F590" s="80"/>
      <c r="G590" s="80"/>
      <c r="H590" s="162"/>
      <c r="I590" s="182">
        <v>0</v>
      </c>
    </row>
    <row r="591" spans="3:10">
      <c r="C591" s="141" t="s">
        <v>1217</v>
      </c>
      <c r="D591" s="59" t="s">
        <v>1218</v>
      </c>
      <c r="E591" s="59"/>
      <c r="F591" s="73"/>
      <c r="G591" s="73"/>
      <c r="H591" s="73"/>
      <c r="I591" s="146"/>
    </row>
    <row r="592" spans="3:10">
      <c r="C592" s="145" t="s">
        <v>1205</v>
      </c>
      <c r="D592" s="59" t="s">
        <v>1146</v>
      </c>
      <c r="E592" s="59"/>
      <c r="F592" s="87" t="s">
        <v>1082</v>
      </c>
      <c r="G592" s="188">
        <v>1.6666000000000001</v>
      </c>
      <c r="H592" s="64">
        <f>VLOOKUP(D592,upahbahan,3,FALSE)</f>
        <v>95000</v>
      </c>
      <c r="I592" s="124">
        <f>G592*H592</f>
        <v>158327</v>
      </c>
    </row>
    <row r="593" spans="3:10">
      <c r="C593" s="145" t="s">
        <v>1206</v>
      </c>
      <c r="D593" s="59" t="s">
        <v>1119</v>
      </c>
      <c r="E593" s="59"/>
      <c r="F593" s="87" t="s">
        <v>1082</v>
      </c>
      <c r="G593" s="188">
        <v>1.6666000000000001</v>
      </c>
      <c r="H593" s="64">
        <f>VLOOKUP(D593,upahbahan,3,FALSE)</f>
        <v>340000</v>
      </c>
      <c r="I593" s="124">
        <f>G593*H593</f>
        <v>566644</v>
      </c>
    </row>
    <row r="594" spans="3:10" ht="15.75" customHeight="1">
      <c r="C594" s="144" t="s">
        <v>1219</v>
      </c>
      <c r="D594" s="80"/>
      <c r="E594" s="80"/>
      <c r="F594" s="80"/>
      <c r="G594" s="80"/>
      <c r="H594" s="162"/>
      <c r="I594" s="124">
        <f>SUM(I592:I593)</f>
        <v>724971</v>
      </c>
    </row>
    <row r="595" spans="3:10" s="163" customFormat="1">
      <c r="C595" s="122" t="s">
        <v>1220</v>
      </c>
      <c r="D595" s="69" t="s">
        <v>1221</v>
      </c>
      <c r="E595" s="70"/>
      <c r="F595" s="70"/>
      <c r="G595" s="70"/>
      <c r="H595" s="71"/>
      <c r="I595" s="124">
        <f>I594+I590+I588</f>
        <v>1524931</v>
      </c>
      <c r="J595" s="54"/>
    </row>
    <row r="596" spans="3:10" s="163" customFormat="1">
      <c r="C596" s="122" t="s">
        <v>1222</v>
      </c>
      <c r="D596" s="69" t="s">
        <v>1325</v>
      </c>
      <c r="E596" s="70"/>
      <c r="F596" s="70"/>
      <c r="G596" s="71"/>
      <c r="H596" s="95">
        <f>$N$7</f>
        <v>0.1</v>
      </c>
      <c r="I596" s="124">
        <f>I595*H596</f>
        <v>152493.1</v>
      </c>
      <c r="J596" s="54"/>
    </row>
    <row r="597" spans="3:10" s="163" customFormat="1" ht="14.4" thickBot="1">
      <c r="C597" s="130" t="s">
        <v>1223</v>
      </c>
      <c r="D597" s="131" t="s">
        <v>1224</v>
      </c>
      <c r="E597" s="132"/>
      <c r="F597" s="132"/>
      <c r="G597" s="132"/>
      <c r="H597" s="155"/>
      <c r="I597" s="134">
        <f>SUM(I595:I596)</f>
        <v>1677424.1</v>
      </c>
      <c r="J597" s="54"/>
    </row>
    <row r="598" spans="3:10" ht="14.4" thickTop="1"/>
    <row r="600" spans="3:10" ht="14.4" thickBot="1">
      <c r="C600" s="160" t="s">
        <v>2411</v>
      </c>
      <c r="D600" s="53" t="s">
        <v>2412</v>
      </c>
      <c r="E600" s="53"/>
      <c r="F600" s="53"/>
      <c r="G600" s="53"/>
      <c r="H600" s="53"/>
      <c r="I600" s="53"/>
      <c r="J600" s="56">
        <f>ROUNDDOWN(I614,-2)</f>
        <v>139900</v>
      </c>
    </row>
    <row r="601" spans="3:10" ht="28.2" thickTop="1">
      <c r="C601" s="119" t="s">
        <v>1197</v>
      </c>
      <c r="D601" s="120" t="s">
        <v>1198</v>
      </c>
      <c r="E601" s="120" t="s">
        <v>1787</v>
      </c>
      <c r="F601" s="120" t="s">
        <v>1199</v>
      </c>
      <c r="G601" s="120" t="s">
        <v>1200</v>
      </c>
      <c r="H601" s="120" t="s">
        <v>1201</v>
      </c>
      <c r="I601" s="121" t="s">
        <v>1202</v>
      </c>
    </row>
    <row r="602" spans="3:10">
      <c r="C602" s="141" t="s">
        <v>1203</v>
      </c>
      <c r="D602" s="59" t="s">
        <v>1204</v>
      </c>
      <c r="E602" s="59"/>
      <c r="F602" s="73"/>
      <c r="G602" s="73"/>
      <c r="H602" s="73"/>
      <c r="I602" s="146"/>
    </row>
    <row r="603" spans="3:10">
      <c r="C603" s="198" t="s">
        <v>1205</v>
      </c>
      <c r="D603" s="59" t="s">
        <v>5</v>
      </c>
      <c r="E603" s="59" t="s">
        <v>1788</v>
      </c>
      <c r="F603" s="72" t="s">
        <v>1882</v>
      </c>
      <c r="G603" s="181">
        <v>0.24940000000000001</v>
      </c>
      <c r="H603" s="64">
        <f>VLOOKUP(D603,upahbahan,3,FALSE)/8</f>
        <v>12500</v>
      </c>
      <c r="I603" s="124">
        <f>G603*H603</f>
        <v>3117.5</v>
      </c>
    </row>
    <row r="604" spans="3:10">
      <c r="C604" s="198">
        <v>2</v>
      </c>
      <c r="D604" s="59" t="s">
        <v>7</v>
      </c>
      <c r="E604" s="59" t="s">
        <v>1789</v>
      </c>
      <c r="F604" s="72" t="s">
        <v>1882</v>
      </c>
      <c r="G604" s="181">
        <v>0.24940000000000001</v>
      </c>
      <c r="H604" s="64">
        <f>VLOOKUP(D604,upahbahan,3,FALSE)/8</f>
        <v>18125</v>
      </c>
      <c r="I604" s="124">
        <f>G604*H604</f>
        <v>4520.375</v>
      </c>
    </row>
    <row r="605" spans="3:10" s="55" customFormat="1">
      <c r="C605" s="198">
        <v>3</v>
      </c>
      <c r="D605" s="59" t="s">
        <v>19</v>
      </c>
      <c r="E605" s="59" t="s">
        <v>1791</v>
      </c>
      <c r="F605" s="72" t="s">
        <v>1882</v>
      </c>
      <c r="G605" s="181">
        <v>2.4899999999999999E-2</v>
      </c>
      <c r="H605" s="64">
        <f>VLOOKUP(D605,upahbahan,3,FALSE)/8</f>
        <v>25000</v>
      </c>
      <c r="I605" s="124">
        <f>G605*H605</f>
        <v>622.5</v>
      </c>
      <c r="J605" s="54"/>
    </row>
    <row r="606" spans="3:10" ht="15.75" customHeight="1">
      <c r="C606" s="144" t="s">
        <v>1210</v>
      </c>
      <c r="D606" s="80"/>
      <c r="E606" s="80"/>
      <c r="F606" s="80"/>
      <c r="G606" s="187"/>
      <c r="H606" s="162"/>
      <c r="I606" s="124">
        <f>SUM(I603:I605)</f>
        <v>8260.375</v>
      </c>
    </row>
    <row r="607" spans="3:10">
      <c r="C607" s="141" t="s">
        <v>1211</v>
      </c>
      <c r="D607" s="59" t="s">
        <v>1212</v>
      </c>
      <c r="E607" s="59"/>
      <c r="F607" s="76"/>
      <c r="G607" s="76"/>
      <c r="H607" s="76"/>
      <c r="I607" s="154"/>
    </row>
    <row r="608" spans="3:10" ht="15.75" customHeight="1">
      <c r="C608" s="144" t="s">
        <v>1216</v>
      </c>
      <c r="D608" s="80"/>
      <c r="E608" s="80"/>
      <c r="F608" s="80"/>
      <c r="G608" s="80"/>
      <c r="H608" s="162"/>
      <c r="I608" s="182">
        <v>0</v>
      </c>
    </row>
    <row r="609" spans="3:10">
      <c r="C609" s="141" t="s">
        <v>1217</v>
      </c>
      <c r="D609" s="59" t="s">
        <v>1218</v>
      </c>
      <c r="E609" s="59"/>
      <c r="F609" s="73"/>
      <c r="G609" s="73"/>
      <c r="H609" s="73"/>
      <c r="I609" s="146"/>
    </row>
    <row r="610" spans="3:10">
      <c r="C610" s="145" t="s">
        <v>1205</v>
      </c>
      <c r="D610" s="59" t="s">
        <v>2413</v>
      </c>
      <c r="E610" s="59"/>
      <c r="F610" s="87" t="s">
        <v>1076</v>
      </c>
      <c r="G610" s="188">
        <v>0.24940000000000001</v>
      </c>
      <c r="H610" s="64">
        <f>VLOOKUP(D610,upahbahan,3,FALSE)</f>
        <v>476900</v>
      </c>
      <c r="I610" s="124">
        <f>G610*H610</f>
        <v>118938.86</v>
      </c>
    </row>
    <row r="611" spans="3:10" ht="15.75" customHeight="1">
      <c r="C611" s="144" t="s">
        <v>1219</v>
      </c>
      <c r="D611" s="80"/>
      <c r="E611" s="80"/>
      <c r="F611" s="80"/>
      <c r="G611" s="80"/>
      <c r="H611" s="162"/>
      <c r="I611" s="124">
        <f>SUM(I610:I610)</f>
        <v>118938.86</v>
      </c>
    </row>
    <row r="612" spans="3:10" s="163" customFormat="1">
      <c r="C612" s="122" t="s">
        <v>1220</v>
      </c>
      <c r="D612" s="69" t="s">
        <v>1221</v>
      </c>
      <c r="E612" s="70"/>
      <c r="F612" s="70"/>
      <c r="G612" s="70"/>
      <c r="H612" s="71"/>
      <c r="I612" s="124">
        <f>I611+I608+I606</f>
        <v>127199.235</v>
      </c>
      <c r="J612" s="54"/>
    </row>
    <row r="613" spans="3:10" s="163" customFormat="1">
      <c r="C613" s="122" t="s">
        <v>1222</v>
      </c>
      <c r="D613" s="69" t="s">
        <v>1325</v>
      </c>
      <c r="E613" s="70"/>
      <c r="F613" s="70"/>
      <c r="G613" s="71"/>
      <c r="H613" s="95">
        <f>$N$7</f>
        <v>0.1</v>
      </c>
      <c r="I613" s="124">
        <f>I612*H613</f>
        <v>12719.923500000001</v>
      </c>
      <c r="J613" s="54"/>
    </row>
    <row r="614" spans="3:10" s="163" customFormat="1" ht="14.4" thickBot="1">
      <c r="C614" s="130" t="s">
        <v>1223</v>
      </c>
      <c r="D614" s="131" t="s">
        <v>1224</v>
      </c>
      <c r="E614" s="132"/>
      <c r="F614" s="132"/>
      <c r="G614" s="132"/>
      <c r="H614" s="155"/>
      <c r="I614" s="134">
        <f>SUM(I612:I613)</f>
        <v>139919.15849999999</v>
      </c>
      <c r="J614" s="54"/>
    </row>
    <row r="615" spans="3:10" ht="14.4" thickTop="1"/>
    <row r="616" spans="3:10" ht="14.4" thickBot="1">
      <c r="C616" s="160" t="s">
        <v>2414</v>
      </c>
      <c r="D616" s="53" t="s">
        <v>2415</v>
      </c>
      <c r="E616" s="53"/>
      <c r="F616" s="53"/>
      <c r="G616" s="53"/>
      <c r="H616" s="53"/>
      <c r="I616" s="53"/>
      <c r="J616" s="56">
        <f>ROUNDDOWN(I630,-2)</f>
        <v>153800</v>
      </c>
    </row>
    <row r="617" spans="3:10" ht="28.2" thickTop="1">
      <c r="C617" s="119" t="s">
        <v>1197</v>
      </c>
      <c r="D617" s="120" t="s">
        <v>1198</v>
      </c>
      <c r="E617" s="120" t="s">
        <v>1787</v>
      </c>
      <c r="F617" s="120" t="s">
        <v>1199</v>
      </c>
      <c r="G617" s="120" t="s">
        <v>1200</v>
      </c>
      <c r="H617" s="120" t="s">
        <v>1201</v>
      </c>
      <c r="I617" s="121" t="s">
        <v>1202</v>
      </c>
    </row>
    <row r="618" spans="3:10">
      <c r="C618" s="141" t="s">
        <v>1203</v>
      </c>
      <c r="D618" s="59" t="s">
        <v>1204</v>
      </c>
      <c r="E618" s="59"/>
      <c r="F618" s="73"/>
      <c r="G618" s="73"/>
      <c r="H618" s="73"/>
      <c r="I618" s="146"/>
    </row>
    <row r="619" spans="3:10">
      <c r="C619" s="198" t="s">
        <v>1205</v>
      </c>
      <c r="D619" s="59" t="s">
        <v>5</v>
      </c>
      <c r="E619" s="59" t="s">
        <v>1788</v>
      </c>
      <c r="F619" s="72" t="s">
        <v>1882</v>
      </c>
      <c r="G619" s="181">
        <v>0.2742</v>
      </c>
      <c r="H619" s="64">
        <f>VLOOKUP(D619,upahbahan,3,FALSE)/8</f>
        <v>12500</v>
      </c>
      <c r="I619" s="124">
        <f>G619*H619</f>
        <v>3427.5</v>
      </c>
    </row>
    <row r="620" spans="3:10">
      <c r="C620" s="198">
        <v>2</v>
      </c>
      <c r="D620" s="59" t="s">
        <v>7</v>
      </c>
      <c r="E620" s="59" t="s">
        <v>1789</v>
      </c>
      <c r="F620" s="72" t="s">
        <v>1882</v>
      </c>
      <c r="G620" s="181">
        <v>0.2742</v>
      </c>
      <c r="H620" s="64">
        <f>VLOOKUP(D620,upahbahan,3,FALSE)/8</f>
        <v>18125</v>
      </c>
      <c r="I620" s="124">
        <f>G620*H620</f>
        <v>4969.875</v>
      </c>
    </row>
    <row r="621" spans="3:10" s="55" customFormat="1">
      <c r="C621" s="198">
        <v>3</v>
      </c>
      <c r="D621" s="59" t="s">
        <v>19</v>
      </c>
      <c r="E621" s="59" t="s">
        <v>1791</v>
      </c>
      <c r="F621" s="72" t="s">
        <v>1882</v>
      </c>
      <c r="G621" s="181">
        <v>2.7400000000000001E-2</v>
      </c>
      <c r="H621" s="64">
        <f>VLOOKUP(D621,upahbahan,3,FALSE)/8</f>
        <v>25000</v>
      </c>
      <c r="I621" s="124">
        <f>G621*H621</f>
        <v>685</v>
      </c>
      <c r="J621" s="54"/>
    </row>
    <row r="622" spans="3:10" ht="15.75" customHeight="1">
      <c r="C622" s="144" t="s">
        <v>1210</v>
      </c>
      <c r="D622" s="80"/>
      <c r="E622" s="80"/>
      <c r="F622" s="80"/>
      <c r="G622" s="187"/>
      <c r="H622" s="162"/>
      <c r="I622" s="124">
        <f>SUM(I619:I621)</f>
        <v>9082.375</v>
      </c>
    </row>
    <row r="623" spans="3:10">
      <c r="C623" s="141" t="s">
        <v>1211</v>
      </c>
      <c r="D623" s="59" t="s">
        <v>1212</v>
      </c>
      <c r="E623" s="59"/>
      <c r="F623" s="76"/>
      <c r="G623" s="76"/>
      <c r="H623" s="76"/>
      <c r="I623" s="154"/>
    </row>
    <row r="624" spans="3:10" ht="15.75" customHeight="1">
      <c r="C624" s="144" t="s">
        <v>1216</v>
      </c>
      <c r="D624" s="80"/>
      <c r="E624" s="80"/>
      <c r="F624" s="80"/>
      <c r="G624" s="80"/>
      <c r="H624" s="162"/>
      <c r="I624" s="182">
        <v>0</v>
      </c>
    </row>
    <row r="625" spans="3:10">
      <c r="C625" s="141" t="s">
        <v>1217</v>
      </c>
      <c r="D625" s="59" t="s">
        <v>1218</v>
      </c>
      <c r="E625" s="59"/>
      <c r="F625" s="73"/>
      <c r="G625" s="73"/>
      <c r="H625" s="73"/>
      <c r="I625" s="146"/>
    </row>
    <row r="626" spans="3:10">
      <c r="C626" s="145" t="s">
        <v>1205</v>
      </c>
      <c r="D626" s="59" t="s">
        <v>2413</v>
      </c>
      <c r="E626" s="59"/>
      <c r="F626" s="87" t="s">
        <v>1076</v>
      </c>
      <c r="G626" s="188">
        <v>0.2742</v>
      </c>
      <c r="H626" s="64">
        <f>VLOOKUP(D626,upahbahan,3,FALSE)</f>
        <v>476900</v>
      </c>
      <c r="I626" s="124">
        <f>G626*H626</f>
        <v>130765.98</v>
      </c>
    </row>
    <row r="627" spans="3:10" ht="15.75" customHeight="1">
      <c r="C627" s="144" t="s">
        <v>1219</v>
      </c>
      <c r="D627" s="80"/>
      <c r="E627" s="80"/>
      <c r="F627" s="80"/>
      <c r="G627" s="80"/>
      <c r="H627" s="162"/>
      <c r="I627" s="124">
        <f>SUM(I626:I626)</f>
        <v>130765.98</v>
      </c>
    </row>
    <row r="628" spans="3:10" s="163" customFormat="1">
      <c r="C628" s="122" t="s">
        <v>1220</v>
      </c>
      <c r="D628" s="69" t="s">
        <v>1221</v>
      </c>
      <c r="E628" s="70"/>
      <c r="F628" s="70"/>
      <c r="G628" s="70"/>
      <c r="H628" s="71"/>
      <c r="I628" s="124">
        <f>I627+I624+I622</f>
        <v>139848.35499999998</v>
      </c>
      <c r="J628" s="54"/>
    </row>
    <row r="629" spans="3:10" s="163" customFormat="1">
      <c r="C629" s="122" t="s">
        <v>1222</v>
      </c>
      <c r="D629" s="69" t="s">
        <v>1325</v>
      </c>
      <c r="E629" s="70"/>
      <c r="F629" s="70"/>
      <c r="G629" s="71"/>
      <c r="H629" s="95">
        <f>$N$7</f>
        <v>0.1</v>
      </c>
      <c r="I629" s="124">
        <f>I628*H629</f>
        <v>13984.835499999999</v>
      </c>
      <c r="J629" s="54"/>
    </row>
    <row r="630" spans="3:10" s="163" customFormat="1" ht="14.4" thickBot="1">
      <c r="C630" s="130" t="s">
        <v>1223</v>
      </c>
      <c r="D630" s="131" t="s">
        <v>1224</v>
      </c>
      <c r="E630" s="132"/>
      <c r="F630" s="132"/>
      <c r="G630" s="132"/>
      <c r="H630" s="155"/>
      <c r="I630" s="134">
        <f>SUM(I628:I629)</f>
        <v>153833.19049999997</v>
      </c>
      <c r="J630" s="54"/>
    </row>
    <row r="631" spans="3:10" ht="14.4" thickTop="1"/>
    <row r="632" spans="3:10" ht="14.4" thickBot="1">
      <c r="C632" s="160" t="s">
        <v>2416</v>
      </c>
      <c r="D632" s="53" t="s">
        <v>2417</v>
      </c>
      <c r="E632" s="53"/>
      <c r="F632" s="53"/>
      <c r="G632" s="53"/>
      <c r="H632" s="53"/>
      <c r="I632" s="53"/>
      <c r="J632" s="56">
        <f>ROUNDDOWN(I646,-2)</f>
        <v>168000</v>
      </c>
    </row>
    <row r="633" spans="3:10" ht="28.2" thickTop="1">
      <c r="C633" s="119" t="s">
        <v>1197</v>
      </c>
      <c r="D633" s="120" t="s">
        <v>1198</v>
      </c>
      <c r="E633" s="120" t="s">
        <v>1787</v>
      </c>
      <c r="F633" s="120" t="s">
        <v>1199</v>
      </c>
      <c r="G633" s="120" t="s">
        <v>1200</v>
      </c>
      <c r="H633" s="120" t="s">
        <v>1201</v>
      </c>
      <c r="I633" s="121" t="s">
        <v>1202</v>
      </c>
    </row>
    <row r="634" spans="3:10">
      <c r="C634" s="141" t="s">
        <v>1203</v>
      </c>
      <c r="D634" s="59" t="s">
        <v>1204</v>
      </c>
      <c r="E634" s="59"/>
      <c r="F634" s="73"/>
      <c r="G634" s="73"/>
      <c r="H634" s="73"/>
      <c r="I634" s="146"/>
    </row>
    <row r="635" spans="3:10">
      <c r="C635" s="198" t="s">
        <v>1205</v>
      </c>
      <c r="D635" s="59" t="s">
        <v>5</v>
      </c>
      <c r="E635" s="59" t="s">
        <v>1788</v>
      </c>
      <c r="F635" s="72" t="s">
        <v>1882</v>
      </c>
      <c r="G635" s="181">
        <v>0.29949999999999999</v>
      </c>
      <c r="H635" s="64">
        <f>VLOOKUP(D635,upahbahan,3,FALSE)/8</f>
        <v>12500</v>
      </c>
      <c r="I635" s="124">
        <f>G635*H635</f>
        <v>3743.75</v>
      </c>
    </row>
    <row r="636" spans="3:10">
      <c r="C636" s="198">
        <v>2</v>
      </c>
      <c r="D636" s="59" t="s">
        <v>7</v>
      </c>
      <c r="E636" s="59" t="s">
        <v>1789</v>
      </c>
      <c r="F636" s="72" t="s">
        <v>1882</v>
      </c>
      <c r="G636" s="181">
        <v>0.29949999999999999</v>
      </c>
      <c r="H636" s="64">
        <f>VLOOKUP(D636,upahbahan,3,FALSE)/8</f>
        <v>18125</v>
      </c>
      <c r="I636" s="124">
        <f>G636*H636</f>
        <v>5428.4375</v>
      </c>
    </row>
    <row r="637" spans="3:10" s="55" customFormat="1">
      <c r="C637" s="198">
        <v>3</v>
      </c>
      <c r="D637" s="59" t="s">
        <v>19</v>
      </c>
      <c r="E637" s="59" t="s">
        <v>1791</v>
      </c>
      <c r="F637" s="72" t="s">
        <v>1882</v>
      </c>
      <c r="G637" s="181">
        <v>0.03</v>
      </c>
      <c r="H637" s="64">
        <f>VLOOKUP(D637,upahbahan,3,FALSE)/8</f>
        <v>25000</v>
      </c>
      <c r="I637" s="124">
        <f>G637*H637</f>
        <v>750</v>
      </c>
      <c r="J637" s="54"/>
    </row>
    <row r="638" spans="3:10" ht="15.75" customHeight="1">
      <c r="C638" s="144" t="s">
        <v>1210</v>
      </c>
      <c r="D638" s="80"/>
      <c r="E638" s="80"/>
      <c r="F638" s="80"/>
      <c r="G638" s="187"/>
      <c r="H638" s="162"/>
      <c r="I638" s="124">
        <f>SUM(I635:I637)</f>
        <v>9922.1875</v>
      </c>
    </row>
    <row r="639" spans="3:10">
      <c r="C639" s="141" t="s">
        <v>1211</v>
      </c>
      <c r="D639" s="59" t="s">
        <v>1212</v>
      </c>
      <c r="E639" s="59"/>
      <c r="F639" s="76"/>
      <c r="G639" s="76"/>
      <c r="H639" s="76"/>
      <c r="I639" s="154"/>
    </row>
    <row r="640" spans="3:10" ht="15.75" customHeight="1">
      <c r="C640" s="144" t="s">
        <v>1216</v>
      </c>
      <c r="D640" s="80"/>
      <c r="E640" s="80"/>
      <c r="F640" s="80"/>
      <c r="G640" s="80"/>
      <c r="H640" s="162"/>
      <c r="I640" s="182">
        <v>0</v>
      </c>
    </row>
    <row r="641" spans="3:10">
      <c r="C641" s="141" t="s">
        <v>1217</v>
      </c>
      <c r="D641" s="59" t="s">
        <v>1218</v>
      </c>
      <c r="E641" s="59"/>
      <c r="F641" s="73"/>
      <c r="G641" s="73"/>
      <c r="H641" s="73"/>
      <c r="I641" s="146"/>
    </row>
    <row r="642" spans="3:10">
      <c r="C642" s="145" t="s">
        <v>1205</v>
      </c>
      <c r="D642" s="59" t="s">
        <v>2413</v>
      </c>
      <c r="E642" s="59"/>
      <c r="F642" s="87" t="s">
        <v>1076</v>
      </c>
      <c r="G642" s="188">
        <v>0.29949999999999999</v>
      </c>
      <c r="H642" s="64">
        <f>VLOOKUP(D642,upahbahan,3,FALSE)</f>
        <v>476900</v>
      </c>
      <c r="I642" s="124">
        <f>G642*H642</f>
        <v>142831.54999999999</v>
      </c>
    </row>
    <row r="643" spans="3:10" ht="15.75" customHeight="1">
      <c r="C643" s="144" t="s">
        <v>1219</v>
      </c>
      <c r="D643" s="80"/>
      <c r="E643" s="80"/>
      <c r="F643" s="80"/>
      <c r="G643" s="80"/>
      <c r="H643" s="162"/>
      <c r="I643" s="124">
        <f>SUM(I642:I642)</f>
        <v>142831.54999999999</v>
      </c>
    </row>
    <row r="644" spans="3:10" s="163" customFormat="1">
      <c r="C644" s="122" t="s">
        <v>1220</v>
      </c>
      <c r="D644" s="69" t="s">
        <v>1221</v>
      </c>
      <c r="E644" s="70"/>
      <c r="F644" s="70"/>
      <c r="G644" s="70"/>
      <c r="H644" s="71"/>
      <c r="I644" s="124">
        <f>I643+I640+I638</f>
        <v>152753.73749999999</v>
      </c>
      <c r="J644" s="54"/>
    </row>
    <row r="645" spans="3:10" s="163" customFormat="1">
      <c r="C645" s="122" t="s">
        <v>1222</v>
      </c>
      <c r="D645" s="69" t="s">
        <v>1325</v>
      </c>
      <c r="E645" s="70"/>
      <c r="F645" s="70"/>
      <c r="G645" s="71"/>
      <c r="H645" s="95">
        <f>$N$7</f>
        <v>0.1</v>
      </c>
      <c r="I645" s="124">
        <f>I644*H645</f>
        <v>15275.373749999999</v>
      </c>
      <c r="J645" s="54"/>
    </row>
    <row r="646" spans="3:10" s="163" customFormat="1" ht="14.4" thickBot="1">
      <c r="C646" s="130" t="s">
        <v>1223</v>
      </c>
      <c r="D646" s="131" t="s">
        <v>1224</v>
      </c>
      <c r="E646" s="132"/>
      <c r="F646" s="132"/>
      <c r="G646" s="132"/>
      <c r="H646" s="155"/>
      <c r="I646" s="134">
        <f>SUM(I644:I645)</f>
        <v>168029.11124999999</v>
      </c>
      <c r="J646" s="54"/>
    </row>
    <row r="647" spans="3:10" ht="14.4" thickTop="1"/>
    <row r="648" spans="3:10" ht="14.4" thickBot="1">
      <c r="C648" s="160" t="s">
        <v>2418</v>
      </c>
      <c r="D648" s="53" t="s">
        <v>2419</v>
      </c>
      <c r="E648" s="53"/>
      <c r="F648" s="53"/>
      <c r="G648" s="53"/>
      <c r="H648" s="53"/>
      <c r="I648" s="53"/>
      <c r="J648" s="56">
        <f>ROUNDDOWN(I662,-2)</f>
        <v>208900</v>
      </c>
    </row>
    <row r="649" spans="3:10" ht="28.2" thickTop="1">
      <c r="C649" s="119" t="s">
        <v>1197</v>
      </c>
      <c r="D649" s="120" t="s">
        <v>1198</v>
      </c>
      <c r="E649" s="120" t="s">
        <v>1787</v>
      </c>
      <c r="F649" s="120" t="s">
        <v>1199</v>
      </c>
      <c r="G649" s="120" t="s">
        <v>1200</v>
      </c>
      <c r="H649" s="120" t="s">
        <v>1201</v>
      </c>
      <c r="I649" s="121" t="s">
        <v>1202</v>
      </c>
    </row>
    <row r="650" spans="3:10">
      <c r="C650" s="141" t="s">
        <v>1203</v>
      </c>
      <c r="D650" s="59" t="s">
        <v>1204</v>
      </c>
      <c r="E650" s="59"/>
      <c r="F650" s="73"/>
      <c r="G650" s="73"/>
      <c r="H650" s="73"/>
      <c r="I650" s="146"/>
    </row>
    <row r="651" spans="3:10">
      <c r="C651" s="198" t="s">
        <v>1205</v>
      </c>
      <c r="D651" s="59" t="s">
        <v>5</v>
      </c>
      <c r="E651" s="59" t="s">
        <v>1788</v>
      </c>
      <c r="F651" s="72" t="s">
        <v>1882</v>
      </c>
      <c r="G651" s="181">
        <v>0.3725</v>
      </c>
      <c r="H651" s="64">
        <f>VLOOKUP(D651,upahbahan,3,FALSE)/8</f>
        <v>12500</v>
      </c>
      <c r="I651" s="124">
        <f>G651*H651</f>
        <v>4656.25</v>
      </c>
    </row>
    <row r="652" spans="3:10">
      <c r="C652" s="198">
        <v>2</v>
      </c>
      <c r="D652" s="59" t="s">
        <v>7</v>
      </c>
      <c r="E652" s="59" t="s">
        <v>1789</v>
      </c>
      <c r="F652" s="72" t="s">
        <v>1882</v>
      </c>
      <c r="G652" s="181">
        <v>0.3725</v>
      </c>
      <c r="H652" s="64">
        <f>VLOOKUP(D652,upahbahan,3,FALSE)/8</f>
        <v>18125</v>
      </c>
      <c r="I652" s="124">
        <f>G652*H652</f>
        <v>6751.5625</v>
      </c>
    </row>
    <row r="653" spans="3:10" s="55" customFormat="1">
      <c r="C653" s="198">
        <v>3</v>
      </c>
      <c r="D653" s="59" t="s">
        <v>19</v>
      </c>
      <c r="E653" s="59" t="s">
        <v>1791</v>
      </c>
      <c r="F653" s="72" t="s">
        <v>1882</v>
      </c>
      <c r="G653" s="181">
        <v>3.7199999999999997E-2</v>
      </c>
      <c r="H653" s="64">
        <f>VLOOKUP(D653,upahbahan,3,FALSE)/8</f>
        <v>25000</v>
      </c>
      <c r="I653" s="124">
        <f>G653*H653</f>
        <v>929.99999999999989</v>
      </c>
      <c r="J653" s="54"/>
    </row>
    <row r="654" spans="3:10" ht="15.75" customHeight="1">
      <c r="C654" s="144" t="s">
        <v>1210</v>
      </c>
      <c r="D654" s="80"/>
      <c r="E654" s="80"/>
      <c r="F654" s="80"/>
      <c r="G654" s="187"/>
      <c r="H654" s="162"/>
      <c r="I654" s="124">
        <f>SUM(I651:I653)</f>
        <v>12337.8125</v>
      </c>
    </row>
    <row r="655" spans="3:10">
      <c r="C655" s="141" t="s">
        <v>1211</v>
      </c>
      <c r="D655" s="59" t="s">
        <v>1212</v>
      </c>
      <c r="E655" s="59"/>
      <c r="F655" s="76"/>
      <c r="G655" s="76"/>
      <c r="H655" s="76"/>
      <c r="I655" s="154"/>
    </row>
    <row r="656" spans="3:10" ht="15.75" customHeight="1">
      <c r="C656" s="144" t="s">
        <v>1216</v>
      </c>
      <c r="D656" s="80"/>
      <c r="E656" s="80"/>
      <c r="F656" s="80"/>
      <c r="G656" s="80"/>
      <c r="H656" s="162"/>
      <c r="I656" s="182">
        <v>0</v>
      </c>
    </row>
    <row r="657" spans="3:10">
      <c r="C657" s="141" t="s">
        <v>1217</v>
      </c>
      <c r="D657" s="59" t="s">
        <v>1218</v>
      </c>
      <c r="E657" s="59"/>
      <c r="F657" s="73"/>
      <c r="G657" s="73"/>
      <c r="H657" s="73"/>
      <c r="I657" s="146"/>
    </row>
    <row r="658" spans="3:10">
      <c r="C658" s="145" t="s">
        <v>1205</v>
      </c>
      <c r="D658" s="59" t="s">
        <v>2413</v>
      </c>
      <c r="E658" s="59"/>
      <c r="F658" s="87" t="s">
        <v>1076</v>
      </c>
      <c r="G658" s="188">
        <v>0.3725</v>
      </c>
      <c r="H658" s="64">
        <f>VLOOKUP(D658,upahbahan,3,FALSE)</f>
        <v>476900</v>
      </c>
      <c r="I658" s="124">
        <f>G658*H658</f>
        <v>177645.25</v>
      </c>
    </row>
    <row r="659" spans="3:10" ht="15.75" customHeight="1">
      <c r="C659" s="144" t="s">
        <v>1219</v>
      </c>
      <c r="D659" s="80"/>
      <c r="E659" s="80"/>
      <c r="F659" s="80"/>
      <c r="G659" s="80"/>
      <c r="H659" s="162"/>
      <c r="I659" s="124">
        <f>SUM(I658:I658)</f>
        <v>177645.25</v>
      </c>
    </row>
    <row r="660" spans="3:10" s="163" customFormat="1">
      <c r="C660" s="122" t="s">
        <v>1220</v>
      </c>
      <c r="D660" s="69" t="s">
        <v>1221</v>
      </c>
      <c r="E660" s="70"/>
      <c r="F660" s="70"/>
      <c r="G660" s="70"/>
      <c r="H660" s="71"/>
      <c r="I660" s="124">
        <f>I659+I656+I654</f>
        <v>189983.0625</v>
      </c>
      <c r="J660" s="54"/>
    </row>
    <row r="661" spans="3:10" s="163" customFormat="1">
      <c r="C661" s="122" t="s">
        <v>1222</v>
      </c>
      <c r="D661" s="69" t="s">
        <v>1325</v>
      </c>
      <c r="E661" s="70"/>
      <c r="F661" s="70"/>
      <c r="G661" s="71"/>
      <c r="H661" s="95">
        <f>$N$7</f>
        <v>0.1</v>
      </c>
      <c r="I661" s="124">
        <f>I660*H661</f>
        <v>18998.306250000001</v>
      </c>
      <c r="J661" s="54"/>
    </row>
    <row r="662" spans="3:10" s="163" customFormat="1" ht="14.4" thickBot="1">
      <c r="C662" s="130" t="s">
        <v>1223</v>
      </c>
      <c r="D662" s="131" t="s">
        <v>1224</v>
      </c>
      <c r="E662" s="132"/>
      <c r="F662" s="132"/>
      <c r="G662" s="132"/>
      <c r="H662" s="155"/>
      <c r="I662" s="134">
        <f>SUM(I660:I661)</f>
        <v>208981.36874999999</v>
      </c>
      <c r="J662" s="54"/>
    </row>
    <row r="663" spans="3:10" ht="14.4" thickTop="1"/>
    <row r="665" spans="3:10">
      <c r="C665" s="160" t="s">
        <v>2420</v>
      </c>
      <c r="D665" s="54" t="s">
        <v>2421</v>
      </c>
    </row>
    <row r="666" spans="3:10" ht="15" thickBot="1">
      <c r="C666" s="160" t="s">
        <v>2422</v>
      </c>
      <c r="D666" s="54" t="s">
        <v>5903</v>
      </c>
      <c r="J666" s="56">
        <f>ROUNDDOWN(I683,-2)</f>
        <v>89500</v>
      </c>
    </row>
    <row r="667" spans="3:10" ht="28.2" thickTop="1">
      <c r="C667" s="119" t="s">
        <v>1197</v>
      </c>
      <c r="D667" s="120" t="s">
        <v>1198</v>
      </c>
      <c r="E667" s="120" t="s">
        <v>1787</v>
      </c>
      <c r="F667" s="120" t="s">
        <v>1199</v>
      </c>
      <c r="G667" s="120" t="s">
        <v>1200</v>
      </c>
      <c r="H667" s="120" t="s">
        <v>1201</v>
      </c>
      <c r="I667" s="121" t="s">
        <v>1202</v>
      </c>
    </row>
    <row r="668" spans="3:10">
      <c r="C668" s="141" t="s">
        <v>1203</v>
      </c>
      <c r="D668" s="59" t="s">
        <v>1204</v>
      </c>
      <c r="E668" s="59"/>
      <c r="F668" s="73"/>
      <c r="G668" s="73"/>
      <c r="H668" s="73"/>
      <c r="I668" s="146"/>
    </row>
    <row r="669" spans="3:10">
      <c r="C669" s="198" t="s">
        <v>1205</v>
      </c>
      <c r="D669" s="59" t="s">
        <v>5</v>
      </c>
      <c r="E669" s="59" t="s">
        <v>1788</v>
      </c>
      <c r="F669" s="72" t="s">
        <v>1882</v>
      </c>
      <c r="G669" s="181">
        <v>9.1200000000000003E-2</v>
      </c>
      <c r="H669" s="64">
        <f>VLOOKUP(D669,upahbahan,3,FALSE)/8</f>
        <v>12500</v>
      </c>
      <c r="I669" s="124">
        <f>G669*H669</f>
        <v>1140</v>
      </c>
    </row>
    <row r="670" spans="3:10">
      <c r="C670" s="198">
        <v>2</v>
      </c>
      <c r="D670" s="59" t="s">
        <v>7</v>
      </c>
      <c r="E670" s="59" t="s">
        <v>1789</v>
      </c>
      <c r="F670" s="72" t="s">
        <v>1882</v>
      </c>
      <c r="G670" s="181">
        <v>4.5600000000000002E-2</v>
      </c>
      <c r="H670" s="64">
        <f>VLOOKUP(D670,upahbahan,3,FALSE)/8</f>
        <v>18125</v>
      </c>
      <c r="I670" s="124">
        <f>G670*H670</f>
        <v>826.5</v>
      </c>
    </row>
    <row r="671" spans="3:10" s="55" customFormat="1">
      <c r="C671" s="198">
        <v>3</v>
      </c>
      <c r="D671" s="59" t="s">
        <v>19</v>
      </c>
      <c r="E671" s="59" t="s">
        <v>1791</v>
      </c>
      <c r="F671" s="72" t="s">
        <v>1882</v>
      </c>
      <c r="G671" s="181">
        <v>9.1000000000000004E-3</v>
      </c>
      <c r="H671" s="64">
        <f>VLOOKUP(D671,upahbahan,3,FALSE)/8</f>
        <v>25000</v>
      </c>
      <c r="I671" s="124">
        <f>G671*H671</f>
        <v>227.5</v>
      </c>
      <c r="J671" s="54"/>
    </row>
    <row r="672" spans="3:10" ht="15.75" customHeight="1">
      <c r="C672" s="144" t="s">
        <v>1210</v>
      </c>
      <c r="D672" s="80"/>
      <c r="E672" s="80"/>
      <c r="F672" s="80"/>
      <c r="G672" s="187"/>
      <c r="H672" s="162"/>
      <c r="I672" s="124">
        <f>SUM(I669:I671)</f>
        <v>2194</v>
      </c>
    </row>
    <row r="673" spans="3:10">
      <c r="C673" s="141" t="s">
        <v>1211</v>
      </c>
      <c r="D673" s="59" t="s">
        <v>1212</v>
      </c>
      <c r="E673" s="59"/>
      <c r="F673" s="76"/>
      <c r="G673" s="76"/>
      <c r="H673" s="76"/>
      <c r="I673" s="154"/>
    </row>
    <row r="674" spans="3:10">
      <c r="C674" s="459">
        <v>1</v>
      </c>
      <c r="D674" s="448" t="s">
        <v>5900</v>
      </c>
      <c r="E674" s="448"/>
      <c r="F674" s="460" t="s">
        <v>2188</v>
      </c>
      <c r="G674" s="449">
        <v>0.16669999999999999</v>
      </c>
      <c r="H674" s="323">
        <f>VLOOKUP(D674,upahbahan,3,FALSE)</f>
        <v>200000</v>
      </c>
      <c r="I674" s="124">
        <f>G674*H674</f>
        <v>33340</v>
      </c>
    </row>
    <row r="675" spans="3:10">
      <c r="C675" s="459">
        <v>2</v>
      </c>
      <c r="D675" s="448" t="s">
        <v>5901</v>
      </c>
      <c r="E675" s="448"/>
      <c r="F675" s="460" t="s">
        <v>2188</v>
      </c>
      <c r="G675" s="449">
        <v>0.16669999999999999</v>
      </c>
      <c r="H675" s="323">
        <f>VLOOKUP(D675,upahbahan,3,FALSE)</f>
        <v>124500</v>
      </c>
      <c r="I675" s="124">
        <f>G675*H675</f>
        <v>20754.149999999998</v>
      </c>
    </row>
    <row r="676" spans="3:10" ht="15.75" customHeight="1">
      <c r="C676" s="144" t="s">
        <v>1216</v>
      </c>
      <c r="D676" s="80"/>
      <c r="E676" s="80"/>
      <c r="F676" s="537"/>
      <c r="G676" s="80"/>
      <c r="H676" s="162"/>
      <c r="I676" s="182">
        <f>SUM(I674:I675)</f>
        <v>54094.149999999994</v>
      </c>
    </row>
    <row r="677" spans="3:10">
      <c r="C677" s="141" t="s">
        <v>1217</v>
      </c>
      <c r="D677" s="59" t="s">
        <v>1218</v>
      </c>
      <c r="E677" s="59"/>
      <c r="F677" s="170"/>
      <c r="G677" s="73"/>
      <c r="H677" s="73"/>
      <c r="I677" s="146"/>
    </row>
    <row r="678" spans="3:10" ht="18.75" customHeight="1">
      <c r="C678" s="453">
        <v>1</v>
      </c>
      <c r="D678" s="448" t="s">
        <v>5911</v>
      </c>
      <c r="E678" s="448"/>
      <c r="F678" s="454" t="s">
        <v>2423</v>
      </c>
      <c r="G678" s="477">
        <v>4.5600000000000002E-2</v>
      </c>
      <c r="H678" s="323">
        <f>VLOOKUP(D678,upahbahan,3,FALSE)</f>
        <v>500000</v>
      </c>
      <c r="I678" s="450">
        <f>G678*H678</f>
        <v>22800</v>
      </c>
    </row>
    <row r="679" spans="3:10">
      <c r="C679" s="478">
        <v>2</v>
      </c>
      <c r="D679" s="448" t="s">
        <v>5902</v>
      </c>
      <c r="E679" s="448"/>
      <c r="F679" s="479" t="s">
        <v>1076</v>
      </c>
      <c r="G679" s="477">
        <v>4.5600000000000002E-2</v>
      </c>
      <c r="H679" s="323">
        <f>VLOOKUP(D679,upahbahan,3,FALSE)</f>
        <v>50000</v>
      </c>
      <c r="I679" s="450">
        <f>G679*H679</f>
        <v>2280</v>
      </c>
    </row>
    <row r="680" spans="3:10" ht="15.75" customHeight="1">
      <c r="C680" s="144" t="s">
        <v>1219</v>
      </c>
      <c r="D680" s="80"/>
      <c r="E680" s="80"/>
      <c r="F680" s="80"/>
      <c r="G680" s="80"/>
      <c r="H680" s="162"/>
      <c r="I680" s="124">
        <f>SUM(I678:I679)</f>
        <v>25080</v>
      </c>
    </row>
    <row r="681" spans="3:10" s="163" customFormat="1">
      <c r="C681" s="122" t="s">
        <v>1220</v>
      </c>
      <c r="D681" s="69" t="s">
        <v>1221</v>
      </c>
      <c r="E681" s="70"/>
      <c r="F681" s="70"/>
      <c r="G681" s="70"/>
      <c r="H681" s="71"/>
      <c r="I681" s="124">
        <f>I680+I676+I672</f>
        <v>81368.149999999994</v>
      </c>
      <c r="J681" s="54"/>
    </row>
    <row r="682" spans="3:10" s="163" customFormat="1">
      <c r="C682" s="122" t="s">
        <v>1222</v>
      </c>
      <c r="D682" s="69" t="s">
        <v>1325</v>
      </c>
      <c r="E682" s="70"/>
      <c r="F682" s="70"/>
      <c r="G682" s="71"/>
      <c r="H682" s="95">
        <f>$N$7</f>
        <v>0.1</v>
      </c>
      <c r="I682" s="124">
        <f>I681*H682</f>
        <v>8136.8149999999996</v>
      </c>
      <c r="J682" s="54"/>
    </row>
    <row r="683" spans="3:10" s="163" customFormat="1" ht="14.4" thickBot="1">
      <c r="C683" s="130" t="s">
        <v>1223</v>
      </c>
      <c r="D683" s="131" t="s">
        <v>1224</v>
      </c>
      <c r="E683" s="132"/>
      <c r="F683" s="132"/>
      <c r="G683" s="132"/>
      <c r="H683" s="155"/>
      <c r="I683" s="134">
        <f>SUM(I681:I682)</f>
        <v>89504.964999999997</v>
      </c>
      <c r="J683" s="54"/>
    </row>
    <row r="684" spans="3:10" ht="14.4" thickTop="1"/>
    <row r="686" spans="3:10">
      <c r="C686" s="160"/>
      <c r="D686" s="54"/>
    </row>
    <row r="687" spans="3:10" ht="15" thickBot="1">
      <c r="C687" s="160" t="s">
        <v>2424</v>
      </c>
      <c r="D687" s="54" t="s">
        <v>5904</v>
      </c>
      <c r="J687" s="56">
        <f>ROUNDDOWN(I704,-2)</f>
        <v>92300</v>
      </c>
    </row>
    <row r="688" spans="3:10" ht="28.2" thickTop="1">
      <c r="C688" s="119" t="s">
        <v>1197</v>
      </c>
      <c r="D688" s="120" t="s">
        <v>1198</v>
      </c>
      <c r="E688" s="120" t="s">
        <v>1787</v>
      </c>
      <c r="F688" s="120" t="s">
        <v>1199</v>
      </c>
      <c r="G688" s="120" t="s">
        <v>1200</v>
      </c>
      <c r="H688" s="120" t="s">
        <v>1201</v>
      </c>
      <c r="I688" s="121" t="s">
        <v>1202</v>
      </c>
    </row>
    <row r="689" spans="3:10">
      <c r="C689" s="141" t="s">
        <v>1203</v>
      </c>
      <c r="D689" s="59" t="s">
        <v>1204</v>
      </c>
      <c r="E689" s="59"/>
      <c r="F689" s="73"/>
      <c r="G689" s="73"/>
      <c r="H689" s="73"/>
      <c r="I689" s="146"/>
    </row>
    <row r="690" spans="3:10">
      <c r="C690" s="198" t="s">
        <v>1205</v>
      </c>
      <c r="D690" s="59" t="s">
        <v>5</v>
      </c>
      <c r="E690" s="59" t="s">
        <v>1788</v>
      </c>
      <c r="F690" s="72" t="s">
        <v>1882</v>
      </c>
      <c r="G690" s="181">
        <v>9.9900000000000003E-2</v>
      </c>
      <c r="H690" s="64">
        <f>VLOOKUP(D690,upahbahan,3,FALSE)/8</f>
        <v>12500</v>
      </c>
      <c r="I690" s="124">
        <f>G690*H690</f>
        <v>1248.75</v>
      </c>
    </row>
    <row r="691" spans="3:10">
      <c r="C691" s="198">
        <v>2</v>
      </c>
      <c r="D691" s="59" t="s">
        <v>7</v>
      </c>
      <c r="E691" s="59" t="s">
        <v>1789</v>
      </c>
      <c r="F691" s="72" t="s">
        <v>1882</v>
      </c>
      <c r="G691" s="181">
        <v>0.05</v>
      </c>
      <c r="H691" s="64">
        <f>VLOOKUP(D691,upahbahan,3,FALSE)/8</f>
        <v>18125</v>
      </c>
      <c r="I691" s="124">
        <f>G691*H691</f>
        <v>906.25</v>
      </c>
    </row>
    <row r="692" spans="3:10" s="55" customFormat="1">
      <c r="C692" s="198">
        <v>3</v>
      </c>
      <c r="D692" s="59" t="s">
        <v>19</v>
      </c>
      <c r="E692" s="59" t="s">
        <v>1791</v>
      </c>
      <c r="F692" s="72" t="s">
        <v>1882</v>
      </c>
      <c r="G692" s="181">
        <v>0.01</v>
      </c>
      <c r="H692" s="64">
        <f>VLOOKUP(D692,upahbahan,3,FALSE)/8</f>
        <v>25000</v>
      </c>
      <c r="I692" s="124">
        <f>G692*H692</f>
        <v>250</v>
      </c>
      <c r="J692" s="54"/>
    </row>
    <row r="693" spans="3:10" ht="15.75" customHeight="1">
      <c r="C693" s="144" t="s">
        <v>1210</v>
      </c>
      <c r="D693" s="80"/>
      <c r="E693" s="80"/>
      <c r="F693" s="80"/>
      <c r="G693" s="187"/>
      <c r="H693" s="162"/>
      <c r="I693" s="124">
        <f>SUM(I690:I692)</f>
        <v>2405</v>
      </c>
    </row>
    <row r="694" spans="3:10">
      <c r="C694" s="141" t="s">
        <v>1211</v>
      </c>
      <c r="D694" s="59" t="s">
        <v>1212</v>
      </c>
      <c r="E694" s="59"/>
      <c r="F694" s="76"/>
      <c r="G694" s="76"/>
      <c r="H694" s="76"/>
      <c r="I694" s="154"/>
    </row>
    <row r="695" spans="3:10">
      <c r="C695" s="459">
        <v>1</v>
      </c>
      <c r="D695" s="448" t="s">
        <v>5900</v>
      </c>
      <c r="E695" s="448"/>
      <c r="F695" s="449" t="s">
        <v>2188</v>
      </c>
      <c r="G695" s="449">
        <v>0.16669999999999999</v>
      </c>
      <c r="H695" s="323">
        <f>VLOOKUP(D695,upahbahan,3,FALSE)</f>
        <v>200000</v>
      </c>
      <c r="I695" s="124">
        <f>G695*H695</f>
        <v>33340</v>
      </c>
    </row>
    <row r="696" spans="3:10">
      <c r="C696" s="459">
        <v>2</v>
      </c>
      <c r="D696" s="448" t="s">
        <v>5901</v>
      </c>
      <c r="E696" s="448"/>
      <c r="F696" s="449" t="s">
        <v>2188</v>
      </c>
      <c r="G696" s="449">
        <v>0.16669999999999999</v>
      </c>
      <c r="H696" s="323">
        <f>VLOOKUP(D696,upahbahan,3,FALSE)</f>
        <v>124500</v>
      </c>
      <c r="I696" s="124">
        <f>G696*H696</f>
        <v>20754.149999999998</v>
      </c>
    </row>
    <row r="697" spans="3:10" ht="15.75" customHeight="1">
      <c r="C697" s="144" t="s">
        <v>1216</v>
      </c>
      <c r="D697" s="80"/>
      <c r="E697" s="80"/>
      <c r="F697" s="80"/>
      <c r="G697" s="80"/>
      <c r="H697" s="162"/>
      <c r="I697" s="182">
        <f>SUM(I695:I696)</f>
        <v>54094.149999999994</v>
      </c>
    </row>
    <row r="698" spans="3:10">
      <c r="C698" s="141" t="s">
        <v>1217</v>
      </c>
      <c r="D698" s="59" t="s">
        <v>1218</v>
      </c>
      <c r="E698" s="59"/>
      <c r="F698" s="73"/>
      <c r="G698" s="73"/>
      <c r="H698" s="73"/>
      <c r="I698" s="146"/>
    </row>
    <row r="699" spans="3:10" ht="18.75" customHeight="1">
      <c r="C699" s="453">
        <v>1</v>
      </c>
      <c r="D699" s="448" t="s">
        <v>5911</v>
      </c>
      <c r="E699" s="448"/>
      <c r="F699" s="454" t="s">
        <v>2423</v>
      </c>
      <c r="G699" s="477">
        <v>0.05</v>
      </c>
      <c r="H699" s="323">
        <f>VLOOKUP(D699,upahbahan,3,FALSE)</f>
        <v>500000</v>
      </c>
      <c r="I699" s="450">
        <f>G699*H699</f>
        <v>25000</v>
      </c>
    </row>
    <row r="700" spans="3:10">
      <c r="C700" s="478">
        <v>2</v>
      </c>
      <c r="D700" s="448" t="s">
        <v>5902</v>
      </c>
      <c r="E700" s="448"/>
      <c r="F700" s="479" t="s">
        <v>1076</v>
      </c>
      <c r="G700" s="477">
        <v>0.05</v>
      </c>
      <c r="H700" s="323">
        <f>VLOOKUP(D700,upahbahan,3,FALSE)</f>
        <v>50000</v>
      </c>
      <c r="I700" s="450">
        <f>G700*H700</f>
        <v>2500</v>
      </c>
    </row>
    <row r="701" spans="3:10" ht="15.75" customHeight="1">
      <c r="C701" s="144" t="s">
        <v>1219</v>
      </c>
      <c r="D701" s="80"/>
      <c r="E701" s="80"/>
      <c r="F701" s="80"/>
      <c r="G701" s="80"/>
      <c r="H701" s="162"/>
      <c r="I701" s="124">
        <f>SUM(I699:I700)</f>
        <v>27500</v>
      </c>
    </row>
    <row r="702" spans="3:10" s="163" customFormat="1">
      <c r="C702" s="122" t="s">
        <v>1220</v>
      </c>
      <c r="D702" s="69" t="s">
        <v>1221</v>
      </c>
      <c r="E702" s="70"/>
      <c r="F702" s="70"/>
      <c r="G702" s="70"/>
      <c r="H702" s="71"/>
      <c r="I702" s="124">
        <f>I701+I697+I693</f>
        <v>83999.15</v>
      </c>
      <c r="J702" s="54"/>
    </row>
    <row r="703" spans="3:10" s="163" customFormat="1">
      <c r="C703" s="122" t="s">
        <v>1222</v>
      </c>
      <c r="D703" s="69" t="s">
        <v>1325</v>
      </c>
      <c r="E703" s="70"/>
      <c r="F703" s="70"/>
      <c r="G703" s="71"/>
      <c r="H703" s="95">
        <f>$N$7</f>
        <v>0.1</v>
      </c>
      <c r="I703" s="124">
        <f>I702*H703</f>
        <v>8399.9149999999991</v>
      </c>
      <c r="J703" s="54"/>
    </row>
    <row r="704" spans="3:10" s="163" customFormat="1" ht="14.4" thickBot="1">
      <c r="C704" s="130" t="s">
        <v>1223</v>
      </c>
      <c r="D704" s="131" t="s">
        <v>1224</v>
      </c>
      <c r="E704" s="132"/>
      <c r="F704" s="132"/>
      <c r="G704" s="132"/>
      <c r="H704" s="155"/>
      <c r="I704" s="134">
        <f>SUM(I702:I703)</f>
        <v>92399.064999999988</v>
      </c>
      <c r="J704" s="54"/>
    </row>
    <row r="705" spans="3:10" ht="14.4" thickTop="1"/>
    <row r="707" spans="3:10" ht="14.4" thickBot="1">
      <c r="C707" s="160" t="s">
        <v>2425</v>
      </c>
      <c r="D707" s="54" t="s">
        <v>2426</v>
      </c>
      <c r="J707" s="56">
        <f>ROUNDDOWN(I724,-2)</f>
        <v>102000</v>
      </c>
    </row>
    <row r="708" spans="3:10" ht="28.2" thickTop="1">
      <c r="C708" s="119" t="s">
        <v>1197</v>
      </c>
      <c r="D708" s="120" t="s">
        <v>1198</v>
      </c>
      <c r="E708" s="120" t="s">
        <v>1787</v>
      </c>
      <c r="F708" s="120" t="s">
        <v>1199</v>
      </c>
      <c r="G708" s="120" t="s">
        <v>1200</v>
      </c>
      <c r="H708" s="120" t="s">
        <v>1201</v>
      </c>
      <c r="I708" s="121" t="s">
        <v>1202</v>
      </c>
    </row>
    <row r="709" spans="3:10">
      <c r="C709" s="141" t="s">
        <v>1203</v>
      </c>
      <c r="D709" s="59" t="s">
        <v>1204</v>
      </c>
      <c r="E709" s="59"/>
      <c r="F709" s="73"/>
      <c r="G709" s="73"/>
      <c r="H709" s="73"/>
      <c r="I709" s="146"/>
    </row>
    <row r="710" spans="3:10">
      <c r="C710" s="198" t="s">
        <v>1205</v>
      </c>
      <c r="D710" s="59" t="s">
        <v>5</v>
      </c>
      <c r="E710" s="59" t="s">
        <v>1788</v>
      </c>
      <c r="F710" s="72" t="s">
        <v>1882</v>
      </c>
      <c r="G710" s="181">
        <v>9.5500000000000002E-2</v>
      </c>
      <c r="H710" s="64">
        <f>VLOOKUP(D710,upahbahan,3,FALSE)/8</f>
        <v>12500</v>
      </c>
      <c r="I710" s="124">
        <f>G710*H710</f>
        <v>1193.75</v>
      </c>
    </row>
    <row r="711" spans="3:10">
      <c r="C711" s="198">
        <v>2</v>
      </c>
      <c r="D711" s="59" t="s">
        <v>7</v>
      </c>
      <c r="E711" s="59" t="s">
        <v>1789</v>
      </c>
      <c r="F711" s="72" t="s">
        <v>1882</v>
      </c>
      <c r="G711" s="181">
        <v>4.7800000000000002E-2</v>
      </c>
      <c r="H711" s="64">
        <f>VLOOKUP(D711,upahbahan,3,FALSE)/8</f>
        <v>18125</v>
      </c>
      <c r="I711" s="124">
        <f>G711*H711</f>
        <v>866.375</v>
      </c>
    </row>
    <row r="712" spans="3:10" s="55" customFormat="1">
      <c r="C712" s="198">
        <v>3</v>
      </c>
      <c r="D712" s="59" t="s">
        <v>19</v>
      </c>
      <c r="E712" s="59" t="s">
        <v>1791</v>
      </c>
      <c r="F712" s="72" t="s">
        <v>1882</v>
      </c>
      <c r="G712" s="181">
        <v>9.5999999999999992E-3</v>
      </c>
      <c r="H712" s="64">
        <f>VLOOKUP(D712,upahbahan,3,FALSE)/8</f>
        <v>25000</v>
      </c>
      <c r="I712" s="124">
        <f>G712*H712</f>
        <v>239.99999999999997</v>
      </c>
      <c r="J712" s="54"/>
    </row>
    <row r="713" spans="3:10" ht="15.75" customHeight="1">
      <c r="C713" s="144" t="s">
        <v>1210</v>
      </c>
      <c r="D713" s="80"/>
      <c r="E713" s="80"/>
      <c r="F713" s="80"/>
      <c r="G713" s="187"/>
      <c r="H713" s="162"/>
      <c r="I713" s="124">
        <f>SUM(I710:I712)</f>
        <v>2300.125</v>
      </c>
    </row>
    <row r="714" spans="3:10">
      <c r="C714" s="141" t="s">
        <v>1211</v>
      </c>
      <c r="D714" s="59" t="s">
        <v>1212</v>
      </c>
      <c r="E714" s="59"/>
      <c r="F714" s="76"/>
      <c r="G714" s="76"/>
      <c r="H714" s="76"/>
      <c r="I714" s="154"/>
    </row>
    <row r="715" spans="3:10">
      <c r="C715" s="459">
        <v>1</v>
      </c>
      <c r="D715" s="448" t="s">
        <v>5905</v>
      </c>
      <c r="E715" s="448"/>
      <c r="F715" s="449" t="s">
        <v>2188</v>
      </c>
      <c r="G715" s="449">
        <v>0.16669999999999999</v>
      </c>
      <c r="H715" s="323">
        <f>VLOOKUP(D715,upahbahan,3,FALSE)</f>
        <v>250000</v>
      </c>
      <c r="I715" s="124">
        <f>G715*H715</f>
        <v>41675</v>
      </c>
    </row>
    <row r="716" spans="3:10">
      <c r="C716" s="459">
        <v>2</v>
      </c>
      <c r="D716" s="448" t="s">
        <v>5907</v>
      </c>
      <c r="E716" s="448"/>
      <c r="F716" s="449" t="s">
        <v>2188</v>
      </c>
      <c r="G716" s="449">
        <v>0.16669999999999999</v>
      </c>
      <c r="H716" s="323">
        <f>VLOOKUP(D716,upahbahan,3,FALSE)</f>
        <v>135000</v>
      </c>
      <c r="I716" s="124">
        <f>G716*H716</f>
        <v>22504.5</v>
      </c>
    </row>
    <row r="717" spans="3:10" ht="15.75" customHeight="1">
      <c r="C717" s="144" t="s">
        <v>1216</v>
      </c>
      <c r="D717" s="80"/>
      <c r="E717" s="80"/>
      <c r="F717" s="80"/>
      <c r="G717" s="80"/>
      <c r="H717" s="162"/>
      <c r="I717" s="182">
        <f>SUM(I715:I716)</f>
        <v>64179.5</v>
      </c>
    </row>
    <row r="718" spans="3:10">
      <c r="C718" s="141" t="s">
        <v>1217</v>
      </c>
      <c r="D718" s="59" t="s">
        <v>1218</v>
      </c>
      <c r="E718" s="59"/>
      <c r="F718" s="73"/>
      <c r="G718" s="73"/>
      <c r="H718" s="73"/>
      <c r="I718" s="146"/>
    </row>
    <row r="719" spans="3:10" ht="18.75" customHeight="1">
      <c r="C719" s="453">
        <v>1</v>
      </c>
      <c r="D719" s="448" t="s">
        <v>5911</v>
      </c>
      <c r="E719" s="448"/>
      <c r="F719" s="454" t="s">
        <v>2423</v>
      </c>
      <c r="G719" s="477">
        <v>4.7800000000000002E-2</v>
      </c>
      <c r="H719" s="323">
        <f>VLOOKUP(D719,upahbahan,3,FALSE)</f>
        <v>500000</v>
      </c>
      <c r="I719" s="450">
        <f>G719*H719</f>
        <v>23900</v>
      </c>
    </row>
    <row r="720" spans="3:10">
      <c r="C720" s="478">
        <v>2</v>
      </c>
      <c r="D720" s="448" t="s">
        <v>5902</v>
      </c>
      <c r="E720" s="448"/>
      <c r="F720" s="479" t="s">
        <v>1076</v>
      </c>
      <c r="G720" s="477">
        <v>4.7800000000000002E-2</v>
      </c>
      <c r="H720" s="323">
        <f>VLOOKUP(D720,upahbahan,3,FALSE)</f>
        <v>50000</v>
      </c>
      <c r="I720" s="450">
        <f>G720*H720</f>
        <v>2390</v>
      </c>
    </row>
    <row r="721" spans="3:10" ht="15.75" customHeight="1">
      <c r="C721" s="144" t="s">
        <v>1219</v>
      </c>
      <c r="D721" s="80"/>
      <c r="E721" s="80"/>
      <c r="F721" s="80"/>
      <c r="G721" s="80"/>
      <c r="H721" s="162"/>
      <c r="I721" s="124">
        <f>SUM(I719:I720)</f>
        <v>26290</v>
      </c>
    </row>
    <row r="722" spans="3:10" s="163" customFormat="1">
      <c r="C722" s="122" t="s">
        <v>1220</v>
      </c>
      <c r="D722" s="69" t="s">
        <v>1221</v>
      </c>
      <c r="E722" s="70"/>
      <c r="F722" s="70"/>
      <c r="G722" s="70"/>
      <c r="H722" s="71"/>
      <c r="I722" s="124">
        <f>I721+I717+I713</f>
        <v>92769.625</v>
      </c>
      <c r="J722" s="54"/>
    </row>
    <row r="723" spans="3:10" s="163" customFormat="1">
      <c r="C723" s="122" t="s">
        <v>1222</v>
      </c>
      <c r="D723" s="69" t="s">
        <v>1325</v>
      </c>
      <c r="E723" s="70"/>
      <c r="F723" s="70"/>
      <c r="G723" s="71"/>
      <c r="H723" s="95">
        <f>$N$7</f>
        <v>0.1</v>
      </c>
      <c r="I723" s="124">
        <f>I722*H723</f>
        <v>9276.9624999999996</v>
      </c>
      <c r="J723" s="54"/>
    </row>
    <row r="724" spans="3:10" s="163" customFormat="1" ht="14.4" thickBot="1">
      <c r="C724" s="130" t="s">
        <v>1223</v>
      </c>
      <c r="D724" s="131" t="s">
        <v>1224</v>
      </c>
      <c r="E724" s="132"/>
      <c r="F724" s="132"/>
      <c r="G724" s="132"/>
      <c r="H724" s="155"/>
      <c r="I724" s="134">
        <f>SUM(I722:I723)</f>
        <v>102046.58749999999</v>
      </c>
      <c r="J724" s="54"/>
    </row>
    <row r="725" spans="3:10" ht="14.4" thickTop="1"/>
    <row r="726" spans="3:10" ht="14.4" thickBot="1">
      <c r="C726" s="160" t="s">
        <v>2427</v>
      </c>
      <c r="D726" s="54" t="s">
        <v>2428</v>
      </c>
      <c r="J726" s="56">
        <f>ROUNDDOWN(I743,-2)</f>
        <v>106300</v>
      </c>
    </row>
    <row r="727" spans="3:10" ht="28.2" thickTop="1">
      <c r="C727" s="119" t="s">
        <v>1197</v>
      </c>
      <c r="D727" s="120" t="s">
        <v>1198</v>
      </c>
      <c r="E727" s="120" t="s">
        <v>1787</v>
      </c>
      <c r="F727" s="120" t="s">
        <v>1199</v>
      </c>
      <c r="G727" s="120" t="s">
        <v>1200</v>
      </c>
      <c r="H727" s="120" t="s">
        <v>1201</v>
      </c>
      <c r="I727" s="121" t="s">
        <v>1202</v>
      </c>
    </row>
    <row r="728" spans="3:10">
      <c r="C728" s="141" t="s">
        <v>1203</v>
      </c>
      <c r="D728" s="59" t="s">
        <v>1204</v>
      </c>
      <c r="E728" s="59"/>
      <c r="F728" s="73"/>
      <c r="G728" s="73"/>
      <c r="H728" s="73"/>
      <c r="I728" s="146"/>
    </row>
    <row r="729" spans="3:10">
      <c r="C729" s="198" t="s">
        <v>1205</v>
      </c>
      <c r="D729" s="59" t="s">
        <v>5</v>
      </c>
      <c r="E729" s="59" t="s">
        <v>1788</v>
      </c>
      <c r="F729" s="72" t="s">
        <v>1882</v>
      </c>
      <c r="G729" s="181">
        <v>0.10879999999999999</v>
      </c>
      <c r="H729" s="64">
        <f>VLOOKUP(D729,upahbahan,3,FALSE)/8</f>
        <v>12500</v>
      </c>
      <c r="I729" s="124">
        <f>G729*H729</f>
        <v>1360</v>
      </c>
    </row>
    <row r="730" spans="3:10">
      <c r="C730" s="198">
        <v>2</v>
      </c>
      <c r="D730" s="59" t="s">
        <v>7</v>
      </c>
      <c r="E730" s="59" t="s">
        <v>1789</v>
      </c>
      <c r="F730" s="72" t="s">
        <v>1882</v>
      </c>
      <c r="G730" s="181">
        <v>5.4399999999999997E-2</v>
      </c>
      <c r="H730" s="64">
        <f>VLOOKUP(D730,upahbahan,3,FALSE)/8</f>
        <v>18125</v>
      </c>
      <c r="I730" s="124">
        <f>G730*H730</f>
        <v>986</v>
      </c>
    </row>
    <row r="731" spans="3:10" s="55" customFormat="1">
      <c r="C731" s="198">
        <v>3</v>
      </c>
      <c r="D731" s="59" t="s">
        <v>19</v>
      </c>
      <c r="E731" s="59" t="s">
        <v>1791</v>
      </c>
      <c r="F731" s="72" t="s">
        <v>1882</v>
      </c>
      <c r="G731" s="181">
        <v>1.09E-2</v>
      </c>
      <c r="H731" s="64">
        <f>VLOOKUP(D731,upahbahan,3,FALSE)/8</f>
        <v>25000</v>
      </c>
      <c r="I731" s="124">
        <f>G731*H731</f>
        <v>272.5</v>
      </c>
      <c r="J731" s="54"/>
    </row>
    <row r="732" spans="3:10" ht="15.75" customHeight="1">
      <c r="C732" s="144" t="s">
        <v>1210</v>
      </c>
      <c r="D732" s="80"/>
      <c r="E732" s="80"/>
      <c r="F732" s="80"/>
      <c r="G732" s="187"/>
      <c r="H732" s="162"/>
      <c r="I732" s="124">
        <f>SUM(I729:I731)</f>
        <v>2618.5</v>
      </c>
    </row>
    <row r="733" spans="3:10">
      <c r="C733" s="141" t="s">
        <v>1211</v>
      </c>
      <c r="D733" s="59" t="s">
        <v>1212</v>
      </c>
      <c r="E733" s="59"/>
      <c r="F733" s="76"/>
      <c r="G733" s="76"/>
      <c r="H733" s="76"/>
      <c r="I733" s="154"/>
    </row>
    <row r="734" spans="3:10">
      <c r="C734" s="459">
        <v>1</v>
      </c>
      <c r="D734" s="448" t="s">
        <v>5905</v>
      </c>
      <c r="E734" s="448"/>
      <c r="F734" s="449" t="s">
        <v>2188</v>
      </c>
      <c r="G734" s="449">
        <v>0.16669999999999999</v>
      </c>
      <c r="H734" s="323">
        <f>VLOOKUP(D734,upahbahan,3,FALSE)</f>
        <v>250000</v>
      </c>
      <c r="I734" s="124">
        <f>G734*H734</f>
        <v>41675</v>
      </c>
    </row>
    <row r="735" spans="3:10">
      <c r="C735" s="459">
        <v>2</v>
      </c>
      <c r="D735" s="448" t="s">
        <v>5908</v>
      </c>
      <c r="E735" s="448"/>
      <c r="F735" s="449" t="s">
        <v>2188</v>
      </c>
      <c r="G735" s="449">
        <v>0.16669999999999999</v>
      </c>
      <c r="H735" s="323">
        <f>VLOOKUP(D735,upahbahan,3,FALSE)</f>
        <v>135000</v>
      </c>
      <c r="I735" s="124">
        <f>G735*H735</f>
        <v>22504.5</v>
      </c>
    </row>
    <row r="736" spans="3:10" ht="15.75" customHeight="1">
      <c r="C736" s="144" t="s">
        <v>1216</v>
      </c>
      <c r="D736" s="80"/>
      <c r="E736" s="80"/>
      <c r="F736" s="80"/>
      <c r="G736" s="80"/>
      <c r="H736" s="162"/>
      <c r="I736" s="182">
        <f>SUM(I734:I735)</f>
        <v>64179.5</v>
      </c>
    </row>
    <row r="737" spans="3:10">
      <c r="C737" s="141" t="s">
        <v>1217</v>
      </c>
      <c r="D737" s="59" t="s">
        <v>1218</v>
      </c>
      <c r="E737" s="59"/>
      <c r="F737" s="73"/>
      <c r="G737" s="73"/>
      <c r="H737" s="73"/>
      <c r="I737" s="146"/>
    </row>
    <row r="738" spans="3:10" ht="18.75" customHeight="1">
      <c r="C738" s="453">
        <v>1</v>
      </c>
      <c r="D738" s="448" t="s">
        <v>5911</v>
      </c>
      <c r="E738" s="448"/>
      <c r="F738" s="454" t="s">
        <v>2423</v>
      </c>
      <c r="G738" s="477">
        <v>5.4399999999999997E-2</v>
      </c>
      <c r="H738" s="323">
        <f>VLOOKUP(D738,upahbahan,3,FALSE)</f>
        <v>500000</v>
      </c>
      <c r="I738" s="450">
        <f>G738*H738</f>
        <v>27200</v>
      </c>
    </row>
    <row r="739" spans="3:10">
      <c r="C739" s="478">
        <v>2</v>
      </c>
      <c r="D739" s="448" t="s">
        <v>5902</v>
      </c>
      <c r="E739" s="448"/>
      <c r="F739" s="479" t="s">
        <v>1076</v>
      </c>
      <c r="G739" s="477">
        <v>5.4399999999999997E-2</v>
      </c>
      <c r="H739" s="323">
        <f>VLOOKUP(D739,upahbahan,3,FALSE)</f>
        <v>50000</v>
      </c>
      <c r="I739" s="450">
        <f>G739*H739</f>
        <v>2720</v>
      </c>
    </row>
    <row r="740" spans="3:10" ht="15.75" customHeight="1">
      <c r="C740" s="144" t="s">
        <v>1219</v>
      </c>
      <c r="D740" s="80"/>
      <c r="E740" s="80"/>
      <c r="F740" s="80"/>
      <c r="G740" s="80"/>
      <c r="H740" s="162"/>
      <c r="I740" s="124">
        <f>SUM(I738:I739)</f>
        <v>29920</v>
      </c>
    </row>
    <row r="741" spans="3:10" s="163" customFormat="1">
      <c r="C741" s="122" t="s">
        <v>1220</v>
      </c>
      <c r="D741" s="69" t="s">
        <v>1221</v>
      </c>
      <c r="E741" s="70"/>
      <c r="F741" s="70"/>
      <c r="G741" s="70"/>
      <c r="H741" s="71"/>
      <c r="I741" s="124">
        <f>I740+I736+I732</f>
        <v>96718</v>
      </c>
      <c r="J741" s="54"/>
    </row>
    <row r="742" spans="3:10" s="163" customFormat="1">
      <c r="C742" s="122" t="s">
        <v>1222</v>
      </c>
      <c r="D742" s="69" t="s">
        <v>1325</v>
      </c>
      <c r="E742" s="70"/>
      <c r="F742" s="70"/>
      <c r="G742" s="71"/>
      <c r="H742" s="95">
        <f>$N$7</f>
        <v>0.1</v>
      </c>
      <c r="I742" s="124">
        <f>I741*H742</f>
        <v>9671.8000000000011</v>
      </c>
      <c r="J742" s="54"/>
    </row>
    <row r="743" spans="3:10" s="163" customFormat="1" ht="14.4" thickBot="1">
      <c r="C743" s="130" t="s">
        <v>1223</v>
      </c>
      <c r="D743" s="131" t="s">
        <v>1224</v>
      </c>
      <c r="E743" s="132"/>
      <c r="F743" s="132"/>
      <c r="G743" s="132"/>
      <c r="H743" s="155"/>
      <c r="I743" s="134">
        <f>SUM(I741:I742)</f>
        <v>106389.8</v>
      </c>
      <c r="J743" s="54"/>
    </row>
    <row r="744" spans="3:10" ht="14.4" thickTop="1"/>
    <row r="746" spans="3:10" ht="14.4" thickBot="1">
      <c r="C746" s="160" t="s">
        <v>2429</v>
      </c>
      <c r="D746" s="54" t="s">
        <v>2430</v>
      </c>
      <c r="J746" s="56">
        <f>ROUNDDOWN(I763,-2)</f>
        <v>109000</v>
      </c>
    </row>
    <row r="747" spans="3:10" ht="28.2" thickTop="1">
      <c r="C747" s="119" t="s">
        <v>1197</v>
      </c>
      <c r="D747" s="120" t="s">
        <v>1198</v>
      </c>
      <c r="E747" s="120" t="s">
        <v>1787</v>
      </c>
      <c r="F747" s="120" t="s">
        <v>1199</v>
      </c>
      <c r="G747" s="120" t="s">
        <v>1200</v>
      </c>
      <c r="H747" s="120" t="s">
        <v>1201</v>
      </c>
      <c r="I747" s="121" t="s">
        <v>1202</v>
      </c>
    </row>
    <row r="748" spans="3:10">
      <c r="C748" s="141" t="s">
        <v>1203</v>
      </c>
      <c r="D748" s="59" t="s">
        <v>1204</v>
      </c>
      <c r="E748" s="59"/>
      <c r="F748" s="73"/>
      <c r="G748" s="73"/>
      <c r="H748" s="73"/>
      <c r="I748" s="146"/>
    </row>
    <row r="749" spans="3:10">
      <c r="C749" s="198" t="s">
        <v>1205</v>
      </c>
      <c r="D749" s="59" t="s">
        <v>5</v>
      </c>
      <c r="E749" s="59" t="s">
        <v>1788</v>
      </c>
      <c r="F749" s="72" t="s">
        <v>1882</v>
      </c>
      <c r="G749" s="181">
        <v>0.1168</v>
      </c>
      <c r="H749" s="64">
        <f>VLOOKUP(D749,upahbahan,3,FALSE)/8</f>
        <v>12500</v>
      </c>
      <c r="I749" s="124">
        <f>G749*H749</f>
        <v>1460</v>
      </c>
    </row>
    <row r="750" spans="3:10">
      <c r="C750" s="198">
        <v>2</v>
      </c>
      <c r="D750" s="59" t="s">
        <v>7</v>
      </c>
      <c r="E750" s="59" t="s">
        <v>1789</v>
      </c>
      <c r="F750" s="72" t="s">
        <v>1882</v>
      </c>
      <c r="G750" s="181">
        <v>5.8400000000000001E-2</v>
      </c>
      <c r="H750" s="64">
        <f>VLOOKUP(D750,upahbahan,3,FALSE)/8</f>
        <v>18125</v>
      </c>
      <c r="I750" s="124">
        <f>G750*H750</f>
        <v>1058.5</v>
      </c>
    </row>
    <row r="751" spans="3:10" s="55" customFormat="1">
      <c r="C751" s="198">
        <v>3</v>
      </c>
      <c r="D751" s="59" t="s">
        <v>19</v>
      </c>
      <c r="E751" s="59" t="s">
        <v>1791</v>
      </c>
      <c r="F751" s="72" t="s">
        <v>1882</v>
      </c>
      <c r="G751" s="181">
        <v>1.17E-2</v>
      </c>
      <c r="H751" s="64">
        <f>VLOOKUP(D751,upahbahan,3,FALSE)/8</f>
        <v>25000</v>
      </c>
      <c r="I751" s="124">
        <f>G751*H751</f>
        <v>292.5</v>
      </c>
      <c r="J751" s="54"/>
    </row>
    <row r="752" spans="3:10" ht="15.75" customHeight="1">
      <c r="C752" s="144" t="s">
        <v>1210</v>
      </c>
      <c r="D752" s="80"/>
      <c r="E752" s="80"/>
      <c r="F752" s="80"/>
      <c r="G752" s="187"/>
      <c r="H752" s="162"/>
      <c r="I752" s="124">
        <f>SUM(I749:I751)</f>
        <v>2811</v>
      </c>
    </row>
    <row r="753" spans="3:10">
      <c r="C753" s="141" t="s">
        <v>1211</v>
      </c>
      <c r="D753" s="59" t="s">
        <v>1212</v>
      </c>
      <c r="E753" s="59"/>
      <c r="F753" s="76"/>
      <c r="G753" s="76"/>
      <c r="H753" s="76"/>
      <c r="I753" s="154"/>
    </row>
    <row r="754" spans="3:10">
      <c r="C754" s="459">
        <v>1</v>
      </c>
      <c r="D754" s="448" t="s">
        <v>5905</v>
      </c>
      <c r="E754" s="448"/>
      <c r="F754" s="449" t="s">
        <v>2188</v>
      </c>
      <c r="G754" s="449">
        <v>0.16669999999999999</v>
      </c>
      <c r="H754" s="323">
        <f>VLOOKUP(D754,upahbahan,3,FALSE)</f>
        <v>250000</v>
      </c>
      <c r="I754" s="124">
        <f>G754*H754</f>
        <v>41675</v>
      </c>
    </row>
    <row r="755" spans="3:10">
      <c r="C755" s="459">
        <v>2</v>
      </c>
      <c r="D755" s="448" t="s">
        <v>5908</v>
      </c>
      <c r="E755" s="448"/>
      <c r="F755" s="449" t="s">
        <v>2188</v>
      </c>
      <c r="G755" s="449">
        <v>0.16669999999999999</v>
      </c>
      <c r="H755" s="323">
        <f>VLOOKUP(D755,upahbahan,3,FALSE)</f>
        <v>135000</v>
      </c>
      <c r="I755" s="124">
        <f>G755*H755</f>
        <v>22504.5</v>
      </c>
    </row>
    <row r="756" spans="3:10" ht="15.75" customHeight="1">
      <c r="C756" s="144" t="s">
        <v>1216</v>
      </c>
      <c r="D756" s="80"/>
      <c r="E756" s="80"/>
      <c r="F756" s="80"/>
      <c r="G756" s="80"/>
      <c r="H756" s="162"/>
      <c r="I756" s="182">
        <f>SUM(I754:I755)</f>
        <v>64179.5</v>
      </c>
    </row>
    <row r="757" spans="3:10">
      <c r="C757" s="141" t="s">
        <v>1217</v>
      </c>
      <c r="D757" s="59" t="s">
        <v>1218</v>
      </c>
      <c r="E757" s="59"/>
      <c r="F757" s="73"/>
      <c r="G757" s="73"/>
      <c r="H757" s="73"/>
      <c r="I757" s="146"/>
    </row>
    <row r="758" spans="3:10" ht="18.75" customHeight="1">
      <c r="C758" s="453">
        <v>1</v>
      </c>
      <c r="D758" s="448" t="s">
        <v>5911</v>
      </c>
      <c r="E758" s="448"/>
      <c r="F758" s="454" t="s">
        <v>2423</v>
      </c>
      <c r="G758" s="477">
        <v>5.8400000000000001E-2</v>
      </c>
      <c r="H758" s="323">
        <f>VLOOKUP(D758,upahbahan,3,FALSE)</f>
        <v>500000</v>
      </c>
      <c r="I758" s="450">
        <f>G758*H758</f>
        <v>29200</v>
      </c>
    </row>
    <row r="759" spans="3:10">
      <c r="C759" s="478">
        <v>2</v>
      </c>
      <c r="D759" s="448" t="s">
        <v>5902</v>
      </c>
      <c r="E759" s="448"/>
      <c r="F759" s="479" t="s">
        <v>1076</v>
      </c>
      <c r="G759" s="477">
        <v>5.8400000000000001E-2</v>
      </c>
      <c r="H759" s="323">
        <f>VLOOKUP(D759,upahbahan,3,FALSE)</f>
        <v>50000</v>
      </c>
      <c r="I759" s="450">
        <f>G759*H759</f>
        <v>2920</v>
      </c>
    </row>
    <row r="760" spans="3:10" ht="15.75" customHeight="1">
      <c r="C760" s="144" t="s">
        <v>1219</v>
      </c>
      <c r="D760" s="80"/>
      <c r="E760" s="80"/>
      <c r="F760" s="80"/>
      <c r="G760" s="80"/>
      <c r="H760" s="162"/>
      <c r="I760" s="124">
        <f>SUM(I758:I759)</f>
        <v>32120</v>
      </c>
    </row>
    <row r="761" spans="3:10" s="163" customFormat="1">
      <c r="C761" s="122" t="s">
        <v>1220</v>
      </c>
      <c r="D761" s="69" t="s">
        <v>1221</v>
      </c>
      <c r="E761" s="70"/>
      <c r="F761" s="70"/>
      <c r="G761" s="70"/>
      <c r="H761" s="71"/>
      <c r="I761" s="124">
        <f>I760+I756+I752</f>
        <v>99110.5</v>
      </c>
      <c r="J761" s="54"/>
    </row>
    <row r="762" spans="3:10" s="163" customFormat="1">
      <c r="C762" s="122" t="s">
        <v>1222</v>
      </c>
      <c r="D762" s="69" t="s">
        <v>1325</v>
      </c>
      <c r="E762" s="70"/>
      <c r="F762" s="70"/>
      <c r="G762" s="71"/>
      <c r="H762" s="95">
        <f>$N$7</f>
        <v>0.1</v>
      </c>
      <c r="I762" s="124">
        <f>I761*H762</f>
        <v>9911.0500000000011</v>
      </c>
      <c r="J762" s="54"/>
    </row>
    <row r="763" spans="3:10" s="163" customFormat="1" ht="14.4" thickBot="1">
      <c r="C763" s="130" t="s">
        <v>1223</v>
      </c>
      <c r="D763" s="131" t="s">
        <v>1224</v>
      </c>
      <c r="E763" s="132"/>
      <c r="F763" s="132"/>
      <c r="G763" s="132"/>
      <c r="H763" s="155"/>
      <c r="I763" s="134">
        <f>SUM(I761:I762)</f>
        <v>109021.55</v>
      </c>
      <c r="J763" s="54"/>
    </row>
    <row r="764" spans="3:10" ht="14.4" thickTop="1"/>
    <row r="766" spans="3:10" ht="14.4" thickBot="1">
      <c r="C766" s="160" t="s">
        <v>2431</v>
      </c>
      <c r="D766" s="54" t="s">
        <v>2432</v>
      </c>
      <c r="J766" s="56">
        <f>ROUNDDOWN(I783,-2)</f>
        <v>109600</v>
      </c>
    </row>
    <row r="767" spans="3:10" ht="28.2" thickTop="1">
      <c r="C767" s="119" t="s">
        <v>1197</v>
      </c>
      <c r="D767" s="120" t="s">
        <v>1198</v>
      </c>
      <c r="E767" s="120" t="s">
        <v>1787</v>
      </c>
      <c r="F767" s="120" t="s">
        <v>1199</v>
      </c>
      <c r="G767" s="120" t="s">
        <v>1200</v>
      </c>
      <c r="H767" s="120" t="s">
        <v>1201</v>
      </c>
      <c r="I767" s="121" t="s">
        <v>1202</v>
      </c>
    </row>
    <row r="768" spans="3:10">
      <c r="C768" s="141" t="s">
        <v>1203</v>
      </c>
      <c r="D768" s="59" t="s">
        <v>1204</v>
      </c>
      <c r="E768" s="59"/>
      <c r="F768" s="73"/>
      <c r="G768" s="73"/>
      <c r="H768" s="73"/>
      <c r="I768" s="146"/>
    </row>
    <row r="769" spans="3:10">
      <c r="C769" s="198" t="s">
        <v>1205</v>
      </c>
      <c r="D769" s="59" t="s">
        <v>5</v>
      </c>
      <c r="E769" s="59" t="s">
        <v>1788</v>
      </c>
      <c r="F769" s="72" t="s">
        <v>1882</v>
      </c>
      <c r="G769" s="181">
        <v>0.11890000000000001</v>
      </c>
      <c r="H769" s="64">
        <f>VLOOKUP(D769,upahbahan,3,FALSE)/8</f>
        <v>12500</v>
      </c>
      <c r="I769" s="124">
        <f>G769*H769</f>
        <v>1486.25</v>
      </c>
    </row>
    <row r="770" spans="3:10">
      <c r="C770" s="198">
        <v>2</v>
      </c>
      <c r="D770" s="59" t="s">
        <v>7</v>
      </c>
      <c r="E770" s="59" t="s">
        <v>1789</v>
      </c>
      <c r="F770" s="72" t="s">
        <v>1882</v>
      </c>
      <c r="G770" s="181">
        <v>5.9400000000000001E-2</v>
      </c>
      <c r="H770" s="64">
        <f>VLOOKUP(D770,upahbahan,3,FALSE)/8</f>
        <v>18125</v>
      </c>
      <c r="I770" s="124">
        <f>G770*H770</f>
        <v>1076.625</v>
      </c>
    </row>
    <row r="771" spans="3:10" s="55" customFormat="1">
      <c r="C771" s="198">
        <v>3</v>
      </c>
      <c r="D771" s="59" t="s">
        <v>19</v>
      </c>
      <c r="E771" s="59" t="s">
        <v>1791</v>
      </c>
      <c r="F771" s="72" t="s">
        <v>1882</v>
      </c>
      <c r="G771" s="181">
        <v>1.1900000000000001E-2</v>
      </c>
      <c r="H771" s="64">
        <f>VLOOKUP(D771,upahbahan,3,FALSE)/8</f>
        <v>25000</v>
      </c>
      <c r="I771" s="124">
        <f>G771*H771</f>
        <v>297.5</v>
      </c>
      <c r="J771" s="54"/>
    </row>
    <row r="772" spans="3:10" ht="15.75" customHeight="1">
      <c r="C772" s="144" t="s">
        <v>1210</v>
      </c>
      <c r="D772" s="80"/>
      <c r="E772" s="80"/>
      <c r="F772" s="80"/>
      <c r="G772" s="187"/>
      <c r="H772" s="162"/>
      <c r="I772" s="124">
        <f>SUM(I769:I771)</f>
        <v>2860.375</v>
      </c>
    </row>
    <row r="773" spans="3:10">
      <c r="C773" s="141" t="s">
        <v>1211</v>
      </c>
      <c r="D773" s="59" t="s">
        <v>1212</v>
      </c>
      <c r="E773" s="59"/>
      <c r="F773" s="76"/>
      <c r="G773" s="76"/>
      <c r="H773" s="76"/>
      <c r="I773" s="154"/>
    </row>
    <row r="774" spans="3:10">
      <c r="C774" s="459">
        <v>1</v>
      </c>
      <c r="D774" s="448" t="s">
        <v>5905</v>
      </c>
      <c r="E774" s="448"/>
      <c r="F774" s="449" t="s">
        <v>2188</v>
      </c>
      <c r="G774" s="449">
        <v>0.16669999999999999</v>
      </c>
      <c r="H774" s="323">
        <f>VLOOKUP(D774,upahbahan,3,FALSE)</f>
        <v>250000</v>
      </c>
      <c r="I774" s="124">
        <f>G774*H774</f>
        <v>41675</v>
      </c>
    </row>
    <row r="775" spans="3:10">
      <c r="C775" s="459">
        <v>2</v>
      </c>
      <c r="D775" s="448" t="s">
        <v>5908</v>
      </c>
      <c r="E775" s="448"/>
      <c r="F775" s="449" t="s">
        <v>2188</v>
      </c>
      <c r="G775" s="449">
        <v>0.16669999999999999</v>
      </c>
      <c r="H775" s="323">
        <f>VLOOKUP(D775,upahbahan,3,FALSE)</f>
        <v>135000</v>
      </c>
      <c r="I775" s="124">
        <f>G775*H775</f>
        <v>22504.5</v>
      </c>
    </row>
    <row r="776" spans="3:10" ht="15.75" customHeight="1">
      <c r="C776" s="144" t="s">
        <v>1216</v>
      </c>
      <c r="D776" s="80"/>
      <c r="E776" s="80"/>
      <c r="F776" s="80"/>
      <c r="G776" s="80"/>
      <c r="H776" s="162"/>
      <c r="I776" s="182">
        <f>SUM(I774:I775)</f>
        <v>64179.5</v>
      </c>
    </row>
    <row r="777" spans="3:10">
      <c r="C777" s="141" t="s">
        <v>1217</v>
      </c>
      <c r="D777" s="59" t="s">
        <v>1218</v>
      </c>
      <c r="E777" s="59"/>
      <c r="F777" s="73"/>
      <c r="G777" s="73"/>
      <c r="H777" s="73"/>
      <c r="I777" s="146"/>
    </row>
    <row r="778" spans="3:10" ht="18.75" customHeight="1">
      <c r="C778" s="453">
        <v>1</v>
      </c>
      <c r="D778" s="448" t="s">
        <v>5911</v>
      </c>
      <c r="E778" s="448"/>
      <c r="F778" s="454" t="s">
        <v>2423</v>
      </c>
      <c r="G778" s="477">
        <v>5.9400000000000001E-2</v>
      </c>
      <c r="H778" s="323">
        <f>VLOOKUP(D778,upahbahan,3,FALSE)</f>
        <v>500000</v>
      </c>
      <c r="I778" s="450">
        <f>G778*H778</f>
        <v>29700</v>
      </c>
    </row>
    <row r="779" spans="3:10">
      <c r="C779" s="478">
        <v>2</v>
      </c>
      <c r="D779" s="448" t="s">
        <v>5902</v>
      </c>
      <c r="E779" s="448"/>
      <c r="F779" s="479" t="s">
        <v>1076</v>
      </c>
      <c r="G779" s="477">
        <v>5.9400000000000001E-2</v>
      </c>
      <c r="H779" s="323">
        <f>VLOOKUP(D779,upahbahan,3,FALSE)</f>
        <v>50000</v>
      </c>
      <c r="I779" s="450">
        <f>G779*H779</f>
        <v>2970</v>
      </c>
    </row>
    <row r="780" spans="3:10" ht="15.75" customHeight="1">
      <c r="C780" s="144" t="s">
        <v>1219</v>
      </c>
      <c r="D780" s="80"/>
      <c r="E780" s="80"/>
      <c r="F780" s="80"/>
      <c r="G780" s="80"/>
      <c r="H780" s="162"/>
      <c r="I780" s="124">
        <f>SUM(I778:I779)</f>
        <v>32670</v>
      </c>
    </row>
    <row r="781" spans="3:10" s="163" customFormat="1">
      <c r="C781" s="122" t="s">
        <v>1220</v>
      </c>
      <c r="D781" s="69" t="s">
        <v>1221</v>
      </c>
      <c r="E781" s="70"/>
      <c r="F781" s="70"/>
      <c r="G781" s="70"/>
      <c r="H781" s="71"/>
      <c r="I781" s="124">
        <f>I780+I776+I772</f>
        <v>99709.875</v>
      </c>
      <c r="J781" s="54"/>
    </row>
    <row r="782" spans="3:10" s="163" customFormat="1">
      <c r="C782" s="122" t="s">
        <v>1222</v>
      </c>
      <c r="D782" s="69" t="s">
        <v>1325</v>
      </c>
      <c r="E782" s="70"/>
      <c r="F782" s="70"/>
      <c r="G782" s="71"/>
      <c r="H782" s="95">
        <f>$N$7</f>
        <v>0.1</v>
      </c>
      <c r="I782" s="124">
        <f>I781*H782</f>
        <v>9970.9875000000011</v>
      </c>
      <c r="J782" s="54"/>
    </row>
    <row r="783" spans="3:10" s="163" customFormat="1" ht="14.4" thickBot="1">
      <c r="C783" s="130" t="s">
        <v>1223</v>
      </c>
      <c r="D783" s="131" t="s">
        <v>1224</v>
      </c>
      <c r="E783" s="132"/>
      <c r="F783" s="132"/>
      <c r="G783" s="132"/>
      <c r="H783" s="155"/>
      <c r="I783" s="134">
        <f>SUM(I781:I782)</f>
        <v>109680.8625</v>
      </c>
      <c r="J783" s="54"/>
    </row>
    <row r="784" spans="3:10" ht="14.4" thickTop="1"/>
    <row r="786" spans="3:10" ht="14.4" thickBot="1">
      <c r="C786" s="160" t="s">
        <v>2433</v>
      </c>
      <c r="D786" s="54" t="s">
        <v>2434</v>
      </c>
      <c r="J786" s="56">
        <f>ROUNDDOWN(I803,-2)</f>
        <v>113700</v>
      </c>
    </row>
    <row r="787" spans="3:10" ht="28.2" thickTop="1">
      <c r="C787" s="119" t="s">
        <v>1197</v>
      </c>
      <c r="D787" s="120" t="s">
        <v>1198</v>
      </c>
      <c r="E787" s="120" t="s">
        <v>1787</v>
      </c>
      <c r="F787" s="120" t="s">
        <v>1199</v>
      </c>
      <c r="G787" s="120" t="s">
        <v>1200</v>
      </c>
      <c r="H787" s="120" t="s">
        <v>1201</v>
      </c>
      <c r="I787" s="121" t="s">
        <v>1202</v>
      </c>
    </row>
    <row r="788" spans="3:10">
      <c r="C788" s="141" t="s">
        <v>1203</v>
      </c>
      <c r="D788" s="59" t="s">
        <v>1204</v>
      </c>
      <c r="E788" s="59"/>
      <c r="F788" s="73"/>
      <c r="G788" s="73"/>
      <c r="H788" s="73"/>
      <c r="I788" s="146"/>
    </row>
    <row r="789" spans="3:10">
      <c r="C789" s="198" t="s">
        <v>1205</v>
      </c>
      <c r="D789" s="59" t="s">
        <v>5</v>
      </c>
      <c r="E789" s="59" t="s">
        <v>1788</v>
      </c>
      <c r="F789" s="72" t="s">
        <v>1882</v>
      </c>
      <c r="G789" s="181">
        <v>0.13109999999999999</v>
      </c>
      <c r="H789" s="64">
        <f>VLOOKUP(D789,upahbahan,3,FALSE)/8</f>
        <v>12500</v>
      </c>
      <c r="I789" s="124">
        <f>G789*H789</f>
        <v>1638.75</v>
      </c>
    </row>
    <row r="790" spans="3:10">
      <c r="C790" s="198">
        <v>2</v>
      </c>
      <c r="D790" s="59" t="s">
        <v>7</v>
      </c>
      <c r="E790" s="59" t="s">
        <v>1789</v>
      </c>
      <c r="F790" s="72" t="s">
        <v>1882</v>
      </c>
      <c r="G790" s="181">
        <v>6.5600000000000006E-2</v>
      </c>
      <c r="H790" s="64">
        <f>VLOOKUP(D790,upahbahan,3,FALSE)/8</f>
        <v>18125</v>
      </c>
      <c r="I790" s="124">
        <f>G790*H790</f>
        <v>1189</v>
      </c>
    </row>
    <row r="791" spans="3:10" s="55" customFormat="1">
      <c r="C791" s="198">
        <v>3</v>
      </c>
      <c r="D791" s="59" t="s">
        <v>19</v>
      </c>
      <c r="E791" s="59" t="s">
        <v>1791</v>
      </c>
      <c r="F791" s="72" t="s">
        <v>1882</v>
      </c>
      <c r="G791" s="181">
        <v>1.3100000000000001E-2</v>
      </c>
      <c r="H791" s="64">
        <f>VLOOKUP(D791,upahbahan,3,FALSE)/8</f>
        <v>25000</v>
      </c>
      <c r="I791" s="124">
        <f>G791*H791</f>
        <v>327.5</v>
      </c>
      <c r="J791" s="54"/>
    </row>
    <row r="792" spans="3:10" ht="15.75" customHeight="1">
      <c r="C792" s="144" t="s">
        <v>1210</v>
      </c>
      <c r="D792" s="80"/>
      <c r="E792" s="80"/>
      <c r="F792" s="80"/>
      <c r="G792" s="187"/>
      <c r="H792" s="162"/>
      <c r="I792" s="124">
        <f>SUM(I789:I791)</f>
        <v>3155.25</v>
      </c>
    </row>
    <row r="793" spans="3:10">
      <c r="C793" s="141" t="s">
        <v>1211</v>
      </c>
      <c r="D793" s="59" t="s">
        <v>1212</v>
      </c>
      <c r="E793" s="59"/>
      <c r="F793" s="76"/>
      <c r="G793" s="76"/>
      <c r="H793" s="76"/>
      <c r="I793" s="154"/>
    </row>
    <row r="794" spans="3:10">
      <c r="C794" s="459">
        <v>1</v>
      </c>
      <c r="D794" s="448" t="s">
        <v>5905</v>
      </c>
      <c r="E794" s="448"/>
      <c r="F794" s="449" t="s">
        <v>2188</v>
      </c>
      <c r="G794" s="449">
        <v>0.16669999999999999</v>
      </c>
      <c r="H794" s="323">
        <f>VLOOKUP(D794,upahbahan,3,FALSE)</f>
        <v>250000</v>
      </c>
      <c r="I794" s="124">
        <f>G794*H794</f>
        <v>41675</v>
      </c>
    </row>
    <row r="795" spans="3:10">
      <c r="C795" s="459">
        <v>2</v>
      </c>
      <c r="D795" s="448" t="s">
        <v>5908</v>
      </c>
      <c r="E795" s="448"/>
      <c r="F795" s="449" t="s">
        <v>2188</v>
      </c>
      <c r="G795" s="449">
        <v>0.16669999999999999</v>
      </c>
      <c r="H795" s="323">
        <f>VLOOKUP(D795,upahbahan,3,FALSE)</f>
        <v>135000</v>
      </c>
      <c r="I795" s="124">
        <f>G795*H795</f>
        <v>22504.5</v>
      </c>
    </row>
    <row r="796" spans="3:10" ht="15.75" customHeight="1">
      <c r="C796" s="144" t="s">
        <v>1216</v>
      </c>
      <c r="D796" s="80"/>
      <c r="E796" s="80"/>
      <c r="F796" s="80"/>
      <c r="G796" s="80"/>
      <c r="H796" s="162"/>
      <c r="I796" s="182">
        <f>SUM(I794:I795)</f>
        <v>64179.5</v>
      </c>
    </row>
    <row r="797" spans="3:10">
      <c r="C797" s="141" t="s">
        <v>1217</v>
      </c>
      <c r="D797" s="59" t="s">
        <v>1218</v>
      </c>
      <c r="E797" s="59"/>
      <c r="F797" s="73"/>
      <c r="G797" s="73"/>
      <c r="H797" s="73"/>
      <c r="I797" s="146"/>
    </row>
    <row r="798" spans="3:10" ht="18.75" customHeight="1">
      <c r="C798" s="453">
        <v>1</v>
      </c>
      <c r="D798" s="448" t="s">
        <v>5911</v>
      </c>
      <c r="E798" s="448"/>
      <c r="F798" s="454" t="s">
        <v>2423</v>
      </c>
      <c r="G798" s="477">
        <v>6.5600000000000006E-2</v>
      </c>
      <c r="H798" s="323">
        <f>VLOOKUP(D798,upahbahan,3,FALSE)</f>
        <v>500000</v>
      </c>
      <c r="I798" s="450">
        <f>G798*H798</f>
        <v>32800</v>
      </c>
    </row>
    <row r="799" spans="3:10">
      <c r="C799" s="478">
        <v>2</v>
      </c>
      <c r="D799" s="448" t="s">
        <v>5902</v>
      </c>
      <c r="E799" s="448"/>
      <c r="F799" s="479" t="s">
        <v>1076</v>
      </c>
      <c r="G799" s="477">
        <v>6.5600000000000006E-2</v>
      </c>
      <c r="H799" s="323">
        <f>VLOOKUP(D799,upahbahan,3,FALSE)</f>
        <v>50000</v>
      </c>
      <c r="I799" s="450">
        <f>G799*H799</f>
        <v>3280.0000000000005</v>
      </c>
    </row>
    <row r="800" spans="3:10" ht="15.75" customHeight="1">
      <c r="C800" s="144" t="s">
        <v>1219</v>
      </c>
      <c r="D800" s="80"/>
      <c r="E800" s="80"/>
      <c r="F800" s="80"/>
      <c r="G800" s="80"/>
      <c r="H800" s="162"/>
      <c r="I800" s="124">
        <f>SUM(I798:I799)</f>
        <v>36080</v>
      </c>
    </row>
    <row r="801" spans="3:10" s="163" customFormat="1">
      <c r="C801" s="122" t="s">
        <v>1220</v>
      </c>
      <c r="D801" s="69" t="s">
        <v>1221</v>
      </c>
      <c r="E801" s="70"/>
      <c r="F801" s="70"/>
      <c r="G801" s="70"/>
      <c r="H801" s="71"/>
      <c r="I801" s="124">
        <f>I800+I796+I792</f>
        <v>103414.75</v>
      </c>
      <c r="J801" s="54"/>
    </row>
    <row r="802" spans="3:10" s="163" customFormat="1">
      <c r="C802" s="122" t="s">
        <v>1222</v>
      </c>
      <c r="D802" s="69" t="s">
        <v>1325</v>
      </c>
      <c r="E802" s="70"/>
      <c r="F802" s="70"/>
      <c r="G802" s="71"/>
      <c r="H802" s="95">
        <f>$N$7</f>
        <v>0.1</v>
      </c>
      <c r="I802" s="124">
        <f>I801*H802</f>
        <v>10341.475</v>
      </c>
      <c r="J802" s="54"/>
    </row>
    <row r="803" spans="3:10" s="163" customFormat="1" ht="14.4" thickBot="1">
      <c r="C803" s="130" t="s">
        <v>1223</v>
      </c>
      <c r="D803" s="131" t="s">
        <v>1224</v>
      </c>
      <c r="E803" s="132"/>
      <c r="F803" s="132"/>
      <c r="G803" s="132"/>
      <c r="H803" s="155"/>
      <c r="I803" s="134">
        <f>SUM(I801:I802)</f>
        <v>113756.22500000001</v>
      </c>
      <c r="J803" s="54"/>
    </row>
    <row r="804" spans="3:10" ht="14.4" thickTop="1"/>
    <row r="807" spans="3:10" ht="14.4" thickBot="1">
      <c r="C807" s="160" t="s">
        <v>2435</v>
      </c>
      <c r="D807" s="54" t="s">
        <v>2436</v>
      </c>
      <c r="J807" s="56">
        <f>ROUNDDOWN(I824,-2)</f>
        <v>117900</v>
      </c>
    </row>
    <row r="808" spans="3:10" ht="28.2" thickTop="1">
      <c r="C808" s="119" t="s">
        <v>1197</v>
      </c>
      <c r="D808" s="120" t="s">
        <v>1198</v>
      </c>
      <c r="E808" s="120" t="s">
        <v>1787</v>
      </c>
      <c r="F808" s="120" t="s">
        <v>1199</v>
      </c>
      <c r="G808" s="120" t="s">
        <v>1200</v>
      </c>
      <c r="H808" s="120" t="s">
        <v>1201</v>
      </c>
      <c r="I808" s="121" t="s">
        <v>1202</v>
      </c>
    </row>
    <row r="809" spans="3:10">
      <c r="C809" s="141" t="s">
        <v>1203</v>
      </c>
      <c r="D809" s="59" t="s">
        <v>1204</v>
      </c>
      <c r="E809" s="59"/>
      <c r="F809" s="73"/>
      <c r="G809" s="73"/>
      <c r="H809" s="73"/>
      <c r="I809" s="146"/>
    </row>
    <row r="810" spans="3:10">
      <c r="C810" s="198" t="s">
        <v>1205</v>
      </c>
      <c r="D810" s="59" t="s">
        <v>5</v>
      </c>
      <c r="E810" s="59" t="s">
        <v>1788</v>
      </c>
      <c r="F810" s="72" t="s">
        <v>1882</v>
      </c>
      <c r="G810" s="181">
        <v>0.1439</v>
      </c>
      <c r="H810" s="64">
        <f>VLOOKUP(D810,upahbahan,3,FALSE)/8</f>
        <v>12500</v>
      </c>
      <c r="I810" s="124">
        <f>G810*H810</f>
        <v>1798.75</v>
      </c>
    </row>
    <row r="811" spans="3:10">
      <c r="C811" s="198">
        <v>2</v>
      </c>
      <c r="D811" s="59" t="s">
        <v>7</v>
      </c>
      <c r="E811" s="59" t="s">
        <v>1789</v>
      </c>
      <c r="F811" s="72" t="s">
        <v>1882</v>
      </c>
      <c r="G811" s="181">
        <v>7.1999999999999995E-2</v>
      </c>
      <c r="H811" s="64">
        <f>VLOOKUP(D811,upahbahan,3,FALSE)/8</f>
        <v>18125</v>
      </c>
      <c r="I811" s="124">
        <f>G811*H811</f>
        <v>1305</v>
      </c>
    </row>
    <row r="812" spans="3:10" s="55" customFormat="1">
      <c r="C812" s="198">
        <v>3</v>
      </c>
      <c r="D812" s="59" t="s">
        <v>19</v>
      </c>
      <c r="E812" s="59" t="s">
        <v>1791</v>
      </c>
      <c r="F812" s="72" t="s">
        <v>1882</v>
      </c>
      <c r="G812" s="181">
        <v>1.44E-2</v>
      </c>
      <c r="H812" s="64">
        <f>VLOOKUP(D812,upahbahan,3,FALSE)/8</f>
        <v>25000</v>
      </c>
      <c r="I812" s="124">
        <f>G812*H812</f>
        <v>360</v>
      </c>
      <c r="J812" s="54"/>
    </row>
    <row r="813" spans="3:10" ht="15.75" customHeight="1">
      <c r="C813" s="144" t="s">
        <v>1210</v>
      </c>
      <c r="D813" s="80"/>
      <c r="E813" s="80"/>
      <c r="F813" s="80"/>
      <c r="G813" s="187"/>
      <c r="H813" s="162"/>
      <c r="I813" s="124">
        <f>SUM(I810:I812)</f>
        <v>3463.75</v>
      </c>
    </row>
    <row r="814" spans="3:10">
      <c r="C814" s="141" t="s">
        <v>1211</v>
      </c>
      <c r="D814" s="59" t="s">
        <v>1212</v>
      </c>
      <c r="E814" s="59"/>
      <c r="F814" s="76"/>
      <c r="G814" s="76"/>
      <c r="H814" s="76"/>
      <c r="I814" s="154"/>
    </row>
    <row r="815" spans="3:10">
      <c r="C815" s="459">
        <v>1</v>
      </c>
      <c r="D815" s="448" t="s">
        <v>5905</v>
      </c>
      <c r="E815" s="448"/>
      <c r="F815" s="449" t="s">
        <v>2188</v>
      </c>
      <c r="G815" s="451">
        <v>0.16669999999999999</v>
      </c>
      <c r="H815" s="323">
        <f>VLOOKUP(D815,upahbahan,3,FALSE)</f>
        <v>250000</v>
      </c>
      <c r="I815" s="124">
        <f>G815*H815</f>
        <v>41675</v>
      </c>
    </row>
    <row r="816" spans="3:10">
      <c r="C816" s="459">
        <v>2</v>
      </c>
      <c r="D816" s="448" t="s">
        <v>5908</v>
      </c>
      <c r="E816" s="448"/>
      <c r="F816" s="449" t="s">
        <v>2188</v>
      </c>
      <c r="G816" s="451">
        <v>0.16669999999999999</v>
      </c>
      <c r="H816" s="323">
        <f>VLOOKUP(D816,upahbahan,3,FALSE)</f>
        <v>135000</v>
      </c>
      <c r="I816" s="124">
        <f>G816*H816</f>
        <v>22504.5</v>
      </c>
    </row>
    <row r="817" spans="3:10" ht="15.75" customHeight="1">
      <c r="C817" s="144" t="s">
        <v>1216</v>
      </c>
      <c r="D817" s="80"/>
      <c r="E817" s="80"/>
      <c r="F817" s="80"/>
      <c r="G817" s="619"/>
      <c r="H817" s="162"/>
      <c r="I817" s="182">
        <f>SUM(I815:I816)</f>
        <v>64179.5</v>
      </c>
    </row>
    <row r="818" spans="3:10">
      <c r="C818" s="141" t="s">
        <v>1217</v>
      </c>
      <c r="D818" s="59" t="s">
        <v>1218</v>
      </c>
      <c r="E818" s="59"/>
      <c r="F818" s="73"/>
      <c r="G818" s="188"/>
      <c r="H818" s="73"/>
      <c r="I818" s="146"/>
    </row>
    <row r="819" spans="3:10" ht="18.75" customHeight="1">
      <c r="C819" s="453">
        <v>1</v>
      </c>
      <c r="D819" s="448" t="s">
        <v>5911</v>
      </c>
      <c r="E819" s="448"/>
      <c r="F819" s="454" t="s">
        <v>2423</v>
      </c>
      <c r="G819" s="477">
        <v>7.1999999999999995E-2</v>
      </c>
      <c r="H819" s="323">
        <f>VLOOKUP(D819,upahbahan,3,FALSE)</f>
        <v>500000</v>
      </c>
      <c r="I819" s="450">
        <f>G819*H819</f>
        <v>36000</v>
      </c>
    </row>
    <row r="820" spans="3:10">
      <c r="C820" s="478">
        <v>2</v>
      </c>
      <c r="D820" s="448" t="s">
        <v>5902</v>
      </c>
      <c r="E820" s="448"/>
      <c r="F820" s="479" t="s">
        <v>1076</v>
      </c>
      <c r="G820" s="477">
        <v>7.1999999999999995E-2</v>
      </c>
      <c r="H820" s="323">
        <f>VLOOKUP(D820,upahbahan,3,FALSE)</f>
        <v>50000</v>
      </c>
      <c r="I820" s="450">
        <f>G820*H820</f>
        <v>3599.9999999999995</v>
      </c>
    </row>
    <row r="821" spans="3:10" ht="15.75" customHeight="1">
      <c r="C821" s="144" t="s">
        <v>1219</v>
      </c>
      <c r="D821" s="80"/>
      <c r="E821" s="80"/>
      <c r="F821" s="80"/>
      <c r="G821" s="80"/>
      <c r="H821" s="162"/>
      <c r="I821" s="124">
        <f>SUM(I819:I820)</f>
        <v>39600</v>
      </c>
    </row>
    <row r="822" spans="3:10" s="163" customFormat="1">
      <c r="C822" s="122" t="s">
        <v>1220</v>
      </c>
      <c r="D822" s="69" t="s">
        <v>1221</v>
      </c>
      <c r="E822" s="70"/>
      <c r="F822" s="70"/>
      <c r="G822" s="70"/>
      <c r="H822" s="71"/>
      <c r="I822" s="124">
        <f>I821+I817+I813</f>
        <v>107243.25</v>
      </c>
      <c r="J822" s="54"/>
    </row>
    <row r="823" spans="3:10" s="163" customFormat="1">
      <c r="C823" s="122" t="s">
        <v>1222</v>
      </c>
      <c r="D823" s="69" t="s">
        <v>1325</v>
      </c>
      <c r="E823" s="70"/>
      <c r="F823" s="70"/>
      <c r="G823" s="71"/>
      <c r="H823" s="95">
        <f>$N$7</f>
        <v>0.1</v>
      </c>
      <c r="I823" s="124">
        <f>I822*H823</f>
        <v>10724.325000000001</v>
      </c>
      <c r="J823" s="54"/>
    </row>
    <row r="824" spans="3:10" s="163" customFormat="1" ht="14.4" thickBot="1">
      <c r="C824" s="130" t="s">
        <v>1223</v>
      </c>
      <c r="D824" s="131" t="s">
        <v>1224</v>
      </c>
      <c r="E824" s="132"/>
      <c r="F824" s="132"/>
      <c r="G824" s="132"/>
      <c r="H824" s="155"/>
      <c r="I824" s="134">
        <f>SUM(I822:I823)</f>
        <v>117967.575</v>
      </c>
      <c r="J824" s="54"/>
    </row>
    <row r="825" spans="3:10" ht="14.4" thickTop="1"/>
    <row r="827" spans="3:10" ht="14.4" thickBot="1">
      <c r="C827" s="160" t="s">
        <v>2437</v>
      </c>
      <c r="D827" s="54" t="s">
        <v>2438</v>
      </c>
      <c r="J827" s="56">
        <f>ROUNDDOWN(I844,-2)</f>
        <v>118400</v>
      </c>
    </row>
    <row r="828" spans="3:10" ht="28.2" thickTop="1">
      <c r="C828" s="119" t="s">
        <v>1197</v>
      </c>
      <c r="D828" s="120" t="s">
        <v>1198</v>
      </c>
      <c r="E828" s="120" t="s">
        <v>1787</v>
      </c>
      <c r="F828" s="120" t="s">
        <v>1199</v>
      </c>
      <c r="G828" s="120" t="s">
        <v>1200</v>
      </c>
      <c r="H828" s="120" t="s">
        <v>1201</v>
      </c>
      <c r="I828" s="121" t="s">
        <v>1202</v>
      </c>
    </row>
    <row r="829" spans="3:10">
      <c r="C829" s="141" t="s">
        <v>1203</v>
      </c>
      <c r="D829" s="59" t="s">
        <v>1204</v>
      </c>
      <c r="E829" s="59"/>
      <c r="F829" s="73"/>
      <c r="G829" s="73"/>
      <c r="H829" s="73"/>
      <c r="I829" s="146"/>
    </row>
    <row r="830" spans="3:10">
      <c r="C830" s="198" t="s">
        <v>1205</v>
      </c>
      <c r="D830" s="59" t="s">
        <v>5</v>
      </c>
      <c r="E830" s="59" t="s">
        <v>1788</v>
      </c>
      <c r="F830" s="72" t="s">
        <v>1882</v>
      </c>
      <c r="G830" s="181">
        <v>0.14560000000000001</v>
      </c>
      <c r="H830" s="64">
        <f>VLOOKUP(D830,upahbahan,3,FALSE)/8</f>
        <v>12500</v>
      </c>
      <c r="I830" s="124">
        <f>G830*H830</f>
        <v>1820</v>
      </c>
    </row>
    <row r="831" spans="3:10">
      <c r="C831" s="198">
        <v>2</v>
      </c>
      <c r="D831" s="59" t="s">
        <v>7</v>
      </c>
      <c r="E831" s="59" t="s">
        <v>1789</v>
      </c>
      <c r="F831" s="72" t="s">
        <v>1882</v>
      </c>
      <c r="G831" s="181">
        <v>7.2800000000000004E-2</v>
      </c>
      <c r="H831" s="64">
        <f>VLOOKUP(D831,upahbahan,3,FALSE)/8</f>
        <v>18125</v>
      </c>
      <c r="I831" s="124">
        <f>G831*H831</f>
        <v>1319.5</v>
      </c>
    </row>
    <row r="832" spans="3:10" s="55" customFormat="1">
      <c r="C832" s="198">
        <v>3</v>
      </c>
      <c r="D832" s="59" t="s">
        <v>19</v>
      </c>
      <c r="E832" s="59" t="s">
        <v>1791</v>
      </c>
      <c r="F832" s="72" t="s">
        <v>1882</v>
      </c>
      <c r="G832" s="181">
        <v>1.46E-2</v>
      </c>
      <c r="H832" s="64">
        <f>VLOOKUP(D832,upahbahan,3,FALSE)/8</f>
        <v>25000</v>
      </c>
      <c r="I832" s="124">
        <f>G832*H832</f>
        <v>365</v>
      </c>
      <c r="J832" s="54"/>
    </row>
    <row r="833" spans="3:10" ht="15.75" customHeight="1">
      <c r="C833" s="144" t="s">
        <v>1210</v>
      </c>
      <c r="D833" s="80"/>
      <c r="E833" s="80"/>
      <c r="F833" s="80"/>
      <c r="G833" s="187"/>
      <c r="H833" s="162"/>
      <c r="I833" s="124">
        <f>SUM(I830:I832)</f>
        <v>3504.5</v>
      </c>
    </row>
    <row r="834" spans="3:10">
      <c r="C834" s="141" t="s">
        <v>1211</v>
      </c>
      <c r="D834" s="59" t="s">
        <v>1212</v>
      </c>
      <c r="E834" s="59"/>
      <c r="F834" s="76"/>
      <c r="G834" s="76"/>
      <c r="H834" s="76"/>
      <c r="I834" s="154"/>
    </row>
    <row r="835" spans="3:10">
      <c r="C835" s="459">
        <v>1</v>
      </c>
      <c r="D835" s="448" t="s">
        <v>5905</v>
      </c>
      <c r="E835" s="448"/>
      <c r="F835" s="449" t="s">
        <v>2188</v>
      </c>
      <c r="G835" s="451">
        <v>0.16669999999999999</v>
      </c>
      <c r="H835" s="323">
        <f>VLOOKUP(D835,upahbahan,3,FALSE)</f>
        <v>250000</v>
      </c>
      <c r="I835" s="124">
        <f>G835*H835</f>
        <v>41675</v>
      </c>
    </row>
    <row r="836" spans="3:10">
      <c r="C836" s="459">
        <v>2</v>
      </c>
      <c r="D836" s="448" t="s">
        <v>5908</v>
      </c>
      <c r="E836" s="448"/>
      <c r="F836" s="449" t="s">
        <v>2188</v>
      </c>
      <c r="G836" s="451">
        <v>0.16669999999999999</v>
      </c>
      <c r="H836" s="323">
        <f>VLOOKUP(D836,upahbahan,3,FALSE)</f>
        <v>135000</v>
      </c>
      <c r="I836" s="124">
        <f>G836*H836</f>
        <v>22504.5</v>
      </c>
    </row>
    <row r="837" spans="3:10" ht="15.75" customHeight="1">
      <c r="C837" s="144" t="s">
        <v>1216</v>
      </c>
      <c r="D837" s="80"/>
      <c r="E837" s="80"/>
      <c r="F837" s="80"/>
      <c r="G837" s="80"/>
      <c r="H837" s="162"/>
      <c r="I837" s="182">
        <f>SUM(I835:I836)</f>
        <v>64179.5</v>
      </c>
    </row>
    <row r="838" spans="3:10">
      <c r="C838" s="141" t="s">
        <v>1217</v>
      </c>
      <c r="D838" s="59" t="s">
        <v>1218</v>
      </c>
      <c r="E838" s="59"/>
      <c r="F838" s="73"/>
      <c r="G838" s="73"/>
      <c r="H838" s="73"/>
      <c r="I838" s="146"/>
    </row>
    <row r="839" spans="3:10" ht="18.75" customHeight="1">
      <c r="C839" s="453">
        <v>1</v>
      </c>
      <c r="D839" s="448" t="s">
        <v>5911</v>
      </c>
      <c r="E839" s="448"/>
      <c r="F839" s="454" t="s">
        <v>2423</v>
      </c>
      <c r="G839" s="477">
        <v>7.2800000000000004E-2</v>
      </c>
      <c r="H839" s="323">
        <f>VLOOKUP(D839,upahbahan,3,FALSE)</f>
        <v>500000</v>
      </c>
      <c r="I839" s="450">
        <f>G839*H839</f>
        <v>36400</v>
      </c>
    </row>
    <row r="840" spans="3:10">
      <c r="C840" s="478">
        <v>2</v>
      </c>
      <c r="D840" s="448" t="s">
        <v>5902</v>
      </c>
      <c r="E840" s="448"/>
      <c r="F840" s="479" t="s">
        <v>1076</v>
      </c>
      <c r="G840" s="477">
        <v>7.2800000000000004E-2</v>
      </c>
      <c r="H840" s="323">
        <f>VLOOKUP(D840,upahbahan,3,FALSE)</f>
        <v>50000</v>
      </c>
      <c r="I840" s="450">
        <f>G840*H840</f>
        <v>3640</v>
      </c>
    </row>
    <row r="841" spans="3:10" ht="15.75" customHeight="1">
      <c r="C841" s="144" t="s">
        <v>1219</v>
      </c>
      <c r="D841" s="80"/>
      <c r="E841" s="80"/>
      <c r="F841" s="80"/>
      <c r="G841" s="80"/>
      <c r="H841" s="162"/>
      <c r="I841" s="124">
        <f>SUM(I839:I840)</f>
        <v>40040</v>
      </c>
    </row>
    <row r="842" spans="3:10" s="163" customFormat="1">
      <c r="C842" s="122" t="s">
        <v>1220</v>
      </c>
      <c r="D842" s="69" t="s">
        <v>1221</v>
      </c>
      <c r="E842" s="70"/>
      <c r="F842" s="70"/>
      <c r="G842" s="70"/>
      <c r="H842" s="71"/>
      <c r="I842" s="124">
        <f>I841+I837+I833</f>
        <v>107724</v>
      </c>
      <c r="J842" s="54"/>
    </row>
    <row r="843" spans="3:10" s="163" customFormat="1">
      <c r="C843" s="122" t="s">
        <v>1222</v>
      </c>
      <c r="D843" s="69" t="s">
        <v>1325</v>
      </c>
      <c r="E843" s="70"/>
      <c r="F843" s="70"/>
      <c r="G843" s="71"/>
      <c r="H843" s="95">
        <f>$N$7</f>
        <v>0.1</v>
      </c>
      <c r="I843" s="124">
        <f>I842*H843</f>
        <v>10772.400000000001</v>
      </c>
      <c r="J843" s="54"/>
    </row>
    <row r="844" spans="3:10" s="163" customFormat="1" ht="14.4" thickBot="1">
      <c r="C844" s="130" t="s">
        <v>1223</v>
      </c>
      <c r="D844" s="131" t="s">
        <v>1224</v>
      </c>
      <c r="E844" s="132"/>
      <c r="F844" s="132"/>
      <c r="G844" s="132"/>
      <c r="H844" s="155"/>
      <c r="I844" s="134">
        <f>SUM(I842:I843)</f>
        <v>118496.4</v>
      </c>
      <c r="J844" s="54"/>
    </row>
    <row r="845" spans="3:10" ht="14.4" thickTop="1"/>
    <row r="847" spans="3:10" ht="14.4" thickBot="1">
      <c r="C847" s="160" t="s">
        <v>2439</v>
      </c>
      <c r="D847" s="54" t="s">
        <v>2440</v>
      </c>
      <c r="J847" s="56">
        <f>ROUNDDOWN(I864,-2)</f>
        <v>103800</v>
      </c>
    </row>
    <row r="848" spans="3:10" ht="28.2" thickTop="1">
      <c r="C848" s="119" t="s">
        <v>1197</v>
      </c>
      <c r="D848" s="120" t="s">
        <v>1198</v>
      </c>
      <c r="E848" s="120" t="s">
        <v>1787</v>
      </c>
      <c r="F848" s="120" t="s">
        <v>1199</v>
      </c>
      <c r="G848" s="120" t="s">
        <v>1200</v>
      </c>
      <c r="H848" s="120" t="s">
        <v>1201</v>
      </c>
      <c r="I848" s="121" t="s">
        <v>1202</v>
      </c>
    </row>
    <row r="849" spans="3:10">
      <c r="C849" s="141" t="s">
        <v>1203</v>
      </c>
      <c r="D849" s="59" t="s">
        <v>1204</v>
      </c>
      <c r="E849" s="59"/>
      <c r="F849" s="73"/>
      <c r="G849" s="73"/>
      <c r="H849" s="73"/>
      <c r="I849" s="146"/>
    </row>
    <row r="850" spans="3:10">
      <c r="C850" s="198" t="s">
        <v>1205</v>
      </c>
      <c r="D850" s="59" t="s">
        <v>5</v>
      </c>
      <c r="E850" s="59" t="s">
        <v>1788</v>
      </c>
      <c r="F850" s="72" t="s">
        <v>1882</v>
      </c>
      <c r="G850" s="181">
        <v>0.1011</v>
      </c>
      <c r="H850" s="64">
        <f>VLOOKUP(D850,upahbahan,3,FALSE)/8</f>
        <v>12500</v>
      </c>
      <c r="I850" s="124">
        <f>G850*H850</f>
        <v>1263.75</v>
      </c>
    </row>
    <row r="851" spans="3:10">
      <c r="C851" s="198">
        <v>2</v>
      </c>
      <c r="D851" s="59" t="s">
        <v>7</v>
      </c>
      <c r="E851" s="59" t="s">
        <v>1789</v>
      </c>
      <c r="F851" s="72" t="s">
        <v>1882</v>
      </c>
      <c r="G851" s="181">
        <v>5.0500000000000003E-2</v>
      </c>
      <c r="H851" s="64">
        <f>VLOOKUP(D851,upahbahan,3,FALSE)/8</f>
        <v>18125</v>
      </c>
      <c r="I851" s="124">
        <f>G851*H851</f>
        <v>915.31250000000011</v>
      </c>
    </row>
    <row r="852" spans="3:10" s="55" customFormat="1">
      <c r="C852" s="198">
        <v>3</v>
      </c>
      <c r="D852" s="59" t="s">
        <v>19</v>
      </c>
      <c r="E852" s="59" t="s">
        <v>1791</v>
      </c>
      <c r="F852" s="72" t="s">
        <v>1882</v>
      </c>
      <c r="G852" s="181">
        <v>1.01E-2</v>
      </c>
      <c r="H852" s="64">
        <f>VLOOKUP(D852,upahbahan,3,FALSE)/8</f>
        <v>25000</v>
      </c>
      <c r="I852" s="124">
        <f>G852*H852</f>
        <v>252.5</v>
      </c>
      <c r="J852" s="54"/>
    </row>
    <row r="853" spans="3:10" ht="15.75" customHeight="1">
      <c r="C853" s="144" t="s">
        <v>1210</v>
      </c>
      <c r="D853" s="80"/>
      <c r="E853" s="80"/>
      <c r="F853" s="80"/>
      <c r="G853" s="187"/>
      <c r="H853" s="162"/>
      <c r="I853" s="124">
        <f>SUM(I850:I852)</f>
        <v>2431.5625</v>
      </c>
    </row>
    <row r="854" spans="3:10">
      <c r="C854" s="141" t="s">
        <v>1211</v>
      </c>
      <c r="D854" s="59" t="s">
        <v>1212</v>
      </c>
      <c r="E854" s="59"/>
      <c r="F854" s="76"/>
      <c r="G854" s="76"/>
      <c r="H854" s="76"/>
      <c r="I854" s="154"/>
    </row>
    <row r="855" spans="3:10">
      <c r="C855" s="459">
        <v>1</v>
      </c>
      <c r="D855" s="448" t="s">
        <v>5905</v>
      </c>
      <c r="E855" s="448"/>
      <c r="F855" s="449" t="s">
        <v>2188</v>
      </c>
      <c r="G855" s="451">
        <v>0.16669999999999999</v>
      </c>
      <c r="H855" s="323">
        <f>VLOOKUP(D855,upahbahan,3,FALSE)</f>
        <v>250000</v>
      </c>
      <c r="I855" s="124">
        <f>G855*H855</f>
        <v>41675</v>
      </c>
    </row>
    <row r="856" spans="3:10">
      <c r="C856" s="459">
        <v>2</v>
      </c>
      <c r="D856" s="448" t="s">
        <v>5908</v>
      </c>
      <c r="E856" s="448"/>
      <c r="F856" s="449" t="s">
        <v>2188</v>
      </c>
      <c r="G856" s="451">
        <v>0.16669999999999999</v>
      </c>
      <c r="H856" s="323">
        <f>VLOOKUP(D856,upahbahan,3,FALSE)</f>
        <v>135000</v>
      </c>
      <c r="I856" s="124">
        <f>G856*H856</f>
        <v>22504.5</v>
      </c>
    </row>
    <row r="857" spans="3:10" ht="15.75" customHeight="1">
      <c r="C857" s="144" t="s">
        <v>1216</v>
      </c>
      <c r="D857" s="80"/>
      <c r="E857" s="80"/>
      <c r="F857" s="80"/>
      <c r="G857" s="80"/>
      <c r="H857" s="162"/>
      <c r="I857" s="182">
        <f>SUM(I855:I856)</f>
        <v>64179.5</v>
      </c>
    </row>
    <row r="858" spans="3:10">
      <c r="C858" s="141" t="s">
        <v>1217</v>
      </c>
      <c r="D858" s="59" t="s">
        <v>1218</v>
      </c>
      <c r="E858" s="59"/>
      <c r="F858" s="73"/>
      <c r="G858" s="73"/>
      <c r="H858" s="73"/>
      <c r="I858" s="146"/>
    </row>
    <row r="859" spans="3:10" ht="18.75" customHeight="1">
      <c r="C859" s="453">
        <v>1</v>
      </c>
      <c r="D859" s="448" t="s">
        <v>5911</v>
      </c>
      <c r="E859" s="448"/>
      <c r="F859" s="454" t="s">
        <v>2423</v>
      </c>
      <c r="G859" s="477">
        <v>5.0500000000000003E-2</v>
      </c>
      <c r="H859" s="323">
        <f>VLOOKUP(D859,upahbahan,3,FALSE)</f>
        <v>500000</v>
      </c>
      <c r="I859" s="450">
        <f>G859*H859</f>
        <v>25250</v>
      </c>
    </row>
    <row r="860" spans="3:10">
      <c r="C860" s="478">
        <v>2</v>
      </c>
      <c r="D860" s="448" t="s">
        <v>5902</v>
      </c>
      <c r="E860" s="448"/>
      <c r="F860" s="479" t="s">
        <v>1076</v>
      </c>
      <c r="G860" s="477">
        <v>5.0500000000000003E-2</v>
      </c>
      <c r="H860" s="323">
        <f>VLOOKUP(D860,upahbahan,3,FALSE)</f>
        <v>50000</v>
      </c>
      <c r="I860" s="450">
        <f>G860*H860</f>
        <v>2525</v>
      </c>
    </row>
    <row r="861" spans="3:10" ht="15.75" customHeight="1">
      <c r="C861" s="144" t="s">
        <v>1219</v>
      </c>
      <c r="D861" s="80"/>
      <c r="E861" s="80"/>
      <c r="F861" s="80"/>
      <c r="G861" s="80"/>
      <c r="H861" s="162"/>
      <c r="I861" s="124">
        <f>SUM(I859:I860)</f>
        <v>27775</v>
      </c>
    </row>
    <row r="862" spans="3:10" s="163" customFormat="1">
      <c r="C862" s="122" t="s">
        <v>1220</v>
      </c>
      <c r="D862" s="69" t="s">
        <v>1221</v>
      </c>
      <c r="E862" s="70"/>
      <c r="F862" s="70"/>
      <c r="G862" s="70"/>
      <c r="H862" s="71"/>
      <c r="I862" s="124">
        <f>I861+I857+I853</f>
        <v>94386.0625</v>
      </c>
      <c r="J862" s="54"/>
    </row>
    <row r="863" spans="3:10" s="163" customFormat="1">
      <c r="C863" s="122" t="s">
        <v>1222</v>
      </c>
      <c r="D863" s="69" t="s">
        <v>1325</v>
      </c>
      <c r="E863" s="70"/>
      <c r="F863" s="70"/>
      <c r="G863" s="71"/>
      <c r="H863" s="95">
        <f>$N$7</f>
        <v>0.1</v>
      </c>
      <c r="I863" s="124">
        <f>I862*H863</f>
        <v>9438.6062500000007</v>
      </c>
      <c r="J863" s="54"/>
    </row>
    <row r="864" spans="3:10" s="163" customFormat="1" ht="14.4" thickBot="1">
      <c r="C864" s="130" t="s">
        <v>1223</v>
      </c>
      <c r="D864" s="131" t="s">
        <v>1224</v>
      </c>
      <c r="E864" s="132"/>
      <c r="F864" s="132"/>
      <c r="G864" s="132"/>
      <c r="H864" s="155"/>
      <c r="I864" s="134">
        <f>SUM(I862:I863)</f>
        <v>103824.66875</v>
      </c>
      <c r="J864" s="54"/>
    </row>
    <row r="865" spans="3:10" ht="14.4" thickTop="1"/>
    <row r="867" spans="3:10" ht="14.4" thickBot="1">
      <c r="C867" s="160" t="s">
        <v>2441</v>
      </c>
      <c r="D867" s="54" t="s">
        <v>2442</v>
      </c>
      <c r="J867" s="56">
        <f>ROUNDDOWN(I884,-2)</f>
        <v>104300</v>
      </c>
    </row>
    <row r="868" spans="3:10" ht="28.2" thickTop="1">
      <c r="C868" s="119" t="s">
        <v>1197</v>
      </c>
      <c r="D868" s="120" t="s">
        <v>1198</v>
      </c>
      <c r="E868" s="120" t="s">
        <v>1787</v>
      </c>
      <c r="F868" s="120" t="s">
        <v>1199</v>
      </c>
      <c r="G868" s="120" t="s">
        <v>1200</v>
      </c>
      <c r="H868" s="120" t="s">
        <v>1201</v>
      </c>
      <c r="I868" s="121" t="s">
        <v>1202</v>
      </c>
    </row>
    <row r="869" spans="3:10">
      <c r="C869" s="141" t="s">
        <v>1203</v>
      </c>
      <c r="D869" s="59" t="s">
        <v>1204</v>
      </c>
      <c r="E869" s="59"/>
      <c r="F869" s="73"/>
      <c r="G869" s="73"/>
      <c r="H869" s="73"/>
      <c r="I869" s="146"/>
    </row>
    <row r="870" spans="3:10">
      <c r="C870" s="198" t="s">
        <v>1205</v>
      </c>
      <c r="D870" s="59" t="s">
        <v>5</v>
      </c>
      <c r="E870" s="59" t="s">
        <v>1788</v>
      </c>
      <c r="F870" s="72" t="s">
        <v>1882</v>
      </c>
      <c r="G870" s="181">
        <v>0.1026</v>
      </c>
      <c r="H870" s="64">
        <f>VLOOKUP(D870,upahbahan,3,FALSE)/8</f>
        <v>12500</v>
      </c>
      <c r="I870" s="124">
        <f>G870*H870</f>
        <v>1282.5</v>
      </c>
    </row>
    <row r="871" spans="3:10">
      <c r="C871" s="198">
        <v>2</v>
      </c>
      <c r="D871" s="59" t="s">
        <v>7</v>
      </c>
      <c r="E871" s="59" t="s">
        <v>1789</v>
      </c>
      <c r="F871" s="72" t="s">
        <v>1882</v>
      </c>
      <c r="G871" s="181">
        <v>5.1299999999999998E-2</v>
      </c>
      <c r="H871" s="64">
        <f>VLOOKUP(D871,upahbahan,3,FALSE)/8</f>
        <v>18125</v>
      </c>
      <c r="I871" s="124">
        <f>G871*H871</f>
        <v>929.8125</v>
      </c>
    </row>
    <row r="872" spans="3:10" s="55" customFormat="1">
      <c r="C872" s="198">
        <v>3</v>
      </c>
      <c r="D872" s="59" t="s">
        <v>19</v>
      </c>
      <c r="E872" s="59" t="s">
        <v>1791</v>
      </c>
      <c r="F872" s="72" t="s">
        <v>1882</v>
      </c>
      <c r="G872" s="181">
        <v>1.03E-2</v>
      </c>
      <c r="H872" s="64">
        <f>VLOOKUP(D872,upahbahan,3,FALSE)/8</f>
        <v>25000</v>
      </c>
      <c r="I872" s="124">
        <f>G872*H872</f>
        <v>257.5</v>
      </c>
      <c r="J872" s="54"/>
    </row>
    <row r="873" spans="3:10" ht="15.75" customHeight="1">
      <c r="C873" s="144" t="s">
        <v>1210</v>
      </c>
      <c r="D873" s="80"/>
      <c r="E873" s="80"/>
      <c r="F873" s="80"/>
      <c r="G873" s="187"/>
      <c r="H873" s="162"/>
      <c r="I873" s="124">
        <f>SUM(I870:I872)</f>
        <v>2469.8125</v>
      </c>
    </row>
    <row r="874" spans="3:10">
      <c r="C874" s="141" t="s">
        <v>1211</v>
      </c>
      <c r="D874" s="59" t="s">
        <v>1212</v>
      </c>
      <c r="E874" s="59"/>
      <c r="F874" s="76"/>
      <c r="G874" s="76"/>
      <c r="H874" s="76"/>
      <c r="I874" s="154"/>
    </row>
    <row r="875" spans="3:10">
      <c r="C875" s="459">
        <v>1</v>
      </c>
      <c r="D875" s="448" t="s">
        <v>5905</v>
      </c>
      <c r="E875" s="448"/>
      <c r="F875" s="449" t="s">
        <v>2188</v>
      </c>
      <c r="G875" s="451">
        <v>0.16669999999999999</v>
      </c>
      <c r="H875" s="323">
        <f>VLOOKUP(D875,upahbahan,3,FALSE)</f>
        <v>250000</v>
      </c>
      <c r="I875" s="124">
        <f>G875*H875</f>
        <v>41675</v>
      </c>
    </row>
    <row r="876" spans="3:10">
      <c r="C876" s="459">
        <v>2</v>
      </c>
      <c r="D876" s="448" t="s">
        <v>5908</v>
      </c>
      <c r="E876" s="448"/>
      <c r="F876" s="449" t="s">
        <v>2188</v>
      </c>
      <c r="G876" s="451">
        <v>0.16669999999999999</v>
      </c>
      <c r="H876" s="323">
        <f>VLOOKUP(D876,upahbahan,3,FALSE)</f>
        <v>135000</v>
      </c>
      <c r="I876" s="124">
        <f>G876*H876</f>
        <v>22504.5</v>
      </c>
    </row>
    <row r="877" spans="3:10" ht="15.75" customHeight="1">
      <c r="C877" s="144" t="s">
        <v>1216</v>
      </c>
      <c r="D877" s="80"/>
      <c r="E877" s="80"/>
      <c r="F877" s="80"/>
      <c r="G877" s="80"/>
      <c r="H877" s="162"/>
      <c r="I877" s="182">
        <f>SUM(I875:I876)</f>
        <v>64179.5</v>
      </c>
    </row>
    <row r="878" spans="3:10">
      <c r="C878" s="141" t="s">
        <v>1217</v>
      </c>
      <c r="D878" s="59" t="s">
        <v>1218</v>
      </c>
      <c r="E878" s="59"/>
      <c r="F878" s="73"/>
      <c r="G878" s="73"/>
      <c r="H878" s="73"/>
      <c r="I878" s="146"/>
    </row>
    <row r="879" spans="3:10" ht="18.75" customHeight="1">
      <c r="C879" s="453">
        <v>1</v>
      </c>
      <c r="D879" s="448" t="s">
        <v>5911</v>
      </c>
      <c r="E879" s="448"/>
      <c r="F879" s="454" t="s">
        <v>2423</v>
      </c>
      <c r="G879" s="477">
        <v>5.1299999999999998E-2</v>
      </c>
      <c r="H879" s="323">
        <f>VLOOKUP(D879,upahbahan,3,FALSE)</f>
        <v>500000</v>
      </c>
      <c r="I879" s="450">
        <f>G879*H879</f>
        <v>25650</v>
      </c>
    </row>
    <row r="880" spans="3:10">
      <c r="C880" s="478">
        <v>2</v>
      </c>
      <c r="D880" s="448" t="s">
        <v>5902</v>
      </c>
      <c r="E880" s="448"/>
      <c r="F880" s="479" t="s">
        <v>1076</v>
      </c>
      <c r="G880" s="477">
        <v>5.1299999999999998E-2</v>
      </c>
      <c r="H880" s="323">
        <f>VLOOKUP(D880,upahbahan,3,FALSE)</f>
        <v>50000</v>
      </c>
      <c r="I880" s="450">
        <f>G880*H880</f>
        <v>2565</v>
      </c>
    </row>
    <row r="881" spans="3:10" ht="15.75" customHeight="1">
      <c r="C881" s="144" t="s">
        <v>1219</v>
      </c>
      <c r="D881" s="80"/>
      <c r="E881" s="80"/>
      <c r="F881" s="80"/>
      <c r="G881" s="80"/>
      <c r="H881" s="162"/>
      <c r="I881" s="124">
        <f>SUM(I879:I880)</f>
        <v>28215</v>
      </c>
    </row>
    <row r="882" spans="3:10" s="163" customFormat="1">
      <c r="C882" s="122" t="s">
        <v>1220</v>
      </c>
      <c r="D882" s="69" t="s">
        <v>1221</v>
      </c>
      <c r="E882" s="70"/>
      <c r="F882" s="70"/>
      <c r="G882" s="70"/>
      <c r="H882" s="71"/>
      <c r="I882" s="124">
        <f>I881+I877+I873</f>
        <v>94864.3125</v>
      </c>
      <c r="J882" s="54"/>
    </row>
    <row r="883" spans="3:10" s="163" customFormat="1">
      <c r="C883" s="122" t="s">
        <v>1222</v>
      </c>
      <c r="D883" s="69" t="s">
        <v>1325</v>
      </c>
      <c r="E883" s="70"/>
      <c r="F883" s="70"/>
      <c r="G883" s="71"/>
      <c r="H883" s="95">
        <f>$N$7</f>
        <v>0.1</v>
      </c>
      <c r="I883" s="124">
        <f>I882*H883</f>
        <v>9486.4312499999996</v>
      </c>
      <c r="J883" s="54"/>
    </row>
    <row r="884" spans="3:10" s="163" customFormat="1" ht="14.4" thickBot="1">
      <c r="C884" s="130" t="s">
        <v>1223</v>
      </c>
      <c r="D884" s="131" t="s">
        <v>1224</v>
      </c>
      <c r="E884" s="132"/>
      <c r="F884" s="132"/>
      <c r="G884" s="132"/>
      <c r="H884" s="155"/>
      <c r="I884" s="134">
        <f>SUM(I882:I883)</f>
        <v>104350.74374999999</v>
      </c>
      <c r="J884" s="54"/>
    </row>
    <row r="885" spans="3:10" ht="14.4" thickTop="1"/>
    <row r="886" spans="3:10" ht="14.4" thickBot="1">
      <c r="C886" s="160" t="s">
        <v>2443</v>
      </c>
      <c r="D886" s="54" t="s">
        <v>2444</v>
      </c>
      <c r="J886" s="56">
        <f>ROUNDDOWN(I903,-2)</f>
        <v>110400</v>
      </c>
    </row>
    <row r="887" spans="3:10" ht="28.2" thickTop="1">
      <c r="C887" s="119" t="s">
        <v>1197</v>
      </c>
      <c r="D887" s="120" t="s">
        <v>1198</v>
      </c>
      <c r="E887" s="120" t="s">
        <v>1787</v>
      </c>
      <c r="F887" s="120" t="s">
        <v>1199</v>
      </c>
      <c r="G887" s="120" t="s">
        <v>1200</v>
      </c>
      <c r="H887" s="120" t="s">
        <v>1201</v>
      </c>
      <c r="I887" s="121" t="s">
        <v>1202</v>
      </c>
    </row>
    <row r="888" spans="3:10">
      <c r="C888" s="141" t="s">
        <v>1203</v>
      </c>
      <c r="D888" s="59" t="s">
        <v>1204</v>
      </c>
      <c r="E888" s="59"/>
      <c r="F888" s="73"/>
      <c r="G888" s="73"/>
      <c r="H888" s="73"/>
      <c r="I888" s="146"/>
    </row>
    <row r="889" spans="3:10">
      <c r="C889" s="198" t="s">
        <v>1205</v>
      </c>
      <c r="D889" s="59" t="s">
        <v>5</v>
      </c>
      <c r="E889" s="59" t="s">
        <v>1788</v>
      </c>
      <c r="F889" s="72" t="s">
        <v>1882</v>
      </c>
      <c r="G889" s="181">
        <v>0.1211</v>
      </c>
      <c r="H889" s="64">
        <f>VLOOKUP(D889,upahbahan,3,FALSE)/8</f>
        <v>12500</v>
      </c>
      <c r="I889" s="124">
        <f>G889*H889</f>
        <v>1513.75</v>
      </c>
    </row>
    <row r="890" spans="3:10">
      <c r="C890" s="198">
        <v>2</v>
      </c>
      <c r="D890" s="59" t="s">
        <v>7</v>
      </c>
      <c r="E890" s="59" t="s">
        <v>1789</v>
      </c>
      <c r="F890" s="72" t="s">
        <v>1882</v>
      </c>
      <c r="G890" s="181">
        <v>6.0499999999999998E-2</v>
      </c>
      <c r="H890" s="64">
        <f>VLOOKUP(D890,upahbahan,3,FALSE)/8</f>
        <v>18125</v>
      </c>
      <c r="I890" s="124">
        <f>G890*H890</f>
        <v>1096.5625</v>
      </c>
    </row>
    <row r="891" spans="3:10" s="55" customFormat="1">
      <c r="C891" s="198">
        <v>3</v>
      </c>
      <c r="D891" s="59" t="s">
        <v>19</v>
      </c>
      <c r="E891" s="59" t="s">
        <v>1791</v>
      </c>
      <c r="F891" s="72" t="s">
        <v>1882</v>
      </c>
      <c r="G891" s="181">
        <v>1.21E-2</v>
      </c>
      <c r="H891" s="64">
        <f>VLOOKUP(D891,upahbahan,3,FALSE)/8</f>
        <v>25000</v>
      </c>
      <c r="I891" s="124">
        <f>G891*H891</f>
        <v>302.5</v>
      </c>
      <c r="J891" s="54"/>
    </row>
    <row r="892" spans="3:10" ht="15.75" customHeight="1">
      <c r="C892" s="144" t="s">
        <v>1210</v>
      </c>
      <c r="D892" s="80"/>
      <c r="E892" s="80"/>
      <c r="F892" s="80"/>
      <c r="G892" s="187"/>
      <c r="H892" s="162"/>
      <c r="I892" s="124">
        <f>SUM(I889:I891)</f>
        <v>2912.8125</v>
      </c>
    </row>
    <row r="893" spans="3:10">
      <c r="C893" s="141" t="s">
        <v>1211</v>
      </c>
      <c r="D893" s="59" t="s">
        <v>1212</v>
      </c>
      <c r="E893" s="59"/>
      <c r="F893" s="76"/>
      <c r="G893" s="76"/>
      <c r="H893" s="76"/>
      <c r="I893" s="154"/>
    </row>
    <row r="894" spans="3:10">
      <c r="C894" s="459">
        <v>1</v>
      </c>
      <c r="D894" s="448" t="s">
        <v>5905</v>
      </c>
      <c r="E894" s="448"/>
      <c r="F894" s="449" t="s">
        <v>2188</v>
      </c>
      <c r="G894" s="451">
        <v>0.16669999999999999</v>
      </c>
      <c r="H894" s="323">
        <f>VLOOKUP(D894,upahbahan,3,FALSE)</f>
        <v>250000</v>
      </c>
      <c r="I894" s="124">
        <f>G894*H894</f>
        <v>41675</v>
      </c>
    </row>
    <row r="895" spans="3:10">
      <c r="C895" s="459">
        <v>2</v>
      </c>
      <c r="D895" s="448" t="s">
        <v>5908</v>
      </c>
      <c r="E895" s="448"/>
      <c r="F895" s="449" t="s">
        <v>2188</v>
      </c>
      <c r="G895" s="451">
        <v>0.16669999999999999</v>
      </c>
      <c r="H895" s="323">
        <f>VLOOKUP(D895,upahbahan,3,FALSE)</f>
        <v>135000</v>
      </c>
      <c r="I895" s="124">
        <f>G895*H895</f>
        <v>22504.5</v>
      </c>
    </row>
    <row r="896" spans="3:10" ht="15.75" customHeight="1">
      <c r="C896" s="144" t="s">
        <v>1216</v>
      </c>
      <c r="D896" s="80"/>
      <c r="E896" s="80"/>
      <c r="F896" s="80"/>
      <c r="G896" s="80"/>
      <c r="H896" s="162"/>
      <c r="I896" s="182">
        <f>SUM(I894:I895)</f>
        <v>64179.5</v>
      </c>
    </row>
    <row r="897" spans="3:10">
      <c r="C897" s="141" t="s">
        <v>1217</v>
      </c>
      <c r="D897" s="59" t="s">
        <v>1218</v>
      </c>
      <c r="E897" s="59"/>
      <c r="F897" s="73"/>
      <c r="G897" s="73"/>
      <c r="H897" s="73"/>
      <c r="I897" s="146"/>
    </row>
    <row r="898" spans="3:10" ht="18.75" customHeight="1">
      <c r="C898" s="453">
        <v>1</v>
      </c>
      <c r="D898" s="448" t="s">
        <v>5911</v>
      </c>
      <c r="E898" s="448"/>
      <c r="F898" s="454" t="s">
        <v>2423</v>
      </c>
      <c r="G898" s="477">
        <v>6.0499999999999998E-2</v>
      </c>
      <c r="H898" s="323">
        <f>VLOOKUP(D898,upahbahan,3,FALSE)</f>
        <v>500000</v>
      </c>
      <c r="I898" s="450">
        <f>G898*H898</f>
        <v>30250</v>
      </c>
    </row>
    <row r="899" spans="3:10">
      <c r="C899" s="478">
        <v>2</v>
      </c>
      <c r="D899" s="448" t="s">
        <v>5902</v>
      </c>
      <c r="E899" s="448"/>
      <c r="F899" s="479" t="s">
        <v>1076</v>
      </c>
      <c r="G899" s="477">
        <v>6.0499999999999998E-2</v>
      </c>
      <c r="H899" s="323">
        <f>VLOOKUP(D899,upahbahan,3,FALSE)</f>
        <v>50000</v>
      </c>
      <c r="I899" s="450">
        <f>G899*H899</f>
        <v>3025</v>
      </c>
    </row>
    <row r="900" spans="3:10" ht="15.75" customHeight="1">
      <c r="C900" s="144" t="s">
        <v>1219</v>
      </c>
      <c r="D900" s="80"/>
      <c r="E900" s="80"/>
      <c r="F900" s="80"/>
      <c r="G900" s="80"/>
      <c r="H900" s="162"/>
      <c r="I900" s="124">
        <f>SUM(I898:I899)</f>
        <v>33275</v>
      </c>
    </row>
    <row r="901" spans="3:10" s="163" customFormat="1">
      <c r="C901" s="122" t="s">
        <v>1220</v>
      </c>
      <c r="D901" s="69" t="s">
        <v>1221</v>
      </c>
      <c r="E901" s="70"/>
      <c r="F901" s="70"/>
      <c r="G901" s="70"/>
      <c r="H901" s="71"/>
      <c r="I901" s="124">
        <f>I900+I896+I892</f>
        <v>100367.3125</v>
      </c>
      <c r="J901" s="54"/>
    </row>
    <row r="902" spans="3:10" s="163" customFormat="1">
      <c r="C902" s="122" t="s">
        <v>1222</v>
      </c>
      <c r="D902" s="69" t="s">
        <v>1325</v>
      </c>
      <c r="E902" s="70"/>
      <c r="F902" s="70"/>
      <c r="G902" s="71"/>
      <c r="H902" s="95">
        <f>$N$7</f>
        <v>0.1</v>
      </c>
      <c r="I902" s="124">
        <f>I901*H902</f>
        <v>10036.731250000001</v>
      </c>
      <c r="J902" s="54"/>
    </row>
    <row r="903" spans="3:10" s="163" customFormat="1" ht="14.4" thickBot="1">
      <c r="C903" s="130" t="s">
        <v>1223</v>
      </c>
      <c r="D903" s="131" t="s">
        <v>1224</v>
      </c>
      <c r="E903" s="132"/>
      <c r="F903" s="132"/>
      <c r="G903" s="132"/>
      <c r="H903" s="155"/>
      <c r="I903" s="134">
        <f>SUM(I901:I902)</f>
        <v>110404.04375</v>
      </c>
      <c r="J903" s="54"/>
    </row>
    <row r="904" spans="3:10" ht="14.4" thickTop="1"/>
    <row r="905" spans="3:10" ht="14.4" thickBot="1">
      <c r="C905" s="160" t="s">
        <v>2445</v>
      </c>
      <c r="D905" s="62" t="s">
        <v>2446</v>
      </c>
      <c r="J905" s="56">
        <f>ROUNDDOWN(I922,-2)</f>
        <v>114600</v>
      </c>
    </row>
    <row r="906" spans="3:10" ht="28.2" thickTop="1">
      <c r="C906" s="119" t="s">
        <v>1197</v>
      </c>
      <c r="D906" s="120" t="s">
        <v>1198</v>
      </c>
      <c r="E906" s="120" t="s">
        <v>1787</v>
      </c>
      <c r="F906" s="120" t="s">
        <v>1199</v>
      </c>
      <c r="G906" s="120" t="s">
        <v>1200</v>
      </c>
      <c r="H906" s="120" t="s">
        <v>1201</v>
      </c>
      <c r="I906" s="121" t="s">
        <v>1202</v>
      </c>
    </row>
    <row r="907" spans="3:10">
      <c r="C907" s="141" t="s">
        <v>1203</v>
      </c>
      <c r="D907" s="59" t="s">
        <v>1204</v>
      </c>
      <c r="E907" s="59"/>
      <c r="F907" s="73"/>
      <c r="G907" s="73"/>
      <c r="H907" s="73"/>
      <c r="I907" s="146"/>
    </row>
    <row r="908" spans="3:10">
      <c r="C908" s="198" t="s">
        <v>1205</v>
      </c>
      <c r="D908" s="59" t="s">
        <v>5</v>
      </c>
      <c r="E908" s="59" t="s">
        <v>1788</v>
      </c>
      <c r="F908" s="72" t="s">
        <v>1882</v>
      </c>
      <c r="G908" s="181">
        <v>0.13389999999999999</v>
      </c>
      <c r="H908" s="64">
        <f>VLOOKUP(D908,upahbahan,3,FALSE)/8</f>
        <v>12500</v>
      </c>
      <c r="I908" s="124">
        <f>G908*H908</f>
        <v>1673.75</v>
      </c>
    </row>
    <row r="909" spans="3:10">
      <c r="C909" s="198">
        <v>2</v>
      </c>
      <c r="D909" s="59" t="s">
        <v>7</v>
      </c>
      <c r="E909" s="59" t="s">
        <v>1789</v>
      </c>
      <c r="F909" s="72" t="s">
        <v>1882</v>
      </c>
      <c r="G909" s="181">
        <v>6.6900000000000001E-2</v>
      </c>
      <c r="H909" s="64">
        <f>VLOOKUP(D909,upahbahan,3,FALSE)/8</f>
        <v>18125</v>
      </c>
      <c r="I909" s="124">
        <f>G909*H909</f>
        <v>1212.5625</v>
      </c>
    </row>
    <row r="910" spans="3:10" s="55" customFormat="1">
      <c r="C910" s="198">
        <v>3</v>
      </c>
      <c r="D910" s="59" t="s">
        <v>19</v>
      </c>
      <c r="E910" s="59" t="s">
        <v>1791</v>
      </c>
      <c r="F910" s="72" t="s">
        <v>1882</v>
      </c>
      <c r="G910" s="181">
        <v>1.34E-2</v>
      </c>
      <c r="H910" s="64">
        <f>VLOOKUP(D910,upahbahan,3,FALSE)/8</f>
        <v>25000</v>
      </c>
      <c r="I910" s="124">
        <f>G910*H910</f>
        <v>335</v>
      </c>
      <c r="J910" s="54"/>
    </row>
    <row r="911" spans="3:10" ht="15.75" customHeight="1">
      <c r="C911" s="144" t="s">
        <v>1210</v>
      </c>
      <c r="D911" s="80"/>
      <c r="E911" s="80"/>
      <c r="F911" s="80"/>
      <c r="G911" s="187"/>
      <c r="H911" s="162"/>
      <c r="I911" s="124">
        <f>SUM(I908:I910)</f>
        <v>3221.3125</v>
      </c>
    </row>
    <row r="912" spans="3:10">
      <c r="C912" s="141" t="s">
        <v>1211</v>
      </c>
      <c r="D912" s="59" t="s">
        <v>1212</v>
      </c>
      <c r="E912" s="59"/>
      <c r="F912" s="76"/>
      <c r="G912" s="76"/>
      <c r="H912" s="76"/>
      <c r="I912" s="154"/>
    </row>
    <row r="913" spans="3:10">
      <c r="C913" s="459">
        <v>1</v>
      </c>
      <c r="D913" s="448" t="s">
        <v>5905</v>
      </c>
      <c r="E913" s="448"/>
      <c r="F913" s="449" t="s">
        <v>2188</v>
      </c>
      <c r="G913" s="451">
        <v>0.16669999999999999</v>
      </c>
      <c r="H913" s="323">
        <f>VLOOKUP(D913,upahbahan,3,FALSE)</f>
        <v>250000</v>
      </c>
      <c r="I913" s="124">
        <f>G913*H913</f>
        <v>41675</v>
      </c>
    </row>
    <row r="914" spans="3:10">
      <c r="C914" s="459">
        <v>2</v>
      </c>
      <c r="D914" s="448" t="s">
        <v>5908</v>
      </c>
      <c r="E914" s="448"/>
      <c r="F914" s="449" t="s">
        <v>2188</v>
      </c>
      <c r="G914" s="451">
        <v>0.16669999999999999</v>
      </c>
      <c r="H914" s="323">
        <f>VLOOKUP(D914,upahbahan,3,FALSE)</f>
        <v>135000</v>
      </c>
      <c r="I914" s="124">
        <f>G914*H914</f>
        <v>22504.5</v>
      </c>
    </row>
    <row r="915" spans="3:10" ht="15.75" customHeight="1">
      <c r="C915" s="144" t="s">
        <v>1216</v>
      </c>
      <c r="D915" s="80"/>
      <c r="E915" s="80"/>
      <c r="F915" s="80"/>
      <c r="G915" s="80"/>
      <c r="H915" s="162"/>
      <c r="I915" s="182">
        <f>SUM(I913:I914)</f>
        <v>64179.5</v>
      </c>
    </row>
    <row r="916" spans="3:10">
      <c r="C916" s="141" t="s">
        <v>1217</v>
      </c>
      <c r="D916" s="59" t="s">
        <v>1218</v>
      </c>
      <c r="E916" s="59"/>
      <c r="F916" s="73"/>
      <c r="G916" s="73"/>
      <c r="H916" s="73"/>
      <c r="I916" s="146"/>
    </row>
    <row r="917" spans="3:10" ht="18.75" customHeight="1">
      <c r="C917" s="453">
        <v>1</v>
      </c>
      <c r="D917" s="448" t="s">
        <v>5911</v>
      </c>
      <c r="E917" s="448"/>
      <c r="F917" s="454" t="s">
        <v>2423</v>
      </c>
      <c r="G917" s="477">
        <v>6.6900000000000001E-2</v>
      </c>
      <c r="H917" s="323">
        <f>VLOOKUP(D917,upahbahan,3,FALSE)</f>
        <v>500000</v>
      </c>
      <c r="I917" s="450">
        <f>G917*H917</f>
        <v>33450</v>
      </c>
    </row>
    <row r="918" spans="3:10">
      <c r="C918" s="478">
        <v>2</v>
      </c>
      <c r="D918" s="448" t="s">
        <v>5902</v>
      </c>
      <c r="E918" s="448"/>
      <c r="F918" s="479" t="s">
        <v>1076</v>
      </c>
      <c r="G918" s="477">
        <v>6.6900000000000001E-2</v>
      </c>
      <c r="H918" s="323">
        <f>VLOOKUP(D918,upahbahan,3,FALSE)</f>
        <v>50000</v>
      </c>
      <c r="I918" s="450">
        <f>G918*H918</f>
        <v>3345</v>
      </c>
    </row>
    <row r="919" spans="3:10" ht="15.75" customHeight="1">
      <c r="C919" s="144" t="s">
        <v>1219</v>
      </c>
      <c r="D919" s="80"/>
      <c r="E919" s="80"/>
      <c r="F919" s="80"/>
      <c r="G919" s="80"/>
      <c r="H919" s="162"/>
      <c r="I919" s="124">
        <f>SUM(I917:I918)</f>
        <v>36795</v>
      </c>
    </row>
    <row r="920" spans="3:10" s="163" customFormat="1">
      <c r="C920" s="122" t="s">
        <v>1220</v>
      </c>
      <c r="D920" s="69" t="s">
        <v>1221</v>
      </c>
      <c r="E920" s="70"/>
      <c r="F920" s="70"/>
      <c r="G920" s="70"/>
      <c r="H920" s="71"/>
      <c r="I920" s="124">
        <f>I919+I915+I911</f>
        <v>104195.8125</v>
      </c>
      <c r="J920" s="54"/>
    </row>
    <row r="921" spans="3:10" s="163" customFormat="1">
      <c r="C921" s="122" t="s">
        <v>1222</v>
      </c>
      <c r="D921" s="69" t="s">
        <v>1325</v>
      </c>
      <c r="E921" s="70"/>
      <c r="F921" s="70"/>
      <c r="G921" s="71"/>
      <c r="H921" s="95">
        <f>$N$7</f>
        <v>0.1</v>
      </c>
      <c r="I921" s="124">
        <f>I920*H921</f>
        <v>10419.581250000001</v>
      </c>
      <c r="J921" s="54"/>
    </row>
    <row r="922" spans="3:10" s="163" customFormat="1" ht="14.4" thickBot="1">
      <c r="C922" s="130" t="s">
        <v>1223</v>
      </c>
      <c r="D922" s="131" t="s">
        <v>1224</v>
      </c>
      <c r="E922" s="132"/>
      <c r="F922" s="132"/>
      <c r="G922" s="132"/>
      <c r="H922" s="155"/>
      <c r="I922" s="134">
        <f>SUM(I920:I921)</f>
        <v>114615.39375</v>
      </c>
      <c r="J922" s="54"/>
    </row>
    <row r="923" spans="3:10" ht="14.4" thickTop="1"/>
    <row r="924" spans="3:10" ht="14.4" thickBot="1">
      <c r="C924" s="160" t="s">
        <v>2447</v>
      </c>
      <c r="D924" s="54" t="s">
        <v>2448</v>
      </c>
      <c r="J924" s="56">
        <f>ROUNDDOWN(I941,-2)</f>
        <v>115200</v>
      </c>
    </row>
    <row r="925" spans="3:10" ht="28.2" thickTop="1">
      <c r="C925" s="119" t="s">
        <v>1197</v>
      </c>
      <c r="D925" s="120" t="s">
        <v>1198</v>
      </c>
      <c r="E925" s="120" t="s">
        <v>1787</v>
      </c>
      <c r="F925" s="120" t="s">
        <v>1199</v>
      </c>
      <c r="G925" s="120" t="s">
        <v>1200</v>
      </c>
      <c r="H925" s="120" t="s">
        <v>1201</v>
      </c>
      <c r="I925" s="121" t="s">
        <v>1202</v>
      </c>
    </row>
    <row r="926" spans="3:10">
      <c r="C926" s="141" t="s">
        <v>1203</v>
      </c>
      <c r="D926" s="59" t="s">
        <v>1204</v>
      </c>
      <c r="E926" s="59"/>
      <c r="F926" s="73"/>
      <c r="G926" s="73"/>
      <c r="H926" s="73"/>
      <c r="I926" s="146"/>
    </row>
    <row r="927" spans="3:10">
      <c r="C927" s="198" t="s">
        <v>1205</v>
      </c>
      <c r="D927" s="59" t="s">
        <v>5</v>
      </c>
      <c r="E927" s="59" t="s">
        <v>1788</v>
      </c>
      <c r="F927" s="72" t="s">
        <v>1882</v>
      </c>
      <c r="G927" s="181">
        <v>0.1356</v>
      </c>
      <c r="H927" s="64">
        <f>VLOOKUP(D927,upahbahan,3,FALSE)/8</f>
        <v>12500</v>
      </c>
      <c r="I927" s="124">
        <f>G927*H927</f>
        <v>1695</v>
      </c>
    </row>
    <row r="928" spans="3:10">
      <c r="C928" s="198">
        <v>2</v>
      </c>
      <c r="D928" s="59" t="s">
        <v>7</v>
      </c>
      <c r="E928" s="59" t="s">
        <v>1789</v>
      </c>
      <c r="F928" s="72" t="s">
        <v>1882</v>
      </c>
      <c r="G928" s="181">
        <v>6.7799999999999999E-2</v>
      </c>
      <c r="H928" s="64">
        <f>VLOOKUP(D928,upahbahan,3,FALSE)/8</f>
        <v>18125</v>
      </c>
      <c r="I928" s="124">
        <f>G928*H928</f>
        <v>1228.875</v>
      </c>
    </row>
    <row r="929" spans="3:10" s="55" customFormat="1">
      <c r="C929" s="198">
        <v>3</v>
      </c>
      <c r="D929" s="59" t="s">
        <v>19</v>
      </c>
      <c r="E929" s="59" t="s">
        <v>1791</v>
      </c>
      <c r="F929" s="72" t="s">
        <v>1882</v>
      </c>
      <c r="G929" s="181">
        <v>1.3599999999999999E-2</v>
      </c>
      <c r="H929" s="64">
        <f>VLOOKUP(D929,upahbahan,3,FALSE)/8</f>
        <v>25000</v>
      </c>
      <c r="I929" s="124">
        <f>G929*H929</f>
        <v>340</v>
      </c>
      <c r="J929" s="54"/>
    </row>
    <row r="930" spans="3:10" ht="15.75" customHeight="1">
      <c r="C930" s="144" t="s">
        <v>1210</v>
      </c>
      <c r="D930" s="80"/>
      <c r="E930" s="80"/>
      <c r="F930" s="80"/>
      <c r="G930" s="187"/>
      <c r="H930" s="162"/>
      <c r="I930" s="124">
        <f>SUM(I927:I929)</f>
        <v>3263.875</v>
      </c>
    </row>
    <row r="931" spans="3:10">
      <c r="C931" s="141" t="s">
        <v>1211</v>
      </c>
      <c r="D931" s="59" t="s">
        <v>1212</v>
      </c>
      <c r="E931" s="59"/>
      <c r="F931" s="76"/>
      <c r="G931" s="76"/>
      <c r="H931" s="76"/>
      <c r="I931" s="154"/>
    </row>
    <row r="932" spans="3:10">
      <c r="C932" s="459">
        <v>1</v>
      </c>
      <c r="D932" s="448" t="s">
        <v>5905</v>
      </c>
      <c r="E932" s="448"/>
      <c r="F932" s="449" t="s">
        <v>2188</v>
      </c>
      <c r="G932" s="451">
        <v>0.16669999999999999</v>
      </c>
      <c r="H932" s="323">
        <f>VLOOKUP(D932,upahbahan,3,FALSE)</f>
        <v>250000</v>
      </c>
      <c r="I932" s="124">
        <f>G932*H932</f>
        <v>41675</v>
      </c>
    </row>
    <row r="933" spans="3:10">
      <c r="C933" s="459">
        <v>2</v>
      </c>
      <c r="D933" s="448" t="s">
        <v>5908</v>
      </c>
      <c r="E933" s="448"/>
      <c r="F933" s="449" t="s">
        <v>2188</v>
      </c>
      <c r="G933" s="451">
        <v>0.16669999999999999</v>
      </c>
      <c r="H933" s="323">
        <f>VLOOKUP(D933,upahbahan,3,FALSE)</f>
        <v>135000</v>
      </c>
      <c r="I933" s="124">
        <f>G933*H933</f>
        <v>22504.5</v>
      </c>
    </row>
    <row r="934" spans="3:10" ht="15.75" customHeight="1">
      <c r="C934" s="144" t="s">
        <v>1216</v>
      </c>
      <c r="D934" s="80"/>
      <c r="E934" s="80"/>
      <c r="F934" s="80"/>
      <c r="G934" s="80"/>
      <c r="H934" s="162"/>
      <c r="I934" s="182">
        <f>SUM(I932:I933)</f>
        <v>64179.5</v>
      </c>
    </row>
    <row r="935" spans="3:10">
      <c r="C935" s="141" t="s">
        <v>1217</v>
      </c>
      <c r="D935" s="59" t="s">
        <v>1218</v>
      </c>
      <c r="E935" s="59"/>
      <c r="F935" s="73"/>
      <c r="G935" s="73"/>
      <c r="H935" s="73"/>
      <c r="I935" s="146"/>
    </row>
    <row r="936" spans="3:10" ht="18.75" customHeight="1">
      <c r="C936" s="453">
        <v>1</v>
      </c>
      <c r="D936" s="448" t="s">
        <v>5911</v>
      </c>
      <c r="E936" s="448"/>
      <c r="F936" s="454" t="s">
        <v>2423</v>
      </c>
      <c r="G936" s="477">
        <v>6.7799999999999999E-2</v>
      </c>
      <c r="H936" s="323">
        <f>VLOOKUP(D936,upahbahan,3,FALSE)</f>
        <v>500000</v>
      </c>
      <c r="I936" s="450">
        <f>G936*H936</f>
        <v>33900</v>
      </c>
    </row>
    <row r="937" spans="3:10">
      <c r="C937" s="478">
        <v>2</v>
      </c>
      <c r="D937" s="448" t="s">
        <v>5902</v>
      </c>
      <c r="E937" s="448"/>
      <c r="F937" s="479" t="s">
        <v>1076</v>
      </c>
      <c r="G937" s="477">
        <v>6.7799999999999999E-2</v>
      </c>
      <c r="H937" s="323">
        <f>VLOOKUP(D937,upahbahan,3,FALSE)</f>
        <v>50000</v>
      </c>
      <c r="I937" s="450">
        <f>G937*H937</f>
        <v>3390</v>
      </c>
    </row>
    <row r="938" spans="3:10" ht="15.75" customHeight="1">
      <c r="C938" s="144" t="s">
        <v>1219</v>
      </c>
      <c r="D938" s="80"/>
      <c r="E938" s="80"/>
      <c r="F938" s="80"/>
      <c r="G938" s="80"/>
      <c r="H938" s="162"/>
      <c r="I938" s="124">
        <f>SUM(I936:I937)</f>
        <v>37290</v>
      </c>
    </row>
    <row r="939" spans="3:10" s="163" customFormat="1">
      <c r="C939" s="122" t="s">
        <v>1220</v>
      </c>
      <c r="D939" s="69" t="s">
        <v>1221</v>
      </c>
      <c r="E939" s="70"/>
      <c r="F939" s="70"/>
      <c r="G939" s="70"/>
      <c r="H939" s="71"/>
      <c r="I939" s="124">
        <f>I938+I934+I930</f>
        <v>104733.375</v>
      </c>
      <c r="J939" s="54"/>
    </row>
    <row r="940" spans="3:10" s="163" customFormat="1">
      <c r="C940" s="122" t="s">
        <v>1222</v>
      </c>
      <c r="D940" s="69" t="s">
        <v>1325</v>
      </c>
      <c r="E940" s="70"/>
      <c r="F940" s="70"/>
      <c r="G940" s="71"/>
      <c r="H940" s="95">
        <f>$N$7</f>
        <v>0.1</v>
      </c>
      <c r="I940" s="124">
        <f>I939*H940</f>
        <v>10473.337500000001</v>
      </c>
      <c r="J940" s="54"/>
    </row>
    <row r="941" spans="3:10" s="163" customFormat="1" ht="14.4" thickBot="1">
      <c r="C941" s="130" t="s">
        <v>1223</v>
      </c>
      <c r="D941" s="131" t="s">
        <v>1224</v>
      </c>
      <c r="E941" s="132"/>
      <c r="F941" s="132"/>
      <c r="G941" s="132"/>
      <c r="H941" s="155"/>
      <c r="I941" s="134">
        <f>SUM(I939:I940)</f>
        <v>115206.71249999999</v>
      </c>
      <c r="J941" s="54"/>
    </row>
    <row r="942" spans="3:10" ht="14.4" thickTop="1"/>
    <row r="944" spans="3:10" ht="14.4" thickBot="1">
      <c r="C944" s="160" t="s">
        <v>2450</v>
      </c>
      <c r="D944" s="54" t="s">
        <v>2451</v>
      </c>
      <c r="J944" s="56">
        <f>ROUNDDOWN(I961,-2)</f>
        <v>116100</v>
      </c>
    </row>
    <row r="945" spans="3:10" ht="28.2" thickTop="1">
      <c r="C945" s="119" t="s">
        <v>1197</v>
      </c>
      <c r="D945" s="120" t="s">
        <v>1198</v>
      </c>
      <c r="E945" s="120" t="s">
        <v>1787</v>
      </c>
      <c r="F945" s="120" t="s">
        <v>1199</v>
      </c>
      <c r="G945" s="120" t="s">
        <v>1200</v>
      </c>
      <c r="H945" s="120" t="s">
        <v>1201</v>
      </c>
      <c r="I945" s="121" t="s">
        <v>1202</v>
      </c>
    </row>
    <row r="946" spans="3:10">
      <c r="C946" s="141" t="s">
        <v>1203</v>
      </c>
      <c r="D946" s="59" t="s">
        <v>1204</v>
      </c>
      <c r="E946" s="59"/>
      <c r="F946" s="73"/>
      <c r="G946" s="73"/>
      <c r="H946" s="73"/>
      <c r="I946" s="146"/>
    </row>
    <row r="947" spans="3:10">
      <c r="C947" s="198" t="s">
        <v>1205</v>
      </c>
      <c r="D947" s="59" t="s">
        <v>5</v>
      </c>
      <c r="E947" s="59" t="s">
        <v>1788</v>
      </c>
      <c r="F947" s="72" t="s">
        <v>1882</v>
      </c>
      <c r="G947" s="181">
        <v>0.1384</v>
      </c>
      <c r="H947" s="64">
        <f>VLOOKUP(D947,upahbahan,3,FALSE)/8</f>
        <v>12500</v>
      </c>
      <c r="I947" s="124">
        <f>G947*H947</f>
        <v>1730</v>
      </c>
    </row>
    <row r="948" spans="3:10">
      <c r="C948" s="198">
        <v>2</v>
      </c>
      <c r="D948" s="59" t="s">
        <v>7</v>
      </c>
      <c r="E948" s="59" t="s">
        <v>1789</v>
      </c>
      <c r="F948" s="72" t="s">
        <v>1882</v>
      </c>
      <c r="G948" s="181">
        <v>6.9199999999999998E-2</v>
      </c>
      <c r="H948" s="64">
        <f>VLOOKUP(D948,upahbahan,3,FALSE)/8</f>
        <v>18125</v>
      </c>
      <c r="I948" s="124">
        <f>G948*H948</f>
        <v>1254.25</v>
      </c>
    </row>
    <row r="949" spans="3:10" s="55" customFormat="1">
      <c r="C949" s="198">
        <v>3</v>
      </c>
      <c r="D949" s="59" t="s">
        <v>19</v>
      </c>
      <c r="E949" s="59" t="s">
        <v>1791</v>
      </c>
      <c r="F949" s="72" t="s">
        <v>1882</v>
      </c>
      <c r="G949" s="181">
        <v>1.38E-2</v>
      </c>
      <c r="H949" s="64">
        <f>VLOOKUP(D949,upahbahan,3,FALSE)/8</f>
        <v>25000</v>
      </c>
      <c r="I949" s="124">
        <f>G949*H949</f>
        <v>345</v>
      </c>
      <c r="J949" s="54"/>
    </row>
    <row r="950" spans="3:10" ht="15.75" customHeight="1">
      <c r="C950" s="144" t="s">
        <v>1210</v>
      </c>
      <c r="D950" s="80"/>
      <c r="E950" s="80"/>
      <c r="F950" s="80"/>
      <c r="G950" s="187"/>
      <c r="H950" s="162"/>
      <c r="I950" s="124">
        <f>SUM(I947:I949)</f>
        <v>3329.25</v>
      </c>
    </row>
    <row r="951" spans="3:10">
      <c r="C951" s="141" t="s">
        <v>1211</v>
      </c>
      <c r="D951" s="59" t="s">
        <v>1212</v>
      </c>
      <c r="E951" s="59"/>
      <c r="F951" s="76"/>
      <c r="G951" s="76"/>
      <c r="H951" s="76"/>
      <c r="I951" s="154"/>
    </row>
    <row r="952" spans="3:10">
      <c r="C952" s="459">
        <v>1</v>
      </c>
      <c r="D952" s="448" t="s">
        <v>5905</v>
      </c>
      <c r="E952" s="448"/>
      <c r="F952" s="449" t="s">
        <v>2188</v>
      </c>
      <c r="G952" s="449">
        <v>0.16669999999999999</v>
      </c>
      <c r="H952" s="323">
        <f>VLOOKUP(D952,upahbahan,3,FALSE)</f>
        <v>250000</v>
      </c>
      <c r="I952" s="124">
        <f>G952*H952</f>
        <v>41675</v>
      </c>
    </row>
    <row r="953" spans="3:10">
      <c r="C953" s="459">
        <v>2</v>
      </c>
      <c r="D953" s="448" t="s">
        <v>5908</v>
      </c>
      <c r="E953" s="448"/>
      <c r="F953" s="449" t="s">
        <v>2188</v>
      </c>
      <c r="G953" s="449">
        <v>0.16669999999999999</v>
      </c>
      <c r="H953" s="323">
        <f>VLOOKUP(D953,upahbahan,3,FALSE)</f>
        <v>135000</v>
      </c>
      <c r="I953" s="124">
        <f>G953*H953</f>
        <v>22504.5</v>
      </c>
    </row>
    <row r="954" spans="3:10" ht="15.75" customHeight="1">
      <c r="C954" s="144" t="s">
        <v>1216</v>
      </c>
      <c r="D954" s="80"/>
      <c r="E954" s="80"/>
      <c r="F954" s="80"/>
      <c r="G954" s="80"/>
      <c r="H954" s="162"/>
      <c r="I954" s="182">
        <f>SUM(I952:I953)</f>
        <v>64179.5</v>
      </c>
    </row>
    <row r="955" spans="3:10">
      <c r="C955" s="141" t="s">
        <v>1217</v>
      </c>
      <c r="D955" s="59" t="s">
        <v>1218</v>
      </c>
      <c r="E955" s="59"/>
      <c r="F955" s="73"/>
      <c r="G955" s="73"/>
      <c r="H955" s="73"/>
      <c r="I955" s="146"/>
    </row>
    <row r="956" spans="3:10" ht="18.75" customHeight="1">
      <c r="C956" s="453">
        <v>1</v>
      </c>
      <c r="D956" s="448" t="s">
        <v>5911</v>
      </c>
      <c r="E956" s="448"/>
      <c r="F956" s="454" t="s">
        <v>2423</v>
      </c>
      <c r="G956" s="477">
        <v>6.9199999999999998E-2</v>
      </c>
      <c r="H956" s="323">
        <f>VLOOKUP(D956,upahbahan,3,FALSE)</f>
        <v>500000</v>
      </c>
      <c r="I956" s="450">
        <f>G956*H956</f>
        <v>34600</v>
      </c>
    </row>
    <row r="957" spans="3:10">
      <c r="C957" s="478">
        <v>2</v>
      </c>
      <c r="D957" s="448" t="s">
        <v>5902</v>
      </c>
      <c r="E957" s="448"/>
      <c r="F957" s="479" t="s">
        <v>1076</v>
      </c>
      <c r="G957" s="477">
        <v>6.9199999999999998E-2</v>
      </c>
      <c r="H957" s="323">
        <f>VLOOKUP(D957,upahbahan,3,FALSE)</f>
        <v>50000</v>
      </c>
      <c r="I957" s="450">
        <f>G957*H957</f>
        <v>3460</v>
      </c>
    </row>
    <row r="958" spans="3:10" ht="15.75" customHeight="1">
      <c r="C958" s="144" t="s">
        <v>1219</v>
      </c>
      <c r="D958" s="80"/>
      <c r="E958" s="80"/>
      <c r="F958" s="80"/>
      <c r="G958" s="80"/>
      <c r="H958" s="162"/>
      <c r="I958" s="124">
        <f>SUM(I956:I957)</f>
        <v>38060</v>
      </c>
    </row>
    <row r="959" spans="3:10" s="163" customFormat="1">
      <c r="C959" s="122" t="s">
        <v>1220</v>
      </c>
      <c r="D959" s="69" t="s">
        <v>1221</v>
      </c>
      <c r="E959" s="70"/>
      <c r="F959" s="70"/>
      <c r="G959" s="70"/>
      <c r="H959" s="71"/>
      <c r="I959" s="124">
        <f>I958+I954+I950</f>
        <v>105568.75</v>
      </c>
      <c r="J959" s="54"/>
    </row>
    <row r="960" spans="3:10" s="163" customFormat="1">
      <c r="C960" s="122" t="s">
        <v>1222</v>
      </c>
      <c r="D960" s="69" t="s">
        <v>1325</v>
      </c>
      <c r="E960" s="70"/>
      <c r="F960" s="70"/>
      <c r="G960" s="71"/>
      <c r="H960" s="95">
        <f>$N$7</f>
        <v>0.1</v>
      </c>
      <c r="I960" s="124">
        <f>I959*H960</f>
        <v>10556.875</v>
      </c>
      <c r="J960" s="54"/>
    </row>
    <row r="961" spans="3:10" s="163" customFormat="1" ht="14.4" thickBot="1">
      <c r="C961" s="130" t="s">
        <v>1223</v>
      </c>
      <c r="D961" s="131" t="s">
        <v>1224</v>
      </c>
      <c r="E961" s="132"/>
      <c r="F961" s="132"/>
      <c r="G961" s="132"/>
      <c r="H961" s="155"/>
      <c r="I961" s="134">
        <f>SUM(I959:I960)</f>
        <v>116125.625</v>
      </c>
      <c r="J961" s="54"/>
    </row>
    <row r="962" spans="3:10" ht="14.4" thickTop="1"/>
    <row r="964" spans="3:10" ht="14.4" thickBot="1">
      <c r="C964" s="160" t="s">
        <v>2449</v>
      </c>
      <c r="D964" s="54" t="s">
        <v>2452</v>
      </c>
      <c r="J964" s="56">
        <f>ROUNDDOWN(I979,-2)</f>
        <v>12600</v>
      </c>
    </row>
    <row r="965" spans="3:10" ht="28.2" thickTop="1">
      <c r="C965" s="119" t="s">
        <v>1197</v>
      </c>
      <c r="D965" s="120" t="s">
        <v>1198</v>
      </c>
      <c r="E965" s="120" t="s">
        <v>1787</v>
      </c>
      <c r="F965" s="120" t="s">
        <v>1199</v>
      </c>
      <c r="G965" s="120" t="s">
        <v>1200</v>
      </c>
      <c r="H965" s="120" t="s">
        <v>1201</v>
      </c>
      <c r="I965" s="121" t="s">
        <v>1202</v>
      </c>
    </row>
    <row r="966" spans="3:10">
      <c r="C966" s="141" t="s">
        <v>1203</v>
      </c>
      <c r="D966" s="59" t="s">
        <v>1204</v>
      </c>
      <c r="E966" s="59"/>
      <c r="F966" s="73"/>
      <c r="G966" s="73"/>
      <c r="H966" s="73"/>
      <c r="I966" s="146"/>
    </row>
    <row r="967" spans="3:10">
      <c r="C967" s="198" t="s">
        <v>1205</v>
      </c>
      <c r="D967" s="59" t="s">
        <v>5</v>
      </c>
      <c r="E967" s="59" t="s">
        <v>1788</v>
      </c>
      <c r="F967" s="72" t="s">
        <v>1882</v>
      </c>
      <c r="G967" s="181">
        <v>2.01E-2</v>
      </c>
      <c r="H967" s="64">
        <f>VLOOKUP(D967,upahbahan,3,FALSE)/8</f>
        <v>12500</v>
      </c>
      <c r="I967" s="124">
        <f>G967*H967</f>
        <v>251.25</v>
      </c>
    </row>
    <row r="968" spans="3:10">
      <c r="C968" s="198">
        <v>2</v>
      </c>
      <c r="D968" s="59" t="s">
        <v>7</v>
      </c>
      <c r="E968" s="59" t="s">
        <v>1789</v>
      </c>
      <c r="F968" s="72" t="s">
        <v>1882</v>
      </c>
      <c r="G968" s="181">
        <v>2.01E-2</v>
      </c>
      <c r="H968" s="64">
        <f>VLOOKUP(D968,upahbahan,3,FALSE)/8</f>
        <v>18125</v>
      </c>
      <c r="I968" s="124">
        <f>G968*H968</f>
        <v>364.3125</v>
      </c>
    </row>
    <row r="969" spans="3:10" s="55" customFormat="1">
      <c r="C969" s="198">
        <v>3</v>
      </c>
      <c r="D969" s="59" t="s">
        <v>19</v>
      </c>
      <c r="E969" s="59" t="s">
        <v>1791</v>
      </c>
      <c r="F969" s="72" t="s">
        <v>1882</v>
      </c>
      <c r="G969" s="181">
        <v>2E-3</v>
      </c>
      <c r="H969" s="64">
        <f>VLOOKUP(D969,upahbahan,3,FALSE)/8</f>
        <v>25000</v>
      </c>
      <c r="I969" s="124">
        <f>G969*H969</f>
        <v>50</v>
      </c>
      <c r="J969" s="54"/>
    </row>
    <row r="970" spans="3:10" ht="15.75" customHeight="1">
      <c r="C970" s="144" t="s">
        <v>1210</v>
      </c>
      <c r="D970" s="80"/>
      <c r="E970" s="80"/>
      <c r="F970" s="80"/>
      <c r="G970" s="187"/>
      <c r="H970" s="162"/>
      <c r="I970" s="124">
        <f>SUM(I967:I969)</f>
        <v>665.5625</v>
      </c>
    </row>
    <row r="971" spans="3:10">
      <c r="C971" s="141" t="s">
        <v>1211</v>
      </c>
      <c r="D971" s="59" t="s">
        <v>1212</v>
      </c>
      <c r="E971" s="59"/>
      <c r="F971" s="76"/>
      <c r="G971" s="84"/>
      <c r="H971" s="76"/>
      <c r="I971" s="154"/>
    </row>
    <row r="972" spans="3:10">
      <c r="C972" s="459">
        <v>1</v>
      </c>
      <c r="D972" s="448" t="s">
        <v>1505</v>
      </c>
      <c r="E972" s="448"/>
      <c r="F972" s="449" t="s">
        <v>2453</v>
      </c>
      <c r="G972" s="451">
        <v>0.23549999999999999</v>
      </c>
      <c r="H972" s="64">
        <f>VLOOKUP(D972,upahbahan,3,FALSE)</f>
        <v>45550</v>
      </c>
      <c r="I972" s="124">
        <f>G972*H972</f>
        <v>10727.025</v>
      </c>
    </row>
    <row r="973" spans="3:10" ht="15.75" customHeight="1">
      <c r="C973" s="144" t="s">
        <v>1216</v>
      </c>
      <c r="D973" s="80"/>
      <c r="E973" s="80"/>
      <c r="F973" s="80"/>
      <c r="G973" s="80"/>
      <c r="H973" s="162"/>
      <c r="I973" s="182">
        <f>SUM(I972)</f>
        <v>10727.025</v>
      </c>
    </row>
    <row r="974" spans="3:10">
      <c r="C974" s="141" t="s">
        <v>1217</v>
      </c>
      <c r="D974" s="59" t="s">
        <v>1218</v>
      </c>
      <c r="E974" s="59"/>
      <c r="F974" s="73"/>
      <c r="G974" s="73"/>
      <c r="H974" s="73"/>
      <c r="I974" s="146"/>
    </row>
    <row r="975" spans="3:10" ht="18.75" customHeight="1">
      <c r="C975" s="453">
        <v>1</v>
      </c>
      <c r="D975" s="448" t="s">
        <v>2479</v>
      </c>
      <c r="E975" s="448"/>
      <c r="F975" s="454" t="s">
        <v>2423</v>
      </c>
      <c r="G975" s="477">
        <v>2.01E-2</v>
      </c>
      <c r="H975" s="323">
        <f>VLOOKUP(D975,upahbahan,3,FALSE)</f>
        <v>3125</v>
      </c>
      <c r="I975" s="450">
        <f>G975*H975</f>
        <v>62.8125</v>
      </c>
    </row>
    <row r="976" spans="3:10" ht="15.75" customHeight="1">
      <c r="C976" s="144" t="s">
        <v>1219</v>
      </c>
      <c r="D976" s="80"/>
      <c r="E976" s="80"/>
      <c r="F976" s="80"/>
      <c r="G976" s="80"/>
      <c r="H976" s="162"/>
      <c r="I976" s="124">
        <f>SUM(I975)</f>
        <v>62.8125</v>
      </c>
    </row>
    <row r="977" spans="3:10" s="163" customFormat="1">
      <c r="C977" s="122" t="s">
        <v>1220</v>
      </c>
      <c r="D977" s="69" t="s">
        <v>1221</v>
      </c>
      <c r="E977" s="70"/>
      <c r="F977" s="70"/>
      <c r="G977" s="70"/>
      <c r="H977" s="71"/>
      <c r="I977" s="124">
        <f>I976+I973+I970</f>
        <v>11455.4</v>
      </c>
      <c r="J977" s="54"/>
    </row>
    <row r="978" spans="3:10" s="163" customFormat="1">
      <c r="C978" s="122" t="s">
        <v>1222</v>
      </c>
      <c r="D978" s="69" t="s">
        <v>1325</v>
      </c>
      <c r="E978" s="70"/>
      <c r="F978" s="70"/>
      <c r="G978" s="71"/>
      <c r="H978" s="95">
        <f>$N$7</f>
        <v>0.1</v>
      </c>
      <c r="I978" s="124">
        <f>I977*H978</f>
        <v>1145.54</v>
      </c>
      <c r="J978" s="54"/>
    </row>
    <row r="979" spans="3:10" s="163" customFormat="1" ht="14.4" thickBot="1">
      <c r="C979" s="130" t="s">
        <v>1223</v>
      </c>
      <c r="D979" s="131" t="s">
        <v>1224</v>
      </c>
      <c r="E979" s="132"/>
      <c r="F979" s="132"/>
      <c r="G979" s="132"/>
      <c r="H979" s="155"/>
      <c r="I979" s="134">
        <f>SUM(I977:I978)</f>
        <v>12600.939999999999</v>
      </c>
      <c r="J979" s="54"/>
    </row>
    <row r="980" spans="3:10" ht="14.4" thickTop="1"/>
    <row r="982" spans="3:10" ht="14.4" thickBot="1">
      <c r="C982" s="160" t="s">
        <v>2455</v>
      </c>
      <c r="D982" s="54" t="s">
        <v>2456</v>
      </c>
      <c r="J982" s="56">
        <f>ROUNDDOWN(I997,-2)</f>
        <v>17500</v>
      </c>
    </row>
    <row r="983" spans="3:10" ht="28.2" thickTop="1">
      <c r="C983" s="119" t="s">
        <v>1197</v>
      </c>
      <c r="D983" s="120" t="s">
        <v>1198</v>
      </c>
      <c r="E983" s="120" t="s">
        <v>1787</v>
      </c>
      <c r="F983" s="120" t="s">
        <v>1199</v>
      </c>
      <c r="G983" s="120" t="s">
        <v>1200</v>
      </c>
      <c r="H983" s="120" t="s">
        <v>1201</v>
      </c>
      <c r="I983" s="121" t="s">
        <v>1202</v>
      </c>
    </row>
    <row r="984" spans="3:10">
      <c r="C984" s="141" t="s">
        <v>1203</v>
      </c>
      <c r="D984" s="59" t="s">
        <v>1204</v>
      </c>
      <c r="E984" s="59"/>
      <c r="F984" s="73"/>
      <c r="G984" s="73"/>
      <c r="H984" s="73"/>
      <c r="I984" s="146"/>
    </row>
    <row r="985" spans="3:10">
      <c r="C985" s="198" t="s">
        <v>1205</v>
      </c>
      <c r="D985" s="59" t="s">
        <v>5</v>
      </c>
      <c r="E985" s="59" t="s">
        <v>1788</v>
      </c>
      <c r="F985" s="72" t="s">
        <v>1882</v>
      </c>
      <c r="G985" s="181">
        <v>1.4200000000000001E-2</v>
      </c>
      <c r="H985" s="64">
        <f>VLOOKUP(D985,upahbahan,3,FALSE)/8</f>
        <v>12500</v>
      </c>
      <c r="I985" s="124">
        <f>G985*H985</f>
        <v>177.5</v>
      </c>
    </row>
    <row r="986" spans="3:10">
      <c r="C986" s="198">
        <v>2</v>
      </c>
      <c r="D986" s="59" t="s">
        <v>7</v>
      </c>
      <c r="E986" s="59" t="s">
        <v>1789</v>
      </c>
      <c r="F986" s="72" t="s">
        <v>1882</v>
      </c>
      <c r="G986" s="181">
        <v>1.4200000000000001E-2</v>
      </c>
      <c r="H986" s="64">
        <f>VLOOKUP(D986,upahbahan,3,FALSE)/8</f>
        <v>18125</v>
      </c>
      <c r="I986" s="124">
        <f>G986*H986</f>
        <v>257.375</v>
      </c>
    </row>
    <row r="987" spans="3:10" s="55" customFormat="1">
      <c r="C987" s="198">
        <v>3</v>
      </c>
      <c r="D987" s="59" t="s">
        <v>19</v>
      </c>
      <c r="E987" s="59" t="s">
        <v>1791</v>
      </c>
      <c r="F987" s="72" t="s">
        <v>1882</v>
      </c>
      <c r="G987" s="181">
        <v>1.4E-3</v>
      </c>
      <c r="H987" s="64">
        <f>VLOOKUP(D987,upahbahan,3,FALSE)/8</f>
        <v>25000</v>
      </c>
      <c r="I987" s="124">
        <f>G987*H987</f>
        <v>35</v>
      </c>
      <c r="J987" s="54"/>
    </row>
    <row r="988" spans="3:10" ht="15.75" customHeight="1">
      <c r="C988" s="144" t="s">
        <v>1210</v>
      </c>
      <c r="D988" s="80"/>
      <c r="E988" s="80"/>
      <c r="F988" s="80"/>
      <c r="G988" s="187"/>
      <c r="H988" s="162"/>
      <c r="I988" s="124">
        <f>SUM(I985:I987)</f>
        <v>469.875</v>
      </c>
    </row>
    <row r="989" spans="3:10">
      <c r="C989" s="141" t="s">
        <v>1211</v>
      </c>
      <c r="D989" s="59" t="s">
        <v>1212</v>
      </c>
      <c r="E989" s="59"/>
      <c r="F989" s="76"/>
      <c r="G989" s="84"/>
      <c r="H989" s="76"/>
      <c r="I989" s="154"/>
    </row>
    <row r="990" spans="3:10">
      <c r="C990" s="459">
        <v>1</v>
      </c>
      <c r="D990" s="448" t="s">
        <v>1505</v>
      </c>
      <c r="E990" s="448"/>
      <c r="F990" s="449" t="s">
        <v>2453</v>
      </c>
      <c r="G990" s="451">
        <v>0.33910000000000001</v>
      </c>
      <c r="H990" s="64">
        <f>VLOOKUP(D990,upahbahan,3,FALSE)</f>
        <v>45550</v>
      </c>
      <c r="I990" s="124">
        <f>G990*H990</f>
        <v>15446.005000000001</v>
      </c>
    </row>
    <row r="991" spans="3:10" ht="15.75" customHeight="1">
      <c r="C991" s="144" t="s">
        <v>1216</v>
      </c>
      <c r="D991" s="80"/>
      <c r="E991" s="80"/>
      <c r="F991" s="80"/>
      <c r="G991" s="80"/>
      <c r="H991" s="162"/>
      <c r="I991" s="182">
        <f>SUM(I990)</f>
        <v>15446.005000000001</v>
      </c>
    </row>
    <row r="992" spans="3:10">
      <c r="C992" s="141" t="s">
        <v>1217</v>
      </c>
      <c r="D992" s="59" t="s">
        <v>1218</v>
      </c>
      <c r="E992" s="59"/>
      <c r="F992" s="73"/>
      <c r="G992" s="73"/>
      <c r="H992" s="73"/>
      <c r="I992" s="146"/>
    </row>
    <row r="993" spans="3:10" ht="18.75" customHeight="1">
      <c r="C993" s="453">
        <v>1</v>
      </c>
      <c r="D993" s="448" t="s">
        <v>2479</v>
      </c>
      <c r="E993" s="448"/>
      <c r="F993" s="454" t="s">
        <v>2423</v>
      </c>
      <c r="G993" s="477">
        <v>1.4200000000000001E-2</v>
      </c>
      <c r="H993" s="323">
        <f>VLOOKUP(D993,upahbahan,3,FALSE)</f>
        <v>3125</v>
      </c>
      <c r="I993" s="450">
        <f>G993*H993</f>
        <v>44.375</v>
      </c>
    </row>
    <row r="994" spans="3:10" ht="15.75" customHeight="1">
      <c r="C994" s="144" t="s">
        <v>1219</v>
      </c>
      <c r="D994" s="80"/>
      <c r="E994" s="80"/>
      <c r="F994" s="80"/>
      <c r="G994" s="80"/>
      <c r="H994" s="162"/>
      <c r="I994" s="124">
        <f>SUM(I993)</f>
        <v>44.375</v>
      </c>
    </row>
    <row r="995" spans="3:10" s="163" customFormat="1">
      <c r="C995" s="122" t="s">
        <v>1220</v>
      </c>
      <c r="D995" s="69" t="s">
        <v>1221</v>
      </c>
      <c r="E995" s="70"/>
      <c r="F995" s="70"/>
      <c r="G995" s="70"/>
      <c r="H995" s="71"/>
      <c r="I995" s="124">
        <f>I994+I991+I988</f>
        <v>15960.255000000001</v>
      </c>
      <c r="J995" s="54"/>
    </row>
    <row r="996" spans="3:10" s="163" customFormat="1">
      <c r="C996" s="122" t="s">
        <v>1222</v>
      </c>
      <c r="D996" s="69" t="s">
        <v>1325</v>
      </c>
      <c r="E996" s="70"/>
      <c r="F996" s="70"/>
      <c r="G996" s="71"/>
      <c r="H996" s="95">
        <f>$N$7</f>
        <v>0.1</v>
      </c>
      <c r="I996" s="124">
        <f>I995*H996</f>
        <v>1596.0255000000002</v>
      </c>
      <c r="J996" s="54"/>
    </row>
    <row r="997" spans="3:10" s="163" customFormat="1" ht="14.4" thickBot="1">
      <c r="C997" s="130" t="s">
        <v>1223</v>
      </c>
      <c r="D997" s="131" t="s">
        <v>1224</v>
      </c>
      <c r="E997" s="132"/>
      <c r="F997" s="132"/>
      <c r="G997" s="132"/>
      <c r="H997" s="155"/>
      <c r="I997" s="134">
        <f>SUM(I995:I996)</f>
        <v>17556.280500000001</v>
      </c>
      <c r="J997" s="54"/>
    </row>
    <row r="998" spans="3:10" ht="14.4" thickTop="1"/>
    <row r="1001" spans="3:10" ht="14.4" thickBot="1">
      <c r="C1001" s="160" t="s">
        <v>2457</v>
      </c>
      <c r="D1001" s="54" t="s">
        <v>2458</v>
      </c>
      <c r="J1001" s="56">
        <f>ROUNDDOWN(I1016,-2)</f>
        <v>30600</v>
      </c>
    </row>
    <row r="1002" spans="3:10" ht="28.2" thickTop="1">
      <c r="C1002" s="119" t="s">
        <v>1197</v>
      </c>
      <c r="D1002" s="120" t="s">
        <v>1198</v>
      </c>
      <c r="E1002" s="120" t="s">
        <v>1787</v>
      </c>
      <c r="F1002" s="120" t="s">
        <v>1199</v>
      </c>
      <c r="G1002" s="120" t="s">
        <v>1200</v>
      </c>
      <c r="H1002" s="120" t="s">
        <v>1201</v>
      </c>
      <c r="I1002" s="121" t="s">
        <v>1202</v>
      </c>
    </row>
    <row r="1003" spans="3:10">
      <c r="C1003" s="141" t="s">
        <v>1203</v>
      </c>
      <c r="D1003" s="59" t="s">
        <v>1204</v>
      </c>
      <c r="E1003" s="59"/>
      <c r="F1003" s="73"/>
      <c r="G1003" s="73"/>
      <c r="H1003" s="73"/>
      <c r="I1003" s="146"/>
    </row>
    <row r="1004" spans="3:10">
      <c r="C1004" s="198" t="s">
        <v>1205</v>
      </c>
      <c r="D1004" s="59" t="s">
        <v>5</v>
      </c>
      <c r="E1004" s="59" t="s">
        <v>1788</v>
      </c>
      <c r="F1004" s="72" t="s">
        <v>1882</v>
      </c>
      <c r="G1004" s="181">
        <v>1.2E-2</v>
      </c>
      <c r="H1004" s="64">
        <f>VLOOKUP(D1004,upahbahan,3,FALSE)/8</f>
        <v>12500</v>
      </c>
      <c r="I1004" s="124">
        <f>G1004*H1004</f>
        <v>150</v>
      </c>
    </row>
    <row r="1005" spans="3:10">
      <c r="C1005" s="198">
        <v>2</v>
      </c>
      <c r="D1005" s="59" t="s">
        <v>7</v>
      </c>
      <c r="E1005" s="59" t="s">
        <v>1789</v>
      </c>
      <c r="F1005" s="72" t="s">
        <v>1882</v>
      </c>
      <c r="G1005" s="181">
        <v>1.2E-2</v>
      </c>
      <c r="H1005" s="64">
        <f>VLOOKUP(D1005,upahbahan,3,FALSE)/8</f>
        <v>18125</v>
      </c>
      <c r="I1005" s="124">
        <f>G1005*H1005</f>
        <v>217.5</v>
      </c>
    </row>
    <row r="1006" spans="3:10" s="55" customFormat="1">
      <c r="C1006" s="198">
        <v>3</v>
      </c>
      <c r="D1006" s="59" t="s">
        <v>19</v>
      </c>
      <c r="E1006" s="59" t="s">
        <v>1791</v>
      </c>
      <c r="F1006" s="72" t="s">
        <v>1882</v>
      </c>
      <c r="G1006" s="181">
        <v>1.1999999999999999E-3</v>
      </c>
      <c r="H1006" s="64">
        <f>VLOOKUP(D1006,upahbahan,3,FALSE)/8</f>
        <v>25000</v>
      </c>
      <c r="I1006" s="124">
        <f>G1006*H1006</f>
        <v>29.999999999999996</v>
      </c>
      <c r="J1006" s="54"/>
    </row>
    <row r="1007" spans="3:10" ht="15.75" customHeight="1">
      <c r="C1007" s="144" t="s">
        <v>1210</v>
      </c>
      <c r="D1007" s="80"/>
      <c r="E1007" s="80"/>
      <c r="F1007" s="80"/>
      <c r="G1007" s="187"/>
      <c r="H1007" s="162"/>
      <c r="I1007" s="124">
        <f>SUM(I1004:I1006)</f>
        <v>397.5</v>
      </c>
    </row>
    <row r="1008" spans="3:10">
      <c r="C1008" s="141" t="s">
        <v>1211</v>
      </c>
      <c r="D1008" s="59" t="s">
        <v>1212</v>
      </c>
      <c r="E1008" s="59"/>
      <c r="F1008" s="76"/>
      <c r="G1008" s="84"/>
      <c r="H1008" s="76"/>
      <c r="I1008" s="154"/>
    </row>
    <row r="1009" spans="3:10">
      <c r="C1009" s="459">
        <v>1</v>
      </c>
      <c r="D1009" s="448" t="s">
        <v>1505</v>
      </c>
      <c r="E1009" s="448"/>
      <c r="F1009" s="449" t="s">
        <v>2453</v>
      </c>
      <c r="G1009" s="451">
        <v>0.60289999999999999</v>
      </c>
      <c r="H1009" s="64">
        <f>VLOOKUP(D1009,upahbahan,3,FALSE)</f>
        <v>45550</v>
      </c>
      <c r="I1009" s="124">
        <f>G1009*H1009</f>
        <v>27462.095000000001</v>
      </c>
    </row>
    <row r="1010" spans="3:10" ht="15.75" customHeight="1">
      <c r="C1010" s="144" t="s">
        <v>1216</v>
      </c>
      <c r="D1010" s="80"/>
      <c r="E1010" s="80"/>
      <c r="F1010" s="80"/>
      <c r="G1010" s="80"/>
      <c r="H1010" s="162"/>
      <c r="I1010" s="182">
        <f>SUM(I1009)</f>
        <v>27462.095000000001</v>
      </c>
    </row>
    <row r="1011" spans="3:10">
      <c r="C1011" s="141" t="s">
        <v>1217</v>
      </c>
      <c r="D1011" s="59" t="s">
        <v>1218</v>
      </c>
      <c r="E1011" s="59"/>
      <c r="F1011" s="73"/>
      <c r="G1011" s="73"/>
      <c r="H1011" s="73"/>
      <c r="I1011" s="146"/>
    </row>
    <row r="1012" spans="3:10" ht="18.75" customHeight="1">
      <c r="C1012" s="453">
        <v>1</v>
      </c>
      <c r="D1012" s="448" t="s">
        <v>2479</v>
      </c>
      <c r="E1012" s="448"/>
      <c r="F1012" s="454" t="s">
        <v>2423</v>
      </c>
      <c r="G1012" s="477">
        <v>1.2E-2</v>
      </c>
      <c r="H1012" s="323">
        <f>VLOOKUP(D1012,upahbahan,3,FALSE)</f>
        <v>3125</v>
      </c>
      <c r="I1012" s="450">
        <f>G1012*H1012</f>
        <v>37.5</v>
      </c>
    </row>
    <row r="1013" spans="3:10" ht="15.75" customHeight="1">
      <c r="C1013" s="144" t="s">
        <v>1219</v>
      </c>
      <c r="D1013" s="80"/>
      <c r="E1013" s="80"/>
      <c r="F1013" s="80"/>
      <c r="G1013" s="80"/>
      <c r="H1013" s="162"/>
      <c r="I1013" s="124">
        <f>SUM(I1012)</f>
        <v>37.5</v>
      </c>
    </row>
    <row r="1014" spans="3:10" s="163" customFormat="1">
      <c r="C1014" s="122" t="s">
        <v>1220</v>
      </c>
      <c r="D1014" s="69" t="s">
        <v>1221</v>
      </c>
      <c r="E1014" s="70"/>
      <c r="F1014" s="70"/>
      <c r="G1014" s="70"/>
      <c r="H1014" s="71"/>
      <c r="I1014" s="124">
        <f>I1013+I1010+I1007</f>
        <v>27897.095000000001</v>
      </c>
      <c r="J1014" s="54"/>
    </row>
    <row r="1015" spans="3:10" s="163" customFormat="1">
      <c r="C1015" s="122" t="s">
        <v>1222</v>
      </c>
      <c r="D1015" s="69" t="s">
        <v>1325</v>
      </c>
      <c r="E1015" s="70"/>
      <c r="F1015" s="70"/>
      <c r="G1015" s="71"/>
      <c r="H1015" s="95">
        <f>$N$7</f>
        <v>0.1</v>
      </c>
      <c r="I1015" s="124">
        <f>I1014*H1015</f>
        <v>2789.7095000000004</v>
      </c>
      <c r="J1015" s="54"/>
    </row>
    <row r="1016" spans="3:10" s="163" customFormat="1" ht="14.4" thickBot="1">
      <c r="C1016" s="130" t="s">
        <v>1223</v>
      </c>
      <c r="D1016" s="131" t="s">
        <v>1224</v>
      </c>
      <c r="E1016" s="132"/>
      <c r="F1016" s="132"/>
      <c r="G1016" s="132"/>
      <c r="H1016" s="155"/>
      <c r="I1016" s="134">
        <f>SUM(I1014:I1015)</f>
        <v>30686.804500000002</v>
      </c>
      <c r="J1016" s="54"/>
    </row>
    <row r="1017" spans="3:10" ht="14.4" thickTop="1"/>
    <row r="1020" spans="3:10" ht="14.4" thickBot="1">
      <c r="C1020" s="160" t="s">
        <v>2459</v>
      </c>
      <c r="D1020" s="54" t="s">
        <v>5909</v>
      </c>
      <c r="J1020" s="56">
        <f>ROUNDDOWN(I1035,-2)</f>
        <v>47500</v>
      </c>
    </row>
    <row r="1021" spans="3:10" ht="28.2" thickTop="1">
      <c r="C1021" s="119" t="s">
        <v>1197</v>
      </c>
      <c r="D1021" s="120" t="s">
        <v>1198</v>
      </c>
      <c r="E1021" s="120" t="s">
        <v>1787</v>
      </c>
      <c r="F1021" s="120" t="s">
        <v>1199</v>
      </c>
      <c r="G1021" s="120" t="s">
        <v>1200</v>
      </c>
      <c r="H1021" s="120" t="s">
        <v>1201</v>
      </c>
      <c r="I1021" s="121" t="s">
        <v>1202</v>
      </c>
    </row>
    <row r="1022" spans="3:10">
      <c r="C1022" s="141" t="s">
        <v>1203</v>
      </c>
      <c r="D1022" s="59" t="s">
        <v>1204</v>
      </c>
      <c r="E1022" s="59"/>
      <c r="F1022" s="73"/>
      <c r="G1022" s="73"/>
      <c r="H1022" s="73"/>
      <c r="I1022" s="146"/>
    </row>
    <row r="1023" spans="3:10">
      <c r="C1023" s="198" t="s">
        <v>1205</v>
      </c>
      <c r="D1023" s="59" t="s">
        <v>5</v>
      </c>
      <c r="E1023" s="59" t="s">
        <v>1788</v>
      </c>
      <c r="F1023" s="72" t="s">
        <v>1882</v>
      </c>
      <c r="G1023" s="181">
        <v>9.5999999999999992E-3</v>
      </c>
      <c r="H1023" s="64">
        <f>VLOOKUP(D1023,upahbahan,3,FALSE)/8</f>
        <v>12500</v>
      </c>
      <c r="I1023" s="124">
        <f>G1023*H1023</f>
        <v>119.99999999999999</v>
      </c>
    </row>
    <row r="1024" spans="3:10">
      <c r="C1024" s="198">
        <v>2</v>
      </c>
      <c r="D1024" s="59" t="s">
        <v>7</v>
      </c>
      <c r="E1024" s="59" t="s">
        <v>1789</v>
      </c>
      <c r="F1024" s="72" t="s">
        <v>1882</v>
      </c>
      <c r="G1024" s="181">
        <v>9.5999999999999992E-3</v>
      </c>
      <c r="H1024" s="64">
        <f>VLOOKUP(D1024,upahbahan,3,FALSE)/8</f>
        <v>18125</v>
      </c>
      <c r="I1024" s="124">
        <f>G1024*H1024</f>
        <v>173.99999999999997</v>
      </c>
    </row>
    <row r="1025" spans="3:10" s="55" customFormat="1">
      <c r="C1025" s="198">
        <v>3</v>
      </c>
      <c r="D1025" s="59" t="s">
        <v>19</v>
      </c>
      <c r="E1025" s="59" t="s">
        <v>1791</v>
      </c>
      <c r="F1025" s="72" t="s">
        <v>1882</v>
      </c>
      <c r="G1025" s="181">
        <v>1E-3</v>
      </c>
      <c r="H1025" s="64">
        <f>VLOOKUP(D1025,upahbahan,3,FALSE)/8</f>
        <v>25000</v>
      </c>
      <c r="I1025" s="124">
        <f>G1025*H1025</f>
        <v>25</v>
      </c>
      <c r="J1025" s="54"/>
    </row>
    <row r="1026" spans="3:10" ht="15.75" customHeight="1">
      <c r="C1026" s="144" t="s">
        <v>1210</v>
      </c>
      <c r="D1026" s="80"/>
      <c r="E1026" s="80"/>
      <c r="F1026" s="80"/>
      <c r="G1026" s="187"/>
      <c r="H1026" s="162"/>
      <c r="I1026" s="124">
        <f>SUM(I1023:I1025)</f>
        <v>318.99999999999994</v>
      </c>
    </row>
    <row r="1027" spans="3:10">
      <c r="C1027" s="141" t="s">
        <v>1211</v>
      </c>
      <c r="D1027" s="59" t="s">
        <v>1212</v>
      </c>
      <c r="E1027" s="59"/>
      <c r="F1027" s="76"/>
      <c r="G1027" s="84"/>
      <c r="H1027" s="76"/>
      <c r="I1027" s="154"/>
    </row>
    <row r="1028" spans="3:10">
      <c r="C1028" s="459">
        <v>1</v>
      </c>
      <c r="D1028" s="448" t="s">
        <v>1505</v>
      </c>
      <c r="E1028" s="448"/>
      <c r="F1028" s="449" t="s">
        <v>2453</v>
      </c>
      <c r="G1028" s="451">
        <v>0.94199999999999995</v>
      </c>
      <c r="H1028" s="64">
        <f>VLOOKUP(D1028,upahbahan,3,FALSE)</f>
        <v>45550</v>
      </c>
      <c r="I1028" s="124">
        <f>G1028*H1028</f>
        <v>42908.1</v>
      </c>
    </row>
    <row r="1029" spans="3:10" ht="15.75" customHeight="1">
      <c r="C1029" s="144" t="s">
        <v>1216</v>
      </c>
      <c r="D1029" s="80"/>
      <c r="E1029" s="80"/>
      <c r="F1029" s="80"/>
      <c r="G1029" s="80"/>
      <c r="H1029" s="162"/>
      <c r="I1029" s="182">
        <f>SUM(I1028)</f>
        <v>42908.1</v>
      </c>
    </row>
    <row r="1030" spans="3:10">
      <c r="C1030" s="141" t="s">
        <v>1217</v>
      </c>
      <c r="D1030" s="59" t="s">
        <v>1218</v>
      </c>
      <c r="E1030" s="59"/>
      <c r="F1030" s="73"/>
      <c r="G1030" s="73"/>
      <c r="H1030" s="73"/>
      <c r="I1030" s="146"/>
    </row>
    <row r="1031" spans="3:10" ht="18.75" customHeight="1">
      <c r="C1031" s="453">
        <v>1</v>
      </c>
      <c r="D1031" s="448" t="s">
        <v>2479</v>
      </c>
      <c r="E1031" s="448"/>
      <c r="F1031" s="454" t="s">
        <v>2423</v>
      </c>
      <c r="G1031" s="477">
        <v>9.5999999999999992E-3</v>
      </c>
      <c r="H1031" s="323">
        <f>VLOOKUP(D1031,upahbahan,3,FALSE)</f>
        <v>3125</v>
      </c>
      <c r="I1031" s="450">
        <f>G1031*H1031</f>
        <v>29.999999999999996</v>
      </c>
    </row>
    <row r="1032" spans="3:10" ht="15.75" customHeight="1">
      <c r="C1032" s="144" t="s">
        <v>1219</v>
      </c>
      <c r="D1032" s="80"/>
      <c r="E1032" s="80"/>
      <c r="F1032" s="80"/>
      <c r="G1032" s="80"/>
      <c r="H1032" s="162"/>
      <c r="I1032" s="124">
        <f>SUM(I1031)</f>
        <v>29.999999999999996</v>
      </c>
    </row>
    <row r="1033" spans="3:10" s="163" customFormat="1">
      <c r="C1033" s="122" t="s">
        <v>1220</v>
      </c>
      <c r="D1033" s="69" t="s">
        <v>1221</v>
      </c>
      <c r="E1033" s="70"/>
      <c r="F1033" s="70"/>
      <c r="G1033" s="70"/>
      <c r="H1033" s="71"/>
      <c r="I1033" s="124">
        <f>I1032+I1029+I1026</f>
        <v>43257.1</v>
      </c>
      <c r="J1033" s="54"/>
    </row>
    <row r="1034" spans="3:10" s="163" customFormat="1">
      <c r="C1034" s="122" t="s">
        <v>1222</v>
      </c>
      <c r="D1034" s="69" t="s">
        <v>1325</v>
      </c>
      <c r="E1034" s="70"/>
      <c r="F1034" s="70"/>
      <c r="G1034" s="71"/>
      <c r="H1034" s="95">
        <f>$N$7</f>
        <v>0.1</v>
      </c>
      <c r="I1034" s="124">
        <f>I1033*H1034</f>
        <v>4325.71</v>
      </c>
      <c r="J1034" s="54"/>
    </row>
    <row r="1035" spans="3:10" s="163" customFormat="1" ht="14.4" thickBot="1">
      <c r="C1035" s="130" t="s">
        <v>1223</v>
      </c>
      <c r="D1035" s="131" t="s">
        <v>1224</v>
      </c>
      <c r="E1035" s="132"/>
      <c r="F1035" s="132"/>
      <c r="G1035" s="132"/>
      <c r="H1035" s="155"/>
      <c r="I1035" s="134">
        <f>SUM(I1033:I1034)</f>
        <v>47582.81</v>
      </c>
      <c r="J1035" s="54"/>
    </row>
    <row r="1036" spans="3:10" ht="14.4" thickTop="1"/>
    <row r="1037" spans="3:10">
      <c r="C1037" s="160" t="s">
        <v>2460</v>
      </c>
      <c r="D1037" s="54" t="s">
        <v>2461</v>
      </c>
    </row>
    <row r="1039" spans="3:10" ht="14.4" thickBot="1">
      <c r="C1039" s="160" t="s">
        <v>2462</v>
      </c>
      <c r="D1039" s="54" t="s">
        <v>2463</v>
      </c>
      <c r="J1039" s="56">
        <f>ROUNDDOWN(I1054,-2)</f>
        <v>47500</v>
      </c>
    </row>
    <row r="1040" spans="3:10" ht="28.2" thickTop="1">
      <c r="C1040" s="119" t="s">
        <v>1197</v>
      </c>
      <c r="D1040" s="120" t="s">
        <v>1198</v>
      </c>
      <c r="E1040" s="120" t="s">
        <v>1787</v>
      </c>
      <c r="F1040" s="120" t="s">
        <v>1199</v>
      </c>
      <c r="G1040" s="120" t="s">
        <v>1200</v>
      </c>
      <c r="H1040" s="120" t="s">
        <v>1201</v>
      </c>
      <c r="I1040" s="121" t="s">
        <v>1202</v>
      </c>
    </row>
    <row r="1041" spans="3:10">
      <c r="C1041" s="141" t="s">
        <v>1203</v>
      </c>
      <c r="D1041" s="59" t="s">
        <v>1204</v>
      </c>
      <c r="E1041" s="59"/>
      <c r="F1041" s="73"/>
      <c r="G1041" s="73"/>
      <c r="H1041" s="73"/>
      <c r="I1041" s="146"/>
    </row>
    <row r="1042" spans="3:10">
      <c r="C1042" s="198" t="s">
        <v>1205</v>
      </c>
      <c r="D1042" s="59" t="s">
        <v>5</v>
      </c>
      <c r="E1042" s="59" t="s">
        <v>1788</v>
      </c>
      <c r="F1042" s="72" t="s">
        <v>1882</v>
      </c>
      <c r="G1042" s="181">
        <v>8.3699999999999997E-2</v>
      </c>
      <c r="H1042" s="64">
        <f>VLOOKUP(D1042,upahbahan,3,FALSE)/8</f>
        <v>12500</v>
      </c>
      <c r="I1042" s="124">
        <f>G1042*H1042</f>
        <v>1046.25</v>
      </c>
    </row>
    <row r="1043" spans="3:10">
      <c r="C1043" s="198">
        <v>2</v>
      </c>
      <c r="D1043" s="59" t="s">
        <v>7</v>
      </c>
      <c r="E1043" s="59" t="s">
        <v>1789</v>
      </c>
      <c r="F1043" s="72" t="s">
        <v>1882</v>
      </c>
      <c r="G1043" s="181">
        <v>4.1799999999999997E-2</v>
      </c>
      <c r="H1043" s="64">
        <f>VLOOKUP(D1043,upahbahan,3,FALSE)/8</f>
        <v>18125</v>
      </c>
      <c r="I1043" s="124">
        <f>G1043*H1043</f>
        <v>757.625</v>
      </c>
    </row>
    <row r="1044" spans="3:10" s="55" customFormat="1">
      <c r="C1044" s="198">
        <v>3</v>
      </c>
      <c r="D1044" s="59" t="s">
        <v>19</v>
      </c>
      <c r="E1044" s="59" t="s">
        <v>1791</v>
      </c>
      <c r="F1044" s="72" t="s">
        <v>1882</v>
      </c>
      <c r="G1044" s="181">
        <v>8.3999999999999995E-3</v>
      </c>
      <c r="H1044" s="64">
        <f>VLOOKUP(D1044,upahbahan,3,FALSE)/8</f>
        <v>25000</v>
      </c>
      <c r="I1044" s="124">
        <f>G1044*H1044</f>
        <v>210</v>
      </c>
      <c r="J1044" s="54"/>
    </row>
    <row r="1045" spans="3:10" ht="15.75" customHeight="1">
      <c r="C1045" s="144" t="s">
        <v>1210</v>
      </c>
      <c r="D1045" s="80"/>
      <c r="E1045" s="80"/>
      <c r="F1045" s="80"/>
      <c r="G1045" s="187"/>
      <c r="H1045" s="162"/>
      <c r="I1045" s="124">
        <f>SUM(I1042:I1044)</f>
        <v>2013.875</v>
      </c>
    </row>
    <row r="1046" spans="3:10">
      <c r="C1046" s="141" t="s">
        <v>1211</v>
      </c>
      <c r="D1046" s="59" t="s">
        <v>1212</v>
      </c>
      <c r="E1046" s="59"/>
      <c r="F1046" s="76"/>
      <c r="G1046" s="84"/>
      <c r="H1046" s="76"/>
      <c r="I1046" s="154"/>
    </row>
    <row r="1047" spans="3:10" ht="15.75" customHeight="1">
      <c r="C1047" s="144" t="s">
        <v>1216</v>
      </c>
      <c r="D1047" s="80"/>
      <c r="E1047" s="80"/>
      <c r="F1047" s="80"/>
      <c r="G1047" s="80"/>
      <c r="H1047" s="162"/>
      <c r="I1047" s="182">
        <v>0</v>
      </c>
    </row>
    <row r="1048" spans="3:10">
      <c r="C1048" s="141" t="s">
        <v>1217</v>
      </c>
      <c r="D1048" s="59" t="s">
        <v>1218</v>
      </c>
      <c r="E1048" s="59"/>
      <c r="F1048" s="73"/>
      <c r="G1048" s="73"/>
      <c r="H1048" s="73"/>
      <c r="I1048" s="146"/>
    </row>
    <row r="1049" spans="3:10">
      <c r="C1049" s="453">
        <v>1</v>
      </c>
      <c r="D1049" s="448" t="s">
        <v>5911</v>
      </c>
      <c r="E1049" s="448"/>
      <c r="F1049" s="454" t="s">
        <v>2423</v>
      </c>
      <c r="G1049" s="477">
        <v>4.1799999999999997E-2</v>
      </c>
      <c r="H1049" s="323">
        <f>VLOOKUP(D1049,upahbahan,3,FALSE)</f>
        <v>500000</v>
      </c>
      <c r="I1049" s="450">
        <f>G1049*H1049</f>
        <v>20900</v>
      </c>
    </row>
    <row r="1050" spans="3:10" ht="18.75" customHeight="1">
      <c r="C1050" s="453">
        <v>2</v>
      </c>
      <c r="D1050" s="448" t="s">
        <v>5910</v>
      </c>
      <c r="E1050" s="448"/>
      <c r="F1050" s="454" t="s">
        <v>2423</v>
      </c>
      <c r="G1050" s="477">
        <v>4.1799999999999997E-2</v>
      </c>
      <c r="H1050" s="323">
        <f>VLOOKUP(D1050,upahbahan,3,FALSE)</f>
        <v>487000</v>
      </c>
      <c r="I1050" s="450">
        <f>G1050*H1050</f>
        <v>20356.599999999999</v>
      </c>
    </row>
    <row r="1051" spans="3:10" ht="15.75" customHeight="1">
      <c r="C1051" s="144" t="s">
        <v>1219</v>
      </c>
      <c r="D1051" s="80"/>
      <c r="E1051" s="80"/>
      <c r="F1051" s="80"/>
      <c r="G1051" s="80"/>
      <c r="H1051" s="162"/>
      <c r="I1051" s="124">
        <f>SUM(I1049:I1050)</f>
        <v>41256.6</v>
      </c>
    </row>
    <row r="1052" spans="3:10" s="163" customFormat="1">
      <c r="C1052" s="122" t="s">
        <v>1220</v>
      </c>
      <c r="D1052" s="69" t="s">
        <v>1221</v>
      </c>
      <c r="E1052" s="70"/>
      <c r="F1052" s="70"/>
      <c r="G1052" s="70"/>
      <c r="H1052" s="71"/>
      <c r="I1052" s="124">
        <f>I1051+I1047+I1045</f>
        <v>43270.474999999999</v>
      </c>
      <c r="J1052" s="54"/>
    </row>
    <row r="1053" spans="3:10" s="163" customFormat="1">
      <c r="C1053" s="122" t="s">
        <v>1222</v>
      </c>
      <c r="D1053" s="69" t="s">
        <v>1325</v>
      </c>
      <c r="E1053" s="70"/>
      <c r="F1053" s="70"/>
      <c r="G1053" s="71"/>
      <c r="H1053" s="95">
        <f>$N$7</f>
        <v>0.1</v>
      </c>
      <c r="I1053" s="124">
        <f>I1052*H1053</f>
        <v>4327.0474999999997</v>
      </c>
      <c r="J1053" s="54"/>
    </row>
    <row r="1054" spans="3:10" s="163" customFormat="1" ht="14.4" thickBot="1">
      <c r="C1054" s="130" t="s">
        <v>1223</v>
      </c>
      <c r="D1054" s="131" t="s">
        <v>1224</v>
      </c>
      <c r="E1054" s="132"/>
      <c r="F1054" s="132"/>
      <c r="G1054" s="132"/>
      <c r="H1054" s="155"/>
      <c r="I1054" s="134">
        <f>SUM(I1052:I1053)</f>
        <v>47597.522499999999</v>
      </c>
      <c r="J1054" s="54"/>
    </row>
    <row r="1055" spans="3:10" ht="14.4" thickTop="1"/>
    <row r="1058" spans="3:10" ht="14.4" thickBot="1">
      <c r="C1058" s="160" t="s">
        <v>2464</v>
      </c>
      <c r="D1058" s="54" t="s">
        <v>2465</v>
      </c>
      <c r="J1058" s="56">
        <f>ROUNDDOWN(I1073,-2)</f>
        <v>59000</v>
      </c>
    </row>
    <row r="1059" spans="3:10" ht="28.2" thickTop="1">
      <c r="C1059" s="119" t="s">
        <v>1197</v>
      </c>
      <c r="D1059" s="120" t="s">
        <v>1198</v>
      </c>
      <c r="E1059" s="120" t="s">
        <v>1787</v>
      </c>
      <c r="F1059" s="120" t="s">
        <v>1199</v>
      </c>
      <c r="G1059" s="120" t="s">
        <v>1200</v>
      </c>
      <c r="H1059" s="120" t="s">
        <v>1201</v>
      </c>
      <c r="I1059" s="121" t="s">
        <v>1202</v>
      </c>
    </row>
    <row r="1060" spans="3:10">
      <c r="C1060" s="141" t="s">
        <v>1203</v>
      </c>
      <c r="D1060" s="59" t="s">
        <v>1204</v>
      </c>
      <c r="E1060" s="59"/>
      <c r="F1060" s="73"/>
      <c r="G1060" s="73"/>
      <c r="H1060" s="73"/>
      <c r="I1060" s="146"/>
    </row>
    <row r="1061" spans="3:10">
      <c r="C1061" s="198" t="s">
        <v>1205</v>
      </c>
      <c r="D1061" s="59" t="s">
        <v>5</v>
      </c>
      <c r="E1061" s="59" t="s">
        <v>1788</v>
      </c>
      <c r="F1061" s="72" t="s">
        <v>1882</v>
      </c>
      <c r="G1061" s="181">
        <v>0.1033</v>
      </c>
      <c r="H1061" s="64">
        <f>VLOOKUP(D1061,upahbahan,3,FALSE)/8</f>
        <v>12500</v>
      </c>
      <c r="I1061" s="124">
        <f>G1061*H1061</f>
        <v>1291.25</v>
      </c>
    </row>
    <row r="1062" spans="3:10">
      <c r="C1062" s="198">
        <v>2</v>
      </c>
      <c r="D1062" s="59" t="s">
        <v>7</v>
      </c>
      <c r="E1062" s="59" t="s">
        <v>1789</v>
      </c>
      <c r="F1062" s="72" t="s">
        <v>1882</v>
      </c>
      <c r="G1062" s="181">
        <v>5.16E-2</v>
      </c>
      <c r="H1062" s="64">
        <f>VLOOKUP(D1062,upahbahan,3,FALSE)/8</f>
        <v>18125</v>
      </c>
      <c r="I1062" s="124">
        <f>G1062*H1062</f>
        <v>935.25</v>
      </c>
    </row>
    <row r="1063" spans="3:10" s="55" customFormat="1">
      <c r="C1063" s="198">
        <v>3</v>
      </c>
      <c r="D1063" s="59" t="s">
        <v>19</v>
      </c>
      <c r="E1063" s="59" t="s">
        <v>1791</v>
      </c>
      <c r="F1063" s="72" t="s">
        <v>1882</v>
      </c>
      <c r="G1063" s="181">
        <v>2.0299999999999999E-2</v>
      </c>
      <c r="H1063" s="64">
        <f>VLOOKUP(D1063,upahbahan,3,FALSE)/8</f>
        <v>25000</v>
      </c>
      <c r="I1063" s="124">
        <f>G1063*H1063</f>
        <v>507.49999999999994</v>
      </c>
      <c r="J1063" s="54"/>
    </row>
    <row r="1064" spans="3:10" ht="15.75" customHeight="1">
      <c r="C1064" s="144" t="s">
        <v>1210</v>
      </c>
      <c r="D1064" s="80"/>
      <c r="E1064" s="80"/>
      <c r="F1064" s="80"/>
      <c r="G1064" s="187"/>
      <c r="H1064" s="162"/>
      <c r="I1064" s="124">
        <f>SUM(I1061:I1063)</f>
        <v>2734</v>
      </c>
    </row>
    <row r="1065" spans="3:10">
      <c r="C1065" s="141" t="s">
        <v>1211</v>
      </c>
      <c r="D1065" s="59" t="s">
        <v>1212</v>
      </c>
      <c r="E1065" s="59"/>
      <c r="F1065" s="76"/>
      <c r="G1065" s="84"/>
      <c r="H1065" s="76"/>
      <c r="I1065" s="154"/>
    </row>
    <row r="1066" spans="3:10" ht="15.75" customHeight="1">
      <c r="C1066" s="144" t="s">
        <v>1216</v>
      </c>
      <c r="D1066" s="80"/>
      <c r="E1066" s="80"/>
      <c r="F1066" s="80"/>
      <c r="G1066" s="80"/>
      <c r="H1066" s="162"/>
      <c r="I1066" s="182">
        <v>0</v>
      </c>
    </row>
    <row r="1067" spans="3:10">
      <c r="C1067" s="141" t="s">
        <v>1217</v>
      </c>
      <c r="D1067" s="59" t="s">
        <v>1218</v>
      </c>
      <c r="E1067" s="59"/>
      <c r="F1067" s="73"/>
      <c r="G1067" s="73"/>
      <c r="H1067" s="73"/>
      <c r="I1067" s="146"/>
    </row>
    <row r="1068" spans="3:10">
      <c r="C1068" s="453">
        <v>1</v>
      </c>
      <c r="D1068" s="448" t="s">
        <v>5911</v>
      </c>
      <c r="E1068" s="448"/>
      <c r="F1068" s="454" t="s">
        <v>2423</v>
      </c>
      <c r="G1068" s="477">
        <v>5.16E-2</v>
      </c>
      <c r="H1068" s="323">
        <f>VLOOKUP(D1068,upahbahan,3,FALSE)</f>
        <v>500000</v>
      </c>
      <c r="I1068" s="450">
        <f>G1068*H1068</f>
        <v>25800</v>
      </c>
    </row>
    <row r="1069" spans="3:10" ht="18.75" customHeight="1">
      <c r="C1069" s="453">
        <v>2</v>
      </c>
      <c r="D1069" s="448" t="s">
        <v>5910</v>
      </c>
      <c r="E1069" s="448"/>
      <c r="F1069" s="454" t="s">
        <v>2423</v>
      </c>
      <c r="G1069" s="477">
        <v>5.16E-2</v>
      </c>
      <c r="H1069" s="323">
        <f>VLOOKUP(D1069,upahbahan,3,FALSE)</f>
        <v>487000</v>
      </c>
      <c r="I1069" s="450">
        <f>G1069*H1069</f>
        <v>25129.200000000001</v>
      </c>
    </row>
    <row r="1070" spans="3:10" ht="15.75" customHeight="1">
      <c r="C1070" s="144" t="s">
        <v>1219</v>
      </c>
      <c r="D1070" s="80"/>
      <c r="E1070" s="80"/>
      <c r="F1070" s="80"/>
      <c r="G1070" s="80"/>
      <c r="H1070" s="162"/>
      <c r="I1070" s="124">
        <f>SUM(I1068:I1069)</f>
        <v>50929.2</v>
      </c>
    </row>
    <row r="1071" spans="3:10" s="163" customFormat="1">
      <c r="C1071" s="122" t="s">
        <v>1220</v>
      </c>
      <c r="D1071" s="69" t="s">
        <v>1221</v>
      </c>
      <c r="E1071" s="70"/>
      <c r="F1071" s="70"/>
      <c r="G1071" s="70"/>
      <c r="H1071" s="71"/>
      <c r="I1071" s="124">
        <f>I1070+I1066+I1064</f>
        <v>53663.199999999997</v>
      </c>
      <c r="J1071" s="54"/>
    </row>
    <row r="1072" spans="3:10" s="163" customFormat="1">
      <c r="C1072" s="122" t="s">
        <v>1222</v>
      </c>
      <c r="D1072" s="69" t="s">
        <v>1325</v>
      </c>
      <c r="E1072" s="70"/>
      <c r="F1072" s="70"/>
      <c r="G1072" s="71"/>
      <c r="H1072" s="95">
        <f>$N$7</f>
        <v>0.1</v>
      </c>
      <c r="I1072" s="124">
        <f>I1071*H1072</f>
        <v>5366.32</v>
      </c>
      <c r="J1072" s="54"/>
    </row>
    <row r="1073" spans="3:10" s="163" customFormat="1" ht="14.4" thickBot="1">
      <c r="C1073" s="130" t="s">
        <v>1223</v>
      </c>
      <c r="D1073" s="131" t="s">
        <v>1224</v>
      </c>
      <c r="E1073" s="132"/>
      <c r="F1073" s="132"/>
      <c r="G1073" s="132"/>
      <c r="H1073" s="155"/>
      <c r="I1073" s="134">
        <f>SUM(I1071:I1072)</f>
        <v>59029.52</v>
      </c>
      <c r="J1073" s="54"/>
    </row>
    <row r="1074" spans="3:10" ht="14.4" thickTop="1"/>
    <row r="1076" spans="3:10" ht="14.4" thickBot="1">
      <c r="C1076" s="160" t="s">
        <v>2466</v>
      </c>
      <c r="D1076" s="54" t="s">
        <v>2467</v>
      </c>
      <c r="J1076" s="56">
        <f>ROUNDDOWN(I1091,-2)</f>
        <v>78700</v>
      </c>
    </row>
    <row r="1077" spans="3:10" ht="28.2" thickTop="1">
      <c r="C1077" s="119" t="s">
        <v>1197</v>
      </c>
      <c r="D1077" s="120" t="s">
        <v>1198</v>
      </c>
      <c r="E1077" s="120" t="s">
        <v>1787</v>
      </c>
      <c r="F1077" s="120" t="s">
        <v>1199</v>
      </c>
      <c r="G1077" s="120" t="s">
        <v>1200</v>
      </c>
      <c r="H1077" s="120" t="s">
        <v>1201</v>
      </c>
      <c r="I1077" s="121" t="s">
        <v>1202</v>
      </c>
    </row>
    <row r="1078" spans="3:10">
      <c r="C1078" s="141" t="s">
        <v>1203</v>
      </c>
      <c r="D1078" s="59" t="s">
        <v>1204</v>
      </c>
      <c r="E1078" s="59"/>
      <c r="F1078" s="73"/>
      <c r="G1078" s="73"/>
      <c r="H1078" s="73"/>
      <c r="I1078" s="146"/>
    </row>
    <row r="1079" spans="3:10">
      <c r="C1079" s="198" t="s">
        <v>1205</v>
      </c>
      <c r="D1079" s="59" t="s">
        <v>5</v>
      </c>
      <c r="E1079" s="59" t="s">
        <v>1788</v>
      </c>
      <c r="F1079" s="72" t="s">
        <v>1882</v>
      </c>
      <c r="G1079" s="181">
        <v>0.1384</v>
      </c>
      <c r="H1079" s="64">
        <f>VLOOKUP(D1079,upahbahan,3,FALSE)/8</f>
        <v>12500</v>
      </c>
      <c r="I1079" s="124">
        <f>G1079*H1079</f>
        <v>1730</v>
      </c>
    </row>
    <row r="1080" spans="3:10">
      <c r="C1080" s="198">
        <v>2</v>
      </c>
      <c r="D1080" s="59" t="s">
        <v>7</v>
      </c>
      <c r="E1080" s="59" t="s">
        <v>1789</v>
      </c>
      <c r="F1080" s="72" t="s">
        <v>1882</v>
      </c>
      <c r="G1080" s="181">
        <v>6.9199999999999998E-2</v>
      </c>
      <c r="H1080" s="64">
        <f>VLOOKUP(D1080,upahbahan,3,FALSE)/8</f>
        <v>18125</v>
      </c>
      <c r="I1080" s="124">
        <f>G1080*H1080</f>
        <v>1254.25</v>
      </c>
    </row>
    <row r="1081" spans="3:10" s="55" customFormat="1">
      <c r="C1081" s="198">
        <v>3</v>
      </c>
      <c r="D1081" s="59" t="s">
        <v>19</v>
      </c>
      <c r="E1081" s="59" t="s">
        <v>1791</v>
      </c>
      <c r="F1081" s="72" t="s">
        <v>1882</v>
      </c>
      <c r="G1081" s="181">
        <v>1.38E-2</v>
      </c>
      <c r="H1081" s="64">
        <f>VLOOKUP(D1081,upahbahan,3,FALSE)/8</f>
        <v>25000</v>
      </c>
      <c r="I1081" s="124">
        <f>G1081*H1081</f>
        <v>345</v>
      </c>
      <c r="J1081" s="54"/>
    </row>
    <row r="1082" spans="3:10" ht="15.75" customHeight="1">
      <c r="C1082" s="144" t="s">
        <v>1210</v>
      </c>
      <c r="D1082" s="80"/>
      <c r="E1082" s="80"/>
      <c r="F1082" s="80"/>
      <c r="G1082" s="187"/>
      <c r="H1082" s="162"/>
      <c r="I1082" s="124">
        <f>SUM(I1079:I1081)</f>
        <v>3329.25</v>
      </c>
    </row>
    <row r="1083" spans="3:10">
      <c r="C1083" s="141" t="s">
        <v>1211</v>
      </c>
      <c r="D1083" s="59" t="s">
        <v>1212</v>
      </c>
      <c r="E1083" s="59"/>
      <c r="F1083" s="76"/>
      <c r="G1083" s="84"/>
      <c r="H1083" s="76"/>
      <c r="I1083" s="154"/>
    </row>
    <row r="1084" spans="3:10" ht="15.75" customHeight="1">
      <c r="C1084" s="144" t="s">
        <v>1216</v>
      </c>
      <c r="D1084" s="80"/>
      <c r="E1084" s="80"/>
      <c r="F1084" s="80"/>
      <c r="G1084" s="80"/>
      <c r="H1084" s="162"/>
      <c r="I1084" s="182">
        <v>0</v>
      </c>
    </row>
    <row r="1085" spans="3:10">
      <c r="C1085" s="141" t="s">
        <v>1217</v>
      </c>
      <c r="D1085" s="59" t="s">
        <v>1218</v>
      </c>
      <c r="E1085" s="59"/>
      <c r="F1085" s="73"/>
      <c r="G1085" s="73"/>
      <c r="H1085" s="73"/>
      <c r="I1085" s="146"/>
    </row>
    <row r="1086" spans="3:10">
      <c r="C1086" s="453">
        <v>1</v>
      </c>
      <c r="D1086" s="448" t="s">
        <v>5911</v>
      </c>
      <c r="E1086" s="448"/>
      <c r="F1086" s="454" t="s">
        <v>2423</v>
      </c>
      <c r="G1086" s="477">
        <v>6.9199999999999998E-2</v>
      </c>
      <c r="H1086" s="323">
        <f>VLOOKUP(D1086,upahbahan,3,FALSE)</f>
        <v>500000</v>
      </c>
      <c r="I1086" s="450">
        <f>G1086*H1086</f>
        <v>34600</v>
      </c>
    </row>
    <row r="1087" spans="3:10" ht="18.75" customHeight="1">
      <c r="C1087" s="453">
        <v>2</v>
      </c>
      <c r="D1087" s="448" t="s">
        <v>5910</v>
      </c>
      <c r="E1087" s="448"/>
      <c r="F1087" s="454" t="s">
        <v>2423</v>
      </c>
      <c r="G1087" s="477">
        <v>6.9199999999999998E-2</v>
      </c>
      <c r="H1087" s="323">
        <f>VLOOKUP(D1087,upahbahan,3,FALSE)</f>
        <v>487000</v>
      </c>
      <c r="I1087" s="450">
        <f>G1087*H1087</f>
        <v>33700.400000000001</v>
      </c>
    </row>
    <row r="1088" spans="3:10" ht="15.75" customHeight="1">
      <c r="C1088" s="144" t="s">
        <v>1219</v>
      </c>
      <c r="D1088" s="80"/>
      <c r="E1088" s="80"/>
      <c r="F1088" s="80"/>
      <c r="G1088" s="80"/>
      <c r="H1088" s="162"/>
      <c r="I1088" s="124">
        <f>SUM(I1086:I1087)</f>
        <v>68300.399999999994</v>
      </c>
    </row>
    <row r="1089" spans="3:10" s="163" customFormat="1">
      <c r="C1089" s="122" t="s">
        <v>1220</v>
      </c>
      <c r="D1089" s="69" t="s">
        <v>1221</v>
      </c>
      <c r="E1089" s="70"/>
      <c r="F1089" s="70"/>
      <c r="G1089" s="70"/>
      <c r="H1089" s="71"/>
      <c r="I1089" s="124">
        <f>I1088+I1084+I1082</f>
        <v>71629.649999999994</v>
      </c>
      <c r="J1089" s="54"/>
    </row>
    <row r="1090" spans="3:10" s="163" customFormat="1">
      <c r="C1090" s="122" t="s">
        <v>1222</v>
      </c>
      <c r="D1090" s="69" t="s">
        <v>1325</v>
      </c>
      <c r="E1090" s="70"/>
      <c r="F1090" s="70"/>
      <c r="G1090" s="71"/>
      <c r="H1090" s="95">
        <f>$N$7</f>
        <v>0.1</v>
      </c>
      <c r="I1090" s="124">
        <f>I1089*H1090</f>
        <v>7162.9650000000001</v>
      </c>
      <c r="J1090" s="54"/>
    </row>
    <row r="1091" spans="3:10" s="163" customFormat="1" ht="14.4" thickBot="1">
      <c r="C1091" s="130" t="s">
        <v>1223</v>
      </c>
      <c r="D1091" s="131" t="s">
        <v>1224</v>
      </c>
      <c r="E1091" s="132"/>
      <c r="F1091" s="132"/>
      <c r="G1091" s="132"/>
      <c r="H1091" s="155"/>
      <c r="I1091" s="134">
        <f>SUM(I1089:I1090)</f>
        <v>78792.614999999991</v>
      </c>
      <c r="J1091" s="54"/>
    </row>
    <row r="1092" spans="3:10" ht="14.4" thickTop="1"/>
    <row r="1094" spans="3:10" ht="14.4" thickBot="1">
      <c r="C1094" s="160" t="s">
        <v>2468</v>
      </c>
      <c r="D1094" s="54" t="s">
        <v>2469</v>
      </c>
      <c r="J1094" s="56">
        <f>ROUNDDOWN(I1109,-2)</f>
        <v>81900</v>
      </c>
    </row>
    <row r="1095" spans="3:10" ht="28.2" thickTop="1">
      <c r="C1095" s="119" t="s">
        <v>1197</v>
      </c>
      <c r="D1095" s="120" t="s">
        <v>1198</v>
      </c>
      <c r="E1095" s="120" t="s">
        <v>1787</v>
      </c>
      <c r="F1095" s="120" t="s">
        <v>1199</v>
      </c>
      <c r="G1095" s="120" t="s">
        <v>1200</v>
      </c>
      <c r="H1095" s="120" t="s">
        <v>1201</v>
      </c>
      <c r="I1095" s="121" t="s">
        <v>1202</v>
      </c>
    </row>
    <row r="1096" spans="3:10">
      <c r="C1096" s="141" t="s">
        <v>1203</v>
      </c>
      <c r="D1096" s="59" t="s">
        <v>1204</v>
      </c>
      <c r="E1096" s="59"/>
      <c r="F1096" s="73"/>
      <c r="G1096" s="73"/>
      <c r="H1096" s="73"/>
      <c r="I1096" s="146"/>
    </row>
    <row r="1097" spans="3:10">
      <c r="C1097" s="198" t="s">
        <v>1205</v>
      </c>
      <c r="D1097" s="59" t="s">
        <v>5</v>
      </c>
      <c r="E1097" s="59" t="s">
        <v>1788</v>
      </c>
      <c r="F1097" s="72" t="s">
        <v>1882</v>
      </c>
      <c r="G1097" s="181">
        <v>0.1439</v>
      </c>
      <c r="H1097" s="64">
        <f>VLOOKUP(D1097,upahbahan,3,FALSE)/8</f>
        <v>12500</v>
      </c>
      <c r="I1097" s="124">
        <f>G1097*H1097</f>
        <v>1798.75</v>
      </c>
    </row>
    <row r="1098" spans="3:10">
      <c r="C1098" s="198">
        <v>2</v>
      </c>
      <c r="D1098" s="59" t="s">
        <v>7</v>
      </c>
      <c r="E1098" s="59" t="s">
        <v>1789</v>
      </c>
      <c r="F1098" s="72" t="s">
        <v>1882</v>
      </c>
      <c r="G1098" s="181">
        <v>7.1999999999999995E-2</v>
      </c>
      <c r="H1098" s="64">
        <f>VLOOKUP(D1098,upahbahan,3,FALSE)/8</f>
        <v>18125</v>
      </c>
      <c r="I1098" s="124">
        <f>G1098*H1098</f>
        <v>1305</v>
      </c>
    </row>
    <row r="1099" spans="3:10" s="55" customFormat="1">
      <c r="C1099" s="198">
        <v>3</v>
      </c>
      <c r="D1099" s="59" t="s">
        <v>19</v>
      </c>
      <c r="E1099" s="59" t="s">
        <v>1791</v>
      </c>
      <c r="F1099" s="72" t="s">
        <v>1882</v>
      </c>
      <c r="G1099" s="181">
        <v>1.44E-2</v>
      </c>
      <c r="H1099" s="64">
        <f>VLOOKUP(D1099,upahbahan,3,FALSE)/8</f>
        <v>25000</v>
      </c>
      <c r="I1099" s="124">
        <f>G1099*H1099</f>
        <v>360</v>
      </c>
      <c r="J1099" s="54"/>
    </row>
    <row r="1100" spans="3:10" ht="15.75" customHeight="1">
      <c r="C1100" s="144" t="s">
        <v>1210</v>
      </c>
      <c r="D1100" s="80"/>
      <c r="E1100" s="80"/>
      <c r="F1100" s="80"/>
      <c r="G1100" s="187"/>
      <c r="H1100" s="162"/>
      <c r="I1100" s="124">
        <f>SUM(I1097:I1099)</f>
        <v>3463.75</v>
      </c>
    </row>
    <row r="1101" spans="3:10">
      <c r="C1101" s="141" t="s">
        <v>1211</v>
      </c>
      <c r="D1101" s="59" t="s">
        <v>1212</v>
      </c>
      <c r="E1101" s="59"/>
      <c r="F1101" s="76"/>
      <c r="G1101" s="84"/>
      <c r="H1101" s="76"/>
      <c r="I1101" s="154"/>
    </row>
    <row r="1102" spans="3:10" ht="15.75" customHeight="1">
      <c r="C1102" s="144" t="s">
        <v>1216</v>
      </c>
      <c r="D1102" s="80"/>
      <c r="E1102" s="80"/>
      <c r="F1102" s="80"/>
      <c r="G1102" s="80"/>
      <c r="H1102" s="162"/>
      <c r="I1102" s="182">
        <v>0</v>
      </c>
    </row>
    <row r="1103" spans="3:10">
      <c r="C1103" s="141" t="s">
        <v>1217</v>
      </c>
      <c r="D1103" s="59" t="s">
        <v>1218</v>
      </c>
      <c r="E1103" s="59"/>
      <c r="F1103" s="73"/>
      <c r="G1103" s="73"/>
      <c r="H1103" s="73"/>
      <c r="I1103" s="146"/>
    </row>
    <row r="1104" spans="3:10">
      <c r="C1104" s="453">
        <v>1</v>
      </c>
      <c r="D1104" s="448" t="s">
        <v>5911</v>
      </c>
      <c r="E1104" s="448"/>
      <c r="F1104" s="454" t="s">
        <v>2423</v>
      </c>
      <c r="G1104" s="477">
        <v>7.1999999999999995E-2</v>
      </c>
      <c r="H1104" s="323">
        <f>VLOOKUP(D1104,upahbahan,3,FALSE)</f>
        <v>500000</v>
      </c>
      <c r="I1104" s="450">
        <f>G1104*H1104</f>
        <v>36000</v>
      </c>
    </row>
    <row r="1105" spans="3:10" ht="18.75" customHeight="1">
      <c r="C1105" s="453">
        <v>2</v>
      </c>
      <c r="D1105" s="448" t="s">
        <v>5910</v>
      </c>
      <c r="E1105" s="448"/>
      <c r="F1105" s="454" t="s">
        <v>2423</v>
      </c>
      <c r="G1105" s="477">
        <v>7.1999999999999995E-2</v>
      </c>
      <c r="H1105" s="323">
        <f>VLOOKUP(D1105,upahbahan,3,FALSE)</f>
        <v>487000</v>
      </c>
      <c r="I1105" s="450">
        <f>G1105*H1105</f>
        <v>35064</v>
      </c>
    </row>
    <row r="1106" spans="3:10" ht="15.75" customHeight="1">
      <c r="C1106" s="144" t="s">
        <v>1219</v>
      </c>
      <c r="D1106" s="80"/>
      <c r="E1106" s="80"/>
      <c r="F1106" s="80"/>
      <c r="G1106" s="80"/>
      <c r="H1106" s="162"/>
      <c r="I1106" s="124">
        <f>SUM(I1104:I1105)</f>
        <v>71064</v>
      </c>
    </row>
    <row r="1107" spans="3:10" s="163" customFormat="1">
      <c r="C1107" s="122" t="s">
        <v>1220</v>
      </c>
      <c r="D1107" s="69" t="s">
        <v>1221</v>
      </c>
      <c r="E1107" s="70"/>
      <c r="F1107" s="70"/>
      <c r="G1107" s="70"/>
      <c r="H1107" s="71"/>
      <c r="I1107" s="124">
        <f>I1106+I1102+I1100</f>
        <v>74527.75</v>
      </c>
      <c r="J1107" s="54"/>
    </row>
    <row r="1108" spans="3:10" s="163" customFormat="1">
      <c r="C1108" s="122" t="s">
        <v>1222</v>
      </c>
      <c r="D1108" s="69" t="s">
        <v>1325</v>
      </c>
      <c r="E1108" s="70"/>
      <c r="F1108" s="70"/>
      <c r="G1108" s="71"/>
      <c r="H1108" s="95">
        <f>$N$7</f>
        <v>0.1</v>
      </c>
      <c r="I1108" s="124">
        <f>I1107*H1108</f>
        <v>7452.7750000000005</v>
      </c>
      <c r="J1108" s="54"/>
    </row>
    <row r="1109" spans="3:10" s="163" customFormat="1" ht="14.4" thickBot="1">
      <c r="C1109" s="130" t="s">
        <v>1223</v>
      </c>
      <c r="D1109" s="131" t="s">
        <v>1224</v>
      </c>
      <c r="E1109" s="132"/>
      <c r="F1109" s="132"/>
      <c r="G1109" s="132"/>
      <c r="H1109" s="155"/>
      <c r="I1109" s="134">
        <f>SUM(I1107:I1108)</f>
        <v>81980.524999999994</v>
      </c>
      <c r="J1109" s="54"/>
    </row>
    <row r="1110" spans="3:10" ht="14.4" thickTop="1"/>
    <row r="1112" spans="3:10" ht="14.4" thickBot="1">
      <c r="C1112" s="160" t="s">
        <v>2470</v>
      </c>
      <c r="D1112" s="54" t="s">
        <v>2472</v>
      </c>
      <c r="J1112" s="56">
        <f>ROUNDDOWN(I1127,-2)</f>
        <v>100900</v>
      </c>
    </row>
    <row r="1113" spans="3:10" ht="28.2" thickTop="1">
      <c r="C1113" s="119" t="s">
        <v>1197</v>
      </c>
      <c r="D1113" s="120" t="s">
        <v>1198</v>
      </c>
      <c r="E1113" s="120" t="s">
        <v>1787</v>
      </c>
      <c r="F1113" s="120" t="s">
        <v>1199</v>
      </c>
      <c r="G1113" s="120" t="s">
        <v>1200</v>
      </c>
      <c r="H1113" s="120" t="s">
        <v>1201</v>
      </c>
      <c r="I1113" s="121" t="s">
        <v>1202</v>
      </c>
    </row>
    <row r="1114" spans="3:10">
      <c r="C1114" s="141" t="s">
        <v>1203</v>
      </c>
      <c r="D1114" s="59" t="s">
        <v>1204</v>
      </c>
      <c r="E1114" s="59"/>
      <c r="F1114" s="73"/>
      <c r="G1114" s="73"/>
      <c r="H1114" s="73"/>
      <c r="I1114" s="146"/>
    </row>
    <row r="1115" spans="3:10">
      <c r="C1115" s="198" t="s">
        <v>1205</v>
      </c>
      <c r="D1115" s="59" t="s">
        <v>5</v>
      </c>
      <c r="E1115" s="59" t="s">
        <v>1788</v>
      </c>
      <c r="F1115" s="72" t="s">
        <v>1882</v>
      </c>
      <c r="G1115" s="181">
        <v>0.1774</v>
      </c>
      <c r="H1115" s="64">
        <f>VLOOKUP(D1115,upahbahan,3,FALSE)/8</f>
        <v>12500</v>
      </c>
      <c r="I1115" s="124">
        <f>G1115*H1115</f>
        <v>2217.5</v>
      </c>
    </row>
    <row r="1116" spans="3:10">
      <c r="C1116" s="198">
        <v>2</v>
      </c>
      <c r="D1116" s="59" t="s">
        <v>7</v>
      </c>
      <c r="E1116" s="59" t="s">
        <v>1789</v>
      </c>
      <c r="F1116" s="72" t="s">
        <v>1882</v>
      </c>
      <c r="G1116" s="181">
        <v>8.8700000000000001E-2</v>
      </c>
      <c r="H1116" s="64">
        <f>VLOOKUP(D1116,upahbahan,3,FALSE)/8</f>
        <v>18125</v>
      </c>
      <c r="I1116" s="124">
        <f>G1116*H1116</f>
        <v>1607.6875</v>
      </c>
    </row>
    <row r="1117" spans="3:10" s="55" customFormat="1">
      <c r="C1117" s="198">
        <v>3</v>
      </c>
      <c r="D1117" s="59" t="s">
        <v>19</v>
      </c>
      <c r="E1117" s="59" t="s">
        <v>1791</v>
      </c>
      <c r="F1117" s="72" t="s">
        <v>1882</v>
      </c>
      <c r="G1117" s="181">
        <v>1.77E-2</v>
      </c>
      <c r="H1117" s="64">
        <f>VLOOKUP(D1117,upahbahan,3,FALSE)/8</f>
        <v>25000</v>
      </c>
      <c r="I1117" s="124">
        <f>G1117*H1117</f>
        <v>442.5</v>
      </c>
      <c r="J1117" s="54"/>
    </row>
    <row r="1118" spans="3:10" ht="15.75" customHeight="1">
      <c r="C1118" s="144" t="s">
        <v>1210</v>
      </c>
      <c r="D1118" s="80"/>
      <c r="E1118" s="80"/>
      <c r="F1118" s="80"/>
      <c r="G1118" s="187"/>
      <c r="H1118" s="162"/>
      <c r="I1118" s="124">
        <f>SUM(I1115:I1117)</f>
        <v>4267.6875</v>
      </c>
    </row>
    <row r="1119" spans="3:10">
      <c r="C1119" s="141" t="s">
        <v>1211</v>
      </c>
      <c r="D1119" s="59" t="s">
        <v>1212</v>
      </c>
      <c r="E1119" s="59"/>
      <c r="F1119" s="76"/>
      <c r="G1119" s="84"/>
      <c r="H1119" s="76"/>
      <c r="I1119" s="154"/>
    </row>
    <row r="1120" spans="3:10" ht="15.75" customHeight="1">
      <c r="C1120" s="144" t="s">
        <v>1216</v>
      </c>
      <c r="D1120" s="80"/>
      <c r="E1120" s="80"/>
      <c r="F1120" s="80"/>
      <c r="G1120" s="80"/>
      <c r="H1120" s="162"/>
      <c r="I1120" s="182">
        <v>0</v>
      </c>
    </row>
    <row r="1121" spans="3:10">
      <c r="C1121" s="141" t="s">
        <v>1217</v>
      </c>
      <c r="D1121" s="59" t="s">
        <v>1218</v>
      </c>
      <c r="E1121" s="59"/>
      <c r="F1121" s="73"/>
      <c r="G1121" s="73"/>
      <c r="H1121" s="73"/>
      <c r="I1121" s="146"/>
    </row>
    <row r="1122" spans="3:10">
      <c r="C1122" s="453">
        <v>1</v>
      </c>
      <c r="D1122" s="448" t="s">
        <v>5911</v>
      </c>
      <c r="E1122" s="448"/>
      <c r="F1122" s="454" t="s">
        <v>2423</v>
      </c>
      <c r="G1122" s="477">
        <v>8.8700000000000001E-2</v>
      </c>
      <c r="H1122" s="323">
        <f>VLOOKUP(D1122,upahbahan,3,FALSE)</f>
        <v>500000</v>
      </c>
      <c r="I1122" s="450">
        <f>G1122*H1122</f>
        <v>44350</v>
      </c>
    </row>
    <row r="1123" spans="3:10" ht="18.75" customHeight="1">
      <c r="C1123" s="453">
        <v>2</v>
      </c>
      <c r="D1123" s="448" t="s">
        <v>5910</v>
      </c>
      <c r="E1123" s="448"/>
      <c r="F1123" s="454" t="s">
        <v>2423</v>
      </c>
      <c r="G1123" s="477">
        <v>8.8700000000000001E-2</v>
      </c>
      <c r="H1123" s="323">
        <f>VLOOKUP(D1123,upahbahan,3,FALSE)</f>
        <v>487000</v>
      </c>
      <c r="I1123" s="450">
        <f>G1123*H1123</f>
        <v>43196.9</v>
      </c>
    </row>
    <row r="1124" spans="3:10" ht="15.75" customHeight="1">
      <c r="C1124" s="144" t="s">
        <v>1219</v>
      </c>
      <c r="D1124" s="80"/>
      <c r="E1124" s="80"/>
      <c r="F1124" s="80"/>
      <c r="G1124" s="80"/>
      <c r="H1124" s="162"/>
      <c r="I1124" s="124">
        <f>SUM(I1122:I1123)</f>
        <v>87546.9</v>
      </c>
    </row>
    <row r="1125" spans="3:10" s="163" customFormat="1">
      <c r="C1125" s="122" t="s">
        <v>1220</v>
      </c>
      <c r="D1125" s="69" t="s">
        <v>1221</v>
      </c>
      <c r="E1125" s="70"/>
      <c r="F1125" s="70"/>
      <c r="G1125" s="70"/>
      <c r="H1125" s="71"/>
      <c r="I1125" s="124">
        <f>I1124+I1120+I1118</f>
        <v>91814.587499999994</v>
      </c>
      <c r="J1125" s="54"/>
    </row>
    <row r="1126" spans="3:10" s="163" customFormat="1">
      <c r="C1126" s="122" t="s">
        <v>1222</v>
      </c>
      <c r="D1126" s="69" t="s">
        <v>1325</v>
      </c>
      <c r="E1126" s="70"/>
      <c r="F1126" s="70"/>
      <c r="G1126" s="71"/>
      <c r="H1126" s="95">
        <f>$N$7</f>
        <v>0.1</v>
      </c>
      <c r="I1126" s="124">
        <f>I1125*H1126</f>
        <v>9181.4587499999998</v>
      </c>
      <c r="J1126" s="54"/>
    </row>
    <row r="1127" spans="3:10" s="163" customFormat="1" ht="14.4" thickBot="1">
      <c r="C1127" s="130" t="s">
        <v>1223</v>
      </c>
      <c r="D1127" s="131" t="s">
        <v>1224</v>
      </c>
      <c r="E1127" s="132"/>
      <c r="F1127" s="132"/>
      <c r="G1127" s="132"/>
      <c r="H1127" s="155"/>
      <c r="I1127" s="134">
        <f>SUM(I1125:I1126)</f>
        <v>100996.04625</v>
      </c>
      <c r="J1127" s="54"/>
    </row>
    <row r="1128" spans="3:10" ht="14.4" thickTop="1"/>
    <row r="1130" spans="3:10" ht="14.4" thickBot="1">
      <c r="C1130" s="160" t="s">
        <v>2471</v>
      </c>
      <c r="D1130" s="54" t="s">
        <v>2473</v>
      </c>
      <c r="J1130" s="56">
        <f>ROUNDDOWN(I1145,-2)</f>
        <v>109500</v>
      </c>
    </row>
    <row r="1131" spans="3:10" ht="28.2" thickTop="1">
      <c r="C1131" s="119" t="s">
        <v>1197</v>
      </c>
      <c r="D1131" s="120" t="s">
        <v>1198</v>
      </c>
      <c r="E1131" s="120" t="s">
        <v>1787</v>
      </c>
      <c r="F1131" s="120" t="s">
        <v>1199</v>
      </c>
      <c r="G1131" s="120" t="s">
        <v>1200</v>
      </c>
      <c r="H1131" s="120" t="s">
        <v>1201</v>
      </c>
      <c r="I1131" s="121" t="s">
        <v>1202</v>
      </c>
    </row>
    <row r="1132" spans="3:10">
      <c r="C1132" s="141" t="s">
        <v>1203</v>
      </c>
      <c r="D1132" s="59" t="s">
        <v>1204</v>
      </c>
      <c r="E1132" s="59"/>
      <c r="F1132" s="73"/>
      <c r="G1132" s="73"/>
      <c r="H1132" s="73"/>
      <c r="I1132" s="146"/>
    </row>
    <row r="1133" spans="3:10">
      <c r="C1133" s="198" t="s">
        <v>1205</v>
      </c>
      <c r="D1133" s="59" t="s">
        <v>5</v>
      </c>
      <c r="E1133" s="59" t="s">
        <v>1788</v>
      </c>
      <c r="F1133" s="72" t="s">
        <v>1882</v>
      </c>
      <c r="G1133" s="181">
        <v>0.19239999999999999</v>
      </c>
      <c r="H1133" s="64">
        <f>VLOOKUP(D1133,upahbahan,3,FALSE)/8</f>
        <v>12500</v>
      </c>
      <c r="I1133" s="124">
        <f>G1133*H1133</f>
        <v>2405</v>
      </c>
    </row>
    <row r="1134" spans="3:10">
      <c r="C1134" s="198">
        <v>2</v>
      </c>
      <c r="D1134" s="59" t="s">
        <v>7</v>
      </c>
      <c r="E1134" s="59" t="s">
        <v>1789</v>
      </c>
      <c r="F1134" s="72" t="s">
        <v>1882</v>
      </c>
      <c r="G1134" s="181">
        <v>9.6199999999999994E-2</v>
      </c>
      <c r="H1134" s="64">
        <f>VLOOKUP(D1134,upahbahan,3,FALSE)/8</f>
        <v>18125</v>
      </c>
      <c r="I1134" s="124">
        <f>G1134*H1134</f>
        <v>1743.625</v>
      </c>
    </row>
    <row r="1135" spans="3:10" s="55" customFormat="1">
      <c r="C1135" s="198">
        <v>3</v>
      </c>
      <c r="D1135" s="59" t="s">
        <v>19</v>
      </c>
      <c r="E1135" s="59" t="s">
        <v>1791</v>
      </c>
      <c r="F1135" s="72" t="s">
        <v>1882</v>
      </c>
      <c r="G1135" s="181">
        <v>1.9199999999999998E-2</v>
      </c>
      <c r="H1135" s="64">
        <f>VLOOKUP(D1135,upahbahan,3,FALSE)/8</f>
        <v>25000</v>
      </c>
      <c r="I1135" s="124">
        <f>G1135*H1135</f>
        <v>479.99999999999994</v>
      </c>
      <c r="J1135" s="54"/>
    </row>
    <row r="1136" spans="3:10" ht="15.75" customHeight="1">
      <c r="C1136" s="144" t="s">
        <v>1210</v>
      </c>
      <c r="D1136" s="80"/>
      <c r="E1136" s="80"/>
      <c r="F1136" s="80"/>
      <c r="G1136" s="187"/>
      <c r="H1136" s="162"/>
      <c r="I1136" s="124">
        <f>SUM(I1133:I1135)</f>
        <v>4628.625</v>
      </c>
    </row>
    <row r="1137" spans="3:10">
      <c r="C1137" s="141" t="s">
        <v>1211</v>
      </c>
      <c r="D1137" s="59" t="s">
        <v>1212</v>
      </c>
      <c r="E1137" s="59"/>
      <c r="F1137" s="76"/>
      <c r="G1137" s="84"/>
      <c r="H1137" s="76"/>
      <c r="I1137" s="154"/>
    </row>
    <row r="1138" spans="3:10" ht="15.75" customHeight="1">
      <c r="C1138" s="144" t="s">
        <v>1216</v>
      </c>
      <c r="D1138" s="80"/>
      <c r="E1138" s="80"/>
      <c r="F1138" s="80"/>
      <c r="G1138" s="80"/>
      <c r="H1138" s="162"/>
      <c r="I1138" s="182">
        <v>0</v>
      </c>
    </row>
    <row r="1139" spans="3:10">
      <c r="C1139" s="141" t="s">
        <v>1217</v>
      </c>
      <c r="D1139" s="59" t="s">
        <v>1218</v>
      </c>
      <c r="E1139" s="59"/>
      <c r="F1139" s="73"/>
      <c r="G1139" s="73"/>
      <c r="H1139" s="73"/>
      <c r="I1139" s="146"/>
    </row>
    <row r="1140" spans="3:10">
      <c r="C1140" s="453">
        <v>1</v>
      </c>
      <c r="D1140" s="448" t="s">
        <v>5911</v>
      </c>
      <c r="E1140" s="448"/>
      <c r="F1140" s="454" t="s">
        <v>2423</v>
      </c>
      <c r="G1140" s="477">
        <v>9.6199999999999994E-2</v>
      </c>
      <c r="H1140" s="323">
        <f>VLOOKUP(D1140,upahbahan,3,FALSE)</f>
        <v>500000</v>
      </c>
      <c r="I1140" s="450">
        <f>G1140*H1140</f>
        <v>48100</v>
      </c>
    </row>
    <row r="1141" spans="3:10" ht="18.75" customHeight="1">
      <c r="C1141" s="453">
        <v>2</v>
      </c>
      <c r="D1141" s="448" t="s">
        <v>5910</v>
      </c>
      <c r="E1141" s="448"/>
      <c r="F1141" s="454" t="s">
        <v>2423</v>
      </c>
      <c r="G1141" s="477">
        <v>9.6199999999999994E-2</v>
      </c>
      <c r="H1141" s="323">
        <f>VLOOKUP(D1141,upahbahan,3,FALSE)</f>
        <v>487000</v>
      </c>
      <c r="I1141" s="450">
        <f>G1141*H1141</f>
        <v>46849.399999999994</v>
      </c>
    </row>
    <row r="1142" spans="3:10" ht="15.75" customHeight="1">
      <c r="C1142" s="144" t="s">
        <v>1219</v>
      </c>
      <c r="D1142" s="80"/>
      <c r="E1142" s="80"/>
      <c r="F1142" s="80"/>
      <c r="G1142" s="80"/>
      <c r="H1142" s="162"/>
      <c r="I1142" s="124">
        <f>SUM(I1140:I1141)</f>
        <v>94949.4</v>
      </c>
    </row>
    <row r="1143" spans="3:10" s="163" customFormat="1">
      <c r="C1143" s="122" t="s">
        <v>1220</v>
      </c>
      <c r="D1143" s="69" t="s">
        <v>1221</v>
      </c>
      <c r="E1143" s="70"/>
      <c r="F1143" s="70"/>
      <c r="G1143" s="70"/>
      <c r="H1143" s="71"/>
      <c r="I1143" s="124">
        <f>I1142+I1138+I1136</f>
        <v>99578.024999999994</v>
      </c>
      <c r="J1143" s="54"/>
    </row>
    <row r="1144" spans="3:10" s="163" customFormat="1">
      <c r="C1144" s="122" t="s">
        <v>1222</v>
      </c>
      <c r="D1144" s="69" t="s">
        <v>1325</v>
      </c>
      <c r="E1144" s="70"/>
      <c r="F1144" s="70"/>
      <c r="G1144" s="71"/>
      <c r="H1144" s="95">
        <f>$N$7</f>
        <v>0.1</v>
      </c>
      <c r="I1144" s="124">
        <f>I1143*H1144</f>
        <v>9957.8024999999998</v>
      </c>
      <c r="J1144" s="54"/>
    </row>
    <row r="1145" spans="3:10" s="163" customFormat="1" ht="14.4" thickBot="1">
      <c r="C1145" s="130" t="s">
        <v>1223</v>
      </c>
      <c r="D1145" s="131" t="s">
        <v>1224</v>
      </c>
      <c r="E1145" s="132"/>
      <c r="F1145" s="132"/>
      <c r="G1145" s="132"/>
      <c r="H1145" s="155"/>
      <c r="I1145" s="134">
        <f>SUM(I1143:I1144)</f>
        <v>109535.8275</v>
      </c>
      <c r="J1145" s="54"/>
    </row>
    <row r="1146" spans="3:10" ht="14.4" thickTop="1"/>
  </sheetData>
  <mergeCells count="9">
    <mergeCell ref="D369:I369"/>
    <mergeCell ref="D435:I435"/>
    <mergeCell ref="D501:I501"/>
    <mergeCell ref="D567:I567"/>
    <mergeCell ref="D211:I211"/>
    <mergeCell ref="D231:I231"/>
    <mergeCell ref="D251:I251"/>
    <mergeCell ref="D272:I272"/>
    <mergeCell ref="D292:I29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:N121"/>
  <sheetViews>
    <sheetView topLeftCell="A97" zoomScale="84" zoomScaleNormal="84" workbookViewId="0">
      <selection activeCell="H123" sqref="H123"/>
    </sheetView>
  </sheetViews>
  <sheetFormatPr defaultRowHeight="13.2"/>
  <cols>
    <col min="1" max="1" width="3.6640625" customWidth="1"/>
    <col min="2" max="2" width="1.6640625" customWidth="1"/>
    <col min="3" max="3" width="7.33203125" customWidth="1"/>
    <col min="4" max="4" width="21" customWidth="1"/>
    <col min="7" max="7" width="10.6640625" customWidth="1"/>
    <col min="8" max="8" width="12.6640625" customWidth="1"/>
    <col min="9" max="9" width="13.88671875" customWidth="1"/>
    <col min="10" max="10" width="10.88671875" customWidth="1"/>
  </cols>
  <sheetData>
    <row r="2" spans="3:14" s="62" customFormat="1" ht="13.8">
      <c r="C2" s="160" t="s">
        <v>2474</v>
      </c>
      <c r="D2" s="54" t="s">
        <v>2475</v>
      </c>
      <c r="E2" s="54"/>
      <c r="J2" s="54"/>
    </row>
    <row r="3" spans="3:14" s="54" customFormat="1" ht="15.75" customHeight="1">
      <c r="C3" s="52" t="s">
        <v>2476</v>
      </c>
      <c r="D3" s="53" t="s">
        <v>2245</v>
      </c>
      <c r="E3" s="53"/>
      <c r="F3" s="53"/>
      <c r="G3" s="53"/>
      <c r="H3" s="53"/>
      <c r="I3" s="53"/>
    </row>
    <row r="4" spans="3:14" s="62" customFormat="1" ht="14.4" thickBot="1">
      <c r="C4" s="160" t="s">
        <v>2477</v>
      </c>
      <c r="D4" s="135" t="s">
        <v>2478</v>
      </c>
      <c r="E4" s="135"/>
      <c r="F4" s="195"/>
      <c r="G4" s="195"/>
      <c r="H4" s="195"/>
      <c r="I4" s="195"/>
      <c r="J4" s="56">
        <f>ROUNDDOWN(I23,-2)</f>
        <v>55900</v>
      </c>
    </row>
    <row r="5" spans="3:14" s="57" customFormat="1" ht="31.65" customHeight="1" thickTop="1">
      <c r="C5" s="119" t="s">
        <v>1197</v>
      </c>
      <c r="D5" s="120" t="s">
        <v>1198</v>
      </c>
      <c r="E5" s="120" t="s">
        <v>1926</v>
      </c>
      <c r="F5" s="120" t="s">
        <v>1199</v>
      </c>
      <c r="G5" s="120" t="s">
        <v>1200</v>
      </c>
      <c r="H5" s="120" t="s">
        <v>1201</v>
      </c>
      <c r="I5" s="121" t="s">
        <v>1202</v>
      </c>
      <c r="J5" s="160"/>
    </row>
    <row r="6" spans="3:14" s="62" customFormat="1" ht="16.5" customHeight="1">
      <c r="C6" s="141" t="s">
        <v>1203</v>
      </c>
      <c r="D6" s="59" t="s">
        <v>1204</v>
      </c>
      <c r="E6" s="59"/>
      <c r="F6" s="73"/>
      <c r="G6" s="73"/>
      <c r="H6" s="73"/>
      <c r="I6" s="146"/>
      <c r="J6" s="54"/>
      <c r="K6" s="55" t="s">
        <v>1249</v>
      </c>
      <c r="L6" s="55"/>
      <c r="M6" s="55"/>
      <c r="N6" s="55"/>
    </row>
    <row r="7" spans="3:14" s="62" customFormat="1" ht="13.8">
      <c r="C7" s="142">
        <v>1</v>
      </c>
      <c r="D7" s="59" t="s">
        <v>5</v>
      </c>
      <c r="E7" s="72" t="s">
        <v>1788</v>
      </c>
      <c r="F7" s="72" t="s">
        <v>6</v>
      </c>
      <c r="G7" s="93">
        <v>3.7499999999999999E-2</v>
      </c>
      <c r="H7" s="64">
        <f>VLOOKUP(D7,upahbahan,3,FALSE)</f>
        <v>100000</v>
      </c>
      <c r="I7" s="124">
        <f>G7*H7</f>
        <v>3750</v>
      </c>
      <c r="J7" s="54"/>
      <c r="K7" s="55" t="s">
        <v>1250</v>
      </c>
      <c r="L7" s="55"/>
      <c r="M7" s="55"/>
      <c r="N7" s="65">
        <v>0.1</v>
      </c>
    </row>
    <row r="8" spans="3:14" s="62" customFormat="1" ht="13.8">
      <c r="C8" s="142">
        <v>2</v>
      </c>
      <c r="D8" s="59" t="s">
        <v>9</v>
      </c>
      <c r="E8" s="72" t="s">
        <v>1789</v>
      </c>
      <c r="F8" s="72" t="s">
        <v>6</v>
      </c>
      <c r="G8" s="93">
        <v>1.2500000000000001E-2</v>
      </c>
      <c r="H8" s="64">
        <f>VLOOKUP(D8,upahbahan,3,FALSE)</f>
        <v>145000</v>
      </c>
      <c r="I8" s="124">
        <f t="shared" ref="I8:I11" si="0">G8*H8</f>
        <v>1812.5</v>
      </c>
      <c r="J8" s="54"/>
      <c r="K8" s="55"/>
      <c r="L8" s="55"/>
      <c r="M8" s="55"/>
      <c r="N8" s="65"/>
    </row>
    <row r="9" spans="3:14" s="62" customFormat="1" ht="13.8">
      <c r="C9" s="142">
        <v>3</v>
      </c>
      <c r="D9" s="59" t="s">
        <v>11</v>
      </c>
      <c r="E9" s="72" t="s">
        <v>1789</v>
      </c>
      <c r="F9" s="72" t="s">
        <v>6</v>
      </c>
      <c r="G9" s="93">
        <v>1.2500000000000001E-2</v>
      </c>
      <c r="H9" s="64">
        <f>VLOOKUP(D9,upahbahan,3,FALSE)</f>
        <v>145000</v>
      </c>
      <c r="I9" s="124">
        <f t="shared" si="0"/>
        <v>1812.5</v>
      </c>
      <c r="J9" s="54"/>
      <c r="K9" s="55"/>
      <c r="L9" s="55"/>
      <c r="M9" s="55"/>
      <c r="N9" s="65"/>
    </row>
    <row r="10" spans="3:14" s="55" customFormat="1" ht="17.399999999999999" customHeight="1">
      <c r="C10" s="142">
        <v>4</v>
      </c>
      <c r="D10" s="59" t="s">
        <v>18</v>
      </c>
      <c r="E10" s="72" t="s">
        <v>1790</v>
      </c>
      <c r="F10" s="72" t="s">
        <v>6</v>
      </c>
      <c r="G10" s="93">
        <v>2.5000000000000001E-3</v>
      </c>
      <c r="H10" s="64">
        <f>VLOOKUP(D10,upahbahan,3,FALSE)</f>
        <v>175000</v>
      </c>
      <c r="I10" s="124">
        <f t="shared" si="0"/>
        <v>437.5</v>
      </c>
      <c r="J10" s="54"/>
    </row>
    <row r="11" spans="3:14" s="55" customFormat="1" ht="13.8">
      <c r="C11" s="142">
        <v>5</v>
      </c>
      <c r="D11" s="59" t="s">
        <v>19</v>
      </c>
      <c r="E11" s="72" t="s">
        <v>1791</v>
      </c>
      <c r="F11" s="72" t="s">
        <v>6</v>
      </c>
      <c r="G11" s="93">
        <v>8.0000000000000002E-3</v>
      </c>
      <c r="H11" s="64">
        <f>VLOOKUP(D11,upahbahan,3,FALSE)</f>
        <v>200000</v>
      </c>
      <c r="I11" s="124">
        <f t="shared" si="0"/>
        <v>1600</v>
      </c>
      <c r="J11" s="54"/>
    </row>
    <row r="12" spans="3:14" s="62" customFormat="1" ht="15.75" customHeight="1">
      <c r="C12" s="144" t="s">
        <v>1210</v>
      </c>
      <c r="D12" s="80"/>
      <c r="E12" s="80"/>
      <c r="F12" s="80"/>
      <c r="G12" s="187"/>
      <c r="H12" s="162"/>
      <c r="I12" s="124">
        <f>SUM(I7:I11)</f>
        <v>9412.5</v>
      </c>
      <c r="J12" s="54"/>
    </row>
    <row r="13" spans="3:14" s="62" customFormat="1" ht="13.8">
      <c r="C13" s="141" t="s">
        <v>1211</v>
      </c>
      <c r="D13" s="59" t="s">
        <v>1212</v>
      </c>
      <c r="E13" s="59"/>
      <c r="F13" s="76"/>
      <c r="G13" s="76"/>
      <c r="H13" s="76"/>
      <c r="I13" s="154"/>
      <c r="J13" s="54"/>
    </row>
    <row r="14" spans="3:14" s="62" customFormat="1" ht="13.8">
      <c r="C14" s="475">
        <v>1</v>
      </c>
      <c r="D14" s="441" t="s">
        <v>5815</v>
      </c>
      <c r="E14" s="441"/>
      <c r="F14" s="442" t="s">
        <v>66</v>
      </c>
      <c r="G14" s="480">
        <v>1.2</v>
      </c>
      <c r="H14" s="323">
        <f>VLOOKUP(D14,upahbahan,3,FALSE)</f>
        <v>16480</v>
      </c>
      <c r="I14" s="450">
        <f>G14*H14</f>
        <v>19776</v>
      </c>
      <c r="J14" s="54"/>
    </row>
    <row r="15" spans="3:14" s="62" customFormat="1" ht="18.75" customHeight="1">
      <c r="C15" s="142">
        <v>2</v>
      </c>
      <c r="D15" s="59" t="s">
        <v>255</v>
      </c>
      <c r="E15" s="59"/>
      <c r="F15" s="68" t="s">
        <v>66</v>
      </c>
      <c r="G15" s="74">
        <v>0.432</v>
      </c>
      <c r="H15" s="64">
        <f>VLOOKUP(D15,upahbahan,3,FALSE)</f>
        <v>45550</v>
      </c>
      <c r="I15" s="124">
        <f>G15*H15</f>
        <v>19677.599999999999</v>
      </c>
      <c r="J15" s="54"/>
    </row>
    <row r="16" spans="3:14" s="62" customFormat="1" ht="15.75" customHeight="1">
      <c r="C16" s="144" t="s">
        <v>1216</v>
      </c>
      <c r="D16" s="80"/>
      <c r="E16" s="80"/>
      <c r="F16" s="80"/>
      <c r="G16" s="80"/>
      <c r="H16" s="162"/>
      <c r="I16" s="124">
        <f>SUM(I14:I15)</f>
        <v>39453.599999999999</v>
      </c>
      <c r="J16" s="54"/>
    </row>
    <row r="17" spans="3:14" s="62" customFormat="1" ht="19.5" customHeight="1">
      <c r="C17" s="141" t="s">
        <v>1217</v>
      </c>
      <c r="D17" s="59" t="s">
        <v>1218</v>
      </c>
      <c r="E17" s="59"/>
      <c r="F17" s="73"/>
      <c r="G17" s="73"/>
      <c r="H17" s="73"/>
      <c r="I17" s="146"/>
      <c r="J17" s="54"/>
    </row>
    <row r="18" spans="3:14" s="62" customFormat="1" ht="19.5" customHeight="1">
      <c r="C18" s="445">
        <v>1</v>
      </c>
      <c r="D18" s="448" t="s">
        <v>2479</v>
      </c>
      <c r="E18" s="448"/>
      <c r="F18" s="454" t="s">
        <v>2423</v>
      </c>
      <c r="G18" s="477">
        <v>3.3000000000000002E-2</v>
      </c>
      <c r="H18" s="323">
        <f>VLOOKUP(D18,upahbahan,3,FALSE)</f>
        <v>3125</v>
      </c>
      <c r="I18" s="450">
        <f>G18*H18</f>
        <v>103.125</v>
      </c>
      <c r="J18" s="54"/>
    </row>
    <row r="19" spans="3:14" s="62" customFormat="1" ht="13.65" customHeight="1">
      <c r="C19" s="445">
        <v>2</v>
      </c>
      <c r="D19" s="448" t="s">
        <v>1183</v>
      </c>
      <c r="E19" s="448"/>
      <c r="F19" s="454" t="s">
        <v>2423</v>
      </c>
      <c r="G19" s="477">
        <v>1.2999999999999999E-3</v>
      </c>
      <c r="H19" s="323">
        <f>VLOOKUP(D19,upahbahan,3,FALSE)</f>
        <v>1450000</v>
      </c>
      <c r="I19" s="450">
        <f>G19*H19</f>
        <v>1885</v>
      </c>
      <c r="J19" s="54"/>
    </row>
    <row r="20" spans="3:14" s="62" customFormat="1" ht="15.75" customHeight="1">
      <c r="C20" s="144" t="s">
        <v>1219</v>
      </c>
      <c r="D20" s="80"/>
      <c r="E20" s="80"/>
      <c r="F20" s="80"/>
      <c r="G20" s="80"/>
      <c r="H20" s="162"/>
      <c r="I20" s="153">
        <f>SUM(I18:I19)</f>
        <v>1988.125</v>
      </c>
      <c r="J20" s="54"/>
    </row>
    <row r="21" spans="3:14" s="163" customFormat="1" ht="13.8">
      <c r="C21" s="122" t="s">
        <v>1220</v>
      </c>
      <c r="D21" s="69" t="s">
        <v>1221</v>
      </c>
      <c r="E21" s="70"/>
      <c r="F21" s="70"/>
      <c r="G21" s="70"/>
      <c r="H21" s="71"/>
      <c r="I21" s="124">
        <f>I20+I16+I12</f>
        <v>50854.224999999999</v>
      </c>
      <c r="J21" s="54"/>
    </row>
    <row r="22" spans="3:14" s="163" customFormat="1" ht="13.8">
      <c r="C22" s="122" t="s">
        <v>1222</v>
      </c>
      <c r="D22" s="69" t="s">
        <v>1325</v>
      </c>
      <c r="E22" s="70"/>
      <c r="F22" s="70"/>
      <c r="G22" s="71"/>
      <c r="H22" s="95">
        <f>$N$7</f>
        <v>0.1</v>
      </c>
      <c r="I22" s="124">
        <f>I21*H22</f>
        <v>5085.4225000000006</v>
      </c>
      <c r="J22" s="54"/>
    </row>
    <row r="23" spans="3:14" s="163" customFormat="1" ht="14.4" thickBot="1">
      <c r="C23" s="130" t="s">
        <v>1223</v>
      </c>
      <c r="D23" s="131" t="s">
        <v>1224</v>
      </c>
      <c r="E23" s="132"/>
      <c r="F23" s="132"/>
      <c r="G23" s="132"/>
      <c r="H23" s="155"/>
      <c r="I23" s="134">
        <f>SUM(I21:I22)</f>
        <v>55939.647499999999</v>
      </c>
      <c r="J23" s="54"/>
    </row>
    <row r="24" spans="3:14" s="163" customFormat="1" ht="14.4" thickTop="1">
      <c r="C24" s="57"/>
      <c r="D24" s="81"/>
      <c r="E24" s="81"/>
      <c r="F24" s="81"/>
      <c r="G24" s="81"/>
      <c r="H24" s="81"/>
      <c r="I24" s="82"/>
      <c r="J24" s="54"/>
    </row>
    <row r="25" spans="3:14" s="62" customFormat="1" ht="14.4" thickBot="1">
      <c r="C25" s="160" t="s">
        <v>2480</v>
      </c>
      <c r="D25" s="135" t="s">
        <v>2481</v>
      </c>
      <c r="E25" s="135"/>
      <c r="F25" s="195"/>
      <c r="G25" s="195"/>
      <c r="H25" s="195"/>
      <c r="I25" s="195"/>
      <c r="J25" s="56">
        <f>ROUNDDOWN(I40,-2)</f>
        <v>30300</v>
      </c>
    </row>
    <row r="26" spans="3:14" s="57" customFormat="1" ht="31.65" customHeight="1" thickTop="1">
      <c r="C26" s="119" t="s">
        <v>1197</v>
      </c>
      <c r="D26" s="120" t="s">
        <v>1198</v>
      </c>
      <c r="E26" s="120" t="s">
        <v>1926</v>
      </c>
      <c r="F26" s="120" t="s">
        <v>1199</v>
      </c>
      <c r="G26" s="120" t="s">
        <v>1200</v>
      </c>
      <c r="H26" s="120" t="s">
        <v>1201</v>
      </c>
      <c r="I26" s="121" t="s">
        <v>1202</v>
      </c>
      <c r="J26" s="160"/>
    </row>
    <row r="27" spans="3:14" s="62" customFormat="1" ht="16.5" customHeight="1">
      <c r="C27" s="141" t="s">
        <v>1203</v>
      </c>
      <c r="D27" s="59" t="s">
        <v>1204</v>
      </c>
      <c r="E27" s="59"/>
      <c r="F27" s="73"/>
      <c r="G27" s="73"/>
      <c r="H27" s="73"/>
      <c r="I27" s="146"/>
      <c r="J27" s="54"/>
      <c r="K27" s="55" t="s">
        <v>1249</v>
      </c>
      <c r="L27" s="55"/>
      <c r="M27" s="55"/>
      <c r="N27" s="55"/>
    </row>
    <row r="28" spans="3:14" s="62" customFormat="1" ht="13.8">
      <c r="C28" s="142">
        <v>1</v>
      </c>
      <c r="D28" s="59" t="s">
        <v>5</v>
      </c>
      <c r="E28" s="72" t="s">
        <v>1788</v>
      </c>
      <c r="F28" s="72" t="s">
        <v>6</v>
      </c>
      <c r="G28" s="93">
        <v>4.0599999999999997E-2</v>
      </c>
      <c r="H28" s="64">
        <f>VLOOKUP(D28,upahbahan,3,FALSE)</f>
        <v>100000</v>
      </c>
      <c r="I28" s="124">
        <f>G28*H28</f>
        <v>4059.9999999999995</v>
      </c>
      <c r="J28" s="54"/>
      <c r="K28" s="55" t="s">
        <v>1250</v>
      </c>
      <c r="L28" s="55"/>
      <c r="M28" s="55"/>
      <c r="N28" s="65">
        <v>0.1</v>
      </c>
    </row>
    <row r="29" spans="3:14" s="62" customFormat="1" ht="13.8">
      <c r="C29" s="142">
        <v>2</v>
      </c>
      <c r="D29" s="59" t="s">
        <v>11</v>
      </c>
      <c r="E29" s="72" t="s">
        <v>1789</v>
      </c>
      <c r="F29" s="72" t="s">
        <v>6</v>
      </c>
      <c r="G29" s="93">
        <v>4.0599999999999997E-2</v>
      </c>
      <c r="H29" s="64">
        <f>VLOOKUP(D29,upahbahan,3,FALSE)</f>
        <v>145000</v>
      </c>
      <c r="I29" s="124">
        <f t="shared" ref="I29:I31" si="1">G29*H29</f>
        <v>5887</v>
      </c>
      <c r="J29" s="54"/>
      <c r="K29" s="55"/>
      <c r="L29" s="55"/>
      <c r="M29" s="55"/>
      <c r="N29" s="65"/>
    </row>
    <row r="30" spans="3:14" s="55" customFormat="1" ht="17.399999999999999" customHeight="1">
      <c r="C30" s="142">
        <v>3</v>
      </c>
      <c r="D30" s="59" t="s">
        <v>18</v>
      </c>
      <c r="E30" s="72" t="s">
        <v>1790</v>
      </c>
      <c r="F30" s="72" t="s">
        <v>6</v>
      </c>
      <c r="G30" s="93">
        <v>4.1000000000000003E-3</v>
      </c>
      <c r="H30" s="64">
        <f>VLOOKUP(D30,upahbahan,3,FALSE)</f>
        <v>175000</v>
      </c>
      <c r="I30" s="124">
        <f t="shared" si="1"/>
        <v>717.50000000000011</v>
      </c>
      <c r="J30" s="54"/>
    </row>
    <row r="31" spans="3:14" s="55" customFormat="1" ht="13.8">
      <c r="C31" s="142">
        <v>4</v>
      </c>
      <c r="D31" s="59" t="s">
        <v>19</v>
      </c>
      <c r="E31" s="72" t="s">
        <v>1791</v>
      </c>
      <c r="F31" s="72" t="s">
        <v>6</v>
      </c>
      <c r="G31" s="93">
        <v>1.4E-3</v>
      </c>
      <c r="H31" s="64">
        <f>VLOOKUP(D31,upahbahan,3,FALSE)</f>
        <v>200000</v>
      </c>
      <c r="I31" s="124">
        <f t="shared" si="1"/>
        <v>280</v>
      </c>
      <c r="J31" s="54"/>
    </row>
    <row r="32" spans="3:14" s="62" customFormat="1" ht="15.75" customHeight="1">
      <c r="C32" s="144" t="s">
        <v>1210</v>
      </c>
      <c r="D32" s="80"/>
      <c r="E32" s="80"/>
      <c r="F32" s="80"/>
      <c r="G32" s="187"/>
      <c r="H32" s="162"/>
      <c r="I32" s="124">
        <f>SUM(I28:I31)</f>
        <v>10944.5</v>
      </c>
      <c r="J32" s="54"/>
    </row>
    <row r="33" spans="3:14" s="62" customFormat="1" ht="13.8">
      <c r="C33" s="141" t="s">
        <v>1211</v>
      </c>
      <c r="D33" s="59" t="s">
        <v>1212</v>
      </c>
      <c r="E33" s="59"/>
      <c r="F33" s="76"/>
      <c r="G33" s="76"/>
      <c r="H33" s="76"/>
      <c r="I33" s="154"/>
      <c r="J33" s="54"/>
    </row>
    <row r="34" spans="3:14" s="62" customFormat="1" ht="13.8">
      <c r="C34" s="481">
        <v>1</v>
      </c>
      <c r="D34" s="77" t="s">
        <v>220</v>
      </c>
      <c r="E34" s="77"/>
      <c r="F34" s="68" t="s">
        <v>66</v>
      </c>
      <c r="G34" s="482">
        <v>1</v>
      </c>
      <c r="H34" s="483">
        <f>VLOOKUP(D34,upahbahan,3,FALSE)</f>
        <v>16660</v>
      </c>
      <c r="I34" s="484">
        <f>G34*H34</f>
        <v>16660</v>
      </c>
      <c r="J34" s="54"/>
    </row>
    <row r="35" spans="3:14" s="62" customFormat="1" ht="15.75" customHeight="1">
      <c r="C35" s="144" t="s">
        <v>1216</v>
      </c>
      <c r="D35" s="80"/>
      <c r="E35" s="80"/>
      <c r="F35" s="80"/>
      <c r="G35" s="80"/>
      <c r="H35" s="162"/>
      <c r="I35" s="124">
        <f>SUM(I34:I34)</f>
        <v>16660</v>
      </c>
      <c r="J35" s="54"/>
    </row>
    <row r="36" spans="3:14" s="62" customFormat="1" ht="19.5" customHeight="1">
      <c r="C36" s="141" t="s">
        <v>1217</v>
      </c>
      <c r="D36" s="59" t="s">
        <v>1218</v>
      </c>
      <c r="E36" s="59"/>
      <c r="F36" s="73"/>
      <c r="G36" s="73"/>
      <c r="H36" s="73"/>
      <c r="I36" s="146"/>
      <c r="J36" s="54"/>
    </row>
    <row r="37" spans="3:14" s="62" customFormat="1" ht="15.75" customHeight="1">
      <c r="C37" s="144" t="s">
        <v>1219</v>
      </c>
      <c r="D37" s="80"/>
      <c r="E37" s="80"/>
      <c r="F37" s="80"/>
      <c r="G37" s="80"/>
      <c r="H37" s="162"/>
      <c r="I37" s="153">
        <v>0</v>
      </c>
      <c r="J37" s="54"/>
    </row>
    <row r="38" spans="3:14" s="163" customFormat="1" ht="13.8">
      <c r="C38" s="122" t="s">
        <v>1220</v>
      </c>
      <c r="D38" s="69" t="s">
        <v>1221</v>
      </c>
      <c r="E38" s="70"/>
      <c r="F38" s="70"/>
      <c r="G38" s="70"/>
      <c r="H38" s="71"/>
      <c r="I38" s="124">
        <f>I37+I35+I32</f>
        <v>27604.5</v>
      </c>
      <c r="J38" s="54"/>
    </row>
    <row r="39" spans="3:14" s="163" customFormat="1" ht="13.8">
      <c r="C39" s="122" t="s">
        <v>1222</v>
      </c>
      <c r="D39" s="69" t="s">
        <v>1325</v>
      </c>
      <c r="E39" s="70"/>
      <c r="F39" s="70"/>
      <c r="G39" s="71"/>
      <c r="H39" s="95">
        <f>$N$7</f>
        <v>0.1</v>
      </c>
      <c r="I39" s="124">
        <f>I38*H39</f>
        <v>2760.4500000000003</v>
      </c>
      <c r="J39" s="54"/>
    </row>
    <row r="40" spans="3:14" s="163" customFormat="1" ht="14.4" thickBot="1">
      <c r="C40" s="130" t="s">
        <v>1223</v>
      </c>
      <c r="D40" s="131" t="s">
        <v>1224</v>
      </c>
      <c r="E40" s="132"/>
      <c r="F40" s="132"/>
      <c r="G40" s="132"/>
      <c r="H40" s="155"/>
      <c r="I40" s="134">
        <f>SUM(I38:I39)</f>
        <v>30364.95</v>
      </c>
      <c r="J40" s="54"/>
    </row>
    <row r="41" spans="3:14" ht="13.8" thickTop="1"/>
    <row r="43" spans="3:14" s="62" customFormat="1" ht="14.4" thickBot="1">
      <c r="C43" s="160" t="s">
        <v>2482</v>
      </c>
      <c r="D43" s="135" t="s">
        <v>2483</v>
      </c>
      <c r="E43" s="135"/>
      <c r="F43" s="195"/>
      <c r="G43" s="195"/>
      <c r="H43" s="195"/>
      <c r="I43" s="195"/>
      <c r="J43" s="56">
        <f>ROUNDDOWN(I59,-2)</f>
        <v>29200</v>
      </c>
    </row>
    <row r="44" spans="3:14" s="57" customFormat="1" ht="31.65" customHeight="1" thickTop="1">
      <c r="C44" s="119" t="s">
        <v>1197</v>
      </c>
      <c r="D44" s="120" t="s">
        <v>1198</v>
      </c>
      <c r="E44" s="120" t="s">
        <v>1926</v>
      </c>
      <c r="F44" s="120" t="s">
        <v>1199</v>
      </c>
      <c r="G44" s="120" t="s">
        <v>1200</v>
      </c>
      <c r="H44" s="120" t="s">
        <v>1201</v>
      </c>
      <c r="I44" s="121" t="s">
        <v>1202</v>
      </c>
      <c r="J44" s="160"/>
    </row>
    <row r="45" spans="3:14" s="62" customFormat="1" ht="16.5" customHeight="1">
      <c r="C45" s="141" t="s">
        <v>1203</v>
      </c>
      <c r="D45" s="59" t="s">
        <v>1204</v>
      </c>
      <c r="E45" s="59"/>
      <c r="F45" s="73"/>
      <c r="G45" s="73"/>
      <c r="H45" s="73"/>
      <c r="I45" s="146"/>
      <c r="J45" s="54"/>
      <c r="K45" s="55" t="s">
        <v>1249</v>
      </c>
      <c r="L45" s="55"/>
      <c r="M45" s="55"/>
      <c r="N45" s="55"/>
    </row>
    <row r="46" spans="3:14" s="62" customFormat="1" ht="13.8">
      <c r="C46" s="142">
        <v>1</v>
      </c>
      <c r="D46" s="59" t="s">
        <v>5</v>
      </c>
      <c r="E46" s="72" t="s">
        <v>1788</v>
      </c>
      <c r="F46" s="72" t="s">
        <v>6</v>
      </c>
      <c r="G46" s="93">
        <v>3.5700000000000003E-2</v>
      </c>
      <c r="H46" s="64">
        <f>VLOOKUP(D46,upahbahan,3,FALSE)</f>
        <v>100000</v>
      </c>
      <c r="I46" s="124">
        <f>G46*H46</f>
        <v>3570.0000000000005</v>
      </c>
      <c r="J46" s="54"/>
      <c r="K46" s="55" t="s">
        <v>1250</v>
      </c>
      <c r="L46" s="55"/>
      <c r="M46" s="55"/>
      <c r="N46" s="65">
        <v>0.1</v>
      </c>
    </row>
    <row r="47" spans="3:14" s="62" customFormat="1" ht="13.8">
      <c r="C47" s="142">
        <v>2</v>
      </c>
      <c r="D47" s="59" t="s">
        <v>9</v>
      </c>
      <c r="E47" s="72" t="s">
        <v>1789</v>
      </c>
      <c r="F47" s="72" t="s">
        <v>6</v>
      </c>
      <c r="G47" s="93">
        <v>3.5700000000000003E-2</v>
      </c>
      <c r="H47" s="64">
        <f>VLOOKUP(D47,upahbahan,3,FALSE)</f>
        <v>145000</v>
      </c>
      <c r="I47" s="124">
        <f t="shared" ref="I47:I49" si="2">G47*H47</f>
        <v>5176.5</v>
      </c>
      <c r="J47" s="54"/>
      <c r="K47" s="55"/>
      <c r="L47" s="55"/>
      <c r="M47" s="55"/>
      <c r="N47" s="65"/>
    </row>
    <row r="48" spans="3:14" s="55" customFormat="1" ht="17.399999999999999" customHeight="1">
      <c r="C48" s="142">
        <v>3</v>
      </c>
      <c r="D48" s="59" t="s">
        <v>18</v>
      </c>
      <c r="E48" s="72" t="s">
        <v>1790</v>
      </c>
      <c r="F48" s="72" t="s">
        <v>6</v>
      </c>
      <c r="G48" s="93">
        <v>3.5999999999999999E-3</v>
      </c>
      <c r="H48" s="64">
        <f>VLOOKUP(D48,upahbahan,3,FALSE)</f>
        <v>175000</v>
      </c>
      <c r="I48" s="124">
        <f t="shared" si="2"/>
        <v>630</v>
      </c>
      <c r="J48" s="54"/>
    </row>
    <row r="49" spans="3:14" s="55" customFormat="1" ht="13.8">
      <c r="C49" s="142">
        <v>4</v>
      </c>
      <c r="D49" s="59" t="s">
        <v>19</v>
      </c>
      <c r="E49" s="72" t="s">
        <v>1791</v>
      </c>
      <c r="F49" s="72" t="s">
        <v>6</v>
      </c>
      <c r="G49" s="93">
        <v>1.1999999999999999E-3</v>
      </c>
      <c r="H49" s="64">
        <f>VLOOKUP(D49,upahbahan,3,FALSE)</f>
        <v>200000</v>
      </c>
      <c r="I49" s="124">
        <f t="shared" si="2"/>
        <v>239.99999999999997</v>
      </c>
      <c r="J49" s="54"/>
    </row>
    <row r="50" spans="3:14" s="62" customFormat="1" ht="15.75" customHeight="1">
      <c r="C50" s="144" t="s">
        <v>1210</v>
      </c>
      <c r="D50" s="80"/>
      <c r="E50" s="80"/>
      <c r="F50" s="80"/>
      <c r="G50" s="187"/>
      <c r="H50" s="162"/>
      <c r="I50" s="124">
        <f>SUM(I46:I49)</f>
        <v>9616.5</v>
      </c>
      <c r="J50" s="54"/>
    </row>
    <row r="51" spans="3:14" s="62" customFormat="1" ht="13.8">
      <c r="C51" s="141" t="s">
        <v>1211</v>
      </c>
      <c r="D51" s="59" t="s">
        <v>1212</v>
      </c>
      <c r="E51" s="59"/>
      <c r="F51" s="76"/>
      <c r="G51" s="76"/>
      <c r="H51" s="76"/>
      <c r="I51" s="154"/>
      <c r="J51" s="54"/>
    </row>
    <row r="52" spans="3:14" s="62" customFormat="1" ht="13.8">
      <c r="C52" s="475">
        <v>1</v>
      </c>
      <c r="D52" s="441" t="s">
        <v>5912</v>
      </c>
      <c r="E52" s="441"/>
      <c r="F52" s="442" t="s">
        <v>1046</v>
      </c>
      <c r="G52" s="480">
        <v>1</v>
      </c>
      <c r="H52" s="323">
        <f>VLOOKUP(D52,upahbahan,3,FALSE)</f>
        <v>17000</v>
      </c>
      <c r="I52" s="450">
        <f>G52*H52</f>
        <v>17000</v>
      </c>
      <c r="J52" s="54"/>
    </row>
    <row r="53" spans="3:14" s="62" customFormat="1" ht="15.75" customHeight="1">
      <c r="C53" s="144" t="s">
        <v>1216</v>
      </c>
      <c r="D53" s="80"/>
      <c r="E53" s="80"/>
      <c r="F53" s="80"/>
      <c r="G53" s="80"/>
      <c r="H53" s="162"/>
      <c r="I53" s="124">
        <f>SUM(I52:I52)</f>
        <v>17000</v>
      </c>
      <c r="J53" s="54"/>
    </row>
    <row r="54" spans="3:14" s="62" customFormat="1" ht="19.5" customHeight="1">
      <c r="C54" s="141" t="s">
        <v>1217</v>
      </c>
      <c r="D54" s="59" t="s">
        <v>1218</v>
      </c>
      <c r="E54" s="59"/>
      <c r="F54" s="73"/>
      <c r="G54" s="73"/>
      <c r="H54" s="73"/>
      <c r="I54" s="146"/>
      <c r="J54" s="54"/>
    </row>
    <row r="55" spans="3:14" s="62" customFormat="1" ht="19.5" customHeight="1">
      <c r="C55" s="459">
        <v>1</v>
      </c>
      <c r="D55" s="448" t="s">
        <v>2484</v>
      </c>
      <c r="E55" s="448"/>
      <c r="F55" s="454" t="s">
        <v>1082</v>
      </c>
      <c r="G55" s="472">
        <v>3.5700000000000003E-2</v>
      </c>
      <c r="H55" s="323">
        <f>VLOOKUP(D55,upahbahan,3,FALSE)</f>
        <v>20000</v>
      </c>
      <c r="I55" s="450">
        <f>G55*H55</f>
        <v>714</v>
      </c>
      <c r="J55" s="54"/>
    </row>
    <row r="56" spans="3:14" s="62" customFormat="1" ht="15.75" customHeight="1">
      <c r="C56" s="144" t="s">
        <v>1219</v>
      </c>
      <c r="D56" s="80"/>
      <c r="E56" s="80"/>
      <c r="F56" s="80"/>
      <c r="G56" s="80"/>
      <c r="H56" s="162"/>
      <c r="I56" s="153">
        <v>0</v>
      </c>
      <c r="J56" s="54"/>
    </row>
    <row r="57" spans="3:14" s="163" customFormat="1" ht="13.8">
      <c r="C57" s="122" t="s">
        <v>1220</v>
      </c>
      <c r="D57" s="69" t="s">
        <v>1221</v>
      </c>
      <c r="E57" s="70"/>
      <c r="F57" s="70"/>
      <c r="G57" s="70"/>
      <c r="H57" s="71"/>
      <c r="I57" s="124">
        <f>I56+I53+I50</f>
        <v>26616.5</v>
      </c>
      <c r="J57" s="54"/>
    </row>
    <row r="58" spans="3:14" s="163" customFormat="1" ht="13.8">
      <c r="C58" s="122" t="s">
        <v>1222</v>
      </c>
      <c r="D58" s="69" t="s">
        <v>1325</v>
      </c>
      <c r="E58" s="70"/>
      <c r="F58" s="70"/>
      <c r="G58" s="71"/>
      <c r="H58" s="95">
        <f>$N$7</f>
        <v>0.1</v>
      </c>
      <c r="I58" s="124">
        <f>I57*H58</f>
        <v>2661.65</v>
      </c>
      <c r="J58" s="54"/>
    </row>
    <row r="59" spans="3:14" s="163" customFormat="1" ht="14.4" thickBot="1">
      <c r="C59" s="130" t="s">
        <v>1223</v>
      </c>
      <c r="D59" s="131" t="s">
        <v>1224</v>
      </c>
      <c r="E59" s="132"/>
      <c r="F59" s="132"/>
      <c r="G59" s="132"/>
      <c r="H59" s="155"/>
      <c r="I59" s="134">
        <f>SUM(I57:I58)</f>
        <v>29278.15</v>
      </c>
      <c r="J59" s="54"/>
    </row>
    <row r="60" spans="3:14" ht="13.8" thickTop="1"/>
    <row r="62" spans="3:14" s="62" customFormat="1" ht="14.4" thickBot="1">
      <c r="C62" s="160" t="s">
        <v>2485</v>
      </c>
      <c r="D62" s="135" t="s">
        <v>2486</v>
      </c>
      <c r="E62" s="135"/>
      <c r="F62" s="195"/>
      <c r="G62" s="195"/>
      <c r="H62" s="195"/>
      <c r="I62" s="195"/>
      <c r="J62" s="56">
        <f>ROUNDDOWN(I79,-2)</f>
        <v>44500</v>
      </c>
    </row>
    <row r="63" spans="3:14" s="57" customFormat="1" ht="31.65" customHeight="1" thickTop="1">
      <c r="C63" s="119" t="s">
        <v>1197</v>
      </c>
      <c r="D63" s="120" t="s">
        <v>1198</v>
      </c>
      <c r="E63" s="120" t="s">
        <v>1926</v>
      </c>
      <c r="F63" s="120" t="s">
        <v>1199</v>
      </c>
      <c r="G63" s="120" t="s">
        <v>1200</v>
      </c>
      <c r="H63" s="120" t="s">
        <v>1201</v>
      </c>
      <c r="I63" s="121" t="s">
        <v>1202</v>
      </c>
      <c r="J63" s="160"/>
    </row>
    <row r="64" spans="3:14" s="62" customFormat="1" ht="16.5" customHeight="1">
      <c r="C64" s="141" t="s">
        <v>1203</v>
      </c>
      <c r="D64" s="59" t="s">
        <v>1204</v>
      </c>
      <c r="E64" s="59"/>
      <c r="F64" s="73"/>
      <c r="G64" s="73"/>
      <c r="H64" s="73"/>
      <c r="I64" s="146"/>
      <c r="J64" s="54"/>
      <c r="K64" s="55" t="s">
        <v>1249</v>
      </c>
      <c r="L64" s="55"/>
      <c r="M64" s="55"/>
      <c r="N64" s="55"/>
    </row>
    <row r="65" spans="3:14" s="62" customFormat="1" ht="13.8">
      <c r="C65" s="142">
        <v>1</v>
      </c>
      <c r="D65" s="59" t="s">
        <v>5</v>
      </c>
      <c r="E65" s="72" t="s">
        <v>1788</v>
      </c>
      <c r="F65" s="72" t="s">
        <v>6</v>
      </c>
      <c r="G65" s="93">
        <v>3.4500000000000003E-2</v>
      </c>
      <c r="H65" s="64">
        <f>VLOOKUP(D65,upahbahan,3,FALSE)</f>
        <v>100000</v>
      </c>
      <c r="I65" s="124">
        <f>G65*H65</f>
        <v>3450.0000000000005</v>
      </c>
      <c r="J65" s="54"/>
      <c r="K65" s="55" t="s">
        <v>1250</v>
      </c>
      <c r="L65" s="55"/>
      <c r="M65" s="55"/>
      <c r="N65" s="65">
        <v>0.1</v>
      </c>
    </row>
    <row r="66" spans="3:14" s="62" customFormat="1" ht="13.8">
      <c r="C66" s="142">
        <v>2</v>
      </c>
      <c r="D66" s="59" t="s">
        <v>9</v>
      </c>
      <c r="E66" s="72" t="s">
        <v>1789</v>
      </c>
      <c r="F66" s="72" t="s">
        <v>6</v>
      </c>
      <c r="G66" s="93">
        <v>3.4500000000000003E-2</v>
      </c>
      <c r="H66" s="64">
        <f>VLOOKUP(D66,upahbahan,3,FALSE)</f>
        <v>145000</v>
      </c>
      <c r="I66" s="124">
        <f t="shared" ref="I66:I68" si="3">G66*H66</f>
        <v>5002.5</v>
      </c>
      <c r="J66" s="54"/>
      <c r="K66" s="55"/>
      <c r="L66" s="55"/>
      <c r="M66" s="55"/>
      <c r="N66" s="65"/>
    </row>
    <row r="67" spans="3:14" s="55" customFormat="1" ht="17.399999999999999" customHeight="1">
      <c r="C67" s="142">
        <v>3</v>
      </c>
      <c r="D67" s="59" t="s">
        <v>18</v>
      </c>
      <c r="E67" s="72" t="s">
        <v>1790</v>
      </c>
      <c r="F67" s="72" t="s">
        <v>6</v>
      </c>
      <c r="G67" s="93">
        <v>3.3999999999999998E-3</v>
      </c>
      <c r="H67" s="64">
        <f>VLOOKUP(D67,upahbahan,3,FALSE)</f>
        <v>175000</v>
      </c>
      <c r="I67" s="124">
        <f t="shared" si="3"/>
        <v>595</v>
      </c>
      <c r="J67" s="54"/>
    </row>
    <row r="68" spans="3:14" s="55" customFormat="1" ht="13.8">
      <c r="C68" s="142">
        <v>4</v>
      </c>
      <c r="D68" s="59" t="s">
        <v>19</v>
      </c>
      <c r="E68" s="72" t="s">
        <v>1791</v>
      </c>
      <c r="F68" s="72" t="s">
        <v>6</v>
      </c>
      <c r="G68" s="93">
        <v>1.1000000000000001E-3</v>
      </c>
      <c r="H68" s="64">
        <f>VLOOKUP(D68,upahbahan,3,FALSE)</f>
        <v>200000</v>
      </c>
      <c r="I68" s="124">
        <f t="shared" si="3"/>
        <v>220</v>
      </c>
      <c r="J68" s="54"/>
    </row>
    <row r="69" spans="3:14" s="62" customFormat="1" ht="15.75" customHeight="1">
      <c r="C69" s="144" t="s">
        <v>1210</v>
      </c>
      <c r="D69" s="80"/>
      <c r="E69" s="80"/>
      <c r="F69" s="80"/>
      <c r="G69" s="187"/>
      <c r="H69" s="162"/>
      <c r="I69" s="124">
        <f>SUM(I65:I68)</f>
        <v>9267.5</v>
      </c>
      <c r="J69" s="54"/>
    </row>
    <row r="70" spans="3:14" s="62" customFormat="1" ht="13.8">
      <c r="C70" s="141" t="s">
        <v>1211</v>
      </c>
      <c r="D70" s="59" t="s">
        <v>1212</v>
      </c>
      <c r="E70" s="59"/>
      <c r="F70" s="76"/>
      <c r="G70" s="76"/>
      <c r="H70" s="76"/>
      <c r="I70" s="154"/>
      <c r="J70" s="54"/>
    </row>
    <row r="71" spans="3:14" s="62" customFormat="1" ht="27.6">
      <c r="C71" s="141">
        <v>1</v>
      </c>
      <c r="D71" s="59" t="s">
        <v>225</v>
      </c>
      <c r="E71" s="59"/>
      <c r="F71" s="78" t="s">
        <v>66</v>
      </c>
      <c r="G71" s="433">
        <v>1.1499999999999999</v>
      </c>
      <c r="H71" s="323">
        <f>VLOOKUP(D71,upahbahan,3,FALSE)</f>
        <v>25000</v>
      </c>
      <c r="I71" s="450">
        <f>G71*H71</f>
        <v>28749.999999999996</v>
      </c>
      <c r="J71" s="54"/>
    </row>
    <row r="72" spans="3:14" s="62" customFormat="1" ht="13.8">
      <c r="C72" s="475">
        <v>2</v>
      </c>
      <c r="D72" s="441" t="s">
        <v>2454</v>
      </c>
      <c r="E72" s="441"/>
      <c r="F72" s="442" t="s">
        <v>1046</v>
      </c>
      <c r="G72" s="485">
        <v>5.2999999999999999E-2</v>
      </c>
      <c r="H72" s="323">
        <f>VLOOKUP(D72,upahbahan,3,FALSE)</f>
        <v>45550</v>
      </c>
      <c r="I72" s="450">
        <f>G72*H72</f>
        <v>2414.15</v>
      </c>
      <c r="J72" s="54"/>
    </row>
    <row r="73" spans="3:14" s="62" customFormat="1" ht="15.75" customHeight="1">
      <c r="C73" s="144" t="s">
        <v>1216</v>
      </c>
      <c r="D73" s="80"/>
      <c r="E73" s="80"/>
      <c r="F73" s="80"/>
      <c r="G73" s="80"/>
      <c r="H73" s="162"/>
      <c r="I73" s="124">
        <f>SUM(I71:I72)</f>
        <v>31164.149999999998</v>
      </c>
      <c r="J73" s="54"/>
    </row>
    <row r="74" spans="3:14" s="62" customFormat="1" ht="19.5" customHeight="1">
      <c r="C74" s="141" t="s">
        <v>1217</v>
      </c>
      <c r="D74" s="59" t="s">
        <v>1218</v>
      </c>
      <c r="E74" s="59"/>
      <c r="F74" s="73"/>
      <c r="G74" s="73"/>
      <c r="H74" s="73"/>
      <c r="I74" s="146"/>
      <c r="J74" s="54"/>
    </row>
    <row r="75" spans="3:14" s="62" customFormat="1" ht="19.5" customHeight="1">
      <c r="C75" s="459">
        <v>1</v>
      </c>
      <c r="D75" s="448" t="s">
        <v>2479</v>
      </c>
      <c r="E75" s="448"/>
      <c r="F75" s="454" t="s">
        <v>1082</v>
      </c>
      <c r="G75" s="472">
        <v>3.3300000000000003E-2</v>
      </c>
      <c r="H75" s="323">
        <f>VLOOKUP(D75,upahbahan,3,FALSE)</f>
        <v>3125</v>
      </c>
      <c r="I75" s="450">
        <f>G75*H75</f>
        <v>104.06250000000001</v>
      </c>
      <c r="J75" s="54"/>
    </row>
    <row r="76" spans="3:14" s="62" customFormat="1" ht="15.75" customHeight="1">
      <c r="C76" s="144" t="s">
        <v>1219</v>
      </c>
      <c r="D76" s="80"/>
      <c r="E76" s="80"/>
      <c r="F76" s="80"/>
      <c r="G76" s="80"/>
      <c r="H76" s="162"/>
      <c r="I76" s="153">
        <f>SUM(I75)</f>
        <v>104.06250000000001</v>
      </c>
      <c r="J76" s="54"/>
    </row>
    <row r="77" spans="3:14" s="163" customFormat="1" ht="13.8">
      <c r="C77" s="122" t="s">
        <v>1220</v>
      </c>
      <c r="D77" s="69" t="s">
        <v>1221</v>
      </c>
      <c r="E77" s="70"/>
      <c r="F77" s="70"/>
      <c r="G77" s="70"/>
      <c r="H77" s="71"/>
      <c r="I77" s="124">
        <f>I76+I73+I69</f>
        <v>40535.712499999994</v>
      </c>
      <c r="J77" s="54"/>
    </row>
    <row r="78" spans="3:14" s="163" customFormat="1" ht="13.8">
      <c r="C78" s="122" t="s">
        <v>1222</v>
      </c>
      <c r="D78" s="69" t="s">
        <v>1325</v>
      </c>
      <c r="E78" s="70"/>
      <c r="F78" s="70"/>
      <c r="G78" s="71"/>
      <c r="H78" s="95">
        <f>$N$7</f>
        <v>0.1</v>
      </c>
      <c r="I78" s="124">
        <f>I77*H78</f>
        <v>4053.5712499999995</v>
      </c>
      <c r="J78" s="54"/>
    </row>
    <row r="79" spans="3:14" s="163" customFormat="1" ht="14.4" thickBot="1">
      <c r="C79" s="130" t="s">
        <v>1223</v>
      </c>
      <c r="D79" s="131" t="s">
        <v>1224</v>
      </c>
      <c r="E79" s="132"/>
      <c r="F79" s="132"/>
      <c r="G79" s="132"/>
      <c r="H79" s="155"/>
      <c r="I79" s="134">
        <f>SUM(I77:I78)</f>
        <v>44589.283749999995</v>
      </c>
      <c r="J79" s="54"/>
    </row>
    <row r="80" spans="3:14" ht="13.8" thickTop="1"/>
    <row r="82" spans="3:14" s="62" customFormat="1" ht="14.4" thickBot="1">
      <c r="C82" s="160" t="s">
        <v>2487</v>
      </c>
      <c r="D82" s="135" t="s">
        <v>2488</v>
      </c>
      <c r="E82" s="135"/>
      <c r="F82" s="195"/>
      <c r="G82" s="195"/>
      <c r="H82" s="195"/>
      <c r="I82" s="195"/>
      <c r="J82" s="56">
        <f>ROUNDDOWN(I99,-2)</f>
        <v>32500</v>
      </c>
    </row>
    <row r="83" spans="3:14" s="57" customFormat="1" ht="31.65" customHeight="1" thickTop="1">
      <c r="C83" s="119" t="s">
        <v>1197</v>
      </c>
      <c r="D83" s="120" t="s">
        <v>1198</v>
      </c>
      <c r="E83" s="120" t="s">
        <v>1926</v>
      </c>
      <c r="F83" s="120" t="s">
        <v>1199</v>
      </c>
      <c r="G83" s="120" t="s">
        <v>1200</v>
      </c>
      <c r="H83" s="120" t="s">
        <v>1201</v>
      </c>
      <c r="I83" s="121" t="s">
        <v>1202</v>
      </c>
      <c r="J83" s="160"/>
    </row>
    <row r="84" spans="3:14" s="62" customFormat="1" ht="16.5" customHeight="1">
      <c r="C84" s="141" t="s">
        <v>1203</v>
      </c>
      <c r="D84" s="59" t="s">
        <v>1204</v>
      </c>
      <c r="E84" s="59"/>
      <c r="F84" s="73"/>
      <c r="G84" s="73"/>
      <c r="H84" s="73"/>
      <c r="I84" s="146"/>
      <c r="J84" s="54"/>
      <c r="K84" s="55" t="s">
        <v>1249</v>
      </c>
      <c r="L84" s="55"/>
      <c r="M84" s="55"/>
      <c r="N84" s="55"/>
    </row>
    <row r="85" spans="3:14" s="62" customFormat="1" ht="13.8">
      <c r="C85" s="142">
        <v>1</v>
      </c>
      <c r="D85" s="59" t="s">
        <v>5</v>
      </c>
      <c r="E85" s="72" t="s">
        <v>1788</v>
      </c>
      <c r="F85" s="72" t="s">
        <v>6</v>
      </c>
      <c r="G85" s="93">
        <v>3.4500000000000003E-2</v>
      </c>
      <c r="H85" s="64">
        <f>VLOOKUP(D85,upahbahan,3,FALSE)</f>
        <v>100000</v>
      </c>
      <c r="I85" s="124">
        <f>G85*H85</f>
        <v>3450.0000000000005</v>
      </c>
      <c r="J85" s="54"/>
      <c r="K85" s="55" t="s">
        <v>1250</v>
      </c>
      <c r="L85" s="55"/>
      <c r="M85" s="55"/>
      <c r="N85" s="65">
        <v>0.1</v>
      </c>
    </row>
    <row r="86" spans="3:14" s="62" customFormat="1" ht="13.8">
      <c r="C86" s="142">
        <v>2</v>
      </c>
      <c r="D86" s="59" t="s">
        <v>9</v>
      </c>
      <c r="E86" s="72" t="s">
        <v>1789</v>
      </c>
      <c r="F86" s="72" t="s">
        <v>6</v>
      </c>
      <c r="G86" s="93">
        <v>3.4500000000000003E-2</v>
      </c>
      <c r="H86" s="64">
        <f>VLOOKUP(D86,upahbahan,3,FALSE)</f>
        <v>145000</v>
      </c>
      <c r="I86" s="124">
        <f t="shared" ref="I86:I88" si="4">G86*H86</f>
        <v>5002.5</v>
      </c>
      <c r="J86" s="54"/>
      <c r="K86" s="55"/>
      <c r="L86" s="55"/>
      <c r="M86" s="55"/>
      <c r="N86" s="65"/>
    </row>
    <row r="87" spans="3:14" s="55" customFormat="1" ht="17.399999999999999" customHeight="1">
      <c r="C87" s="142">
        <v>3</v>
      </c>
      <c r="D87" s="59" t="s">
        <v>18</v>
      </c>
      <c r="E87" s="72" t="s">
        <v>1790</v>
      </c>
      <c r="F87" s="72" t="s">
        <v>6</v>
      </c>
      <c r="G87" s="93">
        <v>3.3999999999999998E-3</v>
      </c>
      <c r="H87" s="64">
        <f>VLOOKUP(D87,upahbahan,3,FALSE)</f>
        <v>175000</v>
      </c>
      <c r="I87" s="124">
        <f t="shared" si="4"/>
        <v>595</v>
      </c>
      <c r="J87" s="54"/>
    </row>
    <row r="88" spans="3:14" s="55" customFormat="1" ht="13.8">
      <c r="C88" s="142">
        <v>4</v>
      </c>
      <c r="D88" s="59" t="s">
        <v>19</v>
      </c>
      <c r="E88" s="72" t="s">
        <v>1791</v>
      </c>
      <c r="F88" s="72" t="s">
        <v>6</v>
      </c>
      <c r="G88" s="93">
        <v>1.1000000000000001E-3</v>
      </c>
      <c r="H88" s="64">
        <f>VLOOKUP(D88,upahbahan,3,FALSE)</f>
        <v>200000</v>
      </c>
      <c r="I88" s="124">
        <f t="shared" si="4"/>
        <v>220</v>
      </c>
      <c r="J88" s="54"/>
    </row>
    <row r="89" spans="3:14" s="62" customFormat="1" ht="15.75" customHeight="1">
      <c r="C89" s="144" t="s">
        <v>1210</v>
      </c>
      <c r="D89" s="80"/>
      <c r="E89" s="80"/>
      <c r="F89" s="80"/>
      <c r="G89" s="187"/>
      <c r="H89" s="162"/>
      <c r="I89" s="124">
        <f>SUM(I85:I88)</f>
        <v>9267.5</v>
      </c>
      <c r="J89" s="54"/>
    </row>
    <row r="90" spans="3:14" s="62" customFormat="1" ht="13.8">
      <c r="C90" s="141" t="s">
        <v>1211</v>
      </c>
      <c r="D90" s="59" t="s">
        <v>1212</v>
      </c>
      <c r="E90" s="59"/>
      <c r="F90" s="76"/>
      <c r="G90" s="76"/>
      <c r="H90" s="76"/>
      <c r="I90" s="154"/>
      <c r="J90" s="54"/>
    </row>
    <row r="91" spans="3:14" s="62" customFormat="1" ht="13.8">
      <c r="C91" s="141">
        <v>1</v>
      </c>
      <c r="D91" s="59" t="s">
        <v>5914</v>
      </c>
      <c r="E91" s="59"/>
      <c r="F91" s="78" t="s">
        <v>66</v>
      </c>
      <c r="G91" s="433">
        <v>1.1499999999999999</v>
      </c>
      <c r="H91" s="323">
        <f>VLOOKUP(D91,upahbahan,3,FALSE)</f>
        <v>15500</v>
      </c>
      <c r="I91" s="450">
        <f>G91*H91</f>
        <v>17825</v>
      </c>
      <c r="J91" s="54"/>
    </row>
    <row r="92" spans="3:14" s="62" customFormat="1" ht="13.8">
      <c r="C92" s="475">
        <v>2</v>
      </c>
      <c r="D92" s="441" t="s">
        <v>2454</v>
      </c>
      <c r="E92" s="441"/>
      <c r="F92" s="442" t="s">
        <v>1046</v>
      </c>
      <c r="G92" s="485">
        <v>5.2999999999999999E-2</v>
      </c>
      <c r="H92" s="323">
        <f>VLOOKUP(D92,upahbahan,3,FALSE)</f>
        <v>45550</v>
      </c>
      <c r="I92" s="450">
        <f>G92*H92</f>
        <v>2414.15</v>
      </c>
      <c r="J92" s="54"/>
    </row>
    <row r="93" spans="3:14" s="62" customFormat="1" ht="15.75" customHeight="1">
      <c r="C93" s="144" t="s">
        <v>1216</v>
      </c>
      <c r="D93" s="80"/>
      <c r="E93" s="80"/>
      <c r="F93" s="80"/>
      <c r="G93" s="80"/>
      <c r="H93" s="162"/>
      <c r="I93" s="124">
        <f>SUM(I91:I92)</f>
        <v>20239.150000000001</v>
      </c>
      <c r="J93" s="54"/>
    </row>
    <row r="94" spans="3:14" s="62" customFormat="1" ht="19.5" customHeight="1">
      <c r="C94" s="141" t="s">
        <v>1217</v>
      </c>
      <c r="D94" s="59" t="s">
        <v>1218</v>
      </c>
      <c r="E94" s="59"/>
      <c r="F94" s="73"/>
      <c r="G94" s="73"/>
      <c r="H94" s="73"/>
      <c r="I94" s="146"/>
      <c r="J94" s="54"/>
    </row>
    <row r="95" spans="3:14" s="62" customFormat="1" ht="19.5" customHeight="1">
      <c r="C95" s="459">
        <v>1</v>
      </c>
      <c r="D95" s="448" t="s">
        <v>2479</v>
      </c>
      <c r="E95" s="448"/>
      <c r="F95" s="454" t="s">
        <v>2160</v>
      </c>
      <c r="G95" s="472">
        <v>3.3300000000000003E-2</v>
      </c>
      <c r="H95" s="323">
        <f>VLOOKUP(D95,upahbahan,3,FALSE)</f>
        <v>3125</v>
      </c>
      <c r="I95" s="450">
        <f>G95*H95</f>
        <v>104.06250000000001</v>
      </c>
      <c r="J95" s="54"/>
    </row>
    <row r="96" spans="3:14" s="62" customFormat="1" ht="15.75" customHeight="1">
      <c r="C96" s="144" t="s">
        <v>1219</v>
      </c>
      <c r="D96" s="80"/>
      <c r="E96" s="80"/>
      <c r="F96" s="80"/>
      <c r="G96" s="80"/>
      <c r="H96" s="162"/>
      <c r="I96" s="153">
        <f>SUM(I95)</f>
        <v>104.06250000000001</v>
      </c>
      <c r="J96" s="54"/>
    </row>
    <row r="97" spans="3:14" s="163" customFormat="1" ht="13.8">
      <c r="C97" s="122" t="s">
        <v>1220</v>
      </c>
      <c r="D97" s="69" t="s">
        <v>1221</v>
      </c>
      <c r="E97" s="70"/>
      <c r="F97" s="70"/>
      <c r="G97" s="70"/>
      <c r="H97" s="71"/>
      <c r="I97" s="124">
        <f>I96+I93+I89</f>
        <v>29610.712500000001</v>
      </c>
      <c r="J97" s="54"/>
    </row>
    <row r="98" spans="3:14" s="163" customFormat="1" ht="13.8">
      <c r="C98" s="122" t="s">
        <v>1222</v>
      </c>
      <c r="D98" s="69" t="s">
        <v>1325</v>
      </c>
      <c r="E98" s="70"/>
      <c r="F98" s="70"/>
      <c r="G98" s="71"/>
      <c r="H98" s="95">
        <f>$N$7</f>
        <v>0.1</v>
      </c>
      <c r="I98" s="124">
        <f>I97*H98</f>
        <v>2961.0712500000004</v>
      </c>
      <c r="J98" s="54"/>
    </row>
    <row r="99" spans="3:14" s="163" customFormat="1" ht="14.4" thickBot="1">
      <c r="C99" s="130" t="s">
        <v>1223</v>
      </c>
      <c r="D99" s="131" t="s">
        <v>1224</v>
      </c>
      <c r="E99" s="132"/>
      <c r="F99" s="132"/>
      <c r="G99" s="132"/>
      <c r="H99" s="155"/>
      <c r="I99" s="134">
        <f>SUM(I97:I98)</f>
        <v>32571.783750000002</v>
      </c>
      <c r="J99" s="54"/>
    </row>
    <row r="100" spans="3:14" ht="13.8" thickTop="1"/>
    <row r="102" spans="3:14" s="62" customFormat="1" ht="14.4" thickBot="1">
      <c r="C102" s="160" t="s">
        <v>2489</v>
      </c>
      <c r="D102" s="135" t="s">
        <v>2490</v>
      </c>
      <c r="E102" s="135"/>
      <c r="F102" s="195"/>
      <c r="G102" s="195"/>
      <c r="H102" s="195"/>
      <c r="I102" s="195"/>
      <c r="J102" s="56">
        <f>ROUNDDOWN(I117,-2)</f>
        <v>28000</v>
      </c>
    </row>
    <row r="103" spans="3:14" s="57" customFormat="1" ht="31.65" customHeight="1" thickTop="1">
      <c r="C103" s="119" t="s">
        <v>1197</v>
      </c>
      <c r="D103" s="120" t="s">
        <v>1198</v>
      </c>
      <c r="E103" s="120" t="s">
        <v>1926</v>
      </c>
      <c r="F103" s="120" t="s">
        <v>1199</v>
      </c>
      <c r="G103" s="120" t="s">
        <v>1200</v>
      </c>
      <c r="H103" s="120" t="s">
        <v>1201</v>
      </c>
      <c r="I103" s="121" t="s">
        <v>1202</v>
      </c>
      <c r="J103" s="160"/>
    </row>
    <row r="104" spans="3:14" s="62" customFormat="1" ht="16.5" customHeight="1">
      <c r="C104" s="141" t="s">
        <v>1203</v>
      </c>
      <c r="D104" s="59" t="s">
        <v>1204</v>
      </c>
      <c r="E104" s="59"/>
      <c r="F104" s="73"/>
      <c r="G104" s="73"/>
      <c r="H104" s="73"/>
      <c r="I104" s="146"/>
      <c r="J104" s="54"/>
      <c r="K104" s="55" t="s">
        <v>1249</v>
      </c>
      <c r="L104" s="55"/>
      <c r="M104" s="55"/>
      <c r="N104" s="55"/>
    </row>
    <row r="105" spans="3:14" s="62" customFormat="1" ht="13.8">
      <c r="C105" s="142">
        <v>1</v>
      </c>
      <c r="D105" s="59" t="s">
        <v>5</v>
      </c>
      <c r="E105" s="72" t="s">
        <v>1788</v>
      </c>
      <c r="F105" s="72" t="s">
        <v>6</v>
      </c>
      <c r="G105" s="93">
        <v>2.86E-2</v>
      </c>
      <c r="H105" s="64">
        <f>VLOOKUP(D105,upahbahan,3,FALSE)</f>
        <v>100000</v>
      </c>
      <c r="I105" s="124">
        <f>G105*H105</f>
        <v>2860</v>
      </c>
      <c r="J105" s="54"/>
      <c r="K105" s="55" t="s">
        <v>1250</v>
      </c>
      <c r="L105" s="55"/>
      <c r="M105" s="55"/>
      <c r="N105" s="65">
        <v>0.1</v>
      </c>
    </row>
    <row r="106" spans="3:14" s="62" customFormat="1" ht="13.8">
      <c r="C106" s="142">
        <v>2</v>
      </c>
      <c r="D106" s="59" t="s">
        <v>9</v>
      </c>
      <c r="E106" s="72" t="s">
        <v>1789</v>
      </c>
      <c r="F106" s="72" t="s">
        <v>6</v>
      </c>
      <c r="G106" s="93">
        <v>2.86E-2</v>
      </c>
      <c r="H106" s="64">
        <f>VLOOKUP(D106,upahbahan,3,FALSE)</f>
        <v>145000</v>
      </c>
      <c r="I106" s="124">
        <f t="shared" ref="I106:I108" si="5">G106*H106</f>
        <v>4147</v>
      </c>
      <c r="J106" s="54"/>
      <c r="K106" s="55"/>
      <c r="L106" s="55"/>
      <c r="M106" s="55"/>
      <c r="N106" s="65"/>
    </row>
    <row r="107" spans="3:14" s="55" customFormat="1" ht="17.399999999999999" customHeight="1">
      <c r="C107" s="142">
        <v>3</v>
      </c>
      <c r="D107" s="59" t="s">
        <v>18</v>
      </c>
      <c r="E107" s="72" t="s">
        <v>1790</v>
      </c>
      <c r="F107" s="72" t="s">
        <v>6</v>
      </c>
      <c r="G107" s="93">
        <v>2.8999999999999998E-3</v>
      </c>
      <c r="H107" s="64">
        <f>VLOOKUP(D107,upahbahan,3,FALSE)</f>
        <v>175000</v>
      </c>
      <c r="I107" s="124">
        <f t="shared" si="5"/>
        <v>507.49999999999994</v>
      </c>
      <c r="J107" s="54"/>
    </row>
    <row r="108" spans="3:14" s="55" customFormat="1" ht="13.8">
      <c r="C108" s="142">
        <v>4</v>
      </c>
      <c r="D108" s="59" t="s">
        <v>19</v>
      </c>
      <c r="E108" s="72" t="s">
        <v>1791</v>
      </c>
      <c r="F108" s="72" t="s">
        <v>6</v>
      </c>
      <c r="G108" s="93">
        <v>1E-3</v>
      </c>
      <c r="H108" s="64">
        <f>VLOOKUP(D108,upahbahan,3,FALSE)</f>
        <v>200000</v>
      </c>
      <c r="I108" s="124">
        <f t="shared" si="5"/>
        <v>200</v>
      </c>
      <c r="J108" s="54"/>
    </row>
    <row r="109" spans="3:14" s="62" customFormat="1" ht="15.75" customHeight="1">
      <c r="C109" s="144" t="s">
        <v>1210</v>
      </c>
      <c r="D109" s="80"/>
      <c r="E109" s="80"/>
      <c r="F109" s="80"/>
      <c r="G109" s="187"/>
      <c r="H109" s="162"/>
      <c r="I109" s="124">
        <f>SUM(I105:I108)</f>
        <v>7714.5</v>
      </c>
      <c r="J109" s="54"/>
    </row>
    <row r="110" spans="3:14" s="62" customFormat="1" ht="13.8">
      <c r="C110" s="141" t="s">
        <v>1211</v>
      </c>
      <c r="D110" s="59" t="s">
        <v>1212</v>
      </c>
      <c r="E110" s="59"/>
      <c r="F110" s="76"/>
      <c r="G110" s="76"/>
      <c r="H110" s="76"/>
      <c r="I110" s="154"/>
      <c r="J110" s="54"/>
    </row>
    <row r="111" spans="3:14" s="62" customFormat="1" ht="13.8">
      <c r="C111" s="141">
        <v>1</v>
      </c>
      <c r="D111" s="59" t="s">
        <v>5914</v>
      </c>
      <c r="E111" s="59"/>
      <c r="F111" s="78" t="s">
        <v>66</v>
      </c>
      <c r="G111" s="433">
        <v>1.1499999999999999</v>
      </c>
      <c r="H111" s="323">
        <f>VLOOKUP(D111,upahbahan,3,FALSE)</f>
        <v>15500</v>
      </c>
      <c r="I111" s="450">
        <f>G111*H111</f>
        <v>17825</v>
      </c>
      <c r="J111" s="54"/>
    </row>
    <row r="112" spans="3:14" s="62" customFormat="1" ht="15.75" customHeight="1">
      <c r="C112" s="144" t="s">
        <v>1216</v>
      </c>
      <c r="D112" s="80"/>
      <c r="E112" s="80"/>
      <c r="F112" s="80"/>
      <c r="G112" s="80"/>
      <c r="H112" s="162"/>
      <c r="I112" s="124">
        <f>SUM(I111:I111)</f>
        <v>17825</v>
      </c>
      <c r="J112" s="54"/>
    </row>
    <row r="113" spans="3:10" s="62" customFormat="1" ht="19.5" customHeight="1">
      <c r="C113" s="141" t="s">
        <v>1217</v>
      </c>
      <c r="D113" s="59" t="s">
        <v>1218</v>
      </c>
      <c r="E113" s="59"/>
      <c r="F113" s="73"/>
      <c r="G113" s="73"/>
      <c r="H113" s="73"/>
      <c r="I113" s="146"/>
      <c r="J113" s="54"/>
    </row>
    <row r="114" spans="3:10" s="62" customFormat="1" ht="15.75" customHeight="1">
      <c r="C114" s="144" t="s">
        <v>1219</v>
      </c>
      <c r="D114" s="80"/>
      <c r="E114" s="80"/>
      <c r="F114" s="80"/>
      <c r="G114" s="80"/>
      <c r="H114" s="162"/>
      <c r="I114" s="153">
        <v>0</v>
      </c>
      <c r="J114" s="54"/>
    </row>
    <row r="115" spans="3:10" s="163" customFormat="1" ht="13.8">
      <c r="C115" s="122" t="s">
        <v>1220</v>
      </c>
      <c r="D115" s="69" t="s">
        <v>1221</v>
      </c>
      <c r="E115" s="70"/>
      <c r="F115" s="70"/>
      <c r="G115" s="70"/>
      <c r="H115" s="71"/>
      <c r="I115" s="124">
        <f>I114+I112+I109</f>
        <v>25539.5</v>
      </c>
      <c r="J115" s="54"/>
    </row>
    <row r="116" spans="3:10" s="163" customFormat="1" ht="13.8">
      <c r="C116" s="122" t="s">
        <v>1222</v>
      </c>
      <c r="D116" s="69" t="s">
        <v>1325</v>
      </c>
      <c r="E116" s="70"/>
      <c r="F116" s="70"/>
      <c r="G116" s="71"/>
      <c r="H116" s="95">
        <f>$N$7</f>
        <v>0.1</v>
      </c>
      <c r="I116" s="124">
        <f>I115*H116</f>
        <v>2553.9500000000003</v>
      </c>
      <c r="J116" s="54"/>
    </row>
    <row r="117" spans="3:10" s="163" customFormat="1" ht="14.4" thickBot="1">
      <c r="C117" s="130" t="s">
        <v>1223</v>
      </c>
      <c r="D117" s="131" t="s">
        <v>1224</v>
      </c>
      <c r="E117" s="132"/>
      <c r="F117" s="132"/>
      <c r="G117" s="132"/>
      <c r="H117" s="155"/>
      <c r="I117" s="134">
        <f>SUM(I115:I116)</f>
        <v>28093.45</v>
      </c>
      <c r="J117" s="54"/>
    </row>
    <row r="118" spans="3:10" ht="13.8" thickTop="1"/>
    <row r="120" spans="3:10" ht="13.8">
      <c r="C120" s="160"/>
      <c r="D120" s="436"/>
    </row>
    <row r="121" spans="3:10">
      <c r="C121" s="458"/>
      <c r="D121" s="45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N470"/>
  <sheetViews>
    <sheetView topLeftCell="C1" zoomScale="75" zoomScaleNormal="75" workbookViewId="0">
      <selection activeCell="M24" sqref="M24"/>
    </sheetView>
  </sheetViews>
  <sheetFormatPr defaultRowHeight="13.2"/>
  <cols>
    <col min="1" max="1" width="3" customWidth="1"/>
    <col min="2" max="2" width="2.88671875" customWidth="1"/>
    <col min="3" max="3" width="9.33203125" customWidth="1"/>
    <col min="4" max="4" width="20.109375" customWidth="1"/>
    <col min="6" max="6" width="11" customWidth="1"/>
    <col min="7" max="7" width="10.88671875" customWidth="1"/>
    <col min="8" max="8" width="13.6640625" customWidth="1"/>
    <col min="9" max="9" width="16.88671875" customWidth="1"/>
    <col min="10" max="10" width="15.33203125" customWidth="1"/>
  </cols>
  <sheetData>
    <row r="2" spans="3:14">
      <c r="C2" s="458" t="s">
        <v>5915</v>
      </c>
      <c r="D2" s="458" t="s">
        <v>5916</v>
      </c>
    </row>
    <row r="3" spans="3:14">
      <c r="C3" s="458" t="s">
        <v>5917</v>
      </c>
      <c r="D3" s="458" t="s">
        <v>2491</v>
      </c>
    </row>
    <row r="4" spans="3:14" s="62" customFormat="1" ht="29.25" customHeight="1" thickBot="1">
      <c r="C4" s="160" t="s">
        <v>2492</v>
      </c>
      <c r="D4" s="438" t="s">
        <v>2493</v>
      </c>
      <c r="E4" s="438"/>
      <c r="F4" s="438"/>
      <c r="G4" s="438"/>
      <c r="H4" s="438"/>
      <c r="I4" s="438"/>
      <c r="J4" s="56">
        <f>ROUNDDOWN(I24,-2)</f>
        <v>264300</v>
      </c>
    </row>
    <row r="5" spans="3:14" s="57" customFormat="1" ht="31.65" customHeight="1" thickTop="1">
      <c r="C5" s="119" t="s">
        <v>1197</v>
      </c>
      <c r="D5" s="120" t="s">
        <v>1198</v>
      </c>
      <c r="E5" s="120" t="s">
        <v>1926</v>
      </c>
      <c r="F5" s="120" t="s">
        <v>1199</v>
      </c>
      <c r="G5" s="120" t="s">
        <v>1200</v>
      </c>
      <c r="H5" s="120" t="s">
        <v>1201</v>
      </c>
      <c r="I5" s="121" t="s">
        <v>1202</v>
      </c>
      <c r="J5" s="160"/>
    </row>
    <row r="6" spans="3:14" s="62" customFormat="1" ht="16.5" customHeight="1">
      <c r="C6" s="141" t="s">
        <v>1203</v>
      </c>
      <c r="D6" s="59" t="s">
        <v>1204</v>
      </c>
      <c r="E6" s="59"/>
      <c r="F6" s="73"/>
      <c r="G6" s="73"/>
      <c r="H6" s="73"/>
      <c r="I6" s="146"/>
      <c r="J6" s="54"/>
      <c r="K6" s="55" t="s">
        <v>1249</v>
      </c>
      <c r="L6" s="55"/>
      <c r="M6" s="55"/>
      <c r="N6" s="55"/>
    </row>
    <row r="7" spans="3:14" s="62" customFormat="1" ht="13.8">
      <c r="C7" s="142">
        <v>1</v>
      </c>
      <c r="D7" s="59" t="s">
        <v>5</v>
      </c>
      <c r="E7" s="72" t="s">
        <v>1788</v>
      </c>
      <c r="F7" s="72" t="s">
        <v>6</v>
      </c>
      <c r="G7" s="93">
        <v>7.0000000000000001E-3</v>
      </c>
      <c r="H7" s="64">
        <f>VLOOKUP(D7,upahbahan,3,FALSE)</f>
        <v>100000</v>
      </c>
      <c r="I7" s="124">
        <f>G7*H7</f>
        <v>700</v>
      </c>
      <c r="J7" s="54"/>
      <c r="K7" s="55" t="s">
        <v>1250</v>
      </c>
      <c r="L7" s="55"/>
      <c r="M7" s="55"/>
      <c r="N7" s="65">
        <v>0.1</v>
      </c>
    </row>
    <row r="8" spans="3:14" s="62" customFormat="1" ht="17.399999999999999" customHeight="1">
      <c r="C8" s="142">
        <v>2</v>
      </c>
      <c r="D8" s="59" t="s">
        <v>8</v>
      </c>
      <c r="E8" s="72" t="s">
        <v>1789</v>
      </c>
      <c r="F8" s="72" t="s">
        <v>6</v>
      </c>
      <c r="G8" s="93">
        <v>7.5999999999999998E-2</v>
      </c>
      <c r="H8" s="64">
        <f>VLOOKUP(D8,upahbahan,3,FALSE)</f>
        <v>145000</v>
      </c>
      <c r="I8" s="124">
        <f t="shared" ref="I8:I10" si="0">G8*H8</f>
        <v>11020</v>
      </c>
      <c r="J8" s="54"/>
      <c r="K8" s="55"/>
      <c r="L8" s="55"/>
      <c r="M8" s="55"/>
      <c r="N8" s="65"/>
    </row>
    <row r="9" spans="3:14" s="55" customFormat="1" ht="17.399999999999999" customHeight="1">
      <c r="C9" s="142">
        <v>3</v>
      </c>
      <c r="D9" s="59" t="s">
        <v>18</v>
      </c>
      <c r="E9" s="72" t="s">
        <v>1790</v>
      </c>
      <c r="F9" s="72" t="s">
        <v>6</v>
      </c>
      <c r="G9" s="93">
        <v>8.0000000000000002E-3</v>
      </c>
      <c r="H9" s="64">
        <f>VLOOKUP(D9,upahbahan,3,FALSE)</f>
        <v>175000</v>
      </c>
      <c r="I9" s="124">
        <f t="shared" si="0"/>
        <v>1400</v>
      </c>
      <c r="J9" s="54"/>
    </row>
    <row r="10" spans="3:14" s="55" customFormat="1" ht="13.8">
      <c r="C10" s="142">
        <v>4</v>
      </c>
      <c r="D10" s="59" t="s">
        <v>19</v>
      </c>
      <c r="E10" s="72" t="s">
        <v>1791</v>
      </c>
      <c r="F10" s="72" t="s">
        <v>6</v>
      </c>
      <c r="G10" s="93">
        <v>3.0000000000000001E-3</v>
      </c>
      <c r="H10" s="64">
        <f>VLOOKUP(D10,upahbahan,3,FALSE)</f>
        <v>200000</v>
      </c>
      <c r="I10" s="124">
        <f t="shared" si="0"/>
        <v>600</v>
      </c>
      <c r="J10" s="54"/>
    </row>
    <row r="11" spans="3:14" s="62" customFormat="1" ht="15.75" customHeight="1">
      <c r="C11" s="144" t="s">
        <v>1210</v>
      </c>
      <c r="D11" s="80"/>
      <c r="E11" s="80"/>
      <c r="F11" s="80"/>
      <c r="G11" s="187"/>
      <c r="H11" s="162"/>
      <c r="I11" s="124">
        <f>SUM(I7:I10)</f>
        <v>13720</v>
      </c>
      <c r="J11" s="54"/>
    </row>
    <row r="12" spans="3:14" s="62" customFormat="1" ht="13.8">
      <c r="C12" s="141" t="s">
        <v>1211</v>
      </c>
      <c r="D12" s="59" t="s">
        <v>1212</v>
      </c>
      <c r="E12" s="59"/>
      <c r="F12" s="76"/>
      <c r="G12" s="76"/>
      <c r="H12" s="76"/>
      <c r="I12" s="154"/>
      <c r="J12" s="54"/>
    </row>
    <row r="13" spans="3:14" s="62" customFormat="1" ht="13.8">
      <c r="C13" s="141">
        <v>1</v>
      </c>
      <c r="D13" s="59" t="s">
        <v>5920</v>
      </c>
      <c r="E13" s="59"/>
      <c r="F13" s="78" t="s">
        <v>42</v>
      </c>
      <c r="G13" s="84">
        <v>8.0000000000000002E-3</v>
      </c>
      <c r="H13" s="64">
        <f t="shared" ref="H13:H18" si="1">VLOOKUP(D13,upahbahan,3,FALSE)</f>
        <v>805000</v>
      </c>
      <c r="I13" s="124">
        <f t="shared" ref="I13:I18" si="2">G13*H13</f>
        <v>6440</v>
      </c>
      <c r="J13" s="54"/>
    </row>
    <row r="14" spans="3:14" s="62" customFormat="1" ht="13.8">
      <c r="C14" s="141">
        <v>2</v>
      </c>
      <c r="D14" s="59" t="s">
        <v>222</v>
      </c>
      <c r="E14" s="59"/>
      <c r="F14" s="78" t="s">
        <v>2453</v>
      </c>
      <c r="G14" s="84">
        <v>9.3940000000000001</v>
      </c>
      <c r="H14" s="64">
        <f t="shared" si="1"/>
        <v>13800</v>
      </c>
      <c r="I14" s="124">
        <f t="shared" si="2"/>
        <v>129637.2</v>
      </c>
      <c r="J14" s="54"/>
    </row>
    <row r="15" spans="3:14" s="62" customFormat="1" ht="13.8">
      <c r="C15" s="141">
        <v>3</v>
      </c>
      <c r="D15" s="59" t="s">
        <v>2494</v>
      </c>
      <c r="E15" s="59"/>
      <c r="F15" s="78" t="s">
        <v>42</v>
      </c>
      <c r="G15" s="84">
        <v>5.0000000000000001E-3</v>
      </c>
      <c r="H15" s="64">
        <f t="shared" si="1"/>
        <v>10214200</v>
      </c>
      <c r="I15" s="124">
        <f t="shared" si="2"/>
        <v>51071</v>
      </c>
      <c r="J15" s="54"/>
    </row>
    <row r="16" spans="3:14" s="62" customFormat="1" ht="13.8">
      <c r="C16" s="141"/>
      <c r="D16" s="59" t="s">
        <v>134</v>
      </c>
      <c r="E16" s="59"/>
      <c r="F16" s="78" t="s">
        <v>2495</v>
      </c>
      <c r="G16" s="84">
        <v>0.08</v>
      </c>
      <c r="H16" s="64">
        <f t="shared" si="1"/>
        <v>230000</v>
      </c>
      <c r="I16" s="124">
        <f t="shared" si="2"/>
        <v>18400</v>
      </c>
      <c r="J16" s="54"/>
    </row>
    <row r="17" spans="3:14" s="62" customFormat="1" ht="13.8">
      <c r="C17" s="141">
        <v>4</v>
      </c>
      <c r="D17" s="59" t="s">
        <v>757</v>
      </c>
      <c r="E17" s="59"/>
      <c r="F17" s="78" t="s">
        <v>2496</v>
      </c>
      <c r="G17" s="84">
        <v>0.2</v>
      </c>
      <c r="H17" s="64">
        <f t="shared" si="1"/>
        <v>16800</v>
      </c>
      <c r="I17" s="124">
        <f t="shared" si="2"/>
        <v>3360</v>
      </c>
      <c r="J17" s="54"/>
    </row>
    <row r="18" spans="3:14" s="62" customFormat="1" ht="18" customHeight="1">
      <c r="C18" s="141">
        <v>5</v>
      </c>
      <c r="D18" s="59" t="s">
        <v>240</v>
      </c>
      <c r="E18" s="59"/>
      <c r="F18" s="78" t="s">
        <v>2188</v>
      </c>
      <c r="G18" s="433">
        <v>3.8820000000000001</v>
      </c>
      <c r="H18" s="64">
        <f t="shared" si="1"/>
        <v>4550</v>
      </c>
      <c r="I18" s="124">
        <f t="shared" si="2"/>
        <v>17663.100000000002</v>
      </c>
      <c r="J18" s="54"/>
    </row>
    <row r="19" spans="3:14" s="62" customFormat="1" ht="15.75" customHeight="1">
      <c r="C19" s="144" t="s">
        <v>1216</v>
      </c>
      <c r="D19" s="80"/>
      <c r="E19" s="80"/>
      <c r="F19" s="80"/>
      <c r="G19" s="80"/>
      <c r="H19" s="162"/>
      <c r="I19" s="124">
        <f>SUM(I13:I18)</f>
        <v>226571.30000000002</v>
      </c>
      <c r="J19" s="54"/>
    </row>
    <row r="20" spans="3:14" s="62" customFormat="1" ht="19.5" customHeight="1">
      <c r="C20" s="141" t="s">
        <v>1217</v>
      </c>
      <c r="D20" s="59" t="s">
        <v>1218</v>
      </c>
      <c r="E20" s="59"/>
      <c r="F20" s="73"/>
      <c r="G20" s="73"/>
      <c r="H20" s="73"/>
      <c r="I20" s="146"/>
      <c r="J20" s="54"/>
    </row>
    <row r="21" spans="3:14" s="62" customFormat="1" ht="15.75" customHeight="1">
      <c r="C21" s="144" t="s">
        <v>1219</v>
      </c>
      <c r="D21" s="80"/>
      <c r="E21" s="80"/>
      <c r="F21" s="80"/>
      <c r="G21" s="80"/>
      <c r="H21" s="162"/>
      <c r="I21" s="153">
        <v>0</v>
      </c>
      <c r="J21" s="54"/>
    </row>
    <row r="22" spans="3:14" s="163" customFormat="1" ht="13.8">
      <c r="C22" s="122" t="s">
        <v>1220</v>
      </c>
      <c r="D22" s="69" t="s">
        <v>1221</v>
      </c>
      <c r="E22" s="70"/>
      <c r="F22" s="70"/>
      <c r="G22" s="70"/>
      <c r="H22" s="71"/>
      <c r="I22" s="124">
        <f>I21+I19+I11</f>
        <v>240291.30000000002</v>
      </c>
      <c r="J22" s="54"/>
    </row>
    <row r="23" spans="3:14" s="163" customFormat="1" ht="13.8">
      <c r="C23" s="122" t="s">
        <v>1222</v>
      </c>
      <c r="D23" s="69" t="s">
        <v>1325</v>
      </c>
      <c r="E23" s="70"/>
      <c r="F23" s="70"/>
      <c r="G23" s="71"/>
      <c r="H23" s="95">
        <v>0.1</v>
      </c>
      <c r="I23" s="124">
        <f>I22*H23</f>
        <v>24029.130000000005</v>
      </c>
      <c r="J23" s="54"/>
    </row>
    <row r="24" spans="3:14" s="163" customFormat="1" ht="14.4" thickBot="1">
      <c r="C24" s="130" t="s">
        <v>1223</v>
      </c>
      <c r="D24" s="131" t="s">
        <v>1224</v>
      </c>
      <c r="E24" s="132"/>
      <c r="F24" s="132"/>
      <c r="G24" s="132"/>
      <c r="H24" s="155"/>
      <c r="I24" s="134">
        <f>SUM(I22:I23)</f>
        <v>264320.43000000005</v>
      </c>
      <c r="J24" s="54"/>
    </row>
    <row r="25" spans="3:14" ht="13.8" thickTop="1"/>
    <row r="27" spans="3:14" s="62" customFormat="1" ht="23.25" customHeight="1" thickBot="1">
      <c r="C27" s="486" t="s">
        <v>2497</v>
      </c>
      <c r="D27" s="438" t="s">
        <v>2498</v>
      </c>
      <c r="E27" s="438"/>
      <c r="F27" s="438"/>
      <c r="G27" s="438"/>
      <c r="H27" s="438"/>
      <c r="I27" s="438"/>
      <c r="J27" s="56">
        <f>ROUNDDOWN(I46,-2)</f>
        <v>82600</v>
      </c>
    </row>
    <row r="28" spans="3:14" s="57" customFormat="1" ht="31.65" customHeight="1" thickTop="1">
      <c r="C28" s="119" t="s">
        <v>1197</v>
      </c>
      <c r="D28" s="120" t="s">
        <v>1198</v>
      </c>
      <c r="E28" s="120" t="s">
        <v>1926</v>
      </c>
      <c r="F28" s="120" t="s">
        <v>1199</v>
      </c>
      <c r="G28" s="120" t="s">
        <v>1200</v>
      </c>
      <c r="H28" s="120" t="s">
        <v>1201</v>
      </c>
      <c r="I28" s="121" t="s">
        <v>1202</v>
      </c>
      <c r="J28" s="160"/>
    </row>
    <row r="29" spans="3:14" s="62" customFormat="1" ht="16.5" customHeight="1">
      <c r="C29" s="141" t="s">
        <v>1203</v>
      </c>
      <c r="D29" s="59" t="s">
        <v>1204</v>
      </c>
      <c r="E29" s="59"/>
      <c r="F29" s="73"/>
      <c r="G29" s="73"/>
      <c r="H29" s="73"/>
      <c r="I29" s="146"/>
      <c r="J29" s="54"/>
      <c r="K29" s="55" t="s">
        <v>1249</v>
      </c>
      <c r="L29" s="55"/>
      <c r="M29" s="55"/>
      <c r="N29" s="55"/>
    </row>
    <row r="30" spans="3:14" s="62" customFormat="1" ht="13.8">
      <c r="C30" s="142">
        <v>1</v>
      </c>
      <c r="D30" s="59" t="s">
        <v>5</v>
      </c>
      <c r="E30" s="72" t="s">
        <v>1788</v>
      </c>
      <c r="F30" s="72" t="s">
        <v>6</v>
      </c>
      <c r="G30" s="93">
        <v>4.0000000000000001E-3</v>
      </c>
      <c r="H30" s="64">
        <f>VLOOKUP(D30,upahbahan,3,FALSE)</f>
        <v>100000</v>
      </c>
      <c r="I30" s="124">
        <f>G30*H30</f>
        <v>400</v>
      </c>
      <c r="J30" s="54"/>
      <c r="K30" s="55" t="s">
        <v>1250</v>
      </c>
      <c r="L30" s="55"/>
      <c r="M30" s="55"/>
      <c r="N30" s="65">
        <v>0.1</v>
      </c>
    </row>
    <row r="31" spans="3:14" s="62" customFormat="1" ht="17.399999999999999" customHeight="1">
      <c r="C31" s="142">
        <v>2</v>
      </c>
      <c r="D31" s="59" t="s">
        <v>8</v>
      </c>
      <c r="E31" s="72" t="s">
        <v>1789</v>
      </c>
      <c r="F31" s="72" t="s">
        <v>6</v>
      </c>
      <c r="G31" s="93">
        <v>3.7999999999999999E-2</v>
      </c>
      <c r="H31" s="64">
        <f>VLOOKUP(D31,upahbahan,3,FALSE)</f>
        <v>145000</v>
      </c>
      <c r="I31" s="124">
        <f t="shared" ref="I31:I33" si="3">G31*H31</f>
        <v>5510</v>
      </c>
      <c r="J31" s="54"/>
      <c r="K31" s="55"/>
      <c r="L31" s="55"/>
      <c r="M31" s="55"/>
      <c r="N31" s="65"/>
    </row>
    <row r="32" spans="3:14" s="55" customFormat="1" ht="17.399999999999999" customHeight="1">
      <c r="C32" s="142">
        <v>3</v>
      </c>
      <c r="D32" s="59" t="s">
        <v>18</v>
      </c>
      <c r="E32" s="72" t="s">
        <v>1790</v>
      </c>
      <c r="F32" s="72" t="s">
        <v>6</v>
      </c>
      <c r="G32" s="93">
        <v>4.0000000000000001E-3</v>
      </c>
      <c r="H32" s="64">
        <f>VLOOKUP(D32,upahbahan,3,FALSE)</f>
        <v>175000</v>
      </c>
      <c r="I32" s="124">
        <f t="shared" si="3"/>
        <v>700</v>
      </c>
      <c r="J32" s="54"/>
    </row>
    <row r="33" spans="3:10" s="55" customFormat="1" ht="13.8">
      <c r="C33" s="142">
        <v>4</v>
      </c>
      <c r="D33" s="59" t="s">
        <v>19</v>
      </c>
      <c r="E33" s="72" t="s">
        <v>1791</v>
      </c>
      <c r="F33" s="72" t="s">
        <v>6</v>
      </c>
      <c r="G33" s="93">
        <v>1E-3</v>
      </c>
      <c r="H33" s="64">
        <f>VLOOKUP(D33,upahbahan,3,FALSE)</f>
        <v>200000</v>
      </c>
      <c r="I33" s="124">
        <f t="shared" si="3"/>
        <v>200</v>
      </c>
      <c r="J33" s="54"/>
    </row>
    <row r="34" spans="3:10" s="62" customFormat="1" ht="15.75" customHeight="1">
      <c r="C34" s="144" t="s">
        <v>1210</v>
      </c>
      <c r="D34" s="80"/>
      <c r="E34" s="80"/>
      <c r="F34" s="80"/>
      <c r="G34" s="187"/>
      <c r="H34" s="162"/>
      <c r="I34" s="124">
        <f>SUM(I30:I33)</f>
        <v>6810</v>
      </c>
      <c r="J34" s="54"/>
    </row>
    <row r="35" spans="3:10" s="62" customFormat="1" ht="13.8">
      <c r="C35" s="141" t="s">
        <v>1211</v>
      </c>
      <c r="D35" s="59" t="s">
        <v>1212</v>
      </c>
      <c r="E35" s="59"/>
      <c r="F35" s="76"/>
      <c r="G35" s="76"/>
      <c r="H35" s="76"/>
      <c r="I35" s="154"/>
      <c r="J35" s="54"/>
    </row>
    <row r="36" spans="3:10" s="62" customFormat="1" ht="13.8">
      <c r="C36" s="141">
        <v>1</v>
      </c>
      <c r="D36" s="59" t="s">
        <v>2494</v>
      </c>
      <c r="E36" s="59"/>
      <c r="F36" s="78" t="s">
        <v>42</v>
      </c>
      <c r="G36" s="84">
        <v>5.0000000000000001E-3</v>
      </c>
      <c r="H36" s="64">
        <f>VLOOKUP(D36,upahbahan,3,FALSE)</f>
        <v>10214200</v>
      </c>
      <c r="I36" s="124">
        <f t="shared" ref="I36:I40" si="4">G36*H36</f>
        <v>51071</v>
      </c>
      <c r="J36" s="54"/>
    </row>
    <row r="37" spans="3:10" s="62" customFormat="1" ht="13.8">
      <c r="C37" s="141">
        <v>2</v>
      </c>
      <c r="D37" s="59" t="s">
        <v>134</v>
      </c>
      <c r="E37" s="59"/>
      <c r="F37" s="78" t="s">
        <v>2495</v>
      </c>
      <c r="G37" s="84">
        <v>4.2999999999999997E-2</v>
      </c>
      <c r="H37" s="64">
        <f>VLOOKUP(D37,upahbahan,3,FALSE)</f>
        <v>230000</v>
      </c>
      <c r="I37" s="124">
        <f t="shared" si="4"/>
        <v>9890</v>
      </c>
      <c r="J37" s="54"/>
    </row>
    <row r="38" spans="3:10" s="62" customFormat="1" ht="13.8">
      <c r="C38" s="141">
        <v>3</v>
      </c>
      <c r="D38" s="59" t="s">
        <v>757</v>
      </c>
      <c r="E38" s="59"/>
      <c r="F38" s="78" t="s">
        <v>2496</v>
      </c>
      <c r="G38" s="84">
        <v>0.2</v>
      </c>
      <c r="H38" s="64">
        <f>VLOOKUP(D38,upahbahan,3,FALSE)</f>
        <v>16800</v>
      </c>
      <c r="I38" s="124">
        <f t="shared" si="4"/>
        <v>3360</v>
      </c>
      <c r="J38" s="54"/>
    </row>
    <row r="39" spans="3:10" s="62" customFormat="1" ht="13.8">
      <c r="C39" s="141">
        <v>4</v>
      </c>
      <c r="D39" s="59" t="s">
        <v>262</v>
      </c>
      <c r="E39" s="59"/>
      <c r="F39" s="78" t="s">
        <v>2453</v>
      </c>
      <c r="G39" s="84">
        <v>4.5999999999999999E-2</v>
      </c>
      <c r="H39" s="64">
        <f>VLOOKUP(D39,upahbahan,3,FALSE)</f>
        <v>18000</v>
      </c>
      <c r="I39" s="124">
        <f t="shared" si="4"/>
        <v>828</v>
      </c>
      <c r="J39" s="54"/>
    </row>
    <row r="40" spans="3:10" s="62" customFormat="1" ht="18" customHeight="1">
      <c r="C40" s="141">
        <v>5</v>
      </c>
      <c r="D40" s="59" t="s">
        <v>240</v>
      </c>
      <c r="E40" s="59"/>
      <c r="F40" s="78" t="s">
        <v>2188</v>
      </c>
      <c r="G40" s="433">
        <v>0.69299999999999995</v>
      </c>
      <c r="H40" s="64">
        <f>VLOOKUP(D40,upahbahan,3,FALSE)</f>
        <v>4550</v>
      </c>
      <c r="I40" s="124">
        <f t="shared" si="4"/>
        <v>3153.1499999999996</v>
      </c>
      <c r="J40" s="54"/>
    </row>
    <row r="41" spans="3:10" s="62" customFormat="1" ht="15.75" customHeight="1">
      <c r="C41" s="144" t="s">
        <v>1216</v>
      </c>
      <c r="D41" s="80"/>
      <c r="E41" s="80"/>
      <c r="F41" s="80"/>
      <c r="G41" s="80"/>
      <c r="H41" s="162"/>
      <c r="I41" s="124">
        <f>SUM(I36:I40)</f>
        <v>68302.149999999994</v>
      </c>
      <c r="J41" s="54"/>
    </row>
    <row r="42" spans="3:10" s="62" customFormat="1" ht="19.5" customHeight="1">
      <c r="C42" s="141" t="s">
        <v>1217</v>
      </c>
      <c r="D42" s="59" t="s">
        <v>1218</v>
      </c>
      <c r="E42" s="59"/>
      <c r="F42" s="73"/>
      <c r="G42" s="73"/>
      <c r="H42" s="73"/>
      <c r="I42" s="146"/>
      <c r="J42" s="54"/>
    </row>
    <row r="43" spans="3:10" s="62" customFormat="1" ht="15.75" customHeight="1">
      <c r="C43" s="144" t="s">
        <v>1219</v>
      </c>
      <c r="D43" s="80"/>
      <c r="E43" s="80"/>
      <c r="F43" s="80"/>
      <c r="G43" s="80"/>
      <c r="H43" s="162"/>
      <c r="I43" s="153">
        <v>0</v>
      </c>
      <c r="J43" s="54"/>
    </row>
    <row r="44" spans="3:10" s="163" customFormat="1" ht="13.8">
      <c r="C44" s="122" t="s">
        <v>1220</v>
      </c>
      <c r="D44" s="69" t="s">
        <v>1221</v>
      </c>
      <c r="E44" s="70"/>
      <c r="F44" s="70"/>
      <c r="G44" s="70"/>
      <c r="H44" s="71"/>
      <c r="I44" s="124">
        <f>I43+I41+I34</f>
        <v>75112.149999999994</v>
      </c>
      <c r="J44" s="54"/>
    </row>
    <row r="45" spans="3:10" s="163" customFormat="1" ht="13.8">
      <c r="C45" s="122" t="s">
        <v>1222</v>
      </c>
      <c r="D45" s="69" t="s">
        <v>1325</v>
      </c>
      <c r="E45" s="70"/>
      <c r="F45" s="70"/>
      <c r="G45" s="71"/>
      <c r="H45" s="95">
        <v>0.1</v>
      </c>
      <c r="I45" s="124">
        <f>I44*H45</f>
        <v>7511.2150000000001</v>
      </c>
      <c r="J45" s="54"/>
    </row>
    <row r="46" spans="3:10" s="163" customFormat="1" ht="14.4" thickBot="1">
      <c r="C46" s="130" t="s">
        <v>1223</v>
      </c>
      <c r="D46" s="131" t="s">
        <v>1224</v>
      </c>
      <c r="E46" s="132"/>
      <c r="F46" s="132"/>
      <c r="G46" s="132"/>
      <c r="H46" s="155"/>
      <c r="I46" s="134">
        <f>SUM(I44:I45)</f>
        <v>82623.364999999991</v>
      </c>
      <c r="J46" s="54"/>
    </row>
    <row r="47" spans="3:10" ht="13.8" thickTop="1"/>
    <row r="49" spans="3:14" s="62" customFormat="1" ht="23.25" customHeight="1" thickBot="1">
      <c r="C49" s="486" t="s">
        <v>2499</v>
      </c>
      <c r="D49" s="438" t="s">
        <v>2500</v>
      </c>
      <c r="E49" s="438"/>
      <c r="F49" s="438"/>
      <c r="G49" s="438"/>
      <c r="H49" s="438"/>
      <c r="I49" s="438"/>
      <c r="J49" s="56">
        <f>ROUNDDOWN(I68,-2)</f>
        <v>80200</v>
      </c>
    </row>
    <row r="50" spans="3:14" s="57" customFormat="1" ht="31.65" customHeight="1" thickTop="1">
      <c r="C50" s="119" t="s">
        <v>1197</v>
      </c>
      <c r="D50" s="120" t="s">
        <v>1198</v>
      </c>
      <c r="E50" s="120" t="s">
        <v>1926</v>
      </c>
      <c r="F50" s="120" t="s">
        <v>1199</v>
      </c>
      <c r="G50" s="120" t="s">
        <v>1200</v>
      </c>
      <c r="H50" s="120" t="s">
        <v>1201</v>
      </c>
      <c r="I50" s="121" t="s">
        <v>1202</v>
      </c>
      <c r="J50" s="160"/>
    </row>
    <row r="51" spans="3:14" s="62" customFormat="1" ht="16.5" customHeight="1">
      <c r="C51" s="141" t="s">
        <v>1203</v>
      </c>
      <c r="D51" s="59" t="s">
        <v>1204</v>
      </c>
      <c r="E51" s="59"/>
      <c r="F51" s="73"/>
      <c r="G51" s="73"/>
      <c r="H51" s="73"/>
      <c r="I51" s="146"/>
      <c r="J51" s="54"/>
      <c r="K51" s="55" t="s">
        <v>1249</v>
      </c>
      <c r="L51" s="55"/>
      <c r="M51" s="55"/>
      <c r="N51" s="55"/>
    </row>
    <row r="52" spans="3:14" s="62" customFormat="1" ht="13.8">
      <c r="C52" s="142">
        <v>1</v>
      </c>
      <c r="D52" s="59" t="s">
        <v>5</v>
      </c>
      <c r="E52" s="72" t="s">
        <v>1788</v>
      </c>
      <c r="F52" s="72" t="s">
        <v>6</v>
      </c>
      <c r="G52" s="93">
        <v>4.0000000000000001E-3</v>
      </c>
      <c r="H52" s="64">
        <f>VLOOKUP(D52,upahbahan,3,FALSE)</f>
        <v>100000</v>
      </c>
      <c r="I52" s="124">
        <f>G52*H52</f>
        <v>400</v>
      </c>
      <c r="J52" s="54"/>
      <c r="K52" s="55" t="s">
        <v>1250</v>
      </c>
      <c r="L52" s="55"/>
      <c r="M52" s="55"/>
      <c r="N52" s="65">
        <v>0.1</v>
      </c>
    </row>
    <row r="53" spans="3:14" s="62" customFormat="1" ht="17.399999999999999" customHeight="1">
      <c r="C53" s="142">
        <v>2</v>
      </c>
      <c r="D53" s="59" t="s">
        <v>8</v>
      </c>
      <c r="E53" s="72" t="s">
        <v>1789</v>
      </c>
      <c r="F53" s="72" t="s">
        <v>6</v>
      </c>
      <c r="G53" s="93">
        <v>3.7999999999999999E-2</v>
      </c>
      <c r="H53" s="64">
        <f>VLOOKUP(D53,upahbahan,3,FALSE)</f>
        <v>145000</v>
      </c>
      <c r="I53" s="124">
        <f t="shared" ref="I53:I55" si="5">G53*H53</f>
        <v>5510</v>
      </c>
      <c r="J53" s="54"/>
      <c r="K53" s="55"/>
      <c r="L53" s="55"/>
      <c r="M53" s="55"/>
      <c r="N53" s="65"/>
    </row>
    <row r="54" spans="3:14" s="55" customFormat="1" ht="17.399999999999999" customHeight="1">
      <c r="C54" s="142">
        <v>3</v>
      </c>
      <c r="D54" s="59" t="s">
        <v>18</v>
      </c>
      <c r="E54" s="72" t="s">
        <v>1790</v>
      </c>
      <c r="F54" s="72" t="s">
        <v>6</v>
      </c>
      <c r="G54" s="93">
        <v>4.0000000000000001E-3</v>
      </c>
      <c r="H54" s="64">
        <f>VLOOKUP(D54,upahbahan,3,FALSE)</f>
        <v>175000</v>
      </c>
      <c r="I54" s="124">
        <f t="shared" si="5"/>
        <v>700</v>
      </c>
      <c r="J54" s="54"/>
    </row>
    <row r="55" spans="3:14" s="55" customFormat="1" ht="13.8">
      <c r="C55" s="142">
        <v>4</v>
      </c>
      <c r="D55" s="59" t="s">
        <v>19</v>
      </c>
      <c r="E55" s="72" t="s">
        <v>1791</v>
      </c>
      <c r="F55" s="72" t="s">
        <v>6</v>
      </c>
      <c r="G55" s="93">
        <v>1E-3</v>
      </c>
      <c r="H55" s="64">
        <f>VLOOKUP(D55,upahbahan,3,FALSE)</f>
        <v>200000</v>
      </c>
      <c r="I55" s="124">
        <f t="shared" si="5"/>
        <v>200</v>
      </c>
      <c r="J55" s="54"/>
    </row>
    <row r="56" spans="3:14" s="62" customFormat="1" ht="15.75" customHeight="1">
      <c r="C56" s="144" t="s">
        <v>1210</v>
      </c>
      <c r="D56" s="80"/>
      <c r="E56" s="80"/>
      <c r="F56" s="80"/>
      <c r="G56" s="187"/>
      <c r="H56" s="162"/>
      <c r="I56" s="124">
        <f>SUM(I52:I55)</f>
        <v>6810</v>
      </c>
      <c r="J56" s="54"/>
    </row>
    <row r="57" spans="3:14" s="62" customFormat="1" ht="13.8">
      <c r="C57" s="141" t="s">
        <v>1211</v>
      </c>
      <c r="D57" s="59" t="s">
        <v>1212</v>
      </c>
      <c r="E57" s="59"/>
      <c r="F57" s="76"/>
      <c r="G57" s="76"/>
      <c r="H57" s="76"/>
      <c r="I57" s="154"/>
      <c r="J57" s="54"/>
    </row>
    <row r="58" spans="3:14" s="62" customFormat="1" ht="13.8">
      <c r="C58" s="141">
        <v>1</v>
      </c>
      <c r="D58" s="59" t="s">
        <v>2501</v>
      </c>
      <c r="E58" s="59"/>
      <c r="F58" s="78" t="s">
        <v>42</v>
      </c>
      <c r="G58" s="84">
        <v>4.0000000000000001E-3</v>
      </c>
      <c r="H58" s="64">
        <f>VLOOKUP(D58,upahbahan,3,FALSE)</f>
        <v>11950000</v>
      </c>
      <c r="I58" s="124">
        <f t="shared" ref="I58:I62" si="6">G58*H58</f>
        <v>47800</v>
      </c>
      <c r="J58" s="54"/>
    </row>
    <row r="59" spans="3:14" s="62" customFormat="1" ht="13.8">
      <c r="C59" s="141">
        <v>2</v>
      </c>
      <c r="D59" s="59" t="s">
        <v>134</v>
      </c>
      <c r="E59" s="59"/>
      <c r="F59" s="78" t="s">
        <v>2495</v>
      </c>
      <c r="G59" s="84">
        <v>4.8000000000000001E-2</v>
      </c>
      <c r="H59" s="64">
        <f>VLOOKUP(D59,upahbahan,3,FALSE)</f>
        <v>230000</v>
      </c>
      <c r="I59" s="124">
        <f t="shared" si="6"/>
        <v>11040</v>
      </c>
      <c r="J59" s="54"/>
    </row>
    <row r="60" spans="3:14" s="62" customFormat="1" ht="13.8">
      <c r="C60" s="141">
        <v>3</v>
      </c>
      <c r="D60" s="59" t="s">
        <v>757</v>
      </c>
      <c r="E60" s="59"/>
      <c r="F60" s="78" t="s">
        <v>2496</v>
      </c>
      <c r="G60" s="85">
        <v>0.2</v>
      </c>
      <c r="H60" s="64">
        <f>VLOOKUP(D60,upahbahan,3,FALSE)</f>
        <v>16800</v>
      </c>
      <c r="I60" s="124">
        <f t="shared" si="6"/>
        <v>3360</v>
      </c>
      <c r="J60" s="54"/>
    </row>
    <row r="61" spans="3:14" s="62" customFormat="1" ht="13.8">
      <c r="C61" s="141">
        <v>4</v>
      </c>
      <c r="D61" s="59" t="s">
        <v>262</v>
      </c>
      <c r="E61" s="59"/>
      <c r="F61" s="78" t="s">
        <v>2453</v>
      </c>
      <c r="G61" s="84">
        <v>4.5999999999999999E-2</v>
      </c>
      <c r="H61" s="64">
        <f>VLOOKUP(D61,upahbahan,3,FALSE)</f>
        <v>18000</v>
      </c>
      <c r="I61" s="124">
        <f t="shared" si="6"/>
        <v>828</v>
      </c>
      <c r="J61" s="54"/>
    </row>
    <row r="62" spans="3:14" s="62" customFormat="1" ht="18" customHeight="1">
      <c r="C62" s="141">
        <v>5</v>
      </c>
      <c r="D62" s="59" t="s">
        <v>240</v>
      </c>
      <c r="E62" s="59"/>
      <c r="F62" s="78" t="s">
        <v>2188</v>
      </c>
      <c r="G62" s="433">
        <v>0.69299999999999995</v>
      </c>
      <c r="H62" s="64">
        <f>VLOOKUP(D62,upahbahan,3,FALSE)</f>
        <v>4550</v>
      </c>
      <c r="I62" s="124">
        <f t="shared" si="6"/>
        <v>3153.1499999999996</v>
      </c>
      <c r="J62" s="54"/>
    </row>
    <row r="63" spans="3:14" s="62" customFormat="1" ht="15.75" customHeight="1">
      <c r="C63" s="144" t="s">
        <v>1216</v>
      </c>
      <c r="D63" s="80"/>
      <c r="E63" s="80"/>
      <c r="F63" s="80"/>
      <c r="G63" s="80"/>
      <c r="H63" s="162"/>
      <c r="I63" s="124">
        <f>SUM(I58:I62)</f>
        <v>66181.149999999994</v>
      </c>
      <c r="J63" s="54"/>
    </row>
    <row r="64" spans="3:14" s="62" customFormat="1" ht="19.5" customHeight="1">
      <c r="C64" s="141" t="s">
        <v>1217</v>
      </c>
      <c r="D64" s="59" t="s">
        <v>1218</v>
      </c>
      <c r="E64" s="59"/>
      <c r="F64" s="73"/>
      <c r="G64" s="73"/>
      <c r="H64" s="73"/>
      <c r="I64" s="146"/>
      <c r="J64" s="54"/>
    </row>
    <row r="65" spans="3:14" s="62" customFormat="1" ht="15.75" customHeight="1">
      <c r="C65" s="144" t="s">
        <v>1219</v>
      </c>
      <c r="D65" s="80"/>
      <c r="E65" s="80"/>
      <c r="F65" s="80"/>
      <c r="G65" s="80"/>
      <c r="H65" s="162"/>
      <c r="I65" s="153">
        <v>0</v>
      </c>
      <c r="J65" s="54"/>
    </row>
    <row r="66" spans="3:14" s="163" customFormat="1" ht="13.8">
      <c r="C66" s="122" t="s">
        <v>1220</v>
      </c>
      <c r="D66" s="69" t="s">
        <v>1221</v>
      </c>
      <c r="E66" s="70"/>
      <c r="F66" s="70"/>
      <c r="G66" s="70"/>
      <c r="H66" s="71"/>
      <c r="I66" s="124">
        <f>I65+I63+I56</f>
        <v>72991.149999999994</v>
      </c>
      <c r="J66" s="54"/>
    </row>
    <row r="67" spans="3:14" s="163" customFormat="1" ht="13.8">
      <c r="C67" s="122" t="s">
        <v>1222</v>
      </c>
      <c r="D67" s="69" t="s">
        <v>1325</v>
      </c>
      <c r="E67" s="70"/>
      <c r="F67" s="70"/>
      <c r="G67" s="71"/>
      <c r="H67" s="95">
        <v>0.1</v>
      </c>
      <c r="I67" s="124">
        <f>I66*H67</f>
        <v>7299.1149999999998</v>
      </c>
      <c r="J67" s="54"/>
    </row>
    <row r="68" spans="3:14" s="163" customFormat="1" ht="14.4" thickBot="1">
      <c r="C68" s="130" t="s">
        <v>1223</v>
      </c>
      <c r="D68" s="131" t="s">
        <v>1224</v>
      </c>
      <c r="E68" s="132"/>
      <c r="F68" s="132"/>
      <c r="G68" s="132"/>
      <c r="H68" s="155"/>
      <c r="I68" s="134">
        <f>SUM(I66:I67)</f>
        <v>80290.264999999999</v>
      </c>
      <c r="J68" s="54"/>
    </row>
    <row r="69" spans="3:14" ht="13.8" thickTop="1"/>
    <row r="71" spans="3:14" s="62" customFormat="1" ht="23.25" customHeight="1" thickBot="1">
      <c r="C71" s="486" t="s">
        <v>2502</v>
      </c>
      <c r="D71" s="438" t="s">
        <v>2503</v>
      </c>
      <c r="E71" s="438"/>
      <c r="F71" s="438"/>
      <c r="G71" s="438"/>
      <c r="H71" s="438"/>
      <c r="I71" s="438"/>
      <c r="J71" s="56">
        <f>ROUNDDOWN(I88,-2)</f>
        <v>232100</v>
      </c>
    </row>
    <row r="72" spans="3:14" s="57" customFormat="1" ht="31.65" customHeight="1" thickTop="1">
      <c r="C72" s="119" t="s">
        <v>1197</v>
      </c>
      <c r="D72" s="120" t="s">
        <v>1198</v>
      </c>
      <c r="E72" s="120" t="s">
        <v>1926</v>
      </c>
      <c r="F72" s="120" t="s">
        <v>1199</v>
      </c>
      <c r="G72" s="120" t="s">
        <v>1200</v>
      </c>
      <c r="H72" s="120" t="s">
        <v>1201</v>
      </c>
      <c r="I72" s="121" t="s">
        <v>1202</v>
      </c>
      <c r="J72" s="160"/>
    </row>
    <row r="73" spans="3:14" s="62" customFormat="1" ht="16.5" customHeight="1">
      <c r="C73" s="141" t="s">
        <v>1203</v>
      </c>
      <c r="D73" s="59" t="s">
        <v>1204</v>
      </c>
      <c r="E73" s="59"/>
      <c r="F73" s="73"/>
      <c r="G73" s="73"/>
      <c r="H73" s="73"/>
      <c r="I73" s="146"/>
      <c r="J73" s="54"/>
      <c r="K73" s="55" t="s">
        <v>1249</v>
      </c>
      <c r="L73" s="55"/>
      <c r="M73" s="55"/>
      <c r="N73" s="55"/>
    </row>
    <row r="74" spans="3:14" s="62" customFormat="1" ht="13.8">
      <c r="C74" s="142">
        <v>1</v>
      </c>
      <c r="D74" s="59" t="s">
        <v>5</v>
      </c>
      <c r="E74" s="72" t="s">
        <v>1788</v>
      </c>
      <c r="F74" s="72" t="s">
        <v>6</v>
      </c>
      <c r="G74" s="93">
        <v>0.14699999999999999</v>
      </c>
      <c r="H74" s="64">
        <f>VLOOKUP(D74,upahbahan,3,FALSE)</f>
        <v>100000</v>
      </c>
      <c r="I74" s="124">
        <f>G74*H74</f>
        <v>14700</v>
      </c>
      <c r="J74" s="54"/>
      <c r="K74" s="55" t="s">
        <v>1250</v>
      </c>
      <c r="L74" s="55"/>
      <c r="M74" s="55"/>
      <c r="N74" s="65">
        <v>0.1</v>
      </c>
    </row>
    <row r="75" spans="3:14" s="62" customFormat="1" ht="17.399999999999999" customHeight="1">
      <c r="C75" s="142">
        <v>2</v>
      </c>
      <c r="D75" s="59" t="s">
        <v>8</v>
      </c>
      <c r="E75" s="72" t="s">
        <v>1789</v>
      </c>
      <c r="F75" s="72" t="s">
        <v>6</v>
      </c>
      <c r="G75" s="93">
        <v>0.14699999999999999</v>
      </c>
      <c r="H75" s="64">
        <f>VLOOKUP(D75,upahbahan,3,FALSE)</f>
        <v>145000</v>
      </c>
      <c r="I75" s="124">
        <f t="shared" ref="I75:I77" si="7">G75*H75</f>
        <v>21315</v>
      </c>
      <c r="J75" s="54"/>
      <c r="K75" s="55"/>
      <c r="L75" s="55"/>
      <c r="M75" s="55"/>
      <c r="N75" s="65"/>
    </row>
    <row r="76" spans="3:14" s="55" customFormat="1" ht="17.399999999999999" customHeight="1">
      <c r="C76" s="142">
        <v>3</v>
      </c>
      <c r="D76" s="59" t="s">
        <v>18</v>
      </c>
      <c r="E76" s="72" t="s">
        <v>1790</v>
      </c>
      <c r="F76" s="72" t="s">
        <v>6</v>
      </c>
      <c r="G76" s="93">
        <v>1.4999999999999999E-2</v>
      </c>
      <c r="H76" s="64">
        <f>VLOOKUP(D76,upahbahan,3,FALSE)</f>
        <v>175000</v>
      </c>
      <c r="I76" s="124">
        <f t="shared" si="7"/>
        <v>2625</v>
      </c>
      <c r="J76" s="54"/>
    </row>
    <row r="77" spans="3:14" s="55" customFormat="1" ht="13.8">
      <c r="C77" s="142">
        <v>4</v>
      </c>
      <c r="D77" s="59" t="s">
        <v>19</v>
      </c>
      <c r="E77" s="72" t="s">
        <v>1791</v>
      </c>
      <c r="F77" s="72" t="s">
        <v>6</v>
      </c>
      <c r="G77" s="93">
        <v>5.0000000000000001E-3</v>
      </c>
      <c r="H77" s="64">
        <f>VLOOKUP(D77,upahbahan,3,FALSE)</f>
        <v>200000</v>
      </c>
      <c r="I77" s="124">
        <f t="shared" si="7"/>
        <v>1000</v>
      </c>
      <c r="J77" s="54"/>
    </row>
    <row r="78" spans="3:14" s="62" customFormat="1" ht="15.75" customHeight="1">
      <c r="C78" s="144" t="s">
        <v>1210</v>
      </c>
      <c r="D78" s="80"/>
      <c r="E78" s="80"/>
      <c r="F78" s="80"/>
      <c r="G78" s="187"/>
      <c r="H78" s="162"/>
      <c r="I78" s="124">
        <f>SUM(I74:I77)</f>
        <v>39640</v>
      </c>
      <c r="J78" s="54"/>
    </row>
    <row r="79" spans="3:14" s="62" customFormat="1" ht="13.8">
      <c r="C79" s="141" t="s">
        <v>1211</v>
      </c>
      <c r="D79" s="59" t="s">
        <v>1212</v>
      </c>
      <c r="E79" s="59"/>
      <c r="F79" s="76"/>
      <c r="G79" s="76"/>
      <c r="H79" s="76"/>
      <c r="I79" s="154"/>
      <c r="J79" s="54"/>
    </row>
    <row r="80" spans="3:14" s="62" customFormat="1" ht="13.8">
      <c r="C80" s="141">
        <v>1</v>
      </c>
      <c r="D80" s="59" t="s">
        <v>2501</v>
      </c>
      <c r="E80" s="59"/>
      <c r="F80" s="78" t="s">
        <v>42</v>
      </c>
      <c r="G80" s="84">
        <v>4.0000000000000001E-3</v>
      </c>
      <c r="H80" s="64">
        <f>VLOOKUP(D80,upahbahan,3,FALSE)</f>
        <v>11950000</v>
      </c>
      <c r="I80" s="124">
        <f>G80*H80</f>
        <v>47800</v>
      </c>
      <c r="J80" s="54"/>
    </row>
    <row r="81" spans="3:14" s="62" customFormat="1" ht="13.8">
      <c r="C81" s="141">
        <v>2</v>
      </c>
      <c r="D81" s="59" t="s">
        <v>2504</v>
      </c>
      <c r="E81" s="59"/>
      <c r="F81" s="78" t="s">
        <v>42</v>
      </c>
      <c r="G81" s="84">
        <v>4.8000000000000001E-2</v>
      </c>
      <c r="H81" s="64">
        <f>VLOOKUP(D81,upahbahan,3,FALSE)</f>
        <v>2500000</v>
      </c>
      <c r="I81" s="124">
        <f t="shared" ref="I81:I82" si="8">G81*H81</f>
        <v>120000</v>
      </c>
      <c r="J81" s="54"/>
    </row>
    <row r="82" spans="3:14" s="62" customFormat="1" ht="13.8">
      <c r="C82" s="141">
        <v>3</v>
      </c>
      <c r="D82" s="59" t="s">
        <v>262</v>
      </c>
      <c r="E82" s="59"/>
      <c r="F82" s="78" t="s">
        <v>2496</v>
      </c>
      <c r="G82" s="85">
        <v>0.2</v>
      </c>
      <c r="H82" s="64">
        <f>VLOOKUP(D82,upahbahan,3,FALSE)</f>
        <v>18000</v>
      </c>
      <c r="I82" s="124">
        <f t="shared" si="8"/>
        <v>3600</v>
      </c>
      <c r="J82" s="54"/>
    </row>
    <row r="83" spans="3:14" s="62" customFormat="1" ht="15.75" customHeight="1">
      <c r="C83" s="144" t="s">
        <v>1216</v>
      </c>
      <c r="D83" s="80"/>
      <c r="E83" s="80"/>
      <c r="F83" s="80"/>
      <c r="G83" s="80"/>
      <c r="H83" s="162"/>
      <c r="I83" s="124">
        <f>SUM(I80:I82)</f>
        <v>171400</v>
      </c>
      <c r="J83" s="54"/>
    </row>
    <row r="84" spans="3:14" s="62" customFormat="1" ht="19.5" customHeight="1">
      <c r="C84" s="141" t="s">
        <v>1217</v>
      </c>
      <c r="D84" s="59" t="s">
        <v>1218</v>
      </c>
      <c r="E84" s="59"/>
      <c r="F84" s="73"/>
      <c r="G84" s="73"/>
      <c r="H84" s="73"/>
      <c r="I84" s="146"/>
      <c r="J84" s="54"/>
    </row>
    <row r="85" spans="3:14" s="62" customFormat="1" ht="15.75" customHeight="1">
      <c r="C85" s="144" t="s">
        <v>1219</v>
      </c>
      <c r="D85" s="80"/>
      <c r="E85" s="80"/>
      <c r="F85" s="80"/>
      <c r="G85" s="80"/>
      <c r="H85" s="162"/>
      <c r="I85" s="153">
        <v>0</v>
      </c>
      <c r="J85" s="54"/>
    </row>
    <row r="86" spans="3:14" s="163" customFormat="1" ht="13.8">
      <c r="C86" s="122" t="s">
        <v>1220</v>
      </c>
      <c r="D86" s="69" t="s">
        <v>1221</v>
      </c>
      <c r="E86" s="70"/>
      <c r="F86" s="70"/>
      <c r="G86" s="70"/>
      <c r="H86" s="71"/>
      <c r="I86" s="124">
        <f>I85+I83+I78</f>
        <v>211040</v>
      </c>
      <c r="J86" s="54"/>
    </row>
    <row r="87" spans="3:14" s="163" customFormat="1" ht="13.8">
      <c r="C87" s="122" t="s">
        <v>1222</v>
      </c>
      <c r="D87" s="69" t="s">
        <v>1325</v>
      </c>
      <c r="E87" s="70"/>
      <c r="F87" s="70"/>
      <c r="G87" s="71"/>
      <c r="H87" s="95">
        <v>0.1</v>
      </c>
      <c r="I87" s="124">
        <f>I86*H87</f>
        <v>21104</v>
      </c>
      <c r="J87" s="54"/>
    </row>
    <row r="88" spans="3:14" s="163" customFormat="1" ht="14.4" thickBot="1">
      <c r="C88" s="130" t="s">
        <v>1223</v>
      </c>
      <c r="D88" s="131" t="s">
        <v>1224</v>
      </c>
      <c r="E88" s="132"/>
      <c r="F88" s="132"/>
      <c r="G88" s="132"/>
      <c r="H88" s="155"/>
      <c r="I88" s="134">
        <f>SUM(I86:I87)</f>
        <v>232144</v>
      </c>
      <c r="J88" s="54"/>
    </row>
    <row r="89" spans="3:14" ht="13.8" thickTop="1"/>
    <row r="90" spans="3:14" ht="13.8">
      <c r="C90" s="160" t="s">
        <v>2506</v>
      </c>
      <c r="D90" s="436" t="s">
        <v>2507</v>
      </c>
    </row>
    <row r="91" spans="3:14" s="62" customFormat="1" ht="30.15" customHeight="1" thickBot="1">
      <c r="C91" s="486" t="s">
        <v>2505</v>
      </c>
      <c r="D91" s="438" t="s">
        <v>2508</v>
      </c>
      <c r="E91" s="438"/>
      <c r="F91" s="438"/>
      <c r="G91" s="438"/>
      <c r="H91" s="438"/>
      <c r="I91" s="438"/>
      <c r="J91" s="56">
        <f>ROUNDDOWN(I105,-2)</f>
        <v>9300</v>
      </c>
    </row>
    <row r="92" spans="3:14" s="57" customFormat="1" ht="31.65" customHeight="1" thickTop="1">
      <c r="C92" s="119" t="s">
        <v>1197</v>
      </c>
      <c r="D92" s="120" t="s">
        <v>1198</v>
      </c>
      <c r="E92" s="120" t="s">
        <v>1926</v>
      </c>
      <c r="F92" s="120" t="s">
        <v>1199</v>
      </c>
      <c r="G92" s="120" t="s">
        <v>1200</v>
      </c>
      <c r="H92" s="120" t="s">
        <v>1201</v>
      </c>
      <c r="I92" s="121" t="s">
        <v>1202</v>
      </c>
      <c r="J92" s="160"/>
    </row>
    <row r="93" spans="3:14" s="62" customFormat="1" ht="16.5" customHeight="1">
      <c r="C93" s="141" t="s">
        <v>1203</v>
      </c>
      <c r="D93" s="59" t="s">
        <v>1204</v>
      </c>
      <c r="E93" s="59"/>
      <c r="F93" s="73"/>
      <c r="G93" s="73"/>
      <c r="H93" s="73"/>
      <c r="I93" s="146"/>
      <c r="J93" s="54"/>
      <c r="K93" s="55" t="s">
        <v>1249</v>
      </c>
      <c r="L93" s="55"/>
      <c r="M93" s="55"/>
      <c r="N93" s="55"/>
    </row>
    <row r="94" spans="3:14" s="62" customFormat="1" ht="13.8">
      <c r="C94" s="142">
        <v>1</v>
      </c>
      <c r="D94" s="59" t="s">
        <v>5</v>
      </c>
      <c r="E94" s="72" t="s">
        <v>1788</v>
      </c>
      <c r="F94" s="72" t="s">
        <v>6</v>
      </c>
      <c r="G94" s="93">
        <v>5.2999999999999999E-2</v>
      </c>
      <c r="H94" s="64">
        <f>VLOOKUP(D94,upahbahan,3,FALSE)</f>
        <v>100000</v>
      </c>
      <c r="I94" s="124">
        <f>G94*H94</f>
        <v>5300</v>
      </c>
      <c r="J94" s="54"/>
      <c r="K94" s="55" t="s">
        <v>1250</v>
      </c>
      <c r="L94" s="55"/>
      <c r="M94" s="55"/>
      <c r="N94" s="65">
        <v>0.1</v>
      </c>
    </row>
    <row r="95" spans="3:14" s="62" customFormat="1" ht="17.399999999999999" customHeight="1">
      <c r="C95" s="142">
        <v>2</v>
      </c>
      <c r="D95" s="59" t="s">
        <v>8</v>
      </c>
      <c r="E95" s="72" t="s">
        <v>1789</v>
      </c>
      <c r="F95" s="72" t="s">
        <v>6</v>
      </c>
      <c r="G95" s="93">
        <v>1.7999999999999999E-2</v>
      </c>
      <c r="H95" s="64">
        <f>VLOOKUP(D95,upahbahan,3,FALSE)</f>
        <v>145000</v>
      </c>
      <c r="I95" s="124">
        <f t="shared" ref="I95:I97" si="9">G95*H95</f>
        <v>2610</v>
      </c>
      <c r="J95" s="54"/>
      <c r="K95" s="55"/>
      <c r="L95" s="55"/>
      <c r="M95" s="55"/>
      <c r="N95" s="65"/>
    </row>
    <row r="96" spans="3:14" s="55" customFormat="1" ht="17.399999999999999" customHeight="1">
      <c r="C96" s="142">
        <v>3</v>
      </c>
      <c r="D96" s="59" t="s">
        <v>18</v>
      </c>
      <c r="E96" s="72" t="s">
        <v>1790</v>
      </c>
      <c r="F96" s="72" t="s">
        <v>6</v>
      </c>
      <c r="G96" s="93">
        <v>2E-3</v>
      </c>
      <c r="H96" s="64">
        <f>VLOOKUP(D96,upahbahan,3,FALSE)</f>
        <v>175000</v>
      </c>
      <c r="I96" s="124">
        <f t="shared" si="9"/>
        <v>350</v>
      </c>
      <c r="J96" s="54"/>
    </row>
    <row r="97" spans="3:14" s="55" customFormat="1" ht="13.8">
      <c r="C97" s="142">
        <v>4</v>
      </c>
      <c r="D97" s="59" t="s">
        <v>19</v>
      </c>
      <c r="E97" s="72" t="s">
        <v>1791</v>
      </c>
      <c r="F97" s="72" t="s">
        <v>6</v>
      </c>
      <c r="G97" s="93">
        <v>1E-3</v>
      </c>
      <c r="H97" s="64">
        <f>VLOOKUP(D97,upahbahan,3,FALSE)</f>
        <v>200000</v>
      </c>
      <c r="I97" s="124">
        <f t="shared" si="9"/>
        <v>200</v>
      </c>
      <c r="J97" s="54"/>
    </row>
    <row r="98" spans="3:14" s="62" customFormat="1" ht="15.75" customHeight="1">
      <c r="C98" s="144" t="s">
        <v>1210</v>
      </c>
      <c r="D98" s="80"/>
      <c r="E98" s="80"/>
      <c r="F98" s="80"/>
      <c r="G98" s="187"/>
      <c r="H98" s="162"/>
      <c r="I98" s="124">
        <f>SUM(I94:I97)</f>
        <v>8460</v>
      </c>
      <c r="J98" s="54"/>
    </row>
    <row r="99" spans="3:14" s="62" customFormat="1" ht="13.8">
      <c r="C99" s="141" t="s">
        <v>1211</v>
      </c>
      <c r="D99" s="59" t="s">
        <v>1212</v>
      </c>
      <c r="E99" s="59"/>
      <c r="F99" s="76"/>
      <c r="G99" s="76"/>
      <c r="H99" s="76"/>
      <c r="I99" s="154"/>
      <c r="J99" s="54"/>
    </row>
    <row r="100" spans="3:14" s="62" customFormat="1" ht="15.75" customHeight="1">
      <c r="C100" s="144" t="s">
        <v>1216</v>
      </c>
      <c r="D100" s="80"/>
      <c r="E100" s="80"/>
      <c r="F100" s="80"/>
      <c r="G100" s="80"/>
      <c r="H100" s="162"/>
      <c r="I100" s="124">
        <f>SUM(I99)</f>
        <v>0</v>
      </c>
      <c r="J100" s="54"/>
    </row>
    <row r="101" spans="3:14" s="62" customFormat="1" ht="19.5" customHeight="1">
      <c r="C101" s="141" t="s">
        <v>1217</v>
      </c>
      <c r="D101" s="59" t="s">
        <v>1218</v>
      </c>
      <c r="E101" s="59"/>
      <c r="F101" s="73"/>
      <c r="G101" s="73"/>
      <c r="H101" s="73"/>
      <c r="I101" s="146"/>
      <c r="J101" s="54"/>
    </row>
    <row r="102" spans="3:14" s="62" customFormat="1" ht="15.75" customHeight="1">
      <c r="C102" s="144" t="s">
        <v>1219</v>
      </c>
      <c r="D102" s="80"/>
      <c r="E102" s="80"/>
      <c r="F102" s="80"/>
      <c r="G102" s="80"/>
      <c r="H102" s="162"/>
      <c r="I102" s="153">
        <f>SUM(I101)</f>
        <v>0</v>
      </c>
      <c r="J102" s="54"/>
    </row>
    <row r="103" spans="3:14" s="163" customFormat="1" ht="13.8">
      <c r="C103" s="122" t="s">
        <v>1220</v>
      </c>
      <c r="D103" s="69" t="s">
        <v>1221</v>
      </c>
      <c r="E103" s="70"/>
      <c r="F103" s="70"/>
      <c r="G103" s="70"/>
      <c r="H103" s="71"/>
      <c r="I103" s="124">
        <f>I102+I100+I98</f>
        <v>8460</v>
      </c>
      <c r="J103" s="54"/>
    </row>
    <row r="104" spans="3:14" s="163" customFormat="1" ht="13.8">
      <c r="C104" s="122" t="s">
        <v>1222</v>
      </c>
      <c r="D104" s="69" t="s">
        <v>1325</v>
      </c>
      <c r="E104" s="70"/>
      <c r="F104" s="70"/>
      <c r="G104" s="71"/>
      <c r="H104" s="95">
        <v>0.1</v>
      </c>
      <c r="I104" s="124">
        <f>I103*H104</f>
        <v>846</v>
      </c>
      <c r="J104" s="54"/>
    </row>
    <row r="105" spans="3:14" s="163" customFormat="1" ht="14.4" thickBot="1">
      <c r="C105" s="130" t="s">
        <v>1223</v>
      </c>
      <c r="D105" s="131" t="s">
        <v>1224</v>
      </c>
      <c r="E105" s="132"/>
      <c r="F105" s="132"/>
      <c r="G105" s="132"/>
      <c r="H105" s="155"/>
      <c r="I105" s="134">
        <f>SUM(I103:I104)</f>
        <v>9306</v>
      </c>
      <c r="J105" s="54"/>
    </row>
    <row r="106" spans="3:14" ht="13.8" thickTop="1"/>
    <row r="108" spans="3:14" s="62" customFormat="1" ht="30.15" customHeight="1" thickBot="1">
      <c r="C108" s="486" t="s">
        <v>2509</v>
      </c>
      <c r="D108" s="438" t="s">
        <v>2511</v>
      </c>
      <c r="E108" s="438"/>
      <c r="F108" s="438"/>
      <c r="G108" s="438"/>
      <c r="H108" s="438"/>
      <c r="I108" s="438"/>
      <c r="J108" s="56">
        <f>ROUNDDOWN(I122,-2)</f>
        <v>15300</v>
      </c>
    </row>
    <row r="109" spans="3:14" s="57" customFormat="1" ht="31.65" customHeight="1" thickTop="1">
      <c r="C109" s="119" t="s">
        <v>1197</v>
      </c>
      <c r="D109" s="120" t="s">
        <v>1198</v>
      </c>
      <c r="E109" s="120" t="s">
        <v>1926</v>
      </c>
      <c r="F109" s="120" t="s">
        <v>1199</v>
      </c>
      <c r="G109" s="120" t="s">
        <v>1200</v>
      </c>
      <c r="H109" s="120" t="s">
        <v>1201</v>
      </c>
      <c r="I109" s="121" t="s">
        <v>1202</v>
      </c>
      <c r="J109" s="160"/>
    </row>
    <row r="110" spans="3:14" s="62" customFormat="1" ht="16.5" customHeight="1">
      <c r="C110" s="141" t="s">
        <v>1203</v>
      </c>
      <c r="D110" s="59" t="s">
        <v>1204</v>
      </c>
      <c r="E110" s="59"/>
      <c r="F110" s="73"/>
      <c r="G110" s="73"/>
      <c r="H110" s="73"/>
      <c r="I110" s="146"/>
      <c r="J110" s="54"/>
      <c r="K110" s="55" t="s">
        <v>1249</v>
      </c>
      <c r="L110" s="55"/>
      <c r="M110" s="55"/>
      <c r="N110" s="55"/>
    </row>
    <row r="111" spans="3:14" s="62" customFormat="1" ht="13.8">
      <c r="C111" s="142">
        <v>1</v>
      </c>
      <c r="D111" s="59" t="s">
        <v>5</v>
      </c>
      <c r="E111" s="72" t="s">
        <v>1788</v>
      </c>
      <c r="F111" s="72" t="s">
        <v>6</v>
      </c>
      <c r="G111" s="93">
        <v>8.8999999999999996E-2</v>
      </c>
      <c r="H111" s="64">
        <f>VLOOKUP(D111,upahbahan,3,FALSE)</f>
        <v>100000</v>
      </c>
      <c r="I111" s="124">
        <f>G111*H111</f>
        <v>8900</v>
      </c>
      <c r="J111" s="54"/>
      <c r="K111" s="55" t="s">
        <v>1250</v>
      </c>
      <c r="L111" s="55"/>
      <c r="M111" s="55"/>
      <c r="N111" s="65">
        <v>0.1</v>
      </c>
    </row>
    <row r="112" spans="3:14" s="62" customFormat="1" ht="17.399999999999999" customHeight="1">
      <c r="C112" s="142">
        <v>2</v>
      </c>
      <c r="D112" s="59" t="s">
        <v>8</v>
      </c>
      <c r="E112" s="72" t="s">
        <v>1789</v>
      </c>
      <c r="F112" s="72" t="s">
        <v>6</v>
      </c>
      <c r="G112" s="93">
        <v>0.03</v>
      </c>
      <c r="H112" s="64">
        <f>VLOOKUP(D112,upahbahan,3,FALSE)</f>
        <v>145000</v>
      </c>
      <c r="I112" s="124">
        <f t="shared" ref="I112:I114" si="10">G112*H112</f>
        <v>4350</v>
      </c>
      <c r="J112" s="54"/>
      <c r="K112" s="55"/>
      <c r="L112" s="55"/>
      <c r="M112" s="55"/>
      <c r="N112" s="65"/>
    </row>
    <row r="113" spans="3:14" s="55" customFormat="1" ht="17.399999999999999" customHeight="1">
      <c r="C113" s="142">
        <v>3</v>
      </c>
      <c r="D113" s="59" t="s">
        <v>18</v>
      </c>
      <c r="E113" s="72" t="s">
        <v>1790</v>
      </c>
      <c r="F113" s="72" t="s">
        <v>6</v>
      </c>
      <c r="G113" s="93">
        <v>3.0000000000000001E-3</v>
      </c>
      <c r="H113" s="64">
        <f>VLOOKUP(D113,upahbahan,3,FALSE)</f>
        <v>175000</v>
      </c>
      <c r="I113" s="124">
        <f t="shared" si="10"/>
        <v>525</v>
      </c>
      <c r="J113" s="54"/>
    </row>
    <row r="114" spans="3:14" s="55" customFormat="1" ht="13.8">
      <c r="C114" s="142">
        <v>4</v>
      </c>
      <c r="D114" s="59" t="s">
        <v>19</v>
      </c>
      <c r="E114" s="72" t="s">
        <v>1791</v>
      </c>
      <c r="F114" s="72" t="s">
        <v>6</v>
      </c>
      <c r="G114" s="93">
        <v>1E-3</v>
      </c>
      <c r="H114" s="64">
        <f>VLOOKUP(D114,upahbahan,3,FALSE)</f>
        <v>200000</v>
      </c>
      <c r="I114" s="124">
        <f t="shared" si="10"/>
        <v>200</v>
      </c>
      <c r="J114" s="54"/>
    </row>
    <row r="115" spans="3:14" s="62" customFormat="1" ht="15.75" customHeight="1">
      <c r="C115" s="144" t="s">
        <v>1210</v>
      </c>
      <c r="D115" s="80"/>
      <c r="E115" s="80"/>
      <c r="F115" s="80"/>
      <c r="G115" s="187"/>
      <c r="H115" s="162"/>
      <c r="I115" s="124">
        <f>SUM(I111:I114)</f>
        <v>13975</v>
      </c>
      <c r="J115" s="54"/>
    </row>
    <row r="116" spans="3:14" s="62" customFormat="1" ht="13.8">
      <c r="C116" s="141" t="s">
        <v>1211</v>
      </c>
      <c r="D116" s="59" t="s">
        <v>1212</v>
      </c>
      <c r="E116" s="59"/>
      <c r="F116" s="76"/>
      <c r="G116" s="76"/>
      <c r="H116" s="76"/>
      <c r="I116" s="154"/>
      <c r="J116" s="54"/>
    </row>
    <row r="117" spans="3:14" s="62" customFormat="1" ht="15.75" customHeight="1">
      <c r="C117" s="144" t="s">
        <v>1216</v>
      </c>
      <c r="D117" s="80"/>
      <c r="E117" s="80"/>
      <c r="F117" s="80"/>
      <c r="G117" s="80"/>
      <c r="H117" s="162"/>
      <c r="I117" s="124">
        <f>SUM(I116)</f>
        <v>0</v>
      </c>
      <c r="J117" s="54"/>
    </row>
    <row r="118" spans="3:14" s="62" customFormat="1" ht="19.5" customHeight="1">
      <c r="C118" s="141" t="s">
        <v>1217</v>
      </c>
      <c r="D118" s="59" t="s">
        <v>1218</v>
      </c>
      <c r="E118" s="59"/>
      <c r="F118" s="73"/>
      <c r="G118" s="73"/>
      <c r="H118" s="73"/>
      <c r="I118" s="146"/>
      <c r="J118" s="54"/>
    </row>
    <row r="119" spans="3:14" s="62" customFormat="1" ht="15.75" customHeight="1">
      <c r="C119" s="144" t="s">
        <v>1219</v>
      </c>
      <c r="D119" s="80"/>
      <c r="E119" s="80"/>
      <c r="F119" s="80"/>
      <c r="G119" s="80"/>
      <c r="H119" s="162"/>
      <c r="I119" s="153">
        <f>SUM(I118)</f>
        <v>0</v>
      </c>
      <c r="J119" s="54"/>
    </row>
    <row r="120" spans="3:14" s="163" customFormat="1" ht="13.8">
      <c r="C120" s="122" t="s">
        <v>1220</v>
      </c>
      <c r="D120" s="69" t="s">
        <v>1221</v>
      </c>
      <c r="E120" s="70"/>
      <c r="F120" s="70"/>
      <c r="G120" s="70"/>
      <c r="H120" s="71"/>
      <c r="I120" s="124">
        <f>I119+I117+I115</f>
        <v>13975</v>
      </c>
      <c r="J120" s="54"/>
    </row>
    <row r="121" spans="3:14" s="163" customFormat="1" ht="13.8">
      <c r="C121" s="122" t="s">
        <v>1222</v>
      </c>
      <c r="D121" s="69" t="s">
        <v>1325</v>
      </c>
      <c r="E121" s="70"/>
      <c r="F121" s="70"/>
      <c r="G121" s="71"/>
      <c r="H121" s="95">
        <v>0.1</v>
      </c>
      <c r="I121" s="124">
        <f>I120*H121</f>
        <v>1397.5</v>
      </c>
      <c r="J121" s="54"/>
    </row>
    <row r="122" spans="3:14" s="163" customFormat="1" ht="14.4" thickBot="1">
      <c r="C122" s="130" t="s">
        <v>1223</v>
      </c>
      <c r="D122" s="131" t="s">
        <v>1224</v>
      </c>
      <c r="E122" s="132"/>
      <c r="F122" s="132"/>
      <c r="G122" s="132"/>
      <c r="H122" s="155"/>
      <c r="I122" s="134">
        <f>SUM(I120:I121)</f>
        <v>15372.5</v>
      </c>
      <c r="J122" s="54"/>
    </row>
    <row r="123" spans="3:14" ht="13.8" thickTop="1"/>
    <row r="126" spans="3:14" s="62" customFormat="1" ht="30.15" customHeight="1" thickBot="1">
      <c r="C126" s="486" t="s">
        <v>2510</v>
      </c>
      <c r="D126" s="438" t="s">
        <v>2512</v>
      </c>
      <c r="E126" s="438"/>
      <c r="F126" s="438"/>
      <c r="G126" s="438"/>
      <c r="H126" s="438"/>
      <c r="I126" s="438"/>
      <c r="J126" s="56">
        <f>ROUNDDOWN(I140,-2)</f>
        <v>12200</v>
      </c>
    </row>
    <row r="127" spans="3:14" s="57" customFormat="1" ht="31.65" customHeight="1" thickTop="1">
      <c r="C127" s="119" t="s">
        <v>1197</v>
      </c>
      <c r="D127" s="120" t="s">
        <v>1198</v>
      </c>
      <c r="E127" s="120" t="s">
        <v>1926</v>
      </c>
      <c r="F127" s="120" t="s">
        <v>1199</v>
      </c>
      <c r="G127" s="120" t="s">
        <v>1200</v>
      </c>
      <c r="H127" s="120" t="s">
        <v>1201</v>
      </c>
      <c r="I127" s="121" t="s">
        <v>1202</v>
      </c>
      <c r="J127" s="160"/>
    </row>
    <row r="128" spans="3:14" s="62" customFormat="1" ht="16.5" customHeight="1">
      <c r="C128" s="141" t="s">
        <v>1203</v>
      </c>
      <c r="D128" s="59" t="s">
        <v>1204</v>
      </c>
      <c r="E128" s="59"/>
      <c r="F128" s="73"/>
      <c r="G128" s="73"/>
      <c r="H128" s="73"/>
      <c r="I128" s="146"/>
      <c r="J128" s="54"/>
      <c r="K128" s="55" t="s">
        <v>1249</v>
      </c>
      <c r="L128" s="55"/>
      <c r="M128" s="55"/>
      <c r="N128" s="55"/>
    </row>
    <row r="129" spans="3:14" s="62" customFormat="1" ht="13.8">
      <c r="C129" s="142">
        <v>1</v>
      </c>
      <c r="D129" s="59" t="s">
        <v>5</v>
      </c>
      <c r="E129" s="72" t="s">
        <v>1788</v>
      </c>
      <c r="F129" s="72" t="s">
        <v>6</v>
      </c>
      <c r="G129" s="93">
        <v>7.0999999999999994E-2</v>
      </c>
      <c r="H129" s="64">
        <f>VLOOKUP(D129,upahbahan,3,FALSE)</f>
        <v>100000</v>
      </c>
      <c r="I129" s="124">
        <f>G129*H129</f>
        <v>7099.9999999999991</v>
      </c>
      <c r="J129" s="54"/>
      <c r="K129" s="55" t="s">
        <v>1250</v>
      </c>
      <c r="L129" s="55"/>
      <c r="M129" s="55"/>
      <c r="N129" s="65">
        <v>0.1</v>
      </c>
    </row>
    <row r="130" spans="3:14" s="62" customFormat="1" ht="17.399999999999999" customHeight="1">
      <c r="C130" s="142">
        <v>2</v>
      </c>
      <c r="D130" s="59" t="s">
        <v>8</v>
      </c>
      <c r="E130" s="72" t="s">
        <v>1789</v>
      </c>
      <c r="F130" s="72" t="s">
        <v>6</v>
      </c>
      <c r="G130" s="93">
        <v>2.4E-2</v>
      </c>
      <c r="H130" s="64">
        <f>VLOOKUP(D130,upahbahan,3,FALSE)</f>
        <v>145000</v>
      </c>
      <c r="I130" s="124">
        <f t="shared" ref="I130:I132" si="11">G130*H130</f>
        <v>3480</v>
      </c>
      <c r="J130" s="54"/>
      <c r="K130" s="55"/>
      <c r="L130" s="55"/>
      <c r="M130" s="55"/>
      <c r="N130" s="65"/>
    </row>
    <row r="131" spans="3:14" s="55" customFormat="1" ht="17.399999999999999" customHeight="1">
      <c r="C131" s="142">
        <v>3</v>
      </c>
      <c r="D131" s="59" t="s">
        <v>18</v>
      </c>
      <c r="E131" s="72" t="s">
        <v>1790</v>
      </c>
      <c r="F131" s="72" t="s">
        <v>6</v>
      </c>
      <c r="G131" s="93">
        <v>2E-3</v>
      </c>
      <c r="H131" s="64">
        <f>VLOOKUP(D131,upahbahan,3,FALSE)</f>
        <v>175000</v>
      </c>
      <c r="I131" s="124">
        <f t="shared" si="11"/>
        <v>350</v>
      </c>
      <c r="J131" s="54"/>
    </row>
    <row r="132" spans="3:14" s="55" customFormat="1" ht="13.8">
      <c r="C132" s="142">
        <v>4</v>
      </c>
      <c r="D132" s="59" t="s">
        <v>19</v>
      </c>
      <c r="E132" s="72" t="s">
        <v>1791</v>
      </c>
      <c r="F132" s="72" t="s">
        <v>6</v>
      </c>
      <c r="G132" s="93">
        <v>1E-3</v>
      </c>
      <c r="H132" s="64">
        <f>VLOOKUP(D132,upahbahan,3,FALSE)</f>
        <v>200000</v>
      </c>
      <c r="I132" s="124">
        <f t="shared" si="11"/>
        <v>200</v>
      </c>
      <c r="J132" s="54"/>
    </row>
    <row r="133" spans="3:14" s="62" customFormat="1" ht="15.75" customHeight="1">
      <c r="C133" s="144" t="s">
        <v>1210</v>
      </c>
      <c r="D133" s="80"/>
      <c r="E133" s="80"/>
      <c r="F133" s="80"/>
      <c r="G133" s="187"/>
      <c r="H133" s="162"/>
      <c r="I133" s="124">
        <f>SUM(I129:I132)</f>
        <v>11130</v>
      </c>
      <c r="J133" s="54"/>
    </row>
    <row r="134" spans="3:14" s="62" customFormat="1" ht="13.8">
      <c r="C134" s="141" t="s">
        <v>1211</v>
      </c>
      <c r="D134" s="59" t="s">
        <v>1212</v>
      </c>
      <c r="E134" s="59"/>
      <c r="F134" s="76"/>
      <c r="G134" s="76"/>
      <c r="H134" s="76"/>
      <c r="I134" s="154"/>
      <c r="J134" s="54"/>
    </row>
    <row r="135" spans="3:14" s="62" customFormat="1" ht="15.75" customHeight="1">
      <c r="C135" s="144" t="s">
        <v>1216</v>
      </c>
      <c r="D135" s="80"/>
      <c r="E135" s="80"/>
      <c r="F135" s="80"/>
      <c r="G135" s="80"/>
      <c r="H135" s="162"/>
      <c r="I135" s="124">
        <f>SUM(I134)</f>
        <v>0</v>
      </c>
      <c r="J135" s="54"/>
    </row>
    <row r="136" spans="3:14" s="62" customFormat="1" ht="19.5" customHeight="1">
      <c r="C136" s="141" t="s">
        <v>1217</v>
      </c>
      <c r="D136" s="59" t="s">
        <v>1218</v>
      </c>
      <c r="E136" s="59"/>
      <c r="F136" s="73"/>
      <c r="G136" s="73"/>
      <c r="H136" s="73"/>
      <c r="I136" s="146"/>
      <c r="J136" s="54"/>
    </row>
    <row r="137" spans="3:14" s="62" customFormat="1" ht="15.75" customHeight="1">
      <c r="C137" s="144" t="s">
        <v>1219</v>
      </c>
      <c r="D137" s="80"/>
      <c r="E137" s="80"/>
      <c r="F137" s="80"/>
      <c r="G137" s="80"/>
      <c r="H137" s="162"/>
      <c r="I137" s="153">
        <f>SUM(I136)</f>
        <v>0</v>
      </c>
      <c r="J137" s="54"/>
    </row>
    <row r="138" spans="3:14" s="163" customFormat="1" ht="13.8">
      <c r="C138" s="122" t="s">
        <v>1220</v>
      </c>
      <c r="D138" s="69" t="s">
        <v>1221</v>
      </c>
      <c r="E138" s="70"/>
      <c r="F138" s="70"/>
      <c r="G138" s="70"/>
      <c r="H138" s="71"/>
      <c r="I138" s="124">
        <f>I137+I135+I133</f>
        <v>11130</v>
      </c>
      <c r="J138" s="54"/>
    </row>
    <row r="139" spans="3:14" s="163" customFormat="1" ht="13.8">
      <c r="C139" s="122" t="s">
        <v>1222</v>
      </c>
      <c r="D139" s="69" t="s">
        <v>1325</v>
      </c>
      <c r="E139" s="70"/>
      <c r="F139" s="70"/>
      <c r="G139" s="71"/>
      <c r="H139" s="95">
        <v>0.1</v>
      </c>
      <c r="I139" s="124">
        <f>I138*H139</f>
        <v>1113</v>
      </c>
      <c r="J139" s="54"/>
    </row>
    <row r="140" spans="3:14" s="163" customFormat="1" ht="14.4" thickBot="1">
      <c r="C140" s="130" t="s">
        <v>1223</v>
      </c>
      <c r="D140" s="131" t="s">
        <v>1224</v>
      </c>
      <c r="E140" s="132"/>
      <c r="F140" s="132"/>
      <c r="G140" s="132"/>
      <c r="H140" s="155"/>
      <c r="I140" s="134">
        <f>SUM(I138:I139)</f>
        <v>12243</v>
      </c>
      <c r="J140" s="54"/>
    </row>
    <row r="141" spans="3:14" ht="13.8" thickTop="1"/>
    <row r="143" spans="3:14" ht="13.8">
      <c r="C143" s="160" t="s">
        <v>2513</v>
      </c>
      <c r="D143" s="436" t="s">
        <v>2514</v>
      </c>
    </row>
    <row r="144" spans="3:14" s="62" customFormat="1" ht="30.15" customHeight="1" thickBot="1">
      <c r="C144" s="486" t="s">
        <v>2515</v>
      </c>
      <c r="D144" s="438" t="s">
        <v>2516</v>
      </c>
      <c r="E144" s="438"/>
      <c r="F144" s="438"/>
      <c r="G144" s="438"/>
      <c r="H144" s="438"/>
      <c r="I144" s="438"/>
      <c r="J144" s="56">
        <f>ROUNDDOWN(I159,-2)</f>
        <v>75300</v>
      </c>
    </row>
    <row r="145" spans="3:14" s="57" customFormat="1" ht="31.65" customHeight="1" thickTop="1">
      <c r="C145" s="119" t="s">
        <v>1197</v>
      </c>
      <c r="D145" s="120" t="s">
        <v>1198</v>
      </c>
      <c r="E145" s="120" t="s">
        <v>1926</v>
      </c>
      <c r="F145" s="120" t="s">
        <v>1199</v>
      </c>
      <c r="G145" s="120" t="s">
        <v>1200</v>
      </c>
      <c r="H145" s="120" t="s">
        <v>1201</v>
      </c>
      <c r="I145" s="121" t="s">
        <v>1202</v>
      </c>
      <c r="J145" s="160"/>
    </row>
    <row r="146" spans="3:14" s="62" customFormat="1" ht="16.5" customHeight="1">
      <c r="C146" s="141" t="s">
        <v>1203</v>
      </c>
      <c r="D146" s="59" t="s">
        <v>1204</v>
      </c>
      <c r="E146" s="59"/>
      <c r="F146" s="73"/>
      <c r="G146" s="73"/>
      <c r="H146" s="73"/>
      <c r="I146" s="146"/>
      <c r="J146" s="54"/>
      <c r="K146" s="55" t="s">
        <v>1249</v>
      </c>
      <c r="L146" s="55"/>
      <c r="M146" s="55"/>
      <c r="N146" s="55"/>
    </row>
    <row r="147" spans="3:14" s="62" customFormat="1" ht="13.8">
      <c r="C147" s="142">
        <v>1</v>
      </c>
      <c r="D147" s="59" t="s">
        <v>5</v>
      </c>
      <c r="E147" s="72" t="s">
        <v>1788</v>
      </c>
      <c r="F147" s="72" t="s">
        <v>6</v>
      </c>
      <c r="G147" s="93">
        <v>6.4000000000000001E-2</v>
      </c>
      <c r="H147" s="64">
        <f>VLOOKUP(D147,upahbahan,3,FALSE)</f>
        <v>100000</v>
      </c>
      <c r="I147" s="124">
        <f>G147*H147</f>
        <v>6400</v>
      </c>
      <c r="J147" s="54"/>
      <c r="K147" s="55" t="s">
        <v>1250</v>
      </c>
      <c r="L147" s="55"/>
      <c r="M147" s="55"/>
      <c r="N147" s="65">
        <v>0.1</v>
      </c>
    </row>
    <row r="148" spans="3:14" s="62" customFormat="1" ht="17.399999999999999" customHeight="1">
      <c r="C148" s="142">
        <v>2</v>
      </c>
      <c r="D148" s="59" t="s">
        <v>7</v>
      </c>
      <c r="E148" s="72" t="s">
        <v>1789</v>
      </c>
      <c r="F148" s="72" t="s">
        <v>6</v>
      </c>
      <c r="G148" s="93">
        <v>0.24399999999999999</v>
      </c>
      <c r="H148" s="64">
        <f>VLOOKUP(D148,upahbahan,3,FALSE)</f>
        <v>145000</v>
      </c>
      <c r="I148" s="124">
        <f t="shared" ref="I148:I151" si="12">G148*H148</f>
        <v>35380</v>
      </c>
      <c r="J148" s="54"/>
      <c r="K148" s="55"/>
      <c r="L148" s="55"/>
      <c r="M148" s="55"/>
      <c r="N148" s="65"/>
    </row>
    <row r="149" spans="3:14" s="62" customFormat="1" ht="17.399999999999999" customHeight="1">
      <c r="C149" s="142">
        <v>3</v>
      </c>
      <c r="D149" s="59" t="s">
        <v>2519</v>
      </c>
      <c r="E149" s="72" t="s">
        <v>2517</v>
      </c>
      <c r="F149" s="72" t="s">
        <v>2123</v>
      </c>
      <c r="G149" s="93">
        <v>0.128</v>
      </c>
      <c r="H149" s="64">
        <f>VLOOKUP(D149,upahbahan,3,FALSE)</f>
        <v>145000</v>
      </c>
      <c r="I149" s="124">
        <f t="shared" si="12"/>
        <v>18560</v>
      </c>
      <c r="J149" s="54"/>
      <c r="K149" s="55"/>
      <c r="L149" s="55"/>
      <c r="M149" s="55"/>
      <c r="N149" s="65"/>
    </row>
    <row r="150" spans="3:14" s="55" customFormat="1" ht="17.399999999999999" customHeight="1">
      <c r="C150" s="142">
        <v>4</v>
      </c>
      <c r="D150" s="59" t="s">
        <v>18</v>
      </c>
      <c r="E150" s="72" t="s">
        <v>1790</v>
      </c>
      <c r="F150" s="72" t="s">
        <v>6</v>
      </c>
      <c r="G150" s="93">
        <v>3.4000000000000002E-2</v>
      </c>
      <c r="H150" s="64">
        <f>VLOOKUP(D150,upahbahan,3,FALSE)</f>
        <v>175000</v>
      </c>
      <c r="I150" s="124">
        <f t="shared" si="12"/>
        <v>5950</v>
      </c>
      <c r="J150" s="54"/>
    </row>
    <row r="151" spans="3:14" s="55" customFormat="1" ht="13.8">
      <c r="C151" s="142">
        <v>5</v>
      </c>
      <c r="D151" s="59" t="s">
        <v>19</v>
      </c>
      <c r="E151" s="72" t="s">
        <v>1791</v>
      </c>
      <c r="F151" s="72" t="s">
        <v>6</v>
      </c>
      <c r="G151" s="93">
        <v>1.0999999999999999E-2</v>
      </c>
      <c r="H151" s="64">
        <f>VLOOKUP(D151,upahbahan,3,FALSE)</f>
        <v>200000</v>
      </c>
      <c r="I151" s="124">
        <f t="shared" si="12"/>
        <v>2200</v>
      </c>
      <c r="J151" s="54"/>
    </row>
    <row r="152" spans="3:14" s="62" customFormat="1" ht="15.75" customHeight="1">
      <c r="C152" s="144" t="s">
        <v>1210</v>
      </c>
      <c r="D152" s="80"/>
      <c r="E152" s="80"/>
      <c r="F152" s="80"/>
      <c r="G152" s="187"/>
      <c r="H152" s="162"/>
      <c r="I152" s="124">
        <f>SUM(I147:I151)</f>
        <v>68490</v>
      </c>
      <c r="J152" s="54"/>
    </row>
    <row r="153" spans="3:14" s="62" customFormat="1" ht="13.8">
      <c r="C153" s="141" t="s">
        <v>1211</v>
      </c>
      <c r="D153" s="59" t="s">
        <v>1212</v>
      </c>
      <c r="E153" s="59"/>
      <c r="F153" s="76"/>
      <c r="G153" s="76"/>
      <c r="H153" s="76"/>
      <c r="I153" s="154"/>
      <c r="J153" s="54"/>
    </row>
    <row r="154" spans="3:14" s="62" customFormat="1" ht="15.75" customHeight="1">
      <c r="C154" s="144" t="s">
        <v>1216</v>
      </c>
      <c r="D154" s="80"/>
      <c r="E154" s="80"/>
      <c r="F154" s="80"/>
      <c r="G154" s="80"/>
      <c r="H154" s="162"/>
      <c r="I154" s="124">
        <f>SUM(I153)</f>
        <v>0</v>
      </c>
      <c r="J154" s="54"/>
    </row>
    <row r="155" spans="3:14" s="62" customFormat="1" ht="19.5" customHeight="1">
      <c r="C155" s="141" t="s">
        <v>1217</v>
      </c>
      <c r="D155" s="59" t="s">
        <v>1218</v>
      </c>
      <c r="E155" s="59"/>
      <c r="F155" s="73"/>
      <c r="G155" s="73"/>
      <c r="H155" s="73"/>
      <c r="I155" s="146"/>
      <c r="J155" s="54"/>
    </row>
    <row r="156" spans="3:14" s="62" customFormat="1" ht="15.75" customHeight="1">
      <c r="C156" s="144" t="s">
        <v>1219</v>
      </c>
      <c r="D156" s="80"/>
      <c r="E156" s="80"/>
      <c r="F156" s="80"/>
      <c r="G156" s="80"/>
      <c r="H156" s="162"/>
      <c r="I156" s="153">
        <f>SUM(I155)</f>
        <v>0</v>
      </c>
      <c r="J156" s="54"/>
    </row>
    <row r="157" spans="3:14" s="163" customFormat="1" ht="13.8">
      <c r="C157" s="122" t="s">
        <v>1220</v>
      </c>
      <c r="D157" s="69" t="s">
        <v>1221</v>
      </c>
      <c r="E157" s="70"/>
      <c r="F157" s="70"/>
      <c r="G157" s="70"/>
      <c r="H157" s="71"/>
      <c r="I157" s="124">
        <f>I156+I154+I152</f>
        <v>68490</v>
      </c>
      <c r="J157" s="54"/>
    </row>
    <row r="158" spans="3:14" s="163" customFormat="1" ht="13.8">
      <c r="C158" s="122" t="s">
        <v>1222</v>
      </c>
      <c r="D158" s="69" t="s">
        <v>1325</v>
      </c>
      <c r="E158" s="70"/>
      <c r="F158" s="70"/>
      <c r="G158" s="71"/>
      <c r="H158" s="95">
        <v>0.1</v>
      </c>
      <c r="I158" s="124">
        <f>I157*H158</f>
        <v>6849</v>
      </c>
      <c r="J158" s="54"/>
    </row>
    <row r="159" spans="3:14" s="163" customFormat="1" ht="14.4" thickBot="1">
      <c r="C159" s="130" t="s">
        <v>1223</v>
      </c>
      <c r="D159" s="131" t="s">
        <v>1224</v>
      </c>
      <c r="E159" s="132"/>
      <c r="F159" s="132"/>
      <c r="G159" s="132"/>
      <c r="H159" s="155"/>
      <c r="I159" s="134">
        <f>SUM(I157:I158)</f>
        <v>75339</v>
      </c>
      <c r="J159" s="54"/>
    </row>
    <row r="160" spans="3:14" ht="14.4" thickTop="1">
      <c r="C160" s="488" t="s">
        <v>1846</v>
      </c>
      <c r="D160" s="81" t="s">
        <v>2518</v>
      </c>
    </row>
    <row r="162" spans="3:14" s="62" customFormat="1" ht="30.15" customHeight="1" thickBot="1">
      <c r="C162" s="486" t="s">
        <v>2520</v>
      </c>
      <c r="D162" s="438" t="s">
        <v>2521</v>
      </c>
      <c r="E162" s="438"/>
      <c r="F162" s="438"/>
      <c r="G162" s="438"/>
      <c r="H162" s="438"/>
      <c r="I162" s="438"/>
      <c r="J162" s="56">
        <f>ROUNDDOWN(I177,-2)</f>
        <v>77900</v>
      </c>
    </row>
    <row r="163" spans="3:14" s="57" customFormat="1" ht="31.65" customHeight="1" thickTop="1">
      <c r="C163" s="119" t="s">
        <v>1197</v>
      </c>
      <c r="D163" s="120" t="s">
        <v>1198</v>
      </c>
      <c r="E163" s="120" t="s">
        <v>1926</v>
      </c>
      <c r="F163" s="120" t="s">
        <v>1199</v>
      </c>
      <c r="G163" s="120" t="s">
        <v>1200</v>
      </c>
      <c r="H163" s="120" t="s">
        <v>1201</v>
      </c>
      <c r="I163" s="121" t="s">
        <v>1202</v>
      </c>
      <c r="J163" s="160"/>
    </row>
    <row r="164" spans="3:14" s="62" customFormat="1" ht="16.5" customHeight="1">
      <c r="C164" s="141" t="s">
        <v>1203</v>
      </c>
      <c r="D164" s="59" t="s">
        <v>1204</v>
      </c>
      <c r="E164" s="59"/>
      <c r="F164" s="73"/>
      <c r="G164" s="73"/>
      <c r="H164" s="73"/>
      <c r="I164" s="146"/>
      <c r="J164" s="54"/>
      <c r="K164" s="55" t="s">
        <v>1249</v>
      </c>
      <c r="L164" s="55"/>
      <c r="M164" s="55"/>
      <c r="N164" s="55"/>
    </row>
    <row r="165" spans="3:14" s="62" customFormat="1" ht="13.8">
      <c r="C165" s="142">
        <v>1</v>
      </c>
      <c r="D165" s="59" t="s">
        <v>5</v>
      </c>
      <c r="E165" s="72" t="s">
        <v>1788</v>
      </c>
      <c r="F165" s="72" t="s">
        <v>6</v>
      </c>
      <c r="G165" s="93">
        <v>6.9000000000000006E-2</v>
      </c>
      <c r="H165" s="64">
        <f>VLOOKUP(D165,upahbahan,3,FALSE)</f>
        <v>100000</v>
      </c>
      <c r="I165" s="124">
        <f>G165*H165</f>
        <v>6900.0000000000009</v>
      </c>
      <c r="J165" s="54"/>
      <c r="K165" s="55" t="s">
        <v>1250</v>
      </c>
      <c r="L165" s="55"/>
      <c r="M165" s="55"/>
      <c r="N165" s="65">
        <v>0.1</v>
      </c>
    </row>
    <row r="166" spans="3:14" s="62" customFormat="1" ht="17.399999999999999" customHeight="1">
      <c r="C166" s="142">
        <v>2</v>
      </c>
      <c r="D166" s="59" t="s">
        <v>7</v>
      </c>
      <c r="E166" s="72" t="s">
        <v>1789</v>
      </c>
      <c r="F166" s="72" t="s">
        <v>6</v>
      </c>
      <c r="G166" s="93">
        <v>0.24199999999999999</v>
      </c>
      <c r="H166" s="64">
        <f>VLOOKUP(D166,upahbahan,3,FALSE)</f>
        <v>145000</v>
      </c>
      <c r="I166" s="124">
        <f t="shared" ref="I166:I169" si="13">G166*H166</f>
        <v>35090</v>
      </c>
      <c r="J166" s="54"/>
      <c r="K166" s="55"/>
      <c r="L166" s="55"/>
      <c r="M166" s="55"/>
      <c r="N166" s="65"/>
    </row>
    <row r="167" spans="3:14" s="62" customFormat="1" ht="17.399999999999999" customHeight="1">
      <c r="C167" s="142">
        <v>3</v>
      </c>
      <c r="D167" s="59" t="s">
        <v>2519</v>
      </c>
      <c r="E167" s="72" t="s">
        <v>2517</v>
      </c>
      <c r="F167" s="72" t="s">
        <v>2123</v>
      </c>
      <c r="G167" s="93">
        <v>0.13800000000000001</v>
      </c>
      <c r="H167" s="64">
        <f>VLOOKUP(D167,upahbahan,3,FALSE)</f>
        <v>145000</v>
      </c>
      <c r="I167" s="124">
        <f t="shared" si="13"/>
        <v>20010</v>
      </c>
      <c r="J167" s="54"/>
      <c r="K167" s="55"/>
      <c r="L167" s="55"/>
      <c r="M167" s="55"/>
      <c r="N167" s="65"/>
    </row>
    <row r="168" spans="3:14" s="55" customFormat="1" ht="17.399999999999999" customHeight="1">
      <c r="C168" s="142">
        <v>4</v>
      </c>
      <c r="D168" s="59" t="s">
        <v>18</v>
      </c>
      <c r="E168" s="72" t="s">
        <v>1790</v>
      </c>
      <c r="F168" s="72" t="s">
        <v>6</v>
      </c>
      <c r="G168" s="93">
        <v>3.6999999999999998E-2</v>
      </c>
      <c r="H168" s="64">
        <f>VLOOKUP(D168,upahbahan,3,FALSE)</f>
        <v>175000</v>
      </c>
      <c r="I168" s="124">
        <f t="shared" si="13"/>
        <v>6475</v>
      </c>
      <c r="J168" s="54"/>
    </row>
    <row r="169" spans="3:14" s="55" customFormat="1" ht="13.8">
      <c r="C169" s="142">
        <v>5</v>
      </c>
      <c r="D169" s="59" t="s">
        <v>19</v>
      </c>
      <c r="E169" s="72" t="s">
        <v>1791</v>
      </c>
      <c r="F169" s="72" t="s">
        <v>6</v>
      </c>
      <c r="G169" s="93">
        <v>1.2E-2</v>
      </c>
      <c r="H169" s="64">
        <f>VLOOKUP(D169,upahbahan,3,FALSE)</f>
        <v>200000</v>
      </c>
      <c r="I169" s="124">
        <f t="shared" si="13"/>
        <v>2400</v>
      </c>
      <c r="J169" s="54"/>
    </row>
    <row r="170" spans="3:14" s="62" customFormat="1" ht="15.75" customHeight="1">
      <c r="C170" s="144" t="s">
        <v>1210</v>
      </c>
      <c r="D170" s="80"/>
      <c r="E170" s="80"/>
      <c r="F170" s="80"/>
      <c r="G170" s="187"/>
      <c r="H170" s="162"/>
      <c r="I170" s="124">
        <f>SUM(I165:I169)</f>
        <v>70875</v>
      </c>
      <c r="J170" s="54"/>
    </row>
    <row r="171" spans="3:14" s="62" customFormat="1" ht="13.8">
      <c r="C171" s="141" t="s">
        <v>1211</v>
      </c>
      <c r="D171" s="59" t="s">
        <v>1212</v>
      </c>
      <c r="E171" s="59"/>
      <c r="F171" s="76"/>
      <c r="G171" s="76"/>
      <c r="H171" s="76"/>
      <c r="I171" s="154"/>
      <c r="J171" s="54"/>
    </row>
    <row r="172" spans="3:14" s="62" customFormat="1" ht="15.75" customHeight="1">
      <c r="C172" s="144" t="s">
        <v>1216</v>
      </c>
      <c r="D172" s="80"/>
      <c r="E172" s="80"/>
      <c r="F172" s="80"/>
      <c r="G172" s="80"/>
      <c r="H172" s="162"/>
      <c r="I172" s="124">
        <f>SUM(I171)</f>
        <v>0</v>
      </c>
      <c r="J172" s="54"/>
    </row>
    <row r="173" spans="3:14" s="62" customFormat="1" ht="19.5" customHeight="1">
      <c r="C173" s="141" t="s">
        <v>1217</v>
      </c>
      <c r="D173" s="59" t="s">
        <v>1218</v>
      </c>
      <c r="E173" s="59"/>
      <c r="F173" s="73"/>
      <c r="G173" s="73"/>
      <c r="H173" s="73"/>
      <c r="I173" s="146"/>
      <c r="J173" s="54"/>
    </row>
    <row r="174" spans="3:14" s="62" customFormat="1" ht="15.75" customHeight="1">
      <c r="C174" s="144" t="s">
        <v>1219</v>
      </c>
      <c r="D174" s="80"/>
      <c r="E174" s="80"/>
      <c r="F174" s="80"/>
      <c r="G174" s="80"/>
      <c r="H174" s="162"/>
      <c r="I174" s="153">
        <f>SUM(I173)</f>
        <v>0</v>
      </c>
      <c r="J174" s="54"/>
    </row>
    <row r="175" spans="3:14" s="163" customFormat="1" ht="13.8">
      <c r="C175" s="122" t="s">
        <v>1220</v>
      </c>
      <c r="D175" s="69" t="s">
        <v>1221</v>
      </c>
      <c r="E175" s="70"/>
      <c r="F175" s="70"/>
      <c r="G175" s="70"/>
      <c r="H175" s="71"/>
      <c r="I175" s="124">
        <f>I174+I172+I170</f>
        <v>70875</v>
      </c>
      <c r="J175" s="54"/>
    </row>
    <row r="176" spans="3:14" s="163" customFormat="1" ht="13.8">
      <c r="C176" s="122" t="s">
        <v>1222</v>
      </c>
      <c r="D176" s="69" t="s">
        <v>1325</v>
      </c>
      <c r="E176" s="70"/>
      <c r="F176" s="70"/>
      <c r="G176" s="71"/>
      <c r="H176" s="95">
        <v>0.1</v>
      </c>
      <c r="I176" s="124">
        <f>I175*H176</f>
        <v>7087.5</v>
      </c>
      <c r="J176" s="54"/>
    </row>
    <row r="177" spans="3:14" s="163" customFormat="1" ht="14.4" thickBot="1">
      <c r="C177" s="130" t="s">
        <v>1223</v>
      </c>
      <c r="D177" s="131" t="s">
        <v>1224</v>
      </c>
      <c r="E177" s="132"/>
      <c r="F177" s="132"/>
      <c r="G177" s="132"/>
      <c r="H177" s="155"/>
      <c r="I177" s="134">
        <f>SUM(I175:I176)</f>
        <v>77962.5</v>
      </c>
      <c r="J177" s="54"/>
    </row>
    <row r="178" spans="3:14" ht="14.4" thickTop="1">
      <c r="C178" s="488" t="s">
        <v>1846</v>
      </c>
      <c r="D178" s="81" t="s">
        <v>2518</v>
      </c>
    </row>
    <row r="180" spans="3:14" s="62" customFormat="1" ht="30.15" customHeight="1" thickBot="1">
      <c r="C180" s="486" t="s">
        <v>2522</v>
      </c>
      <c r="D180" s="438" t="s">
        <v>2523</v>
      </c>
      <c r="E180" s="438"/>
      <c r="F180" s="438"/>
      <c r="G180" s="438"/>
      <c r="H180" s="438"/>
      <c r="I180" s="438"/>
      <c r="J180" s="56">
        <f>ROUNDDOWN(I195,-2)</f>
        <v>68900</v>
      </c>
    </row>
    <row r="181" spans="3:14" s="57" customFormat="1" ht="31.65" customHeight="1" thickTop="1">
      <c r="C181" s="119" t="s">
        <v>1197</v>
      </c>
      <c r="D181" s="120" t="s">
        <v>1198</v>
      </c>
      <c r="E181" s="120" t="s">
        <v>1926</v>
      </c>
      <c r="F181" s="120" t="s">
        <v>1199</v>
      </c>
      <c r="G181" s="120" t="s">
        <v>1200</v>
      </c>
      <c r="H181" s="120" t="s">
        <v>1201</v>
      </c>
      <c r="I181" s="121" t="s">
        <v>1202</v>
      </c>
      <c r="J181" s="160"/>
    </row>
    <row r="182" spans="3:14" s="62" customFormat="1" ht="16.5" customHeight="1">
      <c r="C182" s="141" t="s">
        <v>1203</v>
      </c>
      <c r="D182" s="59" t="s">
        <v>1204</v>
      </c>
      <c r="E182" s="59"/>
      <c r="F182" s="73"/>
      <c r="G182" s="73"/>
      <c r="H182" s="73"/>
      <c r="I182" s="146"/>
      <c r="J182" s="54"/>
      <c r="K182" s="55" t="s">
        <v>1249</v>
      </c>
      <c r="L182" s="55"/>
      <c r="M182" s="55"/>
      <c r="N182" s="55"/>
    </row>
    <row r="183" spans="3:14" s="62" customFormat="1" ht="13.8">
      <c r="C183" s="142">
        <v>1</v>
      </c>
      <c r="D183" s="59" t="s">
        <v>5</v>
      </c>
      <c r="E183" s="72" t="s">
        <v>1788</v>
      </c>
      <c r="F183" s="72" t="s">
        <v>6</v>
      </c>
      <c r="G183" s="93">
        <v>6.0999999999999999E-2</v>
      </c>
      <c r="H183" s="64">
        <f>VLOOKUP(D183,upahbahan,3,FALSE)</f>
        <v>100000</v>
      </c>
      <c r="I183" s="124">
        <f>G183*H183</f>
        <v>6100</v>
      </c>
      <c r="J183" s="54"/>
      <c r="K183" s="55" t="s">
        <v>1250</v>
      </c>
      <c r="L183" s="55"/>
      <c r="M183" s="55"/>
      <c r="N183" s="65">
        <v>0.1</v>
      </c>
    </row>
    <row r="184" spans="3:14" s="62" customFormat="1" ht="17.399999999999999" customHeight="1">
      <c r="C184" s="142">
        <v>2</v>
      </c>
      <c r="D184" s="59" t="s">
        <v>7</v>
      </c>
      <c r="E184" s="72" t="s">
        <v>1789</v>
      </c>
      <c r="F184" s="72" t="s">
        <v>6</v>
      </c>
      <c r="G184" s="93">
        <v>0.21299999999999999</v>
      </c>
      <c r="H184" s="64">
        <f>VLOOKUP(D184,upahbahan,3,FALSE)</f>
        <v>145000</v>
      </c>
      <c r="I184" s="124">
        <f t="shared" ref="I184:I187" si="14">G184*H184</f>
        <v>30885</v>
      </c>
      <c r="J184" s="54"/>
      <c r="K184" s="55"/>
      <c r="L184" s="55"/>
      <c r="M184" s="55"/>
      <c r="N184" s="65"/>
    </row>
    <row r="185" spans="3:14" s="62" customFormat="1" ht="17.399999999999999" customHeight="1">
      <c r="C185" s="142">
        <v>3</v>
      </c>
      <c r="D185" s="59" t="s">
        <v>2519</v>
      </c>
      <c r="E185" s="72" t="s">
        <v>2517</v>
      </c>
      <c r="F185" s="72" t="s">
        <v>2123</v>
      </c>
      <c r="G185" s="93">
        <v>0.122</v>
      </c>
      <c r="H185" s="64">
        <f>VLOOKUP(D185,upahbahan,3,FALSE)</f>
        <v>145000</v>
      </c>
      <c r="I185" s="124">
        <f t="shared" si="14"/>
        <v>17690</v>
      </c>
      <c r="J185" s="54"/>
      <c r="K185" s="55"/>
      <c r="L185" s="55"/>
      <c r="M185" s="55"/>
      <c r="N185" s="65"/>
    </row>
    <row r="186" spans="3:14" s="55" customFormat="1" ht="17.399999999999999" customHeight="1">
      <c r="C186" s="142">
        <v>4</v>
      </c>
      <c r="D186" s="59" t="s">
        <v>18</v>
      </c>
      <c r="E186" s="72" t="s">
        <v>1790</v>
      </c>
      <c r="F186" s="72" t="s">
        <v>6</v>
      </c>
      <c r="G186" s="93">
        <v>3.3000000000000002E-2</v>
      </c>
      <c r="H186" s="64">
        <f>VLOOKUP(D186,upahbahan,3,FALSE)</f>
        <v>175000</v>
      </c>
      <c r="I186" s="124">
        <f t="shared" si="14"/>
        <v>5775</v>
      </c>
      <c r="J186" s="54"/>
    </row>
    <row r="187" spans="3:14" s="55" customFormat="1" ht="13.8">
      <c r="C187" s="142">
        <v>5</v>
      </c>
      <c r="D187" s="59" t="s">
        <v>19</v>
      </c>
      <c r="E187" s="72" t="s">
        <v>1791</v>
      </c>
      <c r="F187" s="72" t="s">
        <v>6</v>
      </c>
      <c r="G187" s="93">
        <v>1.0999999999999999E-2</v>
      </c>
      <c r="H187" s="64">
        <f>VLOOKUP(D187,upahbahan,3,FALSE)</f>
        <v>200000</v>
      </c>
      <c r="I187" s="124">
        <f t="shared" si="14"/>
        <v>2200</v>
      </c>
      <c r="J187" s="54"/>
    </row>
    <row r="188" spans="3:14" s="62" customFormat="1" ht="15.75" customHeight="1">
      <c r="C188" s="144" t="s">
        <v>1210</v>
      </c>
      <c r="D188" s="80"/>
      <c r="E188" s="80"/>
      <c r="F188" s="80"/>
      <c r="G188" s="187"/>
      <c r="H188" s="162"/>
      <c r="I188" s="124">
        <f>SUM(I183:I187)</f>
        <v>62650</v>
      </c>
      <c r="J188" s="54"/>
    </row>
    <row r="189" spans="3:14" s="62" customFormat="1" ht="13.8">
      <c r="C189" s="141" t="s">
        <v>1211</v>
      </c>
      <c r="D189" s="59" t="s">
        <v>1212</v>
      </c>
      <c r="E189" s="59"/>
      <c r="F189" s="76"/>
      <c r="G189" s="76"/>
      <c r="H189" s="76"/>
      <c r="I189" s="154"/>
      <c r="J189" s="54"/>
    </row>
    <row r="190" spans="3:14" s="62" customFormat="1" ht="15.75" customHeight="1">
      <c r="C190" s="144" t="s">
        <v>1216</v>
      </c>
      <c r="D190" s="80"/>
      <c r="E190" s="80"/>
      <c r="F190" s="80"/>
      <c r="G190" s="80"/>
      <c r="H190" s="162"/>
      <c r="I190" s="124">
        <f>SUM(I189)</f>
        <v>0</v>
      </c>
      <c r="J190" s="54"/>
    </row>
    <row r="191" spans="3:14" s="62" customFormat="1" ht="19.5" customHeight="1">
      <c r="C191" s="141" t="s">
        <v>1217</v>
      </c>
      <c r="D191" s="59" t="s">
        <v>1218</v>
      </c>
      <c r="E191" s="59"/>
      <c r="F191" s="73"/>
      <c r="G191" s="73"/>
      <c r="H191" s="73"/>
      <c r="I191" s="146"/>
      <c r="J191" s="54"/>
    </row>
    <row r="192" spans="3:14" s="62" customFormat="1" ht="15.75" customHeight="1">
      <c r="C192" s="144" t="s">
        <v>1219</v>
      </c>
      <c r="D192" s="80"/>
      <c r="E192" s="80"/>
      <c r="F192" s="80"/>
      <c r="G192" s="80"/>
      <c r="H192" s="162"/>
      <c r="I192" s="153">
        <f>SUM(I191)</f>
        <v>0</v>
      </c>
      <c r="J192" s="54"/>
    </row>
    <row r="193" spans="3:14" s="163" customFormat="1" ht="13.8">
      <c r="C193" s="122" t="s">
        <v>1220</v>
      </c>
      <c r="D193" s="69" t="s">
        <v>1221</v>
      </c>
      <c r="E193" s="70"/>
      <c r="F193" s="70"/>
      <c r="G193" s="70"/>
      <c r="H193" s="71"/>
      <c r="I193" s="124">
        <f>I192+I190+I188</f>
        <v>62650</v>
      </c>
      <c r="J193" s="54"/>
    </row>
    <row r="194" spans="3:14" s="163" customFormat="1" ht="13.8">
      <c r="C194" s="122" t="s">
        <v>1222</v>
      </c>
      <c r="D194" s="69" t="s">
        <v>1325</v>
      </c>
      <c r="E194" s="70"/>
      <c r="F194" s="70"/>
      <c r="G194" s="71"/>
      <c r="H194" s="95">
        <v>0.1</v>
      </c>
      <c r="I194" s="124">
        <f>I193*H194</f>
        <v>6265</v>
      </c>
      <c r="J194" s="54"/>
    </row>
    <row r="195" spans="3:14" s="163" customFormat="1" ht="14.4" thickBot="1">
      <c r="C195" s="130" t="s">
        <v>1223</v>
      </c>
      <c r="D195" s="131" t="s">
        <v>1224</v>
      </c>
      <c r="E195" s="132"/>
      <c r="F195" s="132"/>
      <c r="G195" s="132"/>
      <c r="H195" s="155"/>
      <c r="I195" s="134">
        <f>SUM(I193:I194)</f>
        <v>68915</v>
      </c>
      <c r="J195" s="54"/>
    </row>
    <row r="196" spans="3:14" s="163" customFormat="1" ht="14.4" thickTop="1">
      <c r="C196" s="57" t="s">
        <v>1249</v>
      </c>
      <c r="D196" s="81"/>
      <c r="E196" s="81"/>
      <c r="F196" s="81"/>
      <c r="G196" s="81"/>
      <c r="H196" s="81"/>
      <c r="I196" s="82"/>
      <c r="J196" s="54"/>
    </row>
    <row r="197" spans="3:14" ht="13.8">
      <c r="C197" s="452" t="s">
        <v>1846</v>
      </c>
      <c r="D197" t="s">
        <v>2518</v>
      </c>
    </row>
    <row r="199" spans="3:14" ht="13.8">
      <c r="C199" s="160" t="s">
        <v>2524</v>
      </c>
      <c r="D199" s="436" t="s">
        <v>2525</v>
      </c>
    </row>
    <row r="200" spans="3:14" s="62" customFormat="1" ht="16.5" customHeight="1" thickBot="1">
      <c r="C200" s="486" t="s">
        <v>2526</v>
      </c>
      <c r="D200" s="438" t="s">
        <v>2527</v>
      </c>
      <c r="E200" s="438"/>
      <c r="F200" s="438"/>
      <c r="G200" s="438"/>
      <c r="H200" s="438"/>
      <c r="I200" s="438"/>
      <c r="J200" s="56">
        <f>ROUNDDOWN(I214,-2)</f>
        <v>78900</v>
      </c>
    </row>
    <row r="201" spans="3:14" s="57" customFormat="1" ht="31.65" customHeight="1" thickTop="1">
      <c r="C201" s="119" t="s">
        <v>1197</v>
      </c>
      <c r="D201" s="120" t="s">
        <v>1198</v>
      </c>
      <c r="E201" s="120" t="s">
        <v>1926</v>
      </c>
      <c r="F201" s="120" t="s">
        <v>1199</v>
      </c>
      <c r="G201" s="120" t="s">
        <v>1200</v>
      </c>
      <c r="H201" s="120" t="s">
        <v>1201</v>
      </c>
      <c r="I201" s="121" t="s">
        <v>1202</v>
      </c>
      <c r="J201" s="160"/>
    </row>
    <row r="202" spans="3:14" s="62" customFormat="1" ht="16.5" customHeight="1">
      <c r="C202" s="141" t="s">
        <v>1203</v>
      </c>
      <c r="D202" s="59" t="s">
        <v>1204</v>
      </c>
      <c r="E202" s="59"/>
      <c r="F202" s="73"/>
      <c r="G202" s="73"/>
      <c r="H202" s="73"/>
      <c r="I202" s="146"/>
      <c r="J202" s="54"/>
      <c r="K202" s="55" t="s">
        <v>1249</v>
      </c>
      <c r="L202" s="55"/>
      <c r="M202" s="55"/>
      <c r="N202" s="55"/>
    </row>
    <row r="203" spans="3:14" s="62" customFormat="1" ht="17.399999999999999" customHeight="1">
      <c r="C203" s="142">
        <v>1</v>
      </c>
      <c r="D203" s="59" t="s">
        <v>7</v>
      </c>
      <c r="E203" s="72" t="s">
        <v>1789</v>
      </c>
      <c r="F203" s="72" t="s">
        <v>6</v>
      </c>
      <c r="G203" s="93">
        <v>3.7999999999999999E-2</v>
      </c>
      <c r="H203" s="64">
        <f>VLOOKUP(D203,upahbahan,3,FALSE)</f>
        <v>145000</v>
      </c>
      <c r="I203" s="124">
        <f t="shared" ref="I203:I205" si="15">G203*H203</f>
        <v>5510</v>
      </c>
      <c r="J203" s="54"/>
      <c r="K203" s="55"/>
      <c r="L203" s="55"/>
      <c r="M203" s="55"/>
      <c r="N203" s="65"/>
    </row>
    <row r="204" spans="3:14" s="55" customFormat="1" ht="17.399999999999999" customHeight="1">
      <c r="C204" s="142">
        <v>2</v>
      </c>
      <c r="D204" s="59" t="s">
        <v>18</v>
      </c>
      <c r="E204" s="72" t="s">
        <v>1790</v>
      </c>
      <c r="F204" s="72" t="s">
        <v>6</v>
      </c>
      <c r="G204" s="93">
        <v>3.8E-3</v>
      </c>
      <c r="H204" s="64">
        <f>VLOOKUP(D204,upahbahan,3,FALSE)</f>
        <v>175000</v>
      </c>
      <c r="I204" s="124">
        <f t="shared" si="15"/>
        <v>665</v>
      </c>
      <c r="J204" s="54"/>
    </row>
    <row r="205" spans="3:14" s="55" customFormat="1" ht="13.8">
      <c r="C205" s="142">
        <v>3</v>
      </c>
      <c r="D205" s="59" t="s">
        <v>19</v>
      </c>
      <c r="E205" s="72" t="s">
        <v>1791</v>
      </c>
      <c r="F205" s="72" t="s">
        <v>6</v>
      </c>
      <c r="G205" s="93">
        <v>1E-3</v>
      </c>
      <c r="H205" s="64">
        <f>VLOOKUP(D205,upahbahan,3,FALSE)</f>
        <v>200000</v>
      </c>
      <c r="I205" s="124">
        <f t="shared" si="15"/>
        <v>200</v>
      </c>
      <c r="J205" s="54"/>
    </row>
    <row r="206" spans="3:14" s="62" customFormat="1" ht="15.75" customHeight="1">
      <c r="C206" s="144" t="s">
        <v>1210</v>
      </c>
      <c r="D206" s="80"/>
      <c r="E206" s="80"/>
      <c r="F206" s="80"/>
      <c r="G206" s="187"/>
      <c r="H206" s="162"/>
      <c r="I206" s="124">
        <f>SUM(I203:I205)</f>
        <v>6375</v>
      </c>
      <c r="J206" s="54"/>
    </row>
    <row r="207" spans="3:14" s="62" customFormat="1" ht="13.8">
      <c r="C207" s="141" t="s">
        <v>1211</v>
      </c>
      <c r="D207" s="59" t="s">
        <v>1212</v>
      </c>
      <c r="E207" s="59"/>
      <c r="F207" s="76"/>
      <c r="G207" s="76"/>
      <c r="H207" s="76"/>
      <c r="I207" s="154"/>
      <c r="J207" s="54"/>
    </row>
    <row r="208" spans="3:14" s="62" customFormat="1" ht="15.75" customHeight="1">
      <c r="C208" s="144" t="s">
        <v>1216</v>
      </c>
      <c r="D208" s="80"/>
      <c r="E208" s="80"/>
      <c r="F208" s="80"/>
      <c r="G208" s="80"/>
      <c r="H208" s="162"/>
      <c r="I208" s="124">
        <f>SUM(I207)</f>
        <v>0</v>
      </c>
      <c r="J208" s="54"/>
    </row>
    <row r="209" spans="3:14" s="62" customFormat="1" ht="19.5" customHeight="1">
      <c r="C209" s="141" t="s">
        <v>1217</v>
      </c>
      <c r="D209" s="59" t="s">
        <v>1218</v>
      </c>
      <c r="E209" s="59"/>
      <c r="F209" s="73"/>
      <c r="G209" s="73"/>
      <c r="H209" s="73"/>
      <c r="I209" s="146"/>
      <c r="J209" s="54"/>
    </row>
    <row r="210" spans="3:14" s="62" customFormat="1" ht="19.5" customHeight="1">
      <c r="C210" s="445">
        <v>1</v>
      </c>
      <c r="D210" s="491" t="s">
        <v>2529</v>
      </c>
      <c r="E210" s="491"/>
      <c r="F210" s="492" t="s">
        <v>2528</v>
      </c>
      <c r="G210" s="493">
        <v>1.9E-2</v>
      </c>
      <c r="H210" s="64">
        <f>VLOOKUP(D210,upahbahan,3,FALSE)</f>
        <v>3442900</v>
      </c>
      <c r="I210" s="124">
        <f>G210*H210</f>
        <v>65415.1</v>
      </c>
      <c r="J210" s="54"/>
    </row>
    <row r="211" spans="3:14" s="62" customFormat="1" ht="15.75" customHeight="1">
      <c r="C211" s="144" t="s">
        <v>1219</v>
      </c>
      <c r="D211" s="489"/>
      <c r="E211" s="489"/>
      <c r="F211" s="489"/>
      <c r="G211" s="489"/>
      <c r="H211" s="490"/>
      <c r="I211" s="153">
        <f>SUM(I209:I210)</f>
        <v>65415.1</v>
      </c>
      <c r="J211" s="54"/>
    </row>
    <row r="212" spans="3:14" s="163" customFormat="1" ht="13.8">
      <c r="C212" s="122" t="s">
        <v>1220</v>
      </c>
      <c r="D212" s="69" t="s">
        <v>1221</v>
      </c>
      <c r="E212" s="70"/>
      <c r="F212" s="70"/>
      <c r="G212" s="70"/>
      <c r="H212" s="71"/>
      <c r="I212" s="124">
        <f>I211+I208+I206</f>
        <v>71790.100000000006</v>
      </c>
      <c r="J212" s="54"/>
    </row>
    <row r="213" spans="3:14" s="163" customFormat="1" ht="13.8">
      <c r="C213" s="122" t="s">
        <v>1222</v>
      </c>
      <c r="D213" s="69" t="s">
        <v>1325</v>
      </c>
      <c r="E213" s="70"/>
      <c r="F213" s="70"/>
      <c r="G213" s="71"/>
      <c r="H213" s="95">
        <v>0.1</v>
      </c>
      <c r="I213" s="124">
        <f>I212*H213</f>
        <v>7179.0100000000011</v>
      </c>
      <c r="J213" s="54"/>
    </row>
    <row r="214" spans="3:14" s="163" customFormat="1" ht="14.4" thickBot="1">
      <c r="C214" s="130" t="s">
        <v>1223</v>
      </c>
      <c r="D214" s="131" t="s">
        <v>1224</v>
      </c>
      <c r="E214" s="132"/>
      <c r="F214" s="132"/>
      <c r="G214" s="132"/>
      <c r="H214" s="155"/>
      <c r="I214" s="134">
        <f>SUM(I212:I213)</f>
        <v>78969.11</v>
      </c>
      <c r="J214" s="54"/>
    </row>
    <row r="215" spans="3:14" s="163" customFormat="1" ht="14.4" thickTop="1">
      <c r="C215" s="57"/>
      <c r="D215" s="81"/>
      <c r="E215" s="81"/>
      <c r="F215" s="81"/>
      <c r="G215" s="81"/>
      <c r="H215" s="81"/>
      <c r="I215" s="82"/>
      <c r="J215" s="54"/>
    </row>
    <row r="216" spans="3:14" ht="13.8">
      <c r="C216" s="452"/>
    </row>
    <row r="217" spans="3:14" s="62" customFormat="1" ht="16.5" customHeight="1" thickBot="1">
      <c r="C217" s="486" t="s">
        <v>2530</v>
      </c>
      <c r="D217" s="438" t="s">
        <v>2531</v>
      </c>
      <c r="E217" s="438"/>
      <c r="F217" s="438"/>
      <c r="G217" s="438"/>
      <c r="H217" s="438"/>
      <c r="I217" s="438"/>
      <c r="J217" s="56">
        <f>ROUNDDOWN(I231,-2)</f>
        <v>78900</v>
      </c>
    </row>
    <row r="218" spans="3:14" s="57" customFormat="1" ht="31.65" customHeight="1" thickTop="1">
      <c r="C218" s="119" t="s">
        <v>1197</v>
      </c>
      <c r="D218" s="120" t="s">
        <v>1198</v>
      </c>
      <c r="E218" s="120" t="s">
        <v>1926</v>
      </c>
      <c r="F218" s="120" t="s">
        <v>1199</v>
      </c>
      <c r="G218" s="120" t="s">
        <v>1200</v>
      </c>
      <c r="H218" s="120" t="s">
        <v>1201</v>
      </c>
      <c r="I218" s="121" t="s">
        <v>1202</v>
      </c>
      <c r="J218" s="160"/>
    </row>
    <row r="219" spans="3:14" s="62" customFormat="1" ht="16.5" customHeight="1">
      <c r="C219" s="141" t="s">
        <v>1203</v>
      </c>
      <c r="D219" s="59" t="s">
        <v>1204</v>
      </c>
      <c r="E219" s="59"/>
      <c r="F219" s="73"/>
      <c r="G219" s="73"/>
      <c r="H219" s="73"/>
      <c r="I219" s="146"/>
      <c r="J219" s="54"/>
      <c r="K219" s="55" t="s">
        <v>1249</v>
      </c>
      <c r="L219" s="55"/>
      <c r="M219" s="55"/>
      <c r="N219" s="55"/>
    </row>
    <row r="220" spans="3:14" s="62" customFormat="1" ht="17.399999999999999" customHeight="1">
      <c r="C220" s="142">
        <v>1</v>
      </c>
      <c r="D220" s="59" t="s">
        <v>7</v>
      </c>
      <c r="E220" s="72" t="s">
        <v>1789</v>
      </c>
      <c r="F220" s="72" t="s">
        <v>6</v>
      </c>
      <c r="G220" s="93">
        <v>3.7999999999999999E-2</v>
      </c>
      <c r="H220" s="64">
        <f>VLOOKUP(D220,upahbahan,3,FALSE)</f>
        <v>145000</v>
      </c>
      <c r="I220" s="124">
        <f t="shared" ref="I220:I222" si="16">G220*H220</f>
        <v>5510</v>
      </c>
      <c r="J220" s="54"/>
      <c r="K220" s="55"/>
      <c r="L220" s="55"/>
      <c r="M220" s="55"/>
      <c r="N220" s="65"/>
    </row>
    <row r="221" spans="3:14" s="55" customFormat="1" ht="17.399999999999999" customHeight="1">
      <c r="C221" s="142">
        <v>2</v>
      </c>
      <c r="D221" s="59" t="s">
        <v>18</v>
      </c>
      <c r="E221" s="72" t="s">
        <v>1790</v>
      </c>
      <c r="F221" s="72" t="s">
        <v>6</v>
      </c>
      <c r="G221" s="93">
        <v>3.8E-3</v>
      </c>
      <c r="H221" s="64">
        <f>VLOOKUP(D221,upahbahan,3,FALSE)</f>
        <v>175000</v>
      </c>
      <c r="I221" s="124">
        <f t="shared" si="16"/>
        <v>665</v>
      </c>
      <c r="J221" s="54"/>
    </row>
    <row r="222" spans="3:14" s="55" customFormat="1" ht="13.8">
      <c r="C222" s="142">
        <v>3</v>
      </c>
      <c r="D222" s="59" t="s">
        <v>19</v>
      </c>
      <c r="E222" s="72" t="s">
        <v>1791</v>
      </c>
      <c r="F222" s="72" t="s">
        <v>6</v>
      </c>
      <c r="G222" s="93">
        <v>1E-3</v>
      </c>
      <c r="H222" s="64">
        <f>VLOOKUP(D222,upahbahan,3,FALSE)</f>
        <v>200000</v>
      </c>
      <c r="I222" s="124">
        <f t="shared" si="16"/>
        <v>200</v>
      </c>
      <c r="J222" s="54"/>
    </row>
    <row r="223" spans="3:14" s="62" customFormat="1" ht="15.75" customHeight="1">
      <c r="C223" s="144" t="s">
        <v>1210</v>
      </c>
      <c r="D223" s="80"/>
      <c r="E223" s="80"/>
      <c r="F223" s="80"/>
      <c r="G223" s="187"/>
      <c r="H223" s="162"/>
      <c r="I223" s="124">
        <f>SUM(I220:I222)</f>
        <v>6375</v>
      </c>
      <c r="J223" s="54"/>
    </row>
    <row r="224" spans="3:14" s="62" customFormat="1" ht="13.8">
      <c r="C224" s="141" t="s">
        <v>1211</v>
      </c>
      <c r="D224" s="59" t="s">
        <v>1212</v>
      </c>
      <c r="E224" s="59"/>
      <c r="F224" s="76"/>
      <c r="G224" s="76"/>
      <c r="H224" s="76"/>
      <c r="I224" s="154"/>
      <c r="J224" s="54"/>
    </row>
    <row r="225" spans="3:14" s="62" customFormat="1" ht="15.75" customHeight="1">
      <c r="C225" s="144" t="s">
        <v>1216</v>
      </c>
      <c r="D225" s="80"/>
      <c r="E225" s="80"/>
      <c r="F225" s="80"/>
      <c r="G225" s="80"/>
      <c r="H225" s="162"/>
      <c r="I225" s="124">
        <f>SUM(I224)</f>
        <v>0</v>
      </c>
      <c r="J225" s="54"/>
    </row>
    <row r="226" spans="3:14" s="62" customFormat="1" ht="19.5" customHeight="1">
      <c r="C226" s="141" t="s">
        <v>1217</v>
      </c>
      <c r="D226" s="59" t="s">
        <v>1218</v>
      </c>
      <c r="E226" s="59"/>
      <c r="F226" s="73"/>
      <c r="G226" s="73"/>
      <c r="H226" s="73"/>
      <c r="I226" s="146"/>
      <c r="J226" s="54"/>
    </row>
    <row r="227" spans="3:14" s="62" customFormat="1" ht="19.5" customHeight="1">
      <c r="C227" s="445">
        <v>1</v>
      </c>
      <c r="D227" s="491" t="s">
        <v>2529</v>
      </c>
      <c r="E227" s="491"/>
      <c r="F227" s="492" t="s">
        <v>2528</v>
      </c>
      <c r="G227" s="493">
        <v>1.9E-2</v>
      </c>
      <c r="H227" s="64">
        <f>VLOOKUP(D227,upahbahan,3,FALSE)</f>
        <v>3442900</v>
      </c>
      <c r="I227" s="124">
        <f>G227*H227</f>
        <v>65415.1</v>
      </c>
      <c r="J227" s="54"/>
    </row>
    <row r="228" spans="3:14" s="62" customFormat="1" ht="15.75" customHeight="1">
      <c r="C228" s="144" t="s">
        <v>1219</v>
      </c>
      <c r="D228" s="489"/>
      <c r="E228" s="489"/>
      <c r="F228" s="489"/>
      <c r="G228" s="489"/>
      <c r="H228" s="490"/>
      <c r="I228" s="153">
        <f>SUM(I226:I227)</f>
        <v>65415.1</v>
      </c>
      <c r="J228" s="54"/>
    </row>
    <row r="229" spans="3:14" s="163" customFormat="1" ht="13.8">
      <c r="C229" s="122" t="s">
        <v>1220</v>
      </c>
      <c r="D229" s="69" t="s">
        <v>1221</v>
      </c>
      <c r="E229" s="70"/>
      <c r="F229" s="70"/>
      <c r="G229" s="70"/>
      <c r="H229" s="71"/>
      <c r="I229" s="124">
        <f>I228+I225+I223</f>
        <v>71790.100000000006</v>
      </c>
      <c r="J229" s="54"/>
    </row>
    <row r="230" spans="3:14" s="163" customFormat="1" ht="13.8">
      <c r="C230" s="122" t="s">
        <v>1222</v>
      </c>
      <c r="D230" s="69" t="s">
        <v>1325</v>
      </c>
      <c r="E230" s="70"/>
      <c r="F230" s="70"/>
      <c r="G230" s="71"/>
      <c r="H230" s="95">
        <v>0.1</v>
      </c>
      <c r="I230" s="124">
        <f>I229*H230</f>
        <v>7179.0100000000011</v>
      </c>
      <c r="J230" s="54"/>
    </row>
    <row r="231" spans="3:14" s="163" customFormat="1" ht="14.4" thickBot="1">
      <c r="C231" s="130" t="s">
        <v>1223</v>
      </c>
      <c r="D231" s="131" t="s">
        <v>1224</v>
      </c>
      <c r="E231" s="132"/>
      <c r="F231" s="132"/>
      <c r="G231" s="132"/>
      <c r="H231" s="155"/>
      <c r="I231" s="134">
        <f>SUM(I229:I230)</f>
        <v>78969.11</v>
      </c>
      <c r="J231" s="54"/>
    </row>
    <row r="232" spans="3:14" s="163" customFormat="1" ht="14.4" thickTop="1">
      <c r="C232" s="57"/>
      <c r="D232" s="81"/>
      <c r="E232" s="81"/>
      <c r="F232" s="81"/>
      <c r="G232" s="81"/>
      <c r="H232" s="81"/>
      <c r="I232" s="82"/>
      <c r="J232" s="54"/>
    </row>
    <row r="234" spans="3:14" s="62" customFormat="1" ht="16.5" customHeight="1" thickBot="1">
      <c r="C234" s="486" t="s">
        <v>2532</v>
      </c>
      <c r="D234" s="438" t="s">
        <v>2533</v>
      </c>
      <c r="E234" s="438"/>
      <c r="F234" s="438"/>
      <c r="G234" s="438"/>
      <c r="H234" s="438"/>
      <c r="I234" s="438"/>
      <c r="J234" s="56">
        <f>ROUNDDOWN(I248,-2)</f>
        <v>78900</v>
      </c>
    </row>
    <row r="235" spans="3:14" s="57" customFormat="1" ht="31.65" customHeight="1" thickTop="1">
      <c r="C235" s="119" t="s">
        <v>1197</v>
      </c>
      <c r="D235" s="120" t="s">
        <v>1198</v>
      </c>
      <c r="E235" s="120" t="s">
        <v>1926</v>
      </c>
      <c r="F235" s="120" t="s">
        <v>1199</v>
      </c>
      <c r="G235" s="120" t="s">
        <v>1200</v>
      </c>
      <c r="H235" s="120" t="s">
        <v>1201</v>
      </c>
      <c r="I235" s="121" t="s">
        <v>1202</v>
      </c>
      <c r="J235" s="160"/>
    </row>
    <row r="236" spans="3:14" s="62" customFormat="1" ht="16.5" customHeight="1">
      <c r="C236" s="141" t="s">
        <v>1203</v>
      </c>
      <c r="D236" s="59" t="s">
        <v>1204</v>
      </c>
      <c r="E236" s="59"/>
      <c r="F236" s="73"/>
      <c r="G236" s="73"/>
      <c r="H236" s="73"/>
      <c r="I236" s="146"/>
      <c r="J236" s="54"/>
      <c r="K236" s="55" t="s">
        <v>1249</v>
      </c>
      <c r="L236" s="55"/>
      <c r="M236" s="55"/>
      <c r="N236" s="55"/>
    </row>
    <row r="237" spans="3:14" s="62" customFormat="1" ht="17.399999999999999" customHeight="1">
      <c r="C237" s="142">
        <v>1</v>
      </c>
      <c r="D237" s="59" t="s">
        <v>7</v>
      </c>
      <c r="E237" s="72" t="s">
        <v>1789</v>
      </c>
      <c r="F237" s="72" t="s">
        <v>6</v>
      </c>
      <c r="G237" s="93">
        <v>3.7999999999999999E-2</v>
      </c>
      <c r="H237" s="64">
        <f>VLOOKUP(D237,upahbahan,3,FALSE)</f>
        <v>145000</v>
      </c>
      <c r="I237" s="124">
        <f t="shared" ref="I237:I239" si="17">G237*H237</f>
        <v>5510</v>
      </c>
      <c r="J237" s="54"/>
      <c r="K237" s="55"/>
      <c r="L237" s="55"/>
      <c r="M237" s="55"/>
      <c r="N237" s="65"/>
    </row>
    <row r="238" spans="3:14" s="55" customFormat="1" ht="17.399999999999999" customHeight="1">
      <c r="C238" s="142">
        <v>2</v>
      </c>
      <c r="D238" s="59" t="s">
        <v>18</v>
      </c>
      <c r="E238" s="72" t="s">
        <v>1790</v>
      </c>
      <c r="F238" s="72" t="s">
        <v>6</v>
      </c>
      <c r="G238" s="93">
        <v>3.8E-3</v>
      </c>
      <c r="H238" s="64">
        <f>VLOOKUP(D238,upahbahan,3,FALSE)</f>
        <v>175000</v>
      </c>
      <c r="I238" s="124">
        <f t="shared" si="17"/>
        <v>665</v>
      </c>
      <c r="J238" s="54"/>
    </row>
    <row r="239" spans="3:14" s="55" customFormat="1" ht="13.8">
      <c r="C239" s="142">
        <v>3</v>
      </c>
      <c r="D239" s="59" t="s">
        <v>19</v>
      </c>
      <c r="E239" s="72" t="s">
        <v>1791</v>
      </c>
      <c r="F239" s="72" t="s">
        <v>6</v>
      </c>
      <c r="G239" s="93">
        <v>1E-3</v>
      </c>
      <c r="H239" s="64">
        <f>VLOOKUP(D239,upahbahan,3,FALSE)</f>
        <v>200000</v>
      </c>
      <c r="I239" s="124">
        <f t="shared" si="17"/>
        <v>200</v>
      </c>
      <c r="J239" s="54"/>
    </row>
    <row r="240" spans="3:14" s="62" customFormat="1" ht="15.75" customHeight="1">
      <c r="C240" s="144" t="s">
        <v>1210</v>
      </c>
      <c r="D240" s="80"/>
      <c r="E240" s="80"/>
      <c r="F240" s="80"/>
      <c r="G240" s="187"/>
      <c r="H240" s="162"/>
      <c r="I240" s="124">
        <f>SUM(I237:I239)</f>
        <v>6375</v>
      </c>
      <c r="J240" s="54"/>
    </row>
    <row r="241" spans="3:14" s="62" customFormat="1" ht="13.8">
      <c r="C241" s="141" t="s">
        <v>1211</v>
      </c>
      <c r="D241" s="59" t="s">
        <v>1212</v>
      </c>
      <c r="E241" s="59"/>
      <c r="F241" s="76"/>
      <c r="G241" s="76"/>
      <c r="H241" s="76"/>
      <c r="I241" s="154"/>
      <c r="J241" s="54"/>
    </row>
    <row r="242" spans="3:14" s="62" customFormat="1" ht="15.75" customHeight="1">
      <c r="C242" s="144" t="s">
        <v>1216</v>
      </c>
      <c r="D242" s="80"/>
      <c r="E242" s="80"/>
      <c r="F242" s="80"/>
      <c r="G242" s="80"/>
      <c r="H242" s="162"/>
      <c r="I242" s="124">
        <f>SUM(I241)</f>
        <v>0</v>
      </c>
      <c r="J242" s="54"/>
    </row>
    <row r="243" spans="3:14" s="62" customFormat="1" ht="19.5" customHeight="1">
      <c r="C243" s="141" t="s">
        <v>1217</v>
      </c>
      <c r="D243" s="59" t="s">
        <v>1218</v>
      </c>
      <c r="E243" s="59"/>
      <c r="F243" s="73"/>
      <c r="G243" s="73"/>
      <c r="H243" s="73"/>
      <c r="I243" s="146"/>
      <c r="J243" s="54"/>
    </row>
    <row r="244" spans="3:14" s="62" customFormat="1" ht="19.5" customHeight="1">
      <c r="C244" s="445">
        <v>1</v>
      </c>
      <c r="D244" s="491" t="s">
        <v>2529</v>
      </c>
      <c r="E244" s="491"/>
      <c r="F244" s="492" t="s">
        <v>2528</v>
      </c>
      <c r="G244" s="493">
        <v>1.9E-2</v>
      </c>
      <c r="H244" s="64">
        <f>VLOOKUP(D244,upahbahan,3,FALSE)</f>
        <v>3442900</v>
      </c>
      <c r="I244" s="124">
        <f>G244*H244</f>
        <v>65415.1</v>
      </c>
      <c r="J244" s="54"/>
    </row>
    <row r="245" spans="3:14" s="62" customFormat="1" ht="15.75" customHeight="1">
      <c r="C245" s="144" t="s">
        <v>1219</v>
      </c>
      <c r="D245" s="489"/>
      <c r="E245" s="489"/>
      <c r="F245" s="489"/>
      <c r="G245" s="489"/>
      <c r="H245" s="490"/>
      <c r="I245" s="153">
        <f>SUM(I243:I244)</f>
        <v>65415.1</v>
      </c>
      <c r="J245" s="54"/>
    </row>
    <row r="246" spans="3:14" s="163" customFormat="1" ht="13.8">
      <c r="C246" s="122" t="s">
        <v>1220</v>
      </c>
      <c r="D246" s="69" t="s">
        <v>1221</v>
      </c>
      <c r="E246" s="70"/>
      <c r="F246" s="70"/>
      <c r="G246" s="70"/>
      <c r="H246" s="71"/>
      <c r="I246" s="124">
        <f>I245+I242+I240</f>
        <v>71790.100000000006</v>
      </c>
      <c r="J246" s="54"/>
    </row>
    <row r="247" spans="3:14" s="163" customFormat="1" ht="13.8">
      <c r="C247" s="122" t="s">
        <v>1222</v>
      </c>
      <c r="D247" s="69" t="s">
        <v>1325</v>
      </c>
      <c r="E247" s="70"/>
      <c r="F247" s="70"/>
      <c r="G247" s="71"/>
      <c r="H247" s="95">
        <v>0.1</v>
      </c>
      <c r="I247" s="124">
        <f>I246*H247</f>
        <v>7179.0100000000011</v>
      </c>
      <c r="J247" s="54"/>
    </row>
    <row r="248" spans="3:14" s="163" customFormat="1" ht="14.4" thickBot="1">
      <c r="C248" s="130" t="s">
        <v>1223</v>
      </c>
      <c r="D248" s="131" t="s">
        <v>1224</v>
      </c>
      <c r="E248" s="132"/>
      <c r="F248" s="132"/>
      <c r="G248" s="132"/>
      <c r="H248" s="155"/>
      <c r="I248" s="134">
        <f>SUM(I246:I247)</f>
        <v>78969.11</v>
      </c>
      <c r="J248" s="54"/>
    </row>
    <row r="249" spans="3:14" s="163" customFormat="1" ht="14.4" thickTop="1">
      <c r="C249" s="57"/>
      <c r="D249" s="81"/>
      <c r="E249" s="81"/>
      <c r="F249" s="81"/>
      <c r="G249" s="81"/>
      <c r="H249" s="81"/>
      <c r="I249" s="82"/>
      <c r="J249" s="54"/>
    </row>
    <row r="251" spans="3:14" ht="13.8">
      <c r="C251" s="160" t="s">
        <v>2534</v>
      </c>
      <c r="D251" s="436" t="s">
        <v>2536</v>
      </c>
    </row>
    <row r="252" spans="3:14" s="62" customFormat="1" ht="28.5" customHeight="1" thickBot="1">
      <c r="C252" s="486" t="s">
        <v>2535</v>
      </c>
      <c r="D252" s="438" t="s">
        <v>2539</v>
      </c>
      <c r="E252" s="438"/>
      <c r="F252" s="438"/>
      <c r="G252" s="438"/>
      <c r="H252" s="438"/>
      <c r="I252" s="438"/>
      <c r="J252" s="56">
        <f>ROUNDDOWN(I269,-2)</f>
        <v>311900</v>
      </c>
    </row>
    <row r="253" spans="3:14" s="57" customFormat="1" ht="31.65" customHeight="1" thickTop="1">
      <c r="C253" s="119" t="s">
        <v>1197</v>
      </c>
      <c r="D253" s="120" t="s">
        <v>1198</v>
      </c>
      <c r="E253" s="120" t="s">
        <v>1926</v>
      </c>
      <c r="F253" s="120" t="s">
        <v>1199</v>
      </c>
      <c r="G253" s="120" t="s">
        <v>1200</v>
      </c>
      <c r="H253" s="120" t="s">
        <v>1201</v>
      </c>
      <c r="I253" s="121" t="s">
        <v>1202</v>
      </c>
      <c r="J253" s="160"/>
    </row>
    <row r="254" spans="3:14" s="62" customFormat="1" ht="16.5" customHeight="1">
      <c r="C254" s="141" t="s">
        <v>1203</v>
      </c>
      <c r="D254" s="59" t="s">
        <v>1204</v>
      </c>
      <c r="E254" s="59"/>
      <c r="F254" s="73"/>
      <c r="G254" s="73"/>
      <c r="H254" s="73"/>
      <c r="I254" s="146"/>
      <c r="J254" s="54"/>
      <c r="K254" s="55" t="s">
        <v>1249</v>
      </c>
      <c r="L254" s="55"/>
      <c r="M254" s="55"/>
      <c r="N254" s="55"/>
    </row>
    <row r="255" spans="3:14" s="62" customFormat="1" ht="16.5" customHeight="1">
      <c r="C255" s="141">
        <v>1</v>
      </c>
      <c r="D255" s="59" t="s">
        <v>5</v>
      </c>
      <c r="E255" s="72" t="s">
        <v>1788</v>
      </c>
      <c r="F255" s="170" t="s">
        <v>2123</v>
      </c>
      <c r="G255" s="189">
        <v>6.7000000000000004E-2</v>
      </c>
      <c r="H255" s="64">
        <f>VLOOKUP(D255,upahbahan,3,FALSE)</f>
        <v>100000</v>
      </c>
      <c r="I255" s="124">
        <f t="shared" ref="I255:I259" si="18">G255*H255</f>
        <v>6700</v>
      </c>
      <c r="J255" s="54"/>
      <c r="K255" s="55"/>
      <c r="L255" s="55"/>
      <c r="M255" s="55"/>
      <c r="N255" s="55"/>
    </row>
    <row r="256" spans="3:14" s="62" customFormat="1" ht="17.399999999999999" customHeight="1">
      <c r="C256" s="142">
        <v>2</v>
      </c>
      <c r="D256" s="59" t="s">
        <v>7</v>
      </c>
      <c r="E256" s="72" t="s">
        <v>1789</v>
      </c>
      <c r="F256" s="72" t="s">
        <v>6</v>
      </c>
      <c r="G256" s="93">
        <v>6.7000000000000004E-2</v>
      </c>
      <c r="H256" s="64">
        <f>VLOOKUP(D256,upahbahan,3,FALSE)</f>
        <v>145000</v>
      </c>
      <c r="I256" s="124">
        <f t="shared" si="18"/>
        <v>9715</v>
      </c>
      <c r="J256" s="54"/>
      <c r="K256" s="55"/>
      <c r="L256" s="55"/>
      <c r="M256" s="55"/>
      <c r="N256" s="65"/>
    </row>
    <row r="257" spans="3:14" s="62" customFormat="1" ht="17.399999999999999" customHeight="1">
      <c r="C257" s="141">
        <v>3</v>
      </c>
      <c r="D257" s="59" t="s">
        <v>13</v>
      </c>
      <c r="E257" s="72" t="s">
        <v>1789</v>
      </c>
      <c r="F257" s="72" t="s">
        <v>2123</v>
      </c>
      <c r="G257" s="93">
        <v>0.13400000000000001</v>
      </c>
      <c r="H257" s="64">
        <f>VLOOKUP(D257,upahbahan,3,FALSE)</f>
        <v>145000</v>
      </c>
      <c r="I257" s="124">
        <f t="shared" si="18"/>
        <v>19430</v>
      </c>
      <c r="J257" s="54"/>
      <c r="K257" s="55"/>
      <c r="L257" s="55"/>
      <c r="M257" s="55"/>
      <c r="N257" s="65"/>
    </row>
    <row r="258" spans="3:14" s="55" customFormat="1" ht="17.399999999999999" customHeight="1">
      <c r="C258" s="142">
        <v>4</v>
      </c>
      <c r="D258" s="59" t="s">
        <v>18</v>
      </c>
      <c r="E258" s="72" t="s">
        <v>1790</v>
      </c>
      <c r="F258" s="72" t="s">
        <v>6</v>
      </c>
      <c r="G258" s="93">
        <v>6.7000000000000004E-2</v>
      </c>
      <c r="H258" s="64">
        <f>VLOOKUP(D258,upahbahan,3,FALSE)</f>
        <v>175000</v>
      </c>
      <c r="I258" s="124">
        <f t="shared" si="18"/>
        <v>11725</v>
      </c>
      <c r="J258" s="54"/>
    </row>
    <row r="259" spans="3:14" s="55" customFormat="1" ht="13.8">
      <c r="C259" s="141">
        <v>5</v>
      </c>
      <c r="D259" s="59" t="s">
        <v>19</v>
      </c>
      <c r="E259" s="72" t="s">
        <v>1791</v>
      </c>
      <c r="F259" s="72" t="s">
        <v>6</v>
      </c>
      <c r="G259" s="93">
        <v>2.1999999999999999E-2</v>
      </c>
      <c r="H259" s="64">
        <f>VLOOKUP(D259,upahbahan,3,FALSE)</f>
        <v>200000</v>
      </c>
      <c r="I259" s="124">
        <f t="shared" si="18"/>
        <v>4400</v>
      </c>
      <c r="J259" s="54"/>
    </row>
    <row r="260" spans="3:14" s="62" customFormat="1" ht="15.75" customHeight="1">
      <c r="C260" s="144" t="s">
        <v>1210</v>
      </c>
      <c r="D260" s="80"/>
      <c r="E260" s="80"/>
      <c r="F260" s="80"/>
      <c r="G260" s="187"/>
      <c r="H260" s="162"/>
      <c r="I260" s="124">
        <f>SUM(I255:I259)</f>
        <v>51970</v>
      </c>
      <c r="J260" s="54"/>
    </row>
    <row r="261" spans="3:14" s="62" customFormat="1" ht="13.8">
      <c r="C261" s="141" t="s">
        <v>1211</v>
      </c>
      <c r="D261" s="59" t="s">
        <v>1212</v>
      </c>
      <c r="E261" s="59"/>
      <c r="F261" s="76"/>
      <c r="G261" s="76"/>
      <c r="H261" s="76"/>
      <c r="I261" s="154"/>
      <c r="J261" s="54"/>
    </row>
    <row r="262" spans="3:14" s="62" customFormat="1" ht="15.75" customHeight="1">
      <c r="C262" s="144" t="s">
        <v>1216</v>
      </c>
      <c r="D262" s="80"/>
      <c r="E262" s="80"/>
      <c r="F262" s="80"/>
      <c r="G262" s="80"/>
      <c r="H262" s="162"/>
      <c r="I262" s="124">
        <f>SUM(I261)</f>
        <v>0</v>
      </c>
      <c r="J262" s="54"/>
    </row>
    <row r="263" spans="3:14" s="62" customFormat="1" ht="19.5" customHeight="1">
      <c r="C263" s="141" t="s">
        <v>1217</v>
      </c>
      <c r="D263" s="59" t="s">
        <v>1218</v>
      </c>
      <c r="E263" s="59"/>
      <c r="F263" s="73"/>
      <c r="G263" s="73"/>
      <c r="H263" s="73"/>
      <c r="I263" s="146"/>
      <c r="J263" s="54"/>
    </row>
    <row r="264" spans="3:14" s="62" customFormat="1" ht="19.5" customHeight="1">
      <c r="C264" s="445">
        <v>1</v>
      </c>
      <c r="D264" s="491" t="s">
        <v>2529</v>
      </c>
      <c r="E264" s="491"/>
      <c r="F264" s="492" t="s">
        <v>2528</v>
      </c>
      <c r="G264" s="493">
        <v>6.7000000000000004E-2</v>
      </c>
      <c r="H264" s="64">
        <f>VLOOKUP(D264,upahbahan,3,FALSE)</f>
        <v>3442900</v>
      </c>
      <c r="I264" s="124">
        <f>G264*H264</f>
        <v>230674.30000000002</v>
      </c>
      <c r="J264" s="54"/>
    </row>
    <row r="265" spans="3:14" s="497" customFormat="1" ht="19.5" customHeight="1">
      <c r="C265" s="459">
        <v>2</v>
      </c>
      <c r="D265" s="494" t="s">
        <v>5921</v>
      </c>
      <c r="E265" s="494"/>
      <c r="F265" s="495" t="s">
        <v>2537</v>
      </c>
      <c r="G265" s="496">
        <v>1.1000000000000001</v>
      </c>
      <c r="H265" s="323">
        <f>VLOOKUP(D265,upahbahan,3,FALSE)</f>
        <v>850</v>
      </c>
      <c r="I265" s="450">
        <f>G265*H265</f>
        <v>935.00000000000011</v>
      </c>
      <c r="J265" s="444"/>
    </row>
    <row r="266" spans="3:14" s="62" customFormat="1" ht="15.75" customHeight="1">
      <c r="C266" s="144" t="s">
        <v>1219</v>
      </c>
      <c r="D266" s="489"/>
      <c r="E266" s="489"/>
      <c r="F266" s="489"/>
      <c r="G266" s="489"/>
      <c r="H266" s="490"/>
      <c r="I266" s="153">
        <f>SUM(I263:I265)</f>
        <v>231609.30000000002</v>
      </c>
      <c r="J266" s="54"/>
    </row>
    <row r="267" spans="3:14" s="163" customFormat="1" ht="13.8">
      <c r="C267" s="122" t="s">
        <v>1220</v>
      </c>
      <c r="D267" s="69" t="s">
        <v>1221</v>
      </c>
      <c r="E267" s="70"/>
      <c r="F267" s="70"/>
      <c r="G267" s="70"/>
      <c r="H267" s="71"/>
      <c r="I267" s="124">
        <f>I266+I262+I260</f>
        <v>283579.30000000005</v>
      </c>
      <c r="J267" s="54"/>
    </row>
    <row r="268" spans="3:14" s="163" customFormat="1" ht="13.8">
      <c r="C268" s="122" t="s">
        <v>1222</v>
      </c>
      <c r="D268" s="69" t="s">
        <v>1325</v>
      </c>
      <c r="E268" s="70"/>
      <c r="F268" s="70"/>
      <c r="G268" s="71"/>
      <c r="H268" s="95">
        <v>0.1</v>
      </c>
      <c r="I268" s="124">
        <f>I267*H268</f>
        <v>28357.930000000008</v>
      </c>
      <c r="J268" s="54"/>
    </row>
    <row r="269" spans="3:14" s="163" customFormat="1" ht="14.4" thickBot="1">
      <c r="C269" s="130" t="s">
        <v>1223</v>
      </c>
      <c r="D269" s="131" t="s">
        <v>1224</v>
      </c>
      <c r="E269" s="132"/>
      <c r="F269" s="132"/>
      <c r="G269" s="132"/>
      <c r="H269" s="155"/>
      <c r="I269" s="134">
        <f>SUM(I267:I268)</f>
        <v>311937.23000000004</v>
      </c>
      <c r="J269" s="54"/>
    </row>
    <row r="270" spans="3:14" s="163" customFormat="1" ht="14.4" thickTop="1">
      <c r="C270" s="57"/>
      <c r="D270" s="81"/>
      <c r="E270" s="81"/>
      <c r="F270" s="81"/>
      <c r="G270" s="81"/>
      <c r="H270" s="81"/>
      <c r="I270" s="82"/>
      <c r="J270" s="54"/>
    </row>
    <row r="273" spans="3:14" s="62" customFormat="1" ht="28.5" customHeight="1" thickBot="1">
      <c r="C273" s="486" t="s">
        <v>2538</v>
      </c>
      <c r="D273" s="438" t="s">
        <v>2540</v>
      </c>
      <c r="E273" s="438"/>
      <c r="F273" s="438"/>
      <c r="G273" s="438"/>
      <c r="H273" s="438"/>
      <c r="I273" s="438"/>
      <c r="J273" s="56">
        <f>ROUNDDOWN(I290,-2)</f>
        <v>283700</v>
      </c>
    </row>
    <row r="274" spans="3:14" s="57" customFormat="1" ht="31.65" customHeight="1" thickTop="1">
      <c r="C274" s="119" t="s">
        <v>1197</v>
      </c>
      <c r="D274" s="120" t="s">
        <v>1198</v>
      </c>
      <c r="E274" s="120" t="s">
        <v>1926</v>
      </c>
      <c r="F274" s="120" t="s">
        <v>1199</v>
      </c>
      <c r="G274" s="120" t="s">
        <v>1200</v>
      </c>
      <c r="H274" s="120" t="s">
        <v>1201</v>
      </c>
      <c r="I274" s="121" t="s">
        <v>1202</v>
      </c>
      <c r="J274" s="160"/>
    </row>
    <row r="275" spans="3:14" s="62" customFormat="1" ht="16.5" customHeight="1">
      <c r="C275" s="141" t="s">
        <v>1203</v>
      </c>
      <c r="D275" s="59" t="s">
        <v>1204</v>
      </c>
      <c r="E275" s="59"/>
      <c r="F275" s="73"/>
      <c r="G275" s="73"/>
      <c r="H275" s="73"/>
      <c r="I275" s="146"/>
      <c r="J275" s="54"/>
      <c r="K275" s="55" t="s">
        <v>1249</v>
      </c>
      <c r="L275" s="55"/>
      <c r="M275" s="55"/>
      <c r="N275" s="55"/>
    </row>
    <row r="276" spans="3:14" s="62" customFormat="1" ht="16.5" customHeight="1">
      <c r="C276" s="141">
        <v>1</v>
      </c>
      <c r="D276" s="59" t="s">
        <v>5</v>
      </c>
      <c r="E276" s="72" t="s">
        <v>1788</v>
      </c>
      <c r="F276" s="170" t="s">
        <v>2123</v>
      </c>
      <c r="G276" s="189">
        <v>6.0999999999999999E-2</v>
      </c>
      <c r="H276" s="64">
        <f>VLOOKUP(D276,upahbahan,3,FALSE)</f>
        <v>100000</v>
      </c>
      <c r="I276" s="124">
        <f t="shared" ref="I276:I280" si="19">G276*H276</f>
        <v>6100</v>
      </c>
      <c r="J276" s="54"/>
      <c r="K276" s="55"/>
      <c r="L276" s="55"/>
      <c r="M276" s="55"/>
      <c r="N276" s="55"/>
    </row>
    <row r="277" spans="3:14" s="62" customFormat="1" ht="17.399999999999999" customHeight="1">
      <c r="C277" s="142">
        <v>2</v>
      </c>
      <c r="D277" s="59" t="s">
        <v>7</v>
      </c>
      <c r="E277" s="72" t="s">
        <v>1789</v>
      </c>
      <c r="F277" s="72" t="s">
        <v>6</v>
      </c>
      <c r="G277" s="93">
        <v>6.0999999999999999E-2</v>
      </c>
      <c r="H277" s="64">
        <f>VLOOKUP(D277,upahbahan,3,FALSE)</f>
        <v>145000</v>
      </c>
      <c r="I277" s="124">
        <f t="shared" si="19"/>
        <v>8845</v>
      </c>
      <c r="J277" s="54"/>
      <c r="K277" s="55"/>
      <c r="L277" s="55"/>
      <c r="M277" s="55"/>
      <c r="N277" s="65"/>
    </row>
    <row r="278" spans="3:14" s="62" customFormat="1" ht="17.399999999999999" customHeight="1">
      <c r="C278" s="141">
        <v>3</v>
      </c>
      <c r="D278" s="59" t="s">
        <v>13</v>
      </c>
      <c r="E278" s="72" t="s">
        <v>1789</v>
      </c>
      <c r="F278" s="72" t="s">
        <v>2123</v>
      </c>
      <c r="G278" s="93">
        <v>0.122</v>
      </c>
      <c r="H278" s="64">
        <f>VLOOKUP(D278,upahbahan,3,FALSE)</f>
        <v>145000</v>
      </c>
      <c r="I278" s="124">
        <f t="shared" si="19"/>
        <v>17690</v>
      </c>
      <c r="J278" s="54"/>
      <c r="K278" s="55"/>
      <c r="L278" s="55"/>
      <c r="M278" s="55"/>
      <c r="N278" s="65"/>
    </row>
    <row r="279" spans="3:14" s="55" customFormat="1" ht="17.399999999999999" customHeight="1">
      <c r="C279" s="142">
        <v>4</v>
      </c>
      <c r="D279" s="59" t="s">
        <v>18</v>
      </c>
      <c r="E279" s="72" t="s">
        <v>1790</v>
      </c>
      <c r="F279" s="72" t="s">
        <v>6</v>
      </c>
      <c r="G279" s="93">
        <v>6.0999999999999999E-2</v>
      </c>
      <c r="H279" s="64">
        <f>VLOOKUP(D279,upahbahan,3,FALSE)</f>
        <v>175000</v>
      </c>
      <c r="I279" s="124">
        <f t="shared" si="19"/>
        <v>10675</v>
      </c>
      <c r="J279" s="54"/>
    </row>
    <row r="280" spans="3:14" s="55" customFormat="1" ht="13.8">
      <c r="C280" s="141">
        <v>5</v>
      </c>
      <c r="D280" s="59" t="s">
        <v>19</v>
      </c>
      <c r="E280" s="72" t="s">
        <v>1791</v>
      </c>
      <c r="F280" s="72" t="s">
        <v>6</v>
      </c>
      <c r="G280" s="93">
        <v>0.02</v>
      </c>
      <c r="H280" s="64">
        <f>VLOOKUP(D280,upahbahan,3,FALSE)</f>
        <v>200000</v>
      </c>
      <c r="I280" s="124">
        <f t="shared" si="19"/>
        <v>4000</v>
      </c>
      <c r="J280" s="54"/>
    </row>
    <row r="281" spans="3:14" s="62" customFormat="1" ht="15.75" customHeight="1">
      <c r="C281" s="144" t="s">
        <v>1210</v>
      </c>
      <c r="D281" s="80"/>
      <c r="E281" s="80"/>
      <c r="F281" s="80"/>
      <c r="G281" s="187"/>
      <c r="H281" s="162"/>
      <c r="I281" s="124">
        <f>SUM(I276:I280)</f>
        <v>47310</v>
      </c>
      <c r="J281" s="54"/>
    </row>
    <row r="282" spans="3:14" s="62" customFormat="1" ht="13.8">
      <c r="C282" s="141" t="s">
        <v>1211</v>
      </c>
      <c r="D282" s="59" t="s">
        <v>1212</v>
      </c>
      <c r="E282" s="59"/>
      <c r="F282" s="76"/>
      <c r="G282" s="76"/>
      <c r="H282" s="76"/>
      <c r="I282" s="154"/>
      <c r="J282" s="54"/>
    </row>
    <row r="283" spans="3:14" s="62" customFormat="1" ht="15.75" customHeight="1">
      <c r="C283" s="144" t="s">
        <v>1216</v>
      </c>
      <c r="D283" s="80"/>
      <c r="E283" s="80"/>
      <c r="F283" s="80"/>
      <c r="G283" s="80"/>
      <c r="H283" s="162"/>
      <c r="I283" s="124">
        <f>SUM(I282)</f>
        <v>0</v>
      </c>
      <c r="J283" s="54"/>
    </row>
    <row r="284" spans="3:14" s="62" customFormat="1" ht="19.5" customHeight="1">
      <c r="C284" s="141" t="s">
        <v>1217</v>
      </c>
      <c r="D284" s="59" t="s">
        <v>1218</v>
      </c>
      <c r="E284" s="59"/>
      <c r="F284" s="73"/>
      <c r="G284" s="73"/>
      <c r="H284" s="73"/>
      <c r="I284" s="146"/>
      <c r="J284" s="54"/>
    </row>
    <row r="285" spans="3:14" s="62" customFormat="1" ht="19.5" customHeight="1">
      <c r="C285" s="445">
        <v>1</v>
      </c>
      <c r="D285" s="491" t="s">
        <v>2529</v>
      </c>
      <c r="E285" s="491"/>
      <c r="F285" s="492" t="s">
        <v>2528</v>
      </c>
      <c r="G285" s="493">
        <v>6.0999999999999999E-2</v>
      </c>
      <c r="H285" s="64">
        <f>VLOOKUP(D285,upahbahan,3,FALSE)</f>
        <v>3442900</v>
      </c>
      <c r="I285" s="124">
        <f>G285*H285</f>
        <v>210016.9</v>
      </c>
      <c r="J285" s="54"/>
    </row>
    <row r="286" spans="3:14" s="497" customFormat="1" ht="26.4" customHeight="1">
      <c r="C286" s="445">
        <v>2</v>
      </c>
      <c r="D286" s="498" t="s">
        <v>1144</v>
      </c>
      <c r="E286" s="491"/>
      <c r="F286" s="499" t="s">
        <v>2537</v>
      </c>
      <c r="G286" s="500">
        <v>1.1000000000000001</v>
      </c>
      <c r="H286" s="483">
        <f>VLOOKUP(D286,upahbahan,3,FALSE)/30</f>
        <v>586.66666666666663</v>
      </c>
      <c r="I286" s="484">
        <f>G286*H286</f>
        <v>645.33333333333337</v>
      </c>
      <c r="J286" s="444"/>
    </row>
    <row r="287" spans="3:14" s="62" customFormat="1" ht="15.75" customHeight="1">
      <c r="C287" s="144" t="s">
        <v>1219</v>
      </c>
      <c r="D287" s="489"/>
      <c r="E287" s="489"/>
      <c r="F287" s="489"/>
      <c r="G287" s="489"/>
      <c r="H287" s="490"/>
      <c r="I287" s="153">
        <f>SUM(I284:I286)</f>
        <v>210662.23333333334</v>
      </c>
      <c r="J287" s="54"/>
    </row>
    <row r="288" spans="3:14" s="163" customFormat="1" ht="13.8">
      <c r="C288" s="122" t="s">
        <v>1220</v>
      </c>
      <c r="D288" s="69" t="s">
        <v>1221</v>
      </c>
      <c r="E288" s="70"/>
      <c r="F288" s="70"/>
      <c r="G288" s="70"/>
      <c r="H288" s="71"/>
      <c r="I288" s="124">
        <f>I287+I283+I281</f>
        <v>257972.23333333334</v>
      </c>
      <c r="J288" s="54"/>
    </row>
    <row r="289" spans="3:14" s="163" customFormat="1" ht="13.8">
      <c r="C289" s="122" t="s">
        <v>1222</v>
      </c>
      <c r="D289" s="69" t="s">
        <v>1325</v>
      </c>
      <c r="E289" s="70"/>
      <c r="F289" s="70"/>
      <c r="G289" s="71"/>
      <c r="H289" s="95">
        <v>0.1</v>
      </c>
      <c r="I289" s="124">
        <f>I288*H289</f>
        <v>25797.223333333335</v>
      </c>
      <c r="J289" s="54"/>
    </row>
    <row r="290" spans="3:14" s="163" customFormat="1" ht="14.4" thickBot="1">
      <c r="C290" s="130" t="s">
        <v>1223</v>
      </c>
      <c r="D290" s="131" t="s">
        <v>1224</v>
      </c>
      <c r="E290" s="132"/>
      <c r="F290" s="132"/>
      <c r="G290" s="132"/>
      <c r="H290" s="155"/>
      <c r="I290" s="134">
        <f>SUM(I288:I289)</f>
        <v>283769.45666666667</v>
      </c>
      <c r="J290" s="54"/>
    </row>
    <row r="291" spans="3:14" s="163" customFormat="1" ht="14.4" thickTop="1">
      <c r="C291" s="57"/>
      <c r="D291" s="81"/>
      <c r="E291" s="81"/>
      <c r="F291" s="81"/>
      <c r="G291" s="81"/>
      <c r="H291" s="81"/>
      <c r="I291" s="82"/>
      <c r="J291" s="54"/>
    </row>
    <row r="292" spans="3:14" s="62" customFormat="1" ht="28.5" customHeight="1" thickBot="1">
      <c r="C292" s="486" t="s">
        <v>2541</v>
      </c>
      <c r="D292" s="438" t="s">
        <v>2542</v>
      </c>
      <c r="E292" s="438"/>
      <c r="F292" s="438"/>
      <c r="G292" s="438"/>
      <c r="H292" s="438"/>
      <c r="I292" s="438"/>
      <c r="J292" s="56">
        <f>ROUNDDOWN(I309,-2)</f>
        <v>311600</v>
      </c>
    </row>
    <row r="293" spans="3:14" s="57" customFormat="1" ht="31.65" customHeight="1" thickTop="1">
      <c r="C293" s="119" t="s">
        <v>1197</v>
      </c>
      <c r="D293" s="120" t="s">
        <v>1198</v>
      </c>
      <c r="E293" s="120" t="s">
        <v>1926</v>
      </c>
      <c r="F293" s="120" t="s">
        <v>1199</v>
      </c>
      <c r="G293" s="120" t="s">
        <v>1200</v>
      </c>
      <c r="H293" s="120" t="s">
        <v>1201</v>
      </c>
      <c r="I293" s="121" t="s">
        <v>1202</v>
      </c>
      <c r="J293" s="160"/>
    </row>
    <row r="294" spans="3:14" s="62" customFormat="1" ht="16.5" customHeight="1">
      <c r="C294" s="141" t="s">
        <v>1203</v>
      </c>
      <c r="D294" s="59" t="s">
        <v>1204</v>
      </c>
      <c r="E294" s="59"/>
      <c r="F294" s="73"/>
      <c r="G294" s="73"/>
      <c r="H294" s="73"/>
      <c r="I294" s="146"/>
      <c r="J294" s="54"/>
      <c r="K294" s="55" t="s">
        <v>1249</v>
      </c>
      <c r="L294" s="55"/>
      <c r="M294" s="55"/>
      <c r="N294" s="55"/>
    </row>
    <row r="295" spans="3:14" s="62" customFormat="1" ht="16.5" customHeight="1">
      <c r="C295" s="141">
        <v>1</v>
      </c>
      <c r="D295" s="59" t="s">
        <v>5</v>
      </c>
      <c r="E295" s="72" t="s">
        <v>1788</v>
      </c>
      <c r="F295" s="170" t="s">
        <v>2123</v>
      </c>
      <c r="G295" s="189">
        <v>6.7000000000000004E-2</v>
      </c>
      <c r="H295" s="64">
        <f>VLOOKUP(D295,upahbahan,3,FALSE)</f>
        <v>100000</v>
      </c>
      <c r="I295" s="124">
        <f t="shared" ref="I295:I299" si="20">G295*H295</f>
        <v>6700</v>
      </c>
      <c r="J295" s="54"/>
      <c r="K295" s="55"/>
      <c r="L295" s="55"/>
      <c r="M295" s="55"/>
      <c r="N295" s="55"/>
    </row>
    <row r="296" spans="3:14" s="62" customFormat="1" ht="17.399999999999999" customHeight="1">
      <c r="C296" s="142">
        <v>2</v>
      </c>
      <c r="D296" s="59" t="s">
        <v>7</v>
      </c>
      <c r="E296" s="72" t="s">
        <v>1789</v>
      </c>
      <c r="F296" s="72" t="s">
        <v>6</v>
      </c>
      <c r="G296" s="93">
        <v>6.7000000000000004E-2</v>
      </c>
      <c r="H296" s="64">
        <f>VLOOKUP(D296,upahbahan,3,FALSE)</f>
        <v>145000</v>
      </c>
      <c r="I296" s="124">
        <f t="shared" si="20"/>
        <v>9715</v>
      </c>
      <c r="J296" s="54"/>
      <c r="K296" s="55"/>
      <c r="L296" s="55"/>
      <c r="M296" s="55"/>
      <c r="N296" s="65"/>
    </row>
    <row r="297" spans="3:14" s="62" customFormat="1" ht="17.399999999999999" customHeight="1">
      <c r="C297" s="141">
        <v>3</v>
      </c>
      <c r="D297" s="59" t="s">
        <v>13</v>
      </c>
      <c r="E297" s="72" t="s">
        <v>1789</v>
      </c>
      <c r="F297" s="72" t="s">
        <v>2123</v>
      </c>
      <c r="G297" s="93">
        <v>0.13400000000000001</v>
      </c>
      <c r="H297" s="64">
        <f>VLOOKUP(D297,upahbahan,3,FALSE)</f>
        <v>145000</v>
      </c>
      <c r="I297" s="124">
        <f t="shared" si="20"/>
        <v>19430</v>
      </c>
      <c r="J297" s="54"/>
      <c r="K297" s="55"/>
      <c r="L297" s="55"/>
      <c r="M297" s="55"/>
      <c r="N297" s="65"/>
    </row>
    <row r="298" spans="3:14" s="55" customFormat="1" ht="17.399999999999999" customHeight="1">
      <c r="C298" s="142">
        <v>4</v>
      </c>
      <c r="D298" s="59" t="s">
        <v>18</v>
      </c>
      <c r="E298" s="72" t="s">
        <v>1790</v>
      </c>
      <c r="F298" s="72" t="s">
        <v>6</v>
      </c>
      <c r="G298" s="93">
        <v>6.7000000000000004E-2</v>
      </c>
      <c r="H298" s="64">
        <f>VLOOKUP(D298,upahbahan,3,FALSE)</f>
        <v>175000</v>
      </c>
      <c r="I298" s="124">
        <f t="shared" si="20"/>
        <v>11725</v>
      </c>
      <c r="J298" s="54"/>
    </row>
    <row r="299" spans="3:14" s="55" customFormat="1" ht="13.8">
      <c r="C299" s="141">
        <v>5</v>
      </c>
      <c r="D299" s="59" t="s">
        <v>19</v>
      </c>
      <c r="E299" s="72" t="s">
        <v>1791</v>
      </c>
      <c r="F299" s="72" t="s">
        <v>6</v>
      </c>
      <c r="G299" s="93">
        <v>2.1999999999999999E-2</v>
      </c>
      <c r="H299" s="64">
        <f>VLOOKUP(D299,upahbahan,3,FALSE)</f>
        <v>200000</v>
      </c>
      <c r="I299" s="124">
        <f t="shared" si="20"/>
        <v>4400</v>
      </c>
      <c r="J299" s="54"/>
    </row>
    <row r="300" spans="3:14" s="62" customFormat="1" ht="15.75" customHeight="1">
      <c r="C300" s="144" t="s">
        <v>1210</v>
      </c>
      <c r="D300" s="80"/>
      <c r="E300" s="80"/>
      <c r="F300" s="80"/>
      <c r="G300" s="187"/>
      <c r="H300" s="162"/>
      <c r="I300" s="124">
        <f>SUM(I295:I299)</f>
        <v>51970</v>
      </c>
      <c r="J300" s="54"/>
    </row>
    <row r="301" spans="3:14" s="62" customFormat="1" ht="13.8">
      <c r="C301" s="141" t="s">
        <v>1211</v>
      </c>
      <c r="D301" s="59" t="s">
        <v>1212</v>
      </c>
      <c r="E301" s="59"/>
      <c r="F301" s="76"/>
      <c r="G301" s="76"/>
      <c r="H301" s="76"/>
      <c r="I301" s="154"/>
      <c r="J301" s="54"/>
    </row>
    <row r="302" spans="3:14" s="62" customFormat="1" ht="15.75" customHeight="1">
      <c r="C302" s="144" t="s">
        <v>1216</v>
      </c>
      <c r="D302" s="80"/>
      <c r="E302" s="80"/>
      <c r="F302" s="80"/>
      <c r="G302" s="80"/>
      <c r="H302" s="162"/>
      <c r="I302" s="124">
        <f>SUM(I301)</f>
        <v>0</v>
      </c>
      <c r="J302" s="54"/>
    </row>
    <row r="303" spans="3:14" s="62" customFormat="1" ht="19.5" customHeight="1">
      <c r="C303" s="141" t="s">
        <v>1217</v>
      </c>
      <c r="D303" s="59" t="s">
        <v>1218</v>
      </c>
      <c r="E303" s="59"/>
      <c r="F303" s="73"/>
      <c r="G303" s="73"/>
      <c r="H303" s="73"/>
      <c r="I303" s="146"/>
      <c r="J303" s="54"/>
    </row>
    <row r="304" spans="3:14" s="62" customFormat="1" ht="19.5" customHeight="1">
      <c r="C304" s="445">
        <v>1</v>
      </c>
      <c r="D304" s="491" t="s">
        <v>2529</v>
      </c>
      <c r="E304" s="491"/>
      <c r="F304" s="492" t="s">
        <v>2528</v>
      </c>
      <c r="G304" s="493">
        <v>6.7000000000000004E-2</v>
      </c>
      <c r="H304" s="64">
        <f>VLOOKUP(D304,upahbahan,3,FALSE)</f>
        <v>3442900</v>
      </c>
      <c r="I304" s="124">
        <f>G304*H304</f>
        <v>230674.30000000002</v>
      </c>
      <c r="J304" s="54"/>
    </row>
    <row r="305" spans="3:14" s="497" customFormat="1" ht="26.4" customHeight="1">
      <c r="C305" s="445">
        <v>2</v>
      </c>
      <c r="D305" s="498" t="s">
        <v>1144</v>
      </c>
      <c r="E305" s="491"/>
      <c r="F305" s="499" t="s">
        <v>2537</v>
      </c>
      <c r="G305" s="500">
        <v>1.1000000000000001</v>
      </c>
      <c r="H305" s="483">
        <f>VLOOKUP(D305,upahbahan,3,FALSE)/30</f>
        <v>586.66666666666663</v>
      </c>
      <c r="I305" s="484">
        <f>G305*H305</f>
        <v>645.33333333333337</v>
      </c>
      <c r="J305" s="444"/>
    </row>
    <row r="306" spans="3:14" s="62" customFormat="1" ht="15.75" customHeight="1">
      <c r="C306" s="144" t="s">
        <v>1219</v>
      </c>
      <c r="D306" s="489"/>
      <c r="E306" s="489"/>
      <c r="F306" s="489"/>
      <c r="G306" s="489"/>
      <c r="H306" s="490"/>
      <c r="I306" s="153">
        <f>SUM(I303:I305)</f>
        <v>231319.63333333336</v>
      </c>
      <c r="J306" s="54"/>
    </row>
    <row r="307" spans="3:14" s="163" customFormat="1" ht="13.8">
      <c r="C307" s="122" t="s">
        <v>1220</v>
      </c>
      <c r="D307" s="69" t="s">
        <v>1221</v>
      </c>
      <c r="E307" s="70"/>
      <c r="F307" s="70"/>
      <c r="G307" s="70"/>
      <c r="H307" s="71"/>
      <c r="I307" s="124">
        <f>I306+I302+I300</f>
        <v>283289.63333333336</v>
      </c>
      <c r="J307" s="54"/>
    </row>
    <row r="308" spans="3:14" s="163" customFormat="1" ht="13.8">
      <c r="C308" s="122" t="s">
        <v>1222</v>
      </c>
      <c r="D308" s="69" t="s">
        <v>1325</v>
      </c>
      <c r="E308" s="70"/>
      <c r="F308" s="70"/>
      <c r="G308" s="71"/>
      <c r="H308" s="95">
        <v>0.1</v>
      </c>
      <c r="I308" s="124">
        <f>I307*H308</f>
        <v>28328.963333333337</v>
      </c>
      <c r="J308" s="54"/>
    </row>
    <row r="309" spans="3:14" s="163" customFormat="1" ht="14.4" thickBot="1">
      <c r="C309" s="130" t="s">
        <v>1223</v>
      </c>
      <c r="D309" s="131" t="s">
        <v>1224</v>
      </c>
      <c r="E309" s="132"/>
      <c r="F309" s="132"/>
      <c r="G309" s="132"/>
      <c r="H309" s="155"/>
      <c r="I309" s="134">
        <f>SUM(I307:I308)</f>
        <v>311618.59666666668</v>
      </c>
      <c r="J309" s="54"/>
    </row>
    <row r="310" spans="3:14" ht="13.8" thickTop="1"/>
    <row r="312" spans="3:14" s="62" customFormat="1" ht="28.5" customHeight="1" thickBot="1">
      <c r="C312" s="486" t="s">
        <v>2543</v>
      </c>
      <c r="D312" s="438" t="s">
        <v>2544</v>
      </c>
      <c r="E312" s="438"/>
      <c r="F312" s="438"/>
      <c r="G312" s="438"/>
      <c r="H312" s="438"/>
      <c r="I312" s="438"/>
      <c r="J312" s="56">
        <f>ROUNDDOWN(I329,-2)</f>
        <v>283700</v>
      </c>
    </row>
    <row r="313" spans="3:14" s="57" customFormat="1" ht="31.65" customHeight="1" thickTop="1">
      <c r="C313" s="119" t="s">
        <v>1197</v>
      </c>
      <c r="D313" s="120" t="s">
        <v>1198</v>
      </c>
      <c r="E313" s="120" t="s">
        <v>1926</v>
      </c>
      <c r="F313" s="120" t="s">
        <v>1199</v>
      </c>
      <c r="G313" s="120" t="s">
        <v>1200</v>
      </c>
      <c r="H313" s="120" t="s">
        <v>1201</v>
      </c>
      <c r="I313" s="121" t="s">
        <v>1202</v>
      </c>
      <c r="J313" s="160"/>
    </row>
    <row r="314" spans="3:14" s="62" customFormat="1" ht="16.5" customHeight="1">
      <c r="C314" s="141" t="s">
        <v>1203</v>
      </c>
      <c r="D314" s="59" t="s">
        <v>1204</v>
      </c>
      <c r="E314" s="59"/>
      <c r="F314" s="73"/>
      <c r="G314" s="73"/>
      <c r="H314" s="73"/>
      <c r="I314" s="146"/>
      <c r="J314" s="54"/>
      <c r="K314" s="55" t="s">
        <v>1249</v>
      </c>
      <c r="L314" s="55"/>
      <c r="M314" s="55"/>
      <c r="N314" s="55"/>
    </row>
    <row r="315" spans="3:14" s="62" customFormat="1" ht="16.5" customHeight="1">
      <c r="C315" s="141">
        <v>1</v>
      </c>
      <c r="D315" s="59" t="s">
        <v>5</v>
      </c>
      <c r="E315" s="72" t="s">
        <v>1788</v>
      </c>
      <c r="F315" s="170" t="s">
        <v>2123</v>
      </c>
      <c r="G315" s="189">
        <v>6.0999999999999999E-2</v>
      </c>
      <c r="H315" s="64">
        <f>VLOOKUP(D315,upahbahan,3,FALSE)</f>
        <v>100000</v>
      </c>
      <c r="I315" s="124">
        <f t="shared" ref="I315:I319" si="21">G315*H315</f>
        <v>6100</v>
      </c>
      <c r="J315" s="54"/>
      <c r="K315" s="55"/>
      <c r="L315" s="55"/>
      <c r="M315" s="55"/>
      <c r="N315" s="55"/>
    </row>
    <row r="316" spans="3:14" s="62" customFormat="1" ht="17.399999999999999" customHeight="1">
      <c r="C316" s="142">
        <v>2</v>
      </c>
      <c r="D316" s="59" t="s">
        <v>7</v>
      </c>
      <c r="E316" s="72" t="s">
        <v>1789</v>
      </c>
      <c r="F316" s="72" t="s">
        <v>6</v>
      </c>
      <c r="G316" s="93">
        <v>6.0999999999999999E-2</v>
      </c>
      <c r="H316" s="64">
        <f>VLOOKUP(D316,upahbahan,3,FALSE)</f>
        <v>145000</v>
      </c>
      <c r="I316" s="124">
        <f t="shared" si="21"/>
        <v>8845</v>
      </c>
      <c r="J316" s="54"/>
      <c r="K316" s="55"/>
      <c r="L316" s="55"/>
      <c r="M316" s="55"/>
      <c r="N316" s="65"/>
    </row>
    <row r="317" spans="3:14" s="62" customFormat="1" ht="17.399999999999999" customHeight="1">
      <c r="C317" s="141">
        <v>3</v>
      </c>
      <c r="D317" s="59" t="s">
        <v>13</v>
      </c>
      <c r="E317" s="72" t="s">
        <v>1789</v>
      </c>
      <c r="F317" s="72" t="s">
        <v>2123</v>
      </c>
      <c r="G317" s="93">
        <v>0.122</v>
      </c>
      <c r="H317" s="64">
        <f>VLOOKUP(D317,upahbahan,3,FALSE)</f>
        <v>145000</v>
      </c>
      <c r="I317" s="124">
        <f t="shared" si="21"/>
        <v>17690</v>
      </c>
      <c r="J317" s="54"/>
      <c r="K317" s="55"/>
      <c r="L317" s="55"/>
      <c r="M317" s="55"/>
      <c r="N317" s="65"/>
    </row>
    <row r="318" spans="3:14" s="55" customFormat="1" ht="17.399999999999999" customHeight="1">
      <c r="C318" s="142">
        <v>4</v>
      </c>
      <c r="D318" s="59" t="s">
        <v>18</v>
      </c>
      <c r="E318" s="72" t="s">
        <v>1790</v>
      </c>
      <c r="F318" s="72" t="s">
        <v>6</v>
      </c>
      <c r="G318" s="93">
        <v>6.0999999999999999E-2</v>
      </c>
      <c r="H318" s="64">
        <f>VLOOKUP(D318,upahbahan,3,FALSE)</f>
        <v>175000</v>
      </c>
      <c r="I318" s="124">
        <f t="shared" si="21"/>
        <v>10675</v>
      </c>
      <c r="J318" s="54"/>
    </row>
    <row r="319" spans="3:14" s="55" customFormat="1" ht="13.8">
      <c r="C319" s="141">
        <v>5</v>
      </c>
      <c r="D319" s="59" t="s">
        <v>19</v>
      </c>
      <c r="E319" s="72" t="s">
        <v>1791</v>
      </c>
      <c r="F319" s="72" t="s">
        <v>6</v>
      </c>
      <c r="G319" s="93">
        <v>0.02</v>
      </c>
      <c r="H319" s="64">
        <f>VLOOKUP(D319,upahbahan,3,FALSE)</f>
        <v>200000</v>
      </c>
      <c r="I319" s="124">
        <f t="shared" si="21"/>
        <v>4000</v>
      </c>
      <c r="J319" s="54"/>
    </row>
    <row r="320" spans="3:14" s="62" customFormat="1" ht="15.75" customHeight="1">
      <c r="C320" s="144" t="s">
        <v>1210</v>
      </c>
      <c r="D320" s="80"/>
      <c r="E320" s="80"/>
      <c r="F320" s="80"/>
      <c r="G320" s="187"/>
      <c r="H320" s="162"/>
      <c r="I320" s="124">
        <f>SUM(I315:I319)</f>
        <v>47310</v>
      </c>
      <c r="J320" s="54"/>
    </row>
    <row r="321" spans="3:14" s="62" customFormat="1" ht="13.8">
      <c r="C321" s="141" t="s">
        <v>1211</v>
      </c>
      <c r="D321" s="59" t="s">
        <v>1212</v>
      </c>
      <c r="E321" s="59"/>
      <c r="F321" s="76"/>
      <c r="G321" s="76"/>
      <c r="H321" s="76"/>
      <c r="I321" s="154"/>
      <c r="J321" s="54"/>
    </row>
    <row r="322" spans="3:14" s="62" customFormat="1" ht="15.75" customHeight="1">
      <c r="C322" s="144" t="s">
        <v>1216</v>
      </c>
      <c r="D322" s="80"/>
      <c r="E322" s="80"/>
      <c r="F322" s="80"/>
      <c r="G322" s="80"/>
      <c r="H322" s="162"/>
      <c r="I322" s="124">
        <f>SUM(I321)</f>
        <v>0</v>
      </c>
      <c r="J322" s="54"/>
    </row>
    <row r="323" spans="3:14" s="62" customFormat="1" ht="19.5" customHeight="1">
      <c r="C323" s="141" t="s">
        <v>1217</v>
      </c>
      <c r="D323" s="59" t="s">
        <v>1218</v>
      </c>
      <c r="E323" s="59"/>
      <c r="F323" s="73"/>
      <c r="G323" s="73"/>
      <c r="H323" s="73"/>
      <c r="I323" s="146"/>
      <c r="J323" s="54"/>
    </row>
    <row r="324" spans="3:14" s="62" customFormat="1" ht="19.5" customHeight="1">
      <c r="C324" s="445">
        <v>1</v>
      </c>
      <c r="D324" s="491" t="s">
        <v>2529</v>
      </c>
      <c r="E324" s="491"/>
      <c r="F324" s="492" t="s">
        <v>2528</v>
      </c>
      <c r="G324" s="493">
        <v>6.0999999999999999E-2</v>
      </c>
      <c r="H324" s="64">
        <f>VLOOKUP(D324,upahbahan,3,FALSE)</f>
        <v>3442900</v>
      </c>
      <c r="I324" s="124">
        <f>G324*H324</f>
        <v>210016.9</v>
      </c>
      <c r="J324" s="54"/>
    </row>
    <row r="325" spans="3:14" s="497" customFormat="1" ht="26.4" customHeight="1">
      <c r="C325" s="445">
        <v>2</v>
      </c>
      <c r="D325" s="498" t="s">
        <v>1144</v>
      </c>
      <c r="E325" s="491"/>
      <c r="F325" s="499" t="s">
        <v>2537</v>
      </c>
      <c r="G325" s="500">
        <v>1.1000000000000001</v>
      </c>
      <c r="H325" s="483">
        <f>VLOOKUP(D325,upahbahan,3,FALSE)/30</f>
        <v>586.66666666666663</v>
      </c>
      <c r="I325" s="484">
        <f>G325*H325</f>
        <v>645.33333333333337</v>
      </c>
      <c r="J325" s="444"/>
    </row>
    <row r="326" spans="3:14" s="62" customFormat="1" ht="15.75" customHeight="1">
      <c r="C326" s="144" t="s">
        <v>1219</v>
      </c>
      <c r="D326" s="489"/>
      <c r="E326" s="489"/>
      <c r="F326" s="489"/>
      <c r="G326" s="489"/>
      <c r="H326" s="490"/>
      <c r="I326" s="153">
        <f>SUM(I323:I325)</f>
        <v>210662.23333333334</v>
      </c>
      <c r="J326" s="54"/>
    </row>
    <row r="327" spans="3:14" s="163" customFormat="1" ht="13.8">
      <c r="C327" s="122" t="s">
        <v>1220</v>
      </c>
      <c r="D327" s="69" t="s">
        <v>1221</v>
      </c>
      <c r="E327" s="70"/>
      <c r="F327" s="70"/>
      <c r="G327" s="70"/>
      <c r="H327" s="71"/>
      <c r="I327" s="124">
        <f>I326+I322+I320</f>
        <v>257972.23333333334</v>
      </c>
      <c r="J327" s="54"/>
    </row>
    <row r="328" spans="3:14" s="163" customFormat="1" ht="13.8">
      <c r="C328" s="122" t="s">
        <v>1222</v>
      </c>
      <c r="D328" s="69" t="s">
        <v>1325</v>
      </c>
      <c r="E328" s="70"/>
      <c r="F328" s="70"/>
      <c r="G328" s="71"/>
      <c r="H328" s="95">
        <v>0.1</v>
      </c>
      <c r="I328" s="124">
        <f>I327*H328</f>
        <v>25797.223333333335</v>
      </c>
      <c r="J328" s="54"/>
    </row>
    <row r="329" spans="3:14" s="163" customFormat="1" ht="14.4" thickBot="1">
      <c r="C329" s="130" t="s">
        <v>1223</v>
      </c>
      <c r="D329" s="131" t="s">
        <v>1224</v>
      </c>
      <c r="E329" s="132"/>
      <c r="F329" s="132"/>
      <c r="G329" s="132"/>
      <c r="H329" s="155"/>
      <c r="I329" s="134">
        <f>SUM(I327:I328)</f>
        <v>283769.45666666667</v>
      </c>
      <c r="J329" s="54"/>
    </row>
    <row r="330" spans="3:14" ht="13.8" thickTop="1"/>
    <row r="333" spans="3:14" s="62" customFormat="1" ht="28.5" customHeight="1" thickBot="1">
      <c r="C333" s="486" t="s">
        <v>2545</v>
      </c>
      <c r="D333" s="438" t="s">
        <v>2546</v>
      </c>
      <c r="E333" s="438"/>
      <c r="F333" s="438"/>
      <c r="G333" s="438"/>
      <c r="H333" s="438"/>
      <c r="I333" s="438"/>
      <c r="J333" s="56">
        <f>ROUNDDOWN(I350,-2)</f>
        <v>386700</v>
      </c>
    </row>
    <row r="334" spans="3:14" s="57" customFormat="1" ht="31.65" customHeight="1" thickTop="1">
      <c r="C334" s="119" t="s">
        <v>1197</v>
      </c>
      <c r="D334" s="120" t="s">
        <v>1198</v>
      </c>
      <c r="E334" s="120" t="s">
        <v>1926</v>
      </c>
      <c r="F334" s="120" t="s">
        <v>1199</v>
      </c>
      <c r="G334" s="120" t="s">
        <v>1200</v>
      </c>
      <c r="H334" s="120" t="s">
        <v>1201</v>
      </c>
      <c r="I334" s="121" t="s">
        <v>1202</v>
      </c>
      <c r="J334" s="160"/>
    </row>
    <row r="335" spans="3:14" s="62" customFormat="1" ht="16.5" customHeight="1">
      <c r="C335" s="141" t="s">
        <v>1203</v>
      </c>
      <c r="D335" s="59" t="s">
        <v>1204</v>
      </c>
      <c r="E335" s="59"/>
      <c r="F335" s="73"/>
      <c r="G335" s="73"/>
      <c r="H335" s="73"/>
      <c r="I335" s="146"/>
      <c r="J335" s="54"/>
      <c r="K335" s="55" t="s">
        <v>1249</v>
      </c>
      <c r="L335" s="55"/>
      <c r="M335" s="55"/>
      <c r="N335" s="55"/>
    </row>
    <row r="336" spans="3:14" s="62" customFormat="1" ht="16.5" customHeight="1">
      <c r="C336" s="141">
        <v>1</v>
      </c>
      <c r="D336" s="59" t="s">
        <v>5</v>
      </c>
      <c r="E336" s="72" t="s">
        <v>1788</v>
      </c>
      <c r="F336" s="170" t="s">
        <v>2123</v>
      </c>
      <c r="G336" s="189">
        <v>8.3000000000000004E-2</v>
      </c>
      <c r="H336" s="64">
        <f>VLOOKUP(D336,upahbahan,3,FALSE)</f>
        <v>100000</v>
      </c>
      <c r="I336" s="124">
        <f t="shared" ref="I336:I340" si="22">G336*H336</f>
        <v>8300</v>
      </c>
      <c r="J336" s="54"/>
      <c r="K336" s="55"/>
      <c r="L336" s="55"/>
      <c r="M336" s="55"/>
      <c r="N336" s="55"/>
    </row>
    <row r="337" spans="3:14" s="62" customFormat="1" ht="17.399999999999999" customHeight="1">
      <c r="C337" s="142">
        <v>2</v>
      </c>
      <c r="D337" s="59" t="s">
        <v>7</v>
      </c>
      <c r="E337" s="72" t="s">
        <v>1789</v>
      </c>
      <c r="F337" s="72" t="s">
        <v>6</v>
      </c>
      <c r="G337" s="93">
        <v>8.3000000000000004E-2</v>
      </c>
      <c r="H337" s="64">
        <f>VLOOKUP(D337,upahbahan,3,FALSE)</f>
        <v>145000</v>
      </c>
      <c r="I337" s="124">
        <f t="shared" si="22"/>
        <v>12035</v>
      </c>
      <c r="J337" s="54"/>
      <c r="K337" s="55"/>
      <c r="L337" s="55"/>
      <c r="M337" s="55"/>
      <c r="N337" s="65"/>
    </row>
    <row r="338" spans="3:14" s="62" customFormat="1" ht="17.399999999999999" customHeight="1">
      <c r="C338" s="141">
        <v>3</v>
      </c>
      <c r="D338" s="59" t="s">
        <v>13</v>
      </c>
      <c r="E338" s="72" t="s">
        <v>1789</v>
      </c>
      <c r="F338" s="72" t="s">
        <v>2123</v>
      </c>
      <c r="G338" s="93">
        <v>0.16600000000000001</v>
      </c>
      <c r="H338" s="64">
        <f>VLOOKUP(D338,upahbahan,3,FALSE)</f>
        <v>145000</v>
      </c>
      <c r="I338" s="124">
        <f t="shared" si="22"/>
        <v>24070</v>
      </c>
      <c r="J338" s="54"/>
      <c r="K338" s="55"/>
      <c r="L338" s="55"/>
      <c r="M338" s="55"/>
      <c r="N338" s="65"/>
    </row>
    <row r="339" spans="3:14" s="55" customFormat="1" ht="17.399999999999999" customHeight="1">
      <c r="C339" s="142">
        <v>4</v>
      </c>
      <c r="D339" s="59" t="s">
        <v>18</v>
      </c>
      <c r="E339" s="72" t="s">
        <v>1790</v>
      </c>
      <c r="F339" s="72" t="s">
        <v>6</v>
      </c>
      <c r="G339" s="93">
        <v>8.3000000000000004E-2</v>
      </c>
      <c r="H339" s="64">
        <f>VLOOKUP(D339,upahbahan,3,FALSE)</f>
        <v>175000</v>
      </c>
      <c r="I339" s="124">
        <f t="shared" si="22"/>
        <v>14525</v>
      </c>
      <c r="J339" s="54"/>
    </row>
    <row r="340" spans="3:14" s="55" customFormat="1" ht="13.8">
      <c r="C340" s="141">
        <v>5</v>
      </c>
      <c r="D340" s="59" t="s">
        <v>19</v>
      </c>
      <c r="E340" s="72" t="s">
        <v>1791</v>
      </c>
      <c r="F340" s="72" t="s">
        <v>6</v>
      </c>
      <c r="G340" s="93">
        <v>2.8000000000000001E-2</v>
      </c>
      <c r="H340" s="64">
        <f>VLOOKUP(D340,upahbahan,3,FALSE)</f>
        <v>200000</v>
      </c>
      <c r="I340" s="124">
        <f t="shared" si="22"/>
        <v>5600</v>
      </c>
      <c r="J340" s="54"/>
    </row>
    <row r="341" spans="3:14" s="62" customFormat="1" ht="15.75" customHeight="1">
      <c r="C341" s="144" t="s">
        <v>1210</v>
      </c>
      <c r="D341" s="80"/>
      <c r="E341" s="80"/>
      <c r="F341" s="80"/>
      <c r="G341" s="187"/>
      <c r="H341" s="162"/>
      <c r="I341" s="124">
        <f>SUM(I336:I340)</f>
        <v>64530</v>
      </c>
      <c r="J341" s="54"/>
    </row>
    <row r="342" spans="3:14" s="62" customFormat="1" ht="13.8">
      <c r="C342" s="141" t="s">
        <v>1211</v>
      </c>
      <c r="D342" s="59" t="s">
        <v>1212</v>
      </c>
      <c r="E342" s="59"/>
      <c r="F342" s="76"/>
      <c r="G342" s="76"/>
      <c r="H342" s="76"/>
      <c r="I342" s="154"/>
      <c r="J342" s="54"/>
    </row>
    <row r="343" spans="3:14" s="62" customFormat="1" ht="15.75" customHeight="1">
      <c r="C343" s="144" t="s">
        <v>1216</v>
      </c>
      <c r="D343" s="80"/>
      <c r="E343" s="80"/>
      <c r="F343" s="80"/>
      <c r="G343" s="80"/>
      <c r="H343" s="162"/>
      <c r="I343" s="124">
        <f>SUM(I342)</f>
        <v>0</v>
      </c>
      <c r="J343" s="54"/>
    </row>
    <row r="344" spans="3:14" s="62" customFormat="1" ht="19.5" customHeight="1">
      <c r="C344" s="141" t="s">
        <v>1217</v>
      </c>
      <c r="D344" s="59" t="s">
        <v>1218</v>
      </c>
      <c r="E344" s="59"/>
      <c r="F344" s="73"/>
      <c r="G344" s="73"/>
      <c r="H344" s="73"/>
      <c r="I344" s="146"/>
      <c r="J344" s="54"/>
    </row>
    <row r="345" spans="3:14" s="62" customFormat="1" ht="19.5" customHeight="1">
      <c r="C345" s="445">
        <v>1</v>
      </c>
      <c r="D345" s="491" t="s">
        <v>2529</v>
      </c>
      <c r="E345" s="491"/>
      <c r="F345" s="492" t="s">
        <v>2528</v>
      </c>
      <c r="G345" s="493">
        <v>8.3000000000000004E-2</v>
      </c>
      <c r="H345" s="64">
        <f>VLOOKUP(D345,upahbahan,3,FALSE)</f>
        <v>3442900</v>
      </c>
      <c r="I345" s="124">
        <f>G345*H345</f>
        <v>285760.7</v>
      </c>
      <c r="J345" s="54"/>
    </row>
    <row r="346" spans="3:14" s="497" customFormat="1" ht="26.4" customHeight="1">
      <c r="C346" s="445">
        <v>2</v>
      </c>
      <c r="D346" s="498" t="s">
        <v>1144</v>
      </c>
      <c r="E346" s="491"/>
      <c r="F346" s="499" t="s">
        <v>2537</v>
      </c>
      <c r="G346" s="500">
        <v>2.2000000000000002</v>
      </c>
      <c r="H346" s="483">
        <f>VLOOKUP(D346,upahbahan,3,FALSE)/30</f>
        <v>586.66666666666663</v>
      </c>
      <c r="I346" s="484">
        <f>G346*H346</f>
        <v>1290.6666666666667</v>
      </c>
      <c r="J346" s="444"/>
    </row>
    <row r="347" spans="3:14" s="62" customFormat="1" ht="15.75" customHeight="1">
      <c r="C347" s="144" t="s">
        <v>1219</v>
      </c>
      <c r="D347" s="489"/>
      <c r="E347" s="489"/>
      <c r="F347" s="489"/>
      <c r="G347" s="489"/>
      <c r="H347" s="490"/>
      <c r="I347" s="153">
        <f>SUM(I344:I346)</f>
        <v>287051.3666666667</v>
      </c>
      <c r="J347" s="54"/>
    </row>
    <row r="348" spans="3:14" s="163" customFormat="1" ht="13.8">
      <c r="C348" s="122" t="s">
        <v>1220</v>
      </c>
      <c r="D348" s="69" t="s">
        <v>1221</v>
      </c>
      <c r="E348" s="70"/>
      <c r="F348" s="70"/>
      <c r="G348" s="70"/>
      <c r="H348" s="71"/>
      <c r="I348" s="124">
        <f>I347+I343+I341</f>
        <v>351581.3666666667</v>
      </c>
      <c r="J348" s="54"/>
    </row>
    <row r="349" spans="3:14" s="163" customFormat="1" ht="13.8">
      <c r="C349" s="122" t="s">
        <v>1222</v>
      </c>
      <c r="D349" s="69" t="s">
        <v>1325</v>
      </c>
      <c r="E349" s="70"/>
      <c r="F349" s="70"/>
      <c r="G349" s="71"/>
      <c r="H349" s="95">
        <v>0.1</v>
      </c>
      <c r="I349" s="124">
        <f>I348*H349</f>
        <v>35158.136666666673</v>
      </c>
      <c r="J349" s="54"/>
    </row>
    <row r="350" spans="3:14" s="163" customFormat="1" ht="14.4" thickBot="1">
      <c r="C350" s="130" t="s">
        <v>1223</v>
      </c>
      <c r="D350" s="131" t="s">
        <v>1224</v>
      </c>
      <c r="E350" s="132"/>
      <c r="F350" s="132"/>
      <c r="G350" s="132"/>
      <c r="H350" s="155"/>
      <c r="I350" s="134">
        <f>SUM(I348:I349)</f>
        <v>386739.50333333336</v>
      </c>
      <c r="J350" s="54"/>
    </row>
    <row r="351" spans="3:14" ht="13.8" thickTop="1"/>
    <row r="354" spans="3:14" s="62" customFormat="1" ht="28.5" customHeight="1" thickBot="1">
      <c r="C354" s="486" t="s">
        <v>2547</v>
      </c>
      <c r="D354" s="438" t="s">
        <v>2548</v>
      </c>
      <c r="E354" s="438"/>
      <c r="F354" s="438"/>
      <c r="G354" s="438"/>
      <c r="H354" s="438"/>
      <c r="I354" s="438"/>
      <c r="J354" s="56">
        <f>ROUNDDOWN(I367,-2)</f>
        <v>78200</v>
      </c>
    </row>
    <row r="355" spans="3:14" s="57" customFormat="1" ht="31.65" customHeight="1" thickTop="1">
      <c r="C355" s="119" t="s">
        <v>1197</v>
      </c>
      <c r="D355" s="120" t="s">
        <v>1198</v>
      </c>
      <c r="E355" s="120" t="s">
        <v>1926</v>
      </c>
      <c r="F355" s="120" t="s">
        <v>1199</v>
      </c>
      <c r="G355" s="120" t="s">
        <v>1200</v>
      </c>
      <c r="H355" s="120" t="s">
        <v>1201</v>
      </c>
      <c r="I355" s="121" t="s">
        <v>1202</v>
      </c>
      <c r="J355" s="160"/>
    </row>
    <row r="356" spans="3:14" s="62" customFormat="1" ht="16.5" customHeight="1">
      <c r="C356" s="141" t="s">
        <v>1203</v>
      </c>
      <c r="D356" s="59" t="s">
        <v>1204</v>
      </c>
      <c r="E356" s="59"/>
      <c r="F356" s="73"/>
      <c r="G356" s="73"/>
      <c r="H356" s="73"/>
      <c r="I356" s="146"/>
      <c r="J356" s="54"/>
      <c r="K356" s="55" t="s">
        <v>1249</v>
      </c>
      <c r="L356" s="55"/>
      <c r="M356" s="55"/>
      <c r="N356" s="55"/>
    </row>
    <row r="357" spans="3:14" s="62" customFormat="1" ht="17.399999999999999" customHeight="1">
      <c r="C357" s="142">
        <v>1</v>
      </c>
      <c r="D357" s="59" t="s">
        <v>7</v>
      </c>
      <c r="E357" s="72" t="s">
        <v>1789</v>
      </c>
      <c r="F357" s="72" t="s">
        <v>6</v>
      </c>
      <c r="G357" s="93">
        <v>0.36699999999999999</v>
      </c>
      <c r="H357" s="64">
        <f>VLOOKUP(D357,upahbahan,3,FALSE)</f>
        <v>145000</v>
      </c>
      <c r="I357" s="124">
        <f t="shared" ref="I357:I359" si="23">G357*H357</f>
        <v>53215</v>
      </c>
      <c r="J357" s="54"/>
      <c r="K357" s="55"/>
      <c r="L357" s="55"/>
      <c r="M357" s="55"/>
      <c r="N357" s="65"/>
    </row>
    <row r="358" spans="3:14" s="55" customFormat="1" ht="17.399999999999999" customHeight="1">
      <c r="C358" s="142">
        <v>2</v>
      </c>
      <c r="D358" s="59" t="s">
        <v>18</v>
      </c>
      <c r="E358" s="72" t="s">
        <v>1790</v>
      </c>
      <c r="F358" s="72" t="s">
        <v>6</v>
      </c>
      <c r="G358" s="93">
        <v>7.3999999999999996E-2</v>
      </c>
      <c r="H358" s="64">
        <f>VLOOKUP(D358,upahbahan,3,FALSE)</f>
        <v>175000</v>
      </c>
      <c r="I358" s="124">
        <f t="shared" si="23"/>
        <v>12950</v>
      </c>
      <c r="J358" s="54"/>
    </row>
    <row r="359" spans="3:14" s="55" customFormat="1" ht="13.8">
      <c r="C359" s="141">
        <v>3</v>
      </c>
      <c r="D359" s="59" t="s">
        <v>19</v>
      </c>
      <c r="E359" s="72" t="s">
        <v>1791</v>
      </c>
      <c r="F359" s="72" t="s">
        <v>6</v>
      </c>
      <c r="G359" s="93">
        <v>2.5000000000000001E-2</v>
      </c>
      <c r="H359" s="64">
        <f>VLOOKUP(D359,upahbahan,3,FALSE)</f>
        <v>200000</v>
      </c>
      <c r="I359" s="124">
        <f t="shared" si="23"/>
        <v>5000</v>
      </c>
      <c r="J359" s="54"/>
    </row>
    <row r="360" spans="3:14" s="62" customFormat="1" ht="15.75" customHeight="1">
      <c r="C360" s="144" t="s">
        <v>1210</v>
      </c>
      <c r="D360" s="80"/>
      <c r="E360" s="80"/>
      <c r="F360" s="80"/>
      <c r="G360" s="187"/>
      <c r="H360" s="162"/>
      <c r="I360" s="124">
        <f>SUM(I357:I359)</f>
        <v>71165</v>
      </c>
      <c r="J360" s="54"/>
    </row>
    <row r="361" spans="3:14" s="62" customFormat="1" ht="13.8">
      <c r="C361" s="141" t="s">
        <v>1211</v>
      </c>
      <c r="D361" s="59" t="s">
        <v>1212</v>
      </c>
      <c r="E361" s="59"/>
      <c r="F361" s="76"/>
      <c r="G361" s="76"/>
      <c r="H361" s="76"/>
      <c r="I361" s="154"/>
      <c r="J361" s="54"/>
    </row>
    <row r="362" spans="3:14" s="62" customFormat="1" ht="15.75" customHeight="1">
      <c r="C362" s="144" t="s">
        <v>1216</v>
      </c>
      <c r="D362" s="80"/>
      <c r="E362" s="80"/>
      <c r="F362" s="80"/>
      <c r="G362" s="80"/>
      <c r="H362" s="162"/>
      <c r="I362" s="124">
        <f>SUM(I361)</f>
        <v>0</v>
      </c>
      <c r="J362" s="54"/>
    </row>
    <row r="363" spans="3:14" s="62" customFormat="1" ht="19.5" customHeight="1">
      <c r="C363" s="141" t="s">
        <v>1217</v>
      </c>
      <c r="D363" s="59" t="s">
        <v>1218</v>
      </c>
      <c r="E363" s="59"/>
      <c r="F363" s="73"/>
      <c r="G363" s="73"/>
      <c r="H363" s="73"/>
      <c r="I363" s="146"/>
      <c r="J363" s="54"/>
    </row>
    <row r="364" spans="3:14" s="62" customFormat="1" ht="15.75" customHeight="1">
      <c r="C364" s="144" t="s">
        <v>1219</v>
      </c>
      <c r="D364" s="489"/>
      <c r="E364" s="489"/>
      <c r="F364" s="489"/>
      <c r="G364" s="489"/>
      <c r="H364" s="490"/>
      <c r="I364" s="153">
        <f>SUM(I363:I363)</f>
        <v>0</v>
      </c>
      <c r="J364" s="54"/>
    </row>
    <row r="365" spans="3:14" s="163" customFormat="1" ht="13.8">
      <c r="C365" s="122" t="s">
        <v>1220</v>
      </c>
      <c r="D365" s="69" t="s">
        <v>1221</v>
      </c>
      <c r="E365" s="70"/>
      <c r="F365" s="70"/>
      <c r="G365" s="70"/>
      <c r="H365" s="71"/>
      <c r="I365" s="124">
        <f>I364+I362+I360</f>
        <v>71165</v>
      </c>
      <c r="J365" s="54"/>
    </row>
    <row r="366" spans="3:14" s="163" customFormat="1" ht="13.8">
      <c r="C366" s="122" t="s">
        <v>1222</v>
      </c>
      <c r="D366" s="69" t="s">
        <v>1325</v>
      </c>
      <c r="E366" s="70"/>
      <c r="F366" s="70"/>
      <c r="G366" s="71"/>
      <c r="H366" s="95">
        <v>0.1</v>
      </c>
      <c r="I366" s="124">
        <f>I365*H366</f>
        <v>7116.5</v>
      </c>
      <c r="J366" s="54"/>
    </row>
    <row r="367" spans="3:14" s="163" customFormat="1" ht="14.4" thickBot="1">
      <c r="C367" s="130" t="s">
        <v>1223</v>
      </c>
      <c r="D367" s="131" t="s">
        <v>1224</v>
      </c>
      <c r="E367" s="132"/>
      <c r="F367" s="132"/>
      <c r="G367" s="132"/>
      <c r="H367" s="155"/>
      <c r="I367" s="134">
        <f>SUM(I365:I366)</f>
        <v>78281.5</v>
      </c>
      <c r="J367" s="54"/>
    </row>
    <row r="368" spans="3:14" ht="13.8" thickTop="1"/>
    <row r="370" spans="3:14" s="62" customFormat="1" ht="28.5" customHeight="1" thickBot="1">
      <c r="C370" s="486" t="s">
        <v>2549</v>
      </c>
      <c r="D370" s="438" t="s">
        <v>2550</v>
      </c>
      <c r="E370" s="438"/>
      <c r="F370" s="438"/>
      <c r="G370" s="438"/>
      <c r="H370" s="438"/>
      <c r="I370" s="438"/>
      <c r="J370" s="56">
        <f>ROUNDDOWN(I384,-2)</f>
        <v>78800</v>
      </c>
    </row>
    <row r="371" spans="3:14" s="57" customFormat="1" ht="31.65" customHeight="1" thickTop="1">
      <c r="C371" s="119" t="s">
        <v>1197</v>
      </c>
      <c r="D371" s="120" t="s">
        <v>1198</v>
      </c>
      <c r="E371" s="120" t="s">
        <v>1926</v>
      </c>
      <c r="F371" s="120" t="s">
        <v>1199</v>
      </c>
      <c r="G371" s="120" t="s">
        <v>1200</v>
      </c>
      <c r="H371" s="120" t="s">
        <v>1201</v>
      </c>
      <c r="I371" s="121" t="s">
        <v>1202</v>
      </c>
      <c r="J371" s="160"/>
    </row>
    <row r="372" spans="3:14" s="62" customFormat="1" ht="16.5" customHeight="1">
      <c r="C372" s="141" t="s">
        <v>1203</v>
      </c>
      <c r="D372" s="59" t="s">
        <v>1204</v>
      </c>
      <c r="E372" s="59"/>
      <c r="F372" s="73"/>
      <c r="G372" s="73"/>
      <c r="H372" s="73"/>
      <c r="I372" s="146"/>
      <c r="J372" s="54"/>
      <c r="K372" s="55" t="s">
        <v>1249</v>
      </c>
      <c r="L372" s="55"/>
      <c r="M372" s="55"/>
      <c r="N372" s="55"/>
    </row>
    <row r="373" spans="3:14" s="62" customFormat="1" ht="16.5" customHeight="1">
      <c r="C373" s="141">
        <v>1</v>
      </c>
      <c r="D373" s="59" t="s">
        <v>5</v>
      </c>
      <c r="E373" s="72" t="s">
        <v>1788</v>
      </c>
      <c r="F373" s="170" t="s">
        <v>2123</v>
      </c>
      <c r="G373" s="189">
        <v>0.22</v>
      </c>
      <c r="H373" s="64">
        <f>VLOOKUP(D373,upahbahan,3,FALSE)</f>
        <v>100000</v>
      </c>
      <c r="I373" s="124">
        <f t="shared" ref="I373:I376" si="24">G373*H373</f>
        <v>22000</v>
      </c>
      <c r="J373" s="54"/>
      <c r="K373" s="55"/>
      <c r="L373" s="55"/>
      <c r="M373" s="55"/>
      <c r="N373" s="55"/>
    </row>
    <row r="374" spans="3:14" s="62" customFormat="1" ht="17.399999999999999" customHeight="1">
      <c r="C374" s="142">
        <v>2</v>
      </c>
      <c r="D374" s="59" t="s">
        <v>8</v>
      </c>
      <c r="E374" s="72" t="s">
        <v>1789</v>
      </c>
      <c r="F374" s="72" t="s">
        <v>6</v>
      </c>
      <c r="G374" s="93">
        <v>2.1999999999999999E-2</v>
      </c>
      <c r="H374" s="64">
        <f>VLOOKUP(D374,upahbahan,3,FALSE)</f>
        <v>145000</v>
      </c>
      <c r="I374" s="124">
        <f t="shared" si="24"/>
        <v>3190</v>
      </c>
      <c r="J374" s="54"/>
      <c r="K374" s="55"/>
      <c r="L374" s="55"/>
      <c r="M374" s="55"/>
      <c r="N374" s="65"/>
    </row>
    <row r="375" spans="3:14" s="55" customFormat="1" ht="17.399999999999999" customHeight="1">
      <c r="C375" s="142">
        <v>3</v>
      </c>
      <c r="D375" s="59" t="s">
        <v>9</v>
      </c>
      <c r="E375" s="72" t="s">
        <v>1789</v>
      </c>
      <c r="F375" s="72" t="s">
        <v>6</v>
      </c>
      <c r="G375" s="93">
        <v>0.22</v>
      </c>
      <c r="H375" s="64">
        <f>VLOOKUP(D375,upahbahan,3,FALSE)</f>
        <v>145000</v>
      </c>
      <c r="I375" s="124">
        <f t="shared" si="24"/>
        <v>31900</v>
      </c>
      <c r="J375" s="54"/>
    </row>
    <row r="376" spans="3:14" s="55" customFormat="1" ht="13.8">
      <c r="C376" s="141">
        <v>4</v>
      </c>
      <c r="D376" s="59" t="s">
        <v>19</v>
      </c>
      <c r="E376" s="72" t="s">
        <v>1791</v>
      </c>
      <c r="F376" s="72" t="s">
        <v>6</v>
      </c>
      <c r="G376" s="93">
        <v>7.2999999999999995E-2</v>
      </c>
      <c r="H376" s="64">
        <f>VLOOKUP(D376,upahbahan,3,FALSE)</f>
        <v>200000</v>
      </c>
      <c r="I376" s="124">
        <f t="shared" si="24"/>
        <v>14599.999999999998</v>
      </c>
      <c r="J376" s="54"/>
    </row>
    <row r="377" spans="3:14" s="62" customFormat="1" ht="15.75" customHeight="1">
      <c r="C377" s="144" t="s">
        <v>1210</v>
      </c>
      <c r="D377" s="80"/>
      <c r="E377" s="80"/>
      <c r="F377" s="80"/>
      <c r="G377" s="187"/>
      <c r="H377" s="162"/>
      <c r="I377" s="124">
        <f>SUM(I373:I376)</f>
        <v>71690</v>
      </c>
      <c r="J377" s="54"/>
    </row>
    <row r="378" spans="3:14" s="62" customFormat="1" ht="13.8">
      <c r="C378" s="141" t="s">
        <v>1211</v>
      </c>
      <c r="D378" s="59" t="s">
        <v>1212</v>
      </c>
      <c r="E378" s="59"/>
      <c r="F378" s="76"/>
      <c r="G378" s="76"/>
      <c r="H378" s="76"/>
      <c r="I378" s="154"/>
      <c r="J378" s="54"/>
    </row>
    <row r="379" spans="3:14" s="62" customFormat="1" ht="15.75" customHeight="1">
      <c r="C379" s="144" t="s">
        <v>1216</v>
      </c>
      <c r="D379" s="80"/>
      <c r="E379" s="80"/>
      <c r="F379" s="80"/>
      <c r="G379" s="80"/>
      <c r="H379" s="162"/>
      <c r="I379" s="124">
        <f>SUM(I378)</f>
        <v>0</v>
      </c>
      <c r="J379" s="54"/>
    </row>
    <row r="380" spans="3:14" s="62" customFormat="1" ht="19.5" customHeight="1">
      <c r="C380" s="141" t="s">
        <v>1217</v>
      </c>
      <c r="D380" s="59" t="s">
        <v>1218</v>
      </c>
      <c r="E380" s="59"/>
      <c r="F380" s="73"/>
      <c r="G380" s="73"/>
      <c r="H380" s="73"/>
      <c r="I380" s="146"/>
      <c r="J380" s="54"/>
    </row>
    <row r="381" spans="3:14" s="62" customFormat="1" ht="15.75" customHeight="1">
      <c r="C381" s="144" t="s">
        <v>1219</v>
      </c>
      <c r="D381" s="489"/>
      <c r="E381" s="489"/>
      <c r="F381" s="489"/>
      <c r="G381" s="489"/>
      <c r="H381" s="490"/>
      <c r="I381" s="153">
        <f>SUM(I380:I380)</f>
        <v>0</v>
      </c>
      <c r="J381" s="54"/>
    </row>
    <row r="382" spans="3:14" s="163" customFormat="1" ht="13.8">
      <c r="C382" s="122" t="s">
        <v>1220</v>
      </c>
      <c r="D382" s="69" t="s">
        <v>1221</v>
      </c>
      <c r="E382" s="70"/>
      <c r="F382" s="70"/>
      <c r="G382" s="70"/>
      <c r="H382" s="71"/>
      <c r="I382" s="124">
        <f>I381+I379+I377</f>
        <v>71690</v>
      </c>
      <c r="J382" s="54"/>
    </row>
    <row r="383" spans="3:14" s="163" customFormat="1" ht="13.8">
      <c r="C383" s="122" t="s">
        <v>1222</v>
      </c>
      <c r="D383" s="69" t="s">
        <v>1325</v>
      </c>
      <c r="E383" s="70"/>
      <c r="F383" s="70"/>
      <c r="G383" s="71"/>
      <c r="H383" s="95">
        <v>0.1</v>
      </c>
      <c r="I383" s="124">
        <f>I382*H383</f>
        <v>7169</v>
      </c>
      <c r="J383" s="54"/>
    </row>
    <row r="384" spans="3:14" s="163" customFormat="1" ht="14.4" thickBot="1">
      <c r="C384" s="130" t="s">
        <v>1223</v>
      </c>
      <c r="D384" s="131" t="s">
        <v>1224</v>
      </c>
      <c r="E384" s="132"/>
      <c r="F384" s="132"/>
      <c r="G384" s="132"/>
      <c r="H384" s="155"/>
      <c r="I384" s="134">
        <f>SUM(I382:I383)</f>
        <v>78859</v>
      </c>
      <c r="J384" s="54"/>
    </row>
    <row r="385" spans="3:14" ht="13.8" thickTop="1"/>
    <row r="387" spans="3:14" ht="13.8">
      <c r="C387" s="160" t="s">
        <v>2551</v>
      </c>
      <c r="D387" s="436" t="s">
        <v>2552</v>
      </c>
    </row>
    <row r="388" spans="3:14" s="62" customFormat="1" ht="28.5" customHeight="1" thickBot="1">
      <c r="C388" s="486" t="s">
        <v>2553</v>
      </c>
      <c r="D388" s="438" t="s">
        <v>2554</v>
      </c>
      <c r="E388" s="438"/>
      <c r="F388" s="438"/>
      <c r="G388" s="438"/>
      <c r="H388" s="438"/>
      <c r="I388" s="438"/>
      <c r="J388" s="56">
        <f>ROUNDDOWN(I406,-2)</f>
        <v>98700</v>
      </c>
    </row>
    <row r="389" spans="3:14" s="57" customFormat="1" ht="31.65" customHeight="1" thickTop="1">
      <c r="C389" s="119" t="s">
        <v>1197</v>
      </c>
      <c r="D389" s="120" t="s">
        <v>1198</v>
      </c>
      <c r="E389" s="120" t="s">
        <v>1926</v>
      </c>
      <c r="F389" s="120" t="s">
        <v>1199</v>
      </c>
      <c r="G389" s="120" t="s">
        <v>1200</v>
      </c>
      <c r="H389" s="120" t="s">
        <v>1201</v>
      </c>
      <c r="I389" s="121" t="s">
        <v>1202</v>
      </c>
      <c r="J389" s="160"/>
    </row>
    <row r="390" spans="3:14" s="62" customFormat="1" ht="16.5" customHeight="1">
      <c r="C390" s="141" t="s">
        <v>1203</v>
      </c>
      <c r="D390" s="59" t="s">
        <v>1204</v>
      </c>
      <c r="E390" s="59"/>
      <c r="F390" s="73"/>
      <c r="G390" s="73"/>
      <c r="H390" s="73"/>
      <c r="I390" s="146"/>
      <c r="J390" s="54"/>
      <c r="K390" s="55" t="s">
        <v>1249</v>
      </c>
      <c r="L390" s="55"/>
      <c r="M390" s="55"/>
      <c r="N390" s="55"/>
    </row>
    <row r="391" spans="3:14" s="62" customFormat="1" ht="16.5" customHeight="1">
      <c r="C391" s="141">
        <v>1</v>
      </c>
      <c r="D391" s="59" t="s">
        <v>5</v>
      </c>
      <c r="E391" s="72" t="s">
        <v>1788</v>
      </c>
      <c r="F391" s="170" t="s">
        <v>2123</v>
      </c>
      <c r="G391" s="189">
        <v>0.13200000000000001</v>
      </c>
      <c r="H391" s="64">
        <f>VLOOKUP(D391,upahbahan,3,FALSE)</f>
        <v>100000</v>
      </c>
      <c r="I391" s="124">
        <f t="shared" ref="I391:I394" si="25">G391*H391</f>
        <v>13200</v>
      </c>
      <c r="J391" s="54"/>
      <c r="K391" s="55"/>
      <c r="L391" s="55"/>
      <c r="M391" s="55"/>
      <c r="N391" s="55"/>
    </row>
    <row r="392" spans="3:14" s="62" customFormat="1" ht="17.399999999999999" customHeight="1">
      <c r="C392" s="142">
        <v>2</v>
      </c>
      <c r="D392" s="59" t="s">
        <v>7</v>
      </c>
      <c r="E392" s="72" t="s">
        <v>1789</v>
      </c>
      <c r="F392" s="72" t="s">
        <v>6</v>
      </c>
      <c r="G392" s="93">
        <v>2.1999999999999999E-2</v>
      </c>
      <c r="H392" s="64">
        <f>VLOOKUP(D392,upahbahan,3,FALSE)</f>
        <v>145000</v>
      </c>
      <c r="I392" s="124">
        <f t="shared" si="25"/>
        <v>3190</v>
      </c>
      <c r="J392" s="54"/>
      <c r="K392" s="55"/>
      <c r="L392" s="55"/>
      <c r="M392" s="55"/>
      <c r="N392" s="65"/>
    </row>
    <row r="393" spans="3:14" s="55" customFormat="1" ht="17.399999999999999" customHeight="1">
      <c r="C393" s="142">
        <v>3</v>
      </c>
      <c r="D393" s="59" t="s">
        <v>18</v>
      </c>
      <c r="E393" s="72" t="s">
        <v>1790</v>
      </c>
      <c r="F393" s="72" t="s">
        <v>6</v>
      </c>
      <c r="G393" s="93">
        <v>2E-3</v>
      </c>
      <c r="H393" s="64">
        <f>VLOOKUP(D393,upahbahan,3,FALSE)</f>
        <v>175000</v>
      </c>
      <c r="I393" s="124">
        <f t="shared" si="25"/>
        <v>350</v>
      </c>
      <c r="J393" s="54"/>
    </row>
    <row r="394" spans="3:14" s="55" customFormat="1" ht="13.8">
      <c r="C394" s="141">
        <v>4</v>
      </c>
      <c r="D394" s="59" t="s">
        <v>19</v>
      </c>
      <c r="E394" s="72" t="s">
        <v>1791</v>
      </c>
      <c r="F394" s="72" t="s">
        <v>6</v>
      </c>
      <c r="G394" s="93">
        <v>1E-3</v>
      </c>
      <c r="H394" s="64">
        <f>VLOOKUP(D394,upahbahan,3,FALSE)</f>
        <v>200000</v>
      </c>
      <c r="I394" s="124">
        <f t="shared" si="25"/>
        <v>200</v>
      </c>
      <c r="J394" s="54"/>
    </row>
    <row r="395" spans="3:14" s="62" customFormat="1" ht="15.75" customHeight="1">
      <c r="C395" s="144" t="s">
        <v>1210</v>
      </c>
      <c r="D395" s="80"/>
      <c r="E395" s="80"/>
      <c r="F395" s="80"/>
      <c r="G395" s="187"/>
      <c r="H395" s="162"/>
      <c r="I395" s="124">
        <f>SUM(I391:I394)</f>
        <v>16940</v>
      </c>
      <c r="J395" s="54"/>
    </row>
    <row r="396" spans="3:14" s="62" customFormat="1" ht="13.8">
      <c r="C396" s="141" t="s">
        <v>1211</v>
      </c>
      <c r="D396" s="59" t="s">
        <v>1212</v>
      </c>
      <c r="E396" s="59"/>
      <c r="F396" s="76"/>
      <c r="G396" s="76"/>
      <c r="H396" s="76"/>
      <c r="I396" s="154"/>
      <c r="J396" s="54"/>
    </row>
    <row r="397" spans="3:14" s="62" customFormat="1" ht="27.6">
      <c r="C397" s="445">
        <v>1</v>
      </c>
      <c r="D397" s="59" t="s">
        <v>1812</v>
      </c>
      <c r="E397" s="59"/>
      <c r="F397" s="78" t="s">
        <v>66</v>
      </c>
      <c r="G397" s="84">
        <v>26.08</v>
      </c>
      <c r="H397" s="64">
        <f>VLOOKUP(D397,upahbahan,3,FALSE)</f>
        <v>1300</v>
      </c>
      <c r="I397" s="124">
        <f>G397*H397</f>
        <v>33904</v>
      </c>
      <c r="J397" s="54"/>
    </row>
    <row r="398" spans="3:14" s="62" customFormat="1" ht="13.8">
      <c r="C398" s="445">
        <v>2</v>
      </c>
      <c r="D398" s="59" t="s">
        <v>1813</v>
      </c>
      <c r="E398" s="59"/>
      <c r="F398" s="78" t="s">
        <v>66</v>
      </c>
      <c r="G398" s="84">
        <v>60.8</v>
      </c>
      <c r="H398" s="64">
        <f>VLOOKUP(D398,upahbahan,3,FALSE)</f>
        <v>300</v>
      </c>
      <c r="I398" s="124">
        <f>G398*H398</f>
        <v>18240</v>
      </c>
      <c r="J398" s="54"/>
    </row>
    <row r="399" spans="3:14" s="62" customFormat="1" ht="13.8">
      <c r="C399" s="445">
        <v>3</v>
      </c>
      <c r="D399" s="448" t="s">
        <v>1814</v>
      </c>
      <c r="E399" s="448"/>
      <c r="F399" s="460" t="s">
        <v>66</v>
      </c>
      <c r="G399" s="451">
        <v>82.32</v>
      </c>
      <c r="H399" s="323">
        <f>VLOOKUP(D399,upahbahan,3,FALSE)</f>
        <v>210</v>
      </c>
      <c r="I399" s="450">
        <f>G399*H399</f>
        <v>17287.199999999997</v>
      </c>
      <c r="J399" s="54"/>
    </row>
    <row r="400" spans="3:14" s="62" customFormat="1" ht="13.8">
      <c r="C400" s="445">
        <v>4</v>
      </c>
      <c r="D400" s="59" t="s">
        <v>962</v>
      </c>
      <c r="E400" s="59"/>
      <c r="F400" s="78" t="s">
        <v>530</v>
      </c>
      <c r="G400" s="84">
        <v>17.2</v>
      </c>
      <c r="H400" s="64">
        <f>VLOOKUP(D400,upahbahan,3,FALSE)</f>
        <v>200</v>
      </c>
      <c r="I400" s="124">
        <f>G400*H400</f>
        <v>3440</v>
      </c>
      <c r="J400" s="54"/>
    </row>
    <row r="401" spans="3:14" s="62" customFormat="1" ht="15.75" customHeight="1">
      <c r="C401" s="144" t="s">
        <v>1216</v>
      </c>
      <c r="D401" s="80"/>
      <c r="E401" s="80"/>
      <c r="F401" s="80"/>
      <c r="G401" s="80"/>
      <c r="H401" s="162"/>
      <c r="I401" s="124">
        <f>SUM(I397:I400)</f>
        <v>72871.199999999997</v>
      </c>
      <c r="J401" s="54"/>
    </row>
    <row r="402" spans="3:14" s="62" customFormat="1" ht="19.5" customHeight="1">
      <c r="C402" s="141" t="s">
        <v>1217</v>
      </c>
      <c r="D402" s="59" t="s">
        <v>1218</v>
      </c>
      <c r="E402" s="59"/>
      <c r="F402" s="73"/>
      <c r="G402" s="73"/>
      <c r="H402" s="73"/>
      <c r="I402" s="146"/>
      <c r="J402" s="54"/>
    </row>
    <row r="403" spans="3:14" s="62" customFormat="1" ht="15.75" customHeight="1">
      <c r="C403" s="144" t="s">
        <v>1219</v>
      </c>
      <c r="D403" s="489"/>
      <c r="E403" s="489"/>
      <c r="F403" s="489"/>
      <c r="G403" s="489"/>
      <c r="H403" s="490"/>
      <c r="I403" s="153">
        <f>SUM(I402:I402)</f>
        <v>0</v>
      </c>
      <c r="J403" s="54"/>
    </row>
    <row r="404" spans="3:14" s="163" customFormat="1" ht="13.8">
      <c r="C404" s="122" t="s">
        <v>1220</v>
      </c>
      <c r="D404" s="69" t="s">
        <v>1221</v>
      </c>
      <c r="E404" s="70"/>
      <c r="F404" s="70"/>
      <c r="G404" s="70"/>
      <c r="H404" s="71"/>
      <c r="I404" s="124">
        <f>I403+I401+I395</f>
        <v>89811.199999999997</v>
      </c>
      <c r="J404" s="54"/>
    </row>
    <row r="405" spans="3:14" s="163" customFormat="1" ht="13.8">
      <c r="C405" s="122" t="s">
        <v>1222</v>
      </c>
      <c r="D405" s="69" t="s">
        <v>1325</v>
      </c>
      <c r="E405" s="70"/>
      <c r="F405" s="70"/>
      <c r="G405" s="71"/>
      <c r="H405" s="95">
        <v>0.1</v>
      </c>
      <c r="I405" s="124">
        <f>I404*H405</f>
        <v>8981.1200000000008</v>
      </c>
      <c r="J405" s="54"/>
    </row>
    <row r="406" spans="3:14" s="163" customFormat="1" ht="14.4" thickBot="1">
      <c r="C406" s="130" t="s">
        <v>1223</v>
      </c>
      <c r="D406" s="131" t="s">
        <v>1224</v>
      </c>
      <c r="E406" s="132"/>
      <c r="F406" s="132"/>
      <c r="G406" s="132"/>
      <c r="H406" s="155"/>
      <c r="I406" s="134">
        <f>SUM(I404:I405)</f>
        <v>98792.319999999992</v>
      </c>
      <c r="J406" s="54"/>
    </row>
    <row r="407" spans="3:14" ht="13.8" thickTop="1"/>
    <row r="409" spans="3:14" s="62" customFormat="1" ht="28.5" customHeight="1" thickBot="1">
      <c r="C409" s="486" t="s">
        <v>2555</v>
      </c>
      <c r="D409" s="438" t="s">
        <v>2556</v>
      </c>
      <c r="E409" s="438"/>
      <c r="F409" s="438"/>
      <c r="G409" s="438"/>
      <c r="H409" s="438"/>
      <c r="I409" s="438"/>
      <c r="J409" s="56">
        <f>ROUNDDOWN(I427,-2)</f>
        <v>123600</v>
      </c>
    </row>
    <row r="410" spans="3:14" s="57" customFormat="1" ht="31.65" customHeight="1" thickTop="1">
      <c r="C410" s="119" t="s">
        <v>1197</v>
      </c>
      <c r="D410" s="120" t="s">
        <v>1198</v>
      </c>
      <c r="E410" s="120" t="s">
        <v>1926</v>
      </c>
      <c r="F410" s="120" t="s">
        <v>1199</v>
      </c>
      <c r="G410" s="120" t="s">
        <v>1200</v>
      </c>
      <c r="H410" s="120" t="s">
        <v>1201</v>
      </c>
      <c r="I410" s="121" t="s">
        <v>1202</v>
      </c>
      <c r="J410" s="160"/>
    </row>
    <row r="411" spans="3:14" s="62" customFormat="1" ht="16.5" customHeight="1">
      <c r="C411" s="141" t="s">
        <v>1203</v>
      </c>
      <c r="D411" s="59" t="s">
        <v>1204</v>
      </c>
      <c r="E411" s="59"/>
      <c r="F411" s="73"/>
      <c r="G411" s="73"/>
      <c r="H411" s="73"/>
      <c r="I411" s="146"/>
      <c r="J411" s="54"/>
      <c r="K411" s="55" t="s">
        <v>1249</v>
      </c>
      <c r="L411" s="55"/>
      <c r="M411" s="55"/>
      <c r="N411" s="55"/>
    </row>
    <row r="412" spans="3:14" s="62" customFormat="1" ht="16.5" customHeight="1">
      <c r="C412" s="141">
        <v>1</v>
      </c>
      <c r="D412" s="59" t="s">
        <v>5</v>
      </c>
      <c r="E412" s="72" t="s">
        <v>1788</v>
      </c>
      <c r="F412" s="170" t="s">
        <v>2123</v>
      </c>
      <c r="G412" s="189">
        <v>0.16500000000000001</v>
      </c>
      <c r="H412" s="64">
        <f>VLOOKUP(D412,upahbahan,3,FALSE)</f>
        <v>100000</v>
      </c>
      <c r="I412" s="124">
        <f t="shared" ref="I412:I415" si="26">G412*H412</f>
        <v>16500</v>
      </c>
      <c r="J412" s="54"/>
      <c r="K412" s="55"/>
      <c r="L412" s="55"/>
      <c r="M412" s="55"/>
      <c r="N412" s="55"/>
    </row>
    <row r="413" spans="3:14" s="62" customFormat="1" ht="17.399999999999999" customHeight="1">
      <c r="C413" s="142">
        <v>2</v>
      </c>
      <c r="D413" s="59" t="s">
        <v>7</v>
      </c>
      <c r="E413" s="72" t="s">
        <v>1789</v>
      </c>
      <c r="F413" s="72" t="s">
        <v>6</v>
      </c>
      <c r="G413" s="93">
        <v>2.8000000000000001E-2</v>
      </c>
      <c r="H413" s="64">
        <f>VLOOKUP(D413,upahbahan,3,FALSE)</f>
        <v>145000</v>
      </c>
      <c r="I413" s="124">
        <f t="shared" si="26"/>
        <v>4060</v>
      </c>
      <c r="J413" s="54"/>
      <c r="K413" s="55"/>
      <c r="L413" s="55"/>
      <c r="M413" s="55"/>
      <c r="N413" s="65"/>
    </row>
    <row r="414" spans="3:14" s="55" customFormat="1" ht="17.399999999999999" customHeight="1">
      <c r="C414" s="142">
        <v>3</v>
      </c>
      <c r="D414" s="59" t="s">
        <v>18</v>
      </c>
      <c r="E414" s="72" t="s">
        <v>1790</v>
      </c>
      <c r="F414" s="72" t="s">
        <v>6</v>
      </c>
      <c r="G414" s="93">
        <v>3.0000000000000001E-3</v>
      </c>
      <c r="H414" s="64">
        <f>VLOOKUP(D414,upahbahan,3,FALSE)</f>
        <v>175000</v>
      </c>
      <c r="I414" s="124">
        <f t="shared" si="26"/>
        <v>525</v>
      </c>
      <c r="J414" s="54"/>
    </row>
    <row r="415" spans="3:14" s="55" customFormat="1" ht="13.8">
      <c r="C415" s="141">
        <v>4</v>
      </c>
      <c r="D415" s="59" t="s">
        <v>19</v>
      </c>
      <c r="E415" s="72" t="s">
        <v>1791</v>
      </c>
      <c r="F415" s="72" t="s">
        <v>6</v>
      </c>
      <c r="G415" s="93">
        <v>1E-3</v>
      </c>
      <c r="H415" s="64">
        <f>VLOOKUP(D415,upahbahan,3,FALSE)</f>
        <v>200000</v>
      </c>
      <c r="I415" s="124">
        <f t="shared" si="26"/>
        <v>200</v>
      </c>
      <c r="J415" s="54"/>
    </row>
    <row r="416" spans="3:14" s="62" customFormat="1" ht="15.75" customHeight="1">
      <c r="C416" s="144" t="s">
        <v>1210</v>
      </c>
      <c r="D416" s="80"/>
      <c r="E416" s="80"/>
      <c r="F416" s="80"/>
      <c r="G416" s="187"/>
      <c r="H416" s="162"/>
      <c r="I416" s="124">
        <f>SUM(I412:I415)</f>
        <v>21285</v>
      </c>
      <c r="J416" s="54"/>
    </row>
    <row r="417" spans="3:14" s="62" customFormat="1" ht="13.8">
      <c r="C417" s="141" t="s">
        <v>1211</v>
      </c>
      <c r="D417" s="59" t="s">
        <v>1212</v>
      </c>
      <c r="E417" s="59"/>
      <c r="F417" s="76"/>
      <c r="G417" s="76"/>
      <c r="H417" s="76"/>
      <c r="I417" s="154"/>
      <c r="J417" s="54"/>
    </row>
    <row r="418" spans="3:14" s="62" customFormat="1" ht="27.6">
      <c r="C418" s="445">
        <v>1</v>
      </c>
      <c r="D418" s="59" t="s">
        <v>1812</v>
      </c>
      <c r="E418" s="59"/>
      <c r="F418" s="78" t="s">
        <v>66</v>
      </c>
      <c r="G418" s="84">
        <v>32.6</v>
      </c>
      <c r="H418" s="64">
        <f>VLOOKUP(D418,upahbahan,3,FALSE)</f>
        <v>1300</v>
      </c>
      <c r="I418" s="124">
        <f>G418*H418</f>
        <v>42380</v>
      </c>
      <c r="J418" s="54"/>
    </row>
    <row r="419" spans="3:14" s="62" customFormat="1" ht="13.8">
      <c r="C419" s="445">
        <v>2</v>
      </c>
      <c r="D419" s="59" t="s">
        <v>1813</v>
      </c>
      <c r="E419" s="59"/>
      <c r="F419" s="78" t="s">
        <v>66</v>
      </c>
      <c r="G419" s="84">
        <v>76</v>
      </c>
      <c r="H419" s="64">
        <f>VLOOKUP(D419,upahbahan,3,FALSE)</f>
        <v>300</v>
      </c>
      <c r="I419" s="124">
        <f>G419*H419</f>
        <v>22800</v>
      </c>
      <c r="J419" s="54"/>
    </row>
    <row r="420" spans="3:14" s="62" customFormat="1" ht="13.8">
      <c r="C420" s="445">
        <v>3</v>
      </c>
      <c r="D420" s="448" t="s">
        <v>1814</v>
      </c>
      <c r="E420" s="448"/>
      <c r="F420" s="460" t="s">
        <v>66</v>
      </c>
      <c r="G420" s="451">
        <v>102.9</v>
      </c>
      <c r="H420" s="323">
        <f>VLOOKUP(D420,upahbahan,3,FALSE)</f>
        <v>210</v>
      </c>
      <c r="I420" s="450">
        <f>G420*H420</f>
        <v>21609</v>
      </c>
      <c r="J420" s="54"/>
    </row>
    <row r="421" spans="3:14" s="62" customFormat="1" ht="13.8">
      <c r="C421" s="445">
        <v>4</v>
      </c>
      <c r="D421" s="59" t="s">
        <v>962</v>
      </c>
      <c r="E421" s="59"/>
      <c r="F421" s="78" t="s">
        <v>530</v>
      </c>
      <c r="G421" s="84">
        <v>21.5</v>
      </c>
      <c r="H421" s="64">
        <f>VLOOKUP(D421,upahbahan,3,FALSE)</f>
        <v>200</v>
      </c>
      <c r="I421" s="124">
        <f>G421*H421</f>
        <v>4300</v>
      </c>
      <c r="J421" s="54"/>
    </row>
    <row r="422" spans="3:14" s="62" customFormat="1" ht="15.75" customHeight="1">
      <c r="C422" s="144" t="s">
        <v>1216</v>
      </c>
      <c r="D422" s="80"/>
      <c r="E422" s="80"/>
      <c r="F422" s="80"/>
      <c r="G422" s="80"/>
      <c r="H422" s="162"/>
      <c r="I422" s="124">
        <f>SUM(I418:I421)</f>
        <v>91089</v>
      </c>
      <c r="J422" s="54"/>
    </row>
    <row r="423" spans="3:14" s="62" customFormat="1" ht="19.5" customHeight="1">
      <c r="C423" s="141" t="s">
        <v>1217</v>
      </c>
      <c r="D423" s="59" t="s">
        <v>1218</v>
      </c>
      <c r="E423" s="59"/>
      <c r="F423" s="73"/>
      <c r="G423" s="73"/>
      <c r="H423" s="73"/>
      <c r="I423" s="146"/>
      <c r="J423" s="54"/>
    </row>
    <row r="424" spans="3:14" s="62" customFormat="1" ht="15.75" customHeight="1">
      <c r="C424" s="144" t="s">
        <v>1219</v>
      </c>
      <c r="D424" s="489"/>
      <c r="E424" s="489"/>
      <c r="F424" s="489"/>
      <c r="G424" s="489"/>
      <c r="H424" s="490"/>
      <c r="I424" s="153">
        <f>SUM(I423:I423)</f>
        <v>0</v>
      </c>
      <c r="J424" s="54"/>
    </row>
    <row r="425" spans="3:14" s="163" customFormat="1" ht="13.8">
      <c r="C425" s="122" t="s">
        <v>1220</v>
      </c>
      <c r="D425" s="69" t="s">
        <v>1221</v>
      </c>
      <c r="E425" s="70"/>
      <c r="F425" s="70"/>
      <c r="G425" s="70"/>
      <c r="H425" s="71"/>
      <c r="I425" s="124">
        <f>I424+I422+I416</f>
        <v>112374</v>
      </c>
      <c r="J425" s="54"/>
    </row>
    <row r="426" spans="3:14" s="163" customFormat="1" ht="13.8">
      <c r="C426" s="122" t="s">
        <v>1222</v>
      </c>
      <c r="D426" s="69" t="s">
        <v>1325</v>
      </c>
      <c r="E426" s="70"/>
      <c r="F426" s="70"/>
      <c r="G426" s="71"/>
      <c r="H426" s="95">
        <v>0.1</v>
      </c>
      <c r="I426" s="124">
        <f>I425*H426</f>
        <v>11237.400000000001</v>
      </c>
      <c r="J426" s="54"/>
    </row>
    <row r="427" spans="3:14" s="163" customFormat="1" ht="14.4" thickBot="1">
      <c r="C427" s="130" t="s">
        <v>1223</v>
      </c>
      <c r="D427" s="131" t="s">
        <v>1224</v>
      </c>
      <c r="E427" s="132"/>
      <c r="F427" s="132"/>
      <c r="G427" s="132"/>
      <c r="H427" s="155"/>
      <c r="I427" s="134">
        <f>SUM(I425:I426)</f>
        <v>123611.4</v>
      </c>
      <c r="J427" s="54"/>
    </row>
    <row r="428" spans="3:14" ht="13.8" thickTop="1"/>
    <row r="430" spans="3:14" s="62" customFormat="1" ht="28.5" customHeight="1" thickBot="1">
      <c r="C430" s="486" t="s">
        <v>2557</v>
      </c>
      <c r="D430" s="438" t="s">
        <v>2558</v>
      </c>
      <c r="E430" s="438"/>
      <c r="F430" s="438"/>
      <c r="G430" s="438"/>
      <c r="H430" s="438"/>
      <c r="I430" s="438"/>
      <c r="J430" s="56">
        <f>ROUNDDOWN(I448,-2)</f>
        <v>148000</v>
      </c>
    </row>
    <row r="431" spans="3:14" s="57" customFormat="1" ht="31.65" customHeight="1" thickTop="1">
      <c r="C431" s="119" t="s">
        <v>1197</v>
      </c>
      <c r="D431" s="120" t="s">
        <v>1198</v>
      </c>
      <c r="E431" s="120" t="s">
        <v>1926</v>
      </c>
      <c r="F431" s="120" t="s">
        <v>1199</v>
      </c>
      <c r="G431" s="120" t="s">
        <v>1200</v>
      </c>
      <c r="H431" s="120" t="s">
        <v>1201</v>
      </c>
      <c r="I431" s="121" t="s">
        <v>1202</v>
      </c>
      <c r="J431" s="160"/>
    </row>
    <row r="432" spans="3:14" s="62" customFormat="1" ht="16.5" customHeight="1">
      <c r="C432" s="141" t="s">
        <v>1203</v>
      </c>
      <c r="D432" s="59" t="s">
        <v>1204</v>
      </c>
      <c r="E432" s="59"/>
      <c r="F432" s="73"/>
      <c r="G432" s="73"/>
      <c r="H432" s="73"/>
      <c r="I432" s="146"/>
      <c r="J432" s="54"/>
      <c r="K432" s="55" t="s">
        <v>1249</v>
      </c>
      <c r="L432" s="55"/>
      <c r="M432" s="55"/>
      <c r="N432" s="55"/>
    </row>
    <row r="433" spans="3:14" s="62" customFormat="1" ht="16.5" customHeight="1">
      <c r="C433" s="141">
        <v>1</v>
      </c>
      <c r="D433" s="59" t="s">
        <v>5</v>
      </c>
      <c r="E433" s="72" t="s">
        <v>1788</v>
      </c>
      <c r="F433" s="170" t="s">
        <v>2123</v>
      </c>
      <c r="G433" s="189">
        <v>0.19800000000000001</v>
      </c>
      <c r="H433" s="64">
        <f>VLOOKUP(D433,upahbahan,3,FALSE)</f>
        <v>100000</v>
      </c>
      <c r="I433" s="124">
        <f t="shared" ref="I433:I436" si="27">G433*H433</f>
        <v>19800</v>
      </c>
      <c r="J433" s="54"/>
      <c r="K433" s="55"/>
      <c r="L433" s="55"/>
      <c r="M433" s="55"/>
      <c r="N433" s="55"/>
    </row>
    <row r="434" spans="3:14" s="62" customFormat="1" ht="17.399999999999999" customHeight="1">
      <c r="C434" s="142">
        <v>2</v>
      </c>
      <c r="D434" s="59" t="s">
        <v>7</v>
      </c>
      <c r="E434" s="72" t="s">
        <v>1789</v>
      </c>
      <c r="F434" s="72" t="s">
        <v>6</v>
      </c>
      <c r="G434" s="93">
        <v>3.3000000000000002E-2</v>
      </c>
      <c r="H434" s="64">
        <f>VLOOKUP(D434,upahbahan,3,FALSE)</f>
        <v>145000</v>
      </c>
      <c r="I434" s="124">
        <f t="shared" si="27"/>
        <v>4785</v>
      </c>
      <c r="J434" s="54"/>
      <c r="K434" s="55"/>
      <c r="L434" s="55"/>
      <c r="M434" s="55"/>
      <c r="N434" s="65"/>
    </row>
    <row r="435" spans="3:14" s="55" customFormat="1" ht="17.399999999999999" customHeight="1">
      <c r="C435" s="142">
        <v>3</v>
      </c>
      <c r="D435" s="59" t="s">
        <v>18</v>
      </c>
      <c r="E435" s="72" t="s">
        <v>1790</v>
      </c>
      <c r="F435" s="72" t="s">
        <v>6</v>
      </c>
      <c r="G435" s="93">
        <v>3.0000000000000001E-3</v>
      </c>
      <c r="H435" s="64">
        <f>VLOOKUP(D435,upahbahan,3,FALSE)</f>
        <v>175000</v>
      </c>
      <c r="I435" s="124">
        <f t="shared" si="27"/>
        <v>525</v>
      </c>
      <c r="J435" s="54"/>
    </row>
    <row r="436" spans="3:14" s="55" customFormat="1" ht="13.8">
      <c r="C436" s="141">
        <v>4</v>
      </c>
      <c r="D436" s="59" t="s">
        <v>19</v>
      </c>
      <c r="E436" s="72" t="s">
        <v>1791</v>
      </c>
      <c r="F436" s="72" t="s">
        <v>6</v>
      </c>
      <c r="G436" s="93">
        <v>1E-3</v>
      </c>
      <c r="H436" s="64">
        <f>VLOOKUP(D436,upahbahan,3,FALSE)</f>
        <v>200000</v>
      </c>
      <c r="I436" s="124">
        <f t="shared" si="27"/>
        <v>200</v>
      </c>
      <c r="J436" s="54"/>
    </row>
    <row r="437" spans="3:14" s="62" customFormat="1" ht="15.75" customHeight="1">
      <c r="C437" s="144" t="s">
        <v>1210</v>
      </c>
      <c r="D437" s="80"/>
      <c r="E437" s="80"/>
      <c r="F437" s="80"/>
      <c r="G437" s="187"/>
      <c r="H437" s="162"/>
      <c r="I437" s="124">
        <f>SUM(I433:I436)</f>
        <v>25310</v>
      </c>
      <c r="J437" s="54"/>
    </row>
    <row r="438" spans="3:14" s="62" customFormat="1" ht="13.8">
      <c r="C438" s="141" t="s">
        <v>1211</v>
      </c>
      <c r="D438" s="59" t="s">
        <v>1212</v>
      </c>
      <c r="E438" s="59"/>
      <c r="F438" s="76"/>
      <c r="G438" s="76"/>
      <c r="H438" s="76"/>
      <c r="I438" s="154"/>
      <c r="J438" s="54"/>
    </row>
    <row r="439" spans="3:14" s="62" customFormat="1" ht="27.6">
      <c r="C439" s="445">
        <v>1</v>
      </c>
      <c r="D439" s="59" t="s">
        <v>1812</v>
      </c>
      <c r="E439" s="59"/>
      <c r="F439" s="78" t="s">
        <v>66</v>
      </c>
      <c r="G439" s="84">
        <v>39.119999999999997</v>
      </c>
      <c r="H439" s="64">
        <f>VLOOKUP(D439,upahbahan,3,FALSE)</f>
        <v>1300</v>
      </c>
      <c r="I439" s="124">
        <f>G439*H439</f>
        <v>50856</v>
      </c>
      <c r="J439" s="54"/>
    </row>
    <row r="440" spans="3:14" s="62" customFormat="1" ht="13.8">
      <c r="C440" s="445">
        <v>2</v>
      </c>
      <c r="D440" s="59" t="s">
        <v>1813</v>
      </c>
      <c r="E440" s="59"/>
      <c r="F440" s="78" t="s">
        <v>66</v>
      </c>
      <c r="G440" s="84">
        <v>91.2</v>
      </c>
      <c r="H440" s="64">
        <f>VLOOKUP(D440,upahbahan,3,FALSE)</f>
        <v>300</v>
      </c>
      <c r="I440" s="124">
        <f>G440*H440</f>
        <v>27360</v>
      </c>
      <c r="J440" s="54"/>
    </row>
    <row r="441" spans="3:14" s="62" customFormat="1" ht="13.8">
      <c r="C441" s="445">
        <v>3</v>
      </c>
      <c r="D441" s="448" t="s">
        <v>1814</v>
      </c>
      <c r="E441" s="448"/>
      <c r="F441" s="460" t="s">
        <v>66</v>
      </c>
      <c r="G441" s="451">
        <v>123.48</v>
      </c>
      <c r="H441" s="323">
        <f>VLOOKUP(D441,upahbahan,3,FALSE)</f>
        <v>210</v>
      </c>
      <c r="I441" s="450">
        <f>G441*H441</f>
        <v>25930.799999999999</v>
      </c>
      <c r="J441" s="54"/>
    </row>
    <row r="442" spans="3:14" s="62" customFormat="1" ht="13.8">
      <c r="C442" s="445">
        <v>4</v>
      </c>
      <c r="D442" s="59" t="s">
        <v>962</v>
      </c>
      <c r="E442" s="59"/>
      <c r="F442" s="78" t="s">
        <v>530</v>
      </c>
      <c r="G442" s="84">
        <v>25.8</v>
      </c>
      <c r="H442" s="64">
        <f>VLOOKUP(D442,upahbahan,3,FALSE)</f>
        <v>200</v>
      </c>
      <c r="I442" s="124">
        <f>G442*H442</f>
        <v>5160</v>
      </c>
      <c r="J442" s="54"/>
    </row>
    <row r="443" spans="3:14" s="62" customFormat="1" ht="15.75" customHeight="1">
      <c r="C443" s="144" t="s">
        <v>1216</v>
      </c>
      <c r="D443" s="80"/>
      <c r="E443" s="80"/>
      <c r="F443" s="80"/>
      <c r="G443" s="80"/>
      <c r="H443" s="162"/>
      <c r="I443" s="124">
        <f>SUM(I439:I442)</f>
        <v>109306.8</v>
      </c>
      <c r="J443" s="54"/>
    </row>
    <row r="444" spans="3:14" s="62" customFormat="1" ht="19.5" customHeight="1">
      <c r="C444" s="141" t="s">
        <v>1217</v>
      </c>
      <c r="D444" s="59" t="s">
        <v>1218</v>
      </c>
      <c r="E444" s="59"/>
      <c r="F444" s="73"/>
      <c r="G444" s="73"/>
      <c r="H444" s="73"/>
      <c r="I444" s="146"/>
      <c r="J444" s="54"/>
    </row>
    <row r="445" spans="3:14" s="62" customFormat="1" ht="15.75" customHeight="1">
      <c r="C445" s="144" t="s">
        <v>1219</v>
      </c>
      <c r="D445" s="489"/>
      <c r="E445" s="489"/>
      <c r="F445" s="489"/>
      <c r="G445" s="489"/>
      <c r="H445" s="490"/>
      <c r="I445" s="153">
        <f>SUM(I444:I444)</f>
        <v>0</v>
      </c>
      <c r="J445" s="54"/>
    </row>
    <row r="446" spans="3:14" s="163" customFormat="1" ht="13.8">
      <c r="C446" s="122" t="s">
        <v>1220</v>
      </c>
      <c r="D446" s="69" t="s">
        <v>1221</v>
      </c>
      <c r="E446" s="70"/>
      <c r="F446" s="70"/>
      <c r="G446" s="70"/>
      <c r="H446" s="71"/>
      <c r="I446" s="124">
        <f>I445+I443+I437</f>
        <v>134616.79999999999</v>
      </c>
      <c r="J446" s="54"/>
    </row>
    <row r="447" spans="3:14" s="163" customFormat="1" ht="13.8">
      <c r="C447" s="122" t="s">
        <v>1222</v>
      </c>
      <c r="D447" s="69" t="s">
        <v>1325</v>
      </c>
      <c r="E447" s="70"/>
      <c r="F447" s="70"/>
      <c r="G447" s="71"/>
      <c r="H447" s="95">
        <v>0.1</v>
      </c>
      <c r="I447" s="124">
        <f>I446*H447</f>
        <v>13461.68</v>
      </c>
      <c r="J447" s="54"/>
    </row>
    <row r="448" spans="3:14" s="163" customFormat="1" ht="14.4" thickBot="1">
      <c r="C448" s="130" t="s">
        <v>1223</v>
      </c>
      <c r="D448" s="131" t="s">
        <v>1224</v>
      </c>
      <c r="E448" s="132"/>
      <c r="F448" s="132"/>
      <c r="G448" s="132"/>
      <c r="H448" s="155"/>
      <c r="I448" s="134">
        <f>SUM(I446:I447)</f>
        <v>148078.47999999998</v>
      </c>
      <c r="J448" s="54"/>
    </row>
    <row r="449" spans="3:14" ht="13.8" thickTop="1"/>
    <row r="451" spans="3:14" s="62" customFormat="1" ht="28.5" customHeight="1" thickBot="1">
      <c r="C451" s="486" t="s">
        <v>2559</v>
      </c>
      <c r="D451" s="438" t="s">
        <v>2560</v>
      </c>
      <c r="E451" s="438"/>
      <c r="F451" s="438"/>
      <c r="G451" s="438"/>
      <c r="H451" s="438"/>
      <c r="I451" s="438"/>
      <c r="J451" s="56">
        <f>ROUNDDOWN(I469,-2)</f>
        <v>185100</v>
      </c>
    </row>
    <row r="452" spans="3:14" s="57" customFormat="1" ht="31.65" customHeight="1" thickTop="1">
      <c r="C452" s="119" t="s">
        <v>1197</v>
      </c>
      <c r="D452" s="120" t="s">
        <v>1198</v>
      </c>
      <c r="E452" s="120" t="s">
        <v>1926</v>
      </c>
      <c r="F452" s="120" t="s">
        <v>1199</v>
      </c>
      <c r="G452" s="120" t="s">
        <v>1200</v>
      </c>
      <c r="H452" s="120" t="s">
        <v>1201</v>
      </c>
      <c r="I452" s="121" t="s">
        <v>1202</v>
      </c>
      <c r="J452" s="160"/>
    </row>
    <row r="453" spans="3:14" s="62" customFormat="1" ht="16.5" customHeight="1">
      <c r="C453" s="141" t="s">
        <v>1203</v>
      </c>
      <c r="D453" s="59" t="s">
        <v>1204</v>
      </c>
      <c r="E453" s="59"/>
      <c r="F453" s="73"/>
      <c r="G453" s="73"/>
      <c r="H453" s="73"/>
      <c r="I453" s="146"/>
      <c r="J453" s="54"/>
      <c r="K453" s="55" t="s">
        <v>1249</v>
      </c>
      <c r="L453" s="55"/>
      <c r="M453" s="55"/>
      <c r="N453" s="55"/>
    </row>
    <row r="454" spans="3:14" s="62" customFormat="1" ht="16.5" customHeight="1">
      <c r="C454" s="141">
        <v>1</v>
      </c>
      <c r="D454" s="59" t="s">
        <v>5</v>
      </c>
      <c r="E454" s="72" t="s">
        <v>1788</v>
      </c>
      <c r="F454" s="170" t="s">
        <v>2123</v>
      </c>
      <c r="G454" s="189">
        <v>0.248</v>
      </c>
      <c r="H454" s="64">
        <f>VLOOKUP(D454,upahbahan,3,FALSE)</f>
        <v>100000</v>
      </c>
      <c r="I454" s="124">
        <f t="shared" ref="I454:I457" si="28">G454*H454</f>
        <v>24800</v>
      </c>
      <c r="J454" s="54"/>
      <c r="K454" s="55"/>
      <c r="L454" s="55"/>
      <c r="M454" s="55"/>
      <c r="N454" s="55"/>
    </row>
    <row r="455" spans="3:14" s="62" customFormat="1" ht="17.399999999999999" customHeight="1">
      <c r="C455" s="142">
        <v>2</v>
      </c>
      <c r="D455" s="59" t="s">
        <v>7</v>
      </c>
      <c r="E455" s="72" t="s">
        <v>1789</v>
      </c>
      <c r="F455" s="72" t="s">
        <v>6</v>
      </c>
      <c r="G455" s="93">
        <v>4.1000000000000002E-2</v>
      </c>
      <c r="H455" s="64">
        <f>VLOOKUP(D455,upahbahan,3,FALSE)</f>
        <v>145000</v>
      </c>
      <c r="I455" s="124">
        <f t="shared" si="28"/>
        <v>5945</v>
      </c>
      <c r="J455" s="54"/>
      <c r="K455" s="55"/>
      <c r="L455" s="55"/>
      <c r="M455" s="55"/>
      <c r="N455" s="65"/>
    </row>
    <row r="456" spans="3:14" s="55" customFormat="1" ht="17.399999999999999" customHeight="1">
      <c r="C456" s="142">
        <v>3</v>
      </c>
      <c r="D456" s="59" t="s">
        <v>18</v>
      </c>
      <c r="E456" s="72" t="s">
        <v>1790</v>
      </c>
      <c r="F456" s="72" t="s">
        <v>6</v>
      </c>
      <c r="G456" s="93">
        <v>4.0000000000000001E-3</v>
      </c>
      <c r="H456" s="64">
        <f>VLOOKUP(D456,upahbahan,3,FALSE)</f>
        <v>175000</v>
      </c>
      <c r="I456" s="124">
        <f t="shared" si="28"/>
        <v>700</v>
      </c>
      <c r="J456" s="54"/>
    </row>
    <row r="457" spans="3:14" s="55" customFormat="1" ht="13.8">
      <c r="C457" s="141">
        <v>4</v>
      </c>
      <c r="D457" s="59" t="s">
        <v>19</v>
      </c>
      <c r="E457" s="72" t="s">
        <v>1791</v>
      </c>
      <c r="F457" s="72" t="s">
        <v>6</v>
      </c>
      <c r="G457" s="93">
        <v>1E-3</v>
      </c>
      <c r="H457" s="64">
        <f>VLOOKUP(D457,upahbahan,3,FALSE)</f>
        <v>200000</v>
      </c>
      <c r="I457" s="124">
        <f t="shared" si="28"/>
        <v>200</v>
      </c>
      <c r="J457" s="54"/>
    </row>
    <row r="458" spans="3:14" s="62" customFormat="1" ht="15.75" customHeight="1">
      <c r="C458" s="144" t="s">
        <v>1210</v>
      </c>
      <c r="D458" s="80"/>
      <c r="E458" s="80"/>
      <c r="F458" s="80"/>
      <c r="G458" s="187"/>
      <c r="H458" s="162"/>
      <c r="I458" s="124">
        <f>SUM(I454:I457)</f>
        <v>31645</v>
      </c>
      <c r="J458" s="54"/>
    </row>
    <row r="459" spans="3:14" s="62" customFormat="1" ht="13.8">
      <c r="C459" s="141" t="s">
        <v>1211</v>
      </c>
      <c r="D459" s="59" t="s">
        <v>1212</v>
      </c>
      <c r="E459" s="59"/>
      <c r="F459" s="76"/>
      <c r="G459" s="76"/>
      <c r="H459" s="76"/>
      <c r="I459" s="154"/>
      <c r="J459" s="54"/>
    </row>
    <row r="460" spans="3:14" s="62" customFormat="1" ht="27.6">
      <c r="C460" s="445">
        <v>1</v>
      </c>
      <c r="D460" s="59" t="s">
        <v>1812</v>
      </c>
      <c r="E460" s="59"/>
      <c r="F460" s="78" t="s">
        <v>66</v>
      </c>
      <c r="G460" s="84">
        <v>48.9</v>
      </c>
      <c r="H460" s="64">
        <f>VLOOKUP(D460,upahbahan,3,FALSE)</f>
        <v>1300</v>
      </c>
      <c r="I460" s="124">
        <f>G460*H460</f>
        <v>63570</v>
      </c>
      <c r="J460" s="54"/>
    </row>
    <row r="461" spans="3:14" s="62" customFormat="1" ht="13.8">
      <c r="C461" s="445">
        <v>2</v>
      </c>
      <c r="D461" s="59" t="s">
        <v>1813</v>
      </c>
      <c r="E461" s="59"/>
      <c r="F461" s="78" t="s">
        <v>66</v>
      </c>
      <c r="G461" s="84">
        <v>114</v>
      </c>
      <c r="H461" s="64">
        <f>VLOOKUP(D461,upahbahan,3,FALSE)</f>
        <v>300</v>
      </c>
      <c r="I461" s="124">
        <f>G461*H461</f>
        <v>34200</v>
      </c>
      <c r="J461" s="54"/>
    </row>
    <row r="462" spans="3:14" s="62" customFormat="1" ht="13.8">
      <c r="C462" s="445">
        <v>3</v>
      </c>
      <c r="D462" s="448" t="s">
        <v>1814</v>
      </c>
      <c r="E462" s="448"/>
      <c r="F462" s="460" t="s">
        <v>66</v>
      </c>
      <c r="G462" s="451">
        <v>154.35</v>
      </c>
      <c r="H462" s="323">
        <f>VLOOKUP(D462,upahbahan,3,FALSE)</f>
        <v>210</v>
      </c>
      <c r="I462" s="450">
        <f>G462*H462</f>
        <v>32413.5</v>
      </c>
      <c r="J462" s="54"/>
    </row>
    <row r="463" spans="3:14" s="62" customFormat="1" ht="13.8">
      <c r="C463" s="445">
        <v>4</v>
      </c>
      <c r="D463" s="59" t="s">
        <v>962</v>
      </c>
      <c r="E463" s="59"/>
      <c r="F463" s="78" t="s">
        <v>530</v>
      </c>
      <c r="G463" s="84">
        <v>32.25</v>
      </c>
      <c r="H463" s="64">
        <f>VLOOKUP(D463,upahbahan,3,FALSE)</f>
        <v>200</v>
      </c>
      <c r="I463" s="124">
        <f>G463*H463</f>
        <v>6450</v>
      </c>
      <c r="J463" s="54"/>
    </row>
    <row r="464" spans="3:14" s="62" customFormat="1" ht="15.75" customHeight="1">
      <c r="C464" s="144" t="s">
        <v>1216</v>
      </c>
      <c r="D464" s="80"/>
      <c r="E464" s="80"/>
      <c r="F464" s="80"/>
      <c r="G464" s="80"/>
      <c r="H464" s="162"/>
      <c r="I464" s="124">
        <f>SUM(I460:I463)</f>
        <v>136633.5</v>
      </c>
      <c r="J464" s="54"/>
    </row>
    <row r="465" spans="3:10" s="62" customFormat="1" ht="19.5" customHeight="1">
      <c r="C465" s="141" t="s">
        <v>1217</v>
      </c>
      <c r="D465" s="59" t="s">
        <v>1218</v>
      </c>
      <c r="E465" s="59"/>
      <c r="F465" s="73"/>
      <c r="G465" s="73"/>
      <c r="H465" s="73"/>
      <c r="I465" s="146"/>
      <c r="J465" s="54"/>
    </row>
    <row r="466" spans="3:10" s="62" customFormat="1" ht="15.75" customHeight="1">
      <c r="C466" s="144" t="s">
        <v>1219</v>
      </c>
      <c r="D466" s="489"/>
      <c r="E466" s="489"/>
      <c r="F466" s="489"/>
      <c r="G466" s="489"/>
      <c r="H466" s="490"/>
      <c r="I466" s="153">
        <f>SUM(I465:I465)</f>
        <v>0</v>
      </c>
      <c r="J466" s="54"/>
    </row>
    <row r="467" spans="3:10" s="163" customFormat="1" ht="13.8">
      <c r="C467" s="122" t="s">
        <v>1220</v>
      </c>
      <c r="D467" s="69" t="s">
        <v>1221</v>
      </c>
      <c r="E467" s="70"/>
      <c r="F467" s="70"/>
      <c r="G467" s="70"/>
      <c r="H467" s="71"/>
      <c r="I467" s="124">
        <f>I466+I464+I458</f>
        <v>168278.5</v>
      </c>
      <c r="J467" s="54"/>
    </row>
    <row r="468" spans="3:10" s="163" customFormat="1" ht="13.8">
      <c r="C468" s="122" t="s">
        <v>1222</v>
      </c>
      <c r="D468" s="69" t="s">
        <v>1325</v>
      </c>
      <c r="E468" s="70"/>
      <c r="F468" s="70"/>
      <c r="G468" s="71"/>
      <c r="H468" s="95">
        <v>0.1</v>
      </c>
      <c r="I468" s="124">
        <f>I467*H468</f>
        <v>16827.850000000002</v>
      </c>
      <c r="J468" s="54"/>
    </row>
    <row r="469" spans="3:10" s="163" customFormat="1" ht="14.4" thickBot="1">
      <c r="C469" s="130" t="s">
        <v>1223</v>
      </c>
      <c r="D469" s="131" t="s">
        <v>1224</v>
      </c>
      <c r="E469" s="132"/>
      <c r="F469" s="132"/>
      <c r="G469" s="132"/>
      <c r="H469" s="155"/>
      <c r="I469" s="134">
        <f>SUM(I467:I468)</f>
        <v>185106.35</v>
      </c>
      <c r="J469" s="54"/>
    </row>
    <row r="470" spans="3:10" ht="13.8" thickTop="1"/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N21"/>
  <sheetViews>
    <sheetView topLeftCell="A13" zoomScale="78" zoomScaleNormal="78" workbookViewId="0">
      <selection activeCell="T38" sqref="T38"/>
    </sheetView>
  </sheetViews>
  <sheetFormatPr defaultRowHeight="13.2"/>
  <cols>
    <col min="1" max="1" width="3.5546875" customWidth="1"/>
    <col min="2" max="2" width="3.88671875" customWidth="1"/>
    <col min="3" max="3" width="6.109375" customWidth="1"/>
    <col min="4" max="4" width="16" customWidth="1"/>
    <col min="5" max="5" width="7.6640625" customWidth="1"/>
    <col min="6" max="6" width="10.33203125" customWidth="1"/>
    <col min="7" max="7" width="11" customWidth="1"/>
    <col min="8" max="8" width="15.6640625" customWidth="1"/>
    <col min="9" max="9" width="14.44140625" customWidth="1"/>
  </cols>
  <sheetData>
    <row r="2" spans="3:14">
      <c r="C2" s="458" t="s">
        <v>5922</v>
      </c>
      <c r="D2" s="458" t="s">
        <v>2561</v>
      </c>
    </row>
    <row r="3" spans="3:14" s="62" customFormat="1" ht="29.25" customHeight="1" thickBot="1">
      <c r="C3" s="160" t="s">
        <v>2562</v>
      </c>
      <c r="D3" s="438" t="s">
        <v>2563</v>
      </c>
      <c r="E3" s="438"/>
      <c r="F3" s="438"/>
      <c r="G3" s="438"/>
      <c r="H3" s="438"/>
      <c r="I3" s="438"/>
      <c r="J3" s="56">
        <f>ROUNDDOWN(I20,-2)</f>
        <v>90300</v>
      </c>
    </row>
    <row r="4" spans="3:14" s="57" customFormat="1" ht="31.65" customHeight="1" thickTop="1">
      <c r="C4" s="119" t="s">
        <v>1197</v>
      </c>
      <c r="D4" s="120" t="s">
        <v>1198</v>
      </c>
      <c r="E4" s="120" t="s">
        <v>1926</v>
      </c>
      <c r="F4" s="120" t="s">
        <v>1199</v>
      </c>
      <c r="G4" s="120" t="s">
        <v>1200</v>
      </c>
      <c r="H4" s="120" t="s">
        <v>1201</v>
      </c>
      <c r="I4" s="121" t="s">
        <v>1202</v>
      </c>
      <c r="J4" s="160"/>
    </row>
    <row r="5" spans="3:14" s="62" customFormat="1" ht="16.5" customHeight="1">
      <c r="C5" s="141" t="s">
        <v>1203</v>
      </c>
      <c r="D5" s="59" t="s">
        <v>1204</v>
      </c>
      <c r="E5" s="59"/>
      <c r="F5" s="73"/>
      <c r="G5" s="73"/>
      <c r="H5" s="73"/>
      <c r="I5" s="146"/>
      <c r="J5" s="54"/>
      <c r="K5" s="55" t="s">
        <v>1249</v>
      </c>
      <c r="L5" s="55"/>
      <c r="M5" s="55"/>
      <c r="N5" s="55"/>
    </row>
    <row r="6" spans="3:14" s="62" customFormat="1" ht="13.8">
      <c r="C6" s="142">
        <v>1</v>
      </c>
      <c r="D6" s="59" t="s">
        <v>5</v>
      </c>
      <c r="E6" s="72" t="s">
        <v>1788</v>
      </c>
      <c r="F6" s="72" t="s">
        <v>6</v>
      </c>
      <c r="G6" s="93">
        <v>5.0000000000000001E-3</v>
      </c>
      <c r="H6" s="64">
        <f>VLOOKUP(D6,upahbahan,3,FALSE)</f>
        <v>100000</v>
      </c>
      <c r="I6" s="124">
        <f>G6*H6</f>
        <v>500</v>
      </c>
      <c r="J6" s="54"/>
      <c r="K6" s="55" t="s">
        <v>1250</v>
      </c>
      <c r="L6" s="55"/>
      <c r="M6" s="55"/>
      <c r="N6" s="65">
        <v>0.1</v>
      </c>
    </row>
    <row r="7" spans="3:14" s="62" customFormat="1" ht="17.399999999999999" customHeight="1">
      <c r="C7" s="142">
        <v>2</v>
      </c>
      <c r="D7" s="59" t="s">
        <v>9</v>
      </c>
      <c r="E7" s="72" t="s">
        <v>1789</v>
      </c>
      <c r="F7" s="72" t="s">
        <v>6</v>
      </c>
      <c r="G7" s="93">
        <v>5.0000000000000001E-3</v>
      </c>
      <c r="H7" s="64">
        <f>VLOOKUP(D7,upahbahan,3,FALSE)</f>
        <v>145000</v>
      </c>
      <c r="I7" s="124">
        <f t="shared" ref="I7:I9" si="0">G7*H7</f>
        <v>725</v>
      </c>
      <c r="J7" s="54"/>
      <c r="K7" s="55"/>
      <c r="L7" s="55"/>
      <c r="M7" s="55"/>
      <c r="N7" s="65"/>
    </row>
    <row r="8" spans="3:14" s="55" customFormat="1" ht="17.399999999999999" customHeight="1">
      <c r="C8" s="142">
        <v>3</v>
      </c>
      <c r="D8" s="59" t="s">
        <v>18</v>
      </c>
      <c r="E8" s="72" t="s">
        <v>1790</v>
      </c>
      <c r="F8" s="72" t="s">
        <v>6</v>
      </c>
      <c r="G8" s="93">
        <v>5.0000000000000001E-4</v>
      </c>
      <c r="H8" s="64">
        <f>VLOOKUP(D8,upahbahan,3,FALSE)</f>
        <v>175000</v>
      </c>
      <c r="I8" s="124">
        <f t="shared" si="0"/>
        <v>87.5</v>
      </c>
      <c r="J8" s="54"/>
    </row>
    <row r="9" spans="3:14" s="55" customFormat="1" ht="13.8">
      <c r="C9" s="142">
        <v>4</v>
      </c>
      <c r="D9" s="59" t="s">
        <v>19</v>
      </c>
      <c r="E9" s="72" t="s">
        <v>1791</v>
      </c>
      <c r="F9" s="72" t="s">
        <v>6</v>
      </c>
      <c r="G9" s="93">
        <v>2.0000000000000001E-4</v>
      </c>
      <c r="H9" s="64">
        <f>VLOOKUP(D9,upahbahan,3,FALSE)</f>
        <v>200000</v>
      </c>
      <c r="I9" s="124">
        <f t="shared" si="0"/>
        <v>40</v>
      </c>
      <c r="J9" s="54"/>
    </row>
    <row r="10" spans="3:14" s="62" customFormat="1" ht="15.75" customHeight="1">
      <c r="C10" s="144" t="s">
        <v>1210</v>
      </c>
      <c r="D10" s="80"/>
      <c r="E10" s="80"/>
      <c r="F10" s="80"/>
      <c r="G10" s="187"/>
      <c r="H10" s="162"/>
      <c r="I10" s="124">
        <f>SUM(I6:I9)</f>
        <v>1352.5</v>
      </c>
      <c r="J10" s="54"/>
    </row>
    <row r="11" spans="3:14" s="62" customFormat="1" ht="13.8">
      <c r="C11" s="141" t="s">
        <v>1211</v>
      </c>
      <c r="D11" s="59" t="s">
        <v>1212</v>
      </c>
      <c r="E11" s="59"/>
      <c r="F11" s="76"/>
      <c r="G11" s="76"/>
      <c r="H11" s="76"/>
      <c r="I11" s="154"/>
      <c r="J11" s="54"/>
    </row>
    <row r="12" spans="3:14" s="62" customFormat="1" ht="13.8">
      <c r="C12" s="141">
        <v>1</v>
      </c>
      <c r="D12" s="59" t="s">
        <v>234</v>
      </c>
      <c r="E12" s="59"/>
      <c r="F12" s="78" t="s">
        <v>2453</v>
      </c>
      <c r="G12" s="84">
        <v>1.05</v>
      </c>
      <c r="H12" s="64">
        <f t="shared" ref="H12:H13" si="1">VLOOKUP(D12,upahbahan,3,FALSE)</f>
        <v>14500</v>
      </c>
      <c r="I12" s="124">
        <f t="shared" ref="I12:I13" si="2">G12*H12</f>
        <v>15225</v>
      </c>
      <c r="J12" s="54"/>
    </row>
    <row r="13" spans="3:14" s="62" customFormat="1" ht="13.8">
      <c r="C13" s="141">
        <v>2</v>
      </c>
      <c r="D13" s="59" t="s">
        <v>252</v>
      </c>
      <c r="E13" s="59"/>
      <c r="F13" s="78" t="s">
        <v>2453</v>
      </c>
      <c r="G13" s="84">
        <v>0.01</v>
      </c>
      <c r="H13" s="64">
        <f t="shared" si="1"/>
        <v>18800</v>
      </c>
      <c r="I13" s="124">
        <f t="shared" si="2"/>
        <v>188</v>
      </c>
      <c r="J13" s="54"/>
    </row>
    <row r="14" spans="3:14" s="62" customFormat="1" ht="15.75" customHeight="1">
      <c r="C14" s="144" t="s">
        <v>1216</v>
      </c>
      <c r="D14" s="80"/>
      <c r="E14" s="80"/>
      <c r="F14" s="80"/>
      <c r="G14" s="80"/>
      <c r="H14" s="162"/>
      <c r="I14" s="124">
        <f>SUM(I12:I13)</f>
        <v>15413</v>
      </c>
      <c r="J14" s="54"/>
    </row>
    <row r="15" spans="3:14" s="62" customFormat="1" ht="19.5" customHeight="1">
      <c r="C15" s="141" t="s">
        <v>1217</v>
      </c>
      <c r="D15" s="59" t="s">
        <v>1218</v>
      </c>
      <c r="E15" s="59"/>
      <c r="F15" s="73"/>
      <c r="G15" s="73"/>
      <c r="H15" s="73"/>
      <c r="I15" s="146"/>
      <c r="J15" s="54"/>
    </row>
    <row r="16" spans="3:14" s="62" customFormat="1" ht="19.5" customHeight="1">
      <c r="C16" s="445">
        <v>1</v>
      </c>
      <c r="D16" s="59" t="s">
        <v>2529</v>
      </c>
      <c r="E16" s="59"/>
      <c r="F16" s="170" t="s">
        <v>2528</v>
      </c>
      <c r="G16" s="188">
        <v>1.9E-2</v>
      </c>
      <c r="H16" s="64">
        <f t="shared" ref="H16" si="3">VLOOKUP(D16,upahbahan,3,FALSE)</f>
        <v>3442900</v>
      </c>
      <c r="I16" s="124">
        <f t="shared" ref="I16" si="4">G16*H16</f>
        <v>65415.1</v>
      </c>
      <c r="J16" s="54"/>
    </row>
    <row r="17" spans="3:10" s="62" customFormat="1" ht="15.75" customHeight="1">
      <c r="C17" s="144" t="s">
        <v>1219</v>
      </c>
      <c r="D17" s="80"/>
      <c r="E17" s="80"/>
      <c r="F17" s="80"/>
      <c r="G17" s="80"/>
      <c r="H17" s="162"/>
      <c r="I17" s="153">
        <f>SUM(I16)</f>
        <v>65415.1</v>
      </c>
      <c r="J17" s="54"/>
    </row>
    <row r="18" spans="3:10" s="163" customFormat="1" ht="13.8">
      <c r="C18" s="122" t="s">
        <v>1220</v>
      </c>
      <c r="D18" s="69" t="s">
        <v>1221</v>
      </c>
      <c r="E18" s="70"/>
      <c r="F18" s="70"/>
      <c r="G18" s="70"/>
      <c r="H18" s="71"/>
      <c r="I18" s="124">
        <f>I17+I14+I10</f>
        <v>82180.600000000006</v>
      </c>
      <c r="J18" s="54"/>
    </row>
    <row r="19" spans="3:10" s="163" customFormat="1" ht="13.8">
      <c r="C19" s="122" t="s">
        <v>1222</v>
      </c>
      <c r="D19" s="69" t="s">
        <v>1325</v>
      </c>
      <c r="E19" s="70"/>
      <c r="F19" s="70"/>
      <c r="G19" s="71"/>
      <c r="H19" s="95">
        <v>0.1</v>
      </c>
      <c r="I19" s="124">
        <f>I18*H19</f>
        <v>8218.0600000000013</v>
      </c>
      <c r="J19" s="54"/>
    </row>
    <row r="20" spans="3:10" s="163" customFormat="1" ht="14.4" thickBot="1">
      <c r="C20" s="130" t="s">
        <v>1223</v>
      </c>
      <c r="D20" s="131" t="s">
        <v>1224</v>
      </c>
      <c r="E20" s="132"/>
      <c r="F20" s="132"/>
      <c r="G20" s="132"/>
      <c r="H20" s="155"/>
      <c r="I20" s="134">
        <f>SUM(I18:I19)</f>
        <v>90398.66</v>
      </c>
      <c r="J20" s="54"/>
    </row>
    <row r="21" spans="3:10" ht="13.8" thickTop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N59"/>
  <sheetViews>
    <sheetView topLeftCell="A19" zoomScale="80" zoomScaleNormal="80" workbookViewId="0">
      <selection activeCell="D68" sqref="D68"/>
    </sheetView>
  </sheetViews>
  <sheetFormatPr defaultColWidth="8.88671875" defaultRowHeight="13.8"/>
  <cols>
    <col min="1" max="1" width="1.5546875" style="55" customWidth="1"/>
    <col min="2" max="2" width="1.33203125" style="55" customWidth="1"/>
    <col min="3" max="3" width="9.109375" style="62" customWidth="1"/>
    <col min="4" max="4" width="30.44140625" style="62" customWidth="1"/>
    <col min="5" max="5" width="6.5546875" style="62" customWidth="1"/>
    <col min="6" max="6" width="8" style="62" customWidth="1"/>
    <col min="7" max="7" width="10.5546875" style="62" customWidth="1"/>
    <col min="8" max="8" width="15.109375" style="62" customWidth="1"/>
    <col min="9" max="9" width="18.44140625" style="62" customWidth="1"/>
    <col min="10" max="10" width="16.5546875" style="54" customWidth="1"/>
    <col min="11" max="16384" width="8.88671875" style="55"/>
  </cols>
  <sheetData>
    <row r="1" spans="3:14">
      <c r="C1" s="62" t="s">
        <v>5923</v>
      </c>
      <c r="D1" s="62" t="s">
        <v>2564</v>
      </c>
    </row>
    <row r="2" spans="3:14">
      <c r="C2" s="62" t="s">
        <v>2565</v>
      </c>
      <c r="D2" s="62" t="s">
        <v>2245</v>
      </c>
    </row>
    <row r="3" spans="3:14">
      <c r="C3" s="225" t="s">
        <v>2566</v>
      </c>
      <c r="D3" s="226" t="s">
        <v>2567</v>
      </c>
      <c r="E3" s="226"/>
      <c r="F3" s="226"/>
      <c r="G3" s="226"/>
      <c r="H3" s="226"/>
      <c r="I3" s="226"/>
    </row>
    <row r="4" spans="3:14" ht="34.5" customHeight="1" thickBot="1">
      <c r="C4" s="221" t="s">
        <v>2568</v>
      </c>
      <c r="D4" s="621" t="s">
        <v>2569</v>
      </c>
      <c r="E4" s="621"/>
      <c r="F4" s="621"/>
      <c r="G4" s="621"/>
      <c r="H4" s="621"/>
      <c r="I4" s="222"/>
      <c r="J4" s="56">
        <f>ROUNDDOWN(I20,-2)</f>
        <v>167600</v>
      </c>
    </row>
    <row r="5" spans="3:14" ht="28.2" thickTop="1">
      <c r="C5" s="119" t="s">
        <v>1197</v>
      </c>
      <c r="D5" s="120" t="s">
        <v>1198</v>
      </c>
      <c r="E5" s="120" t="s">
        <v>1926</v>
      </c>
      <c r="F5" s="120" t="s">
        <v>1199</v>
      </c>
      <c r="G5" s="120" t="s">
        <v>1200</v>
      </c>
      <c r="H5" s="120" t="s">
        <v>1201</v>
      </c>
      <c r="I5" s="121" t="s">
        <v>1202</v>
      </c>
    </row>
    <row r="6" spans="3:14">
      <c r="C6" s="141" t="s">
        <v>1203</v>
      </c>
      <c r="D6" s="59" t="s">
        <v>1204</v>
      </c>
      <c r="E6" s="59"/>
      <c r="F6" s="73"/>
      <c r="G6" s="73"/>
      <c r="H6" s="73"/>
      <c r="I6" s="146"/>
      <c r="K6" s="159" t="s">
        <v>1249</v>
      </c>
    </row>
    <row r="7" spans="3:14">
      <c r="C7" s="142">
        <v>1</v>
      </c>
      <c r="D7" s="59" t="s">
        <v>5</v>
      </c>
      <c r="E7" s="72" t="s">
        <v>1788</v>
      </c>
      <c r="F7" s="72" t="s">
        <v>6</v>
      </c>
      <c r="G7" s="93">
        <v>6.0499999999999998E-2</v>
      </c>
      <c r="H7" s="64">
        <f>VLOOKUP(D7,upahbahan,3,FALSE)</f>
        <v>100000</v>
      </c>
      <c r="I7" s="124">
        <f>G7*H7</f>
        <v>6050</v>
      </c>
      <c r="K7" s="159" t="s">
        <v>1250</v>
      </c>
      <c r="N7" s="65">
        <v>0.1</v>
      </c>
    </row>
    <row r="8" spans="3:14">
      <c r="C8" s="142">
        <v>2</v>
      </c>
      <c r="D8" s="59" t="s">
        <v>8</v>
      </c>
      <c r="E8" s="72" t="s">
        <v>1789</v>
      </c>
      <c r="F8" s="72" t="s">
        <v>6</v>
      </c>
      <c r="G8" s="93">
        <v>6.0499999999999998E-2</v>
      </c>
      <c r="H8" s="64">
        <f>VLOOKUP(D8,upahbahan,3,FALSE)</f>
        <v>145000</v>
      </c>
      <c r="I8" s="124">
        <f>G8*H8</f>
        <v>8772.5</v>
      </c>
    </row>
    <row r="9" spans="3:14">
      <c r="C9" s="142">
        <v>3</v>
      </c>
      <c r="D9" s="59" t="s">
        <v>19</v>
      </c>
      <c r="E9" s="72" t="s">
        <v>1790</v>
      </c>
      <c r="F9" s="72" t="s">
        <v>6</v>
      </c>
      <c r="G9" s="93">
        <v>6.0000000000000001E-3</v>
      </c>
      <c r="H9" s="64">
        <f>VLOOKUP(D9,upahbahan,3,FALSE)</f>
        <v>200000</v>
      </c>
      <c r="I9" s="124">
        <f>G9*H9</f>
        <v>1200</v>
      </c>
    </row>
    <row r="10" spans="3:14">
      <c r="C10" s="144" t="s">
        <v>1210</v>
      </c>
      <c r="D10" s="80"/>
      <c r="E10" s="80"/>
      <c r="F10" s="80"/>
      <c r="G10" s="217"/>
      <c r="H10" s="218"/>
      <c r="I10" s="124">
        <f>SUM(I7:I9)</f>
        <v>16022.5</v>
      </c>
      <c r="J10" s="219"/>
    </row>
    <row r="11" spans="3:14">
      <c r="C11" s="141" t="s">
        <v>1211</v>
      </c>
      <c r="D11" s="59" t="s">
        <v>1212</v>
      </c>
      <c r="E11" s="59"/>
      <c r="F11" s="73"/>
      <c r="G11" s="73"/>
      <c r="H11" s="73"/>
      <c r="I11" s="146"/>
    </row>
    <row r="12" spans="3:14" ht="27.6">
      <c r="C12" s="501" t="s">
        <v>1205</v>
      </c>
      <c r="D12" s="448" t="s">
        <v>1160</v>
      </c>
      <c r="E12" s="448"/>
      <c r="F12" s="502" t="s">
        <v>2188</v>
      </c>
      <c r="G12" s="480">
        <v>0.25</v>
      </c>
      <c r="H12" s="323">
        <f>VLOOKUP(D12,upahbahan,3,FALSE)</f>
        <v>350000</v>
      </c>
      <c r="I12" s="450">
        <f>G12*H12</f>
        <v>87500</v>
      </c>
    </row>
    <row r="13" spans="3:14">
      <c r="C13" s="501" t="s">
        <v>1206</v>
      </c>
      <c r="D13" s="448" t="s">
        <v>5907</v>
      </c>
      <c r="E13" s="448"/>
      <c r="F13" s="502" t="s">
        <v>2188</v>
      </c>
      <c r="G13" s="480">
        <v>0.25</v>
      </c>
      <c r="H13" s="323">
        <f>VLOOKUP(D13,upahbahan,3,FALSE)</f>
        <v>135000</v>
      </c>
      <c r="I13" s="450">
        <f t="shared" ref="I13" si="0">G13*H13</f>
        <v>33750</v>
      </c>
    </row>
    <row r="14" spans="3:14">
      <c r="C14" s="464" t="s">
        <v>1216</v>
      </c>
      <c r="D14" s="465"/>
      <c r="E14" s="465"/>
      <c r="F14" s="465"/>
      <c r="G14" s="465"/>
      <c r="H14" s="466"/>
      <c r="I14" s="450">
        <f>SUM(I12:I13)</f>
        <v>121250</v>
      </c>
    </row>
    <row r="15" spans="3:14">
      <c r="C15" s="453" t="s">
        <v>1217</v>
      </c>
      <c r="D15" s="448" t="s">
        <v>1218</v>
      </c>
      <c r="E15" s="448"/>
      <c r="F15" s="472"/>
      <c r="G15" s="472"/>
      <c r="H15" s="472"/>
      <c r="I15" s="467"/>
    </row>
    <row r="16" spans="3:14">
      <c r="C16" s="459">
        <v>1</v>
      </c>
      <c r="D16" s="448" t="s">
        <v>5924</v>
      </c>
      <c r="E16" s="448"/>
      <c r="F16" s="460" t="s">
        <v>1995</v>
      </c>
      <c r="G16" s="449">
        <v>6.0499999999999998E-2</v>
      </c>
      <c r="H16" s="323">
        <f>VLOOKUP(D16,upahbahan,3,FALSE)</f>
        <v>250000</v>
      </c>
      <c r="I16" s="450">
        <f t="shared" ref="I16" si="1">G16*H16</f>
        <v>15125</v>
      </c>
    </row>
    <row r="17" spans="3:10">
      <c r="C17" s="144" t="s">
        <v>1219</v>
      </c>
      <c r="D17" s="80"/>
      <c r="E17" s="80"/>
      <c r="F17" s="80"/>
      <c r="G17" s="80"/>
      <c r="H17" s="162"/>
      <c r="I17" s="153">
        <f>SUM(I15:I16)</f>
        <v>15125</v>
      </c>
    </row>
    <row r="18" spans="3:10">
      <c r="C18" s="122" t="s">
        <v>1220</v>
      </c>
      <c r="D18" s="69" t="s">
        <v>1221</v>
      </c>
      <c r="E18" s="70"/>
      <c r="F18" s="70"/>
      <c r="G18" s="70"/>
      <c r="H18" s="71"/>
      <c r="I18" s="124">
        <f>I17+I14+I10</f>
        <v>152397.5</v>
      </c>
    </row>
    <row r="19" spans="3:10">
      <c r="C19" s="122" t="s">
        <v>1222</v>
      </c>
      <c r="D19" s="69" t="s">
        <v>1325</v>
      </c>
      <c r="E19" s="70"/>
      <c r="F19" s="70"/>
      <c r="G19" s="71"/>
      <c r="H19" s="95">
        <f>$N$7</f>
        <v>0.1</v>
      </c>
      <c r="I19" s="124">
        <f>I18*H19</f>
        <v>15239.75</v>
      </c>
    </row>
    <row r="20" spans="3:10" ht="14.4" thickBot="1">
      <c r="C20" s="130" t="s">
        <v>1223</v>
      </c>
      <c r="D20" s="131" t="s">
        <v>1224</v>
      </c>
      <c r="E20" s="132"/>
      <c r="F20" s="132"/>
      <c r="G20" s="132"/>
      <c r="H20" s="155"/>
      <c r="I20" s="134">
        <f>SUM(I18:I19)</f>
        <v>167637.25</v>
      </c>
    </row>
    <row r="21" spans="3:10" ht="14.4" thickTop="1">
      <c r="C21" s="89"/>
      <c r="D21" s="90"/>
      <c r="E21" s="90"/>
      <c r="F21" s="90"/>
      <c r="G21" s="90"/>
      <c r="H21" s="90"/>
      <c r="I21" s="91"/>
    </row>
    <row r="22" spans="3:10" ht="42" thickBot="1">
      <c r="C22" s="221" t="s">
        <v>2570</v>
      </c>
      <c r="D22" s="621" t="s">
        <v>2571</v>
      </c>
      <c r="E22" s="621"/>
      <c r="F22" s="621"/>
      <c r="G22" s="621"/>
      <c r="H22" s="621"/>
      <c r="I22" s="621"/>
      <c r="J22" s="56">
        <f>ROUNDDOWN(I39,-2)</f>
        <v>273200</v>
      </c>
    </row>
    <row r="23" spans="3:10" ht="28.2" thickTop="1">
      <c r="C23" s="119" t="s">
        <v>1197</v>
      </c>
      <c r="D23" s="120" t="s">
        <v>1198</v>
      </c>
      <c r="E23" s="120" t="s">
        <v>1926</v>
      </c>
      <c r="F23" s="120" t="s">
        <v>1199</v>
      </c>
      <c r="G23" s="120" t="s">
        <v>1200</v>
      </c>
      <c r="H23" s="120" t="s">
        <v>1201</v>
      </c>
      <c r="I23" s="121" t="s">
        <v>1202</v>
      </c>
    </row>
    <row r="24" spans="3:10">
      <c r="C24" s="141" t="s">
        <v>1203</v>
      </c>
      <c r="D24" s="59" t="s">
        <v>1204</v>
      </c>
      <c r="E24" s="59"/>
      <c r="F24" s="73"/>
      <c r="G24" s="73"/>
      <c r="H24" s="73"/>
      <c r="I24" s="146"/>
    </row>
    <row r="25" spans="3:10">
      <c r="C25" s="142">
        <v>1</v>
      </c>
      <c r="D25" s="59" t="s">
        <v>5</v>
      </c>
      <c r="E25" s="59" t="s">
        <v>1788</v>
      </c>
      <c r="F25" s="72" t="s">
        <v>6</v>
      </c>
      <c r="G25" s="93">
        <v>7.5899999999999995E-2</v>
      </c>
      <c r="H25" s="64">
        <f>VLOOKUP(D25,upahbahan,3,FALSE)</f>
        <v>100000</v>
      </c>
      <c r="I25" s="124">
        <f>G25*H25</f>
        <v>7589.9999999999991</v>
      </c>
    </row>
    <row r="26" spans="3:10">
      <c r="C26" s="142">
        <v>2</v>
      </c>
      <c r="D26" s="59" t="s">
        <v>8</v>
      </c>
      <c r="E26" s="59" t="s">
        <v>1789</v>
      </c>
      <c r="F26" s="72" t="s">
        <v>6</v>
      </c>
      <c r="G26" s="93">
        <v>7.5899999999999995E-2</v>
      </c>
      <c r="H26" s="64">
        <f>VLOOKUP(D26,upahbahan,3,FALSE)</f>
        <v>145000</v>
      </c>
      <c r="I26" s="124">
        <f>G26*H26</f>
        <v>11005.5</v>
      </c>
    </row>
    <row r="27" spans="3:10">
      <c r="C27" s="142">
        <v>3</v>
      </c>
      <c r="D27" s="59" t="s">
        <v>19</v>
      </c>
      <c r="E27" s="59" t="s">
        <v>1791</v>
      </c>
      <c r="F27" s="72" t="s">
        <v>6</v>
      </c>
      <c r="G27" s="93">
        <v>2.2800000000000001E-2</v>
      </c>
      <c r="H27" s="64">
        <f>VLOOKUP(D27,upahbahan,3,FALSE)</f>
        <v>200000</v>
      </c>
      <c r="I27" s="124">
        <f>G27*H27</f>
        <v>4560</v>
      </c>
    </row>
    <row r="28" spans="3:10">
      <c r="C28" s="144" t="s">
        <v>1210</v>
      </c>
      <c r="D28" s="80"/>
      <c r="E28" s="80"/>
      <c r="F28" s="80"/>
      <c r="G28" s="217"/>
      <c r="H28" s="218"/>
      <c r="I28" s="124">
        <f>SUM(I25:I27)</f>
        <v>23155.5</v>
      </c>
      <c r="J28" s="219"/>
    </row>
    <row r="29" spans="3:10">
      <c r="C29" s="141" t="s">
        <v>1211</v>
      </c>
      <c r="D29" s="59" t="s">
        <v>1212</v>
      </c>
      <c r="E29" s="59"/>
      <c r="F29" s="73"/>
      <c r="G29" s="73"/>
      <c r="H29" s="73"/>
      <c r="I29" s="146"/>
    </row>
    <row r="30" spans="3:10" ht="27.6">
      <c r="C30" s="198" t="s">
        <v>1205</v>
      </c>
      <c r="D30" s="59" t="s">
        <v>5925</v>
      </c>
      <c r="E30" s="59"/>
      <c r="F30" s="72" t="s">
        <v>2188</v>
      </c>
      <c r="G30" s="74">
        <v>0.25</v>
      </c>
      <c r="H30" s="64">
        <f>VLOOKUP(D30,upahbahan,3,FALSE)</f>
        <v>250000</v>
      </c>
      <c r="I30" s="124">
        <f>G30*H30</f>
        <v>62500</v>
      </c>
    </row>
    <row r="31" spans="3:10">
      <c r="C31" s="198" t="s">
        <v>1206</v>
      </c>
      <c r="D31" s="59" t="s">
        <v>5908</v>
      </c>
      <c r="E31" s="59"/>
      <c r="F31" s="72" t="s">
        <v>2188</v>
      </c>
      <c r="G31" s="74">
        <v>0.25</v>
      </c>
      <c r="H31" s="64">
        <f>VLOOKUP(D31,upahbahan,3,FALSE)</f>
        <v>135000</v>
      </c>
      <c r="I31" s="124">
        <f t="shared" ref="I31" si="2">G31*H31</f>
        <v>33750</v>
      </c>
    </row>
    <row r="32" spans="3:10">
      <c r="C32" s="144" t="s">
        <v>1216</v>
      </c>
      <c r="D32" s="80"/>
      <c r="E32" s="80"/>
      <c r="F32" s="80"/>
      <c r="G32" s="80"/>
      <c r="H32" s="162"/>
      <c r="I32" s="124">
        <f>SUM(I30:I31)</f>
        <v>96250</v>
      </c>
    </row>
    <row r="33" spans="3:10">
      <c r="C33" s="141" t="s">
        <v>1217</v>
      </c>
      <c r="D33" s="59" t="s">
        <v>1218</v>
      </c>
      <c r="E33" s="59"/>
      <c r="F33" s="73"/>
      <c r="G33" s="73"/>
      <c r="H33" s="73"/>
      <c r="I33" s="146"/>
    </row>
    <row r="34" spans="3:10" s="503" customFormat="1">
      <c r="C34" s="507">
        <v>1</v>
      </c>
      <c r="D34" s="504" t="s">
        <v>5069</v>
      </c>
      <c r="E34" s="504"/>
      <c r="F34" s="505" t="s">
        <v>1082</v>
      </c>
      <c r="G34" s="505">
        <v>7.5899999999999995E-2</v>
      </c>
      <c r="H34" s="64">
        <f>VLOOKUP(D34,upahbahan,3,FALSE)</f>
        <v>1450000</v>
      </c>
      <c r="I34" s="124">
        <f>G34*H34</f>
        <v>110055</v>
      </c>
      <c r="J34" s="506"/>
    </row>
    <row r="35" spans="3:10" s="503" customFormat="1">
      <c r="C35" s="507">
        <v>2</v>
      </c>
      <c r="D35" s="504" t="s">
        <v>5924</v>
      </c>
      <c r="E35" s="504"/>
      <c r="F35" s="505" t="s">
        <v>1082</v>
      </c>
      <c r="G35" s="505">
        <v>7.5899999999999995E-2</v>
      </c>
      <c r="H35" s="64">
        <f>VLOOKUP(D35,upahbahan,3,FALSE)</f>
        <v>250000</v>
      </c>
      <c r="I35" s="124">
        <f>G35*H35</f>
        <v>18975</v>
      </c>
      <c r="J35" s="506"/>
    </row>
    <row r="36" spans="3:10">
      <c r="C36" s="144" t="s">
        <v>1219</v>
      </c>
      <c r="D36" s="80"/>
      <c r="E36" s="80"/>
      <c r="F36" s="80"/>
      <c r="G36" s="80"/>
      <c r="H36" s="162"/>
      <c r="I36" s="153">
        <f>SUM(I33:I35)</f>
        <v>129030</v>
      </c>
    </row>
    <row r="37" spans="3:10">
      <c r="C37" s="122" t="s">
        <v>1220</v>
      </c>
      <c r="D37" s="69" t="s">
        <v>1221</v>
      </c>
      <c r="E37" s="70"/>
      <c r="F37" s="70"/>
      <c r="G37" s="70"/>
      <c r="H37" s="71"/>
      <c r="I37" s="124">
        <f>I36+I32+I28</f>
        <v>248435.5</v>
      </c>
    </row>
    <row r="38" spans="3:10">
      <c r="C38" s="122" t="s">
        <v>1222</v>
      </c>
      <c r="D38" s="69" t="s">
        <v>1325</v>
      </c>
      <c r="E38" s="70"/>
      <c r="F38" s="70"/>
      <c r="G38" s="71"/>
      <c r="H38" s="95">
        <f>$N$7</f>
        <v>0.1</v>
      </c>
      <c r="I38" s="124">
        <f>I37*H38</f>
        <v>24843.550000000003</v>
      </c>
    </row>
    <row r="39" spans="3:10" ht="14.4" thickBot="1">
      <c r="C39" s="130" t="s">
        <v>1223</v>
      </c>
      <c r="D39" s="131" t="s">
        <v>1224</v>
      </c>
      <c r="E39" s="132"/>
      <c r="F39" s="132"/>
      <c r="G39" s="132"/>
      <c r="H39" s="155"/>
      <c r="I39" s="134">
        <f>SUM(I37:I38)</f>
        <v>273279.05</v>
      </c>
    </row>
    <row r="40" spans="3:10" ht="14.4" thickTop="1"/>
    <row r="41" spans="3:10" ht="42" thickBot="1">
      <c r="C41" s="221" t="s">
        <v>2572</v>
      </c>
      <c r="D41" s="621" t="s">
        <v>2573</v>
      </c>
      <c r="E41" s="621"/>
      <c r="F41" s="621"/>
      <c r="G41" s="621"/>
      <c r="H41" s="621"/>
      <c r="I41" s="621"/>
      <c r="J41" s="56">
        <f>ROUNDDOWN(I58,-2)</f>
        <v>55500</v>
      </c>
    </row>
    <row r="42" spans="3:10" ht="28.2" thickTop="1">
      <c r="C42" s="119" t="s">
        <v>1197</v>
      </c>
      <c r="D42" s="120" t="s">
        <v>1198</v>
      </c>
      <c r="E42" s="120" t="s">
        <v>1926</v>
      </c>
      <c r="F42" s="120" t="s">
        <v>1199</v>
      </c>
      <c r="G42" s="120" t="s">
        <v>1200</v>
      </c>
      <c r="H42" s="120" t="s">
        <v>1201</v>
      </c>
      <c r="I42" s="121" t="s">
        <v>1202</v>
      </c>
    </row>
    <row r="43" spans="3:10">
      <c r="C43" s="141" t="s">
        <v>1203</v>
      </c>
      <c r="D43" s="59" t="s">
        <v>1204</v>
      </c>
      <c r="E43" s="59"/>
      <c r="F43" s="73"/>
      <c r="G43" s="73"/>
      <c r="H43" s="73"/>
      <c r="I43" s="146"/>
    </row>
    <row r="44" spans="3:10">
      <c r="C44" s="142">
        <v>1</v>
      </c>
      <c r="D44" s="59" t="s">
        <v>5</v>
      </c>
      <c r="E44" s="59" t="s">
        <v>1788</v>
      </c>
      <c r="F44" s="72" t="s">
        <v>6</v>
      </c>
      <c r="G44" s="93">
        <v>0.111</v>
      </c>
      <c r="H44" s="64">
        <f>VLOOKUP(D44,upahbahan,3,FALSE)</f>
        <v>100000</v>
      </c>
      <c r="I44" s="124">
        <f>G44*H44</f>
        <v>11100</v>
      </c>
    </row>
    <row r="45" spans="3:10" ht="15.75" customHeight="1">
      <c r="C45" s="142">
        <v>2</v>
      </c>
      <c r="D45" s="59" t="s">
        <v>8</v>
      </c>
      <c r="E45" s="59" t="s">
        <v>1789</v>
      </c>
      <c r="F45" s="72" t="s">
        <v>6</v>
      </c>
      <c r="G45" s="93">
        <v>5.6000000000000001E-2</v>
      </c>
      <c r="H45" s="64">
        <f>VLOOKUP(D45,upahbahan,3,FALSE)</f>
        <v>145000</v>
      </c>
      <c r="I45" s="124">
        <f>G45*H45</f>
        <v>8120</v>
      </c>
    </row>
    <row r="46" spans="3:10" ht="15.75" customHeight="1">
      <c r="C46" s="142">
        <v>3</v>
      </c>
      <c r="D46" s="59" t="s">
        <v>18</v>
      </c>
      <c r="E46" s="59" t="s">
        <v>1790</v>
      </c>
      <c r="F46" s="72" t="s">
        <v>6</v>
      </c>
      <c r="G46" s="93">
        <v>6.0000000000000001E-3</v>
      </c>
      <c r="H46" s="64">
        <f>VLOOKUP(D46,upahbahan,3,FALSE)</f>
        <v>175000</v>
      </c>
      <c r="I46" s="124">
        <f t="shared" ref="I46:I47" si="3">G46*H46</f>
        <v>1050</v>
      </c>
    </row>
    <row r="47" spans="3:10">
      <c r="C47" s="142">
        <v>4</v>
      </c>
      <c r="D47" s="59" t="s">
        <v>19</v>
      </c>
      <c r="E47" s="59" t="s">
        <v>1791</v>
      </c>
      <c r="F47" s="72" t="s">
        <v>6</v>
      </c>
      <c r="G47" s="93">
        <v>2E-3</v>
      </c>
      <c r="H47" s="64">
        <f>VLOOKUP(D47,upahbahan,3,FALSE)</f>
        <v>200000</v>
      </c>
      <c r="I47" s="124">
        <f t="shared" si="3"/>
        <v>400</v>
      </c>
    </row>
    <row r="48" spans="3:10">
      <c r="C48" s="144" t="s">
        <v>1210</v>
      </c>
      <c r="D48" s="80"/>
      <c r="E48" s="80"/>
      <c r="F48" s="80"/>
      <c r="G48" s="217"/>
      <c r="H48" s="218"/>
      <c r="I48" s="124">
        <f>SUM(I44:I47)</f>
        <v>20670</v>
      </c>
      <c r="J48" s="219"/>
    </row>
    <row r="49" spans="3:10">
      <c r="C49" s="141" t="s">
        <v>1211</v>
      </c>
      <c r="D49" s="59" t="s">
        <v>1212</v>
      </c>
      <c r="E49" s="59"/>
      <c r="F49" s="73"/>
      <c r="G49" s="73"/>
      <c r="H49" s="73"/>
      <c r="I49" s="146"/>
    </row>
    <row r="50" spans="3:10" s="508" customFormat="1">
      <c r="C50" s="501" t="s">
        <v>1205</v>
      </c>
      <c r="D50" s="448" t="s">
        <v>5926</v>
      </c>
      <c r="E50" s="448"/>
      <c r="F50" s="502" t="s">
        <v>2574</v>
      </c>
      <c r="G50" s="480">
        <v>0.83330000000000004</v>
      </c>
      <c r="H50" s="323">
        <f>VLOOKUP(D50,upahbahan,3,FALSE)</f>
        <v>14500</v>
      </c>
      <c r="I50" s="450">
        <f>G50*H50</f>
        <v>12082.85</v>
      </c>
      <c r="J50" s="444"/>
    </row>
    <row r="51" spans="3:10" s="508" customFormat="1">
      <c r="C51" s="501" t="s">
        <v>1206</v>
      </c>
      <c r="D51" s="448" t="s">
        <v>5927</v>
      </c>
      <c r="E51" s="448"/>
      <c r="F51" s="502" t="s">
        <v>2495</v>
      </c>
      <c r="G51" s="480">
        <v>0.3</v>
      </c>
      <c r="H51" s="323">
        <f>VLOOKUP(D51,upahbahan,3,FALSE)</f>
        <v>50000</v>
      </c>
      <c r="I51" s="450">
        <f t="shared" ref="I51:I52" si="4">G51*H51</f>
        <v>15000</v>
      </c>
      <c r="J51" s="444"/>
    </row>
    <row r="52" spans="3:10" s="508" customFormat="1">
      <c r="C52" s="509">
        <v>3</v>
      </c>
      <c r="D52" s="448" t="s">
        <v>5928</v>
      </c>
      <c r="E52" s="448"/>
      <c r="F52" s="502" t="s">
        <v>2453</v>
      </c>
      <c r="G52" s="485">
        <v>0.1477</v>
      </c>
      <c r="H52" s="323">
        <f>VLOOKUP(D52,upahbahan,3,FALSE)</f>
        <v>18800</v>
      </c>
      <c r="I52" s="450">
        <f t="shared" si="4"/>
        <v>2776.7599999999998</v>
      </c>
      <c r="J52" s="444"/>
    </row>
    <row r="53" spans="3:10">
      <c r="C53" s="144" t="s">
        <v>1216</v>
      </c>
      <c r="D53" s="80"/>
      <c r="E53" s="80"/>
      <c r="F53" s="80"/>
      <c r="G53" s="80"/>
      <c r="H53" s="162"/>
      <c r="I53" s="124">
        <f>SUM(I50:I52)</f>
        <v>29859.609999999997</v>
      </c>
    </row>
    <row r="54" spans="3:10">
      <c r="C54" s="152" t="s">
        <v>1217</v>
      </c>
      <c r="D54" s="59" t="s">
        <v>1218</v>
      </c>
      <c r="E54" s="59"/>
      <c r="F54" s="73"/>
      <c r="G54" s="73"/>
      <c r="H54" s="73"/>
      <c r="I54" s="146"/>
    </row>
    <row r="55" spans="3:10">
      <c r="C55" s="144" t="s">
        <v>1219</v>
      </c>
      <c r="D55" s="80"/>
      <c r="E55" s="80"/>
      <c r="F55" s="80"/>
      <c r="G55" s="80"/>
      <c r="H55" s="162"/>
      <c r="I55" s="153">
        <f>SUM(I54:I54)</f>
        <v>0</v>
      </c>
    </row>
    <row r="56" spans="3:10">
      <c r="C56" s="122" t="s">
        <v>1220</v>
      </c>
      <c r="D56" s="69" t="s">
        <v>1221</v>
      </c>
      <c r="E56" s="70"/>
      <c r="F56" s="70"/>
      <c r="G56" s="70"/>
      <c r="H56" s="71"/>
      <c r="I56" s="124">
        <f>I55+I53+I48</f>
        <v>50529.61</v>
      </c>
    </row>
    <row r="57" spans="3:10">
      <c r="C57" s="122" t="s">
        <v>1222</v>
      </c>
      <c r="D57" s="69" t="s">
        <v>1325</v>
      </c>
      <c r="E57" s="70"/>
      <c r="F57" s="70"/>
      <c r="G57" s="71"/>
      <c r="H57" s="95">
        <f>$N$7</f>
        <v>0.1</v>
      </c>
      <c r="I57" s="124">
        <f>I56*H57</f>
        <v>5052.9610000000002</v>
      </c>
    </row>
    <row r="58" spans="3:10" ht="14.4" thickBot="1">
      <c r="C58" s="130" t="s">
        <v>1223</v>
      </c>
      <c r="D58" s="131" t="s">
        <v>1224</v>
      </c>
      <c r="E58" s="132"/>
      <c r="F58" s="132"/>
      <c r="G58" s="132"/>
      <c r="H58" s="155"/>
      <c r="I58" s="134">
        <f>SUM(I56:I57)</f>
        <v>55582.571000000004</v>
      </c>
    </row>
    <row r="59" spans="3:10" ht="14.4" thickTop="1">
      <c r="C59" s="57"/>
      <c r="D59" s="81" t="s">
        <v>2575</v>
      </c>
      <c r="E59" s="81"/>
      <c r="F59" s="81"/>
      <c r="G59" s="81"/>
      <c r="H59" s="81"/>
      <c r="I59" s="82"/>
    </row>
  </sheetData>
  <dataValidations count="1">
    <dataValidation type="list" allowBlank="1" showInputMessage="1" showErrorMessage="1" sqref="D25:E27 D44:E47" xr:uid="{00000000-0002-0000-0F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2:N293"/>
  <sheetViews>
    <sheetView topLeftCell="B267" zoomScale="71" zoomScaleNormal="71" workbookViewId="0">
      <selection activeCell="D277" sqref="D277:I277"/>
    </sheetView>
  </sheetViews>
  <sheetFormatPr defaultRowHeight="13.2"/>
  <cols>
    <col min="1" max="1" width="3.33203125" customWidth="1"/>
    <col min="2" max="2" width="2.88671875" customWidth="1"/>
    <col min="3" max="3" width="7.5546875" customWidth="1"/>
    <col min="4" max="4" width="23.44140625" customWidth="1"/>
    <col min="7" max="7" width="12" customWidth="1"/>
    <col min="8" max="9" width="18.88671875" customWidth="1"/>
    <col min="10" max="10" width="13.109375" customWidth="1"/>
  </cols>
  <sheetData>
    <row r="2" spans="3:14" s="55" customFormat="1" ht="13.8">
      <c r="C2" s="225" t="s">
        <v>5932</v>
      </c>
      <c r="D2" s="226" t="s">
        <v>2576</v>
      </c>
      <c r="E2" s="226"/>
      <c r="F2" s="226"/>
      <c r="G2" s="226"/>
      <c r="H2" s="226"/>
      <c r="I2" s="226"/>
      <c r="J2" s="54"/>
    </row>
    <row r="3" spans="3:14" s="55" customFormat="1" ht="31.65" customHeight="1" thickBot="1">
      <c r="C3" s="221" t="s">
        <v>2577</v>
      </c>
      <c r="D3" s="773" t="s">
        <v>2578</v>
      </c>
      <c r="E3" s="773"/>
      <c r="F3" s="773"/>
      <c r="G3" s="773"/>
      <c r="H3" s="773"/>
      <c r="I3" s="773"/>
      <c r="J3" s="56">
        <f>ROUNDDOWN(I19,-2)</f>
        <v>29200</v>
      </c>
    </row>
    <row r="4" spans="3:14" s="55" customFormat="1" ht="14.4" thickTop="1">
      <c r="C4" s="119" t="s">
        <v>1197</v>
      </c>
      <c r="D4" s="120" t="s">
        <v>1198</v>
      </c>
      <c r="E4" s="120" t="s">
        <v>1926</v>
      </c>
      <c r="F4" s="120" t="s">
        <v>1199</v>
      </c>
      <c r="G4" s="120" t="s">
        <v>1200</v>
      </c>
      <c r="H4" s="120" t="s">
        <v>1201</v>
      </c>
      <c r="I4" s="121" t="s">
        <v>1202</v>
      </c>
      <c r="J4" s="54"/>
    </row>
    <row r="5" spans="3:14" s="55" customFormat="1" ht="22.65" customHeight="1">
      <c r="C5" s="141" t="s">
        <v>1203</v>
      </c>
      <c r="D5" s="59" t="s">
        <v>1204</v>
      </c>
      <c r="E5" s="59"/>
      <c r="F5" s="73"/>
      <c r="G5" s="73"/>
      <c r="H5" s="73"/>
      <c r="I5" s="146"/>
      <c r="J5" s="54"/>
      <c r="K5" s="159" t="s">
        <v>1249</v>
      </c>
    </row>
    <row r="6" spans="3:14" s="55" customFormat="1" ht="13.8">
      <c r="C6" s="142">
        <v>1</v>
      </c>
      <c r="D6" s="59" t="s">
        <v>5</v>
      </c>
      <c r="E6" s="72" t="s">
        <v>1788</v>
      </c>
      <c r="F6" s="72" t="s">
        <v>6</v>
      </c>
      <c r="G6" s="93">
        <v>0.01</v>
      </c>
      <c r="H6" s="64">
        <f>VLOOKUP(D6,upahbahan,3,FALSE)</f>
        <v>100000</v>
      </c>
      <c r="I6" s="124">
        <f>G6*H6</f>
        <v>1000</v>
      </c>
      <c r="J6" s="54"/>
      <c r="K6" s="159" t="s">
        <v>1250</v>
      </c>
      <c r="N6" s="65">
        <v>0.1</v>
      </c>
    </row>
    <row r="7" spans="3:14" s="55" customFormat="1" ht="13.8">
      <c r="C7" s="142">
        <v>2</v>
      </c>
      <c r="D7" s="59" t="s">
        <v>19</v>
      </c>
      <c r="E7" s="72" t="s">
        <v>1791</v>
      </c>
      <c r="F7" s="72" t="s">
        <v>6</v>
      </c>
      <c r="G7" s="93">
        <v>1E-3</v>
      </c>
      <c r="H7" s="64">
        <f>VLOOKUP(D7,upahbahan,3,FALSE)</f>
        <v>200000</v>
      </c>
      <c r="I7" s="124">
        <f>G7*H7</f>
        <v>200</v>
      </c>
      <c r="J7" s="54"/>
    </row>
    <row r="8" spans="3:14" s="55" customFormat="1" ht="13.8">
      <c r="C8" s="144" t="s">
        <v>1210</v>
      </c>
      <c r="D8" s="80"/>
      <c r="E8" s="80"/>
      <c r="F8" s="80"/>
      <c r="G8" s="217"/>
      <c r="H8" s="218"/>
      <c r="I8" s="124">
        <f>SUM(I6:I7)</f>
        <v>1200</v>
      </c>
      <c r="J8" s="219"/>
    </row>
    <row r="9" spans="3:14" s="55" customFormat="1" ht="13.8">
      <c r="C9" s="141" t="s">
        <v>1211</v>
      </c>
      <c r="D9" s="59" t="s">
        <v>1212</v>
      </c>
      <c r="E9" s="59"/>
      <c r="F9" s="73"/>
      <c r="G9" s="73"/>
      <c r="H9" s="73"/>
      <c r="I9" s="146"/>
      <c r="J9" s="54"/>
    </row>
    <row r="10" spans="3:14" s="55" customFormat="1" ht="21.75" customHeight="1">
      <c r="C10" s="501" t="s">
        <v>1205</v>
      </c>
      <c r="D10" s="448" t="s">
        <v>5929</v>
      </c>
      <c r="E10" s="448"/>
      <c r="F10" s="502" t="s">
        <v>114</v>
      </c>
      <c r="G10" s="485">
        <v>1.05</v>
      </c>
      <c r="H10" s="323">
        <f>VLOOKUP(D10,upahbahan,3,FALSE)</f>
        <v>11250</v>
      </c>
      <c r="I10" s="450">
        <f>G10*H10</f>
        <v>11812.5</v>
      </c>
      <c r="J10" s="54"/>
    </row>
    <row r="11" spans="3:14" s="55" customFormat="1" ht="19.5" customHeight="1">
      <c r="C11" s="501">
        <v>2</v>
      </c>
      <c r="D11" s="448" t="s">
        <v>2579</v>
      </c>
      <c r="E11" s="448"/>
      <c r="F11" s="502" t="s">
        <v>66</v>
      </c>
      <c r="G11" s="485">
        <v>0.45610000000000001</v>
      </c>
      <c r="H11" s="323">
        <f>VLOOKUP(D11,upahbahan,3,FALSE)</f>
        <v>7000</v>
      </c>
      <c r="I11" s="450">
        <f>G11*H11</f>
        <v>3192.7</v>
      </c>
      <c r="J11" s="54"/>
    </row>
    <row r="12" spans="3:14" s="55" customFormat="1" ht="21.15" customHeight="1">
      <c r="C12" s="501">
        <v>3</v>
      </c>
      <c r="D12" s="448" t="s">
        <v>2580</v>
      </c>
      <c r="E12" s="448"/>
      <c r="F12" s="502" t="s">
        <v>42</v>
      </c>
      <c r="G12" s="485">
        <v>1.9599999999999999E-2</v>
      </c>
      <c r="H12" s="323">
        <f>VLOOKUP(D12,upahbahan,3,FALSE)</f>
        <v>352300</v>
      </c>
      <c r="I12" s="450">
        <f>G12*H12</f>
        <v>6905.08</v>
      </c>
      <c r="J12" s="54"/>
    </row>
    <row r="13" spans="3:14" s="55" customFormat="1" ht="17.399999999999999" customHeight="1">
      <c r="C13" s="501">
        <v>4</v>
      </c>
      <c r="D13" s="448" t="s">
        <v>5893</v>
      </c>
      <c r="E13" s="448"/>
      <c r="F13" s="502" t="s">
        <v>63</v>
      </c>
      <c r="G13" s="485">
        <v>0.2</v>
      </c>
      <c r="H13" s="323">
        <f>VLOOKUP(D13,upahbahan,3,FALSE)</f>
        <v>17500</v>
      </c>
      <c r="I13" s="450">
        <f>G13*H13</f>
        <v>3500</v>
      </c>
      <c r="J13" s="54"/>
    </row>
    <row r="14" spans="3:14" s="55" customFormat="1" ht="13.8">
      <c r="C14" s="464" t="s">
        <v>1216</v>
      </c>
      <c r="D14" s="465"/>
      <c r="E14" s="465"/>
      <c r="F14" s="465"/>
      <c r="G14" s="465"/>
      <c r="H14" s="466"/>
      <c r="I14" s="450">
        <f>SUM(I10:I13)</f>
        <v>25410.28</v>
      </c>
      <c r="J14" s="54"/>
    </row>
    <row r="15" spans="3:14" s="55" customFormat="1" ht="21.15" customHeight="1">
      <c r="C15" s="453" t="s">
        <v>1217</v>
      </c>
      <c r="D15" s="448" t="s">
        <v>1218</v>
      </c>
      <c r="E15" s="448"/>
      <c r="F15" s="472"/>
      <c r="G15" s="472"/>
      <c r="H15" s="472"/>
      <c r="I15" s="467"/>
      <c r="J15" s="54"/>
    </row>
    <row r="16" spans="3:14" s="55" customFormat="1" ht="13.8">
      <c r="C16" s="144" t="s">
        <v>1219</v>
      </c>
      <c r="D16" s="80"/>
      <c r="E16" s="80"/>
      <c r="F16" s="80"/>
      <c r="G16" s="80"/>
      <c r="H16" s="162"/>
      <c r="I16" s="153">
        <f>SUM(I15:I15)</f>
        <v>0</v>
      </c>
      <c r="J16" s="54"/>
    </row>
    <row r="17" spans="3:14" s="55" customFormat="1" ht="13.8">
      <c r="C17" s="122" t="s">
        <v>1220</v>
      </c>
      <c r="D17" s="69" t="s">
        <v>1221</v>
      </c>
      <c r="E17" s="70"/>
      <c r="F17" s="70"/>
      <c r="G17" s="70"/>
      <c r="H17" s="71"/>
      <c r="I17" s="124">
        <f>I16+I14+I8</f>
        <v>26610.28</v>
      </c>
      <c r="J17" s="54"/>
    </row>
    <row r="18" spans="3:14" s="55" customFormat="1" ht="13.8">
      <c r="C18" s="122" t="s">
        <v>1222</v>
      </c>
      <c r="D18" s="69" t="s">
        <v>1325</v>
      </c>
      <c r="E18" s="70"/>
      <c r="F18" s="70"/>
      <c r="G18" s="71"/>
      <c r="H18" s="95">
        <v>0.1</v>
      </c>
      <c r="I18" s="124">
        <f>I17*H18</f>
        <v>2661.0280000000002</v>
      </c>
      <c r="J18" s="54"/>
    </row>
    <row r="19" spans="3:14" s="55" customFormat="1" ht="14.4" thickBot="1">
      <c r="C19" s="130" t="s">
        <v>1223</v>
      </c>
      <c r="D19" s="131" t="s">
        <v>1224</v>
      </c>
      <c r="E19" s="132"/>
      <c r="F19" s="132"/>
      <c r="G19" s="132"/>
      <c r="H19" s="155"/>
      <c r="I19" s="134">
        <f>SUM(I17:I18)</f>
        <v>29271.307999999997</v>
      </c>
      <c r="J19" s="54"/>
    </row>
    <row r="20" spans="3:14" s="55" customFormat="1" ht="14.4" thickTop="1">
      <c r="C20" s="89"/>
      <c r="D20" s="90"/>
      <c r="E20" s="90"/>
      <c r="F20" s="90"/>
      <c r="G20" s="90"/>
      <c r="H20" s="90"/>
      <c r="I20" s="91"/>
      <c r="J20" s="54"/>
    </row>
    <row r="22" spans="3:14" s="55" customFormat="1" ht="31.65" customHeight="1" thickBot="1">
      <c r="C22" s="221" t="s">
        <v>2581</v>
      </c>
      <c r="D22" s="773" t="s">
        <v>2582</v>
      </c>
      <c r="E22" s="773"/>
      <c r="F22" s="773"/>
      <c r="G22" s="773"/>
      <c r="H22" s="773"/>
      <c r="I22" s="773"/>
      <c r="J22" s="56">
        <f>ROUNDDOWN(I38,-2)</f>
        <v>52400</v>
      </c>
    </row>
    <row r="23" spans="3:14" s="55" customFormat="1" ht="14.4" thickTop="1">
      <c r="C23" s="119" t="s">
        <v>1197</v>
      </c>
      <c r="D23" s="120" t="s">
        <v>1198</v>
      </c>
      <c r="E23" s="120" t="s">
        <v>1926</v>
      </c>
      <c r="F23" s="120" t="s">
        <v>1199</v>
      </c>
      <c r="G23" s="120" t="s">
        <v>1200</v>
      </c>
      <c r="H23" s="120" t="s">
        <v>1201</v>
      </c>
      <c r="I23" s="121" t="s">
        <v>1202</v>
      </c>
      <c r="J23" s="54"/>
    </row>
    <row r="24" spans="3:14" s="55" customFormat="1" ht="22.65" customHeight="1">
      <c r="C24" s="141" t="s">
        <v>1203</v>
      </c>
      <c r="D24" s="59" t="s">
        <v>1204</v>
      </c>
      <c r="E24" s="59"/>
      <c r="F24" s="73"/>
      <c r="G24" s="73"/>
      <c r="H24" s="73"/>
      <c r="I24" s="146"/>
      <c r="J24" s="54"/>
      <c r="K24" s="159" t="s">
        <v>1249</v>
      </c>
    </row>
    <row r="25" spans="3:14" s="55" customFormat="1" ht="13.8">
      <c r="C25" s="142">
        <v>1</v>
      </c>
      <c r="D25" s="59" t="s">
        <v>5</v>
      </c>
      <c r="E25" s="72" t="s">
        <v>1788</v>
      </c>
      <c r="F25" s="72" t="s">
        <v>6</v>
      </c>
      <c r="G25" s="93">
        <v>0.01</v>
      </c>
      <c r="H25" s="64">
        <f>VLOOKUP(D25,upahbahan,3,FALSE)</f>
        <v>100000</v>
      </c>
      <c r="I25" s="124">
        <f>G25*H25</f>
        <v>1000</v>
      </c>
      <c r="J25" s="54"/>
      <c r="K25" s="159" t="s">
        <v>1250</v>
      </c>
      <c r="N25" s="65">
        <v>0.1</v>
      </c>
    </row>
    <row r="26" spans="3:14" s="55" customFormat="1" ht="13.8">
      <c r="C26" s="142">
        <v>2</v>
      </c>
      <c r="D26" s="59" t="s">
        <v>19</v>
      </c>
      <c r="E26" s="72" t="s">
        <v>1791</v>
      </c>
      <c r="F26" s="72" t="s">
        <v>6</v>
      </c>
      <c r="G26" s="93">
        <v>1E-3</v>
      </c>
      <c r="H26" s="64">
        <f>VLOOKUP(D26,upahbahan,3,FALSE)</f>
        <v>200000</v>
      </c>
      <c r="I26" s="124">
        <f>G26*H26</f>
        <v>200</v>
      </c>
      <c r="J26" s="54"/>
    </row>
    <row r="27" spans="3:14" s="55" customFormat="1" ht="13.8">
      <c r="C27" s="144" t="s">
        <v>1210</v>
      </c>
      <c r="D27" s="80"/>
      <c r="E27" s="80"/>
      <c r="F27" s="80"/>
      <c r="G27" s="217"/>
      <c r="H27" s="218"/>
      <c r="I27" s="124">
        <f>SUM(I25:I26)</f>
        <v>1200</v>
      </c>
      <c r="J27" s="219"/>
    </row>
    <row r="28" spans="3:14" s="55" customFormat="1" ht="13.8">
      <c r="C28" s="141" t="s">
        <v>1211</v>
      </c>
      <c r="D28" s="59" t="s">
        <v>1212</v>
      </c>
      <c r="E28" s="59"/>
      <c r="F28" s="73"/>
      <c r="G28" s="73"/>
      <c r="H28" s="73"/>
      <c r="I28" s="146"/>
      <c r="J28" s="54"/>
    </row>
    <row r="29" spans="3:14" s="55" customFormat="1" ht="21.75" customHeight="1">
      <c r="C29" s="501" t="s">
        <v>1205</v>
      </c>
      <c r="D29" s="448" t="s">
        <v>5930</v>
      </c>
      <c r="E29" s="448"/>
      <c r="F29" s="502" t="s">
        <v>114</v>
      </c>
      <c r="G29" s="485">
        <v>1.05</v>
      </c>
      <c r="H29" s="323">
        <f>VLOOKUP(D29,upahbahan,3,FALSE)</f>
        <v>26000</v>
      </c>
      <c r="I29" s="450">
        <f>G29*H29</f>
        <v>27300</v>
      </c>
      <c r="J29" s="54"/>
    </row>
    <row r="30" spans="3:14" s="55" customFormat="1" ht="19.5" customHeight="1">
      <c r="C30" s="501">
        <v>2</v>
      </c>
      <c r="D30" s="448" t="s">
        <v>2579</v>
      </c>
      <c r="E30" s="448"/>
      <c r="F30" s="502" t="s">
        <v>66</v>
      </c>
      <c r="G30" s="485">
        <v>0.6774</v>
      </c>
      <c r="H30" s="323">
        <f>VLOOKUP(D30,upahbahan,3,FALSE)</f>
        <v>7000</v>
      </c>
      <c r="I30" s="450">
        <f>G30*H30</f>
        <v>4741.8</v>
      </c>
      <c r="J30" s="54"/>
    </row>
    <row r="31" spans="3:14" s="55" customFormat="1" ht="21.15" customHeight="1">
      <c r="C31" s="501">
        <v>3</v>
      </c>
      <c r="D31" s="448" t="s">
        <v>2580</v>
      </c>
      <c r="E31" s="448"/>
      <c r="F31" s="502" t="s">
        <v>42</v>
      </c>
      <c r="G31" s="485">
        <v>2.35E-2</v>
      </c>
      <c r="H31" s="323">
        <f>VLOOKUP(D31,upahbahan,3,FALSE)</f>
        <v>352300</v>
      </c>
      <c r="I31" s="450">
        <f>G31*H31</f>
        <v>8279.0499999999993</v>
      </c>
      <c r="J31" s="54"/>
    </row>
    <row r="32" spans="3:14" s="55" customFormat="1" ht="17.399999999999999" customHeight="1">
      <c r="C32" s="501">
        <v>4</v>
      </c>
      <c r="D32" s="448" t="s">
        <v>5893</v>
      </c>
      <c r="E32" s="448"/>
      <c r="F32" s="502" t="s">
        <v>63</v>
      </c>
      <c r="G32" s="485">
        <v>0.35</v>
      </c>
      <c r="H32" s="323">
        <f>VLOOKUP(D32,upahbahan,3,FALSE)</f>
        <v>17500</v>
      </c>
      <c r="I32" s="450">
        <f>G32*H32</f>
        <v>6125</v>
      </c>
      <c r="J32" s="54"/>
    </row>
    <row r="33" spans="3:14" s="55" customFormat="1" ht="13.8">
      <c r="C33" s="464" t="s">
        <v>1216</v>
      </c>
      <c r="D33" s="465"/>
      <c r="E33" s="465"/>
      <c r="F33" s="465"/>
      <c r="G33" s="465"/>
      <c r="H33" s="466"/>
      <c r="I33" s="450">
        <f>SUM(I29:I32)</f>
        <v>46445.85</v>
      </c>
      <c r="J33" s="54"/>
    </row>
    <row r="34" spans="3:14" s="55" customFormat="1" ht="21.15" customHeight="1">
      <c r="C34" s="453" t="s">
        <v>1217</v>
      </c>
      <c r="D34" s="448" t="s">
        <v>1218</v>
      </c>
      <c r="E34" s="448"/>
      <c r="F34" s="472"/>
      <c r="G34" s="472"/>
      <c r="H34" s="472"/>
      <c r="I34" s="467"/>
      <c r="J34" s="54"/>
    </row>
    <row r="35" spans="3:14" s="55" customFormat="1" ht="13.8">
      <c r="C35" s="144" t="s">
        <v>1219</v>
      </c>
      <c r="D35" s="80"/>
      <c r="E35" s="80"/>
      <c r="F35" s="80"/>
      <c r="G35" s="80"/>
      <c r="H35" s="162"/>
      <c r="I35" s="153">
        <f>SUM(I34:I34)</f>
        <v>0</v>
      </c>
      <c r="J35" s="54"/>
    </row>
    <row r="36" spans="3:14" s="55" customFormat="1" ht="13.8">
      <c r="C36" s="122" t="s">
        <v>1220</v>
      </c>
      <c r="D36" s="69" t="s">
        <v>1221</v>
      </c>
      <c r="E36" s="70"/>
      <c r="F36" s="70"/>
      <c r="G36" s="70"/>
      <c r="H36" s="71"/>
      <c r="I36" s="124">
        <f>I35+I33+I27</f>
        <v>47645.85</v>
      </c>
      <c r="J36" s="54"/>
    </row>
    <row r="37" spans="3:14" s="55" customFormat="1" ht="13.8">
      <c r="C37" s="122" t="s">
        <v>1222</v>
      </c>
      <c r="D37" s="69" t="s">
        <v>1325</v>
      </c>
      <c r="E37" s="70"/>
      <c r="F37" s="70"/>
      <c r="G37" s="71"/>
      <c r="H37" s="95">
        <v>0.1</v>
      </c>
      <c r="I37" s="124">
        <f>I36*H37</f>
        <v>4764.585</v>
      </c>
      <c r="J37" s="54"/>
    </row>
    <row r="38" spans="3:14" s="55" customFormat="1" ht="14.4" thickBot="1">
      <c r="C38" s="130" t="s">
        <v>1223</v>
      </c>
      <c r="D38" s="131" t="s">
        <v>1224</v>
      </c>
      <c r="E38" s="132"/>
      <c r="F38" s="132"/>
      <c r="G38" s="132"/>
      <c r="H38" s="155"/>
      <c r="I38" s="134">
        <f>SUM(I36:I37)</f>
        <v>52410.434999999998</v>
      </c>
      <c r="J38" s="54"/>
    </row>
    <row r="39" spans="3:14" s="55" customFormat="1" ht="14.4" thickTop="1">
      <c r="C39" s="89"/>
      <c r="D39" s="90"/>
      <c r="E39" s="90"/>
      <c r="F39" s="90"/>
      <c r="G39" s="90"/>
      <c r="H39" s="90"/>
      <c r="I39" s="91"/>
      <c r="J39" s="54"/>
    </row>
    <row r="41" spans="3:14" s="55" customFormat="1" ht="31.65" customHeight="1" thickBot="1">
      <c r="C41" s="221" t="s">
        <v>2583</v>
      </c>
      <c r="D41" s="773" t="s">
        <v>2584</v>
      </c>
      <c r="E41" s="773"/>
      <c r="F41" s="773"/>
      <c r="G41" s="773"/>
      <c r="H41" s="773"/>
      <c r="I41" s="773"/>
      <c r="J41" s="56">
        <f>ROUNDDOWN(I54,-2)</f>
        <v>66000</v>
      </c>
    </row>
    <row r="42" spans="3:14" s="55" customFormat="1" ht="14.4" thickTop="1">
      <c r="C42" s="119" t="s">
        <v>1197</v>
      </c>
      <c r="D42" s="120" t="s">
        <v>1198</v>
      </c>
      <c r="E42" s="120" t="s">
        <v>1926</v>
      </c>
      <c r="F42" s="120" t="s">
        <v>1199</v>
      </c>
      <c r="G42" s="120" t="s">
        <v>1200</v>
      </c>
      <c r="H42" s="120" t="s">
        <v>1201</v>
      </c>
      <c r="I42" s="121" t="s">
        <v>1202</v>
      </c>
      <c r="J42" s="54"/>
    </row>
    <row r="43" spans="3:14" s="55" customFormat="1" ht="22.65" customHeight="1">
      <c r="C43" s="141" t="s">
        <v>1203</v>
      </c>
      <c r="D43" s="59" t="s">
        <v>1204</v>
      </c>
      <c r="E43" s="59"/>
      <c r="F43" s="73"/>
      <c r="G43" s="73"/>
      <c r="H43" s="73"/>
      <c r="I43" s="146"/>
      <c r="J43" s="54"/>
      <c r="K43" s="159" t="s">
        <v>1249</v>
      </c>
    </row>
    <row r="44" spans="3:14" s="55" customFormat="1" ht="13.8">
      <c r="C44" s="142">
        <v>1</v>
      </c>
      <c r="D44" s="59" t="s">
        <v>5</v>
      </c>
      <c r="E44" s="72" t="s">
        <v>1788</v>
      </c>
      <c r="F44" s="72" t="s">
        <v>6</v>
      </c>
      <c r="G44" s="93">
        <v>0.15</v>
      </c>
      <c r="H44" s="64">
        <f>VLOOKUP(D44,upahbahan,3,FALSE)</f>
        <v>100000</v>
      </c>
      <c r="I44" s="124">
        <f>G44*H44</f>
        <v>15000</v>
      </c>
      <c r="J44" s="54"/>
      <c r="K44" s="159" t="s">
        <v>1250</v>
      </c>
      <c r="N44" s="65">
        <v>0.1</v>
      </c>
    </row>
    <row r="45" spans="3:14" s="55" customFormat="1" ht="13.8">
      <c r="C45" s="142">
        <v>2</v>
      </c>
      <c r="D45" s="59" t="s">
        <v>19</v>
      </c>
      <c r="E45" s="72" t="s">
        <v>1791</v>
      </c>
      <c r="F45" s="72" t="s">
        <v>6</v>
      </c>
      <c r="G45" s="93">
        <v>1.4999999999999999E-2</v>
      </c>
      <c r="H45" s="64">
        <f>VLOOKUP(D45,upahbahan,3,FALSE)</f>
        <v>200000</v>
      </c>
      <c r="I45" s="124">
        <f>G45*H45</f>
        <v>3000</v>
      </c>
      <c r="J45" s="54"/>
    </row>
    <row r="46" spans="3:14" s="55" customFormat="1" ht="13.8">
      <c r="C46" s="144" t="s">
        <v>1210</v>
      </c>
      <c r="D46" s="80"/>
      <c r="E46" s="80"/>
      <c r="F46" s="80"/>
      <c r="G46" s="217"/>
      <c r="H46" s="218"/>
      <c r="I46" s="124">
        <f>SUM(I44:I45)</f>
        <v>18000</v>
      </c>
      <c r="J46" s="219"/>
    </row>
    <row r="47" spans="3:14" s="55" customFormat="1" ht="13.8">
      <c r="C47" s="141" t="s">
        <v>1211</v>
      </c>
      <c r="D47" s="59" t="s">
        <v>1212</v>
      </c>
      <c r="E47" s="59"/>
      <c r="F47" s="73"/>
      <c r="G47" s="73"/>
      <c r="H47" s="73"/>
      <c r="I47" s="146"/>
      <c r="J47" s="54"/>
    </row>
    <row r="48" spans="3:14" s="55" customFormat="1" ht="19.5" customHeight="1">
      <c r="C48" s="501">
        <v>1</v>
      </c>
      <c r="D48" s="448" t="s">
        <v>2579</v>
      </c>
      <c r="E48" s="448"/>
      <c r="F48" s="502" t="s">
        <v>66</v>
      </c>
      <c r="G48" s="485">
        <v>6</v>
      </c>
      <c r="H48" s="323">
        <f>VLOOKUP(D48,upahbahan,3,FALSE)</f>
        <v>7000</v>
      </c>
      <c r="I48" s="450">
        <f>G48*H48</f>
        <v>42000</v>
      </c>
      <c r="J48" s="54"/>
    </row>
    <row r="49" spans="3:14" s="55" customFormat="1" ht="13.8">
      <c r="C49" s="464" t="s">
        <v>1216</v>
      </c>
      <c r="D49" s="465"/>
      <c r="E49" s="465"/>
      <c r="F49" s="465"/>
      <c r="G49" s="465"/>
      <c r="H49" s="466"/>
      <c r="I49" s="450">
        <f>SUM(I48:I48)</f>
        <v>42000</v>
      </c>
      <c r="J49" s="54"/>
    </row>
    <row r="50" spans="3:14" s="55" customFormat="1" ht="21.15" customHeight="1">
      <c r="C50" s="453" t="s">
        <v>1217</v>
      </c>
      <c r="D50" s="448" t="s">
        <v>1218</v>
      </c>
      <c r="E50" s="448"/>
      <c r="F50" s="472"/>
      <c r="G50" s="472"/>
      <c r="H50" s="472"/>
      <c r="I50" s="467"/>
      <c r="J50" s="54"/>
    </row>
    <row r="51" spans="3:14" s="55" customFormat="1" ht="13.8">
      <c r="C51" s="144" t="s">
        <v>1219</v>
      </c>
      <c r="D51" s="80"/>
      <c r="E51" s="80"/>
      <c r="F51" s="80"/>
      <c r="G51" s="80"/>
      <c r="H51" s="162"/>
      <c r="I51" s="153">
        <f>SUM(I50:I50)</f>
        <v>0</v>
      </c>
      <c r="J51" s="54"/>
    </row>
    <row r="52" spans="3:14" s="55" customFormat="1" ht="13.8">
      <c r="C52" s="122" t="s">
        <v>1220</v>
      </c>
      <c r="D52" s="69" t="s">
        <v>1221</v>
      </c>
      <c r="E52" s="70"/>
      <c r="F52" s="70"/>
      <c r="G52" s="70"/>
      <c r="H52" s="71"/>
      <c r="I52" s="124">
        <f>I51+I49+I46</f>
        <v>60000</v>
      </c>
      <c r="J52" s="54"/>
    </row>
    <row r="53" spans="3:14" s="55" customFormat="1" ht="13.8">
      <c r="C53" s="122" t="s">
        <v>1222</v>
      </c>
      <c r="D53" s="69" t="s">
        <v>1325</v>
      </c>
      <c r="E53" s="70"/>
      <c r="F53" s="70"/>
      <c r="G53" s="71"/>
      <c r="H53" s="95">
        <v>0.1</v>
      </c>
      <c r="I53" s="124">
        <f>I52*H53</f>
        <v>6000</v>
      </c>
      <c r="J53" s="54"/>
    </row>
    <row r="54" spans="3:14" s="55" customFormat="1" ht="14.4" thickBot="1">
      <c r="C54" s="130" t="s">
        <v>1223</v>
      </c>
      <c r="D54" s="131" t="s">
        <v>1224</v>
      </c>
      <c r="E54" s="132"/>
      <c r="F54" s="132"/>
      <c r="G54" s="132"/>
      <c r="H54" s="155"/>
      <c r="I54" s="134">
        <f>SUM(I52:I53)</f>
        <v>66000</v>
      </c>
      <c r="J54" s="54"/>
    </row>
    <row r="55" spans="3:14" s="55" customFormat="1" ht="14.4" thickTop="1">
      <c r="C55" s="89"/>
      <c r="D55" s="90"/>
      <c r="E55" s="90"/>
      <c r="F55" s="90"/>
      <c r="G55" s="90"/>
      <c r="H55" s="90"/>
      <c r="I55" s="91"/>
      <c r="J55" s="54"/>
    </row>
    <row r="57" spans="3:14" s="55" customFormat="1" ht="31.65" customHeight="1" thickBot="1">
      <c r="C57" s="221" t="s">
        <v>2585</v>
      </c>
      <c r="D57" s="773" t="s">
        <v>2586</v>
      </c>
      <c r="E57" s="773"/>
      <c r="F57" s="773"/>
      <c r="G57" s="773"/>
      <c r="H57" s="773"/>
      <c r="I57" s="773"/>
      <c r="J57" s="56">
        <f>ROUNDDOWN(I73,-2)</f>
        <v>74800</v>
      </c>
    </row>
    <row r="58" spans="3:14" s="55" customFormat="1" ht="14.4" thickTop="1">
      <c r="C58" s="119" t="s">
        <v>1197</v>
      </c>
      <c r="D58" s="120" t="s">
        <v>1198</v>
      </c>
      <c r="E58" s="120" t="s">
        <v>1926</v>
      </c>
      <c r="F58" s="120" t="s">
        <v>1199</v>
      </c>
      <c r="G58" s="120" t="s">
        <v>1200</v>
      </c>
      <c r="H58" s="120" t="s">
        <v>1201</v>
      </c>
      <c r="I58" s="121" t="s">
        <v>1202</v>
      </c>
      <c r="J58" s="54"/>
    </row>
    <row r="59" spans="3:14" s="55" customFormat="1" ht="22.65" customHeight="1">
      <c r="C59" s="141" t="s">
        <v>1203</v>
      </c>
      <c r="D59" s="59" t="s">
        <v>1204</v>
      </c>
      <c r="E59" s="59"/>
      <c r="F59" s="73"/>
      <c r="G59" s="73"/>
      <c r="H59" s="73"/>
      <c r="I59" s="146"/>
      <c r="J59" s="54"/>
      <c r="K59" s="159" t="s">
        <v>1249</v>
      </c>
    </row>
    <row r="60" spans="3:14" s="55" customFormat="1" ht="13.8">
      <c r="C60" s="142">
        <v>1</v>
      </c>
      <c r="D60" s="59" t="s">
        <v>5</v>
      </c>
      <c r="E60" s="72" t="s">
        <v>1788</v>
      </c>
      <c r="F60" s="72" t="s">
        <v>6</v>
      </c>
      <c r="G60" s="93">
        <v>0.3</v>
      </c>
      <c r="H60" s="64">
        <f>VLOOKUP(D60,upahbahan,3,FALSE)</f>
        <v>100000</v>
      </c>
      <c r="I60" s="124">
        <f>G60*H60</f>
        <v>30000</v>
      </c>
      <c r="J60" s="54"/>
      <c r="K60" s="159" t="s">
        <v>1250</v>
      </c>
      <c r="N60" s="65">
        <v>0.1</v>
      </c>
    </row>
    <row r="61" spans="3:14" s="55" customFormat="1" ht="13.8">
      <c r="C61" s="142">
        <v>2</v>
      </c>
      <c r="D61" s="59" t="s">
        <v>2186</v>
      </c>
      <c r="E61" s="72" t="s">
        <v>1789</v>
      </c>
      <c r="F61" s="72" t="s">
        <v>2123</v>
      </c>
      <c r="G61" s="93">
        <v>0.15</v>
      </c>
      <c r="H61" s="64">
        <f>VLOOKUP(D61,upahbahan,3,FALSE)</f>
        <v>145000</v>
      </c>
      <c r="I61" s="124">
        <f t="shared" ref="I61:I63" si="0">G61*H61</f>
        <v>21750</v>
      </c>
      <c r="J61" s="54"/>
      <c r="K61" s="159"/>
      <c r="N61" s="65"/>
    </row>
    <row r="62" spans="3:14" s="55" customFormat="1" ht="13.8">
      <c r="C62" s="142">
        <v>3</v>
      </c>
      <c r="D62" s="59" t="s">
        <v>1314</v>
      </c>
      <c r="E62" s="72" t="s">
        <v>1790</v>
      </c>
      <c r="F62" s="72" t="s">
        <v>2123</v>
      </c>
      <c r="G62" s="93">
        <v>1.4999999999999999E-2</v>
      </c>
      <c r="H62" s="64">
        <f>VLOOKUP(D62,upahbahan,3,FALSE)</f>
        <v>175000</v>
      </c>
      <c r="I62" s="124">
        <f t="shared" si="0"/>
        <v>2625</v>
      </c>
      <c r="J62" s="54"/>
      <c r="K62" s="159"/>
      <c r="N62" s="65"/>
    </row>
    <row r="63" spans="3:14" s="55" customFormat="1" ht="13.8">
      <c r="C63" s="142">
        <v>4</v>
      </c>
      <c r="D63" s="59" t="s">
        <v>19</v>
      </c>
      <c r="E63" s="72" t="s">
        <v>1791</v>
      </c>
      <c r="F63" s="72" t="s">
        <v>6</v>
      </c>
      <c r="G63" s="93">
        <v>1.4999999999999999E-2</v>
      </c>
      <c r="H63" s="64">
        <f>VLOOKUP(D63,upahbahan,3,FALSE)</f>
        <v>200000</v>
      </c>
      <c r="I63" s="124">
        <f t="shared" si="0"/>
        <v>3000</v>
      </c>
      <c r="J63" s="54"/>
    </row>
    <row r="64" spans="3:14" s="55" customFormat="1" ht="13.8">
      <c r="C64" s="144" t="s">
        <v>1210</v>
      </c>
      <c r="D64" s="80"/>
      <c r="E64" s="80"/>
      <c r="F64" s="80"/>
      <c r="G64" s="217"/>
      <c r="H64" s="218"/>
      <c r="I64" s="124">
        <f>SUM(I60:I63)</f>
        <v>57375</v>
      </c>
      <c r="J64" s="219"/>
    </row>
    <row r="65" spans="3:14" s="55" customFormat="1" ht="13.8">
      <c r="C65" s="141" t="s">
        <v>1211</v>
      </c>
      <c r="D65" s="59" t="s">
        <v>1212</v>
      </c>
      <c r="E65" s="59"/>
      <c r="F65" s="73"/>
      <c r="G65" s="73"/>
      <c r="H65" s="73"/>
      <c r="I65" s="146"/>
      <c r="J65" s="54"/>
    </row>
    <row r="66" spans="3:14" s="55" customFormat="1" ht="19.5" customHeight="1">
      <c r="C66" s="501">
        <v>1</v>
      </c>
      <c r="D66" s="448" t="s">
        <v>1812</v>
      </c>
      <c r="E66" s="448"/>
      <c r="F66" s="502" t="s">
        <v>66</v>
      </c>
      <c r="G66" s="485">
        <v>6.34</v>
      </c>
      <c r="H66" s="323">
        <f>VLOOKUP(D66,upahbahan,3,FALSE)</f>
        <v>1300</v>
      </c>
      <c r="I66" s="450">
        <f>G66*H66</f>
        <v>8242</v>
      </c>
      <c r="J66" s="54"/>
    </row>
    <row r="67" spans="3:14" s="55" customFormat="1" ht="19.5" customHeight="1">
      <c r="C67" s="509">
        <v>2</v>
      </c>
      <c r="D67" s="448" t="s">
        <v>1859</v>
      </c>
      <c r="E67" s="448"/>
      <c r="F67" s="502" t="s">
        <v>42</v>
      </c>
      <c r="G67" s="485">
        <v>1.2E-2</v>
      </c>
      <c r="H67" s="323">
        <f>VLOOKUP(D67,upahbahan,3,FALSE)</f>
        <v>200000</v>
      </c>
      <c r="I67" s="450">
        <f>G67*H67</f>
        <v>2400</v>
      </c>
      <c r="J67" s="54"/>
    </row>
    <row r="68" spans="3:14" s="55" customFormat="1" ht="13.8">
      <c r="C68" s="464" t="s">
        <v>1216</v>
      </c>
      <c r="D68" s="465"/>
      <c r="E68" s="465"/>
      <c r="F68" s="465"/>
      <c r="G68" s="465"/>
      <c r="H68" s="466"/>
      <c r="I68" s="450">
        <f>SUM(I66:I67)</f>
        <v>10642</v>
      </c>
      <c r="J68" s="54"/>
    </row>
    <row r="69" spans="3:14" s="55" customFormat="1" ht="21.15" customHeight="1">
      <c r="C69" s="453" t="s">
        <v>1217</v>
      </c>
      <c r="D69" s="448" t="s">
        <v>1218</v>
      </c>
      <c r="E69" s="448"/>
      <c r="F69" s="472"/>
      <c r="G69" s="472"/>
      <c r="H69" s="472"/>
      <c r="I69" s="467"/>
      <c r="J69" s="54"/>
    </row>
    <row r="70" spans="3:14" s="55" customFormat="1" ht="13.8">
      <c r="C70" s="144" t="s">
        <v>1219</v>
      </c>
      <c r="D70" s="80"/>
      <c r="E70" s="80"/>
      <c r="F70" s="80"/>
      <c r="G70" s="80"/>
      <c r="H70" s="162"/>
      <c r="I70" s="153">
        <f>SUM(I69:I69)</f>
        <v>0</v>
      </c>
      <c r="J70" s="54"/>
    </row>
    <row r="71" spans="3:14" s="55" customFormat="1" ht="13.8">
      <c r="C71" s="122" t="s">
        <v>1220</v>
      </c>
      <c r="D71" s="69" t="s">
        <v>1221</v>
      </c>
      <c r="E71" s="70"/>
      <c r="F71" s="70"/>
      <c r="G71" s="70"/>
      <c r="H71" s="71"/>
      <c r="I71" s="124">
        <f>I70+I68+I64</f>
        <v>68017</v>
      </c>
      <c r="J71" s="54"/>
    </row>
    <row r="72" spans="3:14" s="55" customFormat="1" ht="13.8">
      <c r="C72" s="122" t="s">
        <v>1222</v>
      </c>
      <c r="D72" s="69" t="s">
        <v>1325</v>
      </c>
      <c r="E72" s="70"/>
      <c r="F72" s="70"/>
      <c r="G72" s="71"/>
      <c r="H72" s="95">
        <v>0.1</v>
      </c>
      <c r="I72" s="124">
        <f>I71*H72</f>
        <v>6801.7000000000007</v>
      </c>
      <c r="J72" s="54"/>
    </row>
    <row r="73" spans="3:14" s="55" customFormat="1" ht="14.4" thickBot="1">
      <c r="C73" s="130" t="s">
        <v>1223</v>
      </c>
      <c r="D73" s="131" t="s">
        <v>1224</v>
      </c>
      <c r="E73" s="132"/>
      <c r="F73" s="132"/>
      <c r="G73" s="132"/>
      <c r="H73" s="155"/>
      <c r="I73" s="134">
        <f>SUM(I71:I72)</f>
        <v>74818.7</v>
      </c>
      <c r="J73" s="54"/>
    </row>
    <row r="74" spans="3:14" s="55" customFormat="1" ht="14.4" thickTop="1">
      <c r="C74" s="89"/>
      <c r="D74" s="90"/>
      <c r="E74" s="90"/>
      <c r="F74" s="90"/>
      <c r="G74" s="90"/>
      <c r="H74" s="90"/>
      <c r="I74" s="91"/>
      <c r="J74" s="54"/>
    </row>
    <row r="76" spans="3:14" s="55" customFormat="1" ht="31.65" customHeight="1" thickBot="1">
      <c r="C76" s="221" t="s">
        <v>2587</v>
      </c>
      <c r="D76" s="773" t="s">
        <v>2588</v>
      </c>
      <c r="E76" s="773"/>
      <c r="F76" s="773"/>
      <c r="G76" s="773"/>
      <c r="H76" s="773"/>
      <c r="I76" s="773"/>
      <c r="J76" s="56">
        <f>ROUNDDOWN(I92,-2)</f>
        <v>617700</v>
      </c>
    </row>
    <row r="77" spans="3:14" s="55" customFormat="1" ht="14.4" thickTop="1">
      <c r="C77" s="119" t="s">
        <v>1197</v>
      </c>
      <c r="D77" s="120" t="s">
        <v>1198</v>
      </c>
      <c r="E77" s="120" t="s">
        <v>1926</v>
      </c>
      <c r="F77" s="120" t="s">
        <v>1199</v>
      </c>
      <c r="G77" s="120" t="s">
        <v>1200</v>
      </c>
      <c r="H77" s="120" t="s">
        <v>1201</v>
      </c>
      <c r="I77" s="121" t="s">
        <v>1202</v>
      </c>
      <c r="J77" s="54"/>
    </row>
    <row r="78" spans="3:14" s="55" customFormat="1" ht="22.65" customHeight="1">
      <c r="C78" s="141" t="s">
        <v>1203</v>
      </c>
      <c r="D78" s="59" t="s">
        <v>1204</v>
      </c>
      <c r="E78" s="59"/>
      <c r="F78" s="73"/>
      <c r="G78" s="73"/>
      <c r="H78" s="73"/>
      <c r="I78" s="146"/>
      <c r="J78" s="54"/>
      <c r="K78" s="159" t="s">
        <v>1249</v>
      </c>
    </row>
    <row r="79" spans="3:14" s="55" customFormat="1" ht="13.8">
      <c r="C79" s="142">
        <v>1</v>
      </c>
      <c r="D79" s="59" t="s">
        <v>5</v>
      </c>
      <c r="E79" s="72" t="s">
        <v>1788</v>
      </c>
      <c r="F79" s="72" t="s">
        <v>6</v>
      </c>
      <c r="G79" s="93">
        <v>0.61570000000000003</v>
      </c>
      <c r="H79" s="64">
        <f>VLOOKUP(D79,upahbahan,3,FALSE)</f>
        <v>100000</v>
      </c>
      <c r="I79" s="124">
        <f>G79*H79</f>
        <v>61570</v>
      </c>
      <c r="J79" s="54"/>
      <c r="K79" s="159" t="s">
        <v>1250</v>
      </c>
      <c r="N79" s="65">
        <v>0.1</v>
      </c>
    </row>
    <row r="80" spans="3:14" s="55" customFormat="1" ht="27.6">
      <c r="C80" s="142">
        <v>2</v>
      </c>
      <c r="D80" s="59" t="s">
        <v>1797</v>
      </c>
      <c r="E80" s="72" t="s">
        <v>1789</v>
      </c>
      <c r="F80" s="72" t="s">
        <v>2123</v>
      </c>
      <c r="G80" s="93">
        <v>0.3957</v>
      </c>
      <c r="H80" s="64">
        <f>VLOOKUP(D80,upahbahan,3,FALSE)</f>
        <v>145000</v>
      </c>
      <c r="I80" s="124">
        <f>G80*H80</f>
        <v>57376.5</v>
      </c>
      <c r="J80" s="54"/>
      <c r="K80" s="159"/>
      <c r="N80" s="65"/>
    </row>
    <row r="81" spans="3:10" s="55" customFormat="1" ht="13.8">
      <c r="C81" s="142">
        <v>3</v>
      </c>
      <c r="D81" s="59" t="s">
        <v>19</v>
      </c>
      <c r="E81" s="72" t="s">
        <v>1791</v>
      </c>
      <c r="F81" s="72" t="s">
        <v>6</v>
      </c>
      <c r="G81" s="93">
        <v>6.1600000000000002E-2</v>
      </c>
      <c r="H81" s="64">
        <f>VLOOKUP(D81,upahbahan,3,FALSE)</f>
        <v>200000</v>
      </c>
      <c r="I81" s="124">
        <f>G81*H81</f>
        <v>12320</v>
      </c>
      <c r="J81" s="54"/>
    </row>
    <row r="82" spans="3:10" s="55" customFormat="1" ht="13.8">
      <c r="C82" s="144" t="s">
        <v>1210</v>
      </c>
      <c r="D82" s="80"/>
      <c r="E82" s="80"/>
      <c r="F82" s="80"/>
      <c r="G82" s="217"/>
      <c r="H82" s="218"/>
      <c r="I82" s="124">
        <f>SUM(I79:I81)</f>
        <v>131266.5</v>
      </c>
      <c r="J82" s="219"/>
    </row>
    <row r="83" spans="3:10" s="55" customFormat="1" ht="13.8">
      <c r="C83" s="141" t="s">
        <v>1211</v>
      </c>
      <c r="D83" s="59" t="s">
        <v>1212</v>
      </c>
      <c r="E83" s="59"/>
      <c r="F83" s="73"/>
      <c r="G83" s="73"/>
      <c r="H83" s="73"/>
      <c r="I83" s="146"/>
      <c r="J83" s="54"/>
    </row>
    <row r="84" spans="3:10" s="55" customFormat="1" ht="19.5" customHeight="1">
      <c r="C84" s="501">
        <v>1</v>
      </c>
      <c r="D84" s="448" t="s">
        <v>5931</v>
      </c>
      <c r="E84" s="448"/>
      <c r="F84" s="502" t="s">
        <v>42</v>
      </c>
      <c r="G84" s="485">
        <v>1.3</v>
      </c>
      <c r="H84" s="323">
        <f>VLOOKUP(D84,upahbahan,3,FALSE)</f>
        <v>97500</v>
      </c>
      <c r="I84" s="450">
        <f>G84*H84</f>
        <v>126750</v>
      </c>
      <c r="J84" s="54"/>
    </row>
    <row r="85" spans="3:10" s="55" customFormat="1" ht="19.5" customHeight="1">
      <c r="C85" s="509">
        <v>2</v>
      </c>
      <c r="D85" s="448" t="s">
        <v>242</v>
      </c>
      <c r="E85" s="448"/>
      <c r="F85" s="502" t="s">
        <v>66</v>
      </c>
      <c r="G85" s="485">
        <v>13.85</v>
      </c>
      <c r="H85" s="323">
        <f>VLOOKUP(D85,upahbahan,3,FALSE)</f>
        <v>15680</v>
      </c>
      <c r="I85" s="450">
        <f>G85*H85</f>
        <v>217168</v>
      </c>
      <c r="J85" s="54"/>
    </row>
    <row r="86" spans="3:10" s="55" customFormat="1" ht="19.5" customHeight="1">
      <c r="C86" s="509">
        <v>3</v>
      </c>
      <c r="D86" s="448" t="s">
        <v>1859</v>
      </c>
      <c r="E86" s="448"/>
      <c r="F86" s="502" t="s">
        <v>42</v>
      </c>
      <c r="G86" s="485">
        <v>0.432</v>
      </c>
      <c r="H86" s="323">
        <f>VLOOKUP(D86,upahbahan,3,FALSE)</f>
        <v>200000</v>
      </c>
      <c r="I86" s="450">
        <f>G86*H86</f>
        <v>86400</v>
      </c>
      <c r="J86" s="54"/>
    </row>
    <row r="87" spans="3:10" s="55" customFormat="1" ht="13.8">
      <c r="C87" s="464" t="s">
        <v>1216</v>
      </c>
      <c r="D87" s="465"/>
      <c r="E87" s="465"/>
      <c r="F87" s="465"/>
      <c r="G87" s="465"/>
      <c r="H87" s="466"/>
      <c r="I87" s="450">
        <f>SUM(I84:I86)</f>
        <v>430318</v>
      </c>
      <c r="J87" s="54"/>
    </row>
    <row r="88" spans="3:10" s="55" customFormat="1" ht="21.15" customHeight="1">
      <c r="C88" s="453" t="s">
        <v>1217</v>
      </c>
      <c r="D88" s="448" t="s">
        <v>1218</v>
      </c>
      <c r="E88" s="448"/>
      <c r="F88" s="472"/>
      <c r="G88" s="472"/>
      <c r="H88" s="472"/>
      <c r="I88" s="467"/>
      <c r="J88" s="54"/>
    </row>
    <row r="89" spans="3:10" s="55" customFormat="1" ht="13.8">
      <c r="C89" s="144" t="s">
        <v>1219</v>
      </c>
      <c r="D89" s="80"/>
      <c r="E89" s="80"/>
      <c r="F89" s="80"/>
      <c r="G89" s="80"/>
      <c r="H89" s="162"/>
      <c r="I89" s="153">
        <f>SUM(I88:I88)</f>
        <v>0</v>
      </c>
      <c r="J89" s="54"/>
    </row>
    <row r="90" spans="3:10" s="55" customFormat="1" ht="13.8">
      <c r="C90" s="122" t="s">
        <v>1220</v>
      </c>
      <c r="D90" s="69" t="s">
        <v>1221</v>
      </c>
      <c r="E90" s="70"/>
      <c r="F90" s="70"/>
      <c r="G90" s="70"/>
      <c r="H90" s="71"/>
      <c r="I90" s="124">
        <f>I89+I87+I82</f>
        <v>561584.5</v>
      </c>
      <c r="J90" s="54"/>
    </row>
    <row r="91" spans="3:10" s="55" customFormat="1" ht="13.8">
      <c r="C91" s="122" t="s">
        <v>1222</v>
      </c>
      <c r="D91" s="69" t="s">
        <v>1325</v>
      </c>
      <c r="E91" s="70"/>
      <c r="F91" s="70"/>
      <c r="G91" s="71"/>
      <c r="H91" s="95">
        <v>0.1</v>
      </c>
      <c r="I91" s="124">
        <f>I90*H91</f>
        <v>56158.450000000004</v>
      </c>
      <c r="J91" s="54"/>
    </row>
    <row r="92" spans="3:10" s="55" customFormat="1" ht="14.4" thickBot="1">
      <c r="C92" s="130" t="s">
        <v>1223</v>
      </c>
      <c r="D92" s="131" t="s">
        <v>1224</v>
      </c>
      <c r="E92" s="132"/>
      <c r="F92" s="132"/>
      <c r="G92" s="132"/>
      <c r="H92" s="155"/>
      <c r="I92" s="134">
        <f>SUM(I90:I91)</f>
        <v>617742.94999999995</v>
      </c>
      <c r="J92" s="54"/>
    </row>
    <row r="93" spans="3:10" s="55" customFormat="1" ht="14.4" thickTop="1">
      <c r="C93" s="510" t="s">
        <v>1846</v>
      </c>
      <c r="D93" s="180" t="s">
        <v>2589</v>
      </c>
      <c r="E93" s="180"/>
      <c r="F93" s="180"/>
      <c r="G93" s="180"/>
      <c r="H93" s="180"/>
      <c r="I93" s="91"/>
      <c r="J93" s="54"/>
    </row>
    <row r="95" spans="3:10" s="55" customFormat="1" ht="31.65" customHeight="1" thickBot="1">
      <c r="C95" s="221" t="s">
        <v>2590</v>
      </c>
      <c r="D95" s="773" t="s">
        <v>2591</v>
      </c>
      <c r="E95" s="773"/>
      <c r="F95" s="773"/>
      <c r="G95" s="773"/>
      <c r="H95" s="773"/>
      <c r="I95" s="773"/>
      <c r="J95" s="56">
        <f>ROUNDDOWN(I110,-2)</f>
        <v>522700</v>
      </c>
    </row>
    <row r="96" spans="3:10" s="55" customFormat="1" ht="14.4" thickTop="1">
      <c r="C96" s="119" t="s">
        <v>1197</v>
      </c>
      <c r="D96" s="120" t="s">
        <v>1198</v>
      </c>
      <c r="E96" s="120" t="s">
        <v>1926</v>
      </c>
      <c r="F96" s="120" t="s">
        <v>1199</v>
      </c>
      <c r="G96" s="120" t="s">
        <v>1200</v>
      </c>
      <c r="H96" s="120" t="s">
        <v>1201</v>
      </c>
      <c r="I96" s="121" t="s">
        <v>1202</v>
      </c>
      <c r="J96" s="54"/>
    </row>
    <row r="97" spans="3:14" s="55" customFormat="1" ht="22.65" customHeight="1">
      <c r="C97" s="141" t="s">
        <v>1203</v>
      </c>
      <c r="D97" s="59" t="s">
        <v>1204</v>
      </c>
      <c r="E97" s="59"/>
      <c r="F97" s="73"/>
      <c r="G97" s="73"/>
      <c r="H97" s="73"/>
      <c r="I97" s="146"/>
      <c r="J97" s="54"/>
      <c r="K97" s="159" t="s">
        <v>1249</v>
      </c>
    </row>
    <row r="98" spans="3:14" s="55" customFormat="1" ht="13.8">
      <c r="C98" s="142">
        <v>1</v>
      </c>
      <c r="D98" s="59" t="s">
        <v>5</v>
      </c>
      <c r="E98" s="72" t="s">
        <v>1788</v>
      </c>
      <c r="F98" s="72" t="s">
        <v>6</v>
      </c>
      <c r="G98" s="93">
        <v>0.61570000000000003</v>
      </c>
      <c r="H98" s="64">
        <f>VLOOKUP(D98,upahbahan,3,FALSE)</f>
        <v>100000</v>
      </c>
      <c r="I98" s="124">
        <f>G98*H98</f>
        <v>61570</v>
      </c>
      <c r="J98" s="54"/>
      <c r="K98" s="159" t="s">
        <v>1250</v>
      </c>
      <c r="N98" s="65">
        <v>0.1</v>
      </c>
    </row>
    <row r="99" spans="3:14" s="55" customFormat="1" ht="27.6">
      <c r="C99" s="142">
        <v>2</v>
      </c>
      <c r="D99" s="59" t="s">
        <v>1797</v>
      </c>
      <c r="E99" s="72" t="s">
        <v>1789</v>
      </c>
      <c r="F99" s="72" t="s">
        <v>2123</v>
      </c>
      <c r="G99" s="93">
        <v>0.3957</v>
      </c>
      <c r="H99" s="64">
        <f>VLOOKUP(D99,upahbahan,3,FALSE)</f>
        <v>145000</v>
      </c>
      <c r="I99" s="124">
        <f>G99*H99</f>
        <v>57376.5</v>
      </c>
      <c r="J99" s="54"/>
      <c r="K99" s="159"/>
      <c r="N99" s="65"/>
    </row>
    <row r="100" spans="3:14" s="55" customFormat="1" ht="13.8">
      <c r="C100" s="142">
        <v>3</v>
      </c>
      <c r="D100" s="59" t="s">
        <v>19</v>
      </c>
      <c r="E100" s="72" t="s">
        <v>1791</v>
      </c>
      <c r="F100" s="72" t="s">
        <v>6</v>
      </c>
      <c r="G100" s="93">
        <v>6.1600000000000002E-2</v>
      </c>
      <c r="H100" s="64">
        <f>VLOOKUP(D100,upahbahan,3,FALSE)</f>
        <v>200000</v>
      </c>
      <c r="I100" s="124">
        <f>G100*H100</f>
        <v>12320</v>
      </c>
      <c r="J100" s="54"/>
    </row>
    <row r="101" spans="3:14" s="55" customFormat="1" ht="13.8">
      <c r="C101" s="144" t="s">
        <v>1210</v>
      </c>
      <c r="D101" s="80"/>
      <c r="E101" s="80"/>
      <c r="F101" s="80"/>
      <c r="G101" s="217"/>
      <c r="H101" s="218"/>
      <c r="I101" s="124">
        <f>SUM(I98:I100)</f>
        <v>131266.5</v>
      </c>
      <c r="J101" s="219"/>
    </row>
    <row r="102" spans="3:14" s="55" customFormat="1" ht="13.8">
      <c r="C102" s="141" t="s">
        <v>1211</v>
      </c>
      <c r="D102" s="59" t="s">
        <v>1212</v>
      </c>
      <c r="E102" s="59"/>
      <c r="F102" s="73"/>
      <c r="G102" s="73"/>
      <c r="H102" s="73"/>
      <c r="I102" s="146"/>
      <c r="J102" s="54"/>
    </row>
    <row r="103" spans="3:14" s="55" customFormat="1" ht="19.5" customHeight="1">
      <c r="C103" s="501">
        <v>1</v>
      </c>
      <c r="D103" s="448" t="s">
        <v>5931</v>
      </c>
      <c r="E103" s="448"/>
      <c r="F103" s="502" t="s">
        <v>42</v>
      </c>
      <c r="G103" s="485">
        <v>1.3</v>
      </c>
      <c r="H103" s="323">
        <f>VLOOKUP(D103,upahbahan,3,FALSE)</f>
        <v>97500</v>
      </c>
      <c r="I103" s="450">
        <f>G103*H103</f>
        <v>126750</v>
      </c>
      <c r="J103" s="54"/>
    </row>
    <row r="104" spans="3:14" s="55" customFormat="1" ht="30.15" customHeight="1">
      <c r="C104" s="509">
        <v>2</v>
      </c>
      <c r="D104" s="448" t="s">
        <v>242</v>
      </c>
      <c r="E104" s="448"/>
      <c r="F104" s="502" t="s">
        <v>66</v>
      </c>
      <c r="G104" s="485">
        <v>13.85</v>
      </c>
      <c r="H104" s="323">
        <f>VLOOKUP(D104,upahbahan,3,FALSE)</f>
        <v>15680</v>
      </c>
      <c r="I104" s="450">
        <f>G104*H104</f>
        <v>217168</v>
      </c>
      <c r="J104" s="54"/>
    </row>
    <row r="105" spans="3:14" s="55" customFormat="1" ht="13.8">
      <c r="C105" s="464" t="s">
        <v>1216</v>
      </c>
      <c r="D105" s="465"/>
      <c r="E105" s="465"/>
      <c r="F105" s="465"/>
      <c r="G105" s="465"/>
      <c r="H105" s="466"/>
      <c r="I105" s="450">
        <f>SUM(I103:I104)</f>
        <v>343918</v>
      </c>
      <c r="J105" s="54"/>
    </row>
    <row r="106" spans="3:14" s="55" customFormat="1" ht="21.15" customHeight="1">
      <c r="C106" s="453" t="s">
        <v>1217</v>
      </c>
      <c r="D106" s="448" t="s">
        <v>1218</v>
      </c>
      <c r="E106" s="448"/>
      <c r="F106" s="472"/>
      <c r="G106" s="472"/>
      <c r="H106" s="472"/>
      <c r="I106" s="467"/>
      <c r="J106" s="54"/>
    </row>
    <row r="107" spans="3:14" s="55" customFormat="1" ht="13.8">
      <c r="C107" s="144" t="s">
        <v>1219</v>
      </c>
      <c r="D107" s="80"/>
      <c r="E107" s="80"/>
      <c r="F107" s="80"/>
      <c r="G107" s="80"/>
      <c r="H107" s="162"/>
      <c r="I107" s="153">
        <f>SUM(I106:I106)</f>
        <v>0</v>
      </c>
      <c r="J107" s="54"/>
    </row>
    <row r="108" spans="3:14" s="55" customFormat="1" ht="13.8">
      <c r="C108" s="122" t="s">
        <v>1220</v>
      </c>
      <c r="D108" s="69" t="s">
        <v>1221</v>
      </c>
      <c r="E108" s="70"/>
      <c r="F108" s="70"/>
      <c r="G108" s="70"/>
      <c r="H108" s="71"/>
      <c r="I108" s="124">
        <f>I107+I105+I101</f>
        <v>475184.5</v>
      </c>
      <c r="J108" s="54"/>
    </row>
    <row r="109" spans="3:14" s="55" customFormat="1" ht="13.8">
      <c r="C109" s="122" t="s">
        <v>1222</v>
      </c>
      <c r="D109" s="69" t="s">
        <v>1325</v>
      </c>
      <c r="E109" s="70"/>
      <c r="F109" s="70"/>
      <c r="G109" s="71"/>
      <c r="H109" s="95">
        <v>0.1</v>
      </c>
      <c r="I109" s="124">
        <f>I108*H109</f>
        <v>47518.450000000004</v>
      </c>
      <c r="J109" s="54"/>
    </row>
    <row r="110" spans="3:14" s="55" customFormat="1" ht="14.4" thickBot="1">
      <c r="C110" s="130" t="s">
        <v>1223</v>
      </c>
      <c r="D110" s="131" t="s">
        <v>1224</v>
      </c>
      <c r="E110" s="132"/>
      <c r="F110" s="132"/>
      <c r="G110" s="132"/>
      <c r="H110" s="155"/>
      <c r="I110" s="134">
        <f>SUM(I108:I109)</f>
        <v>522702.95</v>
      </c>
      <c r="J110" s="54"/>
    </row>
    <row r="111" spans="3:14" ht="13.8" thickTop="1"/>
    <row r="113" spans="3:14" s="55" customFormat="1" ht="31.65" customHeight="1" thickBot="1">
      <c r="C113" s="221" t="s">
        <v>2594</v>
      </c>
      <c r="D113" s="773" t="s">
        <v>2592</v>
      </c>
      <c r="E113" s="773"/>
      <c r="F113" s="773"/>
      <c r="G113" s="773"/>
      <c r="H113" s="773"/>
      <c r="I113" s="773"/>
      <c r="J113" s="56">
        <f>ROUNDDOWN(I129,-2)</f>
        <v>693500</v>
      </c>
    </row>
    <row r="114" spans="3:14" s="55" customFormat="1" ht="14.4" thickTop="1">
      <c r="C114" s="119" t="s">
        <v>1197</v>
      </c>
      <c r="D114" s="120" t="s">
        <v>1198</v>
      </c>
      <c r="E114" s="120" t="s">
        <v>1926</v>
      </c>
      <c r="F114" s="120" t="s">
        <v>1199</v>
      </c>
      <c r="G114" s="120" t="s">
        <v>1200</v>
      </c>
      <c r="H114" s="120" t="s">
        <v>1201</v>
      </c>
      <c r="I114" s="121" t="s">
        <v>1202</v>
      </c>
      <c r="J114" s="54"/>
    </row>
    <row r="115" spans="3:14" s="55" customFormat="1" ht="22.65" customHeight="1">
      <c r="C115" s="141" t="s">
        <v>1203</v>
      </c>
      <c r="D115" s="59" t="s">
        <v>1204</v>
      </c>
      <c r="E115" s="59"/>
      <c r="F115" s="73"/>
      <c r="G115" s="73"/>
      <c r="H115" s="73"/>
      <c r="I115" s="146"/>
      <c r="J115" s="54"/>
      <c r="K115" s="159" t="s">
        <v>1249</v>
      </c>
    </row>
    <row r="116" spans="3:14" s="55" customFormat="1" ht="13.8">
      <c r="C116" s="142">
        <v>1</v>
      </c>
      <c r="D116" s="59" t="s">
        <v>5</v>
      </c>
      <c r="E116" s="72" t="s">
        <v>1788</v>
      </c>
      <c r="F116" s="72" t="s">
        <v>6</v>
      </c>
      <c r="G116" s="93">
        <v>0.95740000000000003</v>
      </c>
      <c r="H116" s="64">
        <f>VLOOKUP(D116,upahbahan,3,FALSE)</f>
        <v>100000</v>
      </c>
      <c r="I116" s="124">
        <f>G116*H116</f>
        <v>95740</v>
      </c>
      <c r="J116" s="54"/>
      <c r="K116" s="159" t="s">
        <v>1250</v>
      </c>
      <c r="N116" s="65">
        <v>0.1</v>
      </c>
    </row>
    <row r="117" spans="3:14" s="55" customFormat="1" ht="27.6">
      <c r="C117" s="142">
        <v>2</v>
      </c>
      <c r="D117" s="59" t="s">
        <v>1797</v>
      </c>
      <c r="E117" s="72" t="s">
        <v>1789</v>
      </c>
      <c r="F117" s="72" t="s">
        <v>2123</v>
      </c>
      <c r="G117" s="93">
        <v>0.50960000000000005</v>
      </c>
      <c r="H117" s="64">
        <f>VLOOKUP(D117,upahbahan,3,FALSE)</f>
        <v>145000</v>
      </c>
      <c r="I117" s="124">
        <f>G117*H117</f>
        <v>73892.000000000015</v>
      </c>
      <c r="J117" s="54"/>
      <c r="K117" s="159"/>
      <c r="N117" s="65"/>
    </row>
    <row r="118" spans="3:14" s="55" customFormat="1" ht="13.8">
      <c r="C118" s="142">
        <v>3</v>
      </c>
      <c r="D118" s="59" t="s">
        <v>19</v>
      </c>
      <c r="E118" s="72" t="s">
        <v>1791</v>
      </c>
      <c r="F118" s="72" t="s">
        <v>6</v>
      </c>
      <c r="G118" s="93">
        <v>0.15279999999999999</v>
      </c>
      <c r="H118" s="64">
        <f>VLOOKUP(D118,upahbahan,3,FALSE)</f>
        <v>200000</v>
      </c>
      <c r="I118" s="124">
        <f>G118*H118</f>
        <v>30560</v>
      </c>
      <c r="J118" s="54"/>
    </row>
    <row r="119" spans="3:14" s="55" customFormat="1" ht="13.8">
      <c r="C119" s="144" t="s">
        <v>1210</v>
      </c>
      <c r="D119" s="80"/>
      <c r="E119" s="80"/>
      <c r="F119" s="80"/>
      <c r="G119" s="217"/>
      <c r="H119" s="218"/>
      <c r="I119" s="124">
        <f>SUM(I116:I118)</f>
        <v>200192</v>
      </c>
      <c r="J119" s="219"/>
    </row>
    <row r="120" spans="3:14" s="55" customFormat="1" ht="13.8">
      <c r="C120" s="141" t="s">
        <v>1211</v>
      </c>
      <c r="D120" s="59" t="s">
        <v>1212</v>
      </c>
      <c r="E120" s="59"/>
      <c r="F120" s="73"/>
      <c r="G120" s="73"/>
      <c r="H120" s="73"/>
      <c r="I120" s="146"/>
      <c r="J120" s="54"/>
    </row>
    <row r="121" spans="3:14" s="55" customFormat="1" ht="19.5" customHeight="1">
      <c r="C121" s="501">
        <v>1</v>
      </c>
      <c r="D121" s="448" t="s">
        <v>5931</v>
      </c>
      <c r="E121" s="448"/>
      <c r="F121" s="502" t="s">
        <v>42</v>
      </c>
      <c r="G121" s="485">
        <v>1.3</v>
      </c>
      <c r="H121" s="323">
        <f>VLOOKUP(D121,upahbahan,3,FALSE)</f>
        <v>97500</v>
      </c>
      <c r="I121" s="450">
        <f>G121*H121</f>
        <v>126750</v>
      </c>
      <c r="J121" s="54"/>
    </row>
    <row r="122" spans="3:14" s="55" customFormat="1" ht="30.15" customHeight="1">
      <c r="C122" s="509">
        <v>2</v>
      </c>
      <c r="D122" s="448" t="s">
        <v>242</v>
      </c>
      <c r="E122" s="448"/>
      <c r="F122" s="502" t="s">
        <v>66</v>
      </c>
      <c r="G122" s="485">
        <v>13.85</v>
      </c>
      <c r="H122" s="323">
        <f>VLOOKUP(D122,upahbahan,3,FALSE)</f>
        <v>15680</v>
      </c>
      <c r="I122" s="450">
        <f>G122*H122</f>
        <v>217168</v>
      </c>
      <c r="J122" s="54"/>
    </row>
    <row r="123" spans="3:14" s="55" customFormat="1" ht="30.15" customHeight="1">
      <c r="C123" s="509">
        <v>3</v>
      </c>
      <c r="D123" s="494" t="s">
        <v>1859</v>
      </c>
      <c r="E123" s="494"/>
      <c r="F123" s="513" t="s">
        <v>42</v>
      </c>
      <c r="G123" s="514">
        <v>0.432</v>
      </c>
      <c r="H123" s="323">
        <f>VLOOKUP(D123,upahbahan,3,FALSE)</f>
        <v>200000</v>
      </c>
      <c r="I123" s="450">
        <f>G123*H123</f>
        <v>86400</v>
      </c>
      <c r="J123" s="54"/>
    </row>
    <row r="124" spans="3:14" s="55" customFormat="1" ht="13.8">
      <c r="C124" s="464" t="s">
        <v>1216</v>
      </c>
      <c r="D124" s="511"/>
      <c r="E124" s="511"/>
      <c r="F124" s="511"/>
      <c r="G124" s="511"/>
      <c r="H124" s="512"/>
      <c r="I124" s="450">
        <f>SUM(I121:I123)</f>
        <v>430318</v>
      </c>
      <c r="J124" s="54"/>
    </row>
    <row r="125" spans="3:14" s="55" customFormat="1" ht="21.15" customHeight="1">
      <c r="C125" s="453" t="s">
        <v>1217</v>
      </c>
      <c r="D125" s="448" t="s">
        <v>1218</v>
      </c>
      <c r="E125" s="448"/>
      <c r="F125" s="472"/>
      <c r="G125" s="472"/>
      <c r="H125" s="472"/>
      <c r="I125" s="467"/>
      <c r="J125" s="54"/>
    </row>
    <row r="126" spans="3:14" s="55" customFormat="1" ht="13.8">
      <c r="C126" s="144" t="s">
        <v>1219</v>
      </c>
      <c r="D126" s="80"/>
      <c r="E126" s="80"/>
      <c r="F126" s="80"/>
      <c r="G126" s="80"/>
      <c r="H126" s="162"/>
      <c r="I126" s="153">
        <f>SUM(I125:I125)</f>
        <v>0</v>
      </c>
      <c r="J126" s="54"/>
    </row>
    <row r="127" spans="3:14" s="55" customFormat="1" ht="13.8">
      <c r="C127" s="122" t="s">
        <v>1220</v>
      </c>
      <c r="D127" s="69" t="s">
        <v>1221</v>
      </c>
      <c r="E127" s="70"/>
      <c r="F127" s="70"/>
      <c r="G127" s="70"/>
      <c r="H127" s="71"/>
      <c r="I127" s="124">
        <f>I126+I124+I119</f>
        <v>630510</v>
      </c>
      <c r="J127" s="54"/>
    </row>
    <row r="128" spans="3:14" s="55" customFormat="1" ht="13.8">
      <c r="C128" s="122" t="s">
        <v>1222</v>
      </c>
      <c r="D128" s="69" t="s">
        <v>1325</v>
      </c>
      <c r="E128" s="70"/>
      <c r="F128" s="70"/>
      <c r="G128" s="71"/>
      <c r="H128" s="95">
        <v>0.1</v>
      </c>
      <c r="I128" s="124">
        <f>I127*H128</f>
        <v>63051</v>
      </c>
      <c r="J128" s="54"/>
    </row>
    <row r="129" spans="3:14" s="55" customFormat="1" ht="14.4" thickBot="1">
      <c r="C129" s="130" t="s">
        <v>1223</v>
      </c>
      <c r="D129" s="131" t="s">
        <v>1224</v>
      </c>
      <c r="E129" s="132"/>
      <c r="F129" s="132"/>
      <c r="G129" s="132"/>
      <c r="H129" s="155"/>
      <c r="I129" s="134">
        <f>SUM(I127:I128)</f>
        <v>693561</v>
      </c>
      <c r="J129" s="54"/>
    </row>
    <row r="130" spans="3:14" ht="14.4" thickTop="1">
      <c r="C130" s="488" t="s">
        <v>1846</v>
      </c>
      <c r="D130" s="81" t="s">
        <v>2593</v>
      </c>
    </row>
    <row r="132" spans="3:14" s="55" customFormat="1" ht="31.65" customHeight="1" thickBot="1">
      <c r="C132" s="221" t="s">
        <v>2595</v>
      </c>
      <c r="D132" s="773" t="s">
        <v>2596</v>
      </c>
      <c r="E132" s="773"/>
      <c r="F132" s="773"/>
      <c r="G132" s="773"/>
      <c r="H132" s="773"/>
      <c r="I132" s="773"/>
      <c r="J132" s="56">
        <f>ROUNDDOWN(I147,-2)</f>
        <v>598500</v>
      </c>
    </row>
    <row r="133" spans="3:14" s="55" customFormat="1" ht="14.4" thickTop="1">
      <c r="C133" s="119" t="s">
        <v>1197</v>
      </c>
      <c r="D133" s="120" t="s">
        <v>1198</v>
      </c>
      <c r="E133" s="120" t="s">
        <v>1926</v>
      </c>
      <c r="F133" s="120" t="s">
        <v>1199</v>
      </c>
      <c r="G133" s="120" t="s">
        <v>1200</v>
      </c>
      <c r="H133" s="120" t="s">
        <v>1201</v>
      </c>
      <c r="I133" s="121" t="s">
        <v>1202</v>
      </c>
      <c r="J133" s="54"/>
    </row>
    <row r="134" spans="3:14" s="55" customFormat="1" ht="22.65" customHeight="1">
      <c r="C134" s="141" t="s">
        <v>1203</v>
      </c>
      <c r="D134" s="59" t="s">
        <v>1204</v>
      </c>
      <c r="E134" s="59"/>
      <c r="F134" s="73"/>
      <c r="G134" s="73"/>
      <c r="H134" s="73"/>
      <c r="I134" s="146"/>
      <c r="J134" s="54"/>
      <c r="K134" s="159" t="s">
        <v>1249</v>
      </c>
    </row>
    <row r="135" spans="3:14" s="55" customFormat="1" ht="13.8">
      <c r="C135" s="142">
        <v>1</v>
      </c>
      <c r="D135" s="59" t="s">
        <v>5</v>
      </c>
      <c r="E135" s="72" t="s">
        <v>1788</v>
      </c>
      <c r="F135" s="72" t="s">
        <v>6</v>
      </c>
      <c r="G135" s="93">
        <v>0.95740000000000003</v>
      </c>
      <c r="H135" s="64">
        <f>VLOOKUP(D135,upahbahan,3,FALSE)</f>
        <v>100000</v>
      </c>
      <c r="I135" s="124">
        <f>G135*H135</f>
        <v>95740</v>
      </c>
      <c r="J135" s="54"/>
      <c r="K135" s="159" t="s">
        <v>1250</v>
      </c>
      <c r="N135" s="65">
        <v>0.1</v>
      </c>
    </row>
    <row r="136" spans="3:14" s="55" customFormat="1" ht="27.6">
      <c r="C136" s="142">
        <v>2</v>
      </c>
      <c r="D136" s="59" t="s">
        <v>1797</v>
      </c>
      <c r="E136" s="72" t="s">
        <v>1789</v>
      </c>
      <c r="F136" s="72" t="s">
        <v>2123</v>
      </c>
      <c r="G136" s="93">
        <v>0.50960000000000005</v>
      </c>
      <c r="H136" s="64">
        <f>VLOOKUP(D136,upahbahan,3,FALSE)</f>
        <v>145000</v>
      </c>
      <c r="I136" s="124">
        <f>G136*H136</f>
        <v>73892.000000000015</v>
      </c>
      <c r="J136" s="54"/>
      <c r="K136" s="159"/>
      <c r="N136" s="65"/>
    </row>
    <row r="137" spans="3:14" s="55" customFormat="1" ht="13.8">
      <c r="C137" s="142">
        <v>3</v>
      </c>
      <c r="D137" s="59" t="s">
        <v>19</v>
      </c>
      <c r="E137" s="72" t="s">
        <v>1791</v>
      </c>
      <c r="F137" s="72" t="s">
        <v>6</v>
      </c>
      <c r="G137" s="93">
        <v>0.15279999999999999</v>
      </c>
      <c r="H137" s="64">
        <f>VLOOKUP(D137,upahbahan,3,FALSE)</f>
        <v>200000</v>
      </c>
      <c r="I137" s="124">
        <f>G137*H137</f>
        <v>30560</v>
      </c>
      <c r="J137" s="54"/>
    </row>
    <row r="138" spans="3:14" s="55" customFormat="1" ht="13.8">
      <c r="C138" s="144" t="s">
        <v>1210</v>
      </c>
      <c r="D138" s="80"/>
      <c r="E138" s="80"/>
      <c r="F138" s="80"/>
      <c r="G138" s="217"/>
      <c r="H138" s="218"/>
      <c r="I138" s="124">
        <f>SUM(I135:I137)</f>
        <v>200192</v>
      </c>
      <c r="J138" s="219"/>
    </row>
    <row r="139" spans="3:14" s="55" customFormat="1" ht="13.8">
      <c r="C139" s="141" t="s">
        <v>1211</v>
      </c>
      <c r="D139" s="59" t="s">
        <v>1212</v>
      </c>
      <c r="E139" s="59"/>
      <c r="F139" s="73"/>
      <c r="G139" s="73"/>
      <c r="H139" s="73"/>
      <c r="I139" s="146"/>
      <c r="J139" s="54"/>
    </row>
    <row r="140" spans="3:14" s="55" customFormat="1" ht="19.5" customHeight="1">
      <c r="C140" s="501">
        <v>1</v>
      </c>
      <c r="D140" s="448" t="s">
        <v>5931</v>
      </c>
      <c r="E140" s="448"/>
      <c r="F140" s="502" t="s">
        <v>42</v>
      </c>
      <c r="G140" s="485">
        <v>1.3</v>
      </c>
      <c r="H140" s="323">
        <f>VLOOKUP(D140,upahbahan,3,FALSE)</f>
        <v>97500</v>
      </c>
      <c r="I140" s="450">
        <f>G140*H140</f>
        <v>126750</v>
      </c>
      <c r="J140" s="54"/>
    </row>
    <row r="141" spans="3:14" s="55" customFormat="1" ht="30.15" customHeight="1">
      <c r="C141" s="509">
        <v>2</v>
      </c>
      <c r="D141" s="448" t="s">
        <v>242</v>
      </c>
      <c r="E141" s="448"/>
      <c r="F141" s="502" t="s">
        <v>66</v>
      </c>
      <c r="G141" s="485">
        <v>13.85</v>
      </c>
      <c r="H141" s="323">
        <f>VLOOKUP(D141,upahbahan,3,FALSE)</f>
        <v>15680</v>
      </c>
      <c r="I141" s="450">
        <f>G141*H141</f>
        <v>217168</v>
      </c>
      <c r="J141" s="54"/>
    </row>
    <row r="142" spans="3:14" s="55" customFormat="1" ht="13.8">
      <c r="C142" s="464" t="s">
        <v>1216</v>
      </c>
      <c r="D142" s="511"/>
      <c r="E142" s="511"/>
      <c r="F142" s="511"/>
      <c r="G142" s="511"/>
      <c r="H142" s="512"/>
      <c r="I142" s="450">
        <f>SUM(I140:I141)</f>
        <v>343918</v>
      </c>
      <c r="J142" s="54"/>
    </row>
    <row r="143" spans="3:14" s="55" customFormat="1" ht="21.15" customHeight="1">
      <c r="C143" s="453" t="s">
        <v>1217</v>
      </c>
      <c r="D143" s="448" t="s">
        <v>1218</v>
      </c>
      <c r="E143" s="448"/>
      <c r="F143" s="472"/>
      <c r="G143" s="472"/>
      <c r="H143" s="472"/>
      <c r="I143" s="467"/>
      <c r="J143" s="54"/>
    </row>
    <row r="144" spans="3:14" s="55" customFormat="1" ht="13.8">
      <c r="C144" s="144" t="s">
        <v>1219</v>
      </c>
      <c r="D144" s="80"/>
      <c r="E144" s="80"/>
      <c r="F144" s="80"/>
      <c r="G144" s="80"/>
      <c r="H144" s="162"/>
      <c r="I144" s="153">
        <f>SUM(I143:I143)</f>
        <v>0</v>
      </c>
      <c r="J144" s="54"/>
    </row>
    <row r="145" spans="3:14" s="55" customFormat="1" ht="13.8">
      <c r="C145" s="122" t="s">
        <v>1220</v>
      </c>
      <c r="D145" s="69" t="s">
        <v>1221</v>
      </c>
      <c r="E145" s="70"/>
      <c r="F145" s="70"/>
      <c r="G145" s="70"/>
      <c r="H145" s="71"/>
      <c r="I145" s="124">
        <f>I144+I142+I138</f>
        <v>544110</v>
      </c>
      <c r="J145" s="54"/>
    </row>
    <row r="146" spans="3:14" s="55" customFormat="1" ht="13.8">
      <c r="C146" s="122" t="s">
        <v>1222</v>
      </c>
      <c r="D146" s="69" t="s">
        <v>1325</v>
      </c>
      <c r="E146" s="70"/>
      <c r="F146" s="70"/>
      <c r="G146" s="71"/>
      <c r="H146" s="95">
        <v>0.1</v>
      </c>
      <c r="I146" s="124">
        <f>I145*H146</f>
        <v>54411</v>
      </c>
      <c r="J146" s="54"/>
    </row>
    <row r="147" spans="3:14" s="55" customFormat="1" ht="14.4" thickBot="1">
      <c r="C147" s="130" t="s">
        <v>1223</v>
      </c>
      <c r="D147" s="131" t="s">
        <v>1224</v>
      </c>
      <c r="E147" s="132"/>
      <c r="F147" s="132"/>
      <c r="G147" s="132"/>
      <c r="H147" s="155"/>
      <c r="I147" s="134">
        <f>SUM(I145:I146)</f>
        <v>598521</v>
      </c>
      <c r="J147" s="54"/>
    </row>
    <row r="148" spans="3:14" ht="13.8" thickTop="1"/>
    <row r="150" spans="3:14" s="55" customFormat="1" ht="31.65" customHeight="1" thickBot="1">
      <c r="C150" s="221" t="s">
        <v>2597</v>
      </c>
      <c r="D150" s="773" t="s">
        <v>2598</v>
      </c>
      <c r="E150" s="773"/>
      <c r="F150" s="773"/>
      <c r="G150" s="773"/>
      <c r="H150" s="773"/>
      <c r="I150" s="773"/>
      <c r="J150" s="56">
        <f>ROUNDDOWN(I166,-2)</f>
        <v>607200</v>
      </c>
    </row>
    <row r="151" spans="3:14" s="55" customFormat="1" ht="14.4" thickTop="1">
      <c r="C151" s="119" t="s">
        <v>1197</v>
      </c>
      <c r="D151" s="120" t="s">
        <v>1198</v>
      </c>
      <c r="E151" s="120" t="s">
        <v>1926</v>
      </c>
      <c r="F151" s="120" t="s">
        <v>1199</v>
      </c>
      <c r="G151" s="120" t="s">
        <v>1200</v>
      </c>
      <c r="H151" s="120" t="s">
        <v>1201</v>
      </c>
      <c r="I151" s="121" t="s">
        <v>1202</v>
      </c>
      <c r="J151" s="54"/>
    </row>
    <row r="152" spans="3:14" s="55" customFormat="1" ht="22.65" customHeight="1">
      <c r="C152" s="141" t="s">
        <v>1203</v>
      </c>
      <c r="D152" s="59" t="s">
        <v>1204</v>
      </c>
      <c r="E152" s="59"/>
      <c r="F152" s="73"/>
      <c r="G152" s="73"/>
      <c r="H152" s="73"/>
      <c r="I152" s="146"/>
      <c r="J152" s="54"/>
      <c r="K152" s="159" t="s">
        <v>1249</v>
      </c>
    </row>
    <row r="153" spans="3:14" s="55" customFormat="1" ht="13.8">
      <c r="C153" s="142">
        <v>1</v>
      </c>
      <c r="D153" s="59" t="s">
        <v>5</v>
      </c>
      <c r="E153" s="72" t="s">
        <v>1788</v>
      </c>
      <c r="F153" s="72" t="s">
        <v>6</v>
      </c>
      <c r="G153" s="93">
        <v>0.52049999999999996</v>
      </c>
      <c r="H153" s="64">
        <f>VLOOKUP(D153,upahbahan,3,FALSE)</f>
        <v>100000</v>
      </c>
      <c r="I153" s="124">
        <f>G153*H153</f>
        <v>52049.999999999993</v>
      </c>
      <c r="J153" s="54"/>
      <c r="K153" s="159" t="s">
        <v>1250</v>
      </c>
      <c r="N153" s="65">
        <v>0.1</v>
      </c>
    </row>
    <row r="154" spans="3:14" s="55" customFormat="1" ht="27.6">
      <c r="C154" s="142">
        <v>2</v>
      </c>
      <c r="D154" s="59" t="s">
        <v>1797</v>
      </c>
      <c r="E154" s="72" t="s">
        <v>1789</v>
      </c>
      <c r="F154" s="72" t="s">
        <v>2123</v>
      </c>
      <c r="G154" s="93">
        <v>0.30049999999999999</v>
      </c>
      <c r="H154" s="64">
        <f>VLOOKUP(D154,upahbahan,3,FALSE)</f>
        <v>145000</v>
      </c>
      <c r="I154" s="124">
        <f>G154*H154</f>
        <v>43572.5</v>
      </c>
      <c r="J154" s="54"/>
      <c r="K154" s="159"/>
      <c r="N154" s="65"/>
    </row>
    <row r="155" spans="3:14" s="55" customFormat="1" ht="13.8">
      <c r="C155" s="142">
        <v>3</v>
      </c>
      <c r="D155" s="59" t="s">
        <v>19</v>
      </c>
      <c r="E155" s="72" t="s">
        <v>1791</v>
      </c>
      <c r="F155" s="72" t="s">
        <v>6</v>
      </c>
      <c r="G155" s="93">
        <v>5.1999999999999998E-2</v>
      </c>
      <c r="H155" s="64">
        <f>VLOOKUP(D155,upahbahan,3,FALSE)</f>
        <v>200000</v>
      </c>
      <c r="I155" s="124">
        <f>G155*H155</f>
        <v>10400</v>
      </c>
      <c r="J155" s="54"/>
    </row>
    <row r="156" spans="3:14" s="55" customFormat="1" ht="13.8">
      <c r="C156" s="144" t="s">
        <v>1210</v>
      </c>
      <c r="D156" s="80"/>
      <c r="E156" s="80"/>
      <c r="F156" s="80"/>
      <c r="G156" s="217"/>
      <c r="H156" s="218"/>
      <c r="I156" s="124">
        <f>SUM(I153:I155)</f>
        <v>106022.5</v>
      </c>
      <c r="J156" s="219"/>
    </row>
    <row r="157" spans="3:14" s="55" customFormat="1" ht="13.8">
      <c r="C157" s="141" t="s">
        <v>1211</v>
      </c>
      <c r="D157" s="59" t="s">
        <v>1212</v>
      </c>
      <c r="E157" s="59"/>
      <c r="F157" s="73"/>
      <c r="G157" s="73"/>
      <c r="H157" s="73"/>
      <c r="I157" s="146"/>
      <c r="J157" s="54"/>
    </row>
    <row r="158" spans="3:14" s="55" customFormat="1" ht="19.5" customHeight="1">
      <c r="C158" s="501">
        <v>1</v>
      </c>
      <c r="D158" s="448" t="s">
        <v>5931</v>
      </c>
      <c r="E158" s="448"/>
      <c r="F158" s="502" t="s">
        <v>42</v>
      </c>
      <c r="G158" s="485">
        <v>1.3</v>
      </c>
      <c r="H158" s="323">
        <f>VLOOKUP(D158,upahbahan,3,FALSE)</f>
        <v>97500</v>
      </c>
      <c r="I158" s="450">
        <f>G158*H158</f>
        <v>126750</v>
      </c>
      <c r="J158" s="54"/>
    </row>
    <row r="159" spans="3:14" s="55" customFormat="1" ht="30.15" customHeight="1">
      <c r="C159" s="509">
        <v>2</v>
      </c>
      <c r="D159" s="448" t="s">
        <v>242</v>
      </c>
      <c r="E159" s="448"/>
      <c r="F159" s="502" t="s">
        <v>66</v>
      </c>
      <c r="G159" s="485">
        <v>14.85</v>
      </c>
      <c r="H159" s="323">
        <f>VLOOKUP(D159,upahbahan,3,FALSE)</f>
        <v>15680</v>
      </c>
      <c r="I159" s="450">
        <f>G159*H159</f>
        <v>232848</v>
      </c>
      <c r="J159" s="54"/>
    </row>
    <row r="160" spans="3:14" s="55" customFormat="1" ht="30.15" customHeight="1">
      <c r="C160" s="509">
        <v>3</v>
      </c>
      <c r="D160" s="494" t="s">
        <v>1859</v>
      </c>
      <c r="E160" s="494"/>
      <c r="F160" s="513" t="s">
        <v>42</v>
      </c>
      <c r="G160" s="514">
        <v>0.432</v>
      </c>
      <c r="H160" s="323">
        <f>VLOOKUP(D160,upahbahan,3,FALSE)</f>
        <v>200000</v>
      </c>
      <c r="I160" s="450">
        <f>G160*H160</f>
        <v>86400</v>
      </c>
      <c r="J160" s="54"/>
    </row>
    <row r="161" spans="3:14" s="55" customFormat="1" ht="13.8">
      <c r="C161" s="464" t="s">
        <v>1216</v>
      </c>
      <c r="D161" s="511"/>
      <c r="E161" s="511"/>
      <c r="F161" s="511"/>
      <c r="G161" s="511"/>
      <c r="H161" s="512"/>
      <c r="I161" s="450">
        <f>SUM(I158:I160)</f>
        <v>445998</v>
      </c>
      <c r="J161" s="54"/>
    </row>
    <row r="162" spans="3:14" s="55" customFormat="1" ht="21.15" customHeight="1">
      <c r="C162" s="453" t="s">
        <v>1217</v>
      </c>
      <c r="D162" s="448" t="s">
        <v>1218</v>
      </c>
      <c r="E162" s="448"/>
      <c r="F162" s="472"/>
      <c r="G162" s="472"/>
      <c r="H162" s="472"/>
      <c r="I162" s="467"/>
      <c r="J162" s="54"/>
    </row>
    <row r="163" spans="3:14" s="55" customFormat="1" ht="13.8">
      <c r="C163" s="144" t="s">
        <v>1219</v>
      </c>
      <c r="D163" s="80"/>
      <c r="E163" s="80"/>
      <c r="F163" s="80"/>
      <c r="G163" s="80"/>
      <c r="H163" s="162"/>
      <c r="I163" s="153">
        <f>SUM(I162:I162)</f>
        <v>0</v>
      </c>
      <c r="J163" s="54"/>
    </row>
    <row r="164" spans="3:14" s="55" customFormat="1" ht="13.8">
      <c r="C164" s="122" t="s">
        <v>1220</v>
      </c>
      <c r="D164" s="69" t="s">
        <v>1221</v>
      </c>
      <c r="E164" s="70"/>
      <c r="F164" s="70"/>
      <c r="G164" s="70"/>
      <c r="H164" s="71"/>
      <c r="I164" s="124">
        <f>I163+I161+I156</f>
        <v>552020.5</v>
      </c>
      <c r="J164" s="54"/>
    </row>
    <row r="165" spans="3:14" s="55" customFormat="1" ht="13.8">
      <c r="C165" s="122" t="s">
        <v>1222</v>
      </c>
      <c r="D165" s="69" t="s">
        <v>1325</v>
      </c>
      <c r="E165" s="70"/>
      <c r="F165" s="70"/>
      <c r="G165" s="71"/>
      <c r="H165" s="95">
        <v>0.1</v>
      </c>
      <c r="I165" s="124">
        <f>I164*H165</f>
        <v>55202.05</v>
      </c>
      <c r="J165" s="54"/>
    </row>
    <row r="166" spans="3:14" s="55" customFormat="1" ht="14.4" thickBot="1">
      <c r="C166" s="130" t="s">
        <v>1223</v>
      </c>
      <c r="D166" s="131" t="s">
        <v>1224</v>
      </c>
      <c r="E166" s="132"/>
      <c r="F166" s="132"/>
      <c r="G166" s="132"/>
      <c r="H166" s="155"/>
      <c r="I166" s="134">
        <f>SUM(I164:I165)</f>
        <v>607222.55000000005</v>
      </c>
      <c r="J166" s="54"/>
    </row>
    <row r="167" spans="3:14" ht="13.8" thickTop="1"/>
    <row r="169" spans="3:14" s="55" customFormat="1" ht="31.65" customHeight="1" thickBot="1">
      <c r="C169" s="221" t="s">
        <v>2599</v>
      </c>
      <c r="D169" s="773" t="s">
        <v>2602</v>
      </c>
      <c r="E169" s="773"/>
      <c r="F169" s="773"/>
      <c r="G169" s="773"/>
      <c r="H169" s="773"/>
      <c r="I169" s="773"/>
      <c r="J169" s="56">
        <f>ROUNDDOWN(I184,-2)</f>
        <v>512100</v>
      </c>
    </row>
    <row r="170" spans="3:14" s="55" customFormat="1" ht="14.4" thickTop="1">
      <c r="C170" s="119" t="s">
        <v>1197</v>
      </c>
      <c r="D170" s="120" t="s">
        <v>1198</v>
      </c>
      <c r="E170" s="120" t="s">
        <v>1926</v>
      </c>
      <c r="F170" s="120" t="s">
        <v>1199</v>
      </c>
      <c r="G170" s="120" t="s">
        <v>1200</v>
      </c>
      <c r="H170" s="120" t="s">
        <v>1201</v>
      </c>
      <c r="I170" s="121" t="s">
        <v>1202</v>
      </c>
      <c r="J170" s="54"/>
    </row>
    <row r="171" spans="3:14" s="55" customFormat="1" ht="22.65" customHeight="1">
      <c r="C171" s="141" t="s">
        <v>1203</v>
      </c>
      <c r="D171" s="59" t="s">
        <v>1204</v>
      </c>
      <c r="E171" s="59"/>
      <c r="F171" s="73"/>
      <c r="G171" s="73"/>
      <c r="H171" s="73"/>
      <c r="I171" s="146"/>
      <c r="J171" s="54"/>
      <c r="K171" s="159" t="s">
        <v>1249</v>
      </c>
    </row>
    <row r="172" spans="3:14" s="55" customFormat="1" ht="13.8">
      <c r="C172" s="142">
        <v>1</v>
      </c>
      <c r="D172" s="59" t="s">
        <v>5</v>
      </c>
      <c r="E172" s="72" t="s">
        <v>1788</v>
      </c>
      <c r="F172" s="72" t="s">
        <v>6</v>
      </c>
      <c r="G172" s="93">
        <v>0.52049999999999996</v>
      </c>
      <c r="H172" s="64">
        <f>VLOOKUP(D172,upahbahan,3,FALSE)</f>
        <v>100000</v>
      </c>
      <c r="I172" s="124">
        <f>G172*H172</f>
        <v>52049.999999999993</v>
      </c>
      <c r="J172" s="54"/>
      <c r="K172" s="159" t="s">
        <v>1250</v>
      </c>
      <c r="N172" s="65">
        <v>0.1</v>
      </c>
    </row>
    <row r="173" spans="3:14" s="55" customFormat="1" ht="27.6">
      <c r="C173" s="142">
        <v>2</v>
      </c>
      <c r="D173" s="59" t="s">
        <v>1797</v>
      </c>
      <c r="E173" s="72" t="s">
        <v>1789</v>
      </c>
      <c r="F173" s="72" t="s">
        <v>2123</v>
      </c>
      <c r="G173" s="93">
        <v>0.30049999999999999</v>
      </c>
      <c r="H173" s="64">
        <f>VLOOKUP(D173,upahbahan,3,FALSE)</f>
        <v>145000</v>
      </c>
      <c r="I173" s="124">
        <f>G173*H173</f>
        <v>43572.5</v>
      </c>
      <c r="J173" s="54"/>
      <c r="K173" s="159"/>
      <c r="N173" s="65"/>
    </row>
    <row r="174" spans="3:14" s="55" customFormat="1" ht="13.8">
      <c r="C174" s="142">
        <v>3</v>
      </c>
      <c r="D174" s="59" t="s">
        <v>19</v>
      </c>
      <c r="E174" s="72" t="s">
        <v>1791</v>
      </c>
      <c r="F174" s="72" t="s">
        <v>6</v>
      </c>
      <c r="G174" s="93">
        <v>5.1999999999999998E-2</v>
      </c>
      <c r="H174" s="64">
        <f>VLOOKUP(D174,upahbahan,3,FALSE)</f>
        <v>200000</v>
      </c>
      <c r="I174" s="124">
        <f>G174*H174</f>
        <v>10400</v>
      </c>
      <c r="J174" s="54"/>
    </row>
    <row r="175" spans="3:14" s="55" customFormat="1" ht="13.8">
      <c r="C175" s="144" t="s">
        <v>1210</v>
      </c>
      <c r="D175" s="80"/>
      <c r="E175" s="80"/>
      <c r="F175" s="80"/>
      <c r="G175" s="217"/>
      <c r="H175" s="218"/>
      <c r="I175" s="124">
        <f>SUM(I172:I174)</f>
        <v>106022.5</v>
      </c>
      <c r="J175" s="219"/>
    </row>
    <row r="176" spans="3:14" s="55" customFormat="1" ht="13.8">
      <c r="C176" s="141" t="s">
        <v>1211</v>
      </c>
      <c r="D176" s="59" t="s">
        <v>1212</v>
      </c>
      <c r="E176" s="59"/>
      <c r="F176" s="73"/>
      <c r="G176" s="73"/>
      <c r="H176" s="73"/>
      <c r="I176" s="146"/>
      <c r="J176" s="54"/>
    </row>
    <row r="177" spans="3:14" s="55" customFormat="1" ht="19.5" customHeight="1">
      <c r="C177" s="501">
        <v>1</v>
      </c>
      <c r="D177" s="448" t="s">
        <v>5931</v>
      </c>
      <c r="E177" s="448"/>
      <c r="F177" s="502" t="s">
        <v>42</v>
      </c>
      <c r="G177" s="485">
        <v>1.3</v>
      </c>
      <c r="H177" s="323">
        <f>VLOOKUP(D177,upahbahan,3,FALSE)</f>
        <v>97500</v>
      </c>
      <c r="I177" s="450">
        <f>G177*H177</f>
        <v>126750</v>
      </c>
      <c r="J177" s="54"/>
    </row>
    <row r="178" spans="3:14" s="55" customFormat="1" ht="30.15" customHeight="1">
      <c r="C178" s="509">
        <v>2</v>
      </c>
      <c r="D178" s="448" t="s">
        <v>242</v>
      </c>
      <c r="E178" s="448"/>
      <c r="F178" s="502" t="s">
        <v>66</v>
      </c>
      <c r="G178" s="485">
        <v>14.85</v>
      </c>
      <c r="H178" s="323">
        <f>VLOOKUP(D178,upahbahan,3,FALSE)</f>
        <v>15680</v>
      </c>
      <c r="I178" s="450">
        <f>G178*H178</f>
        <v>232848</v>
      </c>
      <c r="J178" s="54"/>
    </row>
    <row r="179" spans="3:14" s="55" customFormat="1" ht="13.8">
      <c r="C179" s="464" t="s">
        <v>1216</v>
      </c>
      <c r="D179" s="511"/>
      <c r="E179" s="511"/>
      <c r="F179" s="511"/>
      <c r="G179" s="511"/>
      <c r="H179" s="512"/>
      <c r="I179" s="450">
        <f>SUM(I177:I178)</f>
        <v>359598</v>
      </c>
      <c r="J179" s="54"/>
    </row>
    <row r="180" spans="3:14" s="55" customFormat="1" ht="21.15" customHeight="1">
      <c r="C180" s="453" t="s">
        <v>1217</v>
      </c>
      <c r="D180" s="448" t="s">
        <v>1218</v>
      </c>
      <c r="E180" s="448"/>
      <c r="F180" s="472"/>
      <c r="G180" s="472"/>
      <c r="H180" s="472"/>
      <c r="I180" s="467"/>
      <c r="J180" s="54"/>
    </row>
    <row r="181" spans="3:14" s="55" customFormat="1" ht="13.8">
      <c r="C181" s="144" t="s">
        <v>1219</v>
      </c>
      <c r="D181" s="80"/>
      <c r="E181" s="80"/>
      <c r="F181" s="80"/>
      <c r="G181" s="80"/>
      <c r="H181" s="162"/>
      <c r="I181" s="153">
        <f>SUM(I180:I180)</f>
        <v>0</v>
      </c>
      <c r="J181" s="54"/>
    </row>
    <row r="182" spans="3:14" s="55" customFormat="1" ht="13.8">
      <c r="C182" s="122" t="s">
        <v>1220</v>
      </c>
      <c r="D182" s="69" t="s">
        <v>1221</v>
      </c>
      <c r="E182" s="70"/>
      <c r="F182" s="70"/>
      <c r="G182" s="70"/>
      <c r="H182" s="71"/>
      <c r="I182" s="124">
        <f>I181+I179+I175</f>
        <v>465620.5</v>
      </c>
      <c r="J182" s="54"/>
    </row>
    <row r="183" spans="3:14" s="55" customFormat="1" ht="13.8">
      <c r="C183" s="122" t="s">
        <v>1222</v>
      </c>
      <c r="D183" s="69" t="s">
        <v>1325</v>
      </c>
      <c r="E183" s="70"/>
      <c r="F183" s="70"/>
      <c r="G183" s="71"/>
      <c r="H183" s="95">
        <v>0.1</v>
      </c>
      <c r="I183" s="124">
        <f>I182*H183</f>
        <v>46562.05</v>
      </c>
      <c r="J183" s="54"/>
    </row>
    <row r="184" spans="3:14" s="55" customFormat="1" ht="14.4" thickBot="1">
      <c r="C184" s="130" t="s">
        <v>1223</v>
      </c>
      <c r="D184" s="131" t="s">
        <v>1224</v>
      </c>
      <c r="E184" s="132"/>
      <c r="F184" s="132"/>
      <c r="G184" s="132"/>
      <c r="H184" s="155"/>
      <c r="I184" s="134">
        <f>SUM(I182:I183)</f>
        <v>512182.55</v>
      </c>
      <c r="J184" s="54"/>
    </row>
    <row r="185" spans="3:14" ht="13.8" thickTop="1"/>
    <row r="186" spans="3:14" s="55" customFormat="1" ht="31.65" customHeight="1" thickBot="1">
      <c r="C186" s="221" t="s">
        <v>2601</v>
      </c>
      <c r="D186" s="773" t="s">
        <v>2600</v>
      </c>
      <c r="E186" s="773"/>
      <c r="F186" s="773"/>
      <c r="G186" s="773"/>
      <c r="H186" s="773"/>
      <c r="I186" s="773"/>
      <c r="J186" s="56">
        <f>ROUNDDOWN(I202,-2)</f>
        <v>670500</v>
      </c>
    </row>
    <row r="187" spans="3:14" s="55" customFormat="1" ht="14.4" thickTop="1">
      <c r="C187" s="119" t="s">
        <v>1197</v>
      </c>
      <c r="D187" s="120" t="s">
        <v>1198</v>
      </c>
      <c r="E187" s="120" t="s">
        <v>1926</v>
      </c>
      <c r="F187" s="120" t="s">
        <v>1199</v>
      </c>
      <c r="G187" s="120" t="s">
        <v>1200</v>
      </c>
      <c r="H187" s="120" t="s">
        <v>1201</v>
      </c>
      <c r="I187" s="121" t="s">
        <v>1202</v>
      </c>
      <c r="J187" s="54"/>
    </row>
    <row r="188" spans="3:14" s="55" customFormat="1" ht="22.65" customHeight="1">
      <c r="C188" s="141" t="s">
        <v>1203</v>
      </c>
      <c r="D188" s="59" t="s">
        <v>1204</v>
      </c>
      <c r="E188" s="59"/>
      <c r="F188" s="73"/>
      <c r="G188" s="73"/>
      <c r="H188" s="73"/>
      <c r="I188" s="146"/>
      <c r="J188" s="54"/>
      <c r="K188" s="159" t="s">
        <v>1249</v>
      </c>
    </row>
    <row r="189" spans="3:14" s="55" customFormat="1" ht="13.8">
      <c r="C189" s="142">
        <v>1</v>
      </c>
      <c r="D189" s="59" t="s">
        <v>5</v>
      </c>
      <c r="E189" s="72" t="s">
        <v>1788</v>
      </c>
      <c r="F189" s="72" t="s">
        <v>6</v>
      </c>
      <c r="G189" s="93">
        <v>0.86219999999999997</v>
      </c>
      <c r="H189" s="64">
        <f>VLOOKUP(D189,upahbahan,3,FALSE)</f>
        <v>100000</v>
      </c>
      <c r="I189" s="124">
        <f>G189*H189</f>
        <v>86220</v>
      </c>
      <c r="J189" s="54"/>
      <c r="K189" s="159" t="s">
        <v>1250</v>
      </c>
      <c r="N189" s="65">
        <v>0.1</v>
      </c>
    </row>
    <row r="190" spans="3:14" s="55" customFormat="1" ht="27.6">
      <c r="C190" s="142">
        <v>2</v>
      </c>
      <c r="D190" s="59" t="s">
        <v>1797</v>
      </c>
      <c r="E190" s="72" t="s">
        <v>1789</v>
      </c>
      <c r="F190" s="72" t="s">
        <v>2123</v>
      </c>
      <c r="G190" s="93">
        <v>0.41439999999999999</v>
      </c>
      <c r="H190" s="64">
        <f>VLOOKUP(D190,upahbahan,3,FALSE)</f>
        <v>145000</v>
      </c>
      <c r="I190" s="124">
        <f>G190*H190</f>
        <v>60088</v>
      </c>
      <c r="J190" s="54"/>
      <c r="K190" s="159"/>
      <c r="N190" s="65"/>
    </row>
    <row r="191" spans="3:14" s="55" customFormat="1" ht="13.8">
      <c r="C191" s="142">
        <v>3</v>
      </c>
      <c r="D191" s="59" t="s">
        <v>19</v>
      </c>
      <c r="E191" s="72" t="s">
        <v>1791</v>
      </c>
      <c r="F191" s="72" t="s">
        <v>6</v>
      </c>
      <c r="G191" s="93">
        <v>8.6199999999999999E-2</v>
      </c>
      <c r="H191" s="64">
        <f>VLOOKUP(D191,upahbahan,3,FALSE)</f>
        <v>200000</v>
      </c>
      <c r="I191" s="124">
        <f>G191*H191</f>
        <v>17240</v>
      </c>
      <c r="J191" s="54"/>
    </row>
    <row r="192" spans="3:14" s="55" customFormat="1" ht="13.8">
      <c r="C192" s="144" t="s">
        <v>1210</v>
      </c>
      <c r="D192" s="80"/>
      <c r="E192" s="80"/>
      <c r="F192" s="80"/>
      <c r="G192" s="217"/>
      <c r="H192" s="218"/>
      <c r="I192" s="124">
        <f>SUM(I189:I191)</f>
        <v>163548</v>
      </c>
      <c r="J192" s="219"/>
    </row>
    <row r="193" spans="3:14" s="55" customFormat="1" ht="13.8">
      <c r="C193" s="141" t="s">
        <v>1211</v>
      </c>
      <c r="D193" s="59" t="s">
        <v>1212</v>
      </c>
      <c r="E193" s="59"/>
      <c r="F193" s="73"/>
      <c r="G193" s="73"/>
      <c r="H193" s="73"/>
      <c r="I193" s="146"/>
      <c r="J193" s="54"/>
    </row>
    <row r="194" spans="3:14" s="55" customFormat="1" ht="19.5" customHeight="1">
      <c r="C194" s="501">
        <v>1</v>
      </c>
      <c r="D194" s="448" t="s">
        <v>5931</v>
      </c>
      <c r="E194" s="448"/>
      <c r="F194" s="502" t="s">
        <v>42</v>
      </c>
      <c r="G194" s="485">
        <v>1.3</v>
      </c>
      <c r="H194" s="323">
        <f>VLOOKUP(D194,upahbahan,3,FALSE)</f>
        <v>97500</v>
      </c>
      <c r="I194" s="450">
        <f>G194*H194</f>
        <v>126750</v>
      </c>
      <c r="J194" s="54"/>
    </row>
    <row r="195" spans="3:14" s="55" customFormat="1" ht="30.15" customHeight="1">
      <c r="C195" s="509">
        <v>2</v>
      </c>
      <c r="D195" s="448" t="s">
        <v>242</v>
      </c>
      <c r="E195" s="448"/>
      <c r="F195" s="502" t="s">
        <v>66</v>
      </c>
      <c r="G195" s="485">
        <v>14.85</v>
      </c>
      <c r="H195" s="323">
        <f>VLOOKUP(D195,upahbahan,3,FALSE)</f>
        <v>15680</v>
      </c>
      <c r="I195" s="450">
        <f>G195*H195</f>
        <v>232848</v>
      </c>
      <c r="J195" s="54"/>
    </row>
    <row r="196" spans="3:14" s="55" customFormat="1" ht="22.65" customHeight="1">
      <c r="C196" s="509">
        <v>3</v>
      </c>
      <c r="D196" s="448" t="s">
        <v>1859</v>
      </c>
      <c r="E196" s="448"/>
      <c r="F196" s="502"/>
      <c r="G196" s="485">
        <v>0.432</v>
      </c>
      <c r="H196" s="323">
        <f>VLOOKUP(D196,upahbahan,3,FALSE)</f>
        <v>200000</v>
      </c>
      <c r="I196" s="450">
        <f>G196*H196</f>
        <v>86400</v>
      </c>
      <c r="J196" s="54"/>
    </row>
    <row r="197" spans="3:14" s="55" customFormat="1" ht="13.8">
      <c r="C197" s="464" t="s">
        <v>1216</v>
      </c>
      <c r="D197" s="511"/>
      <c r="E197" s="511"/>
      <c r="F197" s="511"/>
      <c r="G197" s="511"/>
      <c r="H197" s="512"/>
      <c r="I197" s="450">
        <f>SUM(I194:I196)</f>
        <v>445998</v>
      </c>
      <c r="J197" s="54"/>
    </row>
    <row r="198" spans="3:14" s="55" customFormat="1" ht="21.15" customHeight="1">
      <c r="C198" s="453" t="s">
        <v>1217</v>
      </c>
      <c r="D198" s="448" t="s">
        <v>1218</v>
      </c>
      <c r="E198" s="448"/>
      <c r="F198" s="472"/>
      <c r="G198" s="472"/>
      <c r="H198" s="472"/>
      <c r="I198" s="467"/>
      <c r="J198" s="54"/>
    </row>
    <row r="199" spans="3:14" s="55" customFormat="1" ht="13.8">
      <c r="C199" s="144" t="s">
        <v>1219</v>
      </c>
      <c r="D199" s="80"/>
      <c r="E199" s="80"/>
      <c r="F199" s="80"/>
      <c r="G199" s="80"/>
      <c r="H199" s="162"/>
      <c r="I199" s="153">
        <f>SUM(I198:I198)</f>
        <v>0</v>
      </c>
      <c r="J199" s="54"/>
    </row>
    <row r="200" spans="3:14" s="55" customFormat="1" ht="13.8">
      <c r="C200" s="122" t="s">
        <v>1220</v>
      </c>
      <c r="D200" s="69" t="s">
        <v>1221</v>
      </c>
      <c r="E200" s="70"/>
      <c r="F200" s="70"/>
      <c r="G200" s="70"/>
      <c r="H200" s="71"/>
      <c r="I200" s="124">
        <f>I199+I197+I192</f>
        <v>609546</v>
      </c>
      <c r="J200" s="54"/>
    </row>
    <row r="201" spans="3:14" s="55" customFormat="1" ht="13.8">
      <c r="C201" s="122" t="s">
        <v>1222</v>
      </c>
      <c r="D201" s="69" t="s">
        <v>1325</v>
      </c>
      <c r="E201" s="70"/>
      <c r="F201" s="70"/>
      <c r="G201" s="71"/>
      <c r="H201" s="95">
        <v>0.1</v>
      </c>
      <c r="I201" s="124">
        <f>I200*H201</f>
        <v>60954.600000000006</v>
      </c>
      <c r="J201" s="54"/>
    </row>
    <row r="202" spans="3:14" s="55" customFormat="1" ht="14.4" thickBot="1">
      <c r="C202" s="130" t="s">
        <v>1223</v>
      </c>
      <c r="D202" s="131" t="s">
        <v>1224</v>
      </c>
      <c r="E202" s="132"/>
      <c r="F202" s="132"/>
      <c r="G202" s="132"/>
      <c r="H202" s="155"/>
      <c r="I202" s="134">
        <f>SUM(I200:I201)</f>
        <v>670500.6</v>
      </c>
      <c r="J202" s="54"/>
    </row>
    <row r="203" spans="3:14" ht="13.8" thickTop="1"/>
    <row r="204" spans="3:14" s="55" customFormat="1" ht="31.65" customHeight="1" thickBot="1">
      <c r="C204" s="221" t="s">
        <v>2603</v>
      </c>
      <c r="D204" s="773" t="s">
        <v>2604</v>
      </c>
      <c r="E204" s="773"/>
      <c r="F204" s="773"/>
      <c r="G204" s="773"/>
      <c r="H204" s="773"/>
      <c r="I204" s="773"/>
      <c r="J204" s="56">
        <f>ROUNDDOWN(I219,-2)</f>
        <v>575400</v>
      </c>
    </row>
    <row r="205" spans="3:14" s="55" customFormat="1" ht="14.4" thickTop="1">
      <c r="C205" s="119" t="s">
        <v>1197</v>
      </c>
      <c r="D205" s="120" t="s">
        <v>1198</v>
      </c>
      <c r="E205" s="120" t="s">
        <v>1926</v>
      </c>
      <c r="F205" s="120" t="s">
        <v>1199</v>
      </c>
      <c r="G205" s="120" t="s">
        <v>1200</v>
      </c>
      <c r="H205" s="120" t="s">
        <v>1201</v>
      </c>
      <c r="I205" s="121" t="s">
        <v>1202</v>
      </c>
      <c r="J205" s="54"/>
    </row>
    <row r="206" spans="3:14" s="55" customFormat="1" ht="22.65" customHeight="1">
      <c r="C206" s="141" t="s">
        <v>1203</v>
      </c>
      <c r="D206" s="59" t="s">
        <v>1204</v>
      </c>
      <c r="E206" s="59"/>
      <c r="F206" s="73"/>
      <c r="G206" s="73"/>
      <c r="H206" s="73"/>
      <c r="I206" s="146"/>
      <c r="J206" s="54"/>
      <c r="K206" s="159" t="s">
        <v>1249</v>
      </c>
    </row>
    <row r="207" spans="3:14" s="55" customFormat="1" ht="13.8">
      <c r="C207" s="142">
        <v>1</v>
      </c>
      <c r="D207" s="59" t="s">
        <v>5</v>
      </c>
      <c r="E207" s="72" t="s">
        <v>1788</v>
      </c>
      <c r="F207" s="72" t="s">
        <v>6</v>
      </c>
      <c r="G207" s="93">
        <v>0.86219999999999997</v>
      </c>
      <c r="H207" s="64">
        <f>VLOOKUP(D207,upahbahan,3,FALSE)</f>
        <v>100000</v>
      </c>
      <c r="I207" s="124">
        <f>G207*H207</f>
        <v>86220</v>
      </c>
      <c r="J207" s="54"/>
      <c r="K207" s="159" t="s">
        <v>1250</v>
      </c>
      <c r="N207" s="65">
        <v>0.1</v>
      </c>
    </row>
    <row r="208" spans="3:14" s="55" customFormat="1" ht="27.6">
      <c r="C208" s="142">
        <v>2</v>
      </c>
      <c r="D208" s="59" t="s">
        <v>1797</v>
      </c>
      <c r="E208" s="72" t="s">
        <v>1789</v>
      </c>
      <c r="F208" s="72" t="s">
        <v>2123</v>
      </c>
      <c r="G208" s="93">
        <v>0.41439999999999999</v>
      </c>
      <c r="H208" s="64">
        <f>VLOOKUP(D208,upahbahan,3,FALSE)</f>
        <v>145000</v>
      </c>
      <c r="I208" s="124">
        <f>G208*H208</f>
        <v>60088</v>
      </c>
      <c r="J208" s="54"/>
      <c r="K208" s="159"/>
      <c r="N208" s="65"/>
    </row>
    <row r="209" spans="3:11" s="55" customFormat="1" ht="13.8">
      <c r="C209" s="142">
        <v>3</v>
      </c>
      <c r="D209" s="59" t="s">
        <v>19</v>
      </c>
      <c r="E209" s="72" t="s">
        <v>1791</v>
      </c>
      <c r="F209" s="72" t="s">
        <v>6</v>
      </c>
      <c r="G209" s="93">
        <v>8.6199999999999999E-2</v>
      </c>
      <c r="H209" s="64">
        <f>VLOOKUP(D209,upahbahan,3,FALSE)</f>
        <v>200000</v>
      </c>
      <c r="I209" s="124">
        <f>G209*H209</f>
        <v>17240</v>
      </c>
      <c r="J209" s="54"/>
    </row>
    <row r="210" spans="3:11" s="55" customFormat="1" ht="13.8">
      <c r="C210" s="144" t="s">
        <v>1210</v>
      </c>
      <c r="D210" s="80"/>
      <c r="E210" s="80"/>
      <c r="F210" s="80"/>
      <c r="G210" s="217"/>
      <c r="H210" s="218"/>
      <c r="I210" s="124">
        <f>SUM(I207:I209)</f>
        <v>163548</v>
      </c>
      <c r="J210" s="219"/>
    </row>
    <row r="211" spans="3:11" s="55" customFormat="1" ht="13.8">
      <c r="C211" s="141" t="s">
        <v>1211</v>
      </c>
      <c r="D211" s="59" t="s">
        <v>1212</v>
      </c>
      <c r="E211" s="59"/>
      <c r="F211" s="73"/>
      <c r="G211" s="73"/>
      <c r="H211" s="73"/>
      <c r="I211" s="146"/>
      <c r="J211" s="54"/>
    </row>
    <row r="212" spans="3:11" s="55" customFormat="1" ht="19.5" customHeight="1">
      <c r="C212" s="501">
        <v>1</v>
      </c>
      <c r="D212" s="448" t="s">
        <v>5931</v>
      </c>
      <c r="E212" s="448"/>
      <c r="F212" s="502" t="s">
        <v>42</v>
      </c>
      <c r="G212" s="485">
        <v>1.3</v>
      </c>
      <c r="H212" s="323">
        <f>VLOOKUP(D212,upahbahan,3,FALSE)</f>
        <v>97500</v>
      </c>
      <c r="I212" s="450">
        <f>G212*H212</f>
        <v>126750</v>
      </c>
      <c r="J212" s="54"/>
    </row>
    <row r="213" spans="3:11" s="55" customFormat="1" ht="30.15" customHeight="1">
      <c r="C213" s="509">
        <v>2</v>
      </c>
      <c r="D213" s="448" t="s">
        <v>242</v>
      </c>
      <c r="E213" s="448"/>
      <c r="F213" s="502" t="s">
        <v>66</v>
      </c>
      <c r="G213" s="485">
        <v>14.85</v>
      </c>
      <c r="H213" s="323">
        <f>VLOOKUP(D213,upahbahan,3,FALSE)</f>
        <v>15680</v>
      </c>
      <c r="I213" s="450">
        <f>G213*H213</f>
        <v>232848</v>
      </c>
      <c r="J213" s="54"/>
    </row>
    <row r="214" spans="3:11" s="55" customFormat="1" ht="13.8">
      <c r="C214" s="464" t="s">
        <v>1216</v>
      </c>
      <c r="D214" s="511"/>
      <c r="E214" s="511"/>
      <c r="F214" s="511"/>
      <c r="G214" s="511"/>
      <c r="H214" s="512"/>
      <c r="I214" s="450">
        <f>SUM(I212:I213)</f>
        <v>359598</v>
      </c>
      <c r="J214" s="54"/>
    </row>
    <row r="215" spans="3:11" s="55" customFormat="1" ht="21.15" customHeight="1">
      <c r="C215" s="453" t="s">
        <v>1217</v>
      </c>
      <c r="D215" s="448" t="s">
        <v>1218</v>
      </c>
      <c r="E215" s="448"/>
      <c r="F215" s="472"/>
      <c r="G215" s="472"/>
      <c r="H215" s="472"/>
      <c r="I215" s="467"/>
      <c r="J215" s="54"/>
    </row>
    <row r="216" spans="3:11" s="55" customFormat="1" ht="13.8">
      <c r="C216" s="144" t="s">
        <v>1219</v>
      </c>
      <c r="D216" s="80"/>
      <c r="E216" s="80"/>
      <c r="F216" s="80"/>
      <c r="G216" s="80"/>
      <c r="H216" s="162"/>
      <c r="I216" s="153">
        <f>SUM(I215:I215)</f>
        <v>0</v>
      </c>
      <c r="J216" s="54"/>
    </row>
    <row r="217" spans="3:11" s="55" customFormat="1" ht="13.8">
      <c r="C217" s="122" t="s">
        <v>1220</v>
      </c>
      <c r="D217" s="69" t="s">
        <v>1221</v>
      </c>
      <c r="E217" s="70"/>
      <c r="F217" s="70"/>
      <c r="G217" s="70"/>
      <c r="H217" s="71"/>
      <c r="I217" s="124">
        <f>I216+I214+I210</f>
        <v>523146</v>
      </c>
      <c r="J217" s="54"/>
    </row>
    <row r="218" spans="3:11" s="55" customFormat="1" ht="13.8">
      <c r="C218" s="122" t="s">
        <v>1222</v>
      </c>
      <c r="D218" s="69" t="s">
        <v>1325</v>
      </c>
      <c r="E218" s="70"/>
      <c r="F218" s="70"/>
      <c r="G218" s="71"/>
      <c r="H218" s="95">
        <v>0.1</v>
      </c>
      <c r="I218" s="124">
        <f>I217*H218</f>
        <v>52314.600000000006</v>
      </c>
      <c r="J218" s="54"/>
    </row>
    <row r="219" spans="3:11" s="55" customFormat="1" ht="14.4" thickBot="1">
      <c r="C219" s="130" t="s">
        <v>1223</v>
      </c>
      <c r="D219" s="131" t="s">
        <v>1224</v>
      </c>
      <c r="E219" s="132"/>
      <c r="F219" s="132"/>
      <c r="G219" s="132"/>
      <c r="H219" s="155"/>
      <c r="I219" s="134">
        <f>SUM(I217:I218)</f>
        <v>575460.6</v>
      </c>
      <c r="J219" s="54"/>
    </row>
    <row r="220" spans="3:11" ht="13.8" thickTop="1"/>
    <row r="222" spans="3:11" s="55" customFormat="1" ht="31.65" customHeight="1" thickBot="1">
      <c r="C222" s="221" t="s">
        <v>2605</v>
      </c>
      <c r="D222" s="773" t="s">
        <v>2606</v>
      </c>
      <c r="E222" s="773"/>
      <c r="F222" s="773"/>
      <c r="G222" s="773"/>
      <c r="H222" s="773"/>
      <c r="I222" s="773"/>
      <c r="J222" s="56">
        <f>ROUNDDOWN(I238,-2)</f>
        <v>712000</v>
      </c>
    </row>
    <row r="223" spans="3:11" s="55" customFormat="1" ht="14.4" thickTop="1">
      <c r="C223" s="119" t="s">
        <v>1197</v>
      </c>
      <c r="D223" s="120" t="s">
        <v>1198</v>
      </c>
      <c r="E223" s="120" t="s">
        <v>1926</v>
      </c>
      <c r="F223" s="120" t="s">
        <v>1199</v>
      </c>
      <c r="G223" s="120" t="s">
        <v>1200</v>
      </c>
      <c r="H223" s="120" t="s">
        <v>1201</v>
      </c>
      <c r="I223" s="121" t="s">
        <v>1202</v>
      </c>
      <c r="J223" s="54"/>
    </row>
    <row r="224" spans="3:11" s="55" customFormat="1" ht="22.65" customHeight="1">
      <c r="C224" s="141" t="s">
        <v>1203</v>
      </c>
      <c r="D224" s="59" t="s">
        <v>1204</v>
      </c>
      <c r="E224" s="59"/>
      <c r="F224" s="73"/>
      <c r="G224" s="73"/>
      <c r="H224" s="73"/>
      <c r="I224" s="146"/>
      <c r="J224" s="54"/>
      <c r="K224" s="159" t="s">
        <v>1249</v>
      </c>
    </row>
    <row r="225" spans="3:14" s="55" customFormat="1" ht="13.8">
      <c r="C225" s="142">
        <v>1</v>
      </c>
      <c r="D225" s="59" t="s">
        <v>5</v>
      </c>
      <c r="E225" s="72" t="s">
        <v>1788</v>
      </c>
      <c r="F225" s="72" t="s">
        <v>6</v>
      </c>
      <c r="G225" s="93">
        <v>0.36</v>
      </c>
      <c r="H225" s="64">
        <f>VLOOKUP(D225,upahbahan,3,FALSE)</f>
        <v>100000</v>
      </c>
      <c r="I225" s="124">
        <f>G225*H225</f>
        <v>36000</v>
      </c>
      <c r="J225" s="54"/>
      <c r="K225" s="159" t="s">
        <v>1250</v>
      </c>
      <c r="N225" s="65">
        <v>0.1</v>
      </c>
    </row>
    <row r="226" spans="3:14" s="55" customFormat="1" ht="13.8">
      <c r="C226" s="142">
        <v>2</v>
      </c>
      <c r="D226" s="59" t="s">
        <v>7</v>
      </c>
      <c r="E226" s="72" t="s">
        <v>1789</v>
      </c>
      <c r="F226" s="72" t="s">
        <v>2123</v>
      </c>
      <c r="G226" s="93">
        <v>0.12</v>
      </c>
      <c r="H226" s="64">
        <f>VLOOKUP(D226,upahbahan,3,FALSE)</f>
        <v>145000</v>
      </c>
      <c r="I226" s="124">
        <f>G226*H226</f>
        <v>17400</v>
      </c>
      <c r="J226" s="54"/>
      <c r="K226" s="159"/>
      <c r="N226" s="65"/>
    </row>
    <row r="227" spans="3:14" s="55" customFormat="1" ht="13.8">
      <c r="C227" s="142">
        <v>3</v>
      </c>
      <c r="D227" s="59" t="s">
        <v>19</v>
      </c>
      <c r="E227" s="72" t="s">
        <v>1791</v>
      </c>
      <c r="F227" s="72" t="s">
        <v>6</v>
      </c>
      <c r="G227" s="93">
        <v>3.5999999999999997E-2</v>
      </c>
      <c r="H227" s="64">
        <f>VLOOKUP(D227,upahbahan,3,FALSE)</f>
        <v>200000</v>
      </c>
      <c r="I227" s="124">
        <f>G227*H227</f>
        <v>7199.9999999999991</v>
      </c>
      <c r="J227" s="54"/>
    </row>
    <row r="228" spans="3:14" s="55" customFormat="1" ht="13.8">
      <c r="C228" s="144" t="s">
        <v>1210</v>
      </c>
      <c r="D228" s="80"/>
      <c r="E228" s="80"/>
      <c r="F228" s="80"/>
      <c r="G228" s="217"/>
      <c r="H228" s="218"/>
      <c r="I228" s="124">
        <f>SUM(I225:I227)</f>
        <v>60600</v>
      </c>
      <c r="J228" s="219"/>
    </row>
    <row r="229" spans="3:14" s="55" customFormat="1" ht="13.8">
      <c r="C229" s="141" t="s">
        <v>1211</v>
      </c>
      <c r="D229" s="59" t="s">
        <v>1212</v>
      </c>
      <c r="E229" s="59"/>
      <c r="F229" s="73"/>
      <c r="G229" s="73"/>
      <c r="H229" s="73"/>
      <c r="I229" s="146"/>
      <c r="J229" s="54"/>
    </row>
    <row r="230" spans="3:14" s="55" customFormat="1" ht="19.5" customHeight="1">
      <c r="C230" s="501">
        <v>1</v>
      </c>
      <c r="D230" s="448" t="s">
        <v>5931</v>
      </c>
      <c r="E230" s="448"/>
      <c r="F230" s="502" t="s">
        <v>42</v>
      </c>
      <c r="G230" s="485">
        <v>1.3</v>
      </c>
      <c r="H230" s="323">
        <f>VLOOKUP(D230,upahbahan,3,FALSE)</f>
        <v>97500</v>
      </c>
      <c r="I230" s="450">
        <f>G230*H230</f>
        <v>126750</v>
      </c>
      <c r="J230" s="54"/>
    </row>
    <row r="231" spans="3:14" s="55" customFormat="1" ht="30.15" customHeight="1">
      <c r="C231" s="509">
        <v>2</v>
      </c>
      <c r="D231" s="448" t="s">
        <v>235</v>
      </c>
      <c r="E231" s="448"/>
      <c r="F231" s="502" t="s">
        <v>44</v>
      </c>
      <c r="G231" s="485">
        <v>1</v>
      </c>
      <c r="H231" s="323">
        <f>VLOOKUP(D231,upahbahan,3,FALSE)</f>
        <v>460000</v>
      </c>
      <c r="I231" s="450">
        <f>G231*H231</f>
        <v>460000</v>
      </c>
      <c r="J231" s="54"/>
    </row>
    <row r="232" spans="3:14" s="55" customFormat="1" ht="18.75" customHeight="1">
      <c r="C232" s="509">
        <v>3</v>
      </c>
      <c r="D232" s="448" t="s">
        <v>1859</v>
      </c>
      <c r="E232" s="448"/>
      <c r="F232" s="502" t="s">
        <v>42</v>
      </c>
      <c r="G232" s="485">
        <v>0.432</v>
      </c>
      <c r="H232" s="323">
        <f>VLOOKUP(D232,upahbahan,3,FALSE)</f>
        <v>200000</v>
      </c>
      <c r="I232" s="450">
        <f>G232*H232</f>
        <v>86400</v>
      </c>
      <c r="J232" s="54"/>
    </row>
    <row r="233" spans="3:14" s="55" customFormat="1" ht="13.8">
      <c r="C233" s="464" t="s">
        <v>1216</v>
      </c>
      <c r="D233" s="511"/>
      <c r="E233" s="511"/>
      <c r="F233" s="511"/>
      <c r="G233" s="511"/>
      <c r="H233" s="512"/>
      <c r="I233" s="450">
        <f>SUM(I230:I231)</f>
        <v>586750</v>
      </c>
      <c r="J233" s="54"/>
    </row>
    <row r="234" spans="3:14" s="55" customFormat="1" ht="21.15" customHeight="1">
      <c r="C234" s="453" t="s">
        <v>1217</v>
      </c>
      <c r="D234" s="448" t="s">
        <v>1218</v>
      </c>
      <c r="E234" s="448"/>
      <c r="F234" s="472"/>
      <c r="G234" s="472"/>
      <c r="H234" s="472"/>
      <c r="I234" s="467"/>
      <c r="J234" s="54"/>
    </row>
    <row r="235" spans="3:14" s="55" customFormat="1" ht="13.8">
      <c r="C235" s="144" t="s">
        <v>1219</v>
      </c>
      <c r="D235" s="80"/>
      <c r="E235" s="80"/>
      <c r="F235" s="80"/>
      <c r="G235" s="80"/>
      <c r="H235" s="162"/>
      <c r="I235" s="153">
        <f>SUM(I234:I234)</f>
        <v>0</v>
      </c>
      <c r="J235" s="54"/>
    </row>
    <row r="236" spans="3:14" s="55" customFormat="1" ht="13.8">
      <c r="C236" s="122" t="s">
        <v>1220</v>
      </c>
      <c r="D236" s="69" t="s">
        <v>1221</v>
      </c>
      <c r="E236" s="70"/>
      <c r="F236" s="70"/>
      <c r="G236" s="70"/>
      <c r="H236" s="71"/>
      <c r="I236" s="124">
        <f>I235+I233+I228</f>
        <v>647350</v>
      </c>
      <c r="J236" s="54"/>
    </row>
    <row r="237" spans="3:14" s="55" customFormat="1" ht="13.8">
      <c r="C237" s="122" t="s">
        <v>1222</v>
      </c>
      <c r="D237" s="69" t="s">
        <v>1325</v>
      </c>
      <c r="E237" s="70"/>
      <c r="F237" s="70"/>
      <c r="G237" s="71"/>
      <c r="H237" s="95">
        <v>0.1</v>
      </c>
      <c r="I237" s="124">
        <f>I236*H237</f>
        <v>64735</v>
      </c>
      <c r="J237" s="54"/>
    </row>
    <row r="238" spans="3:14" s="55" customFormat="1" ht="14.4" thickBot="1">
      <c r="C238" s="130" t="s">
        <v>1223</v>
      </c>
      <c r="D238" s="131" t="s">
        <v>1224</v>
      </c>
      <c r="E238" s="132"/>
      <c r="F238" s="132"/>
      <c r="G238" s="132"/>
      <c r="H238" s="155"/>
      <c r="I238" s="134">
        <f>SUM(I236:I237)</f>
        <v>712085</v>
      </c>
      <c r="J238" s="54"/>
    </row>
    <row r="239" spans="3:14" ht="13.8" thickTop="1"/>
    <row r="240" spans="3:14" s="55" customFormat="1" ht="31.65" customHeight="1" thickBot="1">
      <c r="C240" s="221" t="s">
        <v>2607</v>
      </c>
      <c r="D240" s="773" t="s">
        <v>2608</v>
      </c>
      <c r="E240" s="773"/>
      <c r="F240" s="773"/>
      <c r="G240" s="773"/>
      <c r="H240" s="773"/>
      <c r="I240" s="773"/>
      <c r="J240" s="56">
        <f>ROUNDDOWN(I255,-2)</f>
        <v>712000</v>
      </c>
    </row>
    <row r="241" spans="3:14" s="55" customFormat="1" ht="14.4" thickTop="1">
      <c r="C241" s="119" t="s">
        <v>1197</v>
      </c>
      <c r="D241" s="120" t="s">
        <v>1198</v>
      </c>
      <c r="E241" s="120" t="s">
        <v>1926</v>
      </c>
      <c r="F241" s="120" t="s">
        <v>1199</v>
      </c>
      <c r="G241" s="120" t="s">
        <v>1200</v>
      </c>
      <c r="H241" s="120" t="s">
        <v>1201</v>
      </c>
      <c r="I241" s="121" t="s">
        <v>1202</v>
      </c>
      <c r="J241" s="54"/>
    </row>
    <row r="242" spans="3:14" s="55" customFormat="1" ht="22.65" customHeight="1">
      <c r="C242" s="141" t="s">
        <v>1203</v>
      </c>
      <c r="D242" s="59" t="s">
        <v>1204</v>
      </c>
      <c r="E242" s="59"/>
      <c r="F242" s="73"/>
      <c r="G242" s="73"/>
      <c r="H242" s="73"/>
      <c r="I242" s="146"/>
      <c r="J242" s="54"/>
      <c r="K242" s="159" t="s">
        <v>1249</v>
      </c>
    </row>
    <row r="243" spans="3:14" s="55" customFormat="1" ht="13.8">
      <c r="C243" s="142">
        <v>1</v>
      </c>
      <c r="D243" s="59" t="s">
        <v>5</v>
      </c>
      <c r="E243" s="72" t="s">
        <v>1788</v>
      </c>
      <c r="F243" s="72" t="s">
        <v>6</v>
      </c>
      <c r="G243" s="93">
        <v>0.36</v>
      </c>
      <c r="H243" s="64">
        <f>VLOOKUP(D243,upahbahan,3,FALSE)</f>
        <v>100000</v>
      </c>
      <c r="I243" s="124">
        <f>G243*H243</f>
        <v>36000</v>
      </c>
      <c r="J243" s="54"/>
      <c r="K243" s="159" t="s">
        <v>1250</v>
      </c>
      <c r="N243" s="65">
        <v>0.1</v>
      </c>
    </row>
    <row r="244" spans="3:14" s="55" customFormat="1" ht="13.8">
      <c r="C244" s="142">
        <v>2</v>
      </c>
      <c r="D244" s="59" t="s">
        <v>7</v>
      </c>
      <c r="E244" s="72" t="s">
        <v>1789</v>
      </c>
      <c r="F244" s="72" t="s">
        <v>2123</v>
      </c>
      <c r="G244" s="93">
        <v>0.12</v>
      </c>
      <c r="H244" s="64">
        <f>VLOOKUP(D244,upahbahan,3,FALSE)</f>
        <v>145000</v>
      </c>
      <c r="I244" s="124">
        <f>G244*H244</f>
        <v>17400</v>
      </c>
      <c r="J244" s="54"/>
      <c r="K244" s="159"/>
      <c r="N244" s="65"/>
    </row>
    <row r="245" spans="3:14" s="55" customFormat="1" ht="13.8">
      <c r="C245" s="142">
        <v>3</v>
      </c>
      <c r="D245" s="59" t="s">
        <v>19</v>
      </c>
      <c r="E245" s="72" t="s">
        <v>1791</v>
      </c>
      <c r="F245" s="72" t="s">
        <v>6</v>
      </c>
      <c r="G245" s="93">
        <v>3.5999999999999997E-2</v>
      </c>
      <c r="H245" s="64">
        <f>VLOOKUP(D245,upahbahan,3,FALSE)</f>
        <v>200000</v>
      </c>
      <c r="I245" s="124">
        <f>G245*H245</f>
        <v>7199.9999999999991</v>
      </c>
      <c r="J245" s="54"/>
    </row>
    <row r="246" spans="3:14" s="55" customFormat="1" ht="13.8">
      <c r="C246" s="144" t="s">
        <v>1210</v>
      </c>
      <c r="D246" s="80"/>
      <c r="E246" s="80"/>
      <c r="F246" s="80"/>
      <c r="G246" s="217"/>
      <c r="H246" s="218"/>
      <c r="I246" s="124">
        <f>SUM(I243:I245)</f>
        <v>60600</v>
      </c>
      <c r="J246" s="219"/>
    </row>
    <row r="247" spans="3:14" s="55" customFormat="1" ht="13.8">
      <c r="C247" s="141" t="s">
        <v>1211</v>
      </c>
      <c r="D247" s="59" t="s">
        <v>1212</v>
      </c>
      <c r="E247" s="59"/>
      <c r="F247" s="73"/>
      <c r="G247" s="73"/>
      <c r="H247" s="73"/>
      <c r="I247" s="146"/>
      <c r="J247" s="54"/>
    </row>
    <row r="248" spans="3:14" s="55" customFormat="1" ht="19.5" customHeight="1">
      <c r="C248" s="501">
        <v>1</v>
      </c>
      <c r="D248" s="448" t="s">
        <v>5931</v>
      </c>
      <c r="E248" s="448"/>
      <c r="F248" s="502" t="s">
        <v>42</v>
      </c>
      <c r="G248" s="485">
        <v>1.3</v>
      </c>
      <c r="H248" s="323">
        <f>VLOOKUP(D248,upahbahan,3,FALSE)</f>
        <v>97500</v>
      </c>
      <c r="I248" s="450">
        <f>G248*H248</f>
        <v>126750</v>
      </c>
      <c r="J248" s="54"/>
    </row>
    <row r="249" spans="3:14" s="55" customFormat="1" ht="30.15" customHeight="1">
      <c r="C249" s="509">
        <v>2</v>
      </c>
      <c r="D249" s="448" t="s">
        <v>235</v>
      </c>
      <c r="E249" s="448"/>
      <c r="F249" s="502" t="s">
        <v>44</v>
      </c>
      <c r="G249" s="485">
        <v>1</v>
      </c>
      <c r="H249" s="323">
        <f>VLOOKUP(D249,upahbahan,3,FALSE)</f>
        <v>460000</v>
      </c>
      <c r="I249" s="450">
        <f>G249*H249</f>
        <v>460000</v>
      </c>
      <c r="J249" s="54"/>
    </row>
    <row r="250" spans="3:14" s="55" customFormat="1" ht="13.8">
      <c r="C250" s="464" t="s">
        <v>1216</v>
      </c>
      <c r="D250" s="511"/>
      <c r="E250" s="511"/>
      <c r="F250" s="511"/>
      <c r="G250" s="511"/>
      <c r="H250" s="512"/>
      <c r="I250" s="450">
        <f>SUM(I248:I249)</f>
        <v>586750</v>
      </c>
      <c r="J250" s="54"/>
    </row>
    <row r="251" spans="3:14" s="55" customFormat="1" ht="21.15" customHeight="1">
      <c r="C251" s="453" t="s">
        <v>1217</v>
      </c>
      <c r="D251" s="448" t="s">
        <v>1218</v>
      </c>
      <c r="E251" s="448"/>
      <c r="F251" s="472"/>
      <c r="G251" s="472"/>
      <c r="H251" s="472"/>
      <c r="I251" s="467"/>
      <c r="J251" s="54"/>
    </row>
    <row r="252" spans="3:14" s="55" customFormat="1" ht="13.8">
      <c r="C252" s="144" t="s">
        <v>1219</v>
      </c>
      <c r="D252" s="80"/>
      <c r="E252" s="80"/>
      <c r="F252" s="80"/>
      <c r="G252" s="80"/>
      <c r="H252" s="162"/>
      <c r="I252" s="153">
        <f>SUM(I251:I251)</f>
        <v>0</v>
      </c>
      <c r="J252" s="54"/>
    </row>
    <row r="253" spans="3:14" s="55" customFormat="1" ht="13.8">
      <c r="C253" s="122" t="s">
        <v>1220</v>
      </c>
      <c r="D253" s="69" t="s">
        <v>1221</v>
      </c>
      <c r="E253" s="70"/>
      <c r="F253" s="70"/>
      <c r="G253" s="70"/>
      <c r="H253" s="71"/>
      <c r="I253" s="124">
        <f>I252+I250+I246</f>
        <v>647350</v>
      </c>
      <c r="J253" s="54"/>
    </row>
    <row r="254" spans="3:14" s="55" customFormat="1" ht="13.8">
      <c r="C254" s="122" t="s">
        <v>1222</v>
      </c>
      <c r="D254" s="69" t="s">
        <v>1325</v>
      </c>
      <c r="E254" s="70"/>
      <c r="F254" s="70"/>
      <c r="G254" s="71"/>
      <c r="H254" s="95">
        <v>0.1</v>
      </c>
      <c r="I254" s="124">
        <f>I253*H254</f>
        <v>64735</v>
      </c>
      <c r="J254" s="54"/>
    </row>
    <row r="255" spans="3:14" s="55" customFormat="1" ht="14.4" thickBot="1">
      <c r="C255" s="130" t="s">
        <v>1223</v>
      </c>
      <c r="D255" s="131" t="s">
        <v>1224</v>
      </c>
      <c r="E255" s="132"/>
      <c r="F255" s="132"/>
      <c r="G255" s="132"/>
      <c r="H255" s="155"/>
      <c r="I255" s="134">
        <f>SUM(I253:I254)</f>
        <v>712085</v>
      </c>
      <c r="J255" s="54"/>
    </row>
    <row r="256" spans="3:14" ht="13.8" thickTop="1"/>
    <row r="258" spans="3:14" s="55" customFormat="1" ht="31.65" customHeight="1" thickBot="1">
      <c r="C258" s="221" t="s">
        <v>2609</v>
      </c>
      <c r="D258" s="773" t="s">
        <v>2610</v>
      </c>
      <c r="E258" s="773"/>
      <c r="F258" s="773"/>
      <c r="G258" s="773"/>
      <c r="H258" s="773"/>
      <c r="I258" s="773"/>
      <c r="J258" s="56">
        <f>ROUNDDOWN(I274,-2)</f>
        <v>775300</v>
      </c>
    </row>
    <row r="259" spans="3:14" s="55" customFormat="1" ht="14.4" thickTop="1">
      <c r="C259" s="119" t="s">
        <v>1197</v>
      </c>
      <c r="D259" s="120" t="s">
        <v>1198</v>
      </c>
      <c r="E259" s="120" t="s">
        <v>1926</v>
      </c>
      <c r="F259" s="120" t="s">
        <v>1199</v>
      </c>
      <c r="G259" s="120" t="s">
        <v>1200</v>
      </c>
      <c r="H259" s="120" t="s">
        <v>1201</v>
      </c>
      <c r="I259" s="121" t="s">
        <v>1202</v>
      </c>
      <c r="J259" s="54"/>
    </row>
    <row r="260" spans="3:14" s="55" customFormat="1" ht="22.65" customHeight="1">
      <c r="C260" s="141" t="s">
        <v>1203</v>
      </c>
      <c r="D260" s="59" t="s">
        <v>1204</v>
      </c>
      <c r="E260" s="59"/>
      <c r="F260" s="73"/>
      <c r="G260" s="73"/>
      <c r="H260" s="73"/>
      <c r="I260" s="146"/>
      <c r="J260" s="54"/>
      <c r="K260" s="159" t="s">
        <v>1249</v>
      </c>
    </row>
    <row r="261" spans="3:14" s="55" customFormat="1" ht="13.8">
      <c r="C261" s="142">
        <v>1</v>
      </c>
      <c r="D261" s="59" t="s">
        <v>5</v>
      </c>
      <c r="E261" s="72" t="s">
        <v>1788</v>
      </c>
      <c r="F261" s="72" t="s">
        <v>6</v>
      </c>
      <c r="G261" s="93">
        <v>0.70169999999999999</v>
      </c>
      <c r="H261" s="64">
        <f>VLOOKUP(D261,upahbahan,3,FALSE)</f>
        <v>100000</v>
      </c>
      <c r="I261" s="124">
        <f>G261*H261</f>
        <v>70170</v>
      </c>
      <c r="J261" s="54"/>
      <c r="K261" s="159" t="s">
        <v>1250</v>
      </c>
      <c r="N261" s="65">
        <v>0.1</v>
      </c>
    </row>
    <row r="262" spans="3:14" s="55" customFormat="1" ht="13.8">
      <c r="C262" s="142">
        <v>2</v>
      </c>
      <c r="D262" s="59" t="s">
        <v>7</v>
      </c>
      <c r="E262" s="72" t="s">
        <v>1789</v>
      </c>
      <c r="F262" s="72" t="s">
        <v>2123</v>
      </c>
      <c r="G262" s="93">
        <v>0.2339</v>
      </c>
      <c r="H262" s="64">
        <f>VLOOKUP(D262,upahbahan,3,FALSE)</f>
        <v>145000</v>
      </c>
      <c r="I262" s="124">
        <f>G262*H262</f>
        <v>33915.5</v>
      </c>
      <c r="J262" s="54"/>
      <c r="K262" s="159"/>
      <c r="N262" s="65"/>
    </row>
    <row r="263" spans="3:14" s="55" customFormat="1" ht="13.8">
      <c r="C263" s="142">
        <v>3</v>
      </c>
      <c r="D263" s="59" t="s">
        <v>19</v>
      </c>
      <c r="E263" s="72" t="s">
        <v>1791</v>
      </c>
      <c r="F263" s="72" t="s">
        <v>6</v>
      </c>
      <c r="G263" s="93">
        <v>7.0099999999999996E-2</v>
      </c>
      <c r="H263" s="64">
        <f>VLOOKUP(D263,upahbahan,3,FALSE)</f>
        <v>200000</v>
      </c>
      <c r="I263" s="124">
        <f>G263*H263</f>
        <v>14020</v>
      </c>
      <c r="J263" s="54"/>
    </row>
    <row r="264" spans="3:14" s="55" customFormat="1" ht="13.8">
      <c r="C264" s="144" t="s">
        <v>1210</v>
      </c>
      <c r="D264" s="80"/>
      <c r="E264" s="80"/>
      <c r="F264" s="80"/>
      <c r="G264" s="217"/>
      <c r="H264" s="218"/>
      <c r="I264" s="124">
        <f>SUM(I261:I263)</f>
        <v>118105.5</v>
      </c>
      <c r="J264" s="219"/>
    </row>
    <row r="265" spans="3:14" s="55" customFormat="1" ht="13.8">
      <c r="C265" s="141" t="s">
        <v>1211</v>
      </c>
      <c r="D265" s="59" t="s">
        <v>1212</v>
      </c>
      <c r="E265" s="59"/>
      <c r="F265" s="73"/>
      <c r="G265" s="73"/>
      <c r="H265" s="73"/>
      <c r="I265" s="146"/>
      <c r="J265" s="54"/>
    </row>
    <row r="266" spans="3:14" s="55" customFormat="1" ht="19.5" customHeight="1">
      <c r="C266" s="501">
        <v>1</v>
      </c>
      <c r="D266" s="448" t="s">
        <v>5931</v>
      </c>
      <c r="E266" s="448"/>
      <c r="F266" s="502" t="s">
        <v>42</v>
      </c>
      <c r="G266" s="485">
        <v>1.3</v>
      </c>
      <c r="H266" s="323">
        <f>VLOOKUP(D266,upahbahan,3,FALSE)</f>
        <v>97500</v>
      </c>
      <c r="I266" s="450">
        <f>G266*H266</f>
        <v>126750</v>
      </c>
      <c r="J266" s="54"/>
    </row>
    <row r="267" spans="3:14" s="55" customFormat="1" ht="30.15" customHeight="1">
      <c r="C267" s="509">
        <v>2</v>
      </c>
      <c r="D267" s="448" t="s">
        <v>235</v>
      </c>
      <c r="E267" s="448"/>
      <c r="F267" s="502" t="s">
        <v>44</v>
      </c>
      <c r="G267" s="485">
        <v>1</v>
      </c>
      <c r="H267" s="323">
        <f>VLOOKUP(D267,upahbahan,3,FALSE)</f>
        <v>460000</v>
      </c>
      <c r="I267" s="450">
        <f>G267*H267</f>
        <v>460000</v>
      </c>
      <c r="J267" s="54"/>
    </row>
    <row r="268" spans="3:14" s="55" customFormat="1" ht="18.75" customHeight="1">
      <c r="C268" s="509">
        <v>3</v>
      </c>
      <c r="D268" s="448" t="s">
        <v>1859</v>
      </c>
      <c r="E268" s="448"/>
      <c r="F268" s="502" t="s">
        <v>42</v>
      </c>
      <c r="G268" s="485">
        <v>0.432</v>
      </c>
      <c r="H268" s="323">
        <f>VLOOKUP(D268,upahbahan,3,FALSE)</f>
        <v>200000</v>
      </c>
      <c r="I268" s="450">
        <f>G268*H268</f>
        <v>86400</v>
      </c>
      <c r="J268" s="54"/>
    </row>
    <row r="269" spans="3:14" s="55" customFormat="1" ht="13.8">
      <c r="C269" s="464" t="s">
        <v>1216</v>
      </c>
      <c r="D269" s="511"/>
      <c r="E269" s="511"/>
      <c r="F269" s="511"/>
      <c r="G269" s="511"/>
      <c r="H269" s="512"/>
      <c r="I269" s="450">
        <f>SUM(I266:I267)</f>
        <v>586750</v>
      </c>
      <c r="J269" s="54"/>
    </row>
    <row r="270" spans="3:14" s="55" customFormat="1" ht="21.15" customHeight="1">
      <c r="C270" s="453" t="s">
        <v>1217</v>
      </c>
      <c r="D270" s="448" t="s">
        <v>1218</v>
      </c>
      <c r="E270" s="448"/>
      <c r="F270" s="472"/>
      <c r="G270" s="472"/>
      <c r="H270" s="472"/>
      <c r="I270" s="467"/>
      <c r="J270" s="54"/>
    </row>
    <row r="271" spans="3:14" s="55" customFormat="1" ht="13.8">
      <c r="C271" s="144" t="s">
        <v>1219</v>
      </c>
      <c r="D271" s="80"/>
      <c r="E271" s="80"/>
      <c r="F271" s="80"/>
      <c r="G271" s="80"/>
      <c r="H271" s="162"/>
      <c r="I271" s="153">
        <f>SUM(I270:I270)</f>
        <v>0</v>
      </c>
      <c r="J271" s="54"/>
    </row>
    <row r="272" spans="3:14" s="55" customFormat="1" ht="13.8">
      <c r="C272" s="122" t="s">
        <v>1220</v>
      </c>
      <c r="D272" s="69" t="s">
        <v>1221</v>
      </c>
      <c r="E272" s="70"/>
      <c r="F272" s="70"/>
      <c r="G272" s="70"/>
      <c r="H272" s="71"/>
      <c r="I272" s="124">
        <f>I271+I269+I264</f>
        <v>704855.5</v>
      </c>
      <c r="J272" s="54"/>
    </row>
    <row r="273" spans="3:14" s="55" customFormat="1" ht="13.8">
      <c r="C273" s="122" t="s">
        <v>1222</v>
      </c>
      <c r="D273" s="69" t="s">
        <v>1325</v>
      </c>
      <c r="E273" s="70"/>
      <c r="F273" s="70"/>
      <c r="G273" s="71"/>
      <c r="H273" s="95">
        <v>0.1</v>
      </c>
      <c r="I273" s="124">
        <f>I272*H273</f>
        <v>70485.55</v>
      </c>
      <c r="J273" s="54"/>
    </row>
    <row r="274" spans="3:14" s="55" customFormat="1" ht="14.4" thickBot="1">
      <c r="C274" s="130" t="s">
        <v>1223</v>
      </c>
      <c r="D274" s="131" t="s">
        <v>1224</v>
      </c>
      <c r="E274" s="132"/>
      <c r="F274" s="132"/>
      <c r="G274" s="132"/>
      <c r="H274" s="155"/>
      <c r="I274" s="134">
        <f>SUM(I272:I273)</f>
        <v>775341.05</v>
      </c>
      <c r="J274" s="54"/>
    </row>
    <row r="275" spans="3:14" ht="13.8" thickTop="1"/>
    <row r="277" spans="3:14" s="55" customFormat="1" ht="31.65" customHeight="1" thickBot="1">
      <c r="C277" s="221" t="s">
        <v>2611</v>
      </c>
      <c r="D277" s="773" t="s">
        <v>2612</v>
      </c>
      <c r="E277" s="773"/>
      <c r="F277" s="773"/>
      <c r="G277" s="773"/>
      <c r="H277" s="773"/>
      <c r="I277" s="773"/>
      <c r="J277" s="56">
        <f>ROUNDDOWN(I292,-2)</f>
        <v>775300</v>
      </c>
    </row>
    <row r="278" spans="3:14" s="55" customFormat="1" ht="14.4" thickTop="1">
      <c r="C278" s="119" t="s">
        <v>1197</v>
      </c>
      <c r="D278" s="120" t="s">
        <v>1198</v>
      </c>
      <c r="E278" s="120" t="s">
        <v>1926</v>
      </c>
      <c r="F278" s="120" t="s">
        <v>1199</v>
      </c>
      <c r="G278" s="120" t="s">
        <v>1200</v>
      </c>
      <c r="H278" s="120" t="s">
        <v>1201</v>
      </c>
      <c r="I278" s="121" t="s">
        <v>1202</v>
      </c>
      <c r="J278" s="54"/>
    </row>
    <row r="279" spans="3:14" s="55" customFormat="1" ht="22.65" customHeight="1">
      <c r="C279" s="141" t="s">
        <v>1203</v>
      </c>
      <c r="D279" s="59" t="s">
        <v>1204</v>
      </c>
      <c r="E279" s="59"/>
      <c r="F279" s="73"/>
      <c r="G279" s="73"/>
      <c r="H279" s="73"/>
      <c r="I279" s="146"/>
      <c r="J279" s="54"/>
      <c r="K279" s="159" t="s">
        <v>1249</v>
      </c>
    </row>
    <row r="280" spans="3:14" s="55" customFormat="1" ht="13.8">
      <c r="C280" s="142">
        <v>1</v>
      </c>
      <c r="D280" s="59" t="s">
        <v>5</v>
      </c>
      <c r="E280" s="72" t="s">
        <v>1788</v>
      </c>
      <c r="F280" s="72" t="s">
        <v>6</v>
      </c>
      <c r="G280" s="93">
        <v>0.70169999999999999</v>
      </c>
      <c r="H280" s="64">
        <f>VLOOKUP(D280,upahbahan,3,FALSE)</f>
        <v>100000</v>
      </c>
      <c r="I280" s="124">
        <f>G280*H280</f>
        <v>70170</v>
      </c>
      <c r="J280" s="54"/>
      <c r="K280" s="159" t="s">
        <v>1250</v>
      </c>
      <c r="N280" s="65">
        <v>0.1</v>
      </c>
    </row>
    <row r="281" spans="3:14" s="55" customFormat="1" ht="13.8">
      <c r="C281" s="142">
        <v>2</v>
      </c>
      <c r="D281" s="59" t="s">
        <v>7</v>
      </c>
      <c r="E281" s="72" t="s">
        <v>1789</v>
      </c>
      <c r="F281" s="72" t="s">
        <v>2123</v>
      </c>
      <c r="G281" s="93">
        <v>0.2339</v>
      </c>
      <c r="H281" s="64">
        <f>VLOOKUP(D281,upahbahan,3,FALSE)</f>
        <v>145000</v>
      </c>
      <c r="I281" s="124">
        <f>G281*H281</f>
        <v>33915.5</v>
      </c>
      <c r="J281" s="54"/>
      <c r="K281" s="159"/>
      <c r="N281" s="65"/>
    </row>
    <row r="282" spans="3:14" s="55" customFormat="1" ht="13.8">
      <c r="C282" s="142">
        <v>3</v>
      </c>
      <c r="D282" s="59" t="s">
        <v>19</v>
      </c>
      <c r="E282" s="72" t="s">
        <v>1791</v>
      </c>
      <c r="F282" s="72" t="s">
        <v>6</v>
      </c>
      <c r="G282" s="93">
        <v>7.0099999999999996E-2</v>
      </c>
      <c r="H282" s="64">
        <f>VLOOKUP(D282,upahbahan,3,FALSE)</f>
        <v>200000</v>
      </c>
      <c r="I282" s="124">
        <f>G282*H282</f>
        <v>14020</v>
      </c>
      <c r="J282" s="54"/>
    </row>
    <row r="283" spans="3:14" s="55" customFormat="1" ht="13.8">
      <c r="C283" s="144" t="s">
        <v>1210</v>
      </c>
      <c r="D283" s="80"/>
      <c r="E283" s="80"/>
      <c r="F283" s="80"/>
      <c r="G283" s="217"/>
      <c r="H283" s="218"/>
      <c r="I283" s="124">
        <f>SUM(I280:I282)</f>
        <v>118105.5</v>
      </c>
      <c r="J283" s="219"/>
    </row>
    <row r="284" spans="3:14" s="55" customFormat="1" ht="13.8">
      <c r="C284" s="141" t="s">
        <v>1211</v>
      </c>
      <c r="D284" s="59" t="s">
        <v>1212</v>
      </c>
      <c r="E284" s="59"/>
      <c r="F284" s="73"/>
      <c r="G284" s="73"/>
      <c r="H284" s="73"/>
      <c r="I284" s="146"/>
      <c r="J284" s="54"/>
    </row>
    <row r="285" spans="3:14" s="55" customFormat="1" ht="19.5" customHeight="1">
      <c r="C285" s="501">
        <v>1</v>
      </c>
      <c r="D285" s="448" t="s">
        <v>5931</v>
      </c>
      <c r="E285" s="448"/>
      <c r="F285" s="502" t="s">
        <v>42</v>
      </c>
      <c r="G285" s="485">
        <v>1.3</v>
      </c>
      <c r="H285" s="323">
        <f>VLOOKUP(D285,upahbahan,3,FALSE)</f>
        <v>97500</v>
      </c>
      <c r="I285" s="450">
        <f>G285*H285</f>
        <v>126750</v>
      </c>
      <c r="J285" s="54"/>
    </row>
    <row r="286" spans="3:14" s="55" customFormat="1" ht="30.15" customHeight="1">
      <c r="C286" s="509">
        <v>2</v>
      </c>
      <c r="D286" s="448" t="s">
        <v>235</v>
      </c>
      <c r="E286" s="448"/>
      <c r="F286" s="502" t="s">
        <v>44</v>
      </c>
      <c r="G286" s="485">
        <v>1</v>
      </c>
      <c r="H286" s="323">
        <f>VLOOKUP(D286,upahbahan,3,FALSE)</f>
        <v>460000</v>
      </c>
      <c r="I286" s="450">
        <f>G286*H286</f>
        <v>460000</v>
      </c>
      <c r="J286" s="54"/>
    </row>
    <row r="287" spans="3:14" s="55" customFormat="1" ht="13.8">
      <c r="C287" s="464" t="s">
        <v>1216</v>
      </c>
      <c r="D287" s="511"/>
      <c r="E287" s="511"/>
      <c r="F287" s="511"/>
      <c r="G287" s="511"/>
      <c r="H287" s="512"/>
      <c r="I287" s="450">
        <f>SUM(I285:I286)</f>
        <v>586750</v>
      </c>
      <c r="J287" s="54"/>
    </row>
    <row r="288" spans="3:14" s="55" customFormat="1" ht="21.15" customHeight="1">
      <c r="C288" s="453" t="s">
        <v>1217</v>
      </c>
      <c r="D288" s="448" t="s">
        <v>1218</v>
      </c>
      <c r="E288" s="448"/>
      <c r="F288" s="472"/>
      <c r="G288" s="472"/>
      <c r="H288" s="472"/>
      <c r="I288" s="467"/>
      <c r="J288" s="54"/>
    </row>
    <row r="289" spans="3:10" s="55" customFormat="1" ht="13.8">
      <c r="C289" s="144" t="s">
        <v>1219</v>
      </c>
      <c r="D289" s="80"/>
      <c r="E289" s="80"/>
      <c r="F289" s="80"/>
      <c r="G289" s="80"/>
      <c r="H289" s="162"/>
      <c r="I289" s="153">
        <f>SUM(I288:I288)</f>
        <v>0</v>
      </c>
      <c r="J289" s="54"/>
    </row>
    <row r="290" spans="3:10" s="55" customFormat="1" ht="13.8">
      <c r="C290" s="122" t="s">
        <v>1220</v>
      </c>
      <c r="D290" s="69" t="s">
        <v>1221</v>
      </c>
      <c r="E290" s="70"/>
      <c r="F290" s="70"/>
      <c r="G290" s="70"/>
      <c r="H290" s="71"/>
      <c r="I290" s="124">
        <f>I289+I287+I283</f>
        <v>704855.5</v>
      </c>
      <c r="J290" s="54"/>
    </row>
    <row r="291" spans="3:10" s="55" customFormat="1" ht="13.8">
      <c r="C291" s="122" t="s">
        <v>1222</v>
      </c>
      <c r="D291" s="69" t="s">
        <v>1325</v>
      </c>
      <c r="E291" s="70"/>
      <c r="F291" s="70"/>
      <c r="G291" s="71"/>
      <c r="H291" s="95">
        <v>0.1</v>
      </c>
      <c r="I291" s="124">
        <f>I290*H291</f>
        <v>70485.55</v>
      </c>
      <c r="J291" s="54"/>
    </row>
    <row r="292" spans="3:10" s="55" customFormat="1" ht="14.4" thickBot="1">
      <c r="C292" s="130" t="s">
        <v>1223</v>
      </c>
      <c r="D292" s="131" t="s">
        <v>1224</v>
      </c>
      <c r="E292" s="132"/>
      <c r="F292" s="132"/>
      <c r="G292" s="132"/>
      <c r="H292" s="155"/>
      <c r="I292" s="134">
        <f>SUM(I290:I291)</f>
        <v>775341.05</v>
      </c>
      <c r="J292" s="54"/>
    </row>
    <row r="293" spans="3:10" ht="13.8" thickTop="1"/>
  </sheetData>
  <mergeCells count="16">
    <mergeCell ref="D3:I3"/>
    <mergeCell ref="D22:I22"/>
    <mergeCell ref="D41:I41"/>
    <mergeCell ref="D57:I57"/>
    <mergeCell ref="D76:I76"/>
    <mergeCell ref="D95:I95"/>
    <mergeCell ref="D113:I113"/>
    <mergeCell ref="D132:I132"/>
    <mergeCell ref="D150:I150"/>
    <mergeCell ref="D169:I169"/>
    <mergeCell ref="D277:I277"/>
    <mergeCell ref="D186:I186"/>
    <mergeCell ref="D204:I204"/>
    <mergeCell ref="D222:I222"/>
    <mergeCell ref="D240:I240"/>
    <mergeCell ref="D258:I258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1:M1059"/>
  <sheetViews>
    <sheetView topLeftCell="B1031" zoomScale="75" zoomScaleNormal="75" workbookViewId="0">
      <selection activeCell="M1001" sqref="M1001"/>
    </sheetView>
  </sheetViews>
  <sheetFormatPr defaultColWidth="8.88671875" defaultRowHeight="13.8"/>
  <cols>
    <col min="1" max="1" width="2" style="55" customWidth="1"/>
    <col min="2" max="2" width="2.109375" style="55" customWidth="1"/>
    <col min="3" max="3" width="10" style="239" customWidth="1"/>
    <col min="4" max="4" width="36.6640625" style="239" customWidth="1"/>
    <col min="5" max="5" width="7.109375" style="239" customWidth="1"/>
    <col min="6" max="6" width="10.6640625" style="239" customWidth="1"/>
    <col min="7" max="7" width="14.5546875" style="239" customWidth="1"/>
    <col min="8" max="8" width="16.44140625" style="239" customWidth="1"/>
    <col min="9" max="9" width="13.44140625" style="240" customWidth="1"/>
    <col min="10" max="16384" width="8.88671875" style="55"/>
  </cols>
  <sheetData>
    <row r="1" spans="3:13" ht="12.6" customHeight="1"/>
    <row r="2" spans="3:13" ht="12.6" customHeight="1">
      <c r="C2" s="515">
        <v>3</v>
      </c>
      <c r="D2" s="240" t="s">
        <v>5934</v>
      </c>
    </row>
    <row r="3" spans="3:13">
      <c r="C3" s="241" t="s">
        <v>5933</v>
      </c>
      <c r="D3" s="242" t="str">
        <f>'[1]Daftar HSP'!B186</f>
        <v>PEKERJAAN PENUTUP ATAP</v>
      </c>
      <c r="E3" s="242"/>
      <c r="F3" s="242"/>
      <c r="G3" s="242"/>
      <c r="H3" s="242"/>
    </row>
    <row r="4" spans="3:13">
      <c r="C4" s="241" t="s">
        <v>2613</v>
      </c>
      <c r="D4" s="242" t="s">
        <v>2614</v>
      </c>
      <c r="E4" s="242"/>
      <c r="F4" s="242"/>
      <c r="G4" s="242"/>
      <c r="H4" s="242"/>
    </row>
    <row r="5" spans="3:13" ht="16.5" customHeight="1" thickBot="1">
      <c r="C5" s="274" t="s">
        <v>2615</v>
      </c>
      <c r="D5" s="624" t="s">
        <v>2616</v>
      </c>
      <c r="E5" s="624"/>
      <c r="F5" s="624"/>
      <c r="G5" s="624"/>
      <c r="H5" s="624"/>
      <c r="I5" s="243">
        <f>ROUNDDOWN(H20,-2)</f>
        <v>107400</v>
      </c>
    </row>
    <row r="6" spans="3:13" ht="28.2" thickTop="1">
      <c r="C6" s="278" t="s">
        <v>1197</v>
      </c>
      <c r="D6" s="279" t="s">
        <v>1198</v>
      </c>
      <c r="E6" s="279" t="s">
        <v>1199</v>
      </c>
      <c r="F6" s="279" t="s">
        <v>1200</v>
      </c>
      <c r="G6" s="279" t="s">
        <v>1201</v>
      </c>
      <c r="H6" s="280" t="s">
        <v>1202</v>
      </c>
    </row>
    <row r="7" spans="3:13">
      <c r="C7" s="281" t="s">
        <v>1203</v>
      </c>
      <c r="D7" s="245" t="s">
        <v>1204</v>
      </c>
      <c r="E7" s="246"/>
      <c r="F7" s="246"/>
      <c r="G7" s="246"/>
      <c r="H7" s="282"/>
      <c r="J7" s="55" t="s">
        <v>1249</v>
      </c>
    </row>
    <row r="8" spans="3:13">
      <c r="C8" s="283">
        <v>1</v>
      </c>
      <c r="D8" s="245" t="s">
        <v>5</v>
      </c>
      <c r="E8" s="244" t="s">
        <v>6</v>
      </c>
      <c r="F8" s="247">
        <v>0.15</v>
      </c>
      <c r="G8" s="64">
        <f>VLOOKUP(D8,upahbahan,3,FALSE)</f>
        <v>100000</v>
      </c>
      <c r="H8" s="284">
        <f>F8*G8</f>
        <v>15000</v>
      </c>
      <c r="J8" s="55" t="s">
        <v>1250</v>
      </c>
      <c r="M8" s="65">
        <v>0.1</v>
      </c>
    </row>
    <row r="9" spans="3:13">
      <c r="C9" s="283">
        <v>2</v>
      </c>
      <c r="D9" s="245" t="s">
        <v>8</v>
      </c>
      <c r="E9" s="244" t="s">
        <v>6</v>
      </c>
      <c r="F9" s="247">
        <v>7.4999999999999997E-2</v>
      </c>
      <c r="G9" s="64">
        <f>VLOOKUP(D9,upahbahan,3,FALSE)</f>
        <v>145000</v>
      </c>
      <c r="H9" s="284">
        <f>F9*G9</f>
        <v>10875</v>
      </c>
    </row>
    <row r="10" spans="3:13">
      <c r="C10" s="283">
        <v>3</v>
      </c>
      <c r="D10" s="245" t="s">
        <v>18</v>
      </c>
      <c r="E10" s="244" t="s">
        <v>6</v>
      </c>
      <c r="F10" s="247">
        <v>7.4999999999999997E-3</v>
      </c>
      <c r="G10" s="64">
        <f>VLOOKUP(D10,upahbahan,3,FALSE)</f>
        <v>175000</v>
      </c>
      <c r="H10" s="284">
        <f>F10*G10</f>
        <v>1312.5</v>
      </c>
    </row>
    <row r="11" spans="3:13">
      <c r="C11" s="283">
        <v>4</v>
      </c>
      <c r="D11" s="245" t="s">
        <v>19</v>
      </c>
      <c r="E11" s="244" t="s">
        <v>6</v>
      </c>
      <c r="F11" s="247">
        <v>2.5000000000000001E-3</v>
      </c>
      <c r="G11" s="64">
        <f>VLOOKUP(D11,upahbahan,3,FALSE)</f>
        <v>200000</v>
      </c>
      <c r="H11" s="284">
        <f>F11*G11</f>
        <v>500</v>
      </c>
    </row>
    <row r="12" spans="3:13">
      <c r="C12" s="285" t="s">
        <v>1210</v>
      </c>
      <c r="D12" s="248"/>
      <c r="E12" s="248"/>
      <c r="F12" s="249"/>
      <c r="G12" s="250"/>
      <c r="H12" s="284">
        <f>SUM(H8:H11)</f>
        <v>27687.5</v>
      </c>
      <c r="I12" s="251"/>
    </row>
    <row r="13" spans="3:13">
      <c r="C13" s="281" t="s">
        <v>1211</v>
      </c>
      <c r="D13" s="245" t="s">
        <v>1212</v>
      </c>
      <c r="E13" s="246"/>
      <c r="F13" s="246"/>
      <c r="G13" s="246"/>
      <c r="H13" s="282"/>
    </row>
    <row r="14" spans="3:13">
      <c r="C14" s="283">
        <v>1</v>
      </c>
      <c r="D14" s="245" t="s">
        <v>338</v>
      </c>
      <c r="E14" s="244" t="s">
        <v>44</v>
      </c>
      <c r="F14" s="252">
        <v>25</v>
      </c>
      <c r="G14" s="64">
        <f>VLOOKUP(D14,upahbahan,3,FALSE)</f>
        <v>2800</v>
      </c>
      <c r="H14" s="284">
        <f>F14*G14</f>
        <v>70000</v>
      </c>
    </row>
    <row r="15" spans="3:13">
      <c r="C15" s="285" t="s">
        <v>1216</v>
      </c>
      <c r="D15" s="248"/>
      <c r="E15" s="248"/>
      <c r="F15" s="248"/>
      <c r="G15" s="253"/>
      <c r="H15" s="284">
        <f>SUM(H14)</f>
        <v>70000</v>
      </c>
    </row>
    <row r="16" spans="3:13">
      <c r="C16" s="286" t="s">
        <v>1217</v>
      </c>
      <c r="D16" s="245" t="s">
        <v>1218</v>
      </c>
      <c r="E16" s="246"/>
      <c r="F16" s="246"/>
      <c r="G16" s="246"/>
      <c r="H16" s="282"/>
    </row>
    <row r="17" spans="3:9">
      <c r="C17" s="285" t="s">
        <v>1219</v>
      </c>
      <c r="D17" s="248"/>
      <c r="E17" s="248"/>
      <c r="F17" s="248"/>
      <c r="G17" s="253"/>
      <c r="H17" s="287">
        <v>0</v>
      </c>
    </row>
    <row r="18" spans="3:9">
      <c r="C18" s="288" t="s">
        <v>1220</v>
      </c>
      <c r="D18" s="254" t="s">
        <v>1221</v>
      </c>
      <c r="E18" s="255"/>
      <c r="F18" s="255"/>
      <c r="G18" s="256"/>
      <c r="H18" s="284">
        <f>H17+H15+H12</f>
        <v>97687.5</v>
      </c>
      <c r="I18" s="257"/>
    </row>
    <row r="19" spans="3:9">
      <c r="C19" s="122" t="s">
        <v>1222</v>
      </c>
      <c r="D19" s="69" t="s">
        <v>1325</v>
      </c>
      <c r="E19" s="70"/>
      <c r="F19" s="71"/>
      <c r="G19" s="95">
        <f>$M$8</f>
        <v>0.1</v>
      </c>
      <c r="H19" s="124">
        <f>H18*G19</f>
        <v>9768.75</v>
      </c>
      <c r="I19" s="257"/>
    </row>
    <row r="20" spans="3:9" ht="14.4" thickBot="1">
      <c r="C20" s="289" t="s">
        <v>1223</v>
      </c>
      <c r="D20" s="290" t="s">
        <v>1224</v>
      </c>
      <c r="E20" s="291"/>
      <c r="F20" s="291"/>
      <c r="G20" s="292"/>
      <c r="H20" s="293">
        <f>SUM(H18:H19)</f>
        <v>107456.25</v>
      </c>
      <c r="I20" s="257"/>
    </row>
    <row r="21" spans="3:9" ht="14.4" thickTop="1">
      <c r="C21" s="258"/>
      <c r="D21" s="259"/>
      <c r="E21" s="259"/>
      <c r="F21" s="259"/>
      <c r="G21" s="259"/>
      <c r="H21" s="277"/>
    </row>
    <row r="22" spans="3:9" ht="28.2" thickBot="1">
      <c r="C22" s="53" t="s">
        <v>2617</v>
      </c>
      <c r="D22" s="625" t="s">
        <v>1360</v>
      </c>
      <c r="E22" s="276"/>
      <c r="F22" s="276"/>
      <c r="G22" s="276"/>
      <c r="H22" s="276"/>
      <c r="I22" s="243">
        <f>ROUNDDOWN(H37,-2)</f>
        <v>189900</v>
      </c>
    </row>
    <row r="23" spans="3:9" ht="28.2" thickTop="1">
      <c r="C23" s="278" t="s">
        <v>1197</v>
      </c>
      <c r="D23" s="279" t="s">
        <v>1198</v>
      </c>
      <c r="E23" s="279" t="s">
        <v>1199</v>
      </c>
      <c r="F23" s="279" t="s">
        <v>1200</v>
      </c>
      <c r="G23" s="279" t="s">
        <v>1201</v>
      </c>
      <c r="H23" s="280" t="s">
        <v>1202</v>
      </c>
    </row>
    <row r="24" spans="3:9">
      <c r="C24" s="281" t="s">
        <v>1203</v>
      </c>
      <c r="D24" s="245" t="s">
        <v>1204</v>
      </c>
      <c r="E24" s="246"/>
      <c r="F24" s="246"/>
      <c r="G24" s="246"/>
      <c r="H24" s="282"/>
    </row>
    <row r="25" spans="3:9">
      <c r="C25" s="283">
        <v>1</v>
      </c>
      <c r="D25" s="245" t="s">
        <v>5</v>
      </c>
      <c r="E25" s="244" t="s">
        <v>6</v>
      </c>
      <c r="F25" s="247">
        <v>0.15</v>
      </c>
      <c r="G25" s="64">
        <f>VLOOKUP(D25,upahbahan,3,FALSE)</f>
        <v>100000</v>
      </c>
      <c r="H25" s="284">
        <f>F25*G25</f>
        <v>15000</v>
      </c>
    </row>
    <row r="26" spans="3:9">
      <c r="C26" s="283">
        <v>2</v>
      </c>
      <c r="D26" s="245" t="s">
        <v>8</v>
      </c>
      <c r="E26" s="244" t="s">
        <v>6</v>
      </c>
      <c r="F26" s="247">
        <v>7.4999999999999997E-2</v>
      </c>
      <c r="G26" s="64">
        <f>VLOOKUP(D26,upahbahan,3,FALSE)</f>
        <v>145000</v>
      </c>
      <c r="H26" s="284">
        <f>F26*G26</f>
        <v>10875</v>
      </c>
    </row>
    <row r="27" spans="3:9">
      <c r="C27" s="283">
        <v>3</v>
      </c>
      <c r="D27" s="245" t="s">
        <v>18</v>
      </c>
      <c r="E27" s="244" t="s">
        <v>6</v>
      </c>
      <c r="F27" s="247">
        <v>7.4999999999999997E-3</v>
      </c>
      <c r="G27" s="64">
        <f>VLOOKUP(D27,upahbahan,3,FALSE)</f>
        <v>175000</v>
      </c>
      <c r="H27" s="284">
        <f>F27*G27</f>
        <v>1312.5</v>
      </c>
    </row>
    <row r="28" spans="3:9">
      <c r="C28" s="283">
        <v>4</v>
      </c>
      <c r="D28" s="245" t="s">
        <v>19</v>
      </c>
      <c r="E28" s="244" t="s">
        <v>6</v>
      </c>
      <c r="F28" s="247">
        <v>2.5000000000000001E-3</v>
      </c>
      <c r="G28" s="64">
        <f>VLOOKUP(D28,upahbahan,3,FALSE)</f>
        <v>200000</v>
      </c>
      <c r="H28" s="284">
        <f>F28*G28</f>
        <v>500</v>
      </c>
    </row>
    <row r="29" spans="3:9">
      <c r="C29" s="285" t="s">
        <v>1210</v>
      </c>
      <c r="D29" s="248"/>
      <c r="E29" s="248"/>
      <c r="F29" s="249"/>
      <c r="G29" s="250"/>
      <c r="H29" s="284">
        <f>SUM(H25:H28)</f>
        <v>27687.5</v>
      </c>
      <c r="I29" s="251"/>
    </row>
    <row r="30" spans="3:9">
      <c r="C30" s="281" t="s">
        <v>1211</v>
      </c>
      <c r="D30" s="245" t="s">
        <v>1212</v>
      </c>
      <c r="E30" s="246"/>
      <c r="F30" s="246"/>
      <c r="G30" s="246"/>
      <c r="H30" s="282"/>
    </row>
    <row r="31" spans="3:9">
      <c r="C31" s="283">
        <v>1</v>
      </c>
      <c r="D31" s="245" t="s">
        <v>335</v>
      </c>
      <c r="E31" s="244" t="s">
        <v>44</v>
      </c>
      <c r="F31" s="260">
        <v>25</v>
      </c>
      <c r="G31" s="64">
        <f>VLOOKUP(D31,upahbahan,3,FALSE)</f>
        <v>5800</v>
      </c>
      <c r="H31" s="284">
        <f>F31*G31</f>
        <v>145000</v>
      </c>
    </row>
    <row r="32" spans="3:9">
      <c r="C32" s="285" t="s">
        <v>1216</v>
      </c>
      <c r="D32" s="248"/>
      <c r="E32" s="248"/>
      <c r="F32" s="248"/>
      <c r="G32" s="253"/>
      <c r="H32" s="284">
        <f>SUM(H31)</f>
        <v>145000</v>
      </c>
    </row>
    <row r="33" spans="3:9">
      <c r="C33" s="286" t="s">
        <v>1217</v>
      </c>
      <c r="D33" s="245" t="s">
        <v>1218</v>
      </c>
      <c r="E33" s="246"/>
      <c r="F33" s="246"/>
      <c r="G33" s="246"/>
      <c r="H33" s="282"/>
    </row>
    <row r="34" spans="3:9">
      <c r="C34" s="285" t="s">
        <v>1219</v>
      </c>
      <c r="D34" s="248"/>
      <c r="E34" s="248"/>
      <c r="F34" s="248"/>
      <c r="G34" s="253"/>
      <c r="H34" s="287">
        <v>0</v>
      </c>
    </row>
    <row r="35" spans="3:9">
      <c r="C35" s="288" t="s">
        <v>1220</v>
      </c>
      <c r="D35" s="254" t="s">
        <v>1221</v>
      </c>
      <c r="E35" s="255"/>
      <c r="F35" s="255"/>
      <c r="G35" s="256"/>
      <c r="H35" s="284">
        <f>H34+H32+H29</f>
        <v>172687.5</v>
      </c>
      <c r="I35" s="261"/>
    </row>
    <row r="36" spans="3:9">
      <c r="C36" s="122" t="s">
        <v>1222</v>
      </c>
      <c r="D36" s="69" t="s">
        <v>1325</v>
      </c>
      <c r="E36" s="70"/>
      <c r="F36" s="71"/>
      <c r="G36" s="95">
        <f>$M$8</f>
        <v>0.1</v>
      </c>
      <c r="H36" s="124">
        <f>H35*G36</f>
        <v>17268.75</v>
      </c>
      <c r="I36" s="261"/>
    </row>
    <row r="37" spans="3:9" ht="14.4" thickBot="1">
      <c r="C37" s="289" t="s">
        <v>1223</v>
      </c>
      <c r="D37" s="290" t="s">
        <v>1224</v>
      </c>
      <c r="E37" s="291"/>
      <c r="F37" s="291"/>
      <c r="G37" s="292"/>
      <c r="H37" s="293">
        <f>SUM(H35:H36)</f>
        <v>189956.25</v>
      </c>
      <c r="I37" s="261"/>
    </row>
    <row r="38" spans="3:9" ht="14.4" thickTop="1">
      <c r="C38" s="258"/>
      <c r="D38" s="259"/>
      <c r="E38" s="259"/>
      <c r="F38" s="259"/>
      <c r="G38" s="259"/>
      <c r="H38" s="277"/>
    </row>
    <row r="39" spans="3:9" ht="14.4" thickBot="1">
      <c r="C39" s="53" t="s">
        <v>2618</v>
      </c>
      <c r="D39" s="274" t="s">
        <v>1361</v>
      </c>
      <c r="E39" s="276"/>
      <c r="F39" s="276"/>
      <c r="G39" s="276"/>
      <c r="H39" s="276"/>
      <c r="I39" s="243">
        <f>ROUNDDOWN(H54,-2)</f>
        <v>100400</v>
      </c>
    </row>
    <row r="40" spans="3:9" ht="28.2" thickTop="1">
      <c r="C40" s="278" t="s">
        <v>1197</v>
      </c>
      <c r="D40" s="279" t="s">
        <v>1198</v>
      </c>
      <c r="E40" s="279" t="s">
        <v>1199</v>
      </c>
      <c r="F40" s="279" t="s">
        <v>1200</v>
      </c>
      <c r="G40" s="279" t="s">
        <v>1201</v>
      </c>
      <c r="H40" s="280" t="s">
        <v>1202</v>
      </c>
    </row>
    <row r="41" spans="3:9">
      <c r="C41" s="281" t="s">
        <v>1203</v>
      </c>
      <c r="D41" s="245" t="s">
        <v>1204</v>
      </c>
      <c r="E41" s="246"/>
      <c r="F41" s="246"/>
      <c r="G41" s="246"/>
      <c r="H41" s="282"/>
    </row>
    <row r="42" spans="3:9">
      <c r="C42" s="283">
        <v>1</v>
      </c>
      <c r="D42" s="245" t="s">
        <v>5</v>
      </c>
      <c r="E42" s="244" t="s">
        <v>6</v>
      </c>
      <c r="F42" s="247">
        <v>0.15</v>
      </c>
      <c r="G42" s="64">
        <f>VLOOKUP(D42,upahbahan,3,FALSE)</f>
        <v>100000</v>
      </c>
      <c r="H42" s="284">
        <f>F42*G42</f>
        <v>15000</v>
      </c>
    </row>
    <row r="43" spans="3:9">
      <c r="C43" s="283">
        <v>2</v>
      </c>
      <c r="D43" s="245" t="s">
        <v>8</v>
      </c>
      <c r="E43" s="244" t="s">
        <v>6</v>
      </c>
      <c r="F43" s="247">
        <v>7.4999999999999997E-2</v>
      </c>
      <c r="G43" s="64">
        <f>VLOOKUP(D43,upahbahan,3,FALSE)</f>
        <v>145000</v>
      </c>
      <c r="H43" s="284">
        <f>F43*G43</f>
        <v>10875</v>
      </c>
    </row>
    <row r="44" spans="3:9">
      <c r="C44" s="283">
        <v>3</v>
      </c>
      <c r="D44" s="245" t="s">
        <v>18</v>
      </c>
      <c r="E44" s="244" t="s">
        <v>6</v>
      </c>
      <c r="F44" s="247">
        <v>7.4999999999999997E-3</v>
      </c>
      <c r="G44" s="64">
        <f>VLOOKUP(D44,upahbahan,3,FALSE)</f>
        <v>175000</v>
      </c>
      <c r="H44" s="284">
        <f>F44*G44</f>
        <v>1312.5</v>
      </c>
    </row>
    <row r="45" spans="3:9">
      <c r="C45" s="283">
        <v>4</v>
      </c>
      <c r="D45" s="245" t="s">
        <v>19</v>
      </c>
      <c r="E45" s="244" t="s">
        <v>6</v>
      </c>
      <c r="F45" s="247">
        <v>2.5000000000000001E-3</v>
      </c>
      <c r="G45" s="64">
        <f>VLOOKUP(D45,upahbahan,3,FALSE)</f>
        <v>200000</v>
      </c>
      <c r="H45" s="284">
        <f>F45*G45</f>
        <v>500</v>
      </c>
    </row>
    <row r="46" spans="3:9">
      <c r="C46" s="285" t="s">
        <v>1210</v>
      </c>
      <c r="D46" s="248"/>
      <c r="E46" s="248"/>
      <c r="F46" s="249"/>
      <c r="G46" s="250"/>
      <c r="H46" s="284">
        <f>SUM(H42:H45)</f>
        <v>27687.5</v>
      </c>
      <c r="I46" s="251"/>
    </row>
    <row r="47" spans="3:9">
      <c r="C47" s="281" t="s">
        <v>1211</v>
      </c>
      <c r="D47" s="245" t="s">
        <v>1212</v>
      </c>
      <c r="E47" s="246"/>
      <c r="F47" s="246"/>
      <c r="G47" s="246"/>
      <c r="H47" s="282"/>
    </row>
    <row r="48" spans="3:9">
      <c r="C48" s="283">
        <v>1</v>
      </c>
      <c r="D48" s="245" t="s">
        <v>339</v>
      </c>
      <c r="E48" s="244" t="s">
        <v>44</v>
      </c>
      <c r="F48" s="252">
        <v>12</v>
      </c>
      <c r="G48" s="64">
        <f>VLOOKUP(D48,upahbahan,3,FALSE)</f>
        <v>5300</v>
      </c>
      <c r="H48" s="284">
        <f>F48*G48</f>
        <v>63600</v>
      </c>
    </row>
    <row r="49" spans="3:9">
      <c r="C49" s="285" t="s">
        <v>1216</v>
      </c>
      <c r="D49" s="248"/>
      <c r="E49" s="248"/>
      <c r="F49" s="248"/>
      <c r="G49" s="253"/>
      <c r="H49" s="284">
        <f>SUM(H48)</f>
        <v>63600</v>
      </c>
    </row>
    <row r="50" spans="3:9">
      <c r="C50" s="286" t="s">
        <v>1217</v>
      </c>
      <c r="D50" s="245" t="s">
        <v>1218</v>
      </c>
      <c r="E50" s="246"/>
      <c r="F50" s="246"/>
      <c r="G50" s="246"/>
      <c r="H50" s="282"/>
    </row>
    <row r="51" spans="3:9">
      <c r="C51" s="285" t="s">
        <v>1219</v>
      </c>
      <c r="D51" s="248"/>
      <c r="E51" s="248"/>
      <c r="F51" s="248"/>
      <c r="G51" s="253"/>
      <c r="H51" s="287">
        <v>0</v>
      </c>
    </row>
    <row r="52" spans="3:9">
      <c r="C52" s="288" t="s">
        <v>1220</v>
      </c>
      <c r="D52" s="254" t="s">
        <v>1221</v>
      </c>
      <c r="E52" s="255"/>
      <c r="F52" s="255"/>
      <c r="G52" s="256"/>
      <c r="H52" s="284">
        <f>H51+H49+H46</f>
        <v>91287.5</v>
      </c>
      <c r="I52" s="257"/>
    </row>
    <row r="53" spans="3:9">
      <c r="C53" s="122" t="s">
        <v>1222</v>
      </c>
      <c r="D53" s="69" t="s">
        <v>1325</v>
      </c>
      <c r="E53" s="70"/>
      <c r="F53" s="71"/>
      <c r="G53" s="95">
        <f>$M$8</f>
        <v>0.1</v>
      </c>
      <c r="H53" s="124">
        <f>H52*G53</f>
        <v>9128.75</v>
      </c>
      <c r="I53" s="257"/>
    </row>
    <row r="54" spans="3:9" ht="14.4" thickBot="1">
      <c r="C54" s="289" t="s">
        <v>1223</v>
      </c>
      <c r="D54" s="290" t="s">
        <v>1224</v>
      </c>
      <c r="E54" s="291"/>
      <c r="F54" s="291"/>
      <c r="G54" s="292"/>
      <c r="H54" s="293">
        <f>SUM(H52:H53)</f>
        <v>100416.25</v>
      </c>
      <c r="I54" s="257"/>
    </row>
    <row r="55" spans="3:9" ht="14.4" thickTop="1"/>
    <row r="56" spans="3:9" ht="14.4" thickBot="1">
      <c r="C56" s="53" t="s">
        <v>2619</v>
      </c>
      <c r="D56" s="274" t="s">
        <v>1362</v>
      </c>
      <c r="E56" s="276"/>
      <c r="F56" s="276"/>
      <c r="G56" s="276"/>
      <c r="H56" s="276"/>
      <c r="I56" s="243">
        <f>ROUNDDOWN(H72,-2)</f>
        <v>123500</v>
      </c>
    </row>
    <row r="57" spans="3:9" ht="28.2" thickTop="1">
      <c r="C57" s="278" t="s">
        <v>1197</v>
      </c>
      <c r="D57" s="279" t="s">
        <v>1198</v>
      </c>
      <c r="E57" s="279" t="s">
        <v>1199</v>
      </c>
      <c r="F57" s="279" t="s">
        <v>1200</v>
      </c>
      <c r="G57" s="279" t="s">
        <v>1201</v>
      </c>
      <c r="H57" s="280" t="s">
        <v>1202</v>
      </c>
    </row>
    <row r="58" spans="3:9">
      <c r="C58" s="281" t="s">
        <v>1203</v>
      </c>
      <c r="D58" s="245" t="s">
        <v>1204</v>
      </c>
      <c r="E58" s="246"/>
      <c r="F58" s="246"/>
      <c r="G58" s="246"/>
      <c r="H58" s="282"/>
    </row>
    <row r="59" spans="3:9">
      <c r="C59" s="283">
        <v>1</v>
      </c>
      <c r="D59" s="245" t="s">
        <v>5</v>
      </c>
      <c r="E59" s="244" t="s">
        <v>6</v>
      </c>
      <c r="F59" s="247">
        <v>0.2</v>
      </c>
      <c r="G59" s="64">
        <f>VLOOKUP(D59,upahbahan,3,FALSE)</f>
        <v>100000</v>
      </c>
      <c r="H59" s="284">
        <f>F59*G59</f>
        <v>20000</v>
      </c>
    </row>
    <row r="60" spans="3:9">
      <c r="C60" s="283">
        <v>2</v>
      </c>
      <c r="D60" s="245" t="s">
        <v>8</v>
      </c>
      <c r="E60" s="244" t="s">
        <v>6</v>
      </c>
      <c r="F60" s="247">
        <v>0.1</v>
      </c>
      <c r="G60" s="64">
        <f>VLOOKUP(D60,upahbahan,3,FALSE)</f>
        <v>145000</v>
      </c>
      <c r="H60" s="284">
        <f>F60*G60</f>
        <v>14500</v>
      </c>
    </row>
    <row r="61" spans="3:9">
      <c r="C61" s="283">
        <v>3</v>
      </c>
      <c r="D61" s="245" t="s">
        <v>18</v>
      </c>
      <c r="E61" s="244" t="s">
        <v>6</v>
      </c>
      <c r="F61" s="247">
        <v>0.01</v>
      </c>
      <c r="G61" s="64">
        <f>VLOOKUP(D61,upahbahan,3,FALSE)</f>
        <v>175000</v>
      </c>
      <c r="H61" s="284">
        <f>F61*G61</f>
        <v>1750</v>
      </c>
    </row>
    <row r="62" spans="3:9">
      <c r="C62" s="283">
        <v>4</v>
      </c>
      <c r="D62" s="245" t="s">
        <v>19</v>
      </c>
      <c r="E62" s="244" t="s">
        <v>6</v>
      </c>
      <c r="F62" s="247">
        <v>3.3E-3</v>
      </c>
      <c r="G62" s="64">
        <f>VLOOKUP(D62,upahbahan,3,FALSE)</f>
        <v>200000</v>
      </c>
      <c r="H62" s="284">
        <f>F62*G62</f>
        <v>660</v>
      </c>
    </row>
    <row r="63" spans="3:9">
      <c r="C63" s="285" t="s">
        <v>1210</v>
      </c>
      <c r="D63" s="248"/>
      <c r="E63" s="248"/>
      <c r="F63" s="249"/>
      <c r="G63" s="250"/>
      <c r="H63" s="284">
        <f>SUM(H59:H62)</f>
        <v>36910</v>
      </c>
      <c r="I63" s="251"/>
    </row>
    <row r="64" spans="3:9">
      <c r="C64" s="281" t="s">
        <v>1211</v>
      </c>
      <c r="D64" s="245" t="s">
        <v>1212</v>
      </c>
      <c r="E64" s="246"/>
      <c r="F64" s="246"/>
      <c r="G64" s="246"/>
      <c r="H64" s="282"/>
    </row>
    <row r="65" spans="3:9">
      <c r="C65" s="283">
        <v>1</v>
      </c>
      <c r="D65" s="245" t="s">
        <v>332</v>
      </c>
      <c r="E65" s="244" t="s">
        <v>44</v>
      </c>
      <c r="F65" s="260">
        <v>11</v>
      </c>
      <c r="G65" s="64">
        <f>VLOOKUP(D65,upahbahan,3,FALSE)</f>
        <v>6800</v>
      </c>
      <c r="H65" s="284">
        <f>F65*G65</f>
        <v>74800</v>
      </c>
    </row>
    <row r="66" spans="3:9">
      <c r="C66" s="283">
        <v>2</v>
      </c>
      <c r="D66" s="245" t="s">
        <v>1811</v>
      </c>
      <c r="E66" s="244" t="s">
        <v>66</v>
      </c>
      <c r="F66" s="260">
        <v>0.03</v>
      </c>
      <c r="G66" s="64">
        <f>VLOOKUP(D66,upahbahan,3,FALSE)</f>
        <v>20000</v>
      </c>
      <c r="H66" s="284">
        <f>F66*G66</f>
        <v>600</v>
      </c>
    </row>
    <row r="67" spans="3:9">
      <c r="C67" s="285" t="s">
        <v>1216</v>
      </c>
      <c r="D67" s="248"/>
      <c r="E67" s="248"/>
      <c r="F67" s="248"/>
      <c r="G67" s="253"/>
      <c r="H67" s="284">
        <f>SUM(H65:H66)</f>
        <v>75400</v>
      </c>
    </row>
    <row r="68" spans="3:9">
      <c r="C68" s="286" t="s">
        <v>1217</v>
      </c>
      <c r="D68" s="245" t="s">
        <v>1218</v>
      </c>
      <c r="E68" s="246"/>
      <c r="F68" s="246"/>
      <c r="G68" s="246"/>
      <c r="H68" s="282"/>
    </row>
    <row r="69" spans="3:9">
      <c r="C69" s="285" t="s">
        <v>1219</v>
      </c>
      <c r="D69" s="248"/>
      <c r="E69" s="248"/>
      <c r="F69" s="248"/>
      <c r="G69" s="253"/>
      <c r="H69" s="287">
        <v>0</v>
      </c>
    </row>
    <row r="70" spans="3:9">
      <c r="C70" s="288" t="s">
        <v>1220</v>
      </c>
      <c r="D70" s="254" t="s">
        <v>1221</v>
      </c>
      <c r="E70" s="255"/>
      <c r="F70" s="255"/>
      <c r="G70" s="256"/>
      <c r="H70" s="284">
        <f>H69+H67+H63</f>
        <v>112310</v>
      </c>
      <c r="I70" s="257"/>
    </row>
    <row r="71" spans="3:9">
      <c r="C71" s="122" t="s">
        <v>1222</v>
      </c>
      <c r="D71" s="69" t="s">
        <v>1325</v>
      </c>
      <c r="E71" s="70"/>
      <c r="F71" s="71"/>
      <c r="G71" s="95">
        <f>$M$8</f>
        <v>0.1</v>
      </c>
      <c r="H71" s="124">
        <f>H70*G71</f>
        <v>11231</v>
      </c>
      <c r="I71" s="257"/>
    </row>
    <row r="72" spans="3:9" ht="14.4" thickBot="1">
      <c r="C72" s="289" t="s">
        <v>1223</v>
      </c>
      <c r="D72" s="290" t="s">
        <v>1224</v>
      </c>
      <c r="E72" s="291"/>
      <c r="F72" s="291"/>
      <c r="G72" s="292"/>
      <c r="H72" s="293">
        <f>SUM(H70:H71)</f>
        <v>123541</v>
      </c>
      <c r="I72" s="257"/>
    </row>
    <row r="73" spans="3:9" ht="14.4" thickTop="1"/>
    <row r="74" spans="3:9" ht="14.4" thickBot="1">
      <c r="C74" s="53" t="s">
        <v>2620</v>
      </c>
      <c r="D74" s="274" t="s">
        <v>2621</v>
      </c>
      <c r="E74" s="275"/>
      <c r="F74" s="275"/>
      <c r="G74" s="275"/>
      <c r="H74" s="275"/>
      <c r="I74" s="243">
        <f>ROUNDDOWN(H91,-2)</f>
        <v>161100</v>
      </c>
    </row>
    <row r="75" spans="3:9" ht="28.2" thickTop="1">
      <c r="C75" s="278" t="s">
        <v>1197</v>
      </c>
      <c r="D75" s="279" t="s">
        <v>1198</v>
      </c>
      <c r="E75" s="279" t="s">
        <v>1199</v>
      </c>
      <c r="F75" s="279" t="s">
        <v>1200</v>
      </c>
      <c r="G75" s="279" t="s">
        <v>1201</v>
      </c>
      <c r="H75" s="280" t="s">
        <v>1202</v>
      </c>
    </row>
    <row r="76" spans="3:9">
      <c r="C76" s="281" t="s">
        <v>1203</v>
      </c>
      <c r="D76" s="245" t="s">
        <v>1204</v>
      </c>
      <c r="E76" s="246"/>
      <c r="F76" s="246"/>
      <c r="G76" s="246"/>
      <c r="H76" s="282"/>
    </row>
    <row r="77" spans="3:9">
      <c r="C77" s="283">
        <v>1</v>
      </c>
      <c r="D77" s="245" t="s">
        <v>5</v>
      </c>
      <c r="E77" s="244" t="s">
        <v>6</v>
      </c>
      <c r="F77" s="247">
        <v>0.4</v>
      </c>
      <c r="G77" s="64">
        <f>VLOOKUP(D77,upahbahan,3,FALSE)</f>
        <v>100000</v>
      </c>
      <c r="H77" s="284">
        <f>F77*G77</f>
        <v>40000</v>
      </c>
    </row>
    <row r="78" spans="3:9">
      <c r="C78" s="283">
        <v>2</v>
      </c>
      <c r="D78" s="245" t="s">
        <v>8</v>
      </c>
      <c r="E78" s="244" t="s">
        <v>6</v>
      </c>
      <c r="F78" s="247">
        <v>0.2</v>
      </c>
      <c r="G78" s="64">
        <f>VLOOKUP(D78,upahbahan,3,FALSE)</f>
        <v>145000</v>
      </c>
      <c r="H78" s="284">
        <f>F78*G78</f>
        <v>29000</v>
      </c>
    </row>
    <row r="79" spans="3:9">
      <c r="C79" s="283">
        <v>3</v>
      </c>
      <c r="D79" s="245" t="s">
        <v>18</v>
      </c>
      <c r="E79" s="244" t="s">
        <v>6</v>
      </c>
      <c r="F79" s="247">
        <v>0.02</v>
      </c>
      <c r="G79" s="64">
        <f>VLOOKUP(D79,upahbahan,3,FALSE)</f>
        <v>175000</v>
      </c>
      <c r="H79" s="284">
        <f>F79*G79</f>
        <v>3500</v>
      </c>
    </row>
    <row r="80" spans="3:9">
      <c r="C80" s="283">
        <v>4</v>
      </c>
      <c r="D80" s="245" t="s">
        <v>19</v>
      </c>
      <c r="E80" s="244" t="s">
        <v>6</v>
      </c>
      <c r="F80" s="247">
        <v>6.7000000000000002E-3</v>
      </c>
      <c r="G80" s="64">
        <f>VLOOKUP(D80,upahbahan,3,FALSE)</f>
        <v>200000</v>
      </c>
      <c r="H80" s="284">
        <f>F80*G80</f>
        <v>1340</v>
      </c>
    </row>
    <row r="81" spans="3:9">
      <c r="C81" s="285" t="s">
        <v>1210</v>
      </c>
      <c r="D81" s="248"/>
      <c r="E81" s="248"/>
      <c r="F81" s="249"/>
      <c r="G81" s="250"/>
      <c r="H81" s="284">
        <f>SUM(H77:H80)</f>
        <v>73840</v>
      </c>
      <c r="I81" s="251"/>
    </row>
    <row r="82" spans="3:9">
      <c r="C82" s="281" t="s">
        <v>1211</v>
      </c>
      <c r="D82" s="245" t="s">
        <v>1212</v>
      </c>
      <c r="E82" s="246"/>
      <c r="F82" s="246"/>
      <c r="G82" s="246"/>
      <c r="H82" s="282"/>
    </row>
    <row r="83" spans="3:9">
      <c r="C83" s="283">
        <v>1</v>
      </c>
      <c r="D83" s="245" t="s">
        <v>319</v>
      </c>
      <c r="E83" s="244" t="s">
        <v>44</v>
      </c>
      <c r="F83" s="260">
        <v>5</v>
      </c>
      <c r="G83" s="64">
        <f>VLOOKUP(D83,upahbahan,3,FALSE)</f>
        <v>10700</v>
      </c>
      <c r="H83" s="284">
        <f>F83*G83</f>
        <v>53500</v>
      </c>
    </row>
    <row r="84" spans="3:9">
      <c r="C84" s="283">
        <v>2</v>
      </c>
      <c r="D84" s="245" t="s">
        <v>2359</v>
      </c>
      <c r="E84" s="244" t="s">
        <v>66</v>
      </c>
      <c r="F84" s="260">
        <v>8</v>
      </c>
      <c r="G84" s="64">
        <f>VLOOKUP(D84,upahbahan,3,FALSE)</f>
        <v>1300</v>
      </c>
      <c r="H84" s="284">
        <f>F84*G84</f>
        <v>10400</v>
      </c>
    </row>
    <row r="85" spans="3:9">
      <c r="C85" s="283">
        <v>3</v>
      </c>
      <c r="D85" s="262" t="s">
        <v>86</v>
      </c>
      <c r="E85" s="244" t="s">
        <v>42</v>
      </c>
      <c r="F85" s="260">
        <v>3.2000000000000001E-2</v>
      </c>
      <c r="G85" s="64">
        <f>VLOOKUP(D85,upahbahan,3,FALSE)</f>
        <v>275000</v>
      </c>
      <c r="H85" s="284">
        <f>F85*G85</f>
        <v>8800</v>
      </c>
    </row>
    <row r="86" spans="3:9">
      <c r="C86" s="285" t="s">
        <v>1216</v>
      </c>
      <c r="D86" s="248"/>
      <c r="E86" s="248"/>
      <c r="F86" s="248"/>
      <c r="G86" s="253"/>
      <c r="H86" s="284">
        <f>SUM(H83:H85)</f>
        <v>72700</v>
      </c>
    </row>
    <row r="87" spans="3:9">
      <c r="C87" s="286" t="s">
        <v>1217</v>
      </c>
      <c r="D87" s="245" t="s">
        <v>1218</v>
      </c>
      <c r="E87" s="246"/>
      <c r="F87" s="246"/>
      <c r="G87" s="246"/>
      <c r="H87" s="282"/>
    </row>
    <row r="88" spans="3:9">
      <c r="C88" s="285" t="s">
        <v>1219</v>
      </c>
      <c r="D88" s="248"/>
      <c r="E88" s="248"/>
      <c r="F88" s="248"/>
      <c r="G88" s="253"/>
      <c r="H88" s="287">
        <v>0</v>
      </c>
    </row>
    <row r="89" spans="3:9">
      <c r="C89" s="288" t="s">
        <v>1220</v>
      </c>
      <c r="D89" s="254" t="s">
        <v>1221</v>
      </c>
      <c r="E89" s="255"/>
      <c r="F89" s="255"/>
      <c r="G89" s="256"/>
      <c r="H89" s="284">
        <f>H88+H86+H81</f>
        <v>146540</v>
      </c>
      <c r="I89" s="257"/>
    </row>
    <row r="90" spans="3:9">
      <c r="C90" s="122" t="s">
        <v>1222</v>
      </c>
      <c r="D90" s="69" t="s">
        <v>1325</v>
      </c>
      <c r="E90" s="70"/>
      <c r="F90" s="71"/>
      <c r="G90" s="95">
        <f>$M$8</f>
        <v>0.1</v>
      </c>
      <c r="H90" s="124">
        <f>H89*G90</f>
        <v>14654</v>
      </c>
      <c r="I90" s="257"/>
    </row>
    <row r="91" spans="3:9" ht="14.4" thickBot="1">
      <c r="C91" s="289" t="s">
        <v>1223</v>
      </c>
      <c r="D91" s="290" t="s">
        <v>1224</v>
      </c>
      <c r="E91" s="291"/>
      <c r="F91" s="291"/>
      <c r="G91" s="292"/>
      <c r="H91" s="293">
        <f>SUM(H89:H90)</f>
        <v>161194</v>
      </c>
      <c r="I91" s="257"/>
    </row>
    <row r="92" spans="3:9" ht="14.4" thickTop="1">
      <c r="C92" s="258"/>
      <c r="D92" s="259"/>
      <c r="E92" s="259"/>
      <c r="F92" s="259"/>
      <c r="G92" s="259"/>
      <c r="H92" s="277"/>
    </row>
    <row r="93" spans="3:9" ht="14.4" thickBot="1">
      <c r="C93" s="53" t="s">
        <v>2622</v>
      </c>
      <c r="D93" s="274" t="s">
        <v>2623</v>
      </c>
      <c r="E93" s="276"/>
      <c r="F93" s="276"/>
      <c r="G93" s="276"/>
      <c r="H93" s="276"/>
      <c r="I93" s="243">
        <f>ROUNDDOWN(H110,-2)</f>
        <v>149600</v>
      </c>
    </row>
    <row r="94" spans="3:9" ht="28.2" thickTop="1">
      <c r="C94" s="278" t="s">
        <v>1197</v>
      </c>
      <c r="D94" s="279" t="s">
        <v>1198</v>
      </c>
      <c r="E94" s="279" t="s">
        <v>1199</v>
      </c>
      <c r="F94" s="279" t="s">
        <v>1200</v>
      </c>
      <c r="G94" s="279" t="s">
        <v>1201</v>
      </c>
      <c r="H94" s="280" t="s">
        <v>1202</v>
      </c>
    </row>
    <row r="95" spans="3:9">
      <c r="C95" s="281" t="s">
        <v>1203</v>
      </c>
      <c r="D95" s="245" t="s">
        <v>1204</v>
      </c>
      <c r="E95" s="246"/>
      <c r="F95" s="246"/>
      <c r="G95" s="246"/>
      <c r="H95" s="282"/>
    </row>
    <row r="96" spans="3:9">
      <c r="C96" s="283">
        <v>1</v>
      </c>
      <c r="D96" s="245" t="s">
        <v>5</v>
      </c>
      <c r="E96" s="244" t="s">
        <v>6</v>
      </c>
      <c r="F96" s="247">
        <v>0.4</v>
      </c>
      <c r="G96" s="64">
        <f>VLOOKUP(D96,upahbahan,3,FALSE)</f>
        <v>100000</v>
      </c>
      <c r="H96" s="284">
        <f>F96*G96</f>
        <v>40000</v>
      </c>
    </row>
    <row r="97" spans="3:9">
      <c r="C97" s="283">
        <v>2</v>
      </c>
      <c r="D97" s="245" t="s">
        <v>8</v>
      </c>
      <c r="E97" s="244" t="s">
        <v>6</v>
      </c>
      <c r="F97" s="247">
        <v>0.2</v>
      </c>
      <c r="G97" s="64">
        <f>VLOOKUP(D97,upahbahan,3,FALSE)</f>
        <v>145000</v>
      </c>
      <c r="H97" s="284">
        <f>F97*G97</f>
        <v>29000</v>
      </c>
    </row>
    <row r="98" spans="3:9">
      <c r="C98" s="283">
        <v>3</v>
      </c>
      <c r="D98" s="245" t="s">
        <v>18</v>
      </c>
      <c r="E98" s="244" t="s">
        <v>6</v>
      </c>
      <c r="F98" s="247">
        <v>0.02</v>
      </c>
      <c r="G98" s="64">
        <f>VLOOKUP(D98,upahbahan,3,FALSE)</f>
        <v>175000</v>
      </c>
      <c r="H98" s="284">
        <f>F98*G98</f>
        <v>3500</v>
      </c>
    </row>
    <row r="99" spans="3:9">
      <c r="C99" s="283">
        <v>4</v>
      </c>
      <c r="D99" s="245" t="s">
        <v>19</v>
      </c>
      <c r="E99" s="244" t="s">
        <v>6</v>
      </c>
      <c r="F99" s="247">
        <v>6.7000000000000002E-3</v>
      </c>
      <c r="G99" s="64">
        <f>VLOOKUP(D99,upahbahan,3,FALSE)</f>
        <v>200000</v>
      </c>
      <c r="H99" s="284">
        <f>F99*G99</f>
        <v>1340</v>
      </c>
    </row>
    <row r="100" spans="3:9">
      <c r="C100" s="285" t="s">
        <v>1210</v>
      </c>
      <c r="D100" s="248"/>
      <c r="E100" s="248"/>
      <c r="F100" s="249"/>
      <c r="G100" s="250"/>
      <c r="H100" s="284">
        <f>SUM(H96:H99)</f>
        <v>73840</v>
      </c>
      <c r="I100" s="251"/>
    </row>
    <row r="101" spans="3:9">
      <c r="C101" s="281" t="s">
        <v>1211</v>
      </c>
      <c r="D101" s="245" t="s">
        <v>1212</v>
      </c>
      <c r="E101" s="246"/>
      <c r="F101" s="246"/>
      <c r="G101" s="246"/>
      <c r="H101" s="282"/>
    </row>
    <row r="102" spans="3:9">
      <c r="C102" s="283">
        <v>1</v>
      </c>
      <c r="D102" s="262" t="s">
        <v>318</v>
      </c>
      <c r="E102" s="263" t="s">
        <v>44</v>
      </c>
      <c r="F102" s="260">
        <v>5</v>
      </c>
      <c r="G102" s="64">
        <f>VLOOKUP(D102,upahbahan,3,FALSE)</f>
        <v>8600</v>
      </c>
      <c r="H102" s="284">
        <f>F102*G102</f>
        <v>43000</v>
      </c>
    </row>
    <row r="103" spans="3:9">
      <c r="C103" s="283">
        <v>2</v>
      </c>
      <c r="D103" s="245" t="s">
        <v>2359</v>
      </c>
      <c r="E103" s="244" t="s">
        <v>66</v>
      </c>
      <c r="F103" s="260">
        <v>8</v>
      </c>
      <c r="G103" s="64">
        <f>VLOOKUP(D103,upahbahan,3,FALSE)</f>
        <v>1300</v>
      </c>
      <c r="H103" s="284">
        <f>F103*G103</f>
        <v>10400</v>
      </c>
    </row>
    <row r="104" spans="3:9">
      <c r="C104" s="283">
        <v>3</v>
      </c>
      <c r="D104" s="262" t="s">
        <v>86</v>
      </c>
      <c r="E104" s="244" t="s">
        <v>42</v>
      </c>
      <c r="F104" s="260">
        <v>3.2000000000000001E-2</v>
      </c>
      <c r="G104" s="64">
        <f>VLOOKUP(D104,upahbahan,3,FALSE)</f>
        <v>275000</v>
      </c>
      <c r="H104" s="284">
        <f>F104*G104</f>
        <v>8800</v>
      </c>
    </row>
    <row r="105" spans="3:9">
      <c r="C105" s="285" t="s">
        <v>1216</v>
      </c>
      <c r="D105" s="248"/>
      <c r="E105" s="248"/>
      <c r="F105" s="248"/>
      <c r="G105" s="253"/>
      <c r="H105" s="284">
        <f>SUM(H102:H104)</f>
        <v>62200</v>
      </c>
    </row>
    <row r="106" spans="3:9">
      <c r="C106" s="286" t="s">
        <v>1217</v>
      </c>
      <c r="D106" s="245" t="s">
        <v>1218</v>
      </c>
      <c r="E106" s="246"/>
      <c r="F106" s="246"/>
      <c r="G106" s="246"/>
      <c r="H106" s="282"/>
    </row>
    <row r="107" spans="3:9">
      <c r="C107" s="285" t="s">
        <v>1219</v>
      </c>
      <c r="D107" s="248"/>
      <c r="E107" s="248"/>
      <c r="F107" s="248"/>
      <c r="G107" s="253"/>
      <c r="H107" s="287">
        <v>0</v>
      </c>
    </row>
    <row r="108" spans="3:9">
      <c r="C108" s="288" t="s">
        <v>1220</v>
      </c>
      <c r="D108" s="254" t="s">
        <v>1221</v>
      </c>
      <c r="E108" s="255"/>
      <c r="F108" s="255"/>
      <c r="G108" s="256"/>
      <c r="H108" s="284">
        <f>H107+H105+H100</f>
        <v>136040</v>
      </c>
      <c r="I108" s="257"/>
    </row>
    <row r="109" spans="3:9">
      <c r="C109" s="122" t="s">
        <v>1222</v>
      </c>
      <c r="D109" s="69" t="s">
        <v>1325</v>
      </c>
      <c r="E109" s="70"/>
      <c r="F109" s="71"/>
      <c r="G109" s="95">
        <f>$M$8</f>
        <v>0.1</v>
      </c>
      <c r="H109" s="124">
        <f>H108*G109</f>
        <v>13604</v>
      </c>
      <c r="I109" s="257"/>
    </row>
    <row r="110" spans="3:9" ht="14.4" thickBot="1">
      <c r="C110" s="289" t="s">
        <v>1223</v>
      </c>
      <c r="D110" s="290" t="s">
        <v>1224</v>
      </c>
      <c r="E110" s="291"/>
      <c r="F110" s="291"/>
      <c r="G110" s="292"/>
      <c r="H110" s="293">
        <f>SUM(H108:H109)</f>
        <v>149644</v>
      </c>
      <c r="I110" s="257"/>
    </row>
    <row r="111" spans="3:9" ht="14.4" thickTop="1">
      <c r="C111" s="258"/>
      <c r="D111" s="259"/>
      <c r="E111" s="259"/>
      <c r="F111" s="259"/>
      <c r="G111" s="259"/>
      <c r="H111" s="277"/>
    </row>
    <row r="112" spans="3:9" ht="14.4" thickBot="1">
      <c r="C112" s="53" t="s">
        <v>2624</v>
      </c>
      <c r="D112" s="274" t="s">
        <v>2625</v>
      </c>
      <c r="E112" s="276"/>
      <c r="F112" s="276"/>
      <c r="G112" s="276"/>
      <c r="H112" s="276"/>
      <c r="I112" s="243">
        <f>ROUNDDOWN(H129,-2)</f>
        <v>149400</v>
      </c>
    </row>
    <row r="113" spans="3:9" ht="28.2" thickTop="1">
      <c r="C113" s="278" t="s">
        <v>1197</v>
      </c>
      <c r="D113" s="279" t="s">
        <v>1198</v>
      </c>
      <c r="E113" s="279" t="s">
        <v>1199</v>
      </c>
      <c r="F113" s="279" t="s">
        <v>1200</v>
      </c>
      <c r="G113" s="279" t="s">
        <v>1201</v>
      </c>
      <c r="H113" s="280" t="s">
        <v>1202</v>
      </c>
    </row>
    <row r="114" spans="3:9">
      <c r="C114" s="281" t="s">
        <v>1203</v>
      </c>
      <c r="D114" s="245" t="s">
        <v>1204</v>
      </c>
      <c r="E114" s="246"/>
      <c r="F114" s="246"/>
      <c r="G114" s="246"/>
      <c r="H114" s="282"/>
    </row>
    <row r="115" spans="3:9">
      <c r="C115" s="283">
        <v>1</v>
      </c>
      <c r="D115" s="245" t="s">
        <v>5</v>
      </c>
      <c r="E115" s="244" t="s">
        <v>6</v>
      </c>
      <c r="F115" s="247">
        <v>0.4</v>
      </c>
      <c r="G115" s="64">
        <f>VLOOKUP(D115,upahbahan,3,FALSE)</f>
        <v>100000</v>
      </c>
      <c r="H115" s="284">
        <f>F115*G115</f>
        <v>40000</v>
      </c>
    </row>
    <row r="116" spans="3:9">
      <c r="C116" s="283">
        <v>2</v>
      </c>
      <c r="D116" s="245" t="s">
        <v>8</v>
      </c>
      <c r="E116" s="244" t="s">
        <v>6</v>
      </c>
      <c r="F116" s="247">
        <v>0.2</v>
      </c>
      <c r="G116" s="64">
        <f>VLOOKUP(D116,upahbahan,3,FALSE)</f>
        <v>145000</v>
      </c>
      <c r="H116" s="284">
        <f>F116*G116</f>
        <v>29000</v>
      </c>
    </row>
    <row r="117" spans="3:9">
      <c r="C117" s="283">
        <v>3</v>
      </c>
      <c r="D117" s="245" t="s">
        <v>18</v>
      </c>
      <c r="E117" s="244" t="s">
        <v>6</v>
      </c>
      <c r="F117" s="247">
        <v>0.02</v>
      </c>
      <c r="G117" s="64">
        <f>VLOOKUP(D117,upahbahan,3,FALSE)</f>
        <v>175000</v>
      </c>
      <c r="H117" s="284">
        <f>F117*G117</f>
        <v>3500</v>
      </c>
    </row>
    <row r="118" spans="3:9">
      <c r="C118" s="283">
        <v>4</v>
      </c>
      <c r="D118" s="245" t="s">
        <v>19</v>
      </c>
      <c r="E118" s="244" t="s">
        <v>6</v>
      </c>
      <c r="F118" s="247">
        <v>6.7000000000000002E-3</v>
      </c>
      <c r="G118" s="64">
        <f>VLOOKUP(D118,upahbahan,3,FALSE)</f>
        <v>200000</v>
      </c>
      <c r="H118" s="284">
        <f>F118*G118</f>
        <v>1340</v>
      </c>
    </row>
    <row r="119" spans="3:9">
      <c r="C119" s="285" t="s">
        <v>1210</v>
      </c>
      <c r="D119" s="248"/>
      <c r="E119" s="248"/>
      <c r="F119" s="249"/>
      <c r="G119" s="250"/>
      <c r="H119" s="284">
        <f>SUM(H115:H118)</f>
        <v>73840</v>
      </c>
      <c r="I119" s="251"/>
    </row>
    <row r="120" spans="3:9">
      <c r="C120" s="281" t="s">
        <v>1211</v>
      </c>
      <c r="D120" s="245" t="s">
        <v>1212</v>
      </c>
      <c r="E120" s="246"/>
      <c r="F120" s="246"/>
      <c r="G120" s="246"/>
      <c r="H120" s="282"/>
    </row>
    <row r="121" spans="3:9">
      <c r="C121" s="283">
        <v>1</v>
      </c>
      <c r="D121" s="262" t="s">
        <v>319</v>
      </c>
      <c r="E121" s="263" t="s">
        <v>44</v>
      </c>
      <c r="F121" s="260">
        <v>4</v>
      </c>
      <c r="G121" s="64">
        <f>VLOOKUP(D121,upahbahan,3,FALSE)</f>
        <v>10700</v>
      </c>
      <c r="H121" s="284">
        <f>F121*G121</f>
        <v>42800</v>
      </c>
    </row>
    <row r="122" spans="3:9">
      <c r="C122" s="283">
        <v>2</v>
      </c>
      <c r="D122" s="245" t="s">
        <v>2359</v>
      </c>
      <c r="E122" s="244" t="s">
        <v>66</v>
      </c>
      <c r="F122" s="260">
        <v>8</v>
      </c>
      <c r="G122" s="64">
        <f>VLOOKUP(D122,upahbahan,3,FALSE)</f>
        <v>1300</v>
      </c>
      <c r="H122" s="284">
        <f>F122*G122</f>
        <v>10400</v>
      </c>
    </row>
    <row r="123" spans="3:9">
      <c r="C123" s="283">
        <v>3</v>
      </c>
      <c r="D123" s="262" t="s">
        <v>86</v>
      </c>
      <c r="E123" s="244" t="s">
        <v>42</v>
      </c>
      <c r="F123" s="260">
        <v>3.2000000000000001E-2</v>
      </c>
      <c r="G123" s="64">
        <f>VLOOKUP(D123,upahbahan,3,FALSE)</f>
        <v>275000</v>
      </c>
      <c r="H123" s="284">
        <f>F123*G123</f>
        <v>8800</v>
      </c>
    </row>
    <row r="124" spans="3:9">
      <c r="C124" s="285" t="s">
        <v>1216</v>
      </c>
      <c r="D124" s="248"/>
      <c r="E124" s="248"/>
      <c r="F124" s="248"/>
      <c r="G124" s="253"/>
      <c r="H124" s="284">
        <f>SUM(H121:H123)</f>
        <v>62000</v>
      </c>
    </row>
    <row r="125" spans="3:9">
      <c r="C125" s="286" t="s">
        <v>1217</v>
      </c>
      <c r="D125" s="245" t="s">
        <v>1218</v>
      </c>
      <c r="E125" s="246"/>
      <c r="F125" s="246"/>
      <c r="G125" s="246"/>
      <c r="H125" s="282"/>
    </row>
    <row r="126" spans="3:9">
      <c r="C126" s="285" t="s">
        <v>1219</v>
      </c>
      <c r="D126" s="248"/>
      <c r="E126" s="248"/>
      <c r="F126" s="248"/>
      <c r="G126" s="253"/>
      <c r="H126" s="287">
        <v>0</v>
      </c>
    </row>
    <row r="127" spans="3:9">
      <c r="C127" s="288" t="s">
        <v>1220</v>
      </c>
      <c r="D127" s="254" t="s">
        <v>1221</v>
      </c>
      <c r="E127" s="255"/>
      <c r="F127" s="255"/>
      <c r="G127" s="256"/>
      <c r="H127" s="284">
        <f>H126+H124+H119</f>
        <v>135840</v>
      </c>
      <c r="I127" s="257"/>
    </row>
    <row r="128" spans="3:9">
      <c r="C128" s="122" t="s">
        <v>1222</v>
      </c>
      <c r="D128" s="69" t="s">
        <v>1325</v>
      </c>
      <c r="E128" s="70"/>
      <c r="F128" s="71"/>
      <c r="G128" s="95">
        <f>$M$8</f>
        <v>0.1</v>
      </c>
      <c r="H128" s="124">
        <f>H127*G128</f>
        <v>13584</v>
      </c>
      <c r="I128" s="257"/>
    </row>
    <row r="129" spans="3:9" ht="14.4" thickBot="1">
      <c r="C129" s="289" t="s">
        <v>1223</v>
      </c>
      <c r="D129" s="290" t="s">
        <v>1224</v>
      </c>
      <c r="E129" s="291"/>
      <c r="F129" s="291"/>
      <c r="G129" s="292"/>
      <c r="H129" s="293">
        <f>SUM(H127:H128)</f>
        <v>149424</v>
      </c>
      <c r="I129" s="257"/>
    </row>
    <row r="130" spans="3:9" ht="14.4" thickTop="1">
      <c r="C130" s="258"/>
      <c r="D130" s="259"/>
      <c r="E130" s="259"/>
      <c r="F130" s="259"/>
      <c r="G130" s="259"/>
      <c r="H130" s="277"/>
    </row>
    <row r="131" spans="3:9" ht="14.4" thickBot="1">
      <c r="C131" s="53" t="s">
        <v>2626</v>
      </c>
      <c r="D131" s="274" t="s">
        <v>2627</v>
      </c>
      <c r="E131" s="276"/>
      <c r="F131" s="276"/>
      <c r="G131" s="276"/>
      <c r="H131" s="276"/>
      <c r="I131" s="243">
        <f>ROUNDDOWN(H150,-2)</f>
        <v>152700</v>
      </c>
    </row>
    <row r="132" spans="3:9" ht="28.2" thickTop="1">
      <c r="C132" s="278" t="s">
        <v>1197</v>
      </c>
      <c r="D132" s="279" t="s">
        <v>1198</v>
      </c>
      <c r="E132" s="279" t="s">
        <v>1199</v>
      </c>
      <c r="F132" s="279" t="s">
        <v>1200</v>
      </c>
      <c r="G132" s="279" t="s">
        <v>1201</v>
      </c>
      <c r="H132" s="280" t="s">
        <v>1202</v>
      </c>
    </row>
    <row r="133" spans="3:9">
      <c r="C133" s="281" t="s">
        <v>1203</v>
      </c>
      <c r="D133" s="245" t="s">
        <v>1204</v>
      </c>
      <c r="E133" s="246"/>
      <c r="F133" s="246"/>
      <c r="G133" s="246"/>
      <c r="H133" s="282"/>
    </row>
    <row r="134" spans="3:9">
      <c r="C134" s="283">
        <v>1</v>
      </c>
      <c r="D134" s="245" t="s">
        <v>5</v>
      </c>
      <c r="E134" s="244" t="s">
        <v>6</v>
      </c>
      <c r="F134" s="247">
        <v>0.4</v>
      </c>
      <c r="G134" s="64">
        <f>VLOOKUP(D134,upahbahan,3,FALSE)</f>
        <v>100000</v>
      </c>
      <c r="H134" s="284">
        <f>F134*G134</f>
        <v>40000</v>
      </c>
    </row>
    <row r="135" spans="3:9">
      <c r="C135" s="283">
        <v>2</v>
      </c>
      <c r="D135" s="245" t="s">
        <v>8</v>
      </c>
      <c r="E135" s="244" t="s">
        <v>6</v>
      </c>
      <c r="F135" s="247">
        <v>0.2</v>
      </c>
      <c r="G135" s="64">
        <f>VLOOKUP(D135,upahbahan,3,FALSE)</f>
        <v>145000</v>
      </c>
      <c r="H135" s="284">
        <f>F135*G135</f>
        <v>29000</v>
      </c>
    </row>
    <row r="136" spans="3:9">
      <c r="C136" s="283">
        <v>3</v>
      </c>
      <c r="D136" s="245" t="s">
        <v>18</v>
      </c>
      <c r="E136" s="244" t="s">
        <v>6</v>
      </c>
      <c r="F136" s="247">
        <v>0.02</v>
      </c>
      <c r="G136" s="64">
        <f>VLOOKUP(D136,upahbahan,3,FALSE)</f>
        <v>175000</v>
      </c>
      <c r="H136" s="284">
        <f>F136*G136</f>
        <v>3500</v>
      </c>
    </row>
    <row r="137" spans="3:9">
      <c r="C137" s="283">
        <v>4</v>
      </c>
      <c r="D137" s="245" t="s">
        <v>19</v>
      </c>
      <c r="E137" s="244" t="s">
        <v>6</v>
      </c>
      <c r="F137" s="247">
        <v>6.7000000000000002E-3</v>
      </c>
      <c r="G137" s="64">
        <f>VLOOKUP(D137,upahbahan,3,FALSE)</f>
        <v>200000</v>
      </c>
      <c r="H137" s="284">
        <f>F137*G137</f>
        <v>1340</v>
      </c>
    </row>
    <row r="138" spans="3:9">
      <c r="C138" s="285" t="s">
        <v>1210</v>
      </c>
      <c r="D138" s="248"/>
      <c r="E138" s="248"/>
      <c r="F138" s="249"/>
      <c r="G138" s="250"/>
      <c r="H138" s="284">
        <f>SUM(H134:H137)</f>
        <v>73840</v>
      </c>
      <c r="I138" s="251"/>
    </row>
    <row r="139" spans="3:9">
      <c r="C139" s="281" t="s">
        <v>1211</v>
      </c>
      <c r="D139" s="245" t="s">
        <v>1212</v>
      </c>
      <c r="E139" s="246"/>
      <c r="F139" s="246"/>
      <c r="G139" s="246"/>
      <c r="H139" s="282"/>
    </row>
    <row r="140" spans="3:9">
      <c r="C140" s="283">
        <v>1</v>
      </c>
      <c r="D140" s="245" t="s">
        <v>344</v>
      </c>
      <c r="E140" s="244" t="s">
        <v>44</v>
      </c>
      <c r="F140" s="260">
        <v>3.5</v>
      </c>
      <c r="G140" s="64">
        <f>VLOOKUP(D140,upahbahan,3,FALSE)</f>
        <v>9600</v>
      </c>
      <c r="H140" s="284">
        <f>F140*G140</f>
        <v>33600</v>
      </c>
    </row>
    <row r="141" spans="3:9">
      <c r="C141" s="283">
        <v>2</v>
      </c>
      <c r="D141" s="245" t="s">
        <v>260</v>
      </c>
      <c r="E141" s="244" t="s">
        <v>66</v>
      </c>
      <c r="F141" s="260">
        <v>0.05</v>
      </c>
      <c r="G141" s="64">
        <f>VLOOKUP(D141,upahbahan,3,FALSE)</f>
        <v>15000</v>
      </c>
      <c r="H141" s="284">
        <f>F141*G141</f>
        <v>750</v>
      </c>
    </row>
    <row r="142" spans="3:9">
      <c r="C142" s="283">
        <v>3</v>
      </c>
      <c r="D142" s="245" t="s">
        <v>2359</v>
      </c>
      <c r="E142" s="244" t="s">
        <v>66</v>
      </c>
      <c r="F142" s="260">
        <v>10.8</v>
      </c>
      <c r="G142" s="64">
        <f>VLOOKUP(D142,upahbahan,3,FALSE)</f>
        <v>1300</v>
      </c>
      <c r="H142" s="284">
        <f>F142*G142</f>
        <v>14040.000000000002</v>
      </c>
    </row>
    <row r="143" spans="3:9">
      <c r="C143" s="283">
        <v>4</v>
      </c>
      <c r="D143" s="262" t="s">
        <v>86</v>
      </c>
      <c r="E143" s="244" t="s">
        <v>42</v>
      </c>
      <c r="F143" s="260">
        <v>3.2000000000000001E-2</v>
      </c>
      <c r="G143" s="64">
        <f>VLOOKUP(D143,upahbahan,3,FALSE)</f>
        <v>275000</v>
      </c>
      <c r="H143" s="284">
        <f>F143*G143</f>
        <v>8800</v>
      </c>
    </row>
    <row r="144" spans="3:9">
      <c r="C144" s="283">
        <v>5</v>
      </c>
      <c r="D144" s="245" t="s">
        <v>563</v>
      </c>
      <c r="E144" s="244" t="s">
        <v>66</v>
      </c>
      <c r="F144" s="260">
        <v>1</v>
      </c>
      <c r="G144" s="64">
        <f>VLOOKUP(D144,upahbahan,3,FALSE)</f>
        <v>7800</v>
      </c>
      <c r="H144" s="284">
        <f>F144*G144</f>
        <v>7800</v>
      </c>
    </row>
    <row r="145" spans="3:9">
      <c r="C145" s="285" t="s">
        <v>1216</v>
      </c>
      <c r="D145" s="248"/>
      <c r="E145" s="248"/>
      <c r="F145" s="248"/>
      <c r="G145" s="253"/>
      <c r="H145" s="284">
        <f>SUM(H140:H144)</f>
        <v>64990</v>
      </c>
    </row>
    <row r="146" spans="3:9">
      <c r="C146" s="286" t="s">
        <v>1217</v>
      </c>
      <c r="D146" s="245" t="s">
        <v>1218</v>
      </c>
      <c r="E146" s="246"/>
      <c r="F146" s="246"/>
      <c r="G146" s="246"/>
      <c r="H146" s="282"/>
    </row>
    <row r="147" spans="3:9">
      <c r="C147" s="285" t="s">
        <v>1219</v>
      </c>
      <c r="D147" s="248"/>
      <c r="E147" s="248"/>
      <c r="F147" s="248"/>
      <c r="G147" s="253"/>
      <c r="H147" s="287">
        <v>0</v>
      </c>
    </row>
    <row r="148" spans="3:9">
      <c r="C148" s="288" t="s">
        <v>1220</v>
      </c>
      <c r="D148" s="254" t="s">
        <v>1221</v>
      </c>
      <c r="E148" s="255"/>
      <c r="F148" s="255"/>
      <c r="G148" s="256"/>
      <c r="H148" s="284">
        <f>H147+H145+H138</f>
        <v>138830</v>
      </c>
      <c r="I148" s="257"/>
    </row>
    <row r="149" spans="3:9">
      <c r="C149" s="122" t="s">
        <v>1222</v>
      </c>
      <c r="D149" s="69" t="s">
        <v>1325</v>
      </c>
      <c r="E149" s="70"/>
      <c r="F149" s="71"/>
      <c r="G149" s="95">
        <f>$M$8</f>
        <v>0.1</v>
      </c>
      <c r="H149" s="124">
        <f>H148*G149</f>
        <v>13883</v>
      </c>
      <c r="I149" s="257"/>
    </row>
    <row r="150" spans="3:9" ht="14.4" thickBot="1">
      <c r="C150" s="289" t="s">
        <v>1223</v>
      </c>
      <c r="D150" s="290" t="s">
        <v>1224</v>
      </c>
      <c r="E150" s="291"/>
      <c r="F150" s="291"/>
      <c r="G150" s="292"/>
      <c r="H150" s="293">
        <f>SUM(H148:H149)</f>
        <v>152713</v>
      </c>
      <c r="I150" s="257"/>
    </row>
    <row r="151" spans="3:9" ht="14.4" thickTop="1">
      <c r="C151" s="264"/>
      <c r="D151" s="265"/>
      <c r="E151" s="265"/>
      <c r="F151" s="265"/>
      <c r="G151" s="265"/>
      <c r="H151" s="266"/>
      <c r="I151" s="257"/>
    </row>
    <row r="152" spans="3:9">
      <c r="C152" s="515" t="s">
        <v>2628</v>
      </c>
      <c r="D152" s="516" t="s">
        <v>2629</v>
      </c>
      <c r="E152" s="265"/>
      <c r="F152" s="265"/>
      <c r="G152" s="265"/>
      <c r="H152" s="266"/>
      <c r="I152" s="257"/>
    </row>
    <row r="153" spans="3:9" ht="14.4" thickBot="1">
      <c r="C153" s="53" t="s">
        <v>2630</v>
      </c>
      <c r="D153" s="274" t="s">
        <v>2631</v>
      </c>
      <c r="E153" s="275"/>
      <c r="F153" s="275"/>
      <c r="G153" s="275"/>
      <c r="H153" s="275"/>
      <c r="I153" s="243">
        <f>ROUNDDOWN(H169,-2)</f>
        <v>94200</v>
      </c>
    </row>
    <row r="154" spans="3:9" ht="28.2" thickTop="1">
      <c r="C154" s="278" t="s">
        <v>1197</v>
      </c>
      <c r="D154" s="279" t="s">
        <v>1198</v>
      </c>
      <c r="E154" s="279" t="s">
        <v>1199</v>
      </c>
      <c r="F154" s="279" t="s">
        <v>1200</v>
      </c>
      <c r="G154" s="279" t="s">
        <v>1201</v>
      </c>
      <c r="H154" s="280" t="s">
        <v>1202</v>
      </c>
    </row>
    <row r="155" spans="3:9">
      <c r="C155" s="281" t="s">
        <v>1203</v>
      </c>
      <c r="D155" s="245" t="s">
        <v>1204</v>
      </c>
      <c r="E155" s="246"/>
      <c r="F155" s="246"/>
      <c r="G155" s="246"/>
      <c r="H155" s="282"/>
    </row>
    <row r="156" spans="3:9">
      <c r="C156" s="283">
        <v>1</v>
      </c>
      <c r="D156" s="245" t="s">
        <v>5</v>
      </c>
      <c r="E156" s="244" t="s">
        <v>6</v>
      </c>
      <c r="F156" s="247">
        <v>0.14000000000000001</v>
      </c>
      <c r="G156" s="64">
        <f>VLOOKUP(D156,upahbahan,3,FALSE)</f>
        <v>100000</v>
      </c>
      <c r="H156" s="284">
        <f>F156*G156</f>
        <v>14000.000000000002</v>
      </c>
    </row>
    <row r="157" spans="3:9">
      <c r="C157" s="283">
        <v>2</v>
      </c>
      <c r="D157" s="245" t="s">
        <v>8</v>
      </c>
      <c r="E157" s="244" t="s">
        <v>6</v>
      </c>
      <c r="F157" s="247">
        <v>7.4999999999999997E-2</v>
      </c>
      <c r="G157" s="64">
        <f>VLOOKUP(D157,upahbahan,3,FALSE)</f>
        <v>145000</v>
      </c>
      <c r="H157" s="284">
        <f>F157*G157</f>
        <v>10875</v>
      </c>
    </row>
    <row r="158" spans="3:9">
      <c r="C158" s="283">
        <v>3</v>
      </c>
      <c r="D158" s="245" t="s">
        <v>18</v>
      </c>
      <c r="E158" s="244" t="s">
        <v>6</v>
      </c>
      <c r="F158" s="247">
        <v>7.4999999999999997E-3</v>
      </c>
      <c r="G158" s="64">
        <f>VLOOKUP(D158,upahbahan,3,FALSE)</f>
        <v>175000</v>
      </c>
      <c r="H158" s="284">
        <f>F158*G158</f>
        <v>1312.5</v>
      </c>
    </row>
    <row r="159" spans="3:9">
      <c r="C159" s="283">
        <v>4</v>
      </c>
      <c r="D159" s="245" t="s">
        <v>19</v>
      </c>
      <c r="E159" s="244" t="s">
        <v>6</v>
      </c>
      <c r="F159" s="247">
        <v>2.5000000000000001E-3</v>
      </c>
      <c r="G159" s="64">
        <f>VLOOKUP(D159,upahbahan,3,FALSE)</f>
        <v>200000</v>
      </c>
      <c r="H159" s="284">
        <f>F159*G159</f>
        <v>500</v>
      </c>
    </row>
    <row r="160" spans="3:9">
      <c r="C160" s="285" t="s">
        <v>1210</v>
      </c>
      <c r="D160" s="248"/>
      <c r="E160" s="248"/>
      <c r="F160" s="249"/>
      <c r="G160" s="250"/>
      <c r="H160" s="284">
        <f>SUM(H156:H159)</f>
        <v>26687.5</v>
      </c>
      <c r="I160" s="251"/>
    </row>
    <row r="161" spans="3:9">
      <c r="C161" s="281" t="s">
        <v>1211</v>
      </c>
      <c r="D161" s="245" t="s">
        <v>1212</v>
      </c>
      <c r="E161" s="246"/>
      <c r="F161" s="246"/>
      <c r="G161" s="246"/>
      <c r="H161" s="282"/>
    </row>
    <row r="162" spans="3:9" ht="27.6">
      <c r="C162" s="283">
        <v>1</v>
      </c>
      <c r="D162" s="245" t="s">
        <v>304</v>
      </c>
      <c r="E162" s="263" t="s">
        <v>130</v>
      </c>
      <c r="F162" s="260">
        <v>0.5</v>
      </c>
      <c r="G162" s="64">
        <f>VLOOKUP(D162,upahbahan,3,FALSE)</f>
        <v>113400</v>
      </c>
      <c r="H162" s="284">
        <f>F162*G162</f>
        <v>56700</v>
      </c>
    </row>
    <row r="163" spans="3:9">
      <c r="C163" s="283">
        <v>2</v>
      </c>
      <c r="D163" s="245" t="s">
        <v>266</v>
      </c>
      <c r="E163" s="244" t="s">
        <v>66</v>
      </c>
      <c r="F163" s="260">
        <v>0.12</v>
      </c>
      <c r="G163" s="64">
        <f>VLOOKUP(D163,upahbahan,3,FALSE)</f>
        <v>19460</v>
      </c>
      <c r="H163" s="284">
        <f>F163*G163</f>
        <v>2335.1999999999998</v>
      </c>
    </row>
    <row r="164" spans="3:9">
      <c r="C164" s="285" t="s">
        <v>1216</v>
      </c>
      <c r="D164" s="248"/>
      <c r="E164" s="248"/>
      <c r="F164" s="248"/>
      <c r="G164" s="253"/>
      <c r="H164" s="284">
        <f>SUM(H162:H163)</f>
        <v>59035.199999999997</v>
      </c>
    </row>
    <row r="165" spans="3:9">
      <c r="C165" s="286" t="s">
        <v>1217</v>
      </c>
      <c r="D165" s="245" t="s">
        <v>1218</v>
      </c>
      <c r="E165" s="246"/>
      <c r="F165" s="246"/>
      <c r="G165" s="246"/>
      <c r="H165" s="282"/>
    </row>
    <row r="166" spans="3:9">
      <c r="C166" s="285" t="s">
        <v>1219</v>
      </c>
      <c r="D166" s="248"/>
      <c r="E166" s="248"/>
      <c r="F166" s="248"/>
      <c r="G166" s="253"/>
      <c r="H166" s="287">
        <v>0</v>
      </c>
    </row>
    <row r="167" spans="3:9">
      <c r="C167" s="288" t="s">
        <v>1220</v>
      </c>
      <c r="D167" s="254" t="s">
        <v>1221</v>
      </c>
      <c r="E167" s="255"/>
      <c r="F167" s="255"/>
      <c r="G167" s="256"/>
      <c r="H167" s="284">
        <f>H166+H164+H160</f>
        <v>85722.7</v>
      </c>
      <c r="I167" s="257"/>
    </row>
    <row r="168" spans="3:9">
      <c r="C168" s="122" t="s">
        <v>1222</v>
      </c>
      <c r="D168" s="69" t="s">
        <v>1325</v>
      </c>
      <c r="E168" s="70"/>
      <c r="F168" s="71"/>
      <c r="G168" s="95">
        <f>$M$8</f>
        <v>0.1</v>
      </c>
      <c r="H168" s="124">
        <f>H167*G168</f>
        <v>8572.27</v>
      </c>
      <c r="I168" s="257"/>
    </row>
    <row r="169" spans="3:9" ht="14.4" thickBot="1">
      <c r="C169" s="289" t="s">
        <v>1223</v>
      </c>
      <c r="D169" s="290" t="s">
        <v>1224</v>
      </c>
      <c r="E169" s="291"/>
      <c r="F169" s="291"/>
      <c r="G169" s="292"/>
      <c r="H169" s="293">
        <f>SUM(H167:H168)</f>
        <v>94294.97</v>
      </c>
      <c r="I169" s="257"/>
    </row>
    <row r="170" spans="3:9" ht="14.4" thickTop="1">
      <c r="C170" s="258"/>
      <c r="D170" s="259"/>
      <c r="E170" s="259"/>
      <c r="F170" s="259"/>
      <c r="G170" s="259"/>
      <c r="H170" s="277"/>
    </row>
    <row r="171" spans="3:9" ht="14.4" thickBot="1">
      <c r="C171" s="53" t="s">
        <v>2632</v>
      </c>
      <c r="D171" s="274" t="s">
        <v>2633</v>
      </c>
      <c r="E171" s="276"/>
      <c r="F171" s="276"/>
      <c r="G171" s="276"/>
      <c r="H171" s="276"/>
      <c r="I171" s="243">
        <f>ROUNDDOWN(H187,-2)</f>
        <v>101100</v>
      </c>
    </row>
    <row r="172" spans="3:9" ht="28.2" thickTop="1">
      <c r="C172" s="278" t="s">
        <v>1197</v>
      </c>
      <c r="D172" s="279" t="s">
        <v>1198</v>
      </c>
      <c r="E172" s="279" t="s">
        <v>1199</v>
      </c>
      <c r="F172" s="279" t="s">
        <v>1200</v>
      </c>
      <c r="G172" s="279" t="s">
        <v>1201</v>
      </c>
      <c r="H172" s="280" t="s">
        <v>1202</v>
      </c>
    </row>
    <row r="173" spans="3:9">
      <c r="C173" s="281" t="s">
        <v>1203</v>
      </c>
      <c r="D173" s="245" t="s">
        <v>1204</v>
      </c>
      <c r="E173" s="246"/>
      <c r="F173" s="246"/>
      <c r="G173" s="246"/>
      <c r="H173" s="282"/>
    </row>
    <row r="174" spans="3:9">
      <c r="C174" s="283">
        <v>1</v>
      </c>
      <c r="D174" s="245" t="s">
        <v>5</v>
      </c>
      <c r="E174" s="244" t="s">
        <v>6</v>
      </c>
      <c r="F174" s="247">
        <v>0.14000000000000001</v>
      </c>
      <c r="G174" s="64">
        <f>VLOOKUP(D174,upahbahan,3,FALSE)</f>
        <v>100000</v>
      </c>
      <c r="H174" s="284">
        <f>F174*G174</f>
        <v>14000.000000000002</v>
      </c>
    </row>
    <row r="175" spans="3:9">
      <c r="C175" s="283">
        <v>2</v>
      </c>
      <c r="D175" s="245" t="s">
        <v>8</v>
      </c>
      <c r="E175" s="244" t="s">
        <v>6</v>
      </c>
      <c r="F175" s="247">
        <v>7.4999999999999997E-2</v>
      </c>
      <c r="G175" s="64">
        <f>VLOOKUP(D175,upahbahan,3,FALSE)</f>
        <v>145000</v>
      </c>
      <c r="H175" s="284">
        <f>F175*G175</f>
        <v>10875</v>
      </c>
    </row>
    <row r="176" spans="3:9">
      <c r="C176" s="283">
        <v>3</v>
      </c>
      <c r="D176" s="245" t="s">
        <v>18</v>
      </c>
      <c r="E176" s="244" t="s">
        <v>6</v>
      </c>
      <c r="F176" s="247">
        <v>7.4999999999999997E-3</v>
      </c>
      <c r="G176" s="64">
        <f>VLOOKUP(D176,upahbahan,3,FALSE)</f>
        <v>175000</v>
      </c>
      <c r="H176" s="284">
        <f>F176*G176</f>
        <v>1312.5</v>
      </c>
    </row>
    <row r="177" spans="3:9">
      <c r="C177" s="283">
        <v>4</v>
      </c>
      <c r="D177" s="245" t="s">
        <v>19</v>
      </c>
      <c r="E177" s="244" t="s">
        <v>6</v>
      </c>
      <c r="F177" s="247">
        <v>2.5000000000000001E-3</v>
      </c>
      <c r="G177" s="64">
        <f>VLOOKUP(D177,upahbahan,3,FALSE)</f>
        <v>200000</v>
      </c>
      <c r="H177" s="284">
        <f>F177*G177</f>
        <v>500</v>
      </c>
    </row>
    <row r="178" spans="3:9">
      <c r="C178" s="285" t="s">
        <v>1210</v>
      </c>
      <c r="D178" s="248"/>
      <c r="E178" s="248"/>
      <c r="F178" s="249"/>
      <c r="G178" s="250"/>
      <c r="H178" s="284">
        <f>SUM(H174:H177)</f>
        <v>26687.5</v>
      </c>
      <c r="I178" s="251"/>
    </row>
    <row r="179" spans="3:9">
      <c r="C179" s="281" t="s">
        <v>1211</v>
      </c>
      <c r="D179" s="245" t="s">
        <v>1212</v>
      </c>
      <c r="E179" s="246"/>
      <c r="F179" s="246"/>
      <c r="G179" s="246"/>
      <c r="H179" s="282"/>
    </row>
    <row r="180" spans="3:9" ht="27.6">
      <c r="C180" s="283">
        <v>1</v>
      </c>
      <c r="D180" s="245" t="s">
        <v>302</v>
      </c>
      <c r="E180" s="244" t="s">
        <v>130</v>
      </c>
      <c r="F180" s="260">
        <v>0.6</v>
      </c>
      <c r="G180" s="64">
        <f>VLOOKUP(D180,upahbahan,3,FALSE)</f>
        <v>104900</v>
      </c>
      <c r="H180" s="284">
        <f>F180*G180</f>
        <v>62940</v>
      </c>
    </row>
    <row r="181" spans="3:9">
      <c r="C181" s="283">
        <v>2</v>
      </c>
      <c r="D181" s="245" t="s">
        <v>266</v>
      </c>
      <c r="E181" s="244" t="s">
        <v>66</v>
      </c>
      <c r="F181" s="260">
        <v>0.12</v>
      </c>
      <c r="G181" s="64">
        <f>VLOOKUP(D181,upahbahan,3,FALSE)</f>
        <v>19460</v>
      </c>
      <c r="H181" s="284">
        <f>F181*G181</f>
        <v>2335.1999999999998</v>
      </c>
    </row>
    <row r="182" spans="3:9">
      <c r="C182" s="285" t="s">
        <v>1216</v>
      </c>
      <c r="D182" s="248"/>
      <c r="E182" s="248"/>
      <c r="F182" s="248"/>
      <c r="G182" s="253"/>
      <c r="H182" s="284">
        <f>SUM(H180:H181)</f>
        <v>65275.199999999997</v>
      </c>
    </row>
    <row r="183" spans="3:9">
      <c r="C183" s="286" t="s">
        <v>1217</v>
      </c>
      <c r="D183" s="245" t="s">
        <v>1218</v>
      </c>
      <c r="E183" s="246"/>
      <c r="F183" s="246"/>
      <c r="G183" s="246"/>
      <c r="H183" s="282"/>
    </row>
    <row r="184" spans="3:9">
      <c r="C184" s="285" t="s">
        <v>1219</v>
      </c>
      <c r="D184" s="248"/>
      <c r="E184" s="248"/>
      <c r="F184" s="248"/>
      <c r="G184" s="253"/>
      <c r="H184" s="287">
        <v>0</v>
      </c>
    </row>
    <row r="185" spans="3:9">
      <c r="C185" s="288" t="s">
        <v>1220</v>
      </c>
      <c r="D185" s="254" t="s">
        <v>1221</v>
      </c>
      <c r="E185" s="255"/>
      <c r="F185" s="255"/>
      <c r="G185" s="256"/>
      <c r="H185" s="284">
        <f>H184+H182+H178</f>
        <v>91962.7</v>
      </c>
      <c r="I185" s="257"/>
    </row>
    <row r="186" spans="3:9">
      <c r="C186" s="122" t="s">
        <v>1222</v>
      </c>
      <c r="D186" s="69" t="s">
        <v>1325</v>
      </c>
      <c r="E186" s="70"/>
      <c r="F186" s="71"/>
      <c r="G186" s="95">
        <f>$M$8</f>
        <v>0.1</v>
      </c>
      <c r="H186" s="124">
        <f>H185*G186</f>
        <v>9196.27</v>
      </c>
      <c r="I186" s="257"/>
    </row>
    <row r="187" spans="3:9" ht="14.4" thickBot="1">
      <c r="C187" s="289" t="s">
        <v>1223</v>
      </c>
      <c r="D187" s="290" t="s">
        <v>1224</v>
      </c>
      <c r="E187" s="291"/>
      <c r="F187" s="291"/>
      <c r="G187" s="292"/>
      <c r="H187" s="293">
        <f>SUM(H185:H186)</f>
        <v>101158.97</v>
      </c>
      <c r="I187" s="257"/>
    </row>
    <row r="188" spans="3:9" ht="14.4" thickTop="1">
      <c r="C188" s="258"/>
      <c r="D188" s="259"/>
      <c r="E188" s="259"/>
      <c r="F188" s="259"/>
      <c r="G188" s="259"/>
      <c r="H188" s="277"/>
    </row>
    <row r="189" spans="3:9" ht="14.4" thickBot="1">
      <c r="C189" s="53" t="s">
        <v>2634</v>
      </c>
      <c r="D189" s="274" t="s">
        <v>2635</v>
      </c>
      <c r="E189" s="276"/>
      <c r="F189" s="276"/>
      <c r="G189" s="276"/>
      <c r="H189" s="276"/>
      <c r="I189" s="243">
        <f>ROUNDDOWN(H205,-2)</f>
        <v>93000</v>
      </c>
    </row>
    <row r="190" spans="3:9" ht="28.2" thickTop="1">
      <c r="C190" s="278" t="s">
        <v>1197</v>
      </c>
      <c r="D190" s="279" t="s">
        <v>1198</v>
      </c>
      <c r="E190" s="279" t="s">
        <v>1199</v>
      </c>
      <c r="F190" s="279" t="s">
        <v>1200</v>
      </c>
      <c r="G190" s="279" t="s">
        <v>1201</v>
      </c>
      <c r="H190" s="280" t="s">
        <v>1202</v>
      </c>
    </row>
    <row r="191" spans="3:9">
      <c r="C191" s="281" t="s">
        <v>1203</v>
      </c>
      <c r="D191" s="245" t="s">
        <v>1204</v>
      </c>
      <c r="E191" s="246"/>
      <c r="F191" s="246"/>
      <c r="G191" s="246"/>
      <c r="H191" s="282"/>
    </row>
    <row r="192" spans="3:9">
      <c r="C192" s="283">
        <v>1</v>
      </c>
      <c r="D192" s="245" t="s">
        <v>5</v>
      </c>
      <c r="E192" s="244" t="s">
        <v>6</v>
      </c>
      <c r="F192" s="247">
        <v>0.14000000000000001</v>
      </c>
      <c r="G192" s="64">
        <f>VLOOKUP(D192,upahbahan,3,FALSE)</f>
        <v>100000</v>
      </c>
      <c r="H192" s="284">
        <f>F192*G192</f>
        <v>14000.000000000002</v>
      </c>
    </row>
    <row r="193" spans="3:9">
      <c r="C193" s="283">
        <v>2</v>
      </c>
      <c r="D193" s="245" t="s">
        <v>8</v>
      </c>
      <c r="E193" s="244" t="s">
        <v>6</v>
      </c>
      <c r="F193" s="247">
        <v>7.0000000000000007E-2</v>
      </c>
      <c r="G193" s="64">
        <f>VLOOKUP(D193,upahbahan,3,FALSE)</f>
        <v>145000</v>
      </c>
      <c r="H193" s="284">
        <f>F193*G193</f>
        <v>10150.000000000002</v>
      </c>
    </row>
    <row r="194" spans="3:9">
      <c r="C194" s="283">
        <v>3</v>
      </c>
      <c r="D194" s="245" t="s">
        <v>18</v>
      </c>
      <c r="E194" s="244" t="s">
        <v>6</v>
      </c>
      <c r="F194" s="247">
        <v>7.0000000000000001E-3</v>
      </c>
      <c r="G194" s="64">
        <f>VLOOKUP(D194,upahbahan,3,FALSE)</f>
        <v>175000</v>
      </c>
      <c r="H194" s="284">
        <f>F194*G194</f>
        <v>1225</v>
      </c>
    </row>
    <row r="195" spans="3:9">
      <c r="C195" s="283">
        <v>4</v>
      </c>
      <c r="D195" s="245" t="s">
        <v>19</v>
      </c>
      <c r="E195" s="244" t="s">
        <v>6</v>
      </c>
      <c r="F195" s="247">
        <v>2.3E-3</v>
      </c>
      <c r="G195" s="64">
        <f>VLOOKUP(D195,upahbahan,3,FALSE)</f>
        <v>200000</v>
      </c>
      <c r="H195" s="284">
        <f>F195*G195</f>
        <v>460</v>
      </c>
    </row>
    <row r="196" spans="3:9">
      <c r="C196" s="285" t="s">
        <v>1210</v>
      </c>
      <c r="D196" s="248"/>
      <c r="E196" s="248"/>
      <c r="F196" s="249"/>
      <c r="G196" s="250"/>
      <c r="H196" s="284">
        <f>SUM(H192:H195)</f>
        <v>25835.000000000004</v>
      </c>
      <c r="I196" s="251"/>
    </row>
    <row r="197" spans="3:9">
      <c r="C197" s="281" t="s">
        <v>1211</v>
      </c>
      <c r="D197" s="245" t="s">
        <v>1212</v>
      </c>
      <c r="E197" s="246"/>
      <c r="F197" s="246"/>
      <c r="G197" s="246"/>
      <c r="H197" s="282"/>
    </row>
    <row r="198" spans="3:9" ht="27.6">
      <c r="C198" s="283">
        <v>1</v>
      </c>
      <c r="D198" s="245" t="s">
        <v>300</v>
      </c>
      <c r="E198" s="244" t="s">
        <v>130</v>
      </c>
      <c r="F198" s="260">
        <v>0.6</v>
      </c>
      <c r="G198" s="64">
        <f>VLOOKUP(D198,upahbahan,3,FALSE)</f>
        <v>94000</v>
      </c>
      <c r="H198" s="284">
        <f>F198*G198</f>
        <v>56400</v>
      </c>
    </row>
    <row r="199" spans="3:9">
      <c r="C199" s="283">
        <v>2</v>
      </c>
      <c r="D199" s="245" t="s">
        <v>266</v>
      </c>
      <c r="E199" s="244" t="s">
        <v>66</v>
      </c>
      <c r="F199" s="260">
        <v>0.12</v>
      </c>
      <c r="G199" s="64">
        <f>VLOOKUP(D199,upahbahan,3,FALSE)</f>
        <v>19460</v>
      </c>
      <c r="H199" s="284">
        <f>F199*G199</f>
        <v>2335.1999999999998</v>
      </c>
    </row>
    <row r="200" spans="3:9">
      <c r="C200" s="285" t="s">
        <v>1216</v>
      </c>
      <c r="D200" s="248"/>
      <c r="E200" s="248"/>
      <c r="F200" s="248"/>
      <c r="G200" s="253"/>
      <c r="H200" s="284">
        <f>SUM(H198:H199)</f>
        <v>58735.199999999997</v>
      </c>
    </row>
    <row r="201" spans="3:9">
      <c r="C201" s="286" t="s">
        <v>1217</v>
      </c>
      <c r="D201" s="245" t="s">
        <v>1218</v>
      </c>
      <c r="E201" s="246"/>
      <c r="F201" s="246"/>
      <c r="G201" s="246"/>
      <c r="H201" s="282"/>
    </row>
    <row r="202" spans="3:9">
      <c r="C202" s="285" t="s">
        <v>1219</v>
      </c>
      <c r="D202" s="248"/>
      <c r="E202" s="248"/>
      <c r="F202" s="248"/>
      <c r="G202" s="253"/>
      <c r="H202" s="287">
        <v>0</v>
      </c>
    </row>
    <row r="203" spans="3:9">
      <c r="C203" s="288" t="s">
        <v>1220</v>
      </c>
      <c r="D203" s="254" t="s">
        <v>1221</v>
      </c>
      <c r="E203" s="255"/>
      <c r="F203" s="255"/>
      <c r="G203" s="256"/>
      <c r="H203" s="284">
        <f>H202+H200+H196</f>
        <v>84570.2</v>
      </c>
      <c r="I203" s="257"/>
    </row>
    <row r="204" spans="3:9">
      <c r="C204" s="122" t="s">
        <v>1222</v>
      </c>
      <c r="D204" s="69" t="s">
        <v>1325</v>
      </c>
      <c r="E204" s="70"/>
      <c r="F204" s="71"/>
      <c r="G204" s="95">
        <f>$M$8</f>
        <v>0.1</v>
      </c>
      <c r="H204" s="124">
        <f>H203*G204</f>
        <v>8457.02</v>
      </c>
      <c r="I204" s="257"/>
    </row>
    <row r="205" spans="3:9" ht="14.4" thickBot="1">
      <c r="C205" s="289" t="s">
        <v>1223</v>
      </c>
      <c r="D205" s="290" t="s">
        <v>1224</v>
      </c>
      <c r="E205" s="291"/>
      <c r="F205" s="291"/>
      <c r="G205" s="292"/>
      <c r="H205" s="293">
        <f>SUM(H203:H204)</f>
        <v>93027.22</v>
      </c>
      <c r="I205" s="257"/>
    </row>
    <row r="206" spans="3:9" ht="14.4" thickTop="1">
      <c r="C206" s="264"/>
      <c r="D206" s="265"/>
      <c r="E206" s="265"/>
      <c r="F206" s="265"/>
      <c r="G206" s="265"/>
      <c r="H206" s="266"/>
      <c r="I206" s="257"/>
    </row>
    <row r="207" spans="3:9" ht="14.4" thickBot="1">
      <c r="C207" s="53" t="s">
        <v>2636</v>
      </c>
      <c r="D207" s="274" t="s">
        <v>2637</v>
      </c>
      <c r="E207" s="276"/>
      <c r="F207" s="276"/>
      <c r="G207" s="276"/>
      <c r="H207" s="276"/>
      <c r="I207" s="243">
        <f>ROUNDDOWN(H223,-2)</f>
        <v>101500</v>
      </c>
    </row>
    <row r="208" spans="3:9" ht="28.2" thickTop="1">
      <c r="C208" s="278" t="s">
        <v>1197</v>
      </c>
      <c r="D208" s="279" t="s">
        <v>1198</v>
      </c>
      <c r="E208" s="279" t="s">
        <v>1199</v>
      </c>
      <c r="F208" s="279" t="s">
        <v>1200</v>
      </c>
      <c r="G208" s="279" t="s">
        <v>1201</v>
      </c>
      <c r="H208" s="280" t="s">
        <v>1202</v>
      </c>
    </row>
    <row r="209" spans="3:9">
      <c r="C209" s="281" t="s">
        <v>1203</v>
      </c>
      <c r="D209" s="245" t="s">
        <v>1204</v>
      </c>
      <c r="E209" s="246"/>
      <c r="F209" s="246"/>
      <c r="G209" s="246"/>
      <c r="H209" s="282"/>
    </row>
    <row r="210" spans="3:9">
      <c r="C210" s="283">
        <v>1</v>
      </c>
      <c r="D210" s="245" t="s">
        <v>5</v>
      </c>
      <c r="E210" s="244" t="s">
        <v>6</v>
      </c>
      <c r="F210" s="247">
        <v>0.14000000000000001</v>
      </c>
      <c r="G210" s="64">
        <f>VLOOKUP(D210,upahbahan,3,FALSE)</f>
        <v>100000</v>
      </c>
      <c r="H210" s="284">
        <f>F210*G210</f>
        <v>14000.000000000002</v>
      </c>
    </row>
    <row r="211" spans="3:9">
      <c r="C211" s="283">
        <v>2</v>
      </c>
      <c r="D211" s="245" t="s">
        <v>8</v>
      </c>
      <c r="E211" s="244" t="s">
        <v>6</v>
      </c>
      <c r="F211" s="247">
        <v>7.0000000000000007E-2</v>
      </c>
      <c r="G211" s="64">
        <f>VLOOKUP(D211,upahbahan,3,FALSE)</f>
        <v>145000</v>
      </c>
      <c r="H211" s="284">
        <f>F211*G211</f>
        <v>10150.000000000002</v>
      </c>
    </row>
    <row r="212" spans="3:9">
      <c r="C212" s="283">
        <v>3</v>
      </c>
      <c r="D212" s="245" t="s">
        <v>18</v>
      </c>
      <c r="E212" s="244" t="s">
        <v>6</v>
      </c>
      <c r="F212" s="247">
        <v>7.0000000000000001E-3</v>
      </c>
      <c r="G212" s="64">
        <f>VLOOKUP(D212,upahbahan,3,FALSE)</f>
        <v>175000</v>
      </c>
      <c r="H212" s="284">
        <f>F212*G212</f>
        <v>1225</v>
      </c>
    </row>
    <row r="213" spans="3:9">
      <c r="C213" s="283">
        <v>4</v>
      </c>
      <c r="D213" s="245" t="s">
        <v>19</v>
      </c>
      <c r="E213" s="244" t="s">
        <v>6</v>
      </c>
      <c r="F213" s="247">
        <v>2.3E-3</v>
      </c>
      <c r="G213" s="64">
        <f>VLOOKUP(D213,upahbahan,3,FALSE)</f>
        <v>200000</v>
      </c>
      <c r="H213" s="284">
        <f>F213*G213</f>
        <v>460</v>
      </c>
    </row>
    <row r="214" spans="3:9">
      <c r="C214" s="285" t="s">
        <v>1210</v>
      </c>
      <c r="D214" s="248"/>
      <c r="E214" s="248"/>
      <c r="F214" s="249"/>
      <c r="G214" s="250"/>
      <c r="H214" s="284">
        <f>SUM(H210:H213)</f>
        <v>25835.000000000004</v>
      </c>
      <c r="I214" s="251"/>
    </row>
    <row r="215" spans="3:9">
      <c r="C215" s="281" t="s">
        <v>1211</v>
      </c>
      <c r="D215" s="245" t="s">
        <v>1212</v>
      </c>
      <c r="E215" s="246"/>
      <c r="F215" s="246"/>
      <c r="G215" s="246"/>
      <c r="H215" s="282"/>
    </row>
    <row r="216" spans="3:9" ht="27.6">
      <c r="C216" s="283">
        <v>1</v>
      </c>
      <c r="D216" s="245" t="s">
        <v>299</v>
      </c>
      <c r="E216" s="244" t="s">
        <v>130</v>
      </c>
      <c r="F216" s="260">
        <v>0.75</v>
      </c>
      <c r="G216" s="64">
        <f>VLOOKUP(D216,upahbahan,3,FALSE)</f>
        <v>85500</v>
      </c>
      <c r="H216" s="284">
        <f>F216*G216</f>
        <v>64125</v>
      </c>
    </row>
    <row r="217" spans="3:9">
      <c r="C217" s="283">
        <v>2</v>
      </c>
      <c r="D217" s="245" t="s">
        <v>266</v>
      </c>
      <c r="E217" s="244" t="s">
        <v>66</v>
      </c>
      <c r="F217" s="260">
        <v>0.12</v>
      </c>
      <c r="G217" s="64">
        <f>VLOOKUP(D217,upahbahan,3,FALSE)</f>
        <v>19460</v>
      </c>
      <c r="H217" s="284">
        <f>F217*G217</f>
        <v>2335.1999999999998</v>
      </c>
    </row>
    <row r="218" spans="3:9">
      <c r="C218" s="285" t="s">
        <v>1216</v>
      </c>
      <c r="D218" s="248"/>
      <c r="E218" s="248"/>
      <c r="F218" s="248"/>
      <c r="G218" s="253"/>
      <c r="H218" s="284">
        <f>SUM(H216:H217)</f>
        <v>66460.2</v>
      </c>
    </row>
    <row r="219" spans="3:9">
      <c r="C219" s="286" t="s">
        <v>1217</v>
      </c>
      <c r="D219" s="245" t="s">
        <v>1218</v>
      </c>
      <c r="E219" s="246"/>
      <c r="F219" s="246"/>
      <c r="G219" s="246"/>
      <c r="H219" s="282"/>
    </row>
    <row r="220" spans="3:9">
      <c r="C220" s="285" t="s">
        <v>1219</v>
      </c>
      <c r="D220" s="248"/>
      <c r="E220" s="248"/>
      <c r="F220" s="248"/>
      <c r="G220" s="253"/>
      <c r="H220" s="287">
        <v>0</v>
      </c>
    </row>
    <row r="221" spans="3:9">
      <c r="C221" s="288" t="s">
        <v>1220</v>
      </c>
      <c r="D221" s="254" t="s">
        <v>1221</v>
      </c>
      <c r="E221" s="255"/>
      <c r="F221" s="255"/>
      <c r="G221" s="256"/>
      <c r="H221" s="284">
        <f>H220+H218+H214</f>
        <v>92295.2</v>
      </c>
      <c r="I221" s="257"/>
    </row>
    <row r="222" spans="3:9">
      <c r="C222" s="122" t="s">
        <v>1222</v>
      </c>
      <c r="D222" s="69" t="s">
        <v>1325</v>
      </c>
      <c r="E222" s="70"/>
      <c r="F222" s="71"/>
      <c r="G222" s="95">
        <f>$M$8</f>
        <v>0.1</v>
      </c>
      <c r="H222" s="124">
        <f>H221*G222</f>
        <v>9229.52</v>
      </c>
      <c r="I222" s="257"/>
    </row>
    <row r="223" spans="3:9" ht="14.4" thickBot="1">
      <c r="C223" s="289" t="s">
        <v>1223</v>
      </c>
      <c r="D223" s="290" t="s">
        <v>1224</v>
      </c>
      <c r="E223" s="291"/>
      <c r="F223" s="291"/>
      <c r="G223" s="292"/>
      <c r="H223" s="293">
        <f>SUM(H221:H222)</f>
        <v>101524.72</v>
      </c>
      <c r="I223" s="257"/>
    </row>
    <row r="224" spans="3:9" ht="14.4" thickTop="1">
      <c r="C224" s="264"/>
      <c r="D224" s="265"/>
      <c r="E224" s="265"/>
      <c r="F224" s="265"/>
      <c r="G224" s="265"/>
      <c r="H224" s="266"/>
      <c r="I224" s="257"/>
    </row>
    <row r="225" spans="3:9" ht="14.4" thickBot="1">
      <c r="C225" s="53" t="s">
        <v>2638</v>
      </c>
      <c r="D225" s="274" t="s">
        <v>2639</v>
      </c>
      <c r="E225" s="276"/>
      <c r="F225" s="276"/>
      <c r="G225" s="276"/>
      <c r="H225" s="276"/>
      <c r="I225" s="243">
        <f>ROUNDDOWN(H241,-2)</f>
        <v>71800</v>
      </c>
    </row>
    <row r="226" spans="3:9" ht="28.2" thickTop="1">
      <c r="C226" s="278" t="s">
        <v>1197</v>
      </c>
      <c r="D226" s="279" t="s">
        <v>1198</v>
      </c>
      <c r="E226" s="279" t="s">
        <v>1199</v>
      </c>
      <c r="F226" s="279" t="s">
        <v>1200</v>
      </c>
      <c r="G226" s="279" t="s">
        <v>1201</v>
      </c>
      <c r="H226" s="280" t="s">
        <v>1202</v>
      </c>
    </row>
    <row r="227" spans="3:9">
      <c r="C227" s="281" t="s">
        <v>1203</v>
      </c>
      <c r="D227" s="245" t="s">
        <v>1204</v>
      </c>
      <c r="E227" s="246"/>
      <c r="F227" s="246"/>
      <c r="G227" s="246"/>
      <c r="H227" s="282"/>
    </row>
    <row r="228" spans="3:9">
      <c r="C228" s="283">
        <v>1</v>
      </c>
      <c r="D228" s="245" t="s">
        <v>5</v>
      </c>
      <c r="E228" s="244" t="s">
        <v>6</v>
      </c>
      <c r="F228" s="247">
        <v>0.14000000000000001</v>
      </c>
      <c r="G228" s="64">
        <f>VLOOKUP(D228,upahbahan,3,FALSE)</f>
        <v>100000</v>
      </c>
      <c r="H228" s="284">
        <f>F228*G228</f>
        <v>14000.000000000002</v>
      </c>
    </row>
    <row r="229" spans="3:9">
      <c r="C229" s="283">
        <v>2</v>
      </c>
      <c r="D229" s="245" t="s">
        <v>8</v>
      </c>
      <c r="E229" s="244" t="s">
        <v>6</v>
      </c>
      <c r="F229" s="247">
        <v>7.0000000000000007E-2</v>
      </c>
      <c r="G229" s="64">
        <f>VLOOKUP(D229,upahbahan,3,FALSE)</f>
        <v>145000</v>
      </c>
      <c r="H229" s="284">
        <f>F229*G229</f>
        <v>10150.000000000002</v>
      </c>
    </row>
    <row r="230" spans="3:9">
      <c r="C230" s="283">
        <v>3</v>
      </c>
      <c r="D230" s="245" t="s">
        <v>18</v>
      </c>
      <c r="E230" s="244" t="s">
        <v>6</v>
      </c>
      <c r="F230" s="247">
        <v>7.0000000000000001E-3</v>
      </c>
      <c r="G230" s="64">
        <f>VLOOKUP(D230,upahbahan,3,FALSE)</f>
        <v>175000</v>
      </c>
      <c r="H230" s="284">
        <f>F230*G230</f>
        <v>1225</v>
      </c>
    </row>
    <row r="231" spans="3:9">
      <c r="C231" s="283">
        <v>4</v>
      </c>
      <c r="D231" s="245" t="s">
        <v>19</v>
      </c>
      <c r="E231" s="244" t="s">
        <v>6</v>
      </c>
      <c r="F231" s="247">
        <v>2.3E-3</v>
      </c>
      <c r="G231" s="64">
        <f>VLOOKUP(D231,upahbahan,3,FALSE)</f>
        <v>200000</v>
      </c>
      <c r="H231" s="284">
        <f>F231*G231</f>
        <v>460</v>
      </c>
    </row>
    <row r="232" spans="3:9">
      <c r="C232" s="285" t="s">
        <v>1210</v>
      </c>
      <c r="D232" s="248"/>
      <c r="E232" s="248"/>
      <c r="F232" s="249"/>
      <c r="G232" s="250"/>
      <c r="H232" s="284">
        <f>SUM(H228:H231)</f>
        <v>25835.000000000004</v>
      </c>
      <c r="I232" s="251"/>
    </row>
    <row r="233" spans="3:9">
      <c r="C233" s="281" t="s">
        <v>1211</v>
      </c>
      <c r="D233" s="245" t="s">
        <v>1212</v>
      </c>
      <c r="E233" s="246"/>
      <c r="F233" s="246"/>
      <c r="G233" s="246"/>
      <c r="H233" s="282"/>
    </row>
    <row r="234" spans="3:9" ht="27.6">
      <c r="C234" s="283">
        <v>1</v>
      </c>
      <c r="D234" s="245" t="s">
        <v>311</v>
      </c>
      <c r="E234" s="244" t="s">
        <v>130</v>
      </c>
      <c r="F234" s="260">
        <v>0.42</v>
      </c>
      <c r="G234" s="64">
        <f>VLOOKUP(D234,upahbahan,3,FALSE)</f>
        <v>88400</v>
      </c>
      <c r="H234" s="284">
        <f>F234*G234</f>
        <v>37128</v>
      </c>
    </row>
    <row r="235" spans="3:9">
      <c r="C235" s="283">
        <v>2</v>
      </c>
      <c r="D235" s="245" t="s">
        <v>266</v>
      </c>
      <c r="E235" s="244" t="s">
        <v>66</v>
      </c>
      <c r="F235" s="260">
        <v>0.12</v>
      </c>
      <c r="G235" s="64">
        <f>VLOOKUP(D235,upahbahan,3,FALSE)</f>
        <v>19460</v>
      </c>
      <c r="H235" s="284">
        <f>F235*G235</f>
        <v>2335.1999999999998</v>
      </c>
    </row>
    <row r="236" spans="3:9">
      <c r="C236" s="285" t="s">
        <v>1216</v>
      </c>
      <c r="D236" s="248"/>
      <c r="E236" s="248"/>
      <c r="F236" s="248"/>
      <c r="G236" s="253"/>
      <c r="H236" s="284">
        <f>SUM(H234:H235)</f>
        <v>39463.199999999997</v>
      </c>
    </row>
    <row r="237" spans="3:9">
      <c r="C237" s="286" t="s">
        <v>1217</v>
      </c>
      <c r="D237" s="245" t="s">
        <v>1218</v>
      </c>
      <c r="E237" s="246"/>
      <c r="F237" s="246"/>
      <c r="G237" s="246"/>
      <c r="H237" s="282"/>
    </row>
    <row r="238" spans="3:9">
      <c r="C238" s="285" t="s">
        <v>1219</v>
      </c>
      <c r="D238" s="248"/>
      <c r="E238" s="248"/>
      <c r="F238" s="248"/>
      <c r="G238" s="253"/>
      <c r="H238" s="287">
        <v>0</v>
      </c>
    </row>
    <row r="239" spans="3:9">
      <c r="C239" s="288" t="s">
        <v>1220</v>
      </c>
      <c r="D239" s="254" t="s">
        <v>1221</v>
      </c>
      <c r="E239" s="255"/>
      <c r="F239" s="255"/>
      <c r="G239" s="256"/>
      <c r="H239" s="284">
        <f>H238+H236+H232</f>
        <v>65298.2</v>
      </c>
      <c r="I239" s="257"/>
    </row>
    <row r="240" spans="3:9">
      <c r="C240" s="122" t="s">
        <v>1222</v>
      </c>
      <c r="D240" s="69" t="s">
        <v>1325</v>
      </c>
      <c r="E240" s="70"/>
      <c r="F240" s="71"/>
      <c r="G240" s="95">
        <f>$M$8</f>
        <v>0.1</v>
      </c>
      <c r="H240" s="124">
        <f>H239*G240</f>
        <v>6529.82</v>
      </c>
      <c r="I240" s="257"/>
    </row>
    <row r="241" spans="3:9" ht="14.4" thickBot="1">
      <c r="C241" s="289" t="s">
        <v>1223</v>
      </c>
      <c r="D241" s="290" t="s">
        <v>1224</v>
      </c>
      <c r="E241" s="291"/>
      <c r="F241" s="291"/>
      <c r="G241" s="292"/>
      <c r="H241" s="293">
        <f>SUM(H239:H240)</f>
        <v>71828.01999999999</v>
      </c>
      <c r="I241" s="257"/>
    </row>
    <row r="242" spans="3:9" ht="14.4" thickTop="1">
      <c r="C242" s="264"/>
      <c r="D242" s="265"/>
      <c r="E242" s="265"/>
      <c r="F242" s="265"/>
      <c r="G242" s="265"/>
      <c r="H242" s="266"/>
      <c r="I242" s="257"/>
    </row>
    <row r="243" spans="3:9" ht="14.4" thickBot="1">
      <c r="C243" s="53" t="s">
        <v>2640</v>
      </c>
      <c r="D243" s="274" t="s">
        <v>2641</v>
      </c>
      <c r="E243" s="276"/>
      <c r="F243" s="276"/>
      <c r="G243" s="276"/>
      <c r="H243" s="276"/>
      <c r="I243" s="243">
        <f>ROUNDDOWN(H259,-2)</f>
        <v>82900</v>
      </c>
    </row>
    <row r="244" spans="3:9" ht="28.2" thickTop="1">
      <c r="C244" s="278" t="s">
        <v>1197</v>
      </c>
      <c r="D244" s="279" t="s">
        <v>1198</v>
      </c>
      <c r="E244" s="279" t="s">
        <v>1199</v>
      </c>
      <c r="F244" s="279" t="s">
        <v>1200</v>
      </c>
      <c r="G244" s="279" t="s">
        <v>1201</v>
      </c>
      <c r="H244" s="280" t="s">
        <v>1202</v>
      </c>
    </row>
    <row r="245" spans="3:9">
      <c r="C245" s="281" t="s">
        <v>1203</v>
      </c>
      <c r="D245" s="245" t="s">
        <v>1204</v>
      </c>
      <c r="E245" s="246"/>
      <c r="F245" s="246"/>
      <c r="G245" s="246"/>
      <c r="H245" s="282"/>
    </row>
    <row r="246" spans="3:9">
      <c r="C246" s="283">
        <v>1</v>
      </c>
      <c r="D246" s="245" t="s">
        <v>5</v>
      </c>
      <c r="E246" s="244" t="s">
        <v>6</v>
      </c>
      <c r="F246" s="247">
        <v>0.14000000000000001</v>
      </c>
      <c r="G246" s="64">
        <f>VLOOKUP(D246,upahbahan,3,FALSE)</f>
        <v>100000</v>
      </c>
      <c r="H246" s="284">
        <f>F246*G246</f>
        <v>14000.000000000002</v>
      </c>
    </row>
    <row r="247" spans="3:9">
      <c r="C247" s="283">
        <v>2</v>
      </c>
      <c r="D247" s="245" t="s">
        <v>8</v>
      </c>
      <c r="E247" s="244" t="s">
        <v>6</v>
      </c>
      <c r="F247" s="247">
        <v>7.0000000000000007E-2</v>
      </c>
      <c r="G247" s="64">
        <f>VLOOKUP(D247,upahbahan,3,FALSE)</f>
        <v>145000</v>
      </c>
      <c r="H247" s="284">
        <f>F247*G247</f>
        <v>10150.000000000002</v>
      </c>
    </row>
    <row r="248" spans="3:9">
      <c r="C248" s="283">
        <v>3</v>
      </c>
      <c r="D248" s="245" t="s">
        <v>18</v>
      </c>
      <c r="E248" s="244" t="s">
        <v>6</v>
      </c>
      <c r="F248" s="247">
        <v>7.0000000000000001E-3</v>
      </c>
      <c r="G248" s="64">
        <f>VLOOKUP(D248,upahbahan,3,FALSE)</f>
        <v>175000</v>
      </c>
      <c r="H248" s="284">
        <f>F248*G248</f>
        <v>1225</v>
      </c>
    </row>
    <row r="249" spans="3:9">
      <c r="C249" s="283">
        <v>4</v>
      </c>
      <c r="D249" s="245" t="s">
        <v>19</v>
      </c>
      <c r="E249" s="244" t="s">
        <v>6</v>
      </c>
      <c r="F249" s="247">
        <v>2.3E-3</v>
      </c>
      <c r="G249" s="64">
        <f>VLOOKUP(D249,upahbahan,3,FALSE)</f>
        <v>200000</v>
      </c>
      <c r="H249" s="284">
        <f>F249*G249</f>
        <v>460</v>
      </c>
    </row>
    <row r="250" spans="3:9">
      <c r="C250" s="285" t="s">
        <v>1210</v>
      </c>
      <c r="D250" s="248"/>
      <c r="E250" s="248"/>
      <c r="F250" s="249"/>
      <c r="G250" s="250"/>
      <c r="H250" s="284">
        <f>SUM(H246:H249)</f>
        <v>25835.000000000004</v>
      </c>
      <c r="I250" s="251"/>
    </row>
    <row r="251" spans="3:9">
      <c r="C251" s="281" t="s">
        <v>1211</v>
      </c>
      <c r="D251" s="245" t="s">
        <v>1212</v>
      </c>
      <c r="E251" s="246"/>
      <c r="F251" s="246"/>
      <c r="G251" s="246"/>
      <c r="H251" s="282"/>
    </row>
    <row r="252" spans="3:9" ht="27.6">
      <c r="C252" s="283">
        <v>1</v>
      </c>
      <c r="D252" s="245" t="s">
        <v>305</v>
      </c>
      <c r="E252" s="244" t="s">
        <v>130</v>
      </c>
      <c r="F252" s="260">
        <v>0.35</v>
      </c>
      <c r="G252" s="64">
        <f>VLOOKUP(D252,upahbahan,3,FALSE)</f>
        <v>135000</v>
      </c>
      <c r="H252" s="284">
        <f>F252*G252</f>
        <v>47250</v>
      </c>
    </row>
    <row r="253" spans="3:9">
      <c r="C253" s="283">
        <v>2</v>
      </c>
      <c r="D253" s="245" t="s">
        <v>266</v>
      </c>
      <c r="E253" s="244" t="s">
        <v>66</v>
      </c>
      <c r="F253" s="260">
        <v>0.12</v>
      </c>
      <c r="G253" s="64">
        <f>VLOOKUP(D253,upahbahan,3,FALSE)</f>
        <v>19460</v>
      </c>
      <c r="H253" s="284">
        <f>F253*G253</f>
        <v>2335.1999999999998</v>
      </c>
    </row>
    <row r="254" spans="3:9">
      <c r="C254" s="285" t="s">
        <v>1216</v>
      </c>
      <c r="D254" s="248"/>
      <c r="E254" s="248"/>
      <c r="F254" s="248"/>
      <c r="G254" s="253"/>
      <c r="H254" s="284">
        <f>SUM(H252:H253)</f>
        <v>49585.2</v>
      </c>
    </row>
    <row r="255" spans="3:9">
      <c r="C255" s="286" t="s">
        <v>1217</v>
      </c>
      <c r="D255" s="245" t="s">
        <v>1218</v>
      </c>
      <c r="E255" s="246"/>
      <c r="F255" s="246"/>
      <c r="G255" s="246"/>
      <c r="H255" s="282"/>
    </row>
    <row r="256" spans="3:9">
      <c r="C256" s="285" t="s">
        <v>1219</v>
      </c>
      <c r="D256" s="248"/>
      <c r="E256" s="248"/>
      <c r="F256" s="248"/>
      <c r="G256" s="253"/>
      <c r="H256" s="287">
        <v>0</v>
      </c>
    </row>
    <row r="257" spans="3:9">
      <c r="C257" s="288" t="s">
        <v>1220</v>
      </c>
      <c r="D257" s="254" t="s">
        <v>1221</v>
      </c>
      <c r="E257" s="255"/>
      <c r="F257" s="255"/>
      <c r="G257" s="256"/>
      <c r="H257" s="284">
        <f>H256+H254+H250</f>
        <v>75420.2</v>
      </c>
      <c r="I257" s="257"/>
    </row>
    <row r="258" spans="3:9">
      <c r="C258" s="122" t="s">
        <v>1222</v>
      </c>
      <c r="D258" s="69" t="s">
        <v>1325</v>
      </c>
      <c r="E258" s="70"/>
      <c r="F258" s="71"/>
      <c r="G258" s="95">
        <f>$M$8</f>
        <v>0.1</v>
      </c>
      <c r="H258" s="124">
        <f>H257*G258</f>
        <v>7542.02</v>
      </c>
      <c r="I258" s="257"/>
    </row>
    <row r="259" spans="3:9" ht="14.4" thickBot="1">
      <c r="C259" s="289" t="s">
        <v>1223</v>
      </c>
      <c r="D259" s="290" t="s">
        <v>1224</v>
      </c>
      <c r="E259" s="291"/>
      <c r="F259" s="291"/>
      <c r="G259" s="292"/>
      <c r="H259" s="293">
        <f>SUM(H257:H258)</f>
        <v>82962.22</v>
      </c>
      <c r="I259" s="257"/>
    </row>
    <row r="260" spans="3:9" ht="14.4" thickTop="1">
      <c r="C260" s="264"/>
      <c r="D260" s="265"/>
      <c r="E260" s="265"/>
      <c r="F260" s="265"/>
      <c r="G260" s="265"/>
      <c r="H260" s="266"/>
      <c r="I260" s="257"/>
    </row>
    <row r="261" spans="3:9" ht="14.4" thickBot="1">
      <c r="C261" s="240" t="s">
        <v>2642</v>
      </c>
      <c r="D261" s="274" t="s">
        <v>2643</v>
      </c>
      <c r="E261" s="276"/>
      <c r="F261" s="276"/>
      <c r="G261" s="276"/>
      <c r="H261" s="276"/>
      <c r="I261" s="243">
        <f>ROUNDDOWN(H277,-2)</f>
        <v>93900</v>
      </c>
    </row>
    <row r="262" spans="3:9" ht="28.2" thickTop="1">
      <c r="C262" s="278" t="s">
        <v>1197</v>
      </c>
      <c r="D262" s="279" t="s">
        <v>1198</v>
      </c>
      <c r="E262" s="279" t="s">
        <v>1199</v>
      </c>
      <c r="F262" s="279" t="s">
        <v>1200</v>
      </c>
      <c r="G262" s="279" t="s">
        <v>1201</v>
      </c>
      <c r="H262" s="280" t="s">
        <v>1202</v>
      </c>
    </row>
    <row r="263" spans="3:9">
      <c r="C263" s="281" t="s">
        <v>1203</v>
      </c>
      <c r="D263" s="245" t="s">
        <v>1204</v>
      </c>
      <c r="E263" s="246"/>
      <c r="F263" s="246"/>
      <c r="G263" s="246"/>
      <c r="H263" s="282"/>
    </row>
    <row r="264" spans="3:9">
      <c r="C264" s="283">
        <v>1</v>
      </c>
      <c r="D264" s="245" t="s">
        <v>5</v>
      </c>
      <c r="E264" s="244" t="s">
        <v>6</v>
      </c>
      <c r="F264" s="247">
        <v>0.14000000000000001</v>
      </c>
      <c r="G264" s="64">
        <f>VLOOKUP(D264,upahbahan,3,FALSE)</f>
        <v>100000</v>
      </c>
      <c r="H264" s="284">
        <f>F264*G264</f>
        <v>14000.000000000002</v>
      </c>
    </row>
    <row r="265" spans="3:9">
      <c r="C265" s="283">
        <v>2</v>
      </c>
      <c r="D265" s="245" t="s">
        <v>8</v>
      </c>
      <c r="E265" s="244" t="s">
        <v>6</v>
      </c>
      <c r="F265" s="247">
        <v>7.0000000000000007E-2</v>
      </c>
      <c r="G265" s="64">
        <f>VLOOKUP(D265,upahbahan,3,FALSE)</f>
        <v>145000</v>
      </c>
      <c r="H265" s="284">
        <f>F265*G265</f>
        <v>10150.000000000002</v>
      </c>
    </row>
    <row r="266" spans="3:9">
      <c r="C266" s="283">
        <v>3</v>
      </c>
      <c r="D266" s="245" t="s">
        <v>18</v>
      </c>
      <c r="E266" s="244" t="s">
        <v>6</v>
      </c>
      <c r="F266" s="247">
        <v>7.0000000000000001E-3</v>
      </c>
      <c r="G266" s="64">
        <f>VLOOKUP(D266,upahbahan,3,FALSE)</f>
        <v>175000</v>
      </c>
      <c r="H266" s="284">
        <f>F266*G266</f>
        <v>1225</v>
      </c>
    </row>
    <row r="267" spans="3:9">
      <c r="C267" s="283">
        <v>4</v>
      </c>
      <c r="D267" s="245" t="s">
        <v>19</v>
      </c>
      <c r="E267" s="244" t="s">
        <v>6</v>
      </c>
      <c r="F267" s="247">
        <v>2.3E-3</v>
      </c>
      <c r="G267" s="64">
        <f>VLOOKUP(D267,upahbahan,3,FALSE)</f>
        <v>200000</v>
      </c>
      <c r="H267" s="284">
        <f>F267*G267</f>
        <v>460</v>
      </c>
    </row>
    <row r="268" spans="3:9">
      <c r="C268" s="285" t="s">
        <v>1210</v>
      </c>
      <c r="D268" s="248"/>
      <c r="E268" s="248"/>
      <c r="F268" s="249"/>
      <c r="G268" s="250"/>
      <c r="H268" s="284">
        <f>SUM(H264:H267)</f>
        <v>25835.000000000004</v>
      </c>
      <c r="I268" s="251"/>
    </row>
    <row r="269" spans="3:9">
      <c r="C269" s="281" t="s">
        <v>1211</v>
      </c>
      <c r="D269" s="245" t="s">
        <v>1212</v>
      </c>
      <c r="E269" s="246"/>
      <c r="F269" s="246"/>
      <c r="G269" s="246"/>
      <c r="H269" s="282"/>
    </row>
    <row r="270" spans="3:9" ht="27.6">
      <c r="C270" s="283">
        <v>1</v>
      </c>
      <c r="D270" s="245" t="s">
        <v>303</v>
      </c>
      <c r="E270" s="244" t="s">
        <v>130</v>
      </c>
      <c r="F270" s="260">
        <v>0.44</v>
      </c>
      <c r="G270" s="64">
        <f>VLOOKUP(D270,upahbahan,3,FALSE)</f>
        <v>130000</v>
      </c>
      <c r="H270" s="284">
        <f>F270*G270</f>
        <v>57200</v>
      </c>
    </row>
    <row r="271" spans="3:9">
      <c r="C271" s="283">
        <v>2</v>
      </c>
      <c r="D271" s="245" t="s">
        <v>266</v>
      </c>
      <c r="E271" s="244" t="s">
        <v>66</v>
      </c>
      <c r="F271" s="260">
        <v>0.12</v>
      </c>
      <c r="G271" s="64">
        <f>VLOOKUP(D271,upahbahan,3,FALSE)</f>
        <v>19460</v>
      </c>
      <c r="H271" s="284">
        <f>F271*G271</f>
        <v>2335.1999999999998</v>
      </c>
    </row>
    <row r="272" spans="3:9">
      <c r="C272" s="285" t="s">
        <v>1216</v>
      </c>
      <c r="D272" s="248"/>
      <c r="E272" s="248"/>
      <c r="F272" s="248"/>
      <c r="G272" s="253"/>
      <c r="H272" s="284">
        <f>SUM(H270:H271)</f>
        <v>59535.199999999997</v>
      </c>
    </row>
    <row r="273" spans="3:9">
      <c r="C273" s="286" t="s">
        <v>1217</v>
      </c>
      <c r="D273" s="245" t="s">
        <v>1218</v>
      </c>
      <c r="E273" s="246"/>
      <c r="F273" s="246"/>
      <c r="G273" s="246"/>
      <c r="H273" s="282"/>
    </row>
    <row r="274" spans="3:9">
      <c r="C274" s="285" t="s">
        <v>1219</v>
      </c>
      <c r="D274" s="248"/>
      <c r="E274" s="248"/>
      <c r="F274" s="248"/>
      <c r="G274" s="253"/>
      <c r="H274" s="287">
        <v>0</v>
      </c>
    </row>
    <row r="275" spans="3:9">
      <c r="C275" s="288" t="s">
        <v>1220</v>
      </c>
      <c r="D275" s="254" t="s">
        <v>1221</v>
      </c>
      <c r="E275" s="255"/>
      <c r="F275" s="255"/>
      <c r="G275" s="256"/>
      <c r="H275" s="284">
        <f>H274+H272+H268</f>
        <v>85370.2</v>
      </c>
      <c r="I275" s="257"/>
    </row>
    <row r="276" spans="3:9">
      <c r="C276" s="122" t="s">
        <v>1222</v>
      </c>
      <c r="D276" s="69" t="s">
        <v>1325</v>
      </c>
      <c r="E276" s="70"/>
      <c r="F276" s="71"/>
      <c r="G276" s="95">
        <f>$M$8</f>
        <v>0.1</v>
      </c>
      <c r="H276" s="124">
        <f>H275*G276</f>
        <v>8537.02</v>
      </c>
      <c r="I276" s="257"/>
    </row>
    <row r="277" spans="3:9" ht="14.4" thickBot="1">
      <c r="C277" s="289" t="s">
        <v>1223</v>
      </c>
      <c r="D277" s="290" t="s">
        <v>1224</v>
      </c>
      <c r="E277" s="291"/>
      <c r="F277" s="291"/>
      <c r="G277" s="292"/>
      <c r="H277" s="293">
        <f>SUM(H275:H276)</f>
        <v>93907.22</v>
      </c>
      <c r="I277" s="257"/>
    </row>
    <row r="278" spans="3:9" ht="14.4" thickTop="1">
      <c r="C278" s="264"/>
      <c r="D278" s="265"/>
      <c r="E278" s="265"/>
      <c r="F278" s="265"/>
      <c r="G278" s="265"/>
      <c r="H278" s="266"/>
      <c r="I278" s="257"/>
    </row>
    <row r="279" spans="3:9" ht="14.4" thickBot="1">
      <c r="C279" s="240" t="s">
        <v>2644</v>
      </c>
      <c r="D279" s="274" t="s">
        <v>2645</v>
      </c>
      <c r="E279" s="276"/>
      <c r="F279" s="276"/>
      <c r="G279" s="276"/>
      <c r="H279" s="276"/>
      <c r="I279" s="243">
        <f>ROUNDDOWN(H295,-2)</f>
        <v>101100</v>
      </c>
    </row>
    <row r="280" spans="3:9" ht="28.2" thickTop="1">
      <c r="C280" s="278" t="s">
        <v>1197</v>
      </c>
      <c r="D280" s="279" t="s">
        <v>1198</v>
      </c>
      <c r="E280" s="279" t="s">
        <v>1199</v>
      </c>
      <c r="F280" s="279" t="s">
        <v>1200</v>
      </c>
      <c r="G280" s="279" t="s">
        <v>1201</v>
      </c>
      <c r="H280" s="280" t="s">
        <v>1202</v>
      </c>
    </row>
    <row r="281" spans="3:9">
      <c r="C281" s="281" t="s">
        <v>1203</v>
      </c>
      <c r="D281" s="245" t="s">
        <v>1204</v>
      </c>
      <c r="E281" s="246"/>
      <c r="F281" s="246"/>
      <c r="G281" s="246"/>
      <c r="H281" s="282"/>
    </row>
    <row r="282" spans="3:9">
      <c r="C282" s="283">
        <v>1</v>
      </c>
      <c r="D282" s="245" t="s">
        <v>5</v>
      </c>
      <c r="E282" s="244" t="s">
        <v>6</v>
      </c>
      <c r="F282" s="247">
        <v>0.14000000000000001</v>
      </c>
      <c r="G282" s="64">
        <f>VLOOKUP(D282,upahbahan,3,FALSE)</f>
        <v>100000</v>
      </c>
      <c r="H282" s="284">
        <f>F282*G282</f>
        <v>14000.000000000002</v>
      </c>
    </row>
    <row r="283" spans="3:9">
      <c r="C283" s="283">
        <v>2</v>
      </c>
      <c r="D283" s="245" t="s">
        <v>8</v>
      </c>
      <c r="E283" s="244" t="s">
        <v>6</v>
      </c>
      <c r="F283" s="247">
        <v>7.0000000000000007E-2</v>
      </c>
      <c r="G283" s="64">
        <f>VLOOKUP(D283,upahbahan,3,FALSE)</f>
        <v>145000</v>
      </c>
      <c r="H283" s="284">
        <f>F283*G283</f>
        <v>10150.000000000002</v>
      </c>
    </row>
    <row r="284" spans="3:9">
      <c r="C284" s="283">
        <v>3</v>
      </c>
      <c r="D284" s="245" t="s">
        <v>18</v>
      </c>
      <c r="E284" s="244" t="s">
        <v>6</v>
      </c>
      <c r="F284" s="247">
        <v>7.0000000000000001E-3</v>
      </c>
      <c r="G284" s="64">
        <f>VLOOKUP(D284,upahbahan,3,FALSE)</f>
        <v>175000</v>
      </c>
      <c r="H284" s="284">
        <f>F284*G284</f>
        <v>1225</v>
      </c>
    </row>
    <row r="285" spans="3:9">
      <c r="C285" s="283">
        <v>4</v>
      </c>
      <c r="D285" s="245" t="s">
        <v>19</v>
      </c>
      <c r="E285" s="244" t="s">
        <v>6</v>
      </c>
      <c r="F285" s="247">
        <v>2.3E-3</v>
      </c>
      <c r="G285" s="64">
        <f>VLOOKUP(D285,upahbahan,3,FALSE)</f>
        <v>200000</v>
      </c>
      <c r="H285" s="284">
        <f>F285*G285</f>
        <v>460</v>
      </c>
    </row>
    <row r="286" spans="3:9">
      <c r="C286" s="285" t="s">
        <v>1210</v>
      </c>
      <c r="D286" s="248"/>
      <c r="E286" s="248"/>
      <c r="F286" s="249"/>
      <c r="G286" s="250"/>
      <c r="H286" s="284">
        <f>SUM(H282:H285)</f>
        <v>25835.000000000004</v>
      </c>
      <c r="I286" s="251"/>
    </row>
    <row r="287" spans="3:9">
      <c r="C287" s="281" t="s">
        <v>1211</v>
      </c>
      <c r="D287" s="245" t="s">
        <v>1212</v>
      </c>
      <c r="E287" s="246"/>
      <c r="F287" s="246"/>
      <c r="G287" s="246"/>
      <c r="H287" s="282"/>
    </row>
    <row r="288" spans="3:9" ht="27.6">
      <c r="C288" s="283">
        <v>1</v>
      </c>
      <c r="D288" s="245" t="s">
        <v>301</v>
      </c>
      <c r="E288" s="244" t="s">
        <v>130</v>
      </c>
      <c r="F288" s="260">
        <v>0.51</v>
      </c>
      <c r="G288" s="64">
        <f>VLOOKUP(D288,upahbahan,3,FALSE)</f>
        <v>125000</v>
      </c>
      <c r="H288" s="284">
        <f>F288*G288</f>
        <v>63750</v>
      </c>
    </row>
    <row r="289" spans="3:9">
      <c r="C289" s="283">
        <v>2</v>
      </c>
      <c r="D289" s="245" t="s">
        <v>266</v>
      </c>
      <c r="E289" s="244" t="s">
        <v>66</v>
      </c>
      <c r="F289" s="260">
        <v>0.12</v>
      </c>
      <c r="G289" s="64">
        <f>VLOOKUP(D289,upahbahan,3,FALSE)</f>
        <v>19460</v>
      </c>
      <c r="H289" s="284">
        <f>F289*G289</f>
        <v>2335.1999999999998</v>
      </c>
    </row>
    <row r="290" spans="3:9">
      <c r="C290" s="285" t="s">
        <v>1216</v>
      </c>
      <c r="D290" s="248"/>
      <c r="E290" s="248"/>
      <c r="F290" s="248"/>
      <c r="G290" s="253"/>
      <c r="H290" s="284">
        <f>SUM(H288:H289)</f>
        <v>66085.2</v>
      </c>
    </row>
    <row r="291" spans="3:9">
      <c r="C291" s="286" t="s">
        <v>1217</v>
      </c>
      <c r="D291" s="245" t="s">
        <v>1218</v>
      </c>
      <c r="E291" s="246"/>
      <c r="F291" s="246"/>
      <c r="G291" s="246"/>
      <c r="H291" s="282"/>
    </row>
    <row r="292" spans="3:9">
      <c r="C292" s="285" t="s">
        <v>1219</v>
      </c>
      <c r="D292" s="248"/>
      <c r="E292" s="248"/>
      <c r="F292" s="248"/>
      <c r="G292" s="253"/>
      <c r="H292" s="287">
        <v>0</v>
      </c>
    </row>
    <row r="293" spans="3:9">
      <c r="C293" s="288" t="s">
        <v>1220</v>
      </c>
      <c r="D293" s="254" t="s">
        <v>1221</v>
      </c>
      <c r="E293" s="255"/>
      <c r="F293" s="255"/>
      <c r="G293" s="256"/>
      <c r="H293" s="284">
        <f>H292+H290+H286</f>
        <v>91920.2</v>
      </c>
      <c r="I293" s="257"/>
    </row>
    <row r="294" spans="3:9">
      <c r="C294" s="122" t="s">
        <v>1222</v>
      </c>
      <c r="D294" s="69" t="s">
        <v>1325</v>
      </c>
      <c r="E294" s="70"/>
      <c r="F294" s="71"/>
      <c r="G294" s="95">
        <f>$M$8</f>
        <v>0.1</v>
      </c>
      <c r="H294" s="124">
        <f>H293*G294</f>
        <v>9192.02</v>
      </c>
      <c r="I294" s="257"/>
    </row>
    <row r="295" spans="3:9" ht="14.4" thickBot="1">
      <c r="C295" s="289" t="s">
        <v>1223</v>
      </c>
      <c r="D295" s="290" t="s">
        <v>1224</v>
      </c>
      <c r="E295" s="291"/>
      <c r="F295" s="291"/>
      <c r="G295" s="292"/>
      <c r="H295" s="293">
        <f>SUM(H293:H294)</f>
        <v>101112.22</v>
      </c>
      <c r="I295" s="257"/>
    </row>
    <row r="296" spans="3:9" ht="14.4" thickTop="1">
      <c r="C296" s="264"/>
      <c r="D296" s="265"/>
      <c r="E296" s="265"/>
      <c r="F296" s="265"/>
      <c r="G296" s="265"/>
      <c r="H296" s="266"/>
      <c r="I296" s="257"/>
    </row>
    <row r="297" spans="3:9" ht="14.4" thickBot="1">
      <c r="C297" s="240" t="s">
        <v>2646</v>
      </c>
      <c r="D297" s="274" t="s">
        <v>2647</v>
      </c>
      <c r="E297" s="276"/>
      <c r="F297" s="276"/>
      <c r="G297" s="276"/>
      <c r="H297" s="276"/>
      <c r="I297" s="243">
        <f>ROUNDDOWN(H313,-2)</f>
        <v>136500</v>
      </c>
    </row>
    <row r="298" spans="3:9" ht="28.2" thickTop="1">
      <c r="C298" s="278" t="s">
        <v>1197</v>
      </c>
      <c r="D298" s="279" t="s">
        <v>1198</v>
      </c>
      <c r="E298" s="279" t="s">
        <v>1199</v>
      </c>
      <c r="F298" s="279" t="s">
        <v>1200</v>
      </c>
      <c r="G298" s="279" t="s">
        <v>1201</v>
      </c>
      <c r="H298" s="280" t="s">
        <v>1202</v>
      </c>
    </row>
    <row r="299" spans="3:9">
      <c r="C299" s="281" t="s">
        <v>1203</v>
      </c>
      <c r="D299" s="245" t="s">
        <v>1204</v>
      </c>
      <c r="E299" s="246"/>
      <c r="F299" s="246"/>
      <c r="G299" s="246"/>
      <c r="H299" s="282"/>
    </row>
    <row r="300" spans="3:9">
      <c r="C300" s="283">
        <v>1</v>
      </c>
      <c r="D300" s="245" t="s">
        <v>5</v>
      </c>
      <c r="E300" s="244" t="s">
        <v>6</v>
      </c>
      <c r="F300" s="247">
        <v>0.14000000000000001</v>
      </c>
      <c r="G300" s="64">
        <f>VLOOKUP(D300,upahbahan,3,FALSE)</f>
        <v>100000</v>
      </c>
      <c r="H300" s="284">
        <f>F300*G300</f>
        <v>14000.000000000002</v>
      </c>
    </row>
    <row r="301" spans="3:9">
      <c r="C301" s="283">
        <v>2</v>
      </c>
      <c r="D301" s="245" t="s">
        <v>8</v>
      </c>
      <c r="E301" s="244" t="s">
        <v>6</v>
      </c>
      <c r="F301" s="247">
        <v>7.0000000000000007E-2</v>
      </c>
      <c r="G301" s="64">
        <f>VLOOKUP(D301,upahbahan,3,FALSE)</f>
        <v>145000</v>
      </c>
      <c r="H301" s="284">
        <f>F301*G301</f>
        <v>10150.000000000002</v>
      </c>
    </row>
    <row r="302" spans="3:9">
      <c r="C302" s="283">
        <v>3</v>
      </c>
      <c r="D302" s="245" t="s">
        <v>18</v>
      </c>
      <c r="E302" s="244" t="s">
        <v>6</v>
      </c>
      <c r="F302" s="247">
        <v>7.0000000000000001E-3</v>
      </c>
      <c r="G302" s="64">
        <f>VLOOKUP(D302,upahbahan,3,FALSE)</f>
        <v>175000</v>
      </c>
      <c r="H302" s="284">
        <f>F302*G302</f>
        <v>1225</v>
      </c>
    </row>
    <row r="303" spans="3:9">
      <c r="C303" s="283">
        <v>4</v>
      </c>
      <c r="D303" s="245" t="s">
        <v>19</v>
      </c>
      <c r="E303" s="244" t="s">
        <v>6</v>
      </c>
      <c r="F303" s="247">
        <v>2.3E-3</v>
      </c>
      <c r="G303" s="64">
        <f>VLOOKUP(D303,upahbahan,3,FALSE)</f>
        <v>200000</v>
      </c>
      <c r="H303" s="284">
        <f>F303*G303</f>
        <v>460</v>
      </c>
    </row>
    <row r="304" spans="3:9">
      <c r="C304" s="285" t="s">
        <v>1210</v>
      </c>
      <c r="D304" s="248"/>
      <c r="E304" s="248"/>
      <c r="F304" s="249"/>
      <c r="G304" s="250"/>
      <c r="H304" s="284">
        <f>SUM(H300:H303)</f>
        <v>25835.000000000004</v>
      </c>
      <c r="I304" s="251"/>
    </row>
    <row r="305" spans="3:9">
      <c r="C305" s="281" t="s">
        <v>1211</v>
      </c>
      <c r="D305" s="245" t="s">
        <v>1212</v>
      </c>
      <c r="E305" s="246"/>
      <c r="F305" s="246"/>
      <c r="G305" s="246"/>
      <c r="H305" s="282"/>
    </row>
    <row r="306" spans="3:9" ht="27.6">
      <c r="C306" s="283">
        <v>1</v>
      </c>
      <c r="D306" s="245" t="s">
        <v>298</v>
      </c>
      <c r="E306" s="244" t="s">
        <v>130</v>
      </c>
      <c r="F306" s="260">
        <v>0.8</v>
      </c>
      <c r="G306" s="64">
        <f>VLOOKUP(D306,upahbahan,3,FALSE)</f>
        <v>120000</v>
      </c>
      <c r="H306" s="284">
        <f>F306*G306</f>
        <v>96000</v>
      </c>
    </row>
    <row r="307" spans="3:9">
      <c r="C307" s="283">
        <v>2</v>
      </c>
      <c r="D307" s="245" t="s">
        <v>266</v>
      </c>
      <c r="E307" s="244" t="s">
        <v>66</v>
      </c>
      <c r="F307" s="260">
        <v>0.12</v>
      </c>
      <c r="G307" s="64">
        <f>VLOOKUP(D307,upahbahan,3,FALSE)</f>
        <v>19460</v>
      </c>
      <c r="H307" s="284">
        <f>F307*G307</f>
        <v>2335.1999999999998</v>
      </c>
    </row>
    <row r="308" spans="3:9">
      <c r="C308" s="285" t="s">
        <v>1216</v>
      </c>
      <c r="D308" s="248"/>
      <c r="E308" s="248"/>
      <c r="F308" s="248"/>
      <c r="G308" s="253"/>
      <c r="H308" s="284">
        <f>SUM(H306:H307)</f>
        <v>98335.2</v>
      </c>
    </row>
    <row r="309" spans="3:9">
      <c r="C309" s="286" t="s">
        <v>1217</v>
      </c>
      <c r="D309" s="245" t="s">
        <v>1218</v>
      </c>
      <c r="E309" s="246"/>
      <c r="F309" s="246"/>
      <c r="G309" s="246"/>
      <c r="H309" s="282"/>
    </row>
    <row r="310" spans="3:9">
      <c r="C310" s="285" t="s">
        <v>1219</v>
      </c>
      <c r="D310" s="248"/>
      <c r="E310" s="248"/>
      <c r="F310" s="248"/>
      <c r="G310" s="253"/>
      <c r="H310" s="287">
        <v>0</v>
      </c>
    </row>
    <row r="311" spans="3:9">
      <c r="C311" s="288" t="s">
        <v>1220</v>
      </c>
      <c r="D311" s="254" t="s">
        <v>1221</v>
      </c>
      <c r="E311" s="255"/>
      <c r="F311" s="255"/>
      <c r="G311" s="256"/>
      <c r="H311" s="284">
        <f>H310+H308+H304</f>
        <v>124170.2</v>
      </c>
      <c r="I311" s="257"/>
    </row>
    <row r="312" spans="3:9">
      <c r="C312" s="122" t="s">
        <v>1222</v>
      </c>
      <c r="D312" s="69" t="s">
        <v>1325</v>
      </c>
      <c r="E312" s="70"/>
      <c r="F312" s="71"/>
      <c r="G312" s="95">
        <f>$M$8</f>
        <v>0.1</v>
      </c>
      <c r="H312" s="124">
        <f>H311*G312</f>
        <v>12417.02</v>
      </c>
      <c r="I312" s="257"/>
    </row>
    <row r="313" spans="3:9" ht="14.4" thickBot="1">
      <c r="C313" s="289" t="s">
        <v>1223</v>
      </c>
      <c r="D313" s="290" t="s">
        <v>1224</v>
      </c>
      <c r="E313" s="291"/>
      <c r="F313" s="291"/>
      <c r="G313" s="292"/>
      <c r="H313" s="293">
        <f>SUM(H311:H312)</f>
        <v>136587.22</v>
      </c>
      <c r="I313" s="257"/>
    </row>
    <row r="314" spans="3:9" ht="14.4" thickTop="1">
      <c r="C314" s="264"/>
      <c r="D314" s="265"/>
      <c r="E314" s="265"/>
      <c r="F314" s="265"/>
      <c r="G314" s="265"/>
      <c r="H314" s="266"/>
      <c r="I314" s="257"/>
    </row>
    <row r="315" spans="3:9" ht="14.4" thickBot="1">
      <c r="C315" s="240" t="s">
        <v>2648</v>
      </c>
      <c r="D315" s="274" t="s">
        <v>2649</v>
      </c>
      <c r="E315" s="276"/>
      <c r="F315" s="276"/>
      <c r="G315" s="276"/>
      <c r="H315" s="276"/>
      <c r="I315" s="243">
        <f>ROUNDDOWN(H331,-2)</f>
        <v>84300</v>
      </c>
    </row>
    <row r="316" spans="3:9" ht="28.2" thickTop="1">
      <c r="C316" s="278" t="s">
        <v>1197</v>
      </c>
      <c r="D316" s="279" t="s">
        <v>1198</v>
      </c>
      <c r="E316" s="279" t="s">
        <v>1199</v>
      </c>
      <c r="F316" s="279" t="s">
        <v>1200</v>
      </c>
      <c r="G316" s="279" t="s">
        <v>1201</v>
      </c>
      <c r="H316" s="280" t="s">
        <v>1202</v>
      </c>
    </row>
    <row r="317" spans="3:9">
      <c r="C317" s="281" t="s">
        <v>1203</v>
      </c>
      <c r="D317" s="245" t="s">
        <v>1204</v>
      </c>
      <c r="E317" s="246"/>
      <c r="F317" s="246"/>
      <c r="G317" s="246"/>
      <c r="H317" s="282"/>
    </row>
    <row r="318" spans="3:9">
      <c r="C318" s="283">
        <v>1</v>
      </c>
      <c r="D318" s="245" t="s">
        <v>5</v>
      </c>
      <c r="E318" s="244" t="s">
        <v>6</v>
      </c>
      <c r="F318" s="247">
        <v>0.14000000000000001</v>
      </c>
      <c r="G318" s="64">
        <f>VLOOKUP(D318,upahbahan,3,FALSE)</f>
        <v>100000</v>
      </c>
      <c r="H318" s="284">
        <f>F318*G318</f>
        <v>14000.000000000002</v>
      </c>
    </row>
    <row r="319" spans="3:9">
      <c r="C319" s="283">
        <v>2</v>
      </c>
      <c r="D319" s="245" t="s">
        <v>8</v>
      </c>
      <c r="E319" s="244" t="s">
        <v>6</v>
      </c>
      <c r="F319" s="247">
        <v>7.0000000000000007E-2</v>
      </c>
      <c r="G319" s="64">
        <f>VLOOKUP(D319,upahbahan,3,FALSE)</f>
        <v>145000</v>
      </c>
      <c r="H319" s="284">
        <f>F319*G319</f>
        <v>10150.000000000002</v>
      </c>
    </row>
    <row r="320" spans="3:9">
      <c r="C320" s="283">
        <v>3</v>
      </c>
      <c r="D320" s="245" t="s">
        <v>18</v>
      </c>
      <c r="E320" s="244" t="s">
        <v>6</v>
      </c>
      <c r="F320" s="247">
        <v>7.0000000000000001E-3</v>
      </c>
      <c r="G320" s="64">
        <f>VLOOKUP(D320,upahbahan,3,FALSE)</f>
        <v>175000</v>
      </c>
      <c r="H320" s="284">
        <f>F320*G320</f>
        <v>1225</v>
      </c>
    </row>
    <row r="321" spans="3:9">
      <c r="C321" s="283">
        <v>4</v>
      </c>
      <c r="D321" s="245" t="s">
        <v>19</v>
      </c>
      <c r="E321" s="244" t="s">
        <v>6</v>
      </c>
      <c r="F321" s="247">
        <v>2.3E-3</v>
      </c>
      <c r="G321" s="64">
        <f>VLOOKUP(D321,upahbahan,3,FALSE)</f>
        <v>200000</v>
      </c>
      <c r="H321" s="284">
        <f>F321*G321</f>
        <v>460</v>
      </c>
    </row>
    <row r="322" spans="3:9">
      <c r="C322" s="285" t="s">
        <v>1210</v>
      </c>
      <c r="D322" s="248"/>
      <c r="E322" s="248"/>
      <c r="F322" s="249"/>
      <c r="G322" s="250"/>
      <c r="H322" s="284">
        <f>SUM(H318:H321)</f>
        <v>25835.000000000004</v>
      </c>
      <c r="I322" s="251"/>
    </row>
    <row r="323" spans="3:9">
      <c r="C323" s="281" t="s">
        <v>1211</v>
      </c>
      <c r="D323" s="245" t="s">
        <v>1212</v>
      </c>
      <c r="E323" s="246"/>
      <c r="F323" s="246"/>
      <c r="G323" s="246"/>
      <c r="H323" s="282"/>
    </row>
    <row r="324" spans="3:9" ht="27.6">
      <c r="C324" s="283">
        <v>1</v>
      </c>
      <c r="D324" s="245" t="s">
        <v>310</v>
      </c>
      <c r="E324" s="244" t="s">
        <v>130</v>
      </c>
      <c r="F324" s="260">
        <v>0.37</v>
      </c>
      <c r="G324" s="64">
        <f>VLOOKUP(D324,upahbahan,3,FALSE)</f>
        <v>131000</v>
      </c>
      <c r="H324" s="284">
        <f>F324*G324</f>
        <v>48470</v>
      </c>
    </row>
    <row r="325" spans="3:9">
      <c r="C325" s="283">
        <v>2</v>
      </c>
      <c r="D325" s="245" t="s">
        <v>266</v>
      </c>
      <c r="E325" s="244" t="s">
        <v>66</v>
      </c>
      <c r="F325" s="260">
        <v>0.12</v>
      </c>
      <c r="G325" s="64">
        <f>VLOOKUP(D325,upahbahan,3,FALSE)</f>
        <v>19460</v>
      </c>
      <c r="H325" s="284">
        <f>F325*G325</f>
        <v>2335.1999999999998</v>
      </c>
    </row>
    <row r="326" spans="3:9">
      <c r="C326" s="285" t="s">
        <v>1216</v>
      </c>
      <c r="D326" s="248"/>
      <c r="E326" s="248"/>
      <c r="F326" s="248"/>
      <c r="G326" s="253"/>
      <c r="H326" s="284">
        <f>SUM(H324:H325)</f>
        <v>50805.2</v>
      </c>
    </row>
    <row r="327" spans="3:9">
      <c r="C327" s="286" t="s">
        <v>1217</v>
      </c>
      <c r="D327" s="245" t="s">
        <v>1218</v>
      </c>
      <c r="E327" s="246"/>
      <c r="F327" s="246"/>
      <c r="G327" s="246"/>
      <c r="H327" s="282"/>
    </row>
    <row r="328" spans="3:9">
      <c r="C328" s="285" t="s">
        <v>1219</v>
      </c>
      <c r="D328" s="248"/>
      <c r="E328" s="248"/>
      <c r="F328" s="248"/>
      <c r="G328" s="253"/>
      <c r="H328" s="287">
        <v>0</v>
      </c>
    </row>
    <row r="329" spans="3:9">
      <c r="C329" s="288" t="s">
        <v>1220</v>
      </c>
      <c r="D329" s="254" t="s">
        <v>1221</v>
      </c>
      <c r="E329" s="255"/>
      <c r="F329" s="255"/>
      <c r="G329" s="256"/>
      <c r="H329" s="284">
        <f>H328+H326+H322</f>
        <v>76640.2</v>
      </c>
      <c r="I329" s="257"/>
    </row>
    <row r="330" spans="3:9">
      <c r="C330" s="122" t="s">
        <v>1222</v>
      </c>
      <c r="D330" s="69" t="s">
        <v>1325</v>
      </c>
      <c r="E330" s="70"/>
      <c r="F330" s="71"/>
      <c r="G330" s="95">
        <f>$M$8</f>
        <v>0.1</v>
      </c>
      <c r="H330" s="124">
        <f>H329*G330</f>
        <v>7664.02</v>
      </c>
      <c r="I330" s="257"/>
    </row>
    <row r="331" spans="3:9" ht="14.4" thickBot="1">
      <c r="C331" s="289" t="s">
        <v>1223</v>
      </c>
      <c r="D331" s="290" t="s">
        <v>1224</v>
      </c>
      <c r="E331" s="291"/>
      <c r="F331" s="291"/>
      <c r="G331" s="292"/>
      <c r="H331" s="293">
        <f>SUM(H329:H330)</f>
        <v>84304.22</v>
      </c>
      <c r="I331" s="257"/>
    </row>
    <row r="332" spans="3:9" ht="14.4" thickTop="1">
      <c r="C332" s="264"/>
      <c r="D332" s="265"/>
      <c r="E332" s="265"/>
      <c r="F332" s="265"/>
      <c r="G332" s="265"/>
      <c r="H332" s="266"/>
      <c r="I332" s="257"/>
    </row>
    <row r="333" spans="3:9" ht="14.4" thickBot="1">
      <c r="C333" s="240" t="s">
        <v>2650</v>
      </c>
      <c r="D333" s="274" t="s">
        <v>2651</v>
      </c>
      <c r="E333" s="276"/>
      <c r="F333" s="276"/>
      <c r="G333" s="276"/>
      <c r="H333" s="276"/>
      <c r="I333" s="243">
        <f>ROUNDDOWN(H349,-2)</f>
        <v>78300</v>
      </c>
    </row>
    <row r="334" spans="3:9" ht="28.2" thickTop="1">
      <c r="C334" s="278" t="s">
        <v>1197</v>
      </c>
      <c r="D334" s="279" t="s">
        <v>1198</v>
      </c>
      <c r="E334" s="279" t="s">
        <v>1199</v>
      </c>
      <c r="F334" s="279" t="s">
        <v>1200</v>
      </c>
      <c r="G334" s="279" t="s">
        <v>1201</v>
      </c>
      <c r="H334" s="280" t="s">
        <v>1202</v>
      </c>
    </row>
    <row r="335" spans="3:9">
      <c r="C335" s="281" t="s">
        <v>1203</v>
      </c>
      <c r="D335" s="245" t="s">
        <v>1204</v>
      </c>
      <c r="E335" s="246"/>
      <c r="F335" s="246"/>
      <c r="G335" s="246"/>
      <c r="H335" s="282"/>
    </row>
    <row r="336" spans="3:9">
      <c r="C336" s="283">
        <v>1</v>
      </c>
      <c r="D336" s="245" t="s">
        <v>5</v>
      </c>
      <c r="E336" s="244" t="s">
        <v>6</v>
      </c>
      <c r="F336" s="247">
        <v>0.14000000000000001</v>
      </c>
      <c r="G336" s="64">
        <f>VLOOKUP(D336,upahbahan,3,FALSE)</f>
        <v>100000</v>
      </c>
      <c r="H336" s="284">
        <f>F336*G336</f>
        <v>14000.000000000002</v>
      </c>
    </row>
    <row r="337" spans="3:9">
      <c r="C337" s="283">
        <v>2</v>
      </c>
      <c r="D337" s="245" t="s">
        <v>8</v>
      </c>
      <c r="E337" s="244" t="s">
        <v>6</v>
      </c>
      <c r="F337" s="247">
        <v>7.0000000000000007E-2</v>
      </c>
      <c r="G337" s="64">
        <f>VLOOKUP(D337,upahbahan,3,FALSE)</f>
        <v>145000</v>
      </c>
      <c r="H337" s="284">
        <f>F337*G337</f>
        <v>10150.000000000002</v>
      </c>
    </row>
    <row r="338" spans="3:9">
      <c r="C338" s="283">
        <v>3</v>
      </c>
      <c r="D338" s="245" t="s">
        <v>18</v>
      </c>
      <c r="E338" s="244" t="s">
        <v>6</v>
      </c>
      <c r="F338" s="247">
        <v>7.0000000000000001E-3</v>
      </c>
      <c r="G338" s="64">
        <f>VLOOKUP(D338,upahbahan,3,FALSE)</f>
        <v>175000</v>
      </c>
      <c r="H338" s="284">
        <f>F338*G338</f>
        <v>1225</v>
      </c>
    </row>
    <row r="339" spans="3:9">
      <c r="C339" s="283">
        <v>4</v>
      </c>
      <c r="D339" s="245" t="s">
        <v>19</v>
      </c>
      <c r="E339" s="244" t="s">
        <v>6</v>
      </c>
      <c r="F339" s="247">
        <v>2.3E-3</v>
      </c>
      <c r="G339" s="64">
        <f>VLOOKUP(D339,upahbahan,3,FALSE)</f>
        <v>200000</v>
      </c>
      <c r="H339" s="284">
        <f>F339*G339</f>
        <v>460</v>
      </c>
    </row>
    <row r="340" spans="3:9">
      <c r="C340" s="285" t="s">
        <v>1210</v>
      </c>
      <c r="D340" s="248"/>
      <c r="E340" s="248"/>
      <c r="F340" s="249"/>
      <c r="G340" s="250"/>
      <c r="H340" s="284">
        <f>SUM(H336:H339)</f>
        <v>25835.000000000004</v>
      </c>
      <c r="I340" s="251"/>
    </row>
    <row r="341" spans="3:9">
      <c r="C341" s="281" t="s">
        <v>1211</v>
      </c>
      <c r="D341" s="245" t="s">
        <v>1212</v>
      </c>
      <c r="E341" s="246"/>
      <c r="F341" s="246"/>
      <c r="G341" s="246"/>
      <c r="H341" s="282"/>
    </row>
    <row r="342" spans="3:9" ht="27.6">
      <c r="C342" s="283">
        <v>1</v>
      </c>
      <c r="D342" s="245" t="s">
        <v>309</v>
      </c>
      <c r="E342" s="244" t="s">
        <v>130</v>
      </c>
      <c r="F342" s="260">
        <v>0.38</v>
      </c>
      <c r="G342" s="64">
        <f>VLOOKUP(D342,upahbahan,3,FALSE)</f>
        <v>113400</v>
      </c>
      <c r="H342" s="284">
        <f>F342*G342</f>
        <v>43092</v>
      </c>
    </row>
    <row r="343" spans="3:9">
      <c r="C343" s="283">
        <v>2</v>
      </c>
      <c r="D343" s="245" t="s">
        <v>266</v>
      </c>
      <c r="E343" s="244" t="s">
        <v>66</v>
      </c>
      <c r="F343" s="260">
        <v>0.12</v>
      </c>
      <c r="G343" s="64">
        <f>VLOOKUP(D343,upahbahan,3,FALSE)</f>
        <v>19460</v>
      </c>
      <c r="H343" s="284">
        <f>F343*G343</f>
        <v>2335.1999999999998</v>
      </c>
    </row>
    <row r="344" spans="3:9">
      <c r="C344" s="285" t="s">
        <v>1216</v>
      </c>
      <c r="D344" s="248"/>
      <c r="E344" s="248"/>
      <c r="F344" s="248"/>
      <c r="G344" s="253"/>
      <c r="H344" s="284">
        <f>SUM(H342:H343)</f>
        <v>45427.199999999997</v>
      </c>
    </row>
    <row r="345" spans="3:9">
      <c r="C345" s="286" t="s">
        <v>1217</v>
      </c>
      <c r="D345" s="245" t="s">
        <v>1218</v>
      </c>
      <c r="E345" s="246"/>
      <c r="F345" s="246"/>
      <c r="G345" s="246"/>
      <c r="H345" s="282"/>
    </row>
    <row r="346" spans="3:9">
      <c r="C346" s="285" t="s">
        <v>1219</v>
      </c>
      <c r="D346" s="248"/>
      <c r="E346" s="248"/>
      <c r="F346" s="248"/>
      <c r="G346" s="253"/>
      <c r="H346" s="287">
        <v>0</v>
      </c>
    </row>
    <row r="347" spans="3:9">
      <c r="C347" s="288" t="s">
        <v>1220</v>
      </c>
      <c r="D347" s="254" t="s">
        <v>1221</v>
      </c>
      <c r="E347" s="255"/>
      <c r="F347" s="255"/>
      <c r="G347" s="256"/>
      <c r="H347" s="284">
        <f>H346+H344+H340</f>
        <v>71262.2</v>
      </c>
      <c r="I347" s="257"/>
    </row>
    <row r="348" spans="3:9">
      <c r="C348" s="122" t="s">
        <v>1222</v>
      </c>
      <c r="D348" s="69" t="s">
        <v>1325</v>
      </c>
      <c r="E348" s="70"/>
      <c r="F348" s="71"/>
      <c r="G348" s="95">
        <f>$M$8</f>
        <v>0.1</v>
      </c>
      <c r="H348" s="124">
        <f>H347*G348</f>
        <v>7126.22</v>
      </c>
      <c r="I348" s="257"/>
    </row>
    <row r="349" spans="3:9" ht="14.4" thickBot="1">
      <c r="C349" s="289" t="s">
        <v>1223</v>
      </c>
      <c r="D349" s="290" t="s">
        <v>1224</v>
      </c>
      <c r="E349" s="291"/>
      <c r="F349" s="291"/>
      <c r="G349" s="292"/>
      <c r="H349" s="293">
        <f>SUM(H347:H348)</f>
        <v>78388.42</v>
      </c>
      <c r="I349" s="257"/>
    </row>
    <row r="350" spans="3:9" ht="14.4" thickTop="1">
      <c r="C350" s="264"/>
      <c r="D350" s="265"/>
      <c r="E350" s="265"/>
      <c r="F350" s="265"/>
      <c r="G350" s="265"/>
      <c r="H350" s="266"/>
      <c r="I350" s="257"/>
    </row>
    <row r="351" spans="3:9" ht="14.4" thickBot="1">
      <c r="C351" s="240" t="s">
        <v>2652</v>
      </c>
      <c r="D351" s="274" t="s">
        <v>2653</v>
      </c>
      <c r="E351" s="276"/>
      <c r="F351" s="276"/>
      <c r="G351" s="276"/>
      <c r="H351" s="276"/>
      <c r="I351" s="243">
        <f>ROUNDDOWN(H367,-2)</f>
        <v>81300</v>
      </c>
    </row>
    <row r="352" spans="3:9" ht="28.2" thickTop="1">
      <c r="C352" s="278" t="s">
        <v>1197</v>
      </c>
      <c r="D352" s="279" t="s">
        <v>1198</v>
      </c>
      <c r="E352" s="279" t="s">
        <v>1199</v>
      </c>
      <c r="F352" s="279" t="s">
        <v>1200</v>
      </c>
      <c r="G352" s="279" t="s">
        <v>1201</v>
      </c>
      <c r="H352" s="280" t="s">
        <v>1202</v>
      </c>
    </row>
    <row r="353" spans="3:9">
      <c r="C353" s="281" t="s">
        <v>1203</v>
      </c>
      <c r="D353" s="245" t="s">
        <v>1204</v>
      </c>
      <c r="E353" s="246"/>
      <c r="F353" s="246"/>
      <c r="G353" s="246"/>
      <c r="H353" s="282"/>
    </row>
    <row r="354" spans="3:9">
      <c r="C354" s="283">
        <v>1</v>
      </c>
      <c r="D354" s="245" t="s">
        <v>5</v>
      </c>
      <c r="E354" s="244" t="s">
        <v>6</v>
      </c>
      <c r="F354" s="247">
        <v>0.14000000000000001</v>
      </c>
      <c r="G354" s="64">
        <f>VLOOKUP(D354,upahbahan,3,FALSE)</f>
        <v>100000</v>
      </c>
      <c r="H354" s="284">
        <f>F354*G354</f>
        <v>14000.000000000002</v>
      </c>
    </row>
    <row r="355" spans="3:9">
      <c r="C355" s="283">
        <v>2</v>
      </c>
      <c r="D355" s="245" t="s">
        <v>8</v>
      </c>
      <c r="E355" s="244" t="s">
        <v>6</v>
      </c>
      <c r="F355" s="247">
        <v>7.0000000000000007E-2</v>
      </c>
      <c r="G355" s="64">
        <f>VLOOKUP(D355,upahbahan,3,FALSE)</f>
        <v>145000</v>
      </c>
      <c r="H355" s="284">
        <f>F355*G355</f>
        <v>10150.000000000002</v>
      </c>
    </row>
    <row r="356" spans="3:9">
      <c r="C356" s="283">
        <v>3</v>
      </c>
      <c r="D356" s="245" t="s">
        <v>18</v>
      </c>
      <c r="E356" s="244" t="s">
        <v>6</v>
      </c>
      <c r="F356" s="247">
        <v>7.0000000000000001E-3</v>
      </c>
      <c r="G356" s="64">
        <f>VLOOKUP(D356,upahbahan,3,FALSE)</f>
        <v>175000</v>
      </c>
      <c r="H356" s="284">
        <f>F356*G356</f>
        <v>1225</v>
      </c>
    </row>
    <row r="357" spans="3:9">
      <c r="C357" s="283">
        <v>4</v>
      </c>
      <c r="D357" s="245" t="s">
        <v>19</v>
      </c>
      <c r="E357" s="244" t="s">
        <v>6</v>
      </c>
      <c r="F357" s="247">
        <v>2.3E-3</v>
      </c>
      <c r="G357" s="64">
        <f>VLOOKUP(D357,upahbahan,3,FALSE)</f>
        <v>200000</v>
      </c>
      <c r="H357" s="284">
        <f>F357*G357</f>
        <v>460</v>
      </c>
    </row>
    <row r="358" spans="3:9">
      <c r="C358" s="285" t="s">
        <v>1210</v>
      </c>
      <c r="D358" s="248"/>
      <c r="E358" s="248"/>
      <c r="F358" s="249"/>
      <c r="G358" s="250"/>
      <c r="H358" s="284">
        <f>SUM(H354:H357)</f>
        <v>25835.000000000004</v>
      </c>
      <c r="I358" s="251"/>
    </row>
    <row r="359" spans="3:9">
      <c r="C359" s="281" t="s">
        <v>1211</v>
      </c>
      <c r="D359" s="245" t="s">
        <v>1212</v>
      </c>
      <c r="E359" s="246"/>
      <c r="F359" s="246"/>
      <c r="G359" s="246"/>
      <c r="H359" s="282"/>
    </row>
    <row r="360" spans="3:9" ht="27.6">
      <c r="C360" s="283">
        <v>1</v>
      </c>
      <c r="D360" s="245" t="s">
        <v>308</v>
      </c>
      <c r="E360" s="244" t="s">
        <v>130</v>
      </c>
      <c r="F360" s="260">
        <v>0.46</v>
      </c>
      <c r="G360" s="64">
        <f>VLOOKUP(D360,upahbahan,3,FALSE)</f>
        <v>99600</v>
      </c>
      <c r="H360" s="284">
        <f>F360*G360</f>
        <v>45816</v>
      </c>
    </row>
    <row r="361" spans="3:9">
      <c r="C361" s="283">
        <v>2</v>
      </c>
      <c r="D361" s="245" t="s">
        <v>266</v>
      </c>
      <c r="E361" s="244" t="s">
        <v>66</v>
      </c>
      <c r="F361" s="260">
        <v>0.12</v>
      </c>
      <c r="G361" s="64">
        <f>VLOOKUP(D361,upahbahan,3,FALSE)</f>
        <v>19460</v>
      </c>
      <c r="H361" s="284">
        <f>F361*G361</f>
        <v>2335.1999999999998</v>
      </c>
    </row>
    <row r="362" spans="3:9">
      <c r="C362" s="285" t="s">
        <v>1216</v>
      </c>
      <c r="D362" s="248"/>
      <c r="E362" s="248"/>
      <c r="F362" s="248"/>
      <c r="G362" s="253"/>
      <c r="H362" s="284">
        <f>SUM(H360:H361)</f>
        <v>48151.199999999997</v>
      </c>
    </row>
    <row r="363" spans="3:9">
      <c r="C363" s="286" t="s">
        <v>1217</v>
      </c>
      <c r="D363" s="245" t="s">
        <v>1218</v>
      </c>
      <c r="E363" s="246"/>
      <c r="F363" s="246"/>
      <c r="G363" s="246"/>
      <c r="H363" s="282"/>
    </row>
    <row r="364" spans="3:9">
      <c r="C364" s="285" t="s">
        <v>1219</v>
      </c>
      <c r="D364" s="248"/>
      <c r="E364" s="248"/>
      <c r="F364" s="248"/>
      <c r="G364" s="253"/>
      <c r="H364" s="287">
        <v>0</v>
      </c>
    </row>
    <row r="365" spans="3:9">
      <c r="C365" s="288" t="s">
        <v>1220</v>
      </c>
      <c r="D365" s="254" t="s">
        <v>1221</v>
      </c>
      <c r="E365" s="255"/>
      <c r="F365" s="255"/>
      <c r="G365" s="256"/>
      <c r="H365" s="284">
        <f>H364+H362+H358</f>
        <v>73986.2</v>
      </c>
      <c r="I365" s="257"/>
    </row>
    <row r="366" spans="3:9">
      <c r="C366" s="122" t="s">
        <v>1222</v>
      </c>
      <c r="D366" s="69" t="s">
        <v>1325</v>
      </c>
      <c r="E366" s="70"/>
      <c r="F366" s="71"/>
      <c r="G366" s="95">
        <f>$M$8</f>
        <v>0.1</v>
      </c>
      <c r="H366" s="124">
        <f>H365*G366</f>
        <v>7398.62</v>
      </c>
      <c r="I366" s="257"/>
    </row>
    <row r="367" spans="3:9" ht="14.4" thickBot="1">
      <c r="C367" s="289" t="s">
        <v>1223</v>
      </c>
      <c r="D367" s="290" t="s">
        <v>1224</v>
      </c>
      <c r="E367" s="291"/>
      <c r="F367" s="291"/>
      <c r="G367" s="292"/>
      <c r="H367" s="293">
        <f>SUM(H365:H366)</f>
        <v>81384.819999999992</v>
      </c>
      <c r="I367" s="257"/>
    </row>
    <row r="368" spans="3:9" ht="14.4" thickTop="1">
      <c r="C368" s="264"/>
      <c r="D368" s="265"/>
      <c r="E368" s="265"/>
      <c r="F368" s="265"/>
      <c r="G368" s="265"/>
      <c r="H368" s="266"/>
      <c r="I368" s="257"/>
    </row>
    <row r="369" spans="3:9" ht="14.4" thickBot="1">
      <c r="C369" s="240" t="s">
        <v>2654</v>
      </c>
      <c r="D369" s="274" t="s">
        <v>2655</v>
      </c>
      <c r="E369" s="276"/>
      <c r="F369" s="276"/>
      <c r="G369" s="276"/>
      <c r="H369" s="276"/>
      <c r="I369" s="243">
        <f>ROUNDDOWN(H385,-2)</f>
        <v>81000</v>
      </c>
    </row>
    <row r="370" spans="3:9" ht="28.2" thickTop="1">
      <c r="C370" s="278" t="s">
        <v>1197</v>
      </c>
      <c r="D370" s="279" t="s">
        <v>1198</v>
      </c>
      <c r="E370" s="279" t="s">
        <v>1199</v>
      </c>
      <c r="F370" s="279" t="s">
        <v>1200</v>
      </c>
      <c r="G370" s="279" t="s">
        <v>1201</v>
      </c>
      <c r="H370" s="280" t="s">
        <v>1202</v>
      </c>
    </row>
    <row r="371" spans="3:9">
      <c r="C371" s="281" t="s">
        <v>1203</v>
      </c>
      <c r="D371" s="245" t="s">
        <v>1204</v>
      </c>
      <c r="E371" s="246"/>
      <c r="F371" s="246"/>
      <c r="G371" s="246"/>
      <c r="H371" s="282"/>
    </row>
    <row r="372" spans="3:9">
      <c r="C372" s="283">
        <v>1</v>
      </c>
      <c r="D372" s="245" t="s">
        <v>5</v>
      </c>
      <c r="E372" s="244" t="s">
        <v>6</v>
      </c>
      <c r="F372" s="247">
        <v>0.14000000000000001</v>
      </c>
      <c r="G372" s="64">
        <f>VLOOKUP(D372,upahbahan,3,FALSE)</f>
        <v>100000</v>
      </c>
      <c r="H372" s="284">
        <f>F372*G372</f>
        <v>14000.000000000002</v>
      </c>
    </row>
    <row r="373" spans="3:9">
      <c r="C373" s="283">
        <v>2</v>
      </c>
      <c r="D373" s="245" t="s">
        <v>8</v>
      </c>
      <c r="E373" s="244" t="s">
        <v>6</v>
      </c>
      <c r="F373" s="247">
        <v>7.0000000000000007E-2</v>
      </c>
      <c r="G373" s="64">
        <f>VLOOKUP(D373,upahbahan,3,FALSE)</f>
        <v>145000</v>
      </c>
      <c r="H373" s="284">
        <f>F373*G373</f>
        <v>10150.000000000002</v>
      </c>
    </row>
    <row r="374" spans="3:9">
      <c r="C374" s="283">
        <v>3</v>
      </c>
      <c r="D374" s="245" t="s">
        <v>18</v>
      </c>
      <c r="E374" s="244" t="s">
        <v>6</v>
      </c>
      <c r="F374" s="247">
        <v>7.0000000000000001E-3</v>
      </c>
      <c r="G374" s="64">
        <f>VLOOKUP(D374,upahbahan,3,FALSE)</f>
        <v>175000</v>
      </c>
      <c r="H374" s="284">
        <f>F374*G374</f>
        <v>1225</v>
      </c>
    </row>
    <row r="375" spans="3:9">
      <c r="C375" s="283">
        <v>4</v>
      </c>
      <c r="D375" s="245" t="s">
        <v>19</v>
      </c>
      <c r="E375" s="244" t="s">
        <v>6</v>
      </c>
      <c r="F375" s="247">
        <v>2.3E-3</v>
      </c>
      <c r="G375" s="64">
        <f>VLOOKUP(D375,upahbahan,3,FALSE)</f>
        <v>200000</v>
      </c>
      <c r="H375" s="284">
        <f>F375*G375</f>
        <v>460</v>
      </c>
    </row>
    <row r="376" spans="3:9">
      <c r="C376" s="285" t="s">
        <v>1210</v>
      </c>
      <c r="D376" s="248"/>
      <c r="E376" s="248"/>
      <c r="F376" s="249"/>
      <c r="G376" s="250"/>
      <c r="H376" s="284">
        <f>SUM(H372:H375)</f>
        <v>25835.000000000004</v>
      </c>
      <c r="I376" s="251"/>
    </row>
    <row r="377" spans="3:9">
      <c r="C377" s="281" t="s">
        <v>1211</v>
      </c>
      <c r="D377" s="245" t="s">
        <v>1212</v>
      </c>
      <c r="E377" s="246"/>
      <c r="F377" s="246"/>
      <c r="G377" s="246"/>
      <c r="H377" s="282"/>
    </row>
    <row r="378" spans="3:9" ht="27.6">
      <c r="C378" s="283">
        <v>1</v>
      </c>
      <c r="D378" s="245" t="s">
        <v>307</v>
      </c>
      <c r="E378" s="244" t="s">
        <v>130</v>
      </c>
      <c r="F378" s="260">
        <v>0.49</v>
      </c>
      <c r="G378" s="64">
        <f>VLOOKUP(D378,upahbahan,3,FALSE)</f>
        <v>92900</v>
      </c>
      <c r="H378" s="284">
        <f>F378*G378</f>
        <v>45521</v>
      </c>
    </row>
    <row r="379" spans="3:9">
      <c r="C379" s="283">
        <v>2</v>
      </c>
      <c r="D379" s="245" t="s">
        <v>266</v>
      </c>
      <c r="E379" s="244" t="s">
        <v>66</v>
      </c>
      <c r="F379" s="260">
        <v>0.12</v>
      </c>
      <c r="G379" s="64">
        <f>VLOOKUP(D379,upahbahan,3,FALSE)</f>
        <v>19460</v>
      </c>
      <c r="H379" s="284">
        <f>F379*G379</f>
        <v>2335.1999999999998</v>
      </c>
    </row>
    <row r="380" spans="3:9">
      <c r="C380" s="285" t="s">
        <v>1216</v>
      </c>
      <c r="D380" s="248"/>
      <c r="E380" s="248"/>
      <c r="F380" s="248"/>
      <c r="G380" s="253"/>
      <c r="H380" s="284">
        <f>SUM(H378:H379)</f>
        <v>47856.2</v>
      </c>
    </row>
    <row r="381" spans="3:9">
      <c r="C381" s="286" t="s">
        <v>1217</v>
      </c>
      <c r="D381" s="245" t="s">
        <v>1218</v>
      </c>
      <c r="E381" s="246"/>
      <c r="F381" s="246"/>
      <c r="G381" s="246"/>
      <c r="H381" s="282"/>
    </row>
    <row r="382" spans="3:9">
      <c r="C382" s="285" t="s">
        <v>1219</v>
      </c>
      <c r="D382" s="248"/>
      <c r="E382" s="248"/>
      <c r="F382" s="248"/>
      <c r="G382" s="253"/>
      <c r="H382" s="287">
        <v>0</v>
      </c>
    </row>
    <row r="383" spans="3:9">
      <c r="C383" s="288" t="s">
        <v>1220</v>
      </c>
      <c r="D383" s="254" t="s">
        <v>1221</v>
      </c>
      <c r="E383" s="255"/>
      <c r="F383" s="255"/>
      <c r="G383" s="256"/>
      <c r="H383" s="284">
        <f>H382+H380+H376</f>
        <v>73691.199999999997</v>
      </c>
      <c r="I383" s="257"/>
    </row>
    <row r="384" spans="3:9">
      <c r="C384" s="122" t="s">
        <v>1222</v>
      </c>
      <c r="D384" s="69" t="s">
        <v>1325</v>
      </c>
      <c r="E384" s="70"/>
      <c r="F384" s="71"/>
      <c r="G384" s="95">
        <f>$M$8</f>
        <v>0.1</v>
      </c>
      <c r="H384" s="124">
        <f>H383*G384</f>
        <v>7369.12</v>
      </c>
      <c r="I384" s="257"/>
    </row>
    <row r="385" spans="3:9" ht="14.4" thickBot="1">
      <c r="C385" s="289" t="s">
        <v>1223</v>
      </c>
      <c r="D385" s="290" t="s">
        <v>1224</v>
      </c>
      <c r="E385" s="291"/>
      <c r="F385" s="291"/>
      <c r="G385" s="292"/>
      <c r="H385" s="293">
        <f>SUM(H383:H384)</f>
        <v>81060.319999999992</v>
      </c>
      <c r="I385" s="257"/>
    </row>
    <row r="386" spans="3:9" ht="14.4" thickTop="1">
      <c r="C386" s="264"/>
      <c r="D386" s="265"/>
      <c r="E386" s="265"/>
      <c r="F386" s="265"/>
      <c r="G386" s="265"/>
      <c r="H386" s="266"/>
      <c r="I386" s="257"/>
    </row>
    <row r="387" spans="3:9" ht="14.4" thickBot="1">
      <c r="C387" s="240" t="s">
        <v>2656</v>
      </c>
      <c r="D387" s="274" t="s">
        <v>2657</v>
      </c>
      <c r="E387" s="276"/>
      <c r="F387" s="276"/>
      <c r="G387" s="276"/>
      <c r="H387" s="276"/>
      <c r="I387" s="243">
        <f>ROUNDDOWN(H403,-2)</f>
        <v>89200</v>
      </c>
    </row>
    <row r="388" spans="3:9" ht="28.2" thickTop="1">
      <c r="C388" s="278" t="s">
        <v>1197</v>
      </c>
      <c r="D388" s="279" t="s">
        <v>1198</v>
      </c>
      <c r="E388" s="279" t="s">
        <v>1199</v>
      </c>
      <c r="F388" s="279" t="s">
        <v>1200</v>
      </c>
      <c r="G388" s="279" t="s">
        <v>1201</v>
      </c>
      <c r="H388" s="280" t="s">
        <v>1202</v>
      </c>
    </row>
    <row r="389" spans="3:9">
      <c r="C389" s="281" t="s">
        <v>1203</v>
      </c>
      <c r="D389" s="245" t="s">
        <v>1204</v>
      </c>
      <c r="E389" s="246"/>
      <c r="F389" s="246"/>
      <c r="G389" s="246"/>
      <c r="H389" s="282"/>
    </row>
    <row r="390" spans="3:9">
      <c r="C390" s="283">
        <v>1</v>
      </c>
      <c r="D390" s="245" t="s">
        <v>5</v>
      </c>
      <c r="E390" s="244" t="s">
        <v>6</v>
      </c>
      <c r="F390" s="247">
        <v>0.14000000000000001</v>
      </c>
      <c r="G390" s="64">
        <f>VLOOKUP(D390,upahbahan,3,FALSE)</f>
        <v>100000</v>
      </c>
      <c r="H390" s="284">
        <f>F390*G390</f>
        <v>14000.000000000002</v>
      </c>
    </row>
    <row r="391" spans="3:9">
      <c r="C391" s="283">
        <v>2</v>
      </c>
      <c r="D391" s="245" t="s">
        <v>8</v>
      </c>
      <c r="E391" s="244" t="s">
        <v>6</v>
      </c>
      <c r="F391" s="247">
        <v>7.0000000000000007E-2</v>
      </c>
      <c r="G391" s="64">
        <f>VLOOKUP(D391,upahbahan,3,FALSE)</f>
        <v>145000</v>
      </c>
      <c r="H391" s="284">
        <f>F391*G391</f>
        <v>10150.000000000002</v>
      </c>
    </row>
    <row r="392" spans="3:9">
      <c r="C392" s="283">
        <v>3</v>
      </c>
      <c r="D392" s="245" t="s">
        <v>18</v>
      </c>
      <c r="E392" s="244" t="s">
        <v>6</v>
      </c>
      <c r="F392" s="247">
        <v>7.0000000000000001E-3</v>
      </c>
      <c r="G392" s="64">
        <f>VLOOKUP(D392,upahbahan,3,FALSE)</f>
        <v>175000</v>
      </c>
      <c r="H392" s="284">
        <f>F392*G392</f>
        <v>1225</v>
      </c>
    </row>
    <row r="393" spans="3:9">
      <c r="C393" s="283">
        <v>4</v>
      </c>
      <c r="D393" s="245" t="s">
        <v>19</v>
      </c>
      <c r="E393" s="244" t="s">
        <v>6</v>
      </c>
      <c r="F393" s="247">
        <v>2.3E-3</v>
      </c>
      <c r="G393" s="64">
        <f>VLOOKUP(D393,upahbahan,3,FALSE)</f>
        <v>200000</v>
      </c>
      <c r="H393" s="284">
        <f>F393*G393</f>
        <v>460</v>
      </c>
    </row>
    <row r="394" spans="3:9">
      <c r="C394" s="285" t="s">
        <v>1210</v>
      </c>
      <c r="D394" s="248"/>
      <c r="E394" s="248"/>
      <c r="F394" s="249"/>
      <c r="G394" s="250"/>
      <c r="H394" s="284">
        <f>SUM(H390:H393)</f>
        <v>25835.000000000004</v>
      </c>
      <c r="I394" s="251"/>
    </row>
    <row r="395" spans="3:9">
      <c r="C395" s="281" t="s">
        <v>1211</v>
      </c>
      <c r="D395" s="245" t="s">
        <v>1212</v>
      </c>
      <c r="E395" s="246"/>
      <c r="F395" s="246"/>
      <c r="G395" s="246"/>
      <c r="H395" s="282"/>
    </row>
    <row r="396" spans="3:9" ht="27.6">
      <c r="C396" s="283">
        <v>1</v>
      </c>
      <c r="D396" s="245" t="s">
        <v>306</v>
      </c>
      <c r="E396" s="244" t="s">
        <v>130</v>
      </c>
      <c r="F396" s="260">
        <v>0.56999999999999995</v>
      </c>
      <c r="G396" s="64">
        <f>VLOOKUP(D396,upahbahan,3,FALSE)</f>
        <v>93000</v>
      </c>
      <c r="H396" s="284">
        <f>F396*G396</f>
        <v>53009.999999999993</v>
      </c>
    </row>
    <row r="397" spans="3:9">
      <c r="C397" s="283">
        <v>2</v>
      </c>
      <c r="D397" s="245" t="s">
        <v>266</v>
      </c>
      <c r="E397" s="244" t="s">
        <v>66</v>
      </c>
      <c r="F397" s="260">
        <v>0.12</v>
      </c>
      <c r="G397" s="64">
        <f>VLOOKUP(D397,upahbahan,3,FALSE)</f>
        <v>19460</v>
      </c>
      <c r="H397" s="284">
        <f>F397*G397</f>
        <v>2335.1999999999998</v>
      </c>
    </row>
    <row r="398" spans="3:9">
      <c r="C398" s="285" t="s">
        <v>1216</v>
      </c>
      <c r="D398" s="248"/>
      <c r="E398" s="248"/>
      <c r="F398" s="248"/>
      <c r="G398" s="253"/>
      <c r="H398" s="284">
        <f>SUM(H396:H397)</f>
        <v>55345.19999999999</v>
      </c>
    </row>
    <row r="399" spans="3:9">
      <c r="C399" s="286" t="s">
        <v>1217</v>
      </c>
      <c r="D399" s="245" t="s">
        <v>1218</v>
      </c>
      <c r="E399" s="246"/>
      <c r="F399" s="246"/>
      <c r="G399" s="246"/>
      <c r="H399" s="282"/>
    </row>
    <row r="400" spans="3:9">
      <c r="C400" s="285" t="s">
        <v>1219</v>
      </c>
      <c r="D400" s="248"/>
      <c r="E400" s="248"/>
      <c r="F400" s="248"/>
      <c r="G400" s="253"/>
      <c r="H400" s="287">
        <v>0</v>
      </c>
    </row>
    <row r="401" spans="3:9">
      <c r="C401" s="288" t="s">
        <v>1220</v>
      </c>
      <c r="D401" s="254" t="s">
        <v>1221</v>
      </c>
      <c r="E401" s="255"/>
      <c r="F401" s="255"/>
      <c r="G401" s="256"/>
      <c r="H401" s="284">
        <f>H400+H398+H394</f>
        <v>81180.2</v>
      </c>
      <c r="I401" s="257"/>
    </row>
    <row r="402" spans="3:9">
      <c r="C402" s="122" t="s">
        <v>1222</v>
      </c>
      <c r="D402" s="69" t="s">
        <v>1325</v>
      </c>
      <c r="E402" s="70"/>
      <c r="F402" s="71"/>
      <c r="G402" s="95">
        <f>$M$8</f>
        <v>0.1</v>
      </c>
      <c r="H402" s="124">
        <f>H401*G402</f>
        <v>8118.02</v>
      </c>
      <c r="I402" s="257"/>
    </row>
    <row r="403" spans="3:9" ht="14.4" thickBot="1">
      <c r="C403" s="289" t="s">
        <v>1223</v>
      </c>
      <c r="D403" s="290" t="s">
        <v>1224</v>
      </c>
      <c r="E403" s="291"/>
      <c r="F403" s="291"/>
      <c r="G403" s="292"/>
      <c r="H403" s="293">
        <f>SUM(H401:H402)</f>
        <v>89298.22</v>
      </c>
      <c r="I403" s="257"/>
    </row>
    <row r="404" spans="3:9" ht="14.4" thickTop="1">
      <c r="C404" s="264"/>
      <c r="D404" s="265"/>
      <c r="E404" s="265"/>
      <c r="F404" s="265"/>
      <c r="G404" s="265"/>
      <c r="H404" s="266"/>
      <c r="I404" s="257"/>
    </row>
    <row r="405" spans="3:9" ht="14.4" thickBot="1">
      <c r="C405" s="240" t="s">
        <v>2658</v>
      </c>
      <c r="D405" s="274" t="s">
        <v>2660</v>
      </c>
      <c r="E405" s="275"/>
      <c r="F405" s="275"/>
      <c r="G405" s="275"/>
      <c r="H405" s="275"/>
      <c r="I405" s="243">
        <f>ROUNDDOWN(H421,-2)</f>
        <v>389500</v>
      </c>
    </row>
    <row r="406" spans="3:9" ht="28.2" thickTop="1">
      <c r="C406" s="278" t="s">
        <v>1197</v>
      </c>
      <c r="D406" s="279" t="s">
        <v>1198</v>
      </c>
      <c r="E406" s="279" t="s">
        <v>1199</v>
      </c>
      <c r="F406" s="279" t="s">
        <v>1200</v>
      </c>
      <c r="G406" s="279" t="s">
        <v>1201</v>
      </c>
      <c r="H406" s="280" t="s">
        <v>1202</v>
      </c>
    </row>
    <row r="407" spans="3:9">
      <c r="C407" s="281" t="s">
        <v>1203</v>
      </c>
      <c r="D407" s="245" t="s">
        <v>1204</v>
      </c>
      <c r="E407" s="246"/>
      <c r="F407" s="246"/>
      <c r="G407" s="246"/>
      <c r="H407" s="282"/>
    </row>
    <row r="408" spans="3:9">
      <c r="C408" s="283">
        <v>1</v>
      </c>
      <c r="D408" s="245" t="s">
        <v>5</v>
      </c>
      <c r="E408" s="244" t="s">
        <v>6</v>
      </c>
      <c r="F408" s="247">
        <v>8.4000000000000005E-2</v>
      </c>
      <c r="G408" s="64">
        <f>VLOOKUP(D408,upahbahan,3,FALSE)</f>
        <v>100000</v>
      </c>
      <c r="H408" s="284">
        <f>F408*G408</f>
        <v>8400</v>
      </c>
    </row>
    <row r="409" spans="3:9">
      <c r="C409" s="283">
        <v>2</v>
      </c>
      <c r="D409" s="245" t="s">
        <v>8</v>
      </c>
      <c r="E409" s="244" t="s">
        <v>6</v>
      </c>
      <c r="F409" s="247">
        <v>0.125</v>
      </c>
      <c r="G409" s="64">
        <f>VLOOKUP(D409,upahbahan,3,FALSE)</f>
        <v>145000</v>
      </c>
      <c r="H409" s="284">
        <f>F409*G409</f>
        <v>18125</v>
      </c>
    </row>
    <row r="410" spans="3:9">
      <c r="C410" s="283">
        <v>3</v>
      </c>
      <c r="D410" s="245" t="s">
        <v>18</v>
      </c>
      <c r="E410" s="244" t="s">
        <v>6</v>
      </c>
      <c r="F410" s="247">
        <v>1.2500000000000001E-2</v>
      </c>
      <c r="G410" s="64">
        <f>VLOOKUP(D410,upahbahan,3,FALSE)</f>
        <v>175000</v>
      </c>
      <c r="H410" s="284">
        <f>F410*G410</f>
        <v>2187.5</v>
      </c>
    </row>
    <row r="411" spans="3:9">
      <c r="C411" s="283">
        <v>4</v>
      </c>
      <c r="D411" s="245" t="s">
        <v>19</v>
      </c>
      <c r="E411" s="244" t="s">
        <v>6</v>
      </c>
      <c r="F411" s="247">
        <v>4.1999999999999997E-3</v>
      </c>
      <c r="G411" s="64">
        <f>VLOOKUP(D411,upahbahan,3,FALSE)</f>
        <v>200000</v>
      </c>
      <c r="H411" s="284">
        <f>F411*G411</f>
        <v>840</v>
      </c>
    </row>
    <row r="412" spans="3:9">
      <c r="C412" s="285" t="s">
        <v>1210</v>
      </c>
      <c r="D412" s="248"/>
      <c r="E412" s="248"/>
      <c r="F412" s="249"/>
      <c r="G412" s="250"/>
      <c r="H412" s="284">
        <f>SUM(H408:H411)</f>
        <v>29552.5</v>
      </c>
      <c r="I412" s="251"/>
    </row>
    <row r="413" spans="3:9">
      <c r="C413" s="281" t="s">
        <v>1211</v>
      </c>
      <c r="D413" s="245" t="s">
        <v>1212</v>
      </c>
      <c r="E413" s="246"/>
      <c r="F413" s="246"/>
      <c r="G413" s="246"/>
      <c r="H413" s="282"/>
    </row>
    <row r="414" spans="3:9">
      <c r="C414" s="283">
        <v>1</v>
      </c>
      <c r="D414" s="262" t="s">
        <v>355</v>
      </c>
      <c r="E414" s="263" t="s">
        <v>130</v>
      </c>
      <c r="F414" s="252">
        <v>2.4</v>
      </c>
      <c r="G414" s="64">
        <f>VLOOKUP(D414,upahbahan,3,FALSE)</f>
        <v>60000</v>
      </c>
      <c r="H414" s="284">
        <f>F414*G414</f>
        <v>144000</v>
      </c>
    </row>
    <row r="415" spans="3:9">
      <c r="C415" s="283">
        <v>2</v>
      </c>
      <c r="D415" s="245" t="s">
        <v>269</v>
      </c>
      <c r="E415" s="244" t="s">
        <v>66</v>
      </c>
      <c r="F415" s="252">
        <v>6</v>
      </c>
      <c r="G415" s="64">
        <f>VLOOKUP(D415,upahbahan,3,FALSE)</f>
        <v>30090</v>
      </c>
      <c r="H415" s="284">
        <f>F415*G415</f>
        <v>180540</v>
      </c>
    </row>
    <row r="416" spans="3:9">
      <c r="C416" s="285" t="s">
        <v>1216</v>
      </c>
      <c r="D416" s="248"/>
      <c r="E416" s="248"/>
      <c r="F416" s="248"/>
      <c r="G416" s="253"/>
      <c r="H416" s="284">
        <f>SUM(H414:H415)</f>
        <v>324540</v>
      </c>
    </row>
    <row r="417" spans="3:9">
      <c r="C417" s="286" t="s">
        <v>1217</v>
      </c>
      <c r="D417" s="245" t="s">
        <v>1218</v>
      </c>
      <c r="E417" s="246"/>
      <c r="F417" s="246"/>
      <c r="G417" s="246"/>
      <c r="H417" s="282"/>
    </row>
    <row r="418" spans="3:9">
      <c r="C418" s="285" t="s">
        <v>1219</v>
      </c>
      <c r="D418" s="248"/>
      <c r="E418" s="248"/>
      <c r="F418" s="248"/>
      <c r="G418" s="253"/>
      <c r="H418" s="287">
        <v>0</v>
      </c>
    </row>
    <row r="419" spans="3:9">
      <c r="C419" s="288" t="s">
        <v>1220</v>
      </c>
      <c r="D419" s="254" t="s">
        <v>1221</v>
      </c>
      <c r="E419" s="255"/>
      <c r="F419" s="255"/>
      <c r="G419" s="256"/>
      <c r="H419" s="284">
        <f>H418+H416+H412</f>
        <v>354092.5</v>
      </c>
      <c r="I419" s="257"/>
    </row>
    <row r="420" spans="3:9">
      <c r="C420" s="122" t="s">
        <v>1222</v>
      </c>
      <c r="D420" s="69" t="s">
        <v>1325</v>
      </c>
      <c r="E420" s="70"/>
      <c r="F420" s="71"/>
      <c r="G420" s="95">
        <f>$M$8</f>
        <v>0.1</v>
      </c>
      <c r="H420" s="124">
        <f>H419*G420</f>
        <v>35409.25</v>
      </c>
      <c r="I420" s="257"/>
    </row>
    <row r="421" spans="3:9" ht="14.4" thickBot="1">
      <c r="C421" s="289" t="s">
        <v>1223</v>
      </c>
      <c r="D421" s="290" t="s">
        <v>1224</v>
      </c>
      <c r="E421" s="291"/>
      <c r="F421" s="291"/>
      <c r="G421" s="292"/>
      <c r="H421" s="293">
        <f>SUM(H419:H420)</f>
        <v>389501.75</v>
      </c>
      <c r="I421" s="257"/>
    </row>
    <row r="422" spans="3:9" ht="14.4" thickTop="1">
      <c r="C422" s="258"/>
      <c r="D422" s="259"/>
      <c r="E422" s="259"/>
      <c r="F422" s="259"/>
      <c r="G422" s="259"/>
      <c r="H422" s="277"/>
    </row>
    <row r="423" spans="3:9" ht="14.4" thickBot="1">
      <c r="C423" s="240" t="s">
        <v>2659</v>
      </c>
      <c r="D423" s="274" t="s">
        <v>2661</v>
      </c>
      <c r="E423" s="294"/>
      <c r="F423" s="294"/>
      <c r="G423" s="294"/>
      <c r="H423" s="294"/>
      <c r="I423" s="243">
        <f>ROUNDDOWN(H439,-2)</f>
        <v>392800</v>
      </c>
    </row>
    <row r="424" spans="3:9" ht="28.2" thickTop="1">
      <c r="C424" s="278" t="s">
        <v>1197</v>
      </c>
      <c r="D424" s="279" t="s">
        <v>1198</v>
      </c>
      <c r="E424" s="279" t="s">
        <v>1199</v>
      </c>
      <c r="F424" s="279" t="s">
        <v>1200</v>
      </c>
      <c r="G424" s="279" t="s">
        <v>1201</v>
      </c>
      <c r="H424" s="280" t="s">
        <v>1202</v>
      </c>
    </row>
    <row r="425" spans="3:9">
      <c r="C425" s="281" t="s">
        <v>1203</v>
      </c>
      <c r="D425" s="245" t="s">
        <v>1204</v>
      </c>
      <c r="E425" s="246"/>
      <c r="F425" s="246"/>
      <c r="G425" s="246"/>
      <c r="H425" s="282"/>
    </row>
    <row r="426" spans="3:9">
      <c r="C426" s="283">
        <v>1</v>
      </c>
      <c r="D426" s="245" t="s">
        <v>5</v>
      </c>
      <c r="E426" s="244" t="s">
        <v>6</v>
      </c>
      <c r="F426" s="247">
        <v>8.4000000000000005E-2</v>
      </c>
      <c r="G426" s="64">
        <f>VLOOKUP(D426,upahbahan,3,FALSE)</f>
        <v>100000</v>
      </c>
      <c r="H426" s="284">
        <f>F426*G426</f>
        <v>8400</v>
      </c>
    </row>
    <row r="427" spans="3:9">
      <c r="C427" s="283">
        <v>2</v>
      </c>
      <c r="D427" s="245" t="s">
        <v>8</v>
      </c>
      <c r="E427" s="244" t="s">
        <v>6</v>
      </c>
      <c r="F427" s="247">
        <v>0.125</v>
      </c>
      <c r="G427" s="64">
        <f>VLOOKUP(D427,upahbahan,3,FALSE)</f>
        <v>145000</v>
      </c>
      <c r="H427" s="284">
        <f>F427*G427</f>
        <v>18125</v>
      </c>
    </row>
    <row r="428" spans="3:9">
      <c r="C428" s="283">
        <v>3</v>
      </c>
      <c r="D428" s="245" t="s">
        <v>18</v>
      </c>
      <c r="E428" s="244" t="s">
        <v>6</v>
      </c>
      <c r="F428" s="247">
        <v>1.2500000000000001E-2</v>
      </c>
      <c r="G428" s="64">
        <f>VLOOKUP(D428,upahbahan,3,FALSE)</f>
        <v>175000</v>
      </c>
      <c r="H428" s="284">
        <f>F428*G428</f>
        <v>2187.5</v>
      </c>
    </row>
    <row r="429" spans="3:9">
      <c r="C429" s="283">
        <v>4</v>
      </c>
      <c r="D429" s="245" t="s">
        <v>19</v>
      </c>
      <c r="E429" s="244" t="s">
        <v>6</v>
      </c>
      <c r="F429" s="247">
        <v>4.1999999999999997E-3</v>
      </c>
      <c r="G429" s="64">
        <f>VLOOKUP(D429,upahbahan,3,FALSE)</f>
        <v>200000</v>
      </c>
      <c r="H429" s="284">
        <f>F429*G429</f>
        <v>840</v>
      </c>
    </row>
    <row r="430" spans="3:9">
      <c r="C430" s="285" t="s">
        <v>1210</v>
      </c>
      <c r="D430" s="248"/>
      <c r="E430" s="248"/>
      <c r="F430" s="249"/>
      <c r="G430" s="250"/>
      <c r="H430" s="284">
        <f>SUM(H426:H429)</f>
        <v>29552.5</v>
      </c>
      <c r="I430" s="251"/>
    </row>
    <row r="431" spans="3:9">
      <c r="C431" s="281" t="s">
        <v>1211</v>
      </c>
      <c r="D431" s="245" t="s">
        <v>1212</v>
      </c>
      <c r="E431" s="246"/>
      <c r="F431" s="246"/>
      <c r="G431" s="246"/>
      <c r="H431" s="282"/>
    </row>
    <row r="432" spans="3:9">
      <c r="C432" s="295">
        <v>1</v>
      </c>
      <c r="D432" s="262" t="s">
        <v>353</v>
      </c>
      <c r="E432" s="263" t="s">
        <v>130</v>
      </c>
      <c r="F432" s="267">
        <v>2.1</v>
      </c>
      <c r="G432" s="64">
        <f>VLOOKUP(D432,upahbahan,3,FALSE)</f>
        <v>70000</v>
      </c>
      <c r="H432" s="284">
        <f>F432*G432</f>
        <v>147000</v>
      </c>
      <c r="I432" s="268"/>
    </row>
    <row r="433" spans="3:9">
      <c r="C433" s="283">
        <v>2</v>
      </c>
      <c r="D433" s="245" t="s">
        <v>269</v>
      </c>
      <c r="E433" s="244" t="s">
        <v>66</v>
      </c>
      <c r="F433" s="260">
        <v>6</v>
      </c>
      <c r="G433" s="64">
        <f>VLOOKUP(D433,upahbahan,3,FALSE)</f>
        <v>30090</v>
      </c>
      <c r="H433" s="284">
        <f>F433*G433</f>
        <v>180540</v>
      </c>
    </row>
    <row r="434" spans="3:9">
      <c r="C434" s="285" t="s">
        <v>1216</v>
      </c>
      <c r="D434" s="248"/>
      <c r="E434" s="248"/>
      <c r="F434" s="248"/>
      <c r="G434" s="253"/>
      <c r="H434" s="284">
        <f>SUM(H432:H433)</f>
        <v>327540</v>
      </c>
    </row>
    <row r="435" spans="3:9">
      <c r="C435" s="286" t="s">
        <v>1217</v>
      </c>
      <c r="D435" s="245" t="s">
        <v>1218</v>
      </c>
      <c r="E435" s="246"/>
      <c r="F435" s="246"/>
      <c r="G435" s="246"/>
      <c r="H435" s="282"/>
    </row>
    <row r="436" spans="3:9">
      <c r="C436" s="285" t="s">
        <v>1219</v>
      </c>
      <c r="D436" s="248"/>
      <c r="E436" s="248"/>
      <c r="F436" s="248"/>
      <c r="G436" s="253"/>
      <c r="H436" s="287">
        <v>0</v>
      </c>
    </row>
    <row r="437" spans="3:9">
      <c r="C437" s="288" t="s">
        <v>1220</v>
      </c>
      <c r="D437" s="254" t="s">
        <v>1221</v>
      </c>
      <c r="E437" s="255"/>
      <c r="F437" s="255"/>
      <c r="G437" s="256"/>
      <c r="H437" s="284">
        <f>H436+H434+H430</f>
        <v>357092.5</v>
      </c>
      <c r="I437" s="257"/>
    </row>
    <row r="438" spans="3:9">
      <c r="C438" s="122" t="s">
        <v>1222</v>
      </c>
      <c r="D438" s="69" t="s">
        <v>1325</v>
      </c>
      <c r="E438" s="70"/>
      <c r="F438" s="71"/>
      <c r="G438" s="95">
        <f>$M$8</f>
        <v>0.1</v>
      </c>
      <c r="H438" s="124">
        <f>H437*G438</f>
        <v>35709.25</v>
      </c>
      <c r="I438" s="257"/>
    </row>
    <row r="439" spans="3:9" ht="14.4" thickBot="1">
      <c r="C439" s="289" t="s">
        <v>1223</v>
      </c>
      <c r="D439" s="290" t="s">
        <v>1224</v>
      </c>
      <c r="E439" s="291"/>
      <c r="F439" s="291"/>
      <c r="G439" s="292"/>
      <c r="H439" s="293">
        <f>SUM(H437:H438)</f>
        <v>392801.75</v>
      </c>
      <c r="I439" s="257"/>
    </row>
    <row r="440" spans="3:9" ht="14.4" thickTop="1">
      <c r="C440" s="258"/>
      <c r="D440" s="259"/>
      <c r="E440" s="259"/>
      <c r="F440" s="259"/>
      <c r="G440" s="259"/>
      <c r="H440" s="277"/>
    </row>
    <row r="441" spans="3:9" ht="14.4" thickBot="1">
      <c r="C441" s="240" t="s">
        <v>2662</v>
      </c>
      <c r="D441" s="274" t="s">
        <v>2663</v>
      </c>
      <c r="E441" s="276"/>
      <c r="F441" s="276"/>
      <c r="G441" s="276"/>
      <c r="H441" s="276"/>
      <c r="I441" s="243">
        <f>ROUNDDOWN(H457,-2)</f>
        <v>407100</v>
      </c>
    </row>
    <row r="442" spans="3:9" ht="28.2" thickTop="1">
      <c r="C442" s="278" t="s">
        <v>1197</v>
      </c>
      <c r="D442" s="279" t="s">
        <v>1198</v>
      </c>
      <c r="E442" s="279" t="s">
        <v>1199</v>
      </c>
      <c r="F442" s="279" t="s">
        <v>1200</v>
      </c>
      <c r="G442" s="279" t="s">
        <v>1201</v>
      </c>
      <c r="H442" s="280" t="s">
        <v>1202</v>
      </c>
    </row>
    <row r="443" spans="3:9">
      <c r="C443" s="281" t="s">
        <v>1203</v>
      </c>
      <c r="D443" s="245" t="s">
        <v>1204</v>
      </c>
      <c r="E443" s="246"/>
      <c r="F443" s="246"/>
      <c r="G443" s="246"/>
      <c r="H443" s="282"/>
    </row>
    <row r="444" spans="3:9">
      <c r="C444" s="283">
        <v>1</v>
      </c>
      <c r="D444" s="245" t="s">
        <v>5</v>
      </c>
      <c r="E444" s="244" t="s">
        <v>6</v>
      </c>
      <c r="F444" s="247">
        <v>8.4000000000000005E-2</v>
      </c>
      <c r="G444" s="64">
        <f>VLOOKUP(D444,upahbahan,3,FALSE)</f>
        <v>100000</v>
      </c>
      <c r="H444" s="284">
        <f>F444*G444</f>
        <v>8400</v>
      </c>
    </row>
    <row r="445" spans="3:9">
      <c r="C445" s="283">
        <v>2</v>
      </c>
      <c r="D445" s="245" t="s">
        <v>8</v>
      </c>
      <c r="E445" s="244" t="s">
        <v>6</v>
      </c>
      <c r="F445" s="247">
        <v>0.125</v>
      </c>
      <c r="G445" s="64">
        <f>VLOOKUP(D445,upahbahan,3,FALSE)</f>
        <v>145000</v>
      </c>
      <c r="H445" s="284">
        <f>F445*G445</f>
        <v>18125</v>
      </c>
    </row>
    <row r="446" spans="3:9">
      <c r="C446" s="283">
        <v>3</v>
      </c>
      <c r="D446" s="245" t="s">
        <v>18</v>
      </c>
      <c r="E446" s="244" t="s">
        <v>6</v>
      </c>
      <c r="F446" s="247">
        <v>1.2500000000000001E-2</v>
      </c>
      <c r="G446" s="64">
        <f>VLOOKUP(D446,upahbahan,3,FALSE)</f>
        <v>175000</v>
      </c>
      <c r="H446" s="284">
        <f>F446*G446</f>
        <v>2187.5</v>
      </c>
    </row>
    <row r="447" spans="3:9">
      <c r="C447" s="283">
        <v>4</v>
      </c>
      <c r="D447" s="245" t="s">
        <v>19</v>
      </c>
      <c r="E447" s="244" t="s">
        <v>6</v>
      </c>
      <c r="F447" s="247">
        <v>4.1999999999999997E-3</v>
      </c>
      <c r="G447" s="64">
        <f>VLOOKUP(D447,upahbahan,3,FALSE)</f>
        <v>200000</v>
      </c>
      <c r="H447" s="284">
        <f>F447*G447</f>
        <v>840</v>
      </c>
    </row>
    <row r="448" spans="3:9">
      <c r="C448" s="285" t="s">
        <v>1210</v>
      </c>
      <c r="D448" s="248"/>
      <c r="E448" s="248"/>
      <c r="F448" s="249"/>
      <c r="G448" s="250"/>
      <c r="H448" s="284">
        <f>SUM(H444:H447)</f>
        <v>29552.5</v>
      </c>
      <c r="I448" s="251"/>
    </row>
    <row r="449" spans="3:9">
      <c r="C449" s="281" t="s">
        <v>1211</v>
      </c>
      <c r="D449" s="245" t="s">
        <v>1212</v>
      </c>
      <c r="E449" s="246"/>
      <c r="F449" s="246"/>
      <c r="G449" s="246"/>
      <c r="H449" s="282"/>
    </row>
    <row r="450" spans="3:9">
      <c r="C450" s="283">
        <v>1</v>
      </c>
      <c r="D450" s="245" t="s">
        <v>354</v>
      </c>
      <c r="E450" s="263" t="s">
        <v>130</v>
      </c>
      <c r="F450" s="260">
        <v>2</v>
      </c>
      <c r="G450" s="64">
        <f>VLOOKUP(D450,upahbahan,3,FALSE)</f>
        <v>80000</v>
      </c>
      <c r="H450" s="284">
        <f>F450*G450</f>
        <v>160000</v>
      </c>
    </row>
    <row r="451" spans="3:9">
      <c r="C451" s="283">
        <v>2</v>
      </c>
      <c r="D451" s="245" t="s">
        <v>269</v>
      </c>
      <c r="E451" s="244" t="s">
        <v>66</v>
      </c>
      <c r="F451" s="260">
        <v>6</v>
      </c>
      <c r="G451" s="64">
        <f>VLOOKUP(D451,upahbahan,3,FALSE)</f>
        <v>30090</v>
      </c>
      <c r="H451" s="284">
        <f>F451*G451</f>
        <v>180540</v>
      </c>
    </row>
    <row r="452" spans="3:9">
      <c r="C452" s="285" t="s">
        <v>1216</v>
      </c>
      <c r="D452" s="248"/>
      <c r="E452" s="248"/>
      <c r="F452" s="248"/>
      <c r="G452" s="253"/>
      <c r="H452" s="284">
        <f>SUM(H450:H451)</f>
        <v>340540</v>
      </c>
    </row>
    <row r="453" spans="3:9">
      <c r="C453" s="281" t="s">
        <v>1217</v>
      </c>
      <c r="D453" s="245" t="s">
        <v>1218</v>
      </c>
      <c r="E453" s="246"/>
      <c r="F453" s="246"/>
      <c r="G453" s="246"/>
      <c r="H453" s="282"/>
    </row>
    <row r="454" spans="3:9">
      <c r="C454" s="285" t="s">
        <v>1219</v>
      </c>
      <c r="D454" s="248"/>
      <c r="E454" s="248"/>
      <c r="F454" s="248"/>
      <c r="G454" s="253"/>
      <c r="H454" s="287">
        <v>0</v>
      </c>
    </row>
    <row r="455" spans="3:9">
      <c r="C455" s="288" t="s">
        <v>1220</v>
      </c>
      <c r="D455" s="254" t="s">
        <v>1221</v>
      </c>
      <c r="E455" s="255"/>
      <c r="F455" s="255"/>
      <c r="G455" s="256"/>
      <c r="H455" s="284">
        <f>H454+H452+H448</f>
        <v>370092.5</v>
      </c>
      <c r="I455" s="257"/>
    </row>
    <row r="456" spans="3:9">
      <c r="C456" s="122" t="s">
        <v>1222</v>
      </c>
      <c r="D456" s="69" t="s">
        <v>1325</v>
      </c>
      <c r="E456" s="70"/>
      <c r="F456" s="71"/>
      <c r="G456" s="95">
        <f>$M$8</f>
        <v>0.1</v>
      </c>
      <c r="H456" s="124">
        <f>H455*G456</f>
        <v>37009.25</v>
      </c>
      <c r="I456" s="257"/>
    </row>
    <row r="457" spans="3:9" ht="14.4" thickBot="1">
      <c r="C457" s="289" t="s">
        <v>1223</v>
      </c>
      <c r="D457" s="290" t="s">
        <v>1224</v>
      </c>
      <c r="E457" s="291"/>
      <c r="F457" s="291"/>
      <c r="G457" s="292"/>
      <c r="H457" s="293">
        <f>SUM(H455:H456)</f>
        <v>407101.75</v>
      </c>
      <c r="I457" s="257"/>
    </row>
    <row r="458" spans="3:9" ht="14.4" thickTop="1">
      <c r="C458" s="264"/>
      <c r="D458" s="265"/>
      <c r="E458" s="265"/>
      <c r="F458" s="265"/>
      <c r="G458" s="265"/>
      <c r="H458" s="266"/>
      <c r="I458" s="257"/>
    </row>
    <row r="459" spans="3:9" ht="14.4" thickBot="1">
      <c r="C459" s="240" t="s">
        <v>2664</v>
      </c>
      <c r="D459" s="274" t="s">
        <v>2665</v>
      </c>
      <c r="E459" s="276"/>
      <c r="F459" s="276"/>
      <c r="G459" s="276"/>
      <c r="H459" s="276"/>
      <c r="I459" s="243">
        <f>ROUNDDOWN(H475,-2)</f>
        <v>309700</v>
      </c>
    </row>
    <row r="460" spans="3:9" ht="28.2" thickTop="1">
      <c r="C460" s="278" t="s">
        <v>1197</v>
      </c>
      <c r="D460" s="279" t="s">
        <v>1198</v>
      </c>
      <c r="E460" s="279" t="s">
        <v>1199</v>
      </c>
      <c r="F460" s="279" t="s">
        <v>1200</v>
      </c>
      <c r="G460" s="279" t="s">
        <v>1201</v>
      </c>
      <c r="H460" s="280" t="s">
        <v>1202</v>
      </c>
    </row>
    <row r="461" spans="3:9">
      <c r="C461" s="281" t="s">
        <v>1203</v>
      </c>
      <c r="D461" s="245" t="s">
        <v>1204</v>
      </c>
      <c r="E461" s="246"/>
      <c r="F461" s="246"/>
      <c r="G461" s="246"/>
      <c r="H461" s="282"/>
    </row>
    <row r="462" spans="3:9">
      <c r="C462" s="283">
        <v>1</v>
      </c>
      <c r="D462" s="245" t="s">
        <v>5</v>
      </c>
      <c r="E462" s="244" t="s">
        <v>6</v>
      </c>
      <c r="F462" s="247">
        <v>8.4000000000000005E-2</v>
      </c>
      <c r="G462" s="64">
        <f>VLOOKUP(D462,upahbahan,3,FALSE)</f>
        <v>100000</v>
      </c>
      <c r="H462" s="284">
        <f>F462*G462</f>
        <v>8400</v>
      </c>
    </row>
    <row r="463" spans="3:9">
      <c r="C463" s="283">
        <v>2</v>
      </c>
      <c r="D463" s="245" t="s">
        <v>8</v>
      </c>
      <c r="E463" s="244" t="s">
        <v>6</v>
      </c>
      <c r="F463" s="247">
        <v>0.125</v>
      </c>
      <c r="G463" s="64">
        <f>VLOOKUP(D463,upahbahan,3,FALSE)</f>
        <v>145000</v>
      </c>
      <c r="H463" s="284">
        <f>F463*G463</f>
        <v>18125</v>
      </c>
    </row>
    <row r="464" spans="3:9">
      <c r="C464" s="283">
        <v>3</v>
      </c>
      <c r="D464" s="245" t="s">
        <v>18</v>
      </c>
      <c r="E464" s="244" t="s">
        <v>6</v>
      </c>
      <c r="F464" s="247">
        <v>1.2500000000000001E-2</v>
      </c>
      <c r="G464" s="64">
        <f>VLOOKUP(D464,upahbahan,3,FALSE)</f>
        <v>175000</v>
      </c>
      <c r="H464" s="284">
        <f>F464*G464</f>
        <v>2187.5</v>
      </c>
    </row>
    <row r="465" spans="3:9">
      <c r="C465" s="283">
        <v>4</v>
      </c>
      <c r="D465" s="245" t="s">
        <v>19</v>
      </c>
      <c r="E465" s="244" t="s">
        <v>6</v>
      </c>
      <c r="F465" s="247">
        <v>4.1999999999999997E-3</v>
      </c>
      <c r="G465" s="64">
        <f>VLOOKUP(D465,upahbahan,3,FALSE)</f>
        <v>200000</v>
      </c>
      <c r="H465" s="284">
        <f>F465*G465</f>
        <v>840</v>
      </c>
    </row>
    <row r="466" spans="3:9">
      <c r="C466" s="285" t="s">
        <v>1210</v>
      </c>
      <c r="D466" s="248"/>
      <c r="E466" s="248"/>
      <c r="F466" s="249"/>
      <c r="G466" s="250"/>
      <c r="H466" s="284">
        <f>SUM(H462:H465)</f>
        <v>29552.5</v>
      </c>
      <c r="I466" s="251"/>
    </row>
    <row r="467" spans="3:9">
      <c r="C467" s="281" t="s">
        <v>1211</v>
      </c>
      <c r="D467" s="245" t="s">
        <v>1212</v>
      </c>
      <c r="E467" s="246"/>
      <c r="F467" s="246"/>
      <c r="G467" s="246"/>
      <c r="H467" s="282"/>
    </row>
    <row r="468" spans="3:9">
      <c r="C468" s="283">
        <v>1</v>
      </c>
      <c r="D468" s="245" t="s">
        <v>348</v>
      </c>
      <c r="E468" s="263" t="s">
        <v>130</v>
      </c>
      <c r="F468" s="260">
        <v>1.1000000000000001</v>
      </c>
      <c r="G468" s="64">
        <f>VLOOKUP(D468,upahbahan,3,FALSE)</f>
        <v>65000</v>
      </c>
      <c r="H468" s="284">
        <f>F468*G468</f>
        <v>71500</v>
      </c>
    </row>
    <row r="469" spans="3:9">
      <c r="C469" s="283">
        <v>2</v>
      </c>
      <c r="D469" s="245" t="s">
        <v>269</v>
      </c>
      <c r="E469" s="244" t="s">
        <v>66</v>
      </c>
      <c r="F469" s="260">
        <v>6</v>
      </c>
      <c r="G469" s="64">
        <f>VLOOKUP(D469,upahbahan,3,FALSE)</f>
        <v>30090</v>
      </c>
      <c r="H469" s="284">
        <f>F469*G469</f>
        <v>180540</v>
      </c>
    </row>
    <row r="470" spans="3:9">
      <c r="C470" s="285" t="s">
        <v>1216</v>
      </c>
      <c r="D470" s="248"/>
      <c r="E470" s="248"/>
      <c r="F470" s="248"/>
      <c r="G470" s="253"/>
      <c r="H470" s="284">
        <f>SUM(H468:H469)</f>
        <v>252040</v>
      </c>
    </row>
    <row r="471" spans="3:9">
      <c r="C471" s="286" t="s">
        <v>1217</v>
      </c>
      <c r="D471" s="245" t="s">
        <v>1218</v>
      </c>
      <c r="E471" s="246"/>
      <c r="F471" s="246"/>
      <c r="G471" s="246"/>
      <c r="H471" s="282"/>
    </row>
    <row r="472" spans="3:9">
      <c r="C472" s="285" t="s">
        <v>1219</v>
      </c>
      <c r="D472" s="248"/>
      <c r="E472" s="248"/>
      <c r="F472" s="248"/>
      <c r="G472" s="253"/>
      <c r="H472" s="287">
        <v>0</v>
      </c>
    </row>
    <row r="473" spans="3:9">
      <c r="C473" s="288" t="s">
        <v>1220</v>
      </c>
      <c r="D473" s="254" t="s">
        <v>1221</v>
      </c>
      <c r="E473" s="255"/>
      <c r="F473" s="255"/>
      <c r="G473" s="256"/>
      <c r="H473" s="284">
        <f>H472+H470+H466</f>
        <v>281592.5</v>
      </c>
      <c r="I473" s="257"/>
    </row>
    <row r="474" spans="3:9">
      <c r="C474" s="122" t="s">
        <v>1222</v>
      </c>
      <c r="D474" s="69" t="s">
        <v>1325</v>
      </c>
      <c r="E474" s="70"/>
      <c r="F474" s="71"/>
      <c r="G474" s="95">
        <f>$M$8</f>
        <v>0.1</v>
      </c>
      <c r="H474" s="124">
        <f>H473*G474</f>
        <v>28159.25</v>
      </c>
      <c r="I474" s="257"/>
    </row>
    <row r="475" spans="3:9" ht="14.4" thickBot="1">
      <c r="C475" s="289" t="s">
        <v>1223</v>
      </c>
      <c r="D475" s="290" t="s">
        <v>1224</v>
      </c>
      <c r="E475" s="291"/>
      <c r="F475" s="291"/>
      <c r="G475" s="292"/>
      <c r="H475" s="293">
        <f>SUM(H473:H474)</f>
        <v>309751.75</v>
      </c>
      <c r="I475" s="257"/>
    </row>
    <row r="476" spans="3:9" ht="14.4" thickTop="1">
      <c r="C476" s="264"/>
      <c r="D476" s="265"/>
      <c r="E476" s="265"/>
      <c r="F476" s="265"/>
      <c r="G476" s="265"/>
      <c r="H476" s="266"/>
      <c r="I476" s="257"/>
    </row>
    <row r="477" spans="3:9" ht="14.4" thickBot="1">
      <c r="C477" s="240" t="s">
        <v>2666</v>
      </c>
      <c r="D477" s="274" t="s">
        <v>2667</v>
      </c>
      <c r="E477" s="276"/>
      <c r="F477" s="276"/>
      <c r="G477" s="276"/>
      <c r="H477" s="276"/>
      <c r="I477" s="243">
        <f>ROUNDDOWN(H493,-2)</f>
        <v>323500</v>
      </c>
    </row>
    <row r="478" spans="3:9" ht="28.2" thickTop="1">
      <c r="C478" s="278" t="s">
        <v>1197</v>
      </c>
      <c r="D478" s="279" t="s">
        <v>1198</v>
      </c>
      <c r="E478" s="279" t="s">
        <v>1199</v>
      </c>
      <c r="F478" s="279" t="s">
        <v>1200</v>
      </c>
      <c r="G478" s="279" t="s">
        <v>1201</v>
      </c>
      <c r="H478" s="280" t="s">
        <v>1202</v>
      </c>
    </row>
    <row r="479" spans="3:9">
      <c r="C479" s="281" t="s">
        <v>1203</v>
      </c>
      <c r="D479" s="245" t="s">
        <v>1204</v>
      </c>
      <c r="E479" s="246"/>
      <c r="F479" s="246"/>
      <c r="G479" s="246"/>
      <c r="H479" s="282"/>
    </row>
    <row r="480" spans="3:9">
      <c r="C480" s="283">
        <v>1</v>
      </c>
      <c r="D480" s="245" t="s">
        <v>5</v>
      </c>
      <c r="E480" s="244" t="s">
        <v>6</v>
      </c>
      <c r="F480" s="247">
        <v>8.4000000000000005E-2</v>
      </c>
      <c r="G480" s="64">
        <f>VLOOKUP(D480,upahbahan,3,FALSE)</f>
        <v>100000</v>
      </c>
      <c r="H480" s="284">
        <f>F480*G480</f>
        <v>8400</v>
      </c>
    </row>
    <row r="481" spans="3:9">
      <c r="C481" s="283">
        <v>2</v>
      </c>
      <c r="D481" s="245" t="s">
        <v>8</v>
      </c>
      <c r="E481" s="244" t="s">
        <v>6</v>
      </c>
      <c r="F481" s="247">
        <v>0.125</v>
      </c>
      <c r="G481" s="64">
        <f>VLOOKUP(D481,upahbahan,3,FALSE)</f>
        <v>145000</v>
      </c>
      <c r="H481" s="284">
        <f>F481*G481</f>
        <v>18125</v>
      </c>
    </row>
    <row r="482" spans="3:9">
      <c r="C482" s="283">
        <v>3</v>
      </c>
      <c r="D482" s="245" t="s">
        <v>18</v>
      </c>
      <c r="E482" s="244" t="s">
        <v>6</v>
      </c>
      <c r="F482" s="247">
        <v>1.2500000000000001E-2</v>
      </c>
      <c r="G482" s="64">
        <f>VLOOKUP(D482,upahbahan,3,FALSE)</f>
        <v>175000</v>
      </c>
      <c r="H482" s="284">
        <f>F482*G482</f>
        <v>2187.5</v>
      </c>
    </row>
    <row r="483" spans="3:9">
      <c r="C483" s="283">
        <v>4</v>
      </c>
      <c r="D483" s="245" t="s">
        <v>19</v>
      </c>
      <c r="E483" s="244" t="s">
        <v>6</v>
      </c>
      <c r="F483" s="247">
        <v>4.1999999999999997E-3</v>
      </c>
      <c r="G483" s="64">
        <f>VLOOKUP(D483,upahbahan,3,FALSE)</f>
        <v>200000</v>
      </c>
      <c r="H483" s="284">
        <f>F483*G483</f>
        <v>840</v>
      </c>
    </row>
    <row r="484" spans="3:9">
      <c r="C484" s="285" t="s">
        <v>1210</v>
      </c>
      <c r="D484" s="248"/>
      <c r="E484" s="248"/>
      <c r="F484" s="249"/>
      <c r="G484" s="250"/>
      <c r="H484" s="284">
        <f>SUM(H480:H483)</f>
        <v>29552.5</v>
      </c>
      <c r="I484" s="251"/>
    </row>
    <row r="485" spans="3:9">
      <c r="C485" s="281" t="s">
        <v>1211</v>
      </c>
      <c r="D485" s="245" t="s">
        <v>1212</v>
      </c>
      <c r="E485" s="246"/>
      <c r="F485" s="246"/>
      <c r="G485" s="246"/>
      <c r="H485" s="282"/>
    </row>
    <row r="486" spans="3:9">
      <c r="C486" s="283">
        <v>1</v>
      </c>
      <c r="D486" s="245" t="s">
        <v>346</v>
      </c>
      <c r="E486" s="263" t="s">
        <v>130</v>
      </c>
      <c r="F486" s="260">
        <v>1.2</v>
      </c>
      <c r="G486" s="64">
        <f>VLOOKUP(D486,upahbahan,3,FALSE)</f>
        <v>70000</v>
      </c>
      <c r="H486" s="284">
        <f>F486*G486</f>
        <v>84000</v>
      </c>
    </row>
    <row r="487" spans="3:9">
      <c r="C487" s="283">
        <v>2</v>
      </c>
      <c r="D487" s="245" t="s">
        <v>269</v>
      </c>
      <c r="E487" s="244" t="s">
        <v>66</v>
      </c>
      <c r="F487" s="260">
        <v>6</v>
      </c>
      <c r="G487" s="64">
        <f>VLOOKUP(D487,upahbahan,3,FALSE)</f>
        <v>30090</v>
      </c>
      <c r="H487" s="284">
        <f>F487*G487</f>
        <v>180540</v>
      </c>
    </row>
    <row r="488" spans="3:9">
      <c r="C488" s="285" t="s">
        <v>1216</v>
      </c>
      <c r="D488" s="248"/>
      <c r="E488" s="248"/>
      <c r="F488" s="248"/>
      <c r="G488" s="253"/>
      <c r="H488" s="284">
        <f>SUM(H486:H487)</f>
        <v>264540</v>
      </c>
    </row>
    <row r="489" spans="3:9">
      <c r="C489" s="286" t="s">
        <v>1217</v>
      </c>
      <c r="D489" s="245" t="s">
        <v>1218</v>
      </c>
      <c r="E489" s="246"/>
      <c r="F489" s="246"/>
      <c r="G489" s="246"/>
      <c r="H489" s="282"/>
    </row>
    <row r="490" spans="3:9">
      <c r="C490" s="285" t="s">
        <v>1219</v>
      </c>
      <c r="D490" s="248"/>
      <c r="E490" s="248"/>
      <c r="F490" s="248"/>
      <c r="G490" s="253"/>
      <c r="H490" s="287">
        <v>0</v>
      </c>
    </row>
    <row r="491" spans="3:9">
      <c r="C491" s="288" t="s">
        <v>1220</v>
      </c>
      <c r="D491" s="254" t="s">
        <v>1221</v>
      </c>
      <c r="E491" s="255"/>
      <c r="F491" s="255"/>
      <c r="G491" s="256"/>
      <c r="H491" s="284">
        <f>H490+H488+H484</f>
        <v>294092.5</v>
      </c>
      <c r="I491" s="257"/>
    </row>
    <row r="492" spans="3:9">
      <c r="C492" s="122" t="s">
        <v>1222</v>
      </c>
      <c r="D492" s="69" t="s">
        <v>1325</v>
      </c>
      <c r="E492" s="70"/>
      <c r="F492" s="71"/>
      <c r="G492" s="95">
        <f>$M$8</f>
        <v>0.1</v>
      </c>
      <c r="H492" s="124">
        <f>H491*G492</f>
        <v>29409.25</v>
      </c>
      <c r="I492" s="257"/>
    </row>
    <row r="493" spans="3:9" ht="14.4" thickBot="1">
      <c r="C493" s="289" t="s">
        <v>1223</v>
      </c>
      <c r="D493" s="290" t="s">
        <v>1224</v>
      </c>
      <c r="E493" s="291"/>
      <c r="F493" s="291"/>
      <c r="G493" s="292"/>
      <c r="H493" s="293">
        <f>SUM(H491:H492)</f>
        <v>323501.75</v>
      </c>
      <c r="I493" s="257"/>
    </row>
    <row r="494" spans="3:9" ht="14.4" thickTop="1">
      <c r="C494" s="264"/>
      <c r="D494" s="265"/>
      <c r="E494" s="265"/>
      <c r="F494" s="265"/>
      <c r="G494" s="265"/>
      <c r="H494" s="266"/>
      <c r="I494" s="257"/>
    </row>
    <row r="495" spans="3:9" ht="14.4" thickBot="1">
      <c r="C495" s="240" t="s">
        <v>2668</v>
      </c>
      <c r="D495" s="274" t="s">
        <v>2669</v>
      </c>
      <c r="E495" s="276"/>
      <c r="F495" s="276"/>
      <c r="G495" s="276"/>
      <c r="H495" s="276"/>
      <c r="I495" s="243">
        <f>ROUNDDOWN(H511,-2)</f>
        <v>330100</v>
      </c>
    </row>
    <row r="496" spans="3:9" ht="28.2" thickTop="1">
      <c r="C496" s="278" t="s">
        <v>1197</v>
      </c>
      <c r="D496" s="279" t="s">
        <v>1198</v>
      </c>
      <c r="E496" s="279" t="s">
        <v>1199</v>
      </c>
      <c r="F496" s="279" t="s">
        <v>1200</v>
      </c>
      <c r="G496" s="279" t="s">
        <v>1201</v>
      </c>
      <c r="H496" s="280" t="s">
        <v>1202</v>
      </c>
    </row>
    <row r="497" spans="3:9">
      <c r="C497" s="281" t="s">
        <v>1203</v>
      </c>
      <c r="D497" s="245" t="s">
        <v>1204</v>
      </c>
      <c r="E497" s="246"/>
      <c r="F497" s="246"/>
      <c r="G497" s="246"/>
      <c r="H497" s="282"/>
    </row>
    <row r="498" spans="3:9">
      <c r="C498" s="283">
        <v>1</v>
      </c>
      <c r="D498" s="245" t="s">
        <v>5</v>
      </c>
      <c r="E498" s="244" t="s">
        <v>6</v>
      </c>
      <c r="F498" s="247">
        <v>8.4000000000000005E-2</v>
      </c>
      <c r="G498" s="64">
        <f>VLOOKUP(D498,upahbahan,3,FALSE)</f>
        <v>100000</v>
      </c>
      <c r="H498" s="284">
        <f>F498*G498</f>
        <v>8400</v>
      </c>
    </row>
    <row r="499" spans="3:9">
      <c r="C499" s="283">
        <v>2</v>
      </c>
      <c r="D499" s="245" t="s">
        <v>8</v>
      </c>
      <c r="E499" s="244" t="s">
        <v>6</v>
      </c>
      <c r="F499" s="247">
        <v>0.125</v>
      </c>
      <c r="G499" s="64">
        <f>VLOOKUP(D499,upahbahan,3,FALSE)</f>
        <v>145000</v>
      </c>
      <c r="H499" s="284">
        <f>F499*G499</f>
        <v>18125</v>
      </c>
    </row>
    <row r="500" spans="3:9">
      <c r="C500" s="283">
        <v>3</v>
      </c>
      <c r="D500" s="245" t="s">
        <v>18</v>
      </c>
      <c r="E500" s="244" t="s">
        <v>6</v>
      </c>
      <c r="F500" s="247">
        <v>1.2500000000000001E-2</v>
      </c>
      <c r="G500" s="64">
        <f>VLOOKUP(D500,upahbahan,3,FALSE)</f>
        <v>175000</v>
      </c>
      <c r="H500" s="284">
        <f>F500*G500</f>
        <v>2187.5</v>
      </c>
    </row>
    <row r="501" spans="3:9">
      <c r="C501" s="283">
        <v>4</v>
      </c>
      <c r="D501" s="245" t="s">
        <v>19</v>
      </c>
      <c r="E501" s="244" t="s">
        <v>6</v>
      </c>
      <c r="F501" s="247">
        <v>4.1999999999999997E-3</v>
      </c>
      <c r="G501" s="64">
        <f>VLOOKUP(D501,upahbahan,3,FALSE)</f>
        <v>200000</v>
      </c>
      <c r="H501" s="284">
        <f>F501*G501</f>
        <v>840</v>
      </c>
    </row>
    <row r="502" spans="3:9">
      <c r="C502" s="285" t="s">
        <v>1210</v>
      </c>
      <c r="D502" s="248"/>
      <c r="E502" s="248"/>
      <c r="F502" s="249"/>
      <c r="G502" s="250"/>
      <c r="H502" s="284">
        <f>SUM(H498:H501)</f>
        <v>29552.5</v>
      </c>
      <c r="I502" s="251"/>
    </row>
    <row r="503" spans="3:9">
      <c r="C503" s="281" t="s">
        <v>1211</v>
      </c>
      <c r="D503" s="245" t="s">
        <v>1212</v>
      </c>
      <c r="E503" s="246"/>
      <c r="F503" s="246"/>
      <c r="G503" s="246"/>
      <c r="H503" s="282"/>
    </row>
    <row r="504" spans="3:9">
      <c r="C504" s="283">
        <v>1</v>
      </c>
      <c r="D504" s="245" t="s">
        <v>347</v>
      </c>
      <c r="E504" s="263" t="s">
        <v>130</v>
      </c>
      <c r="F504" s="260">
        <v>1.2</v>
      </c>
      <c r="G504" s="64">
        <f>VLOOKUP(D504,upahbahan,3,FALSE)</f>
        <v>75000</v>
      </c>
      <c r="H504" s="284">
        <f>F504*G504</f>
        <v>90000</v>
      </c>
    </row>
    <row r="505" spans="3:9">
      <c r="C505" s="283">
        <v>2</v>
      </c>
      <c r="D505" s="245" t="s">
        <v>269</v>
      </c>
      <c r="E505" s="244" t="s">
        <v>66</v>
      </c>
      <c r="F505" s="260">
        <v>6</v>
      </c>
      <c r="G505" s="64">
        <f>VLOOKUP(D505,upahbahan,3,FALSE)</f>
        <v>30090</v>
      </c>
      <c r="H505" s="284">
        <f>F505*G505</f>
        <v>180540</v>
      </c>
    </row>
    <row r="506" spans="3:9">
      <c r="C506" s="285" t="s">
        <v>1216</v>
      </c>
      <c r="D506" s="248"/>
      <c r="E506" s="248"/>
      <c r="F506" s="248"/>
      <c r="G506" s="253"/>
      <c r="H506" s="284">
        <f>SUM(H504:H505)</f>
        <v>270540</v>
      </c>
    </row>
    <row r="507" spans="3:9">
      <c r="C507" s="286" t="s">
        <v>1217</v>
      </c>
      <c r="D507" s="245" t="s">
        <v>1218</v>
      </c>
      <c r="E507" s="246"/>
      <c r="F507" s="246"/>
      <c r="G507" s="246"/>
      <c r="H507" s="282"/>
    </row>
    <row r="508" spans="3:9">
      <c r="C508" s="285" t="s">
        <v>1219</v>
      </c>
      <c r="D508" s="248"/>
      <c r="E508" s="248"/>
      <c r="F508" s="248"/>
      <c r="G508" s="253"/>
      <c r="H508" s="287">
        <v>0</v>
      </c>
    </row>
    <row r="509" spans="3:9">
      <c r="C509" s="288" t="s">
        <v>1220</v>
      </c>
      <c r="D509" s="254" t="s">
        <v>1221</v>
      </c>
      <c r="E509" s="255"/>
      <c r="F509" s="255"/>
      <c r="G509" s="256"/>
      <c r="H509" s="284">
        <f>H508+H506+H502</f>
        <v>300092.5</v>
      </c>
      <c r="I509" s="257"/>
    </row>
    <row r="510" spans="3:9">
      <c r="C510" s="122" t="s">
        <v>1222</v>
      </c>
      <c r="D510" s="69" t="s">
        <v>1325</v>
      </c>
      <c r="E510" s="70"/>
      <c r="F510" s="71"/>
      <c r="G510" s="95">
        <f>$M$8</f>
        <v>0.1</v>
      </c>
      <c r="H510" s="124">
        <f>H509*G510</f>
        <v>30009.25</v>
      </c>
      <c r="I510" s="257"/>
    </row>
    <row r="511" spans="3:9" ht="14.4" thickBot="1">
      <c r="C511" s="289" t="s">
        <v>1223</v>
      </c>
      <c r="D511" s="290" t="s">
        <v>1224</v>
      </c>
      <c r="E511" s="291"/>
      <c r="F511" s="291"/>
      <c r="G511" s="292"/>
      <c r="H511" s="293">
        <f>SUM(H509:H510)</f>
        <v>330101.75</v>
      </c>
      <c r="I511" s="257"/>
    </row>
    <row r="512" spans="3:9" ht="14.4" thickTop="1">
      <c r="C512" s="264"/>
      <c r="D512" s="265"/>
      <c r="E512" s="265"/>
      <c r="F512" s="265"/>
      <c r="G512" s="265"/>
      <c r="H512" s="266"/>
      <c r="I512" s="257"/>
    </row>
    <row r="513" spans="3:9" ht="14.4" thickBot="1">
      <c r="C513" s="240" t="s">
        <v>2670</v>
      </c>
      <c r="D513" s="274" t="s">
        <v>2671</v>
      </c>
      <c r="E513" s="276"/>
      <c r="F513" s="276"/>
      <c r="G513" s="276"/>
      <c r="H513" s="276"/>
      <c r="I513" s="243">
        <f>ROUNDDOWN(H529,-2)</f>
        <v>322200</v>
      </c>
    </row>
    <row r="514" spans="3:9" ht="28.2" thickTop="1">
      <c r="C514" s="278" t="s">
        <v>1197</v>
      </c>
      <c r="D514" s="279" t="s">
        <v>1198</v>
      </c>
      <c r="E514" s="279" t="s">
        <v>1199</v>
      </c>
      <c r="F514" s="279" t="s">
        <v>1200</v>
      </c>
      <c r="G514" s="279" t="s">
        <v>1201</v>
      </c>
      <c r="H514" s="280" t="s">
        <v>1202</v>
      </c>
    </row>
    <row r="515" spans="3:9">
      <c r="C515" s="281" t="s">
        <v>1203</v>
      </c>
      <c r="D515" s="245" t="s">
        <v>1204</v>
      </c>
      <c r="E515" s="246"/>
      <c r="F515" s="246"/>
      <c r="G515" s="246"/>
      <c r="H515" s="282"/>
    </row>
    <row r="516" spans="3:9">
      <c r="C516" s="283">
        <v>1</v>
      </c>
      <c r="D516" s="245" t="s">
        <v>5</v>
      </c>
      <c r="E516" s="244" t="s">
        <v>6</v>
      </c>
      <c r="F516" s="247">
        <v>0.1</v>
      </c>
      <c r="G516" s="64">
        <f>VLOOKUP(D516,upahbahan,3,FALSE)</f>
        <v>100000</v>
      </c>
      <c r="H516" s="284">
        <f>F516*G516</f>
        <v>10000</v>
      </c>
    </row>
    <row r="517" spans="3:9">
      <c r="C517" s="283">
        <v>2</v>
      </c>
      <c r="D517" s="245" t="s">
        <v>8</v>
      </c>
      <c r="E517" s="244" t="s">
        <v>6</v>
      </c>
      <c r="F517" s="247">
        <v>0.15</v>
      </c>
      <c r="G517" s="64">
        <f>VLOOKUP(D517,upahbahan,3,FALSE)</f>
        <v>145000</v>
      </c>
      <c r="H517" s="284">
        <f>F517*G517</f>
        <v>21750</v>
      </c>
    </row>
    <row r="518" spans="3:9">
      <c r="C518" s="283">
        <v>3</v>
      </c>
      <c r="D518" s="245" t="s">
        <v>18</v>
      </c>
      <c r="E518" s="244" t="s">
        <v>6</v>
      </c>
      <c r="F518" s="247">
        <v>1.4999999999999999E-2</v>
      </c>
      <c r="G518" s="64">
        <f>VLOOKUP(D518,upahbahan,3,FALSE)</f>
        <v>175000</v>
      </c>
      <c r="H518" s="284">
        <f>F518*G518</f>
        <v>2625</v>
      </c>
    </row>
    <row r="519" spans="3:9">
      <c r="C519" s="283">
        <v>4</v>
      </c>
      <c r="D519" s="245" t="s">
        <v>19</v>
      </c>
      <c r="E519" s="244" t="s">
        <v>6</v>
      </c>
      <c r="F519" s="247">
        <v>5.0000000000000001E-3</v>
      </c>
      <c r="G519" s="64">
        <f>VLOOKUP(D519,upahbahan,3,FALSE)</f>
        <v>200000</v>
      </c>
      <c r="H519" s="284">
        <f>F519*G519</f>
        <v>1000</v>
      </c>
    </row>
    <row r="520" spans="3:9">
      <c r="C520" s="285" t="s">
        <v>1210</v>
      </c>
      <c r="D520" s="248"/>
      <c r="E520" s="248"/>
      <c r="F520" s="249"/>
      <c r="G520" s="250"/>
      <c r="H520" s="284">
        <f>SUM(H516:H519)</f>
        <v>35375</v>
      </c>
      <c r="I520" s="251"/>
    </row>
    <row r="521" spans="3:9">
      <c r="C521" s="281" t="s">
        <v>1211</v>
      </c>
      <c r="D521" s="245" t="s">
        <v>1212</v>
      </c>
      <c r="E521" s="246"/>
      <c r="F521" s="246"/>
      <c r="G521" s="246"/>
      <c r="H521" s="282"/>
    </row>
    <row r="522" spans="3:9">
      <c r="C522" s="283">
        <v>1</v>
      </c>
      <c r="D522" s="245" t="s">
        <v>351</v>
      </c>
      <c r="E522" s="263" t="s">
        <v>130</v>
      </c>
      <c r="F522" s="260">
        <v>1.1000000000000001</v>
      </c>
      <c r="G522" s="64">
        <f>VLOOKUP(D522,upahbahan,3,FALSE)</f>
        <v>70000</v>
      </c>
      <c r="H522" s="284">
        <f>F522*G522</f>
        <v>77000</v>
      </c>
    </row>
    <row r="523" spans="3:9">
      <c r="C523" s="283">
        <v>2</v>
      </c>
      <c r="D523" s="245" t="s">
        <v>269</v>
      </c>
      <c r="E523" s="244" t="s">
        <v>66</v>
      </c>
      <c r="F523" s="260">
        <v>6</v>
      </c>
      <c r="G523" s="64">
        <f>VLOOKUP(D523,upahbahan,3,FALSE)</f>
        <v>30090</v>
      </c>
      <c r="H523" s="284">
        <f>F523*G523</f>
        <v>180540</v>
      </c>
    </row>
    <row r="524" spans="3:9">
      <c r="C524" s="285" t="s">
        <v>1216</v>
      </c>
      <c r="D524" s="248"/>
      <c r="E524" s="248"/>
      <c r="F524" s="248"/>
      <c r="G524" s="253"/>
      <c r="H524" s="284">
        <f>SUM(H522:H523)</f>
        <v>257540</v>
      </c>
    </row>
    <row r="525" spans="3:9">
      <c r="C525" s="286" t="s">
        <v>1217</v>
      </c>
      <c r="D525" s="245" t="s">
        <v>1218</v>
      </c>
      <c r="E525" s="246"/>
      <c r="F525" s="246"/>
      <c r="G525" s="246"/>
      <c r="H525" s="282"/>
    </row>
    <row r="526" spans="3:9">
      <c r="C526" s="285" t="s">
        <v>1219</v>
      </c>
      <c r="D526" s="248"/>
      <c r="E526" s="248"/>
      <c r="F526" s="248"/>
      <c r="G526" s="253"/>
      <c r="H526" s="287">
        <v>0</v>
      </c>
    </row>
    <row r="527" spans="3:9">
      <c r="C527" s="288" t="s">
        <v>1220</v>
      </c>
      <c r="D527" s="254" t="s">
        <v>1221</v>
      </c>
      <c r="E527" s="255"/>
      <c r="F527" s="255"/>
      <c r="G527" s="256"/>
      <c r="H527" s="284">
        <f>H526+H524+H520</f>
        <v>292915</v>
      </c>
      <c r="I527" s="257"/>
    </row>
    <row r="528" spans="3:9">
      <c r="C528" s="122" t="s">
        <v>1222</v>
      </c>
      <c r="D528" s="69" t="s">
        <v>1325</v>
      </c>
      <c r="E528" s="70"/>
      <c r="F528" s="71"/>
      <c r="G528" s="95">
        <f>$M$8</f>
        <v>0.1</v>
      </c>
      <c r="H528" s="124">
        <f>H527*G528</f>
        <v>29291.5</v>
      </c>
      <c r="I528" s="257"/>
    </row>
    <row r="529" spans="3:9" ht="14.4" thickBot="1">
      <c r="C529" s="289" t="s">
        <v>1223</v>
      </c>
      <c r="D529" s="290" t="s">
        <v>1224</v>
      </c>
      <c r="E529" s="291"/>
      <c r="F529" s="291"/>
      <c r="G529" s="292"/>
      <c r="H529" s="293">
        <f>SUM(H527:H528)</f>
        <v>322206.5</v>
      </c>
      <c r="I529" s="257"/>
    </row>
    <row r="530" spans="3:9" ht="14.4" thickTop="1">
      <c r="C530" s="264"/>
      <c r="D530" s="265"/>
      <c r="E530" s="265"/>
      <c r="F530" s="265"/>
      <c r="G530" s="265"/>
      <c r="H530" s="266"/>
      <c r="I530" s="257"/>
    </row>
    <row r="531" spans="3:9" ht="14.4" thickBot="1">
      <c r="C531" s="518" t="s">
        <v>2672</v>
      </c>
      <c r="D531" s="519" t="s">
        <v>2673</v>
      </c>
      <c r="E531" s="276"/>
      <c r="F531" s="276"/>
      <c r="G531" s="276"/>
      <c r="H531" s="276"/>
      <c r="I531" s="243">
        <f>ROUNDDOWN(H547,-2)</f>
        <v>321800</v>
      </c>
    </row>
    <row r="532" spans="3:9" ht="28.2" thickTop="1">
      <c r="C532" s="278" t="s">
        <v>1197</v>
      </c>
      <c r="D532" s="279" t="s">
        <v>1198</v>
      </c>
      <c r="E532" s="279" t="s">
        <v>1199</v>
      </c>
      <c r="F532" s="279" t="s">
        <v>1200</v>
      </c>
      <c r="G532" s="279" t="s">
        <v>1201</v>
      </c>
      <c r="H532" s="280" t="s">
        <v>1202</v>
      </c>
    </row>
    <row r="533" spans="3:9">
      <c r="C533" s="281" t="s">
        <v>1203</v>
      </c>
      <c r="D533" s="245" t="s">
        <v>1204</v>
      </c>
      <c r="E533" s="246"/>
      <c r="F533" s="246"/>
      <c r="G533" s="246"/>
      <c r="H533" s="282"/>
    </row>
    <row r="534" spans="3:9">
      <c r="C534" s="283">
        <v>1</v>
      </c>
      <c r="D534" s="245" t="s">
        <v>5</v>
      </c>
      <c r="E534" s="244" t="s">
        <v>6</v>
      </c>
      <c r="F534" s="247">
        <v>8.4000000000000005E-2</v>
      </c>
      <c r="G534" s="64">
        <f>VLOOKUP(D534,upahbahan,3,FALSE)</f>
        <v>100000</v>
      </c>
      <c r="H534" s="284">
        <f>F534*G534</f>
        <v>8400</v>
      </c>
    </row>
    <row r="535" spans="3:9">
      <c r="C535" s="283">
        <v>2</v>
      </c>
      <c r="D535" s="245" t="s">
        <v>8</v>
      </c>
      <c r="E535" s="244" t="s">
        <v>6</v>
      </c>
      <c r="F535" s="247">
        <v>0.125</v>
      </c>
      <c r="G535" s="64">
        <f>VLOOKUP(D535,upahbahan,3,FALSE)</f>
        <v>145000</v>
      </c>
      <c r="H535" s="284">
        <f>F535*G535</f>
        <v>18125</v>
      </c>
    </row>
    <row r="536" spans="3:9">
      <c r="C536" s="283">
        <v>3</v>
      </c>
      <c r="D536" s="245" t="s">
        <v>18</v>
      </c>
      <c r="E536" s="244" t="s">
        <v>6</v>
      </c>
      <c r="F536" s="247">
        <v>1.2500000000000001E-2</v>
      </c>
      <c r="G536" s="64">
        <f>VLOOKUP(D536,upahbahan,3,FALSE)</f>
        <v>175000</v>
      </c>
      <c r="H536" s="284">
        <f>F536*G536</f>
        <v>2187.5</v>
      </c>
    </row>
    <row r="537" spans="3:9">
      <c r="C537" s="283">
        <v>4</v>
      </c>
      <c r="D537" s="245" t="s">
        <v>19</v>
      </c>
      <c r="E537" s="244" t="s">
        <v>6</v>
      </c>
      <c r="F537" s="247">
        <v>4.1999999999999997E-3</v>
      </c>
      <c r="G537" s="64">
        <f>VLOOKUP(D537,upahbahan,3,FALSE)</f>
        <v>200000</v>
      </c>
      <c r="H537" s="284">
        <f>F537*G537</f>
        <v>840</v>
      </c>
    </row>
    <row r="538" spans="3:9">
      <c r="C538" s="285" t="s">
        <v>1210</v>
      </c>
      <c r="D538" s="248"/>
      <c r="E538" s="248"/>
      <c r="F538" s="249"/>
      <c r="G538" s="250"/>
      <c r="H538" s="284">
        <f>SUM(H534:H537)</f>
        <v>29552.5</v>
      </c>
      <c r="I538" s="251"/>
    </row>
    <row r="539" spans="3:9">
      <c r="C539" s="281" t="s">
        <v>1211</v>
      </c>
      <c r="D539" s="245" t="s">
        <v>1212</v>
      </c>
      <c r="E539" s="246"/>
      <c r="F539" s="246"/>
      <c r="G539" s="246"/>
      <c r="H539" s="282"/>
    </row>
    <row r="540" spans="3:9">
      <c r="C540" s="283">
        <v>1</v>
      </c>
      <c r="D540" s="245" t="s">
        <v>349</v>
      </c>
      <c r="E540" s="263" t="s">
        <v>130</v>
      </c>
      <c r="F540" s="260">
        <v>1.1000000000000001</v>
      </c>
      <c r="G540" s="64">
        <f>VLOOKUP(D540,upahbahan,3,FALSE)</f>
        <v>75000</v>
      </c>
      <c r="H540" s="284">
        <f>F540*G540</f>
        <v>82500</v>
      </c>
    </row>
    <row r="541" spans="3:9">
      <c r="C541" s="283">
        <v>2</v>
      </c>
      <c r="D541" s="245" t="s">
        <v>269</v>
      </c>
      <c r="E541" s="244" t="s">
        <v>66</v>
      </c>
      <c r="F541" s="260">
        <v>6</v>
      </c>
      <c r="G541" s="64">
        <f>VLOOKUP(D541,upahbahan,3,FALSE)</f>
        <v>30090</v>
      </c>
      <c r="H541" s="284">
        <f>F541*G541</f>
        <v>180540</v>
      </c>
    </row>
    <row r="542" spans="3:9">
      <c r="C542" s="285" t="s">
        <v>1216</v>
      </c>
      <c r="D542" s="248"/>
      <c r="E542" s="248"/>
      <c r="F542" s="248"/>
      <c r="G542" s="253"/>
      <c r="H542" s="284">
        <f>SUM(H540:H541)</f>
        <v>263040</v>
      </c>
    </row>
    <row r="543" spans="3:9">
      <c r="C543" s="286" t="s">
        <v>1217</v>
      </c>
      <c r="D543" s="245" t="s">
        <v>1218</v>
      </c>
      <c r="E543" s="246"/>
      <c r="F543" s="246"/>
      <c r="G543" s="246"/>
      <c r="H543" s="282"/>
    </row>
    <row r="544" spans="3:9">
      <c r="C544" s="285" t="s">
        <v>1219</v>
      </c>
      <c r="D544" s="248"/>
      <c r="E544" s="248"/>
      <c r="F544" s="248"/>
      <c r="G544" s="253"/>
      <c r="H544" s="287">
        <v>0</v>
      </c>
    </row>
    <row r="545" spans="3:9">
      <c r="C545" s="288" t="s">
        <v>1220</v>
      </c>
      <c r="D545" s="254" t="s">
        <v>1221</v>
      </c>
      <c r="E545" s="255"/>
      <c r="F545" s="255"/>
      <c r="G545" s="256"/>
      <c r="H545" s="284">
        <f>H544+H542+H538</f>
        <v>292592.5</v>
      </c>
      <c r="I545" s="257"/>
    </row>
    <row r="546" spans="3:9">
      <c r="C546" s="122" t="s">
        <v>1222</v>
      </c>
      <c r="D546" s="69" t="s">
        <v>1325</v>
      </c>
      <c r="E546" s="70"/>
      <c r="F546" s="71"/>
      <c r="G546" s="95">
        <f>$M$8</f>
        <v>0.1</v>
      </c>
      <c r="H546" s="124">
        <f>H545*G546</f>
        <v>29259.25</v>
      </c>
      <c r="I546" s="257"/>
    </row>
    <row r="547" spans="3:9" ht="14.4" thickBot="1">
      <c r="C547" s="289" t="s">
        <v>1223</v>
      </c>
      <c r="D547" s="290" t="s">
        <v>1224</v>
      </c>
      <c r="E547" s="291"/>
      <c r="F547" s="291"/>
      <c r="G547" s="292"/>
      <c r="H547" s="293">
        <f>SUM(H545:H546)</f>
        <v>321851.75</v>
      </c>
      <c r="I547" s="257"/>
    </row>
    <row r="548" spans="3:9" ht="14.4" thickTop="1">
      <c r="C548" s="264"/>
      <c r="D548" s="265"/>
      <c r="E548" s="265"/>
      <c r="F548" s="265"/>
      <c r="G548" s="265"/>
      <c r="H548" s="266"/>
      <c r="I548" s="257"/>
    </row>
    <row r="549" spans="3:9" ht="14.4" thickBot="1">
      <c r="C549" s="240" t="s">
        <v>2674</v>
      </c>
      <c r="D549" s="274" t="s">
        <v>2675</v>
      </c>
      <c r="E549" s="276"/>
      <c r="F549" s="276"/>
      <c r="G549" s="276"/>
      <c r="H549" s="276"/>
      <c r="I549" s="243">
        <f>ROUNDDOWN(H565,-2)</f>
        <v>327900</v>
      </c>
    </row>
    <row r="550" spans="3:9" ht="28.2" thickTop="1">
      <c r="C550" s="278" t="s">
        <v>1197</v>
      </c>
      <c r="D550" s="279" t="s">
        <v>1198</v>
      </c>
      <c r="E550" s="279" t="s">
        <v>1199</v>
      </c>
      <c r="F550" s="279" t="s">
        <v>1200</v>
      </c>
      <c r="G550" s="279" t="s">
        <v>1201</v>
      </c>
      <c r="H550" s="280" t="s">
        <v>1202</v>
      </c>
    </row>
    <row r="551" spans="3:9">
      <c r="C551" s="281" t="s">
        <v>1203</v>
      </c>
      <c r="D551" s="245" t="s">
        <v>1204</v>
      </c>
      <c r="E551" s="246"/>
      <c r="F551" s="246"/>
      <c r="G551" s="246"/>
      <c r="H551" s="282"/>
    </row>
    <row r="552" spans="3:9">
      <c r="C552" s="283">
        <v>1</v>
      </c>
      <c r="D552" s="245" t="s">
        <v>5</v>
      </c>
      <c r="E552" s="244" t="s">
        <v>6</v>
      </c>
      <c r="F552" s="247">
        <v>8.4000000000000005E-2</v>
      </c>
      <c r="G552" s="64">
        <f>VLOOKUP(D552,upahbahan,3,FALSE)</f>
        <v>100000</v>
      </c>
      <c r="H552" s="284">
        <f>F552*G552</f>
        <v>8400</v>
      </c>
    </row>
    <row r="553" spans="3:9">
      <c r="C553" s="283">
        <v>2</v>
      </c>
      <c r="D553" s="245" t="s">
        <v>8</v>
      </c>
      <c r="E553" s="244" t="s">
        <v>6</v>
      </c>
      <c r="F553" s="247">
        <v>0.125</v>
      </c>
      <c r="G553" s="64">
        <f>VLOOKUP(D553,upahbahan,3,FALSE)</f>
        <v>145000</v>
      </c>
      <c r="H553" s="284">
        <f>F553*G553</f>
        <v>18125</v>
      </c>
    </row>
    <row r="554" spans="3:9">
      <c r="C554" s="283">
        <v>3</v>
      </c>
      <c r="D554" s="245" t="s">
        <v>18</v>
      </c>
      <c r="E554" s="244" t="s">
        <v>6</v>
      </c>
      <c r="F554" s="247">
        <v>1.2500000000000001E-2</v>
      </c>
      <c r="G554" s="64">
        <f>VLOOKUP(D554,upahbahan,3,FALSE)</f>
        <v>175000</v>
      </c>
      <c r="H554" s="284">
        <f>F554*G554</f>
        <v>2187.5</v>
      </c>
    </row>
    <row r="555" spans="3:9">
      <c r="C555" s="283">
        <v>4</v>
      </c>
      <c r="D555" s="245" t="s">
        <v>19</v>
      </c>
      <c r="E555" s="244" t="s">
        <v>6</v>
      </c>
      <c r="F555" s="247">
        <v>4.1999999999999997E-3</v>
      </c>
      <c r="G555" s="64">
        <f>VLOOKUP(D555,upahbahan,3,FALSE)</f>
        <v>200000</v>
      </c>
      <c r="H555" s="284">
        <f>F555*G555</f>
        <v>840</v>
      </c>
    </row>
    <row r="556" spans="3:9">
      <c r="C556" s="285" t="s">
        <v>1210</v>
      </c>
      <c r="D556" s="248"/>
      <c r="E556" s="248"/>
      <c r="F556" s="249"/>
      <c r="G556" s="250"/>
      <c r="H556" s="284">
        <f>SUM(H552:H555)</f>
        <v>29552.5</v>
      </c>
      <c r="I556" s="251"/>
    </row>
    <row r="557" spans="3:9">
      <c r="C557" s="281" t="s">
        <v>1211</v>
      </c>
      <c r="D557" s="245" t="s">
        <v>1212</v>
      </c>
      <c r="E557" s="246"/>
      <c r="F557" s="246"/>
      <c r="G557" s="246"/>
      <c r="H557" s="282"/>
    </row>
    <row r="558" spans="3:9">
      <c r="C558" s="283">
        <v>1</v>
      </c>
      <c r="D558" s="245" t="s">
        <v>350</v>
      </c>
      <c r="E558" s="263" t="s">
        <v>130</v>
      </c>
      <c r="F558" s="260">
        <v>1.1000000000000001</v>
      </c>
      <c r="G558" s="64">
        <f>VLOOKUP(D558,upahbahan,3,FALSE)</f>
        <v>80000</v>
      </c>
      <c r="H558" s="284">
        <f>F558*G558</f>
        <v>88000</v>
      </c>
    </row>
    <row r="559" spans="3:9">
      <c r="C559" s="283">
        <v>2</v>
      </c>
      <c r="D559" s="245" t="s">
        <v>269</v>
      </c>
      <c r="E559" s="244" t="s">
        <v>66</v>
      </c>
      <c r="F559" s="260">
        <v>6</v>
      </c>
      <c r="G559" s="64">
        <f>VLOOKUP(D559,upahbahan,3,FALSE)</f>
        <v>30090</v>
      </c>
      <c r="H559" s="284">
        <f>F559*G559</f>
        <v>180540</v>
      </c>
    </row>
    <row r="560" spans="3:9">
      <c r="C560" s="285" t="s">
        <v>1216</v>
      </c>
      <c r="D560" s="248"/>
      <c r="E560" s="248"/>
      <c r="F560" s="248"/>
      <c r="G560" s="253"/>
      <c r="H560" s="284">
        <f>SUM(H558:H559)</f>
        <v>268540</v>
      </c>
    </row>
    <row r="561" spans="3:9">
      <c r="C561" s="286" t="s">
        <v>1217</v>
      </c>
      <c r="D561" s="245" t="s">
        <v>1218</v>
      </c>
      <c r="E561" s="246"/>
      <c r="F561" s="246"/>
      <c r="G561" s="246"/>
      <c r="H561" s="282"/>
    </row>
    <row r="562" spans="3:9">
      <c r="C562" s="285" t="s">
        <v>1219</v>
      </c>
      <c r="D562" s="248"/>
      <c r="E562" s="248"/>
      <c r="F562" s="248"/>
      <c r="G562" s="253"/>
      <c r="H562" s="287">
        <v>0</v>
      </c>
    </row>
    <row r="563" spans="3:9">
      <c r="C563" s="288" t="s">
        <v>1220</v>
      </c>
      <c r="D563" s="254" t="s">
        <v>1221</v>
      </c>
      <c r="E563" s="255"/>
      <c r="F563" s="255"/>
      <c r="G563" s="256"/>
      <c r="H563" s="284">
        <f>H562+H560+H556</f>
        <v>298092.5</v>
      </c>
      <c r="I563" s="257"/>
    </row>
    <row r="564" spans="3:9">
      <c r="C564" s="122" t="s">
        <v>1222</v>
      </c>
      <c r="D564" s="69" t="s">
        <v>1325</v>
      </c>
      <c r="E564" s="70"/>
      <c r="F564" s="71"/>
      <c r="G564" s="95">
        <f>$M$8</f>
        <v>0.1</v>
      </c>
      <c r="H564" s="124">
        <f>H563*G564</f>
        <v>29809.25</v>
      </c>
      <c r="I564" s="257"/>
    </row>
    <row r="565" spans="3:9" ht="14.4" thickBot="1">
      <c r="C565" s="289" t="s">
        <v>1223</v>
      </c>
      <c r="D565" s="290" t="s">
        <v>1224</v>
      </c>
      <c r="E565" s="291"/>
      <c r="F565" s="291"/>
      <c r="G565" s="292"/>
      <c r="H565" s="293">
        <f>SUM(H563:H564)</f>
        <v>327901.75</v>
      </c>
      <c r="I565" s="257"/>
    </row>
    <row r="566" spans="3:9" ht="14.4" thickTop="1">
      <c r="C566" s="264"/>
      <c r="D566" s="265"/>
      <c r="E566" s="265"/>
      <c r="F566" s="265"/>
      <c r="G566" s="265"/>
      <c r="H566" s="266"/>
      <c r="I566" s="257"/>
    </row>
    <row r="567" spans="3:9">
      <c r="C567" s="515" t="s">
        <v>5935</v>
      </c>
      <c r="D567" s="516" t="s">
        <v>2677</v>
      </c>
      <c r="E567" s="265"/>
      <c r="F567" s="265"/>
      <c r="G567" s="265"/>
      <c r="H567" s="266"/>
      <c r="I567" s="257"/>
    </row>
    <row r="568" spans="3:9" ht="14.4" thickBot="1">
      <c r="C568" s="53" t="s">
        <v>2678</v>
      </c>
      <c r="D568" s="274" t="s">
        <v>1363</v>
      </c>
      <c r="E568" s="276"/>
      <c r="F568" s="276"/>
      <c r="G568" s="276"/>
      <c r="H568" s="276"/>
      <c r="I568" s="243">
        <f>ROUNDDOWN(H584,-2)</f>
        <v>90100</v>
      </c>
    </row>
    <row r="569" spans="3:9" ht="28.2" thickTop="1">
      <c r="C569" s="278" t="s">
        <v>1197</v>
      </c>
      <c r="D569" s="279" t="s">
        <v>1198</v>
      </c>
      <c r="E569" s="279" t="s">
        <v>1199</v>
      </c>
      <c r="F569" s="279" t="s">
        <v>1200</v>
      </c>
      <c r="G569" s="279" t="s">
        <v>1201</v>
      </c>
      <c r="H569" s="280" t="s">
        <v>1202</v>
      </c>
    </row>
    <row r="570" spans="3:9">
      <c r="C570" s="281" t="s">
        <v>1203</v>
      </c>
      <c r="D570" s="245" t="s">
        <v>1204</v>
      </c>
      <c r="E570" s="246"/>
      <c r="F570" s="246"/>
      <c r="G570" s="246"/>
      <c r="H570" s="282"/>
    </row>
    <row r="571" spans="3:9">
      <c r="C571" s="283">
        <v>1</v>
      </c>
      <c r="D571" s="245" t="s">
        <v>5</v>
      </c>
      <c r="E571" s="244" t="s">
        <v>6</v>
      </c>
      <c r="F571" s="247">
        <v>0.12</v>
      </c>
      <c r="G571" s="64">
        <f>VLOOKUP(D571,upahbahan,3,FALSE)</f>
        <v>100000</v>
      </c>
      <c r="H571" s="284">
        <f>F571*G571</f>
        <v>12000</v>
      </c>
    </row>
    <row r="572" spans="3:9">
      <c r="C572" s="283">
        <v>2</v>
      </c>
      <c r="D572" s="245" t="s">
        <v>8</v>
      </c>
      <c r="E572" s="244" t="s">
        <v>6</v>
      </c>
      <c r="F572" s="247">
        <v>0.06</v>
      </c>
      <c r="G572" s="64">
        <f>VLOOKUP(D572,upahbahan,3,FALSE)</f>
        <v>145000</v>
      </c>
      <c r="H572" s="284">
        <f>F572*G572</f>
        <v>8700</v>
      </c>
    </row>
    <row r="573" spans="3:9">
      <c r="C573" s="283">
        <v>3</v>
      </c>
      <c r="D573" s="245" t="s">
        <v>18</v>
      </c>
      <c r="E573" s="244" t="s">
        <v>6</v>
      </c>
      <c r="F573" s="247">
        <v>6.0000000000000001E-3</v>
      </c>
      <c r="G573" s="64">
        <f>VLOOKUP(D573,upahbahan,3,FALSE)</f>
        <v>175000</v>
      </c>
      <c r="H573" s="284">
        <f>F573*G573</f>
        <v>1050</v>
      </c>
    </row>
    <row r="574" spans="3:9">
      <c r="C574" s="283">
        <v>4</v>
      </c>
      <c r="D574" s="245" t="s">
        <v>19</v>
      </c>
      <c r="E574" s="244" t="s">
        <v>6</v>
      </c>
      <c r="F574" s="247">
        <v>2E-3</v>
      </c>
      <c r="G574" s="64">
        <f>VLOOKUP(D574,upahbahan,3,FALSE)</f>
        <v>200000</v>
      </c>
      <c r="H574" s="284">
        <f>F574*G574</f>
        <v>400</v>
      </c>
    </row>
    <row r="575" spans="3:9">
      <c r="C575" s="285" t="s">
        <v>1210</v>
      </c>
      <c r="D575" s="248"/>
      <c r="E575" s="248"/>
      <c r="F575" s="249"/>
      <c r="G575" s="250"/>
      <c r="H575" s="284">
        <f>SUM(H571:H574)</f>
        <v>22150</v>
      </c>
      <c r="I575" s="251"/>
    </row>
    <row r="576" spans="3:9">
      <c r="C576" s="281" t="s">
        <v>1211</v>
      </c>
      <c r="D576" s="245" t="s">
        <v>1212</v>
      </c>
      <c r="E576" s="246"/>
      <c r="F576" s="246"/>
      <c r="G576" s="246"/>
      <c r="H576" s="282"/>
    </row>
    <row r="577" spans="3:9">
      <c r="C577" s="283">
        <v>1</v>
      </c>
      <c r="D577" s="245" t="s">
        <v>2679</v>
      </c>
      <c r="E577" s="263" t="s">
        <v>130</v>
      </c>
      <c r="F577" s="252">
        <v>0.7</v>
      </c>
      <c r="G577" s="64">
        <f>VLOOKUP(D577,upahbahan,3,FALSE)</f>
        <v>85000</v>
      </c>
      <c r="H577" s="284">
        <f>F577*G577</f>
        <v>59499.999999999993</v>
      </c>
    </row>
    <row r="578" spans="3:9">
      <c r="C578" s="283">
        <v>2</v>
      </c>
      <c r="D578" s="245" t="s">
        <v>260</v>
      </c>
      <c r="E578" s="244" t="s">
        <v>66</v>
      </c>
      <c r="F578" s="252">
        <v>0.02</v>
      </c>
      <c r="G578" s="64">
        <f>VLOOKUP(D578,upahbahan,3,FALSE)</f>
        <v>15000</v>
      </c>
      <c r="H578" s="284">
        <f>F578*G578</f>
        <v>300</v>
      </c>
    </row>
    <row r="579" spans="3:9">
      <c r="C579" s="285" t="s">
        <v>1216</v>
      </c>
      <c r="D579" s="248"/>
      <c r="E579" s="248"/>
      <c r="F579" s="248"/>
      <c r="G579" s="253"/>
      <c r="H579" s="284">
        <f>SUM(H577:H578)</f>
        <v>59799.999999999993</v>
      </c>
    </row>
    <row r="580" spans="3:9">
      <c r="C580" s="286" t="s">
        <v>1217</v>
      </c>
      <c r="D580" s="245" t="s">
        <v>1218</v>
      </c>
      <c r="E580" s="246"/>
      <c r="F580" s="246"/>
      <c r="G580" s="246"/>
      <c r="H580" s="282"/>
    </row>
    <row r="581" spans="3:9">
      <c r="C581" s="285" t="s">
        <v>1219</v>
      </c>
      <c r="D581" s="248"/>
      <c r="E581" s="248"/>
      <c r="F581" s="248"/>
      <c r="G581" s="253"/>
      <c r="H581" s="287">
        <v>0</v>
      </c>
    </row>
    <row r="582" spans="3:9">
      <c r="C582" s="288" t="s">
        <v>1220</v>
      </c>
      <c r="D582" s="254" t="s">
        <v>1221</v>
      </c>
      <c r="E582" s="255"/>
      <c r="F582" s="255"/>
      <c r="G582" s="256"/>
      <c r="H582" s="284">
        <f>H581+H579+H575</f>
        <v>81950</v>
      </c>
      <c r="I582" s="257"/>
    </row>
    <row r="583" spans="3:9">
      <c r="C583" s="122" t="s">
        <v>1222</v>
      </c>
      <c r="D583" s="69" t="s">
        <v>1325</v>
      </c>
      <c r="E583" s="70"/>
      <c r="F583" s="71"/>
      <c r="G583" s="95">
        <f>$M$8</f>
        <v>0.1</v>
      </c>
      <c r="H583" s="124">
        <f>H582*G583</f>
        <v>8195</v>
      </c>
      <c r="I583" s="257"/>
    </row>
    <row r="584" spans="3:9" ht="14.4" thickBot="1">
      <c r="C584" s="289" t="s">
        <v>1223</v>
      </c>
      <c r="D584" s="290" t="s">
        <v>1224</v>
      </c>
      <c r="E584" s="291"/>
      <c r="F584" s="291"/>
      <c r="G584" s="292"/>
      <c r="H584" s="293">
        <f>SUM(H582:H583)</f>
        <v>90145</v>
      </c>
      <c r="I584" s="257"/>
    </row>
    <row r="585" spans="3:9" ht="14.4" thickTop="1">
      <c r="C585" s="264"/>
      <c r="D585" s="265"/>
      <c r="E585" s="265"/>
      <c r="F585" s="265"/>
      <c r="G585" s="265"/>
      <c r="H585" s="266"/>
      <c r="I585" s="257"/>
    </row>
    <row r="586" spans="3:9" ht="14.4" thickBot="1">
      <c r="C586" s="240" t="s">
        <v>2681</v>
      </c>
      <c r="D586" s="274" t="s">
        <v>1364</v>
      </c>
      <c r="E586" s="276"/>
      <c r="F586" s="276"/>
      <c r="G586" s="276"/>
      <c r="H586" s="276"/>
      <c r="I586" s="243">
        <f>ROUNDDOWN(H602,-2)</f>
        <v>305300</v>
      </c>
    </row>
    <row r="587" spans="3:9" ht="28.2" thickTop="1">
      <c r="C587" s="278" t="s">
        <v>1197</v>
      </c>
      <c r="D587" s="279" t="s">
        <v>1198</v>
      </c>
      <c r="E587" s="279" t="s">
        <v>1199</v>
      </c>
      <c r="F587" s="279" t="s">
        <v>1200</v>
      </c>
      <c r="G587" s="279" t="s">
        <v>1201</v>
      </c>
      <c r="H587" s="280" t="s">
        <v>1202</v>
      </c>
    </row>
    <row r="588" spans="3:9">
      <c r="C588" s="281" t="s">
        <v>1203</v>
      </c>
      <c r="D588" s="245" t="s">
        <v>1204</v>
      </c>
      <c r="E588" s="246"/>
      <c r="F588" s="246"/>
      <c r="G588" s="246"/>
      <c r="H588" s="282"/>
    </row>
    <row r="589" spans="3:9">
      <c r="C589" s="283">
        <v>1</v>
      </c>
      <c r="D589" s="245" t="s">
        <v>5</v>
      </c>
      <c r="E589" s="244" t="s">
        <v>6</v>
      </c>
      <c r="F589" s="260">
        <v>0.15</v>
      </c>
      <c r="G589" s="64">
        <f>VLOOKUP(D589,upahbahan,3,FALSE)</f>
        <v>100000</v>
      </c>
      <c r="H589" s="284">
        <f>F589*G589</f>
        <v>15000</v>
      </c>
    </row>
    <row r="590" spans="3:9">
      <c r="C590" s="283">
        <v>2</v>
      </c>
      <c r="D590" s="245" t="s">
        <v>8</v>
      </c>
      <c r="E590" s="244" t="s">
        <v>6</v>
      </c>
      <c r="F590" s="260">
        <v>0.75</v>
      </c>
      <c r="G590" s="64">
        <f>VLOOKUP(D590,upahbahan,3,FALSE)</f>
        <v>145000</v>
      </c>
      <c r="H590" s="284">
        <f>F590*G590</f>
        <v>108750</v>
      </c>
    </row>
    <row r="591" spans="3:9">
      <c r="C591" s="283">
        <v>3</v>
      </c>
      <c r="D591" s="245" t="s">
        <v>18</v>
      </c>
      <c r="E591" s="244" t="s">
        <v>6</v>
      </c>
      <c r="F591" s="260">
        <v>7.4999999999999997E-2</v>
      </c>
      <c r="G591" s="64">
        <f>VLOOKUP(D591,upahbahan,3,FALSE)</f>
        <v>175000</v>
      </c>
      <c r="H591" s="284">
        <f>F591*G591</f>
        <v>13125</v>
      </c>
    </row>
    <row r="592" spans="3:9">
      <c r="C592" s="283">
        <v>4</v>
      </c>
      <c r="D592" s="245" t="s">
        <v>19</v>
      </c>
      <c r="E592" s="244" t="s">
        <v>6</v>
      </c>
      <c r="F592" s="260">
        <v>2.5000000000000001E-2</v>
      </c>
      <c r="G592" s="64">
        <f>VLOOKUP(D592,upahbahan,3,FALSE)</f>
        <v>200000</v>
      </c>
      <c r="H592" s="284">
        <f>F592*G592</f>
        <v>5000</v>
      </c>
    </row>
    <row r="593" spans="3:9">
      <c r="C593" s="285" t="s">
        <v>1210</v>
      </c>
      <c r="D593" s="248"/>
      <c r="E593" s="248"/>
      <c r="F593" s="249"/>
      <c r="G593" s="250"/>
      <c r="H593" s="284">
        <f>SUM(H589:H592)</f>
        <v>141875</v>
      </c>
      <c r="I593" s="251"/>
    </row>
    <row r="594" spans="3:9">
      <c r="C594" s="281" t="s">
        <v>1211</v>
      </c>
      <c r="D594" s="245" t="s">
        <v>1212</v>
      </c>
      <c r="E594" s="246"/>
      <c r="F594" s="246"/>
      <c r="G594" s="246"/>
      <c r="H594" s="282"/>
    </row>
    <row r="595" spans="3:9">
      <c r="C595" s="283">
        <v>1</v>
      </c>
      <c r="D595" s="245" t="s">
        <v>293</v>
      </c>
      <c r="E595" s="263" t="s">
        <v>130</v>
      </c>
      <c r="F595" s="252">
        <v>0.75</v>
      </c>
      <c r="G595" s="64">
        <f>VLOOKUP(D595,upahbahan,3,FALSE)</f>
        <v>180400</v>
      </c>
      <c r="H595" s="284">
        <f>F595*G595</f>
        <v>135300</v>
      </c>
    </row>
    <row r="596" spans="3:9">
      <c r="C596" s="283">
        <v>2</v>
      </c>
      <c r="D596" s="245" t="s">
        <v>266</v>
      </c>
      <c r="E596" s="244" t="s">
        <v>66</v>
      </c>
      <c r="F596" s="252">
        <v>0.02</v>
      </c>
      <c r="G596" s="64">
        <f>VLOOKUP(D596,upahbahan,3,FALSE)</f>
        <v>19460</v>
      </c>
      <c r="H596" s="284">
        <f>F596*G596</f>
        <v>389.2</v>
      </c>
    </row>
    <row r="597" spans="3:9">
      <c r="C597" s="285" t="s">
        <v>1216</v>
      </c>
      <c r="D597" s="248"/>
      <c r="E597" s="248"/>
      <c r="F597" s="248"/>
      <c r="G597" s="253"/>
      <c r="H597" s="284">
        <f>SUM(H595:H596)</f>
        <v>135689.20000000001</v>
      </c>
    </row>
    <row r="598" spans="3:9">
      <c r="C598" s="286" t="s">
        <v>1217</v>
      </c>
      <c r="D598" s="245" t="s">
        <v>1218</v>
      </c>
      <c r="E598" s="246"/>
      <c r="F598" s="246"/>
      <c r="G598" s="246"/>
      <c r="H598" s="282"/>
    </row>
    <row r="599" spans="3:9">
      <c r="C599" s="285" t="s">
        <v>1219</v>
      </c>
      <c r="D599" s="248"/>
      <c r="E599" s="248"/>
      <c r="F599" s="248"/>
      <c r="G599" s="253"/>
      <c r="H599" s="287">
        <v>0</v>
      </c>
    </row>
    <row r="600" spans="3:9">
      <c r="C600" s="288" t="s">
        <v>1220</v>
      </c>
      <c r="D600" s="254" t="s">
        <v>1221</v>
      </c>
      <c r="E600" s="255"/>
      <c r="F600" s="255"/>
      <c r="G600" s="256"/>
      <c r="H600" s="284">
        <f>H599+H597+H593</f>
        <v>277564.2</v>
      </c>
      <c r="I600" s="257"/>
    </row>
    <row r="601" spans="3:9">
      <c r="C601" s="122" t="s">
        <v>1222</v>
      </c>
      <c r="D601" s="69" t="s">
        <v>1325</v>
      </c>
      <c r="E601" s="70"/>
      <c r="F601" s="71"/>
      <c r="G601" s="95">
        <f>$M$8</f>
        <v>0.1</v>
      </c>
      <c r="H601" s="124">
        <f>H600*G601</f>
        <v>27756.420000000002</v>
      </c>
      <c r="I601" s="257"/>
    </row>
    <row r="602" spans="3:9" ht="14.4" thickBot="1">
      <c r="C602" s="289" t="s">
        <v>1223</v>
      </c>
      <c r="D602" s="290" t="s">
        <v>1224</v>
      </c>
      <c r="E602" s="291"/>
      <c r="F602" s="291"/>
      <c r="G602" s="292"/>
      <c r="H602" s="293">
        <f>SUM(H600:H601)</f>
        <v>305320.62</v>
      </c>
      <c r="I602" s="257"/>
    </row>
    <row r="603" spans="3:9" ht="14.4" thickTop="1">
      <c r="C603" s="264"/>
      <c r="D603" s="265"/>
      <c r="E603" s="265"/>
      <c r="F603" s="265"/>
      <c r="G603" s="265"/>
      <c r="H603" s="266"/>
      <c r="I603" s="257"/>
    </row>
    <row r="604" spans="3:9" ht="14.4" thickBot="1">
      <c r="C604" s="240" t="s">
        <v>2682</v>
      </c>
      <c r="D604" s="274" t="s">
        <v>1365</v>
      </c>
      <c r="E604" s="276"/>
      <c r="F604" s="276"/>
      <c r="G604" s="276"/>
      <c r="H604" s="276"/>
      <c r="I604" s="243">
        <f>ROUNDDOWN(H620,-2)</f>
        <v>233000</v>
      </c>
    </row>
    <row r="605" spans="3:9" ht="28.2" thickTop="1">
      <c r="C605" s="278" t="s">
        <v>1197</v>
      </c>
      <c r="D605" s="279" t="s">
        <v>1198</v>
      </c>
      <c r="E605" s="279" t="s">
        <v>1199</v>
      </c>
      <c r="F605" s="279" t="s">
        <v>1200</v>
      </c>
      <c r="G605" s="279" t="s">
        <v>1201</v>
      </c>
      <c r="H605" s="280" t="s">
        <v>1202</v>
      </c>
    </row>
    <row r="606" spans="3:9">
      <c r="C606" s="281" t="s">
        <v>1203</v>
      </c>
      <c r="D606" s="245" t="s">
        <v>1204</v>
      </c>
      <c r="E606" s="246"/>
      <c r="F606" s="246"/>
      <c r="G606" s="246"/>
      <c r="H606" s="282"/>
    </row>
    <row r="607" spans="3:9">
      <c r="C607" s="283">
        <v>1</v>
      </c>
      <c r="D607" s="245" t="s">
        <v>5</v>
      </c>
      <c r="E607" s="244" t="s">
        <v>6</v>
      </c>
      <c r="F607" s="247">
        <v>0.16600000000000001</v>
      </c>
      <c r="G607" s="64">
        <f>VLOOKUP(D607,upahbahan,3,FALSE)</f>
        <v>100000</v>
      </c>
      <c r="H607" s="284">
        <f>F607*G607</f>
        <v>16600</v>
      </c>
    </row>
    <row r="608" spans="3:9">
      <c r="C608" s="283">
        <v>2</v>
      </c>
      <c r="D608" s="245" t="s">
        <v>8</v>
      </c>
      <c r="E608" s="244" t="s">
        <v>6</v>
      </c>
      <c r="F608" s="247">
        <v>0.25</v>
      </c>
      <c r="G608" s="64">
        <f>VLOOKUP(D608,upahbahan,3,FALSE)</f>
        <v>145000</v>
      </c>
      <c r="H608" s="284">
        <f>F608*G608</f>
        <v>36250</v>
      </c>
    </row>
    <row r="609" spans="3:9">
      <c r="C609" s="283">
        <v>3</v>
      </c>
      <c r="D609" s="245" t="s">
        <v>18</v>
      </c>
      <c r="E609" s="244" t="s">
        <v>6</v>
      </c>
      <c r="F609" s="247">
        <v>2.5000000000000001E-2</v>
      </c>
      <c r="G609" s="64">
        <f>VLOOKUP(D609,upahbahan,3,FALSE)</f>
        <v>175000</v>
      </c>
      <c r="H609" s="284">
        <f>F609*G609</f>
        <v>4375</v>
      </c>
    </row>
    <row r="610" spans="3:9">
      <c r="C610" s="283">
        <v>4</v>
      </c>
      <c r="D610" s="245" t="s">
        <v>19</v>
      </c>
      <c r="E610" s="244" t="s">
        <v>6</v>
      </c>
      <c r="F610" s="247">
        <v>8.3000000000000001E-3</v>
      </c>
      <c r="G610" s="64">
        <f>VLOOKUP(D610,upahbahan,3,FALSE)</f>
        <v>200000</v>
      </c>
      <c r="H610" s="284">
        <f>F610*G610</f>
        <v>1660</v>
      </c>
    </row>
    <row r="611" spans="3:9">
      <c r="C611" s="285" t="s">
        <v>1210</v>
      </c>
      <c r="D611" s="248"/>
      <c r="E611" s="248"/>
      <c r="F611" s="249"/>
      <c r="G611" s="250"/>
      <c r="H611" s="284">
        <f>SUM(H607:H610)</f>
        <v>58885</v>
      </c>
      <c r="I611" s="251"/>
    </row>
    <row r="612" spans="3:9">
      <c r="C612" s="281" t="s">
        <v>1211</v>
      </c>
      <c r="D612" s="245" t="s">
        <v>1212</v>
      </c>
      <c r="E612" s="246"/>
      <c r="F612" s="246"/>
      <c r="G612" s="246"/>
      <c r="H612" s="282"/>
    </row>
    <row r="613" spans="3:9">
      <c r="C613" s="283">
        <v>1</v>
      </c>
      <c r="D613" s="245" t="s">
        <v>375</v>
      </c>
      <c r="E613" s="263" t="s">
        <v>44</v>
      </c>
      <c r="F613" s="252">
        <v>30</v>
      </c>
      <c r="G613" s="64">
        <f>VLOOKUP(D613,upahbahan,3,FALSE)</f>
        <v>5000</v>
      </c>
      <c r="H613" s="284">
        <f>F613*G613</f>
        <v>150000</v>
      </c>
    </row>
    <row r="614" spans="3:9">
      <c r="C614" s="283">
        <v>2</v>
      </c>
      <c r="D614" s="245" t="s">
        <v>260</v>
      </c>
      <c r="E614" s="244" t="s">
        <v>66</v>
      </c>
      <c r="F614" s="252">
        <v>0.2</v>
      </c>
      <c r="G614" s="64">
        <f>VLOOKUP(D614,upahbahan,3,FALSE)</f>
        <v>15000</v>
      </c>
      <c r="H614" s="284">
        <f>F614*G614</f>
        <v>3000</v>
      </c>
    </row>
    <row r="615" spans="3:9">
      <c r="C615" s="285" t="s">
        <v>1216</v>
      </c>
      <c r="D615" s="248"/>
      <c r="E615" s="248"/>
      <c r="F615" s="248"/>
      <c r="G615" s="253"/>
      <c r="H615" s="284">
        <f>SUM(H613:H614)</f>
        <v>153000</v>
      </c>
    </row>
    <row r="616" spans="3:9">
      <c r="C616" s="286" t="s">
        <v>1217</v>
      </c>
      <c r="D616" s="245" t="s">
        <v>1218</v>
      </c>
      <c r="E616" s="246"/>
      <c r="F616" s="246"/>
      <c r="G616" s="246"/>
      <c r="H616" s="282"/>
    </row>
    <row r="617" spans="3:9">
      <c r="C617" s="285" t="s">
        <v>1219</v>
      </c>
      <c r="D617" s="248"/>
      <c r="E617" s="248"/>
      <c r="F617" s="248"/>
      <c r="G617" s="253"/>
      <c r="H617" s="287">
        <v>0</v>
      </c>
    </row>
    <row r="618" spans="3:9">
      <c r="C618" s="288" t="s">
        <v>1220</v>
      </c>
      <c r="D618" s="254" t="s">
        <v>1221</v>
      </c>
      <c r="E618" s="255"/>
      <c r="F618" s="255"/>
      <c r="G618" s="256"/>
      <c r="H618" s="284">
        <f>H617+H615+H611</f>
        <v>211885</v>
      </c>
      <c r="I618" s="257"/>
    </row>
    <row r="619" spans="3:9">
      <c r="C619" s="122" t="s">
        <v>1222</v>
      </c>
      <c r="D619" s="69" t="s">
        <v>1325</v>
      </c>
      <c r="E619" s="70"/>
      <c r="F619" s="71"/>
      <c r="G619" s="95">
        <f>$M$8</f>
        <v>0.1</v>
      </c>
      <c r="H619" s="124">
        <f>H618*G619</f>
        <v>21188.5</v>
      </c>
      <c r="I619" s="257"/>
    </row>
    <row r="620" spans="3:9" ht="14.4" thickBot="1">
      <c r="C620" s="289" t="s">
        <v>1223</v>
      </c>
      <c r="D620" s="290" t="s">
        <v>1224</v>
      </c>
      <c r="E620" s="291"/>
      <c r="F620" s="291"/>
      <c r="G620" s="292"/>
      <c r="H620" s="293">
        <f>SUM(H618:H619)</f>
        <v>233073.5</v>
      </c>
      <c r="I620" s="257"/>
    </row>
    <row r="621" spans="3:9" ht="14.4" thickTop="1">
      <c r="C621" s="264"/>
      <c r="D621" s="265"/>
      <c r="E621" s="265"/>
      <c r="F621" s="265"/>
      <c r="G621" s="265"/>
      <c r="H621" s="266"/>
      <c r="I621" s="257"/>
    </row>
    <row r="622" spans="3:9" ht="14.4" thickBot="1">
      <c r="C622" s="240" t="s">
        <v>2683</v>
      </c>
      <c r="D622" s="274" t="s">
        <v>1366</v>
      </c>
      <c r="E622" s="276"/>
      <c r="F622" s="276"/>
      <c r="G622" s="276"/>
      <c r="H622" s="276"/>
      <c r="I622" s="243">
        <f>ROUNDDOWN(H638,-2)</f>
        <v>111500</v>
      </c>
    </row>
    <row r="623" spans="3:9" ht="28.2" thickTop="1">
      <c r="C623" s="278" t="s">
        <v>1197</v>
      </c>
      <c r="D623" s="279" t="s">
        <v>1198</v>
      </c>
      <c r="E623" s="279" t="s">
        <v>1199</v>
      </c>
      <c r="F623" s="279" t="s">
        <v>1200</v>
      </c>
      <c r="G623" s="279" t="s">
        <v>1201</v>
      </c>
      <c r="H623" s="280" t="s">
        <v>1202</v>
      </c>
    </row>
    <row r="624" spans="3:9">
      <c r="C624" s="281" t="s">
        <v>1203</v>
      </c>
      <c r="D624" s="245" t="s">
        <v>1204</v>
      </c>
      <c r="E624" s="246"/>
      <c r="F624" s="246"/>
      <c r="G624" s="246"/>
      <c r="H624" s="282"/>
    </row>
    <row r="625" spans="3:9">
      <c r="C625" s="283">
        <v>1</v>
      </c>
      <c r="D625" s="245" t="s">
        <v>5</v>
      </c>
      <c r="E625" s="244" t="s">
        <v>6</v>
      </c>
      <c r="F625" s="247">
        <v>0.14000000000000001</v>
      </c>
      <c r="G625" s="64">
        <f>VLOOKUP(D625,upahbahan,3,FALSE)</f>
        <v>100000</v>
      </c>
      <c r="H625" s="284">
        <f>F625*G625</f>
        <v>14000.000000000002</v>
      </c>
    </row>
    <row r="626" spans="3:9">
      <c r="C626" s="283">
        <v>2</v>
      </c>
      <c r="D626" s="245" t="s">
        <v>8</v>
      </c>
      <c r="E626" s="244" t="s">
        <v>6</v>
      </c>
      <c r="F626" s="247">
        <v>6.7000000000000004E-2</v>
      </c>
      <c r="G626" s="64">
        <f>VLOOKUP(D626,upahbahan,3,FALSE)</f>
        <v>145000</v>
      </c>
      <c r="H626" s="284">
        <f>F626*G626</f>
        <v>9715</v>
      </c>
    </row>
    <row r="627" spans="3:9">
      <c r="C627" s="283">
        <v>3</v>
      </c>
      <c r="D627" s="245" t="s">
        <v>18</v>
      </c>
      <c r="E627" s="244" t="s">
        <v>6</v>
      </c>
      <c r="F627" s="247">
        <v>6.7000000000000002E-3</v>
      </c>
      <c r="G627" s="64">
        <f>VLOOKUP(D627,upahbahan,3,FALSE)</f>
        <v>175000</v>
      </c>
      <c r="H627" s="284">
        <f>F627*G627</f>
        <v>1172.5</v>
      </c>
    </row>
    <row r="628" spans="3:9">
      <c r="C628" s="283">
        <v>4</v>
      </c>
      <c r="D628" s="245" t="s">
        <v>19</v>
      </c>
      <c r="E628" s="244" t="s">
        <v>6</v>
      </c>
      <c r="F628" s="247">
        <v>2.2000000000000001E-3</v>
      </c>
      <c r="G628" s="64">
        <f>VLOOKUP(D628,upahbahan,3,FALSE)</f>
        <v>200000</v>
      </c>
      <c r="H628" s="284">
        <f>F628*G628</f>
        <v>440</v>
      </c>
    </row>
    <row r="629" spans="3:9">
      <c r="C629" s="285" t="s">
        <v>1210</v>
      </c>
      <c r="D629" s="248"/>
      <c r="E629" s="248"/>
      <c r="F629" s="249"/>
      <c r="G629" s="250"/>
      <c r="H629" s="284">
        <f>SUM(H625:H628)</f>
        <v>25327.5</v>
      </c>
      <c r="I629" s="251"/>
    </row>
    <row r="630" spans="3:9">
      <c r="C630" s="281" t="s">
        <v>1211</v>
      </c>
      <c r="D630" s="245" t="s">
        <v>1212</v>
      </c>
      <c r="E630" s="246"/>
      <c r="F630" s="246"/>
      <c r="G630" s="246"/>
      <c r="H630" s="282"/>
    </row>
    <row r="631" spans="3:9">
      <c r="C631" s="283">
        <v>1</v>
      </c>
      <c r="D631" s="262" t="s">
        <v>357</v>
      </c>
      <c r="E631" s="263" t="s">
        <v>130</v>
      </c>
      <c r="F631" s="260">
        <v>0.64810000000000001</v>
      </c>
      <c r="G631" s="64">
        <f>VLOOKUP(D631,upahbahan,3,FALSE)</f>
        <v>116300</v>
      </c>
      <c r="H631" s="284">
        <f>F631*G631</f>
        <v>75374.03</v>
      </c>
    </row>
    <row r="632" spans="3:9">
      <c r="C632" s="283">
        <v>2</v>
      </c>
      <c r="D632" s="245" t="s">
        <v>260</v>
      </c>
      <c r="E632" s="244" t="s">
        <v>66</v>
      </c>
      <c r="F632" s="260">
        <v>0.05</v>
      </c>
      <c r="G632" s="64">
        <f>VLOOKUP(D632,upahbahan,3,FALSE)</f>
        <v>15000</v>
      </c>
      <c r="H632" s="284">
        <f>F632*G632</f>
        <v>750</v>
      </c>
    </row>
    <row r="633" spans="3:9">
      <c r="C633" s="285" t="s">
        <v>1216</v>
      </c>
      <c r="D633" s="248"/>
      <c r="E633" s="248"/>
      <c r="F633" s="248"/>
      <c r="G633" s="253"/>
      <c r="H633" s="284">
        <f>SUM(H631:H632)</f>
        <v>76124.03</v>
      </c>
    </row>
    <row r="634" spans="3:9">
      <c r="C634" s="286" t="s">
        <v>1217</v>
      </c>
      <c r="D634" s="245" t="s">
        <v>1218</v>
      </c>
      <c r="E634" s="246"/>
      <c r="F634" s="246"/>
      <c r="G634" s="246"/>
      <c r="H634" s="282"/>
    </row>
    <row r="635" spans="3:9">
      <c r="C635" s="285" t="s">
        <v>1219</v>
      </c>
      <c r="D635" s="248"/>
      <c r="E635" s="248"/>
      <c r="F635" s="248"/>
      <c r="G635" s="253"/>
      <c r="H635" s="287">
        <v>0</v>
      </c>
    </row>
    <row r="636" spans="3:9">
      <c r="C636" s="288" t="s">
        <v>1220</v>
      </c>
      <c r="D636" s="254" t="s">
        <v>1221</v>
      </c>
      <c r="E636" s="255"/>
      <c r="F636" s="255"/>
      <c r="G636" s="256"/>
      <c r="H636" s="284">
        <f>H635+H633+H629</f>
        <v>101451.53</v>
      </c>
      <c r="I636" s="257"/>
    </row>
    <row r="637" spans="3:9">
      <c r="C637" s="122" t="s">
        <v>1222</v>
      </c>
      <c r="D637" s="69" t="s">
        <v>1325</v>
      </c>
      <c r="E637" s="70"/>
      <c r="F637" s="71"/>
      <c r="G637" s="95">
        <f>$M$8</f>
        <v>0.1</v>
      </c>
      <c r="H637" s="124">
        <f>H636*G637</f>
        <v>10145.153</v>
      </c>
      <c r="I637" s="257"/>
    </row>
    <row r="638" spans="3:9" ht="14.4" thickBot="1">
      <c r="C638" s="289" t="s">
        <v>1223</v>
      </c>
      <c r="D638" s="290" t="s">
        <v>1224</v>
      </c>
      <c r="E638" s="291"/>
      <c r="F638" s="291"/>
      <c r="G638" s="292"/>
      <c r="H638" s="293">
        <f>SUM(H636:H637)</f>
        <v>111596.683</v>
      </c>
      <c r="I638" s="257"/>
    </row>
    <row r="639" spans="3:9" ht="14.4" thickTop="1"/>
    <row r="640" spans="3:9" ht="14.4" thickBot="1">
      <c r="C640" s="240" t="s">
        <v>2684</v>
      </c>
      <c r="D640" s="274" t="s">
        <v>1367</v>
      </c>
      <c r="E640" s="276"/>
      <c r="F640" s="276"/>
      <c r="G640" s="276"/>
      <c r="H640" s="276"/>
      <c r="I640" s="243">
        <f>ROUNDDOWN(H656,-2)</f>
        <v>76700</v>
      </c>
    </row>
    <row r="641" spans="3:9" ht="28.2" thickTop="1">
      <c r="C641" s="278" t="s">
        <v>1197</v>
      </c>
      <c r="D641" s="279" t="s">
        <v>1198</v>
      </c>
      <c r="E641" s="279" t="s">
        <v>1199</v>
      </c>
      <c r="F641" s="279" t="s">
        <v>1200</v>
      </c>
      <c r="G641" s="279" t="s">
        <v>1201</v>
      </c>
      <c r="H641" s="280" t="s">
        <v>1202</v>
      </c>
    </row>
    <row r="642" spans="3:9">
      <c r="C642" s="281" t="s">
        <v>1203</v>
      </c>
      <c r="D642" s="245" t="s">
        <v>1204</v>
      </c>
      <c r="E642" s="246"/>
      <c r="F642" s="246"/>
      <c r="G642" s="246"/>
      <c r="H642" s="282"/>
    </row>
    <row r="643" spans="3:9">
      <c r="C643" s="283">
        <v>1</v>
      </c>
      <c r="D643" s="245" t="s">
        <v>5</v>
      </c>
      <c r="E643" s="244" t="s">
        <v>6</v>
      </c>
      <c r="F643" s="247">
        <v>0.2</v>
      </c>
      <c r="G643" s="64">
        <f>VLOOKUP(D643,upahbahan,3,FALSE)</f>
        <v>100000</v>
      </c>
      <c r="H643" s="284">
        <f>F643*G643</f>
        <v>20000</v>
      </c>
    </row>
    <row r="644" spans="3:9">
      <c r="C644" s="283">
        <v>2</v>
      </c>
      <c r="D644" s="245" t="s">
        <v>8</v>
      </c>
      <c r="E644" s="244" t="s">
        <v>6</v>
      </c>
      <c r="F644" s="247">
        <v>0.1</v>
      </c>
      <c r="G644" s="64">
        <f>VLOOKUP(D644,upahbahan,3,FALSE)</f>
        <v>145000</v>
      </c>
      <c r="H644" s="284">
        <f>F644*G644</f>
        <v>14500</v>
      </c>
    </row>
    <row r="645" spans="3:9">
      <c r="C645" s="283">
        <v>3</v>
      </c>
      <c r="D645" s="245" t="s">
        <v>18</v>
      </c>
      <c r="E645" s="244" t="s">
        <v>6</v>
      </c>
      <c r="F645" s="247">
        <v>0.01</v>
      </c>
      <c r="G645" s="64">
        <f>VLOOKUP(D645,upahbahan,3,FALSE)</f>
        <v>175000</v>
      </c>
      <c r="H645" s="284">
        <f>F645*G645</f>
        <v>1750</v>
      </c>
    </row>
    <row r="646" spans="3:9">
      <c r="C646" s="283">
        <v>4</v>
      </c>
      <c r="D646" s="245" t="s">
        <v>19</v>
      </c>
      <c r="E646" s="244" t="s">
        <v>6</v>
      </c>
      <c r="F646" s="247">
        <v>3.3E-3</v>
      </c>
      <c r="G646" s="64">
        <f>VLOOKUP(D646,upahbahan,3,FALSE)</f>
        <v>200000</v>
      </c>
      <c r="H646" s="284">
        <f>F646*G646</f>
        <v>660</v>
      </c>
    </row>
    <row r="647" spans="3:9">
      <c r="C647" s="285" t="s">
        <v>1210</v>
      </c>
      <c r="D647" s="248"/>
      <c r="E647" s="248"/>
      <c r="F647" s="249"/>
      <c r="G647" s="250"/>
      <c r="H647" s="284">
        <f>SUM(H643:H646)</f>
        <v>36910</v>
      </c>
      <c r="I647" s="251"/>
    </row>
    <row r="648" spans="3:9">
      <c r="C648" s="281" t="s">
        <v>1211</v>
      </c>
      <c r="D648" s="245" t="s">
        <v>1212</v>
      </c>
      <c r="E648" s="246"/>
      <c r="F648" s="246"/>
      <c r="G648" s="246"/>
      <c r="H648" s="282"/>
    </row>
    <row r="649" spans="3:9">
      <c r="C649" s="283">
        <v>1</v>
      </c>
      <c r="D649" s="262" t="s">
        <v>316</v>
      </c>
      <c r="E649" s="263" t="s">
        <v>63</v>
      </c>
      <c r="F649" s="247">
        <v>0.1002</v>
      </c>
      <c r="G649" s="64">
        <f>VLOOKUP(D649,upahbahan,3,FALSE)</f>
        <v>200000</v>
      </c>
      <c r="H649" s="284">
        <f>F649*G649</f>
        <v>20040</v>
      </c>
    </row>
    <row r="650" spans="3:9">
      <c r="C650" s="283">
        <v>2</v>
      </c>
      <c r="D650" s="245" t="s">
        <v>1380</v>
      </c>
      <c r="E650" s="244" t="s">
        <v>44</v>
      </c>
      <c r="F650" s="247">
        <v>8</v>
      </c>
      <c r="G650" s="64">
        <f>VLOOKUP(D650,upahbahan,3,FALSE)</f>
        <v>1600</v>
      </c>
      <c r="H650" s="284">
        <f>F650*G650</f>
        <v>12800</v>
      </c>
    </row>
    <row r="651" spans="3:9">
      <c r="C651" s="285" t="s">
        <v>1216</v>
      </c>
      <c r="D651" s="248"/>
      <c r="E651" s="248"/>
      <c r="F651" s="248"/>
      <c r="G651" s="253"/>
      <c r="H651" s="284">
        <f>SUM(H649:H650)</f>
        <v>32840</v>
      </c>
    </row>
    <row r="652" spans="3:9">
      <c r="C652" s="286" t="s">
        <v>1217</v>
      </c>
      <c r="D652" s="245" t="s">
        <v>1218</v>
      </c>
      <c r="E652" s="246"/>
      <c r="F652" s="246"/>
      <c r="G652" s="246"/>
      <c r="H652" s="282"/>
    </row>
    <row r="653" spans="3:9">
      <c r="C653" s="285" t="s">
        <v>1219</v>
      </c>
      <c r="D653" s="248"/>
      <c r="E653" s="248"/>
      <c r="F653" s="248"/>
      <c r="G653" s="253"/>
      <c r="H653" s="287">
        <v>0</v>
      </c>
    </row>
    <row r="654" spans="3:9">
      <c r="C654" s="288" t="s">
        <v>1220</v>
      </c>
      <c r="D654" s="254" t="s">
        <v>1221</v>
      </c>
      <c r="E654" s="255"/>
      <c r="F654" s="255"/>
      <c r="G654" s="256"/>
      <c r="H654" s="284">
        <f>H653+H651+H647</f>
        <v>69750</v>
      </c>
      <c r="I654" s="257"/>
    </row>
    <row r="655" spans="3:9">
      <c r="C655" s="122" t="s">
        <v>1222</v>
      </c>
      <c r="D655" s="69" t="s">
        <v>1325</v>
      </c>
      <c r="E655" s="70"/>
      <c r="F655" s="71"/>
      <c r="G655" s="95">
        <f>$M$8</f>
        <v>0.1</v>
      </c>
      <c r="H655" s="124">
        <f>H654*G655</f>
        <v>6975</v>
      </c>
      <c r="I655" s="257"/>
    </row>
    <row r="656" spans="3:9" ht="14.4" thickBot="1">
      <c r="C656" s="289" t="s">
        <v>1223</v>
      </c>
      <c r="D656" s="290" t="s">
        <v>1224</v>
      </c>
      <c r="E656" s="291"/>
      <c r="F656" s="291"/>
      <c r="G656" s="292"/>
      <c r="H656" s="293">
        <f>SUM(H654:H655)</f>
        <v>76725</v>
      </c>
      <c r="I656" s="257"/>
    </row>
    <row r="657" spans="3:9" ht="14.4" thickTop="1"/>
    <row r="658" spans="3:9" ht="14.4" thickBot="1">
      <c r="C658" s="240" t="s">
        <v>2685</v>
      </c>
      <c r="D658" s="274" t="s">
        <v>1368</v>
      </c>
      <c r="E658" s="276"/>
      <c r="F658" s="276"/>
      <c r="G658" s="276"/>
      <c r="H658" s="276"/>
      <c r="I658" s="243">
        <f>ROUNDDOWN(H676,-2)</f>
        <v>366400</v>
      </c>
    </row>
    <row r="659" spans="3:9" ht="28.2" thickTop="1">
      <c r="C659" s="278" t="s">
        <v>1197</v>
      </c>
      <c r="D659" s="279" t="s">
        <v>1198</v>
      </c>
      <c r="E659" s="279" t="s">
        <v>1199</v>
      </c>
      <c r="F659" s="279" t="s">
        <v>1200</v>
      </c>
      <c r="G659" s="279" t="s">
        <v>1201</v>
      </c>
      <c r="H659" s="280" t="s">
        <v>1202</v>
      </c>
    </row>
    <row r="660" spans="3:9">
      <c r="C660" s="281" t="s">
        <v>1203</v>
      </c>
      <c r="D660" s="245" t="s">
        <v>1204</v>
      </c>
      <c r="E660" s="246"/>
      <c r="F660" s="246"/>
      <c r="G660" s="246"/>
      <c r="H660" s="282"/>
    </row>
    <row r="661" spans="3:9">
      <c r="C661" s="283">
        <v>1</v>
      </c>
      <c r="D661" s="245" t="s">
        <v>5</v>
      </c>
      <c r="E661" s="244" t="s">
        <v>6</v>
      </c>
      <c r="F661" s="247">
        <v>0.2</v>
      </c>
      <c r="G661" s="64">
        <f>VLOOKUP(D661,upahbahan,3,FALSE)</f>
        <v>100000</v>
      </c>
      <c r="H661" s="284">
        <f>F661*G661</f>
        <v>20000</v>
      </c>
    </row>
    <row r="662" spans="3:9">
      <c r="C662" s="283">
        <v>2</v>
      </c>
      <c r="D662" s="245" t="s">
        <v>8</v>
      </c>
      <c r="E662" s="244" t="s">
        <v>6</v>
      </c>
      <c r="F662" s="247">
        <v>0.3</v>
      </c>
      <c r="G662" s="64">
        <f>VLOOKUP(D662,upahbahan,3,FALSE)</f>
        <v>145000</v>
      </c>
      <c r="H662" s="284">
        <f>F662*G662</f>
        <v>43500</v>
      </c>
    </row>
    <row r="663" spans="3:9">
      <c r="C663" s="283">
        <v>3</v>
      </c>
      <c r="D663" s="245" t="s">
        <v>18</v>
      </c>
      <c r="E663" s="244" t="s">
        <v>6</v>
      </c>
      <c r="F663" s="247">
        <v>0.03</v>
      </c>
      <c r="G663" s="64">
        <f>VLOOKUP(D663,upahbahan,3,FALSE)</f>
        <v>175000</v>
      </c>
      <c r="H663" s="284">
        <f>F663*G663</f>
        <v>5250</v>
      </c>
    </row>
    <row r="664" spans="3:9">
      <c r="C664" s="283">
        <v>4</v>
      </c>
      <c r="D664" s="245" t="s">
        <v>19</v>
      </c>
      <c r="E664" s="244" t="s">
        <v>6</v>
      </c>
      <c r="F664" s="247">
        <v>0.01</v>
      </c>
      <c r="G664" s="64">
        <f>VLOOKUP(D664,upahbahan,3,FALSE)</f>
        <v>200000</v>
      </c>
      <c r="H664" s="284">
        <f>F664*G664</f>
        <v>2000</v>
      </c>
    </row>
    <row r="665" spans="3:9">
      <c r="C665" s="285" t="s">
        <v>1210</v>
      </c>
      <c r="D665" s="248"/>
      <c r="E665" s="248"/>
      <c r="F665" s="249"/>
      <c r="G665" s="250"/>
      <c r="H665" s="284">
        <f>SUM(H661:H664)</f>
        <v>70750</v>
      </c>
      <c r="I665" s="251"/>
    </row>
    <row r="666" spans="3:9">
      <c r="C666" s="281" t="s">
        <v>1211</v>
      </c>
      <c r="D666" s="245" t="s">
        <v>1212</v>
      </c>
      <c r="E666" s="246"/>
      <c r="F666" s="246"/>
      <c r="G666" s="246"/>
      <c r="H666" s="282"/>
    </row>
    <row r="667" spans="3:9">
      <c r="C667" s="283">
        <v>1</v>
      </c>
      <c r="D667" s="245" t="s">
        <v>331</v>
      </c>
      <c r="E667" s="263" t="s">
        <v>44</v>
      </c>
      <c r="F667" s="260">
        <v>1.5</v>
      </c>
      <c r="G667" s="64">
        <f>VLOOKUP(D667,upahbahan,3,FALSE)</f>
        <v>149700</v>
      </c>
      <c r="H667" s="284">
        <f>F667*G667</f>
        <v>224550</v>
      </c>
    </row>
    <row r="668" spans="3:9">
      <c r="C668" s="283">
        <v>2</v>
      </c>
      <c r="D668" s="245" t="s">
        <v>138</v>
      </c>
      <c r="E668" s="263" t="s">
        <v>130</v>
      </c>
      <c r="F668" s="260">
        <v>0.35</v>
      </c>
      <c r="G668" s="64">
        <f>VLOOKUP(D668,upahbahan,3,FALSE)</f>
        <v>84200</v>
      </c>
      <c r="H668" s="284">
        <f>F668*G668</f>
        <v>29469.999999999996</v>
      </c>
    </row>
    <row r="669" spans="3:9">
      <c r="C669" s="283">
        <v>3</v>
      </c>
      <c r="D669" s="245" t="s">
        <v>260</v>
      </c>
      <c r="E669" s="244" t="s">
        <v>66</v>
      </c>
      <c r="F669" s="260">
        <v>0.03</v>
      </c>
      <c r="G669" s="64">
        <f>VLOOKUP(D669,upahbahan,3,FALSE)</f>
        <v>15000</v>
      </c>
      <c r="H669" s="284">
        <f>F669*G669</f>
        <v>450</v>
      </c>
    </row>
    <row r="670" spans="3:9">
      <c r="C670" s="283">
        <v>4</v>
      </c>
      <c r="D670" s="245" t="s">
        <v>1032</v>
      </c>
      <c r="E670" s="244" t="s">
        <v>44</v>
      </c>
      <c r="F670" s="260">
        <v>0.5</v>
      </c>
      <c r="G670" s="64">
        <f>VLOOKUP(D670,upahbahan,3,FALSE)</f>
        <v>15900</v>
      </c>
      <c r="H670" s="284">
        <f>F670*G670</f>
        <v>7950</v>
      </c>
    </row>
    <row r="671" spans="3:9">
      <c r="C671" s="285" t="s">
        <v>1216</v>
      </c>
      <c r="D671" s="248"/>
      <c r="E671" s="248"/>
      <c r="F671" s="248"/>
      <c r="G671" s="253"/>
      <c r="H671" s="284">
        <f>SUM(H667:H670)</f>
        <v>262420</v>
      </c>
    </row>
    <row r="672" spans="3:9">
      <c r="C672" s="286" t="s">
        <v>1217</v>
      </c>
      <c r="D672" s="245" t="s">
        <v>1218</v>
      </c>
      <c r="E672" s="246"/>
      <c r="F672" s="246"/>
      <c r="G672" s="246"/>
      <c r="H672" s="282"/>
    </row>
    <row r="673" spans="3:9">
      <c r="C673" s="285" t="s">
        <v>1219</v>
      </c>
      <c r="D673" s="248"/>
      <c r="E673" s="248"/>
      <c r="F673" s="248"/>
      <c r="G673" s="253"/>
      <c r="H673" s="287">
        <v>0</v>
      </c>
    </row>
    <row r="674" spans="3:9">
      <c r="C674" s="288" t="s">
        <v>1220</v>
      </c>
      <c r="D674" s="254" t="s">
        <v>1221</v>
      </c>
      <c r="E674" s="255"/>
      <c r="F674" s="255"/>
      <c r="G674" s="256"/>
      <c r="H674" s="284">
        <f>H673+H671+H665</f>
        <v>333170</v>
      </c>
      <c r="I674" s="257"/>
    </row>
    <row r="675" spans="3:9">
      <c r="C675" s="122" t="s">
        <v>1222</v>
      </c>
      <c r="D675" s="69" t="s">
        <v>1325</v>
      </c>
      <c r="E675" s="70"/>
      <c r="F675" s="71"/>
      <c r="G675" s="95">
        <f>$M$8</f>
        <v>0.1</v>
      </c>
      <c r="H675" s="124">
        <f>H674*G675</f>
        <v>33317</v>
      </c>
      <c r="I675" s="257"/>
    </row>
    <row r="676" spans="3:9" ht="14.4" thickBot="1">
      <c r="C676" s="289" t="s">
        <v>1223</v>
      </c>
      <c r="D676" s="290" t="s">
        <v>1224</v>
      </c>
      <c r="E676" s="291"/>
      <c r="F676" s="291"/>
      <c r="G676" s="292"/>
      <c r="H676" s="293">
        <f>SUM(H674:H675)</f>
        <v>366487</v>
      </c>
      <c r="I676" s="257"/>
    </row>
    <row r="677" spans="3:9" ht="14.4" thickTop="1">
      <c r="C677" s="264"/>
      <c r="D677" s="265"/>
      <c r="E677" s="265"/>
      <c r="F677" s="265"/>
      <c r="G677" s="265"/>
      <c r="H677" s="266"/>
      <c r="I677" s="257"/>
    </row>
    <row r="678" spans="3:9" ht="14.4" thickBot="1">
      <c r="C678" s="240" t="s">
        <v>2686</v>
      </c>
      <c r="D678" s="274" t="s">
        <v>2687</v>
      </c>
      <c r="E678" s="276"/>
      <c r="F678" s="276"/>
      <c r="G678" s="276"/>
      <c r="H678" s="276"/>
      <c r="I678" s="243">
        <f>ROUNDDOWN(H694,-2)</f>
        <v>188700</v>
      </c>
    </row>
    <row r="679" spans="3:9" ht="28.2" thickTop="1">
      <c r="C679" s="278" t="s">
        <v>1197</v>
      </c>
      <c r="D679" s="279" t="s">
        <v>1198</v>
      </c>
      <c r="E679" s="279" t="s">
        <v>1199</v>
      </c>
      <c r="F679" s="279" t="s">
        <v>1200</v>
      </c>
      <c r="G679" s="279" t="s">
        <v>1201</v>
      </c>
      <c r="H679" s="280" t="s">
        <v>1202</v>
      </c>
    </row>
    <row r="680" spans="3:9">
      <c r="C680" s="281" t="s">
        <v>1203</v>
      </c>
      <c r="D680" s="245" t="s">
        <v>1204</v>
      </c>
      <c r="E680" s="246"/>
      <c r="F680" s="246"/>
      <c r="G680" s="246"/>
      <c r="H680" s="282"/>
    </row>
    <row r="681" spans="3:9">
      <c r="C681" s="283">
        <v>1</v>
      </c>
      <c r="D681" s="245" t="s">
        <v>5</v>
      </c>
      <c r="E681" s="244" t="s">
        <v>6</v>
      </c>
      <c r="F681" s="247">
        <v>0.1333</v>
      </c>
      <c r="G681" s="64">
        <f>VLOOKUP(D681,upahbahan,3,FALSE)</f>
        <v>100000</v>
      </c>
      <c r="H681" s="284">
        <f>F681*G681</f>
        <v>13330</v>
      </c>
    </row>
    <row r="682" spans="3:9">
      <c r="C682" s="283">
        <v>2</v>
      </c>
      <c r="D682" s="245" t="s">
        <v>8</v>
      </c>
      <c r="E682" s="244" t="s">
        <v>6</v>
      </c>
      <c r="F682" s="247">
        <v>6.6699999999999995E-2</v>
      </c>
      <c r="G682" s="64">
        <f>VLOOKUP(D682,upahbahan,3,FALSE)</f>
        <v>145000</v>
      </c>
      <c r="H682" s="284">
        <f>F682*G682</f>
        <v>9671.5</v>
      </c>
    </row>
    <row r="683" spans="3:9">
      <c r="C683" s="283">
        <v>3</v>
      </c>
      <c r="D683" s="245" t="s">
        <v>18</v>
      </c>
      <c r="E683" s="244" t="s">
        <v>6</v>
      </c>
      <c r="F683" s="247">
        <v>6.7000000000000002E-3</v>
      </c>
      <c r="G683" s="64">
        <f>VLOOKUP(D683,upahbahan,3,FALSE)</f>
        <v>175000</v>
      </c>
      <c r="H683" s="284">
        <f>F683*G683</f>
        <v>1172.5</v>
      </c>
    </row>
    <row r="684" spans="3:9">
      <c r="C684" s="283">
        <v>4</v>
      </c>
      <c r="D684" s="245" t="s">
        <v>19</v>
      </c>
      <c r="E684" s="244" t="s">
        <v>6</v>
      </c>
      <c r="F684" s="247">
        <v>2.2000000000000001E-3</v>
      </c>
      <c r="G684" s="64">
        <f>VLOOKUP(D684,upahbahan,3,FALSE)</f>
        <v>200000</v>
      </c>
      <c r="H684" s="284">
        <f>F684*G684</f>
        <v>440</v>
      </c>
    </row>
    <row r="685" spans="3:9">
      <c r="C685" s="285" t="s">
        <v>1210</v>
      </c>
      <c r="D685" s="248"/>
      <c r="E685" s="248"/>
      <c r="F685" s="249"/>
      <c r="G685" s="250"/>
      <c r="H685" s="284">
        <f>SUM(H681:H684)</f>
        <v>24614</v>
      </c>
      <c r="I685" s="251"/>
    </row>
    <row r="686" spans="3:9">
      <c r="C686" s="281" t="s">
        <v>1211</v>
      </c>
      <c r="D686" s="245" t="s">
        <v>1212</v>
      </c>
      <c r="E686" s="246"/>
      <c r="F686" s="246"/>
      <c r="G686" s="246"/>
      <c r="H686" s="282"/>
    </row>
    <row r="687" spans="3:9">
      <c r="C687" s="283">
        <v>1</v>
      </c>
      <c r="D687" s="245" t="s">
        <v>2688</v>
      </c>
      <c r="E687" s="263" t="s">
        <v>63</v>
      </c>
      <c r="F687" s="260">
        <v>1.3</v>
      </c>
      <c r="G687" s="64">
        <f>VLOOKUP(D687,upahbahan,3,FALSE)</f>
        <v>112500</v>
      </c>
      <c r="H687" s="284">
        <f>F687*G687</f>
        <v>146250</v>
      </c>
    </row>
    <row r="688" spans="3:9">
      <c r="C688" s="283">
        <v>2</v>
      </c>
      <c r="D688" s="245" t="s">
        <v>260</v>
      </c>
      <c r="E688" s="244" t="s">
        <v>66</v>
      </c>
      <c r="F688" s="260">
        <v>0.05</v>
      </c>
      <c r="G688" s="64">
        <f>VLOOKUP(D688,upahbahan,3,FALSE)</f>
        <v>15000</v>
      </c>
      <c r="H688" s="284">
        <f>F688*G688</f>
        <v>750</v>
      </c>
    </row>
    <row r="689" spans="3:9">
      <c r="C689" s="285" t="s">
        <v>1216</v>
      </c>
      <c r="D689" s="248"/>
      <c r="E689" s="248"/>
      <c r="F689" s="248"/>
      <c r="G689" s="253"/>
      <c r="H689" s="284">
        <f>SUM(H687:H688)</f>
        <v>147000</v>
      </c>
    </row>
    <row r="690" spans="3:9">
      <c r="C690" s="286" t="s">
        <v>1217</v>
      </c>
      <c r="D690" s="245" t="s">
        <v>1218</v>
      </c>
      <c r="E690" s="246"/>
      <c r="F690" s="246"/>
      <c r="G690" s="246"/>
      <c r="H690" s="282"/>
    </row>
    <row r="691" spans="3:9">
      <c r="C691" s="285" t="s">
        <v>1219</v>
      </c>
      <c r="D691" s="248"/>
      <c r="E691" s="248"/>
      <c r="F691" s="248"/>
      <c r="G691" s="253"/>
      <c r="H691" s="287">
        <v>0</v>
      </c>
    </row>
    <row r="692" spans="3:9">
      <c r="C692" s="288" t="s">
        <v>1220</v>
      </c>
      <c r="D692" s="254" t="s">
        <v>1221</v>
      </c>
      <c r="E692" s="255"/>
      <c r="F692" s="255"/>
      <c r="G692" s="256"/>
      <c r="H692" s="284">
        <f>H691+H689+H685</f>
        <v>171614</v>
      </c>
      <c r="I692" s="257"/>
    </row>
    <row r="693" spans="3:9">
      <c r="C693" s="122" t="s">
        <v>1222</v>
      </c>
      <c r="D693" s="69" t="s">
        <v>1325</v>
      </c>
      <c r="E693" s="70"/>
      <c r="F693" s="71"/>
      <c r="G693" s="95">
        <f>$M$8</f>
        <v>0.1</v>
      </c>
      <c r="H693" s="124">
        <f>H692*G693</f>
        <v>17161.400000000001</v>
      </c>
      <c r="I693" s="257"/>
    </row>
    <row r="694" spans="3:9" ht="14.4" thickBot="1">
      <c r="C694" s="289" t="s">
        <v>1223</v>
      </c>
      <c r="D694" s="290" t="s">
        <v>1224</v>
      </c>
      <c r="E694" s="291"/>
      <c r="F694" s="291"/>
      <c r="G694" s="292"/>
      <c r="H694" s="293">
        <f>SUM(H692:H693)</f>
        <v>188775.4</v>
      </c>
      <c r="I694" s="257"/>
    </row>
    <row r="695" spans="3:9" ht="14.4" thickTop="1">
      <c r="C695" s="264"/>
      <c r="D695" s="265"/>
      <c r="E695" s="265"/>
      <c r="F695" s="265"/>
      <c r="G695" s="265"/>
      <c r="H695" s="266"/>
      <c r="I695" s="257"/>
    </row>
    <row r="696" spans="3:9" ht="14.4" thickBot="1">
      <c r="C696" s="240" t="s">
        <v>2689</v>
      </c>
      <c r="D696" s="274" t="s">
        <v>1369</v>
      </c>
      <c r="E696" s="276"/>
      <c r="F696" s="276"/>
      <c r="G696" s="276"/>
      <c r="H696" s="276"/>
      <c r="I696" s="243">
        <f>ROUNDDOWN(H712,-2)</f>
        <v>135600</v>
      </c>
    </row>
    <row r="697" spans="3:9" ht="28.2" thickTop="1">
      <c r="C697" s="278" t="s">
        <v>1197</v>
      </c>
      <c r="D697" s="279" t="s">
        <v>1198</v>
      </c>
      <c r="E697" s="279" t="s">
        <v>1199</v>
      </c>
      <c r="F697" s="279" t="s">
        <v>1200</v>
      </c>
      <c r="G697" s="279" t="s">
        <v>1201</v>
      </c>
      <c r="H697" s="280" t="s">
        <v>1202</v>
      </c>
    </row>
    <row r="698" spans="3:9">
      <c r="C698" s="281" t="s">
        <v>1203</v>
      </c>
      <c r="D698" s="245" t="s">
        <v>1204</v>
      </c>
      <c r="E698" s="246"/>
      <c r="F698" s="246"/>
      <c r="G698" s="246"/>
      <c r="H698" s="282"/>
    </row>
    <row r="699" spans="3:9">
      <c r="C699" s="283">
        <v>1</v>
      </c>
      <c r="D699" s="245" t="s">
        <v>5</v>
      </c>
      <c r="E699" s="244" t="s">
        <v>6</v>
      </c>
      <c r="F699" s="247">
        <v>0.08</v>
      </c>
      <c r="G699" s="64">
        <f>VLOOKUP(D699,upahbahan,3,FALSE)</f>
        <v>100000</v>
      </c>
      <c r="H699" s="284">
        <f>F699*G699</f>
        <v>8000</v>
      </c>
    </row>
    <row r="700" spans="3:9">
      <c r="C700" s="283">
        <v>2</v>
      </c>
      <c r="D700" s="245" t="s">
        <v>8</v>
      </c>
      <c r="E700" s="244" t="s">
        <v>6</v>
      </c>
      <c r="F700" s="247">
        <v>0.04</v>
      </c>
      <c r="G700" s="64">
        <f>VLOOKUP(D700,upahbahan,3,FALSE)</f>
        <v>145000</v>
      </c>
      <c r="H700" s="284">
        <f>F700*G700</f>
        <v>5800</v>
      </c>
    </row>
    <row r="701" spans="3:9">
      <c r="C701" s="283">
        <v>3</v>
      </c>
      <c r="D701" s="245" t="s">
        <v>18</v>
      </c>
      <c r="E701" s="244" t="s">
        <v>6</v>
      </c>
      <c r="F701" s="247">
        <v>4.0000000000000001E-3</v>
      </c>
      <c r="G701" s="64">
        <f>VLOOKUP(D701,upahbahan,3,FALSE)</f>
        <v>175000</v>
      </c>
      <c r="H701" s="284">
        <f>F701*G701</f>
        <v>700</v>
      </c>
    </row>
    <row r="702" spans="3:9">
      <c r="C702" s="283">
        <v>4</v>
      </c>
      <c r="D702" s="245" t="s">
        <v>19</v>
      </c>
      <c r="E702" s="244" t="s">
        <v>6</v>
      </c>
      <c r="F702" s="247">
        <v>1.2999999999999999E-3</v>
      </c>
      <c r="G702" s="64">
        <f>VLOOKUP(D702,upahbahan,3,FALSE)</f>
        <v>200000</v>
      </c>
      <c r="H702" s="284">
        <f>F702*G702</f>
        <v>260</v>
      </c>
    </row>
    <row r="703" spans="3:9">
      <c r="C703" s="285" t="s">
        <v>1210</v>
      </c>
      <c r="D703" s="248"/>
      <c r="E703" s="248"/>
      <c r="F703" s="249"/>
      <c r="G703" s="250"/>
      <c r="H703" s="284">
        <f>SUM(H699:H702)</f>
        <v>14760</v>
      </c>
      <c r="I703" s="251"/>
    </row>
    <row r="704" spans="3:9">
      <c r="C704" s="281" t="s">
        <v>1211</v>
      </c>
      <c r="D704" s="245" t="s">
        <v>1212</v>
      </c>
      <c r="E704" s="246"/>
      <c r="F704" s="246"/>
      <c r="G704" s="246"/>
      <c r="H704" s="282"/>
    </row>
    <row r="705" spans="3:9">
      <c r="C705" s="283">
        <v>1</v>
      </c>
      <c r="D705" s="245" t="s">
        <v>314</v>
      </c>
      <c r="E705" s="263" t="s">
        <v>63</v>
      </c>
      <c r="F705" s="260">
        <v>1.3</v>
      </c>
      <c r="G705" s="64">
        <f>VLOOKUP(D705,upahbahan,3,FALSE)</f>
        <v>80000</v>
      </c>
      <c r="H705" s="284">
        <f>F705*G705</f>
        <v>104000</v>
      </c>
    </row>
    <row r="706" spans="3:9">
      <c r="C706" s="283">
        <v>2</v>
      </c>
      <c r="D706" s="245" t="s">
        <v>269</v>
      </c>
      <c r="E706" s="244" t="s">
        <v>66</v>
      </c>
      <c r="F706" s="260">
        <v>0.15</v>
      </c>
      <c r="G706" s="64">
        <f>VLOOKUP(D706,upahbahan,3,FALSE)</f>
        <v>30090</v>
      </c>
      <c r="H706" s="284">
        <f>F706*G706</f>
        <v>4513.5</v>
      </c>
    </row>
    <row r="707" spans="3:9">
      <c r="C707" s="285" t="s">
        <v>1216</v>
      </c>
      <c r="D707" s="248"/>
      <c r="E707" s="248"/>
      <c r="F707" s="248"/>
      <c r="G707" s="253"/>
      <c r="H707" s="284">
        <f>SUM(H705:H706)</f>
        <v>108513.5</v>
      </c>
    </row>
    <row r="708" spans="3:9">
      <c r="C708" s="286" t="s">
        <v>1217</v>
      </c>
      <c r="D708" s="245" t="s">
        <v>1218</v>
      </c>
      <c r="E708" s="246"/>
      <c r="F708" s="246"/>
      <c r="G708" s="246"/>
      <c r="H708" s="282"/>
    </row>
    <row r="709" spans="3:9">
      <c r="C709" s="285" t="s">
        <v>1219</v>
      </c>
      <c r="D709" s="248"/>
      <c r="E709" s="248"/>
      <c r="F709" s="248"/>
      <c r="G709" s="253"/>
      <c r="H709" s="287">
        <v>0</v>
      </c>
    </row>
    <row r="710" spans="3:9">
      <c r="C710" s="288" t="s">
        <v>1220</v>
      </c>
      <c r="D710" s="254" t="s">
        <v>1221</v>
      </c>
      <c r="E710" s="255"/>
      <c r="F710" s="255"/>
      <c r="G710" s="256"/>
      <c r="H710" s="284">
        <f>H709+H707+H703</f>
        <v>123273.5</v>
      </c>
      <c r="I710" s="257"/>
    </row>
    <row r="711" spans="3:9">
      <c r="C711" s="122" t="s">
        <v>1222</v>
      </c>
      <c r="D711" s="69" t="s">
        <v>1325</v>
      </c>
      <c r="E711" s="70"/>
      <c r="F711" s="71"/>
      <c r="G711" s="95">
        <f>$M$8</f>
        <v>0.1</v>
      </c>
      <c r="H711" s="124">
        <f>H710*G711</f>
        <v>12327.35</v>
      </c>
      <c r="I711" s="257"/>
    </row>
    <row r="712" spans="3:9" ht="14.4" thickBot="1">
      <c r="C712" s="289" t="s">
        <v>1223</v>
      </c>
      <c r="D712" s="290" t="s">
        <v>1224</v>
      </c>
      <c r="E712" s="291"/>
      <c r="F712" s="291"/>
      <c r="G712" s="292"/>
      <c r="H712" s="293">
        <f>SUM(H710:H711)</f>
        <v>135600.85</v>
      </c>
      <c r="I712" s="257"/>
    </row>
    <row r="713" spans="3:9" ht="14.4" thickTop="1">
      <c r="C713" s="264"/>
      <c r="D713" s="265"/>
      <c r="E713" s="265"/>
      <c r="F713" s="265"/>
      <c r="G713" s="265"/>
      <c r="H713" s="266"/>
      <c r="I713" s="257"/>
    </row>
    <row r="714" spans="3:9">
      <c r="C714" s="515" t="s">
        <v>2690</v>
      </c>
      <c r="D714" s="516" t="s">
        <v>2691</v>
      </c>
      <c r="E714" s="265"/>
      <c r="F714" s="265"/>
      <c r="G714" s="265"/>
      <c r="H714" s="266"/>
      <c r="I714" s="257"/>
    </row>
    <row r="715" spans="3:9" ht="14.4" thickBot="1">
      <c r="C715" s="240" t="s">
        <v>2692</v>
      </c>
      <c r="D715" s="274" t="s">
        <v>1370</v>
      </c>
      <c r="E715" s="276"/>
      <c r="F715" s="276"/>
      <c r="G715" s="276"/>
      <c r="H715" s="276"/>
      <c r="I715" s="243">
        <f>ROUNDDOWN(H731,-2)</f>
        <v>779300</v>
      </c>
    </row>
    <row r="716" spans="3:9" ht="28.2" thickTop="1">
      <c r="C716" s="278" t="s">
        <v>1197</v>
      </c>
      <c r="D716" s="279" t="s">
        <v>1198</v>
      </c>
      <c r="E716" s="279" t="s">
        <v>1199</v>
      </c>
      <c r="F716" s="279" t="s">
        <v>1200</v>
      </c>
      <c r="G716" s="279" t="s">
        <v>1201</v>
      </c>
      <c r="H716" s="280" t="s">
        <v>1202</v>
      </c>
    </row>
    <row r="717" spans="3:9">
      <c r="C717" s="281" t="s">
        <v>1203</v>
      </c>
      <c r="D717" s="245" t="s">
        <v>1204</v>
      </c>
      <c r="E717" s="246"/>
      <c r="F717" s="246"/>
      <c r="G717" s="246"/>
      <c r="H717" s="282"/>
    </row>
    <row r="718" spans="3:9">
      <c r="C718" s="283">
        <v>1</v>
      </c>
      <c r="D718" s="245" t="s">
        <v>5</v>
      </c>
      <c r="E718" s="244" t="s">
        <v>6</v>
      </c>
      <c r="F718" s="260">
        <v>0.3</v>
      </c>
      <c r="G718" s="64">
        <f>VLOOKUP(D718,upahbahan,3,FALSE)</f>
        <v>100000</v>
      </c>
      <c r="H718" s="284">
        <f>F718*G718</f>
        <v>30000</v>
      </c>
    </row>
    <row r="719" spans="3:9">
      <c r="C719" s="283">
        <v>2</v>
      </c>
      <c r="D719" s="245" t="s">
        <v>8</v>
      </c>
      <c r="E719" s="244" t="s">
        <v>6</v>
      </c>
      <c r="F719" s="260">
        <v>0.1</v>
      </c>
      <c r="G719" s="64">
        <f>VLOOKUP(D719,upahbahan,3,FALSE)</f>
        <v>145000</v>
      </c>
      <c r="H719" s="284">
        <f>F719*G719</f>
        <v>14500</v>
      </c>
    </row>
    <row r="720" spans="3:9">
      <c r="C720" s="283">
        <v>3</v>
      </c>
      <c r="D720" s="245" t="s">
        <v>18</v>
      </c>
      <c r="E720" s="244" t="s">
        <v>6</v>
      </c>
      <c r="F720" s="260">
        <v>0.01</v>
      </c>
      <c r="G720" s="64">
        <f>VLOOKUP(D720,upahbahan,3,FALSE)</f>
        <v>175000</v>
      </c>
      <c r="H720" s="284">
        <f>F720*G720</f>
        <v>1750</v>
      </c>
    </row>
    <row r="721" spans="3:9">
      <c r="C721" s="283">
        <v>4</v>
      </c>
      <c r="D721" s="245" t="s">
        <v>19</v>
      </c>
      <c r="E721" s="244" t="s">
        <v>6</v>
      </c>
      <c r="F721" s="260">
        <v>3.0000000000000001E-3</v>
      </c>
      <c r="G721" s="64">
        <f>VLOOKUP(D721,upahbahan,3,FALSE)</f>
        <v>200000</v>
      </c>
      <c r="H721" s="284">
        <f>F721*G721</f>
        <v>600</v>
      </c>
    </row>
    <row r="722" spans="3:9">
      <c r="C722" s="285" t="s">
        <v>1210</v>
      </c>
      <c r="D722" s="248"/>
      <c r="E722" s="248"/>
      <c r="F722" s="249"/>
      <c r="G722" s="250"/>
      <c r="H722" s="284">
        <f>SUM(H718:H721)</f>
        <v>46850</v>
      </c>
      <c r="I722" s="251"/>
    </row>
    <row r="723" spans="3:9">
      <c r="C723" s="281" t="s">
        <v>1211</v>
      </c>
      <c r="D723" s="245" t="s">
        <v>1212</v>
      </c>
      <c r="E723" s="246"/>
      <c r="F723" s="246"/>
      <c r="G723" s="246"/>
      <c r="H723" s="282"/>
    </row>
    <row r="724" spans="3:9">
      <c r="C724" s="283">
        <v>1</v>
      </c>
      <c r="D724" s="245" t="s">
        <v>656</v>
      </c>
      <c r="E724" s="263" t="s">
        <v>63</v>
      </c>
      <c r="F724" s="252">
        <v>1.1000000000000001</v>
      </c>
      <c r="G724" s="64">
        <f>VLOOKUP(D724,upahbahan,3,FALSE)</f>
        <v>600000</v>
      </c>
      <c r="H724" s="284">
        <f>F724*G724</f>
        <v>660000</v>
      </c>
    </row>
    <row r="725" spans="3:9">
      <c r="C725" s="283">
        <v>2</v>
      </c>
      <c r="D725" s="245" t="s">
        <v>1049</v>
      </c>
      <c r="E725" s="244" t="s">
        <v>1050</v>
      </c>
      <c r="F725" s="252">
        <v>0.05</v>
      </c>
      <c r="G725" s="64">
        <f>VLOOKUP(D725,upahbahan,3,FALSE)</f>
        <v>33100</v>
      </c>
      <c r="H725" s="284">
        <f>F725*G725</f>
        <v>1655</v>
      </c>
    </row>
    <row r="726" spans="3:9">
      <c r="C726" s="285" t="s">
        <v>1216</v>
      </c>
      <c r="D726" s="248"/>
      <c r="E726" s="248"/>
      <c r="F726" s="248"/>
      <c r="G726" s="253"/>
      <c r="H726" s="284">
        <f>SUM(H724:H725)</f>
        <v>661655</v>
      </c>
    </row>
    <row r="727" spans="3:9">
      <c r="C727" s="286" t="s">
        <v>1217</v>
      </c>
      <c r="D727" s="245" t="s">
        <v>1218</v>
      </c>
      <c r="E727" s="246"/>
      <c r="F727" s="246"/>
      <c r="G727" s="246"/>
      <c r="H727" s="282"/>
    </row>
    <row r="728" spans="3:9">
      <c r="C728" s="285" t="s">
        <v>1219</v>
      </c>
      <c r="D728" s="248"/>
      <c r="E728" s="248"/>
      <c r="F728" s="248"/>
      <c r="G728" s="253"/>
      <c r="H728" s="287">
        <v>0</v>
      </c>
    </row>
    <row r="729" spans="3:9">
      <c r="C729" s="288" t="s">
        <v>1220</v>
      </c>
      <c r="D729" s="254" t="s">
        <v>1221</v>
      </c>
      <c r="E729" s="255"/>
      <c r="F729" s="255"/>
      <c r="G729" s="256"/>
      <c r="H729" s="284">
        <f>H728+H726+H722</f>
        <v>708505</v>
      </c>
      <c r="I729" s="257"/>
    </row>
    <row r="730" spans="3:9">
      <c r="C730" s="122" t="s">
        <v>1222</v>
      </c>
      <c r="D730" s="69" t="s">
        <v>1325</v>
      </c>
      <c r="E730" s="70"/>
      <c r="F730" s="71"/>
      <c r="G730" s="95">
        <f>$M$8</f>
        <v>0.1</v>
      </c>
      <c r="H730" s="124">
        <f>H729*G730</f>
        <v>70850.5</v>
      </c>
      <c r="I730" s="257"/>
    </row>
    <row r="731" spans="3:9" ht="14.4" thickBot="1">
      <c r="C731" s="289" t="s">
        <v>1223</v>
      </c>
      <c r="D731" s="290" t="s">
        <v>1224</v>
      </c>
      <c r="E731" s="291"/>
      <c r="F731" s="291"/>
      <c r="G731" s="292"/>
      <c r="H731" s="293">
        <f>SUM(H729:H730)</f>
        <v>779355.5</v>
      </c>
      <c r="I731" s="257"/>
    </row>
    <row r="732" spans="3:9" ht="14.4" thickTop="1">
      <c r="C732" s="264"/>
      <c r="D732" s="265"/>
      <c r="E732" s="265"/>
      <c r="F732" s="265"/>
      <c r="G732" s="265"/>
      <c r="H732" s="266"/>
      <c r="I732" s="257"/>
    </row>
    <row r="733" spans="3:9" ht="14.4" thickBot="1">
      <c r="C733" s="53" t="s">
        <v>2693</v>
      </c>
      <c r="D733" s="274" t="s">
        <v>2694</v>
      </c>
      <c r="E733" s="276"/>
      <c r="F733" s="276"/>
      <c r="G733" s="276"/>
      <c r="H733" s="276"/>
      <c r="I733" s="243">
        <f>ROUNDDOWN(H749,-2)</f>
        <v>54000</v>
      </c>
    </row>
    <row r="734" spans="3:9" ht="28.2" thickTop="1">
      <c r="C734" s="278" t="s">
        <v>1197</v>
      </c>
      <c r="D734" s="279" t="s">
        <v>1198</v>
      </c>
      <c r="E734" s="279" t="s">
        <v>1199</v>
      </c>
      <c r="F734" s="279" t="s">
        <v>1200</v>
      </c>
      <c r="G734" s="279" t="s">
        <v>1201</v>
      </c>
      <c r="H734" s="280" t="s">
        <v>1202</v>
      </c>
    </row>
    <row r="735" spans="3:9">
      <c r="C735" s="281" t="s">
        <v>1203</v>
      </c>
      <c r="D735" s="245" t="s">
        <v>1204</v>
      </c>
      <c r="E735" s="246"/>
      <c r="F735" s="246"/>
      <c r="G735" s="246"/>
      <c r="H735" s="282"/>
    </row>
    <row r="736" spans="3:9">
      <c r="C736" s="283">
        <v>1</v>
      </c>
      <c r="D736" s="245" t="s">
        <v>5</v>
      </c>
      <c r="E736" s="244" t="s">
        <v>6</v>
      </c>
      <c r="F736" s="247">
        <v>0.15</v>
      </c>
      <c r="G736" s="64">
        <f>VLOOKUP(D736,upahbahan,3,FALSE)</f>
        <v>100000</v>
      </c>
      <c r="H736" s="284">
        <f>F736*G736</f>
        <v>15000</v>
      </c>
    </row>
    <row r="737" spans="3:9">
      <c r="C737" s="283">
        <v>2</v>
      </c>
      <c r="D737" s="245" t="s">
        <v>8</v>
      </c>
      <c r="E737" s="244" t="s">
        <v>6</v>
      </c>
      <c r="F737" s="247">
        <v>7.0000000000000007E-2</v>
      </c>
      <c r="G737" s="64">
        <f>VLOOKUP(D737,upahbahan,3,FALSE)</f>
        <v>145000</v>
      </c>
      <c r="H737" s="284">
        <f>F737*G737</f>
        <v>10150.000000000002</v>
      </c>
    </row>
    <row r="738" spans="3:9">
      <c r="C738" s="283">
        <v>3</v>
      </c>
      <c r="D738" s="245" t="s">
        <v>18</v>
      </c>
      <c r="E738" s="244" t="s">
        <v>6</v>
      </c>
      <c r="F738" s="247">
        <v>7.0000000000000001E-3</v>
      </c>
      <c r="G738" s="64">
        <f>VLOOKUP(D738,upahbahan,3,FALSE)</f>
        <v>175000</v>
      </c>
      <c r="H738" s="284">
        <f>F738*G738</f>
        <v>1225</v>
      </c>
    </row>
    <row r="739" spans="3:9">
      <c r="C739" s="283">
        <v>4</v>
      </c>
      <c r="D739" s="245" t="s">
        <v>19</v>
      </c>
      <c r="E739" s="244" t="s">
        <v>6</v>
      </c>
      <c r="F739" s="247">
        <v>2.3E-3</v>
      </c>
      <c r="G739" s="64">
        <f>VLOOKUP(D739,upahbahan,3,FALSE)</f>
        <v>200000</v>
      </c>
      <c r="H739" s="284">
        <f>F739*G739</f>
        <v>460</v>
      </c>
    </row>
    <row r="740" spans="3:9">
      <c r="C740" s="285" t="s">
        <v>1210</v>
      </c>
      <c r="D740" s="248"/>
      <c r="E740" s="248"/>
      <c r="F740" s="249"/>
      <c r="G740" s="250"/>
      <c r="H740" s="284">
        <f>SUM(H736:H739)</f>
        <v>26835</v>
      </c>
      <c r="I740" s="251"/>
    </row>
    <row r="741" spans="3:9">
      <c r="C741" s="281" t="s">
        <v>1211</v>
      </c>
      <c r="D741" s="245" t="s">
        <v>1212</v>
      </c>
      <c r="E741" s="246"/>
      <c r="F741" s="246"/>
      <c r="G741" s="246"/>
      <c r="H741" s="282"/>
    </row>
    <row r="742" spans="3:9">
      <c r="C742" s="283">
        <v>1</v>
      </c>
      <c r="D742" s="262" t="s">
        <v>2695</v>
      </c>
      <c r="E742" s="263" t="s">
        <v>130</v>
      </c>
      <c r="F742" s="260">
        <v>0.3</v>
      </c>
      <c r="G742" s="64">
        <f>VLOOKUP(D742,upahbahan,3,FALSE)</f>
        <v>72200</v>
      </c>
      <c r="H742" s="284">
        <f>F742*G742</f>
        <v>21660</v>
      </c>
    </row>
    <row r="743" spans="3:9">
      <c r="C743" s="283">
        <v>2</v>
      </c>
      <c r="D743" s="245" t="s">
        <v>260</v>
      </c>
      <c r="E743" s="244" t="s">
        <v>66</v>
      </c>
      <c r="F743" s="260">
        <v>0.04</v>
      </c>
      <c r="G743" s="64">
        <f>VLOOKUP(D743,upahbahan,3,FALSE)</f>
        <v>15000</v>
      </c>
      <c r="H743" s="284">
        <f>F743*G743</f>
        <v>600</v>
      </c>
    </row>
    <row r="744" spans="3:9">
      <c r="C744" s="285" t="s">
        <v>1216</v>
      </c>
      <c r="D744" s="248"/>
      <c r="E744" s="248"/>
      <c r="F744" s="248"/>
      <c r="G744" s="253"/>
      <c r="H744" s="284">
        <f>SUM(H742:H743)</f>
        <v>22260</v>
      </c>
    </row>
    <row r="745" spans="3:9">
      <c r="C745" s="286" t="s">
        <v>1217</v>
      </c>
      <c r="D745" s="245" t="s">
        <v>1218</v>
      </c>
      <c r="E745" s="246"/>
      <c r="F745" s="246"/>
      <c r="G745" s="246"/>
      <c r="H745" s="282"/>
    </row>
    <row r="746" spans="3:9">
      <c r="C746" s="285" t="s">
        <v>1219</v>
      </c>
      <c r="D746" s="248"/>
      <c r="E746" s="248"/>
      <c r="F746" s="248"/>
      <c r="G746" s="253"/>
      <c r="H746" s="287">
        <v>0</v>
      </c>
    </row>
    <row r="747" spans="3:9">
      <c r="C747" s="288" t="s">
        <v>1220</v>
      </c>
      <c r="D747" s="254" t="s">
        <v>1221</v>
      </c>
      <c r="E747" s="255"/>
      <c r="F747" s="255"/>
      <c r="G747" s="256"/>
      <c r="H747" s="284">
        <f>H746+H744+H740</f>
        <v>49095</v>
      </c>
      <c r="I747" s="257"/>
    </row>
    <row r="748" spans="3:9">
      <c r="C748" s="122" t="s">
        <v>1222</v>
      </c>
      <c r="D748" s="69" t="s">
        <v>1325</v>
      </c>
      <c r="E748" s="70"/>
      <c r="F748" s="71"/>
      <c r="G748" s="95">
        <f>$M$8</f>
        <v>0.1</v>
      </c>
      <c r="H748" s="124">
        <f>H747*G748</f>
        <v>4909.5</v>
      </c>
      <c r="I748" s="257"/>
    </row>
    <row r="749" spans="3:9" ht="14.4" thickBot="1">
      <c r="C749" s="289" t="s">
        <v>1223</v>
      </c>
      <c r="D749" s="290" t="s">
        <v>1224</v>
      </c>
      <c r="E749" s="291"/>
      <c r="F749" s="291"/>
      <c r="G749" s="292"/>
      <c r="H749" s="293">
        <f>SUM(H747:H748)</f>
        <v>54004.5</v>
      </c>
      <c r="I749" s="257"/>
    </row>
    <row r="750" spans="3:9" ht="14.4" thickTop="1">
      <c r="C750" s="264"/>
      <c r="D750" s="265"/>
      <c r="E750" s="265"/>
      <c r="F750" s="265"/>
      <c r="G750" s="265"/>
      <c r="H750" s="266"/>
      <c r="I750" s="257"/>
    </row>
    <row r="751" spans="3:9" ht="14.4" thickBot="1">
      <c r="C751" s="240" t="s">
        <v>2696</v>
      </c>
      <c r="D751" s="274" t="s">
        <v>2697</v>
      </c>
      <c r="E751" s="276"/>
      <c r="F751" s="276"/>
      <c r="G751" s="276"/>
      <c r="H751" s="276"/>
      <c r="I751" s="243">
        <f>ROUNDDOWN(H767,-2)</f>
        <v>285900</v>
      </c>
    </row>
    <row r="752" spans="3:9" ht="28.2" thickTop="1">
      <c r="C752" s="278" t="s">
        <v>1197</v>
      </c>
      <c r="D752" s="279" t="s">
        <v>1198</v>
      </c>
      <c r="E752" s="279" t="s">
        <v>1199</v>
      </c>
      <c r="F752" s="279" t="s">
        <v>1200</v>
      </c>
      <c r="G752" s="279" t="s">
        <v>1201</v>
      </c>
      <c r="H752" s="280" t="s">
        <v>1202</v>
      </c>
    </row>
    <row r="753" spans="3:9">
      <c r="C753" s="281" t="s">
        <v>1203</v>
      </c>
      <c r="D753" s="245" t="s">
        <v>1204</v>
      </c>
      <c r="E753" s="246"/>
      <c r="F753" s="246"/>
      <c r="G753" s="246"/>
      <c r="H753" s="282"/>
    </row>
    <row r="754" spans="3:9">
      <c r="C754" s="283">
        <v>1</v>
      </c>
      <c r="D754" s="245" t="s">
        <v>5</v>
      </c>
      <c r="E754" s="244" t="s">
        <v>6</v>
      </c>
      <c r="F754" s="247">
        <v>0.1</v>
      </c>
      <c r="G754" s="64">
        <f>VLOOKUP(D754,upahbahan,3,FALSE)</f>
        <v>100000</v>
      </c>
      <c r="H754" s="284">
        <f>F754*G754</f>
        <v>10000</v>
      </c>
    </row>
    <row r="755" spans="3:9">
      <c r="C755" s="283">
        <v>2</v>
      </c>
      <c r="D755" s="245" t="s">
        <v>8</v>
      </c>
      <c r="E755" s="244" t="s">
        <v>6</v>
      </c>
      <c r="F755" s="247">
        <v>1</v>
      </c>
      <c r="G755" s="64">
        <f>VLOOKUP(D755,upahbahan,3,FALSE)</f>
        <v>145000</v>
      </c>
      <c r="H755" s="284">
        <f>F755*G755</f>
        <v>145000</v>
      </c>
    </row>
    <row r="756" spans="3:9">
      <c r="C756" s="283">
        <v>3</v>
      </c>
      <c r="D756" s="245" t="s">
        <v>18</v>
      </c>
      <c r="E756" s="244" t="s">
        <v>6</v>
      </c>
      <c r="F756" s="247">
        <v>0.1</v>
      </c>
      <c r="G756" s="64">
        <f>VLOOKUP(D756,upahbahan,3,FALSE)</f>
        <v>175000</v>
      </c>
      <c r="H756" s="284">
        <f>F756*G756</f>
        <v>17500</v>
      </c>
    </row>
    <row r="757" spans="3:9">
      <c r="C757" s="283">
        <v>4</v>
      </c>
      <c r="D757" s="245" t="s">
        <v>19</v>
      </c>
      <c r="E757" s="244" t="s">
        <v>6</v>
      </c>
      <c r="F757" s="247">
        <v>3.3300000000000003E-2</v>
      </c>
      <c r="G757" s="64">
        <f>VLOOKUP(D757,upahbahan,3,FALSE)</f>
        <v>200000</v>
      </c>
      <c r="H757" s="284">
        <f>F757*G757</f>
        <v>6660.0000000000009</v>
      </c>
    </row>
    <row r="758" spans="3:9">
      <c r="C758" s="285" t="s">
        <v>1210</v>
      </c>
      <c r="D758" s="248"/>
      <c r="E758" s="248"/>
      <c r="F758" s="249"/>
      <c r="G758" s="250"/>
      <c r="H758" s="284">
        <f>SUM(H754:H757)</f>
        <v>179160</v>
      </c>
      <c r="I758" s="251"/>
    </row>
    <row r="759" spans="3:9">
      <c r="C759" s="281" t="s">
        <v>1211</v>
      </c>
      <c r="D759" s="245" t="s">
        <v>1212</v>
      </c>
      <c r="E759" s="246"/>
      <c r="F759" s="246"/>
      <c r="G759" s="246"/>
      <c r="H759" s="282"/>
    </row>
    <row r="760" spans="3:9">
      <c r="C760" s="283">
        <v>1</v>
      </c>
      <c r="D760" s="262" t="s">
        <v>352</v>
      </c>
      <c r="E760" s="263" t="s">
        <v>130</v>
      </c>
      <c r="F760" s="260">
        <v>1.2</v>
      </c>
      <c r="G760" s="64">
        <f>VLOOKUP(D760,upahbahan,3,FALSE)</f>
        <v>67000</v>
      </c>
      <c r="H760" s="284">
        <f>F760*G760</f>
        <v>80400</v>
      </c>
    </row>
    <row r="761" spans="3:9">
      <c r="C761" s="283">
        <v>2</v>
      </c>
      <c r="D761" s="245" t="s">
        <v>266</v>
      </c>
      <c r="E761" s="244" t="s">
        <v>66</v>
      </c>
      <c r="F761" s="260">
        <v>0.02</v>
      </c>
      <c r="G761" s="64">
        <f>VLOOKUP(D761,upahbahan,3,FALSE)</f>
        <v>19460</v>
      </c>
      <c r="H761" s="284">
        <f>F761*G761</f>
        <v>389.2</v>
      </c>
    </row>
    <row r="762" spans="3:9">
      <c r="C762" s="285" t="s">
        <v>1216</v>
      </c>
      <c r="D762" s="248"/>
      <c r="E762" s="248"/>
      <c r="F762" s="248"/>
      <c r="G762" s="253"/>
      <c r="H762" s="284">
        <f>SUM(H760:H761)</f>
        <v>80789.2</v>
      </c>
    </row>
    <row r="763" spans="3:9">
      <c r="C763" s="286" t="s">
        <v>1217</v>
      </c>
      <c r="D763" s="245" t="s">
        <v>1218</v>
      </c>
      <c r="E763" s="246"/>
      <c r="F763" s="246"/>
      <c r="G763" s="246"/>
      <c r="H763" s="282"/>
    </row>
    <row r="764" spans="3:9">
      <c r="C764" s="285" t="s">
        <v>1219</v>
      </c>
      <c r="D764" s="248"/>
      <c r="E764" s="248"/>
      <c r="F764" s="248"/>
      <c r="G764" s="253"/>
      <c r="H764" s="287">
        <v>0</v>
      </c>
    </row>
    <row r="765" spans="3:9">
      <c r="C765" s="288" t="s">
        <v>1220</v>
      </c>
      <c r="D765" s="254" t="s">
        <v>1221</v>
      </c>
      <c r="E765" s="255"/>
      <c r="F765" s="255"/>
      <c r="G765" s="256"/>
      <c r="H765" s="284">
        <f>H764+H762+H758</f>
        <v>259949.2</v>
      </c>
      <c r="I765" s="257"/>
    </row>
    <row r="766" spans="3:9">
      <c r="C766" s="122" t="s">
        <v>1222</v>
      </c>
      <c r="D766" s="69" t="s">
        <v>1325</v>
      </c>
      <c r="E766" s="70"/>
      <c r="F766" s="71"/>
      <c r="G766" s="95">
        <f>$M$8</f>
        <v>0.1</v>
      </c>
      <c r="H766" s="124">
        <f>H765*G766</f>
        <v>25994.920000000002</v>
      </c>
      <c r="I766" s="257"/>
    </row>
    <row r="767" spans="3:9" ht="14.4" thickBot="1">
      <c r="C767" s="289" t="s">
        <v>1223</v>
      </c>
      <c r="D767" s="290" t="s">
        <v>1224</v>
      </c>
      <c r="E767" s="291"/>
      <c r="F767" s="291"/>
      <c r="G767" s="292"/>
      <c r="H767" s="293">
        <f>SUM(H765:H766)</f>
        <v>285944.12</v>
      </c>
      <c r="I767" s="257"/>
    </row>
    <row r="768" spans="3:9" ht="14.4" thickTop="1">
      <c r="C768" s="264"/>
      <c r="D768" s="265"/>
      <c r="E768" s="265"/>
      <c r="F768" s="265"/>
      <c r="G768" s="265"/>
      <c r="H768" s="266"/>
      <c r="I768" s="257"/>
    </row>
    <row r="769" spans="3:9" ht="14.4" thickBot="1">
      <c r="C769" s="240" t="s">
        <v>2698</v>
      </c>
      <c r="D769" s="274" t="s">
        <v>2699</v>
      </c>
      <c r="E769" s="276"/>
      <c r="F769" s="276"/>
      <c r="G769" s="276"/>
      <c r="H769" s="276"/>
      <c r="I769" s="243">
        <f>ROUNDDOWN(H785,-2)</f>
        <v>92800</v>
      </c>
    </row>
    <row r="770" spans="3:9" ht="28.2" thickTop="1">
      <c r="C770" s="278" t="s">
        <v>1197</v>
      </c>
      <c r="D770" s="279" t="s">
        <v>1198</v>
      </c>
      <c r="E770" s="279" t="s">
        <v>1199</v>
      </c>
      <c r="F770" s="279" t="s">
        <v>1200</v>
      </c>
      <c r="G770" s="279" t="s">
        <v>1201</v>
      </c>
      <c r="H770" s="280" t="s">
        <v>1202</v>
      </c>
    </row>
    <row r="771" spans="3:9">
      <c r="C771" s="281" t="s">
        <v>1203</v>
      </c>
      <c r="D771" s="245" t="s">
        <v>1204</v>
      </c>
      <c r="E771" s="246"/>
      <c r="F771" s="246"/>
      <c r="G771" s="246"/>
      <c r="H771" s="282"/>
    </row>
    <row r="772" spans="3:9">
      <c r="C772" s="283">
        <v>1</v>
      </c>
      <c r="D772" s="245" t="s">
        <v>5</v>
      </c>
      <c r="E772" s="244" t="s">
        <v>6</v>
      </c>
      <c r="F772" s="247">
        <v>0.125</v>
      </c>
      <c r="G772" s="64">
        <f>VLOOKUP(D772,upahbahan,3,FALSE)</f>
        <v>100000</v>
      </c>
      <c r="H772" s="284">
        <f>F772*G772</f>
        <v>12500</v>
      </c>
    </row>
    <row r="773" spans="3:9">
      <c r="C773" s="283">
        <v>2</v>
      </c>
      <c r="D773" s="245" t="s">
        <v>8</v>
      </c>
      <c r="E773" s="244" t="s">
        <v>6</v>
      </c>
      <c r="F773" s="247">
        <v>0.25</v>
      </c>
      <c r="G773" s="64">
        <f>VLOOKUP(D773,upahbahan,3,FALSE)</f>
        <v>145000</v>
      </c>
      <c r="H773" s="284">
        <f>F773*G773</f>
        <v>36250</v>
      </c>
    </row>
    <row r="774" spans="3:9">
      <c r="C774" s="283">
        <v>3</v>
      </c>
      <c r="D774" s="245" t="s">
        <v>18</v>
      </c>
      <c r="E774" s="244" t="s">
        <v>6</v>
      </c>
      <c r="F774" s="247">
        <v>2.5000000000000001E-2</v>
      </c>
      <c r="G774" s="64">
        <f>VLOOKUP(D774,upahbahan,3,FALSE)</f>
        <v>175000</v>
      </c>
      <c r="H774" s="284">
        <f>F774*G774</f>
        <v>4375</v>
      </c>
    </row>
    <row r="775" spans="3:9">
      <c r="C775" s="283">
        <v>4</v>
      </c>
      <c r="D775" s="245" t="s">
        <v>19</v>
      </c>
      <c r="E775" s="244" t="s">
        <v>6</v>
      </c>
      <c r="F775" s="247">
        <v>8.3000000000000001E-3</v>
      </c>
      <c r="G775" s="64">
        <f>VLOOKUP(D775,upahbahan,3,FALSE)</f>
        <v>200000</v>
      </c>
      <c r="H775" s="284">
        <f>F775*G775</f>
        <v>1660</v>
      </c>
    </row>
    <row r="776" spans="3:9">
      <c r="C776" s="285" t="s">
        <v>1210</v>
      </c>
      <c r="D776" s="248"/>
      <c r="E776" s="248"/>
      <c r="F776" s="249"/>
      <c r="G776" s="250"/>
      <c r="H776" s="284">
        <f>SUM(H772:H775)</f>
        <v>54785</v>
      </c>
      <c r="I776" s="251"/>
    </row>
    <row r="777" spans="3:9">
      <c r="C777" s="281" t="s">
        <v>1211</v>
      </c>
      <c r="D777" s="245" t="s">
        <v>1212</v>
      </c>
      <c r="E777" s="246"/>
      <c r="F777" s="246"/>
      <c r="G777" s="246"/>
      <c r="H777" s="282"/>
    </row>
    <row r="778" spans="3:9">
      <c r="C778" s="283">
        <v>1</v>
      </c>
      <c r="D778" s="262" t="s">
        <v>2695</v>
      </c>
      <c r="E778" s="263" t="s">
        <v>130</v>
      </c>
      <c r="F778" s="260">
        <v>0.4</v>
      </c>
      <c r="G778" s="64">
        <f>VLOOKUP(D778,upahbahan,3,FALSE)</f>
        <v>72200</v>
      </c>
      <c r="H778" s="284">
        <f>F778*G778</f>
        <v>28880</v>
      </c>
    </row>
    <row r="779" spans="3:9">
      <c r="C779" s="283">
        <v>2</v>
      </c>
      <c r="D779" s="245" t="s">
        <v>260</v>
      </c>
      <c r="E779" s="244" t="s">
        <v>66</v>
      </c>
      <c r="F779" s="260">
        <v>0.05</v>
      </c>
      <c r="G779" s="64">
        <f>VLOOKUP(D779,upahbahan,3,FALSE)</f>
        <v>15000</v>
      </c>
      <c r="H779" s="284">
        <f>F779*G779</f>
        <v>750</v>
      </c>
    </row>
    <row r="780" spans="3:9">
      <c r="C780" s="285" t="s">
        <v>1216</v>
      </c>
      <c r="D780" s="248"/>
      <c r="E780" s="248"/>
      <c r="F780" s="248"/>
      <c r="G780" s="253"/>
      <c r="H780" s="284">
        <f>SUM(H778:H779)</f>
        <v>29630</v>
      </c>
    </row>
    <row r="781" spans="3:9">
      <c r="C781" s="286" t="s">
        <v>1217</v>
      </c>
      <c r="D781" s="245" t="s">
        <v>1218</v>
      </c>
      <c r="E781" s="246"/>
      <c r="F781" s="246"/>
      <c r="G781" s="246"/>
      <c r="H781" s="282"/>
    </row>
    <row r="782" spans="3:9">
      <c r="C782" s="285" t="s">
        <v>1219</v>
      </c>
      <c r="D782" s="248"/>
      <c r="E782" s="248"/>
      <c r="F782" s="248"/>
      <c r="G782" s="253"/>
      <c r="H782" s="287">
        <v>0</v>
      </c>
    </row>
    <row r="783" spans="3:9">
      <c r="C783" s="288" t="s">
        <v>1220</v>
      </c>
      <c r="D783" s="254" t="s">
        <v>1221</v>
      </c>
      <c r="E783" s="255"/>
      <c r="F783" s="255"/>
      <c r="G783" s="256"/>
      <c r="H783" s="284">
        <f>H782+H780+H776</f>
        <v>84415</v>
      </c>
      <c r="I783" s="257"/>
    </row>
    <row r="784" spans="3:9">
      <c r="C784" s="122" t="s">
        <v>1222</v>
      </c>
      <c r="D784" s="69" t="s">
        <v>1325</v>
      </c>
      <c r="E784" s="70"/>
      <c r="F784" s="71"/>
      <c r="G784" s="95">
        <f>$M$8</f>
        <v>0.1</v>
      </c>
      <c r="H784" s="124">
        <f>H783*G784</f>
        <v>8441.5</v>
      </c>
      <c r="I784" s="257"/>
    </row>
    <row r="785" spans="3:9" ht="14.4" thickBot="1">
      <c r="C785" s="289" t="s">
        <v>1223</v>
      </c>
      <c r="D785" s="290" t="s">
        <v>1224</v>
      </c>
      <c r="E785" s="291"/>
      <c r="F785" s="291"/>
      <c r="G785" s="292"/>
      <c r="H785" s="293">
        <f>SUM(H783:H784)</f>
        <v>92856.5</v>
      </c>
      <c r="I785" s="257"/>
    </row>
    <row r="786" spans="3:9" ht="14.4" thickTop="1">
      <c r="C786" s="264"/>
      <c r="D786" s="265"/>
      <c r="E786" s="265"/>
      <c r="F786" s="265"/>
      <c r="G786" s="265"/>
      <c r="H786" s="266"/>
      <c r="I786" s="257"/>
    </row>
    <row r="787" spans="3:9" ht="14.4" thickBot="1">
      <c r="C787" s="240" t="s">
        <v>2700</v>
      </c>
      <c r="D787" s="274" t="s">
        <v>2701</v>
      </c>
      <c r="E787" s="276"/>
      <c r="F787" s="276"/>
      <c r="G787" s="276"/>
      <c r="H787" s="276"/>
      <c r="I787" s="243">
        <f>ROUNDDOWN(H804,-2)</f>
        <v>280400</v>
      </c>
    </row>
    <row r="788" spans="3:9" ht="28.2" thickTop="1">
      <c r="C788" s="278" t="s">
        <v>1197</v>
      </c>
      <c r="D788" s="279" t="s">
        <v>1198</v>
      </c>
      <c r="E788" s="279" t="s">
        <v>1199</v>
      </c>
      <c r="F788" s="279" t="s">
        <v>1200</v>
      </c>
      <c r="G788" s="279" t="s">
        <v>1201</v>
      </c>
      <c r="H788" s="280" t="s">
        <v>1202</v>
      </c>
    </row>
    <row r="789" spans="3:9">
      <c r="C789" s="281" t="s">
        <v>1203</v>
      </c>
      <c r="D789" s="245" t="s">
        <v>1204</v>
      </c>
      <c r="E789" s="246"/>
      <c r="F789" s="246"/>
      <c r="G789" s="246"/>
      <c r="H789" s="282"/>
    </row>
    <row r="790" spans="3:9">
      <c r="C790" s="283">
        <v>1</v>
      </c>
      <c r="D790" s="245" t="s">
        <v>5</v>
      </c>
      <c r="E790" s="244" t="s">
        <v>6</v>
      </c>
      <c r="F790" s="247">
        <v>0.125</v>
      </c>
      <c r="G790" s="64">
        <f>VLOOKUP(D790,upahbahan,3,FALSE)</f>
        <v>100000</v>
      </c>
      <c r="H790" s="284">
        <f>F790*G790</f>
        <v>12500</v>
      </c>
    </row>
    <row r="791" spans="3:9">
      <c r="C791" s="283">
        <v>2</v>
      </c>
      <c r="D791" s="245" t="s">
        <v>8</v>
      </c>
      <c r="E791" s="244" t="s">
        <v>6</v>
      </c>
      <c r="F791" s="247">
        <v>0.25</v>
      </c>
      <c r="G791" s="64">
        <f>VLOOKUP(D791,upahbahan,3,FALSE)</f>
        <v>145000</v>
      </c>
      <c r="H791" s="284">
        <f>F791*G791</f>
        <v>36250</v>
      </c>
    </row>
    <row r="792" spans="3:9">
      <c r="C792" s="283">
        <v>3</v>
      </c>
      <c r="D792" s="245" t="s">
        <v>18</v>
      </c>
      <c r="E792" s="244" t="s">
        <v>6</v>
      </c>
      <c r="F792" s="247">
        <v>2.5000000000000001E-2</v>
      </c>
      <c r="G792" s="64">
        <f>VLOOKUP(D792,upahbahan,3,FALSE)</f>
        <v>175000</v>
      </c>
      <c r="H792" s="284">
        <f>F792*G792</f>
        <v>4375</v>
      </c>
    </row>
    <row r="793" spans="3:9">
      <c r="C793" s="283">
        <v>4</v>
      </c>
      <c r="D793" s="245" t="s">
        <v>19</v>
      </c>
      <c r="E793" s="244" t="s">
        <v>6</v>
      </c>
      <c r="F793" s="247">
        <v>8.3000000000000001E-3</v>
      </c>
      <c r="G793" s="64">
        <f>VLOOKUP(D793,upahbahan,3,FALSE)</f>
        <v>200000</v>
      </c>
      <c r="H793" s="284">
        <f>F793*G793</f>
        <v>1660</v>
      </c>
    </row>
    <row r="794" spans="3:9">
      <c r="C794" s="285" t="s">
        <v>1210</v>
      </c>
      <c r="D794" s="248"/>
      <c r="E794" s="248"/>
      <c r="F794" s="249"/>
      <c r="G794" s="250"/>
      <c r="H794" s="284">
        <f>SUM(H790:H793)</f>
        <v>54785</v>
      </c>
      <c r="I794" s="251"/>
    </row>
    <row r="795" spans="3:9">
      <c r="C795" s="281" t="s">
        <v>1211</v>
      </c>
      <c r="D795" s="245" t="s">
        <v>1212</v>
      </c>
      <c r="E795" s="246"/>
      <c r="F795" s="246"/>
      <c r="G795" s="246"/>
      <c r="H795" s="282"/>
    </row>
    <row r="796" spans="3:9">
      <c r="C796" s="296" t="s">
        <v>1205</v>
      </c>
      <c r="D796" s="262" t="s">
        <v>343</v>
      </c>
      <c r="E796" s="263" t="s">
        <v>44</v>
      </c>
      <c r="F796" s="247">
        <v>2</v>
      </c>
      <c r="G796" s="64">
        <f>VLOOKUP(D796,upahbahan,3,FALSE)</f>
        <v>95000</v>
      </c>
      <c r="H796" s="284">
        <f>F796*G796</f>
        <v>190000</v>
      </c>
    </row>
    <row r="797" spans="3:9">
      <c r="C797" s="296" t="s">
        <v>1206</v>
      </c>
      <c r="D797" s="245" t="s">
        <v>260</v>
      </c>
      <c r="E797" s="263" t="s">
        <v>66</v>
      </c>
      <c r="F797" s="247">
        <v>0.05</v>
      </c>
      <c r="G797" s="64">
        <f>VLOOKUP(D797,upahbahan,3,FALSE)</f>
        <v>15000</v>
      </c>
      <c r="H797" s="284">
        <f>F797*G797</f>
        <v>750</v>
      </c>
    </row>
    <row r="798" spans="3:9">
      <c r="C798" s="296" t="s">
        <v>1207</v>
      </c>
      <c r="D798" s="245" t="s">
        <v>2702</v>
      </c>
      <c r="E798" s="244" t="s">
        <v>42</v>
      </c>
      <c r="F798" s="247">
        <v>3.5000000000000001E-3</v>
      </c>
      <c r="G798" s="64">
        <f>VLOOKUP(D798,upahbahan,3,FALSE)</f>
        <v>2700000</v>
      </c>
      <c r="H798" s="284">
        <f>F798*G798</f>
        <v>9450</v>
      </c>
    </row>
    <row r="799" spans="3:9">
      <c r="C799" s="285" t="s">
        <v>1216</v>
      </c>
      <c r="D799" s="248"/>
      <c r="E799" s="248"/>
      <c r="F799" s="248"/>
      <c r="G799" s="253"/>
      <c r="H799" s="284">
        <f>SUM(H796:H798)</f>
        <v>200200</v>
      </c>
    </row>
    <row r="800" spans="3:9">
      <c r="C800" s="286" t="s">
        <v>1217</v>
      </c>
      <c r="D800" s="245" t="s">
        <v>1218</v>
      </c>
      <c r="E800" s="246"/>
      <c r="F800" s="246"/>
      <c r="G800" s="246"/>
      <c r="H800" s="282"/>
    </row>
    <row r="801" spans="3:9">
      <c r="C801" s="285" t="s">
        <v>1219</v>
      </c>
      <c r="D801" s="248"/>
      <c r="E801" s="248"/>
      <c r="F801" s="248"/>
      <c r="G801" s="253"/>
      <c r="H801" s="287">
        <v>0</v>
      </c>
    </row>
    <row r="802" spans="3:9">
      <c r="C802" s="288" t="s">
        <v>1220</v>
      </c>
      <c r="D802" s="254" t="s">
        <v>1221</v>
      </c>
      <c r="E802" s="255"/>
      <c r="F802" s="255"/>
      <c r="G802" s="256"/>
      <c r="H802" s="284">
        <f>H801+H799+H794</f>
        <v>254985</v>
      </c>
      <c r="I802" s="257"/>
    </row>
    <row r="803" spans="3:9">
      <c r="C803" s="122" t="s">
        <v>1222</v>
      </c>
      <c r="D803" s="69" t="s">
        <v>1325</v>
      </c>
      <c r="E803" s="70"/>
      <c r="F803" s="71"/>
      <c r="G803" s="95">
        <f>$M$8</f>
        <v>0.1</v>
      </c>
      <c r="H803" s="124">
        <f>H802*G803</f>
        <v>25498.5</v>
      </c>
      <c r="I803" s="257"/>
    </row>
    <row r="804" spans="3:9" ht="14.4" thickBot="1">
      <c r="C804" s="289" t="s">
        <v>1223</v>
      </c>
      <c r="D804" s="290" t="s">
        <v>1224</v>
      </c>
      <c r="E804" s="291"/>
      <c r="F804" s="291"/>
      <c r="G804" s="292"/>
      <c r="H804" s="293">
        <f>SUM(H802:H803)</f>
        <v>280483.5</v>
      </c>
      <c r="I804" s="257"/>
    </row>
    <row r="805" spans="3:9" ht="14.4" thickTop="1">
      <c r="C805" s="264"/>
      <c r="D805" s="265"/>
      <c r="E805" s="265"/>
      <c r="F805" s="265"/>
      <c r="G805" s="265"/>
      <c r="H805" s="266"/>
      <c r="I805" s="257"/>
    </row>
    <row r="806" spans="3:9" ht="14.4" thickBot="1">
      <c r="C806" s="240" t="s">
        <v>2704</v>
      </c>
      <c r="D806" s="274" t="s">
        <v>2705</v>
      </c>
      <c r="E806" s="276"/>
      <c r="F806" s="276"/>
      <c r="G806" s="276"/>
      <c r="H806" s="276"/>
      <c r="I806" s="243">
        <f>ROUNDDOWN(H822,-2)</f>
        <v>88000</v>
      </c>
    </row>
    <row r="807" spans="3:9" ht="28.2" thickTop="1">
      <c r="C807" s="278" t="s">
        <v>1197</v>
      </c>
      <c r="D807" s="279" t="s">
        <v>1198</v>
      </c>
      <c r="E807" s="279" t="s">
        <v>1199</v>
      </c>
      <c r="F807" s="279" t="s">
        <v>1200</v>
      </c>
      <c r="G807" s="279" t="s">
        <v>1201</v>
      </c>
      <c r="H807" s="280" t="s">
        <v>1202</v>
      </c>
    </row>
    <row r="808" spans="3:9">
      <c r="C808" s="281" t="s">
        <v>1203</v>
      </c>
      <c r="D808" s="245" t="s">
        <v>1204</v>
      </c>
      <c r="E808" s="246"/>
      <c r="F808" s="246"/>
      <c r="G808" s="246"/>
      <c r="H808" s="282"/>
    </row>
    <row r="809" spans="3:9">
      <c r="C809" s="283">
        <v>1</v>
      </c>
      <c r="D809" s="245" t="s">
        <v>5</v>
      </c>
      <c r="E809" s="244" t="s">
        <v>6</v>
      </c>
      <c r="F809" s="260">
        <v>0.25</v>
      </c>
      <c r="G809" s="64">
        <f>VLOOKUP(D809,upahbahan,3,FALSE)</f>
        <v>100000</v>
      </c>
      <c r="H809" s="284">
        <f>F809*G809</f>
        <v>25000</v>
      </c>
    </row>
    <row r="810" spans="3:9">
      <c r="C810" s="283">
        <v>2</v>
      </c>
      <c r="D810" s="245" t="s">
        <v>8</v>
      </c>
      <c r="E810" s="244" t="s">
        <v>6</v>
      </c>
      <c r="F810" s="260">
        <v>0.15</v>
      </c>
      <c r="G810" s="64">
        <f>VLOOKUP(D810,upahbahan,3,FALSE)</f>
        <v>145000</v>
      </c>
      <c r="H810" s="284">
        <f>F810*G810</f>
        <v>21750</v>
      </c>
    </row>
    <row r="811" spans="3:9">
      <c r="C811" s="283">
        <v>3</v>
      </c>
      <c r="D811" s="245" t="s">
        <v>18</v>
      </c>
      <c r="E811" s="244" t="s">
        <v>6</v>
      </c>
      <c r="F811" s="260">
        <v>1.4999999999999999E-2</v>
      </c>
      <c r="G811" s="64">
        <f>VLOOKUP(D811,upahbahan,3,FALSE)</f>
        <v>175000</v>
      </c>
      <c r="H811" s="284">
        <f>F811*G811</f>
        <v>2625</v>
      </c>
    </row>
    <row r="812" spans="3:9">
      <c r="C812" s="283">
        <v>4</v>
      </c>
      <c r="D812" s="245" t="s">
        <v>19</v>
      </c>
      <c r="E812" s="244" t="s">
        <v>6</v>
      </c>
      <c r="F812" s="260">
        <v>5.0000000000000001E-3</v>
      </c>
      <c r="G812" s="64">
        <f>VLOOKUP(D812,upahbahan,3,FALSE)</f>
        <v>200000</v>
      </c>
      <c r="H812" s="284">
        <f>F812*G812</f>
        <v>1000</v>
      </c>
    </row>
    <row r="813" spans="3:9">
      <c r="C813" s="285" t="s">
        <v>1210</v>
      </c>
      <c r="D813" s="248"/>
      <c r="E813" s="248"/>
      <c r="F813" s="249"/>
      <c r="G813" s="250"/>
      <c r="H813" s="284">
        <f>SUM(H809:H812)</f>
        <v>50375</v>
      </c>
      <c r="I813" s="251"/>
    </row>
    <row r="814" spans="3:9">
      <c r="C814" s="281" t="s">
        <v>1211</v>
      </c>
      <c r="D814" s="245" t="s">
        <v>1212</v>
      </c>
      <c r="E814" s="246"/>
      <c r="F814" s="246"/>
      <c r="G814" s="246"/>
      <c r="H814" s="282"/>
    </row>
    <row r="815" spans="3:9">
      <c r="C815" s="296" t="s">
        <v>1205</v>
      </c>
      <c r="D815" s="262" t="s">
        <v>345</v>
      </c>
      <c r="E815" s="263" t="s">
        <v>44</v>
      </c>
      <c r="F815" s="260">
        <v>1.1000000000000001</v>
      </c>
      <c r="G815" s="64">
        <f>VLOOKUP(D815,upahbahan,3,FALSE)</f>
        <v>25600</v>
      </c>
      <c r="H815" s="284">
        <f>F815*G815</f>
        <v>28160.000000000004</v>
      </c>
    </row>
    <row r="816" spans="3:9">
      <c r="C816" s="296" t="s">
        <v>1206</v>
      </c>
      <c r="D816" s="245" t="s">
        <v>269</v>
      </c>
      <c r="E816" s="263" t="s">
        <v>66</v>
      </c>
      <c r="F816" s="260">
        <v>0.05</v>
      </c>
      <c r="G816" s="64">
        <f>VLOOKUP(D816,upahbahan,3,FALSE)</f>
        <v>30090</v>
      </c>
      <c r="H816" s="284">
        <f>F816*G816</f>
        <v>1504.5</v>
      </c>
    </row>
    <row r="817" spans="3:9">
      <c r="C817" s="285" t="s">
        <v>1216</v>
      </c>
      <c r="D817" s="248"/>
      <c r="E817" s="248"/>
      <c r="F817" s="248"/>
      <c r="G817" s="253"/>
      <c r="H817" s="284">
        <f>SUM(H815:H816)</f>
        <v>29664.500000000004</v>
      </c>
    </row>
    <row r="818" spans="3:9">
      <c r="C818" s="286" t="s">
        <v>1217</v>
      </c>
      <c r="D818" s="245" t="s">
        <v>1218</v>
      </c>
      <c r="E818" s="246"/>
      <c r="F818" s="246"/>
      <c r="G818" s="246"/>
      <c r="H818" s="282"/>
    </row>
    <row r="819" spans="3:9">
      <c r="C819" s="285" t="s">
        <v>1219</v>
      </c>
      <c r="D819" s="248"/>
      <c r="E819" s="248"/>
      <c r="F819" s="248"/>
      <c r="G819" s="253"/>
      <c r="H819" s="287">
        <v>0</v>
      </c>
    </row>
    <row r="820" spans="3:9">
      <c r="C820" s="288" t="s">
        <v>1220</v>
      </c>
      <c r="D820" s="254" t="s">
        <v>1221</v>
      </c>
      <c r="E820" s="255"/>
      <c r="F820" s="255"/>
      <c r="G820" s="256"/>
      <c r="H820" s="284">
        <f>H819+H817+H813</f>
        <v>80039.5</v>
      </c>
      <c r="I820" s="257"/>
    </row>
    <row r="821" spans="3:9">
      <c r="C821" s="122" t="s">
        <v>1222</v>
      </c>
      <c r="D821" s="69" t="s">
        <v>1325</v>
      </c>
      <c r="E821" s="70"/>
      <c r="F821" s="71"/>
      <c r="G821" s="95">
        <f>$M$8</f>
        <v>0.1</v>
      </c>
      <c r="H821" s="124">
        <f>H820*G821</f>
        <v>8003.9500000000007</v>
      </c>
      <c r="I821" s="257"/>
    </row>
    <row r="822" spans="3:9" ht="14.4" thickBot="1">
      <c r="C822" s="289" t="s">
        <v>1223</v>
      </c>
      <c r="D822" s="290" t="s">
        <v>1224</v>
      </c>
      <c r="E822" s="291"/>
      <c r="F822" s="291"/>
      <c r="G822" s="292"/>
      <c r="H822" s="293">
        <f>SUM(H820:H821)</f>
        <v>88043.45</v>
      </c>
      <c r="I822" s="257"/>
    </row>
    <row r="823" spans="3:9" ht="14.4" thickTop="1">
      <c r="C823" s="264"/>
      <c r="D823" s="265"/>
      <c r="E823" s="265"/>
      <c r="F823" s="265"/>
      <c r="G823" s="265"/>
      <c r="H823" s="266"/>
      <c r="I823" s="257"/>
    </row>
    <row r="824" spans="3:9">
      <c r="C824" s="515" t="s">
        <v>2706</v>
      </c>
      <c r="D824" s="516" t="s">
        <v>5936</v>
      </c>
      <c r="E824" s="265"/>
      <c r="F824" s="265"/>
      <c r="G824" s="265"/>
      <c r="H824" s="266"/>
      <c r="I824" s="257"/>
    </row>
    <row r="825" spans="3:9" ht="14.4" thickBot="1">
      <c r="C825" s="240" t="s">
        <v>2707</v>
      </c>
      <c r="D825" s="274" t="s">
        <v>1371</v>
      </c>
      <c r="E825" s="297"/>
      <c r="F825" s="297"/>
      <c r="G825" s="297"/>
      <c r="H825" s="297"/>
      <c r="I825" s="243">
        <f>ROUNDDOWN(H840,-2)</f>
        <v>29500</v>
      </c>
    </row>
    <row r="826" spans="3:9" ht="28.2" thickTop="1">
      <c r="C826" s="278" t="s">
        <v>1197</v>
      </c>
      <c r="D826" s="279" t="s">
        <v>1198</v>
      </c>
      <c r="E826" s="279" t="s">
        <v>1199</v>
      </c>
      <c r="F826" s="279" t="s">
        <v>1200</v>
      </c>
      <c r="G826" s="279" t="s">
        <v>1201</v>
      </c>
      <c r="H826" s="280" t="s">
        <v>1202</v>
      </c>
    </row>
    <row r="827" spans="3:9">
      <c r="C827" s="281" t="s">
        <v>1203</v>
      </c>
      <c r="D827" s="245" t="s">
        <v>1204</v>
      </c>
      <c r="E827" s="246"/>
      <c r="F827" s="246"/>
      <c r="G827" s="246"/>
      <c r="H827" s="282"/>
    </row>
    <row r="828" spans="3:9">
      <c r="C828" s="283">
        <v>1</v>
      </c>
      <c r="D828" s="245" t="s">
        <v>5</v>
      </c>
      <c r="E828" s="244" t="s">
        <v>6</v>
      </c>
      <c r="F828" s="247">
        <v>0.08</v>
      </c>
      <c r="G828" s="64">
        <f>VLOOKUP(D828,upahbahan,3,FALSE)</f>
        <v>100000</v>
      </c>
      <c r="H828" s="284">
        <f>F828*G828</f>
        <v>8000</v>
      </c>
    </row>
    <row r="829" spans="3:9">
      <c r="C829" s="283">
        <v>2</v>
      </c>
      <c r="D829" s="245" t="s">
        <v>8</v>
      </c>
      <c r="E829" s="244" t="s">
        <v>6</v>
      </c>
      <c r="F829" s="247">
        <v>0.04</v>
      </c>
      <c r="G829" s="64">
        <f>VLOOKUP(D829,upahbahan,3,FALSE)</f>
        <v>145000</v>
      </c>
      <c r="H829" s="284">
        <f>F829*G829</f>
        <v>5800</v>
      </c>
    </row>
    <row r="830" spans="3:9">
      <c r="C830" s="283">
        <v>3</v>
      </c>
      <c r="D830" s="245" t="s">
        <v>18</v>
      </c>
      <c r="E830" s="244" t="s">
        <v>6</v>
      </c>
      <c r="F830" s="247">
        <v>4.0000000000000001E-3</v>
      </c>
      <c r="G830" s="64">
        <f>VLOOKUP(D830,upahbahan,3,FALSE)</f>
        <v>175000</v>
      </c>
      <c r="H830" s="284">
        <f>F830*G830</f>
        <v>700</v>
      </c>
    </row>
    <row r="831" spans="3:9">
      <c r="C831" s="283">
        <v>4</v>
      </c>
      <c r="D831" s="245" t="s">
        <v>19</v>
      </c>
      <c r="E831" s="244" t="s">
        <v>6</v>
      </c>
      <c r="F831" s="247">
        <v>1.2999999999999999E-3</v>
      </c>
      <c r="G831" s="64">
        <f>VLOOKUP(D831,upahbahan,3,FALSE)</f>
        <v>200000</v>
      </c>
      <c r="H831" s="284">
        <f>F831*G831</f>
        <v>260</v>
      </c>
    </row>
    <row r="832" spans="3:9">
      <c r="C832" s="285" t="s">
        <v>1210</v>
      </c>
      <c r="D832" s="248"/>
      <c r="E832" s="248"/>
      <c r="F832" s="249"/>
      <c r="G832" s="250"/>
      <c r="H832" s="284">
        <f>SUM(H828:H831)</f>
        <v>14760</v>
      </c>
      <c r="I832" s="251"/>
    </row>
    <row r="833" spans="3:9">
      <c r="C833" s="281" t="s">
        <v>1211</v>
      </c>
      <c r="D833" s="245" t="s">
        <v>1212</v>
      </c>
      <c r="E833" s="246"/>
      <c r="G833" s="246"/>
      <c r="H833" s="282"/>
    </row>
    <row r="834" spans="3:9">
      <c r="C834" s="283">
        <v>1</v>
      </c>
      <c r="D834" s="245" t="s">
        <v>968</v>
      </c>
      <c r="E834" s="244" t="s">
        <v>63</v>
      </c>
      <c r="F834" s="269">
        <v>1.1000000000000001</v>
      </c>
      <c r="G834" s="64">
        <f>VLOOKUP(D834,upahbahan,3,FALSE)</f>
        <v>11000</v>
      </c>
      <c r="H834" s="284">
        <f>F834*G834</f>
        <v>12100.000000000002</v>
      </c>
    </row>
    <row r="835" spans="3:9">
      <c r="C835" s="285" t="s">
        <v>1216</v>
      </c>
      <c r="D835" s="248"/>
      <c r="E835" s="248"/>
      <c r="F835" s="248"/>
      <c r="G835" s="253"/>
      <c r="H835" s="284">
        <f>SUM(H834)</f>
        <v>12100.000000000002</v>
      </c>
    </row>
    <row r="836" spans="3:9">
      <c r="C836" s="286" t="s">
        <v>1217</v>
      </c>
      <c r="D836" s="245" t="s">
        <v>1218</v>
      </c>
      <c r="E836" s="246"/>
      <c r="F836" s="246"/>
      <c r="G836" s="246"/>
      <c r="H836" s="282"/>
    </row>
    <row r="837" spans="3:9">
      <c r="C837" s="285" t="s">
        <v>1219</v>
      </c>
      <c r="D837" s="248"/>
      <c r="E837" s="248"/>
      <c r="F837" s="248"/>
      <c r="G837" s="253"/>
      <c r="H837" s="287">
        <v>0</v>
      </c>
    </row>
    <row r="838" spans="3:9">
      <c r="C838" s="288" t="s">
        <v>1220</v>
      </c>
      <c r="D838" s="254" t="s">
        <v>1221</v>
      </c>
      <c r="E838" s="255"/>
      <c r="F838" s="255"/>
      <c r="G838" s="256"/>
      <c r="H838" s="284">
        <f>H837+H835+H832</f>
        <v>26860</v>
      </c>
      <c r="I838" s="257"/>
    </row>
    <row r="839" spans="3:9">
      <c r="C839" s="122" t="s">
        <v>1222</v>
      </c>
      <c r="D839" s="69" t="s">
        <v>1325</v>
      </c>
      <c r="E839" s="70"/>
      <c r="F839" s="71"/>
      <c r="G839" s="95">
        <f>$M$8</f>
        <v>0.1</v>
      </c>
      <c r="H839" s="124">
        <f>H838*G839</f>
        <v>2686</v>
      </c>
      <c r="I839" s="257"/>
    </row>
    <row r="840" spans="3:9" ht="14.4" thickBot="1">
      <c r="C840" s="289" t="s">
        <v>1223</v>
      </c>
      <c r="D840" s="290" t="s">
        <v>1224</v>
      </c>
      <c r="E840" s="291"/>
      <c r="F840" s="291"/>
      <c r="G840" s="292"/>
      <c r="H840" s="293">
        <f>SUM(H838:H839)</f>
        <v>29546</v>
      </c>
      <c r="I840" s="257"/>
    </row>
    <row r="841" spans="3:9" ht="14.4" thickTop="1">
      <c r="C841" s="264"/>
      <c r="D841" s="265"/>
      <c r="E841" s="265"/>
      <c r="F841" s="265"/>
      <c r="G841" s="265"/>
      <c r="H841" s="266"/>
      <c r="I841" s="257"/>
    </row>
    <row r="842" spans="3:9" ht="14.4" thickBot="1">
      <c r="C842" s="53" t="s">
        <v>2708</v>
      </c>
      <c r="D842" s="274" t="s">
        <v>1372</v>
      </c>
      <c r="E842" s="297"/>
      <c r="F842" s="297"/>
      <c r="G842" s="297"/>
      <c r="H842" s="297"/>
      <c r="I842" s="243">
        <f>ROUNDDOWN(H858,-2)</f>
        <v>102900</v>
      </c>
    </row>
    <row r="843" spans="3:9" ht="28.2" thickTop="1">
      <c r="C843" s="278" t="s">
        <v>1197</v>
      </c>
      <c r="D843" s="279" t="s">
        <v>1198</v>
      </c>
      <c r="E843" s="279" t="s">
        <v>1199</v>
      </c>
      <c r="F843" s="279" t="s">
        <v>1200</v>
      </c>
      <c r="G843" s="279" t="s">
        <v>1201</v>
      </c>
      <c r="H843" s="280" t="s">
        <v>1202</v>
      </c>
    </row>
    <row r="844" spans="3:9">
      <c r="C844" s="281" t="s">
        <v>1203</v>
      </c>
      <c r="D844" s="245" t="s">
        <v>1204</v>
      </c>
      <c r="E844" s="246"/>
      <c r="F844" s="246"/>
      <c r="G844" s="246"/>
      <c r="H844" s="282"/>
    </row>
    <row r="845" spans="3:9">
      <c r="C845" s="283">
        <v>1</v>
      </c>
      <c r="D845" s="245" t="s">
        <v>5</v>
      </c>
      <c r="E845" s="244" t="s">
        <v>6</v>
      </c>
      <c r="F845" s="247">
        <v>0.15</v>
      </c>
      <c r="G845" s="64">
        <f>VLOOKUP(D845,upahbahan,3,FALSE)</f>
        <v>100000</v>
      </c>
      <c r="H845" s="284">
        <f>F845*G845</f>
        <v>15000</v>
      </c>
    </row>
    <row r="846" spans="3:9">
      <c r="C846" s="283">
        <v>2</v>
      </c>
      <c r="D846" s="245" t="s">
        <v>8</v>
      </c>
      <c r="E846" s="244" t="s">
        <v>6</v>
      </c>
      <c r="F846" s="247">
        <v>0.05</v>
      </c>
      <c r="G846" s="64">
        <f>VLOOKUP(D846,upahbahan,3,FALSE)</f>
        <v>145000</v>
      </c>
      <c r="H846" s="284">
        <f>F846*G846</f>
        <v>7250</v>
      </c>
    </row>
    <row r="847" spans="3:9">
      <c r="C847" s="283">
        <v>3</v>
      </c>
      <c r="D847" s="245" t="s">
        <v>18</v>
      </c>
      <c r="E847" s="244" t="s">
        <v>6</v>
      </c>
      <c r="F847" s="247">
        <v>5.0000000000000001E-3</v>
      </c>
      <c r="G847" s="64">
        <f>VLOOKUP(D847,upahbahan,3,FALSE)</f>
        <v>175000</v>
      </c>
      <c r="H847" s="284">
        <f>F847*G847</f>
        <v>875</v>
      </c>
    </row>
    <row r="848" spans="3:9">
      <c r="C848" s="283">
        <v>4</v>
      </c>
      <c r="D848" s="245" t="s">
        <v>19</v>
      </c>
      <c r="E848" s="244" t="s">
        <v>6</v>
      </c>
      <c r="F848" s="247">
        <v>1.6999999999999999E-3</v>
      </c>
      <c r="G848" s="64">
        <f>VLOOKUP(D848,upahbahan,3,FALSE)</f>
        <v>200000</v>
      </c>
      <c r="H848" s="284">
        <f>F848*G848</f>
        <v>340</v>
      </c>
    </row>
    <row r="849" spans="3:9">
      <c r="C849" s="285" t="s">
        <v>1210</v>
      </c>
      <c r="D849" s="248"/>
      <c r="E849" s="248"/>
      <c r="F849" s="249"/>
      <c r="G849" s="250"/>
      <c r="H849" s="284">
        <f>SUM(H845:H848)</f>
        <v>23465</v>
      </c>
      <c r="I849" s="251"/>
    </row>
    <row r="850" spans="3:9">
      <c r="C850" s="281" t="s">
        <v>1211</v>
      </c>
      <c r="D850" s="245" t="s">
        <v>1212</v>
      </c>
      <c r="E850" s="246"/>
      <c r="G850" s="246"/>
      <c r="H850" s="282"/>
    </row>
    <row r="851" spans="3:9">
      <c r="C851" s="281">
        <v>1</v>
      </c>
      <c r="D851" s="245" t="s">
        <v>989</v>
      </c>
      <c r="E851" s="270" t="s">
        <v>63</v>
      </c>
      <c r="F851" s="271">
        <v>1.1000000000000001</v>
      </c>
      <c r="G851" s="64">
        <f>VLOOKUP(D851,upahbahan,3,FALSE)</f>
        <v>29167</v>
      </c>
      <c r="H851" s="284">
        <f>F851*G851</f>
        <v>32083.700000000004</v>
      </c>
    </row>
    <row r="852" spans="3:9">
      <c r="C852" s="283">
        <v>2</v>
      </c>
      <c r="D852" s="245" t="s">
        <v>254</v>
      </c>
      <c r="E852" s="244" t="s">
        <v>63</v>
      </c>
      <c r="F852" s="272">
        <v>1.1000000000000001</v>
      </c>
      <c r="G852" s="64">
        <f>VLOOKUP(D852,upahbahan,3,FALSE)</f>
        <v>34620</v>
      </c>
      <c r="H852" s="284">
        <f>F852*G852</f>
        <v>38082</v>
      </c>
    </row>
    <row r="853" spans="3:9">
      <c r="C853" s="285" t="s">
        <v>1216</v>
      </c>
      <c r="D853" s="248"/>
      <c r="E853" s="248"/>
      <c r="F853" s="248"/>
      <c r="G853" s="253"/>
      <c r="H853" s="284">
        <f>SUM(H851:H852)</f>
        <v>70165.700000000012</v>
      </c>
    </row>
    <row r="854" spans="3:9">
      <c r="C854" s="286" t="s">
        <v>1217</v>
      </c>
      <c r="D854" s="245" t="s">
        <v>1218</v>
      </c>
      <c r="E854" s="246"/>
      <c r="F854" s="246"/>
      <c r="G854" s="246"/>
      <c r="H854" s="282"/>
    </row>
    <row r="855" spans="3:9">
      <c r="C855" s="285" t="s">
        <v>1219</v>
      </c>
      <c r="D855" s="248"/>
      <c r="E855" s="248"/>
      <c r="F855" s="248"/>
      <c r="G855" s="253"/>
      <c r="H855" s="287">
        <v>0</v>
      </c>
    </row>
    <row r="856" spans="3:9">
      <c r="C856" s="288" t="s">
        <v>1220</v>
      </c>
      <c r="D856" s="254" t="s">
        <v>1221</v>
      </c>
      <c r="E856" s="255"/>
      <c r="F856" s="255"/>
      <c r="G856" s="256"/>
      <c r="H856" s="284">
        <f>H855+H853+H849</f>
        <v>93630.700000000012</v>
      </c>
      <c r="I856" s="257"/>
    </row>
    <row r="857" spans="3:9">
      <c r="C857" s="122" t="s">
        <v>1222</v>
      </c>
      <c r="D857" s="69" t="s">
        <v>1325</v>
      </c>
      <c r="E857" s="70"/>
      <c r="F857" s="71"/>
      <c r="G857" s="95">
        <f>$M$8</f>
        <v>0.1</v>
      </c>
      <c r="H857" s="124">
        <f>H856*G857</f>
        <v>9363.0700000000015</v>
      </c>
      <c r="I857" s="257"/>
    </row>
    <row r="858" spans="3:9" ht="14.4" thickBot="1">
      <c r="C858" s="289" t="s">
        <v>1223</v>
      </c>
      <c r="D858" s="290" t="s">
        <v>1224</v>
      </c>
      <c r="E858" s="291"/>
      <c r="F858" s="291"/>
      <c r="G858" s="292"/>
      <c r="H858" s="293">
        <f>SUM(H856:H857)</f>
        <v>102993.77000000002</v>
      </c>
      <c r="I858" s="257"/>
    </row>
    <row r="859" spans="3:9" ht="14.4" thickTop="1">
      <c r="C859" s="264"/>
      <c r="D859" s="265"/>
      <c r="E859" s="265"/>
      <c r="F859" s="265"/>
      <c r="G859" s="265"/>
      <c r="H859" s="266"/>
      <c r="I859" s="257"/>
    </row>
    <row r="860" spans="3:9" ht="14.4" thickBot="1">
      <c r="C860" s="53" t="s">
        <v>2676</v>
      </c>
      <c r="D860" s="274" t="s">
        <v>1373</v>
      </c>
      <c r="E860" s="297"/>
      <c r="F860" s="297"/>
      <c r="G860" s="297"/>
      <c r="H860" s="297"/>
      <c r="I860" s="243">
        <f>ROUNDDOWN(H875,-2)</f>
        <v>105000</v>
      </c>
    </row>
    <row r="861" spans="3:9" ht="28.2" thickTop="1">
      <c r="C861" s="278" t="s">
        <v>1197</v>
      </c>
      <c r="D861" s="279" t="s">
        <v>1198</v>
      </c>
      <c r="E861" s="279" t="s">
        <v>1199</v>
      </c>
      <c r="F861" s="279" t="s">
        <v>1200</v>
      </c>
      <c r="G861" s="279" t="s">
        <v>1201</v>
      </c>
      <c r="H861" s="280" t="s">
        <v>1202</v>
      </c>
    </row>
    <row r="862" spans="3:9">
      <c r="C862" s="281" t="s">
        <v>1203</v>
      </c>
      <c r="D862" s="245" t="s">
        <v>1204</v>
      </c>
      <c r="E862" s="246"/>
      <c r="F862" s="246"/>
      <c r="G862" s="246"/>
      <c r="H862" s="282"/>
    </row>
    <row r="863" spans="3:9">
      <c r="C863" s="283">
        <v>1</v>
      </c>
      <c r="D863" s="245" t="s">
        <v>5</v>
      </c>
      <c r="E863" s="244" t="s">
        <v>6</v>
      </c>
      <c r="F863" s="247">
        <v>0.1</v>
      </c>
      <c r="G863" s="64">
        <f>VLOOKUP(D863,upahbahan,3,FALSE)</f>
        <v>100000</v>
      </c>
      <c r="H863" s="284">
        <f>F863*G863</f>
        <v>10000</v>
      </c>
    </row>
    <row r="864" spans="3:9">
      <c r="C864" s="283">
        <v>2</v>
      </c>
      <c r="D864" s="245" t="s">
        <v>8</v>
      </c>
      <c r="E864" s="244" t="s">
        <v>6</v>
      </c>
      <c r="F864" s="247">
        <v>0.05</v>
      </c>
      <c r="G864" s="64">
        <f>VLOOKUP(D864,upahbahan,3,FALSE)</f>
        <v>145000</v>
      </c>
      <c r="H864" s="284">
        <f>F864*G864</f>
        <v>7250</v>
      </c>
    </row>
    <row r="865" spans="3:9">
      <c r="C865" s="283">
        <v>3</v>
      </c>
      <c r="D865" s="245" t="s">
        <v>18</v>
      </c>
      <c r="E865" s="244" t="s">
        <v>6</v>
      </c>
      <c r="F865" s="247">
        <v>5.0000000000000001E-3</v>
      </c>
      <c r="G865" s="64">
        <f>VLOOKUP(D865,upahbahan,3,FALSE)</f>
        <v>175000</v>
      </c>
      <c r="H865" s="284">
        <f>F865*G865</f>
        <v>875</v>
      </c>
    </row>
    <row r="866" spans="3:9">
      <c r="C866" s="283">
        <v>4</v>
      </c>
      <c r="D866" s="245" t="s">
        <v>19</v>
      </c>
      <c r="E866" s="244" t="s">
        <v>6</v>
      </c>
      <c r="F866" s="247">
        <v>1.6999999999999999E-3</v>
      </c>
      <c r="G866" s="64">
        <f>VLOOKUP(D866,upahbahan,3,FALSE)</f>
        <v>200000</v>
      </c>
      <c r="H866" s="284">
        <f>F866*G866</f>
        <v>340</v>
      </c>
    </row>
    <row r="867" spans="3:9">
      <c r="C867" s="285" t="s">
        <v>1210</v>
      </c>
      <c r="D867" s="248"/>
      <c r="E867" s="248"/>
      <c r="F867" s="249"/>
      <c r="G867" s="250"/>
      <c r="H867" s="284">
        <f>SUM(H863:H866)</f>
        <v>18465</v>
      </c>
      <c r="I867" s="251"/>
    </row>
    <row r="868" spans="3:9">
      <c r="C868" s="281" t="s">
        <v>1211</v>
      </c>
      <c r="D868" s="245" t="s">
        <v>1212</v>
      </c>
      <c r="E868" s="246"/>
      <c r="G868" s="246"/>
      <c r="H868" s="282"/>
    </row>
    <row r="869" spans="3:9">
      <c r="C869" s="281">
        <v>1</v>
      </c>
      <c r="D869" s="262" t="s">
        <v>994</v>
      </c>
      <c r="E869" s="270" t="s">
        <v>63</v>
      </c>
      <c r="F869" s="271">
        <v>1.1000000000000001</v>
      </c>
      <c r="G869" s="64">
        <f>VLOOKUP(D869,upahbahan,3,FALSE)</f>
        <v>70000</v>
      </c>
      <c r="H869" s="284">
        <f>F869*G869</f>
        <v>77000</v>
      </c>
    </row>
    <row r="870" spans="3:9">
      <c r="C870" s="285" t="s">
        <v>1216</v>
      </c>
      <c r="D870" s="248"/>
      <c r="E870" s="248"/>
      <c r="F870" s="248"/>
      <c r="G870" s="253"/>
      <c r="H870" s="284">
        <f>SUM(H869:H869)</f>
        <v>77000</v>
      </c>
    </row>
    <row r="871" spans="3:9">
      <c r="C871" s="286" t="s">
        <v>1217</v>
      </c>
      <c r="D871" s="245" t="s">
        <v>1218</v>
      </c>
      <c r="E871" s="246"/>
      <c r="F871" s="246"/>
      <c r="G871" s="246"/>
      <c r="H871" s="282"/>
    </row>
    <row r="872" spans="3:9">
      <c r="C872" s="285" t="s">
        <v>1219</v>
      </c>
      <c r="D872" s="248"/>
      <c r="E872" s="248"/>
      <c r="F872" s="248"/>
      <c r="G872" s="253"/>
      <c r="H872" s="287">
        <v>0</v>
      </c>
    </row>
    <row r="873" spans="3:9">
      <c r="C873" s="288" t="s">
        <v>1220</v>
      </c>
      <c r="D873" s="254" t="s">
        <v>1221</v>
      </c>
      <c r="E873" s="255"/>
      <c r="F873" s="255"/>
      <c r="G873" s="256"/>
      <c r="H873" s="284">
        <f>H872+H870+H867</f>
        <v>95465</v>
      </c>
      <c r="I873" s="257"/>
    </row>
    <row r="874" spans="3:9">
      <c r="C874" s="122" t="s">
        <v>1222</v>
      </c>
      <c r="D874" s="69" t="s">
        <v>1325</v>
      </c>
      <c r="E874" s="70"/>
      <c r="F874" s="71"/>
      <c r="G874" s="95">
        <f>$M$8</f>
        <v>0.1</v>
      </c>
      <c r="H874" s="124">
        <f>H873*G874</f>
        <v>9546.5</v>
      </c>
      <c r="I874" s="257"/>
    </row>
    <row r="875" spans="3:9" ht="14.4" thickBot="1">
      <c r="C875" s="289" t="s">
        <v>1223</v>
      </c>
      <c r="D875" s="290" t="s">
        <v>1224</v>
      </c>
      <c r="E875" s="291"/>
      <c r="F875" s="291"/>
      <c r="G875" s="292"/>
      <c r="H875" s="293">
        <f>SUM(H873:H874)</f>
        <v>105011.5</v>
      </c>
      <c r="I875" s="257"/>
    </row>
    <row r="876" spans="3:9" ht="14.4" thickTop="1">
      <c r="C876" s="264"/>
      <c r="D876" s="265"/>
      <c r="E876" s="265"/>
      <c r="F876" s="265"/>
      <c r="G876" s="265"/>
      <c r="H876" s="266"/>
      <c r="I876" s="257"/>
    </row>
    <row r="877" spans="3:9">
      <c r="C877" s="515" t="s">
        <v>2709</v>
      </c>
      <c r="D877" s="265" t="s">
        <v>5937</v>
      </c>
      <c r="E877" s="265"/>
      <c r="F877" s="265"/>
      <c r="G877" s="265"/>
      <c r="H877" s="266"/>
      <c r="I877" s="257"/>
    </row>
    <row r="878" spans="3:9" ht="14.4" thickBot="1">
      <c r="C878" s="53" t="s">
        <v>2710</v>
      </c>
      <c r="D878" s="274" t="s">
        <v>1374</v>
      </c>
      <c r="E878" s="276"/>
      <c r="F878" s="276"/>
      <c r="G878" s="276"/>
      <c r="H878" s="276"/>
      <c r="I878" s="243">
        <f>ROUNDDOWN(H895,-2)</f>
        <v>313200</v>
      </c>
    </row>
    <row r="879" spans="3:9" ht="28.2" thickTop="1">
      <c r="C879" s="278" t="s">
        <v>1197</v>
      </c>
      <c r="D879" s="279" t="s">
        <v>1198</v>
      </c>
      <c r="E879" s="279" t="s">
        <v>1199</v>
      </c>
      <c r="F879" s="279" t="s">
        <v>1200</v>
      </c>
      <c r="G879" s="279" t="s">
        <v>1201</v>
      </c>
      <c r="H879" s="280" t="s">
        <v>1202</v>
      </c>
    </row>
    <row r="880" spans="3:9">
      <c r="C880" s="281" t="s">
        <v>1203</v>
      </c>
      <c r="D880" s="245" t="s">
        <v>1204</v>
      </c>
      <c r="E880" s="246"/>
      <c r="F880" s="246"/>
      <c r="G880" s="246"/>
      <c r="H880" s="282"/>
    </row>
    <row r="881" spans="3:9">
      <c r="C881" s="283">
        <v>1</v>
      </c>
      <c r="D881" s="245" t="s">
        <v>5</v>
      </c>
      <c r="E881" s="244" t="s">
        <v>6</v>
      </c>
      <c r="F881" s="247">
        <v>0.2</v>
      </c>
      <c r="G881" s="64">
        <f>VLOOKUP(D881,upahbahan,3,FALSE)</f>
        <v>100000</v>
      </c>
      <c r="H881" s="284">
        <f>F881*G881</f>
        <v>20000</v>
      </c>
    </row>
    <row r="882" spans="3:9">
      <c r="C882" s="283">
        <v>2</v>
      </c>
      <c r="D882" s="245" t="s">
        <v>7</v>
      </c>
      <c r="E882" s="244" t="s">
        <v>6</v>
      </c>
      <c r="F882" s="247">
        <v>0.2</v>
      </c>
      <c r="G882" s="64">
        <f>VLOOKUP(D882,upahbahan,3,FALSE)</f>
        <v>145000</v>
      </c>
      <c r="H882" s="284">
        <f>F882*G882</f>
        <v>29000</v>
      </c>
    </row>
    <row r="883" spans="3:9">
      <c r="C883" s="283">
        <v>3</v>
      </c>
      <c r="D883" s="245" t="s">
        <v>18</v>
      </c>
      <c r="E883" s="244" t="s">
        <v>6</v>
      </c>
      <c r="F883" s="247">
        <v>0.02</v>
      </c>
      <c r="G883" s="64">
        <f>VLOOKUP(D883,upahbahan,3,FALSE)</f>
        <v>175000</v>
      </c>
      <c r="H883" s="284">
        <f>F883*G883</f>
        <v>3500</v>
      </c>
    </row>
    <row r="884" spans="3:9">
      <c r="C884" s="283">
        <v>4</v>
      </c>
      <c r="D884" s="245" t="s">
        <v>19</v>
      </c>
      <c r="E884" s="244" t="s">
        <v>6</v>
      </c>
      <c r="F884" s="247">
        <v>6.7000000000000002E-3</v>
      </c>
      <c r="G884" s="64">
        <f>VLOOKUP(D884,upahbahan,3,FALSE)</f>
        <v>200000</v>
      </c>
      <c r="H884" s="284">
        <f>F884*G884</f>
        <v>1340</v>
      </c>
    </row>
    <row r="885" spans="3:9">
      <c r="C885" s="285" t="s">
        <v>1210</v>
      </c>
      <c r="D885" s="248"/>
      <c r="E885" s="248"/>
      <c r="F885" s="249"/>
      <c r="G885" s="250"/>
      <c r="H885" s="284">
        <f>SUM(H881:H884)</f>
        <v>53840</v>
      </c>
      <c r="I885" s="251"/>
    </row>
    <row r="886" spans="3:9">
      <c r="C886" s="281" t="s">
        <v>1211</v>
      </c>
      <c r="D886" s="245" t="s">
        <v>1212</v>
      </c>
      <c r="E886" s="246"/>
      <c r="F886" s="246"/>
      <c r="G886" s="246"/>
      <c r="H886" s="282"/>
    </row>
    <row r="887" spans="3:9">
      <c r="C887" s="283">
        <v>1</v>
      </c>
      <c r="D887" s="245" t="s">
        <v>2713</v>
      </c>
      <c r="E887" s="244" t="s">
        <v>42</v>
      </c>
      <c r="F887" s="260">
        <v>1.05</v>
      </c>
      <c r="G887" s="64">
        <f>VLOOKUP(D887,upahbahan,3,FALSE)</f>
        <v>75000</v>
      </c>
      <c r="H887" s="284">
        <f>F887*G887</f>
        <v>78750</v>
      </c>
    </row>
    <row r="888" spans="3:9">
      <c r="C888" s="283">
        <v>2</v>
      </c>
      <c r="D888" s="245" t="s">
        <v>260</v>
      </c>
      <c r="E888" s="244" t="s">
        <v>66</v>
      </c>
      <c r="F888" s="260">
        <v>1.4999999999999999E-2</v>
      </c>
      <c r="G888" s="64">
        <f>VLOOKUP(D888,upahbahan,3,FALSE)</f>
        <v>15000</v>
      </c>
      <c r="H888" s="284">
        <f>F888*G888</f>
        <v>225</v>
      </c>
    </row>
    <row r="889" spans="3:9">
      <c r="C889" s="283">
        <v>3</v>
      </c>
      <c r="D889" s="245" t="s">
        <v>125</v>
      </c>
      <c r="E889" s="244" t="s">
        <v>42</v>
      </c>
      <c r="F889" s="260">
        <v>1.9E-2</v>
      </c>
      <c r="G889" s="64">
        <f>VLOOKUP(D889,upahbahan,3,FALSE)</f>
        <v>8000000</v>
      </c>
      <c r="H889" s="284">
        <f>F889*G889</f>
        <v>152000</v>
      </c>
    </row>
    <row r="890" spans="3:9">
      <c r="C890" s="285" t="s">
        <v>1216</v>
      </c>
      <c r="D890" s="248"/>
      <c r="E890" s="248"/>
      <c r="F890" s="248"/>
      <c r="G890" s="253"/>
      <c r="H890" s="284">
        <f>SUM(H887:H889)</f>
        <v>230975</v>
      </c>
    </row>
    <row r="891" spans="3:9">
      <c r="C891" s="286" t="s">
        <v>1217</v>
      </c>
      <c r="D891" s="245" t="s">
        <v>1218</v>
      </c>
      <c r="E891" s="246"/>
      <c r="F891" s="246"/>
      <c r="G891" s="246"/>
      <c r="H891" s="282"/>
    </row>
    <row r="892" spans="3:9">
      <c r="C892" s="285" t="s">
        <v>1219</v>
      </c>
      <c r="D892" s="248"/>
      <c r="E892" s="248"/>
      <c r="F892" s="248"/>
      <c r="G892" s="253"/>
      <c r="H892" s="287">
        <v>0</v>
      </c>
    </row>
    <row r="893" spans="3:9">
      <c r="C893" s="288" t="s">
        <v>1220</v>
      </c>
      <c r="D893" s="254" t="s">
        <v>1221</v>
      </c>
      <c r="E893" s="255"/>
      <c r="F893" s="255"/>
      <c r="G893" s="256"/>
      <c r="H893" s="284">
        <f>H892+H890+H885</f>
        <v>284815</v>
      </c>
      <c r="I893" s="257"/>
    </row>
    <row r="894" spans="3:9">
      <c r="C894" s="122" t="s">
        <v>1222</v>
      </c>
      <c r="D894" s="69" t="s">
        <v>1325</v>
      </c>
      <c r="E894" s="70"/>
      <c r="F894" s="71"/>
      <c r="G894" s="95">
        <f>$M$8</f>
        <v>0.1</v>
      </c>
      <c r="H894" s="124">
        <f>H893*G894</f>
        <v>28481.5</v>
      </c>
      <c r="I894" s="257"/>
    </row>
    <row r="895" spans="3:9" ht="14.4" thickBot="1">
      <c r="C895" s="289" t="s">
        <v>1223</v>
      </c>
      <c r="D895" s="290" t="s">
        <v>1224</v>
      </c>
      <c r="E895" s="291"/>
      <c r="F895" s="291"/>
      <c r="G895" s="292"/>
      <c r="H895" s="293">
        <f>SUM(H893:H894)</f>
        <v>313296.5</v>
      </c>
      <c r="I895" s="257"/>
    </row>
    <row r="896" spans="3:9" ht="14.4" thickTop="1">
      <c r="C896" s="273"/>
    </row>
    <row r="897" spans="3:9" ht="14.4" thickBot="1">
      <c r="C897" s="240" t="s">
        <v>2711</v>
      </c>
      <c r="D897" s="274" t="s">
        <v>1375</v>
      </c>
      <c r="E897" s="298"/>
      <c r="F897" s="298"/>
      <c r="G897" s="298"/>
      <c r="H897" s="298"/>
      <c r="I897" s="243">
        <f>ROUNDDOWN(H914,-2)</f>
        <v>235500</v>
      </c>
    </row>
    <row r="898" spans="3:9" ht="28.2" thickTop="1">
      <c r="C898" s="278" t="s">
        <v>1197</v>
      </c>
      <c r="D898" s="279" t="s">
        <v>1198</v>
      </c>
      <c r="E898" s="279" t="s">
        <v>1199</v>
      </c>
      <c r="F898" s="279" t="s">
        <v>1200</v>
      </c>
      <c r="G898" s="279" t="s">
        <v>1201</v>
      </c>
      <c r="H898" s="280" t="s">
        <v>1202</v>
      </c>
    </row>
    <row r="899" spans="3:9">
      <c r="C899" s="281" t="s">
        <v>1203</v>
      </c>
      <c r="D899" s="245" t="s">
        <v>1204</v>
      </c>
      <c r="E899" s="246"/>
      <c r="F899" s="246"/>
      <c r="G899" s="246"/>
      <c r="H899" s="282"/>
    </row>
    <row r="900" spans="3:9">
      <c r="C900" s="283">
        <v>1</v>
      </c>
      <c r="D900" s="245" t="s">
        <v>5</v>
      </c>
      <c r="E900" s="244" t="s">
        <v>6</v>
      </c>
      <c r="F900" s="260">
        <v>0.15</v>
      </c>
      <c r="G900" s="64">
        <f>VLOOKUP(D900,upahbahan,3,FALSE)</f>
        <v>100000</v>
      </c>
      <c r="H900" s="284">
        <f>F900*G900</f>
        <v>15000</v>
      </c>
    </row>
    <row r="901" spans="3:9">
      <c r="C901" s="283">
        <v>2</v>
      </c>
      <c r="D901" s="245" t="s">
        <v>7</v>
      </c>
      <c r="E901" s="244" t="s">
        <v>6</v>
      </c>
      <c r="F901" s="260">
        <v>0.3</v>
      </c>
      <c r="G901" s="64">
        <f>VLOOKUP(D901,upahbahan,3,FALSE)</f>
        <v>145000</v>
      </c>
      <c r="H901" s="284">
        <f>F901*G901</f>
        <v>43500</v>
      </c>
    </row>
    <row r="902" spans="3:9">
      <c r="C902" s="283">
        <v>3</v>
      </c>
      <c r="D902" s="245" t="s">
        <v>18</v>
      </c>
      <c r="E902" s="244" t="s">
        <v>6</v>
      </c>
      <c r="F902" s="260">
        <v>0.03</v>
      </c>
      <c r="G902" s="64">
        <f>VLOOKUP(D902,upahbahan,3,FALSE)</f>
        <v>175000</v>
      </c>
      <c r="H902" s="284">
        <f>F902*G902</f>
        <v>5250</v>
      </c>
    </row>
    <row r="903" spans="3:9">
      <c r="C903" s="283">
        <v>4</v>
      </c>
      <c r="D903" s="245" t="s">
        <v>19</v>
      </c>
      <c r="E903" s="244" t="s">
        <v>6</v>
      </c>
      <c r="F903" s="260">
        <v>0.01</v>
      </c>
      <c r="G903" s="64">
        <f>VLOOKUP(D903,upahbahan,3,FALSE)</f>
        <v>200000</v>
      </c>
      <c r="H903" s="284">
        <f>F903*G903</f>
        <v>2000</v>
      </c>
    </row>
    <row r="904" spans="3:9">
      <c r="C904" s="285" t="s">
        <v>1210</v>
      </c>
      <c r="D904" s="248"/>
      <c r="E904" s="248"/>
      <c r="F904" s="249"/>
      <c r="G904" s="250"/>
      <c r="H904" s="284">
        <f>SUM(H900:H903)</f>
        <v>65750</v>
      </c>
      <c r="I904" s="251"/>
    </row>
    <row r="905" spans="3:9">
      <c r="C905" s="281" t="s">
        <v>1211</v>
      </c>
      <c r="D905" s="245" t="s">
        <v>1212</v>
      </c>
      <c r="E905" s="246"/>
      <c r="F905" s="246"/>
      <c r="G905" s="246"/>
      <c r="H905" s="282"/>
    </row>
    <row r="906" spans="3:9" ht="27.6">
      <c r="C906" s="283">
        <v>1</v>
      </c>
      <c r="D906" s="245" t="s">
        <v>2712</v>
      </c>
      <c r="E906" s="244" t="s">
        <v>1304</v>
      </c>
      <c r="F906" s="260">
        <v>1.05</v>
      </c>
      <c r="G906" s="64">
        <f>VLOOKUP(D906,upahbahan,3,FALSE)</f>
        <v>133000</v>
      </c>
      <c r="H906" s="284">
        <f>F906*G906</f>
        <v>139650</v>
      </c>
    </row>
    <row r="907" spans="3:9">
      <c r="C907" s="283">
        <v>2</v>
      </c>
      <c r="D907" s="245" t="s">
        <v>260</v>
      </c>
      <c r="E907" s="244" t="s">
        <v>66</v>
      </c>
      <c r="F907" s="260">
        <v>0.01</v>
      </c>
      <c r="G907" s="64">
        <f>VLOOKUP(D907,upahbahan,3,FALSE)</f>
        <v>15000</v>
      </c>
      <c r="H907" s="284">
        <f>F907*G907</f>
        <v>150</v>
      </c>
    </row>
    <row r="908" spans="3:9">
      <c r="C908" s="283">
        <v>3</v>
      </c>
      <c r="D908" s="245" t="s">
        <v>231</v>
      </c>
      <c r="E908" s="244" t="s">
        <v>66</v>
      </c>
      <c r="F908" s="260">
        <v>0.5</v>
      </c>
      <c r="G908" s="64">
        <f>VLOOKUP(D908,upahbahan,3,FALSE)</f>
        <v>17250</v>
      </c>
      <c r="H908" s="284">
        <f>F908*G908</f>
        <v>8625</v>
      </c>
    </row>
    <row r="909" spans="3:9">
      <c r="C909" s="285" t="s">
        <v>1216</v>
      </c>
      <c r="D909" s="248"/>
      <c r="E909" s="248"/>
      <c r="F909" s="248"/>
      <c r="G909" s="253"/>
      <c r="H909" s="284">
        <f>SUM(H906:H908)</f>
        <v>148425</v>
      </c>
    </row>
    <row r="910" spans="3:9">
      <c r="C910" s="286" t="s">
        <v>1217</v>
      </c>
      <c r="D910" s="245" t="s">
        <v>1218</v>
      </c>
      <c r="E910" s="246"/>
      <c r="F910" s="246"/>
      <c r="G910" s="246"/>
      <c r="H910" s="282"/>
    </row>
    <row r="911" spans="3:9">
      <c r="C911" s="285" t="s">
        <v>1219</v>
      </c>
      <c r="D911" s="248"/>
      <c r="E911" s="248"/>
      <c r="F911" s="248"/>
      <c r="G911" s="253"/>
      <c r="H911" s="287">
        <v>0</v>
      </c>
    </row>
    <row r="912" spans="3:9">
      <c r="C912" s="288" t="s">
        <v>1220</v>
      </c>
      <c r="D912" s="254" t="s">
        <v>1221</v>
      </c>
      <c r="E912" s="255"/>
      <c r="F912" s="255"/>
      <c r="G912" s="256"/>
      <c r="H912" s="284">
        <f>H911+H909+H904</f>
        <v>214175</v>
      </c>
      <c r="I912" s="257"/>
    </row>
    <row r="913" spans="3:9">
      <c r="C913" s="122" t="s">
        <v>1222</v>
      </c>
      <c r="D913" s="69" t="s">
        <v>1325</v>
      </c>
      <c r="E913" s="70"/>
      <c r="F913" s="71"/>
      <c r="G913" s="95">
        <f>$M$8</f>
        <v>0.1</v>
      </c>
      <c r="H913" s="124">
        <f>H912*G913</f>
        <v>21417.5</v>
      </c>
      <c r="I913" s="257"/>
    </row>
    <row r="914" spans="3:9" ht="14.4" thickBot="1">
      <c r="C914" s="289" t="s">
        <v>1223</v>
      </c>
      <c r="D914" s="290" t="s">
        <v>1224</v>
      </c>
      <c r="E914" s="291"/>
      <c r="F914" s="291"/>
      <c r="G914" s="292"/>
      <c r="H914" s="293">
        <f>SUM(H912:H913)</f>
        <v>235592.5</v>
      </c>
      <c r="I914" s="257"/>
    </row>
    <row r="915" spans="3:9" ht="14.4" thickTop="1">
      <c r="C915" s="264"/>
      <c r="D915" s="265"/>
      <c r="E915" s="265"/>
      <c r="F915" s="265"/>
      <c r="G915" s="265"/>
      <c r="H915" s="266"/>
      <c r="I915" s="257"/>
    </row>
    <row r="916" spans="3:9" ht="14.4" thickBot="1">
      <c r="C916" s="240" t="s">
        <v>2714</v>
      </c>
      <c r="D916" s="274" t="s">
        <v>1376</v>
      </c>
      <c r="E916" s="276"/>
      <c r="F916" s="276"/>
      <c r="G916" s="276"/>
      <c r="H916" s="276"/>
      <c r="I916" s="243">
        <f>ROUNDDOWN(H932,-2)</f>
        <v>216500</v>
      </c>
    </row>
    <row r="917" spans="3:9" ht="28.2" thickTop="1">
      <c r="C917" s="278" t="s">
        <v>1197</v>
      </c>
      <c r="D917" s="279" t="s">
        <v>1198</v>
      </c>
      <c r="E917" s="279" t="s">
        <v>1199</v>
      </c>
      <c r="F917" s="279" t="s">
        <v>1200</v>
      </c>
      <c r="G917" s="279" t="s">
        <v>1201</v>
      </c>
      <c r="H917" s="280" t="s">
        <v>1202</v>
      </c>
    </row>
    <row r="918" spans="3:9">
      <c r="C918" s="281" t="s">
        <v>1203</v>
      </c>
      <c r="D918" s="245" t="s">
        <v>1204</v>
      </c>
      <c r="E918" s="246"/>
      <c r="F918" s="246"/>
      <c r="G918" s="246"/>
      <c r="H918" s="282"/>
    </row>
    <row r="919" spans="3:9">
      <c r="C919" s="283">
        <v>1</v>
      </c>
      <c r="D919" s="245" t="s">
        <v>5</v>
      </c>
      <c r="E919" s="244" t="s">
        <v>6</v>
      </c>
      <c r="F919" s="247">
        <v>0.1</v>
      </c>
      <c r="G919" s="64">
        <f>VLOOKUP(D919,upahbahan,3,FALSE)</f>
        <v>100000</v>
      </c>
      <c r="H919" s="284">
        <f>F919*G919</f>
        <v>10000</v>
      </c>
    </row>
    <row r="920" spans="3:9">
      <c r="C920" s="283">
        <v>2</v>
      </c>
      <c r="D920" s="245" t="s">
        <v>8</v>
      </c>
      <c r="E920" s="244" t="s">
        <v>6</v>
      </c>
      <c r="F920" s="247">
        <v>0.2</v>
      </c>
      <c r="G920" s="64">
        <f>VLOOKUP(D920,upahbahan,3,FALSE)</f>
        <v>145000</v>
      </c>
      <c r="H920" s="284">
        <f>F920*G920</f>
        <v>29000</v>
      </c>
    </row>
    <row r="921" spans="3:9">
      <c r="C921" s="283">
        <v>3</v>
      </c>
      <c r="D921" s="245" t="s">
        <v>18</v>
      </c>
      <c r="E921" s="244" t="s">
        <v>6</v>
      </c>
      <c r="F921" s="247">
        <v>0.02</v>
      </c>
      <c r="G921" s="64">
        <f>VLOOKUP(D921,upahbahan,3,FALSE)</f>
        <v>175000</v>
      </c>
      <c r="H921" s="284">
        <f>F921*G921</f>
        <v>3500</v>
      </c>
    </row>
    <row r="922" spans="3:9">
      <c r="C922" s="283">
        <v>4</v>
      </c>
      <c r="D922" s="245" t="s">
        <v>19</v>
      </c>
      <c r="E922" s="244" t="s">
        <v>6</v>
      </c>
      <c r="F922" s="247">
        <v>6.7000000000000002E-3</v>
      </c>
      <c r="G922" s="64">
        <f>VLOOKUP(D922,upahbahan,3,FALSE)</f>
        <v>200000</v>
      </c>
      <c r="H922" s="284">
        <f>F922*G922</f>
        <v>1340</v>
      </c>
    </row>
    <row r="923" spans="3:9">
      <c r="C923" s="285" t="s">
        <v>1210</v>
      </c>
      <c r="D923" s="248"/>
      <c r="E923" s="248"/>
      <c r="F923" s="249"/>
      <c r="G923" s="250"/>
      <c r="H923" s="284">
        <f>SUM(H919:H922)</f>
        <v>43840</v>
      </c>
      <c r="I923" s="251"/>
    </row>
    <row r="924" spans="3:9">
      <c r="C924" s="281" t="s">
        <v>1211</v>
      </c>
      <c r="D924" s="245" t="s">
        <v>1212</v>
      </c>
      <c r="E924" s="246"/>
      <c r="F924" s="246"/>
      <c r="G924" s="246"/>
      <c r="H924" s="282"/>
    </row>
    <row r="925" spans="3:9">
      <c r="C925" s="283">
        <v>1</v>
      </c>
      <c r="D925" s="245" t="s">
        <v>124</v>
      </c>
      <c r="E925" s="244" t="s">
        <v>42</v>
      </c>
      <c r="F925" s="247">
        <v>1.0800000000000001E-2</v>
      </c>
      <c r="G925" s="64">
        <f>VLOOKUP(D925,upahbahan,3,FALSE)</f>
        <v>14000000</v>
      </c>
      <c r="H925" s="284">
        <f>F925*G925</f>
        <v>151200</v>
      </c>
    </row>
    <row r="926" spans="3:9">
      <c r="C926" s="283">
        <v>2</v>
      </c>
      <c r="D926" s="245" t="s">
        <v>262</v>
      </c>
      <c r="E926" s="244" t="s">
        <v>66</v>
      </c>
      <c r="F926" s="247">
        <v>0.1</v>
      </c>
      <c r="G926" s="64">
        <f>VLOOKUP(D926,upahbahan,3,FALSE)</f>
        <v>18000</v>
      </c>
      <c r="H926" s="284">
        <f>F926*G926</f>
        <v>1800</v>
      </c>
    </row>
    <row r="927" spans="3:9">
      <c r="C927" s="285" t="s">
        <v>1216</v>
      </c>
      <c r="D927" s="248"/>
      <c r="E927" s="248"/>
      <c r="F927" s="248"/>
      <c r="G927" s="253"/>
      <c r="H927" s="284">
        <f>SUM(H925:H926)</f>
        <v>153000</v>
      </c>
    </row>
    <row r="928" spans="3:9">
      <c r="C928" s="286" t="s">
        <v>1217</v>
      </c>
      <c r="D928" s="245" t="s">
        <v>1218</v>
      </c>
      <c r="E928" s="246"/>
      <c r="F928" s="246"/>
      <c r="G928" s="246"/>
      <c r="H928" s="282"/>
    </row>
    <row r="929" spans="3:9">
      <c r="C929" s="285" t="s">
        <v>1219</v>
      </c>
      <c r="D929" s="248"/>
      <c r="E929" s="248"/>
      <c r="F929" s="248"/>
      <c r="G929" s="253"/>
      <c r="H929" s="287">
        <v>0</v>
      </c>
    </row>
    <row r="930" spans="3:9">
      <c r="C930" s="288" t="s">
        <v>1220</v>
      </c>
      <c r="D930" s="254" t="s">
        <v>1221</v>
      </c>
      <c r="E930" s="255"/>
      <c r="F930" s="255"/>
      <c r="G930" s="256"/>
      <c r="H930" s="284">
        <f>H929+H927+H923</f>
        <v>196840</v>
      </c>
      <c r="I930" s="257"/>
    </row>
    <row r="931" spans="3:9">
      <c r="C931" s="122" t="s">
        <v>1222</v>
      </c>
      <c r="D931" s="69" t="s">
        <v>1325</v>
      </c>
      <c r="E931" s="70"/>
      <c r="F931" s="71"/>
      <c r="G931" s="95">
        <f>$M$8</f>
        <v>0.1</v>
      </c>
      <c r="H931" s="124">
        <f>H930*G931</f>
        <v>19684</v>
      </c>
      <c r="I931" s="257"/>
    </row>
    <row r="932" spans="3:9" ht="14.4" thickBot="1">
      <c r="C932" s="289" t="s">
        <v>1223</v>
      </c>
      <c r="D932" s="290" t="s">
        <v>1224</v>
      </c>
      <c r="E932" s="291"/>
      <c r="F932" s="291"/>
      <c r="G932" s="292"/>
      <c r="H932" s="293">
        <f>SUM(H930:H931)</f>
        <v>216524</v>
      </c>
      <c r="I932" s="257"/>
    </row>
    <row r="933" spans="3:9" ht="14.4" thickTop="1">
      <c r="C933" s="258"/>
      <c r="D933" s="259"/>
      <c r="E933" s="259"/>
      <c r="F933" s="259"/>
      <c r="G933" s="259"/>
      <c r="H933" s="277"/>
    </row>
    <row r="934" spans="3:9" ht="14.4" thickBot="1">
      <c r="C934" s="240" t="s">
        <v>2715</v>
      </c>
      <c r="D934" s="274" t="s">
        <v>1377</v>
      </c>
      <c r="E934" s="276"/>
      <c r="F934" s="276"/>
      <c r="G934" s="276"/>
      <c r="H934" s="276"/>
      <c r="I934" s="243">
        <f>ROUNDDOWN(H950,-2)</f>
        <v>218600</v>
      </c>
    </row>
    <row r="935" spans="3:9" ht="28.2" thickTop="1">
      <c r="C935" s="278" t="s">
        <v>1197</v>
      </c>
      <c r="D935" s="279" t="s">
        <v>1198</v>
      </c>
      <c r="E935" s="279" t="s">
        <v>1199</v>
      </c>
      <c r="F935" s="279" t="s">
        <v>1200</v>
      </c>
      <c r="G935" s="279" t="s">
        <v>1201</v>
      </c>
      <c r="H935" s="280" t="s">
        <v>1202</v>
      </c>
      <c r="I935" s="243"/>
    </row>
    <row r="936" spans="3:9">
      <c r="C936" s="281" t="s">
        <v>1203</v>
      </c>
      <c r="D936" s="245" t="s">
        <v>1204</v>
      </c>
      <c r="E936" s="246"/>
      <c r="F936" s="246"/>
      <c r="G936" s="246"/>
      <c r="H936" s="282"/>
    </row>
    <row r="937" spans="3:9">
      <c r="C937" s="283">
        <v>1</v>
      </c>
      <c r="D937" s="245" t="s">
        <v>5</v>
      </c>
      <c r="E937" s="244" t="s">
        <v>6</v>
      </c>
      <c r="F937" s="247">
        <v>0.1</v>
      </c>
      <c r="G937" s="64">
        <f>VLOOKUP(D937,upahbahan,3,FALSE)</f>
        <v>100000</v>
      </c>
      <c r="H937" s="284">
        <f>F937*G937</f>
        <v>10000</v>
      </c>
    </row>
    <row r="938" spans="3:9">
      <c r="C938" s="283">
        <v>2</v>
      </c>
      <c r="D938" s="245" t="s">
        <v>8</v>
      </c>
      <c r="E938" s="244" t="s">
        <v>6</v>
      </c>
      <c r="F938" s="247">
        <v>0.2</v>
      </c>
      <c r="G938" s="64">
        <f>VLOOKUP(D938,upahbahan,3,FALSE)</f>
        <v>145000</v>
      </c>
      <c r="H938" s="284">
        <f>F938*G938</f>
        <v>29000</v>
      </c>
    </row>
    <row r="939" spans="3:9">
      <c r="C939" s="283">
        <v>3</v>
      </c>
      <c r="D939" s="245" t="s">
        <v>18</v>
      </c>
      <c r="E939" s="244" t="s">
        <v>6</v>
      </c>
      <c r="F939" s="247">
        <v>0.02</v>
      </c>
      <c r="G939" s="64">
        <f>VLOOKUP(D939,upahbahan,3,FALSE)</f>
        <v>175000</v>
      </c>
      <c r="H939" s="284">
        <f>F939*G939</f>
        <v>3500</v>
      </c>
    </row>
    <row r="940" spans="3:9">
      <c r="C940" s="283">
        <v>4</v>
      </c>
      <c r="D940" s="245" t="s">
        <v>19</v>
      </c>
      <c r="E940" s="244" t="s">
        <v>6</v>
      </c>
      <c r="F940" s="247">
        <v>6.7000000000000002E-3</v>
      </c>
      <c r="G940" s="64">
        <f>VLOOKUP(D940,upahbahan,3,FALSE)</f>
        <v>200000</v>
      </c>
      <c r="H940" s="284">
        <f>F940*G940</f>
        <v>1340</v>
      </c>
    </row>
    <row r="941" spans="3:9">
      <c r="C941" s="285" t="s">
        <v>1210</v>
      </c>
      <c r="D941" s="248"/>
      <c r="E941" s="248"/>
      <c r="F941" s="249"/>
      <c r="G941" s="250"/>
      <c r="H941" s="284">
        <f>SUM(H937:H940)</f>
        <v>43840</v>
      </c>
      <c r="I941" s="251"/>
    </row>
    <row r="942" spans="3:9">
      <c r="C942" s="281" t="s">
        <v>1211</v>
      </c>
      <c r="D942" s="245" t="s">
        <v>1212</v>
      </c>
      <c r="E942" s="246"/>
      <c r="F942" s="246"/>
      <c r="G942" s="246"/>
      <c r="H942" s="282"/>
    </row>
    <row r="943" spans="3:9">
      <c r="C943" s="283">
        <v>1</v>
      </c>
      <c r="D943" s="245" t="s">
        <v>124</v>
      </c>
      <c r="E943" s="244" t="s">
        <v>42</v>
      </c>
      <c r="F943" s="260">
        <v>1.0999999999999999E-2</v>
      </c>
      <c r="G943" s="64">
        <f>VLOOKUP(D943,upahbahan,3,FALSE)</f>
        <v>14000000</v>
      </c>
      <c r="H943" s="284">
        <f>F943*G943</f>
        <v>154000</v>
      </c>
    </row>
    <row r="944" spans="3:9">
      <c r="C944" s="283">
        <v>2</v>
      </c>
      <c r="D944" s="245" t="s">
        <v>262</v>
      </c>
      <c r="E944" s="244" t="s">
        <v>66</v>
      </c>
      <c r="F944" s="260">
        <v>0.05</v>
      </c>
      <c r="G944" s="64">
        <f>VLOOKUP(D944,upahbahan,3,FALSE)</f>
        <v>18000</v>
      </c>
      <c r="H944" s="284">
        <f>F944*G944</f>
        <v>900</v>
      </c>
    </row>
    <row r="945" spans="3:9">
      <c r="C945" s="285" t="s">
        <v>1216</v>
      </c>
      <c r="D945" s="248"/>
      <c r="E945" s="248"/>
      <c r="F945" s="248"/>
      <c r="G945" s="253"/>
      <c r="H945" s="284">
        <f>SUM(H943:H944)</f>
        <v>154900</v>
      </c>
    </row>
    <row r="946" spans="3:9">
      <c r="C946" s="286" t="s">
        <v>1217</v>
      </c>
      <c r="D946" s="245" t="s">
        <v>1218</v>
      </c>
      <c r="E946" s="246"/>
      <c r="F946" s="246"/>
      <c r="G946" s="246"/>
      <c r="H946" s="282"/>
    </row>
    <row r="947" spans="3:9">
      <c r="C947" s="285" t="s">
        <v>1219</v>
      </c>
      <c r="D947" s="248"/>
      <c r="E947" s="248"/>
      <c r="F947" s="248"/>
      <c r="G947" s="253"/>
      <c r="H947" s="287">
        <v>0</v>
      </c>
    </row>
    <row r="948" spans="3:9">
      <c r="C948" s="288" t="s">
        <v>1220</v>
      </c>
      <c r="D948" s="254" t="s">
        <v>1221</v>
      </c>
      <c r="E948" s="255"/>
      <c r="F948" s="255"/>
      <c r="G948" s="256"/>
      <c r="H948" s="284">
        <f>H947+H945+H941</f>
        <v>198740</v>
      </c>
      <c r="I948" s="257"/>
    </row>
    <row r="949" spans="3:9">
      <c r="C949" s="122" t="s">
        <v>1222</v>
      </c>
      <c r="D949" s="69" t="s">
        <v>1325</v>
      </c>
      <c r="E949" s="70"/>
      <c r="F949" s="71"/>
      <c r="G949" s="95">
        <f>$M$8</f>
        <v>0.1</v>
      </c>
      <c r="H949" s="124">
        <f>H948*G949</f>
        <v>19874</v>
      </c>
      <c r="I949" s="257"/>
    </row>
    <row r="950" spans="3:9" ht="14.4" thickBot="1">
      <c r="C950" s="289" t="s">
        <v>1223</v>
      </c>
      <c r="D950" s="290" t="s">
        <v>1224</v>
      </c>
      <c r="E950" s="291"/>
      <c r="F950" s="291"/>
      <c r="G950" s="292"/>
      <c r="H950" s="293">
        <f>SUM(H948:H949)</f>
        <v>218614</v>
      </c>
      <c r="I950" s="257"/>
    </row>
    <row r="951" spans="3:9" ht="14.4" thickTop="1">
      <c r="C951" s="264"/>
      <c r="D951" s="265"/>
      <c r="E951" s="265"/>
      <c r="F951" s="265"/>
      <c r="G951" s="265"/>
      <c r="H951" s="266"/>
      <c r="I951" s="257"/>
    </row>
    <row r="952" spans="3:9" ht="14.4" thickBot="1">
      <c r="C952" s="240" t="s">
        <v>2716</v>
      </c>
      <c r="D952" s="274" t="s">
        <v>1378</v>
      </c>
      <c r="E952" s="276"/>
      <c r="F952" s="276"/>
      <c r="G952" s="276"/>
      <c r="H952" s="276"/>
      <c r="I952" s="243">
        <f>ROUNDDOWN(H968,-2)</f>
        <v>75700</v>
      </c>
    </row>
    <row r="953" spans="3:9" ht="28.2" thickTop="1">
      <c r="C953" s="278" t="s">
        <v>1197</v>
      </c>
      <c r="D953" s="279" t="s">
        <v>1198</v>
      </c>
      <c r="E953" s="279" t="s">
        <v>1199</v>
      </c>
      <c r="F953" s="279" t="s">
        <v>1200</v>
      </c>
      <c r="G953" s="279" t="s">
        <v>1201</v>
      </c>
      <c r="H953" s="280" t="s">
        <v>1202</v>
      </c>
      <c r="I953" s="243"/>
    </row>
    <row r="954" spans="3:9">
      <c r="C954" s="281" t="s">
        <v>1203</v>
      </c>
      <c r="D954" s="245" t="s">
        <v>1204</v>
      </c>
      <c r="E954" s="246"/>
      <c r="F954" s="246"/>
      <c r="G954" s="246"/>
      <c r="H954" s="282"/>
    </row>
    <row r="955" spans="3:9">
      <c r="C955" s="283">
        <v>1</v>
      </c>
      <c r="D955" s="245" t="s">
        <v>5</v>
      </c>
      <c r="E955" s="244" t="s">
        <v>6</v>
      </c>
      <c r="F955" s="247">
        <v>0.1</v>
      </c>
      <c r="G955" s="64">
        <f>VLOOKUP(D955,upahbahan,3,FALSE)</f>
        <v>100000</v>
      </c>
      <c r="H955" s="284">
        <f>F955*G955</f>
        <v>10000</v>
      </c>
    </row>
    <row r="956" spans="3:9">
      <c r="C956" s="283">
        <v>2</v>
      </c>
      <c r="D956" s="245" t="s">
        <v>8</v>
      </c>
      <c r="E956" s="244" t="s">
        <v>6</v>
      </c>
      <c r="F956" s="247">
        <v>0.2</v>
      </c>
      <c r="G956" s="64">
        <f>VLOOKUP(D956,upahbahan,3,FALSE)</f>
        <v>145000</v>
      </c>
      <c r="H956" s="284">
        <f>F956*G956</f>
        <v>29000</v>
      </c>
    </row>
    <row r="957" spans="3:9">
      <c r="C957" s="283">
        <v>3</v>
      </c>
      <c r="D957" s="245" t="s">
        <v>18</v>
      </c>
      <c r="E957" s="244" t="s">
        <v>6</v>
      </c>
      <c r="F957" s="247">
        <v>0.02</v>
      </c>
      <c r="G957" s="64">
        <f>VLOOKUP(D957,upahbahan,3,FALSE)</f>
        <v>175000</v>
      </c>
      <c r="H957" s="284">
        <f>F957*G957</f>
        <v>3500</v>
      </c>
    </row>
    <row r="958" spans="3:9">
      <c r="C958" s="283">
        <v>4</v>
      </c>
      <c r="D958" s="245" t="s">
        <v>19</v>
      </c>
      <c r="E958" s="244" t="s">
        <v>6</v>
      </c>
      <c r="F958" s="247">
        <v>6.7000000000000002E-3</v>
      </c>
      <c r="G958" s="64">
        <f>VLOOKUP(D958,upahbahan,3,FALSE)</f>
        <v>200000</v>
      </c>
      <c r="H958" s="284">
        <f>F958*G958</f>
        <v>1340</v>
      </c>
    </row>
    <row r="959" spans="3:9">
      <c r="C959" s="285" t="s">
        <v>1210</v>
      </c>
      <c r="D959" s="248"/>
      <c r="E959" s="248"/>
      <c r="F959" s="249"/>
      <c r="G959" s="250"/>
      <c r="H959" s="284">
        <f>SUM(H955:H958)</f>
        <v>43840</v>
      </c>
      <c r="I959" s="251"/>
    </row>
    <row r="960" spans="3:9">
      <c r="C960" s="281" t="s">
        <v>1211</v>
      </c>
      <c r="D960" s="245" t="s">
        <v>1212</v>
      </c>
      <c r="E960" s="246"/>
      <c r="F960" s="246"/>
      <c r="G960" s="246"/>
      <c r="H960" s="282"/>
    </row>
    <row r="961" spans="3:9">
      <c r="C961" s="283">
        <v>1</v>
      </c>
      <c r="D961" s="245" t="s">
        <v>389</v>
      </c>
      <c r="E961" s="244" t="s">
        <v>114</v>
      </c>
      <c r="F961" s="260">
        <v>1.05</v>
      </c>
      <c r="G961" s="64">
        <f>VLOOKUP(D961,upahbahan,3,FALSE)</f>
        <v>23000</v>
      </c>
      <c r="H961" s="284">
        <f>F961*G961</f>
        <v>24150</v>
      </c>
    </row>
    <row r="962" spans="3:9">
      <c r="C962" s="283">
        <v>2</v>
      </c>
      <c r="D962" s="245" t="s">
        <v>262</v>
      </c>
      <c r="E962" s="244" t="s">
        <v>66</v>
      </c>
      <c r="F962" s="260">
        <v>0.05</v>
      </c>
      <c r="G962" s="64">
        <f>VLOOKUP(D962,upahbahan,3,FALSE)</f>
        <v>18000</v>
      </c>
      <c r="H962" s="284">
        <f>F962*G962</f>
        <v>900</v>
      </c>
    </row>
    <row r="963" spans="3:9">
      <c r="C963" s="285" t="s">
        <v>1216</v>
      </c>
      <c r="D963" s="248"/>
      <c r="E963" s="248"/>
      <c r="F963" s="248"/>
      <c r="G963" s="253"/>
      <c r="H963" s="284">
        <f>SUM(H961:H962)</f>
        <v>25050</v>
      </c>
    </row>
    <row r="964" spans="3:9">
      <c r="C964" s="286" t="s">
        <v>1217</v>
      </c>
      <c r="D964" s="245" t="s">
        <v>1218</v>
      </c>
      <c r="E964" s="246"/>
      <c r="F964" s="246"/>
      <c r="G964" s="246"/>
      <c r="H964" s="282"/>
    </row>
    <row r="965" spans="3:9">
      <c r="C965" s="285" t="s">
        <v>1219</v>
      </c>
      <c r="D965" s="248"/>
      <c r="E965" s="248"/>
      <c r="F965" s="248"/>
      <c r="G965" s="253"/>
      <c r="H965" s="287">
        <v>0</v>
      </c>
    </row>
    <row r="966" spans="3:9">
      <c r="C966" s="288" t="s">
        <v>1220</v>
      </c>
      <c r="D966" s="254" t="s">
        <v>1221</v>
      </c>
      <c r="E966" s="255"/>
      <c r="F966" s="255"/>
      <c r="G966" s="256"/>
      <c r="H966" s="284">
        <f>H965+H963+H959</f>
        <v>68890</v>
      </c>
      <c r="I966" s="257"/>
    </row>
    <row r="967" spans="3:9">
      <c r="C967" s="122" t="s">
        <v>1222</v>
      </c>
      <c r="D967" s="69" t="s">
        <v>1325</v>
      </c>
      <c r="E967" s="70"/>
      <c r="F967" s="71"/>
      <c r="G967" s="95">
        <f>$M$8</f>
        <v>0.1</v>
      </c>
      <c r="H967" s="124">
        <f>H966*G967</f>
        <v>6889</v>
      </c>
      <c r="I967" s="257"/>
    </row>
    <row r="968" spans="3:9" ht="14.4" thickBot="1">
      <c r="C968" s="289" t="s">
        <v>1223</v>
      </c>
      <c r="D968" s="290" t="s">
        <v>1224</v>
      </c>
      <c r="E968" s="291"/>
      <c r="F968" s="291"/>
      <c r="G968" s="292"/>
      <c r="H968" s="293">
        <f>SUM(H966:H967)</f>
        <v>75779</v>
      </c>
      <c r="I968" s="257"/>
    </row>
    <row r="969" spans="3:9" ht="14.4" thickTop="1">
      <c r="C969" s="264"/>
      <c r="D969" s="265"/>
      <c r="E969" s="265"/>
      <c r="F969" s="265"/>
      <c r="G969" s="265"/>
      <c r="H969" s="266"/>
      <c r="I969" s="257"/>
    </row>
    <row r="970" spans="3:9" ht="14.4" thickBot="1">
      <c r="C970" s="240" t="s">
        <v>2717</v>
      </c>
      <c r="D970" s="274" t="s">
        <v>1379</v>
      </c>
      <c r="E970" s="276"/>
      <c r="F970" s="276"/>
      <c r="G970" s="276"/>
      <c r="H970" s="276"/>
      <c r="I970" s="243">
        <f>ROUNDDOWN(H986,-2)</f>
        <v>73400</v>
      </c>
    </row>
    <row r="971" spans="3:9" ht="28.2" thickTop="1">
      <c r="C971" s="278" t="s">
        <v>1197</v>
      </c>
      <c r="D971" s="279" t="s">
        <v>1198</v>
      </c>
      <c r="E971" s="279" t="s">
        <v>1199</v>
      </c>
      <c r="F971" s="279" t="s">
        <v>1200</v>
      </c>
      <c r="G971" s="279" t="s">
        <v>1201</v>
      </c>
      <c r="H971" s="280" t="s">
        <v>1202</v>
      </c>
      <c r="I971" s="243"/>
    </row>
    <row r="972" spans="3:9">
      <c r="C972" s="281" t="s">
        <v>1203</v>
      </c>
      <c r="D972" s="245" t="s">
        <v>1204</v>
      </c>
      <c r="E972" s="246"/>
      <c r="F972" s="246"/>
      <c r="G972" s="246"/>
      <c r="H972" s="282"/>
    </row>
    <row r="973" spans="3:9">
      <c r="C973" s="283">
        <v>1</v>
      </c>
      <c r="D973" s="245" t="s">
        <v>5</v>
      </c>
      <c r="E973" s="244" t="s">
        <v>6</v>
      </c>
      <c r="F973" s="247">
        <v>0.1</v>
      </c>
      <c r="G973" s="64">
        <f>VLOOKUP(D973,upahbahan,3,FALSE)</f>
        <v>100000</v>
      </c>
      <c r="H973" s="284">
        <f>F973*G973</f>
        <v>10000</v>
      </c>
    </row>
    <row r="974" spans="3:9">
      <c r="C974" s="283">
        <v>2</v>
      </c>
      <c r="D974" s="245" t="s">
        <v>8</v>
      </c>
      <c r="E974" s="244" t="s">
        <v>6</v>
      </c>
      <c r="F974" s="247">
        <v>0.2</v>
      </c>
      <c r="G974" s="64">
        <f>VLOOKUP(D974,upahbahan,3,FALSE)</f>
        <v>145000</v>
      </c>
      <c r="H974" s="284">
        <f>F974*G974</f>
        <v>29000</v>
      </c>
    </row>
    <row r="975" spans="3:9">
      <c r="C975" s="283">
        <v>3</v>
      </c>
      <c r="D975" s="245" t="s">
        <v>18</v>
      </c>
      <c r="E975" s="244" t="s">
        <v>6</v>
      </c>
      <c r="F975" s="247">
        <v>0.02</v>
      </c>
      <c r="G975" s="64">
        <f>VLOOKUP(D975,upahbahan,3,FALSE)</f>
        <v>175000</v>
      </c>
      <c r="H975" s="284">
        <f>F975*G975</f>
        <v>3500</v>
      </c>
    </row>
    <row r="976" spans="3:9">
      <c r="C976" s="283">
        <v>4</v>
      </c>
      <c r="D976" s="245" t="s">
        <v>19</v>
      </c>
      <c r="E976" s="244" t="s">
        <v>6</v>
      </c>
      <c r="F976" s="247">
        <v>6.7000000000000002E-3</v>
      </c>
      <c r="G976" s="64">
        <f>VLOOKUP(D976,upahbahan,3,FALSE)</f>
        <v>200000</v>
      </c>
      <c r="H976" s="284">
        <f>F976*G976</f>
        <v>1340</v>
      </c>
    </row>
    <row r="977" spans="3:9">
      <c r="C977" s="285" t="s">
        <v>1210</v>
      </c>
      <c r="D977" s="248"/>
      <c r="E977" s="248"/>
      <c r="F977" s="249"/>
      <c r="G977" s="250"/>
      <c r="H977" s="284">
        <f>SUM(H973:H976)</f>
        <v>43840</v>
      </c>
      <c r="I977" s="251"/>
    </row>
    <row r="978" spans="3:9">
      <c r="C978" s="281" t="s">
        <v>1211</v>
      </c>
      <c r="D978" s="245" t="s">
        <v>1212</v>
      </c>
      <c r="E978" s="246"/>
      <c r="F978" s="246"/>
      <c r="G978" s="246"/>
      <c r="H978" s="282"/>
    </row>
    <row r="979" spans="3:9">
      <c r="C979" s="283">
        <v>1</v>
      </c>
      <c r="D979" s="245" t="s">
        <v>388</v>
      </c>
      <c r="E979" s="244" t="s">
        <v>114</v>
      </c>
      <c r="F979" s="260">
        <v>1.05</v>
      </c>
      <c r="G979" s="64">
        <f>VLOOKUP(D979,upahbahan,3,FALSE)</f>
        <v>21000</v>
      </c>
      <c r="H979" s="284">
        <f>F979*G979</f>
        <v>22050</v>
      </c>
    </row>
    <row r="980" spans="3:9">
      <c r="C980" s="283">
        <v>2</v>
      </c>
      <c r="D980" s="245" t="s">
        <v>262</v>
      </c>
      <c r="E980" s="244" t="s">
        <v>66</v>
      </c>
      <c r="F980" s="260">
        <v>0.05</v>
      </c>
      <c r="G980" s="64">
        <f>VLOOKUP(D980,upahbahan,3,FALSE)</f>
        <v>18000</v>
      </c>
      <c r="H980" s="284">
        <f>F980*G980</f>
        <v>900</v>
      </c>
    </row>
    <row r="981" spans="3:9">
      <c r="C981" s="285" t="s">
        <v>1216</v>
      </c>
      <c r="D981" s="248"/>
      <c r="E981" s="248"/>
      <c r="F981" s="248"/>
      <c r="G981" s="253"/>
      <c r="H981" s="284">
        <f>SUM(H979:H980)</f>
        <v>22950</v>
      </c>
    </row>
    <row r="982" spans="3:9">
      <c r="C982" s="286" t="s">
        <v>1217</v>
      </c>
      <c r="D982" s="245" t="s">
        <v>1218</v>
      </c>
      <c r="E982" s="246"/>
      <c r="F982" s="246"/>
      <c r="G982" s="246"/>
      <c r="H982" s="282"/>
    </row>
    <row r="983" spans="3:9">
      <c r="C983" s="285" t="s">
        <v>1219</v>
      </c>
      <c r="D983" s="248"/>
      <c r="E983" s="248"/>
      <c r="F983" s="248"/>
      <c r="G983" s="253"/>
      <c r="H983" s="287">
        <v>0</v>
      </c>
    </row>
    <row r="984" spans="3:9">
      <c r="C984" s="288" t="s">
        <v>1220</v>
      </c>
      <c r="D984" s="254" t="s">
        <v>1221</v>
      </c>
      <c r="E984" s="255"/>
      <c r="F984" s="255"/>
      <c r="G984" s="256"/>
      <c r="H984" s="284">
        <f>H983+H981+H977</f>
        <v>66790</v>
      </c>
      <c r="I984" s="257"/>
    </row>
    <row r="985" spans="3:9">
      <c r="C985" s="122" t="s">
        <v>1222</v>
      </c>
      <c r="D985" s="69" t="s">
        <v>1325</v>
      </c>
      <c r="E985" s="70"/>
      <c r="F985" s="71"/>
      <c r="G985" s="95">
        <f>$M$8</f>
        <v>0.1</v>
      </c>
      <c r="H985" s="124">
        <f>H984*G985</f>
        <v>6679</v>
      </c>
      <c r="I985" s="257"/>
    </row>
    <row r="986" spans="3:9" ht="14.4" thickBot="1">
      <c r="C986" s="289" t="s">
        <v>1223</v>
      </c>
      <c r="D986" s="290" t="s">
        <v>1224</v>
      </c>
      <c r="E986" s="291"/>
      <c r="F986" s="291"/>
      <c r="G986" s="292"/>
      <c r="H986" s="293">
        <f>SUM(H984:H985)</f>
        <v>73469</v>
      </c>
      <c r="I986" s="257"/>
    </row>
    <row r="987" spans="3:9" ht="14.4" thickTop="1">
      <c r="C987" s="264"/>
      <c r="D987" s="265"/>
      <c r="E987" s="265"/>
      <c r="F987" s="265"/>
      <c r="G987" s="265"/>
      <c r="H987" s="266"/>
      <c r="I987" s="257"/>
    </row>
    <row r="988" spans="3:9">
      <c r="C988" s="520" t="s">
        <v>2718</v>
      </c>
      <c r="D988" s="521" t="s">
        <v>5938</v>
      </c>
      <c r="E988" s="265"/>
      <c r="F988" s="265"/>
      <c r="G988" s="265"/>
      <c r="H988" s="266"/>
      <c r="I988" s="257"/>
    </row>
    <row r="989" spans="3:9" ht="14.4" thickBot="1">
      <c r="C989" s="240" t="s">
        <v>2719</v>
      </c>
      <c r="D989" s="274" t="s">
        <v>2720</v>
      </c>
      <c r="E989" s="276"/>
      <c r="F989" s="276"/>
      <c r="G989" s="276"/>
      <c r="H989" s="276"/>
      <c r="I989" s="243">
        <f>ROUNDDOWN(H1005,-2)</f>
        <v>207100</v>
      </c>
    </row>
    <row r="990" spans="3:9" ht="28.2" thickTop="1">
      <c r="C990" s="278" t="s">
        <v>1197</v>
      </c>
      <c r="D990" s="279" t="s">
        <v>1198</v>
      </c>
      <c r="E990" s="279" t="s">
        <v>1199</v>
      </c>
      <c r="F990" s="279" t="s">
        <v>1200</v>
      </c>
      <c r="G990" s="279" t="s">
        <v>1201</v>
      </c>
      <c r="H990" s="280" t="s">
        <v>1202</v>
      </c>
      <c r="I990" s="243"/>
    </row>
    <row r="991" spans="3:9">
      <c r="C991" s="281" t="s">
        <v>1203</v>
      </c>
      <c r="D991" s="245" t="s">
        <v>1204</v>
      </c>
      <c r="E991" s="246"/>
      <c r="F991" s="246"/>
      <c r="G991" s="246"/>
      <c r="H991" s="282"/>
    </row>
    <row r="992" spans="3:9">
      <c r="C992" s="283">
        <v>1</v>
      </c>
      <c r="D992" s="245" t="s">
        <v>5</v>
      </c>
      <c r="E992" s="244" t="s">
        <v>6</v>
      </c>
      <c r="F992" s="247">
        <v>0.05</v>
      </c>
      <c r="G992" s="64">
        <f>VLOOKUP(D992,upahbahan,3,FALSE)</f>
        <v>100000</v>
      </c>
      <c r="H992" s="284">
        <f>F992*G992</f>
        <v>5000</v>
      </c>
    </row>
    <row r="993" spans="3:9">
      <c r="C993" s="283">
        <v>2</v>
      </c>
      <c r="D993" s="245" t="s">
        <v>8</v>
      </c>
      <c r="E993" s="244" t="s">
        <v>6</v>
      </c>
      <c r="F993" s="247">
        <v>0.05</v>
      </c>
      <c r="G993" s="64">
        <f>VLOOKUP(D993,upahbahan,3,FALSE)</f>
        <v>145000</v>
      </c>
      <c r="H993" s="284">
        <f>F993*G993</f>
        <v>7250</v>
      </c>
    </row>
    <row r="994" spans="3:9">
      <c r="C994" s="283">
        <v>3</v>
      </c>
      <c r="D994" s="245" t="s">
        <v>18</v>
      </c>
      <c r="E994" s="244" t="s">
        <v>6</v>
      </c>
      <c r="F994" s="247">
        <v>5.0000000000000001E-3</v>
      </c>
      <c r="G994" s="64">
        <f>VLOOKUP(D994,upahbahan,3,FALSE)</f>
        <v>175000</v>
      </c>
      <c r="H994" s="284">
        <f>F994*G994</f>
        <v>875</v>
      </c>
    </row>
    <row r="995" spans="3:9">
      <c r="C995" s="283">
        <v>4</v>
      </c>
      <c r="D995" s="245" t="s">
        <v>19</v>
      </c>
      <c r="E995" s="244" t="s">
        <v>6</v>
      </c>
      <c r="F995" s="247">
        <v>2E-3</v>
      </c>
      <c r="G995" s="64">
        <f>VLOOKUP(D995,upahbahan,3,FALSE)</f>
        <v>200000</v>
      </c>
      <c r="H995" s="284">
        <f>F995*G995</f>
        <v>400</v>
      </c>
    </row>
    <row r="996" spans="3:9">
      <c r="C996" s="285" t="s">
        <v>1210</v>
      </c>
      <c r="D996" s="248"/>
      <c r="E996" s="248"/>
      <c r="F996" s="249"/>
      <c r="G996" s="250"/>
      <c r="H996" s="284">
        <f>SUM(H992:H995)</f>
        <v>13525</v>
      </c>
      <c r="I996" s="251"/>
    </row>
    <row r="997" spans="3:9">
      <c r="C997" s="281" t="s">
        <v>1211</v>
      </c>
      <c r="D997" s="245" t="s">
        <v>1212</v>
      </c>
      <c r="E997" s="246"/>
      <c r="F997" s="246"/>
      <c r="G997" s="246"/>
      <c r="H997" s="282"/>
    </row>
    <row r="998" spans="3:9">
      <c r="C998" s="283">
        <v>1</v>
      </c>
      <c r="D998" s="245" t="s">
        <v>2721</v>
      </c>
      <c r="E998" s="244" t="s">
        <v>114</v>
      </c>
      <c r="F998" s="260">
        <v>1.05</v>
      </c>
      <c r="G998" s="64">
        <f>VLOOKUP(D998,upahbahan,3,FALSE)</f>
        <v>150000</v>
      </c>
      <c r="H998" s="284">
        <f>F998*G998</f>
        <v>157500</v>
      </c>
    </row>
    <row r="999" spans="3:9">
      <c r="C999" s="283">
        <v>2</v>
      </c>
      <c r="D999" s="245" t="s">
        <v>2722</v>
      </c>
      <c r="E999" s="244" t="s">
        <v>66</v>
      </c>
      <c r="F999" s="260">
        <v>0.3</v>
      </c>
      <c r="G999" s="64">
        <f>VLOOKUP(D999,upahbahan,3,FALSE)</f>
        <v>57500</v>
      </c>
      <c r="H999" s="284">
        <f>F999*G999</f>
        <v>17250</v>
      </c>
    </row>
    <row r="1000" spans="3:9">
      <c r="C1000" s="285" t="s">
        <v>1216</v>
      </c>
      <c r="D1000" s="248"/>
      <c r="E1000" s="248"/>
      <c r="F1000" s="248"/>
      <c r="G1000" s="253"/>
      <c r="H1000" s="284">
        <f>SUM(H998:H999)</f>
        <v>174750</v>
      </c>
    </row>
    <row r="1001" spans="3:9">
      <c r="C1001" s="286" t="s">
        <v>1217</v>
      </c>
      <c r="D1001" s="245" t="s">
        <v>1218</v>
      </c>
      <c r="E1001" s="246"/>
      <c r="F1001" s="246"/>
      <c r="G1001" s="246"/>
      <c r="H1001" s="282"/>
    </row>
    <row r="1002" spans="3:9">
      <c r="C1002" s="285" t="s">
        <v>1219</v>
      </c>
      <c r="D1002" s="248"/>
      <c r="E1002" s="248"/>
      <c r="F1002" s="248"/>
      <c r="G1002" s="253"/>
      <c r="H1002" s="287">
        <v>0</v>
      </c>
    </row>
    <row r="1003" spans="3:9">
      <c r="C1003" s="288" t="s">
        <v>1220</v>
      </c>
      <c r="D1003" s="254" t="s">
        <v>1221</v>
      </c>
      <c r="E1003" s="255"/>
      <c r="F1003" s="255"/>
      <c r="G1003" s="256"/>
      <c r="H1003" s="284">
        <f>H1002+H1000+H996</f>
        <v>188275</v>
      </c>
      <c r="I1003" s="257"/>
    </row>
    <row r="1004" spans="3:9">
      <c r="C1004" s="122" t="s">
        <v>1222</v>
      </c>
      <c r="D1004" s="69" t="s">
        <v>1325</v>
      </c>
      <c r="E1004" s="70"/>
      <c r="F1004" s="71"/>
      <c r="G1004" s="95">
        <f>$M$8</f>
        <v>0.1</v>
      </c>
      <c r="H1004" s="124">
        <f>H1003*G1004</f>
        <v>18827.5</v>
      </c>
      <c r="I1004" s="257"/>
    </row>
    <row r="1005" spans="3:9" ht="14.4" thickBot="1">
      <c r="C1005" s="289" t="s">
        <v>1223</v>
      </c>
      <c r="D1005" s="290" t="s">
        <v>1224</v>
      </c>
      <c r="E1005" s="291"/>
      <c r="F1005" s="291"/>
      <c r="G1005" s="292"/>
      <c r="H1005" s="293">
        <f>SUM(H1003:H1004)</f>
        <v>207102.5</v>
      </c>
      <c r="I1005" s="257"/>
    </row>
    <row r="1006" spans="3:9" ht="14.4" thickTop="1"/>
    <row r="1008" spans="3:9" ht="14.4" thickBot="1">
      <c r="C1008" s="240" t="s">
        <v>2723</v>
      </c>
      <c r="D1008" s="274" t="s">
        <v>2724</v>
      </c>
      <c r="E1008" s="276"/>
      <c r="F1008" s="276"/>
      <c r="G1008" s="276"/>
      <c r="H1008" s="276"/>
      <c r="I1008" s="243">
        <f>ROUNDDOWN(H1023,-2)</f>
        <v>124300</v>
      </c>
    </row>
    <row r="1009" spans="3:9" ht="28.2" thickTop="1">
      <c r="C1009" s="278" t="s">
        <v>1197</v>
      </c>
      <c r="D1009" s="279" t="s">
        <v>1198</v>
      </c>
      <c r="E1009" s="279" t="s">
        <v>1199</v>
      </c>
      <c r="F1009" s="279" t="s">
        <v>1200</v>
      </c>
      <c r="G1009" s="279" t="s">
        <v>1201</v>
      </c>
      <c r="H1009" s="280" t="s">
        <v>1202</v>
      </c>
      <c r="I1009" s="243"/>
    </row>
    <row r="1010" spans="3:9">
      <c r="C1010" s="281" t="s">
        <v>1203</v>
      </c>
      <c r="D1010" s="245" t="s">
        <v>1204</v>
      </c>
      <c r="E1010" s="246"/>
      <c r="F1010" s="246"/>
      <c r="G1010" s="246"/>
      <c r="H1010" s="282"/>
    </row>
    <row r="1011" spans="3:9">
      <c r="C1011" s="283">
        <v>1</v>
      </c>
      <c r="D1011" s="245" t="s">
        <v>5</v>
      </c>
      <c r="E1011" s="244" t="s">
        <v>6</v>
      </c>
      <c r="F1011" s="247">
        <v>0.1</v>
      </c>
      <c r="G1011" s="64">
        <f>VLOOKUP(D1011,upahbahan,3,FALSE)</f>
        <v>100000</v>
      </c>
      <c r="H1011" s="284">
        <f>F1011*G1011</f>
        <v>10000</v>
      </c>
    </row>
    <row r="1012" spans="3:9">
      <c r="C1012" s="283">
        <v>2</v>
      </c>
      <c r="D1012" s="245" t="s">
        <v>2725</v>
      </c>
      <c r="E1012" s="244" t="s">
        <v>6</v>
      </c>
      <c r="F1012" s="247">
        <v>0.1</v>
      </c>
      <c r="G1012" s="64">
        <f>VLOOKUP(D1012,upahbahan,3,FALSE)</f>
        <v>145000</v>
      </c>
      <c r="H1012" s="284">
        <f>F1012*G1012</f>
        <v>14500</v>
      </c>
    </row>
    <row r="1013" spans="3:9">
      <c r="C1013" s="283">
        <v>3</v>
      </c>
      <c r="D1013" s="245" t="s">
        <v>18</v>
      </c>
      <c r="E1013" s="244" t="s">
        <v>6</v>
      </c>
      <c r="F1013" s="247">
        <v>0.01</v>
      </c>
      <c r="G1013" s="64">
        <f>VLOOKUP(D1013,upahbahan,3,FALSE)</f>
        <v>175000</v>
      </c>
      <c r="H1013" s="284">
        <f>F1013*G1013</f>
        <v>1750</v>
      </c>
    </row>
    <row r="1014" spans="3:9">
      <c r="C1014" s="283">
        <v>4</v>
      </c>
      <c r="D1014" s="245" t="s">
        <v>19</v>
      </c>
      <c r="E1014" s="244" t="s">
        <v>6</v>
      </c>
      <c r="F1014" s="247">
        <v>3.3E-3</v>
      </c>
      <c r="G1014" s="64">
        <f>VLOOKUP(D1014,upahbahan,3,FALSE)</f>
        <v>200000</v>
      </c>
      <c r="H1014" s="284">
        <f>F1014*G1014</f>
        <v>660</v>
      </c>
    </row>
    <row r="1015" spans="3:9">
      <c r="C1015" s="285" t="s">
        <v>1210</v>
      </c>
      <c r="D1015" s="248"/>
      <c r="E1015" s="248"/>
      <c r="F1015" s="249"/>
      <c r="G1015" s="250"/>
      <c r="H1015" s="284">
        <f>SUM(H1011:H1014)</f>
        <v>26910</v>
      </c>
      <c r="I1015" s="251"/>
    </row>
    <row r="1016" spans="3:9">
      <c r="C1016" s="281" t="s">
        <v>1211</v>
      </c>
      <c r="D1016" s="245" t="s">
        <v>1212</v>
      </c>
      <c r="E1016" s="246"/>
      <c r="F1016" s="246"/>
      <c r="G1016" s="246"/>
      <c r="H1016" s="282"/>
    </row>
    <row r="1017" spans="3:9">
      <c r="C1017" s="283">
        <v>1</v>
      </c>
      <c r="D1017" s="245" t="s">
        <v>2726</v>
      </c>
      <c r="E1017" s="244" t="s">
        <v>66</v>
      </c>
      <c r="F1017" s="260">
        <v>1.389</v>
      </c>
      <c r="G1017" s="64">
        <f>VLOOKUP(D1017,upahbahan,3,FALSE)</f>
        <v>62000</v>
      </c>
      <c r="H1017" s="284">
        <f>F1017*G1017</f>
        <v>86118</v>
      </c>
    </row>
    <row r="1018" spans="3:9">
      <c r="C1018" s="285" t="s">
        <v>1216</v>
      </c>
      <c r="D1018" s="248"/>
      <c r="E1018" s="248"/>
      <c r="F1018" s="248"/>
      <c r="G1018" s="253"/>
      <c r="H1018" s="284">
        <f>SUM(H1017:H1017)</f>
        <v>86118</v>
      </c>
    </row>
    <row r="1019" spans="3:9">
      <c r="C1019" s="286" t="s">
        <v>1217</v>
      </c>
      <c r="D1019" s="245" t="s">
        <v>1218</v>
      </c>
      <c r="E1019" s="246"/>
      <c r="F1019" s="246"/>
      <c r="G1019" s="246"/>
      <c r="H1019" s="282"/>
    </row>
    <row r="1020" spans="3:9">
      <c r="C1020" s="285" t="s">
        <v>1219</v>
      </c>
      <c r="D1020" s="248"/>
      <c r="E1020" s="248"/>
      <c r="F1020" s="248"/>
      <c r="G1020" s="253"/>
      <c r="H1020" s="287">
        <v>0</v>
      </c>
    </row>
    <row r="1021" spans="3:9">
      <c r="C1021" s="288" t="s">
        <v>1220</v>
      </c>
      <c r="D1021" s="254" t="s">
        <v>1221</v>
      </c>
      <c r="E1021" s="255"/>
      <c r="F1021" s="255"/>
      <c r="G1021" s="256"/>
      <c r="H1021" s="284">
        <f>H1020+H1018+H1015</f>
        <v>113028</v>
      </c>
      <c r="I1021" s="257"/>
    </row>
    <row r="1022" spans="3:9">
      <c r="C1022" s="122" t="s">
        <v>1222</v>
      </c>
      <c r="D1022" s="69" t="s">
        <v>1325</v>
      </c>
      <c r="E1022" s="70"/>
      <c r="F1022" s="71"/>
      <c r="G1022" s="95">
        <f>$M$8</f>
        <v>0.1</v>
      </c>
      <c r="H1022" s="124">
        <f>H1021*G1022</f>
        <v>11302.800000000001</v>
      </c>
      <c r="I1022" s="257"/>
    </row>
    <row r="1023" spans="3:9" ht="14.4" thickBot="1">
      <c r="C1023" s="289" t="s">
        <v>1223</v>
      </c>
      <c r="D1023" s="290" t="s">
        <v>1224</v>
      </c>
      <c r="E1023" s="291"/>
      <c r="F1023" s="291"/>
      <c r="G1023" s="292"/>
      <c r="H1023" s="293">
        <f>SUM(H1021:H1022)</f>
        <v>124330.8</v>
      </c>
      <c r="I1023" s="257"/>
    </row>
    <row r="1024" spans="3:9" ht="14.4" thickTop="1"/>
    <row r="1025" spans="3:9" ht="14.4" thickBot="1">
      <c r="C1025" s="240" t="s">
        <v>2727</v>
      </c>
      <c r="D1025" s="274" t="s">
        <v>2728</v>
      </c>
      <c r="E1025" s="276"/>
      <c r="F1025" s="276"/>
      <c r="G1025" s="276"/>
      <c r="H1025" s="276"/>
      <c r="I1025" s="243">
        <f>ROUNDDOWN(H1040,-2)</f>
        <v>143400</v>
      </c>
    </row>
    <row r="1026" spans="3:9" ht="28.2" thickTop="1">
      <c r="C1026" s="278" t="s">
        <v>1197</v>
      </c>
      <c r="D1026" s="279" t="s">
        <v>1198</v>
      </c>
      <c r="E1026" s="279" t="s">
        <v>1199</v>
      </c>
      <c r="F1026" s="279" t="s">
        <v>1200</v>
      </c>
      <c r="G1026" s="279" t="s">
        <v>1201</v>
      </c>
      <c r="H1026" s="280" t="s">
        <v>1202</v>
      </c>
      <c r="I1026" s="243"/>
    </row>
    <row r="1027" spans="3:9">
      <c r="C1027" s="281" t="s">
        <v>1203</v>
      </c>
      <c r="D1027" s="245" t="s">
        <v>1204</v>
      </c>
      <c r="E1027" s="246"/>
      <c r="F1027" s="246"/>
      <c r="G1027" s="246"/>
      <c r="H1027" s="282"/>
    </row>
    <row r="1028" spans="3:9">
      <c r="C1028" s="283">
        <v>1</v>
      </c>
      <c r="D1028" s="245" t="s">
        <v>5</v>
      </c>
      <c r="E1028" s="244" t="s">
        <v>6</v>
      </c>
      <c r="F1028" s="247">
        <v>0.1</v>
      </c>
      <c r="G1028" s="64">
        <f>VLOOKUP(D1028,upahbahan,3,FALSE)</f>
        <v>100000</v>
      </c>
      <c r="H1028" s="284">
        <f>F1028*G1028</f>
        <v>10000</v>
      </c>
    </row>
    <row r="1029" spans="3:9">
      <c r="C1029" s="283">
        <v>2</v>
      </c>
      <c r="D1029" s="245" t="s">
        <v>2725</v>
      </c>
      <c r="E1029" s="244" t="s">
        <v>6</v>
      </c>
      <c r="F1029" s="247">
        <v>0.1</v>
      </c>
      <c r="G1029" s="64">
        <f>VLOOKUP(D1029,upahbahan,3,FALSE)</f>
        <v>145000</v>
      </c>
      <c r="H1029" s="284">
        <f>F1029*G1029</f>
        <v>14500</v>
      </c>
    </row>
    <row r="1030" spans="3:9">
      <c r="C1030" s="283">
        <v>3</v>
      </c>
      <c r="D1030" s="245" t="s">
        <v>18</v>
      </c>
      <c r="E1030" s="244" t="s">
        <v>6</v>
      </c>
      <c r="F1030" s="247">
        <v>0.01</v>
      </c>
      <c r="G1030" s="64">
        <f>VLOOKUP(D1030,upahbahan,3,FALSE)</f>
        <v>175000</v>
      </c>
      <c r="H1030" s="284">
        <f>F1030*G1030</f>
        <v>1750</v>
      </c>
    </row>
    <row r="1031" spans="3:9">
      <c r="C1031" s="283">
        <v>4</v>
      </c>
      <c r="D1031" s="245" t="s">
        <v>19</v>
      </c>
      <c r="E1031" s="244" t="s">
        <v>6</v>
      </c>
      <c r="F1031" s="247">
        <v>3.3E-3</v>
      </c>
      <c r="G1031" s="64">
        <f>VLOOKUP(D1031,upahbahan,3,FALSE)</f>
        <v>200000</v>
      </c>
      <c r="H1031" s="284">
        <f>F1031*G1031</f>
        <v>660</v>
      </c>
    </row>
    <row r="1032" spans="3:9">
      <c r="C1032" s="285" t="s">
        <v>1210</v>
      </c>
      <c r="D1032" s="248"/>
      <c r="E1032" s="248"/>
      <c r="F1032" s="249"/>
      <c r="G1032" s="250"/>
      <c r="H1032" s="284">
        <f>SUM(H1028:H1031)</f>
        <v>26910</v>
      </c>
      <c r="I1032" s="251"/>
    </row>
    <row r="1033" spans="3:9">
      <c r="C1033" s="281" t="s">
        <v>1211</v>
      </c>
      <c r="D1033" s="245" t="s">
        <v>1212</v>
      </c>
      <c r="E1033" s="246"/>
      <c r="F1033" s="246"/>
      <c r="G1033" s="246"/>
      <c r="H1033" s="282"/>
    </row>
    <row r="1034" spans="3:9">
      <c r="C1034" s="283">
        <v>1</v>
      </c>
      <c r="D1034" s="245" t="s">
        <v>2729</v>
      </c>
      <c r="E1034" s="244" t="s">
        <v>66</v>
      </c>
      <c r="F1034" s="260">
        <v>1.389</v>
      </c>
      <c r="G1034" s="64">
        <f>VLOOKUP(D1034,upahbahan,3,FALSE)</f>
        <v>74500</v>
      </c>
      <c r="H1034" s="284">
        <f>F1034*G1034</f>
        <v>103480.5</v>
      </c>
    </row>
    <row r="1035" spans="3:9">
      <c r="C1035" s="285" t="s">
        <v>1216</v>
      </c>
      <c r="D1035" s="248"/>
      <c r="E1035" s="248"/>
      <c r="F1035" s="248"/>
      <c r="G1035" s="253"/>
      <c r="H1035" s="284">
        <f>SUM(H1034:H1034)</f>
        <v>103480.5</v>
      </c>
    </row>
    <row r="1036" spans="3:9">
      <c r="C1036" s="286" t="s">
        <v>1217</v>
      </c>
      <c r="D1036" s="245" t="s">
        <v>1218</v>
      </c>
      <c r="E1036" s="246"/>
      <c r="F1036" s="246"/>
      <c r="G1036" s="246"/>
      <c r="H1036" s="282"/>
    </row>
    <row r="1037" spans="3:9">
      <c r="C1037" s="285" t="s">
        <v>1219</v>
      </c>
      <c r="D1037" s="248"/>
      <c r="E1037" s="248"/>
      <c r="F1037" s="248"/>
      <c r="G1037" s="253"/>
      <c r="H1037" s="287">
        <v>0</v>
      </c>
    </row>
    <row r="1038" spans="3:9">
      <c r="C1038" s="288" t="s">
        <v>1220</v>
      </c>
      <c r="D1038" s="254" t="s">
        <v>1221</v>
      </c>
      <c r="E1038" s="255"/>
      <c r="F1038" s="255"/>
      <c r="G1038" s="256"/>
      <c r="H1038" s="284">
        <f>H1037+H1035+H1032</f>
        <v>130390.5</v>
      </c>
      <c r="I1038" s="257"/>
    </row>
    <row r="1039" spans="3:9">
      <c r="C1039" s="122" t="s">
        <v>1222</v>
      </c>
      <c r="D1039" s="69" t="s">
        <v>1325</v>
      </c>
      <c r="E1039" s="70"/>
      <c r="F1039" s="71"/>
      <c r="G1039" s="95">
        <f>$M$8</f>
        <v>0.1</v>
      </c>
      <c r="H1039" s="124">
        <f>H1038*G1039</f>
        <v>13039.050000000001</v>
      </c>
      <c r="I1039" s="257"/>
    </row>
    <row r="1040" spans="3:9" ht="14.4" thickBot="1">
      <c r="C1040" s="289" t="s">
        <v>1223</v>
      </c>
      <c r="D1040" s="290" t="s">
        <v>1224</v>
      </c>
      <c r="E1040" s="291"/>
      <c r="F1040" s="291"/>
      <c r="G1040" s="292"/>
      <c r="H1040" s="293">
        <f>SUM(H1038:H1039)</f>
        <v>143429.54999999999</v>
      </c>
      <c r="I1040" s="257"/>
    </row>
    <row r="1041" spans="3:9" ht="14.4" thickTop="1"/>
    <row r="1043" spans="3:9" ht="14.4" thickBot="1">
      <c r="C1043" s="240" t="s">
        <v>2730</v>
      </c>
      <c r="D1043" s="274" t="s">
        <v>2731</v>
      </c>
      <c r="E1043" s="276"/>
      <c r="F1043" s="276"/>
      <c r="G1043" s="276"/>
      <c r="H1043" s="276"/>
      <c r="I1043" s="243">
        <f>ROUNDDOWN(H1058,-2)</f>
        <v>127300</v>
      </c>
    </row>
    <row r="1044" spans="3:9" ht="28.2" thickTop="1">
      <c r="C1044" s="278" t="s">
        <v>1197</v>
      </c>
      <c r="D1044" s="279" t="s">
        <v>1198</v>
      </c>
      <c r="E1044" s="279" t="s">
        <v>1199</v>
      </c>
      <c r="F1044" s="279" t="s">
        <v>1200</v>
      </c>
      <c r="G1044" s="279" t="s">
        <v>1201</v>
      </c>
      <c r="H1044" s="280" t="s">
        <v>1202</v>
      </c>
      <c r="I1044" s="243"/>
    </row>
    <row r="1045" spans="3:9">
      <c r="C1045" s="281" t="s">
        <v>1203</v>
      </c>
      <c r="D1045" s="245" t="s">
        <v>1204</v>
      </c>
      <c r="E1045" s="246"/>
      <c r="F1045" s="246"/>
      <c r="G1045" s="246"/>
      <c r="H1045" s="282"/>
    </row>
    <row r="1046" spans="3:9">
      <c r="C1046" s="283">
        <v>1</v>
      </c>
      <c r="D1046" s="245" t="s">
        <v>5</v>
      </c>
      <c r="E1046" s="244" t="s">
        <v>6</v>
      </c>
      <c r="F1046" s="247">
        <v>0.1</v>
      </c>
      <c r="G1046" s="64">
        <f>VLOOKUP(D1046,upahbahan,3,FALSE)</f>
        <v>100000</v>
      </c>
      <c r="H1046" s="284">
        <f>F1046*G1046</f>
        <v>10000</v>
      </c>
    </row>
    <row r="1047" spans="3:9">
      <c r="C1047" s="283">
        <v>2</v>
      </c>
      <c r="D1047" s="245" t="s">
        <v>2725</v>
      </c>
      <c r="E1047" s="244" t="s">
        <v>6</v>
      </c>
      <c r="F1047" s="247">
        <v>0.1</v>
      </c>
      <c r="G1047" s="64">
        <f>VLOOKUP(D1047,upahbahan,3,FALSE)</f>
        <v>145000</v>
      </c>
      <c r="H1047" s="284">
        <f>F1047*G1047</f>
        <v>14500</v>
      </c>
    </row>
    <row r="1048" spans="3:9">
      <c r="C1048" s="283">
        <v>3</v>
      </c>
      <c r="D1048" s="245" t="s">
        <v>18</v>
      </c>
      <c r="E1048" s="244" t="s">
        <v>6</v>
      </c>
      <c r="F1048" s="247">
        <v>0.01</v>
      </c>
      <c r="G1048" s="64">
        <f>VLOOKUP(D1048,upahbahan,3,FALSE)</f>
        <v>175000</v>
      </c>
      <c r="H1048" s="284">
        <f>F1048*G1048</f>
        <v>1750</v>
      </c>
    </row>
    <row r="1049" spans="3:9">
      <c r="C1049" s="283">
        <v>4</v>
      </c>
      <c r="D1049" s="245" t="s">
        <v>19</v>
      </c>
      <c r="E1049" s="244" t="s">
        <v>6</v>
      </c>
      <c r="F1049" s="247">
        <v>3.3E-3</v>
      </c>
      <c r="G1049" s="64">
        <f>VLOOKUP(D1049,upahbahan,3,FALSE)</f>
        <v>200000</v>
      </c>
      <c r="H1049" s="284">
        <f>F1049*G1049</f>
        <v>660</v>
      </c>
    </row>
    <row r="1050" spans="3:9">
      <c r="C1050" s="285" t="s">
        <v>1210</v>
      </c>
      <c r="D1050" s="248"/>
      <c r="E1050" s="248"/>
      <c r="F1050" s="249"/>
      <c r="G1050" s="250"/>
      <c r="H1050" s="284">
        <f>SUM(H1046:H1049)</f>
        <v>26910</v>
      </c>
      <c r="I1050" s="251"/>
    </row>
    <row r="1051" spans="3:9">
      <c r="C1051" s="281" t="s">
        <v>1211</v>
      </c>
      <c r="D1051" s="245" t="s">
        <v>1212</v>
      </c>
      <c r="E1051" s="246"/>
      <c r="F1051" s="246"/>
      <c r="G1051" s="246"/>
      <c r="H1051" s="282"/>
    </row>
    <row r="1052" spans="3:9">
      <c r="C1052" s="283">
        <v>1</v>
      </c>
      <c r="D1052" s="245" t="s">
        <v>2732</v>
      </c>
      <c r="E1052" s="244" t="s">
        <v>66</v>
      </c>
      <c r="F1052" s="247">
        <v>1.389</v>
      </c>
      <c r="G1052" s="64">
        <f>VLOOKUP(D1052,upahbahan,3,FALSE)</f>
        <v>64000</v>
      </c>
      <c r="H1052" s="284">
        <f>F1052*G1052</f>
        <v>88896</v>
      </c>
    </row>
    <row r="1053" spans="3:9">
      <c r="C1053" s="285" t="s">
        <v>1216</v>
      </c>
      <c r="D1053" s="248"/>
      <c r="E1053" s="248"/>
      <c r="F1053" s="248"/>
      <c r="G1053" s="253"/>
      <c r="H1053" s="284">
        <f>SUM(H1052:H1052)</f>
        <v>88896</v>
      </c>
    </row>
    <row r="1054" spans="3:9">
      <c r="C1054" s="286" t="s">
        <v>1217</v>
      </c>
      <c r="D1054" s="245" t="s">
        <v>1218</v>
      </c>
      <c r="E1054" s="246"/>
      <c r="F1054" s="246"/>
      <c r="G1054" s="246"/>
      <c r="H1054" s="282"/>
    </row>
    <row r="1055" spans="3:9">
      <c r="C1055" s="285" t="s">
        <v>1219</v>
      </c>
      <c r="D1055" s="248"/>
      <c r="E1055" s="248"/>
      <c r="F1055" s="248"/>
      <c r="G1055" s="253"/>
      <c r="H1055" s="287">
        <v>0</v>
      </c>
    </row>
    <row r="1056" spans="3:9">
      <c r="C1056" s="288" t="s">
        <v>1220</v>
      </c>
      <c r="D1056" s="254" t="s">
        <v>1221</v>
      </c>
      <c r="E1056" s="255"/>
      <c r="F1056" s="255"/>
      <c r="G1056" s="256"/>
      <c r="H1056" s="284">
        <f>H1055+H1053+H1050</f>
        <v>115806</v>
      </c>
      <c r="I1056" s="257"/>
    </row>
    <row r="1057" spans="3:9">
      <c r="C1057" s="122" t="s">
        <v>1222</v>
      </c>
      <c r="D1057" s="69" t="s">
        <v>1325</v>
      </c>
      <c r="E1057" s="70"/>
      <c r="F1057" s="71"/>
      <c r="G1057" s="95">
        <f>$M$8</f>
        <v>0.1</v>
      </c>
      <c r="H1057" s="124">
        <f>H1056*G1057</f>
        <v>11580.6</v>
      </c>
      <c r="I1057" s="257"/>
    </row>
    <row r="1058" spans="3:9" ht="14.4" thickBot="1">
      <c r="C1058" s="289" t="s">
        <v>1223</v>
      </c>
      <c r="D1058" s="290" t="s">
        <v>1224</v>
      </c>
      <c r="E1058" s="291"/>
      <c r="F1058" s="291"/>
      <c r="G1058" s="292"/>
      <c r="H1058" s="293">
        <f>SUM(H1056:H1057)</f>
        <v>127386.6</v>
      </c>
      <c r="I1058" s="257"/>
    </row>
    <row r="1059" spans="3:9" ht="14.4" thickTop="1"/>
  </sheetData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M296"/>
  <sheetViews>
    <sheetView topLeftCell="A274" zoomScale="71" zoomScaleNormal="71" workbookViewId="0">
      <selection activeCell="C5" sqref="C5"/>
    </sheetView>
  </sheetViews>
  <sheetFormatPr defaultColWidth="10" defaultRowHeight="13.8"/>
  <cols>
    <col min="1" max="2" width="2" style="55" customWidth="1"/>
    <col min="3" max="3" width="10.5546875" style="55" customWidth="1"/>
    <col min="4" max="4" width="36.5546875" style="55" customWidth="1"/>
    <col min="5" max="5" width="7.44140625" style="55" customWidth="1"/>
    <col min="6" max="6" width="10.5546875" style="55" customWidth="1"/>
    <col min="7" max="7" width="14.6640625" style="55" customWidth="1"/>
    <col min="8" max="8" width="16.44140625" style="55" customWidth="1"/>
    <col min="9" max="9" width="16.109375" style="62" customWidth="1"/>
    <col min="10" max="16384" width="10" style="55"/>
  </cols>
  <sheetData>
    <row r="1" spans="3:13" ht="9.75" customHeight="1"/>
    <row r="2" spans="3:13" ht="9.75" customHeight="1"/>
    <row r="3" spans="3:13" ht="15.75" customHeight="1">
      <c r="C3" s="225" t="s">
        <v>5940</v>
      </c>
      <c r="D3" s="226" t="s">
        <v>2734</v>
      </c>
      <c r="E3" s="226"/>
      <c r="F3" s="226"/>
      <c r="G3" s="226"/>
      <c r="H3" s="226"/>
    </row>
    <row r="4" spans="3:13" ht="15.75" customHeight="1">
      <c r="C4" s="225" t="s">
        <v>5941</v>
      </c>
      <c r="D4" s="226" t="s">
        <v>2735</v>
      </c>
      <c r="E4" s="226"/>
      <c r="F4" s="226"/>
      <c r="G4" s="226"/>
      <c r="H4" s="226"/>
    </row>
    <row r="5" spans="3:13" ht="15.75" customHeight="1" thickBot="1">
      <c r="C5" s="53" t="s">
        <v>2733</v>
      </c>
      <c r="D5" s="221" t="s">
        <v>1396</v>
      </c>
      <c r="E5" s="223"/>
      <c r="F5" s="223"/>
      <c r="G5" s="223"/>
      <c r="H5" s="223"/>
      <c r="I5" s="314">
        <f>ROUNDDOWN(H20,-2)</f>
        <v>117300</v>
      </c>
    </row>
    <row r="6" spans="3:13" ht="28.2" thickTop="1">
      <c r="C6" s="119" t="s">
        <v>1197</v>
      </c>
      <c r="D6" s="120" t="s">
        <v>1198</v>
      </c>
      <c r="E6" s="120" t="s">
        <v>1199</v>
      </c>
      <c r="F6" s="120" t="s">
        <v>1200</v>
      </c>
      <c r="G6" s="120" t="s">
        <v>1201</v>
      </c>
      <c r="H6" s="121" t="s">
        <v>1202</v>
      </c>
    </row>
    <row r="7" spans="3:13">
      <c r="C7" s="141" t="s">
        <v>1203</v>
      </c>
      <c r="D7" s="59" t="s">
        <v>1204</v>
      </c>
      <c r="E7" s="73"/>
      <c r="F7" s="73"/>
      <c r="G7" s="73"/>
      <c r="H7" s="146"/>
      <c r="J7" s="55" t="s">
        <v>1249</v>
      </c>
    </row>
    <row r="8" spans="3:13">
      <c r="C8" s="142">
        <v>1</v>
      </c>
      <c r="D8" s="59" t="s">
        <v>5</v>
      </c>
      <c r="E8" s="72" t="s">
        <v>6</v>
      </c>
      <c r="F8" s="74">
        <v>0.12</v>
      </c>
      <c r="G8" s="64">
        <f>VLOOKUP(D8,upahbahan,3,FALSE)</f>
        <v>100000</v>
      </c>
      <c r="H8" s="124">
        <f>F8*G8</f>
        <v>12000</v>
      </c>
      <c r="J8" s="55" t="s">
        <v>1250</v>
      </c>
      <c r="M8" s="65">
        <v>0.1</v>
      </c>
    </row>
    <row r="9" spans="3:13">
      <c r="C9" s="142">
        <v>2</v>
      </c>
      <c r="D9" s="59" t="s">
        <v>8</v>
      </c>
      <c r="E9" s="72" t="s">
        <v>6</v>
      </c>
      <c r="F9" s="74">
        <v>0.12</v>
      </c>
      <c r="G9" s="64">
        <f>VLOOKUP(D9,upahbahan,3,FALSE)</f>
        <v>145000</v>
      </c>
      <c r="H9" s="124">
        <f>F9*G9</f>
        <v>17400</v>
      </c>
    </row>
    <row r="10" spans="3:13">
      <c r="C10" s="142">
        <v>3</v>
      </c>
      <c r="D10" s="59" t="s">
        <v>18</v>
      </c>
      <c r="E10" s="72" t="s">
        <v>6</v>
      </c>
      <c r="F10" s="74">
        <v>1.2E-2</v>
      </c>
      <c r="G10" s="64">
        <f>VLOOKUP(D10,upahbahan,3,FALSE)</f>
        <v>175000</v>
      </c>
      <c r="H10" s="124">
        <f>F10*G10</f>
        <v>2100</v>
      </c>
    </row>
    <row r="11" spans="3:13">
      <c r="C11" s="142">
        <v>4</v>
      </c>
      <c r="D11" s="59" t="s">
        <v>19</v>
      </c>
      <c r="E11" s="72" t="s">
        <v>6</v>
      </c>
      <c r="F11" s="74">
        <v>4.0000000000000001E-3</v>
      </c>
      <c r="G11" s="64">
        <f>VLOOKUP(D11,upahbahan,3,FALSE)</f>
        <v>200000</v>
      </c>
      <c r="H11" s="124">
        <f>F11*G11</f>
        <v>800</v>
      </c>
    </row>
    <row r="12" spans="3:13" ht="15.75" customHeight="1">
      <c r="C12" s="144" t="s">
        <v>1210</v>
      </c>
      <c r="D12" s="80"/>
      <c r="E12" s="80"/>
      <c r="F12" s="217"/>
      <c r="G12" s="218"/>
      <c r="H12" s="124">
        <f>SUM(H8:H11)</f>
        <v>32300</v>
      </c>
      <c r="I12" s="220"/>
      <c r="J12" s="220"/>
      <c r="K12" s="220"/>
    </row>
    <row r="13" spans="3:13">
      <c r="C13" s="141" t="s">
        <v>1211</v>
      </c>
      <c r="D13" s="59" t="s">
        <v>1212</v>
      </c>
      <c r="E13" s="73"/>
      <c r="F13" s="73"/>
      <c r="G13" s="73"/>
      <c r="H13" s="146"/>
    </row>
    <row r="14" spans="3:13">
      <c r="C14" s="142">
        <v>1</v>
      </c>
      <c r="D14" s="59" t="s">
        <v>394</v>
      </c>
      <c r="E14" s="72" t="s">
        <v>130</v>
      </c>
      <c r="F14" s="74">
        <v>12</v>
      </c>
      <c r="G14" s="64">
        <f>VLOOKUP(D14,upahbahan,3,FALSE)</f>
        <v>6200</v>
      </c>
      <c r="H14" s="124">
        <f>F14*G14</f>
        <v>74400</v>
      </c>
    </row>
    <row r="15" spans="3:13" ht="15.75" customHeight="1">
      <c r="C15" s="144" t="s">
        <v>1216</v>
      </c>
      <c r="D15" s="80"/>
      <c r="E15" s="80"/>
      <c r="F15" s="80"/>
      <c r="G15" s="162"/>
      <c r="H15" s="124">
        <f>SUM(H14:H14)</f>
        <v>74400</v>
      </c>
      <c r="I15" s="55"/>
    </row>
    <row r="16" spans="3:13">
      <c r="C16" s="152" t="s">
        <v>1217</v>
      </c>
      <c r="D16" s="59" t="s">
        <v>1218</v>
      </c>
      <c r="E16" s="73"/>
      <c r="F16" s="73"/>
      <c r="G16" s="73"/>
      <c r="H16" s="146"/>
      <c r="I16" s="55"/>
    </row>
    <row r="17" spans="3:11" ht="15.75" customHeight="1">
      <c r="C17" s="144" t="s">
        <v>1219</v>
      </c>
      <c r="D17" s="80"/>
      <c r="E17" s="80"/>
      <c r="F17" s="80"/>
      <c r="G17" s="162"/>
      <c r="H17" s="153">
        <v>0</v>
      </c>
      <c r="I17" s="55"/>
    </row>
    <row r="18" spans="3:11" s="163" customFormat="1">
      <c r="C18" s="122" t="s">
        <v>1220</v>
      </c>
      <c r="D18" s="69" t="s">
        <v>1221</v>
      </c>
      <c r="E18" s="70"/>
      <c r="F18" s="70"/>
      <c r="G18" s="71"/>
      <c r="H18" s="124">
        <f>H17+H15+H12</f>
        <v>106700</v>
      </c>
      <c r="I18" s="62"/>
    </row>
    <row r="19" spans="3:11" s="163" customFormat="1">
      <c r="C19" s="122" t="s">
        <v>1222</v>
      </c>
      <c r="D19" s="69" t="s">
        <v>1325</v>
      </c>
      <c r="E19" s="70"/>
      <c r="F19" s="71"/>
      <c r="G19" s="95">
        <f>$M$8</f>
        <v>0.1</v>
      </c>
      <c r="H19" s="124">
        <f>H18*G19</f>
        <v>10670</v>
      </c>
      <c r="I19" s="62"/>
    </row>
    <row r="20" spans="3:11" s="163" customFormat="1" ht="14.4" thickBot="1">
      <c r="C20" s="130" t="s">
        <v>1223</v>
      </c>
      <c r="D20" s="131" t="s">
        <v>1224</v>
      </c>
      <c r="E20" s="132"/>
      <c r="F20" s="132"/>
      <c r="G20" s="155"/>
      <c r="H20" s="134">
        <f>SUM(H18:H19)</f>
        <v>117370</v>
      </c>
      <c r="I20" s="62"/>
    </row>
    <row r="21" spans="3:11" ht="14.4" thickTop="1">
      <c r="C21" s="89"/>
      <c r="D21" s="90"/>
      <c r="E21" s="90"/>
      <c r="F21" s="90"/>
      <c r="G21" s="90"/>
      <c r="H21" s="91"/>
    </row>
    <row r="22" spans="3:11" ht="15.75" customHeight="1" thickBot="1">
      <c r="C22" s="53" t="s">
        <v>2736</v>
      </c>
      <c r="D22" s="221" t="s">
        <v>1397</v>
      </c>
      <c r="E22" s="223"/>
      <c r="F22" s="223"/>
      <c r="G22" s="223"/>
      <c r="H22" s="223"/>
      <c r="I22" s="314">
        <f>ROUNDDOWN(H37,-2)</f>
        <v>124200</v>
      </c>
    </row>
    <row r="23" spans="3:11" ht="28.2" thickTop="1">
      <c r="C23" s="119" t="s">
        <v>1197</v>
      </c>
      <c r="D23" s="120" t="s">
        <v>1198</v>
      </c>
      <c r="E23" s="120" t="s">
        <v>1199</v>
      </c>
      <c r="F23" s="120" t="s">
        <v>1200</v>
      </c>
      <c r="G23" s="120" t="s">
        <v>1201</v>
      </c>
      <c r="H23" s="121" t="s">
        <v>1202</v>
      </c>
    </row>
    <row r="24" spans="3:11">
      <c r="C24" s="141" t="s">
        <v>1203</v>
      </c>
      <c r="D24" s="59" t="s">
        <v>1204</v>
      </c>
      <c r="E24" s="73"/>
      <c r="F24" s="73"/>
      <c r="G24" s="73"/>
      <c r="H24" s="146"/>
    </row>
    <row r="25" spans="3:11">
      <c r="C25" s="142">
        <v>1</v>
      </c>
      <c r="D25" s="59" t="s">
        <v>5</v>
      </c>
      <c r="E25" s="72" t="s">
        <v>6</v>
      </c>
      <c r="F25" s="74">
        <v>0.12</v>
      </c>
      <c r="G25" s="64">
        <f>VLOOKUP(D25,upahbahan,3,FALSE)</f>
        <v>100000</v>
      </c>
      <c r="H25" s="124">
        <f>F25*G25</f>
        <v>12000</v>
      </c>
    </row>
    <row r="26" spans="3:11">
      <c r="C26" s="142">
        <v>2</v>
      </c>
      <c r="D26" s="59" t="s">
        <v>8</v>
      </c>
      <c r="E26" s="72" t="s">
        <v>6</v>
      </c>
      <c r="F26" s="74">
        <v>0.12</v>
      </c>
      <c r="G26" s="64">
        <f>VLOOKUP(D26,upahbahan,3,FALSE)</f>
        <v>145000</v>
      </c>
      <c r="H26" s="124">
        <f>F26*G26</f>
        <v>17400</v>
      </c>
    </row>
    <row r="27" spans="3:11">
      <c r="C27" s="142">
        <v>3</v>
      </c>
      <c r="D27" s="59" t="s">
        <v>18</v>
      </c>
      <c r="E27" s="72" t="s">
        <v>6</v>
      </c>
      <c r="F27" s="74">
        <v>1.2E-2</v>
      </c>
      <c r="G27" s="64">
        <f>VLOOKUP(D27,upahbahan,3,FALSE)</f>
        <v>175000</v>
      </c>
      <c r="H27" s="124">
        <f>F27*G27</f>
        <v>2100</v>
      </c>
    </row>
    <row r="28" spans="3:11">
      <c r="C28" s="142">
        <v>4</v>
      </c>
      <c r="D28" s="59" t="s">
        <v>19</v>
      </c>
      <c r="E28" s="72" t="s">
        <v>6</v>
      </c>
      <c r="F28" s="74">
        <v>4.0000000000000001E-3</v>
      </c>
      <c r="G28" s="64">
        <f>VLOOKUP(D28,upahbahan,3,FALSE)</f>
        <v>200000</v>
      </c>
      <c r="H28" s="124">
        <f>F28*G28</f>
        <v>800</v>
      </c>
    </row>
    <row r="29" spans="3:11" ht="15.75" customHeight="1">
      <c r="C29" s="144" t="s">
        <v>1210</v>
      </c>
      <c r="D29" s="80"/>
      <c r="E29" s="80"/>
      <c r="F29" s="217"/>
      <c r="G29" s="218"/>
      <c r="H29" s="124">
        <f>SUM(H25:H28)</f>
        <v>32300</v>
      </c>
      <c r="I29" s="220"/>
      <c r="J29" s="220"/>
      <c r="K29" s="220"/>
    </row>
    <row r="30" spans="3:11">
      <c r="C30" s="141" t="s">
        <v>1211</v>
      </c>
      <c r="D30" s="59" t="s">
        <v>1212</v>
      </c>
      <c r="E30" s="73"/>
      <c r="F30" s="73"/>
      <c r="G30" s="73"/>
      <c r="H30" s="146"/>
    </row>
    <row r="31" spans="3:11">
      <c r="C31" s="142">
        <v>1</v>
      </c>
      <c r="D31" s="59" t="s">
        <v>395</v>
      </c>
      <c r="E31" s="72" t="s">
        <v>130</v>
      </c>
      <c r="F31" s="227">
        <v>5.8</v>
      </c>
      <c r="G31" s="64">
        <f>VLOOKUP(D31,upahbahan,3,FALSE)</f>
        <v>13900</v>
      </c>
      <c r="H31" s="124">
        <f>F31*G31</f>
        <v>80620</v>
      </c>
    </row>
    <row r="32" spans="3:11" ht="15.75" customHeight="1">
      <c r="C32" s="144" t="s">
        <v>1216</v>
      </c>
      <c r="D32" s="80"/>
      <c r="E32" s="80"/>
      <c r="F32" s="80"/>
      <c r="G32" s="162"/>
      <c r="H32" s="124">
        <f>SUM(H31:H31)</f>
        <v>80620</v>
      </c>
      <c r="I32" s="55"/>
    </row>
    <row r="33" spans="3:11">
      <c r="C33" s="152" t="s">
        <v>1217</v>
      </c>
      <c r="D33" s="59" t="s">
        <v>1218</v>
      </c>
      <c r="E33" s="73"/>
      <c r="F33" s="73"/>
      <c r="G33" s="73"/>
      <c r="H33" s="146"/>
      <c r="I33" s="55"/>
    </row>
    <row r="34" spans="3:11" ht="15.75" customHeight="1">
      <c r="C34" s="144" t="s">
        <v>1219</v>
      </c>
      <c r="D34" s="80"/>
      <c r="E34" s="80"/>
      <c r="F34" s="80"/>
      <c r="G34" s="162"/>
      <c r="H34" s="153">
        <v>0</v>
      </c>
      <c r="I34" s="55"/>
    </row>
    <row r="35" spans="3:11" s="163" customFormat="1">
      <c r="C35" s="122" t="s">
        <v>1220</v>
      </c>
      <c r="D35" s="69" t="s">
        <v>1221</v>
      </c>
      <c r="E35" s="70"/>
      <c r="F35" s="70"/>
      <c r="G35" s="71"/>
      <c r="H35" s="124">
        <f>H34+H32+H29</f>
        <v>112920</v>
      </c>
      <c r="I35" s="62"/>
    </row>
    <row r="36" spans="3:11" s="163" customFormat="1">
      <c r="C36" s="122" t="s">
        <v>1222</v>
      </c>
      <c r="D36" s="69" t="s">
        <v>1325</v>
      </c>
      <c r="E36" s="70"/>
      <c r="F36" s="71"/>
      <c r="G36" s="95">
        <f>$M$8</f>
        <v>0.1</v>
      </c>
      <c r="H36" s="124">
        <f>H35*G36</f>
        <v>11292</v>
      </c>
      <c r="I36" s="62"/>
    </row>
    <row r="37" spans="3:11" s="163" customFormat="1" ht="14.4" thickBot="1">
      <c r="C37" s="130" t="s">
        <v>1223</v>
      </c>
      <c r="D37" s="131" t="s">
        <v>1224</v>
      </c>
      <c r="E37" s="132"/>
      <c r="F37" s="132"/>
      <c r="G37" s="155"/>
      <c r="H37" s="134">
        <f>SUM(H35:H36)</f>
        <v>124212</v>
      </c>
      <c r="I37" s="62"/>
    </row>
    <row r="38" spans="3:11" ht="14.4" thickTop="1">
      <c r="C38" s="89"/>
      <c r="D38" s="90"/>
      <c r="E38" s="90"/>
      <c r="F38" s="90"/>
      <c r="G38" s="90"/>
      <c r="H38" s="91"/>
    </row>
    <row r="39" spans="3:11" ht="15.75" customHeight="1" thickBot="1">
      <c r="C39" s="53" t="s">
        <v>2737</v>
      </c>
      <c r="D39" s="221" t="s">
        <v>1398</v>
      </c>
      <c r="E39" s="223"/>
      <c r="F39" s="223"/>
      <c r="G39" s="223"/>
      <c r="H39" s="223"/>
      <c r="I39" s="314">
        <f>ROUNDDOWN(H54,-2)</f>
        <v>69200</v>
      </c>
    </row>
    <row r="40" spans="3:11" ht="28.2" thickTop="1">
      <c r="C40" s="119" t="s">
        <v>1197</v>
      </c>
      <c r="D40" s="120" t="s">
        <v>1198</v>
      </c>
      <c r="E40" s="120" t="s">
        <v>1199</v>
      </c>
      <c r="F40" s="120" t="s">
        <v>1200</v>
      </c>
      <c r="G40" s="120" t="s">
        <v>1201</v>
      </c>
      <c r="H40" s="121" t="s">
        <v>1202</v>
      </c>
    </row>
    <row r="41" spans="3:11">
      <c r="C41" s="141" t="s">
        <v>1203</v>
      </c>
      <c r="D41" s="59" t="s">
        <v>1204</v>
      </c>
      <c r="E41" s="73"/>
      <c r="F41" s="73"/>
      <c r="G41" s="73"/>
      <c r="H41" s="146"/>
    </row>
    <row r="42" spans="3:11">
      <c r="C42" s="142">
        <v>1</v>
      </c>
      <c r="D42" s="59" t="s">
        <v>5</v>
      </c>
      <c r="E42" s="72" t="s">
        <v>6</v>
      </c>
      <c r="F42" s="93">
        <v>0.1</v>
      </c>
      <c r="G42" s="64">
        <f>VLOOKUP(D42,upahbahan,3,FALSE)</f>
        <v>100000</v>
      </c>
      <c r="H42" s="124">
        <f>F42*G42</f>
        <v>10000</v>
      </c>
    </row>
    <row r="43" spans="3:11">
      <c r="C43" s="142">
        <v>2</v>
      </c>
      <c r="D43" s="59" t="s">
        <v>8</v>
      </c>
      <c r="E43" s="72" t="s">
        <v>6</v>
      </c>
      <c r="F43" s="93">
        <v>0.1</v>
      </c>
      <c r="G43" s="64">
        <f>VLOOKUP(D43,upahbahan,3,FALSE)</f>
        <v>145000</v>
      </c>
      <c r="H43" s="124">
        <f>F43*G43</f>
        <v>14500</v>
      </c>
    </row>
    <row r="44" spans="3:11">
      <c r="C44" s="142">
        <v>3</v>
      </c>
      <c r="D44" s="59" t="s">
        <v>18</v>
      </c>
      <c r="E44" s="72" t="s">
        <v>6</v>
      </c>
      <c r="F44" s="93">
        <v>0.01</v>
      </c>
      <c r="G44" s="64">
        <f>VLOOKUP(D44,upahbahan,3,FALSE)</f>
        <v>175000</v>
      </c>
      <c r="H44" s="124">
        <f>F44*G44</f>
        <v>1750</v>
      </c>
    </row>
    <row r="45" spans="3:11">
      <c r="C45" s="142">
        <v>4</v>
      </c>
      <c r="D45" s="59" t="s">
        <v>19</v>
      </c>
      <c r="E45" s="72" t="s">
        <v>6</v>
      </c>
      <c r="F45" s="93">
        <v>3.3E-3</v>
      </c>
      <c r="G45" s="64">
        <f>VLOOKUP(D45,upahbahan,3,FALSE)</f>
        <v>200000</v>
      </c>
      <c r="H45" s="124">
        <f>F45*G45</f>
        <v>660</v>
      </c>
    </row>
    <row r="46" spans="3:11" ht="15.75" customHeight="1">
      <c r="C46" s="144" t="s">
        <v>1210</v>
      </c>
      <c r="D46" s="80"/>
      <c r="E46" s="80"/>
      <c r="F46" s="217"/>
      <c r="G46" s="218"/>
      <c r="H46" s="124">
        <f>SUM(H42:H45)</f>
        <v>26910</v>
      </c>
      <c r="I46" s="220"/>
      <c r="J46" s="220"/>
      <c r="K46" s="220"/>
    </row>
    <row r="47" spans="3:11">
      <c r="C47" s="141" t="s">
        <v>1211</v>
      </c>
      <c r="D47" s="59" t="s">
        <v>1212</v>
      </c>
      <c r="E47" s="73"/>
      <c r="F47" s="73"/>
      <c r="G47" s="73"/>
      <c r="H47" s="146"/>
    </row>
    <row r="48" spans="3:11">
      <c r="C48" s="142">
        <v>1</v>
      </c>
      <c r="D48" s="59" t="s">
        <v>396</v>
      </c>
      <c r="E48" s="72" t="s">
        <v>130</v>
      </c>
      <c r="F48" s="227">
        <v>1.5</v>
      </c>
      <c r="G48" s="64">
        <f>VLOOKUP(D48,upahbahan,3,FALSE)</f>
        <v>24000</v>
      </c>
      <c r="H48" s="124">
        <f>F48*G48</f>
        <v>36000</v>
      </c>
    </row>
    <row r="49" spans="3:11" ht="15.75" customHeight="1">
      <c r="C49" s="144" t="s">
        <v>1216</v>
      </c>
      <c r="D49" s="80"/>
      <c r="E49" s="80"/>
      <c r="F49" s="80"/>
      <c r="G49" s="162"/>
      <c r="H49" s="124">
        <f>SUM(H48:H48)</f>
        <v>36000</v>
      </c>
      <c r="I49" s="55"/>
    </row>
    <row r="50" spans="3:11">
      <c r="C50" s="152" t="s">
        <v>1217</v>
      </c>
      <c r="D50" s="59" t="s">
        <v>1218</v>
      </c>
      <c r="E50" s="73"/>
      <c r="F50" s="73"/>
      <c r="G50" s="73"/>
      <c r="H50" s="146"/>
      <c r="I50" s="55"/>
    </row>
    <row r="51" spans="3:11" ht="15.75" customHeight="1">
      <c r="C51" s="144" t="s">
        <v>1219</v>
      </c>
      <c r="D51" s="80"/>
      <c r="E51" s="80"/>
      <c r="F51" s="80"/>
      <c r="G51" s="162"/>
      <c r="H51" s="153">
        <v>0</v>
      </c>
      <c r="I51" s="55"/>
    </row>
    <row r="52" spans="3:11" s="163" customFormat="1">
      <c r="C52" s="122" t="s">
        <v>1220</v>
      </c>
      <c r="D52" s="69" t="s">
        <v>1221</v>
      </c>
      <c r="E52" s="70"/>
      <c r="F52" s="70"/>
      <c r="G52" s="71"/>
      <c r="H52" s="124">
        <f>H51+H49+H46</f>
        <v>62910</v>
      </c>
      <c r="I52" s="62"/>
    </row>
    <row r="53" spans="3:11" s="163" customFormat="1">
      <c r="C53" s="122" t="s">
        <v>1222</v>
      </c>
      <c r="D53" s="69" t="s">
        <v>1325</v>
      </c>
      <c r="E53" s="70"/>
      <c r="F53" s="71"/>
      <c r="G53" s="95">
        <f>$M$8</f>
        <v>0.1</v>
      </c>
      <c r="H53" s="124">
        <f>H52*G53</f>
        <v>6291</v>
      </c>
      <c r="I53" s="62"/>
    </row>
    <row r="54" spans="3:11" s="163" customFormat="1" ht="14.4" thickBot="1">
      <c r="C54" s="130" t="s">
        <v>1223</v>
      </c>
      <c r="D54" s="131" t="s">
        <v>1224</v>
      </c>
      <c r="E54" s="132"/>
      <c r="F54" s="132"/>
      <c r="G54" s="155"/>
      <c r="H54" s="134">
        <f>SUM(H52:H53)</f>
        <v>69201</v>
      </c>
      <c r="I54" s="62"/>
    </row>
    <row r="55" spans="3:11" ht="14.4" thickTop="1">
      <c r="C55" s="89"/>
      <c r="D55" s="90"/>
      <c r="E55" s="90"/>
      <c r="F55" s="90"/>
      <c r="G55" s="90"/>
      <c r="H55" s="91"/>
    </row>
    <row r="56" spans="3:11" ht="15.75" customHeight="1" thickBot="1">
      <c r="C56" s="53" t="s">
        <v>2738</v>
      </c>
      <c r="D56" s="221" t="s">
        <v>2739</v>
      </c>
      <c r="E56" s="223"/>
      <c r="F56" s="223"/>
      <c r="G56" s="223"/>
      <c r="H56" s="223"/>
      <c r="I56" s="314">
        <f>ROUNDDOWN(H74,-2)</f>
        <v>256500</v>
      </c>
    </row>
    <row r="57" spans="3:11" ht="28.2" thickTop="1">
      <c r="C57" s="119" t="s">
        <v>1197</v>
      </c>
      <c r="D57" s="120" t="s">
        <v>1198</v>
      </c>
      <c r="E57" s="120" t="s">
        <v>1199</v>
      </c>
      <c r="F57" s="120" t="s">
        <v>1200</v>
      </c>
      <c r="G57" s="120" t="s">
        <v>1201</v>
      </c>
      <c r="H57" s="121" t="s">
        <v>1202</v>
      </c>
    </row>
    <row r="58" spans="3:11">
      <c r="C58" s="141" t="s">
        <v>1203</v>
      </c>
      <c r="D58" s="59" t="s">
        <v>1204</v>
      </c>
      <c r="E58" s="73"/>
      <c r="F58" s="73"/>
      <c r="G58" s="73"/>
      <c r="H58" s="146"/>
    </row>
    <row r="59" spans="3:11">
      <c r="C59" s="142">
        <v>1</v>
      </c>
      <c r="D59" s="59" t="s">
        <v>5</v>
      </c>
      <c r="E59" s="72" t="s">
        <v>6</v>
      </c>
      <c r="F59" s="93">
        <v>0.5</v>
      </c>
      <c r="G59" s="64">
        <f>VLOOKUP(D59,upahbahan,3,FALSE)</f>
        <v>100000</v>
      </c>
      <c r="H59" s="124">
        <f>F59*G59</f>
        <v>50000</v>
      </c>
    </row>
    <row r="60" spans="3:11">
      <c r="C60" s="142">
        <v>2</v>
      </c>
      <c r="D60" s="59" t="s">
        <v>9</v>
      </c>
      <c r="E60" s="72" t="s">
        <v>6</v>
      </c>
      <c r="F60" s="93">
        <v>0.5</v>
      </c>
      <c r="G60" s="64">
        <f>VLOOKUP(D60,upahbahan,3,FALSE)</f>
        <v>145000</v>
      </c>
      <c r="H60" s="124">
        <f>F60*G60</f>
        <v>72500</v>
      </c>
    </row>
    <row r="61" spans="3:11">
      <c r="C61" s="142">
        <v>3</v>
      </c>
      <c r="D61" s="59" t="s">
        <v>18</v>
      </c>
      <c r="E61" s="72" t="s">
        <v>6</v>
      </c>
      <c r="F61" s="93">
        <v>0.05</v>
      </c>
      <c r="G61" s="64">
        <f>VLOOKUP(D61,upahbahan,3,FALSE)</f>
        <v>175000</v>
      </c>
      <c r="H61" s="124">
        <f>F61*G61</f>
        <v>8750</v>
      </c>
    </row>
    <row r="62" spans="3:11">
      <c r="C62" s="142">
        <v>4</v>
      </c>
      <c r="D62" s="59" t="s">
        <v>19</v>
      </c>
      <c r="E62" s="72" t="s">
        <v>6</v>
      </c>
      <c r="F62" s="93">
        <v>1.67E-2</v>
      </c>
      <c r="G62" s="64">
        <f>VLOOKUP(D62,upahbahan,3,FALSE)</f>
        <v>200000</v>
      </c>
      <c r="H62" s="124">
        <f>F62*G62</f>
        <v>3340</v>
      </c>
    </row>
    <row r="63" spans="3:11" ht="15.75" customHeight="1">
      <c r="C63" s="144" t="s">
        <v>1210</v>
      </c>
      <c r="D63" s="80"/>
      <c r="E63" s="80"/>
      <c r="F63" s="217"/>
      <c r="G63" s="218"/>
      <c r="H63" s="124">
        <f>SUM(H59:H62)</f>
        <v>134590</v>
      </c>
      <c r="I63" s="220"/>
      <c r="J63" s="220"/>
      <c r="K63" s="220"/>
    </row>
    <row r="64" spans="3:11">
      <c r="C64" s="141" t="s">
        <v>1211</v>
      </c>
      <c r="D64" s="59" t="s">
        <v>1212</v>
      </c>
      <c r="E64" s="73"/>
      <c r="F64" s="73"/>
      <c r="G64" s="73"/>
      <c r="H64" s="146"/>
    </row>
    <row r="65" spans="3:9">
      <c r="C65" s="145" t="s">
        <v>1205</v>
      </c>
      <c r="D65" s="59" t="s">
        <v>810</v>
      </c>
      <c r="E65" s="170" t="s">
        <v>114</v>
      </c>
      <c r="F65" s="171">
        <v>3.6</v>
      </c>
      <c r="G65" s="64">
        <f>VLOOKUP(D65,upahbahan,3,FALSE)</f>
        <v>15000</v>
      </c>
      <c r="H65" s="124">
        <f>F65*G65</f>
        <v>54000</v>
      </c>
    </row>
    <row r="66" spans="3:9">
      <c r="C66" s="145" t="s">
        <v>1206</v>
      </c>
      <c r="D66" s="77" t="s">
        <v>258</v>
      </c>
      <c r="E66" s="170" t="s">
        <v>66</v>
      </c>
      <c r="F66" s="171">
        <v>0.15</v>
      </c>
      <c r="G66" s="64">
        <f>VLOOKUP(D66,upahbahan,3,FALSE)</f>
        <v>35000</v>
      </c>
      <c r="H66" s="124">
        <f>F66*G66</f>
        <v>5250</v>
      </c>
    </row>
    <row r="67" spans="3:9">
      <c r="C67" s="145" t="s">
        <v>1207</v>
      </c>
      <c r="D67" s="59" t="s">
        <v>1034</v>
      </c>
      <c r="E67" s="170" t="s">
        <v>44</v>
      </c>
      <c r="F67" s="171">
        <v>1.05</v>
      </c>
      <c r="G67" s="64">
        <f>VLOOKUP(D67,upahbahan,3,FALSE)</f>
        <v>3200</v>
      </c>
      <c r="H67" s="124">
        <f>F67*G67</f>
        <v>3360</v>
      </c>
    </row>
    <row r="68" spans="3:9">
      <c r="C68" s="145" t="s">
        <v>1208</v>
      </c>
      <c r="D68" s="59" t="s">
        <v>396</v>
      </c>
      <c r="E68" s="72" t="s">
        <v>130</v>
      </c>
      <c r="F68" s="74">
        <v>1.5</v>
      </c>
      <c r="G68" s="64">
        <f>VLOOKUP(D68,upahbahan,3,FALSE)</f>
        <v>24000</v>
      </c>
      <c r="H68" s="124">
        <f>F68*G68</f>
        <v>36000</v>
      </c>
    </row>
    <row r="69" spans="3:9" ht="15.75" customHeight="1">
      <c r="C69" s="144" t="s">
        <v>1216</v>
      </c>
      <c r="D69" s="80"/>
      <c r="E69" s="80"/>
      <c r="F69" s="80"/>
      <c r="G69" s="162"/>
      <c r="H69" s="124">
        <f>SUM(H65:H68)</f>
        <v>98610</v>
      </c>
      <c r="I69" s="55"/>
    </row>
    <row r="70" spans="3:9">
      <c r="C70" s="152" t="s">
        <v>1217</v>
      </c>
      <c r="D70" s="59" t="s">
        <v>1218</v>
      </c>
      <c r="E70" s="73"/>
      <c r="F70" s="73"/>
      <c r="G70" s="73"/>
      <c r="H70" s="146"/>
      <c r="I70" s="55"/>
    </row>
    <row r="71" spans="3:9" ht="15.75" customHeight="1">
      <c r="C71" s="144" t="s">
        <v>1219</v>
      </c>
      <c r="D71" s="80"/>
      <c r="E71" s="80"/>
      <c r="F71" s="80"/>
      <c r="G71" s="162"/>
      <c r="H71" s="153">
        <v>0</v>
      </c>
      <c r="I71" s="55"/>
    </row>
    <row r="72" spans="3:9" s="163" customFormat="1">
      <c r="C72" s="122" t="s">
        <v>1220</v>
      </c>
      <c r="D72" s="69" t="s">
        <v>1221</v>
      </c>
      <c r="E72" s="70"/>
      <c r="F72" s="70"/>
      <c r="G72" s="71"/>
      <c r="H72" s="124">
        <f>H71+H69+H63</f>
        <v>233200</v>
      </c>
      <c r="I72" s="62"/>
    </row>
    <row r="73" spans="3:9" s="163" customFormat="1">
      <c r="C73" s="122" t="s">
        <v>1222</v>
      </c>
      <c r="D73" s="69" t="s">
        <v>1325</v>
      </c>
      <c r="E73" s="70"/>
      <c r="F73" s="71"/>
      <c r="G73" s="95">
        <f>$M$8</f>
        <v>0.1</v>
      </c>
      <c r="H73" s="124">
        <f>H72*G73</f>
        <v>23320</v>
      </c>
      <c r="I73" s="62"/>
    </row>
    <row r="74" spans="3:9" s="163" customFormat="1" ht="14.4" thickBot="1">
      <c r="C74" s="130" t="s">
        <v>1223</v>
      </c>
      <c r="D74" s="131" t="s">
        <v>1224</v>
      </c>
      <c r="E74" s="132"/>
      <c r="F74" s="132"/>
      <c r="G74" s="155"/>
      <c r="H74" s="134">
        <f>SUM(H72:H73)</f>
        <v>256520</v>
      </c>
      <c r="I74" s="62"/>
    </row>
    <row r="75" spans="3:9" ht="14.4" thickTop="1">
      <c r="C75" s="89"/>
      <c r="D75" s="90"/>
      <c r="E75" s="90"/>
      <c r="F75" s="90"/>
      <c r="G75" s="90"/>
      <c r="H75" s="91"/>
    </row>
    <row r="76" spans="3:9">
      <c r="C76" s="320" t="s">
        <v>2740</v>
      </c>
      <c r="D76" s="321" t="s">
        <v>2741</v>
      </c>
      <c r="E76" s="90"/>
      <c r="F76" s="90"/>
      <c r="G76" s="90"/>
      <c r="H76" s="91"/>
    </row>
    <row r="77" spans="3:9" ht="14.4" thickBot="1">
      <c r="C77" s="53" t="s">
        <v>2742</v>
      </c>
      <c r="D77" s="221" t="s">
        <v>2743</v>
      </c>
      <c r="E77" s="223"/>
      <c r="F77" s="223"/>
      <c r="G77" s="223"/>
      <c r="H77" s="223"/>
      <c r="I77" s="314">
        <f>ROUNDDOWN(H93,-2)</f>
        <v>51900</v>
      </c>
    </row>
    <row r="78" spans="3:9" ht="28.2" thickTop="1">
      <c r="C78" s="119" t="s">
        <v>1197</v>
      </c>
      <c r="D78" s="120" t="s">
        <v>1198</v>
      </c>
      <c r="E78" s="120" t="s">
        <v>1199</v>
      </c>
      <c r="F78" s="120" t="s">
        <v>1200</v>
      </c>
      <c r="G78" s="120" t="s">
        <v>1201</v>
      </c>
      <c r="H78" s="121" t="s">
        <v>1202</v>
      </c>
    </row>
    <row r="79" spans="3:9">
      <c r="C79" s="141" t="s">
        <v>1203</v>
      </c>
      <c r="D79" s="59" t="s">
        <v>1204</v>
      </c>
      <c r="E79" s="73"/>
      <c r="F79" s="73"/>
      <c r="G79" s="73"/>
      <c r="H79" s="146"/>
    </row>
    <row r="80" spans="3:9">
      <c r="C80" s="142">
        <v>1</v>
      </c>
      <c r="D80" s="59" t="s">
        <v>5</v>
      </c>
      <c r="E80" s="72" t="s">
        <v>6</v>
      </c>
      <c r="F80" s="93">
        <v>0.1</v>
      </c>
      <c r="G80" s="64">
        <f>VLOOKUP(D80,upahbahan,3,FALSE)</f>
        <v>100000</v>
      </c>
      <c r="H80" s="124">
        <f>F80*G80</f>
        <v>10000</v>
      </c>
    </row>
    <row r="81" spans="3:11">
      <c r="C81" s="142">
        <v>2</v>
      </c>
      <c r="D81" s="59" t="s">
        <v>8</v>
      </c>
      <c r="E81" s="72" t="s">
        <v>6</v>
      </c>
      <c r="F81" s="93">
        <v>0.05</v>
      </c>
      <c r="G81" s="64">
        <f>VLOOKUP(D81,upahbahan,3,FALSE)</f>
        <v>145000</v>
      </c>
      <c r="H81" s="124">
        <f>F81*G81</f>
        <v>7250</v>
      </c>
    </row>
    <row r="82" spans="3:11">
      <c r="C82" s="142">
        <v>3</v>
      </c>
      <c r="D82" s="59" t="s">
        <v>18</v>
      </c>
      <c r="E82" s="72" t="s">
        <v>6</v>
      </c>
      <c r="F82" s="93">
        <v>5.0000000000000001E-3</v>
      </c>
      <c r="G82" s="64">
        <f>VLOOKUP(D82,upahbahan,3,FALSE)</f>
        <v>175000</v>
      </c>
      <c r="H82" s="124">
        <f>F82*G82</f>
        <v>875</v>
      </c>
    </row>
    <row r="83" spans="3:11">
      <c r="C83" s="142">
        <v>4</v>
      </c>
      <c r="D83" s="59" t="s">
        <v>19</v>
      </c>
      <c r="E83" s="72" t="s">
        <v>6</v>
      </c>
      <c r="F83" s="93">
        <v>1.6999999999999999E-3</v>
      </c>
      <c r="G83" s="64">
        <f>VLOOKUP(D83,upahbahan,3,FALSE)</f>
        <v>200000</v>
      </c>
      <c r="H83" s="124">
        <f>F83*G83</f>
        <v>340</v>
      </c>
    </row>
    <row r="84" spans="3:11" ht="15.75" customHeight="1">
      <c r="C84" s="144" t="s">
        <v>1210</v>
      </c>
      <c r="D84" s="80"/>
      <c r="E84" s="80"/>
      <c r="F84" s="217"/>
      <c r="G84" s="218"/>
      <c r="H84" s="124">
        <f>SUM(H80:H83)</f>
        <v>18465</v>
      </c>
      <c r="I84" s="220"/>
      <c r="J84" s="220"/>
      <c r="K84" s="220"/>
    </row>
    <row r="85" spans="3:11">
      <c r="C85" s="141" t="s">
        <v>1211</v>
      </c>
      <c r="D85" s="59" t="s">
        <v>1212</v>
      </c>
      <c r="E85" s="73"/>
      <c r="F85" s="73"/>
      <c r="G85" s="73"/>
      <c r="H85" s="146"/>
    </row>
    <row r="86" spans="3:11" ht="27.6">
      <c r="C86" s="142">
        <v>1</v>
      </c>
      <c r="D86" s="59" t="s">
        <v>384</v>
      </c>
      <c r="E86" s="72" t="s">
        <v>130</v>
      </c>
      <c r="F86" s="74">
        <v>0.36399999999999999</v>
      </c>
      <c r="G86" s="64">
        <f>VLOOKUP(D86,upahbahan,3,FALSE)</f>
        <v>70000</v>
      </c>
      <c r="H86" s="124">
        <f>F86*G86</f>
        <v>25480</v>
      </c>
    </row>
    <row r="87" spans="3:11">
      <c r="C87" s="142">
        <v>2</v>
      </c>
      <c r="D87" s="59" t="s">
        <v>269</v>
      </c>
      <c r="E87" s="72" t="s">
        <v>66</v>
      </c>
      <c r="F87" s="227">
        <v>0.11</v>
      </c>
      <c r="G87" s="64">
        <f>VLOOKUP(D87,upahbahan,3,FALSE)</f>
        <v>30090</v>
      </c>
      <c r="H87" s="124">
        <f>F87*G87</f>
        <v>3309.9</v>
      </c>
    </row>
    <row r="88" spans="3:11" ht="15.75" customHeight="1">
      <c r="C88" s="144" t="s">
        <v>1216</v>
      </c>
      <c r="D88" s="80"/>
      <c r="E88" s="80"/>
      <c r="F88" s="80"/>
      <c r="G88" s="162"/>
      <c r="H88" s="124">
        <f>SUM(H86:H87)</f>
        <v>28789.9</v>
      </c>
      <c r="I88" s="55"/>
    </row>
    <row r="89" spans="3:11">
      <c r="C89" s="152" t="s">
        <v>1217</v>
      </c>
      <c r="D89" s="59" t="s">
        <v>1218</v>
      </c>
      <c r="E89" s="73"/>
      <c r="F89" s="73"/>
      <c r="G89" s="73"/>
      <c r="H89" s="146"/>
      <c r="I89" s="55"/>
    </row>
    <row r="90" spans="3:11" ht="15.75" customHeight="1">
      <c r="C90" s="144" t="s">
        <v>1219</v>
      </c>
      <c r="D90" s="80"/>
      <c r="E90" s="80"/>
      <c r="F90" s="80"/>
      <c r="G90" s="162"/>
      <c r="H90" s="153">
        <v>0</v>
      </c>
      <c r="I90" s="55"/>
    </row>
    <row r="91" spans="3:11" s="163" customFormat="1">
      <c r="C91" s="122" t="s">
        <v>1220</v>
      </c>
      <c r="D91" s="69" t="s">
        <v>1221</v>
      </c>
      <c r="E91" s="70"/>
      <c r="F91" s="70"/>
      <c r="G91" s="71"/>
      <c r="H91" s="124">
        <f>H90+H88+H84</f>
        <v>47254.9</v>
      </c>
      <c r="I91" s="62"/>
    </row>
    <row r="92" spans="3:11" s="163" customFormat="1">
      <c r="C92" s="122" t="s">
        <v>1222</v>
      </c>
      <c r="D92" s="69" t="s">
        <v>1325</v>
      </c>
      <c r="E92" s="70"/>
      <c r="F92" s="71"/>
      <c r="G92" s="95">
        <f>$M$8</f>
        <v>0.1</v>
      </c>
      <c r="H92" s="124">
        <f>H91*G92</f>
        <v>4725.4900000000007</v>
      </c>
      <c r="I92" s="62"/>
    </row>
    <row r="93" spans="3:11" s="163" customFormat="1" ht="14.4" thickBot="1">
      <c r="C93" s="130" t="s">
        <v>1223</v>
      </c>
      <c r="D93" s="131" t="s">
        <v>1224</v>
      </c>
      <c r="E93" s="132"/>
      <c r="F93" s="132"/>
      <c r="G93" s="155"/>
      <c r="H93" s="134">
        <f>SUM(H91:H92)</f>
        <v>51980.39</v>
      </c>
      <c r="I93" s="62"/>
    </row>
    <row r="94" spans="3:11" ht="14.4" thickTop="1">
      <c r="C94" s="89"/>
      <c r="D94" s="90"/>
      <c r="E94" s="90"/>
      <c r="F94" s="90"/>
      <c r="G94" s="90"/>
      <c r="H94" s="91"/>
    </row>
    <row r="95" spans="3:11">
      <c r="C95" s="89"/>
      <c r="D95" s="90"/>
      <c r="E95" s="90"/>
      <c r="F95" s="90"/>
      <c r="G95" s="90"/>
      <c r="H95" s="91"/>
    </row>
    <row r="96" spans="3:11" ht="14.4" thickBot="1">
      <c r="C96" s="221" t="s">
        <v>2744</v>
      </c>
      <c r="D96" s="221" t="s">
        <v>2745</v>
      </c>
      <c r="E96" s="223"/>
      <c r="F96" s="223"/>
      <c r="G96" s="223"/>
      <c r="H96" s="223"/>
      <c r="I96" s="314">
        <f>ROUNDDOWN(H112,-2)</f>
        <v>76400</v>
      </c>
    </row>
    <row r="97" spans="3:11" ht="28.2" thickTop="1">
      <c r="C97" s="119" t="s">
        <v>1197</v>
      </c>
      <c r="D97" s="120" t="s">
        <v>1198</v>
      </c>
      <c r="E97" s="120" t="s">
        <v>1199</v>
      </c>
      <c r="F97" s="120" t="s">
        <v>1200</v>
      </c>
      <c r="G97" s="120" t="s">
        <v>1201</v>
      </c>
      <c r="H97" s="121" t="s">
        <v>1202</v>
      </c>
    </row>
    <row r="98" spans="3:11">
      <c r="C98" s="141" t="s">
        <v>1203</v>
      </c>
      <c r="D98" s="59" t="s">
        <v>1204</v>
      </c>
      <c r="E98" s="73"/>
      <c r="F98" s="73"/>
      <c r="G98" s="73"/>
      <c r="H98" s="146"/>
    </row>
    <row r="99" spans="3:11">
      <c r="C99" s="142">
        <v>1</v>
      </c>
      <c r="D99" s="59" t="s">
        <v>5</v>
      </c>
      <c r="E99" s="72" t="s">
        <v>6</v>
      </c>
      <c r="F99" s="93">
        <v>0.03</v>
      </c>
      <c r="G99" s="64">
        <f>VLOOKUP(D99,upahbahan,3,FALSE)</f>
        <v>100000</v>
      </c>
      <c r="H99" s="124">
        <f>F99*G99</f>
        <v>3000</v>
      </c>
    </row>
    <row r="100" spans="3:11">
      <c r="C100" s="142">
        <v>2</v>
      </c>
      <c r="D100" s="59" t="s">
        <v>8</v>
      </c>
      <c r="E100" s="72" t="s">
        <v>6</v>
      </c>
      <c r="F100" s="93">
        <v>7.0000000000000007E-2</v>
      </c>
      <c r="G100" s="64">
        <f>VLOOKUP(D100,upahbahan,3,FALSE)</f>
        <v>145000</v>
      </c>
      <c r="H100" s="124">
        <f>F100*G100</f>
        <v>10150.000000000002</v>
      </c>
    </row>
    <row r="101" spans="3:11">
      <c r="C101" s="142">
        <v>3</v>
      </c>
      <c r="D101" s="59" t="s">
        <v>18</v>
      </c>
      <c r="E101" s="72" t="s">
        <v>6</v>
      </c>
      <c r="F101" s="93">
        <v>7.0000000000000001E-3</v>
      </c>
      <c r="G101" s="64">
        <f>VLOOKUP(D101,upahbahan,3,FALSE)</f>
        <v>175000</v>
      </c>
      <c r="H101" s="124">
        <f>F101*G101</f>
        <v>1225</v>
      </c>
    </row>
    <row r="102" spans="3:11">
      <c r="C102" s="142">
        <v>4</v>
      </c>
      <c r="D102" s="59" t="s">
        <v>19</v>
      </c>
      <c r="E102" s="72" t="s">
        <v>6</v>
      </c>
      <c r="F102" s="93">
        <v>2.3E-3</v>
      </c>
      <c r="G102" s="64">
        <f>VLOOKUP(D102,upahbahan,3,FALSE)</f>
        <v>200000</v>
      </c>
      <c r="H102" s="124">
        <f>F102*G102</f>
        <v>460</v>
      </c>
    </row>
    <row r="103" spans="3:11" ht="15.75" customHeight="1">
      <c r="C103" s="144" t="s">
        <v>1210</v>
      </c>
      <c r="D103" s="80"/>
      <c r="E103" s="80"/>
      <c r="F103" s="217"/>
      <c r="G103" s="218"/>
      <c r="H103" s="124">
        <f>SUM(H99:H102)</f>
        <v>14835.000000000002</v>
      </c>
      <c r="I103" s="220"/>
      <c r="J103" s="220"/>
      <c r="K103" s="220"/>
    </row>
    <row r="104" spans="3:11">
      <c r="C104" s="141" t="s">
        <v>1211</v>
      </c>
      <c r="D104" s="59" t="s">
        <v>1212</v>
      </c>
      <c r="E104" s="73"/>
      <c r="F104" s="73"/>
      <c r="G104" s="73"/>
      <c r="H104" s="146"/>
    </row>
    <row r="105" spans="3:11">
      <c r="C105" s="142">
        <v>1</v>
      </c>
      <c r="D105" s="59" t="s">
        <v>391</v>
      </c>
      <c r="E105" s="72" t="s">
        <v>63</v>
      </c>
      <c r="F105" s="74">
        <v>1.21</v>
      </c>
      <c r="G105" s="64">
        <f>VLOOKUP(D105,upahbahan,3,FALSE)</f>
        <v>45000</v>
      </c>
      <c r="H105" s="124">
        <f>F105*G105</f>
        <v>54450</v>
      </c>
    </row>
    <row r="106" spans="3:11">
      <c r="C106" s="142">
        <v>2</v>
      </c>
      <c r="D106" s="59" t="s">
        <v>262</v>
      </c>
      <c r="E106" s="72" t="s">
        <v>66</v>
      </c>
      <c r="F106" s="74">
        <v>0.01</v>
      </c>
      <c r="G106" s="64">
        <f>VLOOKUP(D106,upahbahan,3,FALSE)</f>
        <v>18000</v>
      </c>
      <c r="H106" s="124">
        <f>F106*G106</f>
        <v>180</v>
      </c>
    </row>
    <row r="107" spans="3:11" ht="15.75" customHeight="1">
      <c r="C107" s="144" t="s">
        <v>1216</v>
      </c>
      <c r="D107" s="80"/>
      <c r="E107" s="80"/>
      <c r="F107" s="80"/>
      <c r="G107" s="162"/>
      <c r="H107" s="124">
        <f>SUM(H105:H106)</f>
        <v>54630</v>
      </c>
      <c r="I107" s="55"/>
    </row>
    <row r="108" spans="3:11">
      <c r="C108" s="152" t="s">
        <v>1217</v>
      </c>
      <c r="D108" s="59" t="s">
        <v>1218</v>
      </c>
      <c r="E108" s="73"/>
      <c r="F108" s="73"/>
      <c r="G108" s="73"/>
      <c r="H108" s="146"/>
      <c r="I108" s="55"/>
    </row>
    <row r="109" spans="3:11" ht="15.75" customHeight="1">
      <c r="C109" s="144" t="s">
        <v>1219</v>
      </c>
      <c r="D109" s="80"/>
      <c r="E109" s="80"/>
      <c r="F109" s="80"/>
      <c r="G109" s="162"/>
      <c r="H109" s="153">
        <v>0</v>
      </c>
      <c r="I109" s="55"/>
    </row>
    <row r="110" spans="3:11" s="163" customFormat="1">
      <c r="C110" s="122" t="s">
        <v>1220</v>
      </c>
      <c r="D110" s="69" t="s">
        <v>1221</v>
      </c>
      <c r="E110" s="70"/>
      <c r="F110" s="70"/>
      <c r="G110" s="71"/>
      <c r="H110" s="124">
        <f>H109+H107+H103</f>
        <v>69465</v>
      </c>
      <c r="I110" s="62"/>
    </row>
    <row r="111" spans="3:11" s="163" customFormat="1">
      <c r="C111" s="122" t="s">
        <v>1222</v>
      </c>
      <c r="D111" s="69" t="s">
        <v>1325</v>
      </c>
      <c r="E111" s="70"/>
      <c r="F111" s="71"/>
      <c r="G111" s="95">
        <f>$M$8</f>
        <v>0.1</v>
      </c>
      <c r="H111" s="124">
        <f>H110*G111</f>
        <v>6946.5</v>
      </c>
      <c r="I111" s="62"/>
    </row>
    <row r="112" spans="3:11" s="163" customFormat="1" ht="14.4" thickBot="1">
      <c r="C112" s="130" t="s">
        <v>1223</v>
      </c>
      <c r="D112" s="131" t="s">
        <v>1224</v>
      </c>
      <c r="E112" s="132"/>
      <c r="F112" s="132"/>
      <c r="G112" s="155"/>
      <c r="H112" s="134">
        <f>SUM(H110:H111)</f>
        <v>76411.5</v>
      </c>
      <c r="I112" s="62"/>
    </row>
    <row r="113" spans="3:11" ht="14.4" thickTop="1">
      <c r="C113" s="89"/>
      <c r="D113" s="90"/>
      <c r="E113" s="90"/>
      <c r="F113" s="90"/>
      <c r="G113" s="90"/>
      <c r="H113" s="91"/>
    </row>
    <row r="114" spans="3:11" ht="27" customHeight="1">
      <c r="C114" s="328" t="s">
        <v>2746</v>
      </c>
      <c r="D114" s="774" t="s">
        <v>2748</v>
      </c>
      <c r="E114" s="774"/>
      <c r="F114" s="774"/>
      <c r="G114" s="774"/>
      <c r="H114" s="774"/>
    </row>
    <row r="115" spans="3:11" ht="14.4" thickBot="1">
      <c r="C115" s="53" t="s">
        <v>2751</v>
      </c>
      <c r="D115" s="221" t="s">
        <v>2749</v>
      </c>
      <c r="E115" s="223"/>
      <c r="F115" s="223"/>
      <c r="G115" s="223"/>
      <c r="H115" s="223"/>
      <c r="I115" s="314">
        <f>ROUNDDOWN(H131,-2)</f>
        <v>55900</v>
      </c>
    </row>
    <row r="116" spans="3:11" ht="28.2" thickTop="1">
      <c r="C116" s="119" t="s">
        <v>1197</v>
      </c>
      <c r="D116" s="120" t="s">
        <v>1198</v>
      </c>
      <c r="E116" s="120" t="s">
        <v>1199</v>
      </c>
      <c r="F116" s="120" t="s">
        <v>1200</v>
      </c>
      <c r="G116" s="120" t="s">
        <v>1201</v>
      </c>
      <c r="H116" s="121" t="s">
        <v>1202</v>
      </c>
    </row>
    <row r="117" spans="3:11">
      <c r="C117" s="141" t="s">
        <v>1203</v>
      </c>
      <c r="D117" s="59" t="s">
        <v>1204</v>
      </c>
      <c r="E117" s="73"/>
      <c r="F117" s="73"/>
      <c r="G117" s="73"/>
      <c r="H117" s="146"/>
    </row>
    <row r="118" spans="3:11">
      <c r="C118" s="142">
        <v>1</v>
      </c>
      <c r="D118" s="59" t="s">
        <v>5</v>
      </c>
      <c r="E118" s="72" t="s">
        <v>6</v>
      </c>
      <c r="F118" s="93">
        <v>0.1</v>
      </c>
      <c r="G118" s="64">
        <f>VLOOKUP(D118,upahbahan,3,FALSE)</f>
        <v>100000</v>
      </c>
      <c r="H118" s="124">
        <f>F118*G118</f>
        <v>10000</v>
      </c>
    </row>
    <row r="119" spans="3:11">
      <c r="C119" s="142">
        <v>2</v>
      </c>
      <c r="D119" s="59" t="s">
        <v>8</v>
      </c>
      <c r="E119" s="72" t="s">
        <v>6</v>
      </c>
      <c r="F119" s="93">
        <v>0.1</v>
      </c>
      <c r="G119" s="64">
        <f>VLOOKUP(D119,upahbahan,3,FALSE)</f>
        <v>145000</v>
      </c>
      <c r="H119" s="124">
        <f>F119*G119</f>
        <v>14500</v>
      </c>
    </row>
    <row r="120" spans="3:11">
      <c r="C120" s="142">
        <v>3</v>
      </c>
      <c r="D120" s="59" t="s">
        <v>18</v>
      </c>
      <c r="E120" s="72" t="s">
        <v>6</v>
      </c>
      <c r="F120" s="93">
        <v>0.01</v>
      </c>
      <c r="G120" s="64">
        <f>VLOOKUP(D120,upahbahan,3,FALSE)</f>
        <v>175000</v>
      </c>
      <c r="H120" s="124">
        <f>F120*G120</f>
        <v>1750</v>
      </c>
    </row>
    <row r="121" spans="3:11">
      <c r="C121" s="142">
        <v>4</v>
      </c>
      <c r="D121" s="59" t="s">
        <v>19</v>
      </c>
      <c r="E121" s="72" t="s">
        <v>6</v>
      </c>
      <c r="F121" s="93">
        <v>3.3E-3</v>
      </c>
      <c r="G121" s="64">
        <f>VLOOKUP(D121,upahbahan,3,FALSE)</f>
        <v>200000</v>
      </c>
      <c r="H121" s="124">
        <f>F121*G121</f>
        <v>660</v>
      </c>
    </row>
    <row r="122" spans="3:11" ht="15.75" customHeight="1">
      <c r="C122" s="144" t="s">
        <v>1210</v>
      </c>
      <c r="D122" s="80"/>
      <c r="E122" s="80"/>
      <c r="F122" s="217"/>
      <c r="G122" s="218"/>
      <c r="H122" s="124">
        <f>SUM(H118:H121)</f>
        <v>26910</v>
      </c>
      <c r="I122" s="220"/>
      <c r="J122" s="220"/>
      <c r="K122" s="220"/>
    </row>
    <row r="123" spans="3:11">
      <c r="C123" s="141" t="s">
        <v>1211</v>
      </c>
      <c r="D123" s="59" t="s">
        <v>1212</v>
      </c>
      <c r="E123" s="73"/>
      <c r="F123" s="73"/>
      <c r="G123" s="73"/>
      <c r="H123" s="146"/>
    </row>
    <row r="124" spans="3:11">
      <c r="C124" s="142">
        <v>1</v>
      </c>
      <c r="D124" s="59" t="s">
        <v>2747</v>
      </c>
      <c r="E124" s="72" t="s">
        <v>130</v>
      </c>
      <c r="F124" s="74">
        <v>0.375</v>
      </c>
      <c r="G124" s="64">
        <f>VLOOKUP(D124,upahbahan,3,FALSE)</f>
        <v>62500</v>
      </c>
      <c r="H124" s="124">
        <f>F124*G124</f>
        <v>23437.5</v>
      </c>
    </row>
    <row r="125" spans="3:11">
      <c r="C125" s="142">
        <v>2</v>
      </c>
      <c r="D125" s="59" t="s">
        <v>2750</v>
      </c>
      <c r="E125" s="72" t="s">
        <v>66</v>
      </c>
      <c r="F125" s="74">
        <v>0.03</v>
      </c>
      <c r="G125" s="64">
        <f>VLOOKUP(D125,upahbahan,3,FALSE)</f>
        <v>17500</v>
      </c>
      <c r="H125" s="124">
        <f>F125*G125</f>
        <v>525</v>
      </c>
    </row>
    <row r="126" spans="3:11" ht="15.75" customHeight="1">
      <c r="C126" s="144" t="s">
        <v>1216</v>
      </c>
      <c r="D126" s="80"/>
      <c r="E126" s="80"/>
      <c r="F126" s="80"/>
      <c r="G126" s="162"/>
      <c r="H126" s="124">
        <f>SUM(H124:H125)</f>
        <v>23962.5</v>
      </c>
      <c r="I126" s="55"/>
    </row>
    <row r="127" spans="3:11">
      <c r="C127" s="152" t="s">
        <v>1217</v>
      </c>
      <c r="D127" s="59" t="s">
        <v>1218</v>
      </c>
      <c r="E127" s="73"/>
      <c r="F127" s="73"/>
      <c r="G127" s="73"/>
      <c r="H127" s="146"/>
      <c r="I127" s="55"/>
    </row>
    <row r="128" spans="3:11" ht="15.75" customHeight="1">
      <c r="C128" s="144" t="s">
        <v>1219</v>
      </c>
      <c r="D128" s="80"/>
      <c r="E128" s="80"/>
      <c r="F128" s="80"/>
      <c r="G128" s="162"/>
      <c r="H128" s="153">
        <v>0</v>
      </c>
      <c r="I128" s="55"/>
    </row>
    <row r="129" spans="3:11" s="163" customFormat="1">
      <c r="C129" s="122" t="s">
        <v>1220</v>
      </c>
      <c r="D129" s="69" t="s">
        <v>1221</v>
      </c>
      <c r="E129" s="70"/>
      <c r="F129" s="70"/>
      <c r="G129" s="71"/>
      <c r="H129" s="124">
        <f>H128+H126+H122</f>
        <v>50872.5</v>
      </c>
      <c r="I129" s="62"/>
    </row>
    <row r="130" spans="3:11" s="163" customFormat="1">
      <c r="C130" s="122" t="s">
        <v>1222</v>
      </c>
      <c r="D130" s="69" t="s">
        <v>1325</v>
      </c>
      <c r="E130" s="70"/>
      <c r="F130" s="71"/>
      <c r="G130" s="95">
        <f>$M$8</f>
        <v>0.1</v>
      </c>
      <c r="H130" s="124">
        <f>H129*G130</f>
        <v>5087.25</v>
      </c>
      <c r="I130" s="62"/>
    </row>
    <row r="131" spans="3:11" s="163" customFormat="1" ht="14.4" thickBot="1">
      <c r="C131" s="130" t="s">
        <v>1223</v>
      </c>
      <c r="D131" s="131" t="s">
        <v>1224</v>
      </c>
      <c r="E131" s="132"/>
      <c r="F131" s="132"/>
      <c r="G131" s="155"/>
      <c r="H131" s="134">
        <f>SUM(H129:H130)</f>
        <v>55959.75</v>
      </c>
      <c r="I131" s="62"/>
    </row>
    <row r="132" spans="3:11" ht="14.4" thickTop="1">
      <c r="C132" s="89"/>
      <c r="D132" s="90"/>
      <c r="E132" s="90"/>
      <c r="F132" s="90"/>
      <c r="G132" s="90"/>
      <c r="H132" s="91"/>
    </row>
    <row r="133" spans="3:11">
      <c r="C133" s="89"/>
      <c r="D133" s="90"/>
      <c r="E133" s="90"/>
      <c r="F133" s="90"/>
      <c r="G133" s="90"/>
      <c r="H133" s="91"/>
    </row>
    <row r="134" spans="3:11" ht="14.4" thickBot="1">
      <c r="C134" s="53" t="s">
        <v>2752</v>
      </c>
      <c r="D134" s="221" t="s">
        <v>2753</v>
      </c>
      <c r="E134" s="223"/>
      <c r="F134" s="223"/>
      <c r="G134" s="223"/>
      <c r="H134" s="223"/>
      <c r="I134" s="314">
        <f>ROUNDDOWN(H150,-2)</f>
        <v>61100</v>
      </c>
    </row>
    <row r="135" spans="3:11" ht="28.2" thickTop="1">
      <c r="C135" s="119" t="s">
        <v>1197</v>
      </c>
      <c r="D135" s="120" t="s">
        <v>1198</v>
      </c>
      <c r="E135" s="120" t="s">
        <v>1199</v>
      </c>
      <c r="F135" s="120" t="s">
        <v>1200</v>
      </c>
      <c r="G135" s="120" t="s">
        <v>1201</v>
      </c>
      <c r="H135" s="121" t="s">
        <v>1202</v>
      </c>
    </row>
    <row r="136" spans="3:11">
      <c r="C136" s="141" t="s">
        <v>1203</v>
      </c>
      <c r="D136" s="59" t="s">
        <v>1204</v>
      </c>
      <c r="E136" s="73"/>
      <c r="F136" s="73"/>
      <c r="G136" s="73"/>
      <c r="H136" s="146"/>
    </row>
    <row r="137" spans="3:11">
      <c r="C137" s="142">
        <v>1</v>
      </c>
      <c r="D137" s="59" t="s">
        <v>5</v>
      </c>
      <c r="E137" s="72" t="s">
        <v>6</v>
      </c>
      <c r="F137" s="93">
        <v>0.1</v>
      </c>
      <c r="G137" s="64">
        <f>VLOOKUP(D137,upahbahan,3,FALSE)</f>
        <v>100000</v>
      </c>
      <c r="H137" s="124">
        <f>F137*G137</f>
        <v>10000</v>
      </c>
    </row>
    <row r="138" spans="3:11">
      <c r="C138" s="142">
        <v>2</v>
      </c>
      <c r="D138" s="59" t="s">
        <v>8</v>
      </c>
      <c r="E138" s="72" t="s">
        <v>6</v>
      </c>
      <c r="F138" s="93">
        <v>0.1</v>
      </c>
      <c r="G138" s="64">
        <f>VLOOKUP(D138,upahbahan,3,FALSE)</f>
        <v>145000</v>
      </c>
      <c r="H138" s="124">
        <f>F138*G138</f>
        <v>14500</v>
      </c>
    </row>
    <row r="139" spans="3:11">
      <c r="C139" s="142">
        <v>3</v>
      </c>
      <c r="D139" s="59" t="s">
        <v>18</v>
      </c>
      <c r="E139" s="72" t="s">
        <v>6</v>
      </c>
      <c r="F139" s="93">
        <v>0.01</v>
      </c>
      <c r="G139" s="64">
        <f>VLOOKUP(D139,upahbahan,3,FALSE)</f>
        <v>175000</v>
      </c>
      <c r="H139" s="124">
        <f>F139*G139</f>
        <v>1750</v>
      </c>
    </row>
    <row r="140" spans="3:11">
      <c r="C140" s="142">
        <v>4</v>
      </c>
      <c r="D140" s="59" t="s">
        <v>19</v>
      </c>
      <c r="E140" s="72" t="s">
        <v>6</v>
      </c>
      <c r="F140" s="93">
        <v>3.3E-3</v>
      </c>
      <c r="G140" s="64">
        <f>VLOOKUP(D140,upahbahan,3,FALSE)</f>
        <v>200000</v>
      </c>
      <c r="H140" s="124">
        <f>F140*G140</f>
        <v>660</v>
      </c>
    </row>
    <row r="141" spans="3:11" ht="15.75" customHeight="1">
      <c r="C141" s="144" t="s">
        <v>1210</v>
      </c>
      <c r="D141" s="80"/>
      <c r="E141" s="80"/>
      <c r="F141" s="217"/>
      <c r="G141" s="218"/>
      <c r="H141" s="124">
        <f>SUM(H137:H140)</f>
        <v>26910</v>
      </c>
      <c r="I141" s="220"/>
      <c r="J141" s="220"/>
      <c r="K141" s="220"/>
    </row>
    <row r="142" spans="3:11">
      <c r="C142" s="141" t="s">
        <v>1211</v>
      </c>
      <c r="D142" s="59" t="s">
        <v>1212</v>
      </c>
      <c r="E142" s="73"/>
      <c r="F142" s="73"/>
      <c r="G142" s="73"/>
      <c r="H142" s="146"/>
    </row>
    <row r="143" spans="3:11">
      <c r="C143" s="142">
        <v>1</v>
      </c>
      <c r="D143" s="59" t="s">
        <v>1864</v>
      </c>
      <c r="E143" s="72" t="s">
        <v>130</v>
      </c>
      <c r="F143" s="74">
        <v>0.375</v>
      </c>
      <c r="G143" s="64">
        <f>VLOOKUP(D143,upahbahan,3,FALSE)</f>
        <v>75000</v>
      </c>
      <c r="H143" s="124">
        <f>F143*G143</f>
        <v>28125</v>
      </c>
    </row>
    <row r="144" spans="3:11">
      <c r="C144" s="142">
        <v>2</v>
      </c>
      <c r="D144" s="59" t="s">
        <v>2750</v>
      </c>
      <c r="E144" s="72" t="s">
        <v>66</v>
      </c>
      <c r="F144" s="74">
        <v>0.03</v>
      </c>
      <c r="G144" s="64">
        <f>VLOOKUP(D144,upahbahan,3,FALSE)</f>
        <v>17500</v>
      </c>
      <c r="H144" s="124">
        <f>F144*G144</f>
        <v>525</v>
      </c>
    </row>
    <row r="145" spans="3:11" ht="15.75" customHeight="1">
      <c r="C145" s="144" t="s">
        <v>1216</v>
      </c>
      <c r="D145" s="80"/>
      <c r="E145" s="80"/>
      <c r="F145" s="80"/>
      <c r="G145" s="162"/>
      <c r="H145" s="124">
        <f>SUM(H143:H144)</f>
        <v>28650</v>
      </c>
      <c r="I145" s="55"/>
    </row>
    <row r="146" spans="3:11">
      <c r="C146" s="152" t="s">
        <v>1217</v>
      </c>
      <c r="D146" s="59" t="s">
        <v>1218</v>
      </c>
      <c r="E146" s="73"/>
      <c r="F146" s="73"/>
      <c r="G146" s="73"/>
      <c r="H146" s="146"/>
      <c r="I146" s="55"/>
    </row>
    <row r="147" spans="3:11" ht="15.75" customHeight="1">
      <c r="C147" s="144" t="s">
        <v>1219</v>
      </c>
      <c r="D147" s="80"/>
      <c r="E147" s="80"/>
      <c r="F147" s="80"/>
      <c r="G147" s="162"/>
      <c r="H147" s="153">
        <v>0</v>
      </c>
      <c r="I147" s="55"/>
    </row>
    <row r="148" spans="3:11" s="163" customFormat="1">
      <c r="C148" s="122" t="s">
        <v>1220</v>
      </c>
      <c r="D148" s="69" t="s">
        <v>1221</v>
      </c>
      <c r="E148" s="70"/>
      <c r="F148" s="70"/>
      <c r="G148" s="71"/>
      <c r="H148" s="124">
        <f>H147+H145+H141</f>
        <v>55560</v>
      </c>
      <c r="I148" s="62"/>
    </row>
    <row r="149" spans="3:11" s="163" customFormat="1">
      <c r="C149" s="122" t="s">
        <v>1222</v>
      </c>
      <c r="D149" s="69" t="s">
        <v>1325</v>
      </c>
      <c r="E149" s="70"/>
      <c r="F149" s="71"/>
      <c r="G149" s="95">
        <f>$M$8</f>
        <v>0.1</v>
      </c>
      <c r="H149" s="124">
        <f>H148*G149</f>
        <v>5556</v>
      </c>
      <c r="I149" s="62"/>
    </row>
    <row r="150" spans="3:11" s="163" customFormat="1" ht="14.4" thickBot="1">
      <c r="C150" s="130" t="s">
        <v>1223</v>
      </c>
      <c r="D150" s="131" t="s">
        <v>1224</v>
      </c>
      <c r="E150" s="132"/>
      <c r="F150" s="132"/>
      <c r="G150" s="155"/>
      <c r="H150" s="134">
        <f>SUM(H148:H149)</f>
        <v>61116</v>
      </c>
      <c r="I150" s="62"/>
    </row>
    <row r="151" spans="3:11" ht="14.4" thickTop="1">
      <c r="C151" s="89"/>
      <c r="D151" s="90"/>
      <c r="E151" s="90"/>
      <c r="F151" s="90"/>
      <c r="G151" s="90"/>
      <c r="H151" s="91"/>
    </row>
    <row r="152" spans="3:11" ht="14.4" thickBot="1">
      <c r="C152" s="53" t="s">
        <v>2754</v>
      </c>
      <c r="D152" s="221" t="s">
        <v>2755</v>
      </c>
      <c r="E152" s="223"/>
      <c r="F152" s="223"/>
      <c r="G152" s="223"/>
      <c r="H152" s="223"/>
      <c r="I152" s="314">
        <f>ROUNDDOWN(H168,-2)</f>
        <v>64900</v>
      </c>
    </row>
    <row r="153" spans="3:11" ht="28.2" thickTop="1">
      <c r="C153" s="119" t="s">
        <v>1197</v>
      </c>
      <c r="D153" s="120" t="s">
        <v>1198</v>
      </c>
      <c r="E153" s="120" t="s">
        <v>1199</v>
      </c>
      <c r="F153" s="120" t="s">
        <v>1200</v>
      </c>
      <c r="G153" s="120" t="s">
        <v>1201</v>
      </c>
      <c r="H153" s="121" t="s">
        <v>1202</v>
      </c>
    </row>
    <row r="154" spans="3:11">
      <c r="C154" s="141" t="s">
        <v>1203</v>
      </c>
      <c r="D154" s="59" t="s">
        <v>1204</v>
      </c>
      <c r="E154" s="73"/>
      <c r="F154" s="73"/>
      <c r="G154" s="73"/>
      <c r="H154" s="146"/>
    </row>
    <row r="155" spans="3:11">
      <c r="C155" s="142">
        <v>1</v>
      </c>
      <c r="D155" s="59" t="s">
        <v>5</v>
      </c>
      <c r="E155" s="72" t="s">
        <v>6</v>
      </c>
      <c r="F155" s="93">
        <v>0.1</v>
      </c>
      <c r="G155" s="64">
        <f>VLOOKUP(D155,upahbahan,3,FALSE)</f>
        <v>100000</v>
      </c>
      <c r="H155" s="124">
        <f>F155*G155</f>
        <v>10000</v>
      </c>
    </row>
    <row r="156" spans="3:11">
      <c r="C156" s="142">
        <v>2</v>
      </c>
      <c r="D156" s="59" t="s">
        <v>8</v>
      </c>
      <c r="E156" s="72" t="s">
        <v>6</v>
      </c>
      <c r="F156" s="93">
        <v>0.1</v>
      </c>
      <c r="G156" s="64">
        <f>VLOOKUP(D156,upahbahan,3,FALSE)</f>
        <v>145000</v>
      </c>
      <c r="H156" s="124">
        <f>F156*G156</f>
        <v>14500</v>
      </c>
    </row>
    <row r="157" spans="3:11">
      <c r="C157" s="142">
        <v>3</v>
      </c>
      <c r="D157" s="59" t="s">
        <v>18</v>
      </c>
      <c r="E157" s="72" t="s">
        <v>6</v>
      </c>
      <c r="F157" s="93">
        <v>0.01</v>
      </c>
      <c r="G157" s="64">
        <f>VLOOKUP(D157,upahbahan,3,FALSE)</f>
        <v>175000</v>
      </c>
      <c r="H157" s="124">
        <f>F157*G157</f>
        <v>1750</v>
      </c>
    </row>
    <row r="158" spans="3:11">
      <c r="C158" s="142">
        <v>4</v>
      </c>
      <c r="D158" s="59" t="s">
        <v>19</v>
      </c>
      <c r="E158" s="72" t="s">
        <v>6</v>
      </c>
      <c r="F158" s="93">
        <v>3.3E-3</v>
      </c>
      <c r="G158" s="64">
        <f>VLOOKUP(D158,upahbahan,3,FALSE)</f>
        <v>200000</v>
      </c>
      <c r="H158" s="124">
        <f>F158*G158</f>
        <v>660</v>
      </c>
    </row>
    <row r="159" spans="3:11" ht="15.75" customHeight="1">
      <c r="C159" s="144" t="s">
        <v>1210</v>
      </c>
      <c r="D159" s="80"/>
      <c r="E159" s="80"/>
      <c r="F159" s="217"/>
      <c r="G159" s="218"/>
      <c r="H159" s="124">
        <f>SUM(H155:H158)</f>
        <v>26910</v>
      </c>
      <c r="I159" s="220"/>
      <c r="J159" s="220"/>
      <c r="K159" s="220"/>
    </row>
    <row r="160" spans="3:11">
      <c r="C160" s="141" t="s">
        <v>1211</v>
      </c>
      <c r="D160" s="59" t="s">
        <v>1212</v>
      </c>
      <c r="E160" s="73"/>
      <c r="F160" s="73"/>
      <c r="G160" s="73"/>
      <c r="H160" s="146"/>
    </row>
    <row r="161" spans="3:9">
      <c r="C161" s="142">
        <v>1</v>
      </c>
      <c r="D161" s="59" t="s">
        <v>138</v>
      </c>
      <c r="E161" s="72" t="s">
        <v>130</v>
      </c>
      <c r="F161" s="74">
        <v>0.375</v>
      </c>
      <c r="G161" s="64">
        <f>VLOOKUP(D161,upahbahan,3,FALSE)</f>
        <v>84200</v>
      </c>
      <c r="H161" s="124">
        <f>F161*G161</f>
        <v>31575</v>
      </c>
    </row>
    <row r="162" spans="3:9">
      <c r="C162" s="142">
        <v>2</v>
      </c>
      <c r="D162" s="59" t="s">
        <v>2750</v>
      </c>
      <c r="E162" s="72" t="s">
        <v>66</v>
      </c>
      <c r="F162" s="74">
        <v>0.03</v>
      </c>
      <c r="G162" s="64">
        <f>VLOOKUP(D162,upahbahan,3,FALSE)</f>
        <v>17500</v>
      </c>
      <c r="H162" s="124">
        <f>F162*G162</f>
        <v>525</v>
      </c>
    </row>
    <row r="163" spans="3:9" ht="15.75" customHeight="1">
      <c r="C163" s="144" t="s">
        <v>1216</v>
      </c>
      <c r="D163" s="80"/>
      <c r="E163" s="80"/>
      <c r="F163" s="80"/>
      <c r="G163" s="162"/>
      <c r="H163" s="124">
        <f>SUM(H161:H162)</f>
        <v>32100</v>
      </c>
      <c r="I163" s="55"/>
    </row>
    <row r="164" spans="3:9">
      <c r="C164" s="152" t="s">
        <v>1217</v>
      </c>
      <c r="D164" s="59" t="s">
        <v>1218</v>
      </c>
      <c r="E164" s="73"/>
      <c r="F164" s="73"/>
      <c r="G164" s="73"/>
      <c r="H164" s="146"/>
      <c r="I164" s="55"/>
    </row>
    <row r="165" spans="3:9" ht="15.75" customHeight="1">
      <c r="C165" s="144" t="s">
        <v>1219</v>
      </c>
      <c r="D165" s="80"/>
      <c r="E165" s="80"/>
      <c r="F165" s="80"/>
      <c r="G165" s="162"/>
      <c r="H165" s="153">
        <v>0</v>
      </c>
      <c r="I165" s="55"/>
    </row>
    <row r="166" spans="3:9" s="163" customFormat="1">
      <c r="C166" s="122" t="s">
        <v>1220</v>
      </c>
      <c r="D166" s="69" t="s">
        <v>1221</v>
      </c>
      <c r="E166" s="70"/>
      <c r="F166" s="70"/>
      <c r="G166" s="71"/>
      <c r="H166" s="124">
        <f>H165+H163+H159</f>
        <v>59010</v>
      </c>
      <c r="I166" s="62"/>
    </row>
    <row r="167" spans="3:9" s="163" customFormat="1">
      <c r="C167" s="122" t="s">
        <v>1222</v>
      </c>
      <c r="D167" s="69" t="s">
        <v>1325</v>
      </c>
      <c r="E167" s="70"/>
      <c r="F167" s="71"/>
      <c r="G167" s="95">
        <f>$M$8</f>
        <v>0.1</v>
      </c>
      <c r="H167" s="124">
        <f>H166*G167</f>
        <v>5901</v>
      </c>
      <c r="I167" s="62"/>
    </row>
    <row r="168" spans="3:9" s="163" customFormat="1" ht="14.4" thickBot="1">
      <c r="C168" s="130" t="s">
        <v>1223</v>
      </c>
      <c r="D168" s="131" t="s">
        <v>1224</v>
      </c>
      <c r="E168" s="132"/>
      <c r="F168" s="132"/>
      <c r="G168" s="155"/>
      <c r="H168" s="134">
        <f>SUM(H166:H167)</f>
        <v>64911</v>
      </c>
      <c r="I168" s="62"/>
    </row>
    <row r="169" spans="3:9" ht="14.4" thickTop="1">
      <c r="C169" s="89"/>
      <c r="D169" s="90"/>
      <c r="E169" s="90"/>
      <c r="F169" s="90"/>
      <c r="G169" s="90"/>
      <c r="H169" s="91"/>
    </row>
    <row r="170" spans="3:9" ht="14.4" thickBot="1">
      <c r="C170" s="53" t="s">
        <v>2756</v>
      </c>
      <c r="D170" s="221" t="s">
        <v>1399</v>
      </c>
      <c r="E170" s="223"/>
      <c r="F170" s="223"/>
      <c r="G170" s="223"/>
      <c r="H170" s="223"/>
      <c r="I170" s="314">
        <f>ROUNDDOWN(H186,-2)</f>
        <v>315400</v>
      </c>
    </row>
    <row r="171" spans="3:9" ht="28.2" thickTop="1">
      <c r="C171" s="119" t="s">
        <v>1197</v>
      </c>
      <c r="D171" s="120" t="s">
        <v>1198</v>
      </c>
      <c r="E171" s="120" t="s">
        <v>1199</v>
      </c>
      <c r="F171" s="120" t="s">
        <v>1200</v>
      </c>
      <c r="G171" s="120" t="s">
        <v>1201</v>
      </c>
      <c r="H171" s="121" t="s">
        <v>1202</v>
      </c>
    </row>
    <row r="172" spans="3:9">
      <c r="C172" s="141" t="s">
        <v>1203</v>
      </c>
      <c r="D172" s="59" t="s">
        <v>1204</v>
      </c>
      <c r="E172" s="73"/>
      <c r="F172" s="73"/>
      <c r="G172" s="73"/>
      <c r="H172" s="146"/>
    </row>
    <row r="173" spans="3:9">
      <c r="C173" s="142">
        <v>1</v>
      </c>
      <c r="D173" s="59" t="s">
        <v>5</v>
      </c>
      <c r="E173" s="72" t="s">
        <v>6</v>
      </c>
      <c r="F173" s="93">
        <v>0.8</v>
      </c>
      <c r="G173" s="64">
        <f>VLOOKUP(D173,upahbahan,3,FALSE)</f>
        <v>100000</v>
      </c>
      <c r="H173" s="124">
        <f>F173*G173</f>
        <v>80000</v>
      </c>
    </row>
    <row r="174" spans="3:9">
      <c r="C174" s="142">
        <v>2</v>
      </c>
      <c r="D174" s="59" t="s">
        <v>8</v>
      </c>
      <c r="E174" s="72" t="s">
        <v>6</v>
      </c>
      <c r="F174" s="93">
        <v>0.8</v>
      </c>
      <c r="G174" s="64">
        <f>VLOOKUP(D174,upahbahan,3,FALSE)</f>
        <v>145000</v>
      </c>
      <c r="H174" s="124">
        <f>F174*G174</f>
        <v>116000</v>
      </c>
    </row>
    <row r="175" spans="3:9">
      <c r="C175" s="142">
        <v>3</v>
      </c>
      <c r="D175" s="59" t="s">
        <v>18</v>
      </c>
      <c r="E175" s="72" t="s">
        <v>6</v>
      </c>
      <c r="F175" s="93">
        <v>0.08</v>
      </c>
      <c r="G175" s="64">
        <f>VLOOKUP(D175,upahbahan,3,FALSE)</f>
        <v>175000</v>
      </c>
      <c r="H175" s="124">
        <f>F175*G175</f>
        <v>14000</v>
      </c>
    </row>
    <row r="176" spans="3:9">
      <c r="C176" s="142">
        <v>4</v>
      </c>
      <c r="D176" s="59" t="s">
        <v>19</v>
      </c>
      <c r="E176" s="72" t="s">
        <v>6</v>
      </c>
      <c r="F176" s="93">
        <v>2.6700000000000002E-2</v>
      </c>
      <c r="G176" s="64">
        <f>VLOOKUP(D176,upahbahan,3,FALSE)</f>
        <v>200000</v>
      </c>
      <c r="H176" s="124">
        <f>F176*G176</f>
        <v>5340</v>
      </c>
    </row>
    <row r="177" spans="3:11" ht="15.75" customHeight="1">
      <c r="C177" s="144" t="s">
        <v>1210</v>
      </c>
      <c r="D177" s="80"/>
      <c r="E177" s="80"/>
      <c r="F177" s="217"/>
      <c r="G177" s="218"/>
      <c r="H177" s="124">
        <f>SUM(H173:H176)</f>
        <v>215340</v>
      </c>
      <c r="I177" s="220"/>
      <c r="J177" s="220"/>
      <c r="K177" s="220"/>
    </row>
    <row r="178" spans="3:11">
      <c r="C178" s="141" t="s">
        <v>1211</v>
      </c>
      <c r="D178" s="59" t="s">
        <v>1212</v>
      </c>
      <c r="E178" s="73"/>
      <c r="F178" s="73"/>
      <c r="G178" s="73"/>
      <c r="H178" s="146"/>
    </row>
    <row r="179" spans="3:11">
      <c r="C179" s="142">
        <v>1</v>
      </c>
      <c r="D179" s="59" t="s">
        <v>2758</v>
      </c>
      <c r="E179" s="72" t="s">
        <v>42</v>
      </c>
      <c r="F179" s="74">
        <v>1.4999999999999999E-2</v>
      </c>
      <c r="G179" s="64">
        <f>VLOOKUP(D179,upahbahan,3,FALSE)</f>
        <v>4750000</v>
      </c>
      <c r="H179" s="124">
        <f>F179*G179</f>
        <v>71250</v>
      </c>
    </row>
    <row r="180" spans="3:11">
      <c r="C180" s="142">
        <v>2</v>
      </c>
      <c r="D180" s="59" t="s">
        <v>2750</v>
      </c>
      <c r="E180" s="72" t="s">
        <v>66</v>
      </c>
      <c r="F180" s="74">
        <v>0.01</v>
      </c>
      <c r="G180" s="64">
        <f>VLOOKUP(D180,upahbahan,3,FALSE)</f>
        <v>17500</v>
      </c>
      <c r="H180" s="124">
        <f>F180*G180</f>
        <v>175</v>
      </c>
    </row>
    <row r="181" spans="3:11" ht="15.75" customHeight="1">
      <c r="C181" s="144" t="s">
        <v>1216</v>
      </c>
      <c r="D181" s="80"/>
      <c r="E181" s="80"/>
      <c r="F181" s="80"/>
      <c r="G181" s="162"/>
      <c r="H181" s="124">
        <f>SUM(H179:H180)</f>
        <v>71425</v>
      </c>
      <c r="I181" s="55"/>
    </row>
    <row r="182" spans="3:11">
      <c r="C182" s="152" t="s">
        <v>1217</v>
      </c>
      <c r="D182" s="59" t="s">
        <v>1218</v>
      </c>
      <c r="E182" s="73"/>
      <c r="F182" s="73"/>
      <c r="G182" s="73"/>
      <c r="H182" s="146"/>
      <c r="I182" s="55"/>
    </row>
    <row r="183" spans="3:11" ht="15.75" customHeight="1">
      <c r="C183" s="144" t="s">
        <v>1219</v>
      </c>
      <c r="D183" s="80"/>
      <c r="E183" s="80"/>
      <c r="F183" s="80"/>
      <c r="G183" s="162"/>
      <c r="H183" s="153">
        <v>0</v>
      </c>
      <c r="I183" s="55"/>
    </row>
    <row r="184" spans="3:11" s="163" customFormat="1">
      <c r="C184" s="122" t="s">
        <v>1220</v>
      </c>
      <c r="D184" s="69" t="s">
        <v>1221</v>
      </c>
      <c r="E184" s="70"/>
      <c r="F184" s="70"/>
      <c r="G184" s="71"/>
      <c r="H184" s="124">
        <f>H183+H181+H177</f>
        <v>286765</v>
      </c>
      <c r="I184" s="62"/>
    </row>
    <row r="185" spans="3:11" s="163" customFormat="1">
      <c r="C185" s="122" t="s">
        <v>1222</v>
      </c>
      <c r="D185" s="69" t="s">
        <v>1325</v>
      </c>
      <c r="E185" s="70"/>
      <c r="F185" s="71"/>
      <c r="G185" s="95">
        <f>$M$8</f>
        <v>0.1</v>
      </c>
      <c r="H185" s="124">
        <f>H184*G185</f>
        <v>28676.5</v>
      </c>
      <c r="I185" s="62"/>
    </row>
    <row r="186" spans="3:11" s="163" customFormat="1" ht="14.4" thickBot="1">
      <c r="C186" s="130" t="s">
        <v>1223</v>
      </c>
      <c r="D186" s="131" t="s">
        <v>1224</v>
      </c>
      <c r="E186" s="132"/>
      <c r="F186" s="132"/>
      <c r="G186" s="155"/>
      <c r="H186" s="134">
        <f>SUM(H184:H185)</f>
        <v>315441.5</v>
      </c>
      <c r="I186" s="62"/>
    </row>
    <row r="187" spans="3:11" s="163" customFormat="1" ht="14.4" thickTop="1">
      <c r="C187" s="57"/>
      <c r="D187" s="81"/>
      <c r="E187" s="81"/>
      <c r="F187" s="81"/>
      <c r="G187" s="81"/>
      <c r="H187" s="82"/>
      <c r="I187" s="62"/>
    </row>
    <row r="188" spans="3:11" ht="14.4" thickBot="1">
      <c r="C188" s="53" t="s">
        <v>2759</v>
      </c>
      <c r="D188" s="221" t="s">
        <v>1400</v>
      </c>
      <c r="E188" s="223"/>
      <c r="F188" s="223"/>
      <c r="G188" s="223"/>
      <c r="H188" s="223"/>
      <c r="I188" s="314">
        <f>ROUNDDOWN(H204,-2)</f>
        <v>13700</v>
      </c>
    </row>
    <row r="189" spans="3:11" ht="28.2" thickTop="1">
      <c r="C189" s="119" t="s">
        <v>1197</v>
      </c>
      <c r="D189" s="120" t="s">
        <v>1198</v>
      </c>
      <c r="E189" s="120" t="s">
        <v>1199</v>
      </c>
      <c r="F189" s="120" t="s">
        <v>1200</v>
      </c>
      <c r="G189" s="120" t="s">
        <v>1201</v>
      </c>
      <c r="H189" s="121" t="s">
        <v>1202</v>
      </c>
    </row>
    <row r="190" spans="3:11">
      <c r="C190" s="141" t="s">
        <v>1203</v>
      </c>
      <c r="D190" s="59" t="s">
        <v>1204</v>
      </c>
      <c r="E190" s="73"/>
      <c r="F190" s="73"/>
      <c r="G190" s="73"/>
      <c r="H190" s="146"/>
    </row>
    <row r="191" spans="3:11">
      <c r="C191" s="142">
        <v>1</v>
      </c>
      <c r="D191" s="59" t="s">
        <v>5</v>
      </c>
      <c r="E191" s="72" t="s">
        <v>6</v>
      </c>
      <c r="F191" s="93">
        <v>2.5000000000000001E-2</v>
      </c>
      <c r="G191" s="64">
        <f>VLOOKUP(D191,upahbahan,3,FALSE)</f>
        <v>100000</v>
      </c>
      <c r="H191" s="124">
        <f>F191*G191</f>
        <v>2500</v>
      </c>
    </row>
    <row r="192" spans="3:11">
      <c r="C192" s="142">
        <v>2</v>
      </c>
      <c r="D192" s="59" t="s">
        <v>8</v>
      </c>
      <c r="E192" s="72" t="s">
        <v>6</v>
      </c>
      <c r="F192" s="93">
        <v>2.5000000000000001E-2</v>
      </c>
      <c r="G192" s="64">
        <f>VLOOKUP(D192,upahbahan,3,FALSE)</f>
        <v>145000</v>
      </c>
      <c r="H192" s="124">
        <f>F192*G192</f>
        <v>3625</v>
      </c>
    </row>
    <row r="193" spans="3:11">
      <c r="C193" s="142">
        <v>3</v>
      </c>
      <c r="D193" s="59" t="s">
        <v>18</v>
      </c>
      <c r="E193" s="72" t="s">
        <v>6</v>
      </c>
      <c r="F193" s="93">
        <v>2.5000000000000001E-3</v>
      </c>
      <c r="G193" s="64">
        <f>VLOOKUP(D193,upahbahan,3,FALSE)</f>
        <v>175000</v>
      </c>
      <c r="H193" s="124">
        <f>F193*G193</f>
        <v>437.5</v>
      </c>
    </row>
    <row r="194" spans="3:11">
      <c r="C194" s="142">
        <v>4</v>
      </c>
      <c r="D194" s="59" t="s">
        <v>19</v>
      </c>
      <c r="E194" s="72" t="s">
        <v>6</v>
      </c>
      <c r="F194" s="93">
        <v>8.0000000000000004E-4</v>
      </c>
      <c r="G194" s="64">
        <f>VLOOKUP(D194,upahbahan,3,FALSE)</f>
        <v>200000</v>
      </c>
      <c r="H194" s="124">
        <f>F194*G194</f>
        <v>160</v>
      </c>
    </row>
    <row r="195" spans="3:11" ht="15.75" customHeight="1">
      <c r="C195" s="144" t="s">
        <v>1210</v>
      </c>
      <c r="D195" s="80"/>
      <c r="E195" s="80"/>
      <c r="F195" s="217"/>
      <c r="G195" s="218"/>
      <c r="H195" s="124">
        <f>SUM(H191:H194)</f>
        <v>6722.5</v>
      </c>
      <c r="I195" s="220"/>
      <c r="J195" s="220"/>
      <c r="K195" s="220"/>
    </row>
    <row r="196" spans="3:11">
      <c r="C196" s="141" t="s">
        <v>1211</v>
      </c>
      <c r="D196" s="59" t="s">
        <v>1212</v>
      </c>
      <c r="E196" s="73"/>
      <c r="F196" s="73"/>
      <c r="G196" s="73"/>
      <c r="H196" s="146"/>
    </row>
    <row r="197" spans="3:11">
      <c r="C197" s="142">
        <v>1</v>
      </c>
      <c r="D197" s="59" t="s">
        <v>129</v>
      </c>
      <c r="E197" s="72" t="s">
        <v>114</v>
      </c>
      <c r="F197" s="227">
        <v>1.1000000000000001</v>
      </c>
      <c r="G197" s="64">
        <f>VLOOKUP(D197,upahbahan,3,FALSE)</f>
        <v>5000</v>
      </c>
      <c r="H197" s="124">
        <f>F197*G197</f>
        <v>5500</v>
      </c>
    </row>
    <row r="198" spans="3:11">
      <c r="C198" s="142">
        <v>2</v>
      </c>
      <c r="D198" s="59" t="s">
        <v>269</v>
      </c>
      <c r="E198" s="72" t="s">
        <v>66</v>
      </c>
      <c r="F198" s="227">
        <v>0.01</v>
      </c>
      <c r="G198" s="64">
        <f>VLOOKUP(D198,upahbahan,3,FALSE)</f>
        <v>30090</v>
      </c>
      <c r="H198" s="124">
        <f>F198*G198</f>
        <v>300.90000000000003</v>
      </c>
    </row>
    <row r="199" spans="3:11" ht="15.75" customHeight="1">
      <c r="C199" s="144" t="s">
        <v>1216</v>
      </c>
      <c r="D199" s="80"/>
      <c r="E199" s="80"/>
      <c r="F199" s="80"/>
      <c r="G199" s="162"/>
      <c r="H199" s="124">
        <f>SUM(H197:H198)</f>
        <v>5800.9</v>
      </c>
      <c r="I199" s="55"/>
    </row>
    <row r="200" spans="3:11">
      <c r="C200" s="152" t="s">
        <v>1217</v>
      </c>
      <c r="D200" s="59" t="s">
        <v>1218</v>
      </c>
      <c r="E200" s="73"/>
      <c r="F200" s="73"/>
      <c r="G200" s="73"/>
      <c r="H200" s="146"/>
      <c r="I200" s="55"/>
    </row>
    <row r="201" spans="3:11" ht="15.75" customHeight="1">
      <c r="C201" s="144" t="s">
        <v>1219</v>
      </c>
      <c r="D201" s="80"/>
      <c r="E201" s="80"/>
      <c r="F201" s="80"/>
      <c r="G201" s="162"/>
      <c r="H201" s="153">
        <v>0</v>
      </c>
      <c r="I201" s="55"/>
    </row>
    <row r="202" spans="3:11" s="163" customFormat="1">
      <c r="C202" s="122" t="s">
        <v>1220</v>
      </c>
      <c r="D202" s="69" t="s">
        <v>1221</v>
      </c>
      <c r="E202" s="70"/>
      <c r="F202" s="70"/>
      <c r="G202" s="71"/>
      <c r="H202" s="124">
        <f>H201+H199+H195</f>
        <v>12523.4</v>
      </c>
      <c r="I202" s="62"/>
    </row>
    <row r="203" spans="3:11" s="163" customFormat="1">
      <c r="C203" s="122" t="s">
        <v>1222</v>
      </c>
      <c r="D203" s="69" t="s">
        <v>1325</v>
      </c>
      <c r="E203" s="70"/>
      <c r="F203" s="71"/>
      <c r="G203" s="95">
        <f>$M$8</f>
        <v>0.1</v>
      </c>
      <c r="H203" s="124">
        <f>H202*G203</f>
        <v>1252.3400000000001</v>
      </c>
      <c r="I203" s="62"/>
    </row>
    <row r="204" spans="3:11" s="163" customFormat="1" ht="14.4" thickBot="1">
      <c r="C204" s="130" t="s">
        <v>1223</v>
      </c>
      <c r="D204" s="131" t="s">
        <v>1224</v>
      </c>
      <c r="E204" s="132"/>
      <c r="F204" s="132"/>
      <c r="G204" s="155"/>
      <c r="H204" s="134">
        <f>SUM(H202:H203)</f>
        <v>13775.74</v>
      </c>
      <c r="I204" s="62"/>
    </row>
    <row r="205" spans="3:11" s="163" customFormat="1" ht="14.4" thickTop="1">
      <c r="C205" s="57"/>
      <c r="D205" s="81"/>
      <c r="E205" s="81"/>
      <c r="F205" s="81"/>
      <c r="G205" s="81"/>
      <c r="H205" s="82"/>
      <c r="I205" s="62"/>
    </row>
    <row r="206" spans="3:11" ht="14.4" thickBot="1">
      <c r="C206" s="53" t="s">
        <v>2760</v>
      </c>
      <c r="D206" s="221" t="s">
        <v>1401</v>
      </c>
      <c r="E206" s="223"/>
      <c r="F206" s="223"/>
      <c r="G206" s="223"/>
      <c r="H206" s="223"/>
      <c r="I206" s="314">
        <f>ROUNDDOWN(H222,-2)</f>
        <v>26800</v>
      </c>
    </row>
    <row r="207" spans="3:11" ht="28.2" thickTop="1">
      <c r="C207" s="119" t="s">
        <v>1197</v>
      </c>
      <c r="D207" s="120" t="s">
        <v>1198</v>
      </c>
      <c r="E207" s="120" t="s">
        <v>1199</v>
      </c>
      <c r="F207" s="120" t="s">
        <v>1200</v>
      </c>
      <c r="G207" s="120" t="s">
        <v>1201</v>
      </c>
      <c r="H207" s="121" t="s">
        <v>1202</v>
      </c>
    </row>
    <row r="208" spans="3:11">
      <c r="C208" s="141" t="s">
        <v>1203</v>
      </c>
      <c r="D208" s="59" t="s">
        <v>1204</v>
      </c>
      <c r="E208" s="73"/>
      <c r="F208" s="73"/>
      <c r="G208" s="73"/>
      <c r="H208" s="146"/>
    </row>
    <row r="209" spans="3:11">
      <c r="C209" s="142">
        <v>1</v>
      </c>
      <c r="D209" s="59" t="s">
        <v>5</v>
      </c>
      <c r="E209" s="72" t="s">
        <v>6</v>
      </c>
      <c r="F209" s="93">
        <v>2.5000000000000001E-2</v>
      </c>
      <c r="G209" s="64">
        <f>VLOOKUP(D209,upahbahan,3,FALSE)</f>
        <v>100000</v>
      </c>
      <c r="H209" s="124">
        <f>F209*G209</f>
        <v>2500</v>
      </c>
    </row>
    <row r="210" spans="3:11">
      <c r="C210" s="142">
        <v>2</v>
      </c>
      <c r="D210" s="59" t="s">
        <v>8</v>
      </c>
      <c r="E210" s="72" t="s">
        <v>6</v>
      </c>
      <c r="F210" s="93">
        <v>2.5000000000000001E-2</v>
      </c>
      <c r="G210" s="64">
        <f>VLOOKUP(D210,upahbahan,3,FALSE)</f>
        <v>145000</v>
      </c>
      <c r="H210" s="124">
        <f>F210*G210</f>
        <v>3625</v>
      </c>
    </row>
    <row r="211" spans="3:11">
      <c r="C211" s="142">
        <v>3</v>
      </c>
      <c r="D211" s="59" t="s">
        <v>18</v>
      </c>
      <c r="E211" s="72" t="s">
        <v>6</v>
      </c>
      <c r="F211" s="93">
        <v>2.5000000000000001E-3</v>
      </c>
      <c r="G211" s="64">
        <f>VLOOKUP(D211,upahbahan,3,FALSE)</f>
        <v>175000</v>
      </c>
      <c r="H211" s="124">
        <f>F211*G211</f>
        <v>437.5</v>
      </c>
    </row>
    <row r="212" spans="3:11">
      <c r="C212" s="142">
        <v>4</v>
      </c>
      <c r="D212" s="59" t="s">
        <v>19</v>
      </c>
      <c r="E212" s="72" t="s">
        <v>6</v>
      </c>
      <c r="F212" s="93">
        <v>8.0000000000000004E-4</v>
      </c>
      <c r="G212" s="64">
        <f>VLOOKUP(D212,upahbahan,3,FALSE)</f>
        <v>200000</v>
      </c>
      <c r="H212" s="124">
        <f>F212*G212</f>
        <v>160</v>
      </c>
    </row>
    <row r="213" spans="3:11" ht="15.75" customHeight="1">
      <c r="C213" s="144" t="s">
        <v>1210</v>
      </c>
      <c r="D213" s="80"/>
      <c r="E213" s="80"/>
      <c r="F213" s="217"/>
      <c r="G213" s="218"/>
      <c r="H213" s="124">
        <f>SUM(H209:H212)</f>
        <v>6722.5</v>
      </c>
      <c r="I213" s="220"/>
      <c r="J213" s="220"/>
      <c r="K213" s="220"/>
    </row>
    <row r="214" spans="3:11">
      <c r="C214" s="141" t="s">
        <v>1211</v>
      </c>
      <c r="D214" s="59" t="s">
        <v>1212</v>
      </c>
      <c r="E214" s="73"/>
      <c r="F214" s="73"/>
      <c r="G214" s="73"/>
      <c r="H214" s="146"/>
    </row>
    <row r="215" spans="3:11">
      <c r="C215" s="142">
        <v>1</v>
      </c>
      <c r="D215" s="59" t="s">
        <v>387</v>
      </c>
      <c r="E215" s="72" t="s">
        <v>114</v>
      </c>
      <c r="F215" s="227">
        <v>1.1000000000000001</v>
      </c>
      <c r="G215" s="64">
        <f>VLOOKUP(D215,upahbahan,3,FALSE)</f>
        <v>15800</v>
      </c>
      <c r="H215" s="124">
        <f>F215*G215</f>
        <v>17380</v>
      </c>
    </row>
    <row r="216" spans="3:11">
      <c r="C216" s="142">
        <v>2</v>
      </c>
      <c r="D216" s="59" t="s">
        <v>269</v>
      </c>
      <c r="E216" s="72" t="s">
        <v>66</v>
      </c>
      <c r="F216" s="227">
        <v>0.01</v>
      </c>
      <c r="G216" s="64">
        <f>VLOOKUP(D216,upahbahan,3,FALSE)</f>
        <v>30090</v>
      </c>
      <c r="H216" s="124">
        <f>F216*G216</f>
        <v>300.90000000000003</v>
      </c>
    </row>
    <row r="217" spans="3:11" ht="15.75" customHeight="1">
      <c r="C217" s="144" t="s">
        <v>1216</v>
      </c>
      <c r="D217" s="80"/>
      <c r="E217" s="80"/>
      <c r="F217" s="80"/>
      <c r="G217" s="162"/>
      <c r="H217" s="124">
        <f>SUM(H215:H216)</f>
        <v>17680.900000000001</v>
      </c>
      <c r="I217" s="55"/>
    </row>
    <row r="218" spans="3:11">
      <c r="C218" s="152" t="s">
        <v>1217</v>
      </c>
      <c r="D218" s="59" t="s">
        <v>1218</v>
      </c>
      <c r="E218" s="73"/>
      <c r="F218" s="73"/>
      <c r="G218" s="73"/>
      <c r="H218" s="146"/>
      <c r="I218" s="55"/>
    </row>
    <row r="219" spans="3:11" ht="15.75" customHeight="1">
      <c r="C219" s="144" t="s">
        <v>1219</v>
      </c>
      <c r="D219" s="80"/>
      <c r="E219" s="80"/>
      <c r="F219" s="80"/>
      <c r="G219" s="162"/>
      <c r="H219" s="153">
        <v>0</v>
      </c>
      <c r="I219" s="55"/>
    </row>
    <row r="220" spans="3:11" s="163" customFormat="1">
      <c r="C220" s="122" t="s">
        <v>1220</v>
      </c>
      <c r="D220" s="69" t="s">
        <v>1221</v>
      </c>
      <c r="E220" s="70"/>
      <c r="F220" s="70"/>
      <c r="G220" s="71"/>
      <c r="H220" s="124">
        <f>H219+H217+H213</f>
        <v>24403.4</v>
      </c>
      <c r="I220" s="62"/>
    </row>
    <row r="221" spans="3:11" s="163" customFormat="1">
      <c r="C221" s="122" t="s">
        <v>1222</v>
      </c>
      <c r="D221" s="69" t="s">
        <v>1325</v>
      </c>
      <c r="E221" s="70"/>
      <c r="F221" s="71"/>
      <c r="G221" s="95">
        <f>$M$8</f>
        <v>0.1</v>
      </c>
      <c r="H221" s="124">
        <f>H220*G221</f>
        <v>2440.34</v>
      </c>
      <c r="I221" s="62"/>
    </row>
    <row r="222" spans="3:11" s="163" customFormat="1" ht="14.4" thickBot="1">
      <c r="C222" s="130" t="s">
        <v>1223</v>
      </c>
      <c r="D222" s="131" t="s">
        <v>1224</v>
      </c>
      <c r="E222" s="132"/>
      <c r="F222" s="132"/>
      <c r="G222" s="155"/>
      <c r="H222" s="134">
        <f>SUM(H220:H221)</f>
        <v>26843.74</v>
      </c>
      <c r="I222" s="62"/>
    </row>
    <row r="223" spans="3:11" s="163" customFormat="1" ht="14.4" thickTop="1">
      <c r="C223" s="57"/>
      <c r="D223" s="81"/>
      <c r="E223" s="81"/>
      <c r="F223" s="81"/>
      <c r="G223" s="81"/>
      <c r="H223" s="82"/>
      <c r="I223" s="62"/>
    </row>
    <row r="224" spans="3:11" ht="14.4" thickBot="1">
      <c r="C224" s="53" t="s">
        <v>2761</v>
      </c>
      <c r="D224" s="221" t="s">
        <v>1402</v>
      </c>
      <c r="E224" s="223"/>
      <c r="F224" s="223"/>
      <c r="G224" s="223"/>
      <c r="H224" s="223"/>
      <c r="I224" s="314">
        <f>ROUNDDOWN(H240,-2)</f>
        <v>415000</v>
      </c>
    </row>
    <row r="225" spans="3:11" ht="28.2" thickTop="1">
      <c r="C225" s="119" t="s">
        <v>1197</v>
      </c>
      <c r="D225" s="120" t="s">
        <v>1198</v>
      </c>
      <c r="E225" s="120" t="s">
        <v>1199</v>
      </c>
      <c r="F225" s="120" t="s">
        <v>1200</v>
      </c>
      <c r="G225" s="120" t="s">
        <v>1201</v>
      </c>
      <c r="H225" s="121" t="s">
        <v>1202</v>
      </c>
    </row>
    <row r="226" spans="3:11">
      <c r="C226" s="141" t="s">
        <v>1203</v>
      </c>
      <c r="D226" s="59" t="s">
        <v>1204</v>
      </c>
      <c r="E226" s="73"/>
      <c r="F226" s="73"/>
      <c r="G226" s="73"/>
      <c r="H226" s="146"/>
    </row>
    <row r="227" spans="3:11">
      <c r="C227" s="142">
        <v>1</v>
      </c>
      <c r="D227" s="59" t="s">
        <v>5</v>
      </c>
      <c r="E227" s="72" t="s">
        <v>6</v>
      </c>
      <c r="F227" s="93">
        <v>0.1</v>
      </c>
      <c r="G227" s="64">
        <f>VLOOKUP(D227,upahbahan,3,FALSE)</f>
        <v>100000</v>
      </c>
      <c r="H227" s="124">
        <f>F227*G227</f>
        <v>10000</v>
      </c>
    </row>
    <row r="228" spans="3:11">
      <c r="C228" s="142">
        <v>2</v>
      </c>
      <c r="D228" s="59" t="s">
        <v>8</v>
      </c>
      <c r="E228" s="72" t="s">
        <v>6</v>
      </c>
      <c r="F228" s="93">
        <v>0.1</v>
      </c>
      <c r="G228" s="64">
        <f>VLOOKUP(D228,upahbahan,3,FALSE)</f>
        <v>145000</v>
      </c>
      <c r="H228" s="124">
        <f>F228*G228</f>
        <v>14500</v>
      </c>
    </row>
    <row r="229" spans="3:11">
      <c r="C229" s="142">
        <v>3</v>
      </c>
      <c r="D229" s="59" t="s">
        <v>18</v>
      </c>
      <c r="E229" s="72" t="s">
        <v>6</v>
      </c>
      <c r="F229" s="93">
        <v>0.01</v>
      </c>
      <c r="G229" s="64">
        <f>VLOOKUP(D229,upahbahan,3,FALSE)</f>
        <v>175000</v>
      </c>
      <c r="H229" s="124">
        <f>F229*G229</f>
        <v>1750</v>
      </c>
    </row>
    <row r="230" spans="3:11">
      <c r="C230" s="142">
        <v>4</v>
      </c>
      <c r="D230" s="59" t="s">
        <v>19</v>
      </c>
      <c r="E230" s="72" t="s">
        <v>6</v>
      </c>
      <c r="F230" s="93">
        <v>3.3E-3</v>
      </c>
      <c r="G230" s="64">
        <f>VLOOKUP(D230,upahbahan,3,FALSE)</f>
        <v>200000</v>
      </c>
      <c r="H230" s="124">
        <f>F230*G230</f>
        <v>660</v>
      </c>
    </row>
    <row r="231" spans="3:11" ht="15.75" customHeight="1">
      <c r="C231" s="144" t="s">
        <v>1210</v>
      </c>
      <c r="D231" s="80"/>
      <c r="E231" s="80"/>
      <c r="F231" s="217"/>
      <c r="G231" s="218"/>
      <c r="H231" s="124">
        <f>SUM(H227:H230)</f>
        <v>26910</v>
      </c>
      <c r="I231" s="220"/>
      <c r="J231" s="220"/>
      <c r="K231" s="220"/>
    </row>
    <row r="232" spans="3:11">
      <c r="C232" s="141" t="s">
        <v>1211</v>
      </c>
      <c r="D232" s="59" t="s">
        <v>1212</v>
      </c>
      <c r="E232" s="73"/>
      <c r="F232" s="73"/>
      <c r="G232" s="73"/>
      <c r="H232" s="146"/>
    </row>
    <row r="233" spans="3:11">
      <c r="C233" s="142">
        <v>1</v>
      </c>
      <c r="D233" s="77" t="s">
        <v>773</v>
      </c>
      <c r="E233" s="68" t="s">
        <v>130</v>
      </c>
      <c r="F233" s="93">
        <v>1.75</v>
      </c>
      <c r="G233" s="64">
        <f>VLOOKUP(D233,upahbahan,3,FALSE)</f>
        <v>200000</v>
      </c>
      <c r="H233" s="124">
        <f>F233*G233</f>
        <v>350000</v>
      </c>
    </row>
    <row r="234" spans="3:11">
      <c r="C234" s="142">
        <v>2</v>
      </c>
      <c r="D234" s="77" t="s">
        <v>269</v>
      </c>
      <c r="E234" s="68" t="s">
        <v>66</v>
      </c>
      <c r="F234" s="93">
        <v>1.4500000000000001E-2</v>
      </c>
      <c r="G234" s="64">
        <f>VLOOKUP(D234,upahbahan,3,FALSE)</f>
        <v>30090</v>
      </c>
      <c r="H234" s="124">
        <f>F234*G234</f>
        <v>436.30500000000001</v>
      </c>
    </row>
    <row r="235" spans="3:11" ht="15.75" customHeight="1">
      <c r="C235" s="144" t="s">
        <v>1216</v>
      </c>
      <c r="D235" s="80"/>
      <c r="E235" s="80"/>
      <c r="F235" s="80"/>
      <c r="G235" s="162"/>
      <c r="H235" s="124">
        <f>SUM(H233:H234)</f>
        <v>350436.30499999999</v>
      </c>
      <c r="I235" s="55"/>
    </row>
    <row r="236" spans="3:11">
      <c r="C236" s="152" t="s">
        <v>1217</v>
      </c>
      <c r="D236" s="59" t="s">
        <v>1218</v>
      </c>
      <c r="E236" s="73"/>
      <c r="F236" s="73"/>
      <c r="G236" s="73"/>
      <c r="H236" s="146"/>
      <c r="I236" s="55"/>
    </row>
    <row r="237" spans="3:11" ht="15.75" customHeight="1">
      <c r="C237" s="144" t="s">
        <v>1219</v>
      </c>
      <c r="D237" s="80"/>
      <c r="E237" s="80"/>
      <c r="F237" s="80"/>
      <c r="G237" s="162"/>
      <c r="H237" s="153">
        <v>0</v>
      </c>
      <c r="I237" s="55"/>
    </row>
    <row r="238" spans="3:11" s="163" customFormat="1">
      <c r="C238" s="122" t="s">
        <v>1220</v>
      </c>
      <c r="D238" s="69" t="s">
        <v>1221</v>
      </c>
      <c r="E238" s="70"/>
      <c r="F238" s="70"/>
      <c r="G238" s="71"/>
      <c r="H238" s="124">
        <f>H237+H235+H231</f>
        <v>377346.30499999999</v>
      </c>
      <c r="I238" s="62"/>
    </row>
    <row r="239" spans="3:11" s="163" customFormat="1">
      <c r="C239" s="122" t="s">
        <v>1222</v>
      </c>
      <c r="D239" s="69" t="s">
        <v>1325</v>
      </c>
      <c r="E239" s="70"/>
      <c r="F239" s="71"/>
      <c r="G239" s="95">
        <f>$M$8</f>
        <v>0.1</v>
      </c>
      <c r="H239" s="124">
        <f>H238*G239</f>
        <v>37734.630499999999</v>
      </c>
      <c r="I239" s="62"/>
    </row>
    <row r="240" spans="3:11" s="163" customFormat="1" ht="14.4" thickBot="1">
      <c r="C240" s="130" t="s">
        <v>1223</v>
      </c>
      <c r="D240" s="131" t="s">
        <v>1224</v>
      </c>
      <c r="E240" s="132"/>
      <c r="F240" s="132"/>
      <c r="G240" s="155"/>
      <c r="H240" s="134">
        <f>SUM(H238:H239)</f>
        <v>415080.93550000002</v>
      </c>
      <c r="I240" s="62"/>
    </row>
    <row r="241" spans="3:11" s="163" customFormat="1" ht="14.4" thickTop="1">
      <c r="C241" s="57"/>
      <c r="D241" s="81"/>
      <c r="E241" s="81"/>
      <c r="F241" s="81"/>
      <c r="G241" s="81"/>
      <c r="H241" s="82"/>
      <c r="I241" s="62"/>
    </row>
    <row r="242" spans="3:11" s="163" customFormat="1">
      <c r="C242" s="160" t="s">
        <v>2762</v>
      </c>
      <c r="D242" s="436" t="s">
        <v>2763</v>
      </c>
      <c r="E242" s="81"/>
      <c r="F242" s="81"/>
      <c r="G242" s="81"/>
      <c r="H242" s="82"/>
      <c r="I242" s="62"/>
    </row>
    <row r="243" spans="3:11" ht="14.4" thickBot="1">
      <c r="C243" s="53" t="s">
        <v>2764</v>
      </c>
      <c r="D243" s="221" t="s">
        <v>1403</v>
      </c>
      <c r="E243" s="223"/>
      <c r="F243" s="223"/>
      <c r="G243" s="223"/>
      <c r="H243" s="223"/>
      <c r="I243" s="314">
        <f>ROUNDDOWN(H259,-2)</f>
        <v>133600</v>
      </c>
    </row>
    <row r="244" spans="3:11" ht="28.2" thickTop="1">
      <c r="C244" s="119" t="s">
        <v>1197</v>
      </c>
      <c r="D244" s="120" t="s">
        <v>1198</v>
      </c>
      <c r="E244" s="120" t="s">
        <v>1199</v>
      </c>
      <c r="F244" s="120" t="s">
        <v>1200</v>
      </c>
      <c r="G244" s="120" t="s">
        <v>1201</v>
      </c>
      <c r="H244" s="121" t="s">
        <v>1202</v>
      </c>
    </row>
    <row r="245" spans="3:11">
      <c r="C245" s="141" t="s">
        <v>1203</v>
      </c>
      <c r="D245" s="59" t="s">
        <v>1204</v>
      </c>
      <c r="E245" s="73"/>
      <c r="F245" s="73"/>
      <c r="G245" s="73"/>
      <c r="H245" s="146"/>
    </row>
    <row r="246" spans="3:11">
      <c r="C246" s="142">
        <v>1</v>
      </c>
      <c r="D246" s="59" t="s">
        <v>5</v>
      </c>
      <c r="E246" s="72" t="s">
        <v>6</v>
      </c>
      <c r="F246" s="93">
        <v>0.35</v>
      </c>
      <c r="G246" s="64">
        <f>VLOOKUP(D246,upahbahan,3,FALSE)</f>
        <v>100000</v>
      </c>
      <c r="H246" s="124">
        <f>F246*G246</f>
        <v>35000</v>
      </c>
    </row>
    <row r="247" spans="3:11">
      <c r="C247" s="142">
        <v>2</v>
      </c>
      <c r="D247" s="59" t="s">
        <v>9</v>
      </c>
      <c r="E247" s="72" t="s">
        <v>6</v>
      </c>
      <c r="F247" s="93">
        <v>0.35</v>
      </c>
      <c r="G247" s="64">
        <f>VLOOKUP(D247,upahbahan,3,FALSE)</f>
        <v>145000</v>
      </c>
      <c r="H247" s="124">
        <f>F247*G247</f>
        <v>50750</v>
      </c>
    </row>
    <row r="248" spans="3:11">
      <c r="C248" s="142">
        <v>3</v>
      </c>
      <c r="D248" s="59" t="s">
        <v>18</v>
      </c>
      <c r="E248" s="72" t="s">
        <v>6</v>
      </c>
      <c r="F248" s="93">
        <v>3.5000000000000003E-2</v>
      </c>
      <c r="G248" s="64">
        <f>VLOOKUP(D248,upahbahan,3,FALSE)</f>
        <v>175000</v>
      </c>
      <c r="H248" s="124">
        <f>F248*G248</f>
        <v>6125.0000000000009</v>
      </c>
    </row>
    <row r="249" spans="3:11">
      <c r="C249" s="142">
        <v>4</v>
      </c>
      <c r="D249" s="59" t="s">
        <v>19</v>
      </c>
      <c r="E249" s="72" t="s">
        <v>6</v>
      </c>
      <c r="F249" s="93">
        <v>1.17E-2</v>
      </c>
      <c r="G249" s="64">
        <f>VLOOKUP(D249,upahbahan,3,FALSE)</f>
        <v>200000</v>
      </c>
      <c r="H249" s="124">
        <f>F249*G249</f>
        <v>2340</v>
      </c>
    </row>
    <row r="250" spans="3:11" ht="15.75" customHeight="1">
      <c r="C250" s="144" t="s">
        <v>1210</v>
      </c>
      <c r="D250" s="80"/>
      <c r="E250" s="80"/>
      <c r="F250" s="217"/>
      <c r="G250" s="218"/>
      <c r="H250" s="124">
        <f>SUM(H246:H249)</f>
        <v>94215</v>
      </c>
      <c r="I250" s="220"/>
      <c r="J250" s="220"/>
      <c r="K250" s="220"/>
    </row>
    <row r="251" spans="3:11">
      <c r="C251" s="141" t="s">
        <v>1211</v>
      </c>
      <c r="D251" s="59" t="s">
        <v>1212</v>
      </c>
      <c r="E251" s="73"/>
      <c r="F251" s="73"/>
      <c r="G251" s="73"/>
      <c r="H251" s="146"/>
    </row>
    <row r="252" spans="3:11">
      <c r="C252" s="142">
        <v>1</v>
      </c>
      <c r="D252" s="77" t="s">
        <v>223</v>
      </c>
      <c r="E252" s="68" t="s">
        <v>114</v>
      </c>
      <c r="F252" s="74">
        <v>4</v>
      </c>
      <c r="G252" s="64">
        <f>VLOOKUP(D252,upahbahan,3,FALSE)</f>
        <v>6250</v>
      </c>
      <c r="H252" s="124">
        <f>F252*G252</f>
        <v>25000</v>
      </c>
    </row>
    <row r="253" spans="3:11">
      <c r="C253" s="142">
        <v>2</v>
      </c>
      <c r="D253" s="77" t="s">
        <v>255</v>
      </c>
      <c r="E253" s="68" t="s">
        <v>66</v>
      </c>
      <c r="F253" s="74">
        <v>0.05</v>
      </c>
      <c r="G253" s="64">
        <f>VLOOKUP(D253,upahbahan,3,FALSE)</f>
        <v>45550</v>
      </c>
      <c r="H253" s="124">
        <f>F253*G253</f>
        <v>2277.5</v>
      </c>
    </row>
    <row r="254" spans="3:11" ht="15.75" customHeight="1">
      <c r="C254" s="144" t="s">
        <v>1216</v>
      </c>
      <c r="D254" s="80"/>
      <c r="E254" s="80"/>
      <c r="F254" s="80"/>
      <c r="G254" s="162"/>
      <c r="H254" s="124">
        <f>SUM(H252:H253)</f>
        <v>27277.5</v>
      </c>
      <c r="I254" s="55"/>
    </row>
    <row r="255" spans="3:11">
      <c r="C255" s="152" t="s">
        <v>1217</v>
      </c>
      <c r="D255" s="59" t="s">
        <v>1218</v>
      </c>
      <c r="E255" s="73"/>
      <c r="F255" s="73"/>
      <c r="G255" s="73"/>
      <c r="H255" s="146"/>
      <c r="I255" s="55"/>
    </row>
    <row r="256" spans="3:11" ht="15.75" customHeight="1">
      <c r="C256" s="144" t="s">
        <v>1219</v>
      </c>
      <c r="D256" s="80"/>
      <c r="E256" s="80"/>
      <c r="F256" s="80"/>
      <c r="G256" s="162"/>
      <c r="H256" s="153">
        <v>0</v>
      </c>
      <c r="I256" s="55"/>
    </row>
    <row r="257" spans="3:11" s="163" customFormat="1">
      <c r="C257" s="122" t="s">
        <v>1220</v>
      </c>
      <c r="D257" s="69" t="s">
        <v>1221</v>
      </c>
      <c r="E257" s="70"/>
      <c r="F257" s="70"/>
      <c r="G257" s="71"/>
      <c r="H257" s="124">
        <f>H256+H254+H250</f>
        <v>121492.5</v>
      </c>
      <c r="I257" s="62"/>
    </row>
    <row r="258" spans="3:11" s="163" customFormat="1">
      <c r="C258" s="122" t="s">
        <v>1222</v>
      </c>
      <c r="D258" s="69" t="s">
        <v>1325</v>
      </c>
      <c r="E258" s="70"/>
      <c r="F258" s="71"/>
      <c r="G258" s="95">
        <f>$M$8</f>
        <v>0.1</v>
      </c>
      <c r="H258" s="124">
        <f>H257*G258</f>
        <v>12149.25</v>
      </c>
      <c r="I258" s="62"/>
    </row>
    <row r="259" spans="3:11" s="163" customFormat="1" ht="14.4" thickBot="1">
      <c r="C259" s="130" t="s">
        <v>1223</v>
      </c>
      <c r="D259" s="131" t="s">
        <v>1224</v>
      </c>
      <c r="E259" s="132"/>
      <c r="F259" s="132"/>
      <c r="G259" s="155"/>
      <c r="H259" s="134">
        <f>SUM(H257:H258)</f>
        <v>133641.75</v>
      </c>
      <c r="I259" s="62"/>
    </row>
    <row r="260" spans="3:11" s="163" customFormat="1" ht="14.4" thickTop="1">
      <c r="C260" s="57"/>
      <c r="D260" s="81"/>
      <c r="E260" s="81"/>
      <c r="F260" s="81"/>
      <c r="G260" s="81"/>
      <c r="H260" s="82"/>
      <c r="I260" s="62"/>
    </row>
    <row r="261" spans="3:11" ht="14.4" thickBot="1">
      <c r="C261" s="53" t="s">
        <v>2765</v>
      </c>
      <c r="D261" s="221" t="s">
        <v>2766</v>
      </c>
      <c r="E261" s="223"/>
      <c r="F261" s="223"/>
      <c r="G261" s="223"/>
      <c r="H261" s="223"/>
      <c r="I261" s="314">
        <f>ROUNDDOWN(H277,-2)</f>
        <v>246000</v>
      </c>
    </row>
    <row r="262" spans="3:11" ht="28.2" thickTop="1">
      <c r="C262" s="119" t="s">
        <v>1197</v>
      </c>
      <c r="D262" s="120" t="s">
        <v>1198</v>
      </c>
      <c r="E262" s="120" t="s">
        <v>1199</v>
      </c>
      <c r="F262" s="120" t="s">
        <v>1200</v>
      </c>
      <c r="G262" s="120" t="s">
        <v>1201</v>
      </c>
      <c r="H262" s="121" t="s">
        <v>1202</v>
      </c>
    </row>
    <row r="263" spans="3:11">
      <c r="C263" s="141" t="s">
        <v>1203</v>
      </c>
      <c r="D263" s="59" t="s">
        <v>1204</v>
      </c>
      <c r="E263" s="73"/>
      <c r="F263" s="73"/>
      <c r="G263" s="73"/>
      <c r="H263" s="146"/>
    </row>
    <row r="264" spans="3:11">
      <c r="C264" s="142">
        <v>1</v>
      </c>
      <c r="D264" s="59" t="s">
        <v>5</v>
      </c>
      <c r="E264" s="72" t="s">
        <v>6</v>
      </c>
      <c r="F264" s="74">
        <v>0.15</v>
      </c>
      <c r="G264" s="64">
        <f>VLOOKUP(D264,upahbahan,3,FALSE)</f>
        <v>100000</v>
      </c>
      <c r="H264" s="124">
        <f>F264*G264</f>
        <v>15000</v>
      </c>
    </row>
    <row r="265" spans="3:11">
      <c r="C265" s="142">
        <v>2</v>
      </c>
      <c r="D265" s="59" t="s">
        <v>8</v>
      </c>
      <c r="E265" s="72" t="s">
        <v>6</v>
      </c>
      <c r="F265" s="74">
        <v>0.3</v>
      </c>
      <c r="G265" s="64">
        <f>VLOOKUP(D265,upahbahan,3,FALSE)</f>
        <v>145000</v>
      </c>
      <c r="H265" s="124">
        <f>F265*G265</f>
        <v>43500</v>
      </c>
    </row>
    <row r="266" spans="3:11">
      <c r="C266" s="142">
        <v>3</v>
      </c>
      <c r="D266" s="59" t="s">
        <v>18</v>
      </c>
      <c r="E266" s="72" t="s">
        <v>6</v>
      </c>
      <c r="F266" s="74">
        <v>0.03</v>
      </c>
      <c r="G266" s="64">
        <f>VLOOKUP(D266,upahbahan,3,FALSE)</f>
        <v>175000</v>
      </c>
      <c r="H266" s="124">
        <f>F266*G266</f>
        <v>5250</v>
      </c>
    </row>
    <row r="267" spans="3:11">
      <c r="C267" s="142">
        <v>4</v>
      </c>
      <c r="D267" s="59" t="s">
        <v>19</v>
      </c>
      <c r="E267" s="72" t="s">
        <v>6</v>
      </c>
      <c r="F267" s="74">
        <v>0.01</v>
      </c>
      <c r="G267" s="64">
        <f>VLOOKUP(D267,upahbahan,3,FALSE)</f>
        <v>200000</v>
      </c>
      <c r="H267" s="124">
        <f>F267*G267</f>
        <v>2000</v>
      </c>
    </row>
    <row r="268" spans="3:11" ht="15.75" customHeight="1">
      <c r="C268" s="144" t="s">
        <v>1210</v>
      </c>
      <c r="D268" s="80"/>
      <c r="E268" s="80"/>
      <c r="F268" s="217"/>
      <c r="G268" s="218"/>
      <c r="H268" s="124">
        <f>SUM(H264:H267)</f>
        <v>65750</v>
      </c>
      <c r="I268" s="220"/>
      <c r="J268" s="220"/>
      <c r="K268" s="220"/>
    </row>
    <row r="269" spans="3:11">
      <c r="C269" s="141" t="s">
        <v>1211</v>
      </c>
      <c r="D269" s="59" t="s">
        <v>1212</v>
      </c>
      <c r="E269" s="73"/>
      <c r="F269" s="73"/>
      <c r="G269" s="73"/>
      <c r="H269" s="146"/>
    </row>
    <row r="270" spans="3:11">
      <c r="C270" s="142">
        <v>1</v>
      </c>
      <c r="D270" s="77" t="s">
        <v>1868</v>
      </c>
      <c r="E270" s="68" t="s">
        <v>42</v>
      </c>
      <c r="F270" s="93">
        <v>1.4999999999999999E-2</v>
      </c>
      <c r="G270" s="64">
        <f>VLOOKUP(D270,upahbahan,3,FALSE)</f>
        <v>10214200</v>
      </c>
      <c r="H270" s="124">
        <f>F270*G270</f>
        <v>153213</v>
      </c>
    </row>
    <row r="271" spans="3:11">
      <c r="C271" s="142">
        <v>2</v>
      </c>
      <c r="D271" s="77" t="s">
        <v>263</v>
      </c>
      <c r="E271" s="68" t="s">
        <v>66</v>
      </c>
      <c r="F271" s="93">
        <v>0.25</v>
      </c>
      <c r="G271" s="64">
        <f>VLOOKUP(D271,upahbahan,3,FALSE)</f>
        <v>19000</v>
      </c>
      <c r="H271" s="124">
        <f>F271*G271</f>
        <v>4750</v>
      </c>
    </row>
    <row r="272" spans="3:11" ht="15.75" customHeight="1">
      <c r="C272" s="144" t="s">
        <v>1216</v>
      </c>
      <c r="D272" s="80"/>
      <c r="E272" s="80"/>
      <c r="F272" s="80"/>
      <c r="G272" s="162"/>
      <c r="H272" s="124">
        <f>SUM(H270:H271)</f>
        <v>157963</v>
      </c>
      <c r="I272" s="55"/>
    </row>
    <row r="273" spans="3:11">
      <c r="C273" s="152" t="s">
        <v>1217</v>
      </c>
      <c r="D273" s="59" t="s">
        <v>1218</v>
      </c>
      <c r="E273" s="73"/>
      <c r="F273" s="73"/>
      <c r="G273" s="73"/>
      <c r="H273" s="146"/>
      <c r="I273" s="55"/>
    </row>
    <row r="274" spans="3:11" ht="15.75" customHeight="1">
      <c r="C274" s="144" t="s">
        <v>1219</v>
      </c>
      <c r="D274" s="80"/>
      <c r="E274" s="80"/>
      <c r="F274" s="80"/>
      <c r="G274" s="162"/>
      <c r="H274" s="153">
        <v>0</v>
      </c>
      <c r="I274" s="55"/>
    </row>
    <row r="275" spans="3:11" s="163" customFormat="1">
      <c r="C275" s="122" t="s">
        <v>1220</v>
      </c>
      <c r="D275" s="69" t="s">
        <v>1221</v>
      </c>
      <c r="E275" s="70"/>
      <c r="F275" s="70"/>
      <c r="G275" s="71"/>
      <c r="H275" s="124">
        <f>H274+H272+H268</f>
        <v>223713</v>
      </c>
      <c r="I275" s="62"/>
    </row>
    <row r="276" spans="3:11" s="163" customFormat="1">
      <c r="C276" s="122" t="s">
        <v>1222</v>
      </c>
      <c r="D276" s="69" t="s">
        <v>1325</v>
      </c>
      <c r="E276" s="70"/>
      <c r="F276" s="71"/>
      <c r="G276" s="95">
        <f>$M$8</f>
        <v>0.1</v>
      </c>
      <c r="H276" s="124">
        <f>H275*G276</f>
        <v>22371.300000000003</v>
      </c>
      <c r="I276" s="62"/>
    </row>
    <row r="277" spans="3:11" s="163" customFormat="1" ht="14.4" thickBot="1">
      <c r="C277" s="130" t="s">
        <v>1223</v>
      </c>
      <c r="D277" s="131" t="s">
        <v>1224</v>
      </c>
      <c r="E277" s="132"/>
      <c r="F277" s="132"/>
      <c r="G277" s="155"/>
      <c r="H277" s="134">
        <f>SUM(H275:H276)</f>
        <v>246084.3</v>
      </c>
      <c r="I277" s="62"/>
    </row>
    <row r="278" spans="3:11" ht="14.4" thickTop="1"/>
    <row r="279" spans="3:11" ht="14.4" thickBot="1">
      <c r="C279" s="53" t="s">
        <v>2767</v>
      </c>
      <c r="D279" s="221" t="s">
        <v>2768</v>
      </c>
      <c r="E279" s="223"/>
      <c r="F279" s="223"/>
      <c r="G279" s="223"/>
      <c r="H279" s="223"/>
      <c r="I279" s="314">
        <f>ROUNDDOWN(H295,-2)</f>
        <v>266100</v>
      </c>
    </row>
    <row r="280" spans="3:11" ht="28.2" thickTop="1">
      <c r="C280" s="119" t="s">
        <v>1197</v>
      </c>
      <c r="D280" s="120" t="s">
        <v>1198</v>
      </c>
      <c r="E280" s="120" t="s">
        <v>1199</v>
      </c>
      <c r="F280" s="120" t="s">
        <v>1200</v>
      </c>
      <c r="G280" s="120" t="s">
        <v>1201</v>
      </c>
      <c r="H280" s="121" t="s">
        <v>1202</v>
      </c>
    </row>
    <row r="281" spans="3:11">
      <c r="C281" s="141" t="s">
        <v>1203</v>
      </c>
      <c r="D281" s="59" t="s">
        <v>1204</v>
      </c>
      <c r="E281" s="73"/>
      <c r="F281" s="73"/>
      <c r="G281" s="73"/>
      <c r="H281" s="146"/>
    </row>
    <row r="282" spans="3:11">
      <c r="C282" s="142">
        <v>1</v>
      </c>
      <c r="D282" s="59" t="s">
        <v>5</v>
      </c>
      <c r="E282" s="72" t="s">
        <v>6</v>
      </c>
      <c r="F282" s="74">
        <v>0.2</v>
      </c>
      <c r="G282" s="64">
        <f>VLOOKUP(D282,upahbahan,3,FALSE)</f>
        <v>100000</v>
      </c>
      <c r="H282" s="124">
        <f>F282*G282</f>
        <v>20000</v>
      </c>
    </row>
    <row r="283" spans="3:11">
      <c r="C283" s="142">
        <v>2</v>
      </c>
      <c r="D283" s="59" t="s">
        <v>8</v>
      </c>
      <c r="E283" s="72" t="s">
        <v>6</v>
      </c>
      <c r="F283" s="74">
        <v>0.3</v>
      </c>
      <c r="G283" s="64">
        <f>VLOOKUP(D283,upahbahan,3,FALSE)</f>
        <v>145000</v>
      </c>
      <c r="H283" s="124">
        <f>F283*G283</f>
        <v>43500</v>
      </c>
    </row>
    <row r="284" spans="3:11">
      <c r="C284" s="142">
        <v>3</v>
      </c>
      <c r="D284" s="59" t="s">
        <v>18</v>
      </c>
      <c r="E284" s="72" t="s">
        <v>6</v>
      </c>
      <c r="F284" s="74">
        <v>0.03</v>
      </c>
      <c r="G284" s="64">
        <f>VLOOKUP(D284,upahbahan,3,FALSE)</f>
        <v>175000</v>
      </c>
      <c r="H284" s="124">
        <f>F284*G284</f>
        <v>5250</v>
      </c>
    </row>
    <row r="285" spans="3:11">
      <c r="C285" s="142">
        <v>4</v>
      </c>
      <c r="D285" s="59" t="s">
        <v>19</v>
      </c>
      <c r="E285" s="72" t="s">
        <v>6</v>
      </c>
      <c r="F285" s="74">
        <v>0.01</v>
      </c>
      <c r="G285" s="64">
        <f>VLOOKUP(D285,upahbahan,3,FALSE)</f>
        <v>200000</v>
      </c>
      <c r="H285" s="124">
        <f>F285*G285</f>
        <v>2000</v>
      </c>
    </row>
    <row r="286" spans="3:11" ht="15.75" customHeight="1">
      <c r="C286" s="144" t="s">
        <v>1210</v>
      </c>
      <c r="D286" s="80"/>
      <c r="E286" s="80"/>
      <c r="F286" s="217"/>
      <c r="G286" s="218"/>
      <c r="H286" s="124">
        <f>SUM(H282:H285)</f>
        <v>70750</v>
      </c>
      <c r="I286" s="220"/>
      <c r="J286" s="220"/>
      <c r="K286" s="220"/>
    </row>
    <row r="287" spans="3:11">
      <c r="C287" s="141" t="s">
        <v>1211</v>
      </c>
      <c r="D287" s="59" t="s">
        <v>1212</v>
      </c>
      <c r="E287" s="73"/>
      <c r="F287" s="73"/>
      <c r="G287" s="73"/>
      <c r="H287" s="146"/>
    </row>
    <row r="288" spans="3:11">
      <c r="C288" s="142">
        <v>1</v>
      </c>
      <c r="D288" s="77" t="s">
        <v>1868</v>
      </c>
      <c r="E288" s="68" t="s">
        <v>42</v>
      </c>
      <c r="F288" s="93">
        <v>1.6299999999999999E-2</v>
      </c>
      <c r="G288" s="64">
        <f>VLOOKUP(D288,upahbahan,3,FALSE)</f>
        <v>10214200</v>
      </c>
      <c r="H288" s="124">
        <f>F288*G288</f>
        <v>166491.46</v>
      </c>
    </row>
    <row r="289" spans="3:9">
      <c r="C289" s="142">
        <v>2</v>
      </c>
      <c r="D289" s="77" t="s">
        <v>263</v>
      </c>
      <c r="E289" s="68" t="s">
        <v>66</v>
      </c>
      <c r="F289" s="93">
        <v>0.25</v>
      </c>
      <c r="G289" s="64">
        <f>VLOOKUP(D289,upahbahan,3,FALSE)</f>
        <v>19000</v>
      </c>
      <c r="H289" s="124">
        <f>F289*G289</f>
        <v>4750</v>
      </c>
    </row>
    <row r="290" spans="3:9" ht="15.75" customHeight="1">
      <c r="C290" s="144" t="s">
        <v>1216</v>
      </c>
      <c r="D290" s="80"/>
      <c r="E290" s="80"/>
      <c r="F290" s="80"/>
      <c r="G290" s="162"/>
      <c r="H290" s="124">
        <f>SUM(H288:H289)</f>
        <v>171241.46</v>
      </c>
      <c r="I290" s="55"/>
    </row>
    <row r="291" spans="3:9">
      <c r="C291" s="152" t="s">
        <v>1217</v>
      </c>
      <c r="D291" s="59" t="s">
        <v>1218</v>
      </c>
      <c r="E291" s="73"/>
      <c r="F291" s="73"/>
      <c r="G291" s="73"/>
      <c r="H291" s="146"/>
      <c r="I291" s="55"/>
    </row>
    <row r="292" spans="3:9" ht="15.75" customHeight="1">
      <c r="C292" s="144" t="s">
        <v>1219</v>
      </c>
      <c r="D292" s="80"/>
      <c r="E292" s="80"/>
      <c r="F292" s="80"/>
      <c r="G292" s="162"/>
      <c r="H292" s="153">
        <v>0</v>
      </c>
      <c r="I292" s="55"/>
    </row>
    <row r="293" spans="3:9" s="163" customFormat="1">
      <c r="C293" s="122" t="s">
        <v>1220</v>
      </c>
      <c r="D293" s="69" t="s">
        <v>1221</v>
      </c>
      <c r="E293" s="70"/>
      <c r="F293" s="70"/>
      <c r="G293" s="71"/>
      <c r="H293" s="124">
        <f>H292+H290+H286</f>
        <v>241991.46</v>
      </c>
      <c r="I293" s="62"/>
    </row>
    <row r="294" spans="3:9" s="163" customFormat="1">
      <c r="C294" s="122" t="s">
        <v>1222</v>
      </c>
      <c r="D294" s="69" t="s">
        <v>1325</v>
      </c>
      <c r="E294" s="70"/>
      <c r="F294" s="71"/>
      <c r="G294" s="95">
        <f>$M$8</f>
        <v>0.1</v>
      </c>
      <c r="H294" s="124">
        <f>H293*G294</f>
        <v>24199.146000000001</v>
      </c>
      <c r="I294" s="62"/>
    </row>
    <row r="295" spans="3:9" s="163" customFormat="1" ht="14.4" thickBot="1">
      <c r="C295" s="130" t="s">
        <v>1223</v>
      </c>
      <c r="D295" s="131" t="s">
        <v>1224</v>
      </c>
      <c r="E295" s="132"/>
      <c r="F295" s="132"/>
      <c r="G295" s="155"/>
      <c r="H295" s="134">
        <f>SUM(H293:H294)</f>
        <v>266190.60599999997</v>
      </c>
      <c r="I295" s="62"/>
    </row>
    <row r="296" spans="3:9" ht="14.4" thickTop="1"/>
  </sheetData>
  <mergeCells count="1">
    <mergeCell ref="D114:H1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1:M529"/>
  <sheetViews>
    <sheetView topLeftCell="B503" zoomScale="78" zoomScaleNormal="78" workbookViewId="0">
      <selection activeCell="C6" sqref="C6"/>
    </sheetView>
  </sheetViews>
  <sheetFormatPr defaultColWidth="8.88671875" defaultRowHeight="13.8"/>
  <cols>
    <col min="1" max="2" width="3.109375" style="55" customWidth="1"/>
    <col min="3" max="3" width="8.6640625" style="62" customWidth="1"/>
    <col min="4" max="4" width="36.5546875" style="62" customWidth="1"/>
    <col min="5" max="5" width="6.109375" style="62" customWidth="1"/>
    <col min="6" max="6" width="10.5546875" style="62" customWidth="1"/>
    <col min="7" max="7" width="14.44140625" style="62" customWidth="1"/>
    <col min="8" max="8" width="16.44140625" style="62" customWidth="1"/>
    <col min="9" max="9" width="16.5546875" style="62" customWidth="1"/>
    <col min="10" max="16384" width="8.88671875" style="55"/>
  </cols>
  <sheetData>
    <row r="1" spans="3:13" ht="12.15" customHeight="1"/>
    <row r="2" spans="3:13" ht="12.15" customHeight="1"/>
    <row r="3" spans="3:13">
      <c r="C3" s="225" t="s">
        <v>5942</v>
      </c>
      <c r="D3" s="226" t="str">
        <f>'[1]Daftar HSP'!B160</f>
        <v>PEKERJAAN PASANGAN DINDING</v>
      </c>
      <c r="E3" s="226"/>
      <c r="F3" s="226"/>
      <c r="G3" s="226"/>
      <c r="H3" s="226"/>
    </row>
    <row r="4" spans="3:13">
      <c r="C4" s="225" t="s">
        <v>2769</v>
      </c>
      <c r="D4" s="226" t="s">
        <v>5943</v>
      </c>
      <c r="E4" s="226"/>
      <c r="F4" s="226"/>
      <c r="G4" s="226"/>
      <c r="H4" s="226"/>
    </row>
    <row r="5" spans="3:13" ht="29.4" customHeight="1" thickBot="1">
      <c r="C5" s="54" t="s">
        <v>5944</v>
      </c>
      <c r="D5" s="626" t="s">
        <v>1334</v>
      </c>
      <c r="E5" s="621"/>
      <c r="F5" s="621"/>
      <c r="G5" s="621"/>
      <c r="H5" s="621"/>
      <c r="I5" s="56">
        <f>ROUNDDOWN(H22,-2)</f>
        <v>278300</v>
      </c>
    </row>
    <row r="6" spans="3:13" ht="28.2" thickTop="1">
      <c r="C6" s="119" t="s">
        <v>1197</v>
      </c>
      <c r="D6" s="120" t="s">
        <v>1198</v>
      </c>
      <c r="E6" s="120" t="s">
        <v>1199</v>
      </c>
      <c r="F6" s="120" t="s">
        <v>1200</v>
      </c>
      <c r="G6" s="120" t="s">
        <v>1201</v>
      </c>
      <c r="H6" s="121" t="s">
        <v>1202</v>
      </c>
      <c r="I6" s="57"/>
    </row>
    <row r="7" spans="3:13">
      <c r="C7" s="141" t="s">
        <v>1203</v>
      </c>
      <c r="D7" s="59" t="s">
        <v>1204</v>
      </c>
      <c r="E7" s="73"/>
      <c r="F7" s="73"/>
      <c r="G7" s="73"/>
      <c r="H7" s="146"/>
      <c r="J7" s="55" t="s">
        <v>1249</v>
      </c>
    </row>
    <row r="8" spans="3:13">
      <c r="C8" s="142">
        <v>1</v>
      </c>
      <c r="D8" s="59" t="s">
        <v>5</v>
      </c>
      <c r="E8" s="72" t="s">
        <v>6</v>
      </c>
      <c r="F8" s="93">
        <v>0.4</v>
      </c>
      <c r="G8" s="64">
        <f>VLOOKUP(D8,upahbahan,3,FALSE)</f>
        <v>100000</v>
      </c>
      <c r="H8" s="124">
        <f>F8*G8</f>
        <v>40000</v>
      </c>
      <c r="J8" s="55" t="s">
        <v>1250</v>
      </c>
      <c r="M8" s="65">
        <v>0.1</v>
      </c>
    </row>
    <row r="9" spans="3:13">
      <c r="C9" s="142">
        <v>2</v>
      </c>
      <c r="D9" s="59" t="s">
        <v>7</v>
      </c>
      <c r="E9" s="72" t="s">
        <v>6</v>
      </c>
      <c r="F9" s="93">
        <v>0.2</v>
      </c>
      <c r="G9" s="64">
        <f>VLOOKUP(D9,upahbahan,3,FALSE)</f>
        <v>145000</v>
      </c>
      <c r="H9" s="124">
        <f>F9*G9</f>
        <v>29000</v>
      </c>
    </row>
    <row r="10" spans="3:13">
      <c r="C10" s="142">
        <v>3</v>
      </c>
      <c r="D10" s="59" t="s">
        <v>18</v>
      </c>
      <c r="E10" s="72" t="s">
        <v>6</v>
      </c>
      <c r="F10" s="93">
        <v>0.02</v>
      </c>
      <c r="G10" s="64">
        <f>VLOOKUP(D10,upahbahan,3,FALSE)</f>
        <v>175000</v>
      </c>
      <c r="H10" s="124">
        <f>F10*G10</f>
        <v>3500</v>
      </c>
    </row>
    <row r="11" spans="3:13">
      <c r="C11" s="142">
        <v>4</v>
      </c>
      <c r="D11" s="59" t="s">
        <v>19</v>
      </c>
      <c r="E11" s="72" t="s">
        <v>6</v>
      </c>
      <c r="F11" s="93">
        <v>6.7000000000000002E-3</v>
      </c>
      <c r="G11" s="64">
        <f>VLOOKUP(D11,upahbahan,3,FALSE)</f>
        <v>200000</v>
      </c>
      <c r="H11" s="124">
        <f>F11*G11</f>
        <v>1340</v>
      </c>
    </row>
    <row r="12" spans="3:13">
      <c r="C12" s="144" t="s">
        <v>1335</v>
      </c>
      <c r="D12" s="80"/>
      <c r="E12" s="80"/>
      <c r="F12" s="80"/>
      <c r="G12" s="162"/>
      <c r="H12" s="124">
        <f>SUM(H8:H11)</f>
        <v>73840</v>
      </c>
    </row>
    <row r="13" spans="3:13">
      <c r="C13" s="141" t="s">
        <v>1211</v>
      </c>
      <c r="D13" s="59" t="s">
        <v>1212</v>
      </c>
      <c r="E13" s="73"/>
      <c r="F13" s="73"/>
      <c r="G13" s="73"/>
      <c r="H13" s="146"/>
    </row>
    <row r="14" spans="3:13">
      <c r="C14" s="142">
        <v>1</v>
      </c>
      <c r="D14" s="59" t="s">
        <v>43</v>
      </c>
      <c r="E14" s="72" t="s">
        <v>44</v>
      </c>
      <c r="F14" s="227">
        <v>143.81</v>
      </c>
      <c r="G14" s="64">
        <f>VLOOKUP(D14,upahbahan,3,FALSE)</f>
        <v>700</v>
      </c>
      <c r="H14" s="124">
        <f>F14*G14</f>
        <v>100667</v>
      </c>
    </row>
    <row r="15" spans="3:13">
      <c r="C15" s="142">
        <v>2</v>
      </c>
      <c r="D15" s="59" t="s">
        <v>2359</v>
      </c>
      <c r="E15" s="72" t="s">
        <v>66</v>
      </c>
      <c r="F15" s="227">
        <v>43.5</v>
      </c>
      <c r="G15" s="64">
        <f>VLOOKUP(D15,upahbahan,3,FALSE)</f>
        <v>1300</v>
      </c>
      <c r="H15" s="124">
        <f>F15*G15</f>
        <v>56550</v>
      </c>
    </row>
    <row r="16" spans="3:13">
      <c r="C16" s="142">
        <v>3</v>
      </c>
      <c r="D16" s="77" t="s">
        <v>86</v>
      </c>
      <c r="E16" s="72" t="s">
        <v>42</v>
      </c>
      <c r="F16" s="227">
        <v>0.08</v>
      </c>
      <c r="G16" s="64">
        <f>VLOOKUP(D16,upahbahan,3,FALSE)</f>
        <v>275000</v>
      </c>
      <c r="H16" s="124">
        <f>F16*G16</f>
        <v>22000</v>
      </c>
    </row>
    <row r="17" spans="3:9">
      <c r="C17" s="144" t="s">
        <v>1216</v>
      </c>
      <c r="D17" s="80"/>
      <c r="E17" s="80"/>
      <c r="F17" s="80"/>
      <c r="G17" s="162"/>
      <c r="H17" s="124">
        <f>SUM(H14:H16)</f>
        <v>179217</v>
      </c>
    </row>
    <row r="18" spans="3:9">
      <c r="C18" s="152" t="s">
        <v>1217</v>
      </c>
      <c r="D18" s="59" t="s">
        <v>1218</v>
      </c>
      <c r="E18" s="73"/>
      <c r="F18" s="73"/>
      <c r="G18" s="73"/>
      <c r="H18" s="146"/>
    </row>
    <row r="19" spans="3:9">
      <c r="C19" s="144" t="s">
        <v>1219</v>
      </c>
      <c r="D19" s="80"/>
      <c r="E19" s="80"/>
      <c r="F19" s="80"/>
      <c r="G19" s="162"/>
      <c r="H19" s="153">
        <v>0</v>
      </c>
    </row>
    <row r="20" spans="3:9">
      <c r="C20" s="122" t="s">
        <v>1220</v>
      </c>
      <c r="D20" s="69" t="s">
        <v>1221</v>
      </c>
      <c r="E20" s="70"/>
      <c r="F20" s="70"/>
      <c r="G20" s="71"/>
      <c r="H20" s="124">
        <f>H19+H17+H12</f>
        <v>253057</v>
      </c>
    </row>
    <row r="21" spans="3:9">
      <c r="C21" s="122" t="s">
        <v>1222</v>
      </c>
      <c r="D21" s="69" t="s">
        <v>1325</v>
      </c>
      <c r="E21" s="70"/>
      <c r="F21" s="71"/>
      <c r="G21" s="95">
        <f>$M$8</f>
        <v>0.1</v>
      </c>
      <c r="H21" s="124">
        <f>H20*G21</f>
        <v>25305.7</v>
      </c>
    </row>
    <row r="22" spans="3:9" ht="14.4" thickBot="1">
      <c r="C22" s="130" t="s">
        <v>1223</v>
      </c>
      <c r="D22" s="131" t="s">
        <v>1224</v>
      </c>
      <c r="E22" s="132"/>
      <c r="F22" s="132"/>
      <c r="G22" s="155"/>
      <c r="H22" s="134">
        <f>SUM(H20:H21)</f>
        <v>278362.7</v>
      </c>
    </row>
    <row r="23" spans="3:9" ht="14.4" thickTop="1">
      <c r="C23" s="89"/>
      <c r="D23" s="90"/>
      <c r="E23" s="90"/>
      <c r="F23" s="90"/>
      <c r="G23" s="90"/>
      <c r="H23" s="197"/>
    </row>
    <row r="24" spans="3:9" ht="36.75" customHeight="1" thickBot="1">
      <c r="C24" s="54" t="s">
        <v>2770</v>
      </c>
      <c r="D24" s="627" t="s">
        <v>1336</v>
      </c>
      <c r="E24" s="627"/>
      <c r="F24" s="627"/>
      <c r="G24" s="627"/>
      <c r="H24" s="627"/>
      <c r="I24" s="56">
        <f>ROUNDDOWN(H41,-2)</f>
        <v>266600</v>
      </c>
    </row>
    <row r="25" spans="3:9" ht="28.2" thickTop="1">
      <c r="C25" s="119" t="s">
        <v>1197</v>
      </c>
      <c r="D25" s="120" t="s">
        <v>1198</v>
      </c>
      <c r="E25" s="120" t="s">
        <v>1199</v>
      </c>
      <c r="F25" s="120" t="s">
        <v>1200</v>
      </c>
      <c r="G25" s="120" t="s">
        <v>1201</v>
      </c>
      <c r="H25" s="121" t="s">
        <v>1202</v>
      </c>
      <c r="I25" s="92"/>
    </row>
    <row r="26" spans="3:9">
      <c r="C26" s="141" t="s">
        <v>1203</v>
      </c>
      <c r="D26" s="59" t="s">
        <v>1204</v>
      </c>
      <c r="E26" s="73"/>
      <c r="F26" s="73"/>
      <c r="G26" s="73"/>
      <c r="H26" s="146"/>
    </row>
    <row r="27" spans="3:9">
      <c r="C27" s="142">
        <v>1</v>
      </c>
      <c r="D27" s="59" t="s">
        <v>5</v>
      </c>
      <c r="E27" s="72" t="s">
        <v>6</v>
      </c>
      <c r="F27" s="93">
        <v>0.4</v>
      </c>
      <c r="G27" s="64">
        <f>VLOOKUP(D27,upahbahan,3,FALSE)</f>
        <v>100000</v>
      </c>
      <c r="H27" s="124">
        <f>F27*G27</f>
        <v>40000</v>
      </c>
    </row>
    <row r="28" spans="3:9">
      <c r="C28" s="142">
        <v>2</v>
      </c>
      <c r="D28" s="59" t="s">
        <v>7</v>
      </c>
      <c r="E28" s="72" t="s">
        <v>6</v>
      </c>
      <c r="F28" s="93">
        <v>0.2</v>
      </c>
      <c r="G28" s="64">
        <f>VLOOKUP(D28,upahbahan,3,FALSE)</f>
        <v>145000</v>
      </c>
      <c r="H28" s="124">
        <f>F28*G28</f>
        <v>29000</v>
      </c>
    </row>
    <row r="29" spans="3:9">
      <c r="C29" s="142">
        <v>3</v>
      </c>
      <c r="D29" s="59" t="s">
        <v>18</v>
      </c>
      <c r="E29" s="72" t="s">
        <v>6</v>
      </c>
      <c r="F29" s="93">
        <v>0.02</v>
      </c>
      <c r="G29" s="64">
        <f>VLOOKUP(D29,upahbahan,3,FALSE)</f>
        <v>175000</v>
      </c>
      <c r="H29" s="124">
        <f>F29*G29</f>
        <v>3500</v>
      </c>
    </row>
    <row r="30" spans="3:9">
      <c r="C30" s="142">
        <v>4</v>
      </c>
      <c r="D30" s="59" t="s">
        <v>19</v>
      </c>
      <c r="E30" s="72" t="s">
        <v>6</v>
      </c>
      <c r="F30" s="93">
        <v>6.7000000000000002E-3</v>
      </c>
      <c r="G30" s="64">
        <f>VLOOKUP(D30,upahbahan,3,FALSE)</f>
        <v>200000</v>
      </c>
      <c r="H30" s="124">
        <f>F30*G30</f>
        <v>1340</v>
      </c>
    </row>
    <row r="31" spans="3:9">
      <c r="C31" s="144" t="s">
        <v>1335</v>
      </c>
      <c r="D31" s="83"/>
      <c r="E31" s="83"/>
      <c r="F31" s="83"/>
      <c r="G31" s="83"/>
      <c r="H31" s="124">
        <f>SUM(H27:H30)</f>
        <v>73840</v>
      </c>
    </row>
    <row r="32" spans="3:9">
      <c r="C32" s="141" t="s">
        <v>1211</v>
      </c>
      <c r="D32" s="59" t="s">
        <v>1212</v>
      </c>
      <c r="E32" s="73"/>
      <c r="F32" s="73"/>
      <c r="G32" s="73"/>
      <c r="H32" s="146"/>
    </row>
    <row r="33" spans="3:9">
      <c r="C33" s="142">
        <v>1</v>
      </c>
      <c r="D33" s="59" t="s">
        <v>43</v>
      </c>
      <c r="E33" s="72" t="s">
        <v>44</v>
      </c>
      <c r="F33" s="74">
        <v>143.81</v>
      </c>
      <c r="G33" s="64">
        <f>VLOOKUP(D33,upahbahan,3,FALSE)</f>
        <v>700</v>
      </c>
      <c r="H33" s="124">
        <f>F33*G33</f>
        <v>100667</v>
      </c>
    </row>
    <row r="34" spans="3:9">
      <c r="C34" s="142">
        <v>2</v>
      </c>
      <c r="D34" s="59" t="s">
        <v>2359</v>
      </c>
      <c r="E34" s="72" t="s">
        <v>66</v>
      </c>
      <c r="F34" s="74">
        <v>32.950000000000003</v>
      </c>
      <c r="G34" s="64">
        <f>VLOOKUP(D34,upahbahan,3,FALSE)</f>
        <v>1300</v>
      </c>
      <c r="H34" s="124">
        <f>F34*G34</f>
        <v>42835.000000000007</v>
      </c>
    </row>
    <row r="35" spans="3:9">
      <c r="C35" s="142">
        <v>3</v>
      </c>
      <c r="D35" s="77" t="s">
        <v>86</v>
      </c>
      <c r="E35" s="72" t="s">
        <v>42</v>
      </c>
      <c r="F35" s="74">
        <v>9.0999999999999998E-2</v>
      </c>
      <c r="G35" s="64">
        <f>VLOOKUP(D35,upahbahan,3,FALSE)</f>
        <v>275000</v>
      </c>
      <c r="H35" s="124">
        <f>F35*G35</f>
        <v>25025</v>
      </c>
    </row>
    <row r="36" spans="3:9">
      <c r="C36" s="144" t="s">
        <v>1216</v>
      </c>
      <c r="D36" s="83"/>
      <c r="E36" s="83"/>
      <c r="F36" s="83"/>
      <c r="G36" s="83"/>
      <c r="H36" s="124">
        <f>SUM(H33:H35)</f>
        <v>168527</v>
      </c>
    </row>
    <row r="37" spans="3:9">
      <c r="C37" s="152" t="s">
        <v>1217</v>
      </c>
      <c r="D37" s="59" t="s">
        <v>1218</v>
      </c>
      <c r="E37" s="73"/>
      <c r="F37" s="73"/>
      <c r="G37" s="73"/>
      <c r="H37" s="146"/>
    </row>
    <row r="38" spans="3:9">
      <c r="C38" s="144" t="s">
        <v>1219</v>
      </c>
      <c r="D38" s="83"/>
      <c r="E38" s="83"/>
      <c r="F38" s="83"/>
      <c r="G38" s="83"/>
      <c r="H38" s="153">
        <v>0</v>
      </c>
    </row>
    <row r="39" spans="3:9">
      <c r="C39" s="122" t="s">
        <v>1220</v>
      </c>
      <c r="D39" s="69" t="s">
        <v>1221</v>
      </c>
      <c r="E39" s="70"/>
      <c r="F39" s="70"/>
      <c r="G39" s="71"/>
      <c r="H39" s="124">
        <f>H38+H36+H31</f>
        <v>242367</v>
      </c>
    </row>
    <row r="40" spans="3:9">
      <c r="C40" s="122" t="s">
        <v>1222</v>
      </c>
      <c r="D40" s="69" t="s">
        <v>1325</v>
      </c>
      <c r="E40" s="70"/>
      <c r="F40" s="71"/>
      <c r="G40" s="95">
        <f>$M$8</f>
        <v>0.1</v>
      </c>
      <c r="H40" s="124">
        <f>H39*G40</f>
        <v>24236.7</v>
      </c>
    </row>
    <row r="41" spans="3:9" ht="14.4" thickBot="1">
      <c r="C41" s="130" t="s">
        <v>1223</v>
      </c>
      <c r="D41" s="131" t="s">
        <v>1224</v>
      </c>
      <c r="E41" s="132"/>
      <c r="F41" s="132"/>
      <c r="G41" s="155"/>
      <c r="H41" s="134">
        <f>SUM(H39:H40)</f>
        <v>266603.7</v>
      </c>
    </row>
    <row r="42" spans="3:9" ht="14.4" thickTop="1">
      <c r="C42" s="89"/>
      <c r="D42" s="90"/>
      <c r="E42" s="90"/>
      <c r="F42" s="90"/>
      <c r="G42" s="90"/>
      <c r="H42" s="91"/>
    </row>
    <row r="43" spans="3:9" ht="30.6" customHeight="1" thickBot="1">
      <c r="C43" s="54" t="s">
        <v>2771</v>
      </c>
      <c r="D43" s="621" t="s">
        <v>1337</v>
      </c>
      <c r="E43" s="621"/>
      <c r="F43" s="621"/>
      <c r="G43" s="621"/>
      <c r="H43" s="621"/>
      <c r="I43" s="56">
        <f>ROUNDDOWN(H60,-2)</f>
        <v>258000</v>
      </c>
    </row>
    <row r="44" spans="3:9" ht="28.2" thickTop="1">
      <c r="C44" s="119" t="s">
        <v>1197</v>
      </c>
      <c r="D44" s="120" t="s">
        <v>1198</v>
      </c>
      <c r="E44" s="120" t="s">
        <v>1199</v>
      </c>
      <c r="F44" s="120" t="s">
        <v>1200</v>
      </c>
      <c r="G44" s="120" t="s">
        <v>1201</v>
      </c>
      <c r="H44" s="121" t="s">
        <v>1202</v>
      </c>
      <c r="I44" s="92"/>
    </row>
    <row r="45" spans="3:9">
      <c r="C45" s="141" t="s">
        <v>1203</v>
      </c>
      <c r="D45" s="59" t="s">
        <v>1204</v>
      </c>
      <c r="E45" s="73"/>
      <c r="F45" s="73"/>
      <c r="G45" s="73"/>
      <c r="H45" s="146"/>
    </row>
    <row r="46" spans="3:9">
      <c r="C46" s="142">
        <v>1</v>
      </c>
      <c r="D46" s="59" t="s">
        <v>5</v>
      </c>
      <c r="E46" s="72" t="s">
        <v>6</v>
      </c>
      <c r="F46" s="93">
        <v>0.4</v>
      </c>
      <c r="G46" s="64">
        <f>VLOOKUP(D46,upahbahan,3,FALSE)</f>
        <v>100000</v>
      </c>
      <c r="H46" s="124">
        <f>F46*G46</f>
        <v>40000</v>
      </c>
    </row>
    <row r="47" spans="3:9">
      <c r="C47" s="142">
        <v>2</v>
      </c>
      <c r="D47" s="59" t="s">
        <v>7</v>
      </c>
      <c r="E47" s="72" t="s">
        <v>6</v>
      </c>
      <c r="F47" s="93">
        <v>0.2</v>
      </c>
      <c r="G47" s="64">
        <f>VLOOKUP(D47,upahbahan,3,FALSE)</f>
        <v>145000</v>
      </c>
      <c r="H47" s="124">
        <f>F47*G47</f>
        <v>29000</v>
      </c>
    </row>
    <row r="48" spans="3:9">
      <c r="C48" s="142">
        <v>3</v>
      </c>
      <c r="D48" s="59" t="s">
        <v>18</v>
      </c>
      <c r="E48" s="72" t="s">
        <v>6</v>
      </c>
      <c r="F48" s="93">
        <v>0.02</v>
      </c>
      <c r="G48" s="64">
        <f>VLOOKUP(D48,upahbahan,3,FALSE)</f>
        <v>175000</v>
      </c>
      <c r="H48" s="124">
        <f>F48*G48</f>
        <v>3500</v>
      </c>
    </row>
    <row r="49" spans="3:9">
      <c r="C49" s="142">
        <v>4</v>
      </c>
      <c r="D49" s="59" t="s">
        <v>19</v>
      </c>
      <c r="E49" s="72" t="s">
        <v>6</v>
      </c>
      <c r="F49" s="93">
        <v>6.7000000000000002E-3</v>
      </c>
      <c r="G49" s="64">
        <f>VLOOKUP(D49,upahbahan,3,FALSE)</f>
        <v>200000</v>
      </c>
      <c r="H49" s="124">
        <f>F49*G49</f>
        <v>1340</v>
      </c>
    </row>
    <row r="50" spans="3:9">
      <c r="C50" s="144" t="s">
        <v>1335</v>
      </c>
      <c r="D50" s="83"/>
      <c r="E50" s="83"/>
      <c r="F50" s="83"/>
      <c r="G50" s="83"/>
      <c r="H50" s="124">
        <f>SUM(H46:H49)</f>
        <v>73840</v>
      </c>
    </row>
    <row r="51" spans="3:9">
      <c r="C51" s="141" t="s">
        <v>1211</v>
      </c>
      <c r="D51" s="59" t="s">
        <v>1212</v>
      </c>
      <c r="E51" s="73"/>
      <c r="F51" s="73"/>
      <c r="G51" s="73"/>
      <c r="H51" s="146"/>
    </row>
    <row r="52" spans="3:9">
      <c r="C52" s="142">
        <v>1</v>
      </c>
      <c r="D52" s="59" t="s">
        <v>43</v>
      </c>
      <c r="E52" s="72" t="s">
        <v>44</v>
      </c>
      <c r="F52" s="74">
        <v>143.81</v>
      </c>
      <c r="G52" s="64">
        <f>VLOOKUP(D52,upahbahan,3,FALSE)</f>
        <v>700</v>
      </c>
      <c r="H52" s="124">
        <f>F52*G52</f>
        <v>100667</v>
      </c>
    </row>
    <row r="53" spans="3:9">
      <c r="C53" s="142">
        <v>2</v>
      </c>
      <c r="D53" s="59" t="s">
        <v>2359</v>
      </c>
      <c r="E53" s="72" t="s">
        <v>66</v>
      </c>
      <c r="F53" s="74">
        <v>26.55</v>
      </c>
      <c r="G53" s="64">
        <f>VLOOKUP(D53,upahbahan,3,FALSE)</f>
        <v>1300</v>
      </c>
      <c r="H53" s="124">
        <f>F53*G53</f>
        <v>34515</v>
      </c>
    </row>
    <row r="54" spans="3:9">
      <c r="C54" s="142">
        <v>3</v>
      </c>
      <c r="D54" s="77" t="s">
        <v>86</v>
      </c>
      <c r="E54" s="72" t="s">
        <v>42</v>
      </c>
      <c r="F54" s="74">
        <v>9.2999999999999999E-2</v>
      </c>
      <c r="G54" s="64">
        <f>VLOOKUP(D54,upahbahan,3,FALSE)</f>
        <v>275000</v>
      </c>
      <c r="H54" s="124">
        <f>F54*G54</f>
        <v>25575</v>
      </c>
    </row>
    <row r="55" spans="3:9">
      <c r="C55" s="144" t="s">
        <v>1216</v>
      </c>
      <c r="D55" s="83"/>
      <c r="E55" s="83"/>
      <c r="F55" s="83"/>
      <c r="G55" s="83"/>
      <c r="H55" s="124">
        <f>SUM(H52:H54)</f>
        <v>160757</v>
      </c>
    </row>
    <row r="56" spans="3:9">
      <c r="C56" s="152" t="s">
        <v>1217</v>
      </c>
      <c r="D56" s="59" t="s">
        <v>1218</v>
      </c>
      <c r="E56" s="73"/>
      <c r="F56" s="73"/>
      <c r="G56" s="73"/>
      <c r="H56" s="146"/>
    </row>
    <row r="57" spans="3:9">
      <c r="C57" s="144" t="s">
        <v>1219</v>
      </c>
      <c r="D57" s="83"/>
      <c r="E57" s="83"/>
      <c r="F57" s="83"/>
      <c r="G57" s="83"/>
      <c r="H57" s="153">
        <v>0</v>
      </c>
    </row>
    <row r="58" spans="3:9">
      <c r="C58" s="122" t="s">
        <v>1220</v>
      </c>
      <c r="D58" s="69" t="s">
        <v>1221</v>
      </c>
      <c r="E58" s="70"/>
      <c r="F58" s="70"/>
      <c r="G58" s="71"/>
      <c r="H58" s="124">
        <f>H57+H55+H50</f>
        <v>234597</v>
      </c>
    </row>
    <row r="59" spans="3:9">
      <c r="C59" s="122" t="s">
        <v>1222</v>
      </c>
      <c r="D59" s="69" t="s">
        <v>1325</v>
      </c>
      <c r="E59" s="70"/>
      <c r="F59" s="71"/>
      <c r="G59" s="95">
        <f>$M$8</f>
        <v>0.1</v>
      </c>
      <c r="H59" s="124">
        <f>H58*G59</f>
        <v>23459.7</v>
      </c>
    </row>
    <row r="60" spans="3:9" ht="14.4" thickBot="1">
      <c r="C60" s="130" t="s">
        <v>1223</v>
      </c>
      <c r="D60" s="131" t="s">
        <v>1224</v>
      </c>
      <c r="E60" s="132"/>
      <c r="F60" s="132"/>
      <c r="G60" s="155"/>
      <c r="H60" s="134">
        <f>SUM(H58:H59)</f>
        <v>258056.7</v>
      </c>
    </row>
    <row r="61" spans="3:9" ht="14.4" thickTop="1"/>
    <row r="62" spans="3:9" ht="31.65" customHeight="1" thickBot="1">
      <c r="C62" s="54" t="s">
        <v>2772</v>
      </c>
      <c r="D62" s="621" t="s">
        <v>1338</v>
      </c>
      <c r="E62" s="621"/>
      <c r="F62" s="621"/>
      <c r="G62" s="621"/>
      <c r="H62" s="621"/>
      <c r="I62" s="56">
        <f>ROUNDDOWN(H79,-2)</f>
        <v>254500</v>
      </c>
    </row>
    <row r="63" spans="3:9" ht="28.2" thickTop="1">
      <c r="C63" s="119" t="s">
        <v>1197</v>
      </c>
      <c r="D63" s="120" t="s">
        <v>1198</v>
      </c>
      <c r="E63" s="120" t="s">
        <v>1199</v>
      </c>
      <c r="F63" s="120" t="s">
        <v>1200</v>
      </c>
      <c r="G63" s="120" t="s">
        <v>1201</v>
      </c>
      <c r="H63" s="121" t="s">
        <v>1202</v>
      </c>
      <c r="I63" s="57"/>
    </row>
    <row r="64" spans="3:9">
      <c r="C64" s="141" t="s">
        <v>1203</v>
      </c>
      <c r="D64" s="59" t="s">
        <v>1204</v>
      </c>
      <c r="E64" s="73"/>
      <c r="F64" s="73"/>
      <c r="G64" s="73"/>
      <c r="H64" s="146"/>
    </row>
    <row r="65" spans="3:8">
      <c r="C65" s="142">
        <v>1</v>
      </c>
      <c r="D65" s="59" t="s">
        <v>5</v>
      </c>
      <c r="E65" s="72" t="s">
        <v>6</v>
      </c>
      <c r="F65" s="93">
        <v>0.4</v>
      </c>
      <c r="G65" s="64">
        <f>VLOOKUP(D65,upahbahan,3,FALSE)</f>
        <v>100000</v>
      </c>
      <c r="H65" s="124">
        <f>F65*G65</f>
        <v>40000</v>
      </c>
    </row>
    <row r="66" spans="3:8">
      <c r="C66" s="142">
        <v>2</v>
      </c>
      <c r="D66" s="59" t="s">
        <v>7</v>
      </c>
      <c r="E66" s="72" t="s">
        <v>6</v>
      </c>
      <c r="F66" s="93">
        <v>0.2</v>
      </c>
      <c r="G66" s="64">
        <f>VLOOKUP(D66,upahbahan,3,FALSE)</f>
        <v>145000</v>
      </c>
      <c r="H66" s="124">
        <f>F66*G66</f>
        <v>29000</v>
      </c>
    </row>
    <row r="67" spans="3:8">
      <c r="C67" s="142">
        <v>3</v>
      </c>
      <c r="D67" s="59" t="s">
        <v>18</v>
      </c>
      <c r="E67" s="72" t="s">
        <v>6</v>
      </c>
      <c r="F67" s="93">
        <v>0.02</v>
      </c>
      <c r="G67" s="64">
        <f>VLOOKUP(D67,upahbahan,3,FALSE)</f>
        <v>175000</v>
      </c>
      <c r="H67" s="124">
        <f>F67*G67</f>
        <v>3500</v>
      </c>
    </row>
    <row r="68" spans="3:8">
      <c r="C68" s="142">
        <v>4</v>
      </c>
      <c r="D68" s="59" t="s">
        <v>19</v>
      </c>
      <c r="E68" s="72" t="s">
        <v>6</v>
      </c>
      <c r="F68" s="93">
        <v>6.7000000000000002E-3</v>
      </c>
      <c r="G68" s="64">
        <f>VLOOKUP(D68,upahbahan,3,FALSE)</f>
        <v>200000</v>
      </c>
      <c r="H68" s="124">
        <f>F68*G68</f>
        <v>1340</v>
      </c>
    </row>
    <row r="69" spans="3:8">
      <c r="C69" s="144" t="s">
        <v>1335</v>
      </c>
      <c r="D69" s="80"/>
      <c r="E69" s="80"/>
      <c r="F69" s="80"/>
      <c r="G69" s="162"/>
      <c r="H69" s="124">
        <f>SUM(H65:H68)</f>
        <v>73840</v>
      </c>
    </row>
    <row r="70" spans="3:8">
      <c r="C70" s="141" t="s">
        <v>1211</v>
      </c>
      <c r="D70" s="59" t="s">
        <v>1212</v>
      </c>
      <c r="E70" s="73"/>
      <c r="F70" s="73"/>
      <c r="G70" s="73"/>
      <c r="H70" s="146"/>
    </row>
    <row r="71" spans="3:8">
      <c r="C71" s="142">
        <v>1</v>
      </c>
      <c r="D71" s="59" t="s">
        <v>43</v>
      </c>
      <c r="E71" s="72" t="s">
        <v>44</v>
      </c>
      <c r="F71" s="74">
        <v>143.81</v>
      </c>
      <c r="G71" s="64">
        <f>VLOOKUP(D71,upahbahan,3,FALSE)</f>
        <v>700</v>
      </c>
      <c r="H71" s="124">
        <f>F71*G71</f>
        <v>100667</v>
      </c>
    </row>
    <row r="72" spans="3:8">
      <c r="C72" s="142">
        <v>2</v>
      </c>
      <c r="D72" s="59" t="s">
        <v>2359</v>
      </c>
      <c r="E72" s="72" t="s">
        <v>66</v>
      </c>
      <c r="F72" s="74">
        <v>22.2</v>
      </c>
      <c r="G72" s="64">
        <f>VLOOKUP(D72,upahbahan,3,FALSE)</f>
        <v>1300</v>
      </c>
      <c r="H72" s="124">
        <f>F72*G72</f>
        <v>28860</v>
      </c>
    </row>
    <row r="73" spans="3:8">
      <c r="C73" s="142">
        <v>3</v>
      </c>
      <c r="D73" s="77" t="s">
        <v>86</v>
      </c>
      <c r="E73" s="72" t="s">
        <v>42</v>
      </c>
      <c r="F73" s="74">
        <v>0.10199999999999999</v>
      </c>
      <c r="G73" s="64">
        <f>VLOOKUP(D73,upahbahan,3,FALSE)</f>
        <v>275000</v>
      </c>
      <c r="H73" s="124">
        <f>F73*G73</f>
        <v>28050</v>
      </c>
    </row>
    <row r="74" spans="3:8">
      <c r="C74" s="144" t="s">
        <v>1216</v>
      </c>
      <c r="D74" s="80"/>
      <c r="E74" s="80"/>
      <c r="F74" s="80"/>
      <c r="G74" s="162"/>
      <c r="H74" s="124">
        <f>SUM(H71:H73)</f>
        <v>157577</v>
      </c>
    </row>
    <row r="75" spans="3:8">
      <c r="C75" s="152" t="s">
        <v>1217</v>
      </c>
      <c r="D75" s="59" t="s">
        <v>1218</v>
      </c>
      <c r="E75" s="73"/>
      <c r="F75" s="73"/>
      <c r="G75" s="73"/>
      <c r="H75" s="146"/>
    </row>
    <row r="76" spans="3:8">
      <c r="C76" s="144" t="s">
        <v>1219</v>
      </c>
      <c r="D76" s="80"/>
      <c r="E76" s="80"/>
      <c r="F76" s="80"/>
      <c r="G76" s="162"/>
      <c r="H76" s="153">
        <v>0</v>
      </c>
    </row>
    <row r="77" spans="3:8">
      <c r="C77" s="122" t="s">
        <v>1220</v>
      </c>
      <c r="D77" s="69" t="s">
        <v>1221</v>
      </c>
      <c r="E77" s="70"/>
      <c r="F77" s="70"/>
      <c r="G77" s="71"/>
      <c r="H77" s="124">
        <f>H76+H74+H69</f>
        <v>231417</v>
      </c>
    </row>
    <row r="78" spans="3:8">
      <c r="C78" s="122" t="s">
        <v>1222</v>
      </c>
      <c r="D78" s="69" t="s">
        <v>1325</v>
      </c>
      <c r="E78" s="70"/>
      <c r="F78" s="71"/>
      <c r="G78" s="95">
        <f>$M$8</f>
        <v>0.1</v>
      </c>
      <c r="H78" s="124">
        <f>H77*G78</f>
        <v>23141.7</v>
      </c>
    </row>
    <row r="79" spans="3:8" ht="14.4" thickBot="1">
      <c r="C79" s="130" t="s">
        <v>1223</v>
      </c>
      <c r="D79" s="131" t="s">
        <v>1224</v>
      </c>
      <c r="E79" s="132"/>
      <c r="F79" s="132"/>
      <c r="G79" s="155"/>
      <c r="H79" s="134">
        <f>SUM(H77:H78)</f>
        <v>254558.7</v>
      </c>
    </row>
    <row r="80" spans="3:8" ht="14.4" thickTop="1">
      <c r="C80" s="89"/>
      <c r="D80" s="90"/>
      <c r="E80" s="90"/>
      <c r="F80" s="90"/>
      <c r="G80" s="90"/>
      <c r="H80" s="91"/>
    </row>
    <row r="81" spans="3:9" ht="14.4" thickBot="1">
      <c r="C81" s="54" t="s">
        <v>2773</v>
      </c>
      <c r="D81" s="232" t="s">
        <v>1339</v>
      </c>
      <c r="E81" s="233"/>
      <c r="F81" s="233"/>
      <c r="G81" s="233"/>
      <c r="H81" s="233"/>
      <c r="I81" s="56">
        <f>ROUNDDOWN(H98,-2)</f>
        <v>255300</v>
      </c>
    </row>
    <row r="82" spans="3:9" ht="28.2" thickTop="1">
      <c r="C82" s="119" t="s">
        <v>1197</v>
      </c>
      <c r="D82" s="120" t="s">
        <v>1198</v>
      </c>
      <c r="E82" s="120" t="s">
        <v>1199</v>
      </c>
      <c r="F82" s="120" t="s">
        <v>1200</v>
      </c>
      <c r="G82" s="120" t="s">
        <v>1201</v>
      </c>
      <c r="H82" s="121" t="s">
        <v>1202</v>
      </c>
    </row>
    <row r="83" spans="3:9">
      <c r="C83" s="141" t="s">
        <v>1203</v>
      </c>
      <c r="D83" s="59" t="s">
        <v>1204</v>
      </c>
      <c r="E83" s="73"/>
      <c r="F83" s="73"/>
      <c r="G83" s="73"/>
      <c r="H83" s="146"/>
    </row>
    <row r="84" spans="3:9">
      <c r="C84" s="142">
        <v>1</v>
      </c>
      <c r="D84" s="59" t="s">
        <v>5</v>
      </c>
      <c r="E84" s="72" t="s">
        <v>6</v>
      </c>
      <c r="F84" s="74">
        <v>0.4</v>
      </c>
      <c r="G84" s="64">
        <f>VLOOKUP(D84,upahbahan,3,FALSE)</f>
        <v>100000</v>
      </c>
      <c r="H84" s="124">
        <f>F84*G84</f>
        <v>40000</v>
      </c>
    </row>
    <row r="85" spans="3:9">
      <c r="C85" s="142">
        <v>2</v>
      </c>
      <c r="D85" s="59" t="s">
        <v>7</v>
      </c>
      <c r="E85" s="72" t="s">
        <v>6</v>
      </c>
      <c r="F85" s="74">
        <v>0.2</v>
      </c>
      <c r="G85" s="64">
        <f>VLOOKUP(D85,upahbahan,3,FALSE)</f>
        <v>145000</v>
      </c>
      <c r="H85" s="124">
        <f>F85*G85</f>
        <v>29000</v>
      </c>
    </row>
    <row r="86" spans="3:9">
      <c r="C86" s="142">
        <v>3</v>
      </c>
      <c r="D86" s="59" t="s">
        <v>18</v>
      </c>
      <c r="E86" s="72" t="s">
        <v>6</v>
      </c>
      <c r="F86" s="74">
        <v>0.02</v>
      </c>
      <c r="G86" s="64">
        <f>VLOOKUP(D86,upahbahan,3,FALSE)</f>
        <v>175000</v>
      </c>
      <c r="H86" s="124">
        <f>F86*G86</f>
        <v>3500</v>
      </c>
    </row>
    <row r="87" spans="3:9">
      <c r="C87" s="142">
        <v>4</v>
      </c>
      <c r="D87" s="59" t="s">
        <v>19</v>
      </c>
      <c r="E87" s="72" t="s">
        <v>6</v>
      </c>
      <c r="F87" s="74">
        <v>6.7000000000000002E-3</v>
      </c>
      <c r="G87" s="64">
        <f>VLOOKUP(D87,upahbahan,3,FALSE)</f>
        <v>200000</v>
      </c>
      <c r="H87" s="124">
        <f>F87*G87</f>
        <v>1340</v>
      </c>
    </row>
    <row r="88" spans="3:9">
      <c r="C88" s="144" t="s">
        <v>1335</v>
      </c>
      <c r="D88" s="80"/>
      <c r="E88" s="80"/>
      <c r="F88" s="80"/>
      <c r="G88" s="162"/>
      <c r="H88" s="124">
        <f>SUM(H84:H87)</f>
        <v>73840</v>
      </c>
    </row>
    <row r="89" spans="3:9">
      <c r="C89" s="141" t="s">
        <v>1211</v>
      </c>
      <c r="D89" s="59" t="s">
        <v>1212</v>
      </c>
      <c r="E89" s="73"/>
      <c r="F89" s="73"/>
      <c r="G89" s="73"/>
      <c r="H89" s="146"/>
    </row>
    <row r="90" spans="3:9">
      <c r="C90" s="142">
        <v>1</v>
      </c>
      <c r="D90" s="59" t="s">
        <v>43</v>
      </c>
      <c r="E90" s="72" t="s">
        <v>44</v>
      </c>
      <c r="F90" s="74">
        <v>143.81</v>
      </c>
      <c r="G90" s="64">
        <f>VLOOKUP(D90,upahbahan,3,FALSE)</f>
        <v>700</v>
      </c>
      <c r="H90" s="124">
        <f>F90*G90</f>
        <v>100667</v>
      </c>
    </row>
    <row r="91" spans="3:9">
      <c r="C91" s="142">
        <v>2</v>
      </c>
      <c r="D91" s="59" t="s">
        <v>2359</v>
      </c>
      <c r="E91" s="72" t="s">
        <v>66</v>
      </c>
      <c r="F91" s="74">
        <v>18.5</v>
      </c>
      <c r="G91" s="64">
        <f>VLOOKUP(D91,upahbahan,3,FALSE)</f>
        <v>1300</v>
      </c>
      <c r="H91" s="124">
        <f>F91*G91</f>
        <v>24050</v>
      </c>
    </row>
    <row r="92" spans="3:9">
      <c r="C92" s="142">
        <v>3</v>
      </c>
      <c r="D92" s="77" t="s">
        <v>86</v>
      </c>
      <c r="E92" s="72" t="s">
        <v>42</v>
      </c>
      <c r="F92" s="74">
        <v>0.122</v>
      </c>
      <c r="G92" s="64">
        <f>VLOOKUP(D92,upahbahan,3,FALSE)</f>
        <v>275000</v>
      </c>
      <c r="H92" s="124">
        <f>F92*G92</f>
        <v>33550</v>
      </c>
    </row>
    <row r="93" spans="3:9">
      <c r="C93" s="144" t="s">
        <v>1216</v>
      </c>
      <c r="D93" s="80"/>
      <c r="E93" s="80"/>
      <c r="F93" s="80"/>
      <c r="G93" s="162"/>
      <c r="H93" s="124">
        <f>SUM(H90:H92)</f>
        <v>158267</v>
      </c>
    </row>
    <row r="94" spans="3:9">
      <c r="C94" s="152" t="s">
        <v>1217</v>
      </c>
      <c r="D94" s="59" t="s">
        <v>1218</v>
      </c>
      <c r="E94" s="73"/>
      <c r="F94" s="73"/>
      <c r="G94" s="73"/>
      <c r="H94" s="146"/>
    </row>
    <row r="95" spans="3:9">
      <c r="C95" s="144" t="s">
        <v>1219</v>
      </c>
      <c r="D95" s="80"/>
      <c r="E95" s="80"/>
      <c r="F95" s="80"/>
      <c r="G95" s="162"/>
      <c r="H95" s="153">
        <v>0</v>
      </c>
    </row>
    <row r="96" spans="3:9">
      <c r="C96" s="122" t="s">
        <v>1220</v>
      </c>
      <c r="D96" s="69" t="s">
        <v>1221</v>
      </c>
      <c r="E96" s="70"/>
      <c r="F96" s="70"/>
      <c r="G96" s="71"/>
      <c r="H96" s="124">
        <f>H95+H93+H88</f>
        <v>232107</v>
      </c>
    </row>
    <row r="97" spans="3:9">
      <c r="C97" s="122" t="s">
        <v>1222</v>
      </c>
      <c r="D97" s="69" t="s">
        <v>1325</v>
      </c>
      <c r="E97" s="70"/>
      <c r="F97" s="71"/>
      <c r="G97" s="95">
        <f>$M$8</f>
        <v>0.1</v>
      </c>
      <c r="H97" s="124">
        <f>H96*G97</f>
        <v>23210.7</v>
      </c>
    </row>
    <row r="98" spans="3:9" ht="14.4" thickBot="1">
      <c r="C98" s="130" t="s">
        <v>1223</v>
      </c>
      <c r="D98" s="131" t="s">
        <v>1224</v>
      </c>
      <c r="E98" s="132"/>
      <c r="F98" s="132"/>
      <c r="G98" s="155"/>
      <c r="H98" s="134">
        <f>SUM(H96:H97)</f>
        <v>255317.7</v>
      </c>
    </row>
    <row r="99" spans="3:9" ht="14.4" thickTop="1">
      <c r="C99" s="89"/>
      <c r="D99" s="90"/>
      <c r="E99" s="90"/>
      <c r="F99" s="90"/>
      <c r="G99" s="90"/>
      <c r="H99" s="91"/>
    </row>
    <row r="100" spans="3:9" ht="30.15" customHeight="1" thickBot="1">
      <c r="C100" s="54" t="s">
        <v>2774</v>
      </c>
      <c r="D100" s="628" t="s">
        <v>1340</v>
      </c>
      <c r="E100" s="628"/>
      <c r="F100" s="628"/>
      <c r="G100" s="628"/>
      <c r="H100" s="628"/>
      <c r="I100" s="56">
        <f>ROUNDDOWN(H117,-2)</f>
        <v>134500</v>
      </c>
    </row>
    <row r="101" spans="3:9" ht="28.2" thickTop="1">
      <c r="C101" s="119" t="s">
        <v>1197</v>
      </c>
      <c r="D101" s="120" t="s">
        <v>1198</v>
      </c>
      <c r="E101" s="120" t="s">
        <v>1199</v>
      </c>
      <c r="F101" s="120" t="s">
        <v>1200</v>
      </c>
      <c r="G101" s="120" t="s">
        <v>1201</v>
      </c>
      <c r="H101" s="121" t="s">
        <v>1202</v>
      </c>
    </row>
    <row r="102" spans="3:9">
      <c r="C102" s="141" t="s">
        <v>1203</v>
      </c>
      <c r="D102" s="59" t="s">
        <v>1204</v>
      </c>
      <c r="E102" s="73"/>
      <c r="F102" s="73"/>
      <c r="G102" s="73"/>
      <c r="H102" s="146"/>
    </row>
    <row r="103" spans="3:9">
      <c r="C103" s="142">
        <v>1</v>
      </c>
      <c r="D103" s="59" t="s">
        <v>5</v>
      </c>
      <c r="E103" s="72" t="s">
        <v>6</v>
      </c>
      <c r="F103" s="93">
        <v>0.2</v>
      </c>
      <c r="G103" s="64">
        <f>VLOOKUP(D103,upahbahan,3,FALSE)</f>
        <v>100000</v>
      </c>
      <c r="H103" s="124">
        <f>F103*G103</f>
        <v>20000</v>
      </c>
    </row>
    <row r="104" spans="3:9">
      <c r="C104" s="142">
        <v>2</v>
      </c>
      <c r="D104" s="59" t="s">
        <v>7</v>
      </c>
      <c r="E104" s="72" t="s">
        <v>6</v>
      </c>
      <c r="F104" s="93">
        <v>0.1</v>
      </c>
      <c r="G104" s="64">
        <f>VLOOKUP(D104,upahbahan,3,FALSE)</f>
        <v>145000</v>
      </c>
      <c r="H104" s="124">
        <f>F104*G104</f>
        <v>14500</v>
      </c>
    </row>
    <row r="105" spans="3:9">
      <c r="C105" s="142">
        <v>3</v>
      </c>
      <c r="D105" s="59" t="s">
        <v>18</v>
      </c>
      <c r="E105" s="72" t="s">
        <v>6</v>
      </c>
      <c r="F105" s="93">
        <v>0.01</v>
      </c>
      <c r="G105" s="64">
        <f>VLOOKUP(D105,upahbahan,3,FALSE)</f>
        <v>175000</v>
      </c>
      <c r="H105" s="124">
        <f>F105*G105</f>
        <v>1750</v>
      </c>
    </row>
    <row r="106" spans="3:9">
      <c r="C106" s="142">
        <v>4</v>
      </c>
      <c r="D106" s="59" t="s">
        <v>19</v>
      </c>
      <c r="E106" s="72" t="s">
        <v>6</v>
      </c>
      <c r="F106" s="93">
        <v>3.3E-3</v>
      </c>
      <c r="G106" s="64">
        <f>VLOOKUP(D106,upahbahan,3,FALSE)</f>
        <v>200000</v>
      </c>
      <c r="H106" s="124">
        <f>F106*G106</f>
        <v>660</v>
      </c>
    </row>
    <row r="107" spans="3:9">
      <c r="C107" s="144" t="s">
        <v>1335</v>
      </c>
      <c r="D107" s="80"/>
      <c r="E107" s="80"/>
      <c r="F107" s="80"/>
      <c r="G107" s="162"/>
      <c r="H107" s="124">
        <f>SUM(H103:H106)</f>
        <v>36910</v>
      </c>
    </row>
    <row r="108" spans="3:9">
      <c r="C108" s="141" t="s">
        <v>1211</v>
      </c>
      <c r="D108" s="59" t="s">
        <v>1212</v>
      </c>
      <c r="E108" s="73"/>
      <c r="F108" s="73"/>
      <c r="G108" s="73"/>
      <c r="H108" s="146"/>
    </row>
    <row r="109" spans="3:9">
      <c r="C109" s="142">
        <v>1</v>
      </c>
      <c r="D109" s="59" t="s">
        <v>43</v>
      </c>
      <c r="E109" s="72" t="s">
        <v>44</v>
      </c>
      <c r="F109" s="74">
        <v>71.91</v>
      </c>
      <c r="G109" s="64">
        <f>VLOOKUP(D109,upahbahan,3,FALSE)</f>
        <v>700</v>
      </c>
      <c r="H109" s="124">
        <f>F109*G109</f>
        <v>50337</v>
      </c>
    </row>
    <row r="110" spans="3:9">
      <c r="C110" s="142">
        <v>2</v>
      </c>
      <c r="D110" s="59" t="s">
        <v>2359</v>
      </c>
      <c r="E110" s="72" t="s">
        <v>66</v>
      </c>
      <c r="F110" s="74">
        <v>18.95</v>
      </c>
      <c r="G110" s="64">
        <f>VLOOKUP(D110,upahbahan,3,FALSE)</f>
        <v>1300</v>
      </c>
      <c r="H110" s="124">
        <f>F110*G110</f>
        <v>24635</v>
      </c>
    </row>
    <row r="111" spans="3:9">
      <c r="C111" s="142">
        <v>3</v>
      </c>
      <c r="D111" s="77" t="s">
        <v>86</v>
      </c>
      <c r="E111" s="72" t="s">
        <v>42</v>
      </c>
      <c r="F111" s="74">
        <v>3.7999999999999999E-2</v>
      </c>
      <c r="G111" s="64">
        <f>VLOOKUP(D111,upahbahan,3,FALSE)</f>
        <v>275000</v>
      </c>
      <c r="H111" s="124">
        <f>F111*G111</f>
        <v>10450</v>
      </c>
    </row>
    <row r="112" spans="3:9">
      <c r="C112" s="144" t="s">
        <v>1216</v>
      </c>
      <c r="D112" s="80"/>
      <c r="E112" s="80"/>
      <c r="F112" s="80"/>
      <c r="G112" s="162"/>
      <c r="H112" s="124">
        <f>SUM(H109:H111)</f>
        <v>85422</v>
      </c>
    </row>
    <row r="113" spans="3:9">
      <c r="C113" s="152" t="s">
        <v>1217</v>
      </c>
      <c r="D113" s="59" t="s">
        <v>1218</v>
      </c>
      <c r="E113" s="73"/>
      <c r="F113" s="73"/>
      <c r="G113" s="73"/>
      <c r="H113" s="146"/>
    </row>
    <row r="114" spans="3:9">
      <c r="C114" s="144" t="s">
        <v>1219</v>
      </c>
      <c r="D114" s="80"/>
      <c r="E114" s="80"/>
      <c r="F114" s="80"/>
      <c r="G114" s="162"/>
      <c r="H114" s="153">
        <v>0</v>
      </c>
    </row>
    <row r="115" spans="3:9">
      <c r="C115" s="122" t="s">
        <v>1220</v>
      </c>
      <c r="D115" s="69" t="s">
        <v>1221</v>
      </c>
      <c r="E115" s="70"/>
      <c r="F115" s="70"/>
      <c r="G115" s="71"/>
      <c r="H115" s="124">
        <f>H114+H112+H107</f>
        <v>122332</v>
      </c>
    </row>
    <row r="116" spans="3:9">
      <c r="C116" s="122" t="s">
        <v>1222</v>
      </c>
      <c r="D116" s="69" t="s">
        <v>1325</v>
      </c>
      <c r="E116" s="70"/>
      <c r="F116" s="71"/>
      <c r="G116" s="95">
        <f>$M$8</f>
        <v>0.1</v>
      </c>
      <c r="H116" s="124">
        <f>H115*G116</f>
        <v>12233.2</v>
      </c>
    </row>
    <row r="117" spans="3:9" ht="14.4" thickBot="1">
      <c r="C117" s="130" t="s">
        <v>1223</v>
      </c>
      <c r="D117" s="131" t="s">
        <v>1224</v>
      </c>
      <c r="E117" s="132"/>
      <c r="F117" s="132"/>
      <c r="G117" s="155"/>
      <c r="H117" s="134">
        <f>SUM(H115:H116)</f>
        <v>134565.20000000001</v>
      </c>
    </row>
    <row r="118" spans="3:9" ht="14.4" thickTop="1"/>
    <row r="119" spans="3:9" ht="31.65" customHeight="1" thickBot="1">
      <c r="C119" s="54" t="s">
        <v>2775</v>
      </c>
      <c r="D119" s="628" t="s">
        <v>1341</v>
      </c>
      <c r="E119" s="628"/>
      <c r="F119" s="628"/>
      <c r="G119" s="628"/>
      <c r="H119" s="628"/>
      <c r="I119" s="56">
        <f>ROUNDDOWN(H136,-2)</f>
        <v>128600</v>
      </c>
    </row>
    <row r="120" spans="3:9" ht="28.2" thickTop="1">
      <c r="C120" s="119" t="s">
        <v>1197</v>
      </c>
      <c r="D120" s="120" t="s">
        <v>1198</v>
      </c>
      <c r="E120" s="120" t="s">
        <v>1199</v>
      </c>
      <c r="F120" s="120" t="s">
        <v>1200</v>
      </c>
      <c r="G120" s="120" t="s">
        <v>1201</v>
      </c>
      <c r="H120" s="121" t="s">
        <v>1202</v>
      </c>
    </row>
    <row r="121" spans="3:9">
      <c r="C121" s="141" t="s">
        <v>1203</v>
      </c>
      <c r="D121" s="59" t="s">
        <v>1204</v>
      </c>
      <c r="E121" s="73"/>
      <c r="F121" s="73"/>
      <c r="G121" s="73"/>
      <c r="H121" s="146"/>
    </row>
    <row r="122" spans="3:9">
      <c r="C122" s="142">
        <v>1</v>
      </c>
      <c r="D122" s="59" t="s">
        <v>5</v>
      </c>
      <c r="E122" s="72" t="s">
        <v>6</v>
      </c>
      <c r="F122" s="93">
        <v>0.2</v>
      </c>
      <c r="G122" s="64">
        <f>VLOOKUP(D122,upahbahan,3,FALSE)</f>
        <v>100000</v>
      </c>
      <c r="H122" s="124">
        <f>F122*G122</f>
        <v>20000</v>
      </c>
    </row>
    <row r="123" spans="3:9">
      <c r="C123" s="142">
        <v>2</v>
      </c>
      <c r="D123" s="59" t="s">
        <v>7</v>
      </c>
      <c r="E123" s="72" t="s">
        <v>6</v>
      </c>
      <c r="F123" s="93">
        <v>0.1</v>
      </c>
      <c r="G123" s="64">
        <f>VLOOKUP(D123,upahbahan,3,FALSE)</f>
        <v>145000</v>
      </c>
      <c r="H123" s="124">
        <f>F123*G123</f>
        <v>14500</v>
      </c>
    </row>
    <row r="124" spans="3:9">
      <c r="C124" s="142">
        <v>3</v>
      </c>
      <c r="D124" s="59" t="s">
        <v>18</v>
      </c>
      <c r="E124" s="72" t="s">
        <v>6</v>
      </c>
      <c r="F124" s="93">
        <v>0.01</v>
      </c>
      <c r="G124" s="64">
        <f>VLOOKUP(D124,upahbahan,3,FALSE)</f>
        <v>175000</v>
      </c>
      <c r="H124" s="124">
        <f>F124*G124</f>
        <v>1750</v>
      </c>
    </row>
    <row r="125" spans="3:9">
      <c r="C125" s="142">
        <v>4</v>
      </c>
      <c r="D125" s="59" t="s">
        <v>19</v>
      </c>
      <c r="E125" s="72" t="s">
        <v>6</v>
      </c>
      <c r="F125" s="93">
        <v>3.3E-3</v>
      </c>
      <c r="G125" s="64">
        <f>VLOOKUP(D125,upahbahan,3,FALSE)</f>
        <v>200000</v>
      </c>
      <c r="H125" s="124">
        <f>F125*G125</f>
        <v>660</v>
      </c>
    </row>
    <row r="126" spans="3:9">
      <c r="C126" s="144" t="s">
        <v>1335</v>
      </c>
      <c r="D126" s="80"/>
      <c r="E126" s="80"/>
      <c r="F126" s="80"/>
      <c r="G126" s="162"/>
      <c r="H126" s="124">
        <f>SUM(H122:H125)</f>
        <v>36910</v>
      </c>
    </row>
    <row r="127" spans="3:9">
      <c r="C127" s="141" t="s">
        <v>1211</v>
      </c>
      <c r="D127" s="59" t="s">
        <v>1212</v>
      </c>
      <c r="E127" s="73"/>
      <c r="F127" s="73"/>
      <c r="G127" s="73"/>
      <c r="H127" s="146"/>
    </row>
    <row r="128" spans="3:9">
      <c r="C128" s="142">
        <v>1</v>
      </c>
      <c r="D128" s="59" t="s">
        <v>43</v>
      </c>
      <c r="E128" s="72" t="s">
        <v>44</v>
      </c>
      <c r="F128" s="74">
        <v>71.91</v>
      </c>
      <c r="G128" s="64">
        <f>VLOOKUP(D128,upahbahan,3,FALSE)</f>
        <v>700</v>
      </c>
      <c r="H128" s="124">
        <f>F128*G128</f>
        <v>50337</v>
      </c>
    </row>
    <row r="129" spans="3:9">
      <c r="C129" s="142">
        <v>2</v>
      </c>
      <c r="D129" s="59" t="s">
        <v>2361</v>
      </c>
      <c r="E129" s="72" t="s">
        <v>66</v>
      </c>
      <c r="F129" s="74">
        <v>14.37</v>
      </c>
      <c r="G129" s="64">
        <f>VLOOKUP(D129,upahbahan,3,FALSE)</f>
        <v>1300</v>
      </c>
      <c r="H129" s="124">
        <f>F129*G129</f>
        <v>18681</v>
      </c>
    </row>
    <row r="130" spans="3:9">
      <c r="C130" s="142">
        <v>3</v>
      </c>
      <c r="D130" s="77" t="s">
        <v>86</v>
      </c>
      <c r="E130" s="72" t="s">
        <v>42</v>
      </c>
      <c r="F130" s="74">
        <v>0.04</v>
      </c>
      <c r="G130" s="64">
        <f>VLOOKUP(D130,upahbahan,3,FALSE)</f>
        <v>275000</v>
      </c>
      <c r="H130" s="124">
        <f>F130*G130</f>
        <v>11000</v>
      </c>
    </row>
    <row r="131" spans="3:9">
      <c r="C131" s="144" t="s">
        <v>1216</v>
      </c>
      <c r="D131" s="80"/>
      <c r="E131" s="80"/>
      <c r="F131" s="80"/>
      <c r="G131" s="162"/>
      <c r="H131" s="124">
        <f>SUM(H128:H130)</f>
        <v>80018</v>
      </c>
    </row>
    <row r="132" spans="3:9">
      <c r="C132" s="152" t="s">
        <v>1217</v>
      </c>
      <c r="D132" s="59" t="s">
        <v>1218</v>
      </c>
      <c r="E132" s="73"/>
      <c r="F132" s="73"/>
      <c r="G132" s="73"/>
      <c r="H132" s="146"/>
    </row>
    <row r="133" spans="3:9">
      <c r="C133" s="144" t="s">
        <v>1219</v>
      </c>
      <c r="D133" s="80"/>
      <c r="E133" s="80"/>
      <c r="F133" s="80"/>
      <c r="G133" s="162"/>
      <c r="H133" s="153">
        <v>0</v>
      </c>
    </row>
    <row r="134" spans="3:9">
      <c r="C134" s="122" t="s">
        <v>1220</v>
      </c>
      <c r="D134" s="69" t="s">
        <v>1221</v>
      </c>
      <c r="E134" s="70"/>
      <c r="F134" s="70"/>
      <c r="G134" s="71"/>
      <c r="H134" s="124">
        <f>H133+H131+H126</f>
        <v>116928</v>
      </c>
    </row>
    <row r="135" spans="3:9">
      <c r="C135" s="122" t="s">
        <v>1222</v>
      </c>
      <c r="D135" s="69" t="s">
        <v>1325</v>
      </c>
      <c r="E135" s="70"/>
      <c r="F135" s="71"/>
      <c r="G135" s="95">
        <f>$M$8</f>
        <v>0.1</v>
      </c>
      <c r="H135" s="124">
        <f>H134*G135</f>
        <v>11692.800000000001</v>
      </c>
    </row>
    <row r="136" spans="3:9" ht="14.4" thickBot="1">
      <c r="C136" s="130" t="s">
        <v>1223</v>
      </c>
      <c r="D136" s="131" t="s">
        <v>1224</v>
      </c>
      <c r="E136" s="132"/>
      <c r="F136" s="132"/>
      <c r="G136" s="155"/>
      <c r="H136" s="134">
        <f>SUM(H134:H135)</f>
        <v>128620.8</v>
      </c>
    </row>
    <row r="137" spans="3:9" ht="14.4" thickTop="1">
      <c r="C137" s="89"/>
      <c r="D137" s="90"/>
      <c r="E137" s="90"/>
      <c r="F137" s="90"/>
      <c r="G137" s="90"/>
      <c r="H137" s="91"/>
    </row>
    <row r="138" spans="3:9" ht="28.95" customHeight="1" thickBot="1">
      <c r="C138" s="54" t="s">
        <v>2776</v>
      </c>
      <c r="D138" s="628" t="s">
        <v>1342</v>
      </c>
      <c r="E138" s="628"/>
      <c r="F138" s="628"/>
      <c r="G138" s="628"/>
      <c r="H138" s="628"/>
      <c r="I138" s="56">
        <f>ROUNDDOWN(H155,-2)</f>
        <v>125400</v>
      </c>
    </row>
    <row r="139" spans="3:9" ht="28.2" thickTop="1">
      <c r="C139" s="119" t="s">
        <v>1197</v>
      </c>
      <c r="D139" s="120" t="s">
        <v>1198</v>
      </c>
      <c r="E139" s="120" t="s">
        <v>1199</v>
      </c>
      <c r="F139" s="120" t="s">
        <v>1200</v>
      </c>
      <c r="G139" s="120" t="s">
        <v>1201</v>
      </c>
      <c r="H139" s="121" t="s">
        <v>1202</v>
      </c>
    </row>
    <row r="140" spans="3:9">
      <c r="C140" s="141" t="s">
        <v>1203</v>
      </c>
      <c r="D140" s="59" t="s">
        <v>1204</v>
      </c>
      <c r="E140" s="73"/>
      <c r="F140" s="73"/>
      <c r="G140" s="73"/>
      <c r="H140" s="146"/>
    </row>
    <row r="141" spans="3:9">
      <c r="C141" s="142">
        <v>1</v>
      </c>
      <c r="D141" s="59" t="s">
        <v>5</v>
      </c>
      <c r="E141" s="72" t="s">
        <v>6</v>
      </c>
      <c r="F141" s="93">
        <v>0.2</v>
      </c>
      <c r="G141" s="64">
        <f>VLOOKUP(D141,upahbahan,3,FALSE)</f>
        <v>100000</v>
      </c>
      <c r="H141" s="124">
        <f>F141*G141</f>
        <v>20000</v>
      </c>
    </row>
    <row r="142" spans="3:9">
      <c r="C142" s="142">
        <v>2</v>
      </c>
      <c r="D142" s="59" t="s">
        <v>7</v>
      </c>
      <c r="E142" s="72" t="s">
        <v>6</v>
      </c>
      <c r="F142" s="93">
        <v>0.1</v>
      </c>
      <c r="G142" s="64">
        <f>VLOOKUP(D142,upahbahan,3,FALSE)</f>
        <v>145000</v>
      </c>
      <c r="H142" s="124">
        <f>F142*G142</f>
        <v>14500</v>
      </c>
    </row>
    <row r="143" spans="3:9">
      <c r="C143" s="142">
        <v>3</v>
      </c>
      <c r="D143" s="59" t="s">
        <v>18</v>
      </c>
      <c r="E143" s="72" t="s">
        <v>6</v>
      </c>
      <c r="F143" s="93">
        <v>0.01</v>
      </c>
      <c r="G143" s="64">
        <f>VLOOKUP(D143,upahbahan,3,FALSE)</f>
        <v>175000</v>
      </c>
      <c r="H143" s="124">
        <f>F143*G143</f>
        <v>1750</v>
      </c>
    </row>
    <row r="144" spans="3:9">
      <c r="C144" s="142">
        <v>4</v>
      </c>
      <c r="D144" s="59" t="s">
        <v>19</v>
      </c>
      <c r="E144" s="72" t="s">
        <v>6</v>
      </c>
      <c r="F144" s="93">
        <v>3.3E-3</v>
      </c>
      <c r="G144" s="64">
        <f>VLOOKUP(D144,upahbahan,3,FALSE)</f>
        <v>200000</v>
      </c>
      <c r="H144" s="124">
        <f>F144*G144</f>
        <v>660</v>
      </c>
    </row>
    <row r="145" spans="3:9">
      <c r="C145" s="144" t="s">
        <v>1335</v>
      </c>
      <c r="D145" s="80"/>
      <c r="E145" s="80"/>
      <c r="F145" s="80"/>
      <c r="G145" s="162"/>
      <c r="H145" s="124">
        <f>SUM(H141:H144)</f>
        <v>36910</v>
      </c>
    </row>
    <row r="146" spans="3:9">
      <c r="C146" s="141" t="s">
        <v>1211</v>
      </c>
      <c r="D146" s="59" t="s">
        <v>1212</v>
      </c>
      <c r="E146" s="73"/>
      <c r="F146" s="73"/>
      <c r="G146" s="73"/>
      <c r="H146" s="146"/>
    </row>
    <row r="147" spans="3:9">
      <c r="C147" s="142">
        <v>1</v>
      </c>
      <c r="D147" s="59" t="s">
        <v>43</v>
      </c>
      <c r="E147" s="72" t="s">
        <v>44</v>
      </c>
      <c r="F147" s="74">
        <v>71.91</v>
      </c>
      <c r="G147" s="64">
        <f>VLOOKUP(D147,upahbahan,3,FALSE)</f>
        <v>700</v>
      </c>
      <c r="H147" s="124">
        <f>F147*G147</f>
        <v>50337</v>
      </c>
    </row>
    <row r="148" spans="3:9">
      <c r="C148" s="142">
        <v>2</v>
      </c>
      <c r="D148" s="59" t="s">
        <v>2361</v>
      </c>
      <c r="E148" s="72" t="s">
        <v>66</v>
      </c>
      <c r="F148" s="74">
        <v>11.5</v>
      </c>
      <c r="G148" s="64">
        <f>VLOOKUP(D148,upahbahan,3,FALSE)</f>
        <v>1300</v>
      </c>
      <c r="H148" s="124">
        <f>F148*G148</f>
        <v>14950</v>
      </c>
    </row>
    <row r="149" spans="3:9">
      <c r="C149" s="142">
        <v>3</v>
      </c>
      <c r="D149" s="77" t="s">
        <v>86</v>
      </c>
      <c r="E149" s="72" t="s">
        <v>42</v>
      </c>
      <c r="F149" s="74">
        <v>4.2999999999999997E-2</v>
      </c>
      <c r="G149" s="64">
        <f>VLOOKUP(D149,upahbahan,3,FALSE)</f>
        <v>275000</v>
      </c>
      <c r="H149" s="124">
        <f>F149*G149</f>
        <v>11824.999999999998</v>
      </c>
    </row>
    <row r="150" spans="3:9">
      <c r="C150" s="144" t="s">
        <v>1216</v>
      </c>
      <c r="D150" s="80"/>
      <c r="E150" s="80"/>
      <c r="F150" s="80"/>
      <c r="G150" s="162"/>
      <c r="H150" s="124">
        <f>SUM(H147:H149)</f>
        <v>77112</v>
      </c>
    </row>
    <row r="151" spans="3:9">
      <c r="C151" s="152" t="s">
        <v>1217</v>
      </c>
      <c r="D151" s="59" t="s">
        <v>1218</v>
      </c>
      <c r="E151" s="73"/>
      <c r="F151" s="73"/>
      <c r="G151" s="73"/>
      <c r="H151" s="146"/>
    </row>
    <row r="152" spans="3:9">
      <c r="C152" s="144" t="s">
        <v>1219</v>
      </c>
      <c r="D152" s="80"/>
      <c r="E152" s="80"/>
      <c r="F152" s="80"/>
      <c r="G152" s="162"/>
      <c r="H152" s="153">
        <v>0</v>
      </c>
    </row>
    <row r="153" spans="3:9">
      <c r="C153" s="122" t="s">
        <v>1220</v>
      </c>
      <c r="D153" s="69" t="s">
        <v>1221</v>
      </c>
      <c r="E153" s="70"/>
      <c r="F153" s="70"/>
      <c r="G153" s="71"/>
      <c r="H153" s="124">
        <f>H152+H150+H145</f>
        <v>114022</v>
      </c>
    </row>
    <row r="154" spans="3:9">
      <c r="C154" s="122" t="s">
        <v>1222</v>
      </c>
      <c r="D154" s="69" t="s">
        <v>1325</v>
      </c>
      <c r="E154" s="70"/>
      <c r="F154" s="71"/>
      <c r="G154" s="95">
        <f>$M$8</f>
        <v>0.1</v>
      </c>
      <c r="H154" s="124">
        <f>H153*G154</f>
        <v>11402.2</v>
      </c>
    </row>
    <row r="155" spans="3:9" ht="14.4" thickBot="1">
      <c r="C155" s="130" t="s">
        <v>1223</v>
      </c>
      <c r="D155" s="131" t="s">
        <v>1224</v>
      </c>
      <c r="E155" s="132"/>
      <c r="F155" s="132"/>
      <c r="G155" s="155"/>
      <c r="H155" s="134">
        <f>SUM(H153:H154)</f>
        <v>125424.2</v>
      </c>
    </row>
    <row r="156" spans="3:9" ht="14.4" thickTop="1">
      <c r="C156" s="89"/>
      <c r="D156" s="90"/>
      <c r="E156" s="90"/>
      <c r="F156" s="90"/>
      <c r="G156" s="90"/>
      <c r="H156" s="91"/>
    </row>
    <row r="157" spans="3:9" ht="30.15" customHeight="1" thickBot="1">
      <c r="C157" s="54" t="s">
        <v>2777</v>
      </c>
      <c r="D157" s="629" t="s">
        <v>1343</v>
      </c>
      <c r="E157" s="629"/>
      <c r="F157" s="629"/>
      <c r="G157" s="629"/>
      <c r="H157" s="629"/>
      <c r="I157" s="56">
        <f>ROUNDDOWN(H174,-2)</f>
        <v>123400</v>
      </c>
    </row>
    <row r="158" spans="3:9" ht="28.2" thickTop="1">
      <c r="C158" s="119" t="s">
        <v>1197</v>
      </c>
      <c r="D158" s="120" t="s">
        <v>1198</v>
      </c>
      <c r="E158" s="120" t="s">
        <v>1199</v>
      </c>
      <c r="F158" s="120" t="s">
        <v>1200</v>
      </c>
      <c r="G158" s="120" t="s">
        <v>1201</v>
      </c>
      <c r="H158" s="121" t="s">
        <v>1202</v>
      </c>
    </row>
    <row r="159" spans="3:9">
      <c r="C159" s="141" t="s">
        <v>1203</v>
      </c>
      <c r="D159" s="59" t="s">
        <v>1204</v>
      </c>
      <c r="E159" s="73"/>
      <c r="F159" s="73"/>
      <c r="G159" s="73"/>
      <c r="H159" s="146"/>
    </row>
    <row r="160" spans="3:9">
      <c r="C160" s="142">
        <v>1</v>
      </c>
      <c r="D160" s="59" t="s">
        <v>5</v>
      </c>
      <c r="E160" s="72" t="s">
        <v>6</v>
      </c>
      <c r="F160" s="93">
        <v>0.2</v>
      </c>
      <c r="G160" s="64">
        <f>VLOOKUP(D160,upahbahan,3,FALSE)</f>
        <v>100000</v>
      </c>
      <c r="H160" s="124">
        <f>F160*G160</f>
        <v>20000</v>
      </c>
    </row>
    <row r="161" spans="3:9">
      <c r="C161" s="142">
        <v>2</v>
      </c>
      <c r="D161" s="59" t="s">
        <v>7</v>
      </c>
      <c r="E161" s="72" t="s">
        <v>6</v>
      </c>
      <c r="F161" s="93">
        <v>0.1</v>
      </c>
      <c r="G161" s="64">
        <f>VLOOKUP(D161,upahbahan,3,FALSE)</f>
        <v>145000</v>
      </c>
      <c r="H161" s="124">
        <f>F161*G161</f>
        <v>14500</v>
      </c>
    </row>
    <row r="162" spans="3:9">
      <c r="C162" s="142">
        <v>3</v>
      </c>
      <c r="D162" s="59" t="s">
        <v>18</v>
      </c>
      <c r="E162" s="72" t="s">
        <v>6</v>
      </c>
      <c r="F162" s="93">
        <v>0.01</v>
      </c>
      <c r="G162" s="64">
        <f>VLOOKUP(D162,upahbahan,3,FALSE)</f>
        <v>175000</v>
      </c>
      <c r="H162" s="124">
        <f>F162*G162</f>
        <v>1750</v>
      </c>
    </row>
    <row r="163" spans="3:9">
      <c r="C163" s="142">
        <v>4</v>
      </c>
      <c r="D163" s="59" t="s">
        <v>19</v>
      </c>
      <c r="E163" s="72" t="s">
        <v>6</v>
      </c>
      <c r="F163" s="93">
        <v>3.3E-3</v>
      </c>
      <c r="G163" s="64">
        <f>VLOOKUP(D163,upahbahan,3,FALSE)</f>
        <v>200000</v>
      </c>
      <c r="H163" s="124">
        <f>F163*G163</f>
        <v>660</v>
      </c>
    </row>
    <row r="164" spans="3:9">
      <c r="C164" s="144" t="s">
        <v>1335</v>
      </c>
      <c r="D164" s="80"/>
      <c r="E164" s="80"/>
      <c r="F164" s="80"/>
      <c r="G164" s="162"/>
      <c r="H164" s="124">
        <f>SUM(H160:H163)</f>
        <v>36910</v>
      </c>
    </row>
    <row r="165" spans="3:9">
      <c r="C165" s="141" t="s">
        <v>1211</v>
      </c>
      <c r="D165" s="59" t="s">
        <v>1212</v>
      </c>
      <c r="E165" s="73"/>
      <c r="F165" s="73"/>
      <c r="G165" s="73"/>
      <c r="H165" s="146"/>
    </row>
    <row r="166" spans="3:9">
      <c r="C166" s="142">
        <v>1</v>
      </c>
      <c r="D166" s="59" t="s">
        <v>43</v>
      </c>
      <c r="E166" s="72" t="s">
        <v>44</v>
      </c>
      <c r="F166" s="74">
        <v>71.91</v>
      </c>
      <c r="G166" s="64">
        <f>VLOOKUP(D166,upahbahan,3,FALSE)</f>
        <v>700</v>
      </c>
      <c r="H166" s="124">
        <f>F166*G166</f>
        <v>50337</v>
      </c>
    </row>
    <row r="167" spans="3:9">
      <c r="C167" s="142">
        <v>2</v>
      </c>
      <c r="D167" s="59" t="s">
        <v>2359</v>
      </c>
      <c r="E167" s="72" t="s">
        <v>66</v>
      </c>
      <c r="F167" s="74">
        <v>9.68</v>
      </c>
      <c r="G167" s="64">
        <f>VLOOKUP(D167,upahbahan,3,FALSE)</f>
        <v>1300</v>
      </c>
      <c r="H167" s="124">
        <f>F167*G167</f>
        <v>12584</v>
      </c>
    </row>
    <row r="168" spans="3:9">
      <c r="C168" s="142">
        <v>3</v>
      </c>
      <c r="D168" s="77" t="s">
        <v>86</v>
      </c>
      <c r="E168" s="72" t="s">
        <v>42</v>
      </c>
      <c r="F168" s="74">
        <v>4.4999999999999998E-2</v>
      </c>
      <c r="G168" s="64">
        <f>VLOOKUP(D168,upahbahan,3,FALSE)</f>
        <v>275000</v>
      </c>
      <c r="H168" s="124">
        <f>F168*G168</f>
        <v>12375</v>
      </c>
    </row>
    <row r="169" spans="3:9">
      <c r="C169" s="144" t="s">
        <v>1216</v>
      </c>
      <c r="D169" s="80"/>
      <c r="E169" s="80"/>
      <c r="F169" s="80"/>
      <c r="G169" s="162"/>
      <c r="H169" s="124">
        <f>SUM(H166:H168)</f>
        <v>75296</v>
      </c>
    </row>
    <row r="170" spans="3:9">
      <c r="C170" s="152" t="s">
        <v>1217</v>
      </c>
      <c r="D170" s="59" t="s">
        <v>1218</v>
      </c>
      <c r="E170" s="73"/>
      <c r="F170" s="73"/>
      <c r="G170" s="73"/>
      <c r="H170" s="146"/>
    </row>
    <row r="171" spans="3:9">
      <c r="C171" s="144" t="s">
        <v>1219</v>
      </c>
      <c r="D171" s="80"/>
      <c r="E171" s="80"/>
      <c r="F171" s="80"/>
      <c r="G171" s="162"/>
      <c r="H171" s="153">
        <v>0</v>
      </c>
    </row>
    <row r="172" spans="3:9">
      <c r="C172" s="122" t="s">
        <v>1220</v>
      </c>
      <c r="D172" s="69" t="s">
        <v>1221</v>
      </c>
      <c r="E172" s="70"/>
      <c r="F172" s="70"/>
      <c r="G172" s="71"/>
      <c r="H172" s="124">
        <f>H171+H169+H164</f>
        <v>112206</v>
      </c>
    </row>
    <row r="173" spans="3:9">
      <c r="C173" s="122" t="s">
        <v>1222</v>
      </c>
      <c r="D173" s="69" t="s">
        <v>1325</v>
      </c>
      <c r="E173" s="70"/>
      <c r="F173" s="71"/>
      <c r="G173" s="95">
        <f>$M$8</f>
        <v>0.1</v>
      </c>
      <c r="H173" s="124">
        <f>H172*G173</f>
        <v>11220.6</v>
      </c>
    </row>
    <row r="174" spans="3:9" ht="14.4" thickBot="1">
      <c r="C174" s="130" t="s">
        <v>1223</v>
      </c>
      <c r="D174" s="131" t="s">
        <v>1224</v>
      </c>
      <c r="E174" s="132"/>
      <c r="F174" s="132"/>
      <c r="G174" s="155"/>
      <c r="H174" s="134">
        <f>SUM(H172:H173)</f>
        <v>123426.6</v>
      </c>
    </row>
    <row r="175" spans="3:9" ht="14.4" thickTop="1">
      <c r="C175" s="89"/>
      <c r="D175" s="90"/>
      <c r="E175" s="90"/>
      <c r="F175" s="90"/>
      <c r="G175" s="90"/>
      <c r="H175" s="91"/>
    </row>
    <row r="176" spans="3:9" ht="14.4" thickBot="1">
      <c r="C176" s="54" t="s">
        <v>2778</v>
      </c>
      <c r="D176" s="234" t="s">
        <v>1344</v>
      </c>
      <c r="E176" s="235"/>
      <c r="F176" s="235"/>
      <c r="G176" s="235"/>
      <c r="H176" s="235"/>
      <c r="I176" s="56">
        <f>ROUNDDOWN(H193,-2)</f>
        <v>122600</v>
      </c>
    </row>
    <row r="177" spans="3:8" ht="28.2" thickTop="1">
      <c r="C177" s="119" t="s">
        <v>1197</v>
      </c>
      <c r="D177" s="120" t="s">
        <v>1198</v>
      </c>
      <c r="E177" s="120" t="s">
        <v>1199</v>
      </c>
      <c r="F177" s="120" t="s">
        <v>1200</v>
      </c>
      <c r="G177" s="120" t="s">
        <v>1201</v>
      </c>
      <c r="H177" s="121" t="s">
        <v>1202</v>
      </c>
    </row>
    <row r="178" spans="3:8">
      <c r="C178" s="141" t="s">
        <v>1203</v>
      </c>
      <c r="D178" s="59" t="s">
        <v>1204</v>
      </c>
      <c r="E178" s="73"/>
      <c r="F178" s="73"/>
      <c r="G178" s="73"/>
      <c r="H178" s="146"/>
    </row>
    <row r="179" spans="3:8">
      <c r="C179" s="142">
        <v>1</v>
      </c>
      <c r="D179" s="59" t="s">
        <v>5</v>
      </c>
      <c r="E179" s="72" t="s">
        <v>6</v>
      </c>
      <c r="F179" s="93">
        <v>0.2</v>
      </c>
      <c r="G179" s="64">
        <f>VLOOKUP(D179,upahbahan,3,FALSE)</f>
        <v>100000</v>
      </c>
      <c r="H179" s="124">
        <f>F179*G179</f>
        <v>20000</v>
      </c>
    </row>
    <row r="180" spans="3:8">
      <c r="C180" s="142">
        <v>2</v>
      </c>
      <c r="D180" s="59" t="s">
        <v>7</v>
      </c>
      <c r="E180" s="72" t="s">
        <v>6</v>
      </c>
      <c r="F180" s="93">
        <v>0.1</v>
      </c>
      <c r="G180" s="64">
        <f>VLOOKUP(D180,upahbahan,3,FALSE)</f>
        <v>145000</v>
      </c>
      <c r="H180" s="124">
        <f>F180*G180</f>
        <v>14500</v>
      </c>
    </row>
    <row r="181" spans="3:8">
      <c r="C181" s="142">
        <v>3</v>
      </c>
      <c r="D181" s="59" t="s">
        <v>18</v>
      </c>
      <c r="E181" s="72" t="s">
        <v>6</v>
      </c>
      <c r="F181" s="93">
        <v>0.01</v>
      </c>
      <c r="G181" s="64">
        <f>VLOOKUP(D181,upahbahan,3,FALSE)</f>
        <v>175000</v>
      </c>
      <c r="H181" s="124">
        <f>F181*G181</f>
        <v>1750</v>
      </c>
    </row>
    <row r="182" spans="3:8">
      <c r="C182" s="142">
        <v>4</v>
      </c>
      <c r="D182" s="59" t="s">
        <v>19</v>
      </c>
      <c r="E182" s="72" t="s">
        <v>6</v>
      </c>
      <c r="F182" s="93">
        <v>3.3E-3</v>
      </c>
      <c r="G182" s="64">
        <f>VLOOKUP(D182,upahbahan,3,FALSE)</f>
        <v>200000</v>
      </c>
      <c r="H182" s="124">
        <f>F182*G182</f>
        <v>660</v>
      </c>
    </row>
    <row r="183" spans="3:8">
      <c r="C183" s="144" t="s">
        <v>1335</v>
      </c>
      <c r="D183" s="80"/>
      <c r="E183" s="80"/>
      <c r="F183" s="80"/>
      <c r="G183" s="162"/>
      <c r="H183" s="124">
        <f>SUM(H179:H182)</f>
        <v>36910</v>
      </c>
    </row>
    <row r="184" spans="3:8">
      <c r="C184" s="141" t="s">
        <v>1211</v>
      </c>
      <c r="D184" s="59" t="s">
        <v>1212</v>
      </c>
      <c r="E184" s="73"/>
      <c r="F184" s="73"/>
      <c r="G184" s="73"/>
      <c r="H184" s="146"/>
    </row>
    <row r="185" spans="3:8">
      <c r="C185" s="142">
        <v>1</v>
      </c>
      <c r="D185" s="59" t="s">
        <v>43</v>
      </c>
      <c r="E185" s="72" t="s">
        <v>44</v>
      </c>
      <c r="F185" s="74">
        <v>71.91</v>
      </c>
      <c r="G185" s="64">
        <f>VLOOKUP(D185,upahbahan,3,FALSE)</f>
        <v>700</v>
      </c>
      <c r="H185" s="124">
        <f>F185*G185</f>
        <v>50337</v>
      </c>
    </row>
    <row r="186" spans="3:8">
      <c r="C186" s="142">
        <v>2</v>
      </c>
      <c r="D186" s="59" t="s">
        <v>2359</v>
      </c>
      <c r="E186" s="72" t="s">
        <v>66</v>
      </c>
      <c r="F186" s="74">
        <v>8.32</v>
      </c>
      <c r="G186" s="64">
        <f>VLOOKUP(D186,upahbahan,3,FALSE)</f>
        <v>1300</v>
      </c>
      <c r="H186" s="124">
        <f>F186*G186</f>
        <v>10816</v>
      </c>
    </row>
    <row r="187" spans="3:8">
      <c r="C187" s="142">
        <v>3</v>
      </c>
      <c r="D187" s="77" t="s">
        <v>86</v>
      </c>
      <c r="E187" s="72" t="s">
        <v>42</v>
      </c>
      <c r="F187" s="74">
        <v>4.9000000000000002E-2</v>
      </c>
      <c r="G187" s="64">
        <f>VLOOKUP(D187,upahbahan,3,FALSE)</f>
        <v>275000</v>
      </c>
      <c r="H187" s="124">
        <f>F187*G187</f>
        <v>13475</v>
      </c>
    </row>
    <row r="188" spans="3:8">
      <c r="C188" s="144" t="s">
        <v>1216</v>
      </c>
      <c r="D188" s="80"/>
      <c r="E188" s="80"/>
      <c r="F188" s="80"/>
      <c r="G188" s="162"/>
      <c r="H188" s="124">
        <f>SUM(H185:H187)</f>
        <v>74628</v>
      </c>
    </row>
    <row r="189" spans="3:8">
      <c r="C189" s="152" t="s">
        <v>1217</v>
      </c>
      <c r="D189" s="59" t="s">
        <v>1218</v>
      </c>
      <c r="E189" s="73"/>
      <c r="F189" s="73"/>
      <c r="G189" s="73"/>
      <c r="H189" s="146"/>
    </row>
    <row r="190" spans="3:8">
      <c r="C190" s="144" t="s">
        <v>1219</v>
      </c>
      <c r="D190" s="80"/>
      <c r="E190" s="80"/>
      <c r="F190" s="80"/>
      <c r="G190" s="162"/>
      <c r="H190" s="153">
        <v>0</v>
      </c>
    </row>
    <row r="191" spans="3:8">
      <c r="C191" s="122" t="s">
        <v>1220</v>
      </c>
      <c r="D191" s="69" t="s">
        <v>1221</v>
      </c>
      <c r="E191" s="70"/>
      <c r="F191" s="70"/>
      <c r="G191" s="71"/>
      <c r="H191" s="124">
        <f>H190+H188+H183</f>
        <v>111538</v>
      </c>
    </row>
    <row r="192" spans="3:8">
      <c r="C192" s="122" t="s">
        <v>1222</v>
      </c>
      <c r="D192" s="69" t="s">
        <v>1325</v>
      </c>
      <c r="E192" s="70"/>
      <c r="F192" s="71"/>
      <c r="G192" s="95">
        <f>$M$8</f>
        <v>0.1</v>
      </c>
      <c r="H192" s="124">
        <f>H191*G192</f>
        <v>11153.800000000001</v>
      </c>
    </row>
    <row r="193" spans="3:9" ht="14.4" thickBot="1">
      <c r="C193" s="130" t="s">
        <v>1223</v>
      </c>
      <c r="D193" s="131" t="s">
        <v>1224</v>
      </c>
      <c r="E193" s="132"/>
      <c r="F193" s="132"/>
      <c r="G193" s="155"/>
      <c r="H193" s="134">
        <f>SUM(H191:H192)</f>
        <v>122691.8</v>
      </c>
    </row>
    <row r="194" spans="3:9" ht="14.4" thickTop="1">
      <c r="C194" s="228"/>
      <c r="D194" s="776"/>
      <c r="E194" s="776"/>
      <c r="F194" s="776"/>
      <c r="G194" s="776"/>
      <c r="H194" s="776"/>
    </row>
    <row r="195" spans="3:9">
      <c r="C195" s="228" t="s">
        <v>2779</v>
      </c>
      <c r="D195" s="517" t="s">
        <v>2780</v>
      </c>
      <c r="E195" s="517"/>
      <c r="F195" s="517"/>
      <c r="G195" s="517"/>
      <c r="H195" s="517"/>
    </row>
    <row r="196" spans="3:9" ht="31.65" customHeight="1" thickBot="1">
      <c r="C196" s="54" t="s">
        <v>2781</v>
      </c>
      <c r="D196" s="629" t="s">
        <v>1345</v>
      </c>
      <c r="E196" s="629"/>
      <c r="F196" s="629"/>
      <c r="G196" s="629"/>
      <c r="H196" s="629"/>
      <c r="I196" s="56">
        <f>ROUNDDOWN(H214,-2)</f>
        <v>508300</v>
      </c>
    </row>
    <row r="197" spans="3:9" ht="28.2" thickTop="1">
      <c r="C197" s="119" t="s">
        <v>1197</v>
      </c>
      <c r="D197" s="120" t="s">
        <v>1198</v>
      </c>
      <c r="E197" s="120" t="s">
        <v>1199</v>
      </c>
      <c r="F197" s="120" t="s">
        <v>1200</v>
      </c>
      <c r="G197" s="120" t="s">
        <v>1201</v>
      </c>
      <c r="H197" s="121" t="s">
        <v>1202</v>
      </c>
    </row>
    <row r="198" spans="3:9">
      <c r="C198" s="141" t="s">
        <v>1203</v>
      </c>
      <c r="D198" s="59" t="s">
        <v>1204</v>
      </c>
      <c r="E198" s="73"/>
      <c r="F198" s="73"/>
      <c r="G198" s="73"/>
      <c r="H198" s="146"/>
    </row>
    <row r="199" spans="3:9">
      <c r="C199" s="142">
        <v>1</v>
      </c>
      <c r="D199" s="59" t="s">
        <v>5</v>
      </c>
      <c r="E199" s="72" t="s">
        <v>6</v>
      </c>
      <c r="F199" s="181">
        <v>0.16669999999999999</v>
      </c>
      <c r="G199" s="64">
        <f>VLOOKUP(D199,upahbahan,3,FALSE)</f>
        <v>100000</v>
      </c>
      <c r="H199" s="124">
        <f>F199*G199</f>
        <v>16670</v>
      </c>
    </row>
    <row r="200" spans="3:9">
      <c r="C200" s="142">
        <v>2</v>
      </c>
      <c r="D200" s="59" t="s">
        <v>7</v>
      </c>
      <c r="E200" s="72" t="s">
        <v>6</v>
      </c>
      <c r="F200" s="181">
        <v>8.3299999999999999E-2</v>
      </c>
      <c r="G200" s="64">
        <f>VLOOKUP(D200,upahbahan,3,FALSE)</f>
        <v>145000</v>
      </c>
      <c r="H200" s="124">
        <f>F200*G200</f>
        <v>12078.5</v>
      </c>
    </row>
    <row r="201" spans="3:9">
      <c r="C201" s="142">
        <v>3</v>
      </c>
      <c r="D201" s="59" t="s">
        <v>18</v>
      </c>
      <c r="E201" s="72" t="s">
        <v>6</v>
      </c>
      <c r="F201" s="181">
        <v>8.3000000000000001E-3</v>
      </c>
      <c r="G201" s="64">
        <f>VLOOKUP(D201,upahbahan,3,FALSE)</f>
        <v>175000</v>
      </c>
      <c r="H201" s="124">
        <f>F201*G201</f>
        <v>1452.5</v>
      </c>
    </row>
    <row r="202" spans="3:9">
      <c r="C202" s="142">
        <v>4</v>
      </c>
      <c r="D202" s="59" t="s">
        <v>19</v>
      </c>
      <c r="E202" s="72" t="s">
        <v>6</v>
      </c>
      <c r="F202" s="181">
        <v>2.8E-3</v>
      </c>
      <c r="G202" s="64">
        <f>VLOOKUP(D202,upahbahan,3,FALSE)</f>
        <v>200000</v>
      </c>
      <c r="H202" s="124">
        <f>F202*G202</f>
        <v>560</v>
      </c>
    </row>
    <row r="203" spans="3:9">
      <c r="C203" s="144" t="s">
        <v>1335</v>
      </c>
      <c r="D203" s="80"/>
      <c r="E203" s="80"/>
      <c r="F203" s="80"/>
      <c r="G203" s="162"/>
      <c r="H203" s="124">
        <f>SUM(H199:H202)</f>
        <v>30761</v>
      </c>
    </row>
    <row r="204" spans="3:9">
      <c r="C204" s="141" t="s">
        <v>1211</v>
      </c>
      <c r="D204" s="59" t="s">
        <v>1212</v>
      </c>
      <c r="E204" s="73"/>
      <c r="F204" s="73"/>
      <c r="G204" s="73"/>
      <c r="H204" s="146"/>
    </row>
    <row r="205" spans="3:9">
      <c r="C205" s="198" t="s">
        <v>1205</v>
      </c>
      <c r="D205" s="59" t="s">
        <v>78</v>
      </c>
      <c r="E205" s="72" t="s">
        <v>44</v>
      </c>
      <c r="F205" s="74">
        <v>14</v>
      </c>
      <c r="G205" s="64">
        <f>VLOOKUP(D205,upahbahan,3,FALSE)</f>
        <v>13000</v>
      </c>
      <c r="H205" s="124">
        <f>F205*G205</f>
        <v>182000</v>
      </c>
    </row>
    <row r="206" spans="3:9">
      <c r="C206" s="198" t="s">
        <v>1206</v>
      </c>
      <c r="D206" s="59" t="s">
        <v>2359</v>
      </c>
      <c r="E206" s="72" t="s">
        <v>66</v>
      </c>
      <c r="F206" s="74">
        <v>30.32</v>
      </c>
      <c r="G206" s="64">
        <f>VLOOKUP(D206,upahbahan,3,FALSE)</f>
        <v>1300</v>
      </c>
      <c r="H206" s="124">
        <f>F206*G206</f>
        <v>39416</v>
      </c>
    </row>
    <row r="207" spans="3:9">
      <c r="C207" s="198" t="s">
        <v>1207</v>
      </c>
      <c r="D207" s="77" t="s">
        <v>86</v>
      </c>
      <c r="E207" s="72" t="s">
        <v>42</v>
      </c>
      <c r="F207" s="74">
        <v>0.72799999999999998</v>
      </c>
      <c r="G207" s="64">
        <f>VLOOKUP(D207,upahbahan,3,FALSE)</f>
        <v>275000</v>
      </c>
      <c r="H207" s="124">
        <f>F207*G207</f>
        <v>200200</v>
      </c>
    </row>
    <row r="208" spans="3:9">
      <c r="C208" s="198" t="s">
        <v>1208</v>
      </c>
      <c r="D208" s="77" t="s">
        <v>219</v>
      </c>
      <c r="E208" s="72" t="s">
        <v>66</v>
      </c>
      <c r="F208" s="74">
        <v>0.28000000000000003</v>
      </c>
      <c r="G208" s="64">
        <f>VLOOKUP(D208,upahbahan,3,FALSE)</f>
        <v>35000</v>
      </c>
      <c r="H208" s="124">
        <f>F208*G208</f>
        <v>9800.0000000000018</v>
      </c>
    </row>
    <row r="209" spans="3:9">
      <c r="C209" s="144" t="s">
        <v>1216</v>
      </c>
      <c r="D209" s="80"/>
      <c r="E209" s="80"/>
      <c r="F209" s="80"/>
      <c r="G209" s="162"/>
      <c r="H209" s="124">
        <f>SUM(H205:H208)</f>
        <v>431416</v>
      </c>
    </row>
    <row r="210" spans="3:9">
      <c r="C210" s="152" t="s">
        <v>1217</v>
      </c>
      <c r="D210" s="59" t="s">
        <v>1218</v>
      </c>
      <c r="E210" s="73"/>
      <c r="F210" s="73"/>
      <c r="G210" s="73"/>
      <c r="H210" s="146"/>
    </row>
    <row r="211" spans="3:9">
      <c r="C211" s="144" t="s">
        <v>1219</v>
      </c>
      <c r="D211" s="80"/>
      <c r="E211" s="80"/>
      <c r="F211" s="80"/>
      <c r="G211" s="162"/>
      <c r="H211" s="153">
        <v>0</v>
      </c>
    </row>
    <row r="212" spans="3:9">
      <c r="C212" s="122" t="s">
        <v>1220</v>
      </c>
      <c r="D212" s="69" t="s">
        <v>1221</v>
      </c>
      <c r="E212" s="70"/>
      <c r="F212" s="70"/>
      <c r="G212" s="71"/>
      <c r="H212" s="124">
        <f>H211+H209+H203</f>
        <v>462177</v>
      </c>
    </row>
    <row r="213" spans="3:9">
      <c r="C213" s="122" t="s">
        <v>1222</v>
      </c>
      <c r="D213" s="69" t="s">
        <v>1325</v>
      </c>
      <c r="E213" s="70"/>
      <c r="F213" s="71"/>
      <c r="G213" s="95">
        <f>$M$8</f>
        <v>0.1</v>
      </c>
      <c r="H213" s="124">
        <f>H212*G213</f>
        <v>46217.700000000004</v>
      </c>
    </row>
    <row r="214" spans="3:9" ht="14.4" thickBot="1">
      <c r="C214" s="130" t="s">
        <v>1223</v>
      </c>
      <c r="D214" s="131" t="s">
        <v>1224</v>
      </c>
      <c r="E214" s="132"/>
      <c r="F214" s="132"/>
      <c r="G214" s="155"/>
      <c r="H214" s="134">
        <f>SUM(H212:H213)</f>
        <v>508394.7</v>
      </c>
    </row>
    <row r="215" spans="3:9" ht="14.4" thickTop="1">
      <c r="C215" s="89"/>
      <c r="D215" s="90"/>
      <c r="E215" s="90"/>
      <c r="F215" s="90"/>
      <c r="G215" s="90"/>
      <c r="H215" s="91"/>
    </row>
    <row r="216" spans="3:9" ht="30.15" customHeight="1" thickBot="1">
      <c r="C216" s="53" t="s">
        <v>2782</v>
      </c>
      <c r="D216" s="629" t="s">
        <v>1346</v>
      </c>
      <c r="E216" s="629"/>
      <c r="F216" s="629"/>
      <c r="G216" s="629"/>
      <c r="H216" s="629"/>
      <c r="I216" s="56">
        <f>ROUNDDOWN(H234,-2)</f>
        <v>519800</v>
      </c>
    </row>
    <row r="217" spans="3:9" ht="28.2" thickTop="1">
      <c r="C217" s="119" t="s">
        <v>1197</v>
      </c>
      <c r="D217" s="120" t="s">
        <v>1198</v>
      </c>
      <c r="E217" s="120" t="s">
        <v>1199</v>
      </c>
      <c r="F217" s="120" t="s">
        <v>1200</v>
      </c>
      <c r="G217" s="120" t="s">
        <v>1201</v>
      </c>
      <c r="H217" s="121" t="s">
        <v>1202</v>
      </c>
    </row>
    <row r="218" spans="3:9">
      <c r="C218" s="141" t="s">
        <v>1203</v>
      </c>
      <c r="D218" s="59" t="s">
        <v>1204</v>
      </c>
      <c r="E218" s="73"/>
      <c r="F218" s="73"/>
      <c r="G218" s="73"/>
      <c r="H218" s="146"/>
    </row>
    <row r="219" spans="3:9">
      <c r="C219" s="142">
        <v>1</v>
      </c>
      <c r="D219" s="59" t="s">
        <v>5</v>
      </c>
      <c r="E219" s="72" t="s">
        <v>6</v>
      </c>
      <c r="F219" s="93">
        <v>0.2</v>
      </c>
      <c r="G219" s="64">
        <f>VLOOKUP(D219,upahbahan,3,FALSE)</f>
        <v>100000</v>
      </c>
      <c r="H219" s="124">
        <f>F219*G219</f>
        <v>20000</v>
      </c>
    </row>
    <row r="220" spans="3:9">
      <c r="C220" s="142">
        <v>2</v>
      </c>
      <c r="D220" s="59" t="s">
        <v>7</v>
      </c>
      <c r="E220" s="72" t="s">
        <v>6</v>
      </c>
      <c r="F220" s="93">
        <v>0.1</v>
      </c>
      <c r="G220" s="64">
        <f>VLOOKUP(D220,upahbahan,3,FALSE)</f>
        <v>145000</v>
      </c>
      <c r="H220" s="124">
        <f>F220*G220</f>
        <v>14500</v>
      </c>
    </row>
    <row r="221" spans="3:9">
      <c r="C221" s="142">
        <v>3</v>
      </c>
      <c r="D221" s="59" t="s">
        <v>18</v>
      </c>
      <c r="E221" s="72" t="s">
        <v>6</v>
      </c>
      <c r="F221" s="93">
        <v>0.01</v>
      </c>
      <c r="G221" s="64">
        <f>VLOOKUP(D221,upahbahan,3,FALSE)</f>
        <v>175000</v>
      </c>
      <c r="H221" s="124">
        <f>F221*G221</f>
        <v>1750</v>
      </c>
    </row>
    <row r="222" spans="3:9">
      <c r="C222" s="142">
        <v>4</v>
      </c>
      <c r="D222" s="59" t="s">
        <v>19</v>
      </c>
      <c r="E222" s="72" t="s">
        <v>6</v>
      </c>
      <c r="F222" s="93">
        <v>3.3E-3</v>
      </c>
      <c r="G222" s="64">
        <f>VLOOKUP(D222,upahbahan,3,FALSE)</f>
        <v>200000</v>
      </c>
      <c r="H222" s="124">
        <f>F222*G222</f>
        <v>660</v>
      </c>
    </row>
    <row r="223" spans="3:9">
      <c r="C223" s="144" t="s">
        <v>1335</v>
      </c>
      <c r="D223" s="80"/>
      <c r="E223" s="80"/>
      <c r="F223" s="80"/>
      <c r="G223" s="162"/>
      <c r="H223" s="124">
        <f>SUM(H219:H222)</f>
        <v>36910</v>
      </c>
    </row>
    <row r="224" spans="3:9">
      <c r="C224" s="141" t="s">
        <v>1211</v>
      </c>
      <c r="D224" s="59" t="s">
        <v>1212</v>
      </c>
      <c r="E224" s="73"/>
      <c r="F224" s="73"/>
      <c r="G224" s="73"/>
      <c r="H224" s="146"/>
    </row>
    <row r="225" spans="3:9">
      <c r="C225" s="198" t="s">
        <v>1205</v>
      </c>
      <c r="D225" s="59" t="s">
        <v>78</v>
      </c>
      <c r="E225" s="72" t="s">
        <v>44</v>
      </c>
      <c r="F225" s="74">
        <v>14</v>
      </c>
      <c r="G225" s="64">
        <f>VLOOKUP(D225,upahbahan,3,FALSE)</f>
        <v>13000</v>
      </c>
      <c r="H225" s="124">
        <f>F225*G225</f>
        <v>182000</v>
      </c>
    </row>
    <row r="226" spans="3:9">
      <c r="C226" s="198" t="s">
        <v>1206</v>
      </c>
      <c r="D226" s="59" t="s">
        <v>2359</v>
      </c>
      <c r="E226" s="72" t="s">
        <v>66</v>
      </c>
      <c r="F226" s="74">
        <v>24.26</v>
      </c>
      <c r="G226" s="64">
        <f>VLOOKUP(D226,upahbahan,3,FALSE)</f>
        <v>1300</v>
      </c>
      <c r="H226" s="124">
        <f>F226*G226</f>
        <v>31538.000000000004</v>
      </c>
    </row>
    <row r="227" spans="3:9">
      <c r="C227" s="198" t="s">
        <v>1207</v>
      </c>
      <c r="D227" s="77" t="s">
        <v>86</v>
      </c>
      <c r="E227" s="72" t="s">
        <v>42</v>
      </c>
      <c r="F227" s="74">
        <v>0.77200000000000002</v>
      </c>
      <c r="G227" s="64">
        <f>VLOOKUP(D227,upahbahan,3,FALSE)</f>
        <v>275000</v>
      </c>
      <c r="H227" s="124">
        <f>F227*G227</f>
        <v>212300</v>
      </c>
    </row>
    <row r="228" spans="3:9">
      <c r="C228" s="198" t="s">
        <v>1208</v>
      </c>
      <c r="D228" s="77" t="s">
        <v>219</v>
      </c>
      <c r="E228" s="72" t="s">
        <v>66</v>
      </c>
      <c r="F228" s="74">
        <v>0.28000000000000003</v>
      </c>
      <c r="G228" s="64">
        <f>VLOOKUP(D228,upahbahan,3,FALSE)</f>
        <v>35000</v>
      </c>
      <c r="H228" s="124">
        <f>F228*G228</f>
        <v>9800.0000000000018</v>
      </c>
    </row>
    <row r="229" spans="3:9">
      <c r="C229" s="144" t="s">
        <v>1216</v>
      </c>
      <c r="D229" s="80"/>
      <c r="E229" s="80"/>
      <c r="F229" s="80"/>
      <c r="G229" s="162"/>
      <c r="H229" s="124">
        <f>SUM(H225:H228)</f>
        <v>435638</v>
      </c>
    </row>
    <row r="230" spans="3:9">
      <c r="C230" s="152" t="s">
        <v>1217</v>
      </c>
      <c r="D230" s="59" t="s">
        <v>1218</v>
      </c>
      <c r="E230" s="73"/>
      <c r="F230" s="73"/>
      <c r="G230" s="73"/>
      <c r="H230" s="146"/>
    </row>
    <row r="231" spans="3:9">
      <c r="C231" s="144" t="s">
        <v>1219</v>
      </c>
      <c r="D231" s="80"/>
      <c r="E231" s="80"/>
      <c r="F231" s="80"/>
      <c r="G231" s="162"/>
      <c r="H231" s="153">
        <v>0</v>
      </c>
    </row>
    <row r="232" spans="3:9">
      <c r="C232" s="122" t="s">
        <v>1220</v>
      </c>
      <c r="D232" s="69" t="s">
        <v>1221</v>
      </c>
      <c r="E232" s="70"/>
      <c r="F232" s="70"/>
      <c r="G232" s="71"/>
      <c r="H232" s="124">
        <f>H231+H229+H223</f>
        <v>472548</v>
      </c>
    </row>
    <row r="233" spans="3:9">
      <c r="C233" s="122" t="s">
        <v>1222</v>
      </c>
      <c r="D233" s="69" t="s">
        <v>1325</v>
      </c>
      <c r="E233" s="70"/>
      <c r="F233" s="71"/>
      <c r="G233" s="95">
        <f>$M$8</f>
        <v>0.1</v>
      </c>
      <c r="H233" s="124">
        <f>H232*G233</f>
        <v>47254.8</v>
      </c>
    </row>
    <row r="234" spans="3:9" ht="14.4" thickBot="1">
      <c r="C234" s="130" t="s">
        <v>1223</v>
      </c>
      <c r="D234" s="131" t="s">
        <v>1224</v>
      </c>
      <c r="E234" s="132"/>
      <c r="F234" s="132"/>
      <c r="G234" s="155"/>
      <c r="H234" s="134">
        <f>SUM(H232:H233)</f>
        <v>519802.8</v>
      </c>
    </row>
    <row r="235" spans="3:9" ht="14.4" thickTop="1">
      <c r="C235" s="89"/>
      <c r="D235" s="90"/>
      <c r="E235" s="90"/>
      <c r="F235" s="90"/>
      <c r="G235" s="90"/>
      <c r="H235" s="91"/>
    </row>
    <row r="236" spans="3:9" ht="30.6" customHeight="1" thickBot="1">
      <c r="C236" s="54" t="s">
        <v>2783</v>
      </c>
      <c r="D236" s="629" t="s">
        <v>1347</v>
      </c>
      <c r="E236" s="629"/>
      <c r="F236" s="629"/>
      <c r="G236" s="629"/>
      <c r="H236" s="629"/>
      <c r="I236" s="56">
        <f>ROUNDDOWN(H254,-2)</f>
        <v>411300</v>
      </c>
    </row>
    <row r="237" spans="3:9" ht="28.2" thickTop="1">
      <c r="C237" s="119" t="s">
        <v>1197</v>
      </c>
      <c r="D237" s="120" t="s">
        <v>1198</v>
      </c>
      <c r="E237" s="120" t="s">
        <v>1199</v>
      </c>
      <c r="F237" s="120" t="s">
        <v>1200</v>
      </c>
      <c r="G237" s="120" t="s">
        <v>1201</v>
      </c>
      <c r="H237" s="121" t="s">
        <v>1202</v>
      </c>
    </row>
    <row r="238" spans="3:9">
      <c r="C238" s="141" t="s">
        <v>1203</v>
      </c>
      <c r="D238" s="59" t="s">
        <v>1204</v>
      </c>
      <c r="E238" s="73"/>
      <c r="F238" s="73"/>
      <c r="G238" s="73"/>
      <c r="H238" s="146"/>
    </row>
    <row r="239" spans="3:9">
      <c r="C239" s="142">
        <v>1</v>
      </c>
      <c r="D239" s="59" t="s">
        <v>5</v>
      </c>
      <c r="E239" s="72" t="s">
        <v>6</v>
      </c>
      <c r="F239" s="93">
        <v>0.16669999999999999</v>
      </c>
      <c r="G239" s="64">
        <f>VLOOKUP(D239,upahbahan,3,FALSE)</f>
        <v>100000</v>
      </c>
      <c r="H239" s="124">
        <f>F239*G239</f>
        <v>16670</v>
      </c>
    </row>
    <row r="240" spans="3:9">
      <c r="C240" s="142">
        <v>2</v>
      </c>
      <c r="D240" s="59" t="s">
        <v>7</v>
      </c>
      <c r="E240" s="72" t="s">
        <v>6</v>
      </c>
      <c r="F240" s="93">
        <v>8.3299999999999999E-2</v>
      </c>
      <c r="G240" s="64">
        <f>VLOOKUP(D240,upahbahan,3,FALSE)</f>
        <v>145000</v>
      </c>
      <c r="H240" s="124">
        <f>F240*G240</f>
        <v>12078.5</v>
      </c>
    </row>
    <row r="241" spans="3:9">
      <c r="C241" s="142">
        <v>3</v>
      </c>
      <c r="D241" s="59" t="s">
        <v>18</v>
      </c>
      <c r="E241" s="72" t="s">
        <v>6</v>
      </c>
      <c r="F241" s="93">
        <v>8.3000000000000001E-3</v>
      </c>
      <c r="G241" s="64">
        <f>VLOOKUP(D241,upahbahan,3,FALSE)</f>
        <v>175000</v>
      </c>
      <c r="H241" s="124">
        <f>F241*G241</f>
        <v>1452.5</v>
      </c>
    </row>
    <row r="242" spans="3:9">
      <c r="C242" s="142">
        <v>4</v>
      </c>
      <c r="D242" s="59" t="s">
        <v>19</v>
      </c>
      <c r="E242" s="72" t="s">
        <v>6</v>
      </c>
      <c r="F242" s="93">
        <v>2.8E-3</v>
      </c>
      <c r="G242" s="64">
        <f>VLOOKUP(D242,upahbahan,3,FALSE)</f>
        <v>200000</v>
      </c>
      <c r="H242" s="124">
        <f>F242*G242</f>
        <v>560</v>
      </c>
    </row>
    <row r="243" spans="3:9">
      <c r="C243" s="144" t="s">
        <v>1335</v>
      </c>
      <c r="D243" s="80"/>
      <c r="E243" s="80"/>
      <c r="F243" s="80"/>
      <c r="G243" s="162"/>
      <c r="H243" s="124">
        <f>SUM(H239:H242)</f>
        <v>30761</v>
      </c>
    </row>
    <row r="244" spans="3:9">
      <c r="C244" s="141" t="s">
        <v>1211</v>
      </c>
      <c r="D244" s="59" t="s">
        <v>1212</v>
      </c>
      <c r="E244" s="73"/>
      <c r="F244" s="205"/>
      <c r="G244" s="73"/>
      <c r="H244" s="146"/>
    </row>
    <row r="245" spans="3:9">
      <c r="C245" s="198" t="s">
        <v>1205</v>
      </c>
      <c r="D245" s="59" t="s">
        <v>77</v>
      </c>
      <c r="E245" s="72" t="s">
        <v>44</v>
      </c>
      <c r="F245" s="74">
        <v>12.5</v>
      </c>
      <c r="G245" s="64">
        <f>VLOOKUP(D245,upahbahan,3,FALSE)</f>
        <v>12000</v>
      </c>
      <c r="H245" s="124">
        <f>F245*G245</f>
        <v>150000</v>
      </c>
    </row>
    <row r="246" spans="3:9">
      <c r="C246" s="198" t="s">
        <v>1206</v>
      </c>
      <c r="D246" s="59" t="s">
        <v>2359</v>
      </c>
      <c r="E246" s="72" t="s">
        <v>66</v>
      </c>
      <c r="F246" s="74">
        <v>24.74</v>
      </c>
      <c r="G246" s="64">
        <f>VLOOKUP(D246,upahbahan,3,FALSE)</f>
        <v>1300</v>
      </c>
      <c r="H246" s="124">
        <f>F246*G246</f>
        <v>32161.999999999996</v>
      </c>
    </row>
    <row r="247" spans="3:9">
      <c r="C247" s="198" t="s">
        <v>1207</v>
      </c>
      <c r="D247" s="77" t="s">
        <v>86</v>
      </c>
      <c r="E247" s="72" t="s">
        <v>42</v>
      </c>
      <c r="F247" s="74">
        <v>0.55000000000000004</v>
      </c>
      <c r="G247" s="64">
        <f>VLOOKUP(D247,upahbahan,3,FALSE)</f>
        <v>275000</v>
      </c>
      <c r="H247" s="124">
        <f>F247*G247</f>
        <v>151250</v>
      </c>
    </row>
    <row r="248" spans="3:9">
      <c r="C248" s="198" t="s">
        <v>1208</v>
      </c>
      <c r="D248" s="77" t="s">
        <v>219</v>
      </c>
      <c r="E248" s="72" t="s">
        <v>66</v>
      </c>
      <c r="F248" s="74">
        <v>0.28000000000000003</v>
      </c>
      <c r="G248" s="64">
        <f>VLOOKUP(D248,upahbahan,3,FALSE)</f>
        <v>35000</v>
      </c>
      <c r="H248" s="124">
        <f>F248*G248</f>
        <v>9800.0000000000018</v>
      </c>
    </row>
    <row r="249" spans="3:9">
      <c r="C249" s="144" t="s">
        <v>1216</v>
      </c>
      <c r="D249" s="80"/>
      <c r="E249" s="80"/>
      <c r="F249" s="80"/>
      <c r="G249" s="162"/>
      <c r="H249" s="124">
        <f>SUM(H245:H248)</f>
        <v>343212</v>
      </c>
    </row>
    <row r="250" spans="3:9">
      <c r="C250" s="152" t="s">
        <v>1217</v>
      </c>
      <c r="D250" s="59" t="s">
        <v>1218</v>
      </c>
      <c r="E250" s="73"/>
      <c r="F250" s="73"/>
      <c r="G250" s="73"/>
      <c r="H250" s="146"/>
    </row>
    <row r="251" spans="3:9">
      <c r="C251" s="144" t="s">
        <v>1219</v>
      </c>
      <c r="D251" s="80"/>
      <c r="E251" s="80"/>
      <c r="F251" s="80"/>
      <c r="G251" s="162"/>
      <c r="H251" s="153">
        <v>0</v>
      </c>
    </row>
    <row r="252" spans="3:9">
      <c r="C252" s="122" t="s">
        <v>1220</v>
      </c>
      <c r="D252" s="69" t="s">
        <v>1221</v>
      </c>
      <c r="E252" s="70"/>
      <c r="F252" s="70"/>
      <c r="G252" s="71"/>
      <c r="H252" s="124">
        <f>H251+H249+H243</f>
        <v>373973</v>
      </c>
    </row>
    <row r="253" spans="3:9">
      <c r="C253" s="122" t="s">
        <v>1222</v>
      </c>
      <c r="D253" s="69" t="s">
        <v>1325</v>
      </c>
      <c r="E253" s="70"/>
      <c r="F253" s="71"/>
      <c r="G253" s="95">
        <f>$M$8</f>
        <v>0.1</v>
      </c>
      <c r="H253" s="124">
        <f>H252*G253</f>
        <v>37397.300000000003</v>
      </c>
    </row>
    <row r="254" spans="3:9" ht="14.4" thickBot="1">
      <c r="C254" s="130" t="s">
        <v>1223</v>
      </c>
      <c r="D254" s="131" t="s">
        <v>1224</v>
      </c>
      <c r="E254" s="132"/>
      <c r="F254" s="132"/>
      <c r="G254" s="155"/>
      <c r="H254" s="134">
        <f>SUM(H252:H253)</f>
        <v>411370.3</v>
      </c>
    </row>
    <row r="255" spans="3:9" ht="14.4" thickTop="1">
      <c r="C255" s="89"/>
      <c r="D255" s="90"/>
      <c r="E255" s="90"/>
      <c r="F255" s="90"/>
      <c r="G255" s="90"/>
      <c r="H255" s="91"/>
    </row>
    <row r="256" spans="3:9" ht="30.6" customHeight="1" thickBot="1">
      <c r="C256" s="54" t="s">
        <v>2784</v>
      </c>
      <c r="D256" s="629" t="s">
        <v>1348</v>
      </c>
      <c r="E256" s="629"/>
      <c r="F256" s="629"/>
      <c r="G256" s="629"/>
      <c r="H256" s="629"/>
      <c r="I256" s="56">
        <f>ROUNDDOWN(H274,-2)</f>
        <v>411600</v>
      </c>
    </row>
    <row r="257" spans="3:8" ht="28.2" thickTop="1">
      <c r="C257" s="119" t="s">
        <v>1197</v>
      </c>
      <c r="D257" s="120" t="s">
        <v>1198</v>
      </c>
      <c r="E257" s="120" t="s">
        <v>1199</v>
      </c>
      <c r="F257" s="120" t="s">
        <v>1200</v>
      </c>
      <c r="G257" s="120" t="s">
        <v>1201</v>
      </c>
      <c r="H257" s="121" t="s">
        <v>1202</v>
      </c>
    </row>
    <row r="258" spans="3:8">
      <c r="C258" s="141" t="s">
        <v>1203</v>
      </c>
      <c r="D258" s="59" t="s">
        <v>1204</v>
      </c>
      <c r="E258" s="73"/>
      <c r="F258" s="73"/>
      <c r="G258" s="73"/>
      <c r="H258" s="146"/>
    </row>
    <row r="259" spans="3:8">
      <c r="C259" s="142">
        <v>1</v>
      </c>
      <c r="D259" s="59" t="s">
        <v>5</v>
      </c>
      <c r="E259" s="72" t="s">
        <v>6</v>
      </c>
      <c r="F259" s="93">
        <v>0.16669999999999999</v>
      </c>
      <c r="G259" s="64">
        <f>VLOOKUP(D259,upahbahan,3,FALSE)</f>
        <v>100000</v>
      </c>
      <c r="H259" s="124">
        <f>F259*G259</f>
        <v>16670</v>
      </c>
    </row>
    <row r="260" spans="3:8">
      <c r="C260" s="142">
        <v>2</v>
      </c>
      <c r="D260" s="59" t="s">
        <v>7</v>
      </c>
      <c r="E260" s="72" t="s">
        <v>6</v>
      </c>
      <c r="F260" s="93">
        <v>8.3299999999999999E-2</v>
      </c>
      <c r="G260" s="64">
        <f>VLOOKUP(D260,upahbahan,3,FALSE)</f>
        <v>145000</v>
      </c>
      <c r="H260" s="124">
        <f>F260*G260</f>
        <v>12078.5</v>
      </c>
    </row>
    <row r="261" spans="3:8">
      <c r="C261" s="142">
        <v>3</v>
      </c>
      <c r="D261" s="59" t="s">
        <v>18</v>
      </c>
      <c r="E261" s="72" t="s">
        <v>6</v>
      </c>
      <c r="F261" s="93">
        <v>8.3000000000000001E-3</v>
      </c>
      <c r="G261" s="64">
        <f>VLOOKUP(D261,upahbahan,3,FALSE)</f>
        <v>175000</v>
      </c>
      <c r="H261" s="124">
        <f>F261*G261</f>
        <v>1452.5</v>
      </c>
    </row>
    <row r="262" spans="3:8">
      <c r="C262" s="142">
        <v>4</v>
      </c>
      <c r="D262" s="59" t="s">
        <v>19</v>
      </c>
      <c r="E262" s="72" t="s">
        <v>6</v>
      </c>
      <c r="F262" s="93">
        <v>2.8E-3</v>
      </c>
      <c r="G262" s="64">
        <f>VLOOKUP(D262,upahbahan,3,FALSE)</f>
        <v>200000</v>
      </c>
      <c r="H262" s="124">
        <f>F262*G262</f>
        <v>560</v>
      </c>
    </row>
    <row r="263" spans="3:8">
      <c r="C263" s="144" t="s">
        <v>1335</v>
      </c>
      <c r="D263" s="80"/>
      <c r="E263" s="80"/>
      <c r="F263" s="187"/>
      <c r="G263" s="162"/>
      <c r="H263" s="124">
        <f>SUM(H259:H262)</f>
        <v>30761</v>
      </c>
    </row>
    <row r="264" spans="3:8">
      <c r="C264" s="141" t="s">
        <v>1211</v>
      </c>
      <c r="D264" s="59" t="s">
        <v>1212</v>
      </c>
      <c r="E264" s="73"/>
      <c r="F264" s="205"/>
      <c r="G264" s="73"/>
      <c r="H264" s="146"/>
    </row>
    <row r="265" spans="3:8">
      <c r="C265" s="198" t="s">
        <v>1205</v>
      </c>
      <c r="D265" s="59" t="s">
        <v>77</v>
      </c>
      <c r="E265" s="72" t="s">
        <v>44</v>
      </c>
      <c r="F265" s="74">
        <v>12.5</v>
      </c>
      <c r="G265" s="64">
        <f>VLOOKUP(D265,upahbahan,3,FALSE)</f>
        <v>12000</v>
      </c>
      <c r="H265" s="124">
        <f>F265*G265</f>
        <v>150000</v>
      </c>
    </row>
    <row r="266" spans="3:8">
      <c r="C266" s="198" t="s">
        <v>1206</v>
      </c>
      <c r="D266" s="59" t="s">
        <v>2359</v>
      </c>
      <c r="E266" s="72" t="s">
        <v>66</v>
      </c>
      <c r="F266" s="74">
        <v>18.2</v>
      </c>
      <c r="G266" s="64">
        <f>VLOOKUP(D266,upahbahan,3,FALSE)</f>
        <v>1300</v>
      </c>
      <c r="H266" s="124">
        <f>F266*G266</f>
        <v>23660</v>
      </c>
    </row>
    <row r="267" spans="3:8">
      <c r="C267" s="198" t="s">
        <v>1207</v>
      </c>
      <c r="D267" s="77" t="s">
        <v>86</v>
      </c>
      <c r="E267" s="72" t="s">
        <v>42</v>
      </c>
      <c r="F267" s="74">
        <v>0.58199999999999996</v>
      </c>
      <c r="G267" s="64">
        <f>VLOOKUP(D267,upahbahan,3,FALSE)</f>
        <v>275000</v>
      </c>
      <c r="H267" s="124">
        <f>F267*G267</f>
        <v>160050</v>
      </c>
    </row>
    <row r="268" spans="3:8">
      <c r="C268" s="198" t="s">
        <v>1208</v>
      </c>
      <c r="D268" s="77" t="s">
        <v>219</v>
      </c>
      <c r="E268" s="72" t="s">
        <v>66</v>
      </c>
      <c r="F268" s="74">
        <v>0.28000000000000003</v>
      </c>
      <c r="G268" s="64">
        <f>VLOOKUP(D268,upahbahan,3,FALSE)</f>
        <v>35000</v>
      </c>
      <c r="H268" s="124">
        <f>F268*G268</f>
        <v>9800.0000000000018</v>
      </c>
    </row>
    <row r="269" spans="3:8">
      <c r="C269" s="144" t="s">
        <v>1216</v>
      </c>
      <c r="D269" s="80"/>
      <c r="E269" s="80"/>
      <c r="F269" s="80"/>
      <c r="G269" s="162"/>
      <c r="H269" s="124">
        <f>SUM(H265:H268)</f>
        <v>343510</v>
      </c>
    </row>
    <row r="270" spans="3:8">
      <c r="C270" s="152" t="s">
        <v>1217</v>
      </c>
      <c r="D270" s="59" t="s">
        <v>1218</v>
      </c>
      <c r="E270" s="73"/>
      <c r="F270" s="73"/>
      <c r="G270" s="73"/>
      <c r="H270" s="146"/>
    </row>
    <row r="271" spans="3:8">
      <c r="C271" s="144" t="s">
        <v>1219</v>
      </c>
      <c r="D271" s="80"/>
      <c r="E271" s="80"/>
      <c r="F271" s="80"/>
      <c r="G271" s="162"/>
      <c r="H271" s="153">
        <v>0</v>
      </c>
    </row>
    <row r="272" spans="3:8">
      <c r="C272" s="122" t="s">
        <v>1220</v>
      </c>
      <c r="D272" s="69" t="s">
        <v>1221</v>
      </c>
      <c r="E272" s="70"/>
      <c r="F272" s="70"/>
      <c r="G272" s="71"/>
      <c r="H272" s="124">
        <f>H271+H269+H263</f>
        <v>374271</v>
      </c>
    </row>
    <row r="273" spans="3:9">
      <c r="C273" s="122" t="s">
        <v>1222</v>
      </c>
      <c r="D273" s="69" t="s">
        <v>1325</v>
      </c>
      <c r="E273" s="70"/>
      <c r="F273" s="71"/>
      <c r="G273" s="95">
        <f>$M$8</f>
        <v>0.1</v>
      </c>
      <c r="H273" s="124">
        <f>H272*G273</f>
        <v>37427.1</v>
      </c>
    </row>
    <row r="274" spans="3:9" ht="14.4" thickBot="1">
      <c r="C274" s="130" t="s">
        <v>1223</v>
      </c>
      <c r="D274" s="131" t="s">
        <v>1224</v>
      </c>
      <c r="E274" s="132"/>
      <c r="F274" s="132"/>
      <c r="G274" s="155"/>
      <c r="H274" s="134">
        <f>SUM(H272:H273)</f>
        <v>411698.1</v>
      </c>
    </row>
    <row r="275" spans="3:9" ht="14.4" thickTop="1"/>
    <row r="276" spans="3:9" ht="31.5" customHeight="1" thickBot="1">
      <c r="C276" s="54" t="s">
        <v>2785</v>
      </c>
      <c r="D276" s="629" t="s">
        <v>1349</v>
      </c>
      <c r="E276" s="629"/>
      <c r="F276" s="629"/>
      <c r="G276" s="629"/>
      <c r="H276" s="629"/>
      <c r="I276" s="56">
        <f>ROUNDDOWN(H294,-2)</f>
        <v>341400</v>
      </c>
    </row>
    <row r="277" spans="3:9" ht="28.2" thickTop="1">
      <c r="C277" s="119" t="s">
        <v>1197</v>
      </c>
      <c r="D277" s="120" t="s">
        <v>1198</v>
      </c>
      <c r="E277" s="120" t="s">
        <v>1199</v>
      </c>
      <c r="F277" s="120" t="s">
        <v>1200</v>
      </c>
      <c r="G277" s="120" t="s">
        <v>1201</v>
      </c>
      <c r="H277" s="121" t="s">
        <v>1202</v>
      </c>
    </row>
    <row r="278" spans="3:9">
      <c r="C278" s="141" t="s">
        <v>1203</v>
      </c>
      <c r="D278" s="59" t="s">
        <v>1204</v>
      </c>
      <c r="E278" s="73"/>
      <c r="F278" s="73"/>
      <c r="G278" s="73"/>
      <c r="H278" s="146"/>
    </row>
    <row r="279" spans="3:9">
      <c r="C279" s="142">
        <v>1</v>
      </c>
      <c r="D279" s="59" t="s">
        <v>5</v>
      </c>
      <c r="E279" s="72" t="s">
        <v>6</v>
      </c>
      <c r="F279" s="93">
        <v>0.16669999999999999</v>
      </c>
      <c r="G279" s="64">
        <f>VLOOKUP(D279,upahbahan,3,FALSE)</f>
        <v>100000</v>
      </c>
      <c r="H279" s="124">
        <f>F279*G279</f>
        <v>16670</v>
      </c>
    </row>
    <row r="280" spans="3:9">
      <c r="C280" s="142">
        <v>2</v>
      </c>
      <c r="D280" s="59" t="s">
        <v>7</v>
      </c>
      <c r="E280" s="72" t="s">
        <v>6</v>
      </c>
      <c r="F280" s="93">
        <v>8.3299999999999999E-2</v>
      </c>
      <c r="G280" s="64">
        <f>VLOOKUP(D280,upahbahan,3,FALSE)</f>
        <v>145000</v>
      </c>
      <c r="H280" s="124">
        <f>F280*G280</f>
        <v>12078.5</v>
      </c>
    </row>
    <row r="281" spans="3:9">
      <c r="C281" s="142">
        <v>3</v>
      </c>
      <c r="D281" s="59" t="s">
        <v>18</v>
      </c>
      <c r="E281" s="72" t="s">
        <v>6</v>
      </c>
      <c r="F281" s="93">
        <v>8.3000000000000001E-3</v>
      </c>
      <c r="G281" s="64">
        <f>VLOOKUP(D281,upahbahan,3,FALSE)</f>
        <v>175000</v>
      </c>
      <c r="H281" s="124">
        <f>F281*G281</f>
        <v>1452.5</v>
      </c>
    </row>
    <row r="282" spans="3:9">
      <c r="C282" s="142">
        <v>4</v>
      </c>
      <c r="D282" s="59" t="s">
        <v>19</v>
      </c>
      <c r="E282" s="72" t="s">
        <v>6</v>
      </c>
      <c r="F282" s="93">
        <v>2.8E-3</v>
      </c>
      <c r="G282" s="64">
        <f>VLOOKUP(D282,upahbahan,3,FALSE)</f>
        <v>200000</v>
      </c>
      <c r="H282" s="124">
        <f>F282*G282</f>
        <v>560</v>
      </c>
    </row>
    <row r="283" spans="3:9">
      <c r="C283" s="144" t="s">
        <v>1335</v>
      </c>
      <c r="D283" s="80"/>
      <c r="E283" s="80"/>
      <c r="F283" s="187"/>
      <c r="G283" s="162"/>
      <c r="H283" s="124">
        <f>SUM(H279:H282)</f>
        <v>30761</v>
      </c>
    </row>
    <row r="284" spans="3:9">
      <c r="C284" s="141" t="s">
        <v>1211</v>
      </c>
      <c r="D284" s="59" t="s">
        <v>1212</v>
      </c>
      <c r="E284" s="73"/>
      <c r="F284" s="205"/>
      <c r="G284" s="73"/>
      <c r="H284" s="146"/>
    </row>
    <row r="285" spans="3:9">
      <c r="C285" s="198" t="s">
        <v>1205</v>
      </c>
      <c r="D285" s="59" t="s">
        <v>76</v>
      </c>
      <c r="E285" s="72" t="s">
        <v>44</v>
      </c>
      <c r="F285" s="74">
        <v>12.5</v>
      </c>
      <c r="G285" s="64">
        <f>VLOOKUP(D285,upahbahan,3,FALSE)</f>
        <v>12000</v>
      </c>
      <c r="H285" s="124">
        <f>F285*G285</f>
        <v>150000</v>
      </c>
    </row>
    <row r="286" spans="3:9">
      <c r="C286" s="198" t="s">
        <v>1206</v>
      </c>
      <c r="D286" s="59" t="s">
        <v>2359</v>
      </c>
      <c r="E286" s="72" t="s">
        <v>66</v>
      </c>
      <c r="F286" s="74">
        <v>15.16</v>
      </c>
      <c r="G286" s="64">
        <f>VLOOKUP(D286,upahbahan,3,FALSE)</f>
        <v>1300</v>
      </c>
      <c r="H286" s="124">
        <f>F286*G286</f>
        <v>19708</v>
      </c>
    </row>
    <row r="287" spans="3:9">
      <c r="C287" s="198" t="s">
        <v>1207</v>
      </c>
      <c r="D287" s="77" t="s">
        <v>86</v>
      </c>
      <c r="E287" s="72" t="s">
        <v>42</v>
      </c>
      <c r="F287" s="74">
        <v>0.36399999999999999</v>
      </c>
      <c r="G287" s="64">
        <f>VLOOKUP(D287,upahbahan,3,FALSE)</f>
        <v>275000</v>
      </c>
      <c r="H287" s="124">
        <f>F287*G287</f>
        <v>100100</v>
      </c>
    </row>
    <row r="288" spans="3:9">
      <c r="C288" s="198" t="s">
        <v>1208</v>
      </c>
      <c r="D288" s="77" t="s">
        <v>219</v>
      </c>
      <c r="E288" s="72" t="s">
        <v>66</v>
      </c>
      <c r="F288" s="74">
        <v>0.28000000000000003</v>
      </c>
      <c r="G288" s="64">
        <f>VLOOKUP(D288,upahbahan,3,FALSE)</f>
        <v>35000</v>
      </c>
      <c r="H288" s="124">
        <f>F288*G288</f>
        <v>9800.0000000000018</v>
      </c>
    </row>
    <row r="289" spans="3:9">
      <c r="C289" s="144" t="s">
        <v>1216</v>
      </c>
      <c r="D289" s="80"/>
      <c r="E289" s="80"/>
      <c r="F289" s="80"/>
      <c r="G289" s="162"/>
      <c r="H289" s="124">
        <f>SUM(H285:H288)</f>
        <v>279608</v>
      </c>
    </row>
    <row r="290" spans="3:9">
      <c r="C290" s="152" t="s">
        <v>1217</v>
      </c>
      <c r="D290" s="59" t="s">
        <v>1218</v>
      </c>
      <c r="E290" s="73"/>
      <c r="F290" s="73"/>
      <c r="G290" s="73"/>
      <c r="H290" s="146"/>
    </row>
    <row r="291" spans="3:9">
      <c r="C291" s="144" t="s">
        <v>1219</v>
      </c>
      <c r="D291" s="80"/>
      <c r="E291" s="80"/>
      <c r="F291" s="80"/>
      <c r="G291" s="162"/>
      <c r="H291" s="153">
        <v>0</v>
      </c>
    </row>
    <row r="292" spans="3:9">
      <c r="C292" s="122" t="s">
        <v>1220</v>
      </c>
      <c r="D292" s="69" t="s">
        <v>1221</v>
      </c>
      <c r="E292" s="70"/>
      <c r="F292" s="70"/>
      <c r="G292" s="71"/>
      <c r="H292" s="124">
        <f>H291+H289+H283</f>
        <v>310369</v>
      </c>
    </row>
    <row r="293" spans="3:9">
      <c r="C293" s="122" t="s">
        <v>1222</v>
      </c>
      <c r="D293" s="69" t="s">
        <v>1325</v>
      </c>
      <c r="E293" s="70"/>
      <c r="F293" s="71"/>
      <c r="G293" s="95">
        <f>$M$8</f>
        <v>0.1</v>
      </c>
      <c r="H293" s="124">
        <f>H292*G293</f>
        <v>31036.9</v>
      </c>
    </row>
    <row r="294" spans="3:9" ht="14.4" thickBot="1">
      <c r="C294" s="130" t="s">
        <v>1223</v>
      </c>
      <c r="D294" s="131" t="s">
        <v>1224</v>
      </c>
      <c r="E294" s="132"/>
      <c r="F294" s="132"/>
      <c r="G294" s="155"/>
      <c r="H294" s="134">
        <f>SUM(H292:H293)</f>
        <v>341405.9</v>
      </c>
    </row>
    <row r="295" spans="3:9" ht="14.4" thickTop="1">
      <c r="C295" s="89"/>
      <c r="D295" s="90"/>
      <c r="E295" s="90"/>
      <c r="F295" s="90"/>
      <c r="G295" s="90"/>
      <c r="H295" s="91"/>
    </row>
    <row r="296" spans="3:9" ht="28.95" customHeight="1" thickBot="1">
      <c r="C296" s="54" t="s">
        <v>2786</v>
      </c>
      <c r="D296" s="629" t="s">
        <v>1350</v>
      </c>
      <c r="E296" s="629"/>
      <c r="F296" s="629"/>
      <c r="G296" s="629"/>
      <c r="H296" s="629"/>
      <c r="I296" s="56">
        <f>ROUNDDOWN(H314,-2)</f>
        <v>344300</v>
      </c>
    </row>
    <row r="297" spans="3:9" ht="28.2" thickTop="1">
      <c r="C297" s="119" t="s">
        <v>1197</v>
      </c>
      <c r="D297" s="120" t="s">
        <v>1198</v>
      </c>
      <c r="E297" s="120" t="s">
        <v>1199</v>
      </c>
      <c r="F297" s="120" t="s">
        <v>1200</v>
      </c>
      <c r="G297" s="120" t="s">
        <v>1201</v>
      </c>
      <c r="H297" s="121" t="s">
        <v>1202</v>
      </c>
    </row>
    <row r="298" spans="3:9">
      <c r="C298" s="141" t="s">
        <v>1203</v>
      </c>
      <c r="D298" s="59" t="s">
        <v>1204</v>
      </c>
      <c r="E298" s="73"/>
      <c r="F298" s="73"/>
      <c r="G298" s="73"/>
      <c r="H298" s="146"/>
    </row>
    <row r="299" spans="3:9">
      <c r="C299" s="142">
        <v>1</v>
      </c>
      <c r="D299" s="59" t="s">
        <v>5</v>
      </c>
      <c r="E299" s="72" t="s">
        <v>6</v>
      </c>
      <c r="F299" s="93">
        <v>0.16669999999999999</v>
      </c>
      <c r="G299" s="64">
        <f>VLOOKUP(D299,upahbahan,3,FALSE)</f>
        <v>100000</v>
      </c>
      <c r="H299" s="124">
        <f>F299*G299</f>
        <v>16670</v>
      </c>
    </row>
    <row r="300" spans="3:9">
      <c r="C300" s="142">
        <v>2</v>
      </c>
      <c r="D300" s="59" t="s">
        <v>7</v>
      </c>
      <c r="E300" s="72" t="s">
        <v>6</v>
      </c>
      <c r="F300" s="93">
        <v>8.3299999999999999E-2</v>
      </c>
      <c r="G300" s="64">
        <f>VLOOKUP(D300,upahbahan,3,FALSE)</f>
        <v>145000</v>
      </c>
      <c r="H300" s="124">
        <f>F300*G300</f>
        <v>12078.5</v>
      </c>
    </row>
    <row r="301" spans="3:9">
      <c r="C301" s="142">
        <v>3</v>
      </c>
      <c r="D301" s="59" t="s">
        <v>18</v>
      </c>
      <c r="E301" s="72" t="s">
        <v>6</v>
      </c>
      <c r="F301" s="93">
        <v>8.3000000000000001E-3</v>
      </c>
      <c r="G301" s="64">
        <f>VLOOKUP(D301,upahbahan,3,FALSE)</f>
        <v>175000</v>
      </c>
      <c r="H301" s="124">
        <f>F301*G301</f>
        <v>1452.5</v>
      </c>
    </row>
    <row r="302" spans="3:9">
      <c r="C302" s="142">
        <v>4</v>
      </c>
      <c r="D302" s="59" t="s">
        <v>19</v>
      </c>
      <c r="E302" s="72" t="s">
        <v>6</v>
      </c>
      <c r="F302" s="93">
        <v>2.8E-3</v>
      </c>
      <c r="G302" s="64">
        <f>VLOOKUP(D302,upahbahan,3,FALSE)</f>
        <v>200000</v>
      </c>
      <c r="H302" s="124">
        <f>F302*G302</f>
        <v>560</v>
      </c>
    </row>
    <row r="303" spans="3:9">
      <c r="C303" s="144" t="s">
        <v>1335</v>
      </c>
      <c r="D303" s="80"/>
      <c r="E303" s="80"/>
      <c r="F303" s="80"/>
      <c r="G303" s="162"/>
      <c r="H303" s="124">
        <f>SUM(H299:H302)</f>
        <v>30761</v>
      </c>
    </row>
    <row r="304" spans="3:9">
      <c r="C304" s="141" t="s">
        <v>1211</v>
      </c>
      <c r="D304" s="59" t="s">
        <v>1212</v>
      </c>
      <c r="E304" s="73"/>
      <c r="F304" s="73"/>
      <c r="G304" s="73"/>
      <c r="H304" s="146"/>
    </row>
    <row r="305" spans="3:9">
      <c r="C305" s="198" t="s">
        <v>1205</v>
      </c>
      <c r="D305" s="59" t="s">
        <v>76</v>
      </c>
      <c r="E305" s="72" t="s">
        <v>44</v>
      </c>
      <c r="F305" s="227">
        <v>12.5</v>
      </c>
      <c r="G305" s="64">
        <f>VLOOKUP(D305,upahbahan,3,FALSE)</f>
        <v>12000</v>
      </c>
      <c r="H305" s="124">
        <f>F305*G305</f>
        <v>150000</v>
      </c>
    </row>
    <row r="306" spans="3:9">
      <c r="C306" s="198" t="s">
        <v>1206</v>
      </c>
      <c r="D306" s="59" t="s">
        <v>2359</v>
      </c>
      <c r="E306" s="72" t="s">
        <v>66</v>
      </c>
      <c r="F306" s="227">
        <v>12.13</v>
      </c>
      <c r="G306" s="64">
        <f>VLOOKUP(D306,upahbahan,3,FALSE)</f>
        <v>1300</v>
      </c>
      <c r="H306" s="124">
        <f>F306*G306</f>
        <v>15769.000000000002</v>
      </c>
    </row>
    <row r="307" spans="3:9">
      <c r="C307" s="198" t="s">
        <v>1207</v>
      </c>
      <c r="D307" s="77" t="s">
        <v>86</v>
      </c>
      <c r="E307" s="72" t="s">
        <v>42</v>
      </c>
      <c r="F307" s="74">
        <v>0.38800000000000001</v>
      </c>
      <c r="G307" s="64">
        <f>VLOOKUP(D307,upahbahan,3,FALSE)</f>
        <v>275000</v>
      </c>
      <c r="H307" s="124">
        <f>F307*G307</f>
        <v>106700</v>
      </c>
    </row>
    <row r="308" spans="3:9">
      <c r="C308" s="198" t="s">
        <v>1208</v>
      </c>
      <c r="D308" s="77" t="s">
        <v>219</v>
      </c>
      <c r="E308" s="72" t="s">
        <v>66</v>
      </c>
      <c r="F308" s="74">
        <v>0.28000000000000003</v>
      </c>
      <c r="G308" s="64">
        <f>VLOOKUP(D308,upahbahan,3,FALSE)</f>
        <v>35000</v>
      </c>
      <c r="H308" s="124">
        <f>F308*G308</f>
        <v>9800.0000000000018</v>
      </c>
    </row>
    <row r="309" spans="3:9">
      <c r="C309" s="144" t="s">
        <v>1216</v>
      </c>
      <c r="D309" s="80"/>
      <c r="E309" s="80"/>
      <c r="F309" s="80"/>
      <c r="G309" s="162"/>
      <c r="H309" s="124">
        <f>SUM(H305:H308)</f>
        <v>282269</v>
      </c>
    </row>
    <row r="310" spans="3:9">
      <c r="C310" s="152" t="s">
        <v>1217</v>
      </c>
      <c r="D310" s="59" t="s">
        <v>1218</v>
      </c>
      <c r="E310" s="73"/>
      <c r="F310" s="73"/>
      <c r="G310" s="73"/>
      <c r="H310" s="146"/>
    </row>
    <row r="311" spans="3:9">
      <c r="C311" s="144" t="s">
        <v>1219</v>
      </c>
      <c r="D311" s="80"/>
      <c r="E311" s="80"/>
      <c r="F311" s="80"/>
      <c r="G311" s="162"/>
      <c r="H311" s="153">
        <v>0</v>
      </c>
    </row>
    <row r="312" spans="3:9">
      <c r="C312" s="122" t="s">
        <v>1220</v>
      </c>
      <c r="D312" s="69" t="s">
        <v>1221</v>
      </c>
      <c r="E312" s="70"/>
      <c r="F312" s="70"/>
      <c r="G312" s="71"/>
      <c r="H312" s="124">
        <f>H311+H309+H303</f>
        <v>313030</v>
      </c>
    </row>
    <row r="313" spans="3:9">
      <c r="C313" s="122" t="s">
        <v>1222</v>
      </c>
      <c r="D313" s="69" t="s">
        <v>1325</v>
      </c>
      <c r="E313" s="70"/>
      <c r="F313" s="71"/>
      <c r="G313" s="95">
        <f>$M$8</f>
        <v>0.1</v>
      </c>
      <c r="H313" s="124">
        <f>H312*G313</f>
        <v>31303</v>
      </c>
    </row>
    <row r="314" spans="3:9" ht="14.4" thickBot="1">
      <c r="C314" s="130" t="s">
        <v>1223</v>
      </c>
      <c r="D314" s="131" t="s">
        <v>1224</v>
      </c>
      <c r="E314" s="132"/>
      <c r="F314" s="132"/>
      <c r="G314" s="155"/>
      <c r="H314" s="134">
        <f>SUM(H312:H313)</f>
        <v>344333</v>
      </c>
    </row>
    <row r="315" spans="3:9" ht="14.4" thickTop="1">
      <c r="C315" s="89"/>
      <c r="D315" s="90"/>
      <c r="E315" s="90"/>
      <c r="F315" s="90"/>
      <c r="G315" s="90"/>
      <c r="H315" s="91"/>
    </row>
    <row r="316" spans="3:9">
      <c r="C316" s="320" t="s">
        <v>2787</v>
      </c>
      <c r="D316" s="321" t="s">
        <v>2788</v>
      </c>
      <c r="E316" s="90"/>
      <c r="F316" s="90"/>
      <c r="G316" s="90"/>
      <c r="H316" s="91"/>
    </row>
    <row r="317" spans="3:9" ht="31.5" customHeight="1" thickBot="1">
      <c r="C317" s="53" t="s">
        <v>2789</v>
      </c>
      <c r="D317" s="629" t="s">
        <v>1351</v>
      </c>
      <c r="E317" s="629"/>
      <c r="F317" s="629"/>
      <c r="G317" s="629"/>
      <c r="H317" s="629"/>
      <c r="I317" s="56">
        <f>ROUNDDOWN(H334,-2)</f>
        <v>668500</v>
      </c>
    </row>
    <row r="318" spans="3:9" ht="28.2" thickTop="1">
      <c r="C318" s="119" t="s">
        <v>1197</v>
      </c>
      <c r="D318" s="120" t="s">
        <v>1198</v>
      </c>
      <c r="E318" s="120" t="s">
        <v>1199</v>
      </c>
      <c r="F318" s="120" t="s">
        <v>1200</v>
      </c>
      <c r="G318" s="120" t="s">
        <v>1201</v>
      </c>
      <c r="H318" s="121" t="s">
        <v>1202</v>
      </c>
    </row>
    <row r="319" spans="3:9">
      <c r="C319" s="141" t="s">
        <v>1203</v>
      </c>
      <c r="D319" s="59" t="s">
        <v>1204</v>
      </c>
      <c r="E319" s="73"/>
      <c r="F319" s="73"/>
      <c r="G319" s="73"/>
      <c r="H319" s="146"/>
    </row>
    <row r="320" spans="3:9">
      <c r="C320" s="142">
        <v>1</v>
      </c>
      <c r="D320" s="59" t="s">
        <v>5</v>
      </c>
      <c r="E320" s="72" t="s">
        <v>6</v>
      </c>
      <c r="F320" s="93">
        <v>0.2</v>
      </c>
      <c r="G320" s="64">
        <f>VLOOKUP(D320,upahbahan,3,FALSE)</f>
        <v>100000</v>
      </c>
      <c r="H320" s="124">
        <f>F320*G320</f>
        <v>20000</v>
      </c>
    </row>
    <row r="321" spans="3:9">
      <c r="C321" s="142">
        <v>2</v>
      </c>
      <c r="D321" s="59" t="s">
        <v>7</v>
      </c>
      <c r="E321" s="72" t="s">
        <v>6</v>
      </c>
      <c r="F321" s="93">
        <v>0.1</v>
      </c>
      <c r="G321" s="64">
        <f>VLOOKUP(D321,upahbahan,3,FALSE)</f>
        <v>145000</v>
      </c>
      <c r="H321" s="124">
        <f>F321*G321</f>
        <v>14500</v>
      </c>
    </row>
    <row r="322" spans="3:9">
      <c r="C322" s="142">
        <v>3</v>
      </c>
      <c r="D322" s="59" t="s">
        <v>18</v>
      </c>
      <c r="E322" s="72" t="s">
        <v>6</v>
      </c>
      <c r="F322" s="93">
        <v>0.01</v>
      </c>
      <c r="G322" s="64">
        <f>VLOOKUP(D322,upahbahan,3,FALSE)</f>
        <v>175000</v>
      </c>
      <c r="H322" s="124">
        <f>F322*G322</f>
        <v>1750</v>
      </c>
    </row>
    <row r="323" spans="3:9">
      <c r="C323" s="142">
        <v>4</v>
      </c>
      <c r="D323" s="59" t="s">
        <v>19</v>
      </c>
      <c r="E323" s="72" t="s">
        <v>6</v>
      </c>
      <c r="F323" s="93">
        <v>3.3E-3</v>
      </c>
      <c r="G323" s="64">
        <f>VLOOKUP(D323,upahbahan,3,FALSE)</f>
        <v>200000</v>
      </c>
      <c r="H323" s="124">
        <f>F323*G323</f>
        <v>660</v>
      </c>
    </row>
    <row r="324" spans="3:9">
      <c r="C324" s="144" t="s">
        <v>1335</v>
      </c>
      <c r="D324" s="80"/>
      <c r="E324" s="80"/>
      <c r="F324" s="187"/>
      <c r="G324" s="229"/>
      <c r="H324" s="124">
        <f>SUM(H320:H323)</f>
        <v>36910</v>
      </c>
    </row>
    <row r="325" spans="3:9">
      <c r="C325" s="141" t="s">
        <v>1211</v>
      </c>
      <c r="D325" s="59" t="s">
        <v>1212</v>
      </c>
      <c r="E325" s="73"/>
      <c r="F325" s="205"/>
      <c r="G325" s="205"/>
      <c r="H325" s="146"/>
    </row>
    <row r="326" spans="3:9">
      <c r="C326" s="142">
        <v>1</v>
      </c>
      <c r="D326" s="59" t="s">
        <v>51</v>
      </c>
      <c r="E326" s="72" t="s">
        <v>44</v>
      </c>
      <c r="F326" s="74">
        <v>36.46</v>
      </c>
      <c r="G326" s="64">
        <f>VLOOKUP(D326,upahbahan,3,FALSE)</f>
        <v>15000</v>
      </c>
      <c r="H326" s="124">
        <f>F326*G326</f>
        <v>546900</v>
      </c>
    </row>
    <row r="327" spans="3:9">
      <c r="C327" s="142">
        <v>2</v>
      </c>
      <c r="D327" s="59" t="s">
        <v>2359</v>
      </c>
      <c r="E327" s="72" t="s">
        <v>66</v>
      </c>
      <c r="F327" s="74">
        <v>11</v>
      </c>
      <c r="G327" s="64">
        <f>VLOOKUP(D327,upahbahan,3,FALSE)</f>
        <v>1300</v>
      </c>
      <c r="H327" s="124">
        <f>F327*G327</f>
        <v>14300</v>
      </c>
    </row>
    <row r="328" spans="3:9">
      <c r="C328" s="142">
        <v>3</v>
      </c>
      <c r="D328" s="77" t="s">
        <v>86</v>
      </c>
      <c r="E328" s="72" t="s">
        <v>42</v>
      </c>
      <c r="F328" s="74">
        <v>3.5000000000000003E-2</v>
      </c>
      <c r="G328" s="64">
        <f>VLOOKUP(D328,upahbahan,3,FALSE)</f>
        <v>275000</v>
      </c>
      <c r="H328" s="124">
        <f>F328*G328</f>
        <v>9625.0000000000018</v>
      </c>
    </row>
    <row r="329" spans="3:9">
      <c r="C329" s="144" t="s">
        <v>1216</v>
      </c>
      <c r="D329" s="80"/>
      <c r="E329" s="80"/>
      <c r="F329" s="80"/>
      <c r="G329" s="162"/>
      <c r="H329" s="124">
        <f>SUM(H326:H328)</f>
        <v>570825</v>
      </c>
    </row>
    <row r="330" spans="3:9">
      <c r="C330" s="152" t="s">
        <v>1217</v>
      </c>
      <c r="D330" s="59" t="s">
        <v>1218</v>
      </c>
      <c r="E330" s="73"/>
      <c r="F330" s="73"/>
      <c r="G330" s="73"/>
      <c r="H330" s="146"/>
    </row>
    <row r="331" spans="3:9">
      <c r="C331" s="144" t="s">
        <v>1219</v>
      </c>
      <c r="D331" s="80"/>
      <c r="E331" s="80"/>
      <c r="F331" s="80"/>
      <c r="G331" s="162"/>
      <c r="H331" s="153">
        <v>0</v>
      </c>
    </row>
    <row r="332" spans="3:9">
      <c r="C332" s="122" t="s">
        <v>1220</v>
      </c>
      <c r="D332" s="69" t="s">
        <v>1221</v>
      </c>
      <c r="E332" s="70"/>
      <c r="F332" s="70"/>
      <c r="G332" s="71"/>
      <c r="H332" s="124">
        <f>H331+H329+H324</f>
        <v>607735</v>
      </c>
    </row>
    <row r="333" spans="3:9">
      <c r="C333" s="122" t="s">
        <v>1222</v>
      </c>
      <c r="D333" s="69" t="s">
        <v>1325</v>
      </c>
      <c r="E333" s="70"/>
      <c r="F333" s="71"/>
      <c r="G333" s="95">
        <f>$M$8</f>
        <v>0.1</v>
      </c>
      <c r="H333" s="124">
        <f>H332*G333</f>
        <v>60773.5</v>
      </c>
    </row>
    <row r="334" spans="3:9" ht="14.4" thickBot="1">
      <c r="C334" s="130" t="s">
        <v>1223</v>
      </c>
      <c r="D334" s="131" t="s">
        <v>1224</v>
      </c>
      <c r="E334" s="132"/>
      <c r="F334" s="132"/>
      <c r="G334" s="155"/>
      <c r="H334" s="134">
        <f>SUM(H332:H333)</f>
        <v>668508.5</v>
      </c>
    </row>
    <row r="335" spans="3:9" ht="14.4" thickTop="1">
      <c r="C335" s="237"/>
      <c r="D335" s="775"/>
      <c r="E335" s="775"/>
      <c r="F335" s="195"/>
      <c r="G335" s="195"/>
      <c r="H335" s="195"/>
    </row>
    <row r="336" spans="3:9" ht="29.4" customHeight="1" thickBot="1">
      <c r="C336" s="53" t="s">
        <v>2790</v>
      </c>
      <c r="D336" s="629" t="s">
        <v>1352</v>
      </c>
      <c r="E336" s="629"/>
      <c r="F336" s="629"/>
      <c r="G336" s="629"/>
      <c r="H336" s="629"/>
      <c r="I336" s="56">
        <f>ROUNDDOWN(H353,-2)</f>
        <v>668500</v>
      </c>
    </row>
    <row r="337" spans="3:8" ht="28.2" thickTop="1">
      <c r="C337" s="119" t="s">
        <v>1197</v>
      </c>
      <c r="D337" s="120" t="s">
        <v>1198</v>
      </c>
      <c r="E337" s="120" t="s">
        <v>1199</v>
      </c>
      <c r="F337" s="120" t="s">
        <v>1200</v>
      </c>
      <c r="G337" s="120" t="s">
        <v>1201</v>
      </c>
      <c r="H337" s="121" t="s">
        <v>1202</v>
      </c>
    </row>
    <row r="338" spans="3:8">
      <c r="C338" s="141" t="s">
        <v>1203</v>
      </c>
      <c r="D338" s="59" t="s">
        <v>1204</v>
      </c>
      <c r="E338" s="73"/>
      <c r="F338" s="73"/>
      <c r="G338" s="73"/>
      <c r="H338" s="146"/>
    </row>
    <row r="339" spans="3:8">
      <c r="C339" s="142">
        <v>1</v>
      </c>
      <c r="D339" s="59" t="s">
        <v>5</v>
      </c>
      <c r="E339" s="72" t="s">
        <v>6</v>
      </c>
      <c r="F339" s="93">
        <v>0.2</v>
      </c>
      <c r="G339" s="64">
        <f>VLOOKUP(D339,upahbahan,3,FALSE)</f>
        <v>100000</v>
      </c>
      <c r="H339" s="124">
        <f>F339*G339</f>
        <v>20000</v>
      </c>
    </row>
    <row r="340" spans="3:8">
      <c r="C340" s="142">
        <v>2</v>
      </c>
      <c r="D340" s="59" t="s">
        <v>7</v>
      </c>
      <c r="E340" s="72" t="s">
        <v>6</v>
      </c>
      <c r="F340" s="93">
        <v>0.1</v>
      </c>
      <c r="G340" s="64">
        <f>VLOOKUP(D340,upahbahan,3,FALSE)</f>
        <v>145000</v>
      </c>
      <c r="H340" s="124">
        <f>F340*G340</f>
        <v>14500</v>
      </c>
    </row>
    <row r="341" spans="3:8">
      <c r="C341" s="142">
        <v>3</v>
      </c>
      <c r="D341" s="59" t="s">
        <v>18</v>
      </c>
      <c r="E341" s="72" t="s">
        <v>6</v>
      </c>
      <c r="F341" s="93">
        <v>0.01</v>
      </c>
      <c r="G341" s="64">
        <f>VLOOKUP(D341,upahbahan,3,FALSE)</f>
        <v>175000</v>
      </c>
      <c r="H341" s="124">
        <f>F341*G341</f>
        <v>1750</v>
      </c>
    </row>
    <row r="342" spans="3:8">
      <c r="C342" s="142">
        <v>4</v>
      </c>
      <c r="D342" s="59" t="s">
        <v>19</v>
      </c>
      <c r="E342" s="72" t="s">
        <v>6</v>
      </c>
      <c r="F342" s="93">
        <v>3.3E-3</v>
      </c>
      <c r="G342" s="64">
        <f>VLOOKUP(D342,upahbahan,3,FALSE)</f>
        <v>200000</v>
      </c>
      <c r="H342" s="124">
        <f>F342*G342</f>
        <v>660</v>
      </c>
    </row>
    <row r="343" spans="3:8">
      <c r="C343" s="144" t="s">
        <v>1335</v>
      </c>
      <c r="D343" s="80"/>
      <c r="E343" s="80"/>
      <c r="F343" s="187"/>
      <c r="G343" s="162"/>
      <c r="H343" s="124">
        <f>SUM(H339:H342)</f>
        <v>36910</v>
      </c>
    </row>
    <row r="344" spans="3:8">
      <c r="C344" s="141" t="s">
        <v>1211</v>
      </c>
      <c r="D344" s="59" t="s">
        <v>1212</v>
      </c>
      <c r="E344" s="73"/>
      <c r="F344" s="205"/>
      <c r="G344" s="73"/>
      <c r="H344" s="146"/>
    </row>
    <row r="345" spans="3:8">
      <c r="C345" s="142">
        <v>1</v>
      </c>
      <c r="D345" s="59" t="s">
        <v>51</v>
      </c>
      <c r="E345" s="72" t="s">
        <v>44</v>
      </c>
      <c r="F345" s="74">
        <v>36.46</v>
      </c>
      <c r="G345" s="64">
        <f>VLOOKUP(D345,upahbahan,3,FALSE)</f>
        <v>15000</v>
      </c>
      <c r="H345" s="124">
        <f>F345*G345</f>
        <v>546900</v>
      </c>
    </row>
    <row r="346" spans="3:8">
      <c r="C346" s="142">
        <v>2</v>
      </c>
      <c r="D346" s="59" t="s">
        <v>2359</v>
      </c>
      <c r="E346" s="72" t="s">
        <v>66</v>
      </c>
      <c r="F346" s="74">
        <v>11</v>
      </c>
      <c r="G346" s="64">
        <f>VLOOKUP(D346,upahbahan,3,FALSE)</f>
        <v>1300</v>
      </c>
      <c r="H346" s="124">
        <f>F346*G346</f>
        <v>14300</v>
      </c>
    </row>
    <row r="347" spans="3:8">
      <c r="C347" s="142">
        <v>3</v>
      </c>
      <c r="D347" s="77" t="s">
        <v>86</v>
      </c>
      <c r="E347" s="72" t="s">
        <v>42</v>
      </c>
      <c r="F347" s="74">
        <v>3.5000000000000003E-2</v>
      </c>
      <c r="G347" s="64">
        <f>VLOOKUP(D347,upahbahan,3,FALSE)</f>
        <v>275000</v>
      </c>
      <c r="H347" s="124">
        <f>F347*G347</f>
        <v>9625.0000000000018</v>
      </c>
    </row>
    <row r="348" spans="3:8">
      <c r="C348" s="144" t="s">
        <v>1216</v>
      </c>
      <c r="D348" s="80"/>
      <c r="E348" s="80"/>
      <c r="F348" s="80"/>
      <c r="G348" s="162"/>
      <c r="H348" s="124">
        <f>SUM(H345:H347)</f>
        <v>570825</v>
      </c>
    </row>
    <row r="349" spans="3:8">
      <c r="C349" s="152" t="s">
        <v>1217</v>
      </c>
      <c r="D349" s="59" t="s">
        <v>1218</v>
      </c>
      <c r="E349" s="73"/>
      <c r="F349" s="73"/>
      <c r="G349" s="73"/>
      <c r="H349" s="146"/>
    </row>
    <row r="350" spans="3:8">
      <c r="C350" s="144" t="s">
        <v>1219</v>
      </c>
      <c r="D350" s="80"/>
      <c r="E350" s="80"/>
      <c r="F350" s="80"/>
      <c r="G350" s="162"/>
      <c r="H350" s="153">
        <v>0</v>
      </c>
    </row>
    <row r="351" spans="3:8">
      <c r="C351" s="122" t="s">
        <v>1220</v>
      </c>
      <c r="D351" s="69" t="s">
        <v>1221</v>
      </c>
      <c r="E351" s="70"/>
      <c r="F351" s="70"/>
      <c r="G351" s="71"/>
      <c r="H351" s="124">
        <f>H350+H348+H343</f>
        <v>607735</v>
      </c>
    </row>
    <row r="352" spans="3:8">
      <c r="C352" s="122" t="s">
        <v>1222</v>
      </c>
      <c r="D352" s="69" t="s">
        <v>1325</v>
      </c>
      <c r="E352" s="70"/>
      <c r="F352" s="71"/>
      <c r="G352" s="95">
        <f>$M$8</f>
        <v>0.1</v>
      </c>
      <c r="H352" s="124">
        <f>H351*G352</f>
        <v>60773.5</v>
      </c>
    </row>
    <row r="353" spans="3:9" ht="14.4" thickBot="1">
      <c r="C353" s="130" t="s">
        <v>1223</v>
      </c>
      <c r="D353" s="131" t="s">
        <v>1224</v>
      </c>
      <c r="E353" s="132"/>
      <c r="F353" s="132"/>
      <c r="G353" s="155"/>
      <c r="H353" s="134">
        <f>SUM(H351:H352)</f>
        <v>668508.5</v>
      </c>
    </row>
    <row r="354" spans="3:9" ht="14.4" thickTop="1">
      <c r="C354" s="237"/>
      <c r="D354" s="775"/>
      <c r="E354" s="775"/>
      <c r="F354" s="195"/>
      <c r="G354" s="195"/>
      <c r="H354" s="195"/>
    </row>
    <row r="355" spans="3:9" ht="28.95" customHeight="1" thickBot="1">
      <c r="C355" s="53" t="s">
        <v>2791</v>
      </c>
      <c r="D355" s="629" t="s">
        <v>1353</v>
      </c>
      <c r="E355" s="629"/>
      <c r="F355" s="629"/>
      <c r="G355" s="629"/>
      <c r="H355" s="629"/>
      <c r="I355" s="56">
        <f>ROUNDDOWN(H372,-2)</f>
        <v>692200</v>
      </c>
    </row>
    <row r="356" spans="3:9" ht="28.2" thickTop="1">
      <c r="C356" s="119" t="s">
        <v>1197</v>
      </c>
      <c r="D356" s="120" t="s">
        <v>1198</v>
      </c>
      <c r="E356" s="120" t="s">
        <v>1199</v>
      </c>
      <c r="F356" s="120" t="s">
        <v>1200</v>
      </c>
      <c r="G356" s="120" t="s">
        <v>1201</v>
      </c>
      <c r="H356" s="121" t="s">
        <v>1202</v>
      </c>
    </row>
    <row r="357" spans="3:9">
      <c r="C357" s="141" t="s">
        <v>1203</v>
      </c>
      <c r="D357" s="59" t="s">
        <v>1204</v>
      </c>
      <c r="E357" s="73"/>
      <c r="F357" s="73"/>
      <c r="G357" s="64"/>
      <c r="H357" s="146"/>
    </row>
    <row r="358" spans="3:9">
      <c r="C358" s="142">
        <v>1</v>
      </c>
      <c r="D358" s="59" t="s">
        <v>5</v>
      </c>
      <c r="E358" s="72" t="s">
        <v>6</v>
      </c>
      <c r="F358" s="74">
        <v>0.3</v>
      </c>
      <c r="G358" s="64">
        <f>VLOOKUP(D358,upahbahan,3,FALSE)</f>
        <v>100000</v>
      </c>
      <c r="H358" s="124">
        <f>F358*G358</f>
        <v>30000</v>
      </c>
    </row>
    <row r="359" spans="3:9">
      <c r="C359" s="142">
        <v>2</v>
      </c>
      <c r="D359" s="59" t="s">
        <v>7</v>
      </c>
      <c r="E359" s="72" t="s">
        <v>6</v>
      </c>
      <c r="F359" s="74">
        <v>0.15</v>
      </c>
      <c r="G359" s="64">
        <f>VLOOKUP(D359,upahbahan,3,FALSE)</f>
        <v>145000</v>
      </c>
      <c r="H359" s="124">
        <f>F359*G359</f>
        <v>21750</v>
      </c>
    </row>
    <row r="360" spans="3:9">
      <c r="C360" s="142">
        <v>3</v>
      </c>
      <c r="D360" s="59" t="s">
        <v>18</v>
      </c>
      <c r="E360" s="72" t="s">
        <v>6</v>
      </c>
      <c r="F360" s="74">
        <v>1.4999999999999999E-2</v>
      </c>
      <c r="G360" s="64">
        <f>VLOOKUP(D360,upahbahan,3,FALSE)</f>
        <v>175000</v>
      </c>
      <c r="H360" s="124">
        <f>F360*G360</f>
        <v>2625</v>
      </c>
    </row>
    <row r="361" spans="3:9">
      <c r="C361" s="142">
        <v>4</v>
      </c>
      <c r="D361" s="59" t="s">
        <v>19</v>
      </c>
      <c r="E361" s="72" t="s">
        <v>6</v>
      </c>
      <c r="F361" s="74">
        <v>5.0000000000000001E-3</v>
      </c>
      <c r="G361" s="64">
        <f>VLOOKUP(D361,upahbahan,3,FALSE)</f>
        <v>200000</v>
      </c>
      <c r="H361" s="124">
        <f>F361*G361</f>
        <v>1000</v>
      </c>
    </row>
    <row r="362" spans="3:9">
      <c r="C362" s="144" t="s">
        <v>1335</v>
      </c>
      <c r="D362" s="80"/>
      <c r="E362" s="80"/>
      <c r="F362" s="187"/>
      <c r="G362" s="162"/>
      <c r="H362" s="124">
        <f>SUM(H358:H361)</f>
        <v>55375</v>
      </c>
    </row>
    <row r="363" spans="3:9">
      <c r="C363" s="141" t="s">
        <v>1211</v>
      </c>
      <c r="D363" s="59" t="s">
        <v>1212</v>
      </c>
      <c r="E363" s="73"/>
      <c r="F363" s="205"/>
      <c r="G363" s="73"/>
      <c r="H363" s="146"/>
    </row>
    <row r="364" spans="3:9">
      <c r="C364" s="142">
        <v>1</v>
      </c>
      <c r="D364" s="59" t="s">
        <v>2792</v>
      </c>
      <c r="E364" s="72" t="s">
        <v>44</v>
      </c>
      <c r="F364" s="74">
        <v>36.46</v>
      </c>
      <c r="G364" s="64">
        <f>VLOOKUP(D364,upahbahan,3,FALSE)</f>
        <v>15000</v>
      </c>
      <c r="H364" s="124">
        <f>F364*G364</f>
        <v>546900</v>
      </c>
    </row>
    <row r="365" spans="3:9">
      <c r="C365" s="142">
        <v>2</v>
      </c>
      <c r="D365" s="59" t="s">
        <v>2359</v>
      </c>
      <c r="E365" s="72" t="s">
        <v>66</v>
      </c>
      <c r="F365" s="74">
        <v>14</v>
      </c>
      <c r="G365" s="64">
        <f>VLOOKUP(D365,upahbahan,3,FALSE)</f>
        <v>1300</v>
      </c>
      <c r="H365" s="124">
        <f>F365*G365</f>
        <v>18200</v>
      </c>
    </row>
    <row r="366" spans="3:9">
      <c r="C366" s="142">
        <v>3</v>
      </c>
      <c r="D366" s="77" t="s">
        <v>86</v>
      </c>
      <c r="E366" s="72" t="s">
        <v>42</v>
      </c>
      <c r="F366" s="74">
        <v>3.2000000000000001E-2</v>
      </c>
      <c r="G366" s="64">
        <f>VLOOKUP(D366,upahbahan,3,FALSE)</f>
        <v>275000</v>
      </c>
      <c r="H366" s="124">
        <f>F366*G366</f>
        <v>8800</v>
      </c>
    </row>
    <row r="367" spans="3:9">
      <c r="C367" s="144" t="s">
        <v>1216</v>
      </c>
      <c r="D367" s="80"/>
      <c r="E367" s="80"/>
      <c r="F367" s="80"/>
      <c r="G367" s="162"/>
      <c r="H367" s="124">
        <f>SUM(H364:H366)</f>
        <v>573900</v>
      </c>
    </row>
    <row r="368" spans="3:9">
      <c r="C368" s="152" t="s">
        <v>1217</v>
      </c>
      <c r="D368" s="59" t="s">
        <v>1218</v>
      </c>
      <c r="E368" s="73"/>
      <c r="F368" s="73"/>
      <c r="G368" s="73"/>
      <c r="H368" s="146"/>
    </row>
    <row r="369" spans="3:9">
      <c r="C369" s="144" t="s">
        <v>1219</v>
      </c>
      <c r="D369" s="80"/>
      <c r="E369" s="80"/>
      <c r="F369" s="80"/>
      <c r="G369" s="162"/>
      <c r="H369" s="153">
        <v>0</v>
      </c>
    </row>
    <row r="370" spans="3:9">
      <c r="C370" s="122" t="s">
        <v>1220</v>
      </c>
      <c r="D370" s="69" t="s">
        <v>1221</v>
      </c>
      <c r="E370" s="70"/>
      <c r="F370" s="70"/>
      <c r="G370" s="71"/>
      <c r="H370" s="124">
        <f>H369+H367+H362</f>
        <v>629275</v>
      </c>
    </row>
    <row r="371" spans="3:9">
      <c r="C371" s="122" t="s">
        <v>1222</v>
      </c>
      <c r="D371" s="69" t="s">
        <v>1325</v>
      </c>
      <c r="E371" s="70"/>
      <c r="F371" s="71"/>
      <c r="G371" s="95">
        <f>$M$8</f>
        <v>0.1</v>
      </c>
      <c r="H371" s="124">
        <f>H370*G371</f>
        <v>62927.5</v>
      </c>
    </row>
    <row r="372" spans="3:9" ht="14.4" thickBot="1">
      <c r="C372" s="130" t="s">
        <v>1223</v>
      </c>
      <c r="D372" s="131" t="s">
        <v>1224</v>
      </c>
      <c r="E372" s="132"/>
      <c r="F372" s="132"/>
      <c r="G372" s="155"/>
      <c r="H372" s="134">
        <f>SUM(H370:H371)</f>
        <v>692202.5</v>
      </c>
    </row>
    <row r="373" spans="3:9" ht="14.4" thickTop="1">
      <c r="C373" s="57"/>
      <c r="D373" s="81"/>
      <c r="E373" s="81"/>
      <c r="F373" s="81"/>
      <c r="G373" s="81"/>
      <c r="H373" s="82"/>
    </row>
    <row r="374" spans="3:9" ht="14.4" thickBot="1">
      <c r="C374" s="54" t="s">
        <v>2793</v>
      </c>
      <c r="D374" s="232" t="s">
        <v>1354</v>
      </c>
      <c r="E374" s="235"/>
      <c r="F374" s="235"/>
      <c r="G374" s="235"/>
      <c r="H374" s="235"/>
      <c r="I374" s="56">
        <f>ROUNDDOWN(H391,-2)</f>
        <v>142400</v>
      </c>
    </row>
    <row r="375" spans="3:9" ht="28.2" thickTop="1">
      <c r="C375" s="119" t="s">
        <v>1197</v>
      </c>
      <c r="D375" s="120" t="s">
        <v>1198</v>
      </c>
      <c r="E375" s="120" t="s">
        <v>1199</v>
      </c>
      <c r="F375" s="120" t="s">
        <v>1200</v>
      </c>
      <c r="G375" s="120" t="s">
        <v>1201</v>
      </c>
      <c r="H375" s="121" t="s">
        <v>1202</v>
      </c>
    </row>
    <row r="376" spans="3:9">
      <c r="C376" s="141" t="s">
        <v>1203</v>
      </c>
      <c r="D376" s="59" t="s">
        <v>1204</v>
      </c>
      <c r="E376" s="73"/>
      <c r="F376" s="73"/>
      <c r="G376" s="73"/>
      <c r="H376" s="146"/>
    </row>
    <row r="377" spans="3:9">
      <c r="C377" s="142">
        <v>1</v>
      </c>
      <c r="D377" s="59" t="s">
        <v>5</v>
      </c>
      <c r="E377" s="72" t="s">
        <v>6</v>
      </c>
      <c r="F377" s="93">
        <v>0.2</v>
      </c>
      <c r="G377" s="64">
        <f>VLOOKUP(D377,upahbahan,3,FALSE)</f>
        <v>100000</v>
      </c>
      <c r="H377" s="124">
        <f>F377*G377</f>
        <v>20000</v>
      </c>
    </row>
    <row r="378" spans="3:9">
      <c r="C378" s="142">
        <v>2</v>
      </c>
      <c r="D378" s="59" t="s">
        <v>7</v>
      </c>
      <c r="E378" s="72" t="s">
        <v>6</v>
      </c>
      <c r="F378" s="93">
        <v>0.1</v>
      </c>
      <c r="G378" s="64">
        <f>VLOOKUP(D378,upahbahan,3,FALSE)</f>
        <v>145000</v>
      </c>
      <c r="H378" s="124">
        <f>F378*G378</f>
        <v>14500</v>
      </c>
    </row>
    <row r="379" spans="3:9">
      <c r="C379" s="142">
        <v>3</v>
      </c>
      <c r="D379" s="59" t="s">
        <v>18</v>
      </c>
      <c r="E379" s="72" t="s">
        <v>6</v>
      </c>
      <c r="F379" s="93">
        <v>0.01</v>
      </c>
      <c r="G379" s="64">
        <f>VLOOKUP(D379,upahbahan,3,FALSE)</f>
        <v>175000</v>
      </c>
      <c r="H379" s="124">
        <f>F379*G379</f>
        <v>1750</v>
      </c>
    </row>
    <row r="380" spans="3:9">
      <c r="C380" s="142">
        <v>4</v>
      </c>
      <c r="D380" s="59" t="s">
        <v>19</v>
      </c>
      <c r="E380" s="72" t="s">
        <v>6</v>
      </c>
      <c r="F380" s="93">
        <v>3.3E-3</v>
      </c>
      <c r="G380" s="64">
        <f>VLOOKUP(D380,upahbahan,3,FALSE)</f>
        <v>200000</v>
      </c>
      <c r="H380" s="124">
        <f>F380*G380</f>
        <v>660</v>
      </c>
    </row>
    <row r="381" spans="3:9">
      <c r="C381" s="144" t="s">
        <v>1335</v>
      </c>
      <c r="D381" s="80"/>
      <c r="E381" s="80"/>
      <c r="F381" s="187"/>
      <c r="G381" s="162"/>
      <c r="H381" s="124">
        <f>SUM(H377:H380)</f>
        <v>36910</v>
      </c>
    </row>
    <row r="382" spans="3:9">
      <c r="C382" s="141" t="s">
        <v>1211</v>
      </c>
      <c r="D382" s="59" t="s">
        <v>1212</v>
      </c>
      <c r="E382" s="73"/>
      <c r="F382" s="205"/>
      <c r="G382" s="73"/>
      <c r="H382" s="146"/>
    </row>
    <row r="383" spans="3:9">
      <c r="C383" s="142">
        <v>1</v>
      </c>
      <c r="D383" s="59" t="s">
        <v>636</v>
      </c>
      <c r="E383" s="72" t="s">
        <v>44</v>
      </c>
      <c r="F383" s="74">
        <v>26.25</v>
      </c>
      <c r="G383" s="64">
        <f>VLOOKUP(D383,upahbahan,3,FALSE)</f>
        <v>2500</v>
      </c>
      <c r="H383" s="124">
        <f>F383*G383</f>
        <v>65625</v>
      </c>
    </row>
    <row r="384" spans="3:9">
      <c r="C384" s="142">
        <v>2</v>
      </c>
      <c r="D384" s="59" t="s">
        <v>2361</v>
      </c>
      <c r="E384" s="72" t="s">
        <v>66</v>
      </c>
      <c r="F384" s="74">
        <v>14</v>
      </c>
      <c r="G384" s="64">
        <f>VLOOKUP(D384,upahbahan,3,FALSE)</f>
        <v>1300</v>
      </c>
      <c r="H384" s="124">
        <f>F384*G384</f>
        <v>18200</v>
      </c>
    </row>
    <row r="385" spans="3:9">
      <c r="C385" s="142">
        <v>3</v>
      </c>
      <c r="D385" s="77" t="s">
        <v>86</v>
      </c>
      <c r="E385" s="72" t="s">
        <v>42</v>
      </c>
      <c r="F385" s="74">
        <v>3.2000000000000001E-2</v>
      </c>
      <c r="G385" s="64">
        <f>VLOOKUP(D385,upahbahan,3,FALSE)</f>
        <v>275000</v>
      </c>
      <c r="H385" s="124">
        <f>F385*G385</f>
        <v>8800</v>
      </c>
    </row>
    <row r="386" spans="3:9">
      <c r="C386" s="144" t="s">
        <v>1216</v>
      </c>
      <c r="D386" s="80"/>
      <c r="E386" s="80"/>
      <c r="F386" s="80"/>
      <c r="G386" s="162"/>
      <c r="H386" s="124">
        <f>SUM(H383:H385)</f>
        <v>92625</v>
      </c>
    </row>
    <row r="387" spans="3:9">
      <c r="C387" s="152" t="s">
        <v>1217</v>
      </c>
      <c r="D387" s="59" t="s">
        <v>1218</v>
      </c>
      <c r="E387" s="73"/>
      <c r="F387" s="73"/>
      <c r="G387" s="73"/>
      <c r="H387" s="146"/>
    </row>
    <row r="388" spans="3:9">
      <c r="C388" s="144" t="s">
        <v>1219</v>
      </c>
      <c r="D388" s="80"/>
      <c r="E388" s="80"/>
      <c r="F388" s="80"/>
      <c r="G388" s="162"/>
      <c r="H388" s="153">
        <v>0</v>
      </c>
    </row>
    <row r="389" spans="3:9">
      <c r="C389" s="122" t="s">
        <v>1220</v>
      </c>
      <c r="D389" s="69" t="s">
        <v>1221</v>
      </c>
      <c r="E389" s="70"/>
      <c r="F389" s="70"/>
      <c r="G389" s="71"/>
      <c r="H389" s="124">
        <f>H388+H386+H381</f>
        <v>129535</v>
      </c>
    </row>
    <row r="390" spans="3:9">
      <c r="C390" s="122" t="s">
        <v>1222</v>
      </c>
      <c r="D390" s="69" t="s">
        <v>1325</v>
      </c>
      <c r="E390" s="70"/>
      <c r="F390" s="71"/>
      <c r="G390" s="95">
        <f>$M$8</f>
        <v>0.1</v>
      </c>
      <c r="H390" s="124">
        <f>H389*G390</f>
        <v>12953.5</v>
      </c>
    </row>
    <row r="391" spans="3:9" ht="14.4" thickBot="1">
      <c r="C391" s="130" t="s">
        <v>1223</v>
      </c>
      <c r="D391" s="131" t="s">
        <v>1224</v>
      </c>
      <c r="E391" s="132"/>
      <c r="F391" s="132"/>
      <c r="G391" s="155"/>
      <c r="H391" s="134">
        <f>SUM(H389:H390)</f>
        <v>142488.5</v>
      </c>
    </row>
    <row r="392" spans="3:9" ht="14.4" thickTop="1">
      <c r="C392" s="57"/>
      <c r="D392" s="81"/>
      <c r="E392" s="81"/>
      <c r="F392" s="81"/>
      <c r="G392" s="81"/>
      <c r="H392" s="82"/>
    </row>
    <row r="393" spans="3:9" ht="29.4" customHeight="1" thickBot="1">
      <c r="C393" s="53" t="s">
        <v>2794</v>
      </c>
      <c r="D393" s="629" t="s">
        <v>2795</v>
      </c>
      <c r="E393" s="629"/>
      <c r="F393" s="629"/>
      <c r="G393" s="629"/>
      <c r="H393" s="629"/>
      <c r="I393" s="56">
        <f>ROUNDDOWN(H410,-2)</f>
        <v>503400</v>
      </c>
    </row>
    <row r="394" spans="3:9" ht="28.2" thickTop="1">
      <c r="C394" s="119" t="s">
        <v>1197</v>
      </c>
      <c r="D394" s="120" t="s">
        <v>1198</v>
      </c>
      <c r="E394" s="120" t="s">
        <v>1199</v>
      </c>
      <c r="F394" s="120" t="s">
        <v>1200</v>
      </c>
      <c r="G394" s="120" t="s">
        <v>1201</v>
      </c>
      <c r="H394" s="121" t="s">
        <v>1202</v>
      </c>
    </row>
    <row r="395" spans="3:9">
      <c r="C395" s="141" t="s">
        <v>1203</v>
      </c>
      <c r="D395" s="59" t="s">
        <v>1204</v>
      </c>
      <c r="E395" s="73"/>
      <c r="F395" s="73"/>
      <c r="G395" s="73"/>
      <c r="H395" s="146"/>
    </row>
    <row r="396" spans="3:9">
      <c r="C396" s="142">
        <v>1</v>
      </c>
      <c r="D396" s="59" t="s">
        <v>5</v>
      </c>
      <c r="E396" s="72" t="s">
        <v>6</v>
      </c>
      <c r="F396" s="93">
        <v>0.2</v>
      </c>
      <c r="G396" s="64">
        <f>VLOOKUP(D396,upahbahan,3,FALSE)</f>
        <v>100000</v>
      </c>
      <c r="H396" s="124">
        <f>F396*G396</f>
        <v>20000</v>
      </c>
    </row>
    <row r="397" spans="3:9">
      <c r="C397" s="142">
        <v>2</v>
      </c>
      <c r="D397" s="59" t="s">
        <v>7</v>
      </c>
      <c r="E397" s="72" t="s">
        <v>6</v>
      </c>
      <c r="F397" s="93">
        <v>0.1</v>
      </c>
      <c r="G397" s="64">
        <f>VLOOKUP(D397,upahbahan,3,FALSE)</f>
        <v>145000</v>
      </c>
      <c r="H397" s="124">
        <f>F397*G397</f>
        <v>14500</v>
      </c>
    </row>
    <row r="398" spans="3:9">
      <c r="C398" s="142">
        <v>3</v>
      </c>
      <c r="D398" s="59" t="s">
        <v>18</v>
      </c>
      <c r="E398" s="72" t="s">
        <v>6</v>
      </c>
      <c r="F398" s="93">
        <v>0.01</v>
      </c>
      <c r="G398" s="64">
        <f>VLOOKUP(D398,upahbahan,3,FALSE)</f>
        <v>175000</v>
      </c>
      <c r="H398" s="124">
        <f>F398*G398</f>
        <v>1750</v>
      </c>
    </row>
    <row r="399" spans="3:9">
      <c r="C399" s="142">
        <v>4</v>
      </c>
      <c r="D399" s="59" t="s">
        <v>19</v>
      </c>
      <c r="E399" s="72" t="s">
        <v>6</v>
      </c>
      <c r="F399" s="93">
        <v>3.3E-3</v>
      </c>
      <c r="G399" s="64">
        <f>VLOOKUP(D399,upahbahan,3,FALSE)</f>
        <v>200000</v>
      </c>
      <c r="H399" s="124">
        <f>F399*G399</f>
        <v>660</v>
      </c>
    </row>
    <row r="400" spans="3:9">
      <c r="C400" s="144" t="s">
        <v>1335</v>
      </c>
      <c r="D400" s="80"/>
      <c r="E400" s="80"/>
      <c r="F400" s="187"/>
      <c r="G400" s="162"/>
      <c r="H400" s="124">
        <f>SUM(H396:H399)</f>
        <v>36910</v>
      </c>
    </row>
    <row r="401" spans="3:9">
      <c r="C401" s="141" t="s">
        <v>1211</v>
      </c>
      <c r="D401" s="59" t="s">
        <v>1212</v>
      </c>
      <c r="E401" s="73"/>
      <c r="F401" s="205"/>
      <c r="G401" s="73"/>
      <c r="H401" s="146"/>
    </row>
    <row r="402" spans="3:9">
      <c r="C402" s="142">
        <v>1</v>
      </c>
      <c r="D402" s="59" t="s">
        <v>51</v>
      </c>
      <c r="E402" s="72" t="s">
        <v>44</v>
      </c>
      <c r="F402" s="74">
        <v>26.25</v>
      </c>
      <c r="G402" s="64">
        <f>VLOOKUP(D402,upahbahan,3,FALSE)</f>
        <v>15000</v>
      </c>
      <c r="H402" s="124">
        <f>F402*G402</f>
        <v>393750</v>
      </c>
    </row>
    <row r="403" spans="3:9">
      <c r="C403" s="142">
        <v>2</v>
      </c>
      <c r="D403" s="59" t="s">
        <v>2359</v>
      </c>
      <c r="E403" s="72" t="s">
        <v>66</v>
      </c>
      <c r="F403" s="74">
        <v>14</v>
      </c>
      <c r="G403" s="64">
        <f>VLOOKUP(D403,upahbahan,3,FALSE)</f>
        <v>1300</v>
      </c>
      <c r="H403" s="124">
        <f>F403*G403</f>
        <v>18200</v>
      </c>
    </row>
    <row r="404" spans="3:9">
      <c r="C404" s="142">
        <v>3</v>
      </c>
      <c r="D404" s="77" t="s">
        <v>86</v>
      </c>
      <c r="E404" s="72" t="s">
        <v>42</v>
      </c>
      <c r="F404" s="74">
        <v>3.2000000000000001E-2</v>
      </c>
      <c r="G404" s="64">
        <f>VLOOKUP(D404,upahbahan,3,FALSE)</f>
        <v>275000</v>
      </c>
      <c r="H404" s="124">
        <f>F404*G404</f>
        <v>8800</v>
      </c>
    </row>
    <row r="405" spans="3:9">
      <c r="C405" s="144" t="s">
        <v>1216</v>
      </c>
      <c r="D405" s="80"/>
      <c r="E405" s="80"/>
      <c r="F405" s="80"/>
      <c r="G405" s="162"/>
      <c r="H405" s="124">
        <f>SUM(H402:H404)</f>
        <v>420750</v>
      </c>
    </row>
    <row r="406" spans="3:9">
      <c r="C406" s="152" t="s">
        <v>1217</v>
      </c>
      <c r="D406" s="59" t="s">
        <v>1218</v>
      </c>
      <c r="E406" s="73"/>
      <c r="F406" s="73"/>
      <c r="G406" s="73"/>
      <c r="H406" s="146"/>
    </row>
    <row r="407" spans="3:9">
      <c r="C407" s="144" t="s">
        <v>1219</v>
      </c>
      <c r="D407" s="80"/>
      <c r="E407" s="80"/>
      <c r="F407" s="80"/>
      <c r="G407" s="162"/>
      <c r="H407" s="153">
        <v>0</v>
      </c>
    </row>
    <row r="408" spans="3:9">
      <c r="C408" s="122" t="s">
        <v>1220</v>
      </c>
      <c r="D408" s="69" t="s">
        <v>1221</v>
      </c>
      <c r="E408" s="70"/>
      <c r="F408" s="70"/>
      <c r="G408" s="71"/>
      <c r="H408" s="124">
        <f>H407+H405+H400</f>
        <v>457660</v>
      </c>
    </row>
    <row r="409" spans="3:9">
      <c r="C409" s="122" t="s">
        <v>1222</v>
      </c>
      <c r="D409" s="69" t="s">
        <v>1325</v>
      </c>
      <c r="E409" s="70"/>
      <c r="F409" s="71"/>
      <c r="G409" s="95">
        <f>$M$8</f>
        <v>0.1</v>
      </c>
      <c r="H409" s="124">
        <f>H408*G409</f>
        <v>45766</v>
      </c>
    </row>
    <row r="410" spans="3:9" ht="14.4" thickBot="1">
      <c r="C410" s="130" t="s">
        <v>1223</v>
      </c>
      <c r="D410" s="131" t="s">
        <v>1224</v>
      </c>
      <c r="E410" s="132"/>
      <c r="F410" s="132"/>
      <c r="G410" s="155"/>
      <c r="H410" s="134">
        <f>SUM(H408:H409)</f>
        <v>503426</v>
      </c>
    </row>
    <row r="411" spans="3:9" ht="14.4" thickTop="1">
      <c r="C411" s="57"/>
      <c r="D411" s="81"/>
      <c r="E411" s="81"/>
      <c r="F411" s="81"/>
      <c r="G411" s="81"/>
      <c r="H411" s="82"/>
    </row>
    <row r="412" spans="3:9">
      <c r="C412" s="57"/>
      <c r="D412" s="81"/>
      <c r="E412" s="81"/>
      <c r="F412" s="81"/>
      <c r="G412" s="81"/>
      <c r="H412" s="82"/>
    </row>
    <row r="413" spans="3:9">
      <c r="C413" s="160" t="s">
        <v>2796</v>
      </c>
      <c r="D413" s="436" t="s">
        <v>2797</v>
      </c>
      <c r="E413" s="81"/>
      <c r="F413" s="81"/>
      <c r="G413" s="81"/>
      <c r="H413" s="82"/>
    </row>
    <row r="414" spans="3:9" ht="14.4" thickBot="1">
      <c r="C414" s="54" t="s">
        <v>2798</v>
      </c>
      <c r="D414" s="232" t="s">
        <v>1355</v>
      </c>
      <c r="E414" s="222"/>
      <c r="F414" s="222"/>
      <c r="G414" s="222"/>
      <c r="H414" s="222"/>
      <c r="I414" s="56">
        <f>ROUNDDOWN(H430,-2)</f>
        <v>120900</v>
      </c>
    </row>
    <row r="415" spans="3:9" ht="28.2" thickTop="1">
      <c r="C415" s="119" t="s">
        <v>1197</v>
      </c>
      <c r="D415" s="120" t="s">
        <v>1198</v>
      </c>
      <c r="E415" s="120" t="s">
        <v>1199</v>
      </c>
      <c r="F415" s="120" t="s">
        <v>1200</v>
      </c>
      <c r="G415" s="120" t="s">
        <v>1201</v>
      </c>
      <c r="H415" s="121" t="s">
        <v>1202</v>
      </c>
    </row>
    <row r="416" spans="3:9">
      <c r="C416" s="141" t="s">
        <v>1203</v>
      </c>
      <c r="D416" s="59" t="s">
        <v>1204</v>
      </c>
      <c r="E416" s="73"/>
      <c r="F416" s="73"/>
      <c r="G416" s="73"/>
      <c r="H416" s="146"/>
    </row>
    <row r="417" spans="3:9">
      <c r="C417" s="142">
        <v>1</v>
      </c>
      <c r="D417" s="59" t="s">
        <v>5</v>
      </c>
      <c r="E417" s="72" t="s">
        <v>6</v>
      </c>
      <c r="F417" s="93">
        <v>0.16769999999999999</v>
      </c>
      <c r="G417" s="64">
        <f>VLOOKUP(D417,upahbahan,3,FALSE)</f>
        <v>100000</v>
      </c>
      <c r="H417" s="124">
        <f>F417*G417</f>
        <v>16770</v>
      </c>
    </row>
    <row r="418" spans="3:9">
      <c r="C418" s="142">
        <v>2</v>
      </c>
      <c r="D418" s="59" t="s">
        <v>7</v>
      </c>
      <c r="E418" s="72" t="s">
        <v>6</v>
      </c>
      <c r="F418" s="93">
        <v>8.3299999999999999E-2</v>
      </c>
      <c r="G418" s="64">
        <f>VLOOKUP(D418,upahbahan,3,FALSE)</f>
        <v>145000</v>
      </c>
      <c r="H418" s="124">
        <f>F418*G418</f>
        <v>12078.5</v>
      </c>
    </row>
    <row r="419" spans="3:9">
      <c r="C419" s="142">
        <v>3</v>
      </c>
      <c r="D419" s="59" t="s">
        <v>18</v>
      </c>
      <c r="E419" s="72" t="s">
        <v>6</v>
      </c>
      <c r="F419" s="93">
        <v>8.3000000000000001E-3</v>
      </c>
      <c r="G419" s="64">
        <f>VLOOKUP(D419,upahbahan,3,FALSE)</f>
        <v>175000</v>
      </c>
      <c r="H419" s="124">
        <f>F419*G419</f>
        <v>1452.5</v>
      </c>
    </row>
    <row r="420" spans="3:9">
      <c r="C420" s="142">
        <v>4</v>
      </c>
      <c r="D420" s="59" t="s">
        <v>19</v>
      </c>
      <c r="E420" s="72" t="s">
        <v>6</v>
      </c>
      <c r="F420" s="93">
        <v>2.8E-3</v>
      </c>
      <c r="G420" s="64">
        <f>VLOOKUP(D420,upahbahan,3,FALSE)</f>
        <v>200000</v>
      </c>
      <c r="H420" s="124">
        <f>F420*G420</f>
        <v>560</v>
      </c>
    </row>
    <row r="421" spans="3:9">
      <c r="C421" s="144" t="s">
        <v>1335</v>
      </c>
      <c r="D421" s="80"/>
      <c r="E421" s="80"/>
      <c r="F421" s="187"/>
      <c r="G421" s="162"/>
      <c r="H421" s="124">
        <f>SUM(H417:H420)</f>
        <v>30861</v>
      </c>
    </row>
    <row r="422" spans="3:9">
      <c r="C422" s="141" t="s">
        <v>1211</v>
      </c>
      <c r="D422" s="59" t="s">
        <v>1212</v>
      </c>
      <c r="E422" s="73"/>
      <c r="F422" s="205"/>
      <c r="G422" s="73"/>
      <c r="H422" s="146"/>
    </row>
    <row r="423" spans="3:9">
      <c r="C423" s="142">
        <v>1</v>
      </c>
      <c r="D423" s="59" t="s">
        <v>50</v>
      </c>
      <c r="E423" s="72" t="s">
        <v>44</v>
      </c>
      <c r="F423" s="74">
        <v>8.75</v>
      </c>
      <c r="G423" s="64">
        <f>VLOOKUP(D423,upahbahan,3,FALSE)</f>
        <v>8500</v>
      </c>
      <c r="H423" s="124">
        <f>F423*G423</f>
        <v>74375</v>
      </c>
    </row>
    <row r="424" spans="3:9">
      <c r="C424" s="142">
        <v>2</v>
      </c>
      <c r="D424" s="59" t="s">
        <v>1016</v>
      </c>
      <c r="E424" s="72" t="s">
        <v>66</v>
      </c>
      <c r="F424" s="74">
        <v>2.5710000000000002</v>
      </c>
      <c r="G424" s="64">
        <f>VLOOKUP(D424,upahbahan,3,FALSE)</f>
        <v>1850</v>
      </c>
      <c r="H424" s="124">
        <f>F424*G424</f>
        <v>4756.3500000000004</v>
      </c>
    </row>
    <row r="425" spans="3:9">
      <c r="C425" s="144" t="s">
        <v>1216</v>
      </c>
      <c r="D425" s="80"/>
      <c r="E425" s="230"/>
      <c r="F425" s="230"/>
      <c r="G425" s="230"/>
      <c r="H425" s="124">
        <f>SUM(H423:H424)</f>
        <v>79131.350000000006</v>
      </c>
    </row>
    <row r="426" spans="3:9">
      <c r="C426" s="152" t="s">
        <v>1217</v>
      </c>
      <c r="D426" s="59" t="s">
        <v>1218</v>
      </c>
      <c r="E426" s="73"/>
      <c r="F426" s="73"/>
      <c r="G426" s="73"/>
      <c r="H426" s="146"/>
    </row>
    <row r="427" spans="3:9">
      <c r="C427" s="144" t="s">
        <v>1219</v>
      </c>
      <c r="D427" s="80"/>
      <c r="E427" s="80"/>
      <c r="F427" s="80"/>
      <c r="G427" s="162"/>
      <c r="H427" s="153">
        <v>0</v>
      </c>
    </row>
    <row r="428" spans="3:9">
      <c r="C428" s="122" t="s">
        <v>1220</v>
      </c>
      <c r="D428" s="69" t="s">
        <v>1221</v>
      </c>
      <c r="E428" s="70"/>
      <c r="F428" s="70"/>
      <c r="G428" s="71"/>
      <c r="H428" s="124">
        <f>H427+H425+H421</f>
        <v>109992.35</v>
      </c>
    </row>
    <row r="429" spans="3:9">
      <c r="C429" s="122" t="s">
        <v>1222</v>
      </c>
      <c r="D429" s="69" t="s">
        <v>1325</v>
      </c>
      <c r="E429" s="70"/>
      <c r="F429" s="71"/>
      <c r="G429" s="95">
        <f>$M$8</f>
        <v>0.1</v>
      </c>
      <c r="H429" s="124">
        <f>H428*G429</f>
        <v>10999.235000000001</v>
      </c>
    </row>
    <row r="430" spans="3:9" ht="14.4" thickBot="1">
      <c r="C430" s="130" t="s">
        <v>1223</v>
      </c>
      <c r="D430" s="131" t="s">
        <v>1224</v>
      </c>
      <c r="E430" s="132"/>
      <c r="F430" s="132"/>
      <c r="G430" s="155"/>
      <c r="H430" s="134">
        <f>SUM(H428:H429)</f>
        <v>120991.58500000001</v>
      </c>
    </row>
    <row r="431" spans="3:9" ht="14.4" thickTop="1">
      <c r="C431" s="89"/>
      <c r="D431" s="90"/>
      <c r="E431" s="90"/>
      <c r="F431" s="90"/>
      <c r="G431" s="90"/>
      <c r="H431" s="91"/>
    </row>
    <row r="432" spans="3:9" ht="14.4" thickBot="1">
      <c r="C432" s="53" t="s">
        <v>2799</v>
      </c>
      <c r="D432" s="232" t="s">
        <v>1356</v>
      </c>
      <c r="E432" s="223"/>
      <c r="F432" s="223"/>
      <c r="G432" s="223"/>
      <c r="H432" s="223"/>
      <c r="I432" s="56">
        <f>ROUNDDOWN(H448,-2)</f>
        <v>146800</v>
      </c>
    </row>
    <row r="433" spans="3:8" ht="28.2" thickTop="1">
      <c r="C433" s="119" t="s">
        <v>1197</v>
      </c>
      <c r="D433" s="120" t="s">
        <v>1198</v>
      </c>
      <c r="E433" s="120" t="s">
        <v>1199</v>
      </c>
      <c r="F433" s="120" t="s">
        <v>1200</v>
      </c>
      <c r="G433" s="120" t="s">
        <v>1201</v>
      </c>
      <c r="H433" s="121" t="s">
        <v>1202</v>
      </c>
    </row>
    <row r="434" spans="3:8">
      <c r="C434" s="141" t="s">
        <v>1203</v>
      </c>
      <c r="D434" s="59" t="s">
        <v>1204</v>
      </c>
      <c r="E434" s="73"/>
      <c r="F434" s="73"/>
      <c r="G434" s="73"/>
      <c r="H434" s="146"/>
    </row>
    <row r="435" spans="3:8">
      <c r="C435" s="142">
        <v>1</v>
      </c>
      <c r="D435" s="59" t="s">
        <v>5</v>
      </c>
      <c r="E435" s="72" t="s">
        <v>6</v>
      </c>
      <c r="F435" s="93">
        <v>0.16769999999999999</v>
      </c>
      <c r="G435" s="64">
        <f>VLOOKUP(D435,upahbahan,3,FALSE)</f>
        <v>100000</v>
      </c>
      <c r="H435" s="124">
        <f>F435*G435</f>
        <v>16770</v>
      </c>
    </row>
    <row r="436" spans="3:8">
      <c r="C436" s="142">
        <v>2</v>
      </c>
      <c r="D436" s="59" t="s">
        <v>7</v>
      </c>
      <c r="E436" s="72" t="s">
        <v>6</v>
      </c>
      <c r="F436" s="93">
        <v>8.3299999999999999E-2</v>
      </c>
      <c r="G436" s="64">
        <f>VLOOKUP(D436,upahbahan,3,FALSE)</f>
        <v>145000</v>
      </c>
      <c r="H436" s="124">
        <f>F436*G436</f>
        <v>12078.5</v>
      </c>
    </row>
    <row r="437" spans="3:8">
      <c r="C437" s="142">
        <v>3</v>
      </c>
      <c r="D437" s="59" t="s">
        <v>18</v>
      </c>
      <c r="E437" s="72" t="s">
        <v>6</v>
      </c>
      <c r="F437" s="93">
        <v>8.3000000000000001E-3</v>
      </c>
      <c r="G437" s="64">
        <f>VLOOKUP(D437,upahbahan,3,FALSE)</f>
        <v>175000</v>
      </c>
      <c r="H437" s="124">
        <f>F437*G437</f>
        <v>1452.5</v>
      </c>
    </row>
    <row r="438" spans="3:8">
      <c r="C438" s="142">
        <v>4</v>
      </c>
      <c r="D438" s="59" t="s">
        <v>19</v>
      </c>
      <c r="E438" s="72" t="s">
        <v>6</v>
      </c>
      <c r="F438" s="93">
        <v>2.8E-3</v>
      </c>
      <c r="G438" s="64">
        <f>VLOOKUP(D438,upahbahan,3,FALSE)</f>
        <v>200000</v>
      </c>
      <c r="H438" s="124">
        <f>F438*G438</f>
        <v>560</v>
      </c>
    </row>
    <row r="439" spans="3:8">
      <c r="C439" s="144" t="s">
        <v>1335</v>
      </c>
      <c r="D439" s="80"/>
      <c r="E439" s="80"/>
      <c r="F439" s="187"/>
      <c r="G439" s="162"/>
      <c r="H439" s="124">
        <f>SUM(H435:H438)</f>
        <v>30861</v>
      </c>
    </row>
    <row r="440" spans="3:8">
      <c r="C440" s="141" t="s">
        <v>1211</v>
      </c>
      <c r="D440" s="59" t="s">
        <v>1212</v>
      </c>
      <c r="E440" s="73"/>
      <c r="F440" s="231"/>
      <c r="G440" s="73"/>
      <c r="H440" s="146"/>
    </row>
    <row r="441" spans="3:8">
      <c r="C441" s="142">
        <v>1</v>
      </c>
      <c r="D441" s="59" t="s">
        <v>48</v>
      </c>
      <c r="E441" s="72" t="s">
        <v>44</v>
      </c>
      <c r="F441" s="74">
        <v>8.75</v>
      </c>
      <c r="G441" s="64">
        <f>VLOOKUP(D441,upahbahan,3,FALSE)</f>
        <v>11000</v>
      </c>
      <c r="H441" s="124">
        <f>F441*G441</f>
        <v>96250</v>
      </c>
    </row>
    <row r="442" spans="3:8">
      <c r="C442" s="142">
        <v>2</v>
      </c>
      <c r="D442" s="59" t="s">
        <v>1016</v>
      </c>
      <c r="E442" s="72" t="s">
        <v>66</v>
      </c>
      <c r="F442" s="74">
        <v>3.4289999999999998</v>
      </c>
      <c r="G442" s="64">
        <f>VLOOKUP(D442,upahbahan,3,FALSE)</f>
        <v>1850</v>
      </c>
      <c r="H442" s="124">
        <f>F442*G442</f>
        <v>6343.65</v>
      </c>
    </row>
    <row r="443" spans="3:8">
      <c r="C443" s="144" t="s">
        <v>1216</v>
      </c>
      <c r="D443" s="80"/>
      <c r="E443" s="80"/>
      <c r="F443" s="187"/>
      <c r="G443" s="162"/>
      <c r="H443" s="124">
        <f>SUM(H441:H442)</f>
        <v>102593.65</v>
      </c>
    </row>
    <row r="444" spans="3:8">
      <c r="C444" s="152" t="s">
        <v>1217</v>
      </c>
      <c r="D444" s="59" t="s">
        <v>1218</v>
      </c>
      <c r="E444" s="73"/>
      <c r="F444" s="73"/>
      <c r="G444" s="73"/>
      <c r="H444" s="146"/>
    </row>
    <row r="445" spans="3:8">
      <c r="C445" s="144" t="s">
        <v>1219</v>
      </c>
      <c r="D445" s="80"/>
      <c r="E445" s="80"/>
      <c r="F445" s="187"/>
      <c r="G445" s="162"/>
      <c r="H445" s="153">
        <v>0</v>
      </c>
    </row>
    <row r="446" spans="3:8">
      <c r="C446" s="122" t="s">
        <v>1220</v>
      </c>
      <c r="D446" s="69" t="s">
        <v>1221</v>
      </c>
      <c r="E446" s="70"/>
      <c r="F446" s="70"/>
      <c r="G446" s="71"/>
      <c r="H446" s="124">
        <f>H445+H443+H439</f>
        <v>133454.65</v>
      </c>
    </row>
    <row r="447" spans="3:8">
      <c r="C447" s="122" t="s">
        <v>1222</v>
      </c>
      <c r="D447" s="69" t="s">
        <v>1325</v>
      </c>
      <c r="E447" s="70"/>
      <c r="F447" s="71"/>
      <c r="G447" s="95">
        <f>$M$8</f>
        <v>0.1</v>
      </c>
      <c r="H447" s="124">
        <f>H446*G447</f>
        <v>13345.465</v>
      </c>
    </row>
    <row r="448" spans="3:8" ht="14.4" thickBot="1">
      <c r="C448" s="130" t="s">
        <v>1223</v>
      </c>
      <c r="D448" s="131" t="s">
        <v>1224</v>
      </c>
      <c r="E448" s="132"/>
      <c r="F448" s="132"/>
      <c r="G448" s="155"/>
      <c r="H448" s="134">
        <f>SUM(H446:H447)</f>
        <v>146800.11499999999</v>
      </c>
    </row>
    <row r="449" spans="3:9" ht="14.4" thickTop="1"/>
    <row r="450" spans="3:9" ht="14.4" thickBot="1">
      <c r="C450" s="54" t="s">
        <v>2800</v>
      </c>
      <c r="D450" s="232" t="s">
        <v>1357</v>
      </c>
      <c r="E450" s="223"/>
      <c r="F450" s="223"/>
      <c r="G450" s="223"/>
      <c r="H450" s="223"/>
      <c r="I450" s="56">
        <f>ROUNDDOWN(H466,-2)</f>
        <v>257200</v>
      </c>
    </row>
    <row r="451" spans="3:9" ht="28.2" thickTop="1">
      <c r="C451" s="119" t="s">
        <v>1197</v>
      </c>
      <c r="D451" s="120" t="s">
        <v>1198</v>
      </c>
      <c r="E451" s="120" t="s">
        <v>1199</v>
      </c>
      <c r="F451" s="120" t="s">
        <v>1200</v>
      </c>
      <c r="G451" s="120" t="s">
        <v>1201</v>
      </c>
      <c r="H451" s="121" t="s">
        <v>1202</v>
      </c>
    </row>
    <row r="452" spans="3:9">
      <c r="C452" s="141" t="s">
        <v>1203</v>
      </c>
      <c r="D452" s="59" t="s">
        <v>1204</v>
      </c>
      <c r="E452" s="73"/>
      <c r="F452" s="73"/>
      <c r="G452" s="73"/>
      <c r="H452" s="146"/>
    </row>
    <row r="453" spans="3:9">
      <c r="C453" s="142">
        <v>1</v>
      </c>
      <c r="D453" s="59" t="s">
        <v>5</v>
      </c>
      <c r="E453" s="72" t="s">
        <v>6</v>
      </c>
      <c r="F453" s="93">
        <v>0.25</v>
      </c>
      <c r="G453" s="64">
        <f>VLOOKUP(D453,upahbahan,3,FALSE)</f>
        <v>100000</v>
      </c>
      <c r="H453" s="124">
        <f>F453*G453</f>
        <v>25000</v>
      </c>
    </row>
    <row r="454" spans="3:9">
      <c r="C454" s="142">
        <v>2</v>
      </c>
      <c r="D454" s="59" t="s">
        <v>7</v>
      </c>
      <c r="E454" s="72" t="s">
        <v>6</v>
      </c>
      <c r="F454" s="93">
        <v>0.125</v>
      </c>
      <c r="G454" s="64">
        <f>VLOOKUP(D454,upahbahan,3,FALSE)</f>
        <v>145000</v>
      </c>
      <c r="H454" s="124">
        <f>F454*G454</f>
        <v>18125</v>
      </c>
    </row>
    <row r="455" spans="3:9">
      <c r="C455" s="142">
        <v>3</v>
      </c>
      <c r="D455" s="59" t="s">
        <v>18</v>
      </c>
      <c r="E455" s="72" t="s">
        <v>6</v>
      </c>
      <c r="F455" s="93">
        <v>1.2500000000000001E-2</v>
      </c>
      <c r="G455" s="64">
        <f>VLOOKUP(D455,upahbahan,3,FALSE)</f>
        <v>175000</v>
      </c>
      <c r="H455" s="124">
        <f>F455*G455</f>
        <v>2187.5</v>
      </c>
    </row>
    <row r="456" spans="3:9">
      <c r="C456" s="142">
        <v>4</v>
      </c>
      <c r="D456" s="59" t="s">
        <v>19</v>
      </c>
      <c r="E456" s="72" t="s">
        <v>6</v>
      </c>
      <c r="F456" s="93">
        <v>4.1999999999999997E-3</v>
      </c>
      <c r="G456" s="64">
        <f>VLOOKUP(D456,upahbahan,3,FALSE)</f>
        <v>200000</v>
      </c>
      <c r="H456" s="124">
        <f>F456*G456</f>
        <v>840</v>
      </c>
    </row>
    <row r="457" spans="3:9">
      <c r="C457" s="144" t="s">
        <v>1335</v>
      </c>
      <c r="D457" s="80"/>
      <c r="E457" s="80"/>
      <c r="F457" s="187"/>
      <c r="G457" s="162"/>
      <c r="H457" s="124">
        <f>SUM(H453:H456)</f>
        <v>46152.5</v>
      </c>
    </row>
    <row r="458" spans="3:9">
      <c r="C458" s="141" t="s">
        <v>1211</v>
      </c>
      <c r="D458" s="59" t="s">
        <v>1212</v>
      </c>
      <c r="E458" s="73"/>
      <c r="F458" s="231"/>
      <c r="G458" s="73"/>
      <c r="H458" s="146"/>
    </row>
    <row r="459" spans="3:9">
      <c r="C459" s="142">
        <v>1</v>
      </c>
      <c r="D459" s="59" t="s">
        <v>49</v>
      </c>
      <c r="E459" s="72" t="s">
        <v>44</v>
      </c>
      <c r="F459" s="74">
        <v>8.75</v>
      </c>
      <c r="G459" s="64">
        <f>VLOOKUP(D459,upahbahan,3,FALSE)</f>
        <v>20000</v>
      </c>
      <c r="H459" s="124">
        <f>F459*G459</f>
        <v>175000</v>
      </c>
    </row>
    <row r="460" spans="3:9">
      <c r="C460" s="142">
        <v>2</v>
      </c>
      <c r="D460" s="59" t="s">
        <v>1016</v>
      </c>
      <c r="E460" s="72" t="s">
        <v>66</v>
      </c>
      <c r="F460" s="74">
        <v>6.8570000000000002</v>
      </c>
      <c r="G460" s="64">
        <f>VLOOKUP(D460,upahbahan,3,FALSE)</f>
        <v>1850</v>
      </c>
      <c r="H460" s="124">
        <f>F460*G460</f>
        <v>12685.45</v>
      </c>
    </row>
    <row r="461" spans="3:9">
      <c r="C461" s="144" t="s">
        <v>1216</v>
      </c>
      <c r="D461" s="80"/>
      <c r="E461" s="80"/>
      <c r="F461" s="187"/>
      <c r="G461" s="162"/>
      <c r="H461" s="124">
        <f>SUM(H459:H460)</f>
        <v>187685.45</v>
      </c>
    </row>
    <row r="462" spans="3:9">
      <c r="C462" s="152" t="s">
        <v>1217</v>
      </c>
      <c r="D462" s="59" t="s">
        <v>1218</v>
      </c>
      <c r="E462" s="73"/>
      <c r="F462" s="73"/>
      <c r="G462" s="73"/>
      <c r="H462" s="146"/>
    </row>
    <row r="463" spans="3:9">
      <c r="C463" s="144" t="s">
        <v>1219</v>
      </c>
      <c r="D463" s="80"/>
      <c r="E463" s="80"/>
      <c r="F463" s="187"/>
      <c r="G463" s="162"/>
      <c r="H463" s="153">
        <v>0</v>
      </c>
    </row>
    <row r="464" spans="3:9">
      <c r="C464" s="122" t="s">
        <v>1220</v>
      </c>
      <c r="D464" s="69" t="s">
        <v>1221</v>
      </c>
      <c r="E464" s="70"/>
      <c r="F464" s="70"/>
      <c r="G464" s="71"/>
      <c r="H464" s="124">
        <f>H463+H461+H457</f>
        <v>233837.95</v>
      </c>
    </row>
    <row r="465" spans="3:9">
      <c r="C465" s="122" t="s">
        <v>1222</v>
      </c>
      <c r="D465" s="69" t="s">
        <v>1325</v>
      </c>
      <c r="E465" s="70"/>
      <c r="F465" s="71"/>
      <c r="G465" s="95">
        <f>$M$8</f>
        <v>0.1</v>
      </c>
      <c r="H465" s="124">
        <f>H464*G465</f>
        <v>23383.795000000002</v>
      </c>
    </row>
    <row r="466" spans="3:9" ht="14.4" thickBot="1">
      <c r="C466" s="130" t="s">
        <v>1223</v>
      </c>
      <c r="D466" s="131" t="s">
        <v>1224</v>
      </c>
      <c r="E466" s="132"/>
      <c r="F466" s="132"/>
      <c r="G466" s="155"/>
      <c r="H466" s="134">
        <f>SUM(H464:H465)</f>
        <v>257221.74500000002</v>
      </c>
    </row>
    <row r="467" spans="3:9" ht="14.4" thickTop="1"/>
    <row r="468" spans="3:9">
      <c r="C468" s="54" t="s">
        <v>2801</v>
      </c>
      <c r="D468" s="54" t="s">
        <v>2802</v>
      </c>
    </row>
    <row r="469" spans="3:9" ht="31.65" customHeight="1" thickBot="1">
      <c r="C469" s="54" t="s">
        <v>2803</v>
      </c>
      <c r="D469" s="629" t="s">
        <v>1358</v>
      </c>
      <c r="E469" s="629"/>
      <c r="F469" s="629"/>
      <c r="G469" s="629"/>
      <c r="H469" s="629"/>
      <c r="I469" s="56">
        <f>ROUNDDOWN(H487,-2)</f>
        <v>165600</v>
      </c>
    </row>
    <row r="470" spans="3:9" ht="28.2" thickTop="1">
      <c r="C470" s="119" t="s">
        <v>1197</v>
      </c>
      <c r="D470" s="120" t="s">
        <v>1198</v>
      </c>
      <c r="E470" s="120" t="s">
        <v>1199</v>
      </c>
      <c r="F470" s="120" t="s">
        <v>1200</v>
      </c>
      <c r="G470" s="120" t="s">
        <v>1201</v>
      </c>
      <c r="H470" s="121" t="s">
        <v>1202</v>
      </c>
    </row>
    <row r="471" spans="3:9">
      <c r="C471" s="141" t="s">
        <v>1203</v>
      </c>
      <c r="D471" s="59" t="s">
        <v>1204</v>
      </c>
      <c r="E471" s="73"/>
      <c r="F471" s="73"/>
      <c r="G471" s="73"/>
      <c r="H471" s="146"/>
    </row>
    <row r="472" spans="3:9">
      <c r="C472" s="142">
        <v>1</v>
      </c>
      <c r="D472" s="59" t="s">
        <v>5</v>
      </c>
      <c r="E472" s="72" t="s">
        <v>6</v>
      </c>
      <c r="F472" s="93">
        <v>0.18179999999999999</v>
      </c>
      <c r="G472" s="64">
        <f>VLOOKUP(D472,upahbahan,3,FALSE)</f>
        <v>100000</v>
      </c>
      <c r="H472" s="124">
        <f>F472*G472</f>
        <v>18180</v>
      </c>
    </row>
    <row r="473" spans="3:9">
      <c r="C473" s="142">
        <v>2</v>
      </c>
      <c r="D473" s="59" t="s">
        <v>7</v>
      </c>
      <c r="E473" s="72" t="s">
        <v>6</v>
      </c>
      <c r="F473" s="93">
        <v>9.0899999999999995E-2</v>
      </c>
      <c r="G473" s="64">
        <f>VLOOKUP(D473,upahbahan,3,FALSE)</f>
        <v>145000</v>
      </c>
      <c r="H473" s="124">
        <f>F473*G473</f>
        <v>13180.5</v>
      </c>
    </row>
    <row r="474" spans="3:9">
      <c r="C474" s="142">
        <v>3</v>
      </c>
      <c r="D474" s="59" t="s">
        <v>18</v>
      </c>
      <c r="E474" s="72" t="s">
        <v>6</v>
      </c>
      <c r="F474" s="93">
        <v>9.1000000000000004E-3</v>
      </c>
      <c r="G474" s="64">
        <f>VLOOKUP(D474,upahbahan,3,FALSE)</f>
        <v>175000</v>
      </c>
      <c r="H474" s="124">
        <f>F474*G474</f>
        <v>1592.5</v>
      </c>
    </row>
    <row r="475" spans="3:9">
      <c r="C475" s="142">
        <v>4</v>
      </c>
      <c r="D475" s="59" t="s">
        <v>19</v>
      </c>
      <c r="E475" s="72" t="s">
        <v>6</v>
      </c>
      <c r="F475" s="93">
        <v>3.0000000000000001E-3</v>
      </c>
      <c r="G475" s="64">
        <f>VLOOKUP(D475,upahbahan,3,FALSE)</f>
        <v>200000</v>
      </c>
      <c r="H475" s="124">
        <f>F475*G475</f>
        <v>600</v>
      </c>
    </row>
    <row r="476" spans="3:9">
      <c r="C476" s="144" t="s">
        <v>1335</v>
      </c>
      <c r="D476" s="80"/>
      <c r="E476" s="80"/>
      <c r="F476" s="187"/>
      <c r="G476" s="162"/>
      <c r="H476" s="124">
        <f>SUM(H472:H475)</f>
        <v>33553</v>
      </c>
    </row>
    <row r="477" spans="3:9">
      <c r="C477" s="141" t="s">
        <v>1211</v>
      </c>
      <c r="D477" s="59" t="s">
        <v>1212</v>
      </c>
      <c r="E477" s="73"/>
      <c r="F477" s="205"/>
      <c r="G477" s="73"/>
      <c r="H477" s="146"/>
    </row>
    <row r="478" spans="3:9">
      <c r="C478" s="198" t="s">
        <v>1205</v>
      </c>
      <c r="D478" s="59" t="s">
        <v>400</v>
      </c>
      <c r="E478" s="72" t="s">
        <v>44</v>
      </c>
      <c r="F478" s="74">
        <v>14</v>
      </c>
      <c r="G478" s="64">
        <f>VLOOKUP(D478,upahbahan,3,FALSE)</f>
        <v>3000</v>
      </c>
      <c r="H478" s="124">
        <f>F478*G478</f>
        <v>42000</v>
      </c>
    </row>
    <row r="479" spans="3:9">
      <c r="C479" s="198" t="s">
        <v>1206</v>
      </c>
      <c r="D479" s="59" t="s">
        <v>2361</v>
      </c>
      <c r="E479" s="72" t="s">
        <v>66</v>
      </c>
      <c r="F479" s="74">
        <v>30.95</v>
      </c>
      <c r="G479" s="64">
        <f>VLOOKUP(D479,upahbahan,3,FALSE)</f>
        <v>1300</v>
      </c>
      <c r="H479" s="124">
        <f>F479*G479</f>
        <v>40235</v>
      </c>
    </row>
    <row r="480" spans="3:9">
      <c r="C480" s="198" t="s">
        <v>1207</v>
      </c>
      <c r="D480" s="77" t="s">
        <v>86</v>
      </c>
      <c r="E480" s="72" t="s">
        <v>42</v>
      </c>
      <c r="F480" s="74">
        <v>9.0999999999999998E-2</v>
      </c>
      <c r="G480" s="64">
        <f>VLOOKUP(D480,upahbahan,3,FALSE)</f>
        <v>275000</v>
      </c>
      <c r="H480" s="124">
        <f>F480*G480</f>
        <v>25025</v>
      </c>
    </row>
    <row r="481" spans="3:9">
      <c r="C481" s="522">
        <v>4</v>
      </c>
      <c r="D481" s="524" t="s">
        <v>219</v>
      </c>
      <c r="E481" s="525" t="s">
        <v>2453</v>
      </c>
      <c r="F481" s="526">
        <v>0.28000000000000003</v>
      </c>
      <c r="G481" s="64">
        <f>VLOOKUP(D481,upahbahan,3,FALSE)</f>
        <v>35000</v>
      </c>
      <c r="H481" s="124">
        <f>F481*G481</f>
        <v>9800.0000000000018</v>
      </c>
    </row>
    <row r="482" spans="3:9">
      <c r="C482" s="144" t="s">
        <v>1216</v>
      </c>
      <c r="D482" s="489"/>
      <c r="E482" s="489"/>
      <c r="F482" s="523"/>
      <c r="G482" s="162"/>
      <c r="H482" s="124">
        <f>SUM(H478:H481)</f>
        <v>117060</v>
      </c>
    </row>
    <row r="483" spans="3:9">
      <c r="C483" s="152" t="s">
        <v>1217</v>
      </c>
      <c r="D483" s="59" t="s">
        <v>1218</v>
      </c>
      <c r="E483" s="73"/>
      <c r="F483" s="73"/>
      <c r="G483" s="73"/>
      <c r="H483" s="146"/>
    </row>
    <row r="484" spans="3:9">
      <c r="C484" s="144" t="s">
        <v>1219</v>
      </c>
      <c r="D484" s="80"/>
      <c r="E484" s="80"/>
      <c r="F484" s="187"/>
      <c r="G484" s="162"/>
      <c r="H484" s="153">
        <v>0</v>
      </c>
    </row>
    <row r="485" spans="3:9">
      <c r="C485" s="122" t="s">
        <v>1220</v>
      </c>
      <c r="D485" s="69" t="s">
        <v>1221</v>
      </c>
      <c r="E485" s="70"/>
      <c r="F485" s="70"/>
      <c r="G485" s="71"/>
      <c r="H485" s="124">
        <f>H484+H482+H476</f>
        <v>150613</v>
      </c>
    </row>
    <row r="486" spans="3:9">
      <c r="C486" s="122" t="s">
        <v>1222</v>
      </c>
      <c r="D486" s="69" t="s">
        <v>1325</v>
      </c>
      <c r="E486" s="70"/>
      <c r="F486" s="71"/>
      <c r="G486" s="95">
        <f>$M$8</f>
        <v>0.1</v>
      </c>
      <c r="H486" s="124">
        <f>H485*G486</f>
        <v>15061.300000000001</v>
      </c>
    </row>
    <row r="487" spans="3:9" ht="14.4" thickBot="1">
      <c r="C487" s="130" t="s">
        <v>1223</v>
      </c>
      <c r="D487" s="131" t="s">
        <v>1224</v>
      </c>
      <c r="E487" s="132"/>
      <c r="F487" s="132"/>
      <c r="G487" s="155"/>
      <c r="H487" s="134">
        <f>SUM(H485:H486)</f>
        <v>165674.29999999999</v>
      </c>
    </row>
    <row r="488" spans="3:9" ht="14.4" thickTop="1"/>
    <row r="489" spans="3:9" ht="30.6" customHeight="1" thickBot="1">
      <c r="C489" s="53" t="s">
        <v>2804</v>
      </c>
      <c r="D489" s="629" t="s">
        <v>1359</v>
      </c>
      <c r="E489" s="629"/>
      <c r="F489" s="629"/>
      <c r="G489" s="629"/>
      <c r="H489" s="629"/>
      <c r="I489" s="56">
        <f>ROUNDDOWN(H507,-2)</f>
        <v>359000</v>
      </c>
    </row>
    <row r="490" spans="3:9" ht="28.2" thickTop="1">
      <c r="C490" s="119" t="s">
        <v>1197</v>
      </c>
      <c r="D490" s="120" t="s">
        <v>1198</v>
      </c>
      <c r="E490" s="120" t="s">
        <v>1199</v>
      </c>
      <c r="F490" s="120" t="s">
        <v>1200</v>
      </c>
      <c r="G490" s="120" t="s">
        <v>1201</v>
      </c>
      <c r="H490" s="121" t="s">
        <v>1202</v>
      </c>
    </row>
    <row r="491" spans="3:9">
      <c r="C491" s="141" t="s">
        <v>1203</v>
      </c>
      <c r="D491" s="59" t="s">
        <v>1204</v>
      </c>
      <c r="E491" s="73"/>
      <c r="F491" s="73"/>
      <c r="G491" s="73"/>
      <c r="H491" s="146"/>
    </row>
    <row r="492" spans="3:9">
      <c r="C492" s="142">
        <v>1</v>
      </c>
      <c r="D492" s="59" t="s">
        <v>5</v>
      </c>
      <c r="E492" s="72" t="s">
        <v>6</v>
      </c>
      <c r="F492" s="93">
        <v>0.16669999999999999</v>
      </c>
      <c r="G492" s="64">
        <f>VLOOKUP(D492,upahbahan,3,FALSE)</f>
        <v>100000</v>
      </c>
      <c r="H492" s="124">
        <f>F492*G492</f>
        <v>16670</v>
      </c>
    </row>
    <row r="493" spans="3:9">
      <c r="C493" s="142">
        <v>2</v>
      </c>
      <c r="D493" s="59" t="s">
        <v>7</v>
      </c>
      <c r="E493" s="72" t="s">
        <v>6</v>
      </c>
      <c r="F493" s="93">
        <v>8.3299999999999999E-2</v>
      </c>
      <c r="G493" s="64">
        <f>VLOOKUP(D493,upahbahan,3,FALSE)</f>
        <v>145000</v>
      </c>
      <c r="H493" s="124">
        <f>F493*G493</f>
        <v>12078.5</v>
      </c>
    </row>
    <row r="494" spans="3:9">
      <c r="C494" s="142">
        <v>3</v>
      </c>
      <c r="D494" s="59" t="s">
        <v>18</v>
      </c>
      <c r="E494" s="72" t="s">
        <v>6</v>
      </c>
      <c r="F494" s="93">
        <v>8.3000000000000001E-3</v>
      </c>
      <c r="G494" s="64">
        <f>VLOOKUP(D494,upahbahan,3,FALSE)</f>
        <v>175000</v>
      </c>
      <c r="H494" s="124">
        <f>F494*G494</f>
        <v>1452.5</v>
      </c>
    </row>
    <row r="495" spans="3:9">
      <c r="C495" s="142">
        <v>4</v>
      </c>
      <c r="D495" s="59" t="s">
        <v>19</v>
      </c>
      <c r="E495" s="72" t="s">
        <v>6</v>
      </c>
      <c r="F495" s="93">
        <v>2.8E-3</v>
      </c>
      <c r="G495" s="64">
        <f>VLOOKUP(D495,upahbahan,3,FALSE)</f>
        <v>200000</v>
      </c>
      <c r="H495" s="124">
        <f>F495*G495</f>
        <v>560</v>
      </c>
    </row>
    <row r="496" spans="3:9">
      <c r="C496" s="144" t="s">
        <v>1335</v>
      </c>
      <c r="D496" s="80"/>
      <c r="E496" s="80"/>
      <c r="F496" s="217"/>
      <c r="G496" s="218"/>
      <c r="H496" s="124">
        <f>SUM(H492:H495)</f>
        <v>30761</v>
      </c>
    </row>
    <row r="497" spans="3:9">
      <c r="C497" s="141" t="s">
        <v>1211</v>
      </c>
      <c r="D497" s="59" t="s">
        <v>1212</v>
      </c>
      <c r="E497" s="73"/>
      <c r="F497" s="231"/>
      <c r="G497" s="231"/>
      <c r="H497" s="146"/>
    </row>
    <row r="498" spans="3:9">
      <c r="C498" s="198" t="s">
        <v>1205</v>
      </c>
      <c r="D498" s="59" t="s">
        <v>400</v>
      </c>
      <c r="E498" s="72" t="s">
        <v>44</v>
      </c>
      <c r="F498" s="74">
        <v>14</v>
      </c>
      <c r="G498" s="64">
        <f>VLOOKUP(D498,upahbahan,3,FALSE)</f>
        <v>3000</v>
      </c>
      <c r="H498" s="124">
        <f>F498*G498</f>
        <v>42000</v>
      </c>
    </row>
    <row r="499" spans="3:9">
      <c r="C499" s="198" t="s">
        <v>1206</v>
      </c>
      <c r="D499" s="59" t="s">
        <v>2359</v>
      </c>
      <c r="E499" s="72" t="s">
        <v>66</v>
      </c>
      <c r="F499" s="74">
        <v>24.26</v>
      </c>
      <c r="G499" s="64">
        <f>VLOOKUP(D499,upahbahan,3,FALSE)</f>
        <v>1300</v>
      </c>
      <c r="H499" s="124">
        <f>F499*G499</f>
        <v>31538.000000000004</v>
      </c>
    </row>
    <row r="500" spans="3:9">
      <c r="C500" s="198" t="s">
        <v>1207</v>
      </c>
      <c r="D500" s="77" t="s">
        <v>86</v>
      </c>
      <c r="E500" s="72" t="s">
        <v>42</v>
      </c>
      <c r="F500" s="74">
        <v>0.77200000000000002</v>
      </c>
      <c r="G500" s="64">
        <f>VLOOKUP(D500,upahbahan,3,FALSE)</f>
        <v>275000</v>
      </c>
      <c r="H500" s="124">
        <f>F500*G500</f>
        <v>212300</v>
      </c>
    </row>
    <row r="501" spans="3:9">
      <c r="C501" s="198" t="s">
        <v>1208</v>
      </c>
      <c r="D501" s="77" t="s">
        <v>219</v>
      </c>
      <c r="E501" s="72" t="s">
        <v>66</v>
      </c>
      <c r="F501" s="74">
        <v>0.28000000000000003</v>
      </c>
      <c r="G501" s="64">
        <f>VLOOKUP(D501,upahbahan,3,FALSE)</f>
        <v>35000</v>
      </c>
      <c r="H501" s="124">
        <f>F501*G501</f>
        <v>9800.0000000000018</v>
      </c>
    </row>
    <row r="502" spans="3:9">
      <c r="C502" s="144" t="s">
        <v>1216</v>
      </c>
      <c r="D502" s="80"/>
      <c r="E502" s="80"/>
      <c r="F502" s="187"/>
      <c r="G502" s="162"/>
      <c r="H502" s="124">
        <f>SUM(H498:H501)</f>
        <v>295638</v>
      </c>
    </row>
    <row r="503" spans="3:9">
      <c r="C503" s="152" t="s">
        <v>1217</v>
      </c>
      <c r="D503" s="59" t="s">
        <v>1218</v>
      </c>
      <c r="E503" s="73"/>
      <c r="F503" s="73"/>
      <c r="G503" s="73"/>
      <c r="H503" s="146"/>
    </row>
    <row r="504" spans="3:9">
      <c r="C504" s="144" t="s">
        <v>1219</v>
      </c>
      <c r="D504" s="80"/>
      <c r="E504" s="80"/>
      <c r="F504" s="187"/>
      <c r="G504" s="162"/>
      <c r="H504" s="153">
        <v>0</v>
      </c>
    </row>
    <row r="505" spans="3:9">
      <c r="C505" s="122" t="s">
        <v>1220</v>
      </c>
      <c r="D505" s="69" t="s">
        <v>1221</v>
      </c>
      <c r="E505" s="70"/>
      <c r="F505" s="70"/>
      <c r="G505" s="71"/>
      <c r="H505" s="124">
        <f>H504+H502+H496</f>
        <v>326399</v>
      </c>
    </row>
    <row r="506" spans="3:9">
      <c r="C506" s="122" t="s">
        <v>1222</v>
      </c>
      <c r="D506" s="69" t="s">
        <v>1325</v>
      </c>
      <c r="E506" s="70"/>
      <c r="F506" s="71"/>
      <c r="G506" s="95">
        <f>$M$8</f>
        <v>0.1</v>
      </c>
      <c r="H506" s="124">
        <f>H505*G506</f>
        <v>32639.9</v>
      </c>
    </row>
    <row r="507" spans="3:9" ht="14.4" thickBot="1">
      <c r="C507" s="130" t="s">
        <v>1223</v>
      </c>
      <c r="D507" s="131" t="s">
        <v>1224</v>
      </c>
      <c r="E507" s="132"/>
      <c r="F507" s="132"/>
      <c r="G507" s="155"/>
      <c r="H507" s="134">
        <f>SUM(H505:H506)</f>
        <v>359038.9</v>
      </c>
    </row>
    <row r="508" spans="3:9" ht="14.4" thickTop="1"/>
    <row r="509" spans="3:9">
      <c r="C509" s="54" t="s">
        <v>2805</v>
      </c>
      <c r="D509" s="54" t="s">
        <v>2806</v>
      </c>
    </row>
    <row r="510" spans="3:9" ht="30.6" customHeight="1" thickBot="1">
      <c r="C510" s="53" t="s">
        <v>2807</v>
      </c>
      <c r="D510" s="629" t="s">
        <v>2808</v>
      </c>
      <c r="E510" s="629"/>
      <c r="F510" s="629"/>
      <c r="G510" s="629"/>
      <c r="H510" s="629"/>
      <c r="I510" s="56">
        <f>ROUNDDOWN(H528,-2)</f>
        <v>471500</v>
      </c>
    </row>
    <row r="511" spans="3:9" ht="28.2" thickTop="1">
      <c r="C511" s="119" t="s">
        <v>1197</v>
      </c>
      <c r="D511" s="120" t="s">
        <v>1198</v>
      </c>
      <c r="E511" s="120" t="s">
        <v>1199</v>
      </c>
      <c r="F511" s="120" t="s">
        <v>1200</v>
      </c>
      <c r="G511" s="120" t="s">
        <v>1201</v>
      </c>
      <c r="H511" s="121" t="s">
        <v>1202</v>
      </c>
    </row>
    <row r="512" spans="3:9">
      <c r="C512" s="141" t="s">
        <v>1203</v>
      </c>
      <c r="D512" s="59" t="s">
        <v>1204</v>
      </c>
      <c r="E512" s="73"/>
      <c r="F512" s="73"/>
      <c r="G512" s="73"/>
      <c r="H512" s="146"/>
    </row>
    <row r="513" spans="3:8">
      <c r="C513" s="142">
        <v>1</v>
      </c>
      <c r="D513" s="59" t="s">
        <v>5</v>
      </c>
      <c r="E513" s="72" t="s">
        <v>6</v>
      </c>
      <c r="F513" s="93">
        <v>0.2</v>
      </c>
      <c r="G513" s="64">
        <f>VLOOKUP(D513,upahbahan,3,FALSE)</f>
        <v>100000</v>
      </c>
      <c r="H513" s="124">
        <f>F513*G513</f>
        <v>20000</v>
      </c>
    </row>
    <row r="514" spans="3:8">
      <c r="C514" s="142">
        <v>2</v>
      </c>
      <c r="D514" s="59" t="s">
        <v>7</v>
      </c>
      <c r="E514" s="72" t="s">
        <v>6</v>
      </c>
      <c r="F514" s="93">
        <v>0.1</v>
      </c>
      <c r="G514" s="64">
        <f>VLOOKUP(D514,upahbahan,3,FALSE)</f>
        <v>145000</v>
      </c>
      <c r="H514" s="124">
        <f>F514*G514</f>
        <v>14500</v>
      </c>
    </row>
    <row r="515" spans="3:8">
      <c r="C515" s="142">
        <v>3</v>
      </c>
      <c r="D515" s="59" t="s">
        <v>18</v>
      </c>
      <c r="E515" s="72" t="s">
        <v>6</v>
      </c>
      <c r="F515" s="93">
        <v>0.01</v>
      </c>
      <c r="G515" s="64">
        <f>VLOOKUP(D515,upahbahan,3,FALSE)</f>
        <v>175000</v>
      </c>
      <c r="H515" s="124">
        <f>F515*G515</f>
        <v>1750</v>
      </c>
    </row>
    <row r="516" spans="3:8">
      <c r="C516" s="142">
        <v>4</v>
      </c>
      <c r="D516" s="59" t="s">
        <v>19</v>
      </c>
      <c r="E516" s="72" t="s">
        <v>6</v>
      </c>
      <c r="F516" s="93">
        <v>3.0000000000000001E-3</v>
      </c>
      <c r="G516" s="64">
        <f>VLOOKUP(D516,upahbahan,3,FALSE)</f>
        <v>200000</v>
      </c>
      <c r="H516" s="124">
        <f>F516*G516</f>
        <v>600</v>
      </c>
    </row>
    <row r="517" spans="3:8">
      <c r="C517" s="144" t="s">
        <v>1335</v>
      </c>
      <c r="D517" s="80"/>
      <c r="E517" s="80"/>
      <c r="F517" s="217"/>
      <c r="G517" s="218"/>
      <c r="H517" s="124">
        <f>SUM(H513:H516)</f>
        <v>36850</v>
      </c>
    </row>
    <row r="518" spans="3:8">
      <c r="C518" s="141" t="s">
        <v>1211</v>
      </c>
      <c r="D518" s="59" t="s">
        <v>1212</v>
      </c>
      <c r="E518" s="73"/>
      <c r="F518" s="231"/>
      <c r="G518" s="231"/>
      <c r="H518" s="146"/>
    </row>
    <row r="519" spans="3:8" ht="27.6">
      <c r="C519" s="198" t="s">
        <v>1205</v>
      </c>
      <c r="D519" s="59" t="s">
        <v>2809</v>
      </c>
      <c r="E519" s="72" t="s">
        <v>44</v>
      </c>
      <c r="F519" s="74">
        <v>0.73899999999999999</v>
      </c>
      <c r="G519" s="64">
        <f>VLOOKUP(D519,upahbahan,3,FALSE)</f>
        <v>96000</v>
      </c>
      <c r="H519" s="124">
        <f>F519*G519</f>
        <v>70944</v>
      </c>
    </row>
    <row r="520" spans="3:8">
      <c r="C520" s="198" t="s">
        <v>1206</v>
      </c>
      <c r="D520" s="59" t="s">
        <v>2810</v>
      </c>
      <c r="E520" s="72" t="s">
        <v>66</v>
      </c>
      <c r="F520" s="74">
        <v>1.1000000000000001</v>
      </c>
      <c r="G520" s="64">
        <f>VLOOKUP(D520,upahbahan,3,FALSE)</f>
        <v>290000</v>
      </c>
      <c r="H520" s="124">
        <f>F520*G520</f>
        <v>319000</v>
      </c>
    </row>
    <row r="521" spans="3:8">
      <c r="C521" s="198" t="s">
        <v>1207</v>
      </c>
      <c r="D521" s="77" t="s">
        <v>269</v>
      </c>
      <c r="E521" s="72" t="s">
        <v>42</v>
      </c>
      <c r="F521" s="74">
        <v>0.05</v>
      </c>
      <c r="G521" s="64">
        <f>VLOOKUP(D521,upahbahan,3,FALSE)</f>
        <v>30090</v>
      </c>
      <c r="H521" s="124">
        <f>F521*G521</f>
        <v>1504.5</v>
      </c>
    </row>
    <row r="522" spans="3:8">
      <c r="C522" s="198" t="s">
        <v>1208</v>
      </c>
      <c r="D522" s="77" t="s">
        <v>543</v>
      </c>
      <c r="E522" s="72" t="s">
        <v>66</v>
      </c>
      <c r="F522" s="74">
        <v>0.106</v>
      </c>
      <c r="G522" s="64">
        <f>VLOOKUP(D522,upahbahan,3,FALSE)</f>
        <v>3500</v>
      </c>
      <c r="H522" s="124">
        <f>F522*G522</f>
        <v>371</v>
      </c>
    </row>
    <row r="523" spans="3:8">
      <c r="C523" s="144" t="s">
        <v>1216</v>
      </c>
      <c r="D523" s="80"/>
      <c r="E523" s="80"/>
      <c r="F523" s="187"/>
      <c r="G523" s="162"/>
      <c r="H523" s="124">
        <f>SUM(H519:H522)</f>
        <v>391819.5</v>
      </c>
    </row>
    <row r="524" spans="3:8">
      <c r="C524" s="152" t="s">
        <v>1217</v>
      </c>
      <c r="D524" s="59" t="s">
        <v>1218</v>
      </c>
      <c r="E524" s="73"/>
      <c r="F524" s="73"/>
      <c r="G524" s="73"/>
      <c r="H524" s="146"/>
    </row>
    <row r="525" spans="3:8">
      <c r="C525" s="144" t="s">
        <v>1219</v>
      </c>
      <c r="D525" s="80"/>
      <c r="E525" s="80"/>
      <c r="F525" s="187"/>
      <c r="G525" s="162"/>
      <c r="H525" s="153">
        <v>0</v>
      </c>
    </row>
    <row r="526" spans="3:8">
      <c r="C526" s="122" t="s">
        <v>1220</v>
      </c>
      <c r="D526" s="69" t="s">
        <v>1221</v>
      </c>
      <c r="E526" s="70"/>
      <c r="F526" s="70"/>
      <c r="G526" s="71"/>
      <c r="H526" s="124">
        <f>H525+H523+H517</f>
        <v>428669.5</v>
      </c>
    </row>
    <row r="527" spans="3:8">
      <c r="C527" s="122" t="s">
        <v>1222</v>
      </c>
      <c r="D527" s="69" t="s">
        <v>1325</v>
      </c>
      <c r="E527" s="70"/>
      <c r="F527" s="71"/>
      <c r="G527" s="95">
        <f>$M$8</f>
        <v>0.1</v>
      </c>
      <c r="H527" s="124">
        <f>H526*G527</f>
        <v>42866.950000000004</v>
      </c>
    </row>
    <row r="528" spans="3:8" ht="14.4" thickBot="1">
      <c r="C528" s="130" t="s">
        <v>1223</v>
      </c>
      <c r="D528" s="131" t="s">
        <v>1224</v>
      </c>
      <c r="E528" s="132"/>
      <c r="F528" s="132"/>
      <c r="G528" s="155"/>
      <c r="H528" s="134">
        <f>SUM(H526:H527)</f>
        <v>471536.45</v>
      </c>
    </row>
    <row r="529" ht="14.4" thickTop="1"/>
  </sheetData>
  <mergeCells count="3">
    <mergeCell ref="D354:E354"/>
    <mergeCell ref="D335:E335"/>
    <mergeCell ref="D194:H1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1:M287"/>
  <sheetViews>
    <sheetView topLeftCell="B266" zoomScaleNormal="100" workbookViewId="0">
      <selection activeCell="D22" sqref="D22"/>
    </sheetView>
  </sheetViews>
  <sheetFormatPr defaultColWidth="9.44140625" defaultRowHeight="13.8"/>
  <cols>
    <col min="1" max="2" width="3.109375" style="62" customWidth="1"/>
    <col min="3" max="3" width="6.44140625" style="62" customWidth="1"/>
    <col min="4" max="4" width="36.5546875" style="62" customWidth="1"/>
    <col min="5" max="5" width="5.6640625" style="62" customWidth="1"/>
    <col min="6" max="6" width="10.5546875" style="62" customWidth="1"/>
    <col min="7" max="7" width="15" style="62" customWidth="1"/>
    <col min="8" max="8" width="16.109375" style="62" customWidth="1"/>
    <col min="9" max="9" width="14.109375" style="62" customWidth="1"/>
    <col min="10" max="16384" width="9.44140625" style="62"/>
  </cols>
  <sheetData>
    <row r="1" spans="3:13" ht="9.75" customHeight="1"/>
    <row r="2" spans="3:13" ht="9.75" customHeight="1"/>
    <row r="3" spans="3:13" ht="15.75" customHeight="1">
      <c r="C3" s="299" t="s">
        <v>2811</v>
      </c>
      <c r="D3" s="226" t="str">
        <f>'[1]Daftar HSP'!B242</f>
        <v>PEKERJAAN PLESTERAN DAN ACIAN</v>
      </c>
      <c r="E3" s="216"/>
      <c r="F3" s="216"/>
      <c r="G3" s="216"/>
      <c r="H3" s="216"/>
    </row>
    <row r="4" spans="3:13" ht="14.4" thickBot="1">
      <c r="C4" s="54" t="s">
        <v>2812</v>
      </c>
      <c r="D4" s="232" t="s">
        <v>1381</v>
      </c>
      <c r="E4" s="309"/>
      <c r="F4" s="309"/>
      <c r="G4" s="309"/>
      <c r="H4" s="309"/>
      <c r="I4" s="56">
        <f>ROUNDDOWN(H20,-2)</f>
        <v>67600</v>
      </c>
    </row>
    <row r="5" spans="3:13" ht="28.2" thickTop="1">
      <c r="C5" s="119" t="s">
        <v>1197</v>
      </c>
      <c r="D5" s="120" t="s">
        <v>1198</v>
      </c>
      <c r="E5" s="120" t="s">
        <v>1199</v>
      </c>
      <c r="F5" s="120" t="s">
        <v>1200</v>
      </c>
      <c r="G5" s="120" t="s">
        <v>1201</v>
      </c>
      <c r="H5" s="121" t="s">
        <v>1202</v>
      </c>
    </row>
    <row r="6" spans="3:13">
      <c r="C6" s="141" t="s">
        <v>1203</v>
      </c>
      <c r="D6" s="59" t="s">
        <v>1204</v>
      </c>
      <c r="E6" s="73"/>
      <c r="F6" s="73"/>
      <c r="G6" s="73"/>
      <c r="H6" s="146"/>
      <c r="J6" s="55" t="s">
        <v>1249</v>
      </c>
      <c r="K6" s="55"/>
      <c r="L6" s="55"/>
      <c r="M6" s="55"/>
    </row>
    <row r="7" spans="3:13">
      <c r="C7" s="142">
        <v>1</v>
      </c>
      <c r="D7" s="59" t="s">
        <v>5</v>
      </c>
      <c r="E7" s="72" t="s">
        <v>6</v>
      </c>
      <c r="F7" s="93">
        <v>0.2</v>
      </c>
      <c r="G7" s="64">
        <f>VLOOKUP(D7,upahbahan,3,FALSE)</f>
        <v>100000</v>
      </c>
      <c r="H7" s="124">
        <f>F7*G7</f>
        <v>20000</v>
      </c>
      <c r="J7" s="55" t="s">
        <v>1250</v>
      </c>
      <c r="K7" s="55"/>
      <c r="L7" s="55"/>
      <c r="M7" s="65">
        <v>0.1</v>
      </c>
    </row>
    <row r="8" spans="3:13">
      <c r="C8" s="142">
        <v>2</v>
      </c>
      <c r="D8" s="59" t="s">
        <v>7</v>
      </c>
      <c r="E8" s="72" t="s">
        <v>6</v>
      </c>
      <c r="F8" s="93">
        <v>0.1</v>
      </c>
      <c r="G8" s="64">
        <f>VLOOKUP(D8,upahbahan,3,FALSE)</f>
        <v>145000</v>
      </c>
      <c r="H8" s="124">
        <f>F8*G8</f>
        <v>14500</v>
      </c>
    </row>
    <row r="9" spans="3:13">
      <c r="C9" s="142">
        <v>3</v>
      </c>
      <c r="D9" s="59" t="s">
        <v>18</v>
      </c>
      <c r="E9" s="72" t="s">
        <v>6</v>
      </c>
      <c r="F9" s="93">
        <v>0.01</v>
      </c>
      <c r="G9" s="64">
        <f>VLOOKUP(D9,upahbahan,3,FALSE)</f>
        <v>175000</v>
      </c>
      <c r="H9" s="124">
        <f>F9*G9</f>
        <v>1750</v>
      </c>
    </row>
    <row r="10" spans="3:13">
      <c r="C10" s="142">
        <v>4</v>
      </c>
      <c r="D10" s="59" t="s">
        <v>19</v>
      </c>
      <c r="E10" s="72" t="s">
        <v>6</v>
      </c>
      <c r="F10" s="93">
        <v>3.3E-3</v>
      </c>
      <c r="G10" s="64">
        <f>VLOOKUP(D10,upahbahan,3,FALSE)</f>
        <v>200000</v>
      </c>
      <c r="H10" s="124">
        <f>F10*G10</f>
        <v>660</v>
      </c>
    </row>
    <row r="11" spans="3:13" ht="15.75" customHeight="1">
      <c r="C11" s="144" t="s">
        <v>1210</v>
      </c>
      <c r="D11" s="80"/>
      <c r="E11" s="80"/>
      <c r="F11" s="187"/>
      <c r="G11" s="229"/>
      <c r="H11" s="124">
        <f>SUM(H7:H10)</f>
        <v>36910</v>
      </c>
    </row>
    <row r="12" spans="3:13">
      <c r="C12" s="141" t="s">
        <v>1211</v>
      </c>
      <c r="D12" s="59" t="s">
        <v>1212</v>
      </c>
      <c r="E12" s="73"/>
      <c r="F12" s="205"/>
      <c r="G12" s="205"/>
      <c r="H12" s="146"/>
    </row>
    <row r="13" spans="3:13">
      <c r="C13" s="142">
        <v>1</v>
      </c>
      <c r="D13" s="59" t="s">
        <v>2359</v>
      </c>
      <c r="E13" s="72" t="s">
        <v>66</v>
      </c>
      <c r="F13" s="74">
        <v>15.504</v>
      </c>
      <c r="G13" s="64">
        <f>VLOOKUP(D13,upahbahan,3,FALSE)</f>
        <v>1300</v>
      </c>
      <c r="H13" s="124">
        <f>F13*G13</f>
        <v>20155.2</v>
      </c>
    </row>
    <row r="14" spans="3:13">
      <c r="C14" s="142">
        <v>2</v>
      </c>
      <c r="D14" s="77" t="s">
        <v>86</v>
      </c>
      <c r="E14" s="72" t="s">
        <v>42</v>
      </c>
      <c r="F14" s="74">
        <v>1.6E-2</v>
      </c>
      <c r="G14" s="64">
        <f>VLOOKUP(D14,upahbahan,3,FALSE)</f>
        <v>275000</v>
      </c>
      <c r="H14" s="124">
        <f>F14*G14</f>
        <v>4400</v>
      </c>
    </row>
    <row r="15" spans="3:13" ht="15.75" customHeight="1">
      <c r="C15" s="144" t="s">
        <v>1216</v>
      </c>
      <c r="D15" s="80"/>
      <c r="E15" s="80"/>
      <c r="F15" s="80"/>
      <c r="G15" s="162"/>
      <c r="H15" s="124">
        <f>SUM(H13:H14)</f>
        <v>24555.200000000001</v>
      </c>
    </row>
    <row r="16" spans="3:13">
      <c r="C16" s="152" t="s">
        <v>1217</v>
      </c>
      <c r="D16" s="59" t="s">
        <v>1218</v>
      </c>
      <c r="E16" s="73"/>
      <c r="F16" s="73"/>
      <c r="G16" s="73"/>
      <c r="H16" s="146"/>
    </row>
    <row r="17" spans="3:9" ht="15.75" customHeight="1">
      <c r="C17" s="144" t="s">
        <v>1219</v>
      </c>
      <c r="D17" s="80"/>
      <c r="E17" s="80"/>
      <c r="F17" s="80"/>
      <c r="G17" s="162"/>
      <c r="H17" s="153">
        <v>0</v>
      </c>
    </row>
    <row r="18" spans="3:9" s="163" customFormat="1">
      <c r="C18" s="122" t="s">
        <v>1220</v>
      </c>
      <c r="D18" s="69" t="s">
        <v>1221</v>
      </c>
      <c r="E18" s="70"/>
      <c r="F18" s="70"/>
      <c r="G18" s="71"/>
      <c r="H18" s="124">
        <f>H17+H15+H11</f>
        <v>61465.2</v>
      </c>
      <c r="I18" s="62"/>
    </row>
    <row r="19" spans="3:9" s="163" customFormat="1">
      <c r="C19" s="122" t="s">
        <v>1222</v>
      </c>
      <c r="D19" s="69" t="s">
        <v>1325</v>
      </c>
      <c r="E19" s="70"/>
      <c r="F19" s="71"/>
      <c r="G19" s="95">
        <f>$M$7</f>
        <v>0.1</v>
      </c>
      <c r="H19" s="124">
        <f>H18*G19</f>
        <v>6146.52</v>
      </c>
      <c r="I19" s="62"/>
    </row>
    <row r="20" spans="3:9" s="163" customFormat="1" ht="14.4" thickBot="1">
      <c r="C20" s="130" t="s">
        <v>1223</v>
      </c>
      <c r="D20" s="131" t="s">
        <v>1224</v>
      </c>
      <c r="E20" s="132"/>
      <c r="F20" s="132"/>
      <c r="G20" s="155"/>
      <c r="H20" s="134">
        <f>SUM(H18:H19)</f>
        <v>67611.72</v>
      </c>
      <c r="I20" s="62"/>
    </row>
    <row r="21" spans="3:9" ht="14.4" thickTop="1">
      <c r="C21" s="89"/>
      <c r="D21" s="90"/>
      <c r="E21" s="90"/>
      <c r="F21" s="90"/>
      <c r="G21" s="90"/>
      <c r="H21" s="91"/>
    </row>
    <row r="22" spans="3:9" ht="14.4" thickBot="1">
      <c r="C22" s="54" t="s">
        <v>2813</v>
      </c>
      <c r="D22" s="232" t="s">
        <v>1382</v>
      </c>
      <c r="E22" s="223"/>
      <c r="F22" s="223"/>
      <c r="G22" s="223"/>
      <c r="H22" s="223"/>
      <c r="I22" s="56">
        <f>ROUNDDOWN(H38,-2)</f>
        <v>61200</v>
      </c>
    </row>
    <row r="23" spans="3:9" ht="28.2" thickTop="1">
      <c r="C23" s="119" t="s">
        <v>1197</v>
      </c>
      <c r="D23" s="120" t="s">
        <v>1198</v>
      </c>
      <c r="E23" s="120" t="s">
        <v>1199</v>
      </c>
      <c r="F23" s="120" t="s">
        <v>1200</v>
      </c>
      <c r="G23" s="120" t="s">
        <v>1201</v>
      </c>
      <c r="H23" s="121" t="s">
        <v>1202</v>
      </c>
    </row>
    <row r="24" spans="3:9">
      <c r="C24" s="141" t="s">
        <v>1203</v>
      </c>
      <c r="D24" s="59" t="s">
        <v>1204</v>
      </c>
      <c r="E24" s="73"/>
      <c r="F24" s="73"/>
      <c r="G24" s="73"/>
      <c r="H24" s="146"/>
    </row>
    <row r="25" spans="3:9">
      <c r="C25" s="142">
        <v>1</v>
      </c>
      <c r="D25" s="59" t="s">
        <v>5</v>
      </c>
      <c r="E25" s="72" t="s">
        <v>6</v>
      </c>
      <c r="F25" s="93">
        <v>0.2</v>
      </c>
      <c r="G25" s="64">
        <f>VLOOKUP(D25,upahbahan,3,FALSE)</f>
        <v>100000</v>
      </c>
      <c r="H25" s="124">
        <f>F25*G25</f>
        <v>20000</v>
      </c>
    </row>
    <row r="26" spans="3:9">
      <c r="C26" s="142">
        <v>2</v>
      </c>
      <c r="D26" s="59" t="s">
        <v>7</v>
      </c>
      <c r="E26" s="72" t="s">
        <v>6</v>
      </c>
      <c r="F26" s="93">
        <v>0.1</v>
      </c>
      <c r="G26" s="64">
        <f>VLOOKUP(D26,upahbahan,3,FALSE)</f>
        <v>145000</v>
      </c>
      <c r="H26" s="124">
        <f>F26*G26</f>
        <v>14500</v>
      </c>
    </row>
    <row r="27" spans="3:9">
      <c r="C27" s="142">
        <v>3</v>
      </c>
      <c r="D27" s="59" t="s">
        <v>18</v>
      </c>
      <c r="E27" s="72" t="s">
        <v>6</v>
      </c>
      <c r="F27" s="93">
        <v>0.01</v>
      </c>
      <c r="G27" s="64">
        <f>VLOOKUP(D27,upahbahan,3,FALSE)</f>
        <v>175000</v>
      </c>
      <c r="H27" s="124">
        <f>F27*G27</f>
        <v>1750</v>
      </c>
    </row>
    <row r="28" spans="3:9">
      <c r="C28" s="142">
        <v>4</v>
      </c>
      <c r="D28" s="59" t="s">
        <v>19</v>
      </c>
      <c r="E28" s="72" t="s">
        <v>6</v>
      </c>
      <c r="F28" s="93">
        <v>3.3E-3</v>
      </c>
      <c r="G28" s="64">
        <f>VLOOKUP(D28,upahbahan,3,FALSE)</f>
        <v>200000</v>
      </c>
      <c r="H28" s="124">
        <f>F28*G28</f>
        <v>660</v>
      </c>
    </row>
    <row r="29" spans="3:9" ht="15.75" customHeight="1">
      <c r="C29" s="144" t="s">
        <v>1335</v>
      </c>
      <c r="D29" s="80"/>
      <c r="E29" s="80"/>
      <c r="F29" s="187"/>
      <c r="G29" s="229"/>
      <c r="H29" s="124">
        <f>SUM(H25:H28)</f>
        <v>36910</v>
      </c>
    </row>
    <row r="30" spans="3:9">
      <c r="C30" s="141" t="s">
        <v>1211</v>
      </c>
      <c r="D30" s="59" t="s">
        <v>1212</v>
      </c>
      <c r="E30" s="73"/>
      <c r="F30" s="205"/>
      <c r="G30" s="205"/>
      <c r="H30" s="146"/>
    </row>
    <row r="31" spans="3:9">
      <c r="C31" s="142">
        <v>1</v>
      </c>
      <c r="D31" s="59" t="s">
        <v>2359</v>
      </c>
      <c r="E31" s="72" t="s">
        <v>66</v>
      </c>
      <c r="F31" s="74">
        <v>10.224</v>
      </c>
      <c r="G31" s="64">
        <f>VLOOKUP(D31,upahbahan,3,FALSE)</f>
        <v>1300</v>
      </c>
      <c r="H31" s="124">
        <f>F31*G31</f>
        <v>13291.2</v>
      </c>
    </row>
    <row r="32" spans="3:9">
      <c r="C32" s="142">
        <v>2</v>
      </c>
      <c r="D32" s="77" t="s">
        <v>86</v>
      </c>
      <c r="E32" s="72" t="s">
        <v>42</v>
      </c>
      <c r="F32" s="74">
        <v>0.02</v>
      </c>
      <c r="G32" s="64">
        <f>VLOOKUP(D32,upahbahan,3,FALSE)</f>
        <v>275000</v>
      </c>
      <c r="H32" s="124">
        <f>F32*G32</f>
        <v>5500</v>
      </c>
    </row>
    <row r="33" spans="3:11" ht="15.75" customHeight="1">
      <c r="C33" s="144" t="s">
        <v>1216</v>
      </c>
      <c r="D33" s="80"/>
      <c r="E33" s="80"/>
      <c r="F33" s="80"/>
      <c r="G33" s="162"/>
      <c r="H33" s="124">
        <f>SUM(H31:H32)</f>
        <v>18791.2</v>
      </c>
      <c r="K33" s="62">
        <v>0</v>
      </c>
    </row>
    <row r="34" spans="3:11">
      <c r="C34" s="152" t="s">
        <v>1217</v>
      </c>
      <c r="D34" s="59" t="s">
        <v>1218</v>
      </c>
      <c r="E34" s="73"/>
      <c r="F34" s="73"/>
      <c r="G34" s="73"/>
      <c r="H34" s="146"/>
    </row>
    <row r="35" spans="3:11" ht="15.75" customHeight="1">
      <c r="C35" s="144" t="s">
        <v>1219</v>
      </c>
      <c r="D35" s="80"/>
      <c r="E35" s="80"/>
      <c r="F35" s="80"/>
      <c r="G35" s="162"/>
      <c r="H35" s="153">
        <v>0</v>
      </c>
    </row>
    <row r="36" spans="3:11" s="163" customFormat="1">
      <c r="C36" s="122" t="s">
        <v>1220</v>
      </c>
      <c r="D36" s="69" t="s">
        <v>1221</v>
      </c>
      <c r="E36" s="70"/>
      <c r="F36" s="70"/>
      <c r="G36" s="71"/>
      <c r="H36" s="124">
        <f>H35+H33+H29</f>
        <v>55701.2</v>
      </c>
      <c r="I36" s="62"/>
    </row>
    <row r="37" spans="3:11" s="163" customFormat="1">
      <c r="C37" s="122" t="s">
        <v>1222</v>
      </c>
      <c r="D37" s="69" t="s">
        <v>1325</v>
      </c>
      <c r="E37" s="70"/>
      <c r="F37" s="71"/>
      <c r="G37" s="95">
        <f>$M$7</f>
        <v>0.1</v>
      </c>
      <c r="H37" s="124">
        <f>H36*G37</f>
        <v>5570.12</v>
      </c>
      <c r="I37" s="62"/>
    </row>
    <row r="38" spans="3:11" s="163" customFormat="1" ht="14.4" thickBot="1">
      <c r="C38" s="130" t="s">
        <v>1223</v>
      </c>
      <c r="D38" s="131" t="s">
        <v>1224</v>
      </c>
      <c r="E38" s="132"/>
      <c r="F38" s="132"/>
      <c r="G38" s="155"/>
      <c r="H38" s="134">
        <f>SUM(H36:H37)</f>
        <v>61271.32</v>
      </c>
      <c r="I38" s="62"/>
    </row>
    <row r="39" spans="3:11" ht="14.4" thickTop="1"/>
    <row r="40" spans="3:11" ht="14.4" thickBot="1">
      <c r="C40" s="54" t="s">
        <v>2814</v>
      </c>
      <c r="D40" s="232" t="s">
        <v>1383</v>
      </c>
      <c r="E40" s="223"/>
      <c r="F40" s="223"/>
      <c r="G40" s="223"/>
      <c r="H40" s="223"/>
      <c r="I40" s="56">
        <f>ROUNDDOWN(H56,-2)</f>
        <v>58600</v>
      </c>
    </row>
    <row r="41" spans="3:11" ht="28.2" thickTop="1">
      <c r="C41" s="119" t="s">
        <v>1197</v>
      </c>
      <c r="D41" s="120" t="s">
        <v>1198</v>
      </c>
      <c r="E41" s="120" t="s">
        <v>1199</v>
      </c>
      <c r="F41" s="120" t="s">
        <v>1200</v>
      </c>
      <c r="G41" s="120" t="s">
        <v>1201</v>
      </c>
      <c r="H41" s="121" t="s">
        <v>1202</v>
      </c>
    </row>
    <row r="42" spans="3:11">
      <c r="C42" s="141" t="s">
        <v>1203</v>
      </c>
      <c r="D42" s="59" t="s">
        <v>1204</v>
      </c>
      <c r="E42" s="73"/>
      <c r="F42" s="73"/>
      <c r="G42" s="73"/>
      <c r="H42" s="146"/>
    </row>
    <row r="43" spans="3:11">
      <c r="C43" s="142">
        <v>1</v>
      </c>
      <c r="D43" s="59" t="s">
        <v>5</v>
      </c>
      <c r="E43" s="72" t="s">
        <v>6</v>
      </c>
      <c r="F43" s="93">
        <v>0.2</v>
      </c>
      <c r="G43" s="64">
        <f>VLOOKUP(D43,upahbahan,3,FALSE)</f>
        <v>100000</v>
      </c>
      <c r="H43" s="124">
        <f>F43*G43</f>
        <v>20000</v>
      </c>
    </row>
    <row r="44" spans="3:11">
      <c r="C44" s="142">
        <v>2</v>
      </c>
      <c r="D44" s="59" t="s">
        <v>7</v>
      </c>
      <c r="E44" s="72" t="s">
        <v>6</v>
      </c>
      <c r="F44" s="93">
        <v>0.1</v>
      </c>
      <c r="G44" s="64">
        <f>VLOOKUP(D44,upahbahan,3,FALSE)</f>
        <v>145000</v>
      </c>
      <c r="H44" s="124">
        <f>F44*G44</f>
        <v>14500</v>
      </c>
    </row>
    <row r="45" spans="3:11">
      <c r="C45" s="142">
        <v>3</v>
      </c>
      <c r="D45" s="59" t="s">
        <v>18</v>
      </c>
      <c r="E45" s="72" t="s">
        <v>6</v>
      </c>
      <c r="F45" s="93">
        <v>0.01</v>
      </c>
      <c r="G45" s="64">
        <f>VLOOKUP(D45,upahbahan,3,FALSE)</f>
        <v>175000</v>
      </c>
      <c r="H45" s="124">
        <f>F45*G45</f>
        <v>1750</v>
      </c>
    </row>
    <row r="46" spans="3:11">
      <c r="C46" s="142">
        <v>4</v>
      </c>
      <c r="D46" s="59" t="s">
        <v>19</v>
      </c>
      <c r="E46" s="72" t="s">
        <v>6</v>
      </c>
      <c r="F46" s="93">
        <v>3.3E-3</v>
      </c>
      <c r="G46" s="64">
        <f>VLOOKUP(D46,upahbahan,3,FALSE)</f>
        <v>200000</v>
      </c>
      <c r="H46" s="124">
        <f>F46*G46</f>
        <v>660</v>
      </c>
    </row>
    <row r="47" spans="3:11" ht="15.75" customHeight="1">
      <c r="C47" s="144" t="s">
        <v>1335</v>
      </c>
      <c r="D47" s="80"/>
      <c r="E47" s="80"/>
      <c r="F47" s="187"/>
      <c r="G47" s="229"/>
      <c r="H47" s="124">
        <f>SUM(H43:H46)</f>
        <v>36910</v>
      </c>
    </row>
    <row r="48" spans="3:11">
      <c r="C48" s="141" t="s">
        <v>1211</v>
      </c>
      <c r="D48" s="59" t="s">
        <v>1212</v>
      </c>
      <c r="E48" s="73"/>
      <c r="F48" s="205"/>
      <c r="G48" s="205"/>
      <c r="H48" s="146"/>
    </row>
    <row r="49" spans="3:9">
      <c r="C49" s="142">
        <v>1</v>
      </c>
      <c r="D49" s="59" t="s">
        <v>2359</v>
      </c>
      <c r="E49" s="72" t="s">
        <v>66</v>
      </c>
      <c r="F49" s="181">
        <v>7.7759999999999998</v>
      </c>
      <c r="G49" s="64">
        <f>VLOOKUP(D49,upahbahan,3,FALSE)</f>
        <v>1300</v>
      </c>
      <c r="H49" s="124">
        <f>F49*G49</f>
        <v>10108.799999999999</v>
      </c>
    </row>
    <row r="50" spans="3:9">
      <c r="C50" s="142">
        <v>2</v>
      </c>
      <c r="D50" s="77" t="s">
        <v>86</v>
      </c>
      <c r="E50" s="72" t="s">
        <v>42</v>
      </c>
      <c r="F50" s="181">
        <v>2.3E-2</v>
      </c>
      <c r="G50" s="64">
        <f>VLOOKUP(D50,upahbahan,3,FALSE)</f>
        <v>275000</v>
      </c>
      <c r="H50" s="124">
        <f>F50*G50</f>
        <v>6325</v>
      </c>
    </row>
    <row r="51" spans="3:9" ht="15.75" customHeight="1">
      <c r="C51" s="144" t="s">
        <v>1216</v>
      </c>
      <c r="D51" s="80"/>
      <c r="E51" s="80"/>
      <c r="F51" s="80"/>
      <c r="G51" s="162"/>
      <c r="H51" s="124">
        <f>SUM(H49:H50)</f>
        <v>16433.8</v>
      </c>
    </row>
    <row r="52" spans="3:9">
      <c r="C52" s="152" t="s">
        <v>1217</v>
      </c>
      <c r="D52" s="59" t="s">
        <v>1218</v>
      </c>
      <c r="E52" s="73"/>
      <c r="F52" s="73"/>
      <c r="G52" s="73"/>
      <c r="H52" s="146"/>
    </row>
    <row r="53" spans="3:9" ht="15.75" customHeight="1">
      <c r="C53" s="144" t="s">
        <v>1219</v>
      </c>
      <c r="D53" s="80"/>
      <c r="E53" s="80"/>
      <c r="F53" s="80"/>
      <c r="G53" s="162"/>
      <c r="H53" s="153">
        <v>0</v>
      </c>
    </row>
    <row r="54" spans="3:9" s="163" customFormat="1">
      <c r="C54" s="122" t="s">
        <v>1220</v>
      </c>
      <c r="D54" s="69" t="s">
        <v>1221</v>
      </c>
      <c r="E54" s="70"/>
      <c r="F54" s="70"/>
      <c r="G54" s="71"/>
      <c r="H54" s="124">
        <f>H53+H51+H47</f>
        <v>53343.8</v>
      </c>
      <c r="I54" s="62"/>
    </row>
    <row r="55" spans="3:9" s="163" customFormat="1">
      <c r="C55" s="122" t="s">
        <v>1222</v>
      </c>
      <c r="D55" s="69" t="s">
        <v>1325</v>
      </c>
      <c r="E55" s="70"/>
      <c r="F55" s="71"/>
      <c r="G55" s="95">
        <f>$M$7</f>
        <v>0.1</v>
      </c>
      <c r="H55" s="124">
        <f>H54*G55</f>
        <v>5334.380000000001</v>
      </c>
      <c r="I55" s="62"/>
    </row>
    <row r="56" spans="3:9" s="163" customFormat="1" ht="14.4" thickBot="1">
      <c r="C56" s="130" t="s">
        <v>1223</v>
      </c>
      <c r="D56" s="131" t="s">
        <v>1224</v>
      </c>
      <c r="E56" s="132"/>
      <c r="F56" s="132"/>
      <c r="G56" s="155"/>
      <c r="H56" s="134">
        <f>SUM(H54:H55)</f>
        <v>58678.180000000008</v>
      </c>
      <c r="I56" s="62"/>
    </row>
    <row r="57" spans="3:9" ht="14.4" thickTop="1">
      <c r="C57" s="89"/>
      <c r="D57" s="90"/>
      <c r="E57" s="90"/>
      <c r="F57" s="90"/>
      <c r="G57" s="90"/>
      <c r="H57" s="91"/>
    </row>
    <row r="58" spans="3:9" ht="14.4" thickBot="1">
      <c r="C58" s="54" t="s">
        <v>2815</v>
      </c>
      <c r="D58" s="232" t="s">
        <v>1384</v>
      </c>
      <c r="E58" s="223"/>
      <c r="F58" s="223"/>
      <c r="G58" s="223"/>
      <c r="H58" s="223"/>
      <c r="I58" s="56">
        <f>ROUNDDOWN(H74,-2)</f>
        <v>56700</v>
      </c>
    </row>
    <row r="59" spans="3:9" ht="28.2" thickTop="1">
      <c r="C59" s="119" t="s">
        <v>1197</v>
      </c>
      <c r="D59" s="120" t="s">
        <v>1198</v>
      </c>
      <c r="E59" s="120" t="s">
        <v>1199</v>
      </c>
      <c r="F59" s="120" t="s">
        <v>1200</v>
      </c>
      <c r="G59" s="120" t="s">
        <v>1201</v>
      </c>
      <c r="H59" s="121" t="s">
        <v>1202</v>
      </c>
    </row>
    <row r="60" spans="3:9">
      <c r="C60" s="141" t="s">
        <v>1203</v>
      </c>
      <c r="D60" s="59" t="s">
        <v>1204</v>
      </c>
      <c r="E60" s="73"/>
      <c r="F60" s="73"/>
      <c r="G60" s="73"/>
      <c r="H60" s="146"/>
    </row>
    <row r="61" spans="3:9">
      <c r="C61" s="142">
        <v>1</v>
      </c>
      <c r="D61" s="59" t="s">
        <v>5</v>
      </c>
      <c r="E61" s="72" t="s">
        <v>6</v>
      </c>
      <c r="F61" s="93">
        <v>0.2</v>
      </c>
      <c r="G61" s="64">
        <f>VLOOKUP(D61,upahbahan,3,FALSE)</f>
        <v>100000</v>
      </c>
      <c r="H61" s="124">
        <f>F61*G61</f>
        <v>20000</v>
      </c>
    </row>
    <row r="62" spans="3:9">
      <c r="C62" s="142">
        <v>2</v>
      </c>
      <c r="D62" s="59" t="s">
        <v>7</v>
      </c>
      <c r="E62" s="72" t="s">
        <v>6</v>
      </c>
      <c r="F62" s="93">
        <v>0.1</v>
      </c>
      <c r="G62" s="64">
        <f>VLOOKUP(D62,upahbahan,3,FALSE)</f>
        <v>145000</v>
      </c>
      <c r="H62" s="124">
        <f>F62*G62</f>
        <v>14500</v>
      </c>
    </row>
    <row r="63" spans="3:9">
      <c r="C63" s="142">
        <v>3</v>
      </c>
      <c r="D63" s="59" t="s">
        <v>18</v>
      </c>
      <c r="E63" s="72" t="s">
        <v>6</v>
      </c>
      <c r="F63" s="93">
        <v>0.01</v>
      </c>
      <c r="G63" s="64">
        <f>VLOOKUP(D63,upahbahan,3,FALSE)</f>
        <v>175000</v>
      </c>
      <c r="H63" s="124">
        <f>F63*G63</f>
        <v>1750</v>
      </c>
    </row>
    <row r="64" spans="3:9">
      <c r="C64" s="142">
        <v>4</v>
      </c>
      <c r="D64" s="59" t="s">
        <v>19</v>
      </c>
      <c r="E64" s="72" t="s">
        <v>6</v>
      </c>
      <c r="F64" s="93">
        <v>3.3E-3</v>
      </c>
      <c r="G64" s="64">
        <f>VLOOKUP(D64,upahbahan,3,FALSE)</f>
        <v>200000</v>
      </c>
      <c r="H64" s="124">
        <f>F64*G64</f>
        <v>660</v>
      </c>
    </row>
    <row r="65" spans="3:9" ht="15.75" customHeight="1">
      <c r="C65" s="144" t="s">
        <v>1335</v>
      </c>
      <c r="D65" s="80"/>
      <c r="E65" s="80"/>
      <c r="F65" s="187"/>
      <c r="G65" s="229"/>
      <c r="H65" s="124">
        <f>SUM(H61:H64)</f>
        <v>36910</v>
      </c>
    </row>
    <row r="66" spans="3:9">
      <c r="C66" s="141" t="s">
        <v>1211</v>
      </c>
      <c r="D66" s="59" t="s">
        <v>1212</v>
      </c>
      <c r="E66" s="73"/>
      <c r="F66" s="73"/>
      <c r="G66" s="73"/>
      <c r="H66" s="146"/>
    </row>
    <row r="67" spans="3:9">
      <c r="C67" s="142">
        <v>1</v>
      </c>
      <c r="D67" s="59" t="s">
        <v>2359</v>
      </c>
      <c r="E67" s="72" t="s">
        <v>66</v>
      </c>
      <c r="F67" s="74">
        <v>6.24</v>
      </c>
      <c r="G67" s="64">
        <f>VLOOKUP(D67,upahbahan,3,FALSE)</f>
        <v>1300</v>
      </c>
      <c r="H67" s="124">
        <f>F67*G67</f>
        <v>8112</v>
      </c>
    </row>
    <row r="68" spans="3:9">
      <c r="C68" s="142">
        <v>2</v>
      </c>
      <c r="D68" s="77" t="s">
        <v>86</v>
      </c>
      <c r="E68" s="72" t="s">
        <v>42</v>
      </c>
      <c r="F68" s="74">
        <v>2.4E-2</v>
      </c>
      <c r="G68" s="64">
        <f>VLOOKUP(D68,upahbahan,3,FALSE)</f>
        <v>275000</v>
      </c>
      <c r="H68" s="124">
        <f>F68*G68</f>
        <v>6600</v>
      </c>
    </row>
    <row r="69" spans="3:9" ht="15.75" customHeight="1">
      <c r="C69" s="144" t="s">
        <v>1216</v>
      </c>
      <c r="D69" s="80"/>
      <c r="E69" s="80"/>
      <c r="F69" s="80"/>
      <c r="G69" s="162"/>
      <c r="H69" s="124">
        <f>SUM(H67:H68)</f>
        <v>14712</v>
      </c>
    </row>
    <row r="70" spans="3:9">
      <c r="C70" s="152" t="s">
        <v>1217</v>
      </c>
      <c r="D70" s="59" t="s">
        <v>1218</v>
      </c>
      <c r="E70" s="73"/>
      <c r="F70" s="73"/>
      <c r="G70" s="73"/>
      <c r="H70" s="146"/>
    </row>
    <row r="71" spans="3:9" ht="15.75" customHeight="1">
      <c r="C71" s="144" t="s">
        <v>1219</v>
      </c>
      <c r="D71" s="80"/>
      <c r="E71" s="80"/>
      <c r="F71" s="80"/>
      <c r="G71" s="162"/>
      <c r="H71" s="153">
        <v>0</v>
      </c>
    </row>
    <row r="72" spans="3:9" s="163" customFormat="1">
      <c r="C72" s="122" t="s">
        <v>1220</v>
      </c>
      <c r="D72" s="69" t="s">
        <v>1221</v>
      </c>
      <c r="E72" s="70"/>
      <c r="F72" s="70"/>
      <c r="G72" s="71"/>
      <c r="H72" s="124">
        <f>H71+H69+H65</f>
        <v>51622</v>
      </c>
      <c r="I72" s="62"/>
    </row>
    <row r="73" spans="3:9" s="163" customFormat="1">
      <c r="C73" s="122" t="s">
        <v>1222</v>
      </c>
      <c r="D73" s="69" t="s">
        <v>1325</v>
      </c>
      <c r="E73" s="70"/>
      <c r="F73" s="71"/>
      <c r="G73" s="95">
        <f>$M$7</f>
        <v>0.1</v>
      </c>
      <c r="H73" s="124">
        <f>H72*G73</f>
        <v>5162.2000000000007</v>
      </c>
      <c r="I73" s="62"/>
    </row>
    <row r="74" spans="3:9" s="163" customFormat="1" ht="14.4" thickBot="1">
      <c r="C74" s="130" t="s">
        <v>1223</v>
      </c>
      <c r="D74" s="131" t="s">
        <v>1224</v>
      </c>
      <c r="E74" s="132"/>
      <c r="F74" s="132"/>
      <c r="G74" s="155"/>
      <c r="H74" s="134">
        <f>SUM(H72:H73)</f>
        <v>56784.2</v>
      </c>
      <c r="I74" s="62"/>
    </row>
    <row r="75" spans="3:9" ht="14.4" thickTop="1">
      <c r="C75" s="89"/>
      <c r="D75" s="90"/>
      <c r="E75" s="90"/>
      <c r="F75" s="90"/>
      <c r="G75" s="90"/>
      <c r="H75" s="91"/>
    </row>
    <row r="76" spans="3:9" ht="14.4" thickBot="1">
      <c r="C76" s="54" t="s">
        <v>2816</v>
      </c>
      <c r="D76" s="232" t="s">
        <v>1385</v>
      </c>
      <c r="E76" s="309"/>
      <c r="F76" s="309"/>
      <c r="G76" s="309"/>
      <c r="H76" s="309"/>
      <c r="I76" s="56">
        <f>ROUNDDOWN(H92,-2)</f>
        <v>55800</v>
      </c>
    </row>
    <row r="77" spans="3:9" ht="28.2" thickTop="1">
      <c r="C77" s="119" t="s">
        <v>1197</v>
      </c>
      <c r="D77" s="120" t="s">
        <v>1198</v>
      </c>
      <c r="E77" s="120" t="s">
        <v>1199</v>
      </c>
      <c r="F77" s="120" t="s">
        <v>1200</v>
      </c>
      <c r="G77" s="120" t="s">
        <v>1201</v>
      </c>
      <c r="H77" s="121" t="s">
        <v>1202</v>
      </c>
    </row>
    <row r="78" spans="3:9">
      <c r="C78" s="141" t="s">
        <v>1203</v>
      </c>
      <c r="D78" s="59" t="s">
        <v>1204</v>
      </c>
      <c r="E78" s="73"/>
      <c r="F78" s="73"/>
      <c r="G78" s="73"/>
      <c r="H78" s="146"/>
    </row>
    <row r="79" spans="3:9">
      <c r="C79" s="142">
        <v>1</v>
      </c>
      <c r="D79" s="59" t="s">
        <v>5</v>
      </c>
      <c r="E79" s="72" t="s">
        <v>6</v>
      </c>
      <c r="F79" s="93">
        <v>0.2</v>
      </c>
      <c r="G79" s="64">
        <f>VLOOKUP(D79,upahbahan,3,FALSE)</f>
        <v>100000</v>
      </c>
      <c r="H79" s="124">
        <f>F79*G79</f>
        <v>20000</v>
      </c>
    </row>
    <row r="80" spans="3:9">
      <c r="C80" s="142">
        <v>2</v>
      </c>
      <c r="D80" s="59" t="s">
        <v>7</v>
      </c>
      <c r="E80" s="72" t="s">
        <v>6</v>
      </c>
      <c r="F80" s="93">
        <v>0.1</v>
      </c>
      <c r="G80" s="64">
        <f>VLOOKUP(D80,upahbahan,3,FALSE)</f>
        <v>145000</v>
      </c>
      <c r="H80" s="124">
        <f>F80*G80</f>
        <v>14500</v>
      </c>
    </row>
    <row r="81" spans="3:9">
      <c r="C81" s="142">
        <v>3</v>
      </c>
      <c r="D81" s="59" t="s">
        <v>18</v>
      </c>
      <c r="E81" s="72" t="s">
        <v>6</v>
      </c>
      <c r="F81" s="93">
        <v>0.01</v>
      </c>
      <c r="G81" s="64">
        <f>VLOOKUP(D81,upahbahan,3,FALSE)</f>
        <v>175000</v>
      </c>
      <c r="H81" s="124">
        <f>F81*G81</f>
        <v>1750</v>
      </c>
    </row>
    <row r="82" spans="3:9">
      <c r="C82" s="142">
        <v>4</v>
      </c>
      <c r="D82" s="59" t="s">
        <v>19</v>
      </c>
      <c r="E82" s="72" t="s">
        <v>6</v>
      </c>
      <c r="F82" s="93">
        <v>3.3E-3</v>
      </c>
      <c r="G82" s="64">
        <f>VLOOKUP(D82,upahbahan,3,FALSE)</f>
        <v>200000</v>
      </c>
      <c r="H82" s="124">
        <f>F82*G82</f>
        <v>660</v>
      </c>
    </row>
    <row r="83" spans="3:9" ht="15.75" customHeight="1">
      <c r="C83" s="144" t="s">
        <v>1335</v>
      </c>
      <c r="D83" s="80"/>
      <c r="E83" s="80"/>
      <c r="F83" s="187"/>
      <c r="G83" s="229"/>
      <c r="H83" s="124">
        <f>SUM(H79:H82)</f>
        <v>36910</v>
      </c>
    </row>
    <row r="84" spans="3:9">
      <c r="C84" s="141" t="s">
        <v>1211</v>
      </c>
      <c r="D84" s="59" t="s">
        <v>1212</v>
      </c>
      <c r="E84" s="73"/>
      <c r="F84" s="73"/>
      <c r="G84" s="73"/>
      <c r="H84" s="146"/>
    </row>
    <row r="85" spans="3:9">
      <c r="C85" s="142">
        <v>1</v>
      </c>
      <c r="D85" s="59" t="s">
        <v>2359</v>
      </c>
      <c r="E85" s="72" t="s">
        <v>66</v>
      </c>
      <c r="F85" s="74">
        <v>5.1840000000000002</v>
      </c>
      <c r="G85" s="64">
        <f>VLOOKUP(D85,upahbahan,3,FALSE)</f>
        <v>1300</v>
      </c>
      <c r="H85" s="124">
        <f>F85*G85</f>
        <v>6739.2</v>
      </c>
    </row>
    <row r="86" spans="3:9">
      <c r="C86" s="142">
        <v>2</v>
      </c>
      <c r="D86" s="77" t="s">
        <v>86</v>
      </c>
      <c r="E86" s="72" t="s">
        <v>42</v>
      </c>
      <c r="F86" s="74">
        <v>2.5999999999999999E-2</v>
      </c>
      <c r="G86" s="64">
        <f>VLOOKUP(D86,upahbahan,3,FALSE)</f>
        <v>275000</v>
      </c>
      <c r="H86" s="124">
        <f>F86*G86</f>
        <v>7150</v>
      </c>
    </row>
    <row r="87" spans="3:9" ht="15.75" customHeight="1">
      <c r="C87" s="144" t="s">
        <v>1216</v>
      </c>
      <c r="D87" s="80"/>
      <c r="E87" s="80"/>
      <c r="F87" s="80"/>
      <c r="G87" s="162"/>
      <c r="H87" s="124">
        <f>SUM(H85:H86)</f>
        <v>13889.2</v>
      </c>
    </row>
    <row r="88" spans="3:9">
      <c r="C88" s="152" t="s">
        <v>1217</v>
      </c>
      <c r="D88" s="59" t="s">
        <v>1218</v>
      </c>
      <c r="E88" s="73"/>
      <c r="F88" s="73"/>
      <c r="G88" s="73"/>
      <c r="H88" s="146"/>
    </row>
    <row r="89" spans="3:9" ht="15.75" customHeight="1">
      <c r="C89" s="144" t="s">
        <v>1219</v>
      </c>
      <c r="D89" s="80"/>
      <c r="E89" s="80"/>
      <c r="F89" s="80"/>
      <c r="G89" s="162"/>
      <c r="H89" s="153">
        <v>0</v>
      </c>
    </row>
    <row r="90" spans="3:9" s="163" customFormat="1">
      <c r="C90" s="122" t="s">
        <v>1220</v>
      </c>
      <c r="D90" s="69" t="s">
        <v>1221</v>
      </c>
      <c r="E90" s="70"/>
      <c r="F90" s="70"/>
      <c r="G90" s="71"/>
      <c r="H90" s="124">
        <f>H89+H87+H83</f>
        <v>50799.199999999997</v>
      </c>
      <c r="I90" s="62"/>
    </row>
    <row r="91" spans="3:9" s="163" customFormat="1">
      <c r="C91" s="122" t="s">
        <v>1222</v>
      </c>
      <c r="D91" s="69" t="s">
        <v>1325</v>
      </c>
      <c r="E91" s="70"/>
      <c r="F91" s="71"/>
      <c r="G91" s="95">
        <f>$M$7</f>
        <v>0.1</v>
      </c>
      <c r="H91" s="124">
        <f>H90*G91</f>
        <v>5079.92</v>
      </c>
      <c r="I91" s="62"/>
    </row>
    <row r="92" spans="3:9" s="163" customFormat="1" ht="14.4" thickBot="1">
      <c r="C92" s="130" t="s">
        <v>1223</v>
      </c>
      <c r="D92" s="131" t="s">
        <v>1224</v>
      </c>
      <c r="E92" s="132"/>
      <c r="F92" s="132"/>
      <c r="G92" s="155"/>
      <c r="H92" s="134">
        <f>SUM(H90:H91)</f>
        <v>55879.119999999995</v>
      </c>
      <c r="I92" s="62"/>
    </row>
    <row r="93" spans="3:9" ht="14.4" thickTop="1">
      <c r="C93" s="89"/>
      <c r="D93" s="90"/>
      <c r="E93" s="90"/>
      <c r="F93" s="90"/>
      <c r="G93" s="90"/>
      <c r="H93" s="91"/>
    </row>
    <row r="94" spans="3:9" ht="14.4" thickBot="1">
      <c r="C94" s="54" t="s">
        <v>2817</v>
      </c>
      <c r="D94" s="232" t="s">
        <v>1386</v>
      </c>
      <c r="E94" s="309"/>
      <c r="F94" s="309"/>
      <c r="G94" s="309"/>
      <c r="H94" s="309"/>
      <c r="I94" s="56">
        <f>ROUNDDOWN(H110,-2)</f>
        <v>55000</v>
      </c>
    </row>
    <row r="95" spans="3:9" ht="28.2" thickTop="1">
      <c r="C95" s="119" t="s">
        <v>1197</v>
      </c>
      <c r="D95" s="120" t="s">
        <v>1198</v>
      </c>
      <c r="E95" s="120" t="s">
        <v>1199</v>
      </c>
      <c r="F95" s="120" t="s">
        <v>1200</v>
      </c>
      <c r="G95" s="120" t="s">
        <v>1201</v>
      </c>
      <c r="H95" s="121" t="s">
        <v>1202</v>
      </c>
    </row>
    <row r="96" spans="3:9">
      <c r="C96" s="141" t="s">
        <v>1203</v>
      </c>
      <c r="D96" s="59" t="s">
        <v>1204</v>
      </c>
      <c r="E96" s="73"/>
      <c r="F96" s="73"/>
      <c r="G96" s="73"/>
      <c r="H96" s="146"/>
    </row>
    <row r="97" spans="3:9">
      <c r="C97" s="142">
        <v>1</v>
      </c>
      <c r="D97" s="59" t="s">
        <v>5</v>
      </c>
      <c r="E97" s="72" t="s">
        <v>6</v>
      </c>
      <c r="F97" s="93">
        <v>0.2</v>
      </c>
      <c r="G97" s="64">
        <f>VLOOKUP(D97,upahbahan,3,FALSE)</f>
        <v>100000</v>
      </c>
      <c r="H97" s="124">
        <f>F97*G97</f>
        <v>20000</v>
      </c>
    </row>
    <row r="98" spans="3:9">
      <c r="C98" s="142">
        <v>2</v>
      </c>
      <c r="D98" s="59" t="s">
        <v>7</v>
      </c>
      <c r="E98" s="72" t="s">
        <v>6</v>
      </c>
      <c r="F98" s="93">
        <v>0.1</v>
      </c>
      <c r="G98" s="64">
        <f>VLOOKUP(D98,upahbahan,3,FALSE)</f>
        <v>145000</v>
      </c>
      <c r="H98" s="124">
        <f>F98*G98</f>
        <v>14500</v>
      </c>
    </row>
    <row r="99" spans="3:9">
      <c r="C99" s="142">
        <v>3</v>
      </c>
      <c r="D99" s="59" t="s">
        <v>18</v>
      </c>
      <c r="E99" s="72" t="s">
        <v>6</v>
      </c>
      <c r="F99" s="93">
        <v>0.01</v>
      </c>
      <c r="G99" s="64">
        <f>VLOOKUP(D99,upahbahan,3,FALSE)</f>
        <v>175000</v>
      </c>
      <c r="H99" s="124">
        <f>F99*G99</f>
        <v>1750</v>
      </c>
    </row>
    <row r="100" spans="3:9">
      <c r="C100" s="142">
        <v>4</v>
      </c>
      <c r="D100" s="59" t="s">
        <v>19</v>
      </c>
      <c r="E100" s="72" t="s">
        <v>6</v>
      </c>
      <c r="F100" s="93">
        <v>3.3E-3</v>
      </c>
      <c r="G100" s="64">
        <f>VLOOKUP(D100,upahbahan,3,FALSE)</f>
        <v>200000</v>
      </c>
      <c r="H100" s="124">
        <f>F100*G100</f>
        <v>660</v>
      </c>
    </row>
    <row r="101" spans="3:9" ht="15.75" customHeight="1">
      <c r="C101" s="144" t="s">
        <v>1335</v>
      </c>
      <c r="D101" s="80"/>
      <c r="E101" s="80"/>
      <c r="F101" s="187"/>
      <c r="G101" s="229"/>
      <c r="H101" s="124">
        <f>SUM(H97:H100)</f>
        <v>36910</v>
      </c>
    </row>
    <row r="102" spans="3:9">
      <c r="C102" s="152" t="s">
        <v>1211</v>
      </c>
      <c r="D102" s="59" t="s">
        <v>1212</v>
      </c>
      <c r="E102" s="73"/>
      <c r="F102" s="73"/>
      <c r="G102" s="308"/>
      <c r="H102" s="311"/>
    </row>
    <row r="103" spans="3:9">
      <c r="C103" s="142">
        <v>1</v>
      </c>
      <c r="D103" s="59" t="s">
        <v>2359</v>
      </c>
      <c r="E103" s="72" t="s">
        <v>66</v>
      </c>
      <c r="F103" s="74">
        <v>4.4160000000000004</v>
      </c>
      <c r="G103" s="64">
        <f>VLOOKUP(D103,upahbahan,3,FALSE)</f>
        <v>1300</v>
      </c>
      <c r="H103" s="124">
        <f>F103*G103</f>
        <v>5740.8</v>
      </c>
    </row>
    <row r="104" spans="3:9">
      <c r="C104" s="142">
        <v>2</v>
      </c>
      <c r="D104" s="77" t="s">
        <v>86</v>
      </c>
      <c r="E104" s="72" t="s">
        <v>42</v>
      </c>
      <c r="F104" s="74">
        <v>2.7E-2</v>
      </c>
      <c r="G104" s="64">
        <f>VLOOKUP(D104,upahbahan,3,FALSE)</f>
        <v>275000</v>
      </c>
      <c r="H104" s="124">
        <f>F104*G104</f>
        <v>7425</v>
      </c>
    </row>
    <row r="105" spans="3:9" ht="15.75" customHeight="1">
      <c r="C105" s="144" t="s">
        <v>1216</v>
      </c>
      <c r="D105" s="80"/>
      <c r="E105" s="80"/>
      <c r="F105" s="80"/>
      <c r="G105" s="162"/>
      <c r="H105" s="124">
        <f>SUM(H103:H104)</f>
        <v>13165.8</v>
      </c>
    </row>
    <row r="106" spans="3:9">
      <c r="C106" s="152" t="s">
        <v>1217</v>
      </c>
      <c r="D106" s="59" t="s">
        <v>1218</v>
      </c>
      <c r="E106" s="73"/>
      <c r="F106" s="73"/>
      <c r="G106" s="73"/>
      <c r="H106" s="146"/>
    </row>
    <row r="107" spans="3:9" ht="15.75" customHeight="1">
      <c r="C107" s="144" t="s">
        <v>1219</v>
      </c>
      <c r="D107" s="80"/>
      <c r="E107" s="80"/>
      <c r="F107" s="80"/>
      <c r="G107" s="162"/>
      <c r="H107" s="153">
        <v>0</v>
      </c>
    </row>
    <row r="108" spans="3:9" s="163" customFormat="1">
      <c r="C108" s="122" t="s">
        <v>1220</v>
      </c>
      <c r="D108" s="69" t="s">
        <v>1221</v>
      </c>
      <c r="E108" s="70"/>
      <c r="F108" s="70"/>
      <c r="G108" s="71"/>
      <c r="H108" s="124">
        <f>H107+H105+H101</f>
        <v>50075.8</v>
      </c>
      <c r="I108" s="62"/>
    </row>
    <row r="109" spans="3:9" s="163" customFormat="1">
      <c r="C109" s="122" t="s">
        <v>1222</v>
      </c>
      <c r="D109" s="69" t="s">
        <v>1325</v>
      </c>
      <c r="E109" s="70"/>
      <c r="F109" s="71"/>
      <c r="G109" s="95">
        <f>$M$7</f>
        <v>0.1</v>
      </c>
      <c r="H109" s="124">
        <f>H108*G109</f>
        <v>5007.5800000000008</v>
      </c>
      <c r="I109" s="62"/>
    </row>
    <row r="110" spans="3:9" s="163" customFormat="1" ht="14.4" thickBot="1">
      <c r="C110" s="130" t="s">
        <v>1223</v>
      </c>
      <c r="D110" s="131" t="s">
        <v>1224</v>
      </c>
      <c r="E110" s="132"/>
      <c r="F110" s="132"/>
      <c r="G110" s="155"/>
      <c r="H110" s="134">
        <f>SUM(H108:H109)</f>
        <v>55083.380000000005</v>
      </c>
      <c r="I110" s="62"/>
    </row>
    <row r="111" spans="3:9" ht="14.4" thickTop="1">
      <c r="C111" s="310"/>
      <c r="D111" s="238"/>
      <c r="E111" s="195"/>
      <c r="F111" s="195"/>
      <c r="G111" s="195"/>
      <c r="H111" s="195"/>
    </row>
    <row r="112" spans="3:9" ht="14.4" thickBot="1">
      <c r="C112" s="54" t="s">
        <v>2818</v>
      </c>
      <c r="D112" s="232" t="s">
        <v>1387</v>
      </c>
      <c r="E112" s="309"/>
      <c r="F112" s="309"/>
      <c r="G112" s="309"/>
      <c r="H112" s="309"/>
      <c r="I112" s="56">
        <f>ROUNDDOWN(H127,-2)</f>
        <v>67700</v>
      </c>
    </row>
    <row r="113" spans="3:9" ht="28.2" thickTop="1">
      <c r="C113" s="119" t="s">
        <v>1197</v>
      </c>
      <c r="D113" s="120" t="s">
        <v>1198</v>
      </c>
      <c r="E113" s="120" t="s">
        <v>1199</v>
      </c>
      <c r="F113" s="120" t="s">
        <v>1200</v>
      </c>
      <c r="G113" s="120" t="s">
        <v>1201</v>
      </c>
      <c r="H113" s="121" t="s">
        <v>1202</v>
      </c>
    </row>
    <row r="114" spans="3:9">
      <c r="C114" s="141" t="s">
        <v>1203</v>
      </c>
      <c r="D114" s="59" t="s">
        <v>1204</v>
      </c>
      <c r="E114" s="73"/>
      <c r="F114" s="73"/>
      <c r="G114" s="73"/>
      <c r="H114" s="146"/>
    </row>
    <row r="115" spans="3:9">
      <c r="C115" s="142">
        <v>1</v>
      </c>
      <c r="D115" s="59" t="s">
        <v>5</v>
      </c>
      <c r="E115" s="72" t="s">
        <v>6</v>
      </c>
      <c r="F115" s="93">
        <v>0.16700000000000001</v>
      </c>
      <c r="G115" s="64">
        <f>VLOOKUP(D115,upahbahan,3,FALSE)</f>
        <v>100000</v>
      </c>
      <c r="H115" s="124">
        <f>F115*G115</f>
        <v>16700</v>
      </c>
      <c r="I115" s="220"/>
    </row>
    <row r="116" spans="3:9">
      <c r="C116" s="142">
        <v>2</v>
      </c>
      <c r="D116" s="59" t="s">
        <v>7</v>
      </c>
      <c r="E116" s="72" t="s">
        <v>6</v>
      </c>
      <c r="F116" s="93">
        <v>8.3000000000000004E-2</v>
      </c>
      <c r="G116" s="64">
        <f>VLOOKUP(D116,upahbahan,3,FALSE)</f>
        <v>145000</v>
      </c>
      <c r="H116" s="124">
        <f>F116*G116</f>
        <v>12035</v>
      </c>
      <c r="I116" s="220"/>
    </row>
    <row r="117" spans="3:9">
      <c r="C117" s="142">
        <v>3</v>
      </c>
      <c r="D117" s="59" t="s">
        <v>18</v>
      </c>
      <c r="E117" s="72" t="s">
        <v>6</v>
      </c>
      <c r="F117" s="93">
        <v>8.3000000000000001E-3</v>
      </c>
      <c r="G117" s="64">
        <f>VLOOKUP(D117,upahbahan,3,FALSE)</f>
        <v>175000</v>
      </c>
      <c r="H117" s="124">
        <f>F117*G117</f>
        <v>1452.5</v>
      </c>
      <c r="I117" s="220"/>
    </row>
    <row r="118" spans="3:9">
      <c r="C118" s="142">
        <v>4</v>
      </c>
      <c r="D118" s="59" t="s">
        <v>19</v>
      </c>
      <c r="E118" s="72" t="s">
        <v>6</v>
      </c>
      <c r="F118" s="93">
        <v>2.8E-3</v>
      </c>
      <c r="G118" s="64">
        <f>VLOOKUP(D118,upahbahan,3,FALSE)</f>
        <v>200000</v>
      </c>
      <c r="H118" s="124">
        <f>F118*G118</f>
        <v>560</v>
      </c>
      <c r="I118" s="220"/>
    </row>
    <row r="119" spans="3:9" ht="15.75" customHeight="1">
      <c r="C119" s="144" t="s">
        <v>1335</v>
      </c>
      <c r="D119" s="80"/>
      <c r="E119" s="80"/>
      <c r="F119" s="217"/>
      <c r="G119" s="218"/>
      <c r="H119" s="124">
        <f>SUM(H115:H118)</f>
        <v>30747.5</v>
      </c>
      <c r="I119" s="220"/>
    </row>
    <row r="120" spans="3:9">
      <c r="C120" s="141" t="s">
        <v>1211</v>
      </c>
      <c r="D120" s="59" t="s">
        <v>1212</v>
      </c>
      <c r="E120" s="73"/>
      <c r="F120" s="231"/>
      <c r="G120" s="231"/>
      <c r="H120" s="312"/>
      <c r="I120" s="220"/>
    </row>
    <row r="121" spans="3:9">
      <c r="C121" s="142">
        <v>1</v>
      </c>
      <c r="D121" s="59" t="s">
        <v>1016</v>
      </c>
      <c r="E121" s="72" t="s">
        <v>66</v>
      </c>
      <c r="F121" s="74">
        <v>16.670000000000002</v>
      </c>
      <c r="G121" s="64">
        <f>VLOOKUP(D121,upahbahan,3,FALSE)</f>
        <v>1850</v>
      </c>
      <c r="H121" s="124">
        <f>F121*G121</f>
        <v>30839.500000000004</v>
      </c>
      <c r="I121" s="220"/>
    </row>
    <row r="122" spans="3:9" ht="15.75" customHeight="1">
      <c r="C122" s="144" t="s">
        <v>1216</v>
      </c>
      <c r="D122" s="80"/>
      <c r="E122" s="80"/>
      <c r="F122" s="80"/>
      <c r="G122" s="162"/>
      <c r="H122" s="124">
        <f>SUM(H121:H121)</f>
        <v>30839.500000000004</v>
      </c>
    </row>
    <row r="123" spans="3:9">
      <c r="C123" s="152" t="s">
        <v>1217</v>
      </c>
      <c r="D123" s="59" t="s">
        <v>1218</v>
      </c>
      <c r="E123" s="73"/>
      <c r="F123" s="73"/>
      <c r="G123" s="73"/>
      <c r="H123" s="146"/>
    </row>
    <row r="124" spans="3:9" ht="15.75" customHeight="1">
      <c r="C124" s="144" t="s">
        <v>1219</v>
      </c>
      <c r="D124" s="80"/>
      <c r="E124" s="80"/>
      <c r="F124" s="80"/>
      <c r="G124" s="162"/>
      <c r="H124" s="153">
        <v>0</v>
      </c>
    </row>
    <row r="125" spans="3:9" s="163" customFormat="1">
      <c r="C125" s="122" t="s">
        <v>1220</v>
      </c>
      <c r="D125" s="69" t="s">
        <v>1221</v>
      </c>
      <c r="E125" s="70"/>
      <c r="F125" s="70"/>
      <c r="G125" s="71"/>
      <c r="H125" s="124">
        <f>H124+H122+H119</f>
        <v>61587</v>
      </c>
      <c r="I125" s="62"/>
    </row>
    <row r="126" spans="3:9" s="163" customFormat="1">
      <c r="C126" s="122" t="s">
        <v>1222</v>
      </c>
      <c r="D126" s="69" t="s">
        <v>1325</v>
      </c>
      <c r="E126" s="70"/>
      <c r="F126" s="71"/>
      <c r="G126" s="95">
        <f>$M$7</f>
        <v>0.1</v>
      </c>
      <c r="H126" s="124">
        <f>H125*G126</f>
        <v>6158.7000000000007</v>
      </c>
      <c r="I126" s="62"/>
    </row>
    <row r="127" spans="3:9" s="163" customFormat="1" ht="14.4" thickBot="1">
      <c r="C127" s="130" t="s">
        <v>1223</v>
      </c>
      <c r="D127" s="131" t="s">
        <v>1224</v>
      </c>
      <c r="E127" s="132"/>
      <c r="F127" s="132"/>
      <c r="G127" s="155"/>
      <c r="H127" s="134">
        <f>SUM(H125:H126)</f>
        <v>67745.7</v>
      </c>
      <c r="I127" s="62"/>
    </row>
    <row r="128" spans="3:9" ht="14.4" thickTop="1">
      <c r="C128" s="89"/>
      <c r="D128" s="90"/>
      <c r="E128" s="90"/>
      <c r="F128" s="90"/>
      <c r="G128" s="90"/>
      <c r="H128" s="91"/>
    </row>
    <row r="129" spans="3:11" ht="14.4" thickBot="1">
      <c r="C129" s="54" t="s">
        <v>2819</v>
      </c>
      <c r="D129" s="232" t="s">
        <v>1388</v>
      </c>
      <c r="E129" s="223"/>
      <c r="F129" s="223"/>
      <c r="G129" s="223"/>
      <c r="H129" s="223"/>
      <c r="I129" s="56">
        <f>ROUNDDOWN(H144,-2)</f>
        <v>45200</v>
      </c>
    </row>
    <row r="130" spans="3:11" ht="28.2" thickTop="1">
      <c r="C130" s="119" t="s">
        <v>1197</v>
      </c>
      <c r="D130" s="120" t="s">
        <v>1198</v>
      </c>
      <c r="E130" s="120" t="s">
        <v>1199</v>
      </c>
      <c r="F130" s="120" t="s">
        <v>1200</v>
      </c>
      <c r="G130" s="120" t="s">
        <v>1201</v>
      </c>
      <c r="H130" s="121" t="s">
        <v>1202</v>
      </c>
    </row>
    <row r="131" spans="3:11">
      <c r="C131" s="141" t="s">
        <v>1203</v>
      </c>
      <c r="D131" s="59" t="s">
        <v>1204</v>
      </c>
      <c r="E131" s="73"/>
      <c r="F131" s="73"/>
      <c r="G131" s="73"/>
      <c r="H131" s="146"/>
    </row>
    <row r="132" spans="3:11">
      <c r="C132" s="142">
        <v>1</v>
      </c>
      <c r="D132" s="59" t="s">
        <v>5</v>
      </c>
      <c r="E132" s="72" t="s">
        <v>6</v>
      </c>
      <c r="F132" s="93">
        <v>0.2</v>
      </c>
      <c r="G132" s="64">
        <f>VLOOKUP(D132,upahbahan,3,FALSE)</f>
        <v>100000</v>
      </c>
      <c r="H132" s="124">
        <f>F132*G132</f>
        <v>20000</v>
      </c>
      <c r="I132" s="220"/>
      <c r="J132" s="220"/>
      <c r="K132" s="220"/>
    </row>
    <row r="133" spans="3:11">
      <c r="C133" s="142">
        <v>2</v>
      </c>
      <c r="D133" s="59" t="s">
        <v>7</v>
      </c>
      <c r="E133" s="72" t="s">
        <v>6</v>
      </c>
      <c r="F133" s="93">
        <v>0.1</v>
      </c>
      <c r="G133" s="64">
        <f>VLOOKUP(D133,upahbahan,3,FALSE)</f>
        <v>145000</v>
      </c>
      <c r="H133" s="124">
        <f>F133*G133</f>
        <v>14500</v>
      </c>
      <c r="I133" s="220"/>
      <c r="J133" s="220"/>
      <c r="K133" s="220"/>
    </row>
    <row r="134" spans="3:11">
      <c r="C134" s="142">
        <v>3</v>
      </c>
      <c r="D134" s="59" t="s">
        <v>18</v>
      </c>
      <c r="E134" s="72" t="s">
        <v>6</v>
      </c>
      <c r="F134" s="93">
        <v>0.01</v>
      </c>
      <c r="G134" s="64">
        <f>VLOOKUP(D134,upahbahan,3,FALSE)</f>
        <v>175000</v>
      </c>
      <c r="H134" s="124">
        <f>F134*G134</f>
        <v>1750</v>
      </c>
      <c r="I134" s="220"/>
      <c r="J134" s="220"/>
      <c r="K134" s="220"/>
    </row>
    <row r="135" spans="3:11">
      <c r="C135" s="142">
        <v>4</v>
      </c>
      <c r="D135" s="59" t="s">
        <v>19</v>
      </c>
      <c r="E135" s="72" t="s">
        <v>6</v>
      </c>
      <c r="F135" s="93">
        <v>3.3E-3</v>
      </c>
      <c r="G135" s="64">
        <f>VLOOKUP(D135,upahbahan,3,FALSE)</f>
        <v>200000</v>
      </c>
      <c r="H135" s="124">
        <f>F135*G135</f>
        <v>660</v>
      </c>
      <c r="I135" s="220"/>
      <c r="J135" s="220"/>
      <c r="K135" s="220"/>
    </row>
    <row r="136" spans="3:11" ht="15.75" customHeight="1">
      <c r="C136" s="144" t="s">
        <v>1335</v>
      </c>
      <c r="D136" s="80"/>
      <c r="E136" s="80"/>
      <c r="F136" s="217"/>
      <c r="G136" s="218"/>
      <c r="H136" s="124">
        <f>SUM(H132:H135)</f>
        <v>36910</v>
      </c>
      <c r="I136" s="220"/>
      <c r="J136" s="220"/>
      <c r="K136" s="220"/>
    </row>
    <row r="137" spans="3:11">
      <c r="C137" s="141" t="s">
        <v>1211</v>
      </c>
      <c r="D137" s="59" t="s">
        <v>1212</v>
      </c>
      <c r="E137" s="73"/>
      <c r="F137" s="231"/>
      <c r="G137" s="231"/>
      <c r="H137" s="312"/>
      <c r="I137" s="220"/>
      <c r="J137" s="220"/>
      <c r="K137" s="220"/>
    </row>
    <row r="138" spans="3:11">
      <c r="C138" s="142">
        <v>1</v>
      </c>
      <c r="D138" s="59" t="s">
        <v>2359</v>
      </c>
      <c r="E138" s="72" t="s">
        <v>66</v>
      </c>
      <c r="F138" s="74">
        <v>3.25</v>
      </c>
      <c r="G138" s="64">
        <f>VLOOKUP(D138,upahbahan,3,FALSE)</f>
        <v>1300</v>
      </c>
      <c r="H138" s="124">
        <f>F138*G138</f>
        <v>4225</v>
      </c>
      <c r="I138" s="220"/>
      <c r="J138" s="220"/>
      <c r="K138" s="220"/>
    </row>
    <row r="139" spans="3:11" ht="15.75" customHeight="1">
      <c r="C139" s="144" t="s">
        <v>1216</v>
      </c>
      <c r="D139" s="80"/>
      <c r="E139" s="80"/>
      <c r="F139" s="80"/>
      <c r="G139" s="162"/>
      <c r="H139" s="124">
        <f>SUM(H138:H138)</f>
        <v>4225</v>
      </c>
    </row>
    <row r="140" spans="3:11">
      <c r="C140" s="152" t="s">
        <v>1217</v>
      </c>
      <c r="D140" s="59" t="s">
        <v>1218</v>
      </c>
      <c r="E140" s="73"/>
      <c r="F140" s="73"/>
      <c r="G140" s="73"/>
      <c r="H140" s="146"/>
    </row>
    <row r="141" spans="3:11" ht="15.75" customHeight="1">
      <c r="C141" s="144" t="s">
        <v>1219</v>
      </c>
      <c r="D141" s="80"/>
      <c r="E141" s="80"/>
      <c r="F141" s="80"/>
      <c r="G141" s="162"/>
      <c r="H141" s="153">
        <v>0</v>
      </c>
    </row>
    <row r="142" spans="3:11" s="163" customFormat="1">
      <c r="C142" s="122" t="s">
        <v>1220</v>
      </c>
      <c r="D142" s="69" t="s">
        <v>1221</v>
      </c>
      <c r="E142" s="70"/>
      <c r="F142" s="70"/>
      <c r="G142" s="71"/>
      <c r="H142" s="124">
        <f>H141+H139+H136</f>
        <v>41135</v>
      </c>
      <c r="I142" s="62"/>
    </row>
    <row r="143" spans="3:11" s="163" customFormat="1">
      <c r="C143" s="122" t="s">
        <v>1222</v>
      </c>
      <c r="D143" s="69" t="s">
        <v>1325</v>
      </c>
      <c r="E143" s="70"/>
      <c r="F143" s="71"/>
      <c r="G143" s="95">
        <f>$M$7</f>
        <v>0.1</v>
      </c>
      <c r="H143" s="124">
        <f>H142*G143</f>
        <v>4113.5</v>
      </c>
      <c r="I143" s="62"/>
    </row>
    <row r="144" spans="3:11" s="163" customFormat="1" ht="14.4" thickBot="1">
      <c r="C144" s="130" t="s">
        <v>1223</v>
      </c>
      <c r="D144" s="131" t="s">
        <v>1224</v>
      </c>
      <c r="E144" s="132"/>
      <c r="F144" s="132"/>
      <c r="G144" s="155"/>
      <c r="H144" s="134">
        <f>SUM(H142:H143)</f>
        <v>45248.5</v>
      </c>
      <c r="I144" s="62"/>
    </row>
    <row r="145" spans="3:11" ht="14.4" thickTop="1">
      <c r="C145" s="89"/>
      <c r="D145" s="90"/>
      <c r="E145" s="90"/>
      <c r="F145" s="90"/>
      <c r="G145" s="90"/>
      <c r="H145" s="91"/>
    </row>
    <row r="146" spans="3:11" ht="14.4" thickBot="1">
      <c r="C146" s="54" t="s">
        <v>2820</v>
      </c>
      <c r="D146" s="232" t="s">
        <v>1389</v>
      </c>
      <c r="E146" s="222"/>
      <c r="F146" s="222"/>
      <c r="G146" s="222"/>
      <c r="H146" s="222"/>
      <c r="I146" s="56">
        <f>ROUNDDOWN(H162,-2)</f>
        <v>66900</v>
      </c>
    </row>
    <row r="147" spans="3:11" ht="28.2" thickTop="1">
      <c r="C147" s="119" t="s">
        <v>1197</v>
      </c>
      <c r="D147" s="120" t="s">
        <v>1198</v>
      </c>
      <c r="E147" s="120" t="s">
        <v>1199</v>
      </c>
      <c r="F147" s="120" t="s">
        <v>1200</v>
      </c>
      <c r="G147" s="120" t="s">
        <v>1201</v>
      </c>
      <c r="H147" s="121" t="s">
        <v>1202</v>
      </c>
    </row>
    <row r="148" spans="3:11">
      <c r="C148" s="141" t="s">
        <v>1203</v>
      </c>
      <c r="D148" s="59" t="s">
        <v>1204</v>
      </c>
      <c r="E148" s="73"/>
      <c r="F148" s="73"/>
      <c r="G148" s="73"/>
      <c r="H148" s="146"/>
    </row>
    <row r="149" spans="3:11">
      <c r="C149" s="142">
        <v>1</v>
      </c>
      <c r="D149" s="59" t="s">
        <v>5</v>
      </c>
      <c r="E149" s="72" t="s">
        <v>6</v>
      </c>
      <c r="F149" s="93">
        <v>0.25</v>
      </c>
      <c r="G149" s="64">
        <f>VLOOKUP(D149,upahbahan,3,FALSE)</f>
        <v>100000</v>
      </c>
      <c r="H149" s="124">
        <f>F149*G149</f>
        <v>25000</v>
      </c>
    </row>
    <row r="150" spans="3:11">
      <c r="C150" s="142">
        <v>2</v>
      </c>
      <c r="D150" s="59" t="s">
        <v>7</v>
      </c>
      <c r="E150" s="72" t="s">
        <v>6</v>
      </c>
      <c r="F150" s="93">
        <v>0.125</v>
      </c>
      <c r="G150" s="64">
        <f>VLOOKUP(D150,upahbahan,3,FALSE)</f>
        <v>145000</v>
      </c>
      <c r="H150" s="124">
        <f>F150*G150</f>
        <v>18125</v>
      </c>
    </row>
    <row r="151" spans="3:11">
      <c r="C151" s="142">
        <v>3</v>
      </c>
      <c r="D151" s="59" t="s">
        <v>18</v>
      </c>
      <c r="E151" s="72" t="s">
        <v>6</v>
      </c>
      <c r="F151" s="93">
        <v>1.2500000000000001E-2</v>
      </c>
      <c r="G151" s="64">
        <f>VLOOKUP(D151,upahbahan,3,FALSE)</f>
        <v>175000</v>
      </c>
      <c r="H151" s="124">
        <f>F151*G151</f>
        <v>2187.5</v>
      </c>
    </row>
    <row r="152" spans="3:11">
      <c r="C152" s="142">
        <v>4</v>
      </c>
      <c r="D152" s="59" t="s">
        <v>19</v>
      </c>
      <c r="E152" s="72" t="s">
        <v>6</v>
      </c>
      <c r="F152" s="93">
        <v>4.1999999999999997E-3</v>
      </c>
      <c r="G152" s="64">
        <f>VLOOKUP(D152,upahbahan,3,FALSE)</f>
        <v>200000</v>
      </c>
      <c r="H152" s="124">
        <f>F152*G152</f>
        <v>840</v>
      </c>
    </row>
    <row r="153" spans="3:11" ht="15.75" customHeight="1">
      <c r="C153" s="144" t="s">
        <v>1335</v>
      </c>
      <c r="D153" s="80"/>
      <c r="E153" s="80"/>
      <c r="F153" s="217"/>
      <c r="G153" s="218"/>
      <c r="H153" s="124">
        <f>SUM(H149:H152)</f>
        <v>46152.5</v>
      </c>
      <c r="I153" s="220"/>
      <c r="J153" s="220"/>
      <c r="K153" s="220"/>
    </row>
    <row r="154" spans="3:11">
      <c r="C154" s="141" t="s">
        <v>1211</v>
      </c>
      <c r="D154" s="59" t="s">
        <v>1212</v>
      </c>
      <c r="E154" s="73"/>
      <c r="F154" s="73"/>
      <c r="G154" s="73"/>
      <c r="H154" s="146"/>
    </row>
    <row r="155" spans="3:11">
      <c r="C155" s="142">
        <v>1</v>
      </c>
      <c r="D155" s="59" t="s">
        <v>2359</v>
      </c>
      <c r="E155" s="72" t="s">
        <v>66</v>
      </c>
      <c r="F155" s="74">
        <v>6.24</v>
      </c>
      <c r="G155" s="64">
        <f>VLOOKUP(D155,upahbahan,3,FALSE)</f>
        <v>1300</v>
      </c>
      <c r="H155" s="124">
        <f>F155*G155</f>
        <v>8112</v>
      </c>
    </row>
    <row r="156" spans="3:11">
      <c r="C156" s="142">
        <v>2</v>
      </c>
      <c r="D156" s="77" t="s">
        <v>86</v>
      </c>
      <c r="E156" s="72" t="s">
        <v>42</v>
      </c>
      <c r="F156" s="74">
        <v>2.4E-2</v>
      </c>
      <c r="G156" s="64">
        <f>VLOOKUP(D156,upahbahan,3,FALSE)</f>
        <v>275000</v>
      </c>
      <c r="H156" s="124">
        <f>F156*G156</f>
        <v>6600</v>
      </c>
    </row>
    <row r="157" spans="3:11" ht="15.75" customHeight="1">
      <c r="C157" s="144" t="s">
        <v>1216</v>
      </c>
      <c r="D157" s="80"/>
      <c r="E157" s="80"/>
      <c r="F157" s="80"/>
      <c r="G157" s="162"/>
      <c r="H157" s="124">
        <f>SUM(H155:H156)</f>
        <v>14712</v>
      </c>
    </row>
    <row r="158" spans="3:11">
      <c r="C158" s="152" t="s">
        <v>1217</v>
      </c>
      <c r="D158" s="59" t="s">
        <v>1218</v>
      </c>
      <c r="E158" s="73"/>
      <c r="F158" s="73"/>
      <c r="G158" s="73"/>
      <c r="H158" s="146"/>
    </row>
    <row r="159" spans="3:11" ht="15.75" customHeight="1">
      <c r="C159" s="144" t="s">
        <v>1219</v>
      </c>
      <c r="D159" s="80"/>
      <c r="E159" s="80"/>
      <c r="F159" s="80"/>
      <c r="G159" s="162"/>
      <c r="H159" s="153">
        <v>0</v>
      </c>
    </row>
    <row r="160" spans="3:11" s="163" customFormat="1">
      <c r="C160" s="122" t="s">
        <v>1220</v>
      </c>
      <c r="D160" s="69" t="s">
        <v>1221</v>
      </c>
      <c r="E160" s="70"/>
      <c r="F160" s="70"/>
      <c r="G160" s="71"/>
      <c r="H160" s="124">
        <f>H159+H157+H153</f>
        <v>60864.5</v>
      </c>
      <c r="I160" s="62"/>
    </row>
    <row r="161" spans="3:11" s="163" customFormat="1">
      <c r="C161" s="122" t="s">
        <v>1222</v>
      </c>
      <c r="D161" s="69" t="s">
        <v>1325</v>
      </c>
      <c r="E161" s="70"/>
      <c r="F161" s="71"/>
      <c r="G161" s="95">
        <f>$M$7</f>
        <v>0.1</v>
      </c>
      <c r="H161" s="124">
        <f>H160*G161</f>
        <v>6086.4500000000007</v>
      </c>
      <c r="I161" s="62"/>
    </row>
    <row r="162" spans="3:11" s="163" customFormat="1" ht="14.4" thickBot="1">
      <c r="C162" s="130" t="s">
        <v>1223</v>
      </c>
      <c r="D162" s="131" t="s">
        <v>1224</v>
      </c>
      <c r="E162" s="132"/>
      <c r="F162" s="132"/>
      <c r="G162" s="155"/>
      <c r="H162" s="134">
        <f>SUM(H160:H161)</f>
        <v>66950.95</v>
      </c>
      <c r="I162" s="62"/>
    </row>
    <row r="163" spans="3:11" ht="14.4" thickTop="1"/>
    <row r="164" spans="3:11" ht="14.4" thickBot="1">
      <c r="C164" s="54" t="s">
        <v>2821</v>
      </c>
      <c r="D164" s="232" t="s">
        <v>1390</v>
      </c>
      <c r="E164" s="222"/>
      <c r="F164" s="222"/>
      <c r="G164" s="222"/>
      <c r="H164" s="222"/>
      <c r="I164" s="56">
        <f>ROUNDDOWN(H180,-2)</f>
        <v>57500</v>
      </c>
    </row>
    <row r="165" spans="3:11" ht="28.2" thickTop="1">
      <c r="C165" s="119" t="s">
        <v>1197</v>
      </c>
      <c r="D165" s="120" t="s">
        <v>1198</v>
      </c>
      <c r="E165" s="120" t="s">
        <v>1199</v>
      </c>
      <c r="F165" s="120" t="s">
        <v>1200</v>
      </c>
      <c r="G165" s="120" t="s">
        <v>1201</v>
      </c>
      <c r="H165" s="121" t="s">
        <v>1202</v>
      </c>
    </row>
    <row r="166" spans="3:11">
      <c r="C166" s="141" t="s">
        <v>1203</v>
      </c>
      <c r="D166" s="59" t="s">
        <v>1204</v>
      </c>
      <c r="E166" s="73"/>
      <c r="F166" s="73"/>
      <c r="G166" s="73"/>
      <c r="H166" s="146"/>
    </row>
    <row r="167" spans="3:11">
      <c r="C167" s="142">
        <v>1</v>
      </c>
      <c r="D167" s="59" t="s">
        <v>5</v>
      </c>
      <c r="E167" s="72" t="s">
        <v>6</v>
      </c>
      <c r="F167" s="93">
        <v>0.17860000000000001</v>
      </c>
      <c r="G167" s="64">
        <f>VLOOKUP(D167,upahbahan,3,FALSE)</f>
        <v>100000</v>
      </c>
      <c r="H167" s="124">
        <f>F167*G167</f>
        <v>17860</v>
      </c>
    </row>
    <row r="168" spans="3:11">
      <c r="C168" s="142">
        <v>2</v>
      </c>
      <c r="D168" s="59" t="s">
        <v>7</v>
      </c>
      <c r="E168" s="72" t="s">
        <v>6</v>
      </c>
      <c r="F168" s="93">
        <v>0.17860000000000001</v>
      </c>
      <c r="G168" s="64">
        <f>VLOOKUP(D168,upahbahan,3,FALSE)</f>
        <v>145000</v>
      </c>
      <c r="H168" s="124">
        <f>F168*G168</f>
        <v>25897</v>
      </c>
    </row>
    <row r="169" spans="3:11">
      <c r="C169" s="142">
        <v>3</v>
      </c>
      <c r="D169" s="59" t="s">
        <v>18</v>
      </c>
      <c r="E169" s="72" t="s">
        <v>6</v>
      </c>
      <c r="F169" s="93">
        <v>1.7899999999999999E-2</v>
      </c>
      <c r="G169" s="64">
        <f>VLOOKUP(D169,upahbahan,3,FALSE)</f>
        <v>175000</v>
      </c>
      <c r="H169" s="124">
        <f>F169*G169</f>
        <v>3132.5</v>
      </c>
    </row>
    <row r="170" spans="3:11">
      <c r="C170" s="142">
        <v>4</v>
      </c>
      <c r="D170" s="59" t="s">
        <v>19</v>
      </c>
      <c r="E170" s="72" t="s">
        <v>6</v>
      </c>
      <c r="F170" s="93">
        <v>6.0000000000000001E-3</v>
      </c>
      <c r="G170" s="64">
        <f>VLOOKUP(D170,upahbahan,3,FALSE)</f>
        <v>200000</v>
      </c>
      <c r="H170" s="124">
        <f>F170*G170</f>
        <v>1200</v>
      </c>
    </row>
    <row r="171" spans="3:11" ht="15.75" customHeight="1">
      <c r="C171" s="144" t="s">
        <v>1335</v>
      </c>
      <c r="D171" s="80"/>
      <c r="E171" s="80"/>
      <c r="F171" s="217"/>
      <c r="G171" s="218"/>
      <c r="H171" s="124">
        <f>SUM(H167:H170)</f>
        <v>48089.5</v>
      </c>
      <c r="I171" s="220"/>
      <c r="J171" s="220"/>
      <c r="K171" s="220"/>
    </row>
    <row r="172" spans="3:11">
      <c r="C172" s="141" t="s">
        <v>1211</v>
      </c>
      <c r="D172" s="59" t="s">
        <v>1212</v>
      </c>
      <c r="E172" s="73"/>
      <c r="F172" s="73"/>
      <c r="G172" s="73"/>
      <c r="H172" s="146"/>
    </row>
    <row r="173" spans="3:11">
      <c r="C173" s="142">
        <v>1</v>
      </c>
      <c r="D173" s="59" t="s">
        <v>2359</v>
      </c>
      <c r="E173" s="72" t="s">
        <v>66</v>
      </c>
      <c r="F173" s="74">
        <v>0.5</v>
      </c>
      <c r="G173" s="64">
        <f>VLOOKUP(D173,upahbahan,3,FALSE)</f>
        <v>1300</v>
      </c>
      <c r="H173" s="124">
        <f>F173*G173</f>
        <v>650</v>
      </c>
    </row>
    <row r="174" spans="3:11">
      <c r="C174" s="142">
        <v>2</v>
      </c>
      <c r="D174" s="77" t="s">
        <v>86</v>
      </c>
      <c r="E174" s="72" t="s">
        <v>42</v>
      </c>
      <c r="F174" s="74">
        <v>1.2999999999999999E-2</v>
      </c>
      <c r="G174" s="64">
        <f>VLOOKUP(D174,upahbahan,3,FALSE)</f>
        <v>275000</v>
      </c>
      <c r="H174" s="124">
        <f>F174*G174</f>
        <v>3575</v>
      </c>
    </row>
    <row r="175" spans="3:11" ht="15.75" customHeight="1">
      <c r="C175" s="144" t="s">
        <v>1216</v>
      </c>
      <c r="D175" s="80"/>
      <c r="E175" s="80"/>
      <c r="F175" s="80"/>
      <c r="G175" s="162"/>
      <c r="H175" s="124">
        <f>SUM(H173:H174)</f>
        <v>4225</v>
      </c>
    </row>
    <row r="176" spans="3:11">
      <c r="C176" s="152" t="s">
        <v>1217</v>
      </c>
      <c r="D176" s="59" t="s">
        <v>1218</v>
      </c>
      <c r="E176" s="73"/>
      <c r="F176" s="73"/>
      <c r="G176" s="73"/>
      <c r="H176" s="146"/>
    </row>
    <row r="177" spans="3:11" ht="15.75" customHeight="1">
      <c r="C177" s="144" t="s">
        <v>1219</v>
      </c>
      <c r="D177" s="80"/>
      <c r="E177" s="80"/>
      <c r="F177" s="80"/>
      <c r="G177" s="162"/>
      <c r="H177" s="153">
        <v>0</v>
      </c>
    </row>
    <row r="178" spans="3:11" s="163" customFormat="1">
      <c r="C178" s="122" t="s">
        <v>1220</v>
      </c>
      <c r="D178" s="69" t="s">
        <v>1221</v>
      </c>
      <c r="E178" s="70"/>
      <c r="F178" s="70"/>
      <c r="G178" s="71"/>
      <c r="H178" s="124">
        <f>H177+H175+H171</f>
        <v>52314.5</v>
      </c>
      <c r="I178" s="62"/>
    </row>
    <row r="179" spans="3:11" s="163" customFormat="1">
      <c r="C179" s="122" t="s">
        <v>1222</v>
      </c>
      <c r="D179" s="69" t="s">
        <v>1325</v>
      </c>
      <c r="E179" s="70"/>
      <c r="F179" s="71"/>
      <c r="G179" s="95">
        <f>$M$7</f>
        <v>0.1</v>
      </c>
      <c r="H179" s="124">
        <f>H178*G179</f>
        <v>5231.4500000000007</v>
      </c>
      <c r="I179" s="62"/>
    </row>
    <row r="180" spans="3:11" s="163" customFormat="1" ht="14.4" thickBot="1">
      <c r="C180" s="130" t="s">
        <v>1223</v>
      </c>
      <c r="D180" s="131" t="s">
        <v>1224</v>
      </c>
      <c r="E180" s="132"/>
      <c r="F180" s="132"/>
      <c r="G180" s="155"/>
      <c r="H180" s="134">
        <f>SUM(H178:H179)</f>
        <v>57545.95</v>
      </c>
      <c r="I180" s="62"/>
    </row>
    <row r="181" spans="3:11" ht="14.4" thickTop="1">
      <c r="C181" s="89"/>
      <c r="D181" s="90"/>
      <c r="E181" s="90"/>
      <c r="F181" s="90"/>
      <c r="G181" s="90"/>
      <c r="H181" s="91"/>
    </row>
    <row r="182" spans="3:11" ht="14.4" thickBot="1">
      <c r="C182" s="54" t="s">
        <v>2822</v>
      </c>
      <c r="D182" s="232" t="s">
        <v>1391</v>
      </c>
      <c r="E182" s="223"/>
      <c r="F182" s="223"/>
      <c r="G182" s="223"/>
      <c r="H182" s="223"/>
      <c r="I182" s="56">
        <f>ROUNDDOWN(H198,-2)</f>
        <v>252800</v>
      </c>
    </row>
    <row r="183" spans="3:11" ht="28.2" thickTop="1">
      <c r="C183" s="119" t="s">
        <v>1197</v>
      </c>
      <c r="D183" s="120" t="s">
        <v>1198</v>
      </c>
      <c r="E183" s="120" t="s">
        <v>1199</v>
      </c>
      <c r="F183" s="120" t="s">
        <v>1200</v>
      </c>
      <c r="G183" s="120" t="s">
        <v>1201</v>
      </c>
      <c r="H183" s="121" t="s">
        <v>1202</v>
      </c>
    </row>
    <row r="184" spans="3:11">
      <c r="C184" s="141" t="s">
        <v>1203</v>
      </c>
      <c r="D184" s="59" t="s">
        <v>1204</v>
      </c>
      <c r="E184" s="73"/>
      <c r="F184" s="73"/>
      <c r="G184" s="73"/>
      <c r="H184" s="146"/>
    </row>
    <row r="185" spans="3:11">
      <c r="C185" s="142">
        <v>1</v>
      </c>
      <c r="D185" s="59" t="s">
        <v>5</v>
      </c>
      <c r="E185" s="72" t="s">
        <v>6</v>
      </c>
      <c r="F185" s="93">
        <v>0.2</v>
      </c>
      <c r="G185" s="64">
        <f>VLOOKUP(D185,upahbahan,3,FALSE)</f>
        <v>100000</v>
      </c>
      <c r="H185" s="124">
        <f>F185*G185</f>
        <v>20000</v>
      </c>
    </row>
    <row r="186" spans="3:11">
      <c r="C186" s="142">
        <v>2</v>
      </c>
      <c r="D186" s="59" t="s">
        <v>7</v>
      </c>
      <c r="E186" s="72" t="s">
        <v>6</v>
      </c>
      <c r="F186" s="93">
        <v>0.1</v>
      </c>
      <c r="G186" s="64">
        <f>VLOOKUP(D186,upahbahan,3,FALSE)</f>
        <v>145000</v>
      </c>
      <c r="H186" s="124">
        <f>F186*G186</f>
        <v>14500</v>
      </c>
    </row>
    <row r="187" spans="3:11">
      <c r="C187" s="142">
        <v>3</v>
      </c>
      <c r="D187" s="59" t="s">
        <v>18</v>
      </c>
      <c r="E187" s="72" t="s">
        <v>6</v>
      </c>
      <c r="F187" s="93">
        <v>0.01</v>
      </c>
      <c r="G187" s="64">
        <f>VLOOKUP(D187,upahbahan,3,FALSE)</f>
        <v>175000</v>
      </c>
      <c r="H187" s="124">
        <f>F187*G187</f>
        <v>1750</v>
      </c>
    </row>
    <row r="188" spans="3:11">
      <c r="C188" s="142">
        <v>4</v>
      </c>
      <c r="D188" s="59" t="s">
        <v>19</v>
      </c>
      <c r="E188" s="72" t="s">
        <v>6</v>
      </c>
      <c r="F188" s="93">
        <v>3.0000000000000001E-3</v>
      </c>
      <c r="G188" s="64">
        <f>VLOOKUP(D188,upahbahan,3,FALSE)</f>
        <v>200000</v>
      </c>
      <c r="H188" s="124">
        <f>F188*G188</f>
        <v>600</v>
      </c>
    </row>
    <row r="189" spans="3:11" ht="15.75" customHeight="1">
      <c r="C189" s="144" t="s">
        <v>1335</v>
      </c>
      <c r="D189" s="80"/>
      <c r="E189" s="80"/>
      <c r="F189" s="217"/>
      <c r="G189" s="218"/>
      <c r="H189" s="124">
        <f>SUM(H185:H188)</f>
        <v>36850</v>
      </c>
      <c r="I189" s="220"/>
      <c r="J189" s="220"/>
      <c r="K189" s="220"/>
    </row>
    <row r="190" spans="3:11">
      <c r="C190" s="141" t="s">
        <v>1211</v>
      </c>
      <c r="D190" s="59" t="s">
        <v>1212</v>
      </c>
      <c r="E190" s="73"/>
      <c r="F190" s="73"/>
      <c r="G190" s="73"/>
      <c r="H190" s="146"/>
    </row>
    <row r="191" spans="3:11">
      <c r="C191" s="142">
        <v>1</v>
      </c>
      <c r="D191" s="59" t="s">
        <v>2359</v>
      </c>
      <c r="E191" s="72" t="s">
        <v>66</v>
      </c>
      <c r="F191" s="74">
        <v>10</v>
      </c>
      <c r="G191" s="64">
        <f>VLOOKUP(D191,upahbahan,3,FALSE)</f>
        <v>1300</v>
      </c>
      <c r="H191" s="124">
        <f>F191*G191</f>
        <v>13000</v>
      </c>
    </row>
    <row r="192" spans="3:11">
      <c r="C192" s="142">
        <v>2</v>
      </c>
      <c r="D192" s="77" t="s">
        <v>91</v>
      </c>
      <c r="E192" s="72" t="s">
        <v>66</v>
      </c>
      <c r="F192" s="74">
        <v>15</v>
      </c>
      <c r="G192" s="64">
        <f>VLOOKUP(D192,upahbahan,3,FALSE)</f>
        <v>12000</v>
      </c>
      <c r="H192" s="124">
        <f>F192*G192</f>
        <v>180000</v>
      </c>
    </row>
    <row r="193" spans="3:11" ht="15.75" customHeight="1">
      <c r="C193" s="144" t="s">
        <v>1216</v>
      </c>
      <c r="D193" s="80"/>
      <c r="E193" s="80"/>
      <c r="F193" s="80"/>
      <c r="G193" s="162"/>
      <c r="H193" s="124">
        <f>SUM(H191:H192)</f>
        <v>193000</v>
      </c>
    </row>
    <row r="194" spans="3:11">
      <c r="C194" s="152" t="s">
        <v>1217</v>
      </c>
      <c r="D194" s="59" t="s">
        <v>1218</v>
      </c>
      <c r="E194" s="73"/>
      <c r="F194" s="73"/>
      <c r="G194" s="73"/>
      <c r="H194" s="146"/>
    </row>
    <row r="195" spans="3:11" ht="15.75" customHeight="1">
      <c r="C195" s="144" t="s">
        <v>1219</v>
      </c>
      <c r="D195" s="80"/>
      <c r="E195" s="80"/>
      <c r="F195" s="80"/>
      <c r="G195" s="162"/>
      <c r="H195" s="153">
        <v>0</v>
      </c>
    </row>
    <row r="196" spans="3:11" s="163" customFormat="1">
      <c r="C196" s="122" t="s">
        <v>1220</v>
      </c>
      <c r="D196" s="69" t="s">
        <v>1221</v>
      </c>
      <c r="E196" s="70"/>
      <c r="F196" s="70"/>
      <c r="G196" s="71"/>
      <c r="H196" s="124">
        <f>H195+H193+H189</f>
        <v>229850</v>
      </c>
      <c r="I196" s="62"/>
    </row>
    <row r="197" spans="3:11" s="163" customFormat="1">
      <c r="C197" s="122" t="s">
        <v>1222</v>
      </c>
      <c r="D197" s="69" t="s">
        <v>1325</v>
      </c>
      <c r="E197" s="70"/>
      <c r="F197" s="71"/>
      <c r="G197" s="95">
        <f>$M$7</f>
        <v>0.1</v>
      </c>
      <c r="H197" s="124">
        <f>H196*G197</f>
        <v>22985</v>
      </c>
      <c r="I197" s="62"/>
    </row>
    <row r="198" spans="3:11" s="163" customFormat="1" ht="14.4" thickBot="1">
      <c r="C198" s="130" t="s">
        <v>1223</v>
      </c>
      <c r="D198" s="131" t="s">
        <v>1224</v>
      </c>
      <c r="E198" s="132"/>
      <c r="F198" s="132"/>
      <c r="G198" s="155"/>
      <c r="H198" s="134">
        <f>SUM(H196:H197)</f>
        <v>252835</v>
      </c>
      <c r="I198" s="62"/>
    </row>
    <row r="199" spans="3:11" ht="14.4" thickTop="1">
      <c r="C199" s="89"/>
      <c r="D199" s="90"/>
      <c r="E199" s="90"/>
      <c r="F199" s="90"/>
      <c r="G199" s="90"/>
      <c r="H199" s="91"/>
    </row>
    <row r="200" spans="3:11" ht="14.4" thickBot="1">
      <c r="C200" s="54" t="s">
        <v>2823</v>
      </c>
      <c r="D200" s="232" t="s">
        <v>1392</v>
      </c>
      <c r="E200" s="223"/>
      <c r="F200" s="223"/>
      <c r="G200" s="223"/>
      <c r="H200" s="223"/>
      <c r="I200" s="56">
        <f>ROUNDDOWN(H216,-2)</f>
        <v>269300</v>
      </c>
    </row>
    <row r="201" spans="3:11" ht="28.2" thickTop="1">
      <c r="C201" s="119" t="s">
        <v>1197</v>
      </c>
      <c r="D201" s="120" t="s">
        <v>1198</v>
      </c>
      <c r="E201" s="120" t="s">
        <v>1199</v>
      </c>
      <c r="F201" s="120" t="s">
        <v>1200</v>
      </c>
      <c r="G201" s="120" t="s">
        <v>1201</v>
      </c>
      <c r="H201" s="121" t="s">
        <v>1202</v>
      </c>
    </row>
    <row r="202" spans="3:11">
      <c r="C202" s="141" t="s">
        <v>1203</v>
      </c>
      <c r="D202" s="59" t="s">
        <v>1204</v>
      </c>
      <c r="E202" s="73"/>
      <c r="F202" s="73"/>
      <c r="G202" s="73"/>
      <c r="H202" s="146"/>
    </row>
    <row r="203" spans="3:11">
      <c r="C203" s="142">
        <v>1</v>
      </c>
      <c r="D203" s="59" t="s">
        <v>5</v>
      </c>
      <c r="E203" s="72" t="s">
        <v>6</v>
      </c>
      <c r="F203" s="93">
        <v>0.2</v>
      </c>
      <c r="G203" s="64">
        <f>VLOOKUP(D203,upahbahan,3,FALSE)</f>
        <v>100000</v>
      </c>
      <c r="H203" s="124">
        <f>F203*G203</f>
        <v>20000</v>
      </c>
    </row>
    <row r="204" spans="3:11">
      <c r="C204" s="142">
        <v>2</v>
      </c>
      <c r="D204" s="59" t="s">
        <v>7</v>
      </c>
      <c r="E204" s="72" t="s">
        <v>6</v>
      </c>
      <c r="F204" s="93">
        <v>0.1</v>
      </c>
      <c r="G204" s="64">
        <f>VLOOKUP(D204,upahbahan,3,FALSE)</f>
        <v>145000</v>
      </c>
      <c r="H204" s="124">
        <f>F204*G204</f>
        <v>14500</v>
      </c>
    </row>
    <row r="205" spans="3:11">
      <c r="C205" s="142">
        <v>3</v>
      </c>
      <c r="D205" s="59" t="s">
        <v>18</v>
      </c>
      <c r="E205" s="72" t="s">
        <v>6</v>
      </c>
      <c r="F205" s="93">
        <v>0.01</v>
      </c>
      <c r="G205" s="64">
        <f>VLOOKUP(D205,upahbahan,3,FALSE)</f>
        <v>175000</v>
      </c>
      <c r="H205" s="124">
        <f>F205*G205</f>
        <v>1750</v>
      </c>
    </row>
    <row r="206" spans="3:11">
      <c r="C206" s="142">
        <v>4</v>
      </c>
      <c r="D206" s="59" t="s">
        <v>19</v>
      </c>
      <c r="E206" s="72" t="s">
        <v>6</v>
      </c>
      <c r="F206" s="93">
        <v>3.0000000000000001E-3</v>
      </c>
      <c r="G206" s="64">
        <f>VLOOKUP(D206,upahbahan,3,FALSE)</f>
        <v>200000</v>
      </c>
      <c r="H206" s="124">
        <f>F206*G206</f>
        <v>600</v>
      </c>
    </row>
    <row r="207" spans="3:11" ht="15.75" customHeight="1">
      <c r="C207" s="144" t="s">
        <v>1335</v>
      </c>
      <c r="D207" s="80"/>
      <c r="E207" s="80"/>
      <c r="F207" s="217"/>
      <c r="G207" s="218"/>
      <c r="H207" s="124">
        <f>SUM(H203:H206)</f>
        <v>36850</v>
      </c>
      <c r="I207" s="220"/>
      <c r="J207" s="220"/>
      <c r="K207" s="220"/>
    </row>
    <row r="208" spans="3:11">
      <c r="C208" s="141" t="s">
        <v>1211</v>
      </c>
      <c r="D208" s="59" t="s">
        <v>1212</v>
      </c>
      <c r="E208" s="73"/>
      <c r="F208" s="73"/>
      <c r="G208" s="73"/>
      <c r="H208" s="146"/>
    </row>
    <row r="209" spans="3:9">
      <c r="C209" s="142">
        <v>1</v>
      </c>
      <c r="D209" s="59" t="s">
        <v>2359</v>
      </c>
      <c r="E209" s="72" t="s">
        <v>66</v>
      </c>
      <c r="F209" s="74">
        <v>10</v>
      </c>
      <c r="G209" s="64">
        <f>VLOOKUP(D209,upahbahan,3,FALSE)</f>
        <v>1300</v>
      </c>
      <c r="H209" s="124">
        <f>F209*G209</f>
        <v>13000</v>
      </c>
    </row>
    <row r="210" spans="3:9">
      <c r="C210" s="142">
        <v>2</v>
      </c>
      <c r="D210" s="77" t="s">
        <v>92</v>
      </c>
      <c r="E210" s="72" t="s">
        <v>66</v>
      </c>
      <c r="F210" s="74">
        <v>15</v>
      </c>
      <c r="G210" s="64">
        <f>VLOOKUP(D210,upahbahan,3,FALSE)</f>
        <v>13000</v>
      </c>
      <c r="H210" s="124">
        <f>F210*G210</f>
        <v>195000</v>
      </c>
    </row>
    <row r="211" spans="3:9" ht="15.75" customHeight="1">
      <c r="C211" s="144" t="s">
        <v>1216</v>
      </c>
      <c r="D211" s="80"/>
      <c r="E211" s="80"/>
      <c r="F211" s="80"/>
      <c r="G211" s="162"/>
      <c r="H211" s="124">
        <f>SUM(H209:H210)</f>
        <v>208000</v>
      </c>
    </row>
    <row r="212" spans="3:9">
      <c r="C212" s="152" t="s">
        <v>1217</v>
      </c>
      <c r="D212" s="59" t="s">
        <v>1218</v>
      </c>
      <c r="E212" s="73"/>
      <c r="F212" s="73"/>
      <c r="G212" s="73"/>
      <c r="H212" s="146"/>
    </row>
    <row r="213" spans="3:9" ht="15.75" customHeight="1">
      <c r="C213" s="144" t="s">
        <v>1219</v>
      </c>
      <c r="D213" s="80"/>
      <c r="E213" s="80"/>
      <c r="F213" s="80"/>
      <c r="G213" s="162"/>
      <c r="H213" s="153">
        <v>0</v>
      </c>
    </row>
    <row r="214" spans="3:9" s="163" customFormat="1">
      <c r="C214" s="122" t="s">
        <v>1220</v>
      </c>
      <c r="D214" s="69" t="s">
        <v>1221</v>
      </c>
      <c r="E214" s="70"/>
      <c r="F214" s="70"/>
      <c r="G214" s="71"/>
      <c r="H214" s="124">
        <f>H213+H211+H207</f>
        <v>244850</v>
      </c>
      <c r="I214" s="62"/>
    </row>
    <row r="215" spans="3:9" s="163" customFormat="1">
      <c r="C215" s="122" t="s">
        <v>1222</v>
      </c>
      <c r="D215" s="69" t="s">
        <v>1325</v>
      </c>
      <c r="E215" s="70"/>
      <c r="F215" s="71"/>
      <c r="G215" s="95">
        <f>$M$7</f>
        <v>0.1</v>
      </c>
      <c r="H215" s="124">
        <f>H214*G215</f>
        <v>24485</v>
      </c>
      <c r="I215" s="62"/>
    </row>
    <row r="216" spans="3:9" s="163" customFormat="1" ht="14.4" thickBot="1">
      <c r="C216" s="130" t="s">
        <v>1223</v>
      </c>
      <c r="D216" s="131" t="s">
        <v>1224</v>
      </c>
      <c r="E216" s="132"/>
      <c r="F216" s="132"/>
      <c r="G216" s="155"/>
      <c r="H216" s="134">
        <f>SUM(H214:H215)</f>
        <v>269335</v>
      </c>
      <c r="I216" s="62"/>
    </row>
    <row r="217" spans="3:9" ht="14.4" thickTop="1">
      <c r="C217" s="89"/>
      <c r="D217" s="90"/>
      <c r="E217" s="90"/>
      <c r="F217" s="90"/>
      <c r="G217" s="90"/>
      <c r="H217" s="91"/>
    </row>
    <row r="218" spans="3:9" ht="14.4" thickBot="1">
      <c r="C218" s="54" t="s">
        <v>2824</v>
      </c>
      <c r="D218" s="232" t="s">
        <v>1393</v>
      </c>
      <c r="E218" s="223"/>
      <c r="F218" s="223"/>
      <c r="G218" s="223"/>
      <c r="H218" s="223"/>
      <c r="I218" s="56">
        <f>ROUNDDOWN(H234,-2)</f>
        <v>35000</v>
      </c>
    </row>
    <row r="219" spans="3:9" ht="28.2" thickTop="1">
      <c r="C219" s="119" t="s">
        <v>1197</v>
      </c>
      <c r="D219" s="120" t="s">
        <v>1198</v>
      </c>
      <c r="E219" s="120" t="s">
        <v>1199</v>
      </c>
      <c r="F219" s="120" t="s">
        <v>1200</v>
      </c>
      <c r="G219" s="120" t="s">
        <v>1201</v>
      </c>
      <c r="H219" s="121" t="s">
        <v>1202</v>
      </c>
    </row>
    <row r="220" spans="3:9">
      <c r="C220" s="141" t="s">
        <v>1203</v>
      </c>
      <c r="D220" s="59" t="s">
        <v>1204</v>
      </c>
      <c r="E220" s="73"/>
      <c r="F220" s="73"/>
      <c r="G220" s="73"/>
      <c r="H220" s="146"/>
    </row>
    <row r="221" spans="3:9">
      <c r="C221" s="142">
        <v>1</v>
      </c>
      <c r="D221" s="59" t="s">
        <v>5</v>
      </c>
      <c r="E221" s="72" t="s">
        <v>6</v>
      </c>
      <c r="F221" s="74">
        <v>0.13300000000000001</v>
      </c>
      <c r="G221" s="64">
        <f>VLOOKUP(D221,upahbahan,3,FALSE)</f>
        <v>100000</v>
      </c>
      <c r="H221" s="124">
        <f>F221*G221</f>
        <v>13300</v>
      </c>
    </row>
    <row r="222" spans="3:9">
      <c r="C222" s="142">
        <v>2</v>
      </c>
      <c r="D222" s="59" t="s">
        <v>7</v>
      </c>
      <c r="E222" s="72" t="s">
        <v>6</v>
      </c>
      <c r="F222" s="74">
        <v>6.7000000000000004E-2</v>
      </c>
      <c r="G222" s="64">
        <f>VLOOKUP(D222,upahbahan,3,FALSE)</f>
        <v>145000</v>
      </c>
      <c r="H222" s="124">
        <f>F222*G222</f>
        <v>9715</v>
      </c>
    </row>
    <row r="223" spans="3:9">
      <c r="C223" s="142">
        <v>3</v>
      </c>
      <c r="D223" s="59" t="s">
        <v>18</v>
      </c>
      <c r="E223" s="72" t="s">
        <v>6</v>
      </c>
      <c r="F223" s="74">
        <v>7.0000000000000001E-3</v>
      </c>
      <c r="G223" s="64">
        <f>VLOOKUP(D223,upahbahan,3,FALSE)</f>
        <v>175000</v>
      </c>
      <c r="H223" s="124">
        <f>F223*G223</f>
        <v>1225</v>
      </c>
    </row>
    <row r="224" spans="3:9">
      <c r="C224" s="142">
        <v>4</v>
      </c>
      <c r="D224" s="59" t="s">
        <v>19</v>
      </c>
      <c r="E224" s="72" t="s">
        <v>6</v>
      </c>
      <c r="F224" s="74">
        <v>2E-3</v>
      </c>
      <c r="G224" s="64">
        <f>VLOOKUP(D224,upahbahan,3,FALSE)</f>
        <v>200000</v>
      </c>
      <c r="H224" s="124">
        <f>F224*G224</f>
        <v>400</v>
      </c>
    </row>
    <row r="225" spans="3:11" ht="15.75" customHeight="1">
      <c r="C225" s="144" t="s">
        <v>1335</v>
      </c>
      <c r="D225" s="80"/>
      <c r="E225" s="80"/>
      <c r="F225" s="217"/>
      <c r="G225" s="218"/>
      <c r="H225" s="124">
        <f>SUM(H221:H224)</f>
        <v>24640</v>
      </c>
      <c r="I225" s="220"/>
      <c r="J225" s="220"/>
      <c r="K225" s="220"/>
    </row>
    <row r="226" spans="3:11">
      <c r="C226" s="141" t="s">
        <v>1211</v>
      </c>
      <c r="D226" s="59" t="s">
        <v>1212</v>
      </c>
      <c r="E226" s="73"/>
      <c r="F226" s="73"/>
      <c r="G226" s="73"/>
      <c r="H226" s="146"/>
    </row>
    <row r="227" spans="3:11">
      <c r="C227" s="142">
        <v>1</v>
      </c>
      <c r="D227" s="59" t="s">
        <v>2359</v>
      </c>
      <c r="E227" s="72" t="s">
        <v>66</v>
      </c>
      <c r="F227" s="74">
        <v>4.32</v>
      </c>
      <c r="G227" s="64">
        <f>VLOOKUP(D227,upahbahan,3,FALSE)</f>
        <v>1300</v>
      </c>
      <c r="H227" s="124">
        <f>F227*G227</f>
        <v>5616</v>
      </c>
    </row>
    <row r="228" spans="3:11">
      <c r="C228" s="142">
        <v>2</v>
      </c>
      <c r="D228" s="77" t="s">
        <v>86</v>
      </c>
      <c r="E228" s="72" t="s">
        <v>42</v>
      </c>
      <c r="F228" s="74">
        <v>6.0000000000000001E-3</v>
      </c>
      <c r="G228" s="64">
        <f>VLOOKUP(D228,upahbahan,3,FALSE)</f>
        <v>275000</v>
      </c>
      <c r="H228" s="124">
        <f>F228*G228</f>
        <v>1650</v>
      </c>
    </row>
    <row r="229" spans="3:11" ht="15.75" customHeight="1">
      <c r="C229" s="144" t="s">
        <v>1216</v>
      </c>
      <c r="D229" s="80"/>
      <c r="E229" s="80"/>
      <c r="F229" s="80"/>
      <c r="G229" s="162"/>
      <c r="H229" s="124">
        <f>SUM(H227:H228)</f>
        <v>7266</v>
      </c>
    </row>
    <row r="230" spans="3:11">
      <c r="C230" s="152" t="s">
        <v>1217</v>
      </c>
      <c r="D230" s="59" t="s">
        <v>1218</v>
      </c>
      <c r="E230" s="73"/>
      <c r="F230" s="73"/>
      <c r="G230" s="73"/>
      <c r="H230" s="146"/>
    </row>
    <row r="231" spans="3:11" ht="15.75" customHeight="1">
      <c r="C231" s="144" t="s">
        <v>1219</v>
      </c>
      <c r="D231" s="80"/>
      <c r="E231" s="80"/>
      <c r="F231" s="80"/>
      <c r="G231" s="162"/>
      <c r="H231" s="153">
        <v>0</v>
      </c>
    </row>
    <row r="232" spans="3:11" s="163" customFormat="1">
      <c r="C232" s="122" t="s">
        <v>1220</v>
      </c>
      <c r="D232" s="69" t="s">
        <v>1221</v>
      </c>
      <c r="E232" s="70"/>
      <c r="F232" s="70"/>
      <c r="G232" s="71"/>
      <c r="H232" s="124">
        <f>H231+H229+H225</f>
        <v>31906</v>
      </c>
      <c r="I232" s="62"/>
    </row>
    <row r="233" spans="3:11" s="163" customFormat="1">
      <c r="C233" s="122" t="s">
        <v>1222</v>
      </c>
      <c r="D233" s="69" t="s">
        <v>1325</v>
      </c>
      <c r="E233" s="70"/>
      <c r="F233" s="71"/>
      <c r="G233" s="95">
        <f>$M$7</f>
        <v>0.1</v>
      </c>
      <c r="H233" s="124">
        <f>H232*G233</f>
        <v>3190.6000000000004</v>
      </c>
      <c r="I233" s="62"/>
    </row>
    <row r="234" spans="3:11" s="163" customFormat="1" ht="14.4" thickBot="1">
      <c r="C234" s="130" t="s">
        <v>1223</v>
      </c>
      <c r="D234" s="131" t="s">
        <v>1224</v>
      </c>
      <c r="E234" s="132"/>
      <c r="F234" s="132"/>
      <c r="G234" s="155"/>
      <c r="H234" s="134">
        <f>SUM(H232:H233)</f>
        <v>35096.6</v>
      </c>
      <c r="I234" s="62"/>
    </row>
    <row r="235" spans="3:11" ht="14.4" thickTop="1"/>
    <row r="236" spans="3:11" ht="14.4" thickBot="1">
      <c r="C236" s="54" t="s">
        <v>2825</v>
      </c>
      <c r="D236" s="232" t="s">
        <v>1394</v>
      </c>
      <c r="E236" s="222"/>
      <c r="F236" s="222"/>
      <c r="G236" s="222"/>
      <c r="H236" s="222"/>
      <c r="I236" s="56">
        <f>ROUNDDOWN(H251,-2)</f>
        <v>36400</v>
      </c>
    </row>
    <row r="237" spans="3:11" ht="28.2" thickTop="1">
      <c r="C237" s="119" t="s">
        <v>1197</v>
      </c>
      <c r="D237" s="120" t="s">
        <v>1198</v>
      </c>
      <c r="E237" s="120" t="s">
        <v>1199</v>
      </c>
      <c r="F237" s="120" t="s">
        <v>1200</v>
      </c>
      <c r="G237" s="120" t="s">
        <v>1201</v>
      </c>
      <c r="H237" s="121" t="s">
        <v>1202</v>
      </c>
    </row>
    <row r="238" spans="3:11">
      <c r="C238" s="141" t="s">
        <v>1203</v>
      </c>
      <c r="D238" s="59" t="s">
        <v>1204</v>
      </c>
      <c r="E238" s="73"/>
      <c r="F238" s="73"/>
      <c r="G238" s="73"/>
      <c r="H238" s="146"/>
    </row>
    <row r="239" spans="3:11">
      <c r="C239" s="142">
        <v>1</v>
      </c>
      <c r="D239" s="59" t="s">
        <v>5</v>
      </c>
      <c r="E239" s="72" t="s">
        <v>6</v>
      </c>
      <c r="F239" s="181">
        <v>6.7000000000000004E-2</v>
      </c>
      <c r="G239" s="64">
        <f>VLOOKUP(D239,upahbahan,3,FALSE)</f>
        <v>100000</v>
      </c>
      <c r="H239" s="124">
        <f>F239*G239</f>
        <v>6700</v>
      </c>
    </row>
    <row r="240" spans="3:11">
      <c r="C240" s="142">
        <v>2</v>
      </c>
      <c r="D240" s="59" t="s">
        <v>7</v>
      </c>
      <c r="E240" s="72" t="s">
        <v>6</v>
      </c>
      <c r="F240" s="181">
        <v>0.13300000000000001</v>
      </c>
      <c r="G240" s="64">
        <f>VLOOKUP(D240,upahbahan,3,FALSE)</f>
        <v>145000</v>
      </c>
      <c r="H240" s="124">
        <f>F240*G240</f>
        <v>19285</v>
      </c>
    </row>
    <row r="241" spans="3:11">
      <c r="C241" s="142">
        <v>3</v>
      </c>
      <c r="D241" s="59" t="s">
        <v>18</v>
      </c>
      <c r="E241" s="72" t="s">
        <v>6</v>
      </c>
      <c r="F241" s="181">
        <v>1.2999999999999999E-2</v>
      </c>
      <c r="G241" s="64">
        <f>VLOOKUP(D241,upahbahan,3,FALSE)</f>
        <v>175000</v>
      </c>
      <c r="H241" s="124">
        <f>F241*G241</f>
        <v>2275</v>
      </c>
    </row>
    <row r="242" spans="3:11">
      <c r="C242" s="142">
        <v>4</v>
      </c>
      <c r="D242" s="59" t="s">
        <v>19</v>
      </c>
      <c r="E242" s="72" t="s">
        <v>6</v>
      </c>
      <c r="F242" s="181">
        <v>4.0000000000000001E-3</v>
      </c>
      <c r="G242" s="64">
        <f>VLOOKUP(D242,upahbahan,3,FALSE)</f>
        <v>200000</v>
      </c>
      <c r="H242" s="124">
        <f>F242*G242</f>
        <v>800</v>
      </c>
    </row>
    <row r="243" spans="3:11" ht="15.75" customHeight="1">
      <c r="C243" s="144" t="s">
        <v>1335</v>
      </c>
      <c r="D243" s="80"/>
      <c r="E243" s="80"/>
      <c r="F243" s="217"/>
      <c r="G243" s="218"/>
      <c r="H243" s="124">
        <f>SUM(H239:H242)</f>
        <v>29060</v>
      </c>
      <c r="I243" s="220"/>
      <c r="J243" s="220"/>
      <c r="K243" s="220"/>
    </row>
    <row r="244" spans="3:11">
      <c r="C244" s="141" t="s">
        <v>1211</v>
      </c>
      <c r="D244" s="59" t="s">
        <v>1212</v>
      </c>
      <c r="E244" s="73"/>
      <c r="F244" s="73"/>
      <c r="G244" s="73"/>
      <c r="H244" s="146"/>
    </row>
    <row r="245" spans="3:11">
      <c r="C245" s="142">
        <v>1</v>
      </c>
      <c r="D245" s="59" t="s">
        <v>2359</v>
      </c>
      <c r="E245" s="72" t="s">
        <v>66</v>
      </c>
      <c r="F245" s="181">
        <v>3.1080000000000001</v>
      </c>
      <c r="G245" s="64">
        <f>VLOOKUP(D245,upahbahan,3,FALSE)</f>
        <v>1300</v>
      </c>
      <c r="H245" s="124">
        <f>F245*G245</f>
        <v>4040.4</v>
      </c>
    </row>
    <row r="246" spans="3:11" ht="15.75" customHeight="1">
      <c r="C246" s="144" t="s">
        <v>1216</v>
      </c>
      <c r="D246" s="80"/>
      <c r="E246" s="80"/>
      <c r="F246" s="80"/>
      <c r="G246" s="162"/>
      <c r="H246" s="124">
        <f>SUM(H244:H245)</f>
        <v>4040.4</v>
      </c>
    </row>
    <row r="247" spans="3:11">
      <c r="C247" s="152" t="s">
        <v>1217</v>
      </c>
      <c r="D247" s="59" t="s">
        <v>1218</v>
      </c>
      <c r="E247" s="73"/>
      <c r="F247" s="73"/>
      <c r="G247" s="73"/>
      <c r="H247" s="146"/>
    </row>
    <row r="248" spans="3:11" ht="15.75" customHeight="1">
      <c r="C248" s="144" t="s">
        <v>1219</v>
      </c>
      <c r="D248" s="80"/>
      <c r="E248" s="80"/>
      <c r="F248" s="80"/>
      <c r="G248" s="162"/>
      <c r="H248" s="153">
        <v>0</v>
      </c>
    </row>
    <row r="249" spans="3:11" s="163" customFormat="1">
      <c r="C249" s="122" t="s">
        <v>1220</v>
      </c>
      <c r="D249" s="69" t="s">
        <v>1221</v>
      </c>
      <c r="E249" s="70"/>
      <c r="F249" s="70"/>
      <c r="G249" s="71"/>
      <c r="H249" s="124">
        <f>H248+H246+H243</f>
        <v>33100.400000000001</v>
      </c>
      <c r="I249" s="62"/>
    </row>
    <row r="250" spans="3:11" s="163" customFormat="1">
      <c r="C250" s="122" t="s">
        <v>1222</v>
      </c>
      <c r="D250" s="69" t="s">
        <v>1325</v>
      </c>
      <c r="E250" s="70"/>
      <c r="F250" s="71"/>
      <c r="G250" s="95">
        <f>$M$7</f>
        <v>0.1</v>
      </c>
      <c r="H250" s="124">
        <f>H249*G250</f>
        <v>3310.0400000000004</v>
      </c>
      <c r="I250" s="62"/>
    </row>
    <row r="251" spans="3:11" s="163" customFormat="1" ht="14.4" thickBot="1">
      <c r="C251" s="130" t="s">
        <v>1223</v>
      </c>
      <c r="D251" s="131" t="s">
        <v>1224</v>
      </c>
      <c r="E251" s="132"/>
      <c r="F251" s="132"/>
      <c r="G251" s="155"/>
      <c r="H251" s="134">
        <f>SUM(H249:H250)</f>
        <v>36410.44</v>
      </c>
      <c r="I251" s="62"/>
    </row>
    <row r="252" spans="3:11" ht="14.4" thickTop="1">
      <c r="C252" s="89"/>
      <c r="D252" s="90"/>
      <c r="E252" s="90"/>
      <c r="F252" s="90"/>
      <c r="G252" s="90"/>
      <c r="H252" s="91"/>
    </row>
    <row r="253" spans="3:11" ht="14.4" thickBot="1">
      <c r="C253" s="54" t="s">
        <v>2826</v>
      </c>
      <c r="D253" s="232" t="s">
        <v>1395</v>
      </c>
      <c r="E253" s="223"/>
      <c r="F253" s="223"/>
      <c r="G253" s="223"/>
      <c r="H253" s="223"/>
      <c r="I253" s="56">
        <f>ROUNDDOWN(H268,-2)</f>
        <v>26300</v>
      </c>
    </row>
    <row r="254" spans="3:11" ht="28.2" thickTop="1">
      <c r="C254" s="119" t="s">
        <v>1197</v>
      </c>
      <c r="D254" s="120" t="s">
        <v>1198</v>
      </c>
      <c r="E254" s="120" t="s">
        <v>1199</v>
      </c>
      <c r="F254" s="120" t="s">
        <v>1200</v>
      </c>
      <c r="G254" s="120" t="s">
        <v>1201</v>
      </c>
      <c r="H254" s="121" t="s">
        <v>1202</v>
      </c>
    </row>
    <row r="255" spans="3:11">
      <c r="C255" s="141" t="s">
        <v>1203</v>
      </c>
      <c r="D255" s="59" t="s">
        <v>1204</v>
      </c>
      <c r="E255" s="73"/>
      <c r="F255" s="73"/>
      <c r="G255" s="73"/>
      <c r="H255" s="146"/>
    </row>
    <row r="256" spans="3:11">
      <c r="C256" s="142">
        <v>1</v>
      </c>
      <c r="D256" s="59" t="s">
        <v>5</v>
      </c>
      <c r="E256" s="72" t="s">
        <v>6</v>
      </c>
      <c r="F256" s="74">
        <v>0.05</v>
      </c>
      <c r="G256" s="64">
        <f>VLOOKUP(D256,upahbahan,3,FALSE)</f>
        <v>100000</v>
      </c>
      <c r="H256" s="124">
        <f>F256*G256</f>
        <v>5000</v>
      </c>
    </row>
    <row r="257" spans="3:11">
      <c r="C257" s="142">
        <v>2</v>
      </c>
      <c r="D257" s="59" t="s">
        <v>7</v>
      </c>
      <c r="E257" s="72" t="s">
        <v>6</v>
      </c>
      <c r="F257" s="74">
        <v>0.1</v>
      </c>
      <c r="G257" s="64">
        <f>VLOOKUP(D257,upahbahan,3,FALSE)</f>
        <v>145000</v>
      </c>
      <c r="H257" s="124">
        <f>F257*G257</f>
        <v>14500</v>
      </c>
    </row>
    <row r="258" spans="3:11">
      <c r="C258" s="142">
        <v>3</v>
      </c>
      <c r="D258" s="59" t="s">
        <v>18</v>
      </c>
      <c r="E258" s="72" t="s">
        <v>6</v>
      </c>
      <c r="F258" s="74">
        <v>0.01</v>
      </c>
      <c r="G258" s="64">
        <f>VLOOKUP(D258,upahbahan,3,FALSE)</f>
        <v>175000</v>
      </c>
      <c r="H258" s="124">
        <f>F258*G258</f>
        <v>1750</v>
      </c>
    </row>
    <row r="259" spans="3:11">
      <c r="C259" s="142">
        <v>4</v>
      </c>
      <c r="D259" s="59" t="s">
        <v>19</v>
      </c>
      <c r="E259" s="72" t="s">
        <v>6</v>
      </c>
      <c r="F259" s="74">
        <v>3.0000000000000001E-3</v>
      </c>
      <c r="G259" s="64">
        <f>VLOOKUP(D259,upahbahan,3,FALSE)</f>
        <v>200000</v>
      </c>
      <c r="H259" s="124">
        <f>F259*G259</f>
        <v>600</v>
      </c>
    </row>
    <row r="260" spans="3:11" ht="15.75" customHeight="1">
      <c r="C260" s="144" t="s">
        <v>1335</v>
      </c>
      <c r="D260" s="80"/>
      <c r="E260" s="80"/>
      <c r="F260" s="217"/>
      <c r="G260" s="218"/>
      <c r="H260" s="124">
        <f>SUM(H256:H259)</f>
        <v>21850</v>
      </c>
      <c r="I260" s="220"/>
      <c r="J260" s="220"/>
      <c r="K260" s="220"/>
    </row>
    <row r="261" spans="3:11">
      <c r="C261" s="141" t="s">
        <v>1211</v>
      </c>
      <c r="D261" s="59" t="s">
        <v>1212</v>
      </c>
      <c r="E261" s="73"/>
      <c r="F261" s="73"/>
      <c r="G261" s="73"/>
      <c r="H261" s="146"/>
    </row>
    <row r="262" spans="3:11">
      <c r="C262" s="142">
        <v>1</v>
      </c>
      <c r="D262" s="59" t="s">
        <v>2359</v>
      </c>
      <c r="E262" s="72" t="s">
        <v>66</v>
      </c>
      <c r="F262" s="74">
        <v>1.6</v>
      </c>
      <c r="G262" s="64">
        <f>VLOOKUP(D262,upahbahan,3,FALSE)</f>
        <v>1300</v>
      </c>
      <c r="H262" s="124">
        <f>F262*G262</f>
        <v>2080</v>
      </c>
    </row>
    <row r="263" spans="3:11" ht="15.75" customHeight="1">
      <c r="C263" s="144" t="s">
        <v>1216</v>
      </c>
      <c r="D263" s="80"/>
      <c r="E263" s="80"/>
      <c r="F263" s="80"/>
      <c r="G263" s="162"/>
      <c r="H263" s="124">
        <f>SUM(H262)</f>
        <v>2080</v>
      </c>
    </row>
    <row r="264" spans="3:11">
      <c r="C264" s="152" t="s">
        <v>1217</v>
      </c>
      <c r="D264" s="59" t="s">
        <v>1218</v>
      </c>
      <c r="E264" s="73"/>
      <c r="F264" s="73"/>
      <c r="G264" s="73"/>
      <c r="H264" s="146"/>
    </row>
    <row r="265" spans="3:11" ht="15.75" customHeight="1">
      <c r="C265" s="144" t="s">
        <v>1219</v>
      </c>
      <c r="D265" s="80"/>
      <c r="E265" s="80"/>
      <c r="F265" s="80"/>
      <c r="G265" s="162"/>
      <c r="H265" s="153">
        <v>0</v>
      </c>
    </row>
    <row r="266" spans="3:11" s="163" customFormat="1">
      <c r="C266" s="122" t="s">
        <v>1220</v>
      </c>
      <c r="D266" s="69" t="s">
        <v>1221</v>
      </c>
      <c r="E266" s="70"/>
      <c r="F266" s="70"/>
      <c r="G266" s="71"/>
      <c r="H266" s="124">
        <f>H265+H263+H260</f>
        <v>23930</v>
      </c>
      <c r="I266" s="62"/>
    </row>
    <row r="267" spans="3:11" s="163" customFormat="1">
      <c r="C267" s="122" t="s">
        <v>1222</v>
      </c>
      <c r="D267" s="69" t="s">
        <v>1325</v>
      </c>
      <c r="E267" s="70"/>
      <c r="F267" s="71"/>
      <c r="G267" s="95">
        <f>$M$7</f>
        <v>0.1</v>
      </c>
      <c r="H267" s="124">
        <f>H266*G267</f>
        <v>2393</v>
      </c>
      <c r="I267" s="62"/>
    </row>
    <row r="268" spans="3:11" s="163" customFormat="1" ht="14.4" thickBot="1">
      <c r="C268" s="130" t="s">
        <v>1223</v>
      </c>
      <c r="D268" s="131" t="s">
        <v>1224</v>
      </c>
      <c r="E268" s="132"/>
      <c r="F268" s="132"/>
      <c r="G268" s="155"/>
      <c r="H268" s="134">
        <f>SUM(H266:H267)</f>
        <v>26323</v>
      </c>
      <c r="I268" s="62"/>
    </row>
    <row r="269" spans="3:11" ht="14.4" thickTop="1"/>
    <row r="271" spans="3:11" ht="14.4" thickBot="1">
      <c r="C271" s="54" t="s">
        <v>2827</v>
      </c>
      <c r="D271" s="232" t="s">
        <v>2828</v>
      </c>
      <c r="E271" s="223"/>
      <c r="F271" s="223"/>
      <c r="G271" s="223"/>
      <c r="H271" s="223"/>
      <c r="I271" s="56">
        <f>ROUNDDOWN(H286,-2)</f>
        <v>40700</v>
      </c>
    </row>
    <row r="272" spans="3:11" ht="28.2" thickTop="1">
      <c r="C272" s="119" t="s">
        <v>1197</v>
      </c>
      <c r="D272" s="120" t="s">
        <v>1198</v>
      </c>
      <c r="E272" s="120" t="s">
        <v>1199</v>
      </c>
      <c r="F272" s="120" t="s">
        <v>1200</v>
      </c>
      <c r="G272" s="120" t="s">
        <v>1201</v>
      </c>
      <c r="H272" s="121" t="s">
        <v>1202</v>
      </c>
    </row>
    <row r="273" spans="3:11">
      <c r="C273" s="141" t="s">
        <v>1203</v>
      </c>
      <c r="D273" s="59" t="s">
        <v>1204</v>
      </c>
      <c r="E273" s="73"/>
      <c r="F273" s="73"/>
      <c r="G273" s="73"/>
      <c r="H273" s="146"/>
    </row>
    <row r="274" spans="3:11">
      <c r="C274" s="142">
        <v>1</v>
      </c>
      <c r="D274" s="59" t="s">
        <v>5</v>
      </c>
      <c r="E274" s="72" t="s">
        <v>6</v>
      </c>
      <c r="F274" s="93">
        <v>0.1</v>
      </c>
      <c r="G274" s="64">
        <f>VLOOKUP(D274,upahbahan,3,FALSE)</f>
        <v>100000</v>
      </c>
      <c r="H274" s="124">
        <f>F274*G274</f>
        <v>10000</v>
      </c>
    </row>
    <row r="275" spans="3:11">
      <c r="C275" s="142">
        <v>2</v>
      </c>
      <c r="D275" s="59" t="s">
        <v>7</v>
      </c>
      <c r="E275" s="72" t="s">
        <v>6</v>
      </c>
      <c r="F275" s="93">
        <v>0.1</v>
      </c>
      <c r="G275" s="64">
        <f>VLOOKUP(D275,upahbahan,3,FALSE)</f>
        <v>145000</v>
      </c>
      <c r="H275" s="124">
        <f>F275*G275</f>
        <v>14500</v>
      </c>
    </row>
    <row r="276" spans="3:11">
      <c r="C276" s="142">
        <v>3</v>
      </c>
      <c r="D276" s="59" t="s">
        <v>18</v>
      </c>
      <c r="E276" s="72" t="s">
        <v>6</v>
      </c>
      <c r="F276" s="93">
        <v>0.01</v>
      </c>
      <c r="G276" s="64">
        <f>VLOOKUP(D276,upahbahan,3,FALSE)</f>
        <v>175000</v>
      </c>
      <c r="H276" s="124">
        <f>F276*G276</f>
        <v>1750</v>
      </c>
    </row>
    <row r="277" spans="3:11">
      <c r="C277" s="142">
        <v>4</v>
      </c>
      <c r="D277" s="59" t="s">
        <v>19</v>
      </c>
      <c r="E277" s="72" t="s">
        <v>6</v>
      </c>
      <c r="F277" s="93">
        <v>3.3E-3</v>
      </c>
      <c r="G277" s="64">
        <f>VLOOKUP(D277,upahbahan,3,FALSE)</f>
        <v>200000</v>
      </c>
      <c r="H277" s="124">
        <f>F277*G277</f>
        <v>660</v>
      </c>
    </row>
    <row r="278" spans="3:11" ht="15.75" customHeight="1">
      <c r="C278" s="144" t="s">
        <v>1335</v>
      </c>
      <c r="D278" s="80"/>
      <c r="E278" s="80"/>
      <c r="F278" s="217"/>
      <c r="G278" s="218"/>
      <c r="H278" s="124">
        <f>SUM(H274:H277)</f>
        <v>26910</v>
      </c>
      <c r="I278" s="220"/>
      <c r="J278" s="220"/>
      <c r="K278" s="220"/>
    </row>
    <row r="279" spans="3:11">
      <c r="C279" s="141" t="s">
        <v>1211</v>
      </c>
      <c r="D279" s="59" t="s">
        <v>1212</v>
      </c>
      <c r="E279" s="73"/>
      <c r="F279" s="73"/>
      <c r="G279" s="73"/>
      <c r="H279" s="146"/>
    </row>
    <row r="280" spans="3:11">
      <c r="C280" s="142">
        <v>1</v>
      </c>
      <c r="D280" s="59" t="s">
        <v>2829</v>
      </c>
      <c r="E280" s="72" t="s">
        <v>66</v>
      </c>
      <c r="F280" s="74">
        <v>2</v>
      </c>
      <c r="G280" s="64">
        <f>VLOOKUP(D280,upahbahan,3,FALSE)</f>
        <v>5070</v>
      </c>
      <c r="H280" s="124">
        <f>F280*G280</f>
        <v>10140</v>
      </c>
    </row>
    <row r="281" spans="3:11" ht="15.75" customHeight="1">
      <c r="C281" s="144" t="s">
        <v>1216</v>
      </c>
      <c r="D281" s="80"/>
      <c r="E281" s="80"/>
      <c r="F281" s="80"/>
      <c r="G281" s="162"/>
      <c r="H281" s="124">
        <f>SUM(H280)</f>
        <v>10140</v>
      </c>
    </row>
    <row r="282" spans="3:11">
      <c r="C282" s="152" t="s">
        <v>1217</v>
      </c>
      <c r="D282" s="59" t="s">
        <v>1218</v>
      </c>
      <c r="E282" s="73"/>
      <c r="F282" s="73"/>
      <c r="G282" s="73"/>
      <c r="H282" s="146"/>
    </row>
    <row r="283" spans="3:11" ht="15.75" customHeight="1">
      <c r="C283" s="144" t="s">
        <v>1219</v>
      </c>
      <c r="D283" s="80"/>
      <c r="E283" s="80"/>
      <c r="F283" s="80"/>
      <c r="G283" s="162"/>
      <c r="H283" s="153">
        <v>0</v>
      </c>
    </row>
    <row r="284" spans="3:11" s="163" customFormat="1">
      <c r="C284" s="122" t="s">
        <v>1220</v>
      </c>
      <c r="D284" s="69" t="s">
        <v>1221</v>
      </c>
      <c r="E284" s="70"/>
      <c r="F284" s="70"/>
      <c r="G284" s="71"/>
      <c r="H284" s="124">
        <f>H283+H281+H278</f>
        <v>37050</v>
      </c>
      <c r="I284" s="62"/>
    </row>
    <row r="285" spans="3:11" s="163" customFormat="1">
      <c r="C285" s="122" t="s">
        <v>1222</v>
      </c>
      <c r="D285" s="69" t="s">
        <v>1325</v>
      </c>
      <c r="E285" s="70"/>
      <c r="F285" s="71"/>
      <c r="G285" s="95">
        <f>$M$7</f>
        <v>0.1</v>
      </c>
      <c r="H285" s="124">
        <f>H284*G285</f>
        <v>3705</v>
      </c>
      <c r="I285" s="62"/>
    </row>
    <row r="286" spans="3:11" s="163" customFormat="1" ht="14.4" thickBot="1">
      <c r="C286" s="130" t="s">
        <v>1223</v>
      </c>
      <c r="D286" s="131" t="s">
        <v>1224</v>
      </c>
      <c r="E286" s="132"/>
      <c r="F286" s="132"/>
      <c r="G286" s="155"/>
      <c r="H286" s="134">
        <f>SUM(H284:H285)</f>
        <v>40755</v>
      </c>
      <c r="I286" s="62"/>
    </row>
    <row r="287" spans="3:11" ht="14.4" thickTop="1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1:M471"/>
  <sheetViews>
    <sheetView topLeftCell="A444" zoomScale="86" zoomScaleNormal="86" workbookViewId="0">
      <selection activeCell="I398" sqref="I398"/>
    </sheetView>
  </sheetViews>
  <sheetFormatPr defaultColWidth="8.88671875" defaultRowHeight="13.8"/>
  <cols>
    <col min="1" max="2" width="3.44140625" style="55" customWidth="1"/>
    <col min="3" max="3" width="10.88671875" style="62" customWidth="1"/>
    <col min="4" max="4" width="36.5546875" style="62" customWidth="1"/>
    <col min="5" max="5" width="7.109375" style="62" customWidth="1"/>
    <col min="6" max="6" width="10.5546875" style="62" customWidth="1"/>
    <col min="7" max="7" width="14" style="62" customWidth="1"/>
    <col min="8" max="8" width="16.6640625" style="62" customWidth="1"/>
    <col min="9" max="9" width="14.109375" style="54" customWidth="1"/>
    <col min="10" max="10" width="8.88671875" style="55"/>
    <col min="11" max="11" width="11.5546875" style="55" bestFit="1" customWidth="1"/>
    <col min="12" max="12" width="11" style="55" customWidth="1"/>
    <col min="13" max="16384" width="8.88671875" style="55"/>
  </cols>
  <sheetData>
    <row r="1" spans="3:13" ht="12.15" customHeight="1"/>
    <row r="2" spans="3:13" ht="12.15" customHeight="1"/>
    <row r="3" spans="3:13">
      <c r="C3" s="350" t="s">
        <v>2830</v>
      </c>
      <c r="D3" s="351" t="str">
        <f>'[1]Daftar HSP'!B435</f>
        <v>PEKERJAAN PENGECATAN DAN PELITURAN</v>
      </c>
      <c r="E3" s="328"/>
      <c r="F3" s="328"/>
      <c r="G3" s="328"/>
      <c r="H3" s="328"/>
    </row>
    <row r="4" spans="3:13" ht="14.4" thickBot="1">
      <c r="C4" s="54" t="s">
        <v>2831</v>
      </c>
      <c r="D4" s="232" t="s">
        <v>1553</v>
      </c>
      <c r="E4" s="222"/>
      <c r="F4" s="222"/>
      <c r="G4" s="222"/>
      <c r="H4" s="222"/>
      <c r="I4" s="56">
        <f>ROUNDDOWN(H17,-2)</f>
        <v>19100</v>
      </c>
      <c r="K4" s="213"/>
    </row>
    <row r="5" spans="3:13" ht="28.2" thickTop="1">
      <c r="C5" s="119" t="s">
        <v>1197</v>
      </c>
      <c r="D5" s="120" t="s">
        <v>1198</v>
      </c>
      <c r="E5" s="120" t="s">
        <v>1199</v>
      </c>
      <c r="F5" s="120" t="s">
        <v>1200</v>
      </c>
      <c r="G5" s="120" t="s">
        <v>1201</v>
      </c>
      <c r="H5" s="121" t="s">
        <v>1202</v>
      </c>
      <c r="K5" s="213"/>
    </row>
    <row r="6" spans="3:13">
      <c r="C6" s="141" t="s">
        <v>1203</v>
      </c>
      <c r="D6" s="59" t="s">
        <v>1204</v>
      </c>
      <c r="E6" s="73"/>
      <c r="F6" s="73"/>
      <c r="G6" s="73"/>
      <c r="H6" s="146"/>
      <c r="J6" s="159" t="s">
        <v>1249</v>
      </c>
    </row>
    <row r="7" spans="3:13">
      <c r="C7" s="142">
        <v>1</v>
      </c>
      <c r="D7" s="59" t="s">
        <v>5</v>
      </c>
      <c r="E7" s="72" t="s">
        <v>6</v>
      </c>
      <c r="F7" s="93">
        <v>0.15</v>
      </c>
      <c r="G7" s="64">
        <f>VLOOKUP(D7,upahbahan,3,FALSE)</f>
        <v>100000</v>
      </c>
      <c r="H7" s="124">
        <f>F7*G7</f>
        <v>15000</v>
      </c>
      <c r="J7" s="159" t="s">
        <v>1250</v>
      </c>
      <c r="M7" s="65">
        <v>0.1</v>
      </c>
    </row>
    <row r="8" spans="3:13">
      <c r="C8" s="142">
        <v>2</v>
      </c>
      <c r="D8" s="59" t="s">
        <v>19</v>
      </c>
      <c r="E8" s="72" t="s">
        <v>6</v>
      </c>
      <c r="F8" s="93">
        <v>7.4999999999999997E-3</v>
      </c>
      <c r="G8" s="64">
        <f>VLOOKUP(D8,upahbahan,3,FALSE)</f>
        <v>200000</v>
      </c>
      <c r="H8" s="124">
        <f t="shared" ref="H8" si="0">F8*G8</f>
        <v>1500</v>
      </c>
      <c r="K8" s="213"/>
    </row>
    <row r="9" spans="3:13">
      <c r="C9" s="144" t="s">
        <v>1210</v>
      </c>
      <c r="D9" s="80"/>
      <c r="E9" s="80"/>
      <c r="F9" s="217"/>
      <c r="G9" s="218"/>
      <c r="H9" s="124">
        <f>SUM(H7:H8)</f>
        <v>16500</v>
      </c>
      <c r="I9" s="219"/>
      <c r="K9" s="213"/>
    </row>
    <row r="10" spans="3:13">
      <c r="C10" s="141" t="s">
        <v>1211</v>
      </c>
      <c r="D10" s="59" t="s">
        <v>1212</v>
      </c>
      <c r="E10" s="73"/>
      <c r="F10" s="73"/>
      <c r="G10" s="73"/>
      <c r="H10" s="146"/>
      <c r="K10" s="213"/>
    </row>
    <row r="11" spans="3:13">
      <c r="C11" s="142">
        <v>1</v>
      </c>
      <c r="D11" s="59" t="s">
        <v>1062</v>
      </c>
      <c r="E11" s="72" t="s">
        <v>66</v>
      </c>
      <c r="F11" s="74">
        <v>0.05</v>
      </c>
      <c r="G11" s="64">
        <f>VLOOKUP(D11,upahbahan,3,FALSE)</f>
        <v>17900</v>
      </c>
      <c r="H11" s="124">
        <f t="shared" ref="H11" si="1">F11*G11</f>
        <v>895</v>
      </c>
      <c r="K11" s="213"/>
    </row>
    <row r="12" spans="3:13">
      <c r="C12" s="144" t="s">
        <v>1216</v>
      </c>
      <c r="D12" s="80"/>
      <c r="E12" s="80"/>
      <c r="F12" s="80"/>
      <c r="G12" s="162"/>
      <c r="H12" s="124">
        <f>SUM(H11)</f>
        <v>895</v>
      </c>
      <c r="K12" s="213"/>
    </row>
    <row r="13" spans="3:13">
      <c r="C13" s="152" t="s">
        <v>1217</v>
      </c>
      <c r="D13" s="59" t="s">
        <v>1218</v>
      </c>
      <c r="E13" s="73"/>
      <c r="F13" s="73"/>
      <c r="G13" s="73"/>
      <c r="H13" s="146"/>
      <c r="K13" s="213"/>
    </row>
    <row r="14" spans="3:13">
      <c r="C14" s="144" t="s">
        <v>1219</v>
      </c>
      <c r="D14" s="80"/>
      <c r="E14" s="80"/>
      <c r="F14" s="80"/>
      <c r="G14" s="162"/>
      <c r="H14" s="153">
        <v>0</v>
      </c>
      <c r="K14" s="213"/>
    </row>
    <row r="15" spans="3:13">
      <c r="C15" s="122" t="s">
        <v>1220</v>
      </c>
      <c r="D15" s="69" t="s">
        <v>1221</v>
      </c>
      <c r="E15" s="70"/>
      <c r="F15" s="70"/>
      <c r="G15" s="71"/>
      <c r="H15" s="124">
        <f>H14+H12+H9</f>
        <v>17395</v>
      </c>
      <c r="K15" s="213"/>
    </row>
    <row r="16" spans="3:13">
      <c r="C16" s="122" t="s">
        <v>1222</v>
      </c>
      <c r="D16" s="69" t="s">
        <v>1325</v>
      </c>
      <c r="E16" s="70"/>
      <c r="F16" s="71"/>
      <c r="G16" s="95">
        <f>$M$7</f>
        <v>0.1</v>
      </c>
      <c r="H16" s="124">
        <f>H15*G16</f>
        <v>1739.5</v>
      </c>
      <c r="K16" s="213"/>
    </row>
    <row r="17" spans="3:11" ht="14.4" thickBot="1">
      <c r="C17" s="130" t="s">
        <v>1223</v>
      </c>
      <c r="D17" s="131" t="s">
        <v>1224</v>
      </c>
      <c r="E17" s="132"/>
      <c r="F17" s="132"/>
      <c r="G17" s="155"/>
      <c r="H17" s="134">
        <f>SUM(H15:H16)</f>
        <v>19134.5</v>
      </c>
      <c r="K17" s="213"/>
    </row>
    <row r="18" spans="3:11" ht="14.4" thickTop="1">
      <c r="C18" s="89"/>
      <c r="D18" s="90"/>
      <c r="E18" s="90"/>
      <c r="F18" s="90"/>
      <c r="G18" s="90"/>
      <c r="H18" s="91"/>
      <c r="K18" s="213"/>
    </row>
    <row r="19" spans="3:11" ht="14.4" thickBot="1">
      <c r="C19" s="54" t="s">
        <v>2832</v>
      </c>
      <c r="D19" s="232" t="s">
        <v>1554</v>
      </c>
      <c r="E19" s="223"/>
      <c r="F19" s="223"/>
      <c r="G19" s="223"/>
      <c r="H19" s="223"/>
      <c r="I19" s="56">
        <f>ROUNDDOWN(H32,-2)</f>
        <v>19200</v>
      </c>
      <c r="K19" s="213"/>
    </row>
    <row r="20" spans="3:11" ht="28.2" thickTop="1">
      <c r="C20" s="119" t="s">
        <v>1197</v>
      </c>
      <c r="D20" s="120" t="s">
        <v>1198</v>
      </c>
      <c r="E20" s="120" t="s">
        <v>1199</v>
      </c>
      <c r="F20" s="120" t="s">
        <v>1200</v>
      </c>
      <c r="G20" s="120" t="s">
        <v>1201</v>
      </c>
      <c r="H20" s="121" t="s">
        <v>1202</v>
      </c>
      <c r="K20" s="213"/>
    </row>
    <row r="21" spans="3:11">
      <c r="C21" s="141" t="s">
        <v>1203</v>
      </c>
      <c r="D21" s="59" t="s">
        <v>1204</v>
      </c>
      <c r="E21" s="73"/>
      <c r="F21" s="73"/>
      <c r="G21" s="73"/>
      <c r="H21" s="146"/>
      <c r="K21" s="213"/>
    </row>
    <row r="22" spans="3:11">
      <c r="C22" s="142">
        <v>1</v>
      </c>
      <c r="D22" s="59" t="s">
        <v>5</v>
      </c>
      <c r="E22" s="72" t="s">
        <v>6</v>
      </c>
      <c r="F22" s="93">
        <v>0.15</v>
      </c>
      <c r="G22" s="64">
        <f>VLOOKUP(D22,upahbahan,3,FALSE)</f>
        <v>100000</v>
      </c>
      <c r="H22" s="124">
        <f>F22*G22</f>
        <v>15000</v>
      </c>
      <c r="K22" s="213"/>
    </row>
    <row r="23" spans="3:11">
      <c r="C23" s="142">
        <v>2</v>
      </c>
      <c r="D23" s="59" t="s">
        <v>19</v>
      </c>
      <c r="E23" s="72" t="s">
        <v>6</v>
      </c>
      <c r="F23" s="93">
        <v>7.4999999999999997E-3</v>
      </c>
      <c r="G23" s="64">
        <f>VLOOKUP(D23,upahbahan,3,FALSE)</f>
        <v>200000</v>
      </c>
      <c r="H23" s="124">
        <f t="shared" ref="H23" si="2">F23*G23</f>
        <v>1500</v>
      </c>
      <c r="K23" s="213"/>
    </row>
    <row r="24" spans="3:11">
      <c r="C24" s="144" t="s">
        <v>1335</v>
      </c>
      <c r="D24" s="80"/>
      <c r="E24" s="80"/>
      <c r="F24" s="217"/>
      <c r="G24" s="218"/>
      <c r="H24" s="124">
        <f>SUM(H22:H23)</f>
        <v>16500</v>
      </c>
      <c r="I24" s="219"/>
      <c r="K24" s="213"/>
    </row>
    <row r="25" spans="3:11">
      <c r="C25" s="141" t="s">
        <v>1211</v>
      </c>
      <c r="D25" s="59" t="s">
        <v>1212</v>
      </c>
      <c r="E25" s="73"/>
      <c r="F25" s="73"/>
      <c r="G25" s="73"/>
      <c r="H25" s="146"/>
      <c r="K25" s="213"/>
    </row>
    <row r="26" spans="3:11">
      <c r="C26" s="142">
        <v>1</v>
      </c>
      <c r="D26" s="59" t="s">
        <v>1045</v>
      </c>
      <c r="E26" s="72" t="s">
        <v>66</v>
      </c>
      <c r="F26" s="74">
        <v>0.05</v>
      </c>
      <c r="G26" s="64">
        <f>VLOOKUP(D26,upahbahan,3,FALSE)</f>
        <v>19400</v>
      </c>
      <c r="H26" s="124">
        <f t="shared" ref="H26" si="3">F26*G26</f>
        <v>970</v>
      </c>
      <c r="K26" s="213"/>
    </row>
    <row r="27" spans="3:11">
      <c r="C27" s="144" t="s">
        <v>1216</v>
      </c>
      <c r="D27" s="80"/>
      <c r="E27" s="80"/>
      <c r="F27" s="80"/>
      <c r="G27" s="162"/>
      <c r="H27" s="124">
        <f>SUM(H26)</f>
        <v>970</v>
      </c>
      <c r="K27" s="213"/>
    </row>
    <row r="28" spans="3:11">
      <c r="C28" s="152" t="s">
        <v>1217</v>
      </c>
      <c r="D28" s="59" t="s">
        <v>1218</v>
      </c>
      <c r="E28" s="73"/>
      <c r="F28" s="73"/>
      <c r="G28" s="73"/>
      <c r="H28" s="146"/>
      <c r="K28" s="213"/>
    </row>
    <row r="29" spans="3:11">
      <c r="C29" s="144" t="s">
        <v>1219</v>
      </c>
      <c r="D29" s="80"/>
      <c r="E29" s="80"/>
      <c r="F29" s="80"/>
      <c r="G29" s="162"/>
      <c r="H29" s="153">
        <v>0</v>
      </c>
      <c r="K29" s="213"/>
    </row>
    <row r="30" spans="3:11">
      <c r="C30" s="122" t="s">
        <v>1220</v>
      </c>
      <c r="D30" s="69" t="s">
        <v>1221</v>
      </c>
      <c r="E30" s="70"/>
      <c r="F30" s="70"/>
      <c r="G30" s="71"/>
      <c r="H30" s="124">
        <f>H29+H27+H24</f>
        <v>17470</v>
      </c>
      <c r="K30" s="213"/>
    </row>
    <row r="31" spans="3:11">
      <c r="C31" s="122" t="s">
        <v>1222</v>
      </c>
      <c r="D31" s="69" t="s">
        <v>1325</v>
      </c>
      <c r="E31" s="70"/>
      <c r="F31" s="71"/>
      <c r="G31" s="95">
        <f>$M$7</f>
        <v>0.1</v>
      </c>
      <c r="H31" s="124">
        <f>H30*G31</f>
        <v>1747</v>
      </c>
      <c r="K31" s="213"/>
    </row>
    <row r="32" spans="3:11" ht="14.4" thickBot="1">
      <c r="C32" s="130" t="s">
        <v>1223</v>
      </c>
      <c r="D32" s="131" t="s">
        <v>1224</v>
      </c>
      <c r="E32" s="132"/>
      <c r="F32" s="132"/>
      <c r="G32" s="155"/>
      <c r="H32" s="134">
        <f>SUM(H30:H31)</f>
        <v>19217</v>
      </c>
      <c r="K32" s="213"/>
    </row>
    <row r="33" spans="3:11" ht="14.4" thickTop="1">
      <c r="C33" s="89"/>
      <c r="D33" s="90"/>
      <c r="E33" s="90"/>
      <c r="F33" s="90"/>
      <c r="G33" s="90"/>
      <c r="H33" s="91"/>
      <c r="K33" s="213"/>
    </row>
    <row r="34" spans="3:11" ht="14.4" thickBot="1">
      <c r="C34" s="54" t="s">
        <v>2833</v>
      </c>
      <c r="D34" s="232" t="s">
        <v>1555</v>
      </c>
      <c r="E34" s="223"/>
      <c r="F34" s="223"/>
      <c r="G34" s="223"/>
      <c r="H34" s="223"/>
      <c r="I34" s="56">
        <f>ROUNDDOWN(H47,-2)</f>
        <v>19200</v>
      </c>
      <c r="K34" s="213"/>
    </row>
    <row r="35" spans="3:11" ht="28.2" thickTop="1">
      <c r="C35" s="119" t="s">
        <v>1197</v>
      </c>
      <c r="D35" s="120" t="s">
        <v>1198</v>
      </c>
      <c r="E35" s="120" t="s">
        <v>1199</v>
      </c>
      <c r="F35" s="120" t="s">
        <v>1200</v>
      </c>
      <c r="G35" s="120" t="s">
        <v>1201</v>
      </c>
      <c r="H35" s="121" t="s">
        <v>1202</v>
      </c>
      <c r="K35" s="213"/>
    </row>
    <row r="36" spans="3:11">
      <c r="C36" s="141" t="s">
        <v>1203</v>
      </c>
      <c r="D36" s="59" t="s">
        <v>1204</v>
      </c>
      <c r="E36" s="73"/>
      <c r="F36" s="73"/>
      <c r="G36" s="73"/>
      <c r="H36" s="146"/>
      <c r="K36" s="213"/>
    </row>
    <row r="37" spans="3:11">
      <c r="C37" s="142">
        <v>1</v>
      </c>
      <c r="D37" s="59" t="s">
        <v>5</v>
      </c>
      <c r="E37" s="72" t="s">
        <v>6</v>
      </c>
      <c r="F37" s="93">
        <v>0.15</v>
      </c>
      <c r="G37" s="64">
        <f>VLOOKUP(D37,upahbahan,3,FALSE)</f>
        <v>100000</v>
      </c>
      <c r="H37" s="124">
        <f t="shared" ref="H37:H38" si="4">F37*G37</f>
        <v>15000</v>
      </c>
      <c r="K37" s="213"/>
    </row>
    <row r="38" spans="3:11">
      <c r="C38" s="142">
        <v>2</v>
      </c>
      <c r="D38" s="59" t="s">
        <v>19</v>
      </c>
      <c r="E38" s="72" t="s">
        <v>6</v>
      </c>
      <c r="F38" s="93">
        <v>7.4999999999999997E-3</v>
      </c>
      <c r="G38" s="64">
        <f>VLOOKUP(D38,upahbahan,3,FALSE)</f>
        <v>200000</v>
      </c>
      <c r="H38" s="124">
        <f t="shared" si="4"/>
        <v>1500</v>
      </c>
      <c r="K38" s="213"/>
    </row>
    <row r="39" spans="3:11">
      <c r="C39" s="144" t="s">
        <v>1335</v>
      </c>
      <c r="D39" s="80"/>
      <c r="E39" s="80"/>
      <c r="F39" s="217"/>
      <c r="G39" s="218"/>
      <c r="H39" s="124">
        <f>SUM(H37:H38)</f>
        <v>16500</v>
      </c>
      <c r="I39" s="219"/>
      <c r="K39" s="213"/>
    </row>
    <row r="40" spans="3:11">
      <c r="C40" s="141" t="s">
        <v>1211</v>
      </c>
      <c r="D40" s="59" t="s">
        <v>1212</v>
      </c>
      <c r="E40" s="73"/>
      <c r="F40" s="73"/>
      <c r="G40" s="73"/>
      <c r="H40" s="146"/>
      <c r="K40" s="213"/>
    </row>
    <row r="41" spans="3:11">
      <c r="C41" s="142">
        <v>1</v>
      </c>
      <c r="D41" s="59" t="s">
        <v>755</v>
      </c>
      <c r="E41" s="72" t="s">
        <v>66</v>
      </c>
      <c r="F41" s="74">
        <v>0.05</v>
      </c>
      <c r="G41" s="64">
        <f>VLOOKUP(D41,upahbahan,3,FALSE)</f>
        <v>20000</v>
      </c>
      <c r="H41" s="124">
        <f t="shared" ref="H41" si="5">F41*G41</f>
        <v>1000</v>
      </c>
      <c r="K41" s="213"/>
    </row>
    <row r="42" spans="3:11">
      <c r="C42" s="144" t="s">
        <v>1216</v>
      </c>
      <c r="D42" s="80"/>
      <c r="E42" s="80"/>
      <c r="F42" s="80"/>
      <c r="G42" s="162"/>
      <c r="H42" s="124">
        <f>SUM(H41)</f>
        <v>1000</v>
      </c>
      <c r="K42" s="213"/>
    </row>
    <row r="43" spans="3:11">
      <c r="C43" s="152" t="s">
        <v>1217</v>
      </c>
      <c r="D43" s="59" t="s">
        <v>1218</v>
      </c>
      <c r="E43" s="73"/>
      <c r="F43" s="73"/>
      <c r="G43" s="73"/>
      <c r="H43" s="146"/>
      <c r="K43" s="213"/>
    </row>
    <row r="44" spans="3:11">
      <c r="C44" s="144" t="s">
        <v>1219</v>
      </c>
      <c r="D44" s="80"/>
      <c r="E44" s="80"/>
      <c r="F44" s="80"/>
      <c r="G44" s="162"/>
      <c r="H44" s="153">
        <v>0</v>
      </c>
      <c r="K44" s="213"/>
    </row>
    <row r="45" spans="3:11">
      <c r="C45" s="122" t="s">
        <v>1220</v>
      </c>
      <c r="D45" s="69" t="s">
        <v>1221</v>
      </c>
      <c r="E45" s="70"/>
      <c r="F45" s="70"/>
      <c r="G45" s="71"/>
      <c r="H45" s="124">
        <f>H44+H42+H39</f>
        <v>17500</v>
      </c>
      <c r="K45" s="213"/>
    </row>
    <row r="46" spans="3:11">
      <c r="C46" s="122" t="s">
        <v>1222</v>
      </c>
      <c r="D46" s="69" t="s">
        <v>1325</v>
      </c>
      <c r="E46" s="70"/>
      <c r="F46" s="71"/>
      <c r="G46" s="95">
        <f>$M$7</f>
        <v>0.1</v>
      </c>
      <c r="H46" s="124">
        <f>H45*G46</f>
        <v>1750</v>
      </c>
      <c r="K46" s="213"/>
    </row>
    <row r="47" spans="3:11" ht="14.4" thickBot="1">
      <c r="C47" s="130" t="s">
        <v>1223</v>
      </c>
      <c r="D47" s="131" t="s">
        <v>1224</v>
      </c>
      <c r="E47" s="132"/>
      <c r="F47" s="132"/>
      <c r="G47" s="155"/>
      <c r="H47" s="134">
        <f>SUM(H45:H46)</f>
        <v>19250</v>
      </c>
      <c r="K47" s="213"/>
    </row>
    <row r="48" spans="3:11" ht="14.4" thickTop="1">
      <c r="C48" s="89"/>
      <c r="D48" s="90"/>
      <c r="E48" s="90"/>
      <c r="F48" s="90"/>
      <c r="G48" s="90"/>
      <c r="H48" s="91"/>
      <c r="K48" s="213"/>
    </row>
    <row r="49" spans="3:11" ht="15.75" customHeight="1" thickBot="1">
      <c r="C49" s="54" t="s">
        <v>2834</v>
      </c>
      <c r="D49" s="528" t="s">
        <v>1556</v>
      </c>
      <c r="E49" s="527"/>
      <c r="F49" s="527"/>
      <c r="G49" s="527"/>
      <c r="H49" s="527"/>
      <c r="I49" s="56">
        <f>ROUNDDOWN(H70,-2)</f>
        <v>47400</v>
      </c>
      <c r="K49" s="213"/>
    </row>
    <row r="50" spans="3:11" ht="28.2" thickTop="1">
      <c r="C50" s="119" t="s">
        <v>1197</v>
      </c>
      <c r="D50" s="120" t="s">
        <v>1198</v>
      </c>
      <c r="E50" s="120" t="s">
        <v>1199</v>
      </c>
      <c r="F50" s="120" t="s">
        <v>1200</v>
      </c>
      <c r="G50" s="120" t="s">
        <v>1201</v>
      </c>
      <c r="H50" s="121" t="s">
        <v>1202</v>
      </c>
      <c r="K50" s="213"/>
    </row>
    <row r="51" spans="3:11">
      <c r="C51" s="141" t="s">
        <v>1203</v>
      </c>
      <c r="D51" s="59" t="s">
        <v>1204</v>
      </c>
      <c r="E51" s="73"/>
      <c r="F51" s="73"/>
      <c r="G51" s="73"/>
      <c r="H51" s="146"/>
      <c r="K51" s="213"/>
    </row>
    <row r="52" spans="3:11">
      <c r="C52" s="142">
        <v>1</v>
      </c>
      <c r="D52" s="59" t="s">
        <v>5</v>
      </c>
      <c r="E52" s="72" t="s">
        <v>6</v>
      </c>
      <c r="F52" s="93">
        <v>7.0000000000000007E-2</v>
      </c>
      <c r="G52" s="64">
        <f>VLOOKUP(D52,upahbahan,3,FALSE)</f>
        <v>100000</v>
      </c>
      <c r="H52" s="124">
        <f t="shared" ref="H52:H55" si="6">F52*G52</f>
        <v>7000.0000000000009</v>
      </c>
      <c r="K52" s="213"/>
    </row>
    <row r="53" spans="3:11">
      <c r="C53" s="142">
        <v>2</v>
      </c>
      <c r="D53" s="59" t="s">
        <v>12</v>
      </c>
      <c r="E53" s="72" t="s">
        <v>6</v>
      </c>
      <c r="F53" s="93">
        <v>8.9999999999999993E-3</v>
      </c>
      <c r="G53" s="64">
        <f>VLOOKUP(D53,upahbahan,3,FALSE)</f>
        <v>145000</v>
      </c>
      <c r="H53" s="124">
        <f t="shared" si="6"/>
        <v>1305</v>
      </c>
      <c r="K53" s="213"/>
    </row>
    <row r="54" spans="3:11">
      <c r="C54" s="142">
        <v>3</v>
      </c>
      <c r="D54" s="59" t="s">
        <v>18</v>
      </c>
      <c r="E54" s="72" t="s">
        <v>6</v>
      </c>
      <c r="F54" s="93">
        <v>8.9999999999999998E-4</v>
      </c>
      <c r="G54" s="64">
        <f>VLOOKUP(D54,upahbahan,3,FALSE)</f>
        <v>175000</v>
      </c>
      <c r="H54" s="124">
        <f t="shared" si="6"/>
        <v>157.5</v>
      </c>
      <c r="K54" s="213"/>
    </row>
    <row r="55" spans="3:11">
      <c r="C55" s="142">
        <v>4</v>
      </c>
      <c r="D55" s="59" t="s">
        <v>19</v>
      </c>
      <c r="E55" s="72" t="s">
        <v>6</v>
      </c>
      <c r="F55" s="93">
        <v>2.9999999999999997E-4</v>
      </c>
      <c r="G55" s="64">
        <f>VLOOKUP(D55,upahbahan,3,FALSE)</f>
        <v>200000</v>
      </c>
      <c r="H55" s="124">
        <f t="shared" si="6"/>
        <v>59.999999999999993</v>
      </c>
      <c r="K55" s="213"/>
    </row>
    <row r="56" spans="3:11">
      <c r="C56" s="144" t="s">
        <v>1210</v>
      </c>
      <c r="D56" s="80"/>
      <c r="E56" s="80"/>
      <c r="F56" s="187"/>
      <c r="G56" s="229"/>
      <c r="H56" s="124">
        <f>SUM(H52:H55)</f>
        <v>8522.5</v>
      </c>
      <c r="K56" s="213"/>
    </row>
    <row r="57" spans="3:11">
      <c r="C57" s="141" t="s">
        <v>1211</v>
      </c>
      <c r="D57" s="59" t="s">
        <v>1212</v>
      </c>
      <c r="E57" s="73"/>
      <c r="F57" s="73"/>
      <c r="G57" s="73"/>
      <c r="H57" s="146"/>
      <c r="K57" s="213"/>
    </row>
    <row r="58" spans="3:11">
      <c r="C58" s="142">
        <v>1</v>
      </c>
      <c r="D58" s="59" t="s">
        <v>591</v>
      </c>
      <c r="E58" s="72" t="s">
        <v>66</v>
      </c>
      <c r="F58" s="74">
        <v>0.2</v>
      </c>
      <c r="G58" s="64">
        <f t="shared" ref="G58:G64" si="7">VLOOKUP(D58,upahbahan,3,FALSE)</f>
        <v>34500</v>
      </c>
      <c r="H58" s="124">
        <f t="shared" ref="H58:H64" si="8">F58*G58</f>
        <v>6900</v>
      </c>
      <c r="K58" s="213"/>
    </row>
    <row r="59" spans="3:11">
      <c r="C59" s="142">
        <v>2</v>
      </c>
      <c r="D59" s="59" t="s">
        <v>596</v>
      </c>
      <c r="E59" s="72" t="s">
        <v>66</v>
      </c>
      <c r="F59" s="74">
        <v>0.15</v>
      </c>
      <c r="G59" s="64">
        <f t="shared" si="7"/>
        <v>30100</v>
      </c>
      <c r="H59" s="124">
        <f t="shared" si="8"/>
        <v>4515</v>
      </c>
      <c r="K59" s="213"/>
    </row>
    <row r="60" spans="3:11">
      <c r="C60" s="142">
        <v>3</v>
      </c>
      <c r="D60" s="59" t="s">
        <v>573</v>
      </c>
      <c r="E60" s="72" t="s">
        <v>66</v>
      </c>
      <c r="F60" s="74">
        <v>0.17</v>
      </c>
      <c r="G60" s="64">
        <f t="shared" si="7"/>
        <v>38200</v>
      </c>
      <c r="H60" s="124">
        <f t="shared" si="8"/>
        <v>6494.0000000000009</v>
      </c>
      <c r="K60" s="213"/>
    </row>
    <row r="61" spans="3:11">
      <c r="C61" s="142">
        <v>4</v>
      </c>
      <c r="D61" s="59" t="s">
        <v>579</v>
      </c>
      <c r="E61" s="72" t="s">
        <v>66</v>
      </c>
      <c r="F61" s="74">
        <v>0.26</v>
      </c>
      <c r="G61" s="64">
        <f t="shared" si="7"/>
        <v>58500</v>
      </c>
      <c r="H61" s="124">
        <f t="shared" si="8"/>
        <v>15210</v>
      </c>
      <c r="K61" s="213"/>
    </row>
    <row r="62" spans="3:11">
      <c r="C62" s="142">
        <v>5</v>
      </c>
      <c r="D62" s="59" t="s">
        <v>588</v>
      </c>
      <c r="E62" s="72" t="s">
        <v>44</v>
      </c>
      <c r="F62" s="74">
        <v>0.01</v>
      </c>
      <c r="G62" s="64">
        <f t="shared" si="7"/>
        <v>10400</v>
      </c>
      <c r="H62" s="124">
        <f t="shared" si="8"/>
        <v>104</v>
      </c>
      <c r="K62" s="213"/>
    </row>
    <row r="63" spans="3:11">
      <c r="C63" s="142">
        <v>6</v>
      </c>
      <c r="D63" s="59" t="s">
        <v>594</v>
      </c>
      <c r="E63" s="72" t="s">
        <v>66</v>
      </c>
      <c r="F63" s="74">
        <v>0.03</v>
      </c>
      <c r="G63" s="64">
        <f t="shared" si="7"/>
        <v>20000</v>
      </c>
      <c r="H63" s="124">
        <f t="shared" si="8"/>
        <v>600</v>
      </c>
      <c r="K63" s="213"/>
    </row>
    <row r="64" spans="3:11">
      <c r="C64" s="142">
        <v>7</v>
      </c>
      <c r="D64" s="59" t="s">
        <v>969</v>
      </c>
      <c r="E64" s="68" t="s">
        <v>130</v>
      </c>
      <c r="F64" s="74">
        <v>0.2</v>
      </c>
      <c r="G64" s="64">
        <f t="shared" si="7"/>
        <v>3900</v>
      </c>
      <c r="H64" s="124">
        <f t="shared" si="8"/>
        <v>780</v>
      </c>
      <c r="K64" s="213"/>
    </row>
    <row r="65" spans="3:11">
      <c r="C65" s="144" t="s">
        <v>1216</v>
      </c>
      <c r="D65" s="80"/>
      <c r="E65" s="80"/>
      <c r="F65" s="80"/>
      <c r="G65" s="162"/>
      <c r="H65" s="124">
        <f>SUM(H58:H64)</f>
        <v>34603</v>
      </c>
      <c r="K65" s="213"/>
    </row>
    <row r="66" spans="3:11">
      <c r="C66" s="152" t="s">
        <v>1217</v>
      </c>
      <c r="D66" s="59" t="s">
        <v>1218</v>
      </c>
      <c r="E66" s="73"/>
      <c r="F66" s="73"/>
      <c r="G66" s="73"/>
      <c r="H66" s="146"/>
      <c r="K66" s="213"/>
    </row>
    <row r="67" spans="3:11">
      <c r="C67" s="144" t="s">
        <v>1219</v>
      </c>
      <c r="D67" s="80"/>
      <c r="E67" s="80"/>
      <c r="F67" s="80"/>
      <c r="G67" s="162"/>
      <c r="H67" s="153">
        <v>0</v>
      </c>
      <c r="K67" s="213"/>
    </row>
    <row r="68" spans="3:11">
      <c r="C68" s="122" t="s">
        <v>1220</v>
      </c>
      <c r="D68" s="69" t="s">
        <v>1221</v>
      </c>
      <c r="E68" s="70"/>
      <c r="F68" s="70"/>
      <c r="G68" s="71"/>
      <c r="H68" s="124">
        <f>H67+H65+H56</f>
        <v>43125.5</v>
      </c>
      <c r="K68" s="213"/>
    </row>
    <row r="69" spans="3:11">
      <c r="C69" s="122" t="s">
        <v>1222</v>
      </c>
      <c r="D69" s="69" t="s">
        <v>1325</v>
      </c>
      <c r="E69" s="70"/>
      <c r="F69" s="71"/>
      <c r="G69" s="95">
        <f>$M$7</f>
        <v>0.1</v>
      </c>
      <c r="H69" s="124">
        <f>H68*G69</f>
        <v>4312.55</v>
      </c>
      <c r="K69" s="213"/>
    </row>
    <row r="70" spans="3:11" ht="14.4" thickBot="1">
      <c r="C70" s="130" t="s">
        <v>1223</v>
      </c>
      <c r="D70" s="131" t="s">
        <v>1224</v>
      </c>
      <c r="E70" s="132"/>
      <c r="F70" s="132"/>
      <c r="G70" s="155"/>
      <c r="H70" s="134">
        <f>SUM(H68:H69)</f>
        <v>47438.05</v>
      </c>
      <c r="K70" s="213"/>
    </row>
    <row r="71" spans="3:11" ht="14.4" thickTop="1">
      <c r="K71" s="213"/>
    </row>
    <row r="72" spans="3:11" ht="15.75" customHeight="1" thickBot="1">
      <c r="C72" s="54" t="s">
        <v>2835</v>
      </c>
      <c r="D72" s="528" t="s">
        <v>1557</v>
      </c>
      <c r="E72" s="527"/>
      <c r="F72" s="527"/>
      <c r="G72" s="527"/>
      <c r="H72" s="527"/>
      <c r="I72" s="56">
        <f>ROUNDDOWN(H93,-2)</f>
        <v>71000</v>
      </c>
      <c r="K72" s="213"/>
    </row>
    <row r="73" spans="3:11" ht="28.2" thickTop="1">
      <c r="C73" s="119" t="s">
        <v>1197</v>
      </c>
      <c r="D73" s="120" t="s">
        <v>1198</v>
      </c>
      <c r="E73" s="120" t="s">
        <v>1199</v>
      </c>
      <c r="F73" s="120" t="s">
        <v>1200</v>
      </c>
      <c r="G73" s="120" t="s">
        <v>1201</v>
      </c>
      <c r="H73" s="121" t="s">
        <v>1202</v>
      </c>
      <c r="K73" s="213"/>
    </row>
    <row r="74" spans="3:11">
      <c r="C74" s="141" t="s">
        <v>1203</v>
      </c>
      <c r="D74" s="59" t="s">
        <v>1204</v>
      </c>
      <c r="E74" s="73"/>
      <c r="F74" s="73"/>
      <c r="G74" s="73"/>
      <c r="H74" s="146"/>
      <c r="K74" s="213"/>
    </row>
    <row r="75" spans="3:11">
      <c r="C75" s="142">
        <v>1</v>
      </c>
      <c r="D75" s="59" t="s">
        <v>5</v>
      </c>
      <c r="E75" s="72" t="s">
        <v>6</v>
      </c>
      <c r="F75" s="93">
        <v>7.0000000000000007E-2</v>
      </c>
      <c r="G75" s="64">
        <f>VLOOKUP(D75,upahbahan,3,FALSE)</f>
        <v>100000</v>
      </c>
      <c r="H75" s="124">
        <f t="shared" ref="H75:H78" si="9">F75*G75</f>
        <v>7000.0000000000009</v>
      </c>
      <c r="K75" s="213"/>
    </row>
    <row r="76" spans="3:11">
      <c r="C76" s="142">
        <v>2</v>
      </c>
      <c r="D76" s="59" t="s">
        <v>12</v>
      </c>
      <c r="E76" s="72" t="s">
        <v>6</v>
      </c>
      <c r="F76" s="93">
        <v>0.105</v>
      </c>
      <c r="G76" s="64">
        <f>VLOOKUP(D76,upahbahan,3,FALSE)</f>
        <v>145000</v>
      </c>
      <c r="H76" s="124">
        <f t="shared" si="9"/>
        <v>15225</v>
      </c>
      <c r="K76" s="213"/>
    </row>
    <row r="77" spans="3:11">
      <c r="C77" s="142">
        <v>3</v>
      </c>
      <c r="D77" s="59" t="s">
        <v>18</v>
      </c>
      <c r="E77" s="72" t="s">
        <v>6</v>
      </c>
      <c r="F77" s="93">
        <v>1.0500000000000001E-2</v>
      </c>
      <c r="G77" s="64">
        <f>VLOOKUP(D77,upahbahan,3,FALSE)</f>
        <v>175000</v>
      </c>
      <c r="H77" s="124">
        <f t="shared" si="9"/>
        <v>1837.5000000000002</v>
      </c>
      <c r="K77" s="213"/>
    </row>
    <row r="78" spans="3:11">
      <c r="C78" s="142">
        <v>4</v>
      </c>
      <c r="D78" s="59" t="s">
        <v>19</v>
      </c>
      <c r="E78" s="72" t="s">
        <v>6</v>
      </c>
      <c r="F78" s="93">
        <v>3.5000000000000001E-3</v>
      </c>
      <c r="G78" s="64">
        <f>VLOOKUP(D78,upahbahan,3,FALSE)</f>
        <v>200000</v>
      </c>
      <c r="H78" s="124">
        <f t="shared" si="9"/>
        <v>700</v>
      </c>
      <c r="K78" s="213"/>
    </row>
    <row r="79" spans="3:11">
      <c r="C79" s="144" t="s">
        <v>1210</v>
      </c>
      <c r="D79" s="80"/>
      <c r="E79" s="80"/>
      <c r="F79" s="187"/>
      <c r="G79" s="229"/>
      <c r="H79" s="124">
        <f>SUM(H75:H78)</f>
        <v>24762.5</v>
      </c>
      <c r="K79" s="213"/>
    </row>
    <row r="80" spans="3:11">
      <c r="C80" s="141" t="s">
        <v>1211</v>
      </c>
      <c r="D80" s="59" t="s">
        <v>1212</v>
      </c>
      <c r="E80" s="73"/>
      <c r="F80" s="73"/>
      <c r="G80" s="73"/>
      <c r="H80" s="146"/>
      <c r="K80" s="213"/>
    </row>
    <row r="81" spans="3:11">
      <c r="C81" s="142">
        <v>1</v>
      </c>
      <c r="D81" s="59" t="s">
        <v>591</v>
      </c>
      <c r="E81" s="72" t="s">
        <v>66</v>
      </c>
      <c r="F81" s="74">
        <v>0.2</v>
      </c>
      <c r="G81" s="64">
        <f t="shared" ref="G81:G87" si="10">VLOOKUP(D81,upahbahan,3,FALSE)</f>
        <v>34500</v>
      </c>
      <c r="H81" s="124">
        <f t="shared" ref="H81:H87" si="11">F81*G81</f>
        <v>6900</v>
      </c>
      <c r="K81" s="213"/>
    </row>
    <row r="82" spans="3:11">
      <c r="C82" s="142">
        <v>2</v>
      </c>
      <c r="D82" s="59" t="s">
        <v>596</v>
      </c>
      <c r="E82" s="72" t="s">
        <v>66</v>
      </c>
      <c r="F82" s="74">
        <v>0.15</v>
      </c>
      <c r="G82" s="64">
        <f t="shared" si="10"/>
        <v>30100</v>
      </c>
      <c r="H82" s="124">
        <f t="shared" si="11"/>
        <v>4515</v>
      </c>
      <c r="K82" s="213"/>
    </row>
    <row r="83" spans="3:11">
      <c r="C83" s="142">
        <v>3</v>
      </c>
      <c r="D83" s="59" t="s">
        <v>573</v>
      </c>
      <c r="E83" s="72" t="s">
        <v>66</v>
      </c>
      <c r="F83" s="74">
        <v>0.17</v>
      </c>
      <c r="G83" s="64">
        <f t="shared" si="10"/>
        <v>38200</v>
      </c>
      <c r="H83" s="124">
        <f t="shared" si="11"/>
        <v>6494.0000000000009</v>
      </c>
      <c r="K83" s="213"/>
    </row>
    <row r="84" spans="3:11">
      <c r="C84" s="142">
        <v>4</v>
      </c>
      <c r="D84" s="59" t="s">
        <v>579</v>
      </c>
      <c r="E84" s="72" t="s">
        <v>66</v>
      </c>
      <c r="F84" s="74">
        <v>0.35</v>
      </c>
      <c r="G84" s="64">
        <f t="shared" si="10"/>
        <v>58500</v>
      </c>
      <c r="H84" s="124">
        <f t="shared" si="11"/>
        <v>20475</v>
      </c>
      <c r="K84" s="213"/>
    </row>
    <row r="85" spans="3:11">
      <c r="C85" s="142">
        <v>5</v>
      </c>
      <c r="D85" s="59" t="s">
        <v>588</v>
      </c>
      <c r="E85" s="72" t="s">
        <v>44</v>
      </c>
      <c r="F85" s="74">
        <v>0.01</v>
      </c>
      <c r="G85" s="64">
        <f t="shared" si="10"/>
        <v>10400</v>
      </c>
      <c r="H85" s="124">
        <f t="shared" si="11"/>
        <v>104</v>
      </c>
      <c r="K85" s="213"/>
    </row>
    <row r="86" spans="3:11">
      <c r="C86" s="142">
        <v>6</v>
      </c>
      <c r="D86" s="59" t="s">
        <v>594</v>
      </c>
      <c r="E86" s="72" t="s">
        <v>66</v>
      </c>
      <c r="F86" s="74">
        <v>0.03</v>
      </c>
      <c r="G86" s="64">
        <f t="shared" si="10"/>
        <v>20000</v>
      </c>
      <c r="H86" s="124">
        <f t="shared" si="11"/>
        <v>600</v>
      </c>
      <c r="K86" s="213"/>
    </row>
    <row r="87" spans="3:11">
      <c r="C87" s="142">
        <v>7</v>
      </c>
      <c r="D87" s="59" t="s">
        <v>969</v>
      </c>
      <c r="E87" s="68" t="s">
        <v>130</v>
      </c>
      <c r="F87" s="74">
        <v>0.2</v>
      </c>
      <c r="G87" s="64">
        <f t="shared" si="10"/>
        <v>3900</v>
      </c>
      <c r="H87" s="124">
        <f t="shared" si="11"/>
        <v>780</v>
      </c>
      <c r="K87" s="213"/>
    </row>
    <row r="88" spans="3:11">
      <c r="C88" s="144" t="s">
        <v>1216</v>
      </c>
      <c r="D88" s="80"/>
      <c r="E88" s="80"/>
      <c r="F88" s="80"/>
      <c r="G88" s="162"/>
      <c r="H88" s="124">
        <f>SUM(H81:H87)</f>
        <v>39868</v>
      </c>
      <c r="K88" s="213"/>
    </row>
    <row r="89" spans="3:11">
      <c r="C89" s="152" t="s">
        <v>1217</v>
      </c>
      <c r="D89" s="59" t="s">
        <v>1218</v>
      </c>
      <c r="E89" s="73"/>
      <c r="F89" s="73"/>
      <c r="G89" s="73"/>
      <c r="H89" s="146"/>
      <c r="K89" s="213"/>
    </row>
    <row r="90" spans="3:11">
      <c r="C90" s="144" t="s">
        <v>1219</v>
      </c>
      <c r="D90" s="80"/>
      <c r="E90" s="80"/>
      <c r="F90" s="80"/>
      <c r="G90" s="162"/>
      <c r="H90" s="153">
        <v>0</v>
      </c>
      <c r="K90" s="213"/>
    </row>
    <row r="91" spans="3:11">
      <c r="C91" s="122" t="s">
        <v>1220</v>
      </c>
      <c r="D91" s="69" t="s">
        <v>1221</v>
      </c>
      <c r="E91" s="70"/>
      <c r="F91" s="70"/>
      <c r="G91" s="71"/>
      <c r="H91" s="124">
        <f>H90+H88+H79</f>
        <v>64630.5</v>
      </c>
      <c r="K91" s="213"/>
    </row>
    <row r="92" spans="3:11">
      <c r="C92" s="122" t="s">
        <v>1222</v>
      </c>
      <c r="D92" s="69" t="s">
        <v>1325</v>
      </c>
      <c r="E92" s="70"/>
      <c r="F92" s="71"/>
      <c r="G92" s="95">
        <f>$M$7</f>
        <v>0.1</v>
      </c>
      <c r="H92" s="124">
        <f>H91*G92</f>
        <v>6463.05</v>
      </c>
      <c r="K92" s="213"/>
    </row>
    <row r="93" spans="3:11" ht="14.4" thickBot="1">
      <c r="C93" s="130" t="s">
        <v>1223</v>
      </c>
      <c r="D93" s="131" t="s">
        <v>1224</v>
      </c>
      <c r="E93" s="132"/>
      <c r="F93" s="132"/>
      <c r="G93" s="155"/>
      <c r="H93" s="134">
        <f>SUM(H91:H92)</f>
        <v>71093.55</v>
      </c>
      <c r="K93" s="213"/>
    </row>
    <row r="94" spans="3:11" ht="14.4" thickTop="1">
      <c r="C94" s="89"/>
      <c r="D94" s="90"/>
      <c r="E94" s="90"/>
      <c r="F94" s="90"/>
      <c r="G94" s="90"/>
      <c r="H94" s="91"/>
      <c r="K94" s="213"/>
    </row>
    <row r="95" spans="3:11" ht="14.4" thickBot="1">
      <c r="C95" s="54" t="s">
        <v>2836</v>
      </c>
      <c r="D95" s="232" t="s">
        <v>1558</v>
      </c>
      <c r="E95" s="223"/>
      <c r="F95" s="223"/>
      <c r="G95" s="223"/>
      <c r="H95" s="223"/>
      <c r="I95" s="56">
        <f>ROUNDDOWN(H110,-2)</f>
        <v>27600</v>
      </c>
      <c r="K95" s="213"/>
    </row>
    <row r="96" spans="3:11" ht="28.2" thickTop="1">
      <c r="C96" s="119" t="s">
        <v>1197</v>
      </c>
      <c r="D96" s="120" t="s">
        <v>1198</v>
      </c>
      <c r="E96" s="120" t="s">
        <v>1199</v>
      </c>
      <c r="F96" s="120" t="s">
        <v>1200</v>
      </c>
      <c r="G96" s="120" t="s">
        <v>1201</v>
      </c>
      <c r="H96" s="121" t="s">
        <v>1202</v>
      </c>
      <c r="K96" s="213"/>
    </row>
    <row r="97" spans="3:11">
      <c r="C97" s="141" t="s">
        <v>1203</v>
      </c>
      <c r="D97" s="59" t="s">
        <v>1204</v>
      </c>
      <c r="E97" s="73"/>
      <c r="F97" s="73"/>
      <c r="G97" s="73"/>
      <c r="H97" s="146"/>
      <c r="K97" s="213"/>
    </row>
    <row r="98" spans="3:11">
      <c r="C98" s="142">
        <v>1</v>
      </c>
      <c r="D98" s="59" t="s">
        <v>5</v>
      </c>
      <c r="E98" s="72" t="s">
        <v>6</v>
      </c>
      <c r="F98" s="93">
        <v>0.04</v>
      </c>
      <c r="G98" s="64">
        <f>VLOOKUP(D98,upahbahan,3,FALSE)</f>
        <v>100000</v>
      </c>
      <c r="H98" s="124">
        <f t="shared" ref="H98:H101" si="12">F98*G98</f>
        <v>4000</v>
      </c>
      <c r="K98" s="213"/>
    </row>
    <row r="99" spans="3:11">
      <c r="C99" s="142">
        <v>2</v>
      </c>
      <c r="D99" s="59" t="s">
        <v>12</v>
      </c>
      <c r="E99" s="72" t="s">
        <v>6</v>
      </c>
      <c r="F99" s="93">
        <v>6.3E-2</v>
      </c>
      <c r="G99" s="64">
        <f>VLOOKUP(D99,upahbahan,3,FALSE)</f>
        <v>145000</v>
      </c>
      <c r="H99" s="124">
        <f t="shared" si="12"/>
        <v>9135</v>
      </c>
      <c r="K99" s="213"/>
    </row>
    <row r="100" spans="3:11">
      <c r="C100" s="142">
        <v>3</v>
      </c>
      <c r="D100" s="59" t="s">
        <v>18</v>
      </c>
      <c r="E100" s="72" t="s">
        <v>6</v>
      </c>
      <c r="F100" s="93">
        <v>6.3E-3</v>
      </c>
      <c r="G100" s="64">
        <f>VLOOKUP(D100,upahbahan,3,FALSE)</f>
        <v>175000</v>
      </c>
      <c r="H100" s="124">
        <f t="shared" si="12"/>
        <v>1102.5</v>
      </c>
      <c r="K100" s="213"/>
    </row>
    <row r="101" spans="3:11">
      <c r="C101" s="142">
        <v>4</v>
      </c>
      <c r="D101" s="59" t="s">
        <v>19</v>
      </c>
      <c r="E101" s="72" t="s">
        <v>6</v>
      </c>
      <c r="F101" s="93">
        <v>2.0999999999999999E-3</v>
      </c>
      <c r="G101" s="64">
        <f>VLOOKUP(D101,upahbahan,3,FALSE)</f>
        <v>200000</v>
      </c>
      <c r="H101" s="124">
        <f t="shared" si="12"/>
        <v>420</v>
      </c>
      <c r="K101" s="213"/>
    </row>
    <row r="102" spans="3:11">
      <c r="C102" s="144" t="s">
        <v>1210</v>
      </c>
      <c r="D102" s="80"/>
      <c r="E102" s="80"/>
      <c r="F102" s="187"/>
      <c r="G102" s="229"/>
      <c r="H102" s="124">
        <f>SUM(H98:H101)</f>
        <v>14657.5</v>
      </c>
      <c r="K102" s="213"/>
    </row>
    <row r="103" spans="3:11">
      <c r="C103" s="141" t="s">
        <v>1211</v>
      </c>
      <c r="D103" s="59" t="s">
        <v>1212</v>
      </c>
      <c r="E103" s="73"/>
      <c r="F103" s="73"/>
      <c r="G103" s="73"/>
      <c r="H103" s="146"/>
      <c r="K103" s="213"/>
    </row>
    <row r="104" spans="3:11">
      <c r="C104" s="142">
        <v>1</v>
      </c>
      <c r="D104" s="59" t="s">
        <v>768</v>
      </c>
      <c r="E104" s="72" t="s">
        <v>530</v>
      </c>
      <c r="F104" s="74">
        <v>0.36</v>
      </c>
      <c r="G104" s="64">
        <f>VLOOKUP(D104,upahbahan,3,FALSE)</f>
        <v>29200</v>
      </c>
      <c r="H104" s="124">
        <f>F104*G104</f>
        <v>10512</v>
      </c>
      <c r="K104" s="213"/>
    </row>
    <row r="105" spans="3:11">
      <c r="C105" s="144" t="s">
        <v>1216</v>
      </c>
      <c r="D105" s="80"/>
      <c r="E105" s="80"/>
      <c r="F105" s="80"/>
      <c r="G105" s="162"/>
      <c r="H105" s="124">
        <f>SUM(H104)</f>
        <v>10512</v>
      </c>
      <c r="K105" s="213"/>
    </row>
    <row r="106" spans="3:11">
      <c r="C106" s="152" t="s">
        <v>1217</v>
      </c>
      <c r="D106" s="59" t="s">
        <v>1218</v>
      </c>
      <c r="E106" s="73"/>
      <c r="F106" s="73"/>
      <c r="G106" s="73"/>
      <c r="H106" s="146"/>
      <c r="K106" s="213"/>
    </row>
    <row r="107" spans="3:11">
      <c r="C107" s="144" t="s">
        <v>1219</v>
      </c>
      <c r="D107" s="80"/>
      <c r="E107" s="80"/>
      <c r="F107" s="80"/>
      <c r="G107" s="162"/>
      <c r="H107" s="153">
        <v>0</v>
      </c>
      <c r="K107" s="213"/>
    </row>
    <row r="108" spans="3:11">
      <c r="C108" s="122" t="s">
        <v>1220</v>
      </c>
      <c r="D108" s="69" t="s">
        <v>1221</v>
      </c>
      <c r="E108" s="70"/>
      <c r="F108" s="70"/>
      <c r="G108" s="71"/>
      <c r="H108" s="124">
        <f>H107+H105+H102</f>
        <v>25169.5</v>
      </c>
      <c r="K108" s="213"/>
    </row>
    <row r="109" spans="3:11">
      <c r="C109" s="122" t="s">
        <v>1222</v>
      </c>
      <c r="D109" s="69" t="s">
        <v>1325</v>
      </c>
      <c r="E109" s="70"/>
      <c r="F109" s="71"/>
      <c r="G109" s="95">
        <f>$M$7</f>
        <v>0.1</v>
      </c>
      <c r="H109" s="124">
        <f>H108*G109</f>
        <v>2516.9500000000003</v>
      </c>
      <c r="K109" s="213"/>
    </row>
    <row r="110" spans="3:11" ht="14.4" thickBot="1">
      <c r="C110" s="130" t="s">
        <v>1223</v>
      </c>
      <c r="D110" s="131" t="s">
        <v>1224</v>
      </c>
      <c r="E110" s="132"/>
      <c r="F110" s="132"/>
      <c r="G110" s="155"/>
      <c r="H110" s="134">
        <f>SUM(H108:H109)</f>
        <v>27686.45</v>
      </c>
      <c r="K110" s="213"/>
    </row>
    <row r="111" spans="3:11" ht="14.4" thickTop="1">
      <c r="C111" s="89"/>
      <c r="D111" s="90"/>
      <c r="E111" s="90"/>
      <c r="F111" s="90"/>
      <c r="G111" s="90"/>
      <c r="H111" s="91"/>
      <c r="K111" s="213"/>
    </row>
    <row r="112" spans="3:11" ht="14.4" thickBot="1">
      <c r="C112" s="54" t="s">
        <v>2837</v>
      </c>
      <c r="D112" s="232" t="s">
        <v>1559</v>
      </c>
      <c r="E112" s="223"/>
      <c r="F112" s="223"/>
      <c r="G112" s="223"/>
      <c r="H112" s="223"/>
      <c r="I112" s="56">
        <f>ROUNDDOWN(H129,-2)</f>
        <v>63300</v>
      </c>
      <c r="K112" s="213"/>
    </row>
    <row r="113" spans="3:11" ht="28.2" thickTop="1">
      <c r="C113" s="119" t="s">
        <v>1197</v>
      </c>
      <c r="D113" s="120" t="s">
        <v>1198</v>
      </c>
      <c r="E113" s="120" t="s">
        <v>1199</v>
      </c>
      <c r="F113" s="120" t="s">
        <v>1200</v>
      </c>
      <c r="G113" s="120" t="s">
        <v>1201</v>
      </c>
      <c r="H113" s="121" t="s">
        <v>1202</v>
      </c>
      <c r="K113" s="213"/>
    </row>
    <row r="114" spans="3:11">
      <c r="C114" s="141" t="s">
        <v>1203</v>
      </c>
      <c r="D114" s="59" t="s">
        <v>1204</v>
      </c>
      <c r="E114" s="73"/>
      <c r="F114" s="73"/>
      <c r="G114" s="73"/>
      <c r="H114" s="146"/>
      <c r="K114" s="213"/>
    </row>
    <row r="115" spans="3:11">
      <c r="C115" s="142">
        <v>1</v>
      </c>
      <c r="D115" s="59" t="s">
        <v>5</v>
      </c>
      <c r="E115" s="72" t="s">
        <v>6</v>
      </c>
      <c r="F115" s="74">
        <v>0.04</v>
      </c>
      <c r="G115" s="64">
        <f>VLOOKUP(D115,upahbahan,3,FALSE)</f>
        <v>100000</v>
      </c>
      <c r="H115" s="124">
        <f t="shared" ref="H115:H118" si="13">F115*G115</f>
        <v>4000</v>
      </c>
      <c r="K115" s="213"/>
    </row>
    <row r="116" spans="3:11">
      <c r="C116" s="142">
        <v>2</v>
      </c>
      <c r="D116" s="59" t="s">
        <v>12</v>
      </c>
      <c r="E116" s="72" t="s">
        <v>6</v>
      </c>
      <c r="F116" s="74">
        <v>0.06</v>
      </c>
      <c r="G116" s="64">
        <f>VLOOKUP(D116,upahbahan,3,FALSE)</f>
        <v>145000</v>
      </c>
      <c r="H116" s="124">
        <f t="shared" si="13"/>
        <v>8700</v>
      </c>
      <c r="K116" s="213"/>
    </row>
    <row r="117" spans="3:11">
      <c r="C117" s="142">
        <v>3</v>
      </c>
      <c r="D117" s="59" t="s">
        <v>18</v>
      </c>
      <c r="E117" s="72" t="s">
        <v>6</v>
      </c>
      <c r="F117" s="181">
        <v>6.0000000000000001E-3</v>
      </c>
      <c r="G117" s="64">
        <f>VLOOKUP(D117,upahbahan,3,FALSE)</f>
        <v>175000</v>
      </c>
      <c r="H117" s="124">
        <f t="shared" si="13"/>
        <v>1050</v>
      </c>
      <c r="K117" s="213"/>
    </row>
    <row r="118" spans="3:11">
      <c r="C118" s="142">
        <v>4</v>
      </c>
      <c r="D118" s="59" t="s">
        <v>19</v>
      </c>
      <c r="E118" s="72" t="s">
        <v>6</v>
      </c>
      <c r="F118" s="181">
        <v>2E-3</v>
      </c>
      <c r="G118" s="64">
        <f>VLOOKUP(D118,upahbahan,3,FALSE)</f>
        <v>200000</v>
      </c>
      <c r="H118" s="124">
        <f t="shared" si="13"/>
        <v>400</v>
      </c>
      <c r="K118" s="213"/>
    </row>
    <row r="119" spans="3:11">
      <c r="C119" s="144" t="s">
        <v>1210</v>
      </c>
      <c r="D119" s="80"/>
      <c r="E119" s="80"/>
      <c r="F119" s="187"/>
      <c r="G119" s="229"/>
      <c r="H119" s="124">
        <f>SUM(H115:H118)</f>
        <v>14150</v>
      </c>
      <c r="K119" s="213"/>
    </row>
    <row r="120" spans="3:11">
      <c r="C120" s="141" t="s">
        <v>1211</v>
      </c>
      <c r="D120" s="59" t="s">
        <v>1212</v>
      </c>
      <c r="E120" s="73"/>
      <c r="F120" s="73"/>
      <c r="G120" s="73"/>
      <c r="H120" s="146"/>
      <c r="K120" s="213"/>
    </row>
    <row r="121" spans="3:11">
      <c r="C121" s="142">
        <v>1</v>
      </c>
      <c r="D121" s="59" t="s">
        <v>592</v>
      </c>
      <c r="E121" s="72" t="s">
        <v>530</v>
      </c>
      <c r="F121" s="74">
        <v>0.15</v>
      </c>
      <c r="G121" s="64">
        <f>VLOOKUP(D121,upahbahan,3,FALSE)</f>
        <v>73700</v>
      </c>
      <c r="H121" s="124">
        <f t="shared" ref="H121:H123" si="14">F121*G121</f>
        <v>11055</v>
      </c>
      <c r="K121" s="213"/>
    </row>
    <row r="122" spans="3:11">
      <c r="C122" s="142">
        <v>2</v>
      </c>
      <c r="D122" s="59" t="s">
        <v>593</v>
      </c>
      <c r="E122" s="72" t="s">
        <v>530</v>
      </c>
      <c r="F122" s="74">
        <v>0.372</v>
      </c>
      <c r="G122" s="64">
        <f>VLOOKUP(D122,upahbahan,3,FALSE)</f>
        <v>66200</v>
      </c>
      <c r="H122" s="124">
        <f t="shared" si="14"/>
        <v>24626.400000000001</v>
      </c>
      <c r="K122" s="213"/>
    </row>
    <row r="123" spans="3:11">
      <c r="C123" s="142">
        <v>3</v>
      </c>
      <c r="D123" s="59" t="s">
        <v>969</v>
      </c>
      <c r="E123" s="68" t="s">
        <v>130</v>
      </c>
      <c r="F123" s="74">
        <v>2</v>
      </c>
      <c r="G123" s="64">
        <f>VLOOKUP(D123,upahbahan,3,FALSE)</f>
        <v>3900</v>
      </c>
      <c r="H123" s="124">
        <f t="shared" si="14"/>
        <v>7800</v>
      </c>
      <c r="K123" s="213"/>
    </row>
    <row r="124" spans="3:11">
      <c r="C124" s="144" t="s">
        <v>1216</v>
      </c>
      <c r="D124" s="80"/>
      <c r="E124" s="80"/>
      <c r="F124" s="80"/>
      <c r="G124" s="162"/>
      <c r="H124" s="124">
        <f>SUM(H121:H123)</f>
        <v>43481.4</v>
      </c>
      <c r="K124" s="213"/>
    </row>
    <row r="125" spans="3:11">
      <c r="C125" s="152" t="s">
        <v>1217</v>
      </c>
      <c r="D125" s="59" t="s">
        <v>1218</v>
      </c>
      <c r="E125" s="73"/>
      <c r="F125" s="73"/>
      <c r="G125" s="73"/>
      <c r="H125" s="146"/>
      <c r="K125" s="213"/>
    </row>
    <row r="126" spans="3:11">
      <c r="C126" s="144" t="s">
        <v>1219</v>
      </c>
      <c r="D126" s="80"/>
      <c r="E126" s="80"/>
      <c r="F126" s="80"/>
      <c r="G126" s="162"/>
      <c r="H126" s="153">
        <v>0</v>
      </c>
      <c r="K126" s="213"/>
    </row>
    <row r="127" spans="3:11">
      <c r="C127" s="122" t="s">
        <v>1220</v>
      </c>
      <c r="D127" s="69" t="s">
        <v>1221</v>
      </c>
      <c r="E127" s="70"/>
      <c r="F127" s="70"/>
      <c r="G127" s="71"/>
      <c r="H127" s="124">
        <f>H126+H124+H119</f>
        <v>57631.4</v>
      </c>
      <c r="K127" s="213"/>
    </row>
    <row r="128" spans="3:11">
      <c r="C128" s="122" t="s">
        <v>1222</v>
      </c>
      <c r="D128" s="69" t="s">
        <v>1325</v>
      </c>
      <c r="E128" s="70"/>
      <c r="F128" s="71"/>
      <c r="G128" s="95">
        <f>$M$7</f>
        <v>0.1</v>
      </c>
      <c r="H128" s="124">
        <f>H127*G128</f>
        <v>5763.14</v>
      </c>
      <c r="K128" s="213"/>
    </row>
    <row r="129" spans="3:11" ht="14.4" thickBot="1">
      <c r="C129" s="130" t="s">
        <v>1223</v>
      </c>
      <c r="D129" s="131" t="s">
        <v>1224</v>
      </c>
      <c r="E129" s="132"/>
      <c r="F129" s="132"/>
      <c r="G129" s="155"/>
      <c r="H129" s="134">
        <f>SUM(H127:H128)</f>
        <v>63394.54</v>
      </c>
      <c r="K129" s="213"/>
    </row>
    <row r="130" spans="3:11" ht="14.4" thickTop="1">
      <c r="C130" s="89"/>
      <c r="D130" s="90"/>
      <c r="E130" s="90"/>
      <c r="F130" s="90"/>
      <c r="G130" s="90"/>
      <c r="H130" s="91"/>
      <c r="K130" s="213"/>
    </row>
    <row r="131" spans="3:11" ht="14.4" thickBot="1">
      <c r="C131" s="54" t="s">
        <v>2838</v>
      </c>
      <c r="D131" s="232" t="s">
        <v>2839</v>
      </c>
      <c r="E131" s="223"/>
      <c r="F131" s="223"/>
      <c r="G131" s="223"/>
      <c r="H131" s="223"/>
      <c r="I131" s="56">
        <f>ROUNDDOWN(H144,-2)</f>
        <v>20100</v>
      </c>
      <c r="K131" s="213"/>
    </row>
    <row r="132" spans="3:11" ht="28.2" thickTop="1">
      <c r="C132" s="119" t="s">
        <v>1197</v>
      </c>
      <c r="D132" s="120" t="s">
        <v>1198</v>
      </c>
      <c r="E132" s="120" t="s">
        <v>1199</v>
      </c>
      <c r="F132" s="120" t="s">
        <v>1200</v>
      </c>
      <c r="G132" s="120" t="s">
        <v>1201</v>
      </c>
      <c r="H132" s="121" t="s">
        <v>1202</v>
      </c>
      <c r="K132" s="213"/>
    </row>
    <row r="133" spans="3:11">
      <c r="C133" s="141" t="s">
        <v>1203</v>
      </c>
      <c r="D133" s="59" t="s">
        <v>1204</v>
      </c>
      <c r="E133" s="73"/>
      <c r="F133" s="73"/>
      <c r="G133" s="73"/>
      <c r="H133" s="146"/>
      <c r="K133" s="213"/>
    </row>
    <row r="134" spans="3:11">
      <c r="C134" s="142">
        <v>1</v>
      </c>
      <c r="D134" s="59" t="s">
        <v>5</v>
      </c>
      <c r="E134" s="72" t="s">
        <v>6</v>
      </c>
      <c r="F134" s="74">
        <v>0.1</v>
      </c>
      <c r="G134" s="64">
        <f>VLOOKUP(D134,upahbahan,3,FALSE)</f>
        <v>100000</v>
      </c>
      <c r="H134" s="124">
        <f t="shared" ref="H134:H135" si="15">F134*G134</f>
        <v>10000</v>
      </c>
      <c r="K134" s="213"/>
    </row>
    <row r="135" spans="3:11">
      <c r="C135" s="142">
        <v>2</v>
      </c>
      <c r="D135" s="59" t="s">
        <v>19</v>
      </c>
      <c r="E135" s="72" t="s">
        <v>6</v>
      </c>
      <c r="F135" s="74">
        <v>5.0000000000000001E-3</v>
      </c>
      <c r="G135" s="64">
        <f>VLOOKUP(D135,upahbahan,3,FALSE)</f>
        <v>200000</v>
      </c>
      <c r="H135" s="124">
        <f t="shared" si="15"/>
        <v>1000</v>
      </c>
      <c r="K135" s="213"/>
    </row>
    <row r="136" spans="3:11">
      <c r="C136" s="144" t="s">
        <v>1210</v>
      </c>
      <c r="D136" s="80"/>
      <c r="E136" s="80"/>
      <c r="F136" s="187"/>
      <c r="G136" s="229"/>
      <c r="H136" s="124">
        <f>SUM(H134:H135)</f>
        <v>11000</v>
      </c>
      <c r="K136" s="213"/>
    </row>
    <row r="137" spans="3:11">
      <c r="C137" s="141" t="s">
        <v>1211</v>
      </c>
      <c r="D137" s="59" t="s">
        <v>1212</v>
      </c>
      <c r="E137" s="73"/>
      <c r="F137" s="73"/>
      <c r="G137" s="73"/>
      <c r="H137" s="146"/>
      <c r="K137" s="213"/>
    </row>
    <row r="138" spans="3:11">
      <c r="C138" s="142">
        <v>1</v>
      </c>
      <c r="D138" s="59" t="s">
        <v>764</v>
      </c>
      <c r="E138" s="72" t="s">
        <v>530</v>
      </c>
      <c r="F138" s="74">
        <v>0.35</v>
      </c>
      <c r="G138" s="64">
        <f>VLOOKUP(D138,upahbahan,3,FALSE)</f>
        <v>21000</v>
      </c>
      <c r="H138" s="124">
        <f t="shared" ref="H138" si="16">F138*G138</f>
        <v>7349.9999999999991</v>
      </c>
      <c r="K138" s="213"/>
    </row>
    <row r="139" spans="3:11">
      <c r="C139" s="144" t="s">
        <v>1216</v>
      </c>
      <c r="D139" s="80"/>
      <c r="E139" s="80"/>
      <c r="F139" s="80"/>
      <c r="G139" s="162"/>
      <c r="H139" s="124">
        <f>SUM(H138)</f>
        <v>7349.9999999999991</v>
      </c>
      <c r="K139" s="213"/>
    </row>
    <row r="140" spans="3:11">
      <c r="C140" s="152" t="s">
        <v>1217</v>
      </c>
      <c r="D140" s="59" t="s">
        <v>1218</v>
      </c>
      <c r="E140" s="73"/>
      <c r="F140" s="73"/>
      <c r="G140" s="73"/>
      <c r="H140" s="146"/>
      <c r="K140" s="213"/>
    </row>
    <row r="141" spans="3:11">
      <c r="C141" s="144" t="s">
        <v>1219</v>
      </c>
      <c r="D141" s="80"/>
      <c r="E141" s="80"/>
      <c r="F141" s="80"/>
      <c r="G141" s="162"/>
      <c r="H141" s="153">
        <v>0</v>
      </c>
      <c r="K141" s="213"/>
    </row>
    <row r="142" spans="3:11">
      <c r="C142" s="122" t="s">
        <v>1220</v>
      </c>
      <c r="D142" s="69" t="s">
        <v>1221</v>
      </c>
      <c r="E142" s="70"/>
      <c r="F142" s="70"/>
      <c r="G142" s="71"/>
      <c r="H142" s="124">
        <f>H141+H139+H136</f>
        <v>18350</v>
      </c>
      <c r="K142" s="213"/>
    </row>
    <row r="143" spans="3:11">
      <c r="C143" s="122" t="s">
        <v>1222</v>
      </c>
      <c r="D143" s="69" t="s">
        <v>1325</v>
      </c>
      <c r="E143" s="70"/>
      <c r="F143" s="71"/>
      <c r="G143" s="95">
        <f>$M$7</f>
        <v>0.1</v>
      </c>
      <c r="H143" s="124">
        <f>H142*G143</f>
        <v>1835</v>
      </c>
      <c r="K143" s="213"/>
    </row>
    <row r="144" spans="3:11" ht="14.4" thickBot="1">
      <c r="C144" s="130" t="s">
        <v>1223</v>
      </c>
      <c r="D144" s="131" t="s">
        <v>1224</v>
      </c>
      <c r="E144" s="132"/>
      <c r="F144" s="132"/>
      <c r="G144" s="155"/>
      <c r="H144" s="134">
        <f>SUM(H142:H143)</f>
        <v>20185</v>
      </c>
      <c r="K144" s="213"/>
    </row>
    <row r="145" spans="3:11" ht="14.4" thickTop="1">
      <c r="K145" s="213"/>
    </row>
    <row r="146" spans="3:11" ht="14.4" thickBot="1">
      <c r="C146" s="54" t="s">
        <v>2840</v>
      </c>
      <c r="D146" s="232" t="s">
        <v>1560</v>
      </c>
      <c r="E146" s="222"/>
      <c r="F146" s="222"/>
      <c r="G146" s="222"/>
      <c r="H146" s="222"/>
      <c r="I146" s="56">
        <f>ROUNDDOWN(H163,-2)</f>
        <v>56900</v>
      </c>
      <c r="K146" s="213"/>
    </row>
    <row r="147" spans="3:11" ht="28.2" thickTop="1">
      <c r="C147" s="119" t="s">
        <v>1197</v>
      </c>
      <c r="D147" s="120" t="s">
        <v>1198</v>
      </c>
      <c r="E147" s="120" t="s">
        <v>1199</v>
      </c>
      <c r="F147" s="120" t="s">
        <v>1200</v>
      </c>
      <c r="G147" s="120" t="s">
        <v>1201</v>
      </c>
      <c r="H147" s="121" t="s">
        <v>1202</v>
      </c>
      <c r="K147" s="213"/>
    </row>
    <row r="148" spans="3:11">
      <c r="C148" s="141" t="s">
        <v>1203</v>
      </c>
      <c r="D148" s="59" t="s">
        <v>1204</v>
      </c>
      <c r="E148" s="73"/>
      <c r="F148" s="73"/>
      <c r="G148" s="73"/>
      <c r="H148" s="146"/>
      <c r="K148" s="213"/>
    </row>
    <row r="149" spans="3:11">
      <c r="C149" s="142">
        <v>1</v>
      </c>
      <c r="D149" s="59" t="s">
        <v>5</v>
      </c>
      <c r="E149" s="72" t="s">
        <v>6</v>
      </c>
      <c r="F149" s="93">
        <v>0.16</v>
      </c>
      <c r="G149" s="64">
        <f>VLOOKUP(D149,upahbahan,3,FALSE)</f>
        <v>100000</v>
      </c>
      <c r="H149" s="124">
        <f t="shared" ref="H149:H152" si="17">F149*G149</f>
        <v>16000</v>
      </c>
      <c r="K149" s="213"/>
    </row>
    <row r="150" spans="3:11">
      <c r="C150" s="142">
        <v>2</v>
      </c>
      <c r="D150" s="59" t="s">
        <v>12</v>
      </c>
      <c r="E150" s="72" t="s">
        <v>6</v>
      </c>
      <c r="F150" s="93">
        <v>0.16</v>
      </c>
      <c r="G150" s="64">
        <f>VLOOKUP(D150,upahbahan,3,FALSE)</f>
        <v>145000</v>
      </c>
      <c r="H150" s="124">
        <f t="shared" si="17"/>
        <v>23200</v>
      </c>
      <c r="K150" s="213"/>
    </row>
    <row r="151" spans="3:11">
      <c r="C151" s="142">
        <v>3</v>
      </c>
      <c r="D151" s="59" t="s">
        <v>18</v>
      </c>
      <c r="E151" s="72" t="s">
        <v>6</v>
      </c>
      <c r="F151" s="93">
        <v>1.6E-2</v>
      </c>
      <c r="G151" s="64">
        <f>VLOOKUP(D151,upahbahan,3,FALSE)</f>
        <v>175000</v>
      </c>
      <c r="H151" s="124">
        <f t="shared" si="17"/>
        <v>2800</v>
      </c>
      <c r="K151" s="213"/>
    </row>
    <row r="152" spans="3:11">
      <c r="C152" s="142">
        <v>4</v>
      </c>
      <c r="D152" s="59" t="s">
        <v>19</v>
      </c>
      <c r="E152" s="72" t="s">
        <v>6</v>
      </c>
      <c r="F152" s="93">
        <v>5.3E-3</v>
      </c>
      <c r="G152" s="64">
        <f>VLOOKUP(D152,upahbahan,3,FALSE)</f>
        <v>200000</v>
      </c>
      <c r="H152" s="124">
        <f t="shared" si="17"/>
        <v>1060</v>
      </c>
      <c r="K152" s="213"/>
    </row>
    <row r="153" spans="3:11">
      <c r="C153" s="144" t="s">
        <v>1210</v>
      </c>
      <c r="D153" s="80"/>
      <c r="E153" s="80"/>
      <c r="F153" s="187"/>
      <c r="G153" s="229"/>
      <c r="H153" s="124">
        <f>SUM(H149:H152)</f>
        <v>43060</v>
      </c>
      <c r="K153" s="213"/>
    </row>
    <row r="154" spans="3:11">
      <c r="C154" s="141" t="s">
        <v>1211</v>
      </c>
      <c r="D154" s="59" t="s">
        <v>1212</v>
      </c>
      <c r="E154" s="73"/>
      <c r="F154" s="73"/>
      <c r="G154" s="73"/>
      <c r="H154" s="146"/>
      <c r="K154" s="213"/>
    </row>
    <row r="155" spans="3:11">
      <c r="C155" s="142">
        <v>1</v>
      </c>
      <c r="D155" s="59" t="s">
        <v>599</v>
      </c>
      <c r="E155" s="72" t="s">
        <v>530</v>
      </c>
      <c r="F155" s="74">
        <v>0.15</v>
      </c>
      <c r="G155" s="64">
        <f>VLOOKUP(D155,upahbahan,3,FALSE)</f>
        <v>44500</v>
      </c>
      <c r="H155" s="124">
        <f t="shared" ref="H155:H157" si="18">F155*G155</f>
        <v>6675</v>
      </c>
      <c r="K155" s="213"/>
    </row>
    <row r="156" spans="3:11">
      <c r="C156" s="142">
        <v>2</v>
      </c>
      <c r="D156" s="59" t="s">
        <v>583</v>
      </c>
      <c r="E156" s="72" t="s">
        <v>66</v>
      </c>
      <c r="F156" s="74">
        <v>0.05</v>
      </c>
      <c r="G156" s="64">
        <f>VLOOKUP(D156,upahbahan,3,FALSE)</f>
        <v>33500</v>
      </c>
      <c r="H156" s="124">
        <f t="shared" si="18"/>
        <v>1675</v>
      </c>
      <c r="K156" s="213"/>
    </row>
    <row r="157" spans="3:11">
      <c r="C157" s="142">
        <v>3</v>
      </c>
      <c r="D157" s="59" t="s">
        <v>969</v>
      </c>
      <c r="E157" s="68" t="s">
        <v>130</v>
      </c>
      <c r="F157" s="74">
        <v>0.1</v>
      </c>
      <c r="G157" s="64">
        <f>VLOOKUP(D157,upahbahan,3,FALSE)</f>
        <v>3900</v>
      </c>
      <c r="H157" s="124">
        <f t="shared" si="18"/>
        <v>390</v>
      </c>
      <c r="K157" s="213"/>
    </row>
    <row r="158" spans="3:11">
      <c r="C158" s="144" t="s">
        <v>1216</v>
      </c>
      <c r="D158" s="80"/>
      <c r="E158" s="80"/>
      <c r="F158" s="80"/>
      <c r="G158" s="162"/>
      <c r="H158" s="124">
        <f>SUM(H155:H157)</f>
        <v>8740</v>
      </c>
      <c r="K158" s="213"/>
    </row>
    <row r="159" spans="3:11">
      <c r="C159" s="152" t="s">
        <v>1217</v>
      </c>
      <c r="D159" s="59" t="s">
        <v>1218</v>
      </c>
      <c r="E159" s="73"/>
      <c r="F159" s="73"/>
      <c r="G159" s="73"/>
      <c r="H159" s="146"/>
      <c r="K159" s="213"/>
    </row>
    <row r="160" spans="3:11">
      <c r="C160" s="144" t="s">
        <v>1219</v>
      </c>
      <c r="D160" s="80"/>
      <c r="E160" s="80"/>
      <c r="F160" s="80"/>
      <c r="G160" s="162"/>
      <c r="H160" s="153">
        <v>0</v>
      </c>
      <c r="K160" s="213"/>
    </row>
    <row r="161" spans="3:11">
      <c r="C161" s="122" t="s">
        <v>1220</v>
      </c>
      <c r="D161" s="69" t="s">
        <v>1221</v>
      </c>
      <c r="E161" s="70"/>
      <c r="F161" s="70"/>
      <c r="G161" s="71"/>
      <c r="H161" s="124">
        <f>H160+H158+H153</f>
        <v>51800</v>
      </c>
      <c r="K161" s="213"/>
    </row>
    <row r="162" spans="3:11">
      <c r="C162" s="122" t="s">
        <v>1222</v>
      </c>
      <c r="D162" s="69" t="s">
        <v>1325</v>
      </c>
      <c r="E162" s="70"/>
      <c r="F162" s="71"/>
      <c r="G162" s="95">
        <f>$M$7</f>
        <v>0.1</v>
      </c>
      <c r="H162" s="124">
        <f>H161*G162</f>
        <v>5180</v>
      </c>
      <c r="K162" s="213"/>
    </row>
    <row r="163" spans="3:11" ht="14.4" thickBot="1">
      <c r="C163" s="130" t="s">
        <v>1223</v>
      </c>
      <c r="D163" s="131" t="s">
        <v>1224</v>
      </c>
      <c r="E163" s="132"/>
      <c r="F163" s="132"/>
      <c r="G163" s="155"/>
      <c r="H163" s="134">
        <f>SUM(H161:H162)</f>
        <v>56980</v>
      </c>
      <c r="K163" s="213"/>
    </row>
    <row r="164" spans="3:11" ht="14.4" thickTop="1">
      <c r="C164" s="89"/>
      <c r="D164" s="90"/>
      <c r="E164" s="90"/>
      <c r="F164" s="90"/>
      <c r="G164" s="90"/>
      <c r="H164" s="91"/>
      <c r="K164" s="213"/>
    </row>
    <row r="165" spans="3:11">
      <c r="C165" s="529" t="s">
        <v>2841</v>
      </c>
      <c r="D165" s="321" t="s">
        <v>2842</v>
      </c>
      <c r="E165" s="90"/>
      <c r="F165" s="90"/>
      <c r="G165" s="90"/>
      <c r="H165" s="91"/>
      <c r="K165" s="213"/>
    </row>
    <row r="166" spans="3:11" ht="15.75" customHeight="1" thickBot="1">
      <c r="C166" s="54" t="s">
        <v>2843</v>
      </c>
      <c r="D166" s="221" t="s">
        <v>2844</v>
      </c>
      <c r="E166" s="353"/>
      <c r="F166" s="353"/>
      <c r="G166" s="353"/>
      <c r="H166" s="353"/>
      <c r="I166" s="56">
        <f>ROUNDDOWN(H182,-2)</f>
        <v>70100</v>
      </c>
      <c r="K166" s="213"/>
    </row>
    <row r="167" spans="3:11" ht="28.2" thickTop="1">
      <c r="C167" s="119" t="s">
        <v>1197</v>
      </c>
      <c r="D167" s="120" t="s">
        <v>1198</v>
      </c>
      <c r="E167" s="120" t="s">
        <v>1199</v>
      </c>
      <c r="F167" s="120" t="s">
        <v>1200</v>
      </c>
      <c r="G167" s="120" t="s">
        <v>1201</v>
      </c>
      <c r="H167" s="121" t="s">
        <v>1202</v>
      </c>
      <c r="K167" s="213"/>
    </row>
    <row r="168" spans="3:11">
      <c r="C168" s="141" t="s">
        <v>1203</v>
      </c>
      <c r="D168" s="59" t="s">
        <v>1204</v>
      </c>
      <c r="E168" s="73"/>
      <c r="F168" s="73"/>
      <c r="G168" s="73"/>
      <c r="H168" s="146"/>
      <c r="K168" s="213"/>
    </row>
    <row r="169" spans="3:11">
      <c r="C169" s="142">
        <v>1</v>
      </c>
      <c r="D169" s="59" t="s">
        <v>5</v>
      </c>
      <c r="E169" s="72" t="s">
        <v>6</v>
      </c>
      <c r="F169" s="181">
        <v>6.6699999999999995E-2</v>
      </c>
      <c r="G169" s="64">
        <f>VLOOKUP(D169,upahbahan,3,FALSE)</f>
        <v>100000</v>
      </c>
      <c r="H169" s="124">
        <f t="shared" ref="H169:H172" si="19">F169*G169</f>
        <v>6669.9999999999991</v>
      </c>
      <c r="K169" s="213"/>
    </row>
    <row r="170" spans="3:11">
      <c r="C170" s="142">
        <v>2</v>
      </c>
      <c r="D170" s="59" t="s">
        <v>12</v>
      </c>
      <c r="E170" s="72" t="s">
        <v>6</v>
      </c>
      <c r="F170" s="181">
        <v>6.6699999999999995E-2</v>
      </c>
      <c r="G170" s="64">
        <f>VLOOKUP(D170,upahbahan,3,FALSE)</f>
        <v>145000</v>
      </c>
      <c r="H170" s="124">
        <f t="shared" si="19"/>
        <v>9671.5</v>
      </c>
      <c r="K170" s="213"/>
    </row>
    <row r="171" spans="3:11">
      <c r="C171" s="142">
        <v>3</v>
      </c>
      <c r="D171" s="59" t="s">
        <v>18</v>
      </c>
      <c r="E171" s="72" t="s">
        <v>6</v>
      </c>
      <c r="F171" s="181">
        <v>6.7000000000000002E-3</v>
      </c>
      <c r="G171" s="64">
        <f>VLOOKUP(D171,upahbahan,3,FALSE)</f>
        <v>175000</v>
      </c>
      <c r="H171" s="124">
        <f t="shared" si="19"/>
        <v>1172.5</v>
      </c>
      <c r="K171" s="213"/>
    </row>
    <row r="172" spans="3:11">
      <c r="C172" s="142">
        <v>4</v>
      </c>
      <c r="D172" s="59" t="s">
        <v>19</v>
      </c>
      <c r="E172" s="72" t="s">
        <v>6</v>
      </c>
      <c r="F172" s="181">
        <v>2.2000000000000001E-3</v>
      </c>
      <c r="G172" s="64">
        <f>VLOOKUP(D172,upahbahan,3,FALSE)</f>
        <v>200000</v>
      </c>
      <c r="H172" s="124">
        <f t="shared" si="19"/>
        <v>440</v>
      </c>
      <c r="K172" s="213"/>
    </row>
    <row r="173" spans="3:11">
      <c r="C173" s="144" t="s">
        <v>1210</v>
      </c>
      <c r="D173" s="80"/>
      <c r="E173" s="80"/>
      <c r="F173" s="187"/>
      <c r="G173" s="229"/>
      <c r="H173" s="124">
        <f>SUM(H169:H172)</f>
        <v>17954</v>
      </c>
      <c r="K173" s="213"/>
    </row>
    <row r="174" spans="3:11">
      <c r="C174" s="141" t="s">
        <v>1211</v>
      </c>
      <c r="D174" s="59" t="s">
        <v>1212</v>
      </c>
      <c r="E174" s="73"/>
      <c r="F174" s="73"/>
      <c r="G174" s="73"/>
      <c r="H174" s="146"/>
      <c r="K174" s="213"/>
    </row>
    <row r="175" spans="3:11">
      <c r="C175" s="142">
        <v>2</v>
      </c>
      <c r="D175" s="59" t="s">
        <v>575</v>
      </c>
      <c r="E175" s="72" t="s">
        <v>66</v>
      </c>
      <c r="F175" s="74">
        <v>0.1</v>
      </c>
      <c r="G175" s="64">
        <f>VLOOKUP(D175,upahbahan,3,FALSE)</f>
        <v>119100</v>
      </c>
      <c r="H175" s="124">
        <f t="shared" ref="H175:H176" si="20">F175*G175</f>
        <v>11910</v>
      </c>
      <c r="K175" s="213"/>
    </row>
    <row r="176" spans="3:11">
      <c r="C176" s="142">
        <v>3</v>
      </c>
      <c r="D176" s="59" t="s">
        <v>581</v>
      </c>
      <c r="E176" s="72" t="s">
        <v>66</v>
      </c>
      <c r="F176" s="74">
        <v>0.26</v>
      </c>
      <c r="G176" s="64">
        <f>VLOOKUP(D176,upahbahan,3,FALSE)</f>
        <v>130500</v>
      </c>
      <c r="H176" s="124">
        <f t="shared" si="20"/>
        <v>33930</v>
      </c>
      <c r="K176" s="213"/>
    </row>
    <row r="177" spans="3:11">
      <c r="C177" s="144" t="s">
        <v>1216</v>
      </c>
      <c r="D177" s="80"/>
      <c r="E177" s="80"/>
      <c r="F177" s="80"/>
      <c r="G177" s="162"/>
      <c r="H177" s="124">
        <f>SUM(H175:H176)</f>
        <v>45840</v>
      </c>
      <c r="K177" s="213"/>
    </row>
    <row r="178" spans="3:11">
      <c r="C178" s="152" t="s">
        <v>1217</v>
      </c>
      <c r="D178" s="59" t="s">
        <v>1218</v>
      </c>
      <c r="E178" s="73"/>
      <c r="F178" s="73"/>
      <c r="G178" s="73"/>
      <c r="H178" s="146"/>
      <c r="K178" s="213"/>
    </row>
    <row r="179" spans="3:11">
      <c r="C179" s="144" t="s">
        <v>1219</v>
      </c>
      <c r="D179" s="80"/>
      <c r="E179" s="80"/>
      <c r="F179" s="80"/>
      <c r="G179" s="162"/>
      <c r="H179" s="153">
        <v>0</v>
      </c>
      <c r="K179" s="213"/>
    </row>
    <row r="180" spans="3:11">
      <c r="C180" s="122" t="s">
        <v>1220</v>
      </c>
      <c r="D180" s="69" t="s">
        <v>1221</v>
      </c>
      <c r="E180" s="70"/>
      <c r="F180" s="70"/>
      <c r="G180" s="71"/>
      <c r="H180" s="124">
        <f>H179+H177+H173</f>
        <v>63794</v>
      </c>
      <c r="K180" s="213"/>
    </row>
    <row r="181" spans="3:11">
      <c r="C181" s="122" t="s">
        <v>1222</v>
      </c>
      <c r="D181" s="69" t="s">
        <v>1325</v>
      </c>
      <c r="E181" s="70"/>
      <c r="F181" s="71"/>
      <c r="G181" s="95">
        <f>$M$7</f>
        <v>0.1</v>
      </c>
      <c r="H181" s="124">
        <f>H180*G181</f>
        <v>6379.4000000000005</v>
      </c>
      <c r="K181" s="213"/>
    </row>
    <row r="182" spans="3:11" ht="14.4" thickBot="1">
      <c r="C182" s="130" t="s">
        <v>1223</v>
      </c>
      <c r="D182" s="131" t="s">
        <v>1224</v>
      </c>
      <c r="E182" s="132"/>
      <c r="F182" s="132"/>
      <c r="G182" s="155"/>
      <c r="H182" s="134">
        <f>SUM(H180:H181)</f>
        <v>70173.399999999994</v>
      </c>
      <c r="K182" s="213"/>
    </row>
    <row r="183" spans="3:11" ht="14.4" thickTop="1">
      <c r="C183" s="89"/>
      <c r="D183" s="90"/>
      <c r="E183" s="90"/>
      <c r="F183" s="90"/>
      <c r="G183" s="90"/>
      <c r="H183" s="91"/>
      <c r="K183" s="213"/>
    </row>
    <row r="184" spans="3:11" ht="14.4" thickBot="1">
      <c r="C184" s="53" t="s">
        <v>2845</v>
      </c>
      <c r="D184" s="221" t="s">
        <v>2846</v>
      </c>
      <c r="E184" s="221"/>
      <c r="F184" s="221"/>
      <c r="G184" s="221"/>
      <c r="H184" s="221"/>
      <c r="I184" s="56">
        <f>ROUNDDOWN(H200,-2)</f>
        <v>75900</v>
      </c>
      <c r="K184" s="213"/>
    </row>
    <row r="185" spans="3:11" ht="28.2" thickTop="1">
      <c r="C185" s="119" t="s">
        <v>1197</v>
      </c>
      <c r="D185" s="120" t="s">
        <v>1198</v>
      </c>
      <c r="E185" s="120" t="s">
        <v>1199</v>
      </c>
      <c r="F185" s="120" t="s">
        <v>1200</v>
      </c>
      <c r="G185" s="120" t="s">
        <v>1201</v>
      </c>
      <c r="H185" s="121" t="s">
        <v>1202</v>
      </c>
      <c r="K185" s="213"/>
    </row>
    <row r="186" spans="3:11">
      <c r="C186" s="141" t="s">
        <v>1203</v>
      </c>
      <c r="D186" s="59" t="s">
        <v>1204</v>
      </c>
      <c r="E186" s="73"/>
      <c r="F186" s="73"/>
      <c r="G186" s="73"/>
      <c r="H186" s="146"/>
      <c r="K186" s="213"/>
    </row>
    <row r="187" spans="3:11">
      <c r="C187" s="142">
        <v>1</v>
      </c>
      <c r="D187" s="59" t="s">
        <v>5</v>
      </c>
      <c r="E187" s="72" t="s">
        <v>6</v>
      </c>
      <c r="F187" s="181">
        <v>7.6899999999999996E-2</v>
      </c>
      <c r="G187" s="64">
        <f>VLOOKUP(D187,upahbahan,3,FALSE)</f>
        <v>100000</v>
      </c>
      <c r="H187" s="124">
        <f t="shared" ref="H187:H190" si="21">F187*G187</f>
        <v>7690</v>
      </c>
      <c r="K187" s="213"/>
    </row>
    <row r="188" spans="3:11">
      <c r="C188" s="142">
        <v>2</v>
      </c>
      <c r="D188" s="59" t="s">
        <v>12</v>
      </c>
      <c r="E188" s="72" t="s">
        <v>6</v>
      </c>
      <c r="F188" s="181">
        <v>7.6899999999999996E-2</v>
      </c>
      <c r="G188" s="64">
        <f>VLOOKUP(D188,upahbahan,3,FALSE)</f>
        <v>145000</v>
      </c>
      <c r="H188" s="124">
        <f t="shared" si="21"/>
        <v>11150.5</v>
      </c>
      <c r="K188" s="213"/>
    </row>
    <row r="189" spans="3:11">
      <c r="C189" s="142">
        <v>3</v>
      </c>
      <c r="D189" s="59" t="s">
        <v>18</v>
      </c>
      <c r="E189" s="72" t="s">
        <v>6</v>
      </c>
      <c r="F189" s="181">
        <v>7.7000000000000002E-3</v>
      </c>
      <c r="G189" s="64">
        <f>VLOOKUP(D189,upahbahan,3,FALSE)</f>
        <v>175000</v>
      </c>
      <c r="H189" s="124">
        <f t="shared" si="21"/>
        <v>1347.5</v>
      </c>
      <c r="K189" s="213"/>
    </row>
    <row r="190" spans="3:11">
      <c r="C190" s="142">
        <v>4</v>
      </c>
      <c r="D190" s="59" t="s">
        <v>19</v>
      </c>
      <c r="E190" s="72" t="s">
        <v>6</v>
      </c>
      <c r="F190" s="181">
        <v>2.5999999999999999E-3</v>
      </c>
      <c r="G190" s="64">
        <f>VLOOKUP(D190,upahbahan,3,FALSE)</f>
        <v>200000</v>
      </c>
      <c r="H190" s="124">
        <f t="shared" si="21"/>
        <v>520</v>
      </c>
      <c r="K190" s="213"/>
    </row>
    <row r="191" spans="3:11">
      <c r="C191" s="144" t="s">
        <v>1210</v>
      </c>
      <c r="D191" s="80"/>
      <c r="E191" s="80"/>
      <c r="F191" s="187"/>
      <c r="G191" s="229"/>
      <c r="H191" s="124">
        <f>SUM(H187:H190)</f>
        <v>20708</v>
      </c>
      <c r="K191" s="213"/>
    </row>
    <row r="192" spans="3:11">
      <c r="C192" s="141" t="s">
        <v>1211</v>
      </c>
      <c r="D192" s="59" t="s">
        <v>1212</v>
      </c>
      <c r="E192" s="73"/>
      <c r="F192" s="73"/>
      <c r="G192" s="73"/>
      <c r="H192" s="146"/>
      <c r="K192" s="213"/>
    </row>
    <row r="193" spans="3:11">
      <c r="C193" s="142">
        <v>1</v>
      </c>
      <c r="D193" s="59" t="s">
        <v>574</v>
      </c>
      <c r="E193" s="72" t="s">
        <v>66</v>
      </c>
      <c r="F193" s="74">
        <v>0.1</v>
      </c>
      <c r="G193" s="64">
        <f>VLOOKUP(D193,upahbahan,3,FALSE)</f>
        <v>128500</v>
      </c>
      <c r="H193" s="124">
        <f t="shared" ref="H193:H194" si="22">F193*G193</f>
        <v>12850</v>
      </c>
      <c r="K193" s="213"/>
    </row>
    <row r="194" spans="3:11">
      <c r="C194" s="142">
        <v>2</v>
      </c>
      <c r="D194" s="59" t="s">
        <v>580</v>
      </c>
      <c r="E194" s="72" t="s">
        <v>66</v>
      </c>
      <c r="F194" s="74">
        <v>0.26</v>
      </c>
      <c r="G194" s="64">
        <f>VLOOKUP(D194,upahbahan,3,FALSE)</f>
        <v>136600</v>
      </c>
      <c r="H194" s="124">
        <f t="shared" si="22"/>
        <v>35516</v>
      </c>
      <c r="K194" s="213"/>
    </row>
    <row r="195" spans="3:11">
      <c r="C195" s="144" t="s">
        <v>1216</v>
      </c>
      <c r="D195" s="80"/>
      <c r="E195" s="80"/>
      <c r="F195" s="80"/>
      <c r="G195" s="162"/>
      <c r="H195" s="124">
        <f>SUM(H193:H194)</f>
        <v>48366</v>
      </c>
      <c r="K195" s="213"/>
    </row>
    <row r="196" spans="3:11">
      <c r="C196" s="152" t="s">
        <v>1217</v>
      </c>
      <c r="D196" s="59" t="s">
        <v>1218</v>
      </c>
      <c r="E196" s="73"/>
      <c r="F196" s="73"/>
      <c r="G196" s="73"/>
      <c r="H196" s="146"/>
      <c r="K196" s="213"/>
    </row>
    <row r="197" spans="3:11">
      <c r="C197" s="144" t="s">
        <v>1219</v>
      </c>
      <c r="D197" s="80"/>
      <c r="E197" s="80"/>
      <c r="F197" s="80"/>
      <c r="G197" s="162"/>
      <c r="H197" s="153">
        <v>0</v>
      </c>
      <c r="K197" s="213"/>
    </row>
    <row r="198" spans="3:11">
      <c r="C198" s="122" t="s">
        <v>1220</v>
      </c>
      <c r="D198" s="69" t="s">
        <v>1221</v>
      </c>
      <c r="E198" s="70"/>
      <c r="F198" s="70"/>
      <c r="G198" s="71"/>
      <c r="H198" s="124">
        <f>H197+H195+H191</f>
        <v>69074</v>
      </c>
      <c r="K198" s="213"/>
    </row>
    <row r="199" spans="3:11">
      <c r="C199" s="122" t="s">
        <v>1222</v>
      </c>
      <c r="D199" s="69" t="s">
        <v>1325</v>
      </c>
      <c r="E199" s="70"/>
      <c r="F199" s="71"/>
      <c r="G199" s="95">
        <f>$M$7</f>
        <v>0.1</v>
      </c>
      <c r="H199" s="124">
        <f>H198*G199</f>
        <v>6907.4000000000005</v>
      </c>
      <c r="K199" s="213"/>
    </row>
    <row r="200" spans="3:11" ht="14.4" thickBot="1">
      <c r="C200" s="130" t="s">
        <v>1223</v>
      </c>
      <c r="D200" s="131" t="s">
        <v>1224</v>
      </c>
      <c r="E200" s="132"/>
      <c r="F200" s="132"/>
      <c r="G200" s="155"/>
      <c r="H200" s="134">
        <f>SUM(H198:H199)</f>
        <v>75981.399999999994</v>
      </c>
      <c r="K200" s="213"/>
    </row>
    <row r="201" spans="3:11" ht="14.4" thickTop="1">
      <c r="C201" s="89"/>
      <c r="D201" s="90"/>
      <c r="E201" s="90"/>
      <c r="F201" s="90"/>
      <c r="G201" s="90"/>
      <c r="H201" s="197"/>
      <c r="K201" s="213"/>
    </row>
    <row r="202" spans="3:11" ht="15.75" customHeight="1">
      <c r="C202" s="320" t="s">
        <v>2848</v>
      </c>
      <c r="D202" s="321" t="s">
        <v>2847</v>
      </c>
      <c r="E202" s="90"/>
      <c r="F202" s="90"/>
      <c r="G202" s="90"/>
      <c r="H202" s="197"/>
      <c r="K202" s="213"/>
    </row>
    <row r="203" spans="3:11" ht="14.4" thickBot="1">
      <c r="C203" s="53" t="s">
        <v>2849</v>
      </c>
      <c r="D203" s="234" t="s">
        <v>2850</v>
      </c>
      <c r="E203" s="223"/>
      <c r="F203" s="223"/>
      <c r="G203" s="223"/>
      <c r="H203" s="223"/>
      <c r="I203" s="56">
        <f>ROUNDDOWN(H219,-2)</f>
        <v>56300</v>
      </c>
      <c r="K203" s="213"/>
    </row>
    <row r="204" spans="3:11" ht="28.2" thickTop="1">
      <c r="C204" s="119" t="s">
        <v>1197</v>
      </c>
      <c r="D204" s="120" t="s">
        <v>1198</v>
      </c>
      <c r="E204" s="120" t="s">
        <v>1199</v>
      </c>
      <c r="F204" s="120" t="s">
        <v>1200</v>
      </c>
      <c r="G204" s="120" t="s">
        <v>1201</v>
      </c>
      <c r="H204" s="121" t="s">
        <v>1202</v>
      </c>
      <c r="K204" s="213"/>
    </row>
    <row r="205" spans="3:11">
      <c r="C205" s="141" t="s">
        <v>1203</v>
      </c>
      <c r="D205" s="59" t="s">
        <v>1204</v>
      </c>
      <c r="E205" s="73"/>
      <c r="F205" s="73"/>
      <c r="G205" s="73"/>
      <c r="H205" s="146"/>
      <c r="K205" s="213"/>
    </row>
    <row r="206" spans="3:11">
      <c r="C206" s="142">
        <v>1</v>
      </c>
      <c r="D206" s="59" t="s">
        <v>5</v>
      </c>
      <c r="E206" s="72" t="s">
        <v>6</v>
      </c>
      <c r="F206" s="93">
        <v>0.05</v>
      </c>
      <c r="G206" s="64">
        <f>VLOOKUP(D206,upahbahan,3,FALSE)</f>
        <v>100000</v>
      </c>
      <c r="H206" s="124">
        <f t="shared" ref="H206:H209" si="23">F206*G206</f>
        <v>5000</v>
      </c>
      <c r="K206" s="213"/>
    </row>
    <row r="207" spans="3:11">
      <c r="C207" s="142">
        <v>2</v>
      </c>
      <c r="D207" s="59" t="s">
        <v>12</v>
      </c>
      <c r="E207" s="72" t="s">
        <v>6</v>
      </c>
      <c r="F207" s="93">
        <v>0.05</v>
      </c>
      <c r="G207" s="64">
        <f>VLOOKUP(D207,upahbahan,3,FALSE)</f>
        <v>145000</v>
      </c>
      <c r="H207" s="124">
        <f t="shared" si="23"/>
        <v>7250</v>
      </c>
      <c r="K207" s="213"/>
    </row>
    <row r="208" spans="3:11">
      <c r="C208" s="142">
        <v>3</v>
      </c>
      <c r="D208" s="59" t="s">
        <v>18</v>
      </c>
      <c r="E208" s="72" t="s">
        <v>6</v>
      </c>
      <c r="F208" s="93">
        <v>5.0000000000000001E-3</v>
      </c>
      <c r="G208" s="64">
        <f>VLOOKUP(D208,upahbahan,3,FALSE)</f>
        <v>175000</v>
      </c>
      <c r="H208" s="124">
        <f t="shared" si="23"/>
        <v>875</v>
      </c>
      <c r="K208" s="213"/>
    </row>
    <row r="209" spans="3:11">
      <c r="C209" s="142">
        <v>4</v>
      </c>
      <c r="D209" s="59" t="s">
        <v>19</v>
      </c>
      <c r="E209" s="72" t="s">
        <v>6</v>
      </c>
      <c r="F209" s="93">
        <v>1.6999999999999999E-3</v>
      </c>
      <c r="G209" s="64">
        <f>VLOOKUP(D209,upahbahan,3,FALSE)</f>
        <v>200000</v>
      </c>
      <c r="H209" s="124">
        <f t="shared" si="23"/>
        <v>340</v>
      </c>
      <c r="K209" s="213"/>
    </row>
    <row r="210" spans="3:11">
      <c r="C210" s="144" t="s">
        <v>1210</v>
      </c>
      <c r="D210" s="80"/>
      <c r="E210" s="80"/>
      <c r="F210" s="187"/>
      <c r="G210" s="229"/>
      <c r="H210" s="124">
        <f>SUM(H206:H209)</f>
        <v>13465</v>
      </c>
      <c r="K210" s="213"/>
    </row>
    <row r="211" spans="3:11">
      <c r="C211" s="141" t="s">
        <v>1211</v>
      </c>
      <c r="D211" s="59" t="s">
        <v>1212</v>
      </c>
      <c r="E211" s="73"/>
      <c r="F211" s="73"/>
      <c r="G211" s="73"/>
      <c r="H211" s="146"/>
      <c r="K211" s="213"/>
    </row>
    <row r="212" spans="3:11">
      <c r="C212" s="142">
        <v>1</v>
      </c>
      <c r="D212" s="59" t="s">
        <v>575</v>
      </c>
      <c r="E212" s="72" t="s">
        <v>66</v>
      </c>
      <c r="F212" s="74">
        <v>0.12</v>
      </c>
      <c r="G212" s="64">
        <f>VLOOKUP(D212,upahbahan,3,FALSE)</f>
        <v>119100</v>
      </c>
      <c r="H212" s="124">
        <f t="shared" ref="H212:H213" si="24">F212*G212</f>
        <v>14292</v>
      </c>
      <c r="K212" s="213"/>
    </row>
    <row r="213" spans="3:11">
      <c r="C213" s="142">
        <v>2</v>
      </c>
      <c r="D213" s="59" t="s">
        <v>581</v>
      </c>
      <c r="E213" s="72" t="s">
        <v>66</v>
      </c>
      <c r="F213" s="74">
        <v>0.18</v>
      </c>
      <c r="G213" s="64">
        <f>VLOOKUP(D213,upahbahan,3,FALSE)</f>
        <v>130500</v>
      </c>
      <c r="H213" s="124">
        <f t="shared" si="24"/>
        <v>23490</v>
      </c>
      <c r="K213" s="213"/>
    </row>
    <row r="214" spans="3:11">
      <c r="C214" s="144" t="s">
        <v>1216</v>
      </c>
      <c r="D214" s="80"/>
      <c r="E214" s="80"/>
      <c r="F214" s="80"/>
      <c r="G214" s="162"/>
      <c r="H214" s="124">
        <f>SUM(H212:H213)</f>
        <v>37782</v>
      </c>
      <c r="K214" s="213"/>
    </row>
    <row r="215" spans="3:11">
      <c r="C215" s="152" t="s">
        <v>1217</v>
      </c>
      <c r="D215" s="59" t="s">
        <v>1218</v>
      </c>
      <c r="E215" s="73"/>
      <c r="F215" s="73"/>
      <c r="G215" s="73"/>
      <c r="H215" s="146"/>
      <c r="K215" s="213"/>
    </row>
    <row r="216" spans="3:11">
      <c r="C216" s="144" t="s">
        <v>1219</v>
      </c>
      <c r="D216" s="80"/>
      <c r="E216" s="80"/>
      <c r="F216" s="80"/>
      <c r="G216" s="162"/>
      <c r="H216" s="153">
        <v>0</v>
      </c>
      <c r="K216" s="213"/>
    </row>
    <row r="217" spans="3:11">
      <c r="C217" s="122" t="s">
        <v>1220</v>
      </c>
      <c r="D217" s="69" t="s">
        <v>1221</v>
      </c>
      <c r="E217" s="70"/>
      <c r="F217" s="70"/>
      <c r="G217" s="71"/>
      <c r="H217" s="124">
        <f>H216+H214+H210</f>
        <v>51247</v>
      </c>
      <c r="K217" s="213"/>
    </row>
    <row r="218" spans="3:11">
      <c r="C218" s="122" t="s">
        <v>1222</v>
      </c>
      <c r="D218" s="69" t="s">
        <v>1325</v>
      </c>
      <c r="E218" s="70"/>
      <c r="F218" s="71"/>
      <c r="G218" s="95">
        <f>$M$7</f>
        <v>0.1</v>
      </c>
      <c r="H218" s="124">
        <f>H217*G218</f>
        <v>5124.7000000000007</v>
      </c>
      <c r="K218" s="213"/>
    </row>
    <row r="219" spans="3:11" ht="14.4" thickBot="1">
      <c r="C219" s="130" t="s">
        <v>1223</v>
      </c>
      <c r="D219" s="131" t="s">
        <v>1224</v>
      </c>
      <c r="E219" s="132"/>
      <c r="F219" s="132"/>
      <c r="G219" s="155"/>
      <c r="H219" s="134">
        <f>SUM(H217:H218)</f>
        <v>56371.7</v>
      </c>
      <c r="K219" s="213"/>
    </row>
    <row r="220" spans="3:11" ht="14.4" thickTop="1">
      <c r="K220" s="213"/>
    </row>
    <row r="221" spans="3:11" ht="14.4" thickBot="1">
      <c r="C221" s="53" t="s">
        <v>2851</v>
      </c>
      <c r="D221" s="234" t="s">
        <v>2852</v>
      </c>
      <c r="E221" s="222"/>
      <c r="F221" s="222"/>
      <c r="G221" s="222"/>
      <c r="H221" s="222"/>
      <c r="I221" s="56">
        <f>ROUNDDOWN(H237,-2)</f>
        <v>58800</v>
      </c>
      <c r="K221" s="213"/>
    </row>
    <row r="222" spans="3:11" ht="28.2" thickTop="1">
      <c r="C222" s="119" t="s">
        <v>1197</v>
      </c>
      <c r="D222" s="120" t="s">
        <v>1198</v>
      </c>
      <c r="E222" s="120" t="s">
        <v>1199</v>
      </c>
      <c r="F222" s="120" t="s">
        <v>1200</v>
      </c>
      <c r="G222" s="120" t="s">
        <v>1201</v>
      </c>
      <c r="H222" s="121" t="s">
        <v>1202</v>
      </c>
      <c r="K222" s="213"/>
    </row>
    <row r="223" spans="3:11">
      <c r="C223" s="141" t="s">
        <v>1203</v>
      </c>
      <c r="D223" s="59" t="s">
        <v>1204</v>
      </c>
      <c r="E223" s="73"/>
      <c r="F223" s="73"/>
      <c r="G223" s="73"/>
      <c r="H223" s="146"/>
      <c r="K223" s="213"/>
    </row>
    <row r="224" spans="3:11">
      <c r="C224" s="142">
        <v>1</v>
      </c>
      <c r="D224" s="59" t="s">
        <v>5</v>
      </c>
      <c r="E224" s="72" t="s">
        <v>6</v>
      </c>
      <c r="F224" s="93">
        <v>0.05</v>
      </c>
      <c r="G224" s="64">
        <f>VLOOKUP(D224,upahbahan,3,FALSE)</f>
        <v>100000</v>
      </c>
      <c r="H224" s="124">
        <f t="shared" ref="H224:H227" si="25">F224*G224</f>
        <v>5000</v>
      </c>
      <c r="K224" s="213"/>
    </row>
    <row r="225" spans="3:11">
      <c r="C225" s="142">
        <v>2</v>
      </c>
      <c r="D225" s="59" t="s">
        <v>12</v>
      </c>
      <c r="E225" s="72" t="s">
        <v>6</v>
      </c>
      <c r="F225" s="93">
        <v>0.05</v>
      </c>
      <c r="G225" s="64">
        <f>VLOOKUP(D225,upahbahan,3,FALSE)</f>
        <v>145000</v>
      </c>
      <c r="H225" s="124">
        <f t="shared" si="25"/>
        <v>7250</v>
      </c>
      <c r="K225" s="213"/>
    </row>
    <row r="226" spans="3:11">
      <c r="C226" s="142">
        <v>3</v>
      </c>
      <c r="D226" s="59" t="s">
        <v>18</v>
      </c>
      <c r="E226" s="72" t="s">
        <v>6</v>
      </c>
      <c r="F226" s="93">
        <v>5.0000000000000001E-3</v>
      </c>
      <c r="G226" s="64">
        <f>VLOOKUP(D226,upahbahan,3,FALSE)</f>
        <v>175000</v>
      </c>
      <c r="H226" s="124">
        <f t="shared" si="25"/>
        <v>875</v>
      </c>
      <c r="K226" s="213"/>
    </row>
    <row r="227" spans="3:11">
      <c r="C227" s="142">
        <v>4</v>
      </c>
      <c r="D227" s="59" t="s">
        <v>19</v>
      </c>
      <c r="E227" s="72" t="s">
        <v>6</v>
      </c>
      <c r="F227" s="93">
        <v>1.6999999999999999E-3</v>
      </c>
      <c r="G227" s="64">
        <f>VLOOKUP(D227,upahbahan,3,FALSE)</f>
        <v>200000</v>
      </c>
      <c r="H227" s="124">
        <f t="shared" si="25"/>
        <v>340</v>
      </c>
      <c r="K227" s="213"/>
    </row>
    <row r="228" spans="3:11">
      <c r="C228" s="144" t="s">
        <v>1210</v>
      </c>
      <c r="D228" s="80"/>
      <c r="E228" s="80"/>
      <c r="F228" s="187"/>
      <c r="G228" s="229"/>
      <c r="H228" s="124">
        <f>SUM(H224:H227)</f>
        <v>13465</v>
      </c>
      <c r="K228" s="213"/>
    </row>
    <row r="229" spans="3:11">
      <c r="C229" s="141" t="s">
        <v>1211</v>
      </c>
      <c r="D229" s="59" t="s">
        <v>1212</v>
      </c>
      <c r="E229" s="73"/>
      <c r="F229" s="73"/>
      <c r="G229" s="73"/>
      <c r="H229" s="146"/>
      <c r="K229" s="213"/>
    </row>
    <row r="230" spans="3:11">
      <c r="C230" s="142">
        <v>1</v>
      </c>
      <c r="D230" s="59" t="s">
        <v>574</v>
      </c>
      <c r="E230" s="72" t="s">
        <v>66</v>
      </c>
      <c r="F230" s="74">
        <v>0.12</v>
      </c>
      <c r="G230" s="64">
        <f>VLOOKUP(D230,upahbahan,3,FALSE)</f>
        <v>128500</v>
      </c>
      <c r="H230" s="124">
        <f t="shared" ref="H230:H231" si="26">F230*G230</f>
        <v>15420</v>
      </c>
      <c r="K230" s="213"/>
    </row>
    <row r="231" spans="3:11">
      <c r="C231" s="142">
        <v>2</v>
      </c>
      <c r="D231" s="59" t="s">
        <v>580</v>
      </c>
      <c r="E231" s="72" t="s">
        <v>66</v>
      </c>
      <c r="F231" s="74">
        <v>0.18</v>
      </c>
      <c r="G231" s="64">
        <f>VLOOKUP(D231,upahbahan,3,FALSE)</f>
        <v>136600</v>
      </c>
      <c r="H231" s="124">
        <f t="shared" si="26"/>
        <v>24588</v>
      </c>
      <c r="K231" s="213"/>
    </row>
    <row r="232" spans="3:11">
      <c r="C232" s="144" t="s">
        <v>1216</v>
      </c>
      <c r="D232" s="80"/>
      <c r="E232" s="80"/>
      <c r="F232" s="80"/>
      <c r="G232" s="162"/>
      <c r="H232" s="124">
        <f>SUM(H230:H231)</f>
        <v>40008</v>
      </c>
      <c r="K232" s="213"/>
    </row>
    <row r="233" spans="3:11">
      <c r="C233" s="152" t="s">
        <v>1217</v>
      </c>
      <c r="D233" s="59" t="s">
        <v>1218</v>
      </c>
      <c r="E233" s="73"/>
      <c r="F233" s="73"/>
      <c r="G233" s="73"/>
      <c r="H233" s="146"/>
      <c r="K233" s="213"/>
    </row>
    <row r="234" spans="3:11">
      <c r="C234" s="144" t="s">
        <v>1219</v>
      </c>
      <c r="D234" s="80"/>
      <c r="E234" s="80"/>
      <c r="F234" s="80"/>
      <c r="G234" s="162"/>
      <c r="H234" s="153">
        <v>0</v>
      </c>
      <c r="K234" s="213"/>
    </row>
    <row r="235" spans="3:11">
      <c r="C235" s="122" t="s">
        <v>1220</v>
      </c>
      <c r="D235" s="69" t="s">
        <v>1221</v>
      </c>
      <c r="E235" s="70"/>
      <c r="F235" s="70"/>
      <c r="G235" s="71"/>
      <c r="H235" s="124">
        <f>H234+H232+H228</f>
        <v>53473</v>
      </c>
      <c r="K235" s="213"/>
    </row>
    <row r="236" spans="3:11">
      <c r="C236" s="122" t="s">
        <v>1222</v>
      </c>
      <c r="D236" s="69" t="s">
        <v>1325</v>
      </c>
      <c r="E236" s="70"/>
      <c r="F236" s="71"/>
      <c r="G236" s="95">
        <f>$M$7</f>
        <v>0.1</v>
      </c>
      <c r="H236" s="124">
        <f>H235*G236</f>
        <v>5347.3</v>
      </c>
      <c r="K236" s="213"/>
    </row>
    <row r="237" spans="3:11" ht="14.4" thickBot="1">
      <c r="C237" s="130" t="s">
        <v>1223</v>
      </c>
      <c r="D237" s="131" t="s">
        <v>1224</v>
      </c>
      <c r="E237" s="132"/>
      <c r="F237" s="132"/>
      <c r="G237" s="155"/>
      <c r="H237" s="134">
        <f>SUM(H235:H236)</f>
        <v>58820.3</v>
      </c>
      <c r="K237" s="213"/>
    </row>
    <row r="238" spans="3:11" ht="14.4" thickTop="1">
      <c r="C238" s="57"/>
      <c r="D238" s="81"/>
      <c r="E238" s="81"/>
      <c r="F238" s="81"/>
      <c r="G238" s="81"/>
      <c r="H238" s="82"/>
      <c r="K238" s="213"/>
    </row>
    <row r="239" spans="3:11" ht="14.4" thickBot="1">
      <c r="C239" s="53" t="s">
        <v>2853</v>
      </c>
      <c r="D239" s="234" t="s">
        <v>1561</v>
      </c>
      <c r="E239" s="222"/>
      <c r="F239" s="222"/>
      <c r="G239" s="222"/>
      <c r="H239" s="222"/>
      <c r="I239" s="56">
        <f>ROUNDDOWN(H256,-2)</f>
        <v>26500</v>
      </c>
      <c r="K239" s="213"/>
    </row>
    <row r="240" spans="3:11" ht="28.2" thickTop="1">
      <c r="C240" s="119" t="s">
        <v>1197</v>
      </c>
      <c r="D240" s="120" t="s">
        <v>1198</v>
      </c>
      <c r="E240" s="120" t="s">
        <v>1199</v>
      </c>
      <c r="F240" s="120" t="s">
        <v>1200</v>
      </c>
      <c r="G240" s="120" t="s">
        <v>1201</v>
      </c>
      <c r="H240" s="121" t="s">
        <v>1202</v>
      </c>
      <c r="K240" s="213"/>
    </row>
    <row r="241" spans="3:11">
      <c r="C241" s="141" t="s">
        <v>1203</v>
      </c>
      <c r="D241" s="59" t="s">
        <v>1204</v>
      </c>
      <c r="E241" s="73"/>
      <c r="F241" s="73"/>
      <c r="G241" s="73"/>
      <c r="H241" s="146"/>
      <c r="K241" s="213"/>
    </row>
    <row r="242" spans="3:11">
      <c r="C242" s="142">
        <v>1</v>
      </c>
      <c r="D242" s="59" t="s">
        <v>5</v>
      </c>
      <c r="E242" s="72" t="s">
        <v>6</v>
      </c>
      <c r="F242" s="200">
        <v>0.15</v>
      </c>
      <c r="G242" s="64">
        <f>VLOOKUP(D242,upahbahan,3,FALSE)</f>
        <v>100000</v>
      </c>
      <c r="H242" s="124">
        <f>F242*G242</f>
        <v>15000</v>
      </c>
      <c r="K242" s="213"/>
    </row>
    <row r="243" spans="3:11">
      <c r="C243" s="142">
        <v>2</v>
      </c>
      <c r="D243" s="59" t="s">
        <v>12</v>
      </c>
      <c r="E243" s="72" t="s">
        <v>6</v>
      </c>
      <c r="F243" s="200">
        <v>1E-3</v>
      </c>
      <c r="G243" s="64">
        <f>VLOOKUP(D243,upahbahan,3,FALSE)</f>
        <v>145000</v>
      </c>
      <c r="H243" s="124">
        <f t="shared" ref="H243:H245" si="27">F243*G243</f>
        <v>145</v>
      </c>
      <c r="K243" s="213"/>
    </row>
    <row r="244" spans="3:11">
      <c r="C244" s="142">
        <v>3</v>
      </c>
      <c r="D244" s="59" t="s">
        <v>18</v>
      </c>
      <c r="E244" s="72" t="s">
        <v>6</v>
      </c>
      <c r="F244" s="200">
        <v>1E-4</v>
      </c>
      <c r="G244" s="64">
        <f>VLOOKUP(D244,upahbahan,3,FALSE)</f>
        <v>175000</v>
      </c>
      <c r="H244" s="124">
        <f t="shared" si="27"/>
        <v>17.5</v>
      </c>
      <c r="K244" s="213"/>
    </row>
    <row r="245" spans="3:11">
      <c r="C245" s="142">
        <v>4</v>
      </c>
      <c r="D245" s="59" t="s">
        <v>19</v>
      </c>
      <c r="E245" s="72" t="s">
        <v>6</v>
      </c>
      <c r="F245" s="200">
        <v>3.3000000000000003E-5</v>
      </c>
      <c r="G245" s="64">
        <f>VLOOKUP(D245,upahbahan,3,FALSE)</f>
        <v>200000</v>
      </c>
      <c r="H245" s="124">
        <f t="shared" si="27"/>
        <v>6.6000000000000005</v>
      </c>
      <c r="K245" s="213"/>
    </row>
    <row r="246" spans="3:11">
      <c r="C246" s="144" t="s">
        <v>1210</v>
      </c>
      <c r="D246" s="80"/>
      <c r="E246" s="80"/>
      <c r="F246" s="187"/>
      <c r="G246" s="229"/>
      <c r="H246" s="124">
        <f>SUM(H242:H245)</f>
        <v>15169.1</v>
      </c>
      <c r="K246" s="213"/>
    </row>
    <row r="247" spans="3:11">
      <c r="C247" s="141" t="s">
        <v>1211</v>
      </c>
      <c r="D247" s="59" t="s">
        <v>1212</v>
      </c>
      <c r="E247" s="73"/>
      <c r="F247" s="73"/>
      <c r="G247" s="73"/>
      <c r="H247" s="146"/>
      <c r="K247" s="213"/>
    </row>
    <row r="248" spans="3:11">
      <c r="C248" s="142">
        <v>1</v>
      </c>
      <c r="D248" s="77" t="s">
        <v>1000</v>
      </c>
      <c r="E248" s="68" t="s">
        <v>66</v>
      </c>
      <c r="F248" s="74">
        <v>0.15</v>
      </c>
      <c r="G248" s="64">
        <f>VLOOKUP(D248,upahbahan,3,FALSE)</f>
        <v>7000</v>
      </c>
      <c r="H248" s="124">
        <f>F248*G248</f>
        <v>1050</v>
      </c>
      <c r="K248" s="213"/>
    </row>
    <row r="249" spans="3:11">
      <c r="C249" s="142">
        <v>2</v>
      </c>
      <c r="D249" s="77" t="s">
        <v>969</v>
      </c>
      <c r="E249" s="68" t="s">
        <v>130</v>
      </c>
      <c r="F249" s="74">
        <v>0.1</v>
      </c>
      <c r="G249" s="64">
        <f>VLOOKUP(D249,upahbahan,3,FALSE)</f>
        <v>3900</v>
      </c>
      <c r="H249" s="124">
        <f t="shared" ref="H249:H250" si="28">F249*G249</f>
        <v>390</v>
      </c>
      <c r="K249" s="213"/>
    </row>
    <row r="250" spans="3:11">
      <c r="C250" s="142">
        <v>3</v>
      </c>
      <c r="D250" s="77" t="s">
        <v>964</v>
      </c>
      <c r="E250" s="68" t="s">
        <v>965</v>
      </c>
      <c r="F250" s="74">
        <v>0.25</v>
      </c>
      <c r="G250" s="64">
        <f>VLOOKUP(D250,upahbahan,3,FALSE)</f>
        <v>30000</v>
      </c>
      <c r="H250" s="124">
        <f t="shared" si="28"/>
        <v>7500</v>
      </c>
      <c r="K250" s="213"/>
    </row>
    <row r="251" spans="3:11">
      <c r="C251" s="144" t="s">
        <v>1216</v>
      </c>
      <c r="D251" s="80"/>
      <c r="E251" s="80"/>
      <c r="F251" s="80"/>
      <c r="G251" s="162"/>
      <c r="H251" s="124">
        <f>SUM(H248:H250)</f>
        <v>8940</v>
      </c>
      <c r="K251" s="213"/>
    </row>
    <row r="252" spans="3:11">
      <c r="C252" s="152" t="s">
        <v>1217</v>
      </c>
      <c r="D252" s="59" t="s">
        <v>1218</v>
      </c>
      <c r="E252" s="73"/>
      <c r="F252" s="73"/>
      <c r="G252" s="73"/>
      <c r="H252" s="146"/>
      <c r="K252" s="213"/>
    </row>
    <row r="253" spans="3:11">
      <c r="C253" s="144" t="s">
        <v>1219</v>
      </c>
      <c r="D253" s="80"/>
      <c r="E253" s="80"/>
      <c r="F253" s="80"/>
      <c r="G253" s="162"/>
      <c r="H253" s="153">
        <v>0</v>
      </c>
      <c r="K253" s="213"/>
    </row>
    <row r="254" spans="3:11">
      <c r="C254" s="122" t="s">
        <v>1220</v>
      </c>
      <c r="D254" s="69" t="s">
        <v>1221</v>
      </c>
      <c r="E254" s="70"/>
      <c r="F254" s="70"/>
      <c r="G254" s="71"/>
      <c r="H254" s="124">
        <f>H253+H251+H246</f>
        <v>24109.1</v>
      </c>
      <c r="K254" s="213"/>
    </row>
    <row r="255" spans="3:11">
      <c r="C255" s="122" t="s">
        <v>1222</v>
      </c>
      <c r="D255" s="69" t="s">
        <v>1325</v>
      </c>
      <c r="E255" s="70"/>
      <c r="F255" s="71"/>
      <c r="G255" s="95">
        <f>$M$7</f>
        <v>0.1</v>
      </c>
      <c r="H255" s="124">
        <f>H254*G255</f>
        <v>2410.91</v>
      </c>
      <c r="K255" s="213"/>
    </row>
    <row r="256" spans="3:11" ht="14.4" thickBot="1">
      <c r="C256" s="130" t="s">
        <v>1223</v>
      </c>
      <c r="D256" s="131" t="s">
        <v>1224</v>
      </c>
      <c r="E256" s="132"/>
      <c r="F256" s="132"/>
      <c r="G256" s="155"/>
      <c r="H256" s="134">
        <f>SUM(H254:H255)</f>
        <v>26520.01</v>
      </c>
      <c r="K256" s="213"/>
    </row>
    <row r="257" spans="3:11" ht="14.4" thickTop="1">
      <c r="C257" s="57"/>
      <c r="D257" s="81"/>
      <c r="E257" s="81"/>
      <c r="F257" s="81"/>
      <c r="G257" s="81"/>
      <c r="H257" s="82"/>
      <c r="K257" s="213"/>
    </row>
    <row r="258" spans="3:11" ht="14.4" thickBot="1">
      <c r="C258" s="53" t="s">
        <v>2854</v>
      </c>
      <c r="D258" s="234" t="s">
        <v>1562</v>
      </c>
      <c r="E258" s="222"/>
      <c r="F258" s="222"/>
      <c r="G258" s="222"/>
      <c r="H258" s="222"/>
      <c r="I258" s="56">
        <f>ROUNDDOWN(H275,-2)</f>
        <v>16700</v>
      </c>
      <c r="K258" s="213"/>
    </row>
    <row r="259" spans="3:11" ht="28.2" thickTop="1">
      <c r="C259" s="119" t="s">
        <v>1197</v>
      </c>
      <c r="D259" s="120" t="s">
        <v>1198</v>
      </c>
      <c r="E259" s="120" t="s">
        <v>1199</v>
      </c>
      <c r="F259" s="120" t="s">
        <v>1200</v>
      </c>
      <c r="G259" s="120" t="s">
        <v>1201</v>
      </c>
      <c r="H259" s="121" t="s">
        <v>1202</v>
      </c>
      <c r="K259" s="213"/>
    </row>
    <row r="260" spans="3:11">
      <c r="C260" s="141" t="s">
        <v>1203</v>
      </c>
      <c r="D260" s="59" t="s">
        <v>1204</v>
      </c>
      <c r="E260" s="73"/>
      <c r="F260" s="73"/>
      <c r="G260" s="73"/>
      <c r="H260" s="146"/>
      <c r="K260" s="213"/>
    </row>
    <row r="261" spans="3:11">
      <c r="C261" s="142">
        <v>1</v>
      </c>
      <c r="D261" s="59" t="s">
        <v>5</v>
      </c>
      <c r="E261" s="72" t="s">
        <v>6</v>
      </c>
      <c r="F261" s="93">
        <v>0.04</v>
      </c>
      <c r="G261" s="64">
        <f>VLOOKUP(D261,upahbahan,3,FALSE)</f>
        <v>100000</v>
      </c>
      <c r="H261" s="124">
        <f t="shared" ref="H261:H264" si="29">F261*G261</f>
        <v>4000</v>
      </c>
      <c r="K261" s="213"/>
    </row>
    <row r="262" spans="3:11">
      <c r="C262" s="142">
        <v>2</v>
      </c>
      <c r="D262" s="59" t="s">
        <v>12</v>
      </c>
      <c r="E262" s="72" t="s">
        <v>6</v>
      </c>
      <c r="F262" s="93">
        <v>5.0000000000000001E-3</v>
      </c>
      <c r="G262" s="64">
        <f>VLOOKUP(D262,upahbahan,3,FALSE)</f>
        <v>145000</v>
      </c>
      <c r="H262" s="124">
        <f t="shared" si="29"/>
        <v>725</v>
      </c>
      <c r="K262" s="213"/>
    </row>
    <row r="263" spans="3:11">
      <c r="C263" s="142">
        <v>3</v>
      </c>
      <c r="D263" s="59" t="s">
        <v>18</v>
      </c>
      <c r="E263" s="72" t="s">
        <v>6</v>
      </c>
      <c r="F263" s="93">
        <v>5.0000000000000001E-4</v>
      </c>
      <c r="G263" s="64">
        <f>VLOOKUP(D263,upahbahan,3,FALSE)</f>
        <v>175000</v>
      </c>
      <c r="H263" s="124">
        <f t="shared" si="29"/>
        <v>87.5</v>
      </c>
      <c r="K263" s="213"/>
    </row>
    <row r="264" spans="3:11">
      <c r="C264" s="142">
        <v>4</v>
      </c>
      <c r="D264" s="59" t="s">
        <v>19</v>
      </c>
      <c r="E264" s="72" t="s">
        <v>6</v>
      </c>
      <c r="F264" s="93">
        <v>2.0000000000000001E-4</v>
      </c>
      <c r="G264" s="64">
        <f>VLOOKUP(D264,upahbahan,3,FALSE)</f>
        <v>200000</v>
      </c>
      <c r="H264" s="124">
        <f t="shared" si="29"/>
        <v>40</v>
      </c>
      <c r="K264" s="213"/>
    </row>
    <row r="265" spans="3:11">
      <c r="C265" s="144" t="s">
        <v>1210</v>
      </c>
      <c r="D265" s="80"/>
      <c r="E265" s="80"/>
      <c r="F265" s="187"/>
      <c r="G265" s="229"/>
      <c r="H265" s="124">
        <f>SUM(H261:H264)</f>
        <v>4852.5</v>
      </c>
      <c r="K265" s="213"/>
    </row>
    <row r="266" spans="3:11">
      <c r="C266" s="141" t="s">
        <v>1211</v>
      </c>
      <c r="D266" s="59" t="s">
        <v>1212</v>
      </c>
      <c r="E266" s="73"/>
      <c r="F266" s="73"/>
      <c r="G266" s="73"/>
      <c r="H266" s="146"/>
      <c r="K266" s="213"/>
    </row>
    <row r="267" spans="3:11">
      <c r="C267" s="142">
        <v>1</v>
      </c>
      <c r="D267" s="77" t="s">
        <v>1000</v>
      </c>
      <c r="E267" s="68" t="s">
        <v>66</v>
      </c>
      <c r="F267" s="74">
        <v>0.3</v>
      </c>
      <c r="G267" s="64">
        <f>VLOOKUP(D267,upahbahan,3,FALSE)</f>
        <v>7000</v>
      </c>
      <c r="H267" s="124">
        <f t="shared" ref="H267:H269" si="30">F267*G267</f>
        <v>2100</v>
      </c>
      <c r="K267" s="213"/>
    </row>
    <row r="268" spans="3:11">
      <c r="C268" s="142">
        <v>2</v>
      </c>
      <c r="D268" s="77" t="s">
        <v>969</v>
      </c>
      <c r="E268" s="68" t="s">
        <v>130</v>
      </c>
      <c r="F268" s="74">
        <v>0.2</v>
      </c>
      <c r="G268" s="64">
        <f>VLOOKUP(D268,upahbahan,3,FALSE)</f>
        <v>3900</v>
      </c>
      <c r="H268" s="124">
        <f t="shared" si="30"/>
        <v>780</v>
      </c>
      <c r="K268" s="213"/>
    </row>
    <row r="269" spans="3:11">
      <c r="C269" s="142">
        <v>3</v>
      </c>
      <c r="D269" s="77" t="s">
        <v>964</v>
      </c>
      <c r="E269" s="68" t="s">
        <v>965</v>
      </c>
      <c r="F269" s="74">
        <v>0.25</v>
      </c>
      <c r="G269" s="64">
        <f>VLOOKUP(D269,upahbahan,3,FALSE)</f>
        <v>30000</v>
      </c>
      <c r="H269" s="124">
        <f t="shared" si="30"/>
        <v>7500</v>
      </c>
      <c r="K269" s="213"/>
    </row>
    <row r="270" spans="3:11">
      <c r="C270" s="144" t="s">
        <v>1216</v>
      </c>
      <c r="D270" s="80"/>
      <c r="E270" s="80"/>
      <c r="F270" s="80"/>
      <c r="G270" s="162"/>
      <c r="H270" s="124">
        <f>SUM(H267:H269)</f>
        <v>10380</v>
      </c>
      <c r="K270" s="213"/>
    </row>
    <row r="271" spans="3:11">
      <c r="C271" s="152" t="s">
        <v>1217</v>
      </c>
      <c r="D271" s="59" t="s">
        <v>1218</v>
      </c>
      <c r="E271" s="73"/>
      <c r="F271" s="73"/>
      <c r="G271" s="73"/>
      <c r="H271" s="146"/>
      <c r="K271" s="213"/>
    </row>
    <row r="272" spans="3:11">
      <c r="C272" s="144" t="s">
        <v>1219</v>
      </c>
      <c r="D272" s="80"/>
      <c r="E272" s="80"/>
      <c r="F272" s="80"/>
      <c r="G272" s="162"/>
      <c r="H272" s="153">
        <v>0</v>
      </c>
      <c r="K272" s="213"/>
    </row>
    <row r="273" spans="3:11">
      <c r="C273" s="122" t="s">
        <v>1220</v>
      </c>
      <c r="D273" s="69" t="s">
        <v>1221</v>
      </c>
      <c r="E273" s="70"/>
      <c r="F273" s="70"/>
      <c r="G273" s="71"/>
      <c r="H273" s="124">
        <f>H272+H270+H265</f>
        <v>15232.5</v>
      </c>
      <c r="K273" s="213"/>
    </row>
    <row r="274" spans="3:11">
      <c r="C274" s="122" t="s">
        <v>1222</v>
      </c>
      <c r="D274" s="69" t="s">
        <v>1325</v>
      </c>
      <c r="E274" s="70"/>
      <c r="F274" s="71"/>
      <c r="G274" s="95">
        <f>$M$7</f>
        <v>0.1</v>
      </c>
      <c r="H274" s="124">
        <f>H273*G274</f>
        <v>1523.25</v>
      </c>
      <c r="K274" s="213"/>
    </row>
    <row r="275" spans="3:11" ht="14.4" thickBot="1">
      <c r="C275" s="130" t="s">
        <v>1223</v>
      </c>
      <c r="D275" s="131" t="s">
        <v>1224</v>
      </c>
      <c r="E275" s="132"/>
      <c r="F275" s="132"/>
      <c r="G275" s="155"/>
      <c r="H275" s="134">
        <f>SUM(H273:H274)</f>
        <v>16755.75</v>
      </c>
      <c r="K275" s="213"/>
    </row>
    <row r="276" spans="3:11" ht="14.4" thickTop="1">
      <c r="C276" s="57"/>
      <c r="D276" s="81"/>
      <c r="E276" s="81"/>
      <c r="F276" s="81"/>
      <c r="G276" s="81"/>
      <c r="H276" s="82"/>
      <c r="K276" s="213"/>
    </row>
    <row r="277" spans="3:11" ht="14.4" thickBot="1">
      <c r="C277" s="53" t="s">
        <v>2855</v>
      </c>
      <c r="D277" s="234" t="s">
        <v>1563</v>
      </c>
      <c r="E277" s="222"/>
      <c r="F277" s="222"/>
      <c r="G277" s="222"/>
      <c r="H277" s="222"/>
      <c r="I277" s="56">
        <f>ROUNDDOWN(H293,-2)</f>
        <v>76700</v>
      </c>
      <c r="K277" s="213"/>
    </row>
    <row r="278" spans="3:11" ht="28.2" thickTop="1">
      <c r="C278" s="119" t="s">
        <v>1197</v>
      </c>
      <c r="D278" s="120" t="s">
        <v>1198</v>
      </c>
      <c r="E278" s="120" t="s">
        <v>1199</v>
      </c>
      <c r="F278" s="120" t="s">
        <v>1200</v>
      </c>
      <c r="G278" s="120" t="s">
        <v>1201</v>
      </c>
      <c r="H278" s="121" t="s">
        <v>1202</v>
      </c>
      <c r="K278" s="213"/>
    </row>
    <row r="279" spans="3:11">
      <c r="C279" s="141" t="s">
        <v>1203</v>
      </c>
      <c r="D279" s="59" t="s">
        <v>1204</v>
      </c>
      <c r="E279" s="73"/>
      <c r="F279" s="73"/>
      <c r="G279" s="73"/>
      <c r="H279" s="146"/>
      <c r="K279" s="213"/>
    </row>
    <row r="280" spans="3:11">
      <c r="C280" s="142">
        <v>1</v>
      </c>
      <c r="D280" s="59" t="s">
        <v>5</v>
      </c>
      <c r="E280" s="72" t="s">
        <v>6</v>
      </c>
      <c r="F280" s="93">
        <v>0.2</v>
      </c>
      <c r="G280" s="64">
        <f>VLOOKUP(D280,upahbahan,3,FALSE)</f>
        <v>100000</v>
      </c>
      <c r="H280" s="124">
        <f t="shared" ref="H280:H283" si="31">F280*G280</f>
        <v>20000</v>
      </c>
      <c r="K280" s="213"/>
    </row>
    <row r="281" spans="3:11">
      <c r="C281" s="142">
        <v>2</v>
      </c>
      <c r="D281" s="59" t="s">
        <v>12</v>
      </c>
      <c r="E281" s="72" t="s">
        <v>6</v>
      </c>
      <c r="F281" s="93">
        <v>0.2</v>
      </c>
      <c r="G281" s="64">
        <f>VLOOKUP(D281,upahbahan,3,FALSE)</f>
        <v>145000</v>
      </c>
      <c r="H281" s="124">
        <f t="shared" si="31"/>
        <v>29000</v>
      </c>
      <c r="K281" s="213"/>
    </row>
    <row r="282" spans="3:11">
      <c r="C282" s="142">
        <v>3</v>
      </c>
      <c r="D282" s="59" t="s">
        <v>18</v>
      </c>
      <c r="E282" s="72" t="s">
        <v>6</v>
      </c>
      <c r="F282" s="93">
        <v>0.02</v>
      </c>
      <c r="G282" s="64">
        <f>VLOOKUP(D282,upahbahan,3,FALSE)</f>
        <v>175000</v>
      </c>
      <c r="H282" s="124">
        <f t="shared" si="31"/>
        <v>3500</v>
      </c>
      <c r="K282" s="213"/>
    </row>
    <row r="283" spans="3:11">
      <c r="C283" s="142">
        <v>4</v>
      </c>
      <c r="D283" s="59" t="s">
        <v>19</v>
      </c>
      <c r="E283" s="72" t="s">
        <v>6</v>
      </c>
      <c r="F283" s="93">
        <v>6.7000000000000002E-3</v>
      </c>
      <c r="G283" s="64">
        <f>VLOOKUP(D283,upahbahan,3,FALSE)</f>
        <v>200000</v>
      </c>
      <c r="H283" s="124">
        <f t="shared" si="31"/>
        <v>1340</v>
      </c>
      <c r="K283" s="213"/>
    </row>
    <row r="284" spans="3:11">
      <c r="C284" s="144" t="s">
        <v>1210</v>
      </c>
      <c r="D284" s="80"/>
      <c r="E284" s="80"/>
      <c r="F284" s="187"/>
      <c r="G284" s="229"/>
      <c r="H284" s="124">
        <f>SUM(H280:H283)</f>
        <v>53840</v>
      </c>
      <c r="K284" s="213"/>
    </row>
    <row r="285" spans="3:11">
      <c r="C285" s="141" t="s">
        <v>1211</v>
      </c>
      <c r="D285" s="59" t="s">
        <v>1212</v>
      </c>
      <c r="E285" s="73"/>
      <c r="F285" s="73"/>
      <c r="G285" s="73"/>
      <c r="H285" s="146"/>
      <c r="K285" s="213"/>
    </row>
    <row r="286" spans="3:11">
      <c r="C286" s="142">
        <v>1</v>
      </c>
      <c r="D286" s="77" t="s">
        <v>572</v>
      </c>
      <c r="E286" s="68" t="s">
        <v>66</v>
      </c>
      <c r="F286" s="74">
        <v>0.3</v>
      </c>
      <c r="G286" s="64">
        <f>VLOOKUP(D286,upahbahan,3,FALSE)</f>
        <v>52300</v>
      </c>
      <c r="H286" s="124">
        <f t="shared" ref="H286:H287" si="32">F286*G286</f>
        <v>15690</v>
      </c>
      <c r="K286" s="213"/>
    </row>
    <row r="287" spans="3:11">
      <c r="C287" s="142">
        <v>2</v>
      </c>
      <c r="D287" s="77" t="s">
        <v>594</v>
      </c>
      <c r="E287" s="68" t="s">
        <v>530</v>
      </c>
      <c r="F287" s="74">
        <v>0.01</v>
      </c>
      <c r="G287" s="64">
        <f>VLOOKUP(D287,upahbahan,3,FALSE)</f>
        <v>20000</v>
      </c>
      <c r="H287" s="124">
        <f t="shared" si="32"/>
        <v>200</v>
      </c>
      <c r="K287" s="213"/>
    </row>
    <row r="288" spans="3:11">
      <c r="C288" s="144" t="s">
        <v>1216</v>
      </c>
      <c r="D288" s="80"/>
      <c r="E288" s="80"/>
      <c r="F288" s="80"/>
      <c r="G288" s="162"/>
      <c r="H288" s="124">
        <f>SUM(H286:H287)</f>
        <v>15890</v>
      </c>
      <c r="K288" s="213"/>
    </row>
    <row r="289" spans="3:11">
      <c r="C289" s="152" t="s">
        <v>1217</v>
      </c>
      <c r="D289" s="59" t="s">
        <v>1218</v>
      </c>
      <c r="E289" s="73"/>
      <c r="F289" s="73"/>
      <c r="G289" s="73"/>
      <c r="H289" s="146"/>
      <c r="K289" s="213"/>
    </row>
    <row r="290" spans="3:11">
      <c r="C290" s="144" t="s">
        <v>1219</v>
      </c>
      <c r="D290" s="80"/>
      <c r="E290" s="80"/>
      <c r="F290" s="80"/>
      <c r="G290" s="162"/>
      <c r="H290" s="153">
        <v>0</v>
      </c>
      <c r="K290" s="213"/>
    </row>
    <row r="291" spans="3:11">
      <c r="C291" s="122" t="s">
        <v>1220</v>
      </c>
      <c r="D291" s="69" t="s">
        <v>1221</v>
      </c>
      <c r="E291" s="70"/>
      <c r="F291" s="70"/>
      <c r="G291" s="71"/>
      <c r="H291" s="124">
        <f>H290+H288+H284</f>
        <v>69730</v>
      </c>
      <c r="K291" s="213"/>
    </row>
    <row r="292" spans="3:11">
      <c r="C292" s="122" t="s">
        <v>1222</v>
      </c>
      <c r="D292" s="69" t="s">
        <v>1325</v>
      </c>
      <c r="E292" s="70"/>
      <c r="F292" s="71"/>
      <c r="G292" s="95">
        <f>$M$7</f>
        <v>0.1</v>
      </c>
      <c r="H292" s="124">
        <f>H291*G292</f>
        <v>6973</v>
      </c>
      <c r="K292" s="213"/>
    </row>
    <row r="293" spans="3:11" ht="14.4" thickBot="1">
      <c r="C293" s="130" t="s">
        <v>1223</v>
      </c>
      <c r="D293" s="131" t="s">
        <v>1224</v>
      </c>
      <c r="E293" s="132"/>
      <c r="F293" s="132"/>
      <c r="G293" s="155"/>
      <c r="H293" s="134">
        <f>SUM(H291:H292)</f>
        <v>76703</v>
      </c>
      <c r="K293" s="213"/>
    </row>
    <row r="294" spans="3:11" ht="14.4" thickTop="1">
      <c r="C294" s="57"/>
      <c r="D294" s="81"/>
      <c r="E294" s="81"/>
      <c r="F294" s="81"/>
      <c r="G294" s="81"/>
      <c r="H294" s="82"/>
      <c r="K294" s="213"/>
    </row>
    <row r="295" spans="3:11" ht="14.4" thickBot="1">
      <c r="C295" s="53" t="s">
        <v>2856</v>
      </c>
      <c r="D295" s="234" t="s">
        <v>1564</v>
      </c>
      <c r="E295" s="222"/>
      <c r="F295" s="222"/>
      <c r="G295" s="222"/>
      <c r="H295" s="222"/>
      <c r="I295" s="56">
        <f>ROUNDDOWN(H314,-2)</f>
        <v>213600</v>
      </c>
      <c r="K295" s="213"/>
    </row>
    <row r="296" spans="3:11" ht="28.2" thickTop="1">
      <c r="C296" s="119" t="s">
        <v>1197</v>
      </c>
      <c r="D296" s="120" t="s">
        <v>1198</v>
      </c>
      <c r="E296" s="120" t="s">
        <v>1199</v>
      </c>
      <c r="F296" s="120" t="s">
        <v>1200</v>
      </c>
      <c r="G296" s="120" t="s">
        <v>1201</v>
      </c>
      <c r="H296" s="121" t="s">
        <v>1202</v>
      </c>
      <c r="K296" s="213"/>
    </row>
    <row r="297" spans="3:11">
      <c r="C297" s="141" t="s">
        <v>1203</v>
      </c>
      <c r="D297" s="59" t="s">
        <v>1204</v>
      </c>
      <c r="E297" s="73"/>
      <c r="F297" s="73"/>
      <c r="G297" s="73"/>
      <c r="H297" s="146"/>
      <c r="K297" s="213"/>
    </row>
    <row r="298" spans="3:11">
      <c r="C298" s="142">
        <v>1</v>
      </c>
      <c r="D298" s="59" t="s">
        <v>5</v>
      </c>
      <c r="E298" s="72" t="s">
        <v>6</v>
      </c>
      <c r="F298" s="93">
        <v>0.4</v>
      </c>
      <c r="G298" s="64">
        <f>VLOOKUP(D298,upahbahan,3,FALSE)</f>
        <v>100000</v>
      </c>
      <c r="H298" s="124">
        <f t="shared" ref="H298:H301" si="33">F298*G298</f>
        <v>40000</v>
      </c>
      <c r="K298" s="213"/>
    </row>
    <row r="299" spans="3:11">
      <c r="C299" s="142">
        <v>2</v>
      </c>
      <c r="D299" s="59" t="s">
        <v>12</v>
      </c>
      <c r="E299" s="72" t="s">
        <v>6</v>
      </c>
      <c r="F299" s="93">
        <v>0.8</v>
      </c>
      <c r="G299" s="64">
        <f>VLOOKUP(D299,upahbahan,3,FALSE)</f>
        <v>145000</v>
      </c>
      <c r="H299" s="124">
        <f t="shared" si="33"/>
        <v>116000</v>
      </c>
      <c r="K299" s="213"/>
    </row>
    <row r="300" spans="3:11">
      <c r="C300" s="142">
        <v>3</v>
      </c>
      <c r="D300" s="59" t="s">
        <v>18</v>
      </c>
      <c r="E300" s="72" t="s">
        <v>6</v>
      </c>
      <c r="F300" s="93">
        <v>0.08</v>
      </c>
      <c r="G300" s="64">
        <f>VLOOKUP(D300,upahbahan,3,FALSE)</f>
        <v>175000</v>
      </c>
      <c r="H300" s="124">
        <f t="shared" si="33"/>
        <v>14000</v>
      </c>
      <c r="K300" s="213"/>
    </row>
    <row r="301" spans="3:11">
      <c r="C301" s="142">
        <v>4</v>
      </c>
      <c r="D301" s="59" t="s">
        <v>19</v>
      </c>
      <c r="E301" s="72" t="s">
        <v>6</v>
      </c>
      <c r="F301" s="93">
        <v>2.6700000000000002E-2</v>
      </c>
      <c r="G301" s="64">
        <f>VLOOKUP(D301,upahbahan,3,FALSE)</f>
        <v>200000</v>
      </c>
      <c r="H301" s="124">
        <f t="shared" si="33"/>
        <v>5340</v>
      </c>
      <c r="K301" s="213"/>
    </row>
    <row r="302" spans="3:11">
      <c r="C302" s="144" t="s">
        <v>1210</v>
      </c>
      <c r="D302" s="80"/>
      <c r="E302" s="80"/>
      <c r="F302" s="187"/>
      <c r="G302" s="229"/>
      <c r="H302" s="124">
        <f>SUM(H298:H301)</f>
        <v>175340</v>
      </c>
      <c r="K302" s="213"/>
    </row>
    <row r="303" spans="3:11">
      <c r="C303" s="141" t="s">
        <v>1211</v>
      </c>
      <c r="D303" s="59" t="s">
        <v>1212</v>
      </c>
      <c r="E303" s="73"/>
      <c r="F303" s="73"/>
      <c r="G303" s="73"/>
      <c r="H303" s="146"/>
      <c r="K303" s="213"/>
    </row>
    <row r="304" spans="3:11">
      <c r="C304" s="198" t="s">
        <v>1205</v>
      </c>
      <c r="D304" s="77" t="s">
        <v>572</v>
      </c>
      <c r="E304" s="68" t="s">
        <v>66</v>
      </c>
      <c r="F304" s="74">
        <v>0.11</v>
      </c>
      <c r="G304" s="64">
        <f>VLOOKUP(D304,upahbahan,3,FALSE)</f>
        <v>52300</v>
      </c>
      <c r="H304" s="124">
        <f t="shared" ref="H304:H308" si="34">F304*G304</f>
        <v>5753</v>
      </c>
      <c r="K304" s="213"/>
    </row>
    <row r="305" spans="3:11">
      <c r="C305" s="198" t="s">
        <v>1206</v>
      </c>
      <c r="D305" s="77" t="s">
        <v>571</v>
      </c>
      <c r="E305" s="68" t="s">
        <v>66</v>
      </c>
      <c r="F305" s="74">
        <v>0.17</v>
      </c>
      <c r="G305" s="64">
        <f>VLOOKUP(D305,upahbahan,3,FALSE)</f>
        <v>49700</v>
      </c>
      <c r="H305" s="124">
        <f t="shared" si="34"/>
        <v>8449</v>
      </c>
      <c r="K305" s="213"/>
    </row>
    <row r="306" spans="3:11">
      <c r="C306" s="198" t="s">
        <v>1207</v>
      </c>
      <c r="D306" s="77" t="s">
        <v>578</v>
      </c>
      <c r="E306" s="68" t="s">
        <v>66</v>
      </c>
      <c r="F306" s="74">
        <v>0.08</v>
      </c>
      <c r="G306" s="64">
        <f>VLOOKUP(D306,upahbahan,3,FALSE)</f>
        <v>54700</v>
      </c>
      <c r="H306" s="124">
        <f t="shared" si="34"/>
        <v>4376</v>
      </c>
      <c r="K306" s="213"/>
    </row>
    <row r="307" spans="3:11">
      <c r="C307" s="198" t="s">
        <v>1208</v>
      </c>
      <c r="D307" s="77" t="s">
        <v>588</v>
      </c>
      <c r="E307" s="68" t="s">
        <v>44</v>
      </c>
      <c r="F307" s="74">
        <v>0.01</v>
      </c>
      <c r="G307" s="64">
        <f>VLOOKUP(D307,upahbahan,3,FALSE)</f>
        <v>10400</v>
      </c>
      <c r="H307" s="124">
        <f t="shared" si="34"/>
        <v>104</v>
      </c>
      <c r="K307" s="213"/>
    </row>
    <row r="308" spans="3:11">
      <c r="C308" s="198" t="s">
        <v>1209</v>
      </c>
      <c r="D308" s="77" t="s">
        <v>594</v>
      </c>
      <c r="E308" s="68" t="s">
        <v>530</v>
      </c>
      <c r="F308" s="74">
        <v>0.01</v>
      </c>
      <c r="G308" s="64">
        <f>VLOOKUP(D308,upahbahan,3,FALSE)</f>
        <v>20000</v>
      </c>
      <c r="H308" s="124">
        <f t="shared" si="34"/>
        <v>200</v>
      </c>
      <c r="K308" s="213"/>
    </row>
    <row r="309" spans="3:11">
      <c r="C309" s="144" t="s">
        <v>1216</v>
      </c>
      <c r="D309" s="80"/>
      <c r="E309" s="80"/>
      <c r="F309" s="80"/>
      <c r="G309" s="162"/>
      <c r="H309" s="124">
        <f>SUM(H304:H308)</f>
        <v>18882</v>
      </c>
      <c r="K309" s="213"/>
    </row>
    <row r="310" spans="3:11">
      <c r="C310" s="152" t="s">
        <v>1217</v>
      </c>
      <c r="D310" s="59" t="s">
        <v>1218</v>
      </c>
      <c r="E310" s="73"/>
      <c r="F310" s="73"/>
      <c r="G310" s="73"/>
      <c r="H310" s="146"/>
      <c r="K310" s="213"/>
    </row>
    <row r="311" spans="3:11">
      <c r="C311" s="144" t="s">
        <v>1219</v>
      </c>
      <c r="D311" s="80"/>
      <c r="E311" s="80"/>
      <c r="F311" s="80"/>
      <c r="G311" s="162"/>
      <c r="H311" s="153">
        <v>0</v>
      </c>
      <c r="K311" s="213"/>
    </row>
    <row r="312" spans="3:11">
      <c r="C312" s="122" t="s">
        <v>1220</v>
      </c>
      <c r="D312" s="69" t="s">
        <v>1221</v>
      </c>
      <c r="E312" s="70"/>
      <c r="F312" s="70"/>
      <c r="G312" s="71"/>
      <c r="H312" s="124">
        <f>H311+H309+H302</f>
        <v>194222</v>
      </c>
      <c r="K312" s="213"/>
    </row>
    <row r="313" spans="3:11">
      <c r="C313" s="122" t="s">
        <v>1222</v>
      </c>
      <c r="D313" s="69" t="s">
        <v>1325</v>
      </c>
      <c r="E313" s="70"/>
      <c r="F313" s="71"/>
      <c r="G313" s="95">
        <f>$M$7</f>
        <v>0.1</v>
      </c>
      <c r="H313" s="124">
        <f>H312*G313</f>
        <v>19422.2</v>
      </c>
      <c r="K313" s="213"/>
    </row>
    <row r="314" spans="3:11" ht="14.4" thickBot="1">
      <c r="C314" s="130" t="s">
        <v>1223</v>
      </c>
      <c r="D314" s="131" t="s">
        <v>1224</v>
      </c>
      <c r="E314" s="132"/>
      <c r="F314" s="132"/>
      <c r="G314" s="155"/>
      <c r="H314" s="134">
        <f>SUM(H312:H313)</f>
        <v>213644.2</v>
      </c>
      <c r="K314" s="213"/>
    </row>
    <row r="315" spans="3:11" ht="14.4" thickTop="1">
      <c r="C315" s="57"/>
      <c r="D315" s="81"/>
      <c r="E315" s="81"/>
      <c r="F315" s="81"/>
      <c r="G315" s="81"/>
      <c r="H315" s="82"/>
      <c r="K315" s="213"/>
    </row>
    <row r="316" spans="3:11" ht="14.4" thickBot="1">
      <c r="C316" s="53" t="s">
        <v>2857</v>
      </c>
      <c r="D316" s="234" t="s">
        <v>2858</v>
      </c>
      <c r="E316" s="223"/>
      <c r="F316" s="223"/>
      <c r="G316" s="223"/>
      <c r="H316" s="223"/>
      <c r="I316" s="56">
        <f>ROUNDDOWN(H334,-2)</f>
        <v>44200</v>
      </c>
      <c r="K316" s="213"/>
    </row>
    <row r="317" spans="3:11" ht="28.2" thickTop="1">
      <c r="C317" s="119" t="s">
        <v>1197</v>
      </c>
      <c r="D317" s="120" t="s">
        <v>1198</v>
      </c>
      <c r="E317" s="120" t="s">
        <v>1199</v>
      </c>
      <c r="F317" s="120" t="s">
        <v>1200</v>
      </c>
      <c r="G317" s="120" t="s">
        <v>1201</v>
      </c>
      <c r="H317" s="121" t="s">
        <v>1202</v>
      </c>
      <c r="K317" s="213"/>
    </row>
    <row r="318" spans="3:11">
      <c r="C318" s="141" t="s">
        <v>1203</v>
      </c>
      <c r="D318" s="59" t="s">
        <v>1204</v>
      </c>
      <c r="E318" s="73"/>
      <c r="F318" s="73"/>
      <c r="G318" s="73"/>
      <c r="H318" s="146"/>
      <c r="K318" s="213"/>
    </row>
    <row r="319" spans="3:11">
      <c r="C319" s="142">
        <v>1</v>
      </c>
      <c r="D319" s="59" t="s">
        <v>5</v>
      </c>
      <c r="E319" s="72" t="s">
        <v>6</v>
      </c>
      <c r="F319" s="93">
        <v>0.02</v>
      </c>
      <c r="G319" s="64">
        <f>VLOOKUP(D319,upahbahan,3,FALSE)</f>
        <v>100000</v>
      </c>
      <c r="H319" s="124">
        <f t="shared" ref="H319:H322" si="35">F319*G319</f>
        <v>2000</v>
      </c>
      <c r="K319" s="213"/>
    </row>
    <row r="320" spans="3:11">
      <c r="C320" s="142">
        <v>2</v>
      </c>
      <c r="D320" s="59" t="s">
        <v>12</v>
      </c>
      <c r="E320" s="72" t="s">
        <v>6</v>
      </c>
      <c r="F320" s="93">
        <v>0.2</v>
      </c>
      <c r="G320" s="64">
        <f>VLOOKUP(D320,upahbahan,3,FALSE)</f>
        <v>145000</v>
      </c>
      <c r="H320" s="124">
        <f t="shared" si="35"/>
        <v>29000</v>
      </c>
      <c r="K320" s="213"/>
    </row>
    <row r="321" spans="3:11">
      <c r="C321" s="142">
        <v>3</v>
      </c>
      <c r="D321" s="59" t="s">
        <v>18</v>
      </c>
      <c r="E321" s="72" t="s">
        <v>6</v>
      </c>
      <c r="F321" s="93">
        <v>0.02</v>
      </c>
      <c r="G321" s="64">
        <f>VLOOKUP(D321,upahbahan,3,FALSE)</f>
        <v>175000</v>
      </c>
      <c r="H321" s="124">
        <f t="shared" si="35"/>
        <v>3500</v>
      </c>
      <c r="K321" s="213"/>
    </row>
    <row r="322" spans="3:11">
      <c r="C322" s="142">
        <v>4</v>
      </c>
      <c r="D322" s="59" t="s">
        <v>19</v>
      </c>
      <c r="E322" s="72" t="s">
        <v>6</v>
      </c>
      <c r="F322" s="93">
        <v>6.7000000000000002E-3</v>
      </c>
      <c r="G322" s="64">
        <f>VLOOKUP(D322,upahbahan,3,FALSE)</f>
        <v>200000</v>
      </c>
      <c r="H322" s="124">
        <f t="shared" si="35"/>
        <v>1340</v>
      </c>
      <c r="K322" s="213"/>
    </row>
    <row r="323" spans="3:11">
      <c r="C323" s="144" t="s">
        <v>1210</v>
      </c>
      <c r="D323" s="80"/>
      <c r="E323" s="80"/>
      <c r="F323" s="187"/>
      <c r="G323" s="229"/>
      <c r="H323" s="124">
        <f>SUM(H319:H322)</f>
        <v>35840</v>
      </c>
      <c r="K323" s="213"/>
    </row>
    <row r="324" spans="3:11">
      <c r="C324" s="141" t="s">
        <v>1211</v>
      </c>
      <c r="D324" s="59" t="s">
        <v>1212</v>
      </c>
      <c r="E324" s="73"/>
      <c r="F324" s="73"/>
      <c r="G324" s="73"/>
      <c r="H324" s="146"/>
      <c r="K324" s="213"/>
    </row>
    <row r="325" spans="3:11">
      <c r="C325" s="198" t="s">
        <v>1205</v>
      </c>
      <c r="D325" s="77" t="s">
        <v>590</v>
      </c>
      <c r="E325" s="72" t="s">
        <v>66</v>
      </c>
      <c r="F325" s="74">
        <v>0.1</v>
      </c>
      <c r="G325" s="64">
        <f>VLOOKUP(D325,upahbahan,3,FALSE)</f>
        <v>39700</v>
      </c>
      <c r="H325" s="124">
        <f t="shared" ref="H325:H328" si="36">F325*G325</f>
        <v>3970</v>
      </c>
      <c r="K325" s="213"/>
    </row>
    <row r="326" spans="3:11">
      <c r="C326" s="198" t="s">
        <v>1206</v>
      </c>
      <c r="D326" s="77" t="s">
        <v>588</v>
      </c>
      <c r="E326" s="72" t="s">
        <v>44</v>
      </c>
      <c r="F326" s="74">
        <v>0.01</v>
      </c>
      <c r="G326" s="64">
        <f>VLOOKUP(D326,upahbahan,3,FALSE)</f>
        <v>10400</v>
      </c>
      <c r="H326" s="124">
        <f t="shared" si="36"/>
        <v>104</v>
      </c>
      <c r="K326" s="213"/>
    </row>
    <row r="327" spans="3:11">
      <c r="C327" s="198" t="s">
        <v>1207</v>
      </c>
      <c r="D327" s="77" t="s">
        <v>594</v>
      </c>
      <c r="E327" s="72" t="s">
        <v>530</v>
      </c>
      <c r="F327" s="74">
        <v>0.01</v>
      </c>
      <c r="G327" s="64">
        <f>VLOOKUP(D327,upahbahan,3,FALSE)</f>
        <v>20000</v>
      </c>
      <c r="H327" s="124">
        <f t="shared" si="36"/>
        <v>200</v>
      </c>
      <c r="K327" s="213"/>
    </row>
    <row r="328" spans="3:11">
      <c r="C328" s="198" t="s">
        <v>1208</v>
      </c>
      <c r="D328" s="77" t="s">
        <v>969</v>
      </c>
      <c r="E328" s="68" t="s">
        <v>130</v>
      </c>
      <c r="F328" s="74">
        <v>0.02</v>
      </c>
      <c r="G328" s="64">
        <f>VLOOKUP(D328,upahbahan,3,FALSE)</f>
        <v>3900</v>
      </c>
      <c r="H328" s="124">
        <f t="shared" si="36"/>
        <v>78</v>
      </c>
      <c r="K328" s="213"/>
    </row>
    <row r="329" spans="3:11">
      <c r="C329" s="144" t="s">
        <v>1216</v>
      </c>
      <c r="D329" s="80"/>
      <c r="E329" s="80"/>
      <c r="F329" s="80"/>
      <c r="G329" s="162"/>
      <c r="H329" s="124">
        <f>SUM(H325:H328)</f>
        <v>4352</v>
      </c>
      <c r="K329" s="213"/>
    </row>
    <row r="330" spans="3:11">
      <c r="C330" s="152" t="s">
        <v>1217</v>
      </c>
      <c r="D330" s="59" t="s">
        <v>1218</v>
      </c>
      <c r="E330" s="73"/>
      <c r="F330" s="73"/>
      <c r="G330" s="73"/>
      <c r="H330" s="146"/>
      <c r="K330" s="213"/>
    </row>
    <row r="331" spans="3:11">
      <c r="C331" s="144" t="s">
        <v>1219</v>
      </c>
      <c r="D331" s="80"/>
      <c r="E331" s="80"/>
      <c r="F331" s="80"/>
      <c r="G331" s="162"/>
      <c r="H331" s="153">
        <v>0</v>
      </c>
      <c r="K331" s="213"/>
    </row>
    <row r="332" spans="3:11">
      <c r="C332" s="122" t="s">
        <v>1220</v>
      </c>
      <c r="D332" s="69" t="s">
        <v>1221</v>
      </c>
      <c r="E332" s="70"/>
      <c r="F332" s="70"/>
      <c r="G332" s="71"/>
      <c r="H332" s="124">
        <f>H331+H329+H323</f>
        <v>40192</v>
      </c>
      <c r="K332" s="213"/>
    </row>
    <row r="333" spans="3:11">
      <c r="C333" s="122" t="s">
        <v>1222</v>
      </c>
      <c r="D333" s="69" t="s">
        <v>1325</v>
      </c>
      <c r="E333" s="70"/>
      <c r="F333" s="71"/>
      <c r="G333" s="95">
        <f>$M$7</f>
        <v>0.1</v>
      </c>
      <c r="H333" s="124">
        <f>H332*G333</f>
        <v>4019.2000000000003</v>
      </c>
      <c r="K333" s="213"/>
    </row>
    <row r="334" spans="3:11" ht="14.4" thickBot="1">
      <c r="C334" s="130" t="s">
        <v>1223</v>
      </c>
      <c r="D334" s="131" t="s">
        <v>1224</v>
      </c>
      <c r="E334" s="132"/>
      <c r="F334" s="132"/>
      <c r="G334" s="155"/>
      <c r="H334" s="134">
        <f>SUM(H332:H333)</f>
        <v>44211.199999999997</v>
      </c>
      <c r="K334" s="213"/>
    </row>
    <row r="335" spans="3:11" ht="14.4" thickTop="1">
      <c r="C335" s="57"/>
      <c r="D335" s="81"/>
      <c r="E335" s="81"/>
      <c r="F335" s="81"/>
      <c r="G335" s="81"/>
      <c r="H335" s="82"/>
      <c r="K335" s="213"/>
    </row>
    <row r="336" spans="3:11" ht="14.4" thickBot="1">
      <c r="C336" s="53" t="s">
        <v>2859</v>
      </c>
      <c r="D336" s="234" t="s">
        <v>1565</v>
      </c>
      <c r="E336" s="223"/>
      <c r="F336" s="223"/>
      <c r="G336" s="223"/>
      <c r="H336" s="223"/>
      <c r="I336" s="56">
        <f>ROUNDDOWN(H354,-2)</f>
        <v>79500</v>
      </c>
      <c r="K336" s="213"/>
    </row>
    <row r="337" spans="3:11" ht="28.2" thickTop="1">
      <c r="C337" s="119" t="s">
        <v>1197</v>
      </c>
      <c r="D337" s="120" t="s">
        <v>1198</v>
      </c>
      <c r="E337" s="120" t="s">
        <v>1199</v>
      </c>
      <c r="F337" s="120" t="s">
        <v>1200</v>
      </c>
      <c r="G337" s="120" t="s">
        <v>1201</v>
      </c>
      <c r="H337" s="121" t="s">
        <v>1202</v>
      </c>
      <c r="K337" s="213"/>
    </row>
    <row r="338" spans="3:11">
      <c r="C338" s="141" t="s">
        <v>1203</v>
      </c>
      <c r="D338" s="59" t="s">
        <v>1204</v>
      </c>
      <c r="E338" s="73"/>
      <c r="F338" s="73"/>
      <c r="G338" s="73"/>
      <c r="H338" s="146"/>
      <c r="K338" s="213"/>
    </row>
    <row r="339" spans="3:11">
      <c r="C339" s="142">
        <v>1</v>
      </c>
      <c r="D339" s="59" t="s">
        <v>5</v>
      </c>
      <c r="E339" s="72" t="s">
        <v>6</v>
      </c>
      <c r="F339" s="93">
        <v>0.25</v>
      </c>
      <c r="G339" s="64">
        <f>VLOOKUP(D339,upahbahan,3,FALSE)</f>
        <v>100000</v>
      </c>
      <c r="H339" s="124">
        <f t="shared" ref="H339:H342" si="37">F339*G339</f>
        <v>25000</v>
      </c>
      <c r="K339" s="213"/>
    </row>
    <row r="340" spans="3:11">
      <c r="C340" s="142">
        <v>2</v>
      </c>
      <c r="D340" s="59" t="s">
        <v>12</v>
      </c>
      <c r="E340" s="72" t="s">
        <v>6</v>
      </c>
      <c r="F340" s="93">
        <v>0.22500000000000001</v>
      </c>
      <c r="G340" s="64">
        <f>VLOOKUP(D340,upahbahan,3,FALSE)</f>
        <v>145000</v>
      </c>
      <c r="H340" s="124">
        <f t="shared" si="37"/>
        <v>32625</v>
      </c>
      <c r="K340" s="213"/>
    </row>
    <row r="341" spans="3:11">
      <c r="C341" s="142">
        <v>3</v>
      </c>
      <c r="D341" s="59" t="s">
        <v>18</v>
      </c>
      <c r="E341" s="72" t="s">
        <v>6</v>
      </c>
      <c r="F341" s="93">
        <v>2.2499999999999999E-2</v>
      </c>
      <c r="G341" s="64">
        <f>VLOOKUP(D341,upahbahan,3,FALSE)</f>
        <v>175000</v>
      </c>
      <c r="H341" s="124">
        <f t="shared" si="37"/>
        <v>3937.5</v>
      </c>
      <c r="K341" s="213"/>
    </row>
    <row r="342" spans="3:11">
      <c r="C342" s="142">
        <v>4</v>
      </c>
      <c r="D342" s="59" t="s">
        <v>19</v>
      </c>
      <c r="E342" s="72" t="s">
        <v>6</v>
      </c>
      <c r="F342" s="93">
        <v>7.4999999999999997E-3</v>
      </c>
      <c r="G342" s="64">
        <f>VLOOKUP(D342,upahbahan,3,FALSE)</f>
        <v>200000</v>
      </c>
      <c r="H342" s="124">
        <f t="shared" si="37"/>
        <v>1500</v>
      </c>
      <c r="K342" s="213"/>
    </row>
    <row r="343" spans="3:11">
      <c r="C343" s="144" t="s">
        <v>1210</v>
      </c>
      <c r="D343" s="80"/>
      <c r="E343" s="80"/>
      <c r="F343" s="187"/>
      <c r="G343" s="229"/>
      <c r="H343" s="124">
        <f>SUM(H339:H342)</f>
        <v>63062.5</v>
      </c>
      <c r="K343" s="213"/>
    </row>
    <row r="344" spans="3:11">
      <c r="C344" s="141" t="s">
        <v>1211</v>
      </c>
      <c r="D344" s="59" t="s">
        <v>1212</v>
      </c>
      <c r="E344" s="73"/>
      <c r="F344" s="73"/>
      <c r="G344" s="73"/>
      <c r="H344" s="146"/>
      <c r="K344" s="213"/>
    </row>
    <row r="345" spans="3:11">
      <c r="C345" s="198" t="s">
        <v>1205</v>
      </c>
      <c r="D345" s="77" t="s">
        <v>590</v>
      </c>
      <c r="E345" s="72" t="s">
        <v>66</v>
      </c>
      <c r="F345" s="74">
        <v>0.1</v>
      </c>
      <c r="G345" s="64">
        <f>VLOOKUP(D345,upahbahan,3,FALSE)</f>
        <v>39700</v>
      </c>
      <c r="H345" s="124">
        <f t="shared" ref="H345:H348" si="38">F345*G345</f>
        <v>3970</v>
      </c>
      <c r="K345" s="213"/>
    </row>
    <row r="346" spans="3:11">
      <c r="C346" s="198" t="s">
        <v>1206</v>
      </c>
      <c r="D346" s="77" t="s">
        <v>588</v>
      </c>
      <c r="E346" s="72" t="s">
        <v>44</v>
      </c>
      <c r="F346" s="74">
        <v>0.01</v>
      </c>
      <c r="G346" s="64">
        <f>VLOOKUP(D346,upahbahan,3,FALSE)</f>
        <v>10400</v>
      </c>
      <c r="H346" s="124">
        <f t="shared" si="38"/>
        <v>104</v>
      </c>
      <c r="K346" s="213"/>
    </row>
    <row r="347" spans="3:11">
      <c r="C347" s="198" t="s">
        <v>1207</v>
      </c>
      <c r="D347" s="77" t="s">
        <v>594</v>
      </c>
      <c r="E347" s="72" t="s">
        <v>530</v>
      </c>
      <c r="F347" s="74">
        <v>0.01</v>
      </c>
      <c r="G347" s="64">
        <f>VLOOKUP(D347,upahbahan,3,FALSE)</f>
        <v>20000</v>
      </c>
      <c r="H347" s="124">
        <f t="shared" si="38"/>
        <v>200</v>
      </c>
      <c r="K347" s="213"/>
    </row>
    <row r="348" spans="3:11">
      <c r="C348" s="198" t="s">
        <v>1208</v>
      </c>
      <c r="D348" s="77" t="s">
        <v>133</v>
      </c>
      <c r="E348" s="68" t="s">
        <v>42</v>
      </c>
      <c r="F348" s="74">
        <v>2E-3</v>
      </c>
      <c r="G348" s="64">
        <f>VLOOKUP(D348,upahbahan,3,FALSE)</f>
        <v>2500000</v>
      </c>
      <c r="H348" s="124">
        <f t="shared" si="38"/>
        <v>5000</v>
      </c>
      <c r="K348" s="213"/>
    </row>
    <row r="349" spans="3:11">
      <c r="C349" s="144" t="s">
        <v>1216</v>
      </c>
      <c r="D349" s="80"/>
      <c r="E349" s="80"/>
      <c r="F349" s="80"/>
      <c r="G349" s="162"/>
      <c r="H349" s="124">
        <f>SUM(H345:H348)</f>
        <v>9274</v>
      </c>
      <c r="K349" s="213"/>
    </row>
    <row r="350" spans="3:11">
      <c r="C350" s="152" t="s">
        <v>1217</v>
      </c>
      <c r="D350" s="59" t="s">
        <v>1218</v>
      </c>
      <c r="E350" s="73"/>
      <c r="F350" s="73"/>
      <c r="G350" s="73"/>
      <c r="H350" s="146"/>
      <c r="K350" s="213"/>
    </row>
    <row r="351" spans="3:11">
      <c r="C351" s="144" t="s">
        <v>1219</v>
      </c>
      <c r="D351" s="80"/>
      <c r="E351" s="80"/>
      <c r="F351" s="80"/>
      <c r="G351" s="162"/>
      <c r="H351" s="153">
        <v>0</v>
      </c>
      <c r="K351" s="213"/>
    </row>
    <row r="352" spans="3:11">
      <c r="C352" s="122" t="s">
        <v>1220</v>
      </c>
      <c r="D352" s="69" t="s">
        <v>1221</v>
      </c>
      <c r="E352" s="70"/>
      <c r="F352" s="70"/>
      <c r="G352" s="71"/>
      <c r="H352" s="124">
        <f>H351+H349+H343</f>
        <v>72336.5</v>
      </c>
      <c r="K352" s="213"/>
    </row>
    <row r="353" spans="3:11">
      <c r="C353" s="122" t="s">
        <v>1222</v>
      </c>
      <c r="D353" s="69" t="s">
        <v>1325</v>
      </c>
      <c r="E353" s="70"/>
      <c r="F353" s="71"/>
      <c r="G353" s="95">
        <f>$M$7</f>
        <v>0.1</v>
      </c>
      <c r="H353" s="124">
        <f>H352*G353</f>
        <v>7233.6500000000005</v>
      </c>
      <c r="K353" s="213"/>
    </row>
    <row r="354" spans="3:11" ht="14.4" thickBot="1">
      <c r="C354" s="130" t="s">
        <v>1223</v>
      </c>
      <c r="D354" s="131" t="s">
        <v>1224</v>
      </c>
      <c r="E354" s="132"/>
      <c r="F354" s="132"/>
      <c r="G354" s="155"/>
      <c r="H354" s="134">
        <f>SUM(H352:H353)</f>
        <v>79570.149999999994</v>
      </c>
      <c r="K354" s="213"/>
    </row>
    <row r="355" spans="3:11" ht="14.4" thickTop="1">
      <c r="C355" s="57"/>
      <c r="D355" s="81"/>
      <c r="E355" s="81"/>
      <c r="F355" s="81"/>
      <c r="G355" s="81"/>
      <c r="H355" s="82"/>
      <c r="K355" s="213"/>
    </row>
    <row r="356" spans="3:11" ht="14.4" thickBot="1">
      <c r="C356" s="53" t="s">
        <v>2860</v>
      </c>
      <c r="D356" s="234" t="s">
        <v>1566</v>
      </c>
      <c r="E356" s="223"/>
      <c r="F356" s="223"/>
      <c r="G356" s="223"/>
      <c r="H356" s="223"/>
      <c r="I356" s="56">
        <f>ROUNDDOWN(H375,-2)</f>
        <v>90300</v>
      </c>
      <c r="K356" s="213"/>
    </row>
    <row r="357" spans="3:11" ht="28.2" thickTop="1">
      <c r="C357" s="119" t="s">
        <v>1197</v>
      </c>
      <c r="D357" s="120" t="s">
        <v>1198</v>
      </c>
      <c r="E357" s="120" t="s">
        <v>1199</v>
      </c>
      <c r="F357" s="120" t="s">
        <v>1200</v>
      </c>
      <c r="G357" s="120" t="s">
        <v>1201</v>
      </c>
      <c r="H357" s="121" t="s">
        <v>1202</v>
      </c>
      <c r="K357" s="213"/>
    </row>
    <row r="358" spans="3:11">
      <c r="C358" s="141" t="s">
        <v>1203</v>
      </c>
      <c r="D358" s="59" t="s">
        <v>1204</v>
      </c>
      <c r="E358" s="73"/>
      <c r="F358" s="73"/>
      <c r="G358" s="73"/>
      <c r="H358" s="146"/>
      <c r="K358" s="213"/>
    </row>
    <row r="359" spans="3:11">
      <c r="C359" s="142">
        <v>1</v>
      </c>
      <c r="D359" s="59" t="s">
        <v>5</v>
      </c>
      <c r="E359" s="72" t="s">
        <v>6</v>
      </c>
      <c r="F359" s="93">
        <v>0.25</v>
      </c>
      <c r="G359" s="64">
        <f>VLOOKUP(D359,upahbahan,3,FALSE)</f>
        <v>100000</v>
      </c>
      <c r="H359" s="124">
        <f t="shared" ref="H359:H362" si="39">F359*G359</f>
        <v>25000</v>
      </c>
      <c r="K359" s="213"/>
    </row>
    <row r="360" spans="3:11">
      <c r="C360" s="142">
        <v>2</v>
      </c>
      <c r="D360" s="59" t="s">
        <v>12</v>
      </c>
      <c r="E360" s="72" t="s">
        <v>6</v>
      </c>
      <c r="F360" s="93">
        <v>0.25</v>
      </c>
      <c r="G360" s="64">
        <f>VLOOKUP(D360,upahbahan,3,FALSE)</f>
        <v>145000</v>
      </c>
      <c r="H360" s="124">
        <f t="shared" si="39"/>
        <v>36250</v>
      </c>
      <c r="K360" s="213"/>
    </row>
    <row r="361" spans="3:11">
      <c r="C361" s="142">
        <v>3</v>
      </c>
      <c r="D361" s="59" t="s">
        <v>18</v>
      </c>
      <c r="E361" s="72" t="s">
        <v>6</v>
      </c>
      <c r="F361" s="93">
        <v>2.5000000000000001E-2</v>
      </c>
      <c r="G361" s="64">
        <f>VLOOKUP(D361,upahbahan,3,FALSE)</f>
        <v>175000</v>
      </c>
      <c r="H361" s="124">
        <f t="shared" si="39"/>
        <v>4375</v>
      </c>
      <c r="K361" s="213"/>
    </row>
    <row r="362" spans="3:11">
      <c r="C362" s="142">
        <v>4</v>
      </c>
      <c r="D362" s="59" t="s">
        <v>19</v>
      </c>
      <c r="E362" s="72" t="s">
        <v>6</v>
      </c>
      <c r="F362" s="93">
        <v>8.3000000000000001E-3</v>
      </c>
      <c r="G362" s="64">
        <f>VLOOKUP(D362,upahbahan,3,FALSE)</f>
        <v>200000</v>
      </c>
      <c r="H362" s="124">
        <f t="shared" si="39"/>
        <v>1660</v>
      </c>
      <c r="K362" s="213"/>
    </row>
    <row r="363" spans="3:11">
      <c r="C363" s="144" t="s">
        <v>1210</v>
      </c>
      <c r="D363" s="80"/>
      <c r="E363" s="80"/>
      <c r="F363" s="187"/>
      <c r="G363" s="229"/>
      <c r="H363" s="124">
        <f>SUM(H359:H362)</f>
        <v>67285</v>
      </c>
      <c r="K363" s="213"/>
    </row>
    <row r="364" spans="3:11">
      <c r="C364" s="141" t="s">
        <v>1211</v>
      </c>
      <c r="D364" s="59" t="s">
        <v>1212</v>
      </c>
      <c r="E364" s="73"/>
      <c r="F364" s="73"/>
      <c r="G364" s="73"/>
      <c r="H364" s="146"/>
      <c r="K364" s="213"/>
    </row>
    <row r="365" spans="3:11">
      <c r="C365" s="198" t="s">
        <v>1205</v>
      </c>
      <c r="D365" s="77" t="s">
        <v>572</v>
      </c>
      <c r="E365" s="68" t="s">
        <v>66</v>
      </c>
      <c r="F365" s="74">
        <v>0.1</v>
      </c>
      <c r="G365" s="64">
        <f>VLOOKUP(D365,upahbahan,3,FALSE)</f>
        <v>52300</v>
      </c>
      <c r="H365" s="124">
        <f t="shared" ref="H365:H369" si="40">F365*G365</f>
        <v>5230</v>
      </c>
      <c r="K365" s="213"/>
    </row>
    <row r="366" spans="3:11">
      <c r="C366" s="198" t="s">
        <v>1206</v>
      </c>
      <c r="D366" s="77" t="s">
        <v>571</v>
      </c>
      <c r="E366" s="68" t="s">
        <v>66</v>
      </c>
      <c r="F366" s="74">
        <v>0.1</v>
      </c>
      <c r="G366" s="64">
        <f>VLOOKUP(D366,upahbahan,3,FALSE)</f>
        <v>49700</v>
      </c>
      <c r="H366" s="124">
        <f t="shared" si="40"/>
        <v>4970</v>
      </c>
      <c r="K366" s="213"/>
    </row>
    <row r="367" spans="3:11">
      <c r="C367" s="198" t="s">
        <v>1207</v>
      </c>
      <c r="D367" s="77" t="s">
        <v>578</v>
      </c>
      <c r="E367" s="68" t="s">
        <v>66</v>
      </c>
      <c r="F367" s="74">
        <v>0.08</v>
      </c>
      <c r="G367" s="64">
        <f>VLOOKUP(D367,upahbahan,3,FALSE)</f>
        <v>54700</v>
      </c>
      <c r="H367" s="124">
        <f t="shared" si="40"/>
        <v>4376</v>
      </c>
      <c r="K367" s="213"/>
    </row>
    <row r="368" spans="3:11">
      <c r="C368" s="198" t="s">
        <v>1208</v>
      </c>
      <c r="D368" s="77" t="s">
        <v>588</v>
      </c>
      <c r="E368" s="68" t="s">
        <v>44</v>
      </c>
      <c r="F368" s="74">
        <v>0.01</v>
      </c>
      <c r="G368" s="64">
        <f>VLOOKUP(D368,upahbahan,3,FALSE)</f>
        <v>10400</v>
      </c>
      <c r="H368" s="124">
        <f t="shared" si="40"/>
        <v>104</v>
      </c>
      <c r="K368" s="213"/>
    </row>
    <row r="369" spans="3:11">
      <c r="C369" s="198" t="s">
        <v>1209</v>
      </c>
      <c r="D369" s="77" t="s">
        <v>594</v>
      </c>
      <c r="E369" s="68" t="s">
        <v>530</v>
      </c>
      <c r="F369" s="74">
        <v>0.01</v>
      </c>
      <c r="G369" s="64">
        <f>VLOOKUP(D369,upahbahan,3,FALSE)</f>
        <v>20000</v>
      </c>
      <c r="H369" s="124">
        <f t="shared" si="40"/>
        <v>200</v>
      </c>
      <c r="K369" s="213"/>
    </row>
    <row r="370" spans="3:11">
      <c r="C370" s="144" t="s">
        <v>1216</v>
      </c>
      <c r="D370" s="80"/>
      <c r="E370" s="80"/>
      <c r="F370" s="80"/>
      <c r="G370" s="162"/>
      <c r="H370" s="124">
        <f>SUM(H365:H369)</f>
        <v>14880</v>
      </c>
      <c r="K370" s="213"/>
    </row>
    <row r="371" spans="3:11">
      <c r="C371" s="152" t="s">
        <v>1217</v>
      </c>
      <c r="D371" s="59" t="s">
        <v>1218</v>
      </c>
      <c r="E371" s="73"/>
      <c r="F371" s="73"/>
      <c r="G371" s="73"/>
      <c r="H371" s="146"/>
      <c r="K371" s="213"/>
    </row>
    <row r="372" spans="3:11">
      <c r="C372" s="144" t="s">
        <v>1219</v>
      </c>
      <c r="D372" s="80"/>
      <c r="E372" s="80"/>
      <c r="F372" s="80"/>
      <c r="G372" s="162"/>
      <c r="H372" s="153">
        <v>0</v>
      </c>
      <c r="K372" s="213"/>
    </row>
    <row r="373" spans="3:11">
      <c r="C373" s="122" t="s">
        <v>1220</v>
      </c>
      <c r="D373" s="69" t="s">
        <v>1221</v>
      </c>
      <c r="E373" s="70"/>
      <c r="F373" s="70"/>
      <c r="G373" s="71"/>
      <c r="H373" s="124">
        <f>H372+H370+H363</f>
        <v>82165</v>
      </c>
      <c r="K373" s="213"/>
    </row>
    <row r="374" spans="3:11">
      <c r="C374" s="122" t="s">
        <v>1222</v>
      </c>
      <c r="D374" s="69" t="s">
        <v>1325</v>
      </c>
      <c r="E374" s="70"/>
      <c r="F374" s="71"/>
      <c r="G374" s="95">
        <f>$M$7</f>
        <v>0.1</v>
      </c>
      <c r="H374" s="124">
        <f>H373*G374</f>
        <v>8216.5</v>
      </c>
      <c r="K374" s="213"/>
    </row>
    <row r="375" spans="3:11" ht="14.4" thickBot="1">
      <c r="C375" s="130" t="s">
        <v>1223</v>
      </c>
      <c r="D375" s="131" t="s">
        <v>1224</v>
      </c>
      <c r="E375" s="132"/>
      <c r="F375" s="132"/>
      <c r="G375" s="155"/>
      <c r="H375" s="134">
        <f>SUM(H373:H374)</f>
        <v>90381.5</v>
      </c>
      <c r="K375" s="213"/>
    </row>
    <row r="376" spans="3:11" ht="14.4" thickTop="1">
      <c r="C376" s="57"/>
      <c r="D376" s="81"/>
      <c r="E376" s="81"/>
      <c r="F376" s="81"/>
      <c r="G376" s="81"/>
      <c r="H376" s="82"/>
      <c r="K376" s="213"/>
    </row>
    <row r="377" spans="3:11" ht="14.4" thickBot="1">
      <c r="C377" s="53" t="s">
        <v>2861</v>
      </c>
      <c r="D377" s="234" t="s">
        <v>1567</v>
      </c>
      <c r="E377" s="353"/>
      <c r="F377" s="353"/>
      <c r="G377" s="353"/>
      <c r="H377" s="353"/>
      <c r="I377" s="56">
        <f>ROUNDDOWN(H394,-2)</f>
        <v>36100</v>
      </c>
      <c r="K377" s="213"/>
    </row>
    <row r="378" spans="3:11" ht="28.2" thickTop="1">
      <c r="C378" s="119" t="s">
        <v>1197</v>
      </c>
      <c r="D378" s="120" t="s">
        <v>1198</v>
      </c>
      <c r="E378" s="120" t="s">
        <v>1199</v>
      </c>
      <c r="F378" s="120" t="s">
        <v>1200</v>
      </c>
      <c r="G378" s="120" t="s">
        <v>1201</v>
      </c>
      <c r="H378" s="121" t="s">
        <v>1202</v>
      </c>
      <c r="K378" s="213"/>
    </row>
    <row r="379" spans="3:11">
      <c r="C379" s="141" t="s">
        <v>1203</v>
      </c>
      <c r="D379" s="59" t="s">
        <v>1204</v>
      </c>
      <c r="E379" s="73"/>
      <c r="F379" s="73"/>
      <c r="G379" s="73"/>
      <c r="H379" s="146"/>
      <c r="K379" s="213"/>
    </row>
    <row r="380" spans="3:11">
      <c r="C380" s="142">
        <v>1</v>
      </c>
      <c r="D380" s="59" t="s">
        <v>5</v>
      </c>
      <c r="E380" s="72" t="s">
        <v>6</v>
      </c>
      <c r="F380" s="93">
        <v>0.06</v>
      </c>
      <c r="G380" s="64">
        <f>VLOOKUP(D380,upahbahan,3,FALSE)</f>
        <v>100000</v>
      </c>
      <c r="H380" s="124">
        <f t="shared" ref="H380:H383" si="41">F380*G380</f>
        <v>6000</v>
      </c>
      <c r="K380" s="213"/>
    </row>
    <row r="381" spans="3:11">
      <c r="C381" s="142">
        <v>2</v>
      </c>
      <c r="D381" s="59" t="s">
        <v>12</v>
      </c>
      <c r="E381" s="72" t="s">
        <v>6</v>
      </c>
      <c r="F381" s="93">
        <v>0.06</v>
      </c>
      <c r="G381" s="64">
        <f>VLOOKUP(D381,upahbahan,3,FALSE)</f>
        <v>145000</v>
      </c>
      <c r="H381" s="124">
        <f t="shared" si="41"/>
        <v>8700</v>
      </c>
      <c r="K381" s="213"/>
    </row>
    <row r="382" spans="3:11">
      <c r="C382" s="142">
        <v>3</v>
      </c>
      <c r="D382" s="59" t="s">
        <v>18</v>
      </c>
      <c r="E382" s="72" t="s">
        <v>6</v>
      </c>
      <c r="F382" s="93">
        <v>6.0000000000000001E-3</v>
      </c>
      <c r="G382" s="64">
        <f>VLOOKUP(D382,upahbahan,3,FALSE)</f>
        <v>175000</v>
      </c>
      <c r="H382" s="124">
        <f t="shared" si="41"/>
        <v>1050</v>
      </c>
      <c r="K382" s="213"/>
    </row>
    <row r="383" spans="3:11">
      <c r="C383" s="142">
        <v>4</v>
      </c>
      <c r="D383" s="59" t="s">
        <v>19</v>
      </c>
      <c r="E383" s="72" t="s">
        <v>6</v>
      </c>
      <c r="F383" s="93">
        <v>2E-3</v>
      </c>
      <c r="G383" s="64">
        <f>VLOOKUP(D383,upahbahan,3,FALSE)</f>
        <v>200000</v>
      </c>
      <c r="H383" s="124">
        <f t="shared" si="41"/>
        <v>400</v>
      </c>
      <c r="K383" s="213"/>
    </row>
    <row r="384" spans="3:11">
      <c r="C384" s="144" t="s">
        <v>1210</v>
      </c>
      <c r="D384" s="80"/>
      <c r="E384" s="80"/>
      <c r="F384" s="187"/>
      <c r="G384" s="229"/>
      <c r="H384" s="124">
        <f>SUM(H380:H383)</f>
        <v>16150</v>
      </c>
      <c r="K384" s="213"/>
    </row>
    <row r="385" spans="3:11">
      <c r="C385" s="141" t="s">
        <v>1211</v>
      </c>
      <c r="D385" s="59" t="s">
        <v>1212</v>
      </c>
      <c r="E385" s="73"/>
      <c r="F385" s="73"/>
      <c r="G385" s="73"/>
      <c r="H385" s="146"/>
      <c r="K385" s="213"/>
    </row>
    <row r="386" spans="3:11">
      <c r="C386" s="198" t="s">
        <v>1205</v>
      </c>
      <c r="D386" s="77" t="s">
        <v>578</v>
      </c>
      <c r="E386" s="68" t="s">
        <v>66</v>
      </c>
      <c r="F386" s="74">
        <v>0.3</v>
      </c>
      <c r="G386" s="64">
        <f>VLOOKUP(D386,upahbahan,3,FALSE)</f>
        <v>54700</v>
      </c>
      <c r="H386" s="124">
        <f t="shared" ref="H386:H388" si="42">F386*G386</f>
        <v>16410</v>
      </c>
      <c r="K386" s="213"/>
    </row>
    <row r="387" spans="3:11">
      <c r="C387" s="198" t="s">
        <v>1206</v>
      </c>
      <c r="D387" s="77" t="s">
        <v>588</v>
      </c>
      <c r="E387" s="68" t="s">
        <v>44</v>
      </c>
      <c r="F387" s="74">
        <v>0.01</v>
      </c>
      <c r="G387" s="64">
        <f>VLOOKUP(D387,upahbahan,3,FALSE)</f>
        <v>10400</v>
      </c>
      <c r="H387" s="124">
        <f t="shared" si="42"/>
        <v>104</v>
      </c>
      <c r="K387" s="213"/>
    </row>
    <row r="388" spans="3:11">
      <c r="C388" s="198" t="s">
        <v>1207</v>
      </c>
      <c r="D388" s="77" t="s">
        <v>594</v>
      </c>
      <c r="E388" s="68" t="s">
        <v>530</v>
      </c>
      <c r="F388" s="74">
        <v>0.01</v>
      </c>
      <c r="G388" s="64">
        <f>VLOOKUP(D388,upahbahan,3,FALSE)</f>
        <v>20000</v>
      </c>
      <c r="H388" s="124">
        <f t="shared" si="42"/>
        <v>200</v>
      </c>
      <c r="K388" s="213"/>
    </row>
    <row r="389" spans="3:11">
      <c r="C389" s="144" t="s">
        <v>1216</v>
      </c>
      <c r="D389" s="80"/>
      <c r="E389" s="80"/>
      <c r="F389" s="80"/>
      <c r="G389" s="162"/>
      <c r="H389" s="124">
        <f>SUM(H386:H388)</f>
        <v>16714</v>
      </c>
      <c r="K389" s="213"/>
    </row>
    <row r="390" spans="3:11">
      <c r="C390" s="152" t="s">
        <v>1217</v>
      </c>
      <c r="D390" s="59" t="s">
        <v>1218</v>
      </c>
      <c r="E390" s="73"/>
      <c r="F390" s="73"/>
      <c r="G390" s="73"/>
      <c r="H390" s="146"/>
      <c r="K390" s="213"/>
    </row>
    <row r="391" spans="3:11">
      <c r="C391" s="144" t="s">
        <v>1219</v>
      </c>
      <c r="D391" s="80"/>
      <c r="E391" s="80"/>
      <c r="F391" s="80"/>
      <c r="G391" s="162"/>
      <c r="H391" s="153">
        <v>0</v>
      </c>
      <c r="K391" s="213"/>
    </row>
    <row r="392" spans="3:11">
      <c r="C392" s="122" t="s">
        <v>1220</v>
      </c>
      <c r="D392" s="69" t="s">
        <v>1221</v>
      </c>
      <c r="E392" s="70"/>
      <c r="F392" s="70"/>
      <c r="G392" s="71"/>
      <c r="H392" s="124">
        <f>H391+H389+H384</f>
        <v>32864</v>
      </c>
      <c r="K392" s="213"/>
    </row>
    <row r="393" spans="3:11">
      <c r="C393" s="122" t="s">
        <v>1222</v>
      </c>
      <c r="D393" s="69" t="s">
        <v>1325</v>
      </c>
      <c r="E393" s="70"/>
      <c r="F393" s="71"/>
      <c r="G393" s="95">
        <f>$M$7</f>
        <v>0.1</v>
      </c>
      <c r="H393" s="124">
        <f>H392*G393</f>
        <v>3286.4</v>
      </c>
      <c r="K393" s="213"/>
    </row>
    <row r="394" spans="3:11" ht="14.4" thickBot="1">
      <c r="C394" s="130" t="s">
        <v>1223</v>
      </c>
      <c r="D394" s="131" t="s">
        <v>1224</v>
      </c>
      <c r="E394" s="132"/>
      <c r="F394" s="132"/>
      <c r="G394" s="155"/>
      <c r="H394" s="134">
        <f>SUM(H392:H393)</f>
        <v>36150.400000000001</v>
      </c>
      <c r="K394" s="213"/>
    </row>
    <row r="395" spans="3:11" ht="14.4" thickTop="1">
      <c r="C395" s="57"/>
      <c r="D395" s="81"/>
      <c r="E395" s="81"/>
      <c r="F395" s="81"/>
      <c r="G395" s="81"/>
      <c r="H395" s="82"/>
      <c r="K395" s="213"/>
    </row>
    <row r="396" spans="3:11">
      <c r="C396" s="53" t="s">
        <v>2862</v>
      </c>
      <c r="D396" s="234" t="s">
        <v>1568</v>
      </c>
      <c r="E396" s="221"/>
      <c r="F396" s="221"/>
      <c r="G396" s="221"/>
      <c r="H396" s="221"/>
      <c r="K396" s="213"/>
    </row>
    <row r="397" spans="3:11" ht="14.4" thickBot="1">
      <c r="C397" s="53" t="s">
        <v>2863</v>
      </c>
      <c r="D397" s="234" t="s">
        <v>2864</v>
      </c>
      <c r="E397" s="221"/>
      <c r="F397" s="221"/>
      <c r="G397" s="221"/>
      <c r="H397" s="221"/>
      <c r="I397" s="56">
        <f>ROUNDDOWN(H413,-2)</f>
        <v>60000</v>
      </c>
      <c r="K397" s="213"/>
    </row>
    <row r="398" spans="3:11" ht="28.2" thickTop="1">
      <c r="C398" s="119" t="s">
        <v>1197</v>
      </c>
      <c r="D398" s="120" t="s">
        <v>1198</v>
      </c>
      <c r="E398" s="120" t="s">
        <v>1199</v>
      </c>
      <c r="F398" s="120" t="s">
        <v>1200</v>
      </c>
      <c r="G398" s="120" t="s">
        <v>1201</v>
      </c>
      <c r="H398" s="121" t="s">
        <v>1202</v>
      </c>
      <c r="K398" s="213"/>
    </row>
    <row r="399" spans="3:11">
      <c r="C399" s="141" t="s">
        <v>1203</v>
      </c>
      <c r="D399" s="59" t="s">
        <v>1204</v>
      </c>
      <c r="E399" s="73"/>
      <c r="F399" s="73"/>
      <c r="G399" s="73"/>
      <c r="H399" s="146"/>
      <c r="K399" s="213"/>
    </row>
    <row r="400" spans="3:11">
      <c r="C400" s="142">
        <v>1</v>
      </c>
      <c r="D400" s="59" t="s">
        <v>5</v>
      </c>
      <c r="E400" s="72" t="s">
        <v>6</v>
      </c>
      <c r="F400" s="181">
        <v>6.25E-2</v>
      </c>
      <c r="G400" s="64">
        <f>VLOOKUP(D400,upahbahan,3,FALSE)</f>
        <v>100000</v>
      </c>
      <c r="H400" s="124">
        <f t="shared" ref="H400:H403" si="43">F400*G400</f>
        <v>6250</v>
      </c>
      <c r="K400" s="213"/>
    </row>
    <row r="401" spans="3:11">
      <c r="C401" s="142">
        <v>2</v>
      </c>
      <c r="D401" s="59" t="s">
        <v>12</v>
      </c>
      <c r="E401" s="72" t="s">
        <v>6</v>
      </c>
      <c r="F401" s="181">
        <v>6.25E-2</v>
      </c>
      <c r="G401" s="64">
        <f>VLOOKUP(D401,upahbahan,3,FALSE)</f>
        <v>145000</v>
      </c>
      <c r="H401" s="124">
        <f t="shared" si="43"/>
        <v>9062.5</v>
      </c>
      <c r="K401" s="213"/>
    </row>
    <row r="402" spans="3:11">
      <c r="C402" s="142">
        <v>3</v>
      </c>
      <c r="D402" s="59" t="s">
        <v>18</v>
      </c>
      <c r="E402" s="72" t="s">
        <v>6</v>
      </c>
      <c r="F402" s="181">
        <v>6.3E-3</v>
      </c>
      <c r="G402" s="64">
        <f>VLOOKUP(D402,upahbahan,3,FALSE)</f>
        <v>175000</v>
      </c>
      <c r="H402" s="124">
        <f t="shared" si="43"/>
        <v>1102.5</v>
      </c>
      <c r="K402" s="213"/>
    </row>
    <row r="403" spans="3:11">
      <c r="C403" s="142">
        <v>4</v>
      </c>
      <c r="D403" s="59" t="s">
        <v>19</v>
      </c>
      <c r="E403" s="72" t="s">
        <v>6</v>
      </c>
      <c r="F403" s="181">
        <v>2.0999999999999999E-3</v>
      </c>
      <c r="G403" s="64">
        <f>VLOOKUP(D403,upahbahan,3,FALSE)</f>
        <v>200000</v>
      </c>
      <c r="H403" s="124">
        <f t="shared" si="43"/>
        <v>420</v>
      </c>
      <c r="K403" s="213"/>
    </row>
    <row r="404" spans="3:11">
      <c r="C404" s="144" t="s">
        <v>1210</v>
      </c>
      <c r="D404" s="80"/>
      <c r="E404" s="80"/>
      <c r="F404" s="187"/>
      <c r="G404" s="229"/>
      <c r="H404" s="124">
        <f>SUM(H400:H403)</f>
        <v>16835</v>
      </c>
      <c r="K404" s="213"/>
    </row>
    <row r="405" spans="3:11">
      <c r="C405" s="141" t="s">
        <v>1211</v>
      </c>
      <c r="D405" s="59" t="s">
        <v>1212</v>
      </c>
      <c r="E405" s="73"/>
      <c r="F405" s="73"/>
      <c r="G405" s="73"/>
      <c r="H405" s="146"/>
      <c r="K405" s="213"/>
    </row>
    <row r="406" spans="3:11">
      <c r="C406" s="142">
        <v>1</v>
      </c>
      <c r="D406" s="59" t="s">
        <v>575</v>
      </c>
      <c r="E406" s="72" t="s">
        <v>66</v>
      </c>
      <c r="F406" s="74">
        <v>0.12</v>
      </c>
      <c r="G406" s="64">
        <f>VLOOKUP(D406,upahbahan,3,FALSE)</f>
        <v>119100</v>
      </c>
      <c r="H406" s="124">
        <f t="shared" ref="H406:H407" si="44">F406*G406</f>
        <v>14292</v>
      </c>
      <c r="K406" s="213"/>
    </row>
    <row r="407" spans="3:11">
      <c r="C407" s="142">
        <v>2</v>
      </c>
      <c r="D407" s="59" t="s">
        <v>581</v>
      </c>
      <c r="E407" s="72" t="s">
        <v>66</v>
      </c>
      <c r="F407" s="74">
        <v>0.18</v>
      </c>
      <c r="G407" s="64">
        <f>VLOOKUP(D407,upahbahan,3,FALSE)</f>
        <v>130500</v>
      </c>
      <c r="H407" s="124">
        <f t="shared" si="44"/>
        <v>23490</v>
      </c>
      <c r="K407" s="213"/>
    </row>
    <row r="408" spans="3:11">
      <c r="C408" s="144" t="s">
        <v>1216</v>
      </c>
      <c r="D408" s="80"/>
      <c r="E408" s="80"/>
      <c r="F408" s="80"/>
      <c r="G408" s="162"/>
      <c r="H408" s="124">
        <f>SUM(H406:H407)</f>
        <v>37782</v>
      </c>
      <c r="K408" s="213"/>
    </row>
    <row r="409" spans="3:11">
      <c r="C409" s="152" t="s">
        <v>1217</v>
      </c>
      <c r="D409" s="59" t="s">
        <v>1218</v>
      </c>
      <c r="E409" s="73"/>
      <c r="F409" s="73"/>
      <c r="G409" s="73"/>
      <c r="H409" s="146"/>
      <c r="K409" s="213"/>
    </row>
    <row r="410" spans="3:11">
      <c r="C410" s="144" t="s">
        <v>1219</v>
      </c>
      <c r="D410" s="80"/>
      <c r="E410" s="80"/>
      <c r="F410" s="80"/>
      <c r="G410" s="162"/>
      <c r="H410" s="153">
        <v>0</v>
      </c>
      <c r="K410" s="213"/>
    </row>
    <row r="411" spans="3:11">
      <c r="C411" s="122" t="s">
        <v>1220</v>
      </c>
      <c r="D411" s="69" t="s">
        <v>1221</v>
      </c>
      <c r="E411" s="70"/>
      <c r="F411" s="70"/>
      <c r="G411" s="71"/>
      <c r="H411" s="124">
        <f>H410+H408+H404</f>
        <v>54617</v>
      </c>
      <c r="K411" s="213"/>
    </row>
    <row r="412" spans="3:11">
      <c r="C412" s="122" t="s">
        <v>1222</v>
      </c>
      <c r="D412" s="69" t="s">
        <v>1325</v>
      </c>
      <c r="E412" s="70"/>
      <c r="F412" s="71"/>
      <c r="G412" s="95">
        <f>$M$7</f>
        <v>0.1</v>
      </c>
      <c r="H412" s="124">
        <f>H411*G412</f>
        <v>5461.7000000000007</v>
      </c>
      <c r="K412" s="213"/>
    </row>
    <row r="413" spans="3:11" ht="14.4" thickBot="1">
      <c r="C413" s="130" t="s">
        <v>1223</v>
      </c>
      <c r="D413" s="131" t="s">
        <v>1224</v>
      </c>
      <c r="E413" s="132"/>
      <c r="F413" s="132"/>
      <c r="G413" s="155"/>
      <c r="H413" s="134">
        <f>SUM(H411:H412)</f>
        <v>60078.7</v>
      </c>
      <c r="K413" s="213"/>
    </row>
    <row r="414" spans="3:11" ht="14.4" thickTop="1">
      <c r="C414" s="57"/>
      <c r="D414" s="81"/>
      <c r="E414" s="81"/>
      <c r="F414" s="81"/>
      <c r="G414" s="81"/>
      <c r="H414" s="82"/>
      <c r="K414" s="213"/>
    </row>
    <row r="415" spans="3:11" ht="14.4" thickBot="1">
      <c r="C415" s="53" t="s">
        <v>5945</v>
      </c>
      <c r="D415" s="234" t="s">
        <v>2865</v>
      </c>
      <c r="E415" s="221"/>
      <c r="F415" s="221"/>
      <c r="G415" s="221"/>
      <c r="H415" s="221"/>
      <c r="I415" s="56">
        <f>ROUNDDOWN(H431,-2)</f>
        <v>62500</v>
      </c>
      <c r="K415" s="213"/>
    </row>
    <row r="416" spans="3:11" ht="28.2" thickTop="1">
      <c r="C416" s="119" t="s">
        <v>1197</v>
      </c>
      <c r="D416" s="120" t="s">
        <v>1198</v>
      </c>
      <c r="E416" s="120" t="s">
        <v>1199</v>
      </c>
      <c r="F416" s="120" t="s">
        <v>1200</v>
      </c>
      <c r="G416" s="120" t="s">
        <v>1201</v>
      </c>
      <c r="H416" s="121" t="s">
        <v>1202</v>
      </c>
      <c r="K416" s="213"/>
    </row>
    <row r="417" spans="3:11">
      <c r="C417" s="141" t="s">
        <v>1203</v>
      </c>
      <c r="D417" s="59" t="s">
        <v>1204</v>
      </c>
      <c r="E417" s="73"/>
      <c r="F417" s="73"/>
      <c r="G417" s="73"/>
      <c r="H417" s="146"/>
      <c r="K417" s="213"/>
    </row>
    <row r="418" spans="3:11">
      <c r="C418" s="142">
        <v>1</v>
      </c>
      <c r="D418" s="59" t="s">
        <v>5</v>
      </c>
      <c r="E418" s="72" t="s">
        <v>6</v>
      </c>
      <c r="F418" s="181">
        <v>6.25E-2</v>
      </c>
      <c r="G418" s="64">
        <f>VLOOKUP(D418,upahbahan,3,FALSE)</f>
        <v>100000</v>
      </c>
      <c r="H418" s="124">
        <f t="shared" ref="H418:H421" si="45">F418*G418</f>
        <v>6250</v>
      </c>
      <c r="K418" s="213"/>
    </row>
    <row r="419" spans="3:11">
      <c r="C419" s="142">
        <v>2</v>
      </c>
      <c r="D419" s="59" t="s">
        <v>12</v>
      </c>
      <c r="E419" s="72" t="s">
        <v>6</v>
      </c>
      <c r="F419" s="181">
        <v>6.25E-2</v>
      </c>
      <c r="G419" s="64">
        <f>VLOOKUP(D419,upahbahan,3,FALSE)</f>
        <v>145000</v>
      </c>
      <c r="H419" s="124">
        <f t="shared" si="45"/>
        <v>9062.5</v>
      </c>
      <c r="K419" s="213"/>
    </row>
    <row r="420" spans="3:11">
      <c r="C420" s="142">
        <v>3</v>
      </c>
      <c r="D420" s="59" t="s">
        <v>18</v>
      </c>
      <c r="E420" s="72" t="s">
        <v>6</v>
      </c>
      <c r="F420" s="181">
        <v>6.3E-3</v>
      </c>
      <c r="G420" s="64">
        <f>VLOOKUP(D420,upahbahan,3,FALSE)</f>
        <v>175000</v>
      </c>
      <c r="H420" s="124">
        <f t="shared" si="45"/>
        <v>1102.5</v>
      </c>
      <c r="K420" s="213"/>
    </row>
    <row r="421" spans="3:11">
      <c r="C421" s="142">
        <v>4</v>
      </c>
      <c r="D421" s="59" t="s">
        <v>19</v>
      </c>
      <c r="E421" s="72" t="s">
        <v>6</v>
      </c>
      <c r="F421" s="181">
        <v>2.0999999999999999E-3</v>
      </c>
      <c r="G421" s="64">
        <f>VLOOKUP(D421,upahbahan,3,FALSE)</f>
        <v>200000</v>
      </c>
      <c r="H421" s="124">
        <f t="shared" si="45"/>
        <v>420</v>
      </c>
      <c r="K421" s="213"/>
    </row>
    <row r="422" spans="3:11">
      <c r="C422" s="144" t="s">
        <v>1210</v>
      </c>
      <c r="D422" s="80"/>
      <c r="E422" s="80"/>
      <c r="F422" s="187"/>
      <c r="G422" s="229"/>
      <c r="H422" s="124">
        <f>SUM(H418:H421)</f>
        <v>16835</v>
      </c>
      <c r="K422" s="213"/>
    </row>
    <row r="423" spans="3:11">
      <c r="C423" s="141" t="s">
        <v>1211</v>
      </c>
      <c r="D423" s="59" t="s">
        <v>1212</v>
      </c>
      <c r="E423" s="73"/>
      <c r="F423" s="73"/>
      <c r="G423" s="73"/>
      <c r="H423" s="146"/>
      <c r="K423" s="213"/>
    </row>
    <row r="424" spans="3:11">
      <c r="C424" s="142">
        <v>1</v>
      </c>
      <c r="D424" s="59" t="s">
        <v>574</v>
      </c>
      <c r="E424" s="72" t="s">
        <v>66</v>
      </c>
      <c r="F424" s="74">
        <v>0.12</v>
      </c>
      <c r="G424" s="64">
        <f>VLOOKUP(D424,upahbahan,3,FALSE)</f>
        <v>128500</v>
      </c>
      <c r="H424" s="124">
        <f t="shared" ref="H424:H425" si="46">F424*G424</f>
        <v>15420</v>
      </c>
      <c r="K424" s="213"/>
    </row>
    <row r="425" spans="3:11">
      <c r="C425" s="142">
        <v>2</v>
      </c>
      <c r="D425" s="59" t="s">
        <v>580</v>
      </c>
      <c r="E425" s="72" t="s">
        <v>66</v>
      </c>
      <c r="F425" s="74">
        <v>0.18</v>
      </c>
      <c r="G425" s="64">
        <f>VLOOKUP(D425,upahbahan,3,FALSE)</f>
        <v>136600</v>
      </c>
      <c r="H425" s="124">
        <f t="shared" si="46"/>
        <v>24588</v>
      </c>
      <c r="K425" s="213"/>
    </row>
    <row r="426" spans="3:11">
      <c r="C426" s="144" t="s">
        <v>1216</v>
      </c>
      <c r="D426" s="80"/>
      <c r="E426" s="80"/>
      <c r="F426" s="80"/>
      <c r="G426" s="162"/>
      <c r="H426" s="124">
        <f>SUM(H424:H425)</f>
        <v>40008</v>
      </c>
      <c r="K426" s="213"/>
    </row>
    <row r="427" spans="3:11">
      <c r="C427" s="152" t="s">
        <v>1217</v>
      </c>
      <c r="D427" s="59" t="s">
        <v>1218</v>
      </c>
      <c r="E427" s="73"/>
      <c r="F427" s="73"/>
      <c r="G427" s="73"/>
      <c r="H427" s="146"/>
      <c r="K427" s="213"/>
    </row>
    <row r="428" spans="3:11">
      <c r="C428" s="144" t="s">
        <v>1219</v>
      </c>
      <c r="D428" s="80"/>
      <c r="E428" s="80"/>
      <c r="F428" s="80"/>
      <c r="G428" s="162"/>
      <c r="H428" s="153">
        <v>0</v>
      </c>
      <c r="K428" s="213"/>
    </row>
    <row r="429" spans="3:11">
      <c r="C429" s="122" t="s">
        <v>1220</v>
      </c>
      <c r="D429" s="69" t="s">
        <v>1221</v>
      </c>
      <c r="E429" s="70"/>
      <c r="F429" s="70"/>
      <c r="G429" s="71"/>
      <c r="H429" s="124">
        <f>H428+H426+H422</f>
        <v>56843</v>
      </c>
      <c r="K429" s="213"/>
    </row>
    <row r="430" spans="3:11">
      <c r="C430" s="122" t="s">
        <v>1222</v>
      </c>
      <c r="D430" s="69" t="s">
        <v>1325</v>
      </c>
      <c r="E430" s="70"/>
      <c r="F430" s="71"/>
      <c r="G430" s="95">
        <f>$M$7</f>
        <v>0.1</v>
      </c>
      <c r="H430" s="124">
        <f>H429*G430</f>
        <v>5684.3</v>
      </c>
      <c r="K430" s="213"/>
    </row>
    <row r="431" spans="3:11" ht="14.4" thickBot="1">
      <c r="C431" s="130" t="s">
        <v>1223</v>
      </c>
      <c r="D431" s="131" t="s">
        <v>1224</v>
      </c>
      <c r="E431" s="132"/>
      <c r="F431" s="132"/>
      <c r="G431" s="155"/>
      <c r="H431" s="134">
        <f>SUM(H429:H430)</f>
        <v>62527.3</v>
      </c>
      <c r="K431" s="213"/>
    </row>
    <row r="432" spans="3:11" ht="14.4" thickTop="1">
      <c r="C432" s="57"/>
      <c r="D432" s="81"/>
      <c r="E432" s="81"/>
      <c r="F432" s="81"/>
      <c r="G432" s="81"/>
      <c r="H432" s="82"/>
      <c r="K432" s="213"/>
    </row>
    <row r="433" spans="3:11" ht="14.4" thickBot="1">
      <c r="C433" s="53" t="s">
        <v>2866</v>
      </c>
      <c r="D433" s="234" t="s">
        <v>1569</v>
      </c>
      <c r="E433" s="221"/>
      <c r="F433" s="221"/>
      <c r="G433" s="221"/>
      <c r="H433" s="221"/>
      <c r="I433" s="56">
        <f>ROUNDDOWN(H448,-2)</f>
        <v>92200</v>
      </c>
      <c r="K433" s="213"/>
    </row>
    <row r="434" spans="3:11" ht="28.2" thickTop="1">
      <c r="C434" s="119" t="s">
        <v>1197</v>
      </c>
      <c r="D434" s="120" t="s">
        <v>1198</v>
      </c>
      <c r="E434" s="120" t="s">
        <v>1199</v>
      </c>
      <c r="F434" s="120" t="s">
        <v>1200</v>
      </c>
      <c r="G434" s="120" t="s">
        <v>1201</v>
      </c>
      <c r="H434" s="121" t="s">
        <v>1202</v>
      </c>
      <c r="K434" s="213"/>
    </row>
    <row r="435" spans="3:11">
      <c r="C435" s="141" t="s">
        <v>1203</v>
      </c>
      <c r="D435" s="59" t="s">
        <v>1204</v>
      </c>
      <c r="E435" s="73"/>
      <c r="F435" s="73"/>
      <c r="G435" s="73"/>
      <c r="H435" s="146"/>
      <c r="K435" s="213"/>
    </row>
    <row r="436" spans="3:11">
      <c r="C436" s="142">
        <v>1</v>
      </c>
      <c r="D436" s="59" t="s">
        <v>5</v>
      </c>
      <c r="E436" s="72" t="s">
        <v>6</v>
      </c>
      <c r="F436" s="93">
        <v>0.2</v>
      </c>
      <c r="G436" s="64">
        <f>VLOOKUP(D436,upahbahan,3,FALSE)</f>
        <v>100000</v>
      </c>
      <c r="H436" s="124">
        <f t="shared" ref="H436:H439" si="47">F436*G436</f>
        <v>20000</v>
      </c>
      <c r="K436" s="213"/>
    </row>
    <row r="437" spans="3:11">
      <c r="C437" s="142">
        <v>2</v>
      </c>
      <c r="D437" s="59" t="s">
        <v>12</v>
      </c>
      <c r="E437" s="72" t="s">
        <v>6</v>
      </c>
      <c r="F437" s="93">
        <v>0.2</v>
      </c>
      <c r="G437" s="64">
        <f>VLOOKUP(D437,upahbahan,3,FALSE)</f>
        <v>145000</v>
      </c>
      <c r="H437" s="124">
        <f t="shared" si="47"/>
        <v>29000</v>
      </c>
      <c r="K437" s="213"/>
    </row>
    <row r="438" spans="3:11">
      <c r="C438" s="142">
        <v>3</v>
      </c>
      <c r="D438" s="59" t="s">
        <v>18</v>
      </c>
      <c r="E438" s="72" t="s">
        <v>6</v>
      </c>
      <c r="F438" s="93">
        <v>0.02</v>
      </c>
      <c r="G438" s="64">
        <f>VLOOKUP(D438,upahbahan,3,FALSE)</f>
        <v>175000</v>
      </c>
      <c r="H438" s="124">
        <f t="shared" si="47"/>
        <v>3500</v>
      </c>
      <c r="K438" s="213"/>
    </row>
    <row r="439" spans="3:11">
      <c r="C439" s="142">
        <v>4</v>
      </c>
      <c r="D439" s="59" t="s">
        <v>19</v>
      </c>
      <c r="E439" s="72" t="s">
        <v>6</v>
      </c>
      <c r="F439" s="93">
        <v>6.7000000000000002E-3</v>
      </c>
      <c r="G439" s="64">
        <f>VLOOKUP(D439,upahbahan,3,FALSE)</f>
        <v>200000</v>
      </c>
      <c r="H439" s="124">
        <f t="shared" si="47"/>
        <v>1340</v>
      </c>
      <c r="K439" s="213"/>
    </row>
    <row r="440" spans="3:11">
      <c r="C440" s="144" t="s">
        <v>1210</v>
      </c>
      <c r="D440" s="80"/>
      <c r="E440" s="80"/>
      <c r="F440" s="187"/>
      <c r="G440" s="229"/>
      <c r="H440" s="124">
        <f>SUM(H436:H439)</f>
        <v>53840</v>
      </c>
      <c r="K440" s="213"/>
    </row>
    <row r="441" spans="3:11">
      <c r="C441" s="141" t="s">
        <v>1211</v>
      </c>
      <c r="D441" s="59" t="s">
        <v>1212</v>
      </c>
      <c r="E441" s="73"/>
      <c r="F441" s="73"/>
      <c r="G441" s="73"/>
      <c r="H441" s="146"/>
      <c r="K441" s="213"/>
    </row>
    <row r="442" spans="3:11">
      <c r="C442" s="142">
        <v>1</v>
      </c>
      <c r="D442" s="59" t="s">
        <v>576</v>
      </c>
      <c r="E442" s="72" t="s">
        <v>66</v>
      </c>
      <c r="F442" s="74">
        <v>1</v>
      </c>
      <c r="G442" s="64">
        <f>VLOOKUP(D442,upahbahan,3,FALSE)</f>
        <v>30000</v>
      </c>
      <c r="H442" s="124">
        <f>F442*G442</f>
        <v>30000</v>
      </c>
      <c r="K442" s="213"/>
    </row>
    <row r="443" spans="3:11">
      <c r="C443" s="144" t="s">
        <v>1216</v>
      </c>
      <c r="D443" s="80"/>
      <c r="E443" s="80"/>
      <c r="F443" s="80"/>
      <c r="G443" s="162"/>
      <c r="H443" s="124">
        <f>SUM(H442:H442)</f>
        <v>30000</v>
      </c>
      <c r="K443" s="213"/>
    </row>
    <row r="444" spans="3:11">
      <c r="C444" s="152" t="s">
        <v>1217</v>
      </c>
      <c r="D444" s="59" t="s">
        <v>1218</v>
      </c>
      <c r="E444" s="73"/>
      <c r="F444" s="73"/>
      <c r="G444" s="73"/>
      <c r="H444" s="146"/>
      <c r="K444" s="213"/>
    </row>
    <row r="445" spans="3:11">
      <c r="C445" s="144" t="s">
        <v>1219</v>
      </c>
      <c r="D445" s="80"/>
      <c r="E445" s="80"/>
      <c r="F445" s="80"/>
      <c r="G445" s="162"/>
      <c r="H445" s="153">
        <v>0</v>
      </c>
      <c r="K445" s="213"/>
    </row>
    <row r="446" spans="3:11">
      <c r="C446" s="122" t="s">
        <v>1220</v>
      </c>
      <c r="D446" s="69" t="s">
        <v>1221</v>
      </c>
      <c r="E446" s="70"/>
      <c r="F446" s="70"/>
      <c r="G446" s="71"/>
      <c r="H446" s="124">
        <f>H445+H443+H440</f>
        <v>83840</v>
      </c>
      <c r="K446" s="213"/>
    </row>
    <row r="447" spans="3:11">
      <c r="C447" s="122" t="s">
        <v>1222</v>
      </c>
      <c r="D447" s="69" t="s">
        <v>1325</v>
      </c>
      <c r="E447" s="70"/>
      <c r="F447" s="71"/>
      <c r="G447" s="95">
        <f>$M$7</f>
        <v>0.1</v>
      </c>
      <c r="H447" s="124">
        <f>H446*G447</f>
        <v>8384</v>
      </c>
      <c r="K447" s="213"/>
    </row>
    <row r="448" spans="3:11" ht="14.4" thickBot="1">
      <c r="C448" s="130" t="s">
        <v>1223</v>
      </c>
      <c r="D448" s="131" t="s">
        <v>1224</v>
      </c>
      <c r="E448" s="132"/>
      <c r="F448" s="132"/>
      <c r="G448" s="155"/>
      <c r="H448" s="134">
        <f>SUM(H446:H447)</f>
        <v>92224</v>
      </c>
      <c r="K448" s="213"/>
    </row>
    <row r="449" spans="3:11" ht="14.4" thickTop="1">
      <c r="C449" s="57"/>
      <c r="D449" s="81"/>
      <c r="E449" s="81"/>
      <c r="F449" s="81"/>
      <c r="G449" s="81"/>
      <c r="H449" s="82"/>
      <c r="K449" s="213"/>
    </row>
    <row r="450" spans="3:11" ht="14.4" thickBot="1">
      <c r="C450" s="53" t="s">
        <v>2867</v>
      </c>
      <c r="D450" s="234" t="s">
        <v>1570</v>
      </c>
      <c r="E450" s="221"/>
      <c r="F450" s="221"/>
      <c r="G450" s="221"/>
      <c r="H450" s="221"/>
      <c r="I450" s="56">
        <f>ROUNDDOWN(H470,-2)</f>
        <v>306400</v>
      </c>
      <c r="K450" s="213"/>
    </row>
    <row r="451" spans="3:11" ht="28.2" thickTop="1">
      <c r="C451" s="119" t="s">
        <v>1197</v>
      </c>
      <c r="D451" s="120" t="s">
        <v>1198</v>
      </c>
      <c r="E451" s="120" t="s">
        <v>1199</v>
      </c>
      <c r="F451" s="120" t="s">
        <v>1200</v>
      </c>
      <c r="G451" s="120" t="s">
        <v>1201</v>
      </c>
      <c r="H451" s="121" t="s">
        <v>1202</v>
      </c>
      <c r="K451" s="213"/>
    </row>
    <row r="452" spans="3:11">
      <c r="C452" s="141" t="s">
        <v>1203</v>
      </c>
      <c r="D452" s="59" t="s">
        <v>1204</v>
      </c>
      <c r="E452" s="73"/>
      <c r="F452" s="73"/>
      <c r="G452" s="73"/>
      <c r="H452" s="146"/>
      <c r="K452" s="213"/>
    </row>
    <row r="453" spans="3:11">
      <c r="C453" s="142">
        <v>1</v>
      </c>
      <c r="D453" s="59" t="s">
        <v>5</v>
      </c>
      <c r="E453" s="72" t="s">
        <v>6</v>
      </c>
      <c r="F453" s="74">
        <v>0.2</v>
      </c>
      <c r="G453" s="64">
        <f>VLOOKUP(D453,upahbahan,3,FALSE)</f>
        <v>100000</v>
      </c>
      <c r="H453" s="124">
        <f t="shared" ref="H453:H456" si="48">F453*G453</f>
        <v>20000</v>
      </c>
      <c r="K453" s="213"/>
    </row>
    <row r="454" spans="3:11">
      <c r="C454" s="142">
        <v>2</v>
      </c>
      <c r="D454" s="59" t="s">
        <v>12</v>
      </c>
      <c r="E454" s="72" t="s">
        <v>6</v>
      </c>
      <c r="F454" s="74">
        <v>1.2</v>
      </c>
      <c r="G454" s="64">
        <f>VLOOKUP(D454,upahbahan,3,FALSE)</f>
        <v>145000</v>
      </c>
      <c r="H454" s="124">
        <f t="shared" si="48"/>
        <v>174000</v>
      </c>
      <c r="K454" s="213"/>
    </row>
    <row r="455" spans="3:11">
      <c r="C455" s="142">
        <v>3</v>
      </c>
      <c r="D455" s="59" t="s">
        <v>18</v>
      </c>
      <c r="E455" s="72" t="s">
        <v>6</v>
      </c>
      <c r="F455" s="74">
        <v>0.12</v>
      </c>
      <c r="G455" s="64">
        <f>VLOOKUP(D455,upahbahan,3,FALSE)</f>
        <v>175000</v>
      </c>
      <c r="H455" s="124">
        <f t="shared" si="48"/>
        <v>21000</v>
      </c>
      <c r="K455" s="213"/>
    </row>
    <row r="456" spans="3:11">
      <c r="C456" s="142">
        <v>4</v>
      </c>
      <c r="D456" s="59" t="s">
        <v>19</v>
      </c>
      <c r="E456" s="72" t="s">
        <v>6</v>
      </c>
      <c r="F456" s="74">
        <v>0.04</v>
      </c>
      <c r="G456" s="64">
        <f>VLOOKUP(D456,upahbahan,3,FALSE)</f>
        <v>200000</v>
      </c>
      <c r="H456" s="124">
        <f t="shared" si="48"/>
        <v>8000</v>
      </c>
      <c r="K456" s="213"/>
    </row>
    <row r="457" spans="3:11">
      <c r="C457" s="144" t="s">
        <v>1210</v>
      </c>
      <c r="D457" s="80"/>
      <c r="E457" s="80"/>
      <c r="F457" s="187"/>
      <c r="G457" s="229"/>
      <c r="H457" s="124">
        <f>SUM(H453:H456)</f>
        <v>223000</v>
      </c>
      <c r="K457" s="213"/>
    </row>
    <row r="458" spans="3:11">
      <c r="C458" s="141" t="s">
        <v>1211</v>
      </c>
      <c r="D458" s="59" t="s">
        <v>1212</v>
      </c>
      <c r="E458" s="73"/>
      <c r="F458" s="73"/>
      <c r="G458" s="73"/>
      <c r="H458" s="146"/>
      <c r="K458" s="213"/>
    </row>
    <row r="459" spans="3:11">
      <c r="C459" s="198" t="s">
        <v>1205</v>
      </c>
      <c r="D459" s="59" t="s">
        <v>600</v>
      </c>
      <c r="E459" s="72" t="s">
        <v>66</v>
      </c>
      <c r="F459" s="74">
        <v>0.15</v>
      </c>
      <c r="G459" s="64">
        <f t="shared" ref="G459:G464" si="49">VLOOKUP(D459,upahbahan,3,FALSE)</f>
        <v>53000</v>
      </c>
      <c r="H459" s="124">
        <f t="shared" ref="H459:H464" si="50">F459*G459</f>
        <v>7950</v>
      </c>
      <c r="K459" s="213"/>
    </row>
    <row r="460" spans="3:11">
      <c r="C460" s="198" t="s">
        <v>1206</v>
      </c>
      <c r="D460" s="59" t="s">
        <v>601</v>
      </c>
      <c r="E460" s="72" t="s">
        <v>66</v>
      </c>
      <c r="F460" s="74">
        <v>0.15</v>
      </c>
      <c r="G460" s="64">
        <f t="shared" si="49"/>
        <v>87000</v>
      </c>
      <c r="H460" s="124">
        <f t="shared" si="50"/>
        <v>13050</v>
      </c>
      <c r="K460" s="213"/>
    </row>
    <row r="461" spans="3:11">
      <c r="C461" s="198" t="s">
        <v>1207</v>
      </c>
      <c r="D461" s="59" t="s">
        <v>598</v>
      </c>
      <c r="E461" s="72" t="s">
        <v>66</v>
      </c>
      <c r="F461" s="74">
        <v>0.15</v>
      </c>
      <c r="G461" s="64">
        <f t="shared" si="49"/>
        <v>90000</v>
      </c>
      <c r="H461" s="124">
        <f t="shared" si="50"/>
        <v>13500</v>
      </c>
      <c r="K461" s="213"/>
    </row>
    <row r="462" spans="3:11">
      <c r="C462" s="198" t="s">
        <v>1208</v>
      </c>
      <c r="D462" s="59" t="s">
        <v>589</v>
      </c>
      <c r="E462" s="72" t="s">
        <v>66</v>
      </c>
      <c r="F462" s="74">
        <v>0.24</v>
      </c>
      <c r="G462" s="64">
        <f t="shared" si="49"/>
        <v>60000</v>
      </c>
      <c r="H462" s="124">
        <f t="shared" si="50"/>
        <v>14400</v>
      </c>
    </row>
    <row r="463" spans="3:11">
      <c r="C463" s="198" t="s">
        <v>1209</v>
      </c>
      <c r="D463" s="59" t="s">
        <v>769</v>
      </c>
      <c r="E463" s="72" t="s">
        <v>530</v>
      </c>
      <c r="F463" s="74">
        <v>0.2</v>
      </c>
      <c r="G463" s="64">
        <f t="shared" si="49"/>
        <v>21800</v>
      </c>
      <c r="H463" s="124">
        <f t="shared" si="50"/>
        <v>4360</v>
      </c>
    </row>
    <row r="464" spans="3:11">
      <c r="C464" s="198" t="s">
        <v>1213</v>
      </c>
      <c r="D464" s="77" t="s">
        <v>969</v>
      </c>
      <c r="E464" s="68" t="s">
        <v>130</v>
      </c>
      <c r="F464" s="352">
        <v>0.6</v>
      </c>
      <c r="G464" s="64">
        <f t="shared" si="49"/>
        <v>3900</v>
      </c>
      <c r="H464" s="124">
        <f t="shared" si="50"/>
        <v>2340</v>
      </c>
    </row>
    <row r="465" spans="3:8">
      <c r="C465" s="144" t="s">
        <v>1216</v>
      </c>
      <c r="D465" s="80"/>
      <c r="E465" s="80"/>
      <c r="F465" s="80"/>
      <c r="G465" s="162"/>
      <c r="H465" s="124">
        <f>SUM(H459:H464)</f>
        <v>55600</v>
      </c>
    </row>
    <row r="466" spans="3:8">
      <c r="C466" s="152" t="s">
        <v>1217</v>
      </c>
      <c r="D466" s="59" t="s">
        <v>1218</v>
      </c>
      <c r="E466" s="73"/>
      <c r="F466" s="73"/>
      <c r="G466" s="73"/>
      <c r="H466" s="146"/>
    </row>
    <row r="467" spans="3:8">
      <c r="C467" s="144" t="s">
        <v>1219</v>
      </c>
      <c r="D467" s="80"/>
      <c r="E467" s="80"/>
      <c r="F467" s="80"/>
      <c r="G467" s="162"/>
      <c r="H467" s="153">
        <v>0</v>
      </c>
    </row>
    <row r="468" spans="3:8">
      <c r="C468" s="122" t="s">
        <v>1220</v>
      </c>
      <c r="D468" s="69" t="s">
        <v>1221</v>
      </c>
      <c r="E468" s="70"/>
      <c r="F468" s="70"/>
      <c r="G468" s="71"/>
      <c r="H468" s="124">
        <f>H467+H465+H457</f>
        <v>278600</v>
      </c>
    </row>
    <row r="469" spans="3:8">
      <c r="C469" s="122" t="s">
        <v>1222</v>
      </c>
      <c r="D469" s="69" t="s">
        <v>1325</v>
      </c>
      <c r="E469" s="70"/>
      <c r="F469" s="71"/>
      <c r="G469" s="95">
        <f>$M$7</f>
        <v>0.1</v>
      </c>
      <c r="H469" s="124">
        <f>H468*G469</f>
        <v>27860</v>
      </c>
    </row>
    <row r="470" spans="3:8" ht="14.4" thickBot="1">
      <c r="C470" s="130" t="s">
        <v>1223</v>
      </c>
      <c r="D470" s="131" t="s">
        <v>1224</v>
      </c>
      <c r="E470" s="132"/>
      <c r="F470" s="132"/>
      <c r="G470" s="155"/>
      <c r="H470" s="134">
        <f>SUM(H468:H469)</f>
        <v>306460</v>
      </c>
    </row>
    <row r="471" spans="3:8" ht="14.4" thickTop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1:M2046"/>
  <sheetViews>
    <sheetView topLeftCell="A110" zoomScale="73" zoomScaleNormal="73" workbookViewId="0">
      <selection activeCell="C1853" sqref="C1853"/>
    </sheetView>
  </sheetViews>
  <sheetFormatPr defaultColWidth="8.88671875" defaultRowHeight="13.8"/>
  <cols>
    <col min="1" max="1" width="1.88671875" style="55" customWidth="1"/>
    <col min="2" max="2" width="2.44140625" style="55" customWidth="1"/>
    <col min="3" max="3" width="9.109375" style="62" customWidth="1"/>
    <col min="4" max="4" width="36.5546875" style="62" customWidth="1"/>
    <col min="5" max="5" width="8.44140625" style="62" customWidth="1"/>
    <col min="6" max="6" width="10.5546875" style="62" customWidth="1"/>
    <col min="7" max="7" width="14.44140625" style="62" customWidth="1"/>
    <col min="8" max="8" width="17" style="62" customWidth="1"/>
    <col min="9" max="9" width="17.109375" style="62" bestFit="1" customWidth="1"/>
    <col min="10" max="16384" width="8.88671875" style="55"/>
  </cols>
  <sheetData>
    <row r="1" spans="3:13" ht="6.6" customHeight="1"/>
    <row r="2" spans="3:13" ht="6.6" customHeight="1"/>
    <row r="3" spans="3:13">
      <c r="C3" s="225" t="s">
        <v>2868</v>
      </c>
      <c r="D3" s="226" t="s">
        <v>2869</v>
      </c>
      <c r="E3" s="226"/>
      <c r="F3" s="226"/>
      <c r="G3" s="226"/>
      <c r="H3" s="226"/>
    </row>
    <row r="4" spans="3:13">
      <c r="C4" s="225" t="s">
        <v>2871</v>
      </c>
      <c r="D4" s="226" t="s">
        <v>2872</v>
      </c>
      <c r="E4" s="226"/>
      <c r="F4" s="226"/>
      <c r="G4" s="226"/>
      <c r="H4" s="226"/>
    </row>
    <row r="5" spans="3:13" ht="14.4" thickBot="1">
      <c r="C5" s="54" t="s">
        <v>2870</v>
      </c>
      <c r="D5" s="234" t="s">
        <v>1404</v>
      </c>
      <c r="E5" s="222"/>
      <c r="F5" s="222"/>
      <c r="G5" s="222"/>
      <c r="H5" s="222"/>
      <c r="I5" s="56">
        <f>ROUNDDOWN(H22,-2)</f>
        <v>112400</v>
      </c>
    </row>
    <row r="6" spans="3:13" ht="28.2" thickTop="1">
      <c r="C6" s="119" t="s">
        <v>1197</v>
      </c>
      <c r="D6" s="120" t="s">
        <v>1198</v>
      </c>
      <c r="E6" s="120" t="s">
        <v>1199</v>
      </c>
      <c r="F6" s="120" t="s">
        <v>1200</v>
      </c>
      <c r="G6" s="120" t="s">
        <v>1405</v>
      </c>
      <c r="H6" s="121" t="s">
        <v>1202</v>
      </c>
    </row>
    <row r="7" spans="3:13">
      <c r="C7" s="141" t="s">
        <v>1203</v>
      </c>
      <c r="D7" s="59" t="s">
        <v>1204</v>
      </c>
      <c r="E7" s="73"/>
      <c r="F7" s="73"/>
      <c r="G7" s="73"/>
      <c r="H7" s="146"/>
      <c r="J7" s="55" t="s">
        <v>1249</v>
      </c>
    </row>
    <row r="8" spans="3:13">
      <c r="C8" s="142">
        <v>1</v>
      </c>
      <c r="D8" s="59" t="s">
        <v>5</v>
      </c>
      <c r="E8" s="72" t="s">
        <v>6</v>
      </c>
      <c r="F8" s="181">
        <v>0.1333</v>
      </c>
      <c r="G8" s="64">
        <f>VLOOKUP(D8,upahbahan,3,FALSE)</f>
        <v>100000</v>
      </c>
      <c r="H8" s="124">
        <f t="shared" ref="H8:H11" si="0">F8*G8</f>
        <v>13330</v>
      </c>
      <c r="J8" s="55" t="s">
        <v>1250</v>
      </c>
      <c r="M8" s="65">
        <v>0.1</v>
      </c>
    </row>
    <row r="9" spans="3:13">
      <c r="C9" s="142">
        <v>2</v>
      </c>
      <c r="D9" s="59" t="s">
        <v>7</v>
      </c>
      <c r="E9" s="72" t="s">
        <v>6</v>
      </c>
      <c r="F9" s="181">
        <v>6.6699999999999995E-2</v>
      </c>
      <c r="G9" s="64">
        <f>VLOOKUP(D9,upahbahan,3,FALSE)</f>
        <v>145000</v>
      </c>
      <c r="H9" s="124">
        <f t="shared" si="0"/>
        <v>9671.5</v>
      </c>
    </row>
    <row r="10" spans="3:13">
      <c r="C10" s="142">
        <v>3</v>
      </c>
      <c r="D10" s="59" t="s">
        <v>18</v>
      </c>
      <c r="E10" s="72" t="s">
        <v>6</v>
      </c>
      <c r="F10" s="181">
        <v>6.7000000000000002E-3</v>
      </c>
      <c r="G10" s="64">
        <f>VLOOKUP(D10,upahbahan,3,FALSE)</f>
        <v>175000</v>
      </c>
      <c r="H10" s="124">
        <f t="shared" si="0"/>
        <v>1172.5</v>
      </c>
    </row>
    <row r="11" spans="3:13">
      <c r="C11" s="142">
        <v>4</v>
      </c>
      <c r="D11" s="59" t="s">
        <v>19</v>
      </c>
      <c r="E11" s="72" t="s">
        <v>6</v>
      </c>
      <c r="F11" s="181">
        <v>2.2000000000000001E-3</v>
      </c>
      <c r="G11" s="64">
        <f>VLOOKUP(D11,upahbahan,3,FALSE)</f>
        <v>200000</v>
      </c>
      <c r="H11" s="124">
        <f t="shared" si="0"/>
        <v>440</v>
      </c>
    </row>
    <row r="12" spans="3:13">
      <c r="C12" s="144" t="s">
        <v>1210</v>
      </c>
      <c r="D12" s="80"/>
      <c r="E12" s="80"/>
      <c r="F12" s="217"/>
      <c r="G12" s="218"/>
      <c r="H12" s="124">
        <f>SUM(H8:H11)</f>
        <v>24614</v>
      </c>
      <c r="I12" s="220"/>
    </row>
    <row r="13" spans="3:13">
      <c r="C13" s="141" t="s">
        <v>1211</v>
      </c>
      <c r="D13" s="59" t="s">
        <v>1212</v>
      </c>
      <c r="E13" s="73"/>
      <c r="F13" s="73"/>
      <c r="G13" s="73"/>
      <c r="H13" s="146"/>
    </row>
    <row r="14" spans="3:13">
      <c r="C14" s="142">
        <v>1</v>
      </c>
      <c r="D14" s="59" t="s">
        <v>507</v>
      </c>
      <c r="E14" s="72" t="s">
        <v>44</v>
      </c>
      <c r="F14" s="74">
        <v>26.25</v>
      </c>
      <c r="G14" s="64">
        <f>VLOOKUP(D14,upahbahan,3,FALSE)</f>
        <v>2000</v>
      </c>
      <c r="H14" s="124">
        <f t="shared" ref="H14:H16" si="1">F14*G14</f>
        <v>52500</v>
      </c>
    </row>
    <row r="15" spans="3:13">
      <c r="C15" s="142">
        <v>2</v>
      </c>
      <c r="D15" s="59" t="s">
        <v>2359</v>
      </c>
      <c r="E15" s="72" t="s">
        <v>66</v>
      </c>
      <c r="F15" s="74">
        <v>13.632</v>
      </c>
      <c r="G15" s="64">
        <f>VLOOKUP(D15,upahbahan,3,FALSE)</f>
        <v>1300</v>
      </c>
      <c r="H15" s="124">
        <f t="shared" si="1"/>
        <v>17721.599999999999</v>
      </c>
    </row>
    <row r="16" spans="3:13">
      <c r="C16" s="142">
        <v>4</v>
      </c>
      <c r="D16" s="77" t="s">
        <v>86</v>
      </c>
      <c r="E16" s="72" t="s">
        <v>42</v>
      </c>
      <c r="F16" s="74">
        <v>2.7E-2</v>
      </c>
      <c r="G16" s="64">
        <f>VLOOKUP(D16,upahbahan,3,FALSE)</f>
        <v>275000</v>
      </c>
      <c r="H16" s="124">
        <f t="shared" si="1"/>
        <v>7425</v>
      </c>
    </row>
    <row r="17" spans="3:9">
      <c r="C17" s="144" t="s">
        <v>1216</v>
      </c>
      <c r="D17" s="80"/>
      <c r="E17" s="80"/>
      <c r="F17" s="80"/>
      <c r="G17" s="162"/>
      <c r="H17" s="124">
        <f>SUM(H14:H16)</f>
        <v>77646.600000000006</v>
      </c>
    </row>
    <row r="18" spans="3:9">
      <c r="C18" s="152" t="s">
        <v>1217</v>
      </c>
      <c r="D18" s="59" t="s">
        <v>1218</v>
      </c>
      <c r="E18" s="73"/>
      <c r="F18" s="73"/>
      <c r="G18" s="73"/>
      <c r="H18" s="146"/>
    </row>
    <row r="19" spans="3:9">
      <c r="C19" s="144" t="s">
        <v>1219</v>
      </c>
      <c r="D19" s="80"/>
      <c r="E19" s="80"/>
      <c r="F19" s="80"/>
      <c r="G19" s="162"/>
      <c r="H19" s="153">
        <v>0</v>
      </c>
    </row>
    <row r="20" spans="3:9">
      <c r="C20" s="122" t="s">
        <v>1220</v>
      </c>
      <c r="D20" s="69" t="s">
        <v>1221</v>
      </c>
      <c r="E20" s="70"/>
      <c r="F20" s="70"/>
      <c r="G20" s="71"/>
      <c r="H20" s="124">
        <f>H19+H17+H12</f>
        <v>102260.6</v>
      </c>
    </row>
    <row r="21" spans="3:9">
      <c r="C21" s="122" t="s">
        <v>1222</v>
      </c>
      <c r="D21" s="69" t="s">
        <v>1325</v>
      </c>
      <c r="E21" s="70"/>
      <c r="F21" s="71"/>
      <c r="G21" s="95">
        <f>$M$8</f>
        <v>0.1</v>
      </c>
      <c r="H21" s="124">
        <f>H20*G21</f>
        <v>10226.060000000001</v>
      </c>
    </row>
    <row r="22" spans="3:9" ht="14.4" thickBot="1">
      <c r="C22" s="130" t="s">
        <v>1223</v>
      </c>
      <c r="D22" s="131" t="s">
        <v>1224</v>
      </c>
      <c r="E22" s="132"/>
      <c r="F22" s="132"/>
      <c r="G22" s="155"/>
      <c r="H22" s="134">
        <f>SUM(H20:H21)</f>
        <v>112486.66</v>
      </c>
    </row>
    <row r="23" spans="3:9" ht="14.4" thickTop="1"/>
    <row r="24" spans="3:9" ht="14.4" thickBot="1">
      <c r="C24" s="54" t="s">
        <v>2873</v>
      </c>
      <c r="D24" s="234" t="s">
        <v>1408</v>
      </c>
      <c r="E24" s="222"/>
      <c r="F24" s="222"/>
      <c r="G24" s="222"/>
      <c r="H24" s="222"/>
      <c r="I24" s="56">
        <f>ROUNDDOWN(H41,-2)</f>
        <v>100200</v>
      </c>
    </row>
    <row r="25" spans="3:9" ht="28.2" thickTop="1">
      <c r="C25" s="119" t="s">
        <v>1197</v>
      </c>
      <c r="D25" s="120" t="s">
        <v>1198</v>
      </c>
      <c r="E25" s="120" t="s">
        <v>1199</v>
      </c>
      <c r="F25" s="120" t="s">
        <v>1200</v>
      </c>
      <c r="G25" s="120" t="s">
        <v>1405</v>
      </c>
      <c r="H25" s="121" t="s">
        <v>1202</v>
      </c>
    </row>
    <row r="26" spans="3:9">
      <c r="C26" s="141" t="s">
        <v>1203</v>
      </c>
      <c r="D26" s="59" t="s">
        <v>1204</v>
      </c>
      <c r="E26" s="73"/>
      <c r="F26" s="73"/>
      <c r="G26" s="73"/>
      <c r="H26" s="146"/>
    </row>
    <row r="27" spans="3:9">
      <c r="C27" s="142">
        <v>1</v>
      </c>
      <c r="D27" s="59" t="s">
        <v>5</v>
      </c>
      <c r="E27" s="72" t="s">
        <v>6</v>
      </c>
      <c r="F27" s="181">
        <v>0.1429</v>
      </c>
      <c r="G27" s="64">
        <f>VLOOKUP(D27,upahbahan,3,FALSE)</f>
        <v>100000</v>
      </c>
      <c r="H27" s="124">
        <f t="shared" ref="H27:H30" si="2">F27*G27</f>
        <v>14290</v>
      </c>
    </row>
    <row r="28" spans="3:9">
      <c r="C28" s="142">
        <v>2</v>
      </c>
      <c r="D28" s="59" t="s">
        <v>7</v>
      </c>
      <c r="E28" s="72" t="s">
        <v>6</v>
      </c>
      <c r="F28" s="181">
        <v>7.1400000000000005E-2</v>
      </c>
      <c r="G28" s="64">
        <f>VLOOKUP(D28,upahbahan,3,FALSE)</f>
        <v>145000</v>
      </c>
      <c r="H28" s="124">
        <f t="shared" si="2"/>
        <v>10353</v>
      </c>
    </row>
    <row r="29" spans="3:9">
      <c r="C29" s="142">
        <v>3</v>
      </c>
      <c r="D29" s="59" t="s">
        <v>18</v>
      </c>
      <c r="E29" s="72" t="s">
        <v>6</v>
      </c>
      <c r="F29" s="181">
        <v>7.1000000000000004E-3</v>
      </c>
      <c r="G29" s="64">
        <f>VLOOKUP(D29,upahbahan,3,FALSE)</f>
        <v>175000</v>
      </c>
      <c r="H29" s="124">
        <f t="shared" si="2"/>
        <v>1242.5</v>
      </c>
    </row>
    <row r="30" spans="3:9">
      <c r="C30" s="142">
        <v>4</v>
      </c>
      <c r="D30" s="59" t="s">
        <v>19</v>
      </c>
      <c r="E30" s="72" t="s">
        <v>6</v>
      </c>
      <c r="F30" s="181">
        <v>2.3999999999999998E-3</v>
      </c>
      <c r="G30" s="64">
        <f>VLOOKUP(D30,upahbahan,3,FALSE)</f>
        <v>200000</v>
      </c>
      <c r="H30" s="124">
        <f t="shared" si="2"/>
        <v>479.99999999999994</v>
      </c>
    </row>
    <row r="31" spans="3:9">
      <c r="C31" s="144" t="s">
        <v>1210</v>
      </c>
      <c r="D31" s="80"/>
      <c r="E31" s="80"/>
      <c r="F31" s="217"/>
      <c r="G31" s="218"/>
      <c r="H31" s="124">
        <f>SUM(H27:H30)</f>
        <v>26365.5</v>
      </c>
      <c r="I31" s="220"/>
    </row>
    <row r="32" spans="3:9">
      <c r="C32" s="141" t="s">
        <v>1211</v>
      </c>
      <c r="D32" s="59" t="s">
        <v>1212</v>
      </c>
      <c r="E32" s="73"/>
      <c r="F32" s="73"/>
      <c r="G32" s="73"/>
      <c r="H32" s="146"/>
    </row>
    <row r="33" spans="3:9">
      <c r="C33" s="142">
        <v>1</v>
      </c>
      <c r="D33" s="59" t="s">
        <v>508</v>
      </c>
      <c r="E33" s="72" t="s">
        <v>44</v>
      </c>
      <c r="F33" s="181">
        <v>11.667</v>
      </c>
      <c r="G33" s="64">
        <f>VLOOKUP(D33,upahbahan,3,FALSE)</f>
        <v>3400</v>
      </c>
      <c r="H33" s="124">
        <f t="shared" ref="H33:H35" si="3">F33*G33</f>
        <v>39667.800000000003</v>
      </c>
    </row>
    <row r="34" spans="3:9">
      <c r="C34" s="142">
        <v>2</v>
      </c>
      <c r="D34" s="59" t="s">
        <v>2359</v>
      </c>
      <c r="E34" s="72" t="s">
        <v>66</v>
      </c>
      <c r="F34" s="181">
        <v>13.632</v>
      </c>
      <c r="G34" s="64">
        <f>VLOOKUP(D34,upahbahan,3,FALSE)</f>
        <v>1300</v>
      </c>
      <c r="H34" s="124">
        <f t="shared" si="3"/>
        <v>17721.599999999999</v>
      </c>
    </row>
    <row r="35" spans="3:9">
      <c r="C35" s="142">
        <v>4</v>
      </c>
      <c r="D35" s="77" t="s">
        <v>86</v>
      </c>
      <c r="E35" s="72" t="s">
        <v>42</v>
      </c>
      <c r="F35" s="181">
        <v>2.7E-2</v>
      </c>
      <c r="G35" s="64">
        <f>VLOOKUP(D35,upahbahan,3,FALSE)</f>
        <v>275000</v>
      </c>
      <c r="H35" s="124">
        <f t="shared" si="3"/>
        <v>7425</v>
      </c>
    </row>
    <row r="36" spans="3:9">
      <c r="C36" s="144" t="s">
        <v>1216</v>
      </c>
      <c r="D36" s="80"/>
      <c r="E36" s="80"/>
      <c r="F36" s="80"/>
      <c r="G36" s="162"/>
      <c r="H36" s="124">
        <f>SUM(H33:H35)</f>
        <v>64814.400000000001</v>
      </c>
    </row>
    <row r="37" spans="3:9">
      <c r="C37" s="152" t="s">
        <v>1217</v>
      </c>
      <c r="D37" s="59" t="s">
        <v>1218</v>
      </c>
      <c r="E37" s="73"/>
      <c r="F37" s="73"/>
      <c r="G37" s="73"/>
      <c r="H37" s="146"/>
    </row>
    <row r="38" spans="3:9">
      <c r="C38" s="144" t="s">
        <v>1219</v>
      </c>
      <c r="D38" s="80"/>
      <c r="E38" s="80"/>
      <c r="F38" s="80"/>
      <c r="G38" s="162"/>
      <c r="H38" s="153">
        <v>0</v>
      </c>
    </row>
    <row r="39" spans="3:9">
      <c r="C39" s="122" t="s">
        <v>1220</v>
      </c>
      <c r="D39" s="69" t="s">
        <v>1221</v>
      </c>
      <c r="E39" s="70"/>
      <c r="F39" s="70"/>
      <c r="G39" s="71"/>
      <c r="H39" s="124">
        <f>H38+H36+H31</f>
        <v>91179.9</v>
      </c>
    </row>
    <row r="40" spans="3:9">
      <c r="C40" s="122" t="s">
        <v>1222</v>
      </c>
      <c r="D40" s="69" t="s">
        <v>1406</v>
      </c>
      <c r="E40" s="70"/>
      <c r="F40" s="71"/>
      <c r="G40" s="61" t="s">
        <v>1407</v>
      </c>
      <c r="H40" s="124">
        <f>H39*10%</f>
        <v>9117.99</v>
      </c>
    </row>
    <row r="41" spans="3:9" ht="14.4" thickBot="1">
      <c r="C41" s="130" t="s">
        <v>1223</v>
      </c>
      <c r="D41" s="131" t="s">
        <v>1224</v>
      </c>
      <c r="E41" s="132"/>
      <c r="F41" s="132"/>
      <c r="G41" s="155"/>
      <c r="H41" s="134">
        <f>SUM(H39:H40)</f>
        <v>100297.89</v>
      </c>
    </row>
    <row r="42" spans="3:9" ht="14.4" thickTop="1">
      <c r="C42" s="89"/>
      <c r="D42" s="90"/>
      <c r="E42" s="90"/>
      <c r="F42" s="90"/>
      <c r="G42" s="90"/>
      <c r="H42" s="91"/>
    </row>
    <row r="43" spans="3:9" ht="14.4" thickBot="1">
      <c r="C43" s="54" t="s">
        <v>2874</v>
      </c>
      <c r="D43" s="234" t="s">
        <v>1409</v>
      </c>
      <c r="E43" s="223"/>
      <c r="F43" s="223"/>
      <c r="G43" s="223"/>
      <c r="H43" s="223"/>
      <c r="I43" s="56">
        <f>ROUNDDOWN(H60,-2)</f>
        <v>92100</v>
      </c>
    </row>
    <row r="44" spans="3:9" ht="28.2" thickTop="1">
      <c r="C44" s="119" t="s">
        <v>1197</v>
      </c>
      <c r="D44" s="120" t="s">
        <v>1198</v>
      </c>
      <c r="E44" s="120" t="s">
        <v>1199</v>
      </c>
      <c r="F44" s="120" t="s">
        <v>1200</v>
      </c>
      <c r="G44" s="120" t="s">
        <v>1405</v>
      </c>
      <c r="H44" s="121" t="s">
        <v>1202</v>
      </c>
    </row>
    <row r="45" spans="3:9">
      <c r="C45" s="141" t="s">
        <v>1203</v>
      </c>
      <c r="D45" s="59" t="s">
        <v>1204</v>
      </c>
      <c r="E45" s="73"/>
      <c r="F45" s="73"/>
      <c r="G45" s="73"/>
      <c r="H45" s="146"/>
    </row>
    <row r="46" spans="3:9">
      <c r="C46" s="142">
        <v>1</v>
      </c>
      <c r="D46" s="59" t="s">
        <v>5</v>
      </c>
      <c r="E46" s="72" t="s">
        <v>6</v>
      </c>
      <c r="F46" s="181">
        <v>0.15379999999999999</v>
      </c>
      <c r="G46" s="64">
        <f>VLOOKUP(D46,upahbahan,3,FALSE)</f>
        <v>100000</v>
      </c>
      <c r="H46" s="124">
        <f t="shared" ref="H46:H49" si="4">F46*G46</f>
        <v>15380</v>
      </c>
    </row>
    <row r="47" spans="3:9">
      <c r="C47" s="142">
        <v>2</v>
      </c>
      <c r="D47" s="59" t="s">
        <v>7</v>
      </c>
      <c r="E47" s="72" t="s">
        <v>6</v>
      </c>
      <c r="F47" s="181">
        <v>7.6899999999999996E-2</v>
      </c>
      <c r="G47" s="64">
        <f>VLOOKUP(D47,upahbahan,3,FALSE)</f>
        <v>145000</v>
      </c>
      <c r="H47" s="124">
        <f t="shared" si="4"/>
        <v>11150.5</v>
      </c>
    </row>
    <row r="48" spans="3:9">
      <c r="C48" s="142">
        <v>3</v>
      </c>
      <c r="D48" s="59" t="s">
        <v>18</v>
      </c>
      <c r="E48" s="72" t="s">
        <v>6</v>
      </c>
      <c r="F48" s="181">
        <v>7.7000000000000002E-3</v>
      </c>
      <c r="G48" s="64">
        <f>VLOOKUP(D48,upahbahan,3,FALSE)</f>
        <v>175000</v>
      </c>
      <c r="H48" s="124">
        <f t="shared" si="4"/>
        <v>1347.5</v>
      </c>
    </row>
    <row r="49" spans="3:9">
      <c r="C49" s="142">
        <v>4</v>
      </c>
      <c r="D49" s="59" t="s">
        <v>19</v>
      </c>
      <c r="E49" s="72" t="s">
        <v>6</v>
      </c>
      <c r="F49" s="181">
        <v>2.5999999999999999E-3</v>
      </c>
      <c r="G49" s="64">
        <f>VLOOKUP(D49,upahbahan,3,FALSE)</f>
        <v>200000</v>
      </c>
      <c r="H49" s="124">
        <f t="shared" si="4"/>
        <v>520</v>
      </c>
    </row>
    <row r="50" spans="3:9">
      <c r="C50" s="144" t="s">
        <v>1210</v>
      </c>
      <c r="D50" s="80"/>
      <c r="E50" s="80"/>
      <c r="F50" s="217"/>
      <c r="G50" s="218"/>
      <c r="H50" s="124">
        <f>SUM(H46:H49)</f>
        <v>28398</v>
      </c>
      <c r="I50" s="220"/>
    </row>
    <row r="51" spans="3:9">
      <c r="C51" s="141" t="s">
        <v>1211</v>
      </c>
      <c r="D51" s="59" t="s">
        <v>1212</v>
      </c>
      <c r="E51" s="73"/>
      <c r="F51" s="73"/>
      <c r="G51" s="73"/>
      <c r="H51" s="146"/>
    </row>
    <row r="52" spans="3:9">
      <c r="C52" s="142">
        <v>1</v>
      </c>
      <c r="D52" s="59" t="s">
        <v>509</v>
      </c>
      <c r="E52" s="72" t="s">
        <v>44</v>
      </c>
      <c r="F52" s="74">
        <v>6.5629999999999997</v>
      </c>
      <c r="G52" s="64">
        <f>VLOOKUP(D52,upahbahan,3,FALSE)</f>
        <v>4600</v>
      </c>
      <c r="H52" s="124">
        <f t="shared" ref="H52:H54" si="5">F52*G52</f>
        <v>30189.8</v>
      </c>
    </row>
    <row r="53" spans="3:9">
      <c r="C53" s="142">
        <v>2</v>
      </c>
      <c r="D53" s="59" t="s">
        <v>2359</v>
      </c>
      <c r="E53" s="72" t="s">
        <v>66</v>
      </c>
      <c r="F53" s="74">
        <v>13.632</v>
      </c>
      <c r="G53" s="64">
        <f>VLOOKUP(D53,upahbahan,3,FALSE)</f>
        <v>1300</v>
      </c>
      <c r="H53" s="124">
        <f t="shared" si="5"/>
        <v>17721.599999999999</v>
      </c>
    </row>
    <row r="54" spans="3:9">
      <c r="C54" s="142">
        <v>4</v>
      </c>
      <c r="D54" s="77" t="s">
        <v>86</v>
      </c>
      <c r="E54" s="72" t="s">
        <v>42</v>
      </c>
      <c r="F54" s="74">
        <v>2.7E-2</v>
      </c>
      <c r="G54" s="64">
        <f>VLOOKUP(D54,upahbahan,3,FALSE)</f>
        <v>275000</v>
      </c>
      <c r="H54" s="124">
        <f t="shared" si="5"/>
        <v>7425</v>
      </c>
    </row>
    <row r="55" spans="3:9">
      <c r="C55" s="144" t="s">
        <v>1216</v>
      </c>
      <c r="D55" s="80"/>
      <c r="E55" s="80"/>
      <c r="F55" s="80"/>
      <c r="G55" s="162"/>
      <c r="H55" s="124">
        <f>SUM(H52:H54)</f>
        <v>55336.399999999994</v>
      </c>
    </row>
    <row r="56" spans="3:9">
      <c r="C56" s="152" t="s">
        <v>1217</v>
      </c>
      <c r="D56" s="59" t="s">
        <v>1218</v>
      </c>
      <c r="E56" s="73"/>
      <c r="F56" s="73"/>
      <c r="G56" s="73"/>
      <c r="H56" s="146"/>
    </row>
    <row r="57" spans="3:9">
      <c r="C57" s="144" t="s">
        <v>1219</v>
      </c>
      <c r="D57" s="80"/>
      <c r="E57" s="80"/>
      <c r="F57" s="80"/>
      <c r="G57" s="162"/>
      <c r="H57" s="153">
        <v>0</v>
      </c>
    </row>
    <row r="58" spans="3:9">
      <c r="C58" s="122" t="s">
        <v>1220</v>
      </c>
      <c r="D58" s="69" t="s">
        <v>1221</v>
      </c>
      <c r="E58" s="70"/>
      <c r="F58" s="70"/>
      <c r="G58" s="71"/>
      <c r="H58" s="124">
        <f>H57+H55+H50</f>
        <v>83734.399999999994</v>
      </c>
    </row>
    <row r="59" spans="3:9">
      <c r="C59" s="122" t="s">
        <v>1222</v>
      </c>
      <c r="D59" s="69" t="s">
        <v>1406</v>
      </c>
      <c r="E59" s="70"/>
      <c r="F59" s="71"/>
      <c r="G59" s="61" t="s">
        <v>1407</v>
      </c>
      <c r="H59" s="124">
        <f>H58*10%</f>
        <v>8373.44</v>
      </c>
    </row>
    <row r="60" spans="3:9" ht="14.4" thickBot="1">
      <c r="C60" s="130" t="s">
        <v>1223</v>
      </c>
      <c r="D60" s="131" t="s">
        <v>1224</v>
      </c>
      <c r="E60" s="132"/>
      <c r="F60" s="132"/>
      <c r="G60" s="155"/>
      <c r="H60" s="134">
        <f>SUM(H58:H59)</f>
        <v>92107.839999999997</v>
      </c>
    </row>
    <row r="61" spans="3:9" ht="14.4" thickTop="1">
      <c r="C61" s="89"/>
      <c r="D61" s="90"/>
      <c r="E61" s="90"/>
      <c r="F61" s="90"/>
      <c r="G61" s="90"/>
      <c r="H61" s="91"/>
    </row>
    <row r="62" spans="3:9" ht="14.4" thickBot="1">
      <c r="C62" s="54" t="s">
        <v>2875</v>
      </c>
      <c r="D62" s="234" t="s">
        <v>1410</v>
      </c>
      <c r="E62" s="234"/>
      <c r="F62" s="234"/>
      <c r="G62" s="234"/>
      <c r="H62" s="234"/>
      <c r="I62" s="56">
        <f>ROUNDDOWN(H79,-2)</f>
        <v>89900</v>
      </c>
    </row>
    <row r="63" spans="3:9" ht="28.2" thickTop="1">
      <c r="C63" s="119" t="s">
        <v>1197</v>
      </c>
      <c r="D63" s="120" t="s">
        <v>1198</v>
      </c>
      <c r="E63" s="120" t="s">
        <v>1199</v>
      </c>
      <c r="F63" s="120" t="s">
        <v>1200</v>
      </c>
      <c r="G63" s="120" t="s">
        <v>1405</v>
      </c>
      <c r="H63" s="121" t="s">
        <v>1202</v>
      </c>
    </row>
    <row r="64" spans="3:9">
      <c r="C64" s="141" t="s">
        <v>1203</v>
      </c>
      <c r="D64" s="59" t="s">
        <v>1204</v>
      </c>
      <c r="E64" s="73"/>
      <c r="F64" s="73"/>
      <c r="G64" s="73"/>
      <c r="H64" s="146"/>
    </row>
    <row r="65" spans="3:9">
      <c r="C65" s="142">
        <v>1</v>
      </c>
      <c r="D65" s="59" t="s">
        <v>5</v>
      </c>
      <c r="E65" s="72" t="s">
        <v>6</v>
      </c>
      <c r="F65" s="93">
        <v>0.25</v>
      </c>
      <c r="G65" s="64">
        <f>VLOOKUP(D65,upahbahan,3,FALSE)</f>
        <v>100000</v>
      </c>
      <c r="H65" s="124">
        <f t="shared" ref="H65:H68" si="6">F65*G65</f>
        <v>25000</v>
      </c>
    </row>
    <row r="66" spans="3:9">
      <c r="C66" s="142">
        <v>2</v>
      </c>
      <c r="D66" s="59" t="s">
        <v>7</v>
      </c>
      <c r="E66" s="72" t="s">
        <v>6</v>
      </c>
      <c r="F66" s="93">
        <v>8.3299999999999999E-2</v>
      </c>
      <c r="G66" s="64">
        <f>VLOOKUP(D66,upahbahan,3,FALSE)</f>
        <v>145000</v>
      </c>
      <c r="H66" s="124">
        <f t="shared" si="6"/>
        <v>12078.5</v>
      </c>
    </row>
    <row r="67" spans="3:9">
      <c r="C67" s="142">
        <v>3</v>
      </c>
      <c r="D67" s="59" t="s">
        <v>18</v>
      </c>
      <c r="E67" s="72" t="s">
        <v>6</v>
      </c>
      <c r="F67" s="93">
        <v>8.3000000000000001E-3</v>
      </c>
      <c r="G67" s="64">
        <f>VLOOKUP(D67,upahbahan,3,FALSE)</f>
        <v>175000</v>
      </c>
      <c r="H67" s="124">
        <f t="shared" si="6"/>
        <v>1452.5</v>
      </c>
    </row>
    <row r="68" spans="3:9">
      <c r="C68" s="142">
        <v>4</v>
      </c>
      <c r="D68" s="59" t="s">
        <v>19</v>
      </c>
      <c r="E68" s="72" t="s">
        <v>6</v>
      </c>
      <c r="F68" s="93">
        <v>2.8E-3</v>
      </c>
      <c r="G68" s="64">
        <f>VLOOKUP(D68,upahbahan,3,FALSE)</f>
        <v>200000</v>
      </c>
      <c r="H68" s="124">
        <f t="shared" si="6"/>
        <v>560</v>
      </c>
    </row>
    <row r="69" spans="3:9">
      <c r="C69" s="144" t="s">
        <v>1210</v>
      </c>
      <c r="D69" s="80"/>
      <c r="E69" s="80"/>
      <c r="F69" s="217"/>
      <c r="G69" s="218"/>
      <c r="H69" s="124">
        <f>SUM(H65:H68)</f>
        <v>39091</v>
      </c>
      <c r="I69" s="220"/>
    </row>
    <row r="70" spans="3:9">
      <c r="C70" s="141" t="s">
        <v>1211</v>
      </c>
      <c r="D70" s="59" t="s">
        <v>1212</v>
      </c>
      <c r="E70" s="73"/>
      <c r="F70" s="73"/>
      <c r="G70" s="73"/>
      <c r="H70" s="146"/>
    </row>
    <row r="71" spans="3:9">
      <c r="C71" s="142">
        <v>1</v>
      </c>
      <c r="D71" s="59" t="s">
        <v>510</v>
      </c>
      <c r="E71" s="72" t="s">
        <v>44</v>
      </c>
      <c r="F71" s="181">
        <v>2.9169999999999998</v>
      </c>
      <c r="G71" s="64">
        <f>VLOOKUP(D71,upahbahan,3,FALSE)</f>
        <v>6000</v>
      </c>
      <c r="H71" s="124">
        <f t="shared" ref="H71:H73" si="7">F71*G71</f>
        <v>17502</v>
      </c>
    </row>
    <row r="72" spans="3:9">
      <c r="C72" s="142">
        <v>2</v>
      </c>
      <c r="D72" s="59" t="s">
        <v>2359</v>
      </c>
      <c r="E72" s="72" t="s">
        <v>66</v>
      </c>
      <c r="F72" s="74">
        <v>13.632</v>
      </c>
      <c r="G72" s="64">
        <f>VLOOKUP(D72,upahbahan,3,FALSE)</f>
        <v>1300</v>
      </c>
      <c r="H72" s="124">
        <f t="shared" si="7"/>
        <v>17721.599999999999</v>
      </c>
    </row>
    <row r="73" spans="3:9">
      <c r="C73" s="142">
        <v>4</v>
      </c>
      <c r="D73" s="77" t="s">
        <v>86</v>
      </c>
      <c r="E73" s="72" t="s">
        <v>42</v>
      </c>
      <c r="F73" s="74">
        <v>2.7E-2</v>
      </c>
      <c r="G73" s="64">
        <f>VLOOKUP(D73,upahbahan,3,FALSE)</f>
        <v>275000</v>
      </c>
      <c r="H73" s="124">
        <f t="shared" si="7"/>
        <v>7425</v>
      </c>
    </row>
    <row r="74" spans="3:9">
      <c r="C74" s="144" t="s">
        <v>1216</v>
      </c>
      <c r="D74" s="80"/>
      <c r="E74" s="80"/>
      <c r="F74" s="80"/>
      <c r="G74" s="162"/>
      <c r="H74" s="124">
        <f>SUM(H71:H73)</f>
        <v>42648.6</v>
      </c>
    </row>
    <row r="75" spans="3:9">
      <c r="C75" s="152" t="s">
        <v>1217</v>
      </c>
      <c r="D75" s="59" t="s">
        <v>1218</v>
      </c>
      <c r="E75" s="73"/>
      <c r="F75" s="73"/>
      <c r="G75" s="73"/>
      <c r="H75" s="146"/>
    </row>
    <row r="76" spans="3:9">
      <c r="C76" s="144" t="s">
        <v>1219</v>
      </c>
      <c r="D76" s="80"/>
      <c r="E76" s="80"/>
      <c r="F76" s="80"/>
      <c r="G76" s="162"/>
      <c r="H76" s="153">
        <v>0</v>
      </c>
    </row>
    <row r="77" spans="3:9">
      <c r="C77" s="122" t="s">
        <v>1220</v>
      </c>
      <c r="D77" s="69" t="s">
        <v>1221</v>
      </c>
      <c r="E77" s="70"/>
      <c r="F77" s="70"/>
      <c r="G77" s="71"/>
      <c r="H77" s="124">
        <f>H76+H74+H69</f>
        <v>81739.600000000006</v>
      </c>
    </row>
    <row r="78" spans="3:9">
      <c r="C78" s="122" t="s">
        <v>1222</v>
      </c>
      <c r="D78" s="69" t="s">
        <v>1406</v>
      </c>
      <c r="E78" s="70"/>
      <c r="F78" s="71"/>
      <c r="G78" s="61" t="s">
        <v>1407</v>
      </c>
      <c r="H78" s="124">
        <f>H77*10%</f>
        <v>8173.9600000000009</v>
      </c>
    </row>
    <row r="79" spans="3:9" ht="14.4" thickBot="1">
      <c r="C79" s="130" t="s">
        <v>1223</v>
      </c>
      <c r="D79" s="131" t="s">
        <v>1224</v>
      </c>
      <c r="E79" s="132"/>
      <c r="F79" s="132"/>
      <c r="G79" s="155"/>
      <c r="H79" s="134">
        <f>SUM(H77:H78)</f>
        <v>89913.560000000012</v>
      </c>
    </row>
    <row r="80" spans="3:9" ht="14.4" thickTop="1">
      <c r="C80" s="57"/>
      <c r="D80" s="81"/>
      <c r="E80" s="81"/>
      <c r="F80" s="81"/>
      <c r="G80" s="81"/>
      <c r="H80" s="82"/>
    </row>
    <row r="81" spans="3:9" ht="14.4" thickBot="1">
      <c r="C81" s="54" t="s">
        <v>2876</v>
      </c>
      <c r="D81" s="234" t="s">
        <v>1411</v>
      </c>
      <c r="E81" s="234"/>
      <c r="F81" s="234"/>
      <c r="G81" s="234"/>
      <c r="H81" s="234"/>
      <c r="I81" s="56">
        <f>ROUNDDOWN(H98,-2)</f>
        <v>20700</v>
      </c>
    </row>
    <row r="82" spans="3:9" ht="28.2" thickTop="1">
      <c r="C82" s="119" t="s">
        <v>1197</v>
      </c>
      <c r="D82" s="120" t="s">
        <v>1198</v>
      </c>
      <c r="E82" s="120" t="s">
        <v>1199</v>
      </c>
      <c r="F82" s="120" t="s">
        <v>1200</v>
      </c>
      <c r="G82" s="120" t="s">
        <v>1405</v>
      </c>
      <c r="H82" s="121" t="s">
        <v>1202</v>
      </c>
    </row>
    <row r="83" spans="3:9">
      <c r="C83" s="141" t="s">
        <v>1203</v>
      </c>
      <c r="D83" s="59" t="s">
        <v>1204</v>
      </c>
      <c r="E83" s="73"/>
      <c r="F83" s="73"/>
      <c r="G83" s="73"/>
      <c r="H83" s="146"/>
    </row>
    <row r="84" spans="3:9">
      <c r="C84" s="142">
        <v>1</v>
      </c>
      <c r="D84" s="59" t="s">
        <v>5</v>
      </c>
      <c r="E84" s="72" t="s">
        <v>6</v>
      </c>
      <c r="F84" s="93">
        <v>5.7099999999999998E-2</v>
      </c>
      <c r="G84" s="64">
        <f>VLOOKUP(D84,upahbahan,3,FALSE)</f>
        <v>100000</v>
      </c>
      <c r="H84" s="124">
        <f t="shared" ref="H84:H87" si="8">F84*G84</f>
        <v>5710</v>
      </c>
    </row>
    <row r="85" spans="3:9">
      <c r="C85" s="142">
        <v>2</v>
      </c>
      <c r="D85" s="59" t="s">
        <v>7</v>
      </c>
      <c r="E85" s="72" t="s">
        <v>6</v>
      </c>
      <c r="F85" s="93">
        <v>2.86E-2</v>
      </c>
      <c r="G85" s="64">
        <f>VLOOKUP(D85,upahbahan,3,FALSE)</f>
        <v>145000</v>
      </c>
      <c r="H85" s="124">
        <f t="shared" si="8"/>
        <v>4147</v>
      </c>
    </row>
    <row r="86" spans="3:9">
      <c r="C86" s="142">
        <v>3</v>
      </c>
      <c r="D86" s="59" t="s">
        <v>18</v>
      </c>
      <c r="E86" s="72" t="s">
        <v>6</v>
      </c>
      <c r="F86" s="93">
        <v>2.8999999999999998E-3</v>
      </c>
      <c r="G86" s="64">
        <f>VLOOKUP(D86,upahbahan,3,FALSE)</f>
        <v>175000</v>
      </c>
      <c r="H86" s="124">
        <f t="shared" si="8"/>
        <v>507.49999999999994</v>
      </c>
    </row>
    <row r="87" spans="3:9">
      <c r="C87" s="142">
        <v>4</v>
      </c>
      <c r="D87" s="59" t="s">
        <v>19</v>
      </c>
      <c r="E87" s="72" t="s">
        <v>6</v>
      </c>
      <c r="F87" s="93">
        <v>1E-3</v>
      </c>
      <c r="G87" s="64">
        <f>VLOOKUP(D87,upahbahan,3,FALSE)</f>
        <v>200000</v>
      </c>
      <c r="H87" s="124">
        <f t="shared" si="8"/>
        <v>200</v>
      </c>
    </row>
    <row r="88" spans="3:9">
      <c r="C88" s="144" t="s">
        <v>1210</v>
      </c>
      <c r="D88" s="80"/>
      <c r="E88" s="80"/>
      <c r="F88" s="217"/>
      <c r="G88" s="218"/>
      <c r="H88" s="124">
        <f>SUM(H84:H87)</f>
        <v>10564.5</v>
      </c>
      <c r="I88" s="220"/>
    </row>
    <row r="89" spans="3:9">
      <c r="C89" s="141" t="s">
        <v>1211</v>
      </c>
      <c r="D89" s="59" t="s">
        <v>1212</v>
      </c>
      <c r="E89" s="73"/>
      <c r="F89" s="73"/>
      <c r="G89" s="73"/>
      <c r="H89" s="146"/>
    </row>
    <row r="90" spans="3:9">
      <c r="C90" s="142">
        <v>1</v>
      </c>
      <c r="D90" s="77" t="s">
        <v>485</v>
      </c>
      <c r="E90" s="72" t="s">
        <v>44</v>
      </c>
      <c r="F90" s="74">
        <v>5.25</v>
      </c>
      <c r="G90" s="64">
        <f>VLOOKUP(D90,upahbahan,3,FALSE)</f>
        <v>1000</v>
      </c>
      <c r="H90" s="124">
        <f t="shared" ref="H90:H92" si="9">F90*G90</f>
        <v>5250</v>
      </c>
    </row>
    <row r="91" spans="3:9">
      <c r="C91" s="142">
        <v>2</v>
      </c>
      <c r="D91" s="59" t="s">
        <v>2359</v>
      </c>
      <c r="E91" s="72" t="s">
        <v>66</v>
      </c>
      <c r="F91" s="74">
        <v>1.704</v>
      </c>
      <c r="G91" s="64">
        <f>VLOOKUP(D91,upahbahan,3,FALSE)</f>
        <v>1300</v>
      </c>
      <c r="H91" s="124">
        <f t="shared" si="9"/>
        <v>2215.1999999999998</v>
      </c>
    </row>
    <row r="92" spans="3:9">
      <c r="C92" s="142">
        <v>4</v>
      </c>
      <c r="D92" s="77" t="s">
        <v>86</v>
      </c>
      <c r="E92" s="72" t="s">
        <v>42</v>
      </c>
      <c r="F92" s="74">
        <v>3.0000000000000001E-3</v>
      </c>
      <c r="G92" s="64">
        <f>VLOOKUP(D92,upahbahan,3,FALSE)</f>
        <v>275000</v>
      </c>
      <c r="H92" s="124">
        <f t="shared" si="9"/>
        <v>825</v>
      </c>
    </row>
    <row r="93" spans="3:9">
      <c r="C93" s="144" t="s">
        <v>1216</v>
      </c>
      <c r="D93" s="80"/>
      <c r="E93" s="80"/>
      <c r="F93" s="80"/>
      <c r="G93" s="162"/>
      <c r="H93" s="124">
        <f>SUM(H90:H92)</f>
        <v>8290.2000000000007</v>
      </c>
    </row>
    <row r="94" spans="3:9">
      <c r="C94" s="152" t="s">
        <v>1217</v>
      </c>
      <c r="D94" s="59" t="s">
        <v>1218</v>
      </c>
      <c r="E94" s="73"/>
      <c r="F94" s="73"/>
      <c r="G94" s="73"/>
      <c r="H94" s="146"/>
    </row>
    <row r="95" spans="3:9">
      <c r="C95" s="144" t="s">
        <v>1219</v>
      </c>
      <c r="D95" s="80"/>
      <c r="E95" s="80"/>
      <c r="F95" s="80"/>
      <c r="G95" s="162"/>
      <c r="H95" s="153">
        <v>0</v>
      </c>
    </row>
    <row r="96" spans="3:9">
      <c r="C96" s="122" t="s">
        <v>1220</v>
      </c>
      <c r="D96" s="69" t="s">
        <v>1221</v>
      </c>
      <c r="E96" s="70"/>
      <c r="F96" s="70"/>
      <c r="G96" s="71"/>
      <c r="H96" s="124">
        <f>H95+H93+H88</f>
        <v>18854.7</v>
      </c>
    </row>
    <row r="97" spans="3:9">
      <c r="C97" s="122" t="s">
        <v>1222</v>
      </c>
      <c r="D97" s="69" t="s">
        <v>1406</v>
      </c>
      <c r="E97" s="70"/>
      <c r="F97" s="71"/>
      <c r="G97" s="61" t="s">
        <v>1407</v>
      </c>
      <c r="H97" s="124">
        <f>H96*10%</f>
        <v>1885.4700000000003</v>
      </c>
    </row>
    <row r="98" spans="3:9" ht="14.4" thickBot="1">
      <c r="C98" s="130" t="s">
        <v>1223</v>
      </c>
      <c r="D98" s="131" t="s">
        <v>1224</v>
      </c>
      <c r="E98" s="132"/>
      <c r="F98" s="132"/>
      <c r="G98" s="155"/>
      <c r="H98" s="134">
        <f>SUM(H96:H97)</f>
        <v>20740.170000000002</v>
      </c>
    </row>
    <row r="99" spans="3:9" ht="14.4" thickTop="1">
      <c r="C99" s="57"/>
      <c r="D99" s="81"/>
      <c r="E99" s="81"/>
      <c r="F99" s="81"/>
      <c r="G99" s="81"/>
      <c r="H99" s="82"/>
    </row>
    <row r="100" spans="3:9" ht="14.4" thickBot="1">
      <c r="C100" s="54" t="s">
        <v>2877</v>
      </c>
      <c r="D100" s="234" t="s">
        <v>1412</v>
      </c>
      <c r="E100" s="234"/>
      <c r="F100" s="234"/>
      <c r="G100" s="234"/>
      <c r="H100" s="234"/>
      <c r="I100" s="56">
        <f>ROUNDDOWN(H117,-2)</f>
        <v>21800</v>
      </c>
    </row>
    <row r="101" spans="3:9" ht="28.2" thickTop="1">
      <c r="C101" s="119" t="s">
        <v>1197</v>
      </c>
      <c r="D101" s="120" t="s">
        <v>1198</v>
      </c>
      <c r="E101" s="120" t="s">
        <v>1199</v>
      </c>
      <c r="F101" s="120" t="s">
        <v>1200</v>
      </c>
      <c r="G101" s="120" t="s">
        <v>1201</v>
      </c>
      <c r="H101" s="121" t="s">
        <v>1202</v>
      </c>
    </row>
    <row r="102" spans="3:9">
      <c r="C102" s="141" t="s">
        <v>1203</v>
      </c>
      <c r="D102" s="59" t="s">
        <v>1204</v>
      </c>
      <c r="E102" s="73"/>
      <c r="F102" s="73"/>
      <c r="G102" s="73"/>
      <c r="H102" s="146"/>
    </row>
    <row r="103" spans="3:9">
      <c r="C103" s="142">
        <v>1</v>
      </c>
      <c r="D103" s="59" t="s">
        <v>5</v>
      </c>
      <c r="E103" s="72" t="s">
        <v>6</v>
      </c>
      <c r="F103" s="93">
        <v>6.25E-2</v>
      </c>
      <c r="G103" s="64">
        <f>VLOOKUP(D103,upahbahan,3,FALSE)</f>
        <v>100000</v>
      </c>
      <c r="H103" s="124">
        <f t="shared" ref="H103:H106" si="10">F103*G103</f>
        <v>6250</v>
      </c>
    </row>
    <row r="104" spans="3:9">
      <c r="C104" s="142">
        <v>2</v>
      </c>
      <c r="D104" s="59" t="s">
        <v>7</v>
      </c>
      <c r="E104" s="72" t="s">
        <v>6</v>
      </c>
      <c r="F104" s="93">
        <v>3.1300000000000001E-2</v>
      </c>
      <c r="G104" s="64">
        <f>VLOOKUP(D104,upahbahan,3,FALSE)</f>
        <v>145000</v>
      </c>
      <c r="H104" s="124">
        <f t="shared" si="10"/>
        <v>4538.5</v>
      </c>
    </row>
    <row r="105" spans="3:9">
      <c r="C105" s="142">
        <v>3</v>
      </c>
      <c r="D105" s="59" t="s">
        <v>18</v>
      </c>
      <c r="E105" s="72" t="s">
        <v>6</v>
      </c>
      <c r="F105" s="93">
        <v>3.0999999999999999E-3</v>
      </c>
      <c r="G105" s="64">
        <f>VLOOKUP(D105,upahbahan,3,FALSE)</f>
        <v>175000</v>
      </c>
      <c r="H105" s="124">
        <f t="shared" si="10"/>
        <v>542.5</v>
      </c>
    </row>
    <row r="106" spans="3:9">
      <c r="C106" s="142">
        <v>4</v>
      </c>
      <c r="D106" s="59" t="s">
        <v>19</v>
      </c>
      <c r="E106" s="72" t="s">
        <v>6</v>
      </c>
      <c r="F106" s="93">
        <v>1E-3</v>
      </c>
      <c r="G106" s="64">
        <f>VLOOKUP(D106,upahbahan,3,FALSE)</f>
        <v>200000</v>
      </c>
      <c r="H106" s="124">
        <f t="shared" si="10"/>
        <v>200</v>
      </c>
    </row>
    <row r="107" spans="3:9">
      <c r="C107" s="144" t="s">
        <v>1210</v>
      </c>
      <c r="D107" s="80"/>
      <c r="E107" s="80"/>
      <c r="F107" s="217"/>
      <c r="G107" s="218"/>
      <c r="H107" s="124">
        <f>SUM(H103:H106)</f>
        <v>11531</v>
      </c>
      <c r="I107" s="220"/>
    </row>
    <row r="108" spans="3:9">
      <c r="C108" s="141" t="s">
        <v>1211</v>
      </c>
      <c r="D108" s="59" t="s">
        <v>1212</v>
      </c>
      <c r="E108" s="73"/>
      <c r="F108" s="73"/>
      <c r="G108" s="73"/>
      <c r="H108" s="146"/>
    </row>
    <row r="109" spans="3:9">
      <c r="C109" s="142">
        <v>1</v>
      </c>
      <c r="D109" s="77" t="s">
        <v>486</v>
      </c>
      <c r="E109" s="72" t="s">
        <v>44</v>
      </c>
      <c r="F109" s="74">
        <v>3.5</v>
      </c>
      <c r="G109" s="64">
        <f>VLOOKUP(D109,upahbahan,3,FALSE)</f>
        <v>1500</v>
      </c>
      <c r="H109" s="124">
        <f t="shared" ref="H109:H111" si="11">F109*G109</f>
        <v>5250</v>
      </c>
    </row>
    <row r="110" spans="3:9">
      <c r="C110" s="142">
        <v>2</v>
      </c>
      <c r="D110" s="59" t="s">
        <v>2359</v>
      </c>
      <c r="E110" s="72" t="s">
        <v>66</v>
      </c>
      <c r="F110" s="74">
        <v>1.704</v>
      </c>
      <c r="G110" s="64">
        <f>VLOOKUP(D110,upahbahan,3,FALSE)</f>
        <v>1300</v>
      </c>
      <c r="H110" s="124">
        <f t="shared" si="11"/>
        <v>2215.1999999999998</v>
      </c>
    </row>
    <row r="111" spans="3:9">
      <c r="C111" s="142">
        <v>4</v>
      </c>
      <c r="D111" s="77" t="s">
        <v>86</v>
      </c>
      <c r="E111" s="72" t="s">
        <v>42</v>
      </c>
      <c r="F111" s="74">
        <v>3.0000000000000001E-3</v>
      </c>
      <c r="G111" s="64">
        <f>VLOOKUP(D111,upahbahan,3,FALSE)</f>
        <v>275000</v>
      </c>
      <c r="H111" s="124">
        <f t="shared" si="11"/>
        <v>825</v>
      </c>
    </row>
    <row r="112" spans="3:9">
      <c r="C112" s="144" t="s">
        <v>1216</v>
      </c>
      <c r="D112" s="80"/>
      <c r="E112" s="80"/>
      <c r="F112" s="80"/>
      <c r="G112" s="162"/>
      <c r="H112" s="124">
        <f>SUM(H109:H111)</f>
        <v>8290.2000000000007</v>
      </c>
    </row>
    <row r="113" spans="3:9">
      <c r="C113" s="152" t="s">
        <v>1217</v>
      </c>
      <c r="D113" s="59" t="s">
        <v>1218</v>
      </c>
      <c r="E113" s="73"/>
      <c r="F113" s="73"/>
      <c r="G113" s="73"/>
      <c r="H113" s="146"/>
    </row>
    <row r="114" spans="3:9">
      <c r="C114" s="144" t="s">
        <v>1219</v>
      </c>
      <c r="D114" s="80"/>
      <c r="E114" s="80"/>
      <c r="F114" s="80"/>
      <c r="G114" s="162"/>
      <c r="H114" s="153">
        <v>0</v>
      </c>
    </row>
    <row r="115" spans="3:9">
      <c r="C115" s="122" t="s">
        <v>1220</v>
      </c>
      <c r="D115" s="69" t="s">
        <v>1221</v>
      </c>
      <c r="E115" s="70"/>
      <c r="F115" s="70"/>
      <c r="G115" s="71"/>
      <c r="H115" s="124">
        <f>H114+H112+H107</f>
        <v>19821.2</v>
      </c>
    </row>
    <row r="116" spans="3:9">
      <c r="C116" s="122" t="s">
        <v>1222</v>
      </c>
      <c r="D116" s="69" t="s">
        <v>1406</v>
      </c>
      <c r="E116" s="70"/>
      <c r="F116" s="71"/>
      <c r="G116" s="61" t="s">
        <v>1407</v>
      </c>
      <c r="H116" s="124">
        <f>H115*10%</f>
        <v>1982.1200000000001</v>
      </c>
    </row>
    <row r="117" spans="3:9" ht="14.4" thickBot="1">
      <c r="C117" s="130" t="s">
        <v>1223</v>
      </c>
      <c r="D117" s="131" t="s">
        <v>1224</v>
      </c>
      <c r="E117" s="132"/>
      <c r="F117" s="132"/>
      <c r="G117" s="155"/>
      <c r="H117" s="134">
        <f>SUM(H115:H116)</f>
        <v>21803.32</v>
      </c>
    </row>
    <row r="118" spans="3:9" ht="14.4" thickTop="1">
      <c r="C118" s="57"/>
      <c r="D118" s="81"/>
      <c r="E118" s="81"/>
      <c r="F118" s="81"/>
      <c r="G118" s="81"/>
      <c r="H118" s="82"/>
    </row>
    <row r="119" spans="3:9" ht="14.4" thickBot="1">
      <c r="C119" s="54" t="s">
        <v>2878</v>
      </c>
      <c r="D119" s="234" t="s">
        <v>1413</v>
      </c>
      <c r="E119" s="234"/>
      <c r="F119" s="234"/>
      <c r="G119" s="234"/>
      <c r="H119" s="234"/>
      <c r="I119" s="56">
        <f>ROUNDDOWN(H136,-2)</f>
        <v>22600</v>
      </c>
    </row>
    <row r="120" spans="3:9" ht="28.2" thickTop="1">
      <c r="C120" s="119" t="s">
        <v>1197</v>
      </c>
      <c r="D120" s="120" t="s">
        <v>1198</v>
      </c>
      <c r="E120" s="120" t="s">
        <v>1199</v>
      </c>
      <c r="F120" s="120" t="s">
        <v>1200</v>
      </c>
      <c r="G120" s="120" t="s">
        <v>1201</v>
      </c>
      <c r="H120" s="121" t="s">
        <v>1202</v>
      </c>
    </row>
    <row r="121" spans="3:9">
      <c r="C121" s="141" t="s">
        <v>1203</v>
      </c>
      <c r="D121" s="59" t="s">
        <v>1204</v>
      </c>
      <c r="E121" s="73"/>
      <c r="F121" s="73"/>
      <c r="G121" s="73"/>
      <c r="H121" s="146"/>
    </row>
    <row r="122" spans="3:9">
      <c r="C122" s="142">
        <v>1</v>
      </c>
      <c r="D122" s="59" t="s">
        <v>5</v>
      </c>
      <c r="E122" s="72" t="s">
        <v>6</v>
      </c>
      <c r="F122" s="181">
        <v>6.6699999999999995E-2</v>
      </c>
      <c r="G122" s="64">
        <f>VLOOKUP(D122,upahbahan,3,FALSE)</f>
        <v>100000</v>
      </c>
      <c r="H122" s="124">
        <f t="shared" ref="H122:H125" si="12">F122*G122</f>
        <v>6669.9999999999991</v>
      </c>
    </row>
    <row r="123" spans="3:9">
      <c r="C123" s="142">
        <v>2</v>
      </c>
      <c r="D123" s="59" t="s">
        <v>7</v>
      </c>
      <c r="E123" s="72" t="s">
        <v>6</v>
      </c>
      <c r="F123" s="181">
        <v>3.3300000000000003E-2</v>
      </c>
      <c r="G123" s="64">
        <f>VLOOKUP(D123,upahbahan,3,FALSE)</f>
        <v>145000</v>
      </c>
      <c r="H123" s="124">
        <f t="shared" si="12"/>
        <v>4828.5000000000009</v>
      </c>
    </row>
    <row r="124" spans="3:9">
      <c r="C124" s="142">
        <v>3</v>
      </c>
      <c r="D124" s="59" t="s">
        <v>18</v>
      </c>
      <c r="E124" s="72" t="s">
        <v>6</v>
      </c>
      <c r="F124" s="181">
        <v>3.3E-3</v>
      </c>
      <c r="G124" s="64">
        <f>VLOOKUP(D124,upahbahan,3,FALSE)</f>
        <v>175000</v>
      </c>
      <c r="H124" s="124">
        <f t="shared" si="12"/>
        <v>577.5</v>
      </c>
    </row>
    <row r="125" spans="3:9">
      <c r="C125" s="142">
        <v>4</v>
      </c>
      <c r="D125" s="59" t="s">
        <v>19</v>
      </c>
      <c r="E125" s="72" t="s">
        <v>6</v>
      </c>
      <c r="F125" s="181">
        <v>1.1000000000000001E-3</v>
      </c>
      <c r="G125" s="64">
        <f>VLOOKUP(D125,upahbahan,3,FALSE)</f>
        <v>200000</v>
      </c>
      <c r="H125" s="124">
        <f t="shared" si="12"/>
        <v>220</v>
      </c>
    </row>
    <row r="126" spans="3:9">
      <c r="C126" s="144" t="s">
        <v>1210</v>
      </c>
      <c r="D126" s="80"/>
      <c r="E126" s="80"/>
      <c r="F126" s="217"/>
      <c r="G126" s="218"/>
      <c r="H126" s="124">
        <f>SUM(H122:H125)</f>
        <v>12296</v>
      </c>
      <c r="I126" s="220"/>
    </row>
    <row r="127" spans="3:9">
      <c r="C127" s="141" t="s">
        <v>1211</v>
      </c>
      <c r="D127" s="59" t="s">
        <v>1212</v>
      </c>
      <c r="E127" s="73"/>
      <c r="F127" s="73"/>
      <c r="G127" s="73"/>
      <c r="H127" s="146"/>
    </row>
    <row r="128" spans="3:9">
      <c r="C128" s="142">
        <v>1</v>
      </c>
      <c r="D128" s="77" t="s">
        <v>487</v>
      </c>
      <c r="E128" s="72" t="s">
        <v>44</v>
      </c>
      <c r="F128" s="181">
        <v>2.625</v>
      </c>
      <c r="G128" s="64">
        <f>VLOOKUP(D128,upahbahan,3,FALSE)</f>
        <v>2000</v>
      </c>
      <c r="H128" s="124">
        <f t="shared" ref="H128:H130" si="13">F128*G128</f>
        <v>5250</v>
      </c>
    </row>
    <row r="129" spans="3:9">
      <c r="C129" s="142">
        <v>2</v>
      </c>
      <c r="D129" s="59" t="s">
        <v>2359</v>
      </c>
      <c r="E129" s="72" t="s">
        <v>66</v>
      </c>
      <c r="F129" s="74">
        <v>1.704</v>
      </c>
      <c r="G129" s="64">
        <f>VLOOKUP(D129,upahbahan,3,FALSE)</f>
        <v>1300</v>
      </c>
      <c r="H129" s="124">
        <f t="shared" si="13"/>
        <v>2215.1999999999998</v>
      </c>
    </row>
    <row r="130" spans="3:9">
      <c r="C130" s="142">
        <v>4</v>
      </c>
      <c r="D130" s="77" t="s">
        <v>86</v>
      </c>
      <c r="E130" s="72" t="s">
        <v>42</v>
      </c>
      <c r="F130" s="74">
        <v>3.0000000000000001E-3</v>
      </c>
      <c r="G130" s="64">
        <f>VLOOKUP(D130,upahbahan,3,FALSE)</f>
        <v>275000</v>
      </c>
      <c r="H130" s="124">
        <f t="shared" si="13"/>
        <v>825</v>
      </c>
    </row>
    <row r="131" spans="3:9">
      <c r="C131" s="144" t="s">
        <v>1216</v>
      </c>
      <c r="D131" s="80"/>
      <c r="E131" s="80"/>
      <c r="F131" s="80"/>
      <c r="G131" s="162"/>
      <c r="H131" s="124">
        <f>SUM(H128:H130)</f>
        <v>8290.2000000000007</v>
      </c>
    </row>
    <row r="132" spans="3:9">
      <c r="C132" s="152" t="s">
        <v>1217</v>
      </c>
      <c r="D132" s="59" t="s">
        <v>1218</v>
      </c>
      <c r="E132" s="73"/>
      <c r="F132" s="73"/>
      <c r="G132" s="73"/>
      <c r="H132" s="146"/>
    </row>
    <row r="133" spans="3:9">
      <c r="C133" s="144" t="s">
        <v>1219</v>
      </c>
      <c r="D133" s="80"/>
      <c r="E133" s="80"/>
      <c r="F133" s="80"/>
      <c r="G133" s="162"/>
      <c r="H133" s="153">
        <v>0</v>
      </c>
    </row>
    <row r="134" spans="3:9">
      <c r="C134" s="122" t="s">
        <v>1220</v>
      </c>
      <c r="D134" s="69" t="s">
        <v>1221</v>
      </c>
      <c r="E134" s="70"/>
      <c r="F134" s="70"/>
      <c r="G134" s="71"/>
      <c r="H134" s="124">
        <f>H133+H131+H126</f>
        <v>20586.2</v>
      </c>
    </row>
    <row r="135" spans="3:9">
      <c r="C135" s="122" t="s">
        <v>1222</v>
      </c>
      <c r="D135" s="69" t="s">
        <v>1406</v>
      </c>
      <c r="E135" s="70"/>
      <c r="F135" s="71"/>
      <c r="G135" s="61" t="s">
        <v>1407</v>
      </c>
      <c r="H135" s="124">
        <f>H134*10%</f>
        <v>2058.6200000000003</v>
      </c>
    </row>
    <row r="136" spans="3:9" ht="14.4" thickBot="1">
      <c r="C136" s="130" t="s">
        <v>1223</v>
      </c>
      <c r="D136" s="131" t="s">
        <v>1224</v>
      </c>
      <c r="E136" s="132"/>
      <c r="F136" s="132"/>
      <c r="G136" s="155"/>
      <c r="H136" s="134">
        <f>SUM(H134:H135)</f>
        <v>22644.82</v>
      </c>
    </row>
    <row r="137" spans="3:9" ht="14.4" thickTop="1">
      <c r="C137" s="89"/>
      <c r="D137" s="90"/>
      <c r="E137" s="90"/>
      <c r="F137" s="90"/>
      <c r="G137" s="90"/>
      <c r="H137" s="91"/>
    </row>
    <row r="138" spans="3:9" ht="14.4" thickBot="1">
      <c r="C138" s="54" t="s">
        <v>2879</v>
      </c>
      <c r="D138" s="234" t="s">
        <v>1414</v>
      </c>
      <c r="E138" s="234"/>
      <c r="F138" s="234"/>
      <c r="G138" s="234"/>
      <c r="H138" s="234"/>
      <c r="I138" s="56">
        <f>ROUNDDOWN(H155,-2)</f>
        <v>22600</v>
      </c>
    </row>
    <row r="139" spans="3:9" ht="28.2" thickTop="1">
      <c r="C139" s="119" t="s">
        <v>1197</v>
      </c>
      <c r="D139" s="120" t="s">
        <v>1198</v>
      </c>
      <c r="E139" s="120" t="s">
        <v>1199</v>
      </c>
      <c r="F139" s="120" t="s">
        <v>1200</v>
      </c>
      <c r="G139" s="120" t="s">
        <v>1201</v>
      </c>
      <c r="H139" s="121" t="s">
        <v>1202</v>
      </c>
    </row>
    <row r="140" spans="3:9">
      <c r="C140" s="141" t="s">
        <v>1203</v>
      </c>
      <c r="D140" s="59" t="s">
        <v>1204</v>
      </c>
      <c r="E140" s="73"/>
      <c r="F140" s="73"/>
      <c r="G140" s="73"/>
      <c r="H140" s="146"/>
    </row>
    <row r="141" spans="3:9">
      <c r="C141" s="142">
        <v>1</v>
      </c>
      <c r="D141" s="59" t="s">
        <v>5</v>
      </c>
      <c r="E141" s="72" t="s">
        <v>6</v>
      </c>
      <c r="F141" s="181">
        <v>7.1400000000000005E-2</v>
      </c>
      <c r="G141" s="64">
        <f>VLOOKUP(D141,upahbahan,3,FALSE)</f>
        <v>100000</v>
      </c>
      <c r="H141" s="124">
        <f t="shared" ref="H141:H144" si="14">F141*G141</f>
        <v>7140.0000000000009</v>
      </c>
    </row>
    <row r="142" spans="3:9">
      <c r="C142" s="142">
        <v>2</v>
      </c>
      <c r="D142" s="59" t="s">
        <v>7</v>
      </c>
      <c r="E142" s="72" t="s">
        <v>6</v>
      </c>
      <c r="F142" s="181">
        <v>3.5700000000000003E-2</v>
      </c>
      <c r="G142" s="64">
        <f>VLOOKUP(D142,upahbahan,3,FALSE)</f>
        <v>145000</v>
      </c>
      <c r="H142" s="124">
        <f t="shared" si="14"/>
        <v>5176.5</v>
      </c>
    </row>
    <row r="143" spans="3:9">
      <c r="C143" s="142">
        <v>3</v>
      </c>
      <c r="D143" s="59" t="s">
        <v>18</v>
      </c>
      <c r="E143" s="72" t="s">
        <v>6</v>
      </c>
      <c r="F143" s="181">
        <v>3.5999999999999999E-3</v>
      </c>
      <c r="G143" s="64">
        <f>VLOOKUP(D143,upahbahan,3,FALSE)</f>
        <v>175000</v>
      </c>
      <c r="H143" s="124">
        <f t="shared" si="14"/>
        <v>630</v>
      </c>
    </row>
    <row r="144" spans="3:9">
      <c r="C144" s="142">
        <v>4</v>
      </c>
      <c r="D144" s="59" t="s">
        <v>19</v>
      </c>
      <c r="E144" s="72" t="s">
        <v>6</v>
      </c>
      <c r="F144" s="181">
        <v>1.1999999999999999E-3</v>
      </c>
      <c r="G144" s="64">
        <f>VLOOKUP(D144,upahbahan,3,FALSE)</f>
        <v>200000</v>
      </c>
      <c r="H144" s="124">
        <f t="shared" si="14"/>
        <v>239.99999999999997</v>
      </c>
    </row>
    <row r="145" spans="3:9">
      <c r="C145" s="144" t="s">
        <v>1210</v>
      </c>
      <c r="D145" s="80"/>
      <c r="E145" s="80"/>
      <c r="F145" s="217"/>
      <c r="G145" s="218"/>
      <c r="H145" s="124">
        <f>SUM(H141:H144)</f>
        <v>13186.5</v>
      </c>
      <c r="I145" s="220"/>
    </row>
    <row r="146" spans="3:9">
      <c r="C146" s="141" t="s">
        <v>1211</v>
      </c>
      <c r="D146" s="59" t="s">
        <v>1212</v>
      </c>
      <c r="E146" s="73"/>
      <c r="F146" s="73"/>
      <c r="G146" s="73"/>
      <c r="H146" s="146"/>
    </row>
    <row r="147" spans="3:9">
      <c r="C147" s="142">
        <v>1</v>
      </c>
      <c r="D147" s="77" t="s">
        <v>488</v>
      </c>
      <c r="E147" s="72" t="s">
        <v>44</v>
      </c>
      <c r="F147" s="74">
        <v>1.75</v>
      </c>
      <c r="G147" s="64">
        <f>VLOOKUP(D147,upahbahan,3,FALSE)</f>
        <v>2500</v>
      </c>
      <c r="H147" s="124">
        <f t="shared" ref="H147:H149" si="15">F147*G147</f>
        <v>4375</v>
      </c>
    </row>
    <row r="148" spans="3:9">
      <c r="C148" s="142">
        <v>2</v>
      </c>
      <c r="D148" s="59" t="s">
        <v>2359</v>
      </c>
      <c r="E148" s="72" t="s">
        <v>66</v>
      </c>
      <c r="F148" s="74">
        <v>1.704</v>
      </c>
      <c r="G148" s="64">
        <f>VLOOKUP(D148,upahbahan,3,FALSE)</f>
        <v>1300</v>
      </c>
      <c r="H148" s="124">
        <f t="shared" si="15"/>
        <v>2215.1999999999998</v>
      </c>
    </row>
    <row r="149" spans="3:9">
      <c r="C149" s="142">
        <v>4</v>
      </c>
      <c r="D149" s="77" t="s">
        <v>86</v>
      </c>
      <c r="E149" s="72" t="s">
        <v>42</v>
      </c>
      <c r="F149" s="74">
        <v>3.0000000000000001E-3</v>
      </c>
      <c r="G149" s="64">
        <f>VLOOKUP(D149,upahbahan,3,FALSE)</f>
        <v>275000</v>
      </c>
      <c r="H149" s="124">
        <f t="shared" si="15"/>
        <v>825</v>
      </c>
    </row>
    <row r="150" spans="3:9">
      <c r="C150" s="144" t="s">
        <v>1216</v>
      </c>
      <c r="D150" s="80"/>
      <c r="E150" s="80"/>
      <c r="F150" s="80"/>
      <c r="G150" s="162"/>
      <c r="H150" s="124">
        <f>SUM(H147:H149)</f>
        <v>7415.2</v>
      </c>
    </row>
    <row r="151" spans="3:9">
      <c r="C151" s="152" t="s">
        <v>1217</v>
      </c>
      <c r="D151" s="59" t="s">
        <v>1218</v>
      </c>
      <c r="E151" s="73"/>
      <c r="F151" s="73"/>
      <c r="G151" s="73"/>
      <c r="H151" s="146"/>
    </row>
    <row r="152" spans="3:9">
      <c r="C152" s="144" t="s">
        <v>1219</v>
      </c>
      <c r="D152" s="80"/>
      <c r="E152" s="80"/>
      <c r="F152" s="80"/>
      <c r="G152" s="162"/>
      <c r="H152" s="153">
        <v>0</v>
      </c>
    </row>
    <row r="153" spans="3:9">
      <c r="C153" s="122" t="s">
        <v>1220</v>
      </c>
      <c r="D153" s="69" t="s">
        <v>1221</v>
      </c>
      <c r="E153" s="70"/>
      <c r="F153" s="70"/>
      <c r="G153" s="71"/>
      <c r="H153" s="124">
        <f>H152+H150+H145</f>
        <v>20601.7</v>
      </c>
    </row>
    <row r="154" spans="3:9">
      <c r="C154" s="122" t="s">
        <v>1222</v>
      </c>
      <c r="D154" s="69" t="s">
        <v>1406</v>
      </c>
      <c r="E154" s="70"/>
      <c r="F154" s="71"/>
      <c r="G154" s="61" t="s">
        <v>1407</v>
      </c>
      <c r="H154" s="124">
        <f>H153*10%</f>
        <v>2060.17</v>
      </c>
    </row>
    <row r="155" spans="3:9" ht="14.4" thickBot="1">
      <c r="C155" s="130" t="s">
        <v>1223</v>
      </c>
      <c r="D155" s="131" t="s">
        <v>1224</v>
      </c>
      <c r="E155" s="132"/>
      <c r="F155" s="132"/>
      <c r="G155" s="155"/>
      <c r="H155" s="134">
        <f>SUM(H153:H154)</f>
        <v>22661.870000000003</v>
      </c>
    </row>
    <row r="156" spans="3:9" ht="14.4" thickTop="1">
      <c r="C156" s="89"/>
      <c r="D156" s="90"/>
      <c r="E156" s="90"/>
      <c r="F156" s="90"/>
      <c r="G156" s="90"/>
      <c r="H156" s="91"/>
    </row>
    <row r="157" spans="3:9">
      <c r="C157" s="320" t="s">
        <v>2880</v>
      </c>
      <c r="D157" s="321" t="s">
        <v>2881</v>
      </c>
      <c r="E157" s="90"/>
      <c r="F157" s="90"/>
      <c r="G157" s="90"/>
      <c r="H157" s="91"/>
    </row>
    <row r="158" spans="3:9" ht="14.4" thickBot="1">
      <c r="C158" s="54" t="s">
        <v>2882</v>
      </c>
      <c r="D158" s="234" t="s">
        <v>1415</v>
      </c>
      <c r="E158" s="234"/>
      <c r="F158" s="234"/>
      <c r="G158" s="234"/>
      <c r="H158" s="234"/>
      <c r="I158" s="56">
        <f>ROUNDDOWN(H176,-2)</f>
        <v>125300</v>
      </c>
    </row>
    <row r="159" spans="3:9" ht="28.2" thickTop="1">
      <c r="C159" s="119" t="s">
        <v>1197</v>
      </c>
      <c r="D159" s="120" t="s">
        <v>1198</v>
      </c>
      <c r="E159" s="120" t="s">
        <v>1199</v>
      </c>
      <c r="F159" s="120" t="s">
        <v>1200</v>
      </c>
      <c r="G159" s="120" t="s">
        <v>1201</v>
      </c>
      <c r="H159" s="121" t="s">
        <v>1202</v>
      </c>
    </row>
    <row r="160" spans="3:9">
      <c r="C160" s="141" t="s">
        <v>1203</v>
      </c>
      <c r="D160" s="59" t="s">
        <v>1204</v>
      </c>
      <c r="E160" s="73"/>
      <c r="F160" s="73"/>
      <c r="G160" s="73"/>
      <c r="H160" s="146"/>
    </row>
    <row r="161" spans="3:9">
      <c r="C161" s="142">
        <v>1</v>
      </c>
      <c r="D161" s="59" t="s">
        <v>5</v>
      </c>
      <c r="E161" s="72" t="s">
        <v>6</v>
      </c>
      <c r="F161" s="181">
        <v>0.1333</v>
      </c>
      <c r="G161" s="64">
        <f>VLOOKUP(D161,upahbahan,3,FALSE)</f>
        <v>100000</v>
      </c>
      <c r="H161" s="124">
        <f t="shared" ref="H161:H164" si="16">F161*G161</f>
        <v>13330</v>
      </c>
    </row>
    <row r="162" spans="3:9">
      <c r="C162" s="142">
        <v>2</v>
      </c>
      <c r="D162" s="59" t="s">
        <v>7</v>
      </c>
      <c r="E162" s="72" t="s">
        <v>6</v>
      </c>
      <c r="F162" s="181">
        <v>6.6699999999999995E-2</v>
      </c>
      <c r="G162" s="64">
        <f>VLOOKUP(D162,upahbahan,3,FALSE)</f>
        <v>145000</v>
      </c>
      <c r="H162" s="124">
        <f t="shared" si="16"/>
        <v>9671.5</v>
      </c>
    </row>
    <row r="163" spans="3:9">
      <c r="C163" s="142">
        <v>3</v>
      </c>
      <c r="D163" s="59" t="s">
        <v>18</v>
      </c>
      <c r="E163" s="72" t="s">
        <v>6</v>
      </c>
      <c r="F163" s="181">
        <v>6.7000000000000002E-3</v>
      </c>
      <c r="G163" s="64">
        <f>VLOOKUP(D163,upahbahan,3,FALSE)</f>
        <v>175000</v>
      </c>
      <c r="H163" s="124">
        <f>F163*G163</f>
        <v>1172.5</v>
      </c>
    </row>
    <row r="164" spans="3:9">
      <c r="C164" s="142">
        <v>4</v>
      </c>
      <c r="D164" s="59" t="s">
        <v>19</v>
      </c>
      <c r="E164" s="72" t="s">
        <v>6</v>
      </c>
      <c r="F164" s="181">
        <v>2.2000000000000001E-3</v>
      </c>
      <c r="G164" s="64">
        <f>VLOOKUP(D164,upahbahan,3,FALSE)</f>
        <v>200000</v>
      </c>
      <c r="H164" s="124">
        <f t="shared" si="16"/>
        <v>440</v>
      </c>
    </row>
    <row r="165" spans="3:9">
      <c r="C165" s="144" t="s">
        <v>1210</v>
      </c>
      <c r="D165" s="80"/>
      <c r="E165" s="80"/>
      <c r="F165" s="217"/>
      <c r="G165" s="218"/>
      <c r="H165" s="124">
        <f>SUM(H161:H164)</f>
        <v>24614</v>
      </c>
      <c r="I165" s="220"/>
    </row>
    <row r="166" spans="3:9">
      <c r="C166" s="141" t="s">
        <v>1211</v>
      </c>
      <c r="D166" s="59" t="s">
        <v>1212</v>
      </c>
      <c r="E166" s="73"/>
      <c r="F166" s="73"/>
      <c r="G166" s="73"/>
      <c r="H166" s="146"/>
    </row>
    <row r="167" spans="3:9">
      <c r="C167" s="198" t="s">
        <v>1205</v>
      </c>
      <c r="D167" s="77" t="s">
        <v>521</v>
      </c>
      <c r="E167" s="72" t="s">
        <v>44</v>
      </c>
      <c r="F167" s="74">
        <v>26.25</v>
      </c>
      <c r="G167" s="64">
        <f>VLOOKUP(D167,upahbahan,3,FALSE)</f>
        <v>2000</v>
      </c>
      <c r="H167" s="124">
        <f t="shared" ref="H167:H170" si="17">F167*G167</f>
        <v>52500</v>
      </c>
    </row>
    <row r="168" spans="3:9">
      <c r="C168" s="198" t="s">
        <v>1206</v>
      </c>
      <c r="D168" s="59" t="s">
        <v>2359</v>
      </c>
      <c r="E168" s="72" t="s">
        <v>66</v>
      </c>
      <c r="F168" s="74">
        <v>13.632</v>
      </c>
      <c r="G168" s="64">
        <f>VLOOKUP(D168,upahbahan,3,FALSE)</f>
        <v>1300</v>
      </c>
      <c r="H168" s="124">
        <f t="shared" si="17"/>
        <v>17721.599999999999</v>
      </c>
    </row>
    <row r="169" spans="3:9">
      <c r="C169" s="198" t="s">
        <v>1207</v>
      </c>
      <c r="D169" s="59" t="s">
        <v>563</v>
      </c>
      <c r="E169" s="72" t="s">
        <v>66</v>
      </c>
      <c r="F169" s="74">
        <v>1.5</v>
      </c>
      <c r="G169" s="64">
        <f>VLOOKUP(D169,upahbahan,3,FALSE)</f>
        <v>7800</v>
      </c>
      <c r="H169" s="124">
        <f t="shared" si="17"/>
        <v>11700</v>
      </c>
    </row>
    <row r="170" spans="3:9">
      <c r="C170" s="198" t="s">
        <v>1208</v>
      </c>
      <c r="D170" s="77" t="s">
        <v>86</v>
      </c>
      <c r="E170" s="72" t="s">
        <v>42</v>
      </c>
      <c r="F170" s="74">
        <v>2.7E-2</v>
      </c>
      <c r="G170" s="64">
        <f>VLOOKUP(D170,upahbahan,3,FALSE)</f>
        <v>275000</v>
      </c>
      <c r="H170" s="124">
        <f t="shared" si="17"/>
        <v>7425</v>
      </c>
    </row>
    <row r="171" spans="3:9">
      <c r="C171" s="144" t="s">
        <v>1216</v>
      </c>
      <c r="D171" s="80"/>
      <c r="E171" s="80"/>
      <c r="F171" s="80"/>
      <c r="G171" s="162"/>
      <c r="H171" s="124">
        <f>SUM(H167:H170)</f>
        <v>89346.6</v>
      </c>
    </row>
    <row r="172" spans="3:9">
      <c r="C172" s="152" t="s">
        <v>1217</v>
      </c>
      <c r="D172" s="59" t="s">
        <v>1218</v>
      </c>
      <c r="E172" s="73"/>
      <c r="F172" s="73"/>
      <c r="G172" s="73"/>
      <c r="H172" s="146"/>
    </row>
    <row r="173" spans="3:9">
      <c r="C173" s="144" t="s">
        <v>1219</v>
      </c>
      <c r="D173" s="80"/>
      <c r="E173" s="80"/>
      <c r="F173" s="80"/>
      <c r="G173" s="162"/>
      <c r="H173" s="153">
        <v>0</v>
      </c>
    </row>
    <row r="174" spans="3:9">
      <c r="C174" s="122" t="s">
        <v>1220</v>
      </c>
      <c r="D174" s="69" t="s">
        <v>1221</v>
      </c>
      <c r="E174" s="70"/>
      <c r="F174" s="70"/>
      <c r="G174" s="71"/>
      <c r="H174" s="124">
        <f>H173+H171+H165</f>
        <v>113960.6</v>
      </c>
    </row>
    <row r="175" spans="3:9">
      <c r="C175" s="122" t="s">
        <v>1222</v>
      </c>
      <c r="D175" s="69" t="s">
        <v>1406</v>
      </c>
      <c r="E175" s="70"/>
      <c r="F175" s="71"/>
      <c r="G175" s="61" t="s">
        <v>1407</v>
      </c>
      <c r="H175" s="124">
        <f>H174*10%</f>
        <v>11396.060000000001</v>
      </c>
    </row>
    <row r="176" spans="3:9" ht="14.4" thickBot="1">
      <c r="C176" s="130" t="s">
        <v>1223</v>
      </c>
      <c r="D176" s="131" t="s">
        <v>1224</v>
      </c>
      <c r="E176" s="132"/>
      <c r="F176" s="132"/>
      <c r="G176" s="155"/>
      <c r="H176" s="134">
        <f>SUM(H174:H175)</f>
        <v>125356.66</v>
      </c>
    </row>
    <row r="177" spans="3:9" ht="14.4" thickTop="1">
      <c r="C177" s="89"/>
      <c r="D177" s="90"/>
      <c r="E177" s="90"/>
      <c r="F177" s="90"/>
      <c r="G177" s="90"/>
      <c r="H177" s="91"/>
    </row>
    <row r="178" spans="3:9" ht="14.4" thickBot="1">
      <c r="C178" s="53" t="s">
        <v>2883</v>
      </c>
      <c r="D178" s="234" t="s">
        <v>1416</v>
      </c>
      <c r="E178" s="234"/>
      <c r="F178" s="234"/>
      <c r="G178" s="234"/>
      <c r="H178" s="234"/>
      <c r="I178" s="56">
        <f>ROUNDDOWN(H196,-2)</f>
        <v>127200</v>
      </c>
    </row>
    <row r="179" spans="3:9" ht="28.2" thickTop="1">
      <c r="C179" s="119" t="s">
        <v>1197</v>
      </c>
      <c r="D179" s="120" t="s">
        <v>1198</v>
      </c>
      <c r="E179" s="120" t="s">
        <v>1199</v>
      </c>
      <c r="F179" s="120" t="s">
        <v>1200</v>
      </c>
      <c r="G179" s="120" t="s">
        <v>1201</v>
      </c>
      <c r="H179" s="121" t="s">
        <v>1202</v>
      </c>
    </row>
    <row r="180" spans="3:9">
      <c r="C180" s="141" t="s">
        <v>1203</v>
      </c>
      <c r="D180" s="59" t="s">
        <v>1204</v>
      </c>
      <c r="E180" s="73"/>
      <c r="F180" s="73"/>
      <c r="G180" s="73"/>
      <c r="H180" s="146"/>
    </row>
    <row r="181" spans="3:9">
      <c r="C181" s="142">
        <v>1</v>
      </c>
      <c r="D181" s="59" t="s">
        <v>5</v>
      </c>
      <c r="E181" s="72" t="s">
        <v>6</v>
      </c>
      <c r="F181" s="181">
        <v>0.1429</v>
      </c>
      <c r="G181" s="64">
        <f>VLOOKUP(D181,upahbahan,3,FALSE)</f>
        <v>100000</v>
      </c>
      <c r="H181" s="124">
        <f t="shared" ref="H181:H184" si="18">F181*G181</f>
        <v>14290</v>
      </c>
    </row>
    <row r="182" spans="3:9">
      <c r="C182" s="142">
        <v>2</v>
      </c>
      <c r="D182" s="59" t="s">
        <v>7</v>
      </c>
      <c r="E182" s="72" t="s">
        <v>6</v>
      </c>
      <c r="F182" s="181">
        <v>7.1400000000000005E-2</v>
      </c>
      <c r="G182" s="64">
        <f>VLOOKUP(D182,upahbahan,3,FALSE)</f>
        <v>145000</v>
      </c>
      <c r="H182" s="124">
        <f t="shared" si="18"/>
        <v>10353</v>
      </c>
    </row>
    <row r="183" spans="3:9">
      <c r="C183" s="142">
        <v>3</v>
      </c>
      <c r="D183" s="59" t="s">
        <v>18</v>
      </c>
      <c r="E183" s="72" t="s">
        <v>6</v>
      </c>
      <c r="F183" s="181">
        <v>7.1000000000000004E-3</v>
      </c>
      <c r="G183" s="64">
        <f>VLOOKUP(D183,upahbahan,3,FALSE)</f>
        <v>175000</v>
      </c>
      <c r="H183" s="124">
        <f t="shared" si="18"/>
        <v>1242.5</v>
      </c>
    </row>
    <row r="184" spans="3:9">
      <c r="C184" s="142">
        <v>4</v>
      </c>
      <c r="D184" s="59" t="s">
        <v>19</v>
      </c>
      <c r="E184" s="72" t="s">
        <v>6</v>
      </c>
      <c r="F184" s="181">
        <v>2.3999999999999998E-3</v>
      </c>
      <c r="G184" s="64">
        <f>VLOOKUP(D184,upahbahan,3,FALSE)</f>
        <v>200000</v>
      </c>
      <c r="H184" s="124">
        <f t="shared" si="18"/>
        <v>479.99999999999994</v>
      </c>
    </row>
    <row r="185" spans="3:9">
      <c r="C185" s="144" t="s">
        <v>1210</v>
      </c>
      <c r="D185" s="80"/>
      <c r="E185" s="80"/>
      <c r="F185" s="217"/>
      <c r="G185" s="218"/>
      <c r="H185" s="124">
        <f>SUM(H181:H184)</f>
        <v>26365.5</v>
      </c>
      <c r="I185" s="220"/>
    </row>
    <row r="186" spans="3:9">
      <c r="C186" s="141" t="s">
        <v>1211</v>
      </c>
      <c r="D186" s="59" t="s">
        <v>1212</v>
      </c>
      <c r="E186" s="73"/>
      <c r="F186" s="73"/>
      <c r="G186" s="73"/>
      <c r="H186" s="146"/>
    </row>
    <row r="187" spans="3:9">
      <c r="C187" s="198" t="s">
        <v>1205</v>
      </c>
      <c r="D187" s="77" t="s">
        <v>522</v>
      </c>
      <c r="E187" s="72" t="s">
        <v>44</v>
      </c>
      <c r="F187" s="74">
        <v>11.667</v>
      </c>
      <c r="G187" s="64">
        <f>VLOOKUP(D187,upahbahan,3,FALSE)</f>
        <v>4500</v>
      </c>
      <c r="H187" s="124">
        <f t="shared" ref="H187:H190" si="19">F187*G187</f>
        <v>52501.5</v>
      </c>
    </row>
    <row r="188" spans="3:9">
      <c r="C188" s="198" t="s">
        <v>1206</v>
      </c>
      <c r="D188" s="59" t="s">
        <v>2359</v>
      </c>
      <c r="E188" s="72" t="s">
        <v>66</v>
      </c>
      <c r="F188" s="74">
        <v>13.632</v>
      </c>
      <c r="G188" s="64">
        <f>VLOOKUP(D188,upahbahan,3,FALSE)</f>
        <v>1300</v>
      </c>
      <c r="H188" s="124">
        <f t="shared" si="19"/>
        <v>17721.599999999999</v>
      </c>
    </row>
    <row r="189" spans="3:9">
      <c r="C189" s="198" t="s">
        <v>1207</v>
      </c>
      <c r="D189" s="59" t="s">
        <v>563</v>
      </c>
      <c r="E189" s="72" t="s">
        <v>66</v>
      </c>
      <c r="F189" s="74">
        <v>1.5</v>
      </c>
      <c r="G189" s="64">
        <f>VLOOKUP(D189,upahbahan,3,FALSE)</f>
        <v>7800</v>
      </c>
      <c r="H189" s="124">
        <f t="shared" si="19"/>
        <v>11700</v>
      </c>
    </row>
    <row r="190" spans="3:9">
      <c r="C190" s="198" t="s">
        <v>1208</v>
      </c>
      <c r="D190" s="77" t="s">
        <v>86</v>
      </c>
      <c r="E190" s="72" t="s">
        <v>42</v>
      </c>
      <c r="F190" s="74">
        <v>2.7E-2</v>
      </c>
      <c r="G190" s="64">
        <f>VLOOKUP(D190,upahbahan,3,FALSE)</f>
        <v>275000</v>
      </c>
      <c r="H190" s="124">
        <f t="shared" si="19"/>
        <v>7425</v>
      </c>
    </row>
    <row r="191" spans="3:9">
      <c r="C191" s="144" t="s">
        <v>1216</v>
      </c>
      <c r="D191" s="80"/>
      <c r="E191" s="80"/>
      <c r="F191" s="80"/>
      <c r="G191" s="162"/>
      <c r="H191" s="124">
        <f>SUM(H187:H190)</f>
        <v>89348.1</v>
      </c>
    </row>
    <row r="192" spans="3:9">
      <c r="C192" s="152" t="s">
        <v>1217</v>
      </c>
      <c r="D192" s="59" t="s">
        <v>1218</v>
      </c>
      <c r="E192" s="73"/>
      <c r="F192" s="73"/>
      <c r="G192" s="73"/>
      <c r="H192" s="146"/>
    </row>
    <row r="193" spans="3:9">
      <c r="C193" s="144" t="s">
        <v>1219</v>
      </c>
      <c r="D193" s="80"/>
      <c r="E193" s="80"/>
      <c r="F193" s="80"/>
      <c r="G193" s="162"/>
      <c r="H193" s="153">
        <v>0</v>
      </c>
    </row>
    <row r="194" spans="3:9">
      <c r="C194" s="122" t="s">
        <v>1220</v>
      </c>
      <c r="D194" s="69" t="s">
        <v>1221</v>
      </c>
      <c r="E194" s="70"/>
      <c r="F194" s="70"/>
      <c r="G194" s="71"/>
      <c r="H194" s="124">
        <f>H193+H191+H185</f>
        <v>115713.60000000001</v>
      </c>
    </row>
    <row r="195" spans="3:9">
      <c r="C195" s="122" t="s">
        <v>1222</v>
      </c>
      <c r="D195" s="69" t="s">
        <v>1406</v>
      </c>
      <c r="E195" s="70"/>
      <c r="F195" s="71"/>
      <c r="G195" s="61" t="s">
        <v>1407</v>
      </c>
      <c r="H195" s="124">
        <f>H194*10%</f>
        <v>11571.36</v>
      </c>
    </row>
    <row r="196" spans="3:9" ht="14.4" thickBot="1">
      <c r="C196" s="130" t="s">
        <v>1223</v>
      </c>
      <c r="D196" s="131" t="s">
        <v>1224</v>
      </c>
      <c r="E196" s="132"/>
      <c r="F196" s="132"/>
      <c r="G196" s="155"/>
      <c r="H196" s="134">
        <f>SUM(H194:H195)</f>
        <v>127284.96</v>
      </c>
    </row>
    <row r="197" spans="3:9" ht="14.4" thickTop="1">
      <c r="C197" s="89"/>
      <c r="D197" s="90"/>
      <c r="E197" s="90"/>
      <c r="F197" s="90"/>
      <c r="G197" s="90"/>
      <c r="H197" s="91"/>
    </row>
    <row r="198" spans="3:9" ht="14.4" thickBot="1">
      <c r="C198" s="53" t="s">
        <v>2884</v>
      </c>
      <c r="D198" s="234" t="s">
        <v>1417</v>
      </c>
      <c r="E198" s="234"/>
      <c r="F198" s="234"/>
      <c r="G198" s="234"/>
      <c r="H198" s="234"/>
      <c r="I198" s="56">
        <f>ROUNDDOWN(H216,-2)</f>
        <v>115000</v>
      </c>
    </row>
    <row r="199" spans="3:9" ht="28.2" thickTop="1">
      <c r="C199" s="119" t="s">
        <v>1197</v>
      </c>
      <c r="D199" s="120" t="s">
        <v>1198</v>
      </c>
      <c r="E199" s="120" t="s">
        <v>1199</v>
      </c>
      <c r="F199" s="120" t="s">
        <v>1200</v>
      </c>
      <c r="G199" s="120" t="s">
        <v>1201</v>
      </c>
      <c r="H199" s="121" t="s">
        <v>1202</v>
      </c>
    </row>
    <row r="200" spans="3:9">
      <c r="C200" s="141" t="s">
        <v>1203</v>
      </c>
      <c r="D200" s="59" t="s">
        <v>1204</v>
      </c>
      <c r="E200" s="73"/>
      <c r="F200" s="73"/>
      <c r="G200" s="73"/>
      <c r="H200" s="146"/>
    </row>
    <row r="201" spans="3:9">
      <c r="C201" s="142">
        <v>1</v>
      </c>
      <c r="D201" s="59" t="s">
        <v>5</v>
      </c>
      <c r="E201" s="72" t="s">
        <v>6</v>
      </c>
      <c r="F201" s="181">
        <v>0.15379999999999999</v>
      </c>
      <c r="G201" s="64">
        <f>VLOOKUP(D201,upahbahan,3,FALSE)</f>
        <v>100000</v>
      </c>
      <c r="H201" s="124">
        <f t="shared" ref="H201:H204" si="20">F201*G201</f>
        <v>15380</v>
      </c>
    </row>
    <row r="202" spans="3:9">
      <c r="C202" s="142">
        <v>2</v>
      </c>
      <c r="D202" s="59" t="s">
        <v>7</v>
      </c>
      <c r="E202" s="72" t="s">
        <v>6</v>
      </c>
      <c r="F202" s="181">
        <v>7.6899999999999996E-2</v>
      </c>
      <c r="G202" s="64">
        <f>VLOOKUP(D202,upahbahan,3,FALSE)</f>
        <v>145000</v>
      </c>
      <c r="H202" s="124">
        <f t="shared" si="20"/>
        <v>11150.5</v>
      </c>
    </row>
    <row r="203" spans="3:9">
      <c r="C203" s="142">
        <v>3</v>
      </c>
      <c r="D203" s="59" t="s">
        <v>18</v>
      </c>
      <c r="E203" s="72" t="s">
        <v>6</v>
      </c>
      <c r="F203" s="181">
        <v>7.7000000000000002E-3</v>
      </c>
      <c r="G203" s="64">
        <f>VLOOKUP(D203,upahbahan,3,FALSE)</f>
        <v>175000</v>
      </c>
      <c r="H203" s="124">
        <f t="shared" si="20"/>
        <v>1347.5</v>
      </c>
    </row>
    <row r="204" spans="3:9">
      <c r="C204" s="142">
        <v>4</v>
      </c>
      <c r="D204" s="59" t="s">
        <v>19</v>
      </c>
      <c r="E204" s="72" t="s">
        <v>6</v>
      </c>
      <c r="F204" s="181">
        <v>2.5999999999999999E-3</v>
      </c>
      <c r="G204" s="64">
        <f>VLOOKUP(D204,upahbahan,3,FALSE)</f>
        <v>200000</v>
      </c>
      <c r="H204" s="124">
        <f t="shared" si="20"/>
        <v>520</v>
      </c>
    </row>
    <row r="205" spans="3:9">
      <c r="C205" s="144" t="s">
        <v>1210</v>
      </c>
      <c r="D205" s="80"/>
      <c r="E205" s="80"/>
      <c r="F205" s="217"/>
      <c r="G205" s="218"/>
      <c r="H205" s="124">
        <f>SUM(H201:H204)</f>
        <v>28398</v>
      </c>
      <c r="I205" s="220"/>
    </row>
    <row r="206" spans="3:9">
      <c r="C206" s="141" t="s">
        <v>1211</v>
      </c>
      <c r="D206" s="59" t="s">
        <v>1212</v>
      </c>
      <c r="E206" s="73"/>
      <c r="F206" s="73"/>
      <c r="G206" s="73"/>
      <c r="H206" s="146"/>
    </row>
    <row r="207" spans="3:9">
      <c r="C207" s="198" t="s">
        <v>1205</v>
      </c>
      <c r="D207" s="77" t="s">
        <v>523</v>
      </c>
      <c r="E207" s="72" t="s">
        <v>44</v>
      </c>
      <c r="F207" s="181">
        <v>6.5629999999999997</v>
      </c>
      <c r="G207" s="64">
        <f>VLOOKUP(D207,upahbahan,3,FALSE)</f>
        <v>6000</v>
      </c>
      <c r="H207" s="124">
        <f t="shared" ref="H207:H210" si="21">F207*G207</f>
        <v>39378</v>
      </c>
    </row>
    <row r="208" spans="3:9">
      <c r="C208" s="198" t="s">
        <v>1206</v>
      </c>
      <c r="D208" s="59" t="s">
        <v>2359</v>
      </c>
      <c r="E208" s="72" t="s">
        <v>66</v>
      </c>
      <c r="F208" s="74">
        <v>13.632</v>
      </c>
      <c r="G208" s="64">
        <f>VLOOKUP(D208,upahbahan,3,FALSE)</f>
        <v>1300</v>
      </c>
      <c r="H208" s="124">
        <f t="shared" si="21"/>
        <v>17721.599999999999</v>
      </c>
    </row>
    <row r="209" spans="3:9">
      <c r="C209" s="198" t="s">
        <v>1207</v>
      </c>
      <c r="D209" s="59" t="s">
        <v>563</v>
      </c>
      <c r="E209" s="72" t="s">
        <v>66</v>
      </c>
      <c r="F209" s="74">
        <v>1.5</v>
      </c>
      <c r="G209" s="64">
        <f>VLOOKUP(D209,upahbahan,3,FALSE)</f>
        <v>7800</v>
      </c>
      <c r="H209" s="124">
        <f t="shared" si="21"/>
        <v>11700</v>
      </c>
    </row>
    <row r="210" spans="3:9">
      <c r="C210" s="198" t="s">
        <v>1208</v>
      </c>
      <c r="D210" s="77" t="s">
        <v>86</v>
      </c>
      <c r="E210" s="72" t="s">
        <v>42</v>
      </c>
      <c r="F210" s="74">
        <v>2.7E-2</v>
      </c>
      <c r="G210" s="64">
        <f>VLOOKUP(D210,upahbahan,3,FALSE)</f>
        <v>275000</v>
      </c>
      <c r="H210" s="124">
        <f t="shared" si="21"/>
        <v>7425</v>
      </c>
    </row>
    <row r="211" spans="3:9">
      <c r="C211" s="144" t="s">
        <v>1216</v>
      </c>
      <c r="D211" s="80"/>
      <c r="E211" s="80"/>
      <c r="F211" s="80"/>
      <c r="G211" s="162"/>
      <c r="H211" s="124">
        <f>SUM(H207:H210)</f>
        <v>76224.600000000006</v>
      </c>
    </row>
    <row r="212" spans="3:9">
      <c r="C212" s="152" t="s">
        <v>1217</v>
      </c>
      <c r="D212" s="59" t="s">
        <v>1218</v>
      </c>
      <c r="E212" s="73"/>
      <c r="F212" s="73"/>
      <c r="G212" s="73"/>
      <c r="H212" s="146"/>
    </row>
    <row r="213" spans="3:9">
      <c r="C213" s="144" t="s">
        <v>1219</v>
      </c>
      <c r="D213" s="80"/>
      <c r="E213" s="80"/>
      <c r="F213" s="80"/>
      <c r="G213" s="162"/>
      <c r="H213" s="153">
        <v>0</v>
      </c>
    </row>
    <row r="214" spans="3:9">
      <c r="C214" s="122" t="s">
        <v>1220</v>
      </c>
      <c r="D214" s="69" t="s">
        <v>1221</v>
      </c>
      <c r="E214" s="70"/>
      <c r="F214" s="70"/>
      <c r="G214" s="71"/>
      <c r="H214" s="124">
        <f>H213+H211+H205</f>
        <v>104622.6</v>
      </c>
    </row>
    <row r="215" spans="3:9">
      <c r="C215" s="122" t="s">
        <v>1222</v>
      </c>
      <c r="D215" s="69" t="s">
        <v>1406</v>
      </c>
      <c r="E215" s="70"/>
      <c r="F215" s="71"/>
      <c r="G215" s="61" t="s">
        <v>1407</v>
      </c>
      <c r="H215" s="124">
        <f>H214*10%</f>
        <v>10462.260000000002</v>
      </c>
    </row>
    <row r="216" spans="3:9" ht="14.4" thickBot="1">
      <c r="C216" s="130" t="s">
        <v>1223</v>
      </c>
      <c r="D216" s="131" t="s">
        <v>1224</v>
      </c>
      <c r="E216" s="132"/>
      <c r="F216" s="132"/>
      <c r="G216" s="155"/>
      <c r="H216" s="134">
        <f>SUM(H214:H215)</f>
        <v>115084.86000000002</v>
      </c>
    </row>
    <row r="217" spans="3:9" ht="14.4" thickTop="1">
      <c r="C217" s="57"/>
      <c r="D217" s="81"/>
      <c r="E217" s="81"/>
      <c r="F217" s="81"/>
      <c r="G217" s="81"/>
      <c r="H217" s="82"/>
    </row>
    <row r="218" spans="3:9" ht="14.4" thickBot="1">
      <c r="C218" s="53" t="s">
        <v>2885</v>
      </c>
      <c r="D218" s="234" t="s">
        <v>1418</v>
      </c>
      <c r="E218" s="234"/>
      <c r="F218" s="234"/>
      <c r="G218" s="234"/>
      <c r="H218" s="234"/>
      <c r="I218" s="56">
        <f>ROUNDDOWN(H236,-2)</f>
        <v>109200</v>
      </c>
    </row>
    <row r="219" spans="3:9" ht="28.2" thickTop="1">
      <c r="C219" s="119" t="s">
        <v>1197</v>
      </c>
      <c r="D219" s="120" t="s">
        <v>1198</v>
      </c>
      <c r="E219" s="120" t="s">
        <v>1199</v>
      </c>
      <c r="F219" s="120" t="s">
        <v>1200</v>
      </c>
      <c r="G219" s="120" t="s">
        <v>1201</v>
      </c>
      <c r="H219" s="121" t="s">
        <v>1202</v>
      </c>
    </row>
    <row r="220" spans="3:9">
      <c r="C220" s="141" t="s">
        <v>1203</v>
      </c>
      <c r="D220" s="59" t="s">
        <v>1204</v>
      </c>
      <c r="E220" s="73"/>
      <c r="F220" s="73"/>
      <c r="G220" s="73"/>
      <c r="H220" s="146"/>
    </row>
    <row r="221" spans="3:9">
      <c r="C221" s="142">
        <v>1</v>
      </c>
      <c r="D221" s="59" t="s">
        <v>5</v>
      </c>
      <c r="E221" s="72" t="s">
        <v>6</v>
      </c>
      <c r="F221" s="93">
        <v>0.25</v>
      </c>
      <c r="G221" s="64">
        <f>VLOOKUP(D221,upahbahan,3,FALSE)</f>
        <v>100000</v>
      </c>
      <c r="H221" s="124">
        <f t="shared" ref="H221:H224" si="22">F221*G221</f>
        <v>25000</v>
      </c>
    </row>
    <row r="222" spans="3:9">
      <c r="C222" s="142">
        <v>2</v>
      </c>
      <c r="D222" s="59" t="s">
        <v>7</v>
      </c>
      <c r="E222" s="72" t="s">
        <v>6</v>
      </c>
      <c r="F222" s="93">
        <v>8.3299999999999999E-2</v>
      </c>
      <c r="G222" s="64">
        <f>VLOOKUP(D222,upahbahan,3,FALSE)</f>
        <v>145000</v>
      </c>
      <c r="H222" s="124">
        <f t="shared" si="22"/>
        <v>12078.5</v>
      </c>
    </row>
    <row r="223" spans="3:9">
      <c r="C223" s="142">
        <v>3</v>
      </c>
      <c r="D223" s="59" t="s">
        <v>18</v>
      </c>
      <c r="E223" s="72" t="s">
        <v>6</v>
      </c>
      <c r="F223" s="93">
        <v>8.3000000000000001E-3</v>
      </c>
      <c r="G223" s="64">
        <f>VLOOKUP(D223,upahbahan,3,FALSE)</f>
        <v>175000</v>
      </c>
      <c r="H223" s="124">
        <f t="shared" si="22"/>
        <v>1452.5</v>
      </c>
    </row>
    <row r="224" spans="3:9">
      <c r="C224" s="142">
        <v>4</v>
      </c>
      <c r="D224" s="59" t="s">
        <v>19</v>
      </c>
      <c r="E224" s="72" t="s">
        <v>6</v>
      </c>
      <c r="F224" s="93">
        <v>2.8E-3</v>
      </c>
      <c r="G224" s="64">
        <f>VLOOKUP(D224,upahbahan,3,FALSE)</f>
        <v>200000</v>
      </c>
      <c r="H224" s="124">
        <f t="shared" si="22"/>
        <v>560</v>
      </c>
    </row>
    <row r="225" spans="3:9">
      <c r="C225" s="144" t="s">
        <v>1210</v>
      </c>
      <c r="D225" s="80"/>
      <c r="E225" s="80"/>
      <c r="F225" s="217"/>
      <c r="G225" s="218"/>
      <c r="H225" s="124">
        <f>SUM(H221:H224)</f>
        <v>39091</v>
      </c>
      <c r="I225" s="220"/>
    </row>
    <row r="226" spans="3:9">
      <c r="C226" s="141" t="s">
        <v>1211</v>
      </c>
      <c r="D226" s="59" t="s">
        <v>1212</v>
      </c>
      <c r="E226" s="73"/>
      <c r="F226" s="73"/>
      <c r="G226" s="73"/>
      <c r="H226" s="146"/>
    </row>
    <row r="227" spans="3:9">
      <c r="C227" s="198" t="s">
        <v>1205</v>
      </c>
      <c r="D227" s="77" t="s">
        <v>524</v>
      </c>
      <c r="E227" s="72" t="s">
        <v>44</v>
      </c>
      <c r="F227" s="181">
        <v>2.9169999999999998</v>
      </c>
      <c r="G227" s="64">
        <f>VLOOKUP(D227,upahbahan,3,FALSE)</f>
        <v>8000</v>
      </c>
      <c r="H227" s="124">
        <f t="shared" ref="H227:H230" si="23">F227*G227</f>
        <v>23336</v>
      </c>
    </row>
    <row r="228" spans="3:9">
      <c r="C228" s="198" t="s">
        <v>1206</v>
      </c>
      <c r="D228" s="59" t="s">
        <v>2359</v>
      </c>
      <c r="E228" s="72" t="s">
        <v>66</v>
      </c>
      <c r="F228" s="74">
        <v>13.632</v>
      </c>
      <c r="G228" s="64">
        <f>VLOOKUP(D228,upahbahan,3,FALSE)</f>
        <v>1300</v>
      </c>
      <c r="H228" s="124">
        <f t="shared" si="23"/>
        <v>17721.599999999999</v>
      </c>
    </row>
    <row r="229" spans="3:9">
      <c r="C229" s="198" t="s">
        <v>1207</v>
      </c>
      <c r="D229" s="59" t="s">
        <v>563</v>
      </c>
      <c r="E229" s="72" t="s">
        <v>66</v>
      </c>
      <c r="F229" s="74">
        <v>1.5</v>
      </c>
      <c r="G229" s="64">
        <f>VLOOKUP(D229,upahbahan,3,FALSE)</f>
        <v>7800</v>
      </c>
      <c r="H229" s="124">
        <f t="shared" si="23"/>
        <v>11700</v>
      </c>
    </row>
    <row r="230" spans="3:9">
      <c r="C230" s="198" t="s">
        <v>1208</v>
      </c>
      <c r="D230" s="77" t="s">
        <v>86</v>
      </c>
      <c r="E230" s="72" t="s">
        <v>42</v>
      </c>
      <c r="F230" s="74">
        <v>2.7E-2</v>
      </c>
      <c r="G230" s="64">
        <f>VLOOKUP(D230,upahbahan,3,FALSE)</f>
        <v>275000</v>
      </c>
      <c r="H230" s="124">
        <f t="shared" si="23"/>
        <v>7425</v>
      </c>
    </row>
    <row r="231" spans="3:9">
      <c r="C231" s="144" t="s">
        <v>1216</v>
      </c>
      <c r="D231" s="80"/>
      <c r="E231" s="80"/>
      <c r="F231" s="80"/>
      <c r="G231" s="162"/>
      <c r="H231" s="124">
        <f>SUM(H227:H230)</f>
        <v>60182.6</v>
      </c>
    </row>
    <row r="232" spans="3:9">
      <c r="C232" s="152" t="s">
        <v>1217</v>
      </c>
      <c r="D232" s="59" t="s">
        <v>1218</v>
      </c>
      <c r="E232" s="73"/>
      <c r="F232" s="73"/>
      <c r="G232" s="73"/>
      <c r="H232" s="146"/>
    </row>
    <row r="233" spans="3:9">
      <c r="C233" s="144" t="s">
        <v>1219</v>
      </c>
      <c r="D233" s="80"/>
      <c r="E233" s="80"/>
      <c r="F233" s="80"/>
      <c r="G233" s="162"/>
      <c r="H233" s="153">
        <v>0</v>
      </c>
    </row>
    <row r="234" spans="3:9">
      <c r="C234" s="122" t="s">
        <v>1220</v>
      </c>
      <c r="D234" s="69" t="s">
        <v>1221</v>
      </c>
      <c r="E234" s="70"/>
      <c r="F234" s="70"/>
      <c r="G234" s="71"/>
      <c r="H234" s="124">
        <f>H233+H231+H225</f>
        <v>99273.600000000006</v>
      </c>
    </row>
    <row r="235" spans="3:9">
      <c r="C235" s="122" t="s">
        <v>1222</v>
      </c>
      <c r="D235" s="69" t="s">
        <v>1406</v>
      </c>
      <c r="E235" s="70"/>
      <c r="F235" s="71"/>
      <c r="G235" s="61" t="s">
        <v>1407</v>
      </c>
      <c r="H235" s="124">
        <f>H234*10%</f>
        <v>9927.36</v>
      </c>
    </row>
    <row r="236" spans="3:9" ht="14.4" thickBot="1">
      <c r="C236" s="130" t="s">
        <v>1223</v>
      </c>
      <c r="D236" s="131" t="s">
        <v>1224</v>
      </c>
      <c r="E236" s="132"/>
      <c r="F236" s="132"/>
      <c r="G236" s="155"/>
      <c r="H236" s="134">
        <f>SUM(H234:H235)</f>
        <v>109200.96000000001</v>
      </c>
    </row>
    <row r="237" spans="3:9" ht="14.4" thickTop="1">
      <c r="C237" s="57"/>
      <c r="D237" s="81"/>
      <c r="E237" s="81"/>
      <c r="F237" s="81"/>
      <c r="G237" s="81"/>
      <c r="H237" s="82"/>
    </row>
    <row r="238" spans="3:9" ht="14.4" thickBot="1">
      <c r="C238" s="53" t="s">
        <v>2886</v>
      </c>
      <c r="D238" s="234" t="s">
        <v>1419</v>
      </c>
      <c r="E238" s="234"/>
      <c r="F238" s="234"/>
      <c r="G238" s="234"/>
      <c r="H238" s="234"/>
      <c r="I238" s="56">
        <f>ROUNDDOWN(H256,-2)</f>
        <v>25200</v>
      </c>
    </row>
    <row r="239" spans="3:9" ht="28.2" thickTop="1">
      <c r="C239" s="119" t="s">
        <v>1197</v>
      </c>
      <c r="D239" s="120" t="s">
        <v>1198</v>
      </c>
      <c r="E239" s="120" t="s">
        <v>1199</v>
      </c>
      <c r="F239" s="120" t="s">
        <v>1200</v>
      </c>
      <c r="G239" s="120" t="s">
        <v>1201</v>
      </c>
      <c r="H239" s="121" t="s">
        <v>1202</v>
      </c>
    </row>
    <row r="240" spans="3:9">
      <c r="C240" s="141" t="s">
        <v>1203</v>
      </c>
      <c r="D240" s="59" t="s">
        <v>1204</v>
      </c>
      <c r="E240" s="73"/>
      <c r="F240" s="73"/>
      <c r="G240" s="73"/>
      <c r="H240" s="146"/>
    </row>
    <row r="241" spans="3:9">
      <c r="C241" s="142">
        <v>1</v>
      </c>
      <c r="D241" s="59" t="s">
        <v>5</v>
      </c>
      <c r="E241" s="72" t="s">
        <v>6</v>
      </c>
      <c r="F241" s="93">
        <v>5.7099999999999998E-2</v>
      </c>
      <c r="G241" s="64">
        <f>VLOOKUP(D241,upahbahan,3,FALSE)</f>
        <v>100000</v>
      </c>
      <c r="H241" s="124">
        <f t="shared" ref="H241:H244" si="24">F241*G241</f>
        <v>5710</v>
      </c>
    </row>
    <row r="242" spans="3:9">
      <c r="C242" s="142">
        <v>2</v>
      </c>
      <c r="D242" s="59" t="s">
        <v>7</v>
      </c>
      <c r="E242" s="72" t="s">
        <v>6</v>
      </c>
      <c r="F242" s="93">
        <v>2.86E-2</v>
      </c>
      <c r="G242" s="64">
        <f>VLOOKUP(D242,upahbahan,3,FALSE)</f>
        <v>145000</v>
      </c>
      <c r="H242" s="124">
        <f t="shared" si="24"/>
        <v>4147</v>
      </c>
    </row>
    <row r="243" spans="3:9">
      <c r="C243" s="142">
        <v>3</v>
      </c>
      <c r="D243" s="59" t="s">
        <v>18</v>
      </c>
      <c r="E243" s="72" t="s">
        <v>6</v>
      </c>
      <c r="F243" s="93">
        <v>2.8999999999999998E-3</v>
      </c>
      <c r="G243" s="64">
        <f>VLOOKUP(D243,upahbahan,3,FALSE)</f>
        <v>175000</v>
      </c>
      <c r="H243" s="124">
        <f t="shared" si="24"/>
        <v>507.49999999999994</v>
      </c>
    </row>
    <row r="244" spans="3:9">
      <c r="C244" s="142">
        <v>4</v>
      </c>
      <c r="D244" s="59" t="s">
        <v>19</v>
      </c>
      <c r="E244" s="72" t="s">
        <v>6</v>
      </c>
      <c r="F244" s="93">
        <v>1E-3</v>
      </c>
      <c r="G244" s="64">
        <f>VLOOKUP(D244,upahbahan,3,FALSE)</f>
        <v>200000</v>
      </c>
      <c r="H244" s="124">
        <f t="shared" si="24"/>
        <v>200</v>
      </c>
    </row>
    <row r="245" spans="3:9">
      <c r="C245" s="144" t="s">
        <v>1210</v>
      </c>
      <c r="D245" s="80"/>
      <c r="E245" s="80"/>
      <c r="F245" s="217"/>
      <c r="G245" s="218"/>
      <c r="H245" s="124">
        <f>SUM(H241:H244)</f>
        <v>10564.5</v>
      </c>
      <c r="I245" s="220"/>
    </row>
    <row r="246" spans="3:9">
      <c r="C246" s="141" t="s">
        <v>1211</v>
      </c>
      <c r="D246" s="59" t="s">
        <v>1212</v>
      </c>
      <c r="E246" s="73"/>
      <c r="F246" s="73"/>
      <c r="G246" s="73"/>
      <c r="H246" s="146"/>
    </row>
    <row r="247" spans="3:9">
      <c r="C247" s="198" t="s">
        <v>1205</v>
      </c>
      <c r="D247" s="77" t="s">
        <v>491</v>
      </c>
      <c r="E247" s="72" t="s">
        <v>44</v>
      </c>
      <c r="F247" s="74">
        <v>5.25</v>
      </c>
      <c r="G247" s="64">
        <f>VLOOKUP(D247,upahbahan,3,FALSE)</f>
        <v>1500</v>
      </c>
      <c r="H247" s="124">
        <f t="shared" ref="H247:H250" si="25">F247*G247</f>
        <v>7875</v>
      </c>
    </row>
    <row r="248" spans="3:9">
      <c r="C248" s="198" t="s">
        <v>1206</v>
      </c>
      <c r="D248" s="59" t="s">
        <v>2359</v>
      </c>
      <c r="E248" s="72" t="s">
        <v>66</v>
      </c>
      <c r="F248" s="74">
        <v>1.704</v>
      </c>
      <c r="G248" s="64">
        <f>VLOOKUP(D248,upahbahan,3,FALSE)</f>
        <v>1300</v>
      </c>
      <c r="H248" s="124">
        <f t="shared" si="25"/>
        <v>2215.1999999999998</v>
      </c>
    </row>
    <row r="249" spans="3:9">
      <c r="C249" s="198" t="s">
        <v>1207</v>
      </c>
      <c r="D249" s="59" t="s">
        <v>563</v>
      </c>
      <c r="E249" s="72" t="s">
        <v>66</v>
      </c>
      <c r="F249" s="74">
        <v>0.188</v>
      </c>
      <c r="G249" s="64">
        <f>VLOOKUP(D249,upahbahan,3,FALSE)</f>
        <v>7800</v>
      </c>
      <c r="H249" s="124">
        <f t="shared" si="25"/>
        <v>1466.4</v>
      </c>
    </row>
    <row r="250" spans="3:9">
      <c r="C250" s="198" t="s">
        <v>1208</v>
      </c>
      <c r="D250" s="77" t="s">
        <v>86</v>
      </c>
      <c r="E250" s="72" t="s">
        <v>42</v>
      </c>
      <c r="F250" s="74">
        <v>3.0000000000000001E-3</v>
      </c>
      <c r="G250" s="64">
        <f>VLOOKUP(D250,upahbahan,3,FALSE)</f>
        <v>275000</v>
      </c>
      <c r="H250" s="124">
        <f t="shared" si="25"/>
        <v>825</v>
      </c>
    </row>
    <row r="251" spans="3:9">
      <c r="C251" s="144" t="s">
        <v>1216</v>
      </c>
      <c r="D251" s="80"/>
      <c r="E251" s="80"/>
      <c r="F251" s="80"/>
      <c r="G251" s="162"/>
      <c r="H251" s="124">
        <f>SUM(H247:H250)</f>
        <v>12381.6</v>
      </c>
    </row>
    <row r="252" spans="3:9">
      <c r="C252" s="152" t="s">
        <v>1217</v>
      </c>
      <c r="D252" s="59" t="s">
        <v>1218</v>
      </c>
      <c r="E252" s="73"/>
      <c r="F252" s="73"/>
      <c r="G252" s="73"/>
      <c r="H252" s="146"/>
    </row>
    <row r="253" spans="3:9">
      <c r="C253" s="144" t="s">
        <v>1219</v>
      </c>
      <c r="D253" s="80"/>
      <c r="E253" s="80"/>
      <c r="F253" s="80"/>
      <c r="G253" s="162"/>
      <c r="H253" s="153">
        <v>0</v>
      </c>
    </row>
    <row r="254" spans="3:9">
      <c r="C254" s="122" t="s">
        <v>1220</v>
      </c>
      <c r="D254" s="69" t="s">
        <v>1221</v>
      </c>
      <c r="E254" s="70"/>
      <c r="F254" s="70"/>
      <c r="G254" s="71"/>
      <c r="H254" s="124">
        <f>H253+H251+H245</f>
        <v>22946.1</v>
      </c>
    </row>
    <row r="255" spans="3:9">
      <c r="C255" s="122" t="s">
        <v>1222</v>
      </c>
      <c r="D255" s="69" t="s">
        <v>1406</v>
      </c>
      <c r="E255" s="70"/>
      <c r="F255" s="71"/>
      <c r="G255" s="61" t="s">
        <v>1407</v>
      </c>
      <c r="H255" s="124">
        <f>H254*10%</f>
        <v>2294.61</v>
      </c>
    </row>
    <row r="256" spans="3:9" ht="14.4" thickBot="1">
      <c r="C256" s="130" t="s">
        <v>1223</v>
      </c>
      <c r="D256" s="131" t="s">
        <v>1224</v>
      </c>
      <c r="E256" s="132"/>
      <c r="F256" s="132"/>
      <c r="G256" s="155"/>
      <c r="H256" s="134">
        <f>SUM(H254:H255)</f>
        <v>25240.71</v>
      </c>
    </row>
    <row r="257" spans="3:9" ht="14.4" thickTop="1">
      <c r="C257" s="57"/>
      <c r="D257" s="81"/>
      <c r="E257" s="81"/>
      <c r="F257" s="81"/>
      <c r="G257" s="81"/>
      <c r="H257" s="82"/>
    </row>
    <row r="258" spans="3:9" ht="15.75" customHeight="1" thickBot="1">
      <c r="C258" s="54" t="s">
        <v>2887</v>
      </c>
      <c r="D258" s="630" t="s">
        <v>1420</v>
      </c>
      <c r="E258" s="630"/>
      <c r="F258" s="630"/>
      <c r="G258" s="630"/>
      <c r="H258" s="630"/>
      <c r="I258" s="56">
        <f>ROUNDDOWN(H276,-2)</f>
        <v>25300</v>
      </c>
    </row>
    <row r="259" spans="3:9" ht="28.2" thickTop="1">
      <c r="C259" s="119" t="s">
        <v>1197</v>
      </c>
      <c r="D259" s="120" t="s">
        <v>1198</v>
      </c>
      <c r="E259" s="120" t="s">
        <v>1199</v>
      </c>
      <c r="F259" s="120" t="s">
        <v>1200</v>
      </c>
      <c r="G259" s="120" t="s">
        <v>1201</v>
      </c>
      <c r="H259" s="121" t="s">
        <v>1202</v>
      </c>
    </row>
    <row r="260" spans="3:9">
      <c r="C260" s="141" t="s">
        <v>1203</v>
      </c>
      <c r="D260" s="59" t="s">
        <v>1204</v>
      </c>
      <c r="E260" s="73"/>
      <c r="F260" s="73"/>
      <c r="G260" s="73"/>
      <c r="H260" s="146"/>
    </row>
    <row r="261" spans="3:9">
      <c r="C261" s="142">
        <v>1</v>
      </c>
      <c r="D261" s="59" t="s">
        <v>5</v>
      </c>
      <c r="E261" s="72" t="s">
        <v>6</v>
      </c>
      <c r="F261" s="93">
        <v>6.25E-2</v>
      </c>
      <c r="G261" s="64">
        <f>VLOOKUP(D261,upahbahan,3,FALSE)</f>
        <v>100000</v>
      </c>
      <c r="H261" s="124">
        <f>F261*G261</f>
        <v>6250</v>
      </c>
    </row>
    <row r="262" spans="3:9">
      <c r="C262" s="142">
        <v>2</v>
      </c>
      <c r="D262" s="59" t="s">
        <v>7</v>
      </c>
      <c r="E262" s="72" t="s">
        <v>6</v>
      </c>
      <c r="F262" s="93">
        <v>3.1300000000000001E-2</v>
      </c>
      <c r="G262" s="64">
        <f>VLOOKUP(D262,upahbahan,3,FALSE)</f>
        <v>145000</v>
      </c>
      <c r="H262" s="124">
        <f t="shared" ref="H262:H263" si="26">F262*G262</f>
        <v>4538.5</v>
      </c>
    </row>
    <row r="263" spans="3:9">
      <c r="C263" s="142">
        <v>3</v>
      </c>
      <c r="D263" s="59" t="s">
        <v>18</v>
      </c>
      <c r="E263" s="72" t="s">
        <v>6</v>
      </c>
      <c r="F263" s="93">
        <v>3.0999999999999999E-3</v>
      </c>
      <c r="G263" s="64">
        <f>VLOOKUP(D263,upahbahan,3,FALSE)</f>
        <v>175000</v>
      </c>
      <c r="H263" s="124">
        <f t="shared" si="26"/>
        <v>542.5</v>
      </c>
    </row>
    <row r="264" spans="3:9">
      <c r="C264" s="142">
        <v>4</v>
      </c>
      <c r="D264" s="59" t="s">
        <v>19</v>
      </c>
      <c r="E264" s="72" t="s">
        <v>6</v>
      </c>
      <c r="F264" s="93">
        <v>1E-3</v>
      </c>
      <c r="G264" s="64">
        <f>VLOOKUP(D264,upahbahan,3,FALSE)</f>
        <v>200000</v>
      </c>
      <c r="H264" s="124">
        <f>F264*G264</f>
        <v>200</v>
      </c>
    </row>
    <row r="265" spans="3:9">
      <c r="C265" s="144" t="s">
        <v>1210</v>
      </c>
      <c r="D265" s="80"/>
      <c r="E265" s="80"/>
      <c r="F265" s="217"/>
      <c r="G265" s="218"/>
      <c r="H265" s="124">
        <f>SUM(H261:H264)</f>
        <v>11531</v>
      </c>
      <c r="I265" s="220"/>
    </row>
    <row r="266" spans="3:9">
      <c r="C266" s="141" t="s">
        <v>1211</v>
      </c>
      <c r="D266" s="59" t="s">
        <v>1212</v>
      </c>
      <c r="E266" s="73"/>
      <c r="F266" s="73"/>
      <c r="G266" s="73"/>
      <c r="H266" s="146"/>
    </row>
    <row r="267" spans="3:9">
      <c r="C267" s="198" t="s">
        <v>1205</v>
      </c>
      <c r="D267" s="77" t="s">
        <v>492</v>
      </c>
      <c r="E267" s="72" t="s">
        <v>44</v>
      </c>
      <c r="F267" s="74">
        <v>3.5</v>
      </c>
      <c r="G267" s="64">
        <f>VLOOKUP(D267,upahbahan,3,FALSE)</f>
        <v>2000</v>
      </c>
      <c r="H267" s="124">
        <f>F267*G267</f>
        <v>7000</v>
      </c>
    </row>
    <row r="268" spans="3:9">
      <c r="C268" s="198" t="s">
        <v>1206</v>
      </c>
      <c r="D268" s="59" t="s">
        <v>2359</v>
      </c>
      <c r="E268" s="72" t="s">
        <v>66</v>
      </c>
      <c r="F268" s="74">
        <v>1.704</v>
      </c>
      <c r="G268" s="64">
        <f>VLOOKUP(D268,upahbahan,3,FALSE)</f>
        <v>1300</v>
      </c>
      <c r="H268" s="124">
        <f t="shared" ref="H268:H270" si="27">F268*G268</f>
        <v>2215.1999999999998</v>
      </c>
    </row>
    <row r="269" spans="3:9">
      <c r="C269" s="198" t="s">
        <v>1207</v>
      </c>
      <c r="D269" s="59" t="s">
        <v>563</v>
      </c>
      <c r="E269" s="72" t="s">
        <v>66</v>
      </c>
      <c r="F269" s="74">
        <v>0.188</v>
      </c>
      <c r="G269" s="64">
        <f>VLOOKUP(D269,upahbahan,3,FALSE)</f>
        <v>7800</v>
      </c>
      <c r="H269" s="124">
        <f t="shared" si="27"/>
        <v>1466.4</v>
      </c>
    </row>
    <row r="270" spans="3:9">
      <c r="C270" s="198" t="s">
        <v>1208</v>
      </c>
      <c r="D270" s="77" t="s">
        <v>86</v>
      </c>
      <c r="E270" s="72" t="s">
        <v>42</v>
      </c>
      <c r="F270" s="74">
        <v>3.0000000000000001E-3</v>
      </c>
      <c r="G270" s="64">
        <f>VLOOKUP(D270,upahbahan,3,FALSE)</f>
        <v>275000</v>
      </c>
      <c r="H270" s="124">
        <f t="shared" si="27"/>
        <v>825</v>
      </c>
    </row>
    <row r="271" spans="3:9">
      <c r="C271" s="144" t="s">
        <v>1216</v>
      </c>
      <c r="D271" s="80"/>
      <c r="E271" s="80"/>
      <c r="F271" s="80"/>
      <c r="G271" s="162"/>
      <c r="H271" s="124">
        <f>SUM(H267:H270)</f>
        <v>11506.6</v>
      </c>
    </row>
    <row r="272" spans="3:9">
      <c r="C272" s="152" t="s">
        <v>1217</v>
      </c>
      <c r="D272" s="59" t="s">
        <v>1218</v>
      </c>
      <c r="E272" s="73"/>
      <c r="F272" s="73"/>
      <c r="G272" s="73"/>
      <c r="H272" s="146"/>
    </row>
    <row r="273" spans="3:9">
      <c r="C273" s="144" t="s">
        <v>1219</v>
      </c>
      <c r="D273" s="80"/>
      <c r="E273" s="80"/>
      <c r="F273" s="80"/>
      <c r="G273" s="162"/>
      <c r="H273" s="153">
        <v>0</v>
      </c>
    </row>
    <row r="274" spans="3:9">
      <c r="C274" s="122" t="s">
        <v>1220</v>
      </c>
      <c r="D274" s="69" t="s">
        <v>1221</v>
      </c>
      <c r="E274" s="70"/>
      <c r="F274" s="70"/>
      <c r="G274" s="71"/>
      <c r="H274" s="124">
        <f>H273+H271+H265</f>
        <v>23037.599999999999</v>
      </c>
    </row>
    <row r="275" spans="3:9">
      <c r="C275" s="122" t="s">
        <v>1222</v>
      </c>
      <c r="D275" s="69" t="s">
        <v>1406</v>
      </c>
      <c r="E275" s="70"/>
      <c r="F275" s="71"/>
      <c r="G275" s="95">
        <v>0.1</v>
      </c>
      <c r="H275" s="124">
        <f>H274*G275</f>
        <v>2303.7599999999998</v>
      </c>
    </row>
    <row r="276" spans="3:9" ht="14.4" thickBot="1">
      <c r="C276" s="130" t="s">
        <v>1223</v>
      </c>
      <c r="D276" s="131" t="s">
        <v>1224</v>
      </c>
      <c r="E276" s="132"/>
      <c r="F276" s="132"/>
      <c r="G276" s="155"/>
      <c r="H276" s="134">
        <f>SUM(H274:H275)</f>
        <v>25341.359999999997</v>
      </c>
    </row>
    <row r="277" spans="3:9" ht="14.4" thickTop="1">
      <c r="C277" s="89"/>
      <c r="D277" s="90"/>
      <c r="E277" s="90"/>
      <c r="F277" s="90"/>
      <c r="G277" s="90"/>
      <c r="H277" s="91"/>
    </row>
    <row r="278" spans="3:9" ht="15.75" customHeight="1" thickBot="1">
      <c r="C278" s="54" t="s">
        <v>2888</v>
      </c>
      <c r="D278" s="631" t="s">
        <v>1421</v>
      </c>
      <c r="E278" s="631"/>
      <c r="F278" s="631"/>
      <c r="G278" s="631"/>
      <c r="H278" s="631"/>
      <c r="I278" s="56">
        <f>ROUNDDOWN(H296,-2)</f>
        <v>27100</v>
      </c>
    </row>
    <row r="279" spans="3:9" ht="28.2" thickTop="1">
      <c r="C279" s="119" t="s">
        <v>1197</v>
      </c>
      <c r="D279" s="120" t="s">
        <v>1198</v>
      </c>
      <c r="E279" s="120" t="s">
        <v>1199</v>
      </c>
      <c r="F279" s="120" t="s">
        <v>1200</v>
      </c>
      <c r="G279" s="120" t="s">
        <v>1201</v>
      </c>
      <c r="H279" s="121" t="s">
        <v>1202</v>
      </c>
    </row>
    <row r="280" spans="3:9">
      <c r="C280" s="141" t="s">
        <v>1203</v>
      </c>
      <c r="D280" s="59" t="s">
        <v>1204</v>
      </c>
      <c r="E280" s="73"/>
      <c r="F280" s="73"/>
      <c r="G280" s="73"/>
      <c r="H280" s="146"/>
    </row>
    <row r="281" spans="3:9">
      <c r="C281" s="142">
        <v>1</v>
      </c>
      <c r="D281" s="59" t="s">
        <v>5</v>
      </c>
      <c r="E281" s="72" t="s">
        <v>6</v>
      </c>
      <c r="F281" s="181">
        <v>6.6699999999999995E-2</v>
      </c>
      <c r="G281" s="64">
        <f>VLOOKUP(D281,upahbahan,3,FALSE)</f>
        <v>100000</v>
      </c>
      <c r="H281" s="124">
        <f t="shared" ref="H281:H284" si="28">F281*G281</f>
        <v>6669.9999999999991</v>
      </c>
    </row>
    <row r="282" spans="3:9">
      <c r="C282" s="142">
        <v>2</v>
      </c>
      <c r="D282" s="59" t="s">
        <v>7</v>
      </c>
      <c r="E282" s="72" t="s">
        <v>6</v>
      </c>
      <c r="F282" s="181">
        <v>3.3300000000000003E-2</v>
      </c>
      <c r="G282" s="64">
        <f>VLOOKUP(D282,upahbahan,3,FALSE)</f>
        <v>145000</v>
      </c>
      <c r="H282" s="124">
        <f t="shared" si="28"/>
        <v>4828.5000000000009</v>
      </c>
    </row>
    <row r="283" spans="3:9">
      <c r="C283" s="142">
        <v>3</v>
      </c>
      <c r="D283" s="59" t="s">
        <v>18</v>
      </c>
      <c r="E283" s="72" t="s">
        <v>6</v>
      </c>
      <c r="F283" s="181">
        <v>3.3E-3</v>
      </c>
      <c r="G283" s="64">
        <f>VLOOKUP(D283,upahbahan,3,FALSE)</f>
        <v>175000</v>
      </c>
      <c r="H283" s="124">
        <f t="shared" si="28"/>
        <v>577.5</v>
      </c>
    </row>
    <row r="284" spans="3:9">
      <c r="C284" s="142">
        <v>4</v>
      </c>
      <c r="D284" s="59" t="s">
        <v>19</v>
      </c>
      <c r="E284" s="72" t="s">
        <v>6</v>
      </c>
      <c r="F284" s="181">
        <v>1.1000000000000001E-3</v>
      </c>
      <c r="G284" s="64">
        <f>VLOOKUP(D284,upahbahan,3,FALSE)</f>
        <v>200000</v>
      </c>
      <c r="H284" s="124">
        <f t="shared" si="28"/>
        <v>220</v>
      </c>
    </row>
    <row r="285" spans="3:9">
      <c r="C285" s="144" t="s">
        <v>1210</v>
      </c>
      <c r="D285" s="80"/>
      <c r="E285" s="80"/>
      <c r="F285" s="217"/>
      <c r="G285" s="218"/>
      <c r="H285" s="124">
        <f>SUM(H281:H284)</f>
        <v>12296</v>
      </c>
      <c r="I285" s="220"/>
    </row>
    <row r="286" spans="3:9">
      <c r="C286" s="141" t="s">
        <v>1211</v>
      </c>
      <c r="D286" s="59" t="s">
        <v>1212</v>
      </c>
      <c r="E286" s="73"/>
      <c r="F286" s="73"/>
      <c r="G286" s="73"/>
      <c r="H286" s="146"/>
    </row>
    <row r="287" spans="3:9">
      <c r="C287" s="198" t="s">
        <v>1205</v>
      </c>
      <c r="D287" s="77" t="s">
        <v>493</v>
      </c>
      <c r="E287" s="72" t="s">
        <v>44</v>
      </c>
      <c r="F287" s="74" t="s">
        <v>1422</v>
      </c>
      <c r="G287" s="64">
        <f>VLOOKUP(D287,upahbahan,3,FALSE)</f>
        <v>3000</v>
      </c>
      <c r="H287" s="124">
        <f t="shared" ref="H287:H290" si="29">F287*G287</f>
        <v>7875</v>
      </c>
    </row>
    <row r="288" spans="3:9">
      <c r="C288" s="198" t="s">
        <v>1206</v>
      </c>
      <c r="D288" s="59" t="s">
        <v>2359</v>
      </c>
      <c r="E288" s="72" t="s">
        <v>66</v>
      </c>
      <c r="F288" s="74">
        <v>1.704</v>
      </c>
      <c r="G288" s="64">
        <f>VLOOKUP(D288,upahbahan,3,FALSE)</f>
        <v>1300</v>
      </c>
      <c r="H288" s="124">
        <f t="shared" si="29"/>
        <v>2215.1999999999998</v>
      </c>
    </row>
    <row r="289" spans="3:9">
      <c r="C289" s="198" t="s">
        <v>1207</v>
      </c>
      <c r="D289" s="59" t="s">
        <v>563</v>
      </c>
      <c r="E289" s="72" t="s">
        <v>66</v>
      </c>
      <c r="F289" s="74">
        <v>0.188</v>
      </c>
      <c r="G289" s="64">
        <f>VLOOKUP(D289,upahbahan,3,FALSE)</f>
        <v>7800</v>
      </c>
      <c r="H289" s="124">
        <f t="shared" si="29"/>
        <v>1466.4</v>
      </c>
    </row>
    <row r="290" spans="3:9">
      <c r="C290" s="198" t="s">
        <v>1208</v>
      </c>
      <c r="D290" s="77" t="s">
        <v>86</v>
      </c>
      <c r="E290" s="72" t="s">
        <v>42</v>
      </c>
      <c r="F290" s="74">
        <v>3.0000000000000001E-3</v>
      </c>
      <c r="G290" s="64">
        <f>VLOOKUP(D290,upahbahan,3,FALSE)</f>
        <v>275000</v>
      </c>
      <c r="H290" s="124">
        <f t="shared" si="29"/>
        <v>825</v>
      </c>
    </row>
    <row r="291" spans="3:9">
      <c r="C291" s="144" t="s">
        <v>1216</v>
      </c>
      <c r="D291" s="80"/>
      <c r="E291" s="80"/>
      <c r="F291" s="80"/>
      <c r="G291" s="162"/>
      <c r="H291" s="124">
        <f>SUM(H287:H290)</f>
        <v>12381.6</v>
      </c>
    </row>
    <row r="292" spans="3:9">
      <c r="C292" s="152" t="s">
        <v>1217</v>
      </c>
      <c r="D292" s="59" t="s">
        <v>1218</v>
      </c>
      <c r="E292" s="73"/>
      <c r="F292" s="73"/>
      <c r="G292" s="73"/>
      <c r="H292" s="146"/>
    </row>
    <row r="293" spans="3:9">
      <c r="C293" s="144" t="s">
        <v>1219</v>
      </c>
      <c r="D293" s="80"/>
      <c r="E293" s="80"/>
      <c r="F293" s="80"/>
      <c r="G293" s="162"/>
      <c r="H293" s="153">
        <v>0</v>
      </c>
    </row>
    <row r="294" spans="3:9">
      <c r="C294" s="122" t="s">
        <v>1220</v>
      </c>
      <c r="D294" s="69" t="s">
        <v>1221</v>
      </c>
      <c r="E294" s="70"/>
      <c r="F294" s="70"/>
      <c r="G294" s="71"/>
      <c r="H294" s="124">
        <f>H293+H291+H285</f>
        <v>24677.599999999999</v>
      </c>
    </row>
    <row r="295" spans="3:9">
      <c r="C295" s="122" t="s">
        <v>1222</v>
      </c>
      <c r="D295" s="69" t="s">
        <v>1406</v>
      </c>
      <c r="E295" s="70"/>
      <c r="F295" s="71"/>
      <c r="G295" s="61" t="s">
        <v>1407</v>
      </c>
      <c r="H295" s="124">
        <f>H294*10%</f>
        <v>2467.7600000000002</v>
      </c>
    </row>
    <row r="296" spans="3:9" ht="14.4" thickBot="1">
      <c r="C296" s="130" t="s">
        <v>1223</v>
      </c>
      <c r="D296" s="131" t="s">
        <v>1224</v>
      </c>
      <c r="E296" s="132"/>
      <c r="F296" s="132"/>
      <c r="G296" s="155"/>
      <c r="H296" s="134">
        <f>SUM(H294:H295)</f>
        <v>27145.360000000001</v>
      </c>
    </row>
    <row r="297" spans="3:9" ht="14.4" thickTop="1">
      <c r="C297" s="89"/>
      <c r="D297" s="90"/>
      <c r="E297" s="90"/>
      <c r="F297" s="90"/>
      <c r="G297" s="90"/>
      <c r="H297" s="91"/>
    </row>
    <row r="298" spans="3:9" ht="15.75" customHeight="1" thickBot="1">
      <c r="C298" s="54" t="s">
        <v>2889</v>
      </c>
      <c r="D298" s="631" t="s">
        <v>1423</v>
      </c>
      <c r="E298" s="631"/>
      <c r="F298" s="631"/>
      <c r="G298" s="631"/>
      <c r="H298" s="631"/>
      <c r="I298" s="56">
        <f>ROUNDDOWN(H316,-2)</f>
        <v>28100</v>
      </c>
    </row>
    <row r="299" spans="3:9" ht="28.2" thickTop="1">
      <c r="C299" s="119" t="s">
        <v>1197</v>
      </c>
      <c r="D299" s="120" t="s">
        <v>1198</v>
      </c>
      <c r="E299" s="120" t="s">
        <v>1199</v>
      </c>
      <c r="F299" s="120" t="s">
        <v>1200</v>
      </c>
      <c r="G299" s="120" t="s">
        <v>1201</v>
      </c>
      <c r="H299" s="121" t="s">
        <v>1202</v>
      </c>
    </row>
    <row r="300" spans="3:9">
      <c r="C300" s="141" t="s">
        <v>1203</v>
      </c>
      <c r="D300" s="59" t="s">
        <v>1204</v>
      </c>
      <c r="E300" s="73"/>
      <c r="F300" s="73"/>
      <c r="G300" s="73"/>
      <c r="H300" s="146"/>
    </row>
    <row r="301" spans="3:9">
      <c r="C301" s="142">
        <v>1</v>
      </c>
      <c r="D301" s="59" t="s">
        <v>5</v>
      </c>
      <c r="E301" s="72" t="s">
        <v>6</v>
      </c>
      <c r="F301" s="181">
        <v>7.1400000000000005E-2</v>
      </c>
      <c r="G301" s="64">
        <f>VLOOKUP(D301,upahbahan,3,FALSE)</f>
        <v>100000</v>
      </c>
      <c r="H301" s="124">
        <f t="shared" ref="H301:H304" si="30">F301*G301</f>
        <v>7140.0000000000009</v>
      </c>
    </row>
    <row r="302" spans="3:9">
      <c r="C302" s="142">
        <v>2</v>
      </c>
      <c r="D302" s="59" t="s">
        <v>7</v>
      </c>
      <c r="E302" s="72" t="s">
        <v>6</v>
      </c>
      <c r="F302" s="181">
        <v>3.5700000000000003E-2</v>
      </c>
      <c r="G302" s="64">
        <f>VLOOKUP(D302,upahbahan,3,FALSE)</f>
        <v>145000</v>
      </c>
      <c r="H302" s="124">
        <f t="shared" si="30"/>
        <v>5176.5</v>
      </c>
    </row>
    <row r="303" spans="3:9">
      <c r="C303" s="142">
        <v>3</v>
      </c>
      <c r="D303" s="59" t="s">
        <v>18</v>
      </c>
      <c r="E303" s="72" t="s">
        <v>6</v>
      </c>
      <c r="F303" s="181">
        <v>3.5999999999999999E-3</v>
      </c>
      <c r="G303" s="64">
        <f>VLOOKUP(D303,upahbahan,3,FALSE)</f>
        <v>175000</v>
      </c>
      <c r="H303" s="124">
        <f t="shared" si="30"/>
        <v>630</v>
      </c>
    </row>
    <row r="304" spans="3:9">
      <c r="C304" s="142">
        <v>4</v>
      </c>
      <c r="D304" s="59" t="s">
        <v>19</v>
      </c>
      <c r="E304" s="72" t="s">
        <v>6</v>
      </c>
      <c r="F304" s="181">
        <v>1.1999999999999999E-3</v>
      </c>
      <c r="G304" s="64">
        <f>VLOOKUP(D304,upahbahan,3,FALSE)</f>
        <v>200000</v>
      </c>
      <c r="H304" s="124">
        <f t="shared" si="30"/>
        <v>239.99999999999997</v>
      </c>
    </row>
    <row r="305" spans="3:9">
      <c r="C305" s="144" t="s">
        <v>1210</v>
      </c>
      <c r="D305" s="80"/>
      <c r="E305" s="80"/>
      <c r="F305" s="217"/>
      <c r="G305" s="218"/>
      <c r="H305" s="124">
        <f>SUM(H301:H304)</f>
        <v>13186.5</v>
      </c>
      <c r="I305" s="220"/>
    </row>
    <row r="306" spans="3:9">
      <c r="C306" s="141" t="s">
        <v>1211</v>
      </c>
      <c r="D306" s="59" t="s">
        <v>1212</v>
      </c>
      <c r="E306" s="73"/>
      <c r="F306" s="73"/>
      <c r="G306" s="73"/>
      <c r="H306" s="146"/>
    </row>
    <row r="307" spans="3:9">
      <c r="C307" s="198" t="s">
        <v>1205</v>
      </c>
      <c r="D307" s="59" t="s">
        <v>494</v>
      </c>
      <c r="E307" s="72" t="s">
        <v>44</v>
      </c>
      <c r="F307" s="74">
        <v>1.75</v>
      </c>
      <c r="G307" s="64">
        <f>VLOOKUP(D307,upahbahan,3,FALSE)</f>
        <v>4500</v>
      </c>
      <c r="H307" s="124">
        <f t="shared" ref="H307:H310" si="31">F307*G307</f>
        <v>7875</v>
      </c>
    </row>
    <row r="308" spans="3:9">
      <c r="C308" s="198" t="s">
        <v>1206</v>
      </c>
      <c r="D308" s="59" t="s">
        <v>2361</v>
      </c>
      <c r="E308" s="72" t="s">
        <v>66</v>
      </c>
      <c r="F308" s="74">
        <v>1.704</v>
      </c>
      <c r="G308" s="64">
        <f>VLOOKUP(D308,upahbahan,3,FALSE)</f>
        <v>1300</v>
      </c>
      <c r="H308" s="124">
        <f t="shared" si="31"/>
        <v>2215.1999999999998</v>
      </c>
    </row>
    <row r="309" spans="3:9">
      <c r="C309" s="198" t="s">
        <v>1207</v>
      </c>
      <c r="D309" s="59" t="s">
        <v>563</v>
      </c>
      <c r="E309" s="72" t="s">
        <v>66</v>
      </c>
      <c r="F309" s="74">
        <v>0.188</v>
      </c>
      <c r="G309" s="64">
        <f>VLOOKUP(D309,upahbahan,3,FALSE)</f>
        <v>7800</v>
      </c>
      <c r="H309" s="124">
        <f t="shared" si="31"/>
        <v>1466.4</v>
      </c>
    </row>
    <row r="310" spans="3:9">
      <c r="C310" s="198" t="s">
        <v>1208</v>
      </c>
      <c r="D310" s="77" t="s">
        <v>86</v>
      </c>
      <c r="E310" s="72" t="s">
        <v>42</v>
      </c>
      <c r="F310" s="74">
        <v>3.0000000000000001E-3</v>
      </c>
      <c r="G310" s="64">
        <f>VLOOKUP(D310,upahbahan,3,FALSE)</f>
        <v>275000</v>
      </c>
      <c r="H310" s="124">
        <f t="shared" si="31"/>
        <v>825</v>
      </c>
    </row>
    <row r="311" spans="3:9">
      <c r="C311" s="144" t="s">
        <v>1216</v>
      </c>
      <c r="D311" s="80"/>
      <c r="E311" s="80"/>
      <c r="F311" s="80"/>
      <c r="G311" s="162"/>
      <c r="H311" s="124">
        <f>SUM(H307:H310)</f>
        <v>12381.6</v>
      </c>
    </row>
    <row r="312" spans="3:9">
      <c r="C312" s="152" t="s">
        <v>1217</v>
      </c>
      <c r="D312" s="59" t="s">
        <v>1218</v>
      </c>
      <c r="E312" s="73"/>
      <c r="F312" s="73"/>
      <c r="G312" s="73"/>
      <c r="H312" s="146"/>
    </row>
    <row r="313" spans="3:9">
      <c r="C313" s="144" t="s">
        <v>1219</v>
      </c>
      <c r="D313" s="80"/>
      <c r="E313" s="80"/>
      <c r="F313" s="80"/>
      <c r="G313" s="162"/>
      <c r="H313" s="153">
        <v>0</v>
      </c>
    </row>
    <row r="314" spans="3:9">
      <c r="C314" s="122" t="s">
        <v>1220</v>
      </c>
      <c r="D314" s="69" t="s">
        <v>1221</v>
      </c>
      <c r="E314" s="70"/>
      <c r="F314" s="70"/>
      <c r="G314" s="71"/>
      <c r="H314" s="124">
        <f>H313+H311+H305</f>
        <v>25568.1</v>
      </c>
    </row>
    <row r="315" spans="3:9">
      <c r="C315" s="122" t="s">
        <v>1222</v>
      </c>
      <c r="D315" s="69" t="s">
        <v>1406</v>
      </c>
      <c r="E315" s="70"/>
      <c r="F315" s="71"/>
      <c r="G315" s="61" t="s">
        <v>1407</v>
      </c>
      <c r="H315" s="124">
        <f>H314*10%</f>
        <v>2556.81</v>
      </c>
    </row>
    <row r="316" spans="3:9" ht="14.4" thickBot="1">
      <c r="C316" s="130" t="s">
        <v>1223</v>
      </c>
      <c r="D316" s="131" t="s">
        <v>1224</v>
      </c>
      <c r="E316" s="132"/>
      <c r="F316" s="132"/>
      <c r="G316" s="155"/>
      <c r="H316" s="134">
        <f>SUM(H314:H315)</f>
        <v>28124.91</v>
      </c>
    </row>
    <row r="317" spans="3:9" ht="14.4" thickTop="1">
      <c r="C317" s="57"/>
      <c r="D317" s="81"/>
      <c r="E317" s="81"/>
      <c r="F317" s="81"/>
      <c r="G317" s="81"/>
      <c r="H317" s="82"/>
    </row>
    <row r="318" spans="3:9">
      <c r="C318" s="160" t="s">
        <v>2890</v>
      </c>
      <c r="D318" s="436" t="s">
        <v>2891</v>
      </c>
      <c r="E318" s="81"/>
      <c r="F318" s="81"/>
      <c r="G318" s="81"/>
      <c r="H318" s="82"/>
    </row>
    <row r="319" spans="3:9" ht="15.75" customHeight="1" thickBot="1">
      <c r="C319" s="54" t="s">
        <v>2892</v>
      </c>
      <c r="D319" s="631" t="s">
        <v>1424</v>
      </c>
      <c r="E319" s="631"/>
      <c r="F319" s="631"/>
      <c r="G319" s="631"/>
      <c r="H319" s="631"/>
      <c r="I319" s="56">
        <f>ROUNDDOWN(H337,-2)</f>
        <v>377500</v>
      </c>
    </row>
    <row r="320" spans="3:9" ht="28.2" thickTop="1">
      <c r="C320" s="119" t="s">
        <v>1197</v>
      </c>
      <c r="D320" s="120" t="s">
        <v>1198</v>
      </c>
      <c r="E320" s="120" t="s">
        <v>1199</v>
      </c>
      <c r="F320" s="120" t="s">
        <v>1200</v>
      </c>
      <c r="G320" s="120" t="s">
        <v>1201</v>
      </c>
      <c r="H320" s="121" t="s">
        <v>1202</v>
      </c>
    </row>
    <row r="321" spans="3:9">
      <c r="C321" s="141" t="s">
        <v>1203</v>
      </c>
      <c r="D321" s="59" t="s">
        <v>1204</v>
      </c>
      <c r="E321" s="73"/>
      <c r="F321" s="73"/>
      <c r="G321" s="73"/>
      <c r="H321" s="146"/>
    </row>
    <row r="322" spans="3:9">
      <c r="C322" s="142">
        <v>1</v>
      </c>
      <c r="D322" s="59" t="s">
        <v>5</v>
      </c>
      <c r="E322" s="72" t="s">
        <v>6</v>
      </c>
      <c r="F322" s="181">
        <v>0.1429</v>
      </c>
      <c r="G322" s="64">
        <f>VLOOKUP(D322,upahbahan,3,FALSE)</f>
        <v>100000</v>
      </c>
      <c r="H322" s="124">
        <f>F322*G322</f>
        <v>14290</v>
      </c>
    </row>
    <row r="323" spans="3:9">
      <c r="C323" s="142">
        <v>2</v>
      </c>
      <c r="D323" s="59" t="s">
        <v>7</v>
      </c>
      <c r="E323" s="72" t="s">
        <v>6</v>
      </c>
      <c r="F323" s="181">
        <v>7.1400000000000005E-2</v>
      </c>
      <c r="G323" s="64">
        <f>VLOOKUP(D323,upahbahan,3,FALSE)</f>
        <v>145000</v>
      </c>
      <c r="H323" s="124">
        <f t="shared" ref="H323:H325" si="32">F323*G323</f>
        <v>10353</v>
      </c>
    </row>
    <row r="324" spans="3:9">
      <c r="C324" s="142">
        <v>3</v>
      </c>
      <c r="D324" s="59" t="s">
        <v>18</v>
      </c>
      <c r="E324" s="72" t="s">
        <v>6</v>
      </c>
      <c r="F324" s="181">
        <v>7.1000000000000004E-3</v>
      </c>
      <c r="G324" s="64">
        <f>VLOOKUP(D324,upahbahan,3,FALSE)</f>
        <v>175000</v>
      </c>
      <c r="H324" s="124">
        <f t="shared" si="32"/>
        <v>1242.5</v>
      </c>
    </row>
    <row r="325" spans="3:9">
      <c r="C325" s="142">
        <v>4</v>
      </c>
      <c r="D325" s="59" t="s">
        <v>19</v>
      </c>
      <c r="E325" s="72" t="s">
        <v>6</v>
      </c>
      <c r="F325" s="181">
        <v>2.3999999999999998E-3</v>
      </c>
      <c r="G325" s="64">
        <f>VLOOKUP(D325,upahbahan,3,FALSE)</f>
        <v>200000</v>
      </c>
      <c r="H325" s="124">
        <f t="shared" si="32"/>
        <v>479.99999999999994</v>
      </c>
    </row>
    <row r="326" spans="3:9">
      <c r="C326" s="144" t="s">
        <v>1210</v>
      </c>
      <c r="D326" s="80"/>
      <c r="E326" s="80"/>
      <c r="F326" s="217"/>
      <c r="G326" s="218"/>
      <c r="H326" s="124">
        <f>SUM(H322:H325)</f>
        <v>26365.5</v>
      </c>
      <c r="I326" s="220"/>
    </row>
    <row r="327" spans="3:9">
      <c r="C327" s="141" t="s">
        <v>1211</v>
      </c>
      <c r="D327" s="59" t="s">
        <v>1212</v>
      </c>
      <c r="E327" s="73"/>
      <c r="F327" s="73"/>
      <c r="G327" s="73"/>
      <c r="H327" s="146"/>
    </row>
    <row r="328" spans="3:9">
      <c r="C328" s="198" t="s">
        <v>1205</v>
      </c>
      <c r="D328" s="59" t="s">
        <v>519</v>
      </c>
      <c r="E328" s="72" t="s">
        <v>44</v>
      </c>
      <c r="F328" s="74">
        <v>11.667</v>
      </c>
      <c r="G328" s="64">
        <f>VLOOKUP(D328,upahbahan,3,FALSE)</f>
        <v>24000</v>
      </c>
      <c r="H328" s="124">
        <f t="shared" ref="H328:H331" si="33">F328*G328</f>
        <v>280008</v>
      </c>
    </row>
    <row r="329" spans="3:9">
      <c r="C329" s="198" t="s">
        <v>1206</v>
      </c>
      <c r="D329" s="59" t="s">
        <v>2359</v>
      </c>
      <c r="E329" s="72" t="s">
        <v>66</v>
      </c>
      <c r="F329" s="74">
        <v>13.632</v>
      </c>
      <c r="G329" s="64">
        <f>VLOOKUP(D329,upahbahan,3,FALSE)</f>
        <v>1300</v>
      </c>
      <c r="H329" s="124">
        <f t="shared" si="33"/>
        <v>17721.599999999999</v>
      </c>
    </row>
    <row r="330" spans="3:9">
      <c r="C330" s="198" t="s">
        <v>1207</v>
      </c>
      <c r="D330" s="59" t="s">
        <v>563</v>
      </c>
      <c r="E330" s="72" t="s">
        <v>66</v>
      </c>
      <c r="F330" s="74">
        <v>1.5</v>
      </c>
      <c r="G330" s="64">
        <f>VLOOKUP(D330,upahbahan,3,FALSE)</f>
        <v>7800</v>
      </c>
      <c r="H330" s="124">
        <f t="shared" si="33"/>
        <v>11700</v>
      </c>
    </row>
    <row r="331" spans="3:9">
      <c r="C331" s="198" t="s">
        <v>1208</v>
      </c>
      <c r="D331" s="77" t="s">
        <v>86</v>
      </c>
      <c r="E331" s="72" t="s">
        <v>42</v>
      </c>
      <c r="F331" s="74">
        <v>2.7E-2</v>
      </c>
      <c r="G331" s="64">
        <f>VLOOKUP(D331,upahbahan,3,FALSE)</f>
        <v>275000</v>
      </c>
      <c r="H331" s="124">
        <f t="shared" si="33"/>
        <v>7425</v>
      </c>
    </row>
    <row r="332" spans="3:9">
      <c r="C332" s="144" t="s">
        <v>1216</v>
      </c>
      <c r="D332" s="80"/>
      <c r="E332" s="80"/>
      <c r="F332" s="80"/>
      <c r="G332" s="162"/>
      <c r="H332" s="124">
        <f>SUM(H328:H331)</f>
        <v>316854.59999999998</v>
      </c>
    </row>
    <row r="333" spans="3:9">
      <c r="C333" s="152" t="s">
        <v>1217</v>
      </c>
      <c r="D333" s="59" t="s">
        <v>1218</v>
      </c>
      <c r="E333" s="73"/>
      <c r="F333" s="73"/>
      <c r="G333" s="73"/>
      <c r="H333" s="146"/>
    </row>
    <row r="334" spans="3:9">
      <c r="C334" s="144" t="s">
        <v>1219</v>
      </c>
      <c r="D334" s="80"/>
      <c r="E334" s="80"/>
      <c r="F334" s="80"/>
      <c r="G334" s="162"/>
      <c r="H334" s="153">
        <v>0</v>
      </c>
    </row>
    <row r="335" spans="3:9">
      <c r="C335" s="122" t="s">
        <v>1220</v>
      </c>
      <c r="D335" s="69" t="s">
        <v>1221</v>
      </c>
      <c r="E335" s="70"/>
      <c r="F335" s="70"/>
      <c r="G335" s="71"/>
      <c r="H335" s="124">
        <f>H334+H332+H326</f>
        <v>343220.1</v>
      </c>
    </row>
    <row r="336" spans="3:9">
      <c r="C336" s="122" t="s">
        <v>1222</v>
      </c>
      <c r="D336" s="69" t="s">
        <v>1406</v>
      </c>
      <c r="E336" s="70"/>
      <c r="F336" s="71"/>
      <c r="G336" s="61" t="s">
        <v>1407</v>
      </c>
      <c r="H336" s="124">
        <f>H335*10%</f>
        <v>34322.01</v>
      </c>
    </row>
    <row r="337" spans="3:9" ht="14.4" thickBot="1">
      <c r="C337" s="130" t="s">
        <v>1223</v>
      </c>
      <c r="D337" s="131" t="s">
        <v>1224</v>
      </c>
      <c r="E337" s="132"/>
      <c r="F337" s="132"/>
      <c r="G337" s="155"/>
      <c r="H337" s="134">
        <f>SUM(H335:H336)</f>
        <v>377542.11</v>
      </c>
    </row>
    <row r="338" spans="3:9" ht="14.4" thickTop="1">
      <c r="C338" s="57"/>
      <c r="D338" s="81"/>
      <c r="E338" s="81"/>
      <c r="F338" s="81"/>
      <c r="G338" s="81"/>
      <c r="H338" s="82"/>
    </row>
    <row r="339" spans="3:9" ht="15.75" customHeight="1" thickBot="1">
      <c r="C339" s="53" t="s">
        <v>2893</v>
      </c>
      <c r="D339" s="631" t="s">
        <v>1425</v>
      </c>
      <c r="E339" s="631"/>
      <c r="F339" s="631"/>
      <c r="G339" s="631"/>
      <c r="H339" s="631"/>
      <c r="I339" s="56">
        <f>ROUNDDOWN(H357,-2)</f>
        <v>288300</v>
      </c>
    </row>
    <row r="340" spans="3:9" ht="28.2" thickTop="1">
      <c r="C340" s="119" t="s">
        <v>1197</v>
      </c>
      <c r="D340" s="120" t="s">
        <v>1198</v>
      </c>
      <c r="E340" s="120" t="s">
        <v>1199</v>
      </c>
      <c r="F340" s="120" t="s">
        <v>1200</v>
      </c>
      <c r="G340" s="120" t="s">
        <v>1201</v>
      </c>
      <c r="H340" s="121" t="s">
        <v>1202</v>
      </c>
    </row>
    <row r="341" spans="3:9">
      <c r="C341" s="141" t="s">
        <v>1203</v>
      </c>
      <c r="D341" s="59" t="s">
        <v>1204</v>
      </c>
      <c r="E341" s="73"/>
      <c r="F341" s="73"/>
      <c r="G341" s="73"/>
      <c r="H341" s="146"/>
    </row>
    <row r="342" spans="3:9">
      <c r="C342" s="142">
        <v>1</v>
      </c>
      <c r="D342" s="59" t="s">
        <v>5</v>
      </c>
      <c r="E342" s="72" t="s">
        <v>6</v>
      </c>
      <c r="F342" s="181">
        <v>0.15379999999999999</v>
      </c>
      <c r="G342" s="64">
        <f>VLOOKUP(D342,upahbahan,3,FALSE)</f>
        <v>100000</v>
      </c>
      <c r="H342" s="124">
        <f t="shared" ref="H342:H345" si="34">F342*G342</f>
        <v>15380</v>
      </c>
    </row>
    <row r="343" spans="3:9">
      <c r="C343" s="142">
        <v>2</v>
      </c>
      <c r="D343" s="59" t="s">
        <v>7</v>
      </c>
      <c r="E343" s="72" t="s">
        <v>6</v>
      </c>
      <c r="F343" s="181">
        <v>7.6899999999999996E-2</v>
      </c>
      <c r="G343" s="64">
        <f>VLOOKUP(D343,upahbahan,3,FALSE)</f>
        <v>145000</v>
      </c>
      <c r="H343" s="124">
        <f t="shared" si="34"/>
        <v>11150.5</v>
      </c>
    </row>
    <row r="344" spans="3:9">
      <c r="C344" s="142">
        <v>3</v>
      </c>
      <c r="D344" s="59" t="s">
        <v>18</v>
      </c>
      <c r="E344" s="72" t="s">
        <v>6</v>
      </c>
      <c r="F344" s="181">
        <v>7.7000000000000002E-3</v>
      </c>
      <c r="G344" s="64">
        <f>VLOOKUP(D344,upahbahan,3,FALSE)</f>
        <v>175000</v>
      </c>
      <c r="H344" s="124">
        <f t="shared" si="34"/>
        <v>1347.5</v>
      </c>
    </row>
    <row r="345" spans="3:9">
      <c r="C345" s="142">
        <v>4</v>
      </c>
      <c r="D345" s="59" t="s">
        <v>19</v>
      </c>
      <c r="E345" s="72" t="s">
        <v>6</v>
      </c>
      <c r="F345" s="181">
        <v>2.5999999999999999E-3</v>
      </c>
      <c r="G345" s="64">
        <f>VLOOKUP(D345,upahbahan,3,FALSE)</f>
        <v>200000</v>
      </c>
      <c r="H345" s="124">
        <f t="shared" si="34"/>
        <v>520</v>
      </c>
    </row>
    <row r="346" spans="3:9">
      <c r="C346" s="144" t="s">
        <v>1210</v>
      </c>
      <c r="D346" s="80"/>
      <c r="E346" s="80"/>
      <c r="F346" s="217"/>
      <c r="G346" s="218"/>
      <c r="H346" s="124">
        <f>SUM(H342:H345)</f>
        <v>28398</v>
      </c>
      <c r="I346" s="220"/>
    </row>
    <row r="347" spans="3:9">
      <c r="C347" s="141" t="s">
        <v>1211</v>
      </c>
      <c r="D347" s="59" t="s">
        <v>1212</v>
      </c>
      <c r="E347" s="73"/>
      <c r="F347" s="73"/>
      <c r="G347" s="73"/>
      <c r="H347" s="146"/>
    </row>
    <row r="348" spans="3:9">
      <c r="C348" s="198" t="s">
        <v>1205</v>
      </c>
      <c r="D348" s="59" t="s">
        <v>520</v>
      </c>
      <c r="E348" s="72" t="s">
        <v>44</v>
      </c>
      <c r="F348" s="181">
        <v>6.5629999999999997</v>
      </c>
      <c r="G348" s="64">
        <f>VLOOKUP(D348,upahbahan,3,FALSE)</f>
        <v>30000</v>
      </c>
      <c r="H348" s="124">
        <f t="shared" ref="H348:H351" si="35">F348*G348</f>
        <v>196890</v>
      </c>
    </row>
    <row r="349" spans="3:9">
      <c r="C349" s="198" t="s">
        <v>1206</v>
      </c>
      <c r="D349" s="59" t="s">
        <v>2359</v>
      </c>
      <c r="E349" s="72" t="s">
        <v>66</v>
      </c>
      <c r="F349" s="74">
        <v>13.632</v>
      </c>
      <c r="G349" s="64">
        <f>VLOOKUP(D349,upahbahan,3,FALSE)</f>
        <v>1300</v>
      </c>
      <c r="H349" s="124">
        <f t="shared" si="35"/>
        <v>17721.599999999999</v>
      </c>
    </row>
    <row r="350" spans="3:9">
      <c r="C350" s="198" t="s">
        <v>1207</v>
      </c>
      <c r="D350" s="59" t="s">
        <v>563</v>
      </c>
      <c r="E350" s="72" t="s">
        <v>66</v>
      </c>
      <c r="F350" s="74">
        <v>1.5</v>
      </c>
      <c r="G350" s="64">
        <f>VLOOKUP(D350,upahbahan,3,FALSE)</f>
        <v>7800</v>
      </c>
      <c r="H350" s="124">
        <f t="shared" si="35"/>
        <v>11700</v>
      </c>
    </row>
    <row r="351" spans="3:9">
      <c r="C351" s="198" t="s">
        <v>1208</v>
      </c>
      <c r="D351" s="77" t="s">
        <v>86</v>
      </c>
      <c r="E351" s="72" t="s">
        <v>42</v>
      </c>
      <c r="F351" s="74">
        <v>2.7E-2</v>
      </c>
      <c r="G351" s="64">
        <f>VLOOKUP(D351,upahbahan,3,FALSE)</f>
        <v>275000</v>
      </c>
      <c r="H351" s="124">
        <f t="shared" si="35"/>
        <v>7425</v>
      </c>
    </row>
    <row r="352" spans="3:9">
      <c r="C352" s="144" t="s">
        <v>1216</v>
      </c>
      <c r="D352" s="80"/>
      <c r="E352" s="80"/>
      <c r="F352" s="80"/>
      <c r="G352" s="162"/>
      <c r="H352" s="124">
        <f>SUM(H348:H351)</f>
        <v>233736.6</v>
      </c>
    </row>
    <row r="353" spans="3:9">
      <c r="C353" s="152" t="s">
        <v>1217</v>
      </c>
      <c r="D353" s="59" t="s">
        <v>1218</v>
      </c>
      <c r="E353" s="73"/>
      <c r="F353" s="73"/>
      <c r="G353" s="73"/>
      <c r="H353" s="146"/>
    </row>
    <row r="354" spans="3:9">
      <c r="C354" s="144" t="s">
        <v>1219</v>
      </c>
      <c r="D354" s="80"/>
      <c r="E354" s="80"/>
      <c r="F354" s="80"/>
      <c r="G354" s="162"/>
      <c r="H354" s="153">
        <v>0</v>
      </c>
    </row>
    <row r="355" spans="3:9">
      <c r="C355" s="122" t="s">
        <v>1220</v>
      </c>
      <c r="D355" s="69" t="s">
        <v>1221</v>
      </c>
      <c r="E355" s="70"/>
      <c r="F355" s="70"/>
      <c r="G355" s="71"/>
      <c r="H355" s="124">
        <f>H354+H352+H346</f>
        <v>262134.6</v>
      </c>
    </row>
    <row r="356" spans="3:9">
      <c r="C356" s="122" t="s">
        <v>1222</v>
      </c>
      <c r="D356" s="69" t="s">
        <v>1406</v>
      </c>
      <c r="E356" s="70"/>
      <c r="F356" s="71"/>
      <c r="G356" s="61" t="s">
        <v>1407</v>
      </c>
      <c r="H356" s="124">
        <f>H355*10%</f>
        <v>26213.460000000003</v>
      </c>
    </row>
    <row r="357" spans="3:9" ht="14.4" thickBot="1">
      <c r="C357" s="130" t="s">
        <v>1223</v>
      </c>
      <c r="D357" s="131" t="s">
        <v>1224</v>
      </c>
      <c r="E357" s="132"/>
      <c r="F357" s="132"/>
      <c r="G357" s="155"/>
      <c r="H357" s="134">
        <f>SUM(H355:H356)</f>
        <v>288348.06</v>
      </c>
    </row>
    <row r="358" spans="3:9" ht="14.4" thickTop="1">
      <c r="C358" s="57"/>
      <c r="D358" s="81"/>
      <c r="E358" s="81"/>
      <c r="F358" s="81"/>
      <c r="G358" s="81"/>
      <c r="H358" s="82"/>
    </row>
    <row r="359" spans="3:9" ht="15.75" customHeight="1" thickBot="1">
      <c r="C359" s="53" t="s">
        <v>2894</v>
      </c>
      <c r="D359" s="631" t="s">
        <v>1426</v>
      </c>
      <c r="E359" s="631"/>
      <c r="F359" s="631"/>
      <c r="G359" s="631"/>
      <c r="H359" s="631"/>
      <c r="I359" s="56">
        <f>ROUNDDOWN(H375,-2)</f>
        <v>212500</v>
      </c>
    </row>
    <row r="360" spans="3:9" ht="28.2" thickTop="1">
      <c r="C360" s="119" t="s">
        <v>1197</v>
      </c>
      <c r="D360" s="120" t="s">
        <v>1198</v>
      </c>
      <c r="E360" s="120" t="s">
        <v>1199</v>
      </c>
      <c r="F360" s="120" t="s">
        <v>1200</v>
      </c>
      <c r="G360" s="120" t="s">
        <v>1201</v>
      </c>
      <c r="H360" s="121" t="s">
        <v>1202</v>
      </c>
    </row>
    <row r="361" spans="3:9">
      <c r="C361" s="141" t="s">
        <v>1203</v>
      </c>
      <c r="D361" s="59" t="s">
        <v>1204</v>
      </c>
      <c r="E361" s="73"/>
      <c r="F361" s="73"/>
      <c r="G361" s="73"/>
      <c r="H361" s="146"/>
    </row>
    <row r="362" spans="3:9">
      <c r="C362" s="142">
        <v>1</v>
      </c>
      <c r="D362" s="59" t="s">
        <v>5</v>
      </c>
      <c r="E362" s="72" t="s">
        <v>6</v>
      </c>
      <c r="F362" s="74">
        <v>0.36</v>
      </c>
      <c r="G362" s="64">
        <f>VLOOKUP(D362,upahbahan,3,FALSE)</f>
        <v>100000</v>
      </c>
      <c r="H362" s="124">
        <f>F362*G362</f>
        <v>36000</v>
      </c>
    </row>
    <row r="363" spans="3:9">
      <c r="C363" s="142">
        <v>2</v>
      </c>
      <c r="D363" s="59" t="s">
        <v>7</v>
      </c>
      <c r="E363" s="72" t="s">
        <v>6</v>
      </c>
      <c r="F363" s="74">
        <v>0.18</v>
      </c>
      <c r="G363" s="64">
        <f>VLOOKUP(D363,upahbahan,3,FALSE)</f>
        <v>145000</v>
      </c>
      <c r="H363" s="124">
        <f t="shared" ref="H363:H365" si="36">F363*G363</f>
        <v>26100</v>
      </c>
    </row>
    <row r="364" spans="3:9">
      <c r="C364" s="142">
        <v>3</v>
      </c>
      <c r="D364" s="59" t="s">
        <v>18</v>
      </c>
      <c r="E364" s="72" t="s">
        <v>6</v>
      </c>
      <c r="F364" s="74">
        <v>1.7999999999999999E-2</v>
      </c>
      <c r="G364" s="64">
        <f>VLOOKUP(D364,upahbahan,3,FALSE)</f>
        <v>175000</v>
      </c>
      <c r="H364" s="124">
        <f t="shared" si="36"/>
        <v>3149.9999999999995</v>
      </c>
    </row>
    <row r="365" spans="3:9">
      <c r="C365" s="142">
        <v>4</v>
      </c>
      <c r="D365" s="59" t="s">
        <v>19</v>
      </c>
      <c r="E365" s="72" t="s">
        <v>6</v>
      </c>
      <c r="F365" s="74">
        <v>6.0000000000000001E-3</v>
      </c>
      <c r="G365" s="64">
        <f>VLOOKUP(D365,upahbahan,3,FALSE)</f>
        <v>200000</v>
      </c>
      <c r="H365" s="124">
        <f t="shared" si="36"/>
        <v>1200</v>
      </c>
    </row>
    <row r="366" spans="3:9">
      <c r="C366" s="144" t="s">
        <v>1210</v>
      </c>
      <c r="D366" s="80"/>
      <c r="E366" s="80"/>
      <c r="F366" s="217"/>
      <c r="G366" s="218"/>
      <c r="H366" s="124">
        <f>SUM(H362:H365)</f>
        <v>66450</v>
      </c>
      <c r="I366" s="220"/>
    </row>
    <row r="367" spans="3:9">
      <c r="C367" s="141" t="s">
        <v>1211</v>
      </c>
      <c r="D367" s="59" t="s">
        <v>1212</v>
      </c>
      <c r="E367" s="73"/>
      <c r="F367" s="73"/>
      <c r="G367" s="73"/>
      <c r="H367" s="146"/>
    </row>
    <row r="368" spans="3:9">
      <c r="C368" s="198" t="s">
        <v>1205</v>
      </c>
      <c r="D368" s="59" t="s">
        <v>503</v>
      </c>
      <c r="E368" s="72" t="s">
        <v>42</v>
      </c>
      <c r="F368" s="74">
        <v>3.5999999999999997E-2</v>
      </c>
      <c r="G368" s="64">
        <f>VLOOKUP(D368,upahbahan,3,FALSE)</f>
        <v>3500000</v>
      </c>
      <c r="H368" s="124">
        <f>F368*G368</f>
        <v>125999.99999999999</v>
      </c>
    </row>
    <row r="369" spans="3:9">
      <c r="C369" s="198">
        <v>2</v>
      </c>
      <c r="D369" s="59" t="s">
        <v>563</v>
      </c>
      <c r="E369" s="72" t="s">
        <v>66</v>
      </c>
      <c r="F369" s="74">
        <v>0.1</v>
      </c>
      <c r="G369" s="64">
        <f>VLOOKUP(D369,upahbahan,3,FALSE)</f>
        <v>7800</v>
      </c>
      <c r="H369" s="124">
        <f>F369*G369</f>
        <v>780</v>
      </c>
    </row>
    <row r="370" spans="3:9">
      <c r="C370" s="144" t="s">
        <v>1216</v>
      </c>
      <c r="D370" s="80"/>
      <c r="E370" s="80"/>
      <c r="F370" s="80"/>
      <c r="G370" s="162"/>
      <c r="H370" s="124">
        <f>SUM(H368:H369)</f>
        <v>126779.99999999999</v>
      </c>
    </row>
    <row r="371" spans="3:9">
      <c r="C371" s="152" t="s">
        <v>1217</v>
      </c>
      <c r="D371" s="59" t="s">
        <v>1218</v>
      </c>
      <c r="E371" s="73"/>
      <c r="F371" s="73"/>
      <c r="G371" s="73"/>
      <c r="H371" s="146"/>
    </row>
    <row r="372" spans="3:9">
      <c r="C372" s="144" t="s">
        <v>1219</v>
      </c>
      <c r="D372" s="80"/>
      <c r="E372" s="80"/>
      <c r="F372" s="80"/>
      <c r="G372" s="162"/>
      <c r="H372" s="153">
        <v>0</v>
      </c>
    </row>
    <row r="373" spans="3:9">
      <c r="C373" s="122" t="s">
        <v>1220</v>
      </c>
      <c r="D373" s="69" t="s">
        <v>1221</v>
      </c>
      <c r="E373" s="70"/>
      <c r="F373" s="70"/>
      <c r="G373" s="71"/>
      <c r="H373" s="124">
        <f>H372+H370+H366</f>
        <v>193230</v>
      </c>
    </row>
    <row r="374" spans="3:9">
      <c r="C374" s="122" t="s">
        <v>1222</v>
      </c>
      <c r="D374" s="69" t="s">
        <v>1325</v>
      </c>
      <c r="E374" s="70"/>
      <c r="F374" s="71"/>
      <c r="G374" s="95">
        <f>$M$8</f>
        <v>0.1</v>
      </c>
      <c r="H374" s="124">
        <f>H373*G374</f>
        <v>19323</v>
      </c>
    </row>
    <row r="375" spans="3:9" ht="14.4" thickBot="1">
      <c r="C375" s="130" t="s">
        <v>1223</v>
      </c>
      <c r="D375" s="131" t="s">
        <v>1224</v>
      </c>
      <c r="E375" s="132"/>
      <c r="F375" s="132"/>
      <c r="G375" s="155"/>
      <c r="H375" s="134">
        <f>SUM(H373:H374)</f>
        <v>212553</v>
      </c>
    </row>
    <row r="376" spans="3:9" ht="14.4" thickTop="1">
      <c r="C376" s="57"/>
      <c r="D376" s="81"/>
      <c r="E376" s="81"/>
      <c r="F376" s="81"/>
      <c r="G376" s="81"/>
      <c r="H376" s="82"/>
    </row>
    <row r="377" spans="3:9" ht="15.75" customHeight="1" thickBot="1">
      <c r="C377" s="53" t="s">
        <v>2895</v>
      </c>
      <c r="D377" s="631" t="s">
        <v>1427</v>
      </c>
      <c r="E377" s="631"/>
      <c r="F377" s="631"/>
      <c r="G377" s="631"/>
      <c r="H377" s="631"/>
      <c r="I377" s="56">
        <f>ROUNDDOWN(H395,-2)</f>
        <v>33000</v>
      </c>
    </row>
    <row r="378" spans="3:9" ht="28.2" thickTop="1">
      <c r="C378" s="119" t="s">
        <v>1197</v>
      </c>
      <c r="D378" s="120" t="s">
        <v>1198</v>
      </c>
      <c r="E378" s="120" t="s">
        <v>1199</v>
      </c>
      <c r="F378" s="120" t="s">
        <v>1200</v>
      </c>
      <c r="G378" s="120" t="s">
        <v>1201</v>
      </c>
      <c r="H378" s="121" t="s">
        <v>1202</v>
      </c>
    </row>
    <row r="379" spans="3:9">
      <c r="C379" s="141" t="s">
        <v>1203</v>
      </c>
      <c r="D379" s="59" t="s">
        <v>1204</v>
      </c>
      <c r="E379" s="73"/>
      <c r="F379" s="73"/>
      <c r="G379" s="73"/>
      <c r="H379" s="146"/>
    </row>
    <row r="380" spans="3:9">
      <c r="C380" s="142">
        <v>1</v>
      </c>
      <c r="D380" s="59" t="s">
        <v>5</v>
      </c>
      <c r="E380" s="72" t="s">
        <v>6</v>
      </c>
      <c r="F380" s="93">
        <v>6.25E-2</v>
      </c>
      <c r="G380" s="64">
        <f>VLOOKUP(D380,upahbahan,3,FALSE)</f>
        <v>100000</v>
      </c>
      <c r="H380" s="124">
        <f t="shared" ref="H380:H383" si="37">F380*G380</f>
        <v>6250</v>
      </c>
    </row>
    <row r="381" spans="3:9">
      <c r="C381" s="142">
        <v>2</v>
      </c>
      <c r="D381" s="59" t="s">
        <v>7</v>
      </c>
      <c r="E381" s="72" t="s">
        <v>6</v>
      </c>
      <c r="F381" s="93">
        <v>3.1300000000000001E-2</v>
      </c>
      <c r="G381" s="64">
        <f>VLOOKUP(D381,upahbahan,3,FALSE)</f>
        <v>145000</v>
      </c>
      <c r="H381" s="124">
        <f t="shared" si="37"/>
        <v>4538.5</v>
      </c>
    </row>
    <row r="382" spans="3:9">
      <c r="C382" s="142">
        <v>3</v>
      </c>
      <c r="D382" s="59" t="s">
        <v>18</v>
      </c>
      <c r="E382" s="72" t="s">
        <v>6</v>
      </c>
      <c r="F382" s="93">
        <v>3.0999999999999999E-3</v>
      </c>
      <c r="G382" s="64">
        <f>VLOOKUP(D382,upahbahan,3,FALSE)</f>
        <v>175000</v>
      </c>
      <c r="H382" s="124">
        <f t="shared" si="37"/>
        <v>542.5</v>
      </c>
    </row>
    <row r="383" spans="3:9">
      <c r="C383" s="142">
        <v>4</v>
      </c>
      <c r="D383" s="59" t="s">
        <v>19</v>
      </c>
      <c r="E383" s="72" t="s">
        <v>6</v>
      </c>
      <c r="F383" s="93">
        <v>1E-3</v>
      </c>
      <c r="G383" s="64">
        <f>VLOOKUP(D383,upahbahan,3,FALSE)</f>
        <v>200000</v>
      </c>
      <c r="H383" s="124">
        <f t="shared" si="37"/>
        <v>200</v>
      </c>
    </row>
    <row r="384" spans="3:9">
      <c r="C384" s="144" t="s">
        <v>1210</v>
      </c>
      <c r="D384" s="80"/>
      <c r="E384" s="80"/>
      <c r="F384" s="217"/>
      <c r="G384" s="218"/>
      <c r="H384" s="124">
        <f>SUM(H380:H383)</f>
        <v>11531</v>
      </c>
      <c r="I384" s="220"/>
    </row>
    <row r="385" spans="3:9">
      <c r="C385" s="141" t="s">
        <v>1211</v>
      </c>
      <c r="D385" s="59" t="s">
        <v>1212</v>
      </c>
      <c r="E385" s="73"/>
      <c r="F385" s="73"/>
      <c r="G385" s="73"/>
      <c r="H385" s="146"/>
    </row>
    <row r="386" spans="3:9">
      <c r="C386" s="198" t="s">
        <v>1205</v>
      </c>
      <c r="D386" s="59" t="s">
        <v>489</v>
      </c>
      <c r="E386" s="72" t="s">
        <v>44</v>
      </c>
      <c r="F386" s="74">
        <v>3.5</v>
      </c>
      <c r="G386" s="64">
        <f>VLOOKUP(D386,upahbahan,3,FALSE)</f>
        <v>4000</v>
      </c>
      <c r="H386" s="124">
        <f t="shared" ref="H386:H389" si="38">F386*G386</f>
        <v>14000</v>
      </c>
    </row>
    <row r="387" spans="3:9">
      <c r="C387" s="198" t="s">
        <v>1206</v>
      </c>
      <c r="D387" s="59" t="s">
        <v>2359</v>
      </c>
      <c r="E387" s="72" t="s">
        <v>66</v>
      </c>
      <c r="F387" s="74">
        <v>1.704</v>
      </c>
      <c r="G387" s="64">
        <f>VLOOKUP(D387,upahbahan,3,FALSE)</f>
        <v>1300</v>
      </c>
      <c r="H387" s="124">
        <f t="shared" si="38"/>
        <v>2215.1999999999998</v>
      </c>
    </row>
    <row r="388" spans="3:9">
      <c r="C388" s="198" t="s">
        <v>1207</v>
      </c>
      <c r="D388" s="59" t="s">
        <v>563</v>
      </c>
      <c r="E388" s="72" t="s">
        <v>66</v>
      </c>
      <c r="F388" s="74">
        <v>0.188</v>
      </c>
      <c r="G388" s="64">
        <f>VLOOKUP(D388,upahbahan,3,FALSE)</f>
        <v>7800</v>
      </c>
      <c r="H388" s="124">
        <f t="shared" si="38"/>
        <v>1466.4</v>
      </c>
    </row>
    <row r="389" spans="3:9">
      <c r="C389" s="198" t="s">
        <v>1208</v>
      </c>
      <c r="D389" s="77" t="s">
        <v>86</v>
      </c>
      <c r="E389" s="72" t="s">
        <v>42</v>
      </c>
      <c r="F389" s="74">
        <v>3.0000000000000001E-3</v>
      </c>
      <c r="G389" s="64">
        <f>VLOOKUP(D389,upahbahan,3,FALSE)</f>
        <v>275000</v>
      </c>
      <c r="H389" s="124">
        <f t="shared" si="38"/>
        <v>825</v>
      </c>
    </row>
    <row r="390" spans="3:9">
      <c r="C390" s="144" t="s">
        <v>1216</v>
      </c>
      <c r="D390" s="80"/>
      <c r="E390" s="80"/>
      <c r="F390" s="80"/>
      <c r="G390" s="162"/>
      <c r="H390" s="124">
        <f>SUM(H386:H389)</f>
        <v>18506.600000000002</v>
      </c>
    </row>
    <row r="391" spans="3:9">
      <c r="C391" s="152" t="s">
        <v>1217</v>
      </c>
      <c r="D391" s="59" t="s">
        <v>1218</v>
      </c>
      <c r="E391" s="73"/>
      <c r="F391" s="73"/>
      <c r="G391" s="73"/>
      <c r="H391" s="146"/>
    </row>
    <row r="392" spans="3:9">
      <c r="C392" s="144" t="s">
        <v>1219</v>
      </c>
      <c r="D392" s="80"/>
      <c r="E392" s="80"/>
      <c r="F392" s="80"/>
      <c r="G392" s="162"/>
      <c r="H392" s="153">
        <v>0</v>
      </c>
    </row>
    <row r="393" spans="3:9">
      <c r="C393" s="122" t="s">
        <v>1220</v>
      </c>
      <c r="D393" s="69" t="s">
        <v>1221</v>
      </c>
      <c r="E393" s="70"/>
      <c r="F393" s="70"/>
      <c r="G393" s="71"/>
      <c r="H393" s="124">
        <f>H392+H390+H384</f>
        <v>30037.600000000002</v>
      </c>
    </row>
    <row r="394" spans="3:9">
      <c r="C394" s="122" t="s">
        <v>1222</v>
      </c>
      <c r="D394" s="69" t="s">
        <v>1325</v>
      </c>
      <c r="E394" s="70"/>
      <c r="F394" s="71"/>
      <c r="G394" s="95">
        <f>$M$8</f>
        <v>0.1</v>
      </c>
      <c r="H394" s="124">
        <f>H393*G394</f>
        <v>3003.76</v>
      </c>
    </row>
    <row r="395" spans="3:9" ht="14.4" thickBot="1">
      <c r="C395" s="130" t="s">
        <v>1223</v>
      </c>
      <c r="D395" s="131" t="s">
        <v>1224</v>
      </c>
      <c r="E395" s="132"/>
      <c r="F395" s="132"/>
      <c r="G395" s="155"/>
      <c r="H395" s="134">
        <f>SUM(H393:H394)</f>
        <v>33041.360000000001</v>
      </c>
    </row>
    <row r="396" spans="3:9" ht="14.4" thickTop="1">
      <c r="C396" s="57"/>
      <c r="D396" s="81"/>
      <c r="E396" s="81"/>
      <c r="F396" s="81"/>
      <c r="G396" s="81"/>
      <c r="H396" s="82"/>
    </row>
    <row r="397" spans="3:9" ht="15.75" customHeight="1" thickBot="1">
      <c r="C397" s="53" t="s">
        <v>2896</v>
      </c>
      <c r="D397" s="631" t="s">
        <v>1428</v>
      </c>
      <c r="E397" s="631"/>
      <c r="F397" s="631"/>
      <c r="G397" s="631"/>
      <c r="H397" s="631"/>
      <c r="I397" s="56">
        <f>ROUNDDOWN(H415,-2)</f>
        <v>35800</v>
      </c>
    </row>
    <row r="398" spans="3:9" ht="28.2" thickTop="1">
      <c r="C398" s="119" t="s">
        <v>1197</v>
      </c>
      <c r="D398" s="120" t="s">
        <v>1198</v>
      </c>
      <c r="E398" s="120" t="s">
        <v>1199</v>
      </c>
      <c r="F398" s="120" t="s">
        <v>1200</v>
      </c>
      <c r="G398" s="120" t="s">
        <v>1201</v>
      </c>
      <c r="H398" s="121" t="s">
        <v>1202</v>
      </c>
    </row>
    <row r="399" spans="3:9">
      <c r="C399" s="141" t="s">
        <v>1203</v>
      </c>
      <c r="D399" s="59" t="s">
        <v>1204</v>
      </c>
      <c r="E399" s="73"/>
      <c r="F399" s="73"/>
      <c r="G399" s="73"/>
      <c r="H399" s="146"/>
    </row>
    <row r="400" spans="3:9">
      <c r="C400" s="142">
        <v>1</v>
      </c>
      <c r="D400" s="59" t="s">
        <v>5</v>
      </c>
      <c r="E400" s="72" t="s">
        <v>6</v>
      </c>
      <c r="F400" s="181">
        <v>6.6699999999999995E-2</v>
      </c>
      <c r="G400" s="64">
        <f>VLOOKUP(D400,upahbahan,3,FALSE)</f>
        <v>100000</v>
      </c>
      <c r="H400" s="124">
        <f>F400*G400</f>
        <v>6669.9999999999991</v>
      </c>
    </row>
    <row r="401" spans="3:9">
      <c r="C401" s="142">
        <v>2</v>
      </c>
      <c r="D401" s="59" t="s">
        <v>7</v>
      </c>
      <c r="E401" s="72" t="s">
        <v>6</v>
      </c>
      <c r="F401" s="181">
        <v>3.3300000000000003E-2</v>
      </c>
      <c r="G401" s="64">
        <f>VLOOKUP(D401,upahbahan,3,FALSE)</f>
        <v>145000</v>
      </c>
      <c r="H401" s="124">
        <f t="shared" ref="H401:H403" si="39">F401*G401</f>
        <v>4828.5000000000009</v>
      </c>
    </row>
    <row r="402" spans="3:9">
      <c r="C402" s="142">
        <v>3</v>
      </c>
      <c r="D402" s="59" t="s">
        <v>18</v>
      </c>
      <c r="E402" s="72" t="s">
        <v>6</v>
      </c>
      <c r="F402" s="181">
        <v>3.3E-3</v>
      </c>
      <c r="G402" s="64">
        <f>VLOOKUP(D402,upahbahan,3,FALSE)</f>
        <v>175000</v>
      </c>
      <c r="H402" s="124">
        <f t="shared" si="39"/>
        <v>577.5</v>
      </c>
    </row>
    <row r="403" spans="3:9">
      <c r="C403" s="142">
        <v>4</v>
      </c>
      <c r="D403" s="59" t="s">
        <v>19</v>
      </c>
      <c r="E403" s="72" t="s">
        <v>6</v>
      </c>
      <c r="F403" s="181">
        <v>1.1000000000000001E-3</v>
      </c>
      <c r="G403" s="64">
        <f>VLOOKUP(D403,upahbahan,3,FALSE)</f>
        <v>200000</v>
      </c>
      <c r="H403" s="124">
        <f t="shared" si="39"/>
        <v>220</v>
      </c>
    </row>
    <row r="404" spans="3:9">
      <c r="C404" s="144" t="s">
        <v>1210</v>
      </c>
      <c r="D404" s="80"/>
      <c r="E404" s="80"/>
      <c r="F404" s="217"/>
      <c r="G404" s="218"/>
      <c r="H404" s="124">
        <f>SUM(H400:H403)</f>
        <v>12296</v>
      </c>
      <c r="I404" s="220"/>
    </row>
    <row r="405" spans="3:9">
      <c r="C405" s="141" t="s">
        <v>1211</v>
      </c>
      <c r="D405" s="59" t="s">
        <v>1212</v>
      </c>
      <c r="E405" s="73"/>
      <c r="F405" s="73"/>
      <c r="G405" s="73"/>
      <c r="H405" s="146"/>
    </row>
    <row r="406" spans="3:9">
      <c r="C406" s="198" t="s">
        <v>1205</v>
      </c>
      <c r="D406" s="59" t="s">
        <v>490</v>
      </c>
      <c r="E406" s="72" t="s">
        <v>44</v>
      </c>
      <c r="F406" s="181">
        <v>2.625</v>
      </c>
      <c r="G406" s="64">
        <f>VLOOKUP(D406,upahbahan,3,FALSE)</f>
        <v>6000</v>
      </c>
      <c r="H406" s="124">
        <f>F406*G406</f>
        <v>15750</v>
      </c>
    </row>
    <row r="407" spans="3:9">
      <c r="C407" s="198" t="s">
        <v>1206</v>
      </c>
      <c r="D407" s="59" t="s">
        <v>2359</v>
      </c>
      <c r="E407" s="72" t="s">
        <v>66</v>
      </c>
      <c r="F407" s="181">
        <v>1.704</v>
      </c>
      <c r="G407" s="64">
        <f>VLOOKUP(D407,upahbahan,3,FALSE)</f>
        <v>1300</v>
      </c>
      <c r="H407" s="124">
        <f t="shared" ref="H407:H409" si="40">F407*G407</f>
        <v>2215.1999999999998</v>
      </c>
    </row>
    <row r="408" spans="3:9">
      <c r="C408" s="198" t="s">
        <v>1207</v>
      </c>
      <c r="D408" s="59" t="s">
        <v>563</v>
      </c>
      <c r="E408" s="72" t="s">
        <v>66</v>
      </c>
      <c r="F408" s="181">
        <v>0.188</v>
      </c>
      <c r="G408" s="64">
        <f>VLOOKUP(D408,upahbahan,3,FALSE)</f>
        <v>7800</v>
      </c>
      <c r="H408" s="124">
        <f t="shared" si="40"/>
        <v>1466.4</v>
      </c>
    </row>
    <row r="409" spans="3:9">
      <c r="C409" s="198" t="s">
        <v>1208</v>
      </c>
      <c r="D409" s="77" t="s">
        <v>86</v>
      </c>
      <c r="E409" s="72" t="s">
        <v>42</v>
      </c>
      <c r="F409" s="181">
        <v>3.0000000000000001E-3</v>
      </c>
      <c r="G409" s="64">
        <f>VLOOKUP(D409,upahbahan,3,FALSE)</f>
        <v>275000</v>
      </c>
      <c r="H409" s="124">
        <f t="shared" si="40"/>
        <v>825</v>
      </c>
    </row>
    <row r="410" spans="3:9">
      <c r="C410" s="144" t="s">
        <v>1216</v>
      </c>
      <c r="D410" s="80"/>
      <c r="E410" s="80"/>
      <c r="F410" s="80"/>
      <c r="G410" s="162"/>
      <c r="H410" s="124">
        <f>SUM(H406:H409)</f>
        <v>20256.600000000002</v>
      </c>
    </row>
    <row r="411" spans="3:9">
      <c r="C411" s="152" t="s">
        <v>1217</v>
      </c>
      <c r="D411" s="59" t="s">
        <v>1218</v>
      </c>
      <c r="E411" s="73"/>
      <c r="F411" s="73"/>
      <c r="G411" s="73"/>
      <c r="H411" s="146"/>
    </row>
    <row r="412" spans="3:9">
      <c r="C412" s="144" t="s">
        <v>1219</v>
      </c>
      <c r="D412" s="80"/>
      <c r="E412" s="80"/>
      <c r="F412" s="80"/>
      <c r="G412" s="162"/>
      <c r="H412" s="153">
        <v>0</v>
      </c>
    </row>
    <row r="413" spans="3:9">
      <c r="C413" s="122" t="s">
        <v>1220</v>
      </c>
      <c r="D413" s="69" t="s">
        <v>1221</v>
      </c>
      <c r="E413" s="70"/>
      <c r="F413" s="70"/>
      <c r="G413" s="71"/>
      <c r="H413" s="124">
        <f>H412+H410+H404</f>
        <v>32552.600000000002</v>
      </c>
    </row>
    <row r="414" spans="3:9">
      <c r="C414" s="122" t="s">
        <v>1222</v>
      </c>
      <c r="D414" s="69" t="s">
        <v>1325</v>
      </c>
      <c r="E414" s="70"/>
      <c r="F414" s="71"/>
      <c r="G414" s="95">
        <f>$M$8</f>
        <v>0.1</v>
      </c>
      <c r="H414" s="124">
        <f>H413*G414</f>
        <v>3255.26</v>
      </c>
    </row>
    <row r="415" spans="3:9" ht="14.4" thickBot="1">
      <c r="C415" s="130" t="s">
        <v>1223</v>
      </c>
      <c r="D415" s="131" t="s">
        <v>1224</v>
      </c>
      <c r="E415" s="132"/>
      <c r="F415" s="132"/>
      <c r="G415" s="155"/>
      <c r="H415" s="134">
        <f>SUM(H413:H414)</f>
        <v>35807.86</v>
      </c>
    </row>
    <row r="416" spans="3:9" ht="14.4" thickTop="1">
      <c r="C416" s="57"/>
      <c r="D416" s="81"/>
      <c r="E416" s="81"/>
      <c r="F416" s="81"/>
      <c r="G416" s="81"/>
      <c r="H416" s="82"/>
    </row>
    <row r="417" spans="3:9">
      <c r="C417" s="160" t="s">
        <v>2897</v>
      </c>
      <c r="D417" s="436" t="s">
        <v>2898</v>
      </c>
      <c r="E417" s="81"/>
      <c r="F417" s="81"/>
      <c r="G417" s="81"/>
      <c r="H417" s="82"/>
    </row>
    <row r="418" spans="3:9" ht="15.75" customHeight="1" thickBot="1">
      <c r="C418" s="53" t="s">
        <v>2899</v>
      </c>
      <c r="D418" s="631" t="s">
        <v>2901</v>
      </c>
      <c r="E418" s="631"/>
      <c r="F418" s="631"/>
      <c r="G418" s="631"/>
      <c r="H418" s="631"/>
      <c r="I418" s="56">
        <f>ROUNDDOWN(H436,-2)</f>
        <v>326200</v>
      </c>
    </row>
    <row r="419" spans="3:9" ht="28.2" thickTop="1">
      <c r="C419" s="119" t="s">
        <v>1197</v>
      </c>
      <c r="D419" s="120" t="s">
        <v>1198</v>
      </c>
      <c r="E419" s="120" t="s">
        <v>1199</v>
      </c>
      <c r="F419" s="120" t="s">
        <v>1200</v>
      </c>
      <c r="G419" s="120" t="s">
        <v>1201</v>
      </c>
      <c r="H419" s="121" t="s">
        <v>1202</v>
      </c>
    </row>
    <row r="420" spans="3:9">
      <c r="C420" s="141" t="s">
        <v>1203</v>
      </c>
      <c r="D420" s="59" t="s">
        <v>1204</v>
      </c>
      <c r="E420" s="73"/>
      <c r="F420" s="73"/>
      <c r="G420" s="73"/>
      <c r="H420" s="146"/>
    </row>
    <row r="421" spans="3:9">
      <c r="C421" s="142">
        <v>1</v>
      </c>
      <c r="D421" s="59" t="s">
        <v>5</v>
      </c>
      <c r="E421" s="72" t="s">
        <v>6</v>
      </c>
      <c r="F421" s="181">
        <v>0.1429</v>
      </c>
      <c r="G421" s="64">
        <f>VLOOKUP(D421,upahbahan,3,FALSE)</f>
        <v>100000</v>
      </c>
      <c r="H421" s="124">
        <f t="shared" ref="H421:H424" si="41">F421*G421</f>
        <v>14290</v>
      </c>
    </row>
    <row r="422" spans="3:9">
      <c r="C422" s="142">
        <v>2</v>
      </c>
      <c r="D422" s="59" t="s">
        <v>7</v>
      </c>
      <c r="E422" s="72" t="s">
        <v>6</v>
      </c>
      <c r="F422" s="181">
        <v>7.1400000000000005E-2</v>
      </c>
      <c r="G422" s="64">
        <f>VLOOKUP(D422,upahbahan,3,FALSE)</f>
        <v>145000</v>
      </c>
      <c r="H422" s="124">
        <f t="shared" si="41"/>
        <v>10353</v>
      </c>
    </row>
    <row r="423" spans="3:9">
      <c r="C423" s="142">
        <v>3</v>
      </c>
      <c r="D423" s="59" t="s">
        <v>18</v>
      </c>
      <c r="E423" s="72" t="s">
        <v>6</v>
      </c>
      <c r="F423" s="181">
        <v>7.1000000000000004E-3</v>
      </c>
      <c r="G423" s="64">
        <f>VLOOKUP(D423,upahbahan,3,FALSE)</f>
        <v>175000</v>
      </c>
      <c r="H423" s="124">
        <f t="shared" si="41"/>
        <v>1242.5</v>
      </c>
    </row>
    <row r="424" spans="3:9">
      <c r="C424" s="142">
        <v>4</v>
      </c>
      <c r="D424" s="59" t="s">
        <v>19</v>
      </c>
      <c r="E424" s="72" t="s">
        <v>6</v>
      </c>
      <c r="F424" s="181">
        <v>2.3999999999999998E-3</v>
      </c>
      <c r="G424" s="64">
        <f>VLOOKUP(D424,upahbahan,3,FALSE)</f>
        <v>200000</v>
      </c>
      <c r="H424" s="124">
        <f t="shared" si="41"/>
        <v>479.99999999999994</v>
      </c>
    </row>
    <row r="425" spans="3:9">
      <c r="C425" s="144" t="s">
        <v>1210</v>
      </c>
      <c r="D425" s="80"/>
      <c r="E425" s="80"/>
      <c r="F425" s="217"/>
      <c r="G425" s="218"/>
      <c r="H425" s="124">
        <f>SUM(H421:H424)</f>
        <v>26365.5</v>
      </c>
      <c r="I425" s="220"/>
    </row>
    <row r="426" spans="3:9">
      <c r="C426" s="141" t="s">
        <v>1211</v>
      </c>
      <c r="D426" s="59" t="s">
        <v>1212</v>
      </c>
      <c r="E426" s="73"/>
      <c r="F426" s="73"/>
      <c r="G426" s="73"/>
      <c r="H426" s="146"/>
    </row>
    <row r="427" spans="3:9">
      <c r="C427" s="198" t="s">
        <v>1205</v>
      </c>
      <c r="D427" s="59" t="s">
        <v>417</v>
      </c>
      <c r="E427" s="72" t="s">
        <v>44</v>
      </c>
      <c r="F427" s="181">
        <v>11.667</v>
      </c>
      <c r="G427" s="64">
        <f>VLOOKUP(D427,upahbahan,3,FALSE)</f>
        <v>20000</v>
      </c>
      <c r="H427" s="124">
        <f t="shared" ref="H427:H430" si="42">F427*G427</f>
        <v>233340</v>
      </c>
    </row>
    <row r="428" spans="3:9">
      <c r="C428" s="198" t="s">
        <v>1206</v>
      </c>
      <c r="D428" s="59" t="s">
        <v>2359</v>
      </c>
      <c r="E428" s="72" t="s">
        <v>66</v>
      </c>
      <c r="F428" s="181">
        <v>13.632</v>
      </c>
      <c r="G428" s="64">
        <f>VLOOKUP(D428,upahbahan,3,FALSE)</f>
        <v>1300</v>
      </c>
      <c r="H428" s="124">
        <f t="shared" si="42"/>
        <v>17721.599999999999</v>
      </c>
    </row>
    <row r="429" spans="3:9">
      <c r="C429" s="198" t="s">
        <v>1207</v>
      </c>
      <c r="D429" s="59" t="s">
        <v>563</v>
      </c>
      <c r="E429" s="72" t="s">
        <v>66</v>
      </c>
      <c r="F429" s="74">
        <v>1.5</v>
      </c>
      <c r="G429" s="64">
        <f>VLOOKUP(D429,upahbahan,3,FALSE)</f>
        <v>7800</v>
      </c>
      <c r="H429" s="124">
        <f t="shared" si="42"/>
        <v>11700</v>
      </c>
    </row>
    <row r="430" spans="3:9">
      <c r="C430" s="198" t="s">
        <v>1208</v>
      </c>
      <c r="D430" s="77" t="s">
        <v>86</v>
      </c>
      <c r="E430" s="72" t="s">
        <v>42</v>
      </c>
      <c r="F430" s="74">
        <v>2.7E-2</v>
      </c>
      <c r="G430" s="64">
        <f>VLOOKUP(D430,upahbahan,3,FALSE)</f>
        <v>275000</v>
      </c>
      <c r="H430" s="124">
        <f t="shared" si="42"/>
        <v>7425</v>
      </c>
    </row>
    <row r="431" spans="3:9">
      <c r="C431" s="144" t="s">
        <v>1216</v>
      </c>
      <c r="D431" s="80"/>
      <c r="E431" s="80"/>
      <c r="F431" s="80"/>
      <c r="G431" s="162"/>
      <c r="H431" s="124">
        <f>SUM(H427:H430)</f>
        <v>270186.59999999998</v>
      </c>
    </row>
    <row r="432" spans="3:9">
      <c r="C432" s="152" t="s">
        <v>1217</v>
      </c>
      <c r="D432" s="59" t="s">
        <v>1218</v>
      </c>
      <c r="E432" s="73"/>
      <c r="F432" s="73"/>
      <c r="G432" s="73"/>
      <c r="H432" s="146"/>
    </row>
    <row r="433" spans="3:9">
      <c r="C433" s="144" t="s">
        <v>1219</v>
      </c>
      <c r="D433" s="80"/>
      <c r="E433" s="80"/>
      <c r="F433" s="80"/>
      <c r="G433" s="162"/>
      <c r="H433" s="153">
        <v>0</v>
      </c>
    </row>
    <row r="434" spans="3:9">
      <c r="C434" s="122" t="s">
        <v>1220</v>
      </c>
      <c r="D434" s="69" t="s">
        <v>1221</v>
      </c>
      <c r="E434" s="70"/>
      <c r="F434" s="70"/>
      <c r="G434" s="71"/>
      <c r="H434" s="124">
        <f>H433+H431+H425</f>
        <v>296552.09999999998</v>
      </c>
    </row>
    <row r="435" spans="3:9">
      <c r="C435" s="122" t="s">
        <v>1222</v>
      </c>
      <c r="D435" s="69" t="s">
        <v>1325</v>
      </c>
      <c r="E435" s="70"/>
      <c r="F435" s="71"/>
      <c r="G435" s="95">
        <f>$M$8</f>
        <v>0.1</v>
      </c>
      <c r="H435" s="124">
        <f>H434*G435</f>
        <v>29655.21</v>
      </c>
    </row>
    <row r="436" spans="3:9" ht="14.4" thickBot="1">
      <c r="C436" s="130" t="s">
        <v>1223</v>
      </c>
      <c r="D436" s="131" t="s">
        <v>1224</v>
      </c>
      <c r="E436" s="132"/>
      <c r="F436" s="132"/>
      <c r="G436" s="155"/>
      <c r="H436" s="134">
        <f>SUM(H434:H435)</f>
        <v>326207.31</v>
      </c>
    </row>
    <row r="437" spans="3:9" ht="14.4" thickTop="1">
      <c r="C437" s="57"/>
      <c r="D437" s="81"/>
      <c r="E437" s="81"/>
      <c r="F437" s="81"/>
      <c r="G437" s="81"/>
      <c r="H437" s="82"/>
    </row>
    <row r="438" spans="3:9" ht="15.75" customHeight="1" thickBot="1">
      <c r="C438" s="53" t="s">
        <v>2900</v>
      </c>
      <c r="D438" s="631" t="s">
        <v>2902</v>
      </c>
      <c r="E438" s="631"/>
      <c r="F438" s="631"/>
      <c r="G438" s="631"/>
      <c r="H438" s="631"/>
      <c r="I438" s="56">
        <f>ROUNDDOWN(H456,-2)</f>
        <v>288300</v>
      </c>
    </row>
    <row r="439" spans="3:9" ht="28.2" thickTop="1">
      <c r="C439" s="119" t="s">
        <v>1197</v>
      </c>
      <c r="D439" s="120" t="s">
        <v>1198</v>
      </c>
      <c r="E439" s="120" t="s">
        <v>1199</v>
      </c>
      <c r="F439" s="120" t="s">
        <v>1200</v>
      </c>
      <c r="G439" s="120" t="s">
        <v>1201</v>
      </c>
      <c r="H439" s="121" t="s">
        <v>1202</v>
      </c>
    </row>
    <row r="440" spans="3:9">
      <c r="C440" s="141" t="s">
        <v>1203</v>
      </c>
      <c r="D440" s="59" t="s">
        <v>1204</v>
      </c>
      <c r="E440" s="73"/>
      <c r="F440" s="73"/>
      <c r="G440" s="73"/>
      <c r="H440" s="146"/>
    </row>
    <row r="441" spans="3:9">
      <c r="C441" s="142">
        <v>1</v>
      </c>
      <c r="D441" s="59" t="s">
        <v>5</v>
      </c>
      <c r="E441" s="72" t="s">
        <v>6</v>
      </c>
      <c r="F441" s="93">
        <v>0.15379999999999999</v>
      </c>
      <c r="G441" s="64">
        <f>VLOOKUP(D441,upahbahan,3,FALSE)</f>
        <v>100000</v>
      </c>
      <c r="H441" s="124">
        <f t="shared" ref="H441:H444" si="43">F441*G441</f>
        <v>15380</v>
      </c>
    </row>
    <row r="442" spans="3:9">
      <c r="C442" s="142">
        <v>2</v>
      </c>
      <c r="D442" s="59" t="s">
        <v>7</v>
      </c>
      <c r="E442" s="72" t="s">
        <v>6</v>
      </c>
      <c r="F442" s="93">
        <v>7.6899999999999996E-2</v>
      </c>
      <c r="G442" s="64">
        <f>VLOOKUP(D442,upahbahan,3,FALSE)</f>
        <v>145000</v>
      </c>
      <c r="H442" s="124">
        <f t="shared" si="43"/>
        <v>11150.5</v>
      </c>
    </row>
    <row r="443" spans="3:9">
      <c r="C443" s="142">
        <v>3</v>
      </c>
      <c r="D443" s="59" t="s">
        <v>18</v>
      </c>
      <c r="E443" s="72" t="s">
        <v>6</v>
      </c>
      <c r="F443" s="93">
        <v>7.7000000000000002E-3</v>
      </c>
      <c r="G443" s="64">
        <f>VLOOKUP(D443,upahbahan,3,FALSE)</f>
        <v>175000</v>
      </c>
      <c r="H443" s="124">
        <f t="shared" si="43"/>
        <v>1347.5</v>
      </c>
    </row>
    <row r="444" spans="3:9">
      <c r="C444" s="142">
        <v>4</v>
      </c>
      <c r="D444" s="59" t="s">
        <v>19</v>
      </c>
      <c r="E444" s="72" t="s">
        <v>6</v>
      </c>
      <c r="F444" s="93">
        <v>2.5999999999999999E-3</v>
      </c>
      <c r="G444" s="64">
        <f>VLOOKUP(D444,upahbahan,3,FALSE)</f>
        <v>200000</v>
      </c>
      <c r="H444" s="124">
        <f t="shared" si="43"/>
        <v>520</v>
      </c>
    </row>
    <row r="445" spans="3:9">
      <c r="C445" s="144" t="s">
        <v>1210</v>
      </c>
      <c r="D445" s="80"/>
      <c r="E445" s="80"/>
      <c r="F445" s="217"/>
      <c r="G445" s="218"/>
      <c r="H445" s="124">
        <f>SUM(H441:H444)</f>
        <v>28398</v>
      </c>
      <c r="I445" s="220"/>
    </row>
    <row r="446" spans="3:9">
      <c r="C446" s="141" t="s">
        <v>1211</v>
      </c>
      <c r="D446" s="59" t="s">
        <v>1212</v>
      </c>
      <c r="E446" s="73"/>
      <c r="F446" s="73"/>
      <c r="G446" s="73"/>
      <c r="H446" s="146"/>
    </row>
    <row r="447" spans="3:9">
      <c r="C447" s="198" t="s">
        <v>1205</v>
      </c>
      <c r="D447" s="59" t="s">
        <v>418</v>
      </c>
      <c r="E447" s="72" t="s">
        <v>44</v>
      </c>
      <c r="F447" s="181">
        <v>6.5629999999999997</v>
      </c>
      <c r="G447" s="64">
        <f>VLOOKUP(D447,upahbahan,3,FALSE)</f>
        <v>30000</v>
      </c>
      <c r="H447" s="124">
        <f>F447*G447</f>
        <v>196890</v>
      </c>
    </row>
    <row r="448" spans="3:9">
      <c r="C448" s="198" t="s">
        <v>1206</v>
      </c>
      <c r="D448" s="59" t="s">
        <v>2359</v>
      </c>
      <c r="E448" s="72" t="s">
        <v>66</v>
      </c>
      <c r="F448" s="181">
        <v>13.632</v>
      </c>
      <c r="G448" s="64">
        <f>VLOOKUP(D448,upahbahan,3,FALSE)</f>
        <v>1300</v>
      </c>
      <c r="H448" s="124">
        <f t="shared" ref="H448:H450" si="44">F448*G448</f>
        <v>17721.599999999999</v>
      </c>
    </row>
    <row r="449" spans="3:9">
      <c r="C449" s="198" t="s">
        <v>1207</v>
      </c>
      <c r="D449" s="59" t="s">
        <v>563</v>
      </c>
      <c r="E449" s="72" t="s">
        <v>66</v>
      </c>
      <c r="F449" s="74">
        <v>1.5</v>
      </c>
      <c r="G449" s="64">
        <f>VLOOKUP(D449,upahbahan,3,FALSE)</f>
        <v>7800</v>
      </c>
      <c r="H449" s="124">
        <f t="shared" si="44"/>
        <v>11700</v>
      </c>
    </row>
    <row r="450" spans="3:9">
      <c r="C450" s="198" t="s">
        <v>1208</v>
      </c>
      <c r="D450" s="77" t="s">
        <v>86</v>
      </c>
      <c r="E450" s="72" t="s">
        <v>42</v>
      </c>
      <c r="F450" s="74">
        <v>2.7E-2</v>
      </c>
      <c r="G450" s="64">
        <f>VLOOKUP(D450,upahbahan,3,FALSE)</f>
        <v>275000</v>
      </c>
      <c r="H450" s="124">
        <f t="shared" si="44"/>
        <v>7425</v>
      </c>
    </row>
    <row r="451" spans="3:9">
      <c r="C451" s="144" t="s">
        <v>1216</v>
      </c>
      <c r="D451" s="80"/>
      <c r="E451" s="80"/>
      <c r="F451" s="80"/>
      <c r="G451" s="162"/>
      <c r="H451" s="124">
        <f>SUM(H447:H450)</f>
        <v>233736.6</v>
      </c>
    </row>
    <row r="452" spans="3:9">
      <c r="C452" s="152" t="s">
        <v>1217</v>
      </c>
      <c r="D452" s="59" t="s">
        <v>1218</v>
      </c>
      <c r="E452" s="73"/>
      <c r="F452" s="73"/>
      <c r="G452" s="73"/>
      <c r="H452" s="146"/>
    </row>
    <row r="453" spans="3:9">
      <c r="C453" s="144" t="s">
        <v>1219</v>
      </c>
      <c r="D453" s="80"/>
      <c r="E453" s="80"/>
      <c r="F453" s="80"/>
      <c r="G453" s="162"/>
      <c r="H453" s="153">
        <v>0</v>
      </c>
    </row>
    <row r="454" spans="3:9">
      <c r="C454" s="122" t="s">
        <v>1220</v>
      </c>
      <c r="D454" s="69" t="s">
        <v>1221</v>
      </c>
      <c r="E454" s="70"/>
      <c r="F454" s="70"/>
      <c r="G454" s="71"/>
      <c r="H454" s="124">
        <f>H453+H451+H445</f>
        <v>262134.6</v>
      </c>
    </row>
    <row r="455" spans="3:9">
      <c r="C455" s="122" t="s">
        <v>1222</v>
      </c>
      <c r="D455" s="69" t="s">
        <v>1325</v>
      </c>
      <c r="E455" s="70"/>
      <c r="F455" s="71"/>
      <c r="G455" s="95">
        <f>$M$8</f>
        <v>0.1</v>
      </c>
      <c r="H455" s="124">
        <f>H454*G455</f>
        <v>26213.460000000003</v>
      </c>
    </row>
    <row r="456" spans="3:9" ht="14.4" thickBot="1">
      <c r="C456" s="130" t="s">
        <v>1223</v>
      </c>
      <c r="D456" s="131" t="s">
        <v>1224</v>
      </c>
      <c r="E456" s="132"/>
      <c r="F456" s="132"/>
      <c r="G456" s="155"/>
      <c r="H456" s="134">
        <f>SUM(H454:H455)</f>
        <v>288348.06</v>
      </c>
    </row>
    <row r="457" spans="3:9" ht="14.4" thickTop="1">
      <c r="C457" s="57"/>
      <c r="D457" s="81"/>
      <c r="E457" s="81"/>
      <c r="F457" s="81"/>
      <c r="G457" s="81"/>
      <c r="H457" s="82"/>
    </row>
    <row r="458" spans="3:9" ht="15.75" customHeight="1" thickBot="1">
      <c r="C458" s="53" t="s">
        <v>2903</v>
      </c>
      <c r="D458" s="631" t="s">
        <v>2904</v>
      </c>
      <c r="E458" s="631"/>
      <c r="F458" s="631"/>
      <c r="G458" s="631"/>
      <c r="H458" s="631"/>
      <c r="I458" s="56">
        <f>ROUNDDOWN(H476,-2)</f>
        <v>243900</v>
      </c>
    </row>
    <row r="459" spans="3:9" ht="28.2" thickTop="1">
      <c r="C459" s="119" t="s">
        <v>1197</v>
      </c>
      <c r="D459" s="120" t="s">
        <v>1198</v>
      </c>
      <c r="E459" s="120" t="s">
        <v>1199</v>
      </c>
      <c r="F459" s="120" t="s">
        <v>1200</v>
      </c>
      <c r="G459" s="120" t="s">
        <v>1201</v>
      </c>
      <c r="H459" s="121" t="s">
        <v>1202</v>
      </c>
    </row>
    <row r="460" spans="3:9">
      <c r="C460" s="141" t="s">
        <v>1203</v>
      </c>
      <c r="D460" s="59" t="s">
        <v>1204</v>
      </c>
      <c r="E460" s="73"/>
      <c r="F460" s="73"/>
      <c r="G460" s="73"/>
      <c r="H460" s="146"/>
    </row>
    <row r="461" spans="3:9">
      <c r="C461" s="142">
        <v>1</v>
      </c>
      <c r="D461" s="59" t="s">
        <v>5</v>
      </c>
      <c r="E461" s="72" t="s">
        <v>6</v>
      </c>
      <c r="F461" s="93">
        <v>0.25</v>
      </c>
      <c r="G461" s="64">
        <f>VLOOKUP(D461,upahbahan,3,FALSE)</f>
        <v>100000</v>
      </c>
      <c r="H461" s="124">
        <f t="shared" ref="H461:H464" si="45">F461*G461</f>
        <v>25000</v>
      </c>
    </row>
    <row r="462" spans="3:9">
      <c r="C462" s="142">
        <v>2</v>
      </c>
      <c r="D462" s="59" t="s">
        <v>7</v>
      </c>
      <c r="E462" s="72" t="s">
        <v>6</v>
      </c>
      <c r="F462" s="93">
        <v>8.3299999999999999E-2</v>
      </c>
      <c r="G462" s="64">
        <f>VLOOKUP(D462,upahbahan,3,FALSE)</f>
        <v>145000</v>
      </c>
      <c r="H462" s="124">
        <f t="shared" si="45"/>
        <v>12078.5</v>
      </c>
    </row>
    <row r="463" spans="3:9">
      <c r="C463" s="142">
        <v>3</v>
      </c>
      <c r="D463" s="59" t="s">
        <v>18</v>
      </c>
      <c r="E463" s="72" t="s">
        <v>6</v>
      </c>
      <c r="F463" s="93">
        <v>8.3000000000000001E-3</v>
      </c>
      <c r="G463" s="64">
        <f>VLOOKUP(D463,upahbahan,3,FALSE)</f>
        <v>175000</v>
      </c>
      <c r="H463" s="124">
        <f t="shared" si="45"/>
        <v>1452.5</v>
      </c>
    </row>
    <row r="464" spans="3:9">
      <c r="C464" s="142">
        <v>4</v>
      </c>
      <c r="D464" s="59" t="s">
        <v>19</v>
      </c>
      <c r="E464" s="72" t="s">
        <v>6</v>
      </c>
      <c r="F464" s="93">
        <v>2.8E-3</v>
      </c>
      <c r="G464" s="64">
        <f>VLOOKUP(D464,upahbahan,3,FALSE)</f>
        <v>200000</v>
      </c>
      <c r="H464" s="124">
        <f t="shared" si="45"/>
        <v>560</v>
      </c>
    </row>
    <row r="465" spans="3:9">
      <c r="C465" s="144" t="s">
        <v>1210</v>
      </c>
      <c r="D465" s="80"/>
      <c r="E465" s="80"/>
      <c r="F465" s="217"/>
      <c r="G465" s="218"/>
      <c r="H465" s="124">
        <f>SUM(H461:H464)</f>
        <v>39091</v>
      </c>
      <c r="I465" s="220"/>
    </row>
    <row r="466" spans="3:9">
      <c r="C466" s="141" t="s">
        <v>1211</v>
      </c>
      <c r="D466" s="59" t="s">
        <v>1212</v>
      </c>
      <c r="E466" s="73"/>
      <c r="F466" s="73"/>
      <c r="G466" s="73"/>
      <c r="H466" s="146"/>
    </row>
    <row r="467" spans="3:9">
      <c r="C467" s="198" t="s">
        <v>1205</v>
      </c>
      <c r="D467" s="59" t="s">
        <v>419</v>
      </c>
      <c r="E467" s="72" t="s">
        <v>44</v>
      </c>
      <c r="F467" s="181">
        <v>2.9169999999999998</v>
      </c>
      <c r="G467" s="64">
        <f>VLOOKUP(D467,upahbahan,3,FALSE)</f>
        <v>50000</v>
      </c>
      <c r="H467" s="124">
        <f t="shared" ref="H467:H470" si="46">F467*G467</f>
        <v>145850</v>
      </c>
    </row>
    <row r="468" spans="3:9">
      <c r="C468" s="198" t="s">
        <v>1206</v>
      </c>
      <c r="D468" s="59" t="s">
        <v>2359</v>
      </c>
      <c r="E468" s="72" t="s">
        <v>66</v>
      </c>
      <c r="F468" s="181">
        <v>13.632</v>
      </c>
      <c r="G468" s="64">
        <f>VLOOKUP(D468,upahbahan,3,FALSE)</f>
        <v>1300</v>
      </c>
      <c r="H468" s="124">
        <f t="shared" si="46"/>
        <v>17721.599999999999</v>
      </c>
    </row>
    <row r="469" spans="3:9">
      <c r="C469" s="198" t="s">
        <v>1207</v>
      </c>
      <c r="D469" s="59" t="s">
        <v>563</v>
      </c>
      <c r="E469" s="72" t="s">
        <v>66</v>
      </c>
      <c r="F469" s="74">
        <v>1.5</v>
      </c>
      <c r="G469" s="64">
        <f>VLOOKUP(D469,upahbahan,3,FALSE)</f>
        <v>7800</v>
      </c>
      <c r="H469" s="124">
        <f t="shared" si="46"/>
        <v>11700</v>
      </c>
    </row>
    <row r="470" spans="3:9">
      <c r="C470" s="198" t="s">
        <v>1208</v>
      </c>
      <c r="D470" s="77" t="s">
        <v>86</v>
      </c>
      <c r="E470" s="72" t="s">
        <v>42</v>
      </c>
      <c r="F470" s="74">
        <v>2.7E-2</v>
      </c>
      <c r="G470" s="64">
        <f>VLOOKUP(D470,upahbahan,3,FALSE)</f>
        <v>275000</v>
      </c>
      <c r="H470" s="124">
        <f t="shared" si="46"/>
        <v>7425</v>
      </c>
    </row>
    <row r="471" spans="3:9">
      <c r="C471" s="144" t="s">
        <v>1216</v>
      </c>
      <c r="D471" s="80"/>
      <c r="E471" s="80"/>
      <c r="F471" s="80"/>
      <c r="G471" s="162"/>
      <c r="H471" s="124">
        <f>SUM(H467:H470)</f>
        <v>182696.6</v>
      </c>
    </row>
    <row r="472" spans="3:9">
      <c r="C472" s="152" t="s">
        <v>1217</v>
      </c>
      <c r="D472" s="59" t="s">
        <v>1218</v>
      </c>
      <c r="E472" s="73"/>
      <c r="F472" s="73"/>
      <c r="G472" s="73"/>
      <c r="H472" s="146"/>
    </row>
    <row r="473" spans="3:9">
      <c r="C473" s="144" t="s">
        <v>1219</v>
      </c>
      <c r="D473" s="80"/>
      <c r="E473" s="80"/>
      <c r="F473" s="80"/>
      <c r="G473" s="162"/>
      <c r="H473" s="153">
        <v>0</v>
      </c>
    </row>
    <row r="474" spans="3:9">
      <c r="C474" s="122" t="s">
        <v>1220</v>
      </c>
      <c r="D474" s="69" t="s">
        <v>1221</v>
      </c>
      <c r="E474" s="70"/>
      <c r="F474" s="70"/>
      <c r="G474" s="71"/>
      <c r="H474" s="124">
        <f>H473+H471+H465</f>
        <v>221787.6</v>
      </c>
    </row>
    <row r="475" spans="3:9">
      <c r="C475" s="122" t="s">
        <v>1222</v>
      </c>
      <c r="D475" s="69" t="s">
        <v>1325</v>
      </c>
      <c r="E475" s="70"/>
      <c r="F475" s="71"/>
      <c r="G475" s="95">
        <f>$M$8</f>
        <v>0.1</v>
      </c>
      <c r="H475" s="124">
        <f>H474*G475</f>
        <v>22178.760000000002</v>
      </c>
    </row>
    <row r="476" spans="3:9" ht="14.4" thickBot="1">
      <c r="C476" s="130" t="s">
        <v>1223</v>
      </c>
      <c r="D476" s="131" t="s">
        <v>1224</v>
      </c>
      <c r="E476" s="132"/>
      <c r="F476" s="132"/>
      <c r="G476" s="155"/>
      <c r="H476" s="134">
        <f>SUM(H474:H475)</f>
        <v>243966.36000000002</v>
      </c>
    </row>
    <row r="477" spans="3:9" ht="14.4" thickTop="1">
      <c r="C477" s="57"/>
      <c r="D477" s="81"/>
      <c r="E477" s="81"/>
      <c r="F477" s="81"/>
      <c r="G477" s="81"/>
      <c r="H477" s="82"/>
    </row>
    <row r="478" spans="3:9" ht="15.75" customHeight="1" thickBot="1">
      <c r="C478" s="53" t="s">
        <v>2905</v>
      </c>
      <c r="D478" s="631" t="s">
        <v>2906</v>
      </c>
      <c r="E478" s="631"/>
      <c r="F478" s="631"/>
      <c r="G478" s="631"/>
      <c r="H478" s="631"/>
      <c r="I478" s="56">
        <f>ROUNDDOWN(H496,-2)</f>
        <v>36800</v>
      </c>
    </row>
    <row r="479" spans="3:9" ht="28.2" thickTop="1">
      <c r="C479" s="119" t="s">
        <v>1197</v>
      </c>
      <c r="D479" s="120" t="s">
        <v>1198</v>
      </c>
      <c r="E479" s="120" t="s">
        <v>1199</v>
      </c>
      <c r="F479" s="120" t="s">
        <v>1200</v>
      </c>
      <c r="G479" s="120" t="s">
        <v>1201</v>
      </c>
      <c r="H479" s="121" t="s">
        <v>1202</v>
      </c>
    </row>
    <row r="480" spans="3:9">
      <c r="C480" s="141" t="s">
        <v>1203</v>
      </c>
      <c r="D480" s="59" t="s">
        <v>1204</v>
      </c>
      <c r="E480" s="73"/>
      <c r="F480" s="73"/>
      <c r="G480" s="73"/>
      <c r="H480" s="146"/>
    </row>
    <row r="481" spans="3:9">
      <c r="C481" s="142">
        <v>1</v>
      </c>
      <c r="D481" s="59" t="s">
        <v>5</v>
      </c>
      <c r="E481" s="72" t="s">
        <v>6</v>
      </c>
      <c r="F481" s="93">
        <v>6.25E-2</v>
      </c>
      <c r="G481" s="64">
        <f>VLOOKUP(D481,upahbahan,3,FALSE)</f>
        <v>100000</v>
      </c>
      <c r="H481" s="124">
        <f t="shared" ref="H481:H484" si="47">F481*G481</f>
        <v>6250</v>
      </c>
    </row>
    <row r="482" spans="3:9">
      <c r="C482" s="142">
        <v>2</v>
      </c>
      <c r="D482" s="59" t="s">
        <v>7</v>
      </c>
      <c r="E482" s="72" t="s">
        <v>6</v>
      </c>
      <c r="F482" s="93">
        <v>3.1300000000000001E-2</v>
      </c>
      <c r="G482" s="64">
        <f>VLOOKUP(D482,upahbahan,3,FALSE)</f>
        <v>145000</v>
      </c>
      <c r="H482" s="124">
        <f t="shared" si="47"/>
        <v>4538.5</v>
      </c>
    </row>
    <row r="483" spans="3:9">
      <c r="C483" s="142">
        <v>3</v>
      </c>
      <c r="D483" s="59" t="s">
        <v>18</v>
      </c>
      <c r="E483" s="72" t="s">
        <v>6</v>
      </c>
      <c r="F483" s="93">
        <v>3.0999999999999999E-3</v>
      </c>
      <c r="G483" s="64">
        <f>VLOOKUP(D483,upahbahan,3,FALSE)</f>
        <v>175000</v>
      </c>
      <c r="H483" s="124">
        <f t="shared" si="47"/>
        <v>542.5</v>
      </c>
    </row>
    <row r="484" spans="3:9">
      <c r="C484" s="142">
        <v>4</v>
      </c>
      <c r="D484" s="59" t="s">
        <v>19</v>
      </c>
      <c r="E484" s="72" t="s">
        <v>6</v>
      </c>
      <c r="F484" s="93">
        <v>1E-3</v>
      </c>
      <c r="G484" s="64">
        <f>VLOOKUP(D484,upahbahan,3,FALSE)</f>
        <v>200000</v>
      </c>
      <c r="H484" s="124">
        <f t="shared" si="47"/>
        <v>200</v>
      </c>
    </row>
    <row r="485" spans="3:9">
      <c r="C485" s="144" t="s">
        <v>1210</v>
      </c>
      <c r="D485" s="80"/>
      <c r="E485" s="80"/>
      <c r="F485" s="217"/>
      <c r="G485" s="218"/>
      <c r="H485" s="124">
        <f>SUM(H481:H484)</f>
        <v>11531</v>
      </c>
      <c r="I485" s="220"/>
    </row>
    <row r="486" spans="3:9">
      <c r="C486" s="141" t="s">
        <v>1211</v>
      </c>
      <c r="D486" s="59" t="s">
        <v>1212</v>
      </c>
      <c r="E486" s="73"/>
      <c r="F486" s="73"/>
      <c r="G486" s="73"/>
      <c r="H486" s="146"/>
    </row>
    <row r="487" spans="3:9">
      <c r="C487" s="198" t="s">
        <v>1205</v>
      </c>
      <c r="D487" s="77" t="s">
        <v>467</v>
      </c>
      <c r="E487" s="72" t="s">
        <v>44</v>
      </c>
      <c r="F487" s="74">
        <v>3.5</v>
      </c>
      <c r="G487" s="64">
        <f>VLOOKUP(D487,upahbahan,3,FALSE)</f>
        <v>5000</v>
      </c>
      <c r="H487" s="124">
        <f t="shared" ref="H487:H490" si="48">F487*G487</f>
        <v>17500</v>
      </c>
    </row>
    <row r="488" spans="3:9">
      <c r="C488" s="198" t="s">
        <v>1206</v>
      </c>
      <c r="D488" s="59" t="s">
        <v>2361</v>
      </c>
      <c r="E488" s="72" t="s">
        <v>66</v>
      </c>
      <c r="F488" s="74">
        <v>1.704</v>
      </c>
      <c r="G488" s="64">
        <f>VLOOKUP(D488,upahbahan,3,FALSE)</f>
        <v>1300</v>
      </c>
      <c r="H488" s="124">
        <f t="shared" si="48"/>
        <v>2215.1999999999998</v>
      </c>
    </row>
    <row r="489" spans="3:9">
      <c r="C489" s="198" t="s">
        <v>1207</v>
      </c>
      <c r="D489" s="59" t="s">
        <v>563</v>
      </c>
      <c r="E489" s="72" t="s">
        <v>66</v>
      </c>
      <c r="F489" s="74">
        <v>0.188</v>
      </c>
      <c r="G489" s="64">
        <f>VLOOKUP(D489,upahbahan,3,FALSE)</f>
        <v>7800</v>
      </c>
      <c r="H489" s="124">
        <f t="shared" si="48"/>
        <v>1466.4</v>
      </c>
    </row>
    <row r="490" spans="3:9">
      <c r="C490" s="198" t="s">
        <v>1208</v>
      </c>
      <c r="D490" s="77" t="s">
        <v>86</v>
      </c>
      <c r="E490" s="72" t="s">
        <v>42</v>
      </c>
      <c r="F490" s="74">
        <v>3.0000000000000001E-3</v>
      </c>
      <c r="G490" s="64">
        <f>VLOOKUP(D490,upahbahan,3,FALSE)</f>
        <v>275000</v>
      </c>
      <c r="H490" s="124">
        <f t="shared" si="48"/>
        <v>825</v>
      </c>
    </row>
    <row r="491" spans="3:9">
      <c r="C491" s="144" t="s">
        <v>1216</v>
      </c>
      <c r="D491" s="80"/>
      <c r="E491" s="80"/>
      <c r="F491" s="80"/>
      <c r="G491" s="162"/>
      <c r="H491" s="124">
        <f>SUM(H487:H490)</f>
        <v>22006.600000000002</v>
      </c>
    </row>
    <row r="492" spans="3:9">
      <c r="C492" s="152" t="s">
        <v>1217</v>
      </c>
      <c r="D492" s="59" t="s">
        <v>1218</v>
      </c>
      <c r="E492" s="73"/>
      <c r="F492" s="73"/>
      <c r="G492" s="73"/>
      <c r="H492" s="146"/>
    </row>
    <row r="493" spans="3:9">
      <c r="C493" s="144" t="s">
        <v>1219</v>
      </c>
      <c r="D493" s="80"/>
      <c r="E493" s="80"/>
      <c r="F493" s="80"/>
      <c r="G493" s="162"/>
      <c r="H493" s="153">
        <v>0</v>
      </c>
    </row>
    <row r="494" spans="3:9">
      <c r="C494" s="122" t="s">
        <v>1220</v>
      </c>
      <c r="D494" s="69" t="s">
        <v>1221</v>
      </c>
      <c r="E494" s="70"/>
      <c r="F494" s="70"/>
      <c r="G494" s="71"/>
      <c r="H494" s="124">
        <f>H493+H491+H485</f>
        <v>33537.600000000006</v>
      </c>
    </row>
    <row r="495" spans="3:9">
      <c r="C495" s="122" t="s">
        <v>1222</v>
      </c>
      <c r="D495" s="69" t="s">
        <v>1325</v>
      </c>
      <c r="E495" s="70"/>
      <c r="F495" s="71"/>
      <c r="G495" s="95">
        <f>$M$8</f>
        <v>0.1</v>
      </c>
      <c r="H495" s="124">
        <f>H494*G495</f>
        <v>3353.7600000000007</v>
      </c>
    </row>
    <row r="496" spans="3:9" ht="14.4" thickBot="1">
      <c r="C496" s="130" t="s">
        <v>1223</v>
      </c>
      <c r="D496" s="131" t="s">
        <v>1224</v>
      </c>
      <c r="E496" s="132"/>
      <c r="F496" s="132"/>
      <c r="G496" s="155"/>
      <c r="H496" s="134">
        <f>SUM(H494:H495)</f>
        <v>36891.360000000008</v>
      </c>
    </row>
    <row r="497" spans="3:9" ht="14.4" thickTop="1">
      <c r="C497" s="57"/>
      <c r="D497" s="81"/>
      <c r="E497" s="81"/>
      <c r="F497" s="81"/>
      <c r="G497" s="81"/>
      <c r="H497" s="82"/>
    </row>
    <row r="498" spans="3:9" ht="15.75" customHeight="1" thickBot="1">
      <c r="C498" s="53" t="s">
        <v>2907</v>
      </c>
      <c r="D498" s="631" t="s">
        <v>2908</v>
      </c>
      <c r="E498" s="631"/>
      <c r="F498" s="631"/>
      <c r="G498" s="631"/>
      <c r="H498" s="631"/>
      <c r="I498" s="56">
        <f>ROUNDDOWN(H516,-2)</f>
        <v>38600</v>
      </c>
    </row>
    <row r="499" spans="3:9" ht="28.2" thickTop="1">
      <c r="C499" s="119" t="s">
        <v>1197</v>
      </c>
      <c r="D499" s="120" t="s">
        <v>1198</v>
      </c>
      <c r="E499" s="120" t="s">
        <v>1199</v>
      </c>
      <c r="F499" s="120" t="s">
        <v>1200</v>
      </c>
      <c r="G499" s="120" t="s">
        <v>1201</v>
      </c>
      <c r="H499" s="121" t="s">
        <v>1202</v>
      </c>
    </row>
    <row r="500" spans="3:9">
      <c r="C500" s="141" t="s">
        <v>1203</v>
      </c>
      <c r="D500" s="59" t="s">
        <v>1204</v>
      </c>
      <c r="E500" s="73"/>
      <c r="F500" s="73"/>
      <c r="G500" s="73"/>
      <c r="H500" s="146"/>
    </row>
    <row r="501" spans="3:9">
      <c r="C501" s="142">
        <v>1</v>
      </c>
      <c r="D501" s="59" t="s">
        <v>5</v>
      </c>
      <c r="E501" s="72" t="s">
        <v>6</v>
      </c>
      <c r="F501" s="181">
        <v>6.6699999999999995E-2</v>
      </c>
      <c r="G501" s="64">
        <f>VLOOKUP(D501,upahbahan,3,FALSE)</f>
        <v>100000</v>
      </c>
      <c r="H501" s="124">
        <f t="shared" ref="H501:H504" si="49">F501*G501</f>
        <v>6669.9999999999991</v>
      </c>
    </row>
    <row r="502" spans="3:9">
      <c r="C502" s="142">
        <v>2</v>
      </c>
      <c r="D502" s="59" t="s">
        <v>7</v>
      </c>
      <c r="E502" s="72" t="s">
        <v>6</v>
      </c>
      <c r="F502" s="181">
        <v>3.3300000000000003E-2</v>
      </c>
      <c r="G502" s="64">
        <f>VLOOKUP(D502,upahbahan,3,FALSE)</f>
        <v>145000</v>
      </c>
      <c r="H502" s="124">
        <f t="shared" si="49"/>
        <v>4828.5000000000009</v>
      </c>
    </row>
    <row r="503" spans="3:9">
      <c r="C503" s="142">
        <v>3</v>
      </c>
      <c r="D503" s="59" t="s">
        <v>18</v>
      </c>
      <c r="E503" s="72" t="s">
        <v>6</v>
      </c>
      <c r="F503" s="181">
        <v>3.3E-3</v>
      </c>
      <c r="G503" s="64">
        <f>VLOOKUP(D503,upahbahan,3,FALSE)</f>
        <v>175000</v>
      </c>
      <c r="H503" s="124">
        <f t="shared" si="49"/>
        <v>577.5</v>
      </c>
    </row>
    <row r="504" spans="3:9">
      <c r="C504" s="142">
        <v>4</v>
      </c>
      <c r="D504" s="59" t="s">
        <v>19</v>
      </c>
      <c r="E504" s="72" t="s">
        <v>6</v>
      </c>
      <c r="F504" s="181">
        <v>1.1000000000000001E-3</v>
      </c>
      <c r="G504" s="64">
        <f>VLOOKUP(D504,upahbahan,3,FALSE)</f>
        <v>200000</v>
      </c>
      <c r="H504" s="124">
        <f t="shared" si="49"/>
        <v>220</v>
      </c>
    </row>
    <row r="505" spans="3:9">
      <c r="C505" s="144" t="s">
        <v>1210</v>
      </c>
      <c r="D505" s="80"/>
      <c r="E505" s="80"/>
      <c r="F505" s="217"/>
      <c r="G505" s="218"/>
      <c r="H505" s="124">
        <f>SUM(H501:H504)</f>
        <v>12296</v>
      </c>
      <c r="I505" s="220"/>
    </row>
    <row r="506" spans="3:9">
      <c r="C506" s="141" t="s">
        <v>1211</v>
      </c>
      <c r="D506" s="59" t="s">
        <v>1212</v>
      </c>
      <c r="E506" s="73"/>
      <c r="F506" s="73"/>
      <c r="G506" s="73"/>
      <c r="H506" s="146"/>
    </row>
    <row r="507" spans="3:9">
      <c r="C507" s="198" t="s">
        <v>1205</v>
      </c>
      <c r="D507" s="77" t="s">
        <v>468</v>
      </c>
      <c r="E507" s="72" t="s">
        <v>44</v>
      </c>
      <c r="F507" s="181">
        <v>2.625</v>
      </c>
      <c r="G507" s="64">
        <f>VLOOKUP(D507,upahbahan,3,FALSE)</f>
        <v>7000</v>
      </c>
      <c r="H507" s="124">
        <f t="shared" ref="H507:H510" si="50">F507*G507</f>
        <v>18375</v>
      </c>
    </row>
    <row r="508" spans="3:9">
      <c r="C508" s="198" t="s">
        <v>1206</v>
      </c>
      <c r="D508" s="59" t="s">
        <v>2361</v>
      </c>
      <c r="E508" s="72" t="s">
        <v>66</v>
      </c>
      <c r="F508" s="74">
        <v>1.704</v>
      </c>
      <c r="G508" s="64">
        <f>VLOOKUP(D508,upahbahan,3,FALSE)</f>
        <v>1300</v>
      </c>
      <c r="H508" s="124">
        <f t="shared" si="50"/>
        <v>2215.1999999999998</v>
      </c>
    </row>
    <row r="509" spans="3:9">
      <c r="C509" s="198" t="s">
        <v>1207</v>
      </c>
      <c r="D509" s="59" t="s">
        <v>563</v>
      </c>
      <c r="E509" s="72" t="s">
        <v>66</v>
      </c>
      <c r="F509" s="74">
        <v>0.188</v>
      </c>
      <c r="G509" s="64">
        <f>VLOOKUP(D509,upahbahan,3,FALSE)</f>
        <v>7800</v>
      </c>
      <c r="H509" s="124">
        <f t="shared" si="50"/>
        <v>1466.4</v>
      </c>
    </row>
    <row r="510" spans="3:9">
      <c r="C510" s="198" t="s">
        <v>1208</v>
      </c>
      <c r="D510" s="77" t="s">
        <v>86</v>
      </c>
      <c r="E510" s="72" t="s">
        <v>42</v>
      </c>
      <c r="F510" s="74">
        <v>3.0000000000000001E-3</v>
      </c>
      <c r="G510" s="64">
        <f>VLOOKUP(D510,upahbahan,3,FALSE)</f>
        <v>275000</v>
      </c>
      <c r="H510" s="124">
        <f t="shared" si="50"/>
        <v>825</v>
      </c>
    </row>
    <row r="511" spans="3:9">
      <c r="C511" s="144" t="s">
        <v>1216</v>
      </c>
      <c r="D511" s="80"/>
      <c r="E511" s="80"/>
      <c r="F511" s="80"/>
      <c r="G511" s="162"/>
      <c r="H511" s="124">
        <f>SUM(H507:H510)</f>
        <v>22881.600000000002</v>
      </c>
    </row>
    <row r="512" spans="3:9">
      <c r="C512" s="152" t="s">
        <v>1217</v>
      </c>
      <c r="D512" s="59" t="s">
        <v>1218</v>
      </c>
      <c r="E512" s="73"/>
      <c r="F512" s="73"/>
      <c r="G512" s="73"/>
      <c r="H512" s="146"/>
    </row>
    <row r="513" spans="3:9">
      <c r="C513" s="144" t="s">
        <v>1219</v>
      </c>
      <c r="D513" s="80"/>
      <c r="E513" s="80"/>
      <c r="F513" s="80"/>
      <c r="G513" s="162"/>
      <c r="H513" s="153">
        <v>0</v>
      </c>
    </row>
    <row r="514" spans="3:9">
      <c r="C514" s="122" t="s">
        <v>1220</v>
      </c>
      <c r="D514" s="69" t="s">
        <v>1221</v>
      </c>
      <c r="E514" s="70"/>
      <c r="F514" s="70"/>
      <c r="G514" s="71"/>
      <c r="H514" s="124">
        <f>H513+H511+H505</f>
        <v>35177.600000000006</v>
      </c>
    </row>
    <row r="515" spans="3:9">
      <c r="C515" s="122" t="s">
        <v>1222</v>
      </c>
      <c r="D515" s="69" t="s">
        <v>1325</v>
      </c>
      <c r="E515" s="70"/>
      <c r="F515" s="71"/>
      <c r="G515" s="95">
        <f>$M$8</f>
        <v>0.1</v>
      </c>
      <c r="H515" s="124">
        <f>H514*G515</f>
        <v>3517.7600000000007</v>
      </c>
    </row>
    <row r="516" spans="3:9" ht="14.4" thickBot="1">
      <c r="C516" s="130" t="s">
        <v>1223</v>
      </c>
      <c r="D516" s="131" t="s">
        <v>1224</v>
      </c>
      <c r="E516" s="132"/>
      <c r="F516" s="132"/>
      <c r="G516" s="155"/>
      <c r="H516" s="134">
        <f>SUM(H514:H515)</f>
        <v>38695.360000000008</v>
      </c>
    </row>
    <row r="517" spans="3:9" ht="14.4" thickTop="1">
      <c r="C517" s="57"/>
      <c r="D517" s="81"/>
      <c r="E517" s="81"/>
      <c r="F517" s="81"/>
      <c r="G517" s="81"/>
      <c r="H517" s="82"/>
    </row>
    <row r="518" spans="3:9" ht="15.75" customHeight="1" thickBot="1">
      <c r="C518" s="53" t="s">
        <v>2909</v>
      </c>
      <c r="D518" s="631" t="s">
        <v>2910</v>
      </c>
      <c r="E518" s="631"/>
      <c r="F518" s="631"/>
      <c r="G518" s="631"/>
      <c r="H518" s="631"/>
      <c r="I518" s="56">
        <f>ROUNDDOWN(H536,-2)</f>
        <v>38700</v>
      </c>
    </row>
    <row r="519" spans="3:9" ht="28.2" thickTop="1">
      <c r="C519" s="119" t="s">
        <v>1197</v>
      </c>
      <c r="D519" s="120" t="s">
        <v>1198</v>
      </c>
      <c r="E519" s="120" t="s">
        <v>1199</v>
      </c>
      <c r="F519" s="120" t="s">
        <v>1200</v>
      </c>
      <c r="G519" s="120" t="s">
        <v>1201</v>
      </c>
      <c r="H519" s="121" t="s">
        <v>1202</v>
      </c>
    </row>
    <row r="520" spans="3:9">
      <c r="C520" s="141" t="s">
        <v>1203</v>
      </c>
      <c r="D520" s="59" t="s">
        <v>1204</v>
      </c>
      <c r="E520" s="73"/>
      <c r="F520" s="73"/>
      <c r="G520" s="73"/>
      <c r="H520" s="146"/>
    </row>
    <row r="521" spans="3:9">
      <c r="C521" s="142">
        <v>1</v>
      </c>
      <c r="D521" s="59" t="s">
        <v>5</v>
      </c>
      <c r="E521" s="72" t="s">
        <v>6</v>
      </c>
      <c r="F521" s="181">
        <v>7.1400000000000005E-2</v>
      </c>
      <c r="G521" s="64">
        <f>VLOOKUP(D521,upahbahan,3,FALSE)</f>
        <v>100000</v>
      </c>
      <c r="H521" s="124">
        <f t="shared" ref="H521:H524" si="51">F521*G521</f>
        <v>7140.0000000000009</v>
      </c>
    </row>
    <row r="522" spans="3:9">
      <c r="C522" s="142">
        <v>2</v>
      </c>
      <c r="D522" s="59" t="s">
        <v>7</v>
      </c>
      <c r="E522" s="72" t="s">
        <v>6</v>
      </c>
      <c r="F522" s="181">
        <v>3.5700000000000003E-2</v>
      </c>
      <c r="G522" s="64">
        <f>VLOOKUP(D522,upahbahan,3,FALSE)</f>
        <v>145000</v>
      </c>
      <c r="H522" s="124">
        <f t="shared" si="51"/>
        <v>5176.5</v>
      </c>
    </row>
    <row r="523" spans="3:9">
      <c r="C523" s="142">
        <v>3</v>
      </c>
      <c r="D523" s="59" t="s">
        <v>18</v>
      </c>
      <c r="E523" s="72" t="s">
        <v>6</v>
      </c>
      <c r="F523" s="181">
        <v>3.5999999999999999E-3</v>
      </c>
      <c r="G523" s="64">
        <f>VLOOKUP(D523,upahbahan,3,FALSE)</f>
        <v>175000</v>
      </c>
      <c r="H523" s="124">
        <f t="shared" si="51"/>
        <v>630</v>
      </c>
    </row>
    <row r="524" spans="3:9">
      <c r="C524" s="142">
        <v>4</v>
      </c>
      <c r="D524" s="59" t="s">
        <v>19</v>
      </c>
      <c r="E524" s="72" t="s">
        <v>6</v>
      </c>
      <c r="F524" s="181">
        <v>1.1999999999999999E-3</v>
      </c>
      <c r="G524" s="64">
        <f>VLOOKUP(D524,upahbahan,3,FALSE)</f>
        <v>200000</v>
      </c>
      <c r="H524" s="124">
        <f t="shared" si="51"/>
        <v>239.99999999999997</v>
      </c>
    </row>
    <row r="525" spans="3:9">
      <c r="C525" s="144" t="s">
        <v>1210</v>
      </c>
      <c r="D525" s="80"/>
      <c r="E525" s="80"/>
      <c r="F525" s="217"/>
      <c r="G525" s="218"/>
      <c r="H525" s="124">
        <f>SUM(H521:H524)</f>
        <v>13186.5</v>
      </c>
      <c r="I525" s="220"/>
    </row>
    <row r="526" spans="3:9">
      <c r="C526" s="141" t="s">
        <v>1211</v>
      </c>
      <c r="D526" s="59" t="s">
        <v>1212</v>
      </c>
      <c r="E526" s="73"/>
      <c r="F526" s="73"/>
      <c r="G526" s="73"/>
      <c r="H526" s="146"/>
    </row>
    <row r="527" spans="3:9">
      <c r="C527" s="198" t="s">
        <v>1205</v>
      </c>
      <c r="D527" s="77" t="s">
        <v>469</v>
      </c>
      <c r="E527" s="72" t="s">
        <v>44</v>
      </c>
      <c r="F527" s="74">
        <v>1.75</v>
      </c>
      <c r="G527" s="64">
        <f>VLOOKUP(D527,upahbahan,3,FALSE)</f>
        <v>10000</v>
      </c>
      <c r="H527" s="124">
        <f t="shared" ref="H527:H530" si="52">F527*G527</f>
        <v>17500</v>
      </c>
    </row>
    <row r="528" spans="3:9">
      <c r="C528" s="198" t="s">
        <v>1206</v>
      </c>
      <c r="D528" s="59" t="s">
        <v>2361</v>
      </c>
      <c r="E528" s="72" t="s">
        <v>66</v>
      </c>
      <c r="F528" s="74">
        <v>1.704</v>
      </c>
      <c r="G528" s="64">
        <f>VLOOKUP(D528,upahbahan,3,FALSE)</f>
        <v>1300</v>
      </c>
      <c r="H528" s="124">
        <f t="shared" si="52"/>
        <v>2215.1999999999998</v>
      </c>
    </row>
    <row r="529" spans="3:9">
      <c r="C529" s="198" t="s">
        <v>1207</v>
      </c>
      <c r="D529" s="59" t="s">
        <v>563</v>
      </c>
      <c r="E529" s="72" t="s">
        <v>66</v>
      </c>
      <c r="F529" s="74">
        <v>0.188</v>
      </c>
      <c r="G529" s="64">
        <f>VLOOKUP(D529,upahbahan,3,FALSE)</f>
        <v>7800</v>
      </c>
      <c r="H529" s="124">
        <f t="shared" si="52"/>
        <v>1466.4</v>
      </c>
    </row>
    <row r="530" spans="3:9">
      <c r="C530" s="198" t="s">
        <v>1208</v>
      </c>
      <c r="D530" s="77" t="s">
        <v>86</v>
      </c>
      <c r="E530" s="72" t="s">
        <v>42</v>
      </c>
      <c r="F530" s="74">
        <v>3.0000000000000001E-3</v>
      </c>
      <c r="G530" s="64">
        <f>VLOOKUP(D530,upahbahan,3,FALSE)</f>
        <v>275000</v>
      </c>
      <c r="H530" s="124">
        <f t="shared" si="52"/>
        <v>825</v>
      </c>
    </row>
    <row r="531" spans="3:9">
      <c r="C531" s="144" t="s">
        <v>1216</v>
      </c>
      <c r="D531" s="80"/>
      <c r="E531" s="80"/>
      <c r="F531" s="80"/>
      <c r="G531" s="162"/>
      <c r="H531" s="124">
        <f>SUM(H527:H530)</f>
        <v>22006.600000000002</v>
      </c>
    </row>
    <row r="532" spans="3:9">
      <c r="C532" s="152" t="s">
        <v>1217</v>
      </c>
      <c r="D532" s="59" t="s">
        <v>1218</v>
      </c>
      <c r="E532" s="73"/>
      <c r="F532" s="73"/>
      <c r="G532" s="73"/>
      <c r="H532" s="146"/>
    </row>
    <row r="533" spans="3:9">
      <c r="C533" s="144" t="s">
        <v>1219</v>
      </c>
      <c r="D533" s="80"/>
      <c r="E533" s="80"/>
      <c r="F533" s="80"/>
      <c r="G533" s="162"/>
      <c r="H533" s="153">
        <v>0</v>
      </c>
    </row>
    <row r="534" spans="3:9">
      <c r="C534" s="122" t="s">
        <v>1220</v>
      </c>
      <c r="D534" s="69" t="s">
        <v>1221</v>
      </c>
      <c r="E534" s="70"/>
      <c r="F534" s="70"/>
      <c r="G534" s="71"/>
      <c r="H534" s="124">
        <f>H533+H531+H525</f>
        <v>35193.100000000006</v>
      </c>
    </row>
    <row r="535" spans="3:9">
      <c r="C535" s="122" t="s">
        <v>1222</v>
      </c>
      <c r="D535" s="69" t="s">
        <v>1325</v>
      </c>
      <c r="E535" s="70"/>
      <c r="F535" s="71"/>
      <c r="G535" s="95">
        <f>$M$8</f>
        <v>0.1</v>
      </c>
      <c r="H535" s="124">
        <f>H534*G535</f>
        <v>3519.3100000000009</v>
      </c>
    </row>
    <row r="536" spans="3:9" ht="14.4" thickBot="1">
      <c r="C536" s="130" t="s">
        <v>1223</v>
      </c>
      <c r="D536" s="131" t="s">
        <v>1224</v>
      </c>
      <c r="E536" s="132"/>
      <c r="F536" s="132"/>
      <c r="G536" s="155"/>
      <c r="H536" s="134">
        <f>SUM(H534:H535)</f>
        <v>38712.410000000003</v>
      </c>
    </row>
    <row r="537" spans="3:9" ht="14.4" thickTop="1">
      <c r="C537" s="57"/>
      <c r="D537" s="81"/>
      <c r="E537" s="81"/>
      <c r="F537" s="81"/>
      <c r="G537" s="81"/>
      <c r="H537" s="82"/>
    </row>
    <row r="538" spans="3:9">
      <c r="C538" s="57"/>
      <c r="D538" s="81"/>
      <c r="E538" s="81"/>
      <c r="F538" s="81"/>
      <c r="G538" s="81"/>
      <c r="H538" s="82"/>
    </row>
    <row r="539" spans="3:9" ht="15.75" customHeight="1" thickBot="1">
      <c r="C539" s="53" t="s">
        <v>2911</v>
      </c>
      <c r="D539" s="631" t="s">
        <v>2912</v>
      </c>
      <c r="E539" s="631"/>
      <c r="F539" s="631"/>
      <c r="G539" s="631"/>
      <c r="H539" s="631"/>
      <c r="I539" s="56">
        <f>ROUNDDOWN(H557,-2)</f>
        <v>416000</v>
      </c>
    </row>
    <row r="540" spans="3:9" ht="28.2" thickTop="1">
      <c r="C540" s="119" t="s">
        <v>1197</v>
      </c>
      <c r="D540" s="120" t="s">
        <v>1198</v>
      </c>
      <c r="E540" s="120" t="s">
        <v>1199</v>
      </c>
      <c r="F540" s="120" t="s">
        <v>1200</v>
      </c>
      <c r="G540" s="120" t="s">
        <v>1201</v>
      </c>
      <c r="H540" s="121" t="s">
        <v>1202</v>
      </c>
    </row>
    <row r="541" spans="3:9">
      <c r="C541" s="141" t="s">
        <v>1203</v>
      </c>
      <c r="D541" s="59" t="s">
        <v>1204</v>
      </c>
      <c r="E541" s="73"/>
      <c r="F541" s="73"/>
      <c r="G541" s="73"/>
      <c r="H541" s="146"/>
    </row>
    <row r="542" spans="3:9">
      <c r="C542" s="142">
        <v>1</v>
      </c>
      <c r="D542" s="59" t="s">
        <v>5</v>
      </c>
      <c r="E542" s="72" t="s">
        <v>6</v>
      </c>
      <c r="F542" s="181">
        <v>0.1429</v>
      </c>
      <c r="G542" s="64">
        <f>VLOOKUP(D542,upahbahan,3,FALSE)</f>
        <v>100000</v>
      </c>
      <c r="H542" s="124">
        <f t="shared" ref="H542:H545" si="53">F542*G542</f>
        <v>14290</v>
      </c>
    </row>
    <row r="543" spans="3:9">
      <c r="C543" s="142">
        <v>2</v>
      </c>
      <c r="D543" s="59" t="s">
        <v>7</v>
      </c>
      <c r="E543" s="72" t="s">
        <v>6</v>
      </c>
      <c r="F543" s="181">
        <v>7.1400000000000005E-2</v>
      </c>
      <c r="G543" s="64">
        <f>VLOOKUP(D543,upahbahan,3,FALSE)</f>
        <v>145000</v>
      </c>
      <c r="H543" s="124">
        <f t="shared" si="53"/>
        <v>10353</v>
      </c>
    </row>
    <row r="544" spans="3:9">
      <c r="C544" s="142">
        <v>3</v>
      </c>
      <c r="D544" s="59" t="s">
        <v>18</v>
      </c>
      <c r="E544" s="72" t="s">
        <v>6</v>
      </c>
      <c r="F544" s="181">
        <v>7.1000000000000004E-3</v>
      </c>
      <c r="G544" s="64">
        <f>VLOOKUP(D544,upahbahan,3,FALSE)</f>
        <v>175000</v>
      </c>
      <c r="H544" s="124">
        <f t="shared" si="53"/>
        <v>1242.5</v>
      </c>
    </row>
    <row r="545" spans="3:9">
      <c r="C545" s="142">
        <v>4</v>
      </c>
      <c r="D545" s="59" t="s">
        <v>19</v>
      </c>
      <c r="E545" s="72" t="s">
        <v>6</v>
      </c>
      <c r="F545" s="181">
        <v>2.3999999999999998E-3</v>
      </c>
      <c r="G545" s="64">
        <f>VLOOKUP(D545,upahbahan,3,FALSE)</f>
        <v>200000</v>
      </c>
      <c r="H545" s="124">
        <f t="shared" si="53"/>
        <v>479.99999999999994</v>
      </c>
    </row>
    <row r="546" spans="3:9">
      <c r="C546" s="144" t="s">
        <v>1210</v>
      </c>
      <c r="D546" s="80"/>
      <c r="E546" s="80"/>
      <c r="F546" s="217"/>
      <c r="G546" s="218"/>
      <c r="H546" s="124">
        <f>SUM(H542:H545)</f>
        <v>26365.5</v>
      </c>
      <c r="I546" s="220"/>
    </row>
    <row r="547" spans="3:9">
      <c r="C547" s="141" t="s">
        <v>1211</v>
      </c>
      <c r="D547" s="59" t="s">
        <v>1212</v>
      </c>
      <c r="E547" s="73"/>
      <c r="F547" s="73"/>
      <c r="G547" s="73"/>
      <c r="H547" s="146"/>
    </row>
    <row r="548" spans="3:9">
      <c r="C548" s="198" t="s">
        <v>1205</v>
      </c>
      <c r="D548" s="77" t="s">
        <v>2913</v>
      </c>
      <c r="E548" s="72" t="s">
        <v>44</v>
      </c>
      <c r="F548" s="74">
        <v>11.667</v>
      </c>
      <c r="G548" s="64">
        <f>VLOOKUP(D548,upahbahan,3,FALSE)</f>
        <v>27000</v>
      </c>
      <c r="H548" s="124">
        <f t="shared" ref="H548:H551" si="54">F548*G548</f>
        <v>315009</v>
      </c>
    </row>
    <row r="549" spans="3:9">
      <c r="C549" s="198" t="s">
        <v>1206</v>
      </c>
      <c r="D549" s="59" t="s">
        <v>2361</v>
      </c>
      <c r="E549" s="72" t="s">
        <v>66</v>
      </c>
      <c r="F549" s="74">
        <v>13.632</v>
      </c>
      <c r="G549" s="64">
        <f>VLOOKUP(D549,upahbahan,3,FALSE)</f>
        <v>1300</v>
      </c>
      <c r="H549" s="124">
        <f t="shared" si="54"/>
        <v>17721.599999999999</v>
      </c>
    </row>
    <row r="550" spans="3:9">
      <c r="C550" s="198" t="s">
        <v>1207</v>
      </c>
      <c r="D550" s="59" t="s">
        <v>563</v>
      </c>
      <c r="E550" s="72" t="s">
        <v>66</v>
      </c>
      <c r="F550" s="74">
        <v>1.5</v>
      </c>
      <c r="G550" s="64">
        <f>VLOOKUP(D550,upahbahan,3,FALSE)</f>
        <v>7800</v>
      </c>
      <c r="H550" s="124">
        <f t="shared" si="54"/>
        <v>11700</v>
      </c>
    </row>
    <row r="551" spans="3:9">
      <c r="C551" s="198" t="s">
        <v>1208</v>
      </c>
      <c r="D551" s="77" t="s">
        <v>86</v>
      </c>
      <c r="E551" s="72" t="s">
        <v>42</v>
      </c>
      <c r="F551" s="74">
        <v>2.7E-2</v>
      </c>
      <c r="G551" s="64">
        <f>VLOOKUP(D551,upahbahan,3,FALSE)</f>
        <v>275000</v>
      </c>
      <c r="H551" s="124">
        <f t="shared" si="54"/>
        <v>7425</v>
      </c>
    </row>
    <row r="552" spans="3:9">
      <c r="C552" s="144" t="s">
        <v>1216</v>
      </c>
      <c r="D552" s="80"/>
      <c r="E552" s="80"/>
      <c r="F552" s="80"/>
      <c r="G552" s="162"/>
      <c r="H552" s="124">
        <f>SUM(H548:H551)</f>
        <v>351855.6</v>
      </c>
    </row>
    <row r="553" spans="3:9">
      <c r="C553" s="152" t="s">
        <v>1217</v>
      </c>
      <c r="D553" s="59" t="s">
        <v>1218</v>
      </c>
      <c r="E553" s="73"/>
      <c r="F553" s="73"/>
      <c r="G553" s="73"/>
      <c r="H553" s="146"/>
    </row>
    <row r="554" spans="3:9">
      <c r="C554" s="144" t="s">
        <v>1219</v>
      </c>
      <c r="D554" s="80"/>
      <c r="E554" s="80"/>
      <c r="F554" s="80"/>
      <c r="G554" s="162"/>
      <c r="H554" s="153">
        <v>0</v>
      </c>
    </row>
    <row r="555" spans="3:9">
      <c r="C555" s="122" t="s">
        <v>1220</v>
      </c>
      <c r="D555" s="69" t="s">
        <v>1221</v>
      </c>
      <c r="E555" s="70"/>
      <c r="F555" s="70"/>
      <c r="G555" s="71"/>
      <c r="H555" s="124">
        <f>H554+H552+H546</f>
        <v>378221.1</v>
      </c>
    </row>
    <row r="556" spans="3:9">
      <c r="C556" s="122" t="s">
        <v>1222</v>
      </c>
      <c r="D556" s="69" t="s">
        <v>1325</v>
      </c>
      <c r="E556" s="70"/>
      <c r="F556" s="71"/>
      <c r="G556" s="95">
        <f>$M$8</f>
        <v>0.1</v>
      </c>
      <c r="H556" s="124">
        <f>H555*G556</f>
        <v>37822.11</v>
      </c>
    </row>
    <row r="557" spans="3:9" ht="14.4" thickBot="1">
      <c r="C557" s="130" t="s">
        <v>1223</v>
      </c>
      <c r="D557" s="131" t="s">
        <v>1224</v>
      </c>
      <c r="E557" s="132"/>
      <c r="F557" s="132"/>
      <c r="G557" s="155"/>
      <c r="H557" s="134">
        <f>SUM(H555:H556)</f>
        <v>416043.20999999996</v>
      </c>
    </row>
    <row r="558" spans="3:9" ht="14.4" thickTop="1">
      <c r="C558" s="57"/>
      <c r="D558" s="81"/>
      <c r="E558" s="81"/>
      <c r="F558" s="81"/>
      <c r="G558" s="81"/>
      <c r="H558" s="82"/>
    </row>
    <row r="559" spans="3:9" ht="15.75" customHeight="1" thickBot="1">
      <c r="C559" s="53" t="s">
        <v>2916</v>
      </c>
      <c r="D559" s="631" t="s">
        <v>2917</v>
      </c>
      <c r="E559" s="631"/>
      <c r="F559" s="631"/>
      <c r="G559" s="631"/>
      <c r="H559" s="631"/>
      <c r="I559" s="56">
        <f>ROUNDDOWN(H577,-2)</f>
        <v>353300</v>
      </c>
    </row>
    <row r="560" spans="3:9" ht="28.2" thickTop="1">
      <c r="C560" s="119" t="s">
        <v>1197</v>
      </c>
      <c r="D560" s="120" t="s">
        <v>1198</v>
      </c>
      <c r="E560" s="120" t="s">
        <v>1199</v>
      </c>
      <c r="F560" s="120" t="s">
        <v>1200</v>
      </c>
      <c r="G560" s="120" t="s">
        <v>1201</v>
      </c>
      <c r="H560" s="121" t="s">
        <v>1202</v>
      </c>
    </row>
    <row r="561" spans="3:9">
      <c r="C561" s="141" t="s">
        <v>1203</v>
      </c>
      <c r="D561" s="59" t="s">
        <v>1204</v>
      </c>
      <c r="E561" s="73"/>
      <c r="F561" s="73"/>
      <c r="G561" s="73"/>
      <c r="H561" s="146"/>
    </row>
    <row r="562" spans="3:9">
      <c r="C562" s="142">
        <v>1</v>
      </c>
      <c r="D562" s="59" t="s">
        <v>5</v>
      </c>
      <c r="E562" s="72" t="s">
        <v>6</v>
      </c>
      <c r="F562" s="181">
        <v>0.15379999999999999</v>
      </c>
      <c r="G562" s="64">
        <f>VLOOKUP(D562,upahbahan,3,FALSE)</f>
        <v>100000</v>
      </c>
      <c r="H562" s="124">
        <f t="shared" ref="H562:H565" si="55">F562*G562</f>
        <v>15380</v>
      </c>
    </row>
    <row r="563" spans="3:9">
      <c r="C563" s="142">
        <v>2</v>
      </c>
      <c r="D563" s="59" t="s">
        <v>7</v>
      </c>
      <c r="E563" s="72" t="s">
        <v>6</v>
      </c>
      <c r="F563" s="181">
        <v>7.6899999999999996E-2</v>
      </c>
      <c r="G563" s="64">
        <f>VLOOKUP(D563,upahbahan,3,FALSE)</f>
        <v>145000</v>
      </c>
      <c r="H563" s="124">
        <f t="shared" si="55"/>
        <v>11150.5</v>
      </c>
    </row>
    <row r="564" spans="3:9">
      <c r="C564" s="142">
        <v>3</v>
      </c>
      <c r="D564" s="59" t="s">
        <v>18</v>
      </c>
      <c r="E564" s="72" t="s">
        <v>6</v>
      </c>
      <c r="F564" s="181">
        <v>7.7000000000000002E-3</v>
      </c>
      <c r="G564" s="64">
        <f>VLOOKUP(D564,upahbahan,3,FALSE)</f>
        <v>175000</v>
      </c>
      <c r="H564" s="124">
        <f t="shared" si="55"/>
        <v>1347.5</v>
      </c>
    </row>
    <row r="565" spans="3:9">
      <c r="C565" s="142">
        <v>4</v>
      </c>
      <c r="D565" s="59" t="s">
        <v>19</v>
      </c>
      <c r="E565" s="72" t="s">
        <v>6</v>
      </c>
      <c r="F565" s="181">
        <v>2.5999999999999999E-3</v>
      </c>
      <c r="G565" s="64">
        <f>VLOOKUP(D565,upahbahan,3,FALSE)</f>
        <v>200000</v>
      </c>
      <c r="H565" s="124">
        <f t="shared" si="55"/>
        <v>520</v>
      </c>
    </row>
    <row r="566" spans="3:9">
      <c r="C566" s="144" t="s">
        <v>1210</v>
      </c>
      <c r="D566" s="80"/>
      <c r="E566" s="80"/>
      <c r="F566" s="217"/>
      <c r="G566" s="218"/>
      <c r="H566" s="124">
        <f>SUM(H562:H565)</f>
        <v>28398</v>
      </c>
      <c r="I566" s="220"/>
    </row>
    <row r="567" spans="3:9">
      <c r="C567" s="141" t="s">
        <v>1211</v>
      </c>
      <c r="D567" s="59" t="s">
        <v>1212</v>
      </c>
      <c r="E567" s="73"/>
      <c r="F567" s="73"/>
      <c r="G567" s="73"/>
      <c r="H567" s="146"/>
    </row>
    <row r="568" spans="3:9">
      <c r="C568" s="198" t="s">
        <v>1205</v>
      </c>
      <c r="D568" s="77" t="s">
        <v>2914</v>
      </c>
      <c r="E568" s="72" t="s">
        <v>44</v>
      </c>
      <c r="F568" s="74">
        <v>6.5629999999999997</v>
      </c>
      <c r="G568" s="64">
        <f>VLOOKUP(D568,upahbahan,3,FALSE)</f>
        <v>39000</v>
      </c>
      <c r="H568" s="124">
        <f t="shared" ref="H568:H571" si="56">F568*G568</f>
        <v>255957</v>
      </c>
    </row>
    <row r="569" spans="3:9">
      <c r="C569" s="198" t="s">
        <v>1206</v>
      </c>
      <c r="D569" s="59" t="s">
        <v>2361</v>
      </c>
      <c r="E569" s="72" t="s">
        <v>66</v>
      </c>
      <c r="F569" s="74">
        <v>13.632</v>
      </c>
      <c r="G569" s="64">
        <f>VLOOKUP(D569,upahbahan,3,FALSE)</f>
        <v>1300</v>
      </c>
      <c r="H569" s="124">
        <f t="shared" si="56"/>
        <v>17721.599999999999</v>
      </c>
    </row>
    <row r="570" spans="3:9">
      <c r="C570" s="198" t="s">
        <v>1207</v>
      </c>
      <c r="D570" s="59" t="s">
        <v>563</v>
      </c>
      <c r="E570" s="72" t="s">
        <v>66</v>
      </c>
      <c r="F570" s="74">
        <v>1.5</v>
      </c>
      <c r="G570" s="64">
        <f>VLOOKUP(D570,upahbahan,3,FALSE)</f>
        <v>7800</v>
      </c>
      <c r="H570" s="124">
        <f t="shared" si="56"/>
        <v>11700</v>
      </c>
    </row>
    <row r="571" spans="3:9">
      <c r="C571" s="198" t="s">
        <v>1208</v>
      </c>
      <c r="D571" s="77" t="s">
        <v>86</v>
      </c>
      <c r="E571" s="72" t="s">
        <v>42</v>
      </c>
      <c r="F571" s="74">
        <v>2.7E-2</v>
      </c>
      <c r="G571" s="64">
        <f>VLOOKUP(D571,upahbahan,3,FALSE)</f>
        <v>275000</v>
      </c>
      <c r="H571" s="124">
        <f t="shared" si="56"/>
        <v>7425</v>
      </c>
    </row>
    <row r="572" spans="3:9">
      <c r="C572" s="144" t="s">
        <v>1216</v>
      </c>
      <c r="D572" s="80"/>
      <c r="E572" s="80"/>
      <c r="F572" s="80"/>
      <c r="G572" s="162"/>
      <c r="H572" s="124">
        <f>SUM(H568:H571)</f>
        <v>292803.59999999998</v>
      </c>
    </row>
    <row r="573" spans="3:9">
      <c r="C573" s="152" t="s">
        <v>1217</v>
      </c>
      <c r="D573" s="59" t="s">
        <v>1218</v>
      </c>
      <c r="E573" s="73"/>
      <c r="F573" s="73"/>
      <c r="G573" s="73"/>
      <c r="H573" s="146"/>
    </row>
    <row r="574" spans="3:9">
      <c r="C574" s="144" t="s">
        <v>1219</v>
      </c>
      <c r="D574" s="80"/>
      <c r="E574" s="80"/>
      <c r="F574" s="80"/>
      <c r="G574" s="162"/>
      <c r="H574" s="153">
        <v>0</v>
      </c>
    </row>
    <row r="575" spans="3:9">
      <c r="C575" s="122" t="s">
        <v>1220</v>
      </c>
      <c r="D575" s="69" t="s">
        <v>1221</v>
      </c>
      <c r="E575" s="70"/>
      <c r="F575" s="70"/>
      <c r="G575" s="71"/>
      <c r="H575" s="124">
        <f>H574+H572+H566</f>
        <v>321201.59999999998</v>
      </c>
    </row>
    <row r="576" spans="3:9">
      <c r="C576" s="122" t="s">
        <v>1222</v>
      </c>
      <c r="D576" s="69" t="s">
        <v>1325</v>
      </c>
      <c r="E576" s="70"/>
      <c r="F576" s="71"/>
      <c r="G576" s="95">
        <f>$M$8</f>
        <v>0.1</v>
      </c>
      <c r="H576" s="124">
        <f>H575*G576</f>
        <v>32120.16</v>
      </c>
    </row>
    <row r="577" spans="3:9" ht="14.4" thickBot="1">
      <c r="C577" s="130" t="s">
        <v>1223</v>
      </c>
      <c r="D577" s="131" t="s">
        <v>1224</v>
      </c>
      <c r="E577" s="132"/>
      <c r="F577" s="132"/>
      <c r="G577" s="155"/>
      <c r="H577" s="134">
        <f>SUM(H575:H576)</f>
        <v>353321.75999999995</v>
      </c>
    </row>
    <row r="578" spans="3:9" ht="14.4" thickTop="1">
      <c r="C578" s="57"/>
      <c r="D578" s="81"/>
      <c r="E578" s="81"/>
      <c r="F578" s="81"/>
      <c r="G578" s="81"/>
      <c r="H578" s="82"/>
    </row>
    <row r="579" spans="3:9" ht="15.75" customHeight="1" thickBot="1">
      <c r="C579" s="53" t="s">
        <v>2918</v>
      </c>
      <c r="D579" s="631" t="s">
        <v>2919</v>
      </c>
      <c r="E579" s="631"/>
      <c r="F579" s="631"/>
      <c r="G579" s="631"/>
      <c r="H579" s="631"/>
      <c r="I579" s="56">
        <f>ROUNDDOWN(H597,-2)</f>
        <v>263200</v>
      </c>
    </row>
    <row r="580" spans="3:9" ht="28.2" thickTop="1">
      <c r="C580" s="119" t="s">
        <v>1197</v>
      </c>
      <c r="D580" s="120" t="s">
        <v>1198</v>
      </c>
      <c r="E580" s="120" t="s">
        <v>1199</v>
      </c>
      <c r="F580" s="120" t="s">
        <v>1200</v>
      </c>
      <c r="G580" s="120" t="s">
        <v>1201</v>
      </c>
      <c r="H580" s="121" t="s">
        <v>1202</v>
      </c>
    </row>
    <row r="581" spans="3:9">
      <c r="C581" s="141" t="s">
        <v>1203</v>
      </c>
      <c r="D581" s="59" t="s">
        <v>1204</v>
      </c>
      <c r="E581" s="73"/>
      <c r="F581" s="73"/>
      <c r="G581" s="73"/>
      <c r="H581" s="146"/>
    </row>
    <row r="582" spans="3:9">
      <c r="C582" s="142">
        <v>1</v>
      </c>
      <c r="D582" s="59" t="s">
        <v>5</v>
      </c>
      <c r="E582" s="72" t="s">
        <v>6</v>
      </c>
      <c r="F582" s="93">
        <v>0.25</v>
      </c>
      <c r="G582" s="64">
        <f>VLOOKUP(D582,upahbahan,3,FALSE)</f>
        <v>100000</v>
      </c>
      <c r="H582" s="124">
        <f t="shared" ref="H582:H585" si="57">F582*G582</f>
        <v>25000</v>
      </c>
    </row>
    <row r="583" spans="3:9">
      <c r="C583" s="142">
        <v>2</v>
      </c>
      <c r="D583" s="59" t="s">
        <v>7</v>
      </c>
      <c r="E583" s="72" t="s">
        <v>6</v>
      </c>
      <c r="F583" s="181">
        <v>8.3299999999999999E-2</v>
      </c>
      <c r="G583" s="64">
        <f>VLOOKUP(D583,upahbahan,3,FALSE)</f>
        <v>145000</v>
      </c>
      <c r="H583" s="124">
        <f t="shared" si="57"/>
        <v>12078.5</v>
      </c>
    </row>
    <row r="584" spans="3:9">
      <c r="C584" s="142">
        <v>3</v>
      </c>
      <c r="D584" s="59" t="s">
        <v>18</v>
      </c>
      <c r="E584" s="72" t="s">
        <v>6</v>
      </c>
      <c r="F584" s="181">
        <v>8.3000000000000001E-3</v>
      </c>
      <c r="G584" s="64">
        <f>VLOOKUP(D584,upahbahan,3,FALSE)</f>
        <v>175000</v>
      </c>
      <c r="H584" s="124">
        <f t="shared" si="57"/>
        <v>1452.5</v>
      </c>
    </row>
    <row r="585" spans="3:9">
      <c r="C585" s="142">
        <v>4</v>
      </c>
      <c r="D585" s="59" t="s">
        <v>19</v>
      </c>
      <c r="E585" s="72" t="s">
        <v>6</v>
      </c>
      <c r="F585" s="181">
        <v>2.8E-3</v>
      </c>
      <c r="G585" s="64">
        <f>VLOOKUP(D585,upahbahan,3,FALSE)</f>
        <v>200000</v>
      </c>
      <c r="H585" s="124">
        <f t="shared" si="57"/>
        <v>560</v>
      </c>
    </row>
    <row r="586" spans="3:9">
      <c r="C586" s="144" t="s">
        <v>1210</v>
      </c>
      <c r="D586" s="80"/>
      <c r="E586" s="80"/>
      <c r="F586" s="217"/>
      <c r="G586" s="218"/>
      <c r="H586" s="124">
        <f>SUM(H582:H585)</f>
        <v>39091</v>
      </c>
      <c r="I586" s="220"/>
    </row>
    <row r="587" spans="3:9">
      <c r="C587" s="141" t="s">
        <v>1211</v>
      </c>
      <c r="D587" s="59" t="s">
        <v>1212</v>
      </c>
      <c r="E587" s="73"/>
      <c r="F587" s="73"/>
      <c r="G587" s="73"/>
      <c r="H587" s="146"/>
    </row>
    <row r="588" spans="3:9">
      <c r="C588" s="198" t="s">
        <v>1205</v>
      </c>
      <c r="D588" s="77" t="s">
        <v>2915</v>
      </c>
      <c r="E588" s="72" t="s">
        <v>44</v>
      </c>
      <c r="F588" s="74">
        <v>2.9169999999999998</v>
      </c>
      <c r="G588" s="64">
        <f>VLOOKUP(D588,upahbahan,3,FALSE)</f>
        <v>56000</v>
      </c>
      <c r="H588" s="124">
        <f t="shared" ref="H588:H591" si="58">F588*G588</f>
        <v>163352</v>
      </c>
    </row>
    <row r="589" spans="3:9">
      <c r="C589" s="198" t="s">
        <v>1206</v>
      </c>
      <c r="D589" s="59" t="s">
        <v>2361</v>
      </c>
      <c r="E589" s="72" t="s">
        <v>66</v>
      </c>
      <c r="F589" s="74">
        <v>13.632</v>
      </c>
      <c r="G589" s="64">
        <f>VLOOKUP(D589,upahbahan,3,FALSE)</f>
        <v>1300</v>
      </c>
      <c r="H589" s="124">
        <f t="shared" si="58"/>
        <v>17721.599999999999</v>
      </c>
    </row>
    <row r="590" spans="3:9">
      <c r="C590" s="198" t="s">
        <v>1207</v>
      </c>
      <c r="D590" s="59" t="s">
        <v>563</v>
      </c>
      <c r="E590" s="72" t="s">
        <v>66</v>
      </c>
      <c r="F590" s="74">
        <v>1.5</v>
      </c>
      <c r="G590" s="64">
        <f>VLOOKUP(D590,upahbahan,3,FALSE)</f>
        <v>7800</v>
      </c>
      <c r="H590" s="124">
        <f t="shared" si="58"/>
        <v>11700</v>
      </c>
    </row>
    <row r="591" spans="3:9">
      <c r="C591" s="198" t="s">
        <v>1208</v>
      </c>
      <c r="D591" s="77" t="s">
        <v>86</v>
      </c>
      <c r="E591" s="72" t="s">
        <v>42</v>
      </c>
      <c r="F591" s="74">
        <v>2.7E-2</v>
      </c>
      <c r="G591" s="64">
        <f>VLOOKUP(D591,upahbahan,3,FALSE)</f>
        <v>275000</v>
      </c>
      <c r="H591" s="124">
        <f t="shared" si="58"/>
        <v>7425</v>
      </c>
    </row>
    <row r="592" spans="3:9">
      <c r="C592" s="144" t="s">
        <v>1216</v>
      </c>
      <c r="D592" s="80"/>
      <c r="E592" s="80"/>
      <c r="F592" s="80"/>
      <c r="G592" s="162"/>
      <c r="H592" s="124">
        <f>SUM(H588:H591)</f>
        <v>200198.6</v>
      </c>
    </row>
    <row r="593" spans="3:9">
      <c r="C593" s="152" t="s">
        <v>1217</v>
      </c>
      <c r="D593" s="59" t="s">
        <v>1218</v>
      </c>
      <c r="E593" s="73"/>
      <c r="F593" s="73"/>
      <c r="G593" s="73"/>
      <c r="H593" s="146"/>
    </row>
    <row r="594" spans="3:9">
      <c r="C594" s="144" t="s">
        <v>1219</v>
      </c>
      <c r="D594" s="80"/>
      <c r="E594" s="80"/>
      <c r="F594" s="80"/>
      <c r="G594" s="162"/>
      <c r="H594" s="153">
        <v>0</v>
      </c>
    </row>
    <row r="595" spans="3:9">
      <c r="C595" s="122" t="s">
        <v>1220</v>
      </c>
      <c r="D595" s="69" t="s">
        <v>1221</v>
      </c>
      <c r="E595" s="70"/>
      <c r="F595" s="70"/>
      <c r="G595" s="71"/>
      <c r="H595" s="124">
        <f>H594+H592+H586</f>
        <v>239289.60000000001</v>
      </c>
    </row>
    <row r="596" spans="3:9">
      <c r="C596" s="122" t="s">
        <v>1222</v>
      </c>
      <c r="D596" s="69" t="s">
        <v>1325</v>
      </c>
      <c r="E596" s="70"/>
      <c r="F596" s="71"/>
      <c r="G596" s="95">
        <f>$M$8</f>
        <v>0.1</v>
      </c>
      <c r="H596" s="124">
        <f>H595*G596</f>
        <v>23928.960000000003</v>
      </c>
    </row>
    <row r="597" spans="3:9" ht="14.4" thickBot="1">
      <c r="C597" s="130" t="s">
        <v>1223</v>
      </c>
      <c r="D597" s="131" t="s">
        <v>1224</v>
      </c>
      <c r="E597" s="132"/>
      <c r="F597" s="132"/>
      <c r="G597" s="155"/>
      <c r="H597" s="134">
        <f>SUM(H595:H596)</f>
        <v>263218.56</v>
      </c>
    </row>
    <row r="598" spans="3:9" ht="14.4" thickTop="1">
      <c r="C598" s="57"/>
      <c r="D598" s="81"/>
      <c r="E598" s="81"/>
      <c r="F598" s="81"/>
      <c r="G598" s="81"/>
      <c r="H598" s="82"/>
    </row>
    <row r="599" spans="3:9" ht="15.75" customHeight="1" thickBot="1">
      <c r="C599" s="53" t="s">
        <v>2920</v>
      </c>
      <c r="D599" s="631" t="s">
        <v>2922</v>
      </c>
      <c r="E599" s="631"/>
      <c r="F599" s="631"/>
      <c r="G599" s="631"/>
      <c r="H599" s="631"/>
      <c r="I599" s="56">
        <f>ROUNDDOWN(H617,-2)</f>
        <v>44500</v>
      </c>
    </row>
    <row r="600" spans="3:9" ht="28.2" thickTop="1">
      <c r="C600" s="119" t="s">
        <v>1197</v>
      </c>
      <c r="D600" s="120" t="s">
        <v>1198</v>
      </c>
      <c r="E600" s="120" t="s">
        <v>1199</v>
      </c>
      <c r="F600" s="120" t="s">
        <v>1200</v>
      </c>
      <c r="G600" s="120" t="s">
        <v>1201</v>
      </c>
      <c r="H600" s="121" t="s">
        <v>1202</v>
      </c>
    </row>
    <row r="601" spans="3:9">
      <c r="C601" s="141" t="s">
        <v>1203</v>
      </c>
      <c r="D601" s="59" t="s">
        <v>1204</v>
      </c>
      <c r="E601" s="73"/>
      <c r="F601" s="73"/>
      <c r="G601" s="73"/>
      <c r="H601" s="146"/>
    </row>
    <row r="602" spans="3:9">
      <c r="C602" s="142">
        <v>1</v>
      </c>
      <c r="D602" s="59" t="s">
        <v>5</v>
      </c>
      <c r="E602" s="72" t="s">
        <v>6</v>
      </c>
      <c r="F602" s="181">
        <v>6.25E-2</v>
      </c>
      <c r="G602" s="64">
        <f>VLOOKUP(D602,upahbahan,3,FALSE)</f>
        <v>100000</v>
      </c>
      <c r="H602" s="124">
        <f t="shared" ref="H602:H605" si="59">F602*G602</f>
        <v>6250</v>
      </c>
    </row>
    <row r="603" spans="3:9">
      <c r="C603" s="142">
        <v>2</v>
      </c>
      <c r="D603" s="59" t="s">
        <v>7</v>
      </c>
      <c r="E603" s="72" t="s">
        <v>6</v>
      </c>
      <c r="F603" s="181">
        <v>3.1300000000000001E-2</v>
      </c>
      <c r="G603" s="64">
        <f>VLOOKUP(D603,upahbahan,3,FALSE)</f>
        <v>145000</v>
      </c>
      <c r="H603" s="124">
        <f t="shared" si="59"/>
        <v>4538.5</v>
      </c>
    </row>
    <row r="604" spans="3:9">
      <c r="C604" s="142">
        <v>3</v>
      </c>
      <c r="D604" s="59" t="s">
        <v>18</v>
      </c>
      <c r="E604" s="72" t="s">
        <v>6</v>
      </c>
      <c r="F604" s="181">
        <v>3.0999999999999999E-3</v>
      </c>
      <c r="G604" s="64">
        <f>VLOOKUP(D604,upahbahan,3,FALSE)</f>
        <v>175000</v>
      </c>
      <c r="H604" s="124">
        <f t="shared" si="59"/>
        <v>542.5</v>
      </c>
    </row>
    <row r="605" spans="3:9">
      <c r="C605" s="142">
        <v>4</v>
      </c>
      <c r="D605" s="59" t="s">
        <v>19</v>
      </c>
      <c r="E605" s="72" t="s">
        <v>6</v>
      </c>
      <c r="F605" s="181">
        <v>1E-3</v>
      </c>
      <c r="G605" s="64">
        <f>VLOOKUP(D605,upahbahan,3,FALSE)</f>
        <v>200000</v>
      </c>
      <c r="H605" s="124">
        <f t="shared" si="59"/>
        <v>200</v>
      </c>
    </row>
    <row r="606" spans="3:9">
      <c r="C606" s="144" t="s">
        <v>1210</v>
      </c>
      <c r="D606" s="80"/>
      <c r="E606" s="80"/>
      <c r="F606" s="217"/>
      <c r="G606" s="218"/>
      <c r="H606" s="124">
        <f>SUM(H602:H605)</f>
        <v>11531</v>
      </c>
      <c r="I606" s="220"/>
    </row>
    <row r="607" spans="3:9">
      <c r="C607" s="141" t="s">
        <v>1211</v>
      </c>
      <c r="D607" s="59" t="s">
        <v>1212</v>
      </c>
      <c r="E607" s="73"/>
      <c r="F607" s="73"/>
      <c r="G607" s="73"/>
      <c r="H607" s="146"/>
    </row>
    <row r="608" spans="3:9">
      <c r="C608" s="198" t="s">
        <v>1205</v>
      </c>
      <c r="D608" s="77" t="s">
        <v>2923</v>
      </c>
      <c r="E608" s="72" t="s">
        <v>44</v>
      </c>
      <c r="F608" s="74">
        <v>3.5</v>
      </c>
      <c r="G608" s="64">
        <f>VLOOKUP(D608,upahbahan,3,FALSE)</f>
        <v>7000</v>
      </c>
      <c r="H608" s="124">
        <f t="shared" ref="H608:H611" si="60">F608*G608</f>
        <v>24500</v>
      </c>
    </row>
    <row r="609" spans="3:9">
      <c r="C609" s="198" t="s">
        <v>1206</v>
      </c>
      <c r="D609" s="59" t="s">
        <v>2361</v>
      </c>
      <c r="E609" s="72" t="s">
        <v>66</v>
      </c>
      <c r="F609" s="74">
        <v>1.704</v>
      </c>
      <c r="G609" s="64">
        <f>VLOOKUP(D609,upahbahan,3,FALSE)</f>
        <v>1300</v>
      </c>
      <c r="H609" s="124">
        <f t="shared" si="60"/>
        <v>2215.1999999999998</v>
      </c>
    </row>
    <row r="610" spans="3:9">
      <c r="C610" s="198" t="s">
        <v>1207</v>
      </c>
      <c r="D610" s="59" t="s">
        <v>563</v>
      </c>
      <c r="E610" s="72" t="s">
        <v>66</v>
      </c>
      <c r="F610" s="74">
        <v>0.188</v>
      </c>
      <c r="G610" s="64">
        <f>VLOOKUP(D610,upahbahan,3,FALSE)</f>
        <v>7800</v>
      </c>
      <c r="H610" s="124">
        <f t="shared" si="60"/>
        <v>1466.4</v>
      </c>
    </row>
    <row r="611" spans="3:9">
      <c r="C611" s="198" t="s">
        <v>1208</v>
      </c>
      <c r="D611" s="77" t="s">
        <v>86</v>
      </c>
      <c r="E611" s="72" t="s">
        <v>42</v>
      </c>
      <c r="F611" s="74">
        <v>3.0000000000000001E-3</v>
      </c>
      <c r="G611" s="64">
        <f>VLOOKUP(D611,upahbahan,3,FALSE)</f>
        <v>275000</v>
      </c>
      <c r="H611" s="124">
        <f t="shared" si="60"/>
        <v>825</v>
      </c>
    </row>
    <row r="612" spans="3:9">
      <c r="C612" s="144" t="s">
        <v>1216</v>
      </c>
      <c r="D612" s="80"/>
      <c r="E612" s="80"/>
      <c r="F612" s="80"/>
      <c r="G612" s="162"/>
      <c r="H612" s="124">
        <f>SUM(H608:H611)</f>
        <v>29006.600000000002</v>
      </c>
    </row>
    <row r="613" spans="3:9">
      <c r="C613" s="152" t="s">
        <v>1217</v>
      </c>
      <c r="D613" s="59" t="s">
        <v>1218</v>
      </c>
      <c r="E613" s="73"/>
      <c r="F613" s="73"/>
      <c r="G613" s="73"/>
      <c r="H613" s="146"/>
    </row>
    <row r="614" spans="3:9">
      <c r="C614" s="144" t="s">
        <v>1219</v>
      </c>
      <c r="D614" s="80"/>
      <c r="E614" s="80"/>
      <c r="F614" s="80"/>
      <c r="G614" s="162"/>
      <c r="H614" s="153">
        <v>0</v>
      </c>
    </row>
    <row r="615" spans="3:9">
      <c r="C615" s="122" t="s">
        <v>1220</v>
      </c>
      <c r="D615" s="69" t="s">
        <v>1221</v>
      </c>
      <c r="E615" s="70"/>
      <c r="F615" s="70"/>
      <c r="G615" s="71"/>
      <c r="H615" s="124">
        <f>H614+H612+H606</f>
        <v>40537.600000000006</v>
      </c>
    </row>
    <row r="616" spans="3:9">
      <c r="C616" s="122" t="s">
        <v>1222</v>
      </c>
      <c r="D616" s="69" t="s">
        <v>1325</v>
      </c>
      <c r="E616" s="70"/>
      <c r="F616" s="71"/>
      <c r="G616" s="95">
        <f>$M$8</f>
        <v>0.1</v>
      </c>
      <c r="H616" s="124">
        <f>H615*G616</f>
        <v>4053.7600000000007</v>
      </c>
    </row>
    <row r="617" spans="3:9" ht="14.4" thickBot="1">
      <c r="C617" s="130" t="s">
        <v>1223</v>
      </c>
      <c r="D617" s="131" t="s">
        <v>1224</v>
      </c>
      <c r="E617" s="132"/>
      <c r="F617" s="132"/>
      <c r="G617" s="155"/>
      <c r="H617" s="134">
        <f>SUM(H615:H616)</f>
        <v>44591.360000000008</v>
      </c>
    </row>
    <row r="618" spans="3:9" ht="14.4" thickTop="1">
      <c r="C618" s="57"/>
      <c r="D618" s="81"/>
      <c r="E618" s="81"/>
      <c r="F618" s="81"/>
      <c r="G618" s="81"/>
      <c r="H618" s="82"/>
    </row>
    <row r="619" spans="3:9">
      <c r="C619" s="57"/>
      <c r="D619" s="81"/>
      <c r="E619" s="81"/>
      <c r="F619" s="81"/>
      <c r="G619" s="81"/>
      <c r="H619" s="82"/>
    </row>
    <row r="620" spans="3:9" ht="15.75" customHeight="1" thickBot="1">
      <c r="C620" s="53" t="s">
        <v>2926</v>
      </c>
      <c r="D620" s="631" t="s">
        <v>2927</v>
      </c>
      <c r="E620" s="631"/>
      <c r="F620" s="631"/>
      <c r="G620" s="631"/>
      <c r="H620" s="631"/>
      <c r="I620" s="56">
        <f>ROUNDDOWN(H638,-2)</f>
        <v>44400</v>
      </c>
    </row>
    <row r="621" spans="3:9" ht="28.2" thickTop="1">
      <c r="C621" s="119" t="s">
        <v>1197</v>
      </c>
      <c r="D621" s="120" t="s">
        <v>1198</v>
      </c>
      <c r="E621" s="120" t="s">
        <v>1199</v>
      </c>
      <c r="F621" s="120" t="s">
        <v>1200</v>
      </c>
      <c r="G621" s="120" t="s">
        <v>1201</v>
      </c>
      <c r="H621" s="121" t="s">
        <v>1202</v>
      </c>
    </row>
    <row r="622" spans="3:9">
      <c r="C622" s="141" t="s">
        <v>1203</v>
      </c>
      <c r="D622" s="59" t="s">
        <v>1204</v>
      </c>
      <c r="E622" s="73"/>
      <c r="F622" s="73"/>
      <c r="G622" s="73"/>
      <c r="H622" s="146"/>
    </row>
    <row r="623" spans="3:9">
      <c r="C623" s="142">
        <v>1</v>
      </c>
      <c r="D623" s="59" t="s">
        <v>5</v>
      </c>
      <c r="E623" s="72" t="s">
        <v>6</v>
      </c>
      <c r="F623" s="181">
        <v>6.6699999999999995E-2</v>
      </c>
      <c r="G623" s="64">
        <f>VLOOKUP(D623,upahbahan,3,FALSE)</f>
        <v>100000</v>
      </c>
      <c r="H623" s="124">
        <f t="shared" ref="H623:H626" si="61">F623*G623</f>
        <v>6669.9999999999991</v>
      </c>
    </row>
    <row r="624" spans="3:9">
      <c r="C624" s="142">
        <v>2</v>
      </c>
      <c r="D624" s="59" t="s">
        <v>7</v>
      </c>
      <c r="E624" s="72" t="s">
        <v>6</v>
      </c>
      <c r="F624" s="181">
        <v>3.3300000000000003E-2</v>
      </c>
      <c r="G624" s="64">
        <f>VLOOKUP(D624,upahbahan,3,FALSE)</f>
        <v>145000</v>
      </c>
      <c r="H624" s="124">
        <f t="shared" si="61"/>
        <v>4828.5000000000009</v>
      </c>
    </row>
    <row r="625" spans="3:9">
      <c r="C625" s="142">
        <v>3</v>
      </c>
      <c r="D625" s="59" t="s">
        <v>18</v>
      </c>
      <c r="E625" s="72" t="s">
        <v>6</v>
      </c>
      <c r="F625" s="181">
        <v>3.3E-3</v>
      </c>
      <c r="G625" s="64">
        <f>VLOOKUP(D625,upahbahan,3,FALSE)</f>
        <v>175000</v>
      </c>
      <c r="H625" s="124">
        <f t="shared" si="61"/>
        <v>577.5</v>
      </c>
    </row>
    <row r="626" spans="3:9">
      <c r="C626" s="142">
        <v>4</v>
      </c>
      <c r="D626" s="59" t="s">
        <v>19</v>
      </c>
      <c r="E626" s="72" t="s">
        <v>6</v>
      </c>
      <c r="F626" s="181">
        <v>1.1000000000000001E-3</v>
      </c>
      <c r="G626" s="64">
        <f>VLOOKUP(D626,upahbahan,3,FALSE)</f>
        <v>200000</v>
      </c>
      <c r="H626" s="124">
        <f t="shared" si="61"/>
        <v>220</v>
      </c>
    </row>
    <row r="627" spans="3:9">
      <c r="C627" s="144" t="s">
        <v>1210</v>
      </c>
      <c r="D627" s="80"/>
      <c r="E627" s="80"/>
      <c r="F627" s="217"/>
      <c r="G627" s="218"/>
      <c r="H627" s="124">
        <f>SUM(H623:H626)</f>
        <v>12296</v>
      </c>
      <c r="I627" s="220"/>
    </row>
    <row r="628" spans="3:9">
      <c r="C628" s="141" t="s">
        <v>1211</v>
      </c>
      <c r="D628" s="59" t="s">
        <v>1212</v>
      </c>
      <c r="E628" s="73"/>
      <c r="F628" s="73"/>
      <c r="G628" s="73"/>
      <c r="H628" s="146"/>
    </row>
    <row r="629" spans="3:9">
      <c r="C629" s="198" t="s">
        <v>1205</v>
      </c>
      <c r="D629" s="77" t="s">
        <v>2924</v>
      </c>
      <c r="E629" s="72" t="s">
        <v>44</v>
      </c>
      <c r="F629" s="74">
        <v>2.625</v>
      </c>
      <c r="G629" s="64">
        <f>VLOOKUP(D629,upahbahan,3,FALSE)</f>
        <v>9000</v>
      </c>
      <c r="H629" s="124">
        <f t="shared" ref="H629:H632" si="62">F629*G629</f>
        <v>23625</v>
      </c>
    </row>
    <row r="630" spans="3:9">
      <c r="C630" s="198" t="s">
        <v>1206</v>
      </c>
      <c r="D630" s="59" t="s">
        <v>2361</v>
      </c>
      <c r="E630" s="72" t="s">
        <v>66</v>
      </c>
      <c r="F630" s="74">
        <v>1.704</v>
      </c>
      <c r="G630" s="64">
        <f>VLOOKUP(D630,upahbahan,3,FALSE)</f>
        <v>1300</v>
      </c>
      <c r="H630" s="124">
        <f t="shared" si="62"/>
        <v>2215.1999999999998</v>
      </c>
    </row>
    <row r="631" spans="3:9">
      <c r="C631" s="198" t="s">
        <v>1207</v>
      </c>
      <c r="D631" s="59" t="s">
        <v>563</v>
      </c>
      <c r="E631" s="72" t="s">
        <v>66</v>
      </c>
      <c r="F631" s="74">
        <v>0.188</v>
      </c>
      <c r="G631" s="64">
        <f>VLOOKUP(D631,upahbahan,3,FALSE)</f>
        <v>7800</v>
      </c>
      <c r="H631" s="124">
        <f t="shared" si="62"/>
        <v>1466.4</v>
      </c>
    </row>
    <row r="632" spans="3:9">
      <c r="C632" s="198" t="s">
        <v>1208</v>
      </c>
      <c r="D632" s="77" t="s">
        <v>86</v>
      </c>
      <c r="E632" s="72" t="s">
        <v>42</v>
      </c>
      <c r="F632" s="74">
        <v>3.0000000000000001E-3</v>
      </c>
      <c r="G632" s="64">
        <f>VLOOKUP(D632,upahbahan,3,FALSE)</f>
        <v>275000</v>
      </c>
      <c r="H632" s="124">
        <f t="shared" si="62"/>
        <v>825</v>
      </c>
    </row>
    <row r="633" spans="3:9">
      <c r="C633" s="144" t="s">
        <v>1216</v>
      </c>
      <c r="D633" s="80"/>
      <c r="E633" s="80"/>
      <c r="F633" s="80"/>
      <c r="G633" s="162"/>
      <c r="H633" s="124">
        <f>SUM(H629:H632)</f>
        <v>28131.600000000002</v>
      </c>
    </row>
    <row r="634" spans="3:9">
      <c r="C634" s="152" t="s">
        <v>1217</v>
      </c>
      <c r="D634" s="59" t="s">
        <v>1218</v>
      </c>
      <c r="E634" s="73"/>
      <c r="F634" s="73"/>
      <c r="G634" s="73"/>
      <c r="H634" s="146"/>
    </row>
    <row r="635" spans="3:9">
      <c r="C635" s="144" t="s">
        <v>1219</v>
      </c>
      <c r="D635" s="80"/>
      <c r="E635" s="80"/>
      <c r="F635" s="80"/>
      <c r="G635" s="162"/>
      <c r="H635" s="153">
        <v>0</v>
      </c>
    </row>
    <row r="636" spans="3:9">
      <c r="C636" s="122" t="s">
        <v>1220</v>
      </c>
      <c r="D636" s="69" t="s">
        <v>1221</v>
      </c>
      <c r="E636" s="70"/>
      <c r="F636" s="70"/>
      <c r="G636" s="71"/>
      <c r="H636" s="124">
        <f>H635+H633+H627</f>
        <v>40427.600000000006</v>
      </c>
    </row>
    <row r="637" spans="3:9">
      <c r="C637" s="122" t="s">
        <v>1222</v>
      </c>
      <c r="D637" s="69" t="s">
        <v>1325</v>
      </c>
      <c r="E637" s="70"/>
      <c r="F637" s="71"/>
      <c r="G637" s="95">
        <f>$M$8</f>
        <v>0.1</v>
      </c>
      <c r="H637" s="124">
        <f>H636*G637</f>
        <v>4042.7600000000007</v>
      </c>
    </row>
    <row r="638" spans="3:9" ht="14.4" thickBot="1">
      <c r="C638" s="130" t="s">
        <v>1223</v>
      </c>
      <c r="D638" s="131" t="s">
        <v>1224</v>
      </c>
      <c r="E638" s="132"/>
      <c r="F638" s="132"/>
      <c r="G638" s="155"/>
      <c r="H638" s="134">
        <f>SUM(H636:H637)</f>
        <v>44470.360000000008</v>
      </c>
    </row>
    <row r="639" spans="3:9" ht="14.4" thickTop="1">
      <c r="C639" s="57"/>
      <c r="D639" s="81"/>
      <c r="E639" s="81"/>
      <c r="F639" s="81"/>
      <c r="G639" s="81"/>
      <c r="H639" s="82"/>
    </row>
    <row r="640" spans="3:9" ht="15.75" customHeight="1" thickBot="1">
      <c r="C640" s="53" t="s">
        <v>2928</v>
      </c>
      <c r="D640" s="631" t="s">
        <v>2921</v>
      </c>
      <c r="E640" s="631"/>
      <c r="F640" s="631"/>
      <c r="G640" s="631"/>
      <c r="H640" s="631"/>
      <c r="I640" s="56">
        <f>ROUNDDOWN(H658,-2)</f>
        <v>44400</v>
      </c>
    </row>
    <row r="641" spans="3:9" ht="28.2" thickTop="1">
      <c r="C641" s="119" t="s">
        <v>1197</v>
      </c>
      <c r="D641" s="120" t="s">
        <v>1198</v>
      </c>
      <c r="E641" s="120" t="s">
        <v>1199</v>
      </c>
      <c r="F641" s="120" t="s">
        <v>1200</v>
      </c>
      <c r="G641" s="120" t="s">
        <v>1201</v>
      </c>
      <c r="H641" s="121" t="s">
        <v>1202</v>
      </c>
    </row>
    <row r="642" spans="3:9">
      <c r="C642" s="141" t="s">
        <v>1203</v>
      </c>
      <c r="D642" s="59" t="s">
        <v>1204</v>
      </c>
      <c r="E642" s="73"/>
      <c r="F642" s="73"/>
      <c r="G642" s="73"/>
      <c r="H642" s="146"/>
    </row>
    <row r="643" spans="3:9">
      <c r="C643" s="142">
        <v>1</v>
      </c>
      <c r="D643" s="59" t="s">
        <v>5</v>
      </c>
      <c r="E643" s="72" t="s">
        <v>6</v>
      </c>
      <c r="F643" s="181">
        <v>7.1400000000000005E-2</v>
      </c>
      <c r="G643" s="64">
        <f>VLOOKUP(D643,upahbahan,3,FALSE)</f>
        <v>100000</v>
      </c>
      <c r="H643" s="124">
        <f t="shared" ref="H643:H646" si="63">F643*G643</f>
        <v>7140.0000000000009</v>
      </c>
    </row>
    <row r="644" spans="3:9">
      <c r="C644" s="142">
        <v>2</v>
      </c>
      <c r="D644" s="59" t="s">
        <v>7</v>
      </c>
      <c r="E644" s="72" t="s">
        <v>6</v>
      </c>
      <c r="F644" s="181">
        <v>3.5700000000000003E-2</v>
      </c>
      <c r="G644" s="64">
        <f>VLOOKUP(D644,upahbahan,3,FALSE)</f>
        <v>145000</v>
      </c>
      <c r="H644" s="124">
        <f t="shared" si="63"/>
        <v>5176.5</v>
      </c>
    </row>
    <row r="645" spans="3:9">
      <c r="C645" s="142">
        <v>3</v>
      </c>
      <c r="D645" s="59" t="s">
        <v>18</v>
      </c>
      <c r="E645" s="72" t="s">
        <v>6</v>
      </c>
      <c r="F645" s="181">
        <v>3.5999999999999999E-3</v>
      </c>
      <c r="G645" s="64">
        <f>VLOOKUP(D645,upahbahan,3,FALSE)</f>
        <v>175000</v>
      </c>
      <c r="H645" s="124">
        <f t="shared" si="63"/>
        <v>630</v>
      </c>
    </row>
    <row r="646" spans="3:9">
      <c r="C646" s="142">
        <v>4</v>
      </c>
      <c r="D646" s="59" t="s">
        <v>19</v>
      </c>
      <c r="E646" s="72" t="s">
        <v>6</v>
      </c>
      <c r="F646" s="181">
        <v>1.1999999999999999E-3</v>
      </c>
      <c r="G646" s="64">
        <f>VLOOKUP(D646,upahbahan,3,FALSE)</f>
        <v>200000</v>
      </c>
      <c r="H646" s="124">
        <f t="shared" si="63"/>
        <v>239.99999999999997</v>
      </c>
    </row>
    <row r="647" spans="3:9">
      <c r="C647" s="144" t="s">
        <v>1210</v>
      </c>
      <c r="D647" s="80"/>
      <c r="E647" s="80"/>
      <c r="F647" s="217"/>
      <c r="G647" s="218"/>
      <c r="H647" s="124">
        <f>SUM(H643:H646)</f>
        <v>13186.5</v>
      </c>
      <c r="I647" s="220"/>
    </row>
    <row r="648" spans="3:9">
      <c r="C648" s="141" t="s">
        <v>1211</v>
      </c>
      <c r="D648" s="59" t="s">
        <v>1212</v>
      </c>
      <c r="E648" s="73"/>
      <c r="F648" s="73"/>
      <c r="G648" s="73"/>
      <c r="H648" s="146"/>
    </row>
    <row r="649" spans="3:9">
      <c r="C649" s="198" t="s">
        <v>1205</v>
      </c>
      <c r="D649" s="77" t="s">
        <v>2925</v>
      </c>
      <c r="E649" s="72" t="s">
        <v>44</v>
      </c>
      <c r="F649" s="74">
        <v>1.75</v>
      </c>
      <c r="G649" s="64">
        <f>VLOOKUP(D649,upahbahan,3,FALSE)</f>
        <v>13000</v>
      </c>
      <c r="H649" s="124">
        <f t="shared" ref="H649:H652" si="64">F649*G649</f>
        <v>22750</v>
      </c>
    </row>
    <row r="650" spans="3:9">
      <c r="C650" s="198" t="s">
        <v>1206</v>
      </c>
      <c r="D650" s="59" t="s">
        <v>2361</v>
      </c>
      <c r="E650" s="72" t="s">
        <v>66</v>
      </c>
      <c r="F650" s="74">
        <v>1.704</v>
      </c>
      <c r="G650" s="64">
        <f>VLOOKUP(D650,upahbahan,3,FALSE)</f>
        <v>1300</v>
      </c>
      <c r="H650" s="124">
        <f t="shared" si="64"/>
        <v>2215.1999999999998</v>
      </c>
    </row>
    <row r="651" spans="3:9">
      <c r="C651" s="198" t="s">
        <v>1207</v>
      </c>
      <c r="D651" s="59" t="s">
        <v>563</v>
      </c>
      <c r="E651" s="72" t="s">
        <v>66</v>
      </c>
      <c r="F651" s="74">
        <v>0.188</v>
      </c>
      <c r="G651" s="64">
        <f>VLOOKUP(D651,upahbahan,3,FALSE)</f>
        <v>7800</v>
      </c>
      <c r="H651" s="124">
        <f t="shared" si="64"/>
        <v>1466.4</v>
      </c>
    </row>
    <row r="652" spans="3:9">
      <c r="C652" s="198" t="s">
        <v>1208</v>
      </c>
      <c r="D652" s="77" t="s">
        <v>86</v>
      </c>
      <c r="E652" s="72" t="s">
        <v>42</v>
      </c>
      <c r="F652" s="74">
        <v>3.0000000000000001E-3</v>
      </c>
      <c r="G652" s="64">
        <f>VLOOKUP(D652,upahbahan,3,FALSE)</f>
        <v>275000</v>
      </c>
      <c r="H652" s="124">
        <f t="shared" si="64"/>
        <v>825</v>
      </c>
    </row>
    <row r="653" spans="3:9">
      <c r="C653" s="144" t="s">
        <v>1216</v>
      </c>
      <c r="D653" s="80"/>
      <c r="E653" s="80"/>
      <c r="F653" s="80"/>
      <c r="G653" s="162"/>
      <c r="H653" s="124">
        <f>SUM(H649:H652)</f>
        <v>27256.600000000002</v>
      </c>
    </row>
    <row r="654" spans="3:9">
      <c r="C654" s="152" t="s">
        <v>1217</v>
      </c>
      <c r="D654" s="59" t="s">
        <v>1218</v>
      </c>
      <c r="E654" s="73"/>
      <c r="F654" s="73"/>
      <c r="G654" s="73"/>
      <c r="H654" s="146"/>
    </row>
    <row r="655" spans="3:9">
      <c r="C655" s="144" t="s">
        <v>1219</v>
      </c>
      <c r="D655" s="80"/>
      <c r="E655" s="80"/>
      <c r="F655" s="80"/>
      <c r="G655" s="162"/>
      <c r="H655" s="153">
        <v>0</v>
      </c>
    </row>
    <row r="656" spans="3:9">
      <c r="C656" s="122" t="s">
        <v>1220</v>
      </c>
      <c r="D656" s="69" t="s">
        <v>1221</v>
      </c>
      <c r="E656" s="70"/>
      <c r="F656" s="70"/>
      <c r="G656" s="71"/>
      <c r="H656" s="124">
        <f>H655+H653+H647</f>
        <v>40443.100000000006</v>
      </c>
    </row>
    <row r="657" spans="3:9">
      <c r="C657" s="122" t="s">
        <v>1222</v>
      </c>
      <c r="D657" s="69" t="s">
        <v>1325</v>
      </c>
      <c r="E657" s="70"/>
      <c r="F657" s="71"/>
      <c r="G657" s="95">
        <f>$M$8</f>
        <v>0.1</v>
      </c>
      <c r="H657" s="124">
        <f>H656*G657</f>
        <v>4044.3100000000009</v>
      </c>
    </row>
    <row r="658" spans="3:9" ht="14.4" thickBot="1">
      <c r="C658" s="130" t="s">
        <v>1223</v>
      </c>
      <c r="D658" s="131" t="s">
        <v>1224</v>
      </c>
      <c r="E658" s="132"/>
      <c r="F658" s="132"/>
      <c r="G658" s="155"/>
      <c r="H658" s="134">
        <f>SUM(H656:H657)</f>
        <v>44487.41</v>
      </c>
    </row>
    <row r="659" spans="3:9" ht="14.4" thickTop="1">
      <c r="C659" s="57"/>
      <c r="D659" s="81"/>
      <c r="E659" s="81"/>
      <c r="F659" s="81"/>
      <c r="G659" s="81"/>
      <c r="H659" s="82"/>
    </row>
    <row r="660" spans="3:9">
      <c r="C660" s="57"/>
      <c r="D660" s="81"/>
      <c r="E660" s="81"/>
      <c r="F660" s="81"/>
      <c r="G660" s="81"/>
      <c r="H660" s="82"/>
    </row>
    <row r="661" spans="3:9" ht="14.25" customHeight="1">
      <c r="C661" s="160" t="s">
        <v>2929</v>
      </c>
      <c r="D661" s="436" t="s">
        <v>2930</v>
      </c>
      <c r="E661" s="81"/>
      <c r="F661" s="81"/>
      <c r="G661" s="81"/>
      <c r="H661" s="82"/>
    </row>
    <row r="662" spans="3:9" ht="14.25" customHeight="1" thickBot="1">
      <c r="C662" s="54" t="s">
        <v>2931</v>
      </c>
      <c r="D662" s="631" t="s">
        <v>1429</v>
      </c>
      <c r="E662" s="631"/>
      <c r="F662" s="631"/>
      <c r="G662" s="631"/>
      <c r="H662" s="631"/>
      <c r="I662" s="56">
        <f>ROUNDDOWN(H680,-2)</f>
        <v>251700</v>
      </c>
    </row>
    <row r="663" spans="3:9" ht="28.2" thickTop="1">
      <c r="C663" s="119" t="s">
        <v>1197</v>
      </c>
      <c r="D663" s="120" t="s">
        <v>1198</v>
      </c>
      <c r="E663" s="120" t="s">
        <v>1199</v>
      </c>
      <c r="F663" s="120" t="s">
        <v>1200</v>
      </c>
      <c r="G663" s="120" t="s">
        <v>1201</v>
      </c>
      <c r="H663" s="121" t="s">
        <v>1202</v>
      </c>
    </row>
    <row r="664" spans="3:9">
      <c r="C664" s="141" t="s">
        <v>1203</v>
      </c>
      <c r="D664" s="59" t="s">
        <v>1204</v>
      </c>
      <c r="E664" s="73"/>
      <c r="F664" s="73"/>
      <c r="G664" s="73"/>
      <c r="H664" s="146"/>
    </row>
    <row r="665" spans="3:9">
      <c r="C665" s="142">
        <v>1</v>
      </c>
      <c r="D665" s="59" t="s">
        <v>5</v>
      </c>
      <c r="E665" s="72" t="s">
        <v>6</v>
      </c>
      <c r="F665" s="181">
        <v>0.1429</v>
      </c>
      <c r="G665" s="64">
        <f>VLOOKUP(D665,upahbahan,3,FALSE)</f>
        <v>100000</v>
      </c>
      <c r="H665" s="124">
        <f t="shared" ref="H665:H668" si="65">F665*G665</f>
        <v>14290</v>
      </c>
    </row>
    <row r="666" spans="3:9">
      <c r="C666" s="142">
        <v>2</v>
      </c>
      <c r="D666" s="59" t="s">
        <v>7</v>
      </c>
      <c r="E666" s="72" t="s">
        <v>6</v>
      </c>
      <c r="F666" s="181">
        <v>7.1400000000000005E-2</v>
      </c>
      <c r="G666" s="64">
        <f>VLOOKUP(D666,upahbahan,3,FALSE)</f>
        <v>145000</v>
      </c>
      <c r="H666" s="124">
        <f t="shared" si="65"/>
        <v>10353</v>
      </c>
    </row>
    <row r="667" spans="3:9">
      <c r="C667" s="142">
        <v>3</v>
      </c>
      <c r="D667" s="59" t="s">
        <v>18</v>
      </c>
      <c r="E667" s="72" t="s">
        <v>6</v>
      </c>
      <c r="F667" s="181">
        <v>7.1000000000000004E-3</v>
      </c>
      <c r="G667" s="64">
        <f>VLOOKUP(D667,upahbahan,3,FALSE)</f>
        <v>175000</v>
      </c>
      <c r="H667" s="124">
        <f t="shared" si="65"/>
        <v>1242.5</v>
      </c>
    </row>
    <row r="668" spans="3:9">
      <c r="C668" s="142">
        <v>4</v>
      </c>
      <c r="D668" s="59" t="s">
        <v>19</v>
      </c>
      <c r="E668" s="72" t="s">
        <v>6</v>
      </c>
      <c r="F668" s="181">
        <v>2.3999999999999998E-3</v>
      </c>
      <c r="G668" s="64">
        <f>VLOOKUP(D668,upahbahan,3,FALSE)</f>
        <v>200000</v>
      </c>
      <c r="H668" s="124">
        <f t="shared" si="65"/>
        <v>479.99999999999994</v>
      </c>
    </row>
    <row r="669" spans="3:9">
      <c r="C669" s="144" t="s">
        <v>1210</v>
      </c>
      <c r="D669" s="80"/>
      <c r="E669" s="80"/>
      <c r="F669" s="217"/>
      <c r="G669" s="218"/>
      <c r="H669" s="124">
        <f>SUM(H665:H668)</f>
        <v>26365.5</v>
      </c>
      <c r="I669" s="220"/>
    </row>
    <row r="670" spans="3:9">
      <c r="C670" s="141" t="s">
        <v>1211</v>
      </c>
      <c r="D670" s="59" t="s">
        <v>1212</v>
      </c>
      <c r="E670" s="73"/>
      <c r="F670" s="73"/>
      <c r="G670" s="73"/>
      <c r="H670" s="146"/>
    </row>
    <row r="671" spans="3:9">
      <c r="C671" s="198" t="s">
        <v>1205</v>
      </c>
      <c r="D671" s="77" t="s">
        <v>504</v>
      </c>
      <c r="E671" s="72" t="s">
        <v>44</v>
      </c>
      <c r="F671" s="74">
        <v>11.667</v>
      </c>
      <c r="G671" s="64">
        <f>VLOOKUP(D671,upahbahan,3,FALSE)</f>
        <v>14200</v>
      </c>
      <c r="H671" s="124">
        <f t="shared" ref="H671:H674" si="66">F671*G671</f>
        <v>165671.4</v>
      </c>
    </row>
    <row r="672" spans="3:9">
      <c r="C672" s="198" t="s">
        <v>1206</v>
      </c>
      <c r="D672" s="59" t="s">
        <v>2359</v>
      </c>
      <c r="E672" s="72" t="s">
        <v>66</v>
      </c>
      <c r="F672" s="74">
        <v>13.632</v>
      </c>
      <c r="G672" s="64">
        <f>VLOOKUP(D672,upahbahan,3,FALSE)</f>
        <v>1300</v>
      </c>
      <c r="H672" s="124">
        <f t="shared" si="66"/>
        <v>17721.599999999999</v>
      </c>
    </row>
    <row r="673" spans="3:9">
      <c r="C673" s="198" t="s">
        <v>1207</v>
      </c>
      <c r="D673" s="59" t="s">
        <v>563</v>
      </c>
      <c r="E673" s="72" t="s">
        <v>66</v>
      </c>
      <c r="F673" s="74">
        <v>1.5</v>
      </c>
      <c r="G673" s="64">
        <f>VLOOKUP(D673,upahbahan,3,FALSE)</f>
        <v>7800</v>
      </c>
      <c r="H673" s="124">
        <f t="shared" si="66"/>
        <v>11700</v>
      </c>
    </row>
    <row r="674" spans="3:9">
      <c r="C674" s="198" t="s">
        <v>1208</v>
      </c>
      <c r="D674" s="77" t="s">
        <v>86</v>
      </c>
      <c r="E674" s="72" t="s">
        <v>42</v>
      </c>
      <c r="F674" s="74">
        <v>2.7E-2</v>
      </c>
      <c r="G674" s="64">
        <f>VLOOKUP(D674,upahbahan,3,FALSE)</f>
        <v>275000</v>
      </c>
      <c r="H674" s="124">
        <f t="shared" si="66"/>
        <v>7425</v>
      </c>
    </row>
    <row r="675" spans="3:9">
      <c r="C675" s="144" t="s">
        <v>1216</v>
      </c>
      <c r="D675" s="80"/>
      <c r="E675" s="80"/>
      <c r="F675" s="80"/>
      <c r="G675" s="162"/>
      <c r="H675" s="124">
        <f>SUM(H671:H674)</f>
        <v>202518</v>
      </c>
    </row>
    <row r="676" spans="3:9">
      <c r="C676" s="152" t="s">
        <v>1217</v>
      </c>
      <c r="D676" s="59" t="s">
        <v>1218</v>
      </c>
      <c r="E676" s="73"/>
      <c r="F676" s="73"/>
      <c r="G676" s="73"/>
      <c r="H676" s="146"/>
    </row>
    <row r="677" spans="3:9">
      <c r="C677" s="144" t="s">
        <v>1219</v>
      </c>
      <c r="D677" s="80"/>
      <c r="E677" s="80"/>
      <c r="F677" s="80"/>
      <c r="G677" s="162"/>
      <c r="H677" s="153">
        <v>0</v>
      </c>
    </row>
    <row r="678" spans="3:9">
      <c r="C678" s="122" t="s">
        <v>1220</v>
      </c>
      <c r="D678" s="69" t="s">
        <v>1221</v>
      </c>
      <c r="E678" s="70"/>
      <c r="F678" s="70"/>
      <c r="G678" s="71"/>
      <c r="H678" s="124">
        <f>H677+H675+H669</f>
        <v>228883.5</v>
      </c>
    </row>
    <row r="679" spans="3:9">
      <c r="C679" s="122" t="s">
        <v>1222</v>
      </c>
      <c r="D679" s="69" t="s">
        <v>1325</v>
      </c>
      <c r="E679" s="70"/>
      <c r="F679" s="71"/>
      <c r="G679" s="95">
        <f>$M$8</f>
        <v>0.1</v>
      </c>
      <c r="H679" s="124">
        <f>H678*G679</f>
        <v>22888.350000000002</v>
      </c>
    </row>
    <row r="680" spans="3:9" ht="14.4" thickBot="1">
      <c r="C680" s="130" t="s">
        <v>1223</v>
      </c>
      <c r="D680" s="131" t="s">
        <v>1224</v>
      </c>
      <c r="E680" s="132"/>
      <c r="F680" s="132"/>
      <c r="G680" s="155"/>
      <c r="H680" s="134">
        <f>SUM(H678:H679)</f>
        <v>251771.85</v>
      </c>
    </row>
    <row r="681" spans="3:9" ht="14.4" thickTop="1">
      <c r="C681" s="57"/>
      <c r="D681" s="81"/>
      <c r="E681" s="81"/>
      <c r="F681" s="81"/>
      <c r="G681" s="81"/>
      <c r="H681" s="82"/>
    </row>
    <row r="682" spans="3:9" ht="15.75" customHeight="1" thickBot="1">
      <c r="C682" s="53" t="s">
        <v>2932</v>
      </c>
      <c r="D682" s="631" t="s">
        <v>1430</v>
      </c>
      <c r="E682" s="631"/>
      <c r="F682" s="631"/>
      <c r="G682" s="631"/>
      <c r="H682" s="631"/>
      <c r="I682" s="56">
        <f>ROUNDDOWN(H700,-2)</f>
        <v>216100</v>
      </c>
    </row>
    <row r="683" spans="3:9" ht="28.2" thickTop="1">
      <c r="C683" s="119" t="s">
        <v>1197</v>
      </c>
      <c r="D683" s="120" t="s">
        <v>1198</v>
      </c>
      <c r="E683" s="120" t="s">
        <v>1199</v>
      </c>
      <c r="F683" s="120" t="s">
        <v>1200</v>
      </c>
      <c r="G683" s="120" t="s">
        <v>1201</v>
      </c>
      <c r="H683" s="121" t="s">
        <v>1202</v>
      </c>
    </row>
    <row r="684" spans="3:9">
      <c r="C684" s="141" t="s">
        <v>1203</v>
      </c>
      <c r="D684" s="59" t="s">
        <v>1204</v>
      </c>
      <c r="E684" s="73"/>
      <c r="F684" s="73"/>
      <c r="G684" s="73"/>
      <c r="H684" s="146"/>
    </row>
    <row r="685" spans="3:9">
      <c r="C685" s="142">
        <v>1</v>
      </c>
      <c r="D685" s="59" t="s">
        <v>5</v>
      </c>
      <c r="E685" s="72" t="s">
        <v>6</v>
      </c>
      <c r="F685" s="181">
        <v>0.15379999999999999</v>
      </c>
      <c r="G685" s="64">
        <f>VLOOKUP(D685,upahbahan,3,FALSE)</f>
        <v>100000</v>
      </c>
      <c r="H685" s="124">
        <f t="shared" ref="H685:H688" si="67">F685*G685</f>
        <v>15380</v>
      </c>
    </row>
    <row r="686" spans="3:9">
      <c r="C686" s="142">
        <v>2</v>
      </c>
      <c r="D686" s="59" t="s">
        <v>7</v>
      </c>
      <c r="E686" s="72" t="s">
        <v>6</v>
      </c>
      <c r="F686" s="181">
        <v>7.6899999999999996E-2</v>
      </c>
      <c r="G686" s="64">
        <f>VLOOKUP(D686,upahbahan,3,FALSE)</f>
        <v>145000</v>
      </c>
      <c r="H686" s="124">
        <f t="shared" si="67"/>
        <v>11150.5</v>
      </c>
    </row>
    <row r="687" spans="3:9">
      <c r="C687" s="142">
        <v>3</v>
      </c>
      <c r="D687" s="59" t="s">
        <v>18</v>
      </c>
      <c r="E687" s="72" t="s">
        <v>6</v>
      </c>
      <c r="F687" s="181">
        <v>7.7000000000000002E-3</v>
      </c>
      <c r="G687" s="64">
        <f>VLOOKUP(D687,upahbahan,3,FALSE)</f>
        <v>175000</v>
      </c>
      <c r="H687" s="124">
        <f t="shared" si="67"/>
        <v>1347.5</v>
      </c>
    </row>
    <row r="688" spans="3:9">
      <c r="C688" s="142">
        <v>4</v>
      </c>
      <c r="D688" s="59" t="s">
        <v>19</v>
      </c>
      <c r="E688" s="72" t="s">
        <v>6</v>
      </c>
      <c r="F688" s="181">
        <v>2.5999999999999999E-3</v>
      </c>
      <c r="G688" s="64">
        <f>VLOOKUP(D688,upahbahan,3,FALSE)</f>
        <v>200000</v>
      </c>
      <c r="H688" s="124">
        <f t="shared" si="67"/>
        <v>520</v>
      </c>
    </row>
    <row r="689" spans="3:9">
      <c r="C689" s="144" t="s">
        <v>1210</v>
      </c>
      <c r="D689" s="80"/>
      <c r="E689" s="80"/>
      <c r="F689" s="217"/>
      <c r="G689" s="218"/>
      <c r="H689" s="124">
        <f>SUM(H685:H688)</f>
        <v>28398</v>
      </c>
      <c r="I689" s="220"/>
    </row>
    <row r="690" spans="3:9">
      <c r="C690" s="141" t="s">
        <v>1211</v>
      </c>
      <c r="D690" s="59" t="s">
        <v>1212</v>
      </c>
      <c r="E690" s="73"/>
      <c r="F690" s="73"/>
      <c r="G690" s="73"/>
      <c r="H690" s="146"/>
    </row>
    <row r="691" spans="3:9">
      <c r="C691" s="198" t="s">
        <v>1205</v>
      </c>
      <c r="D691" s="77" t="s">
        <v>505</v>
      </c>
      <c r="E691" s="72" t="s">
        <v>44</v>
      </c>
      <c r="F691" s="74">
        <v>6.5629999999999997</v>
      </c>
      <c r="G691" s="64">
        <f>VLOOKUP(D691,upahbahan,3,FALSE)</f>
        <v>20000</v>
      </c>
      <c r="H691" s="124">
        <f t="shared" ref="H691:H694" si="68">F691*G691</f>
        <v>131260</v>
      </c>
    </row>
    <row r="692" spans="3:9">
      <c r="C692" s="198" t="s">
        <v>1206</v>
      </c>
      <c r="D692" s="59" t="s">
        <v>2359</v>
      </c>
      <c r="E692" s="72" t="s">
        <v>66</v>
      </c>
      <c r="F692" s="74">
        <v>13.632</v>
      </c>
      <c r="G692" s="64">
        <f>VLOOKUP(D692,upahbahan,3,FALSE)</f>
        <v>1300</v>
      </c>
      <c r="H692" s="124">
        <f t="shared" si="68"/>
        <v>17721.599999999999</v>
      </c>
    </row>
    <row r="693" spans="3:9">
      <c r="C693" s="198" t="s">
        <v>1207</v>
      </c>
      <c r="D693" s="59" t="s">
        <v>563</v>
      </c>
      <c r="E693" s="72" t="s">
        <v>66</v>
      </c>
      <c r="F693" s="74">
        <v>1.5</v>
      </c>
      <c r="G693" s="64">
        <f>VLOOKUP(D693,upahbahan,3,FALSE)</f>
        <v>7800</v>
      </c>
      <c r="H693" s="124">
        <f t="shared" si="68"/>
        <v>11700</v>
      </c>
    </row>
    <row r="694" spans="3:9">
      <c r="C694" s="198" t="s">
        <v>1208</v>
      </c>
      <c r="D694" s="77" t="s">
        <v>86</v>
      </c>
      <c r="E694" s="72" t="s">
        <v>42</v>
      </c>
      <c r="F694" s="74">
        <v>2.7E-2</v>
      </c>
      <c r="G694" s="64">
        <f>VLOOKUP(D694,upahbahan,3,FALSE)</f>
        <v>275000</v>
      </c>
      <c r="H694" s="124">
        <f t="shared" si="68"/>
        <v>7425</v>
      </c>
    </row>
    <row r="695" spans="3:9">
      <c r="C695" s="144" t="s">
        <v>1216</v>
      </c>
      <c r="D695" s="80"/>
      <c r="E695" s="80"/>
      <c r="F695" s="80"/>
      <c r="G695" s="162"/>
      <c r="H695" s="124">
        <f>SUM(H691:H694)</f>
        <v>168106.6</v>
      </c>
    </row>
    <row r="696" spans="3:9">
      <c r="C696" s="152" t="s">
        <v>1217</v>
      </c>
      <c r="D696" s="59" t="s">
        <v>1218</v>
      </c>
      <c r="E696" s="73"/>
      <c r="F696" s="73"/>
      <c r="G696" s="73"/>
      <c r="H696" s="146"/>
    </row>
    <row r="697" spans="3:9">
      <c r="C697" s="144" t="s">
        <v>1219</v>
      </c>
      <c r="D697" s="80"/>
      <c r="E697" s="80"/>
      <c r="F697" s="80"/>
      <c r="G697" s="162"/>
      <c r="H697" s="153">
        <v>0</v>
      </c>
    </row>
    <row r="698" spans="3:9">
      <c r="C698" s="122" t="s">
        <v>1220</v>
      </c>
      <c r="D698" s="69" t="s">
        <v>1221</v>
      </c>
      <c r="E698" s="70"/>
      <c r="F698" s="70"/>
      <c r="G698" s="71"/>
      <c r="H698" s="124">
        <f>H697+H695+H689</f>
        <v>196504.6</v>
      </c>
    </row>
    <row r="699" spans="3:9">
      <c r="C699" s="122" t="s">
        <v>1222</v>
      </c>
      <c r="D699" s="69" t="s">
        <v>1325</v>
      </c>
      <c r="E699" s="70"/>
      <c r="F699" s="71"/>
      <c r="G699" s="95">
        <f>$M$8</f>
        <v>0.1</v>
      </c>
      <c r="H699" s="124">
        <f>H698*G699</f>
        <v>19650.460000000003</v>
      </c>
    </row>
    <row r="700" spans="3:9" ht="14.4" thickBot="1">
      <c r="C700" s="130" t="s">
        <v>1223</v>
      </c>
      <c r="D700" s="131" t="s">
        <v>1224</v>
      </c>
      <c r="E700" s="132"/>
      <c r="F700" s="132"/>
      <c r="G700" s="155"/>
      <c r="H700" s="134">
        <f>SUM(H698:H699)</f>
        <v>216155.06</v>
      </c>
    </row>
    <row r="701" spans="3:9" ht="14.4" thickTop="1">
      <c r="C701" s="57"/>
      <c r="D701" s="81"/>
      <c r="E701" s="81"/>
      <c r="F701" s="81"/>
      <c r="G701" s="81"/>
      <c r="H701" s="82"/>
    </row>
    <row r="702" spans="3:9" ht="15.75" customHeight="1" thickBot="1">
      <c r="C702" s="53" t="s">
        <v>2933</v>
      </c>
      <c r="D702" s="631" t="s">
        <v>1431</v>
      </c>
      <c r="E702" s="631"/>
      <c r="F702" s="631"/>
      <c r="G702" s="631"/>
      <c r="H702" s="631"/>
      <c r="I702" s="56">
        <f>ROUNDDOWN(H720,-2)</f>
        <v>179700</v>
      </c>
    </row>
    <row r="703" spans="3:9" ht="28.2" thickTop="1">
      <c r="C703" s="119" t="s">
        <v>1197</v>
      </c>
      <c r="D703" s="120" t="s">
        <v>1198</v>
      </c>
      <c r="E703" s="120" t="s">
        <v>1199</v>
      </c>
      <c r="F703" s="120" t="s">
        <v>1200</v>
      </c>
      <c r="G703" s="120" t="s">
        <v>1201</v>
      </c>
      <c r="H703" s="121" t="s">
        <v>1202</v>
      </c>
    </row>
    <row r="704" spans="3:9">
      <c r="C704" s="141" t="s">
        <v>1203</v>
      </c>
      <c r="D704" s="59" t="s">
        <v>1204</v>
      </c>
      <c r="E704" s="73"/>
      <c r="F704" s="73"/>
      <c r="G704" s="73"/>
      <c r="H704" s="146"/>
    </row>
    <row r="705" spans="3:9">
      <c r="C705" s="142">
        <v>1</v>
      </c>
      <c r="D705" s="59" t="s">
        <v>5</v>
      </c>
      <c r="E705" s="72" t="s">
        <v>6</v>
      </c>
      <c r="F705" s="93">
        <v>0.25</v>
      </c>
      <c r="G705" s="64">
        <f>VLOOKUP(D705,upahbahan,3,FALSE)</f>
        <v>100000</v>
      </c>
      <c r="H705" s="124">
        <f t="shared" ref="H705:H708" si="69">F705*G705</f>
        <v>25000</v>
      </c>
    </row>
    <row r="706" spans="3:9">
      <c r="C706" s="142">
        <v>2</v>
      </c>
      <c r="D706" s="59" t="s">
        <v>7</v>
      </c>
      <c r="E706" s="72" t="s">
        <v>6</v>
      </c>
      <c r="F706" s="93">
        <v>8.3299999999999999E-2</v>
      </c>
      <c r="G706" s="64">
        <f>VLOOKUP(D706,upahbahan,3,FALSE)</f>
        <v>145000</v>
      </c>
      <c r="H706" s="124">
        <f t="shared" si="69"/>
        <v>12078.5</v>
      </c>
    </row>
    <row r="707" spans="3:9">
      <c r="C707" s="142">
        <v>3</v>
      </c>
      <c r="D707" s="59" t="s">
        <v>18</v>
      </c>
      <c r="E707" s="72" t="s">
        <v>6</v>
      </c>
      <c r="F707" s="93">
        <v>8.3000000000000001E-3</v>
      </c>
      <c r="G707" s="64">
        <f>VLOOKUP(D707,upahbahan,3,FALSE)</f>
        <v>175000</v>
      </c>
      <c r="H707" s="124">
        <f t="shared" si="69"/>
        <v>1452.5</v>
      </c>
    </row>
    <row r="708" spans="3:9">
      <c r="C708" s="142">
        <v>4</v>
      </c>
      <c r="D708" s="59" t="s">
        <v>19</v>
      </c>
      <c r="E708" s="72" t="s">
        <v>6</v>
      </c>
      <c r="F708" s="93">
        <v>2.8E-3</v>
      </c>
      <c r="G708" s="64">
        <f>VLOOKUP(D708,upahbahan,3,FALSE)</f>
        <v>200000</v>
      </c>
      <c r="H708" s="124">
        <f t="shared" si="69"/>
        <v>560</v>
      </c>
    </row>
    <row r="709" spans="3:9">
      <c r="C709" s="144" t="s">
        <v>1210</v>
      </c>
      <c r="D709" s="80"/>
      <c r="E709" s="80"/>
      <c r="F709" s="217"/>
      <c r="G709" s="218"/>
      <c r="H709" s="124">
        <f>SUM(H705:H708)</f>
        <v>39091</v>
      </c>
      <c r="I709" s="220"/>
    </row>
    <row r="710" spans="3:9">
      <c r="C710" s="141" t="s">
        <v>1211</v>
      </c>
      <c r="D710" s="59" t="s">
        <v>1212</v>
      </c>
      <c r="E710" s="73"/>
      <c r="F710" s="73"/>
      <c r="G710" s="73"/>
      <c r="H710" s="146"/>
    </row>
    <row r="711" spans="3:9">
      <c r="C711" s="198" t="s">
        <v>1205</v>
      </c>
      <c r="D711" s="77" t="s">
        <v>506</v>
      </c>
      <c r="E711" s="72" t="s">
        <v>44</v>
      </c>
      <c r="F711" s="181">
        <v>2.9169999999999998</v>
      </c>
      <c r="G711" s="64">
        <f>VLOOKUP(D711,upahbahan,3,FALSE)</f>
        <v>30000</v>
      </c>
      <c r="H711" s="124">
        <f t="shared" ref="H711:H714" si="70">F711*G711</f>
        <v>87510</v>
      </c>
    </row>
    <row r="712" spans="3:9">
      <c r="C712" s="198" t="s">
        <v>1206</v>
      </c>
      <c r="D712" s="59" t="s">
        <v>2359</v>
      </c>
      <c r="E712" s="72" t="s">
        <v>66</v>
      </c>
      <c r="F712" s="74">
        <v>13.632</v>
      </c>
      <c r="G712" s="64">
        <f>VLOOKUP(D712,upahbahan,3,FALSE)</f>
        <v>1300</v>
      </c>
      <c r="H712" s="124">
        <f t="shared" si="70"/>
        <v>17721.599999999999</v>
      </c>
    </row>
    <row r="713" spans="3:9">
      <c r="C713" s="198" t="s">
        <v>1207</v>
      </c>
      <c r="D713" s="59" t="s">
        <v>563</v>
      </c>
      <c r="E713" s="72" t="s">
        <v>66</v>
      </c>
      <c r="F713" s="74">
        <v>1.5</v>
      </c>
      <c r="G713" s="64">
        <f>VLOOKUP(D713,upahbahan,3,FALSE)</f>
        <v>7800</v>
      </c>
      <c r="H713" s="124">
        <f t="shared" si="70"/>
        <v>11700</v>
      </c>
    </row>
    <row r="714" spans="3:9">
      <c r="C714" s="198" t="s">
        <v>1208</v>
      </c>
      <c r="D714" s="77" t="s">
        <v>86</v>
      </c>
      <c r="E714" s="72" t="s">
        <v>42</v>
      </c>
      <c r="F714" s="74">
        <v>2.7E-2</v>
      </c>
      <c r="G714" s="64">
        <f>VLOOKUP(D714,upahbahan,3,FALSE)</f>
        <v>275000</v>
      </c>
      <c r="H714" s="124">
        <f t="shared" si="70"/>
        <v>7425</v>
      </c>
    </row>
    <row r="715" spans="3:9">
      <c r="C715" s="144" t="s">
        <v>1216</v>
      </c>
      <c r="D715" s="80"/>
      <c r="E715" s="80"/>
      <c r="F715" s="80"/>
      <c r="G715" s="162"/>
      <c r="H715" s="124">
        <f>SUM(H711:H714)</f>
        <v>124356.6</v>
      </c>
    </row>
    <row r="716" spans="3:9">
      <c r="C716" s="152" t="s">
        <v>1217</v>
      </c>
      <c r="D716" s="59" t="s">
        <v>1218</v>
      </c>
      <c r="E716" s="73"/>
      <c r="F716" s="73"/>
      <c r="G716" s="73"/>
      <c r="H716" s="146"/>
    </row>
    <row r="717" spans="3:9">
      <c r="C717" s="144" t="s">
        <v>1219</v>
      </c>
      <c r="D717" s="80"/>
      <c r="E717" s="80"/>
      <c r="F717" s="80"/>
      <c r="G717" s="162"/>
      <c r="H717" s="153">
        <v>0</v>
      </c>
    </row>
    <row r="718" spans="3:9">
      <c r="C718" s="122" t="s">
        <v>1220</v>
      </c>
      <c r="D718" s="69" t="s">
        <v>1221</v>
      </c>
      <c r="E718" s="70"/>
      <c r="F718" s="70"/>
      <c r="G718" s="71"/>
      <c r="H718" s="124">
        <f>H717+H715+H709</f>
        <v>163447.6</v>
      </c>
    </row>
    <row r="719" spans="3:9">
      <c r="C719" s="122" t="s">
        <v>1222</v>
      </c>
      <c r="D719" s="69" t="s">
        <v>1325</v>
      </c>
      <c r="E719" s="70"/>
      <c r="F719" s="71"/>
      <c r="G719" s="95">
        <f>$M$8</f>
        <v>0.1</v>
      </c>
      <c r="H719" s="124">
        <f>H718*G719</f>
        <v>16344.760000000002</v>
      </c>
    </row>
    <row r="720" spans="3:9" ht="14.4" thickBot="1">
      <c r="C720" s="130" t="s">
        <v>1223</v>
      </c>
      <c r="D720" s="131" t="s">
        <v>1224</v>
      </c>
      <c r="E720" s="132"/>
      <c r="F720" s="132"/>
      <c r="G720" s="155"/>
      <c r="H720" s="134">
        <f>SUM(H718:H719)</f>
        <v>179792.36000000002</v>
      </c>
    </row>
    <row r="721" spans="3:9" ht="14.4" thickTop="1">
      <c r="C721" s="234"/>
      <c r="D721" s="81"/>
      <c r="E721" s="81"/>
      <c r="F721" s="81"/>
      <c r="G721" s="81"/>
      <c r="H721" s="82"/>
    </row>
    <row r="722" spans="3:9" ht="14.4" thickBot="1">
      <c r="C722" s="53" t="s">
        <v>2934</v>
      </c>
      <c r="D722" s="234" t="s">
        <v>1432</v>
      </c>
      <c r="E722" s="223"/>
      <c r="F722" s="223"/>
      <c r="G722" s="223"/>
      <c r="H722" s="223"/>
      <c r="I722" s="56">
        <f>ROUNDDOWN(H740,-2)</f>
        <v>40700</v>
      </c>
    </row>
    <row r="723" spans="3:9" ht="28.2" thickTop="1">
      <c r="C723" s="119" t="s">
        <v>1197</v>
      </c>
      <c r="D723" s="120" t="s">
        <v>1198</v>
      </c>
      <c r="E723" s="120" t="s">
        <v>1199</v>
      </c>
      <c r="F723" s="120" t="s">
        <v>1200</v>
      </c>
      <c r="G723" s="120" t="s">
        <v>1201</v>
      </c>
      <c r="H723" s="121" t="s">
        <v>1202</v>
      </c>
    </row>
    <row r="724" spans="3:9">
      <c r="C724" s="141" t="s">
        <v>1203</v>
      </c>
      <c r="D724" s="59" t="s">
        <v>1204</v>
      </c>
      <c r="E724" s="73"/>
      <c r="F724" s="73"/>
      <c r="G724" s="73"/>
      <c r="H724" s="146"/>
    </row>
    <row r="725" spans="3:9">
      <c r="C725" s="142">
        <v>1</v>
      </c>
      <c r="D725" s="59" t="s">
        <v>5</v>
      </c>
      <c r="E725" s="72" t="s">
        <v>6</v>
      </c>
      <c r="F725" s="93">
        <v>6.25E-2</v>
      </c>
      <c r="G725" s="64">
        <f>VLOOKUP(D725,upahbahan,3,FALSE)</f>
        <v>100000</v>
      </c>
      <c r="H725" s="124">
        <f t="shared" ref="H725:H728" si="71">F725*G725</f>
        <v>6250</v>
      </c>
    </row>
    <row r="726" spans="3:9">
      <c r="C726" s="142">
        <v>2</v>
      </c>
      <c r="D726" s="59" t="s">
        <v>7</v>
      </c>
      <c r="E726" s="72" t="s">
        <v>6</v>
      </c>
      <c r="F726" s="93">
        <v>3.1300000000000001E-2</v>
      </c>
      <c r="G726" s="64">
        <f>VLOOKUP(D726,upahbahan,3,FALSE)</f>
        <v>145000</v>
      </c>
      <c r="H726" s="124">
        <f t="shared" si="71"/>
        <v>4538.5</v>
      </c>
    </row>
    <row r="727" spans="3:9">
      <c r="C727" s="142">
        <v>3</v>
      </c>
      <c r="D727" s="59" t="s">
        <v>18</v>
      </c>
      <c r="E727" s="72" t="s">
        <v>6</v>
      </c>
      <c r="F727" s="93">
        <v>3.0999999999999999E-3</v>
      </c>
      <c r="G727" s="64">
        <f>VLOOKUP(D727,upahbahan,3,FALSE)</f>
        <v>175000</v>
      </c>
      <c r="H727" s="124">
        <f t="shared" si="71"/>
        <v>542.5</v>
      </c>
    </row>
    <row r="728" spans="3:9">
      <c r="C728" s="142">
        <v>4</v>
      </c>
      <c r="D728" s="59" t="s">
        <v>19</v>
      </c>
      <c r="E728" s="72" t="s">
        <v>6</v>
      </c>
      <c r="F728" s="93">
        <v>1E-3</v>
      </c>
      <c r="G728" s="64">
        <f>VLOOKUP(D728,upahbahan,3,FALSE)</f>
        <v>200000</v>
      </c>
      <c r="H728" s="124">
        <f t="shared" si="71"/>
        <v>200</v>
      </c>
    </row>
    <row r="729" spans="3:9">
      <c r="C729" s="144" t="s">
        <v>1210</v>
      </c>
      <c r="D729" s="80"/>
      <c r="E729" s="80"/>
      <c r="F729" s="217"/>
      <c r="G729" s="218"/>
      <c r="H729" s="124">
        <f>SUM(H725:H728)</f>
        <v>11531</v>
      </c>
      <c r="I729" s="220"/>
    </row>
    <row r="730" spans="3:9">
      <c r="C730" s="141" t="s">
        <v>1211</v>
      </c>
      <c r="D730" s="59" t="s">
        <v>1212</v>
      </c>
      <c r="E730" s="73"/>
      <c r="F730" s="73"/>
      <c r="G730" s="73"/>
      <c r="H730" s="146"/>
    </row>
    <row r="731" spans="3:9">
      <c r="C731" s="198" t="s">
        <v>1205</v>
      </c>
      <c r="D731" s="77" t="s">
        <v>482</v>
      </c>
      <c r="E731" s="72" t="s">
        <v>44</v>
      </c>
      <c r="F731" s="74">
        <v>3.5</v>
      </c>
      <c r="G731" s="64">
        <f>VLOOKUP(D731,upahbahan,3,FALSE)</f>
        <v>6000</v>
      </c>
      <c r="H731" s="124">
        <f t="shared" ref="H731:H734" si="72">F731*G731</f>
        <v>21000</v>
      </c>
    </row>
    <row r="732" spans="3:9">
      <c r="C732" s="198" t="s">
        <v>1206</v>
      </c>
      <c r="D732" s="59" t="s">
        <v>2359</v>
      </c>
      <c r="E732" s="72" t="s">
        <v>66</v>
      </c>
      <c r="F732" s="74">
        <v>1.704</v>
      </c>
      <c r="G732" s="64">
        <f>VLOOKUP(D732,upahbahan,3,FALSE)</f>
        <v>1300</v>
      </c>
      <c r="H732" s="124">
        <f t="shared" si="72"/>
        <v>2215.1999999999998</v>
      </c>
    </row>
    <row r="733" spans="3:9">
      <c r="C733" s="198" t="s">
        <v>1207</v>
      </c>
      <c r="D733" s="59" t="s">
        <v>563</v>
      </c>
      <c r="E733" s="72" t="s">
        <v>66</v>
      </c>
      <c r="F733" s="74">
        <v>0.188</v>
      </c>
      <c r="G733" s="64">
        <f>VLOOKUP(D733,upahbahan,3,FALSE)</f>
        <v>7800</v>
      </c>
      <c r="H733" s="124">
        <f t="shared" si="72"/>
        <v>1466.4</v>
      </c>
    </row>
    <row r="734" spans="3:9">
      <c r="C734" s="198" t="s">
        <v>1208</v>
      </c>
      <c r="D734" s="77" t="s">
        <v>86</v>
      </c>
      <c r="E734" s="72" t="s">
        <v>42</v>
      </c>
      <c r="F734" s="74">
        <v>3.0000000000000001E-3</v>
      </c>
      <c r="G734" s="64">
        <f>VLOOKUP(D734,upahbahan,3,FALSE)</f>
        <v>275000</v>
      </c>
      <c r="H734" s="124">
        <f t="shared" si="72"/>
        <v>825</v>
      </c>
    </row>
    <row r="735" spans="3:9">
      <c r="C735" s="144" t="s">
        <v>1216</v>
      </c>
      <c r="D735" s="80"/>
      <c r="E735" s="80"/>
      <c r="F735" s="80"/>
      <c r="G735" s="162"/>
      <c r="H735" s="124">
        <f>SUM(H731:H734)</f>
        <v>25506.600000000002</v>
      </c>
    </row>
    <row r="736" spans="3:9">
      <c r="C736" s="152" t="s">
        <v>1217</v>
      </c>
      <c r="D736" s="59" t="s">
        <v>1218</v>
      </c>
      <c r="E736" s="73"/>
      <c r="F736" s="73"/>
      <c r="G736" s="73"/>
      <c r="H736" s="146"/>
    </row>
    <row r="737" spans="3:9">
      <c r="C737" s="144" t="s">
        <v>1219</v>
      </c>
      <c r="D737" s="80"/>
      <c r="E737" s="80"/>
      <c r="F737" s="80"/>
      <c r="G737" s="162"/>
      <c r="H737" s="153">
        <v>0</v>
      </c>
    </row>
    <row r="738" spans="3:9">
      <c r="C738" s="122" t="s">
        <v>1220</v>
      </c>
      <c r="D738" s="69" t="s">
        <v>1221</v>
      </c>
      <c r="E738" s="70"/>
      <c r="F738" s="70"/>
      <c r="G738" s="71"/>
      <c r="H738" s="124">
        <f>H737+H735+H729</f>
        <v>37037.600000000006</v>
      </c>
    </row>
    <row r="739" spans="3:9">
      <c r="C739" s="122" t="s">
        <v>1222</v>
      </c>
      <c r="D739" s="69" t="s">
        <v>1325</v>
      </c>
      <c r="E739" s="70"/>
      <c r="F739" s="71"/>
      <c r="G739" s="95">
        <f>$M$8</f>
        <v>0.1</v>
      </c>
      <c r="H739" s="124">
        <f>H738*G739</f>
        <v>3703.7600000000007</v>
      </c>
    </row>
    <row r="740" spans="3:9" ht="14.4" thickBot="1">
      <c r="C740" s="130" t="s">
        <v>1223</v>
      </c>
      <c r="D740" s="131" t="s">
        <v>1224</v>
      </c>
      <c r="E740" s="132"/>
      <c r="F740" s="132"/>
      <c r="G740" s="155"/>
      <c r="H740" s="134">
        <f>SUM(H738:H739)</f>
        <v>40741.360000000008</v>
      </c>
    </row>
    <row r="741" spans="3:9" ht="14.4" thickTop="1">
      <c r="C741" s="57"/>
      <c r="D741" s="81"/>
      <c r="E741" s="81"/>
      <c r="F741" s="81"/>
      <c r="G741" s="81"/>
      <c r="H741" s="82"/>
    </row>
    <row r="742" spans="3:9" ht="14.4" thickBot="1">
      <c r="C742" s="53" t="s">
        <v>2935</v>
      </c>
      <c r="D742" s="234" t="s">
        <v>1433</v>
      </c>
      <c r="E742" s="234"/>
      <c r="F742" s="234"/>
      <c r="G742" s="234"/>
      <c r="H742" s="234"/>
      <c r="I742" s="56">
        <f>ROUNDDOWN(H760,-2)</f>
        <v>41500</v>
      </c>
    </row>
    <row r="743" spans="3:9" ht="28.2" thickTop="1">
      <c r="C743" s="119" t="s">
        <v>1197</v>
      </c>
      <c r="D743" s="120" t="s">
        <v>1198</v>
      </c>
      <c r="E743" s="120" t="s">
        <v>1199</v>
      </c>
      <c r="F743" s="120" t="s">
        <v>1200</v>
      </c>
      <c r="G743" s="120" t="s">
        <v>1201</v>
      </c>
      <c r="H743" s="121" t="s">
        <v>1202</v>
      </c>
    </row>
    <row r="744" spans="3:9">
      <c r="C744" s="141" t="s">
        <v>1203</v>
      </c>
      <c r="D744" s="59" t="s">
        <v>1204</v>
      </c>
      <c r="E744" s="73"/>
      <c r="F744" s="73"/>
      <c r="G744" s="73"/>
      <c r="H744" s="146"/>
    </row>
    <row r="745" spans="3:9">
      <c r="C745" s="142">
        <v>1</v>
      </c>
      <c r="D745" s="59" t="s">
        <v>5</v>
      </c>
      <c r="E745" s="72" t="s">
        <v>6</v>
      </c>
      <c r="F745" s="181">
        <v>6.6699999999999995E-2</v>
      </c>
      <c r="G745" s="64">
        <f>VLOOKUP(D745,upahbahan,3,FALSE)</f>
        <v>100000</v>
      </c>
      <c r="H745" s="124">
        <f t="shared" ref="H745:H748" si="73">F745*G745</f>
        <v>6669.9999999999991</v>
      </c>
    </row>
    <row r="746" spans="3:9">
      <c r="C746" s="142">
        <v>2</v>
      </c>
      <c r="D746" s="59" t="s">
        <v>7</v>
      </c>
      <c r="E746" s="72" t="s">
        <v>6</v>
      </c>
      <c r="F746" s="181">
        <v>3.3300000000000003E-2</v>
      </c>
      <c r="G746" s="64">
        <f>VLOOKUP(D746,upahbahan,3,FALSE)</f>
        <v>145000</v>
      </c>
      <c r="H746" s="124">
        <f t="shared" si="73"/>
        <v>4828.5000000000009</v>
      </c>
    </row>
    <row r="747" spans="3:9">
      <c r="C747" s="142">
        <v>3</v>
      </c>
      <c r="D747" s="59" t="s">
        <v>18</v>
      </c>
      <c r="E747" s="72" t="s">
        <v>6</v>
      </c>
      <c r="F747" s="181">
        <v>3.3E-3</v>
      </c>
      <c r="G747" s="64">
        <f>VLOOKUP(D747,upahbahan,3,FALSE)</f>
        <v>175000</v>
      </c>
      <c r="H747" s="124">
        <f t="shared" si="73"/>
        <v>577.5</v>
      </c>
    </row>
    <row r="748" spans="3:9">
      <c r="C748" s="142">
        <v>4</v>
      </c>
      <c r="D748" s="59" t="s">
        <v>19</v>
      </c>
      <c r="E748" s="72" t="s">
        <v>6</v>
      </c>
      <c r="F748" s="181">
        <v>1.1000000000000001E-3</v>
      </c>
      <c r="G748" s="64">
        <f>VLOOKUP(D748,upahbahan,3,FALSE)</f>
        <v>200000</v>
      </c>
      <c r="H748" s="124">
        <f t="shared" si="73"/>
        <v>220</v>
      </c>
    </row>
    <row r="749" spans="3:9">
      <c r="C749" s="144" t="s">
        <v>1210</v>
      </c>
      <c r="D749" s="80"/>
      <c r="E749" s="80"/>
      <c r="F749" s="217"/>
      <c r="G749" s="218"/>
      <c r="H749" s="124">
        <f>SUM(H745:H748)</f>
        <v>12296</v>
      </c>
      <c r="I749" s="220"/>
    </row>
    <row r="750" spans="3:9">
      <c r="C750" s="141" t="s">
        <v>1211</v>
      </c>
      <c r="D750" s="59" t="s">
        <v>1212</v>
      </c>
      <c r="E750" s="73"/>
      <c r="F750" s="73"/>
      <c r="G750" s="73"/>
      <c r="H750" s="146"/>
    </row>
    <row r="751" spans="3:9">
      <c r="C751" s="198" t="s">
        <v>1205</v>
      </c>
      <c r="D751" s="77" t="s">
        <v>483</v>
      </c>
      <c r="E751" s="72" t="s">
        <v>44</v>
      </c>
      <c r="F751" s="181">
        <v>2.625</v>
      </c>
      <c r="G751" s="64">
        <f>VLOOKUP(D751,upahbahan,3,FALSE)</f>
        <v>8000</v>
      </c>
      <c r="H751" s="124">
        <f t="shared" ref="H751:H754" si="74">F751*G751</f>
        <v>21000</v>
      </c>
    </row>
    <row r="752" spans="3:9">
      <c r="C752" s="198" t="s">
        <v>1206</v>
      </c>
      <c r="D752" s="59" t="s">
        <v>2359</v>
      </c>
      <c r="E752" s="72" t="s">
        <v>66</v>
      </c>
      <c r="F752" s="74">
        <v>1.704</v>
      </c>
      <c r="G752" s="64">
        <f>VLOOKUP(D752,upahbahan,3,FALSE)</f>
        <v>1300</v>
      </c>
      <c r="H752" s="124">
        <f t="shared" si="74"/>
        <v>2215.1999999999998</v>
      </c>
    </row>
    <row r="753" spans="3:9">
      <c r="C753" s="198" t="s">
        <v>1207</v>
      </c>
      <c r="D753" s="59" t="s">
        <v>563</v>
      </c>
      <c r="E753" s="72" t="s">
        <v>66</v>
      </c>
      <c r="F753" s="74">
        <v>0.188</v>
      </c>
      <c r="G753" s="64">
        <f>VLOOKUP(D753,upahbahan,3,FALSE)</f>
        <v>7800</v>
      </c>
      <c r="H753" s="124">
        <f t="shared" si="74"/>
        <v>1466.4</v>
      </c>
    </row>
    <row r="754" spans="3:9">
      <c r="C754" s="198" t="s">
        <v>1208</v>
      </c>
      <c r="D754" s="77" t="s">
        <v>86</v>
      </c>
      <c r="E754" s="72" t="s">
        <v>42</v>
      </c>
      <c r="F754" s="74">
        <v>3.0000000000000001E-3</v>
      </c>
      <c r="G754" s="64">
        <f>VLOOKUP(D754,upahbahan,3,FALSE)</f>
        <v>275000</v>
      </c>
      <c r="H754" s="124">
        <f t="shared" si="74"/>
        <v>825</v>
      </c>
    </row>
    <row r="755" spans="3:9">
      <c r="C755" s="144" t="s">
        <v>1216</v>
      </c>
      <c r="D755" s="80"/>
      <c r="E755" s="80"/>
      <c r="F755" s="80"/>
      <c r="G755" s="162"/>
      <c r="H755" s="124">
        <f>SUM(H751:H754)</f>
        <v>25506.600000000002</v>
      </c>
    </row>
    <row r="756" spans="3:9">
      <c r="C756" s="152" t="s">
        <v>1217</v>
      </c>
      <c r="D756" s="59" t="s">
        <v>1218</v>
      </c>
      <c r="E756" s="73"/>
      <c r="F756" s="73"/>
      <c r="G756" s="73"/>
      <c r="H756" s="146"/>
    </row>
    <row r="757" spans="3:9">
      <c r="C757" s="144" t="s">
        <v>1219</v>
      </c>
      <c r="D757" s="80"/>
      <c r="E757" s="80"/>
      <c r="F757" s="80"/>
      <c r="G757" s="162"/>
      <c r="H757" s="153">
        <v>0</v>
      </c>
    </row>
    <row r="758" spans="3:9">
      <c r="C758" s="122" t="s">
        <v>1220</v>
      </c>
      <c r="D758" s="69" t="s">
        <v>1221</v>
      </c>
      <c r="E758" s="70"/>
      <c r="F758" s="70"/>
      <c r="G758" s="71"/>
      <c r="H758" s="124">
        <f>H757+H755+H749</f>
        <v>37802.600000000006</v>
      </c>
    </row>
    <row r="759" spans="3:9">
      <c r="C759" s="122" t="s">
        <v>1222</v>
      </c>
      <c r="D759" s="69" t="s">
        <v>1325</v>
      </c>
      <c r="E759" s="70"/>
      <c r="F759" s="71"/>
      <c r="G759" s="95">
        <f>$M$8</f>
        <v>0.1</v>
      </c>
      <c r="H759" s="124">
        <f>H758*G759</f>
        <v>3780.2600000000007</v>
      </c>
    </row>
    <row r="760" spans="3:9" ht="14.4" thickBot="1">
      <c r="C760" s="130" t="s">
        <v>1223</v>
      </c>
      <c r="D760" s="131" t="s">
        <v>1224</v>
      </c>
      <c r="E760" s="132"/>
      <c r="F760" s="132"/>
      <c r="G760" s="155"/>
      <c r="H760" s="134">
        <f>SUM(H758:H759)</f>
        <v>41582.860000000008</v>
      </c>
    </row>
    <row r="761" spans="3:9" ht="14.4" thickTop="1">
      <c r="C761" s="57"/>
      <c r="D761" s="81"/>
      <c r="E761" s="81"/>
      <c r="F761" s="81"/>
      <c r="G761" s="81"/>
      <c r="H761" s="82"/>
    </row>
    <row r="762" spans="3:9" ht="14.4" thickBot="1">
      <c r="C762" s="53" t="s">
        <v>2936</v>
      </c>
      <c r="D762" s="234" t="s">
        <v>1434</v>
      </c>
      <c r="E762" s="234"/>
      <c r="F762" s="234"/>
      <c r="G762" s="234"/>
      <c r="H762" s="234"/>
      <c r="I762" s="56">
        <f>ROUNDDOWN(H780,-2)</f>
        <v>38700</v>
      </c>
    </row>
    <row r="763" spans="3:9" ht="28.2" thickTop="1">
      <c r="C763" s="119" t="s">
        <v>1197</v>
      </c>
      <c r="D763" s="120" t="s">
        <v>1198</v>
      </c>
      <c r="E763" s="120" t="s">
        <v>1199</v>
      </c>
      <c r="F763" s="120" t="s">
        <v>1200</v>
      </c>
      <c r="G763" s="120" t="s">
        <v>1201</v>
      </c>
      <c r="H763" s="121" t="s">
        <v>1202</v>
      </c>
    </row>
    <row r="764" spans="3:9">
      <c r="C764" s="141" t="s">
        <v>1203</v>
      </c>
      <c r="D764" s="59" t="s">
        <v>1204</v>
      </c>
      <c r="E764" s="73"/>
      <c r="F764" s="73"/>
      <c r="G764" s="73"/>
      <c r="H764" s="146"/>
    </row>
    <row r="765" spans="3:9">
      <c r="C765" s="142">
        <v>1</v>
      </c>
      <c r="D765" s="59" t="s">
        <v>5</v>
      </c>
      <c r="E765" s="72" t="s">
        <v>6</v>
      </c>
      <c r="F765" s="181">
        <v>7.1400000000000005E-2</v>
      </c>
      <c r="G765" s="64">
        <f>VLOOKUP(D765,upahbahan,3,FALSE)</f>
        <v>100000</v>
      </c>
      <c r="H765" s="124">
        <f t="shared" ref="H765:H768" si="75">F765*G765</f>
        <v>7140.0000000000009</v>
      </c>
    </row>
    <row r="766" spans="3:9">
      <c r="C766" s="142">
        <v>2</v>
      </c>
      <c r="D766" s="59" t="s">
        <v>7</v>
      </c>
      <c r="E766" s="72" t="s">
        <v>6</v>
      </c>
      <c r="F766" s="181">
        <v>3.5700000000000003E-2</v>
      </c>
      <c r="G766" s="64">
        <f>VLOOKUP(D766,upahbahan,3,FALSE)</f>
        <v>145000</v>
      </c>
      <c r="H766" s="124">
        <f t="shared" si="75"/>
        <v>5176.5</v>
      </c>
    </row>
    <row r="767" spans="3:9">
      <c r="C767" s="142">
        <v>3</v>
      </c>
      <c r="D767" s="59" t="s">
        <v>18</v>
      </c>
      <c r="E767" s="72" t="s">
        <v>6</v>
      </c>
      <c r="F767" s="181">
        <v>3.5999999999999999E-3</v>
      </c>
      <c r="G767" s="64">
        <f>VLOOKUP(D767,upahbahan,3,FALSE)</f>
        <v>175000</v>
      </c>
      <c r="H767" s="124">
        <f t="shared" si="75"/>
        <v>630</v>
      </c>
    </row>
    <row r="768" spans="3:9">
      <c r="C768" s="142">
        <v>4</v>
      </c>
      <c r="D768" s="59" t="s">
        <v>19</v>
      </c>
      <c r="E768" s="72" t="s">
        <v>6</v>
      </c>
      <c r="F768" s="181">
        <v>1.1999999999999999E-3</v>
      </c>
      <c r="G768" s="64">
        <f>VLOOKUP(D768,upahbahan,3,FALSE)</f>
        <v>200000</v>
      </c>
      <c r="H768" s="124">
        <f t="shared" si="75"/>
        <v>239.99999999999997</v>
      </c>
    </row>
    <row r="769" spans="3:9">
      <c r="C769" s="144" t="s">
        <v>1210</v>
      </c>
      <c r="D769" s="80"/>
      <c r="E769" s="80"/>
      <c r="F769" s="217"/>
      <c r="G769" s="218"/>
      <c r="H769" s="124">
        <f>SUM(H765:H768)</f>
        <v>13186.5</v>
      </c>
      <c r="I769" s="220"/>
    </row>
    <row r="770" spans="3:9">
      <c r="C770" s="141" t="s">
        <v>1211</v>
      </c>
      <c r="D770" s="59" t="s">
        <v>1212</v>
      </c>
      <c r="E770" s="73"/>
      <c r="F770" s="73"/>
      <c r="G770" s="73"/>
      <c r="H770" s="146"/>
    </row>
    <row r="771" spans="3:9">
      <c r="C771" s="198" t="s">
        <v>1205</v>
      </c>
      <c r="D771" s="77" t="s">
        <v>484</v>
      </c>
      <c r="E771" s="72" t="s">
        <v>44</v>
      </c>
      <c r="F771" s="74">
        <v>1.75</v>
      </c>
      <c r="G771" s="64">
        <f>VLOOKUP(D771,upahbahan,3,FALSE)</f>
        <v>10000</v>
      </c>
      <c r="H771" s="124">
        <f t="shared" ref="H771:H774" si="76">F771*G771</f>
        <v>17500</v>
      </c>
    </row>
    <row r="772" spans="3:9">
      <c r="C772" s="198" t="s">
        <v>1206</v>
      </c>
      <c r="D772" s="59" t="s">
        <v>2359</v>
      </c>
      <c r="E772" s="72" t="s">
        <v>66</v>
      </c>
      <c r="F772" s="74">
        <v>1.704</v>
      </c>
      <c r="G772" s="64">
        <f>VLOOKUP(D772,upahbahan,3,FALSE)</f>
        <v>1300</v>
      </c>
      <c r="H772" s="124">
        <f t="shared" si="76"/>
        <v>2215.1999999999998</v>
      </c>
    </row>
    <row r="773" spans="3:9">
      <c r="C773" s="198" t="s">
        <v>1207</v>
      </c>
      <c r="D773" s="59" t="s">
        <v>563</v>
      </c>
      <c r="E773" s="72" t="s">
        <v>66</v>
      </c>
      <c r="F773" s="74">
        <v>0.188</v>
      </c>
      <c r="G773" s="64">
        <f>VLOOKUP(D773,upahbahan,3,FALSE)</f>
        <v>7800</v>
      </c>
      <c r="H773" s="124">
        <f t="shared" si="76"/>
        <v>1466.4</v>
      </c>
    </row>
    <row r="774" spans="3:9">
      <c r="C774" s="198" t="s">
        <v>1208</v>
      </c>
      <c r="D774" s="77" t="s">
        <v>86</v>
      </c>
      <c r="E774" s="72" t="s">
        <v>42</v>
      </c>
      <c r="F774" s="74">
        <v>3.0000000000000001E-3</v>
      </c>
      <c r="G774" s="64">
        <f>VLOOKUP(D774,upahbahan,3,FALSE)</f>
        <v>275000</v>
      </c>
      <c r="H774" s="124">
        <f t="shared" si="76"/>
        <v>825</v>
      </c>
    </row>
    <row r="775" spans="3:9">
      <c r="C775" s="144" t="s">
        <v>1216</v>
      </c>
      <c r="D775" s="80"/>
      <c r="E775" s="80"/>
      <c r="F775" s="80"/>
      <c r="G775" s="162"/>
      <c r="H775" s="124">
        <f>SUM(H771:H774)</f>
        <v>22006.600000000002</v>
      </c>
    </row>
    <row r="776" spans="3:9">
      <c r="C776" s="152" t="s">
        <v>1217</v>
      </c>
      <c r="D776" s="59" t="s">
        <v>1218</v>
      </c>
      <c r="E776" s="73"/>
      <c r="F776" s="73"/>
      <c r="G776" s="73"/>
      <c r="H776" s="146"/>
    </row>
    <row r="777" spans="3:9">
      <c r="C777" s="144" t="s">
        <v>1219</v>
      </c>
      <c r="D777" s="80"/>
      <c r="E777" s="80"/>
      <c r="F777" s="80"/>
      <c r="G777" s="162"/>
      <c r="H777" s="153">
        <v>0</v>
      </c>
    </row>
    <row r="778" spans="3:9">
      <c r="C778" s="122" t="s">
        <v>1220</v>
      </c>
      <c r="D778" s="69" t="s">
        <v>1221</v>
      </c>
      <c r="E778" s="70"/>
      <c r="F778" s="70"/>
      <c r="G778" s="71"/>
      <c r="H778" s="124">
        <f>H777+H775+H769</f>
        <v>35193.100000000006</v>
      </c>
    </row>
    <row r="779" spans="3:9">
      <c r="C779" s="122" t="s">
        <v>1222</v>
      </c>
      <c r="D779" s="69" t="s">
        <v>1325</v>
      </c>
      <c r="E779" s="70"/>
      <c r="F779" s="71"/>
      <c r="G779" s="95">
        <f>$M$8</f>
        <v>0.1</v>
      </c>
      <c r="H779" s="124">
        <f>H778*G779</f>
        <v>3519.3100000000009</v>
      </c>
    </row>
    <row r="780" spans="3:9" ht="14.4" thickBot="1">
      <c r="C780" s="130" t="s">
        <v>1223</v>
      </c>
      <c r="D780" s="131" t="s">
        <v>1224</v>
      </c>
      <c r="E780" s="132"/>
      <c r="F780" s="132"/>
      <c r="G780" s="155"/>
      <c r="H780" s="134">
        <f>SUM(H778:H779)</f>
        <v>38712.410000000003</v>
      </c>
    </row>
    <row r="781" spans="3:9" ht="14.4" thickTop="1">
      <c r="C781" s="57"/>
      <c r="D781" s="81"/>
      <c r="E781" s="81"/>
      <c r="F781" s="81"/>
      <c r="G781" s="81"/>
      <c r="H781" s="82"/>
    </row>
    <row r="782" spans="3:9">
      <c r="C782" s="160" t="s">
        <v>2937</v>
      </c>
      <c r="D782" s="436" t="s">
        <v>2938</v>
      </c>
      <c r="E782" s="81"/>
      <c r="F782" s="81"/>
      <c r="G782" s="81"/>
      <c r="H782" s="82"/>
    </row>
    <row r="783" spans="3:9" ht="14.4" thickBot="1">
      <c r="C783" s="54" t="s">
        <v>2939</v>
      </c>
      <c r="D783" s="234" t="s">
        <v>1435</v>
      </c>
      <c r="E783" s="234"/>
      <c r="F783" s="234"/>
      <c r="G783" s="234"/>
      <c r="H783" s="234"/>
      <c r="I783" s="56">
        <f>ROUNDDOWN(H801,-2)</f>
        <v>647000</v>
      </c>
    </row>
    <row r="784" spans="3:9" ht="28.2" thickTop="1">
      <c r="C784" s="119" t="s">
        <v>1197</v>
      </c>
      <c r="D784" s="120" t="s">
        <v>1198</v>
      </c>
      <c r="E784" s="120" t="s">
        <v>1199</v>
      </c>
      <c r="F784" s="120" t="s">
        <v>1200</v>
      </c>
      <c r="G784" s="120" t="s">
        <v>1201</v>
      </c>
      <c r="H784" s="121" t="s">
        <v>1202</v>
      </c>
    </row>
    <row r="785" spans="3:9">
      <c r="C785" s="141" t="s">
        <v>1203</v>
      </c>
      <c r="D785" s="59" t="s">
        <v>1204</v>
      </c>
      <c r="E785" s="73"/>
      <c r="F785" s="73"/>
      <c r="G785" s="73"/>
      <c r="H785" s="146"/>
    </row>
    <row r="786" spans="3:9">
      <c r="C786" s="142">
        <v>1</v>
      </c>
      <c r="D786" s="59" t="s">
        <v>5</v>
      </c>
      <c r="E786" s="72" t="s">
        <v>6</v>
      </c>
      <c r="F786" s="181">
        <v>0.1429</v>
      </c>
      <c r="G786" s="64">
        <f>VLOOKUP(D786,upahbahan,3,FALSE)</f>
        <v>100000</v>
      </c>
      <c r="H786" s="124">
        <f>F786*G786</f>
        <v>14290</v>
      </c>
    </row>
    <row r="787" spans="3:9">
      <c r="C787" s="142">
        <v>2</v>
      </c>
      <c r="D787" s="59" t="s">
        <v>7</v>
      </c>
      <c r="E787" s="72" t="s">
        <v>6</v>
      </c>
      <c r="F787" s="181">
        <v>7.1400000000000005E-2</v>
      </c>
      <c r="G787" s="64">
        <f>VLOOKUP(D787,upahbahan,3,FALSE)</f>
        <v>145000</v>
      </c>
      <c r="H787" s="124">
        <f>F787*G787</f>
        <v>10353</v>
      </c>
    </row>
    <row r="788" spans="3:9">
      <c r="C788" s="142">
        <v>3</v>
      </c>
      <c r="D788" s="59" t="s">
        <v>18</v>
      </c>
      <c r="E788" s="72" t="s">
        <v>6</v>
      </c>
      <c r="F788" s="181">
        <v>7.1000000000000004E-3</v>
      </c>
      <c r="G788" s="64">
        <f>VLOOKUP(D788,upahbahan,3,FALSE)</f>
        <v>175000</v>
      </c>
      <c r="H788" s="124">
        <f t="shared" ref="H788:H789" si="77">F788*G788</f>
        <v>1242.5</v>
      </c>
    </row>
    <row r="789" spans="3:9">
      <c r="C789" s="142">
        <v>4</v>
      </c>
      <c r="D789" s="59" t="s">
        <v>19</v>
      </c>
      <c r="E789" s="72" t="s">
        <v>6</v>
      </c>
      <c r="F789" s="181">
        <v>2.3999999999999998E-3</v>
      </c>
      <c r="G789" s="64">
        <f>VLOOKUP(D789,upahbahan,3,FALSE)</f>
        <v>200000</v>
      </c>
      <c r="H789" s="124">
        <f t="shared" si="77"/>
        <v>479.99999999999994</v>
      </c>
    </row>
    <row r="790" spans="3:9">
      <c r="C790" s="144" t="s">
        <v>1210</v>
      </c>
      <c r="D790" s="80"/>
      <c r="E790" s="80"/>
      <c r="F790" s="217"/>
      <c r="G790" s="218"/>
      <c r="H790" s="124">
        <f>SUM(H786:H789)</f>
        <v>26365.5</v>
      </c>
      <c r="I790" s="220"/>
    </row>
    <row r="791" spans="3:9">
      <c r="C791" s="141" t="s">
        <v>1211</v>
      </c>
      <c r="D791" s="59" t="s">
        <v>1212</v>
      </c>
      <c r="E791" s="73"/>
      <c r="F791" s="73"/>
      <c r="G791" s="73"/>
      <c r="H791" s="146"/>
    </row>
    <row r="792" spans="3:9">
      <c r="C792" s="198" t="s">
        <v>1205</v>
      </c>
      <c r="D792" s="59" t="s">
        <v>516</v>
      </c>
      <c r="E792" s="72" t="s">
        <v>44</v>
      </c>
      <c r="F792" s="181">
        <v>11.667</v>
      </c>
      <c r="G792" s="64">
        <f>VLOOKUP(D792,upahbahan,3,FALSE)</f>
        <v>45000</v>
      </c>
      <c r="H792" s="124">
        <f>F792*G792</f>
        <v>525015</v>
      </c>
    </row>
    <row r="793" spans="3:9">
      <c r="C793" s="198" t="s">
        <v>1206</v>
      </c>
      <c r="D793" s="59" t="s">
        <v>2359</v>
      </c>
      <c r="E793" s="72" t="s">
        <v>66</v>
      </c>
      <c r="F793" s="181">
        <v>13.632</v>
      </c>
      <c r="G793" s="64">
        <f>VLOOKUP(D793,upahbahan,3,FALSE)</f>
        <v>1300</v>
      </c>
      <c r="H793" s="124">
        <f t="shared" ref="H793:H795" si="78">F793*G793</f>
        <v>17721.599999999999</v>
      </c>
    </row>
    <row r="794" spans="3:9">
      <c r="C794" s="198" t="s">
        <v>1207</v>
      </c>
      <c r="D794" s="59" t="s">
        <v>563</v>
      </c>
      <c r="E794" s="72" t="s">
        <v>66</v>
      </c>
      <c r="F794" s="74">
        <v>1.5</v>
      </c>
      <c r="G794" s="64">
        <f>VLOOKUP(D794,upahbahan,3,FALSE)</f>
        <v>7800</v>
      </c>
      <c r="H794" s="124">
        <f>F794*G794</f>
        <v>11700</v>
      </c>
    </row>
    <row r="795" spans="3:9">
      <c r="C795" s="198" t="s">
        <v>1208</v>
      </c>
      <c r="D795" s="77" t="s">
        <v>86</v>
      </c>
      <c r="E795" s="72" t="s">
        <v>42</v>
      </c>
      <c r="F795" s="74">
        <v>2.7E-2</v>
      </c>
      <c r="G795" s="64">
        <f>VLOOKUP(D795,upahbahan,3,FALSE)</f>
        <v>275000</v>
      </c>
      <c r="H795" s="124">
        <f t="shared" si="78"/>
        <v>7425</v>
      </c>
    </row>
    <row r="796" spans="3:9">
      <c r="C796" s="144" t="s">
        <v>1216</v>
      </c>
      <c r="D796" s="80"/>
      <c r="E796" s="80"/>
      <c r="F796" s="80"/>
      <c r="G796" s="162"/>
      <c r="H796" s="124">
        <f>SUM(H792:H795)</f>
        <v>561861.6</v>
      </c>
    </row>
    <row r="797" spans="3:9">
      <c r="C797" s="152" t="s">
        <v>1217</v>
      </c>
      <c r="D797" s="59" t="s">
        <v>1218</v>
      </c>
      <c r="E797" s="73"/>
      <c r="F797" s="73"/>
      <c r="G797" s="73"/>
      <c r="H797" s="146"/>
    </row>
    <row r="798" spans="3:9">
      <c r="C798" s="144" t="s">
        <v>1219</v>
      </c>
      <c r="D798" s="80"/>
      <c r="E798" s="80"/>
      <c r="F798" s="80"/>
      <c r="G798" s="162"/>
      <c r="H798" s="153">
        <v>0</v>
      </c>
    </row>
    <row r="799" spans="3:9">
      <c r="C799" s="122" t="s">
        <v>1220</v>
      </c>
      <c r="D799" s="69" t="s">
        <v>1221</v>
      </c>
      <c r="E799" s="70"/>
      <c r="F799" s="70"/>
      <c r="G799" s="71"/>
      <c r="H799" s="124">
        <f>H798+H796+H790</f>
        <v>588227.1</v>
      </c>
    </row>
    <row r="800" spans="3:9">
      <c r="C800" s="122" t="s">
        <v>1222</v>
      </c>
      <c r="D800" s="69" t="s">
        <v>1325</v>
      </c>
      <c r="E800" s="70"/>
      <c r="F800" s="71"/>
      <c r="G800" s="95">
        <f>$M$8</f>
        <v>0.1</v>
      </c>
      <c r="H800" s="124">
        <f>H799*G800</f>
        <v>58822.71</v>
      </c>
    </row>
    <row r="801" spans="3:9" ht="14.4" thickBot="1">
      <c r="C801" s="130" t="s">
        <v>1223</v>
      </c>
      <c r="D801" s="131" t="s">
        <v>1224</v>
      </c>
      <c r="E801" s="132"/>
      <c r="F801" s="132"/>
      <c r="G801" s="155"/>
      <c r="H801" s="134">
        <f>SUM(H799:H800)</f>
        <v>647049.80999999994</v>
      </c>
    </row>
    <row r="802" spans="3:9" ht="14.4" thickTop="1">
      <c r="C802" s="57"/>
      <c r="D802" s="81"/>
      <c r="E802" s="81"/>
      <c r="F802" s="81"/>
      <c r="G802" s="81"/>
      <c r="H802" s="82"/>
    </row>
    <row r="803" spans="3:9" ht="14.4" thickBot="1">
      <c r="C803" s="53" t="s">
        <v>2940</v>
      </c>
      <c r="D803" s="234" t="s">
        <v>1436</v>
      </c>
      <c r="E803" s="234"/>
      <c r="F803" s="234"/>
      <c r="G803" s="234"/>
      <c r="H803" s="234"/>
      <c r="I803" s="56">
        <f>ROUNDDOWN(H821,-2)</f>
        <v>504900</v>
      </c>
    </row>
    <row r="804" spans="3:9" ht="28.2" thickTop="1">
      <c r="C804" s="119" t="s">
        <v>1197</v>
      </c>
      <c r="D804" s="120" t="s">
        <v>1198</v>
      </c>
      <c r="E804" s="120" t="s">
        <v>1199</v>
      </c>
      <c r="F804" s="120" t="s">
        <v>1200</v>
      </c>
      <c r="G804" s="120" t="s">
        <v>1201</v>
      </c>
      <c r="H804" s="121" t="s">
        <v>1202</v>
      </c>
    </row>
    <row r="805" spans="3:9">
      <c r="C805" s="141" t="s">
        <v>1203</v>
      </c>
      <c r="D805" s="59" t="s">
        <v>1204</v>
      </c>
      <c r="E805" s="73"/>
      <c r="F805" s="73"/>
      <c r="G805" s="73"/>
      <c r="H805" s="146"/>
    </row>
    <row r="806" spans="3:9">
      <c r="C806" s="142">
        <v>1</v>
      </c>
      <c r="D806" s="59" t="s">
        <v>5</v>
      </c>
      <c r="E806" s="72" t="s">
        <v>6</v>
      </c>
      <c r="F806" s="93">
        <v>0.15379999999999999</v>
      </c>
      <c r="G806" s="64">
        <f>VLOOKUP(D806,upahbahan,3,FALSE)</f>
        <v>100000</v>
      </c>
      <c r="H806" s="124">
        <f t="shared" ref="H806:H809" si="79">F806*G806</f>
        <v>15380</v>
      </c>
    </row>
    <row r="807" spans="3:9">
      <c r="C807" s="142">
        <v>2</v>
      </c>
      <c r="D807" s="59" t="s">
        <v>7</v>
      </c>
      <c r="E807" s="72" t="s">
        <v>6</v>
      </c>
      <c r="F807" s="93">
        <v>7.6899999999999996E-2</v>
      </c>
      <c r="G807" s="64">
        <f>VLOOKUP(D807,upahbahan,3,FALSE)</f>
        <v>145000</v>
      </c>
      <c r="H807" s="124">
        <f t="shared" si="79"/>
        <v>11150.5</v>
      </c>
    </row>
    <row r="808" spans="3:9">
      <c r="C808" s="142">
        <v>3</v>
      </c>
      <c r="D808" s="59" t="s">
        <v>18</v>
      </c>
      <c r="E808" s="72" t="s">
        <v>6</v>
      </c>
      <c r="F808" s="93">
        <v>7.7000000000000002E-3</v>
      </c>
      <c r="G808" s="64">
        <f>VLOOKUP(D808,upahbahan,3,FALSE)</f>
        <v>175000</v>
      </c>
      <c r="H808" s="124">
        <f t="shared" si="79"/>
        <v>1347.5</v>
      </c>
    </row>
    <row r="809" spans="3:9">
      <c r="C809" s="142">
        <v>4</v>
      </c>
      <c r="D809" s="59" t="s">
        <v>19</v>
      </c>
      <c r="E809" s="72" t="s">
        <v>6</v>
      </c>
      <c r="F809" s="93">
        <v>2.5999999999999999E-3</v>
      </c>
      <c r="G809" s="64">
        <f>VLOOKUP(D809,upahbahan,3,FALSE)</f>
        <v>200000</v>
      </c>
      <c r="H809" s="124">
        <f t="shared" si="79"/>
        <v>520</v>
      </c>
    </row>
    <row r="810" spans="3:9">
      <c r="C810" s="144" t="s">
        <v>1210</v>
      </c>
      <c r="D810" s="80"/>
      <c r="E810" s="80"/>
      <c r="F810" s="217"/>
      <c r="G810" s="218"/>
      <c r="H810" s="124">
        <f>SUM(H806:H809)</f>
        <v>28398</v>
      </c>
      <c r="I810" s="220"/>
    </row>
    <row r="811" spans="3:9">
      <c r="C811" s="141" t="s">
        <v>1211</v>
      </c>
      <c r="D811" s="59" t="s">
        <v>1212</v>
      </c>
      <c r="E811" s="73"/>
      <c r="F811" s="73"/>
      <c r="G811" s="73"/>
      <c r="H811" s="146"/>
    </row>
    <row r="812" spans="3:9">
      <c r="C812" s="198" t="s">
        <v>1205</v>
      </c>
      <c r="D812" s="59" t="s">
        <v>517</v>
      </c>
      <c r="E812" s="72" t="s">
        <v>44</v>
      </c>
      <c r="F812" s="181">
        <v>6.5629999999999997</v>
      </c>
      <c r="G812" s="64">
        <f>VLOOKUP(D812,upahbahan,3,FALSE)</f>
        <v>60000</v>
      </c>
      <c r="H812" s="124">
        <f t="shared" ref="H812:H815" si="80">F812*G812</f>
        <v>393780</v>
      </c>
    </row>
    <row r="813" spans="3:9">
      <c r="C813" s="198" t="s">
        <v>1206</v>
      </c>
      <c r="D813" s="59" t="s">
        <v>2359</v>
      </c>
      <c r="E813" s="72" t="s">
        <v>66</v>
      </c>
      <c r="F813" s="181">
        <v>13.632</v>
      </c>
      <c r="G813" s="64">
        <f>VLOOKUP(D813,upahbahan,3,FALSE)</f>
        <v>1300</v>
      </c>
      <c r="H813" s="124">
        <f t="shared" si="80"/>
        <v>17721.599999999999</v>
      </c>
    </row>
    <row r="814" spans="3:9">
      <c r="C814" s="198" t="s">
        <v>1207</v>
      </c>
      <c r="D814" s="59" t="s">
        <v>563</v>
      </c>
      <c r="E814" s="72" t="s">
        <v>66</v>
      </c>
      <c r="F814" s="74">
        <v>1.5</v>
      </c>
      <c r="G814" s="64">
        <f>VLOOKUP(D814,upahbahan,3,FALSE)</f>
        <v>7800</v>
      </c>
      <c r="H814" s="124">
        <f t="shared" si="80"/>
        <v>11700</v>
      </c>
    </row>
    <row r="815" spans="3:9">
      <c r="C815" s="198" t="s">
        <v>1208</v>
      </c>
      <c r="D815" s="77" t="s">
        <v>86</v>
      </c>
      <c r="E815" s="72" t="s">
        <v>42</v>
      </c>
      <c r="F815" s="74">
        <v>2.7E-2</v>
      </c>
      <c r="G815" s="64">
        <f>VLOOKUP(D815,upahbahan,3,FALSE)</f>
        <v>275000</v>
      </c>
      <c r="H815" s="124">
        <f t="shared" si="80"/>
        <v>7425</v>
      </c>
    </row>
    <row r="816" spans="3:9">
      <c r="C816" s="144" t="s">
        <v>1216</v>
      </c>
      <c r="D816" s="80"/>
      <c r="E816" s="80"/>
      <c r="F816" s="80"/>
      <c r="G816" s="162"/>
      <c r="H816" s="124">
        <f>SUM(H812:H815)</f>
        <v>430626.6</v>
      </c>
    </row>
    <row r="817" spans="3:9">
      <c r="C817" s="152" t="s">
        <v>1217</v>
      </c>
      <c r="D817" s="59" t="s">
        <v>1218</v>
      </c>
      <c r="E817" s="73"/>
      <c r="F817" s="73"/>
      <c r="G817" s="73"/>
      <c r="H817" s="146"/>
    </row>
    <row r="818" spans="3:9">
      <c r="C818" s="144" t="s">
        <v>1219</v>
      </c>
      <c r="D818" s="80"/>
      <c r="E818" s="80"/>
      <c r="F818" s="80"/>
      <c r="G818" s="162"/>
      <c r="H818" s="153">
        <v>0</v>
      </c>
    </row>
    <row r="819" spans="3:9">
      <c r="C819" s="122" t="s">
        <v>1220</v>
      </c>
      <c r="D819" s="69" t="s">
        <v>1221</v>
      </c>
      <c r="E819" s="70"/>
      <c r="F819" s="70"/>
      <c r="G819" s="71"/>
      <c r="H819" s="124">
        <f>H818+H816+H810</f>
        <v>459024.6</v>
      </c>
    </row>
    <row r="820" spans="3:9">
      <c r="C820" s="122" t="s">
        <v>1222</v>
      </c>
      <c r="D820" s="69" t="s">
        <v>1325</v>
      </c>
      <c r="E820" s="70"/>
      <c r="F820" s="71"/>
      <c r="G820" s="95">
        <f>$M$8</f>
        <v>0.1</v>
      </c>
      <c r="H820" s="124">
        <f>H819*G820</f>
        <v>45902.46</v>
      </c>
    </row>
    <row r="821" spans="3:9" ht="14.4" thickBot="1">
      <c r="C821" s="130" t="s">
        <v>1223</v>
      </c>
      <c r="D821" s="131" t="s">
        <v>1224</v>
      </c>
      <c r="E821" s="132"/>
      <c r="F821" s="132"/>
      <c r="G821" s="155"/>
      <c r="H821" s="134">
        <f>SUM(H819:H820)</f>
        <v>504927.06</v>
      </c>
    </row>
    <row r="822" spans="3:9" ht="14.4" thickTop="1">
      <c r="C822" s="57"/>
      <c r="D822" s="81"/>
      <c r="E822" s="81"/>
      <c r="F822" s="81"/>
      <c r="G822" s="81"/>
      <c r="H822" s="82"/>
    </row>
    <row r="823" spans="3:9" ht="14.4" thickBot="1">
      <c r="C823" s="53" t="s">
        <v>2941</v>
      </c>
      <c r="D823" s="234" t="s">
        <v>1437</v>
      </c>
      <c r="E823" s="234"/>
      <c r="F823" s="234"/>
      <c r="G823" s="234"/>
      <c r="H823" s="234"/>
      <c r="I823" s="56">
        <f>ROUNDDOWN(H841,-2)</f>
        <v>308100</v>
      </c>
    </row>
    <row r="824" spans="3:9" ht="28.2" thickTop="1">
      <c r="C824" s="119" t="s">
        <v>1197</v>
      </c>
      <c r="D824" s="120" t="s">
        <v>1198</v>
      </c>
      <c r="E824" s="120" t="s">
        <v>1199</v>
      </c>
      <c r="F824" s="120" t="s">
        <v>1200</v>
      </c>
      <c r="G824" s="120" t="s">
        <v>1201</v>
      </c>
      <c r="H824" s="121" t="s">
        <v>1202</v>
      </c>
    </row>
    <row r="825" spans="3:9">
      <c r="C825" s="141" t="s">
        <v>1203</v>
      </c>
      <c r="D825" s="59" t="s">
        <v>1204</v>
      </c>
      <c r="E825" s="73"/>
      <c r="F825" s="73"/>
      <c r="G825" s="73"/>
      <c r="H825" s="146"/>
    </row>
    <row r="826" spans="3:9">
      <c r="C826" s="142">
        <v>1</v>
      </c>
      <c r="D826" s="59" t="s">
        <v>5</v>
      </c>
      <c r="E826" s="72" t="s">
        <v>6</v>
      </c>
      <c r="F826" s="93">
        <v>0.25</v>
      </c>
      <c r="G826" s="64">
        <f>VLOOKUP(D826,upahbahan,3,FALSE)</f>
        <v>100000</v>
      </c>
      <c r="H826" s="124">
        <f t="shared" ref="H826:H829" si="81">F826*G826</f>
        <v>25000</v>
      </c>
    </row>
    <row r="827" spans="3:9">
      <c r="C827" s="142">
        <v>2</v>
      </c>
      <c r="D827" s="59" t="s">
        <v>7</v>
      </c>
      <c r="E827" s="72" t="s">
        <v>6</v>
      </c>
      <c r="F827" s="93">
        <v>8.3299999999999999E-2</v>
      </c>
      <c r="G827" s="64">
        <f>VLOOKUP(D827,upahbahan,3,FALSE)</f>
        <v>145000</v>
      </c>
      <c r="H827" s="124">
        <f t="shared" si="81"/>
        <v>12078.5</v>
      </c>
    </row>
    <row r="828" spans="3:9">
      <c r="C828" s="142">
        <v>3</v>
      </c>
      <c r="D828" s="59" t="s">
        <v>18</v>
      </c>
      <c r="E828" s="72" t="s">
        <v>6</v>
      </c>
      <c r="F828" s="93">
        <v>8.3000000000000001E-3</v>
      </c>
      <c r="G828" s="64">
        <f>VLOOKUP(D828,upahbahan,3,FALSE)</f>
        <v>175000</v>
      </c>
      <c r="H828" s="124">
        <f t="shared" si="81"/>
        <v>1452.5</v>
      </c>
    </row>
    <row r="829" spans="3:9">
      <c r="C829" s="142">
        <v>4</v>
      </c>
      <c r="D829" s="59" t="s">
        <v>19</v>
      </c>
      <c r="E829" s="72" t="s">
        <v>6</v>
      </c>
      <c r="F829" s="93">
        <v>2.8E-3</v>
      </c>
      <c r="G829" s="64">
        <f>VLOOKUP(D829,upahbahan,3,FALSE)</f>
        <v>200000</v>
      </c>
      <c r="H829" s="124">
        <f t="shared" si="81"/>
        <v>560</v>
      </c>
    </row>
    <row r="830" spans="3:9">
      <c r="C830" s="144" t="s">
        <v>1210</v>
      </c>
      <c r="D830" s="80"/>
      <c r="E830" s="80"/>
      <c r="F830" s="217"/>
      <c r="G830" s="218"/>
      <c r="H830" s="124">
        <f>SUM(H826:H829)</f>
        <v>39091</v>
      </c>
      <c r="I830" s="220"/>
    </row>
    <row r="831" spans="3:9">
      <c r="C831" s="141" t="s">
        <v>1211</v>
      </c>
      <c r="D831" s="59" t="s">
        <v>1212</v>
      </c>
      <c r="E831" s="73"/>
      <c r="F831" s="73"/>
      <c r="G831" s="73"/>
      <c r="H831" s="146"/>
    </row>
    <row r="832" spans="3:9">
      <c r="C832" s="198" t="s">
        <v>1205</v>
      </c>
      <c r="D832" s="59" t="s">
        <v>518</v>
      </c>
      <c r="E832" s="72" t="s">
        <v>44</v>
      </c>
      <c r="F832" s="181">
        <v>2.9169999999999998</v>
      </c>
      <c r="G832" s="64">
        <f>VLOOKUP(D832,upahbahan,3,FALSE)</f>
        <v>70000</v>
      </c>
      <c r="H832" s="124">
        <f t="shared" ref="H832:H835" si="82">F832*G832</f>
        <v>204190</v>
      </c>
    </row>
    <row r="833" spans="3:9">
      <c r="C833" s="198" t="s">
        <v>1206</v>
      </c>
      <c r="D833" s="59" t="s">
        <v>2359</v>
      </c>
      <c r="E833" s="72" t="s">
        <v>66</v>
      </c>
      <c r="F833" s="181">
        <v>13.632</v>
      </c>
      <c r="G833" s="64">
        <f>VLOOKUP(D833,upahbahan,3,FALSE)</f>
        <v>1300</v>
      </c>
      <c r="H833" s="124">
        <f t="shared" si="82"/>
        <v>17721.599999999999</v>
      </c>
    </row>
    <row r="834" spans="3:9">
      <c r="C834" s="198" t="s">
        <v>1207</v>
      </c>
      <c r="D834" s="59" t="s">
        <v>563</v>
      </c>
      <c r="E834" s="72" t="s">
        <v>66</v>
      </c>
      <c r="F834" s="74">
        <v>1.5</v>
      </c>
      <c r="G834" s="64">
        <f>VLOOKUP(D834,upahbahan,3,FALSE)</f>
        <v>7800</v>
      </c>
      <c r="H834" s="124">
        <f t="shared" si="82"/>
        <v>11700</v>
      </c>
    </row>
    <row r="835" spans="3:9">
      <c r="C835" s="198" t="s">
        <v>1208</v>
      </c>
      <c r="D835" s="77" t="s">
        <v>86</v>
      </c>
      <c r="E835" s="72" t="s">
        <v>42</v>
      </c>
      <c r="F835" s="74">
        <v>2.7E-2</v>
      </c>
      <c r="G835" s="64">
        <f>VLOOKUP(D835,upahbahan,3,FALSE)</f>
        <v>275000</v>
      </c>
      <c r="H835" s="124">
        <f t="shared" si="82"/>
        <v>7425</v>
      </c>
    </row>
    <row r="836" spans="3:9">
      <c r="C836" s="144" t="s">
        <v>1216</v>
      </c>
      <c r="D836" s="80"/>
      <c r="E836" s="80"/>
      <c r="F836" s="80"/>
      <c r="G836" s="162"/>
      <c r="H836" s="124">
        <f>SUM(H832:H835)</f>
        <v>241036.6</v>
      </c>
    </row>
    <row r="837" spans="3:9">
      <c r="C837" s="152" t="s">
        <v>1217</v>
      </c>
      <c r="D837" s="59" t="s">
        <v>1218</v>
      </c>
      <c r="E837" s="73"/>
      <c r="F837" s="73"/>
      <c r="G837" s="73"/>
      <c r="H837" s="146"/>
    </row>
    <row r="838" spans="3:9">
      <c r="C838" s="144" t="s">
        <v>1219</v>
      </c>
      <c r="D838" s="80"/>
      <c r="E838" s="80"/>
      <c r="F838" s="80"/>
      <c r="G838" s="162"/>
      <c r="H838" s="153">
        <v>0</v>
      </c>
    </row>
    <row r="839" spans="3:9">
      <c r="C839" s="122" t="s">
        <v>1220</v>
      </c>
      <c r="D839" s="69" t="s">
        <v>1221</v>
      </c>
      <c r="E839" s="70"/>
      <c r="F839" s="70"/>
      <c r="G839" s="71"/>
      <c r="H839" s="124">
        <f>H838+H836+H830</f>
        <v>280127.59999999998</v>
      </c>
    </row>
    <row r="840" spans="3:9">
      <c r="C840" s="122" t="s">
        <v>1222</v>
      </c>
      <c r="D840" s="69" t="s">
        <v>1325</v>
      </c>
      <c r="E840" s="70"/>
      <c r="F840" s="71"/>
      <c r="G840" s="95">
        <f>$M$8</f>
        <v>0.1</v>
      </c>
      <c r="H840" s="124">
        <f>H839*G840</f>
        <v>28012.76</v>
      </c>
    </row>
    <row r="841" spans="3:9" ht="14.4" thickBot="1">
      <c r="C841" s="130" t="s">
        <v>1223</v>
      </c>
      <c r="D841" s="131" t="s">
        <v>1224</v>
      </c>
      <c r="E841" s="132"/>
      <c r="F841" s="132"/>
      <c r="G841" s="155"/>
      <c r="H841" s="134">
        <f>SUM(H839:H840)</f>
        <v>308140.36</v>
      </c>
    </row>
    <row r="842" spans="3:9" ht="14.4" thickTop="1">
      <c r="C842" s="57"/>
      <c r="D842" s="81"/>
      <c r="E842" s="81"/>
      <c r="F842" s="81"/>
      <c r="G842" s="81"/>
      <c r="H842" s="82"/>
    </row>
    <row r="843" spans="3:9" ht="14.4" thickBot="1">
      <c r="C843" s="53" t="s">
        <v>2942</v>
      </c>
      <c r="D843" s="234" t="s">
        <v>1438</v>
      </c>
      <c r="E843" s="223"/>
      <c r="F843" s="223"/>
      <c r="G843" s="223"/>
      <c r="H843" s="223"/>
      <c r="I843" s="56">
        <f>ROUNDDOWN(H861,-2)</f>
        <v>25300</v>
      </c>
    </row>
    <row r="844" spans="3:9" ht="28.2" thickTop="1">
      <c r="C844" s="119" t="s">
        <v>1197</v>
      </c>
      <c r="D844" s="120" t="s">
        <v>1198</v>
      </c>
      <c r="E844" s="120" t="s">
        <v>1199</v>
      </c>
      <c r="F844" s="120" t="s">
        <v>1200</v>
      </c>
      <c r="G844" s="120" t="s">
        <v>1201</v>
      </c>
      <c r="H844" s="121" t="s">
        <v>1202</v>
      </c>
    </row>
    <row r="845" spans="3:9">
      <c r="C845" s="141" t="s">
        <v>1203</v>
      </c>
      <c r="D845" s="59" t="s">
        <v>1204</v>
      </c>
      <c r="E845" s="73"/>
      <c r="F845" s="73"/>
      <c r="G845" s="73"/>
      <c r="H845" s="146"/>
    </row>
    <row r="846" spans="3:9">
      <c r="C846" s="142">
        <v>1</v>
      </c>
      <c r="D846" s="59" t="s">
        <v>5</v>
      </c>
      <c r="E846" s="72" t="s">
        <v>6</v>
      </c>
      <c r="F846" s="93">
        <v>6.25E-2</v>
      </c>
      <c r="G846" s="64">
        <f>VLOOKUP(D846,upahbahan,3,FALSE)</f>
        <v>100000</v>
      </c>
      <c r="H846" s="124">
        <f t="shared" ref="H846:H849" si="83">F846*G846</f>
        <v>6250</v>
      </c>
    </row>
    <row r="847" spans="3:9">
      <c r="C847" s="142">
        <v>2</v>
      </c>
      <c r="D847" s="59" t="s">
        <v>7</v>
      </c>
      <c r="E847" s="72" t="s">
        <v>6</v>
      </c>
      <c r="F847" s="93">
        <v>3.1300000000000001E-2</v>
      </c>
      <c r="G847" s="64">
        <f>VLOOKUP(D847,upahbahan,3,FALSE)</f>
        <v>145000</v>
      </c>
      <c r="H847" s="124">
        <f t="shared" si="83"/>
        <v>4538.5</v>
      </c>
    </row>
    <row r="848" spans="3:9">
      <c r="C848" s="142">
        <v>3</v>
      </c>
      <c r="D848" s="59" t="s">
        <v>18</v>
      </c>
      <c r="E848" s="72" t="s">
        <v>6</v>
      </c>
      <c r="F848" s="93">
        <v>3.0999999999999999E-3</v>
      </c>
      <c r="G848" s="64">
        <f>VLOOKUP(D848,upahbahan,3,FALSE)</f>
        <v>175000</v>
      </c>
      <c r="H848" s="124">
        <f t="shared" si="83"/>
        <v>542.5</v>
      </c>
    </row>
    <row r="849" spans="3:9">
      <c r="C849" s="142">
        <v>4</v>
      </c>
      <c r="D849" s="59" t="s">
        <v>19</v>
      </c>
      <c r="E849" s="72" t="s">
        <v>6</v>
      </c>
      <c r="F849" s="93">
        <v>1E-3</v>
      </c>
      <c r="G849" s="64">
        <f>VLOOKUP(D849,upahbahan,3,FALSE)</f>
        <v>200000</v>
      </c>
      <c r="H849" s="124">
        <f t="shared" si="83"/>
        <v>200</v>
      </c>
    </row>
    <row r="850" spans="3:9">
      <c r="C850" s="144" t="s">
        <v>1210</v>
      </c>
      <c r="D850" s="80"/>
      <c r="E850" s="80"/>
      <c r="F850" s="217"/>
      <c r="G850" s="218"/>
      <c r="H850" s="124">
        <f>SUM(H846:H849)</f>
        <v>11531</v>
      </c>
      <c r="I850" s="220"/>
    </row>
    <row r="851" spans="3:9">
      <c r="C851" s="141" t="s">
        <v>1211</v>
      </c>
      <c r="D851" s="59" t="s">
        <v>1212</v>
      </c>
      <c r="E851" s="73"/>
      <c r="F851" s="73"/>
      <c r="G851" s="73"/>
      <c r="H851" s="146"/>
    </row>
    <row r="852" spans="3:9">
      <c r="C852" s="198" t="s">
        <v>1205</v>
      </c>
      <c r="D852" s="77" t="s">
        <v>476</v>
      </c>
      <c r="E852" s="72" t="s">
        <v>44</v>
      </c>
      <c r="F852" s="74">
        <v>3.5</v>
      </c>
      <c r="G852" s="64">
        <f>VLOOKUP(D852,upahbahan,3,FALSE)</f>
        <v>2000</v>
      </c>
      <c r="H852" s="124">
        <f t="shared" ref="H852:H855" si="84">F852*G852</f>
        <v>7000</v>
      </c>
    </row>
    <row r="853" spans="3:9">
      <c r="C853" s="198" t="s">
        <v>1206</v>
      </c>
      <c r="D853" s="59" t="s">
        <v>2359</v>
      </c>
      <c r="E853" s="72" t="s">
        <v>66</v>
      </c>
      <c r="F853" s="74">
        <v>1.704</v>
      </c>
      <c r="G853" s="64">
        <f>VLOOKUP(D853,upahbahan,3,FALSE)</f>
        <v>1300</v>
      </c>
      <c r="H853" s="124">
        <f t="shared" si="84"/>
        <v>2215.1999999999998</v>
      </c>
    </row>
    <row r="854" spans="3:9">
      <c r="C854" s="198" t="s">
        <v>1207</v>
      </c>
      <c r="D854" s="59" t="s">
        <v>563</v>
      </c>
      <c r="E854" s="72" t="s">
        <v>66</v>
      </c>
      <c r="F854" s="74">
        <v>0.188</v>
      </c>
      <c r="G854" s="64">
        <f>VLOOKUP(D854,upahbahan,3,FALSE)</f>
        <v>7800</v>
      </c>
      <c r="H854" s="124">
        <f t="shared" si="84"/>
        <v>1466.4</v>
      </c>
    </row>
    <row r="855" spans="3:9">
      <c r="C855" s="198" t="s">
        <v>1208</v>
      </c>
      <c r="D855" s="77" t="s">
        <v>86</v>
      </c>
      <c r="E855" s="72" t="s">
        <v>42</v>
      </c>
      <c r="F855" s="74">
        <v>3.0000000000000001E-3</v>
      </c>
      <c r="G855" s="64">
        <f>VLOOKUP(D855,upahbahan,3,FALSE)</f>
        <v>275000</v>
      </c>
      <c r="H855" s="124">
        <f t="shared" si="84"/>
        <v>825</v>
      </c>
    </row>
    <row r="856" spans="3:9">
      <c r="C856" s="144" t="s">
        <v>1216</v>
      </c>
      <c r="D856" s="80"/>
      <c r="E856" s="80"/>
      <c r="F856" s="80"/>
      <c r="G856" s="162"/>
      <c r="H856" s="124">
        <f>SUM(H852:H855)</f>
        <v>11506.6</v>
      </c>
    </row>
    <row r="857" spans="3:9">
      <c r="C857" s="152" t="s">
        <v>1217</v>
      </c>
      <c r="D857" s="59" t="s">
        <v>1218</v>
      </c>
      <c r="E857" s="73"/>
      <c r="F857" s="73"/>
      <c r="G857" s="73"/>
      <c r="H857" s="146"/>
    </row>
    <row r="858" spans="3:9">
      <c r="C858" s="144" t="s">
        <v>1219</v>
      </c>
      <c r="D858" s="80"/>
      <c r="E858" s="80"/>
      <c r="F858" s="80"/>
      <c r="G858" s="162"/>
      <c r="H858" s="153">
        <v>0</v>
      </c>
    </row>
    <row r="859" spans="3:9">
      <c r="C859" s="122" t="s">
        <v>1220</v>
      </c>
      <c r="D859" s="69" t="s">
        <v>1221</v>
      </c>
      <c r="E859" s="70"/>
      <c r="F859" s="70"/>
      <c r="G859" s="71"/>
      <c r="H859" s="124">
        <f>H858+H856+H850</f>
        <v>23037.599999999999</v>
      </c>
    </row>
    <row r="860" spans="3:9">
      <c r="C860" s="122" t="s">
        <v>1222</v>
      </c>
      <c r="D860" s="69" t="s">
        <v>1325</v>
      </c>
      <c r="E860" s="70"/>
      <c r="F860" s="71"/>
      <c r="G860" s="95">
        <f>$M$8</f>
        <v>0.1</v>
      </c>
      <c r="H860" s="124">
        <f>H859*G860</f>
        <v>2303.7599999999998</v>
      </c>
    </row>
    <row r="861" spans="3:9" ht="14.4" thickBot="1">
      <c r="C861" s="130" t="s">
        <v>1223</v>
      </c>
      <c r="D861" s="131" t="s">
        <v>1224</v>
      </c>
      <c r="E861" s="132"/>
      <c r="F861" s="132"/>
      <c r="G861" s="155"/>
      <c r="H861" s="134">
        <f>SUM(H859:H860)</f>
        <v>25341.359999999997</v>
      </c>
    </row>
    <row r="862" spans="3:9" ht="14.4" thickTop="1">
      <c r="C862" s="57"/>
      <c r="D862" s="81"/>
      <c r="E862" s="81"/>
      <c r="F862" s="81"/>
      <c r="G862" s="81"/>
      <c r="H862" s="82"/>
    </row>
    <row r="863" spans="3:9" ht="14.4" thickBot="1">
      <c r="C863" s="53" t="s">
        <v>2943</v>
      </c>
      <c r="D863" s="234" t="s">
        <v>1439</v>
      </c>
      <c r="E863" s="234"/>
      <c r="F863" s="234"/>
      <c r="G863" s="234"/>
      <c r="H863" s="234"/>
      <c r="I863" s="56">
        <f>ROUNDDOWN(H881,-2)</f>
        <v>27100</v>
      </c>
    </row>
    <row r="864" spans="3:9" ht="28.2" thickTop="1">
      <c r="C864" s="119" t="s">
        <v>1197</v>
      </c>
      <c r="D864" s="120" t="s">
        <v>1198</v>
      </c>
      <c r="E864" s="120" t="s">
        <v>1199</v>
      </c>
      <c r="F864" s="120" t="s">
        <v>1200</v>
      </c>
      <c r="G864" s="120" t="s">
        <v>1201</v>
      </c>
      <c r="H864" s="121" t="s">
        <v>1202</v>
      </c>
    </row>
    <row r="865" spans="3:9">
      <c r="C865" s="141" t="s">
        <v>1203</v>
      </c>
      <c r="D865" s="59" t="s">
        <v>1204</v>
      </c>
      <c r="E865" s="73"/>
      <c r="F865" s="73"/>
      <c r="G865" s="73"/>
      <c r="H865" s="146"/>
    </row>
    <row r="866" spans="3:9">
      <c r="C866" s="142">
        <v>1</v>
      </c>
      <c r="D866" s="59" t="s">
        <v>5</v>
      </c>
      <c r="E866" s="72" t="s">
        <v>6</v>
      </c>
      <c r="F866" s="181">
        <v>6.6699999999999995E-2</v>
      </c>
      <c r="G866" s="64">
        <f>VLOOKUP(D866,upahbahan,3,FALSE)</f>
        <v>100000</v>
      </c>
      <c r="H866" s="124">
        <f t="shared" ref="H866:H869" si="85">F866*G866</f>
        <v>6669.9999999999991</v>
      </c>
    </row>
    <row r="867" spans="3:9">
      <c r="C867" s="142">
        <v>2</v>
      </c>
      <c r="D867" s="59" t="s">
        <v>7</v>
      </c>
      <c r="E867" s="72" t="s">
        <v>6</v>
      </c>
      <c r="F867" s="181">
        <v>3.3300000000000003E-2</v>
      </c>
      <c r="G867" s="64">
        <f>VLOOKUP(D867,upahbahan,3,FALSE)</f>
        <v>145000</v>
      </c>
      <c r="H867" s="124">
        <f t="shared" si="85"/>
        <v>4828.5000000000009</v>
      </c>
    </row>
    <row r="868" spans="3:9">
      <c r="C868" s="142">
        <v>3</v>
      </c>
      <c r="D868" s="59" t="s">
        <v>18</v>
      </c>
      <c r="E868" s="72" t="s">
        <v>6</v>
      </c>
      <c r="F868" s="181">
        <v>3.3E-3</v>
      </c>
      <c r="G868" s="64">
        <f>VLOOKUP(D868,upahbahan,3,FALSE)</f>
        <v>175000</v>
      </c>
      <c r="H868" s="124">
        <f t="shared" si="85"/>
        <v>577.5</v>
      </c>
    </row>
    <row r="869" spans="3:9">
      <c r="C869" s="142">
        <v>4</v>
      </c>
      <c r="D869" s="59" t="s">
        <v>19</v>
      </c>
      <c r="E869" s="72" t="s">
        <v>6</v>
      </c>
      <c r="F869" s="181">
        <v>1.1000000000000001E-3</v>
      </c>
      <c r="G869" s="64">
        <f>VLOOKUP(D869,upahbahan,3,FALSE)</f>
        <v>200000</v>
      </c>
      <c r="H869" s="124">
        <f t="shared" si="85"/>
        <v>220</v>
      </c>
    </row>
    <row r="870" spans="3:9">
      <c r="C870" s="144" t="s">
        <v>1210</v>
      </c>
      <c r="D870" s="80"/>
      <c r="E870" s="80"/>
      <c r="F870" s="217"/>
      <c r="G870" s="218"/>
      <c r="H870" s="124">
        <f>SUM(H866:H869)</f>
        <v>12296</v>
      </c>
      <c r="I870" s="220"/>
    </row>
    <row r="871" spans="3:9">
      <c r="C871" s="141" t="s">
        <v>1211</v>
      </c>
      <c r="D871" s="59" t="s">
        <v>1212</v>
      </c>
      <c r="E871" s="73"/>
      <c r="F871" s="73"/>
      <c r="G871" s="73"/>
      <c r="H871" s="146"/>
    </row>
    <row r="872" spans="3:9">
      <c r="C872" s="198" t="s">
        <v>1205</v>
      </c>
      <c r="D872" s="77" t="s">
        <v>477</v>
      </c>
      <c r="E872" s="72" t="s">
        <v>44</v>
      </c>
      <c r="F872" s="181">
        <v>2.625</v>
      </c>
      <c r="G872" s="64">
        <f>VLOOKUP(D872,upahbahan,3,FALSE)</f>
        <v>3000</v>
      </c>
      <c r="H872" s="124">
        <f t="shared" ref="H872:H875" si="86">F872*G872</f>
        <v>7875</v>
      </c>
    </row>
    <row r="873" spans="3:9">
      <c r="C873" s="198" t="s">
        <v>1206</v>
      </c>
      <c r="D873" s="59" t="s">
        <v>2359</v>
      </c>
      <c r="E873" s="72" t="s">
        <v>66</v>
      </c>
      <c r="F873" s="74">
        <v>1.704</v>
      </c>
      <c r="G873" s="64">
        <f>VLOOKUP(D873,upahbahan,3,FALSE)</f>
        <v>1300</v>
      </c>
      <c r="H873" s="124">
        <f t="shared" si="86"/>
        <v>2215.1999999999998</v>
      </c>
    </row>
    <row r="874" spans="3:9">
      <c r="C874" s="198" t="s">
        <v>1207</v>
      </c>
      <c r="D874" s="59" t="s">
        <v>563</v>
      </c>
      <c r="E874" s="72" t="s">
        <v>66</v>
      </c>
      <c r="F874" s="74">
        <v>0.188</v>
      </c>
      <c r="G874" s="64">
        <f>VLOOKUP(D874,upahbahan,3,FALSE)</f>
        <v>7800</v>
      </c>
      <c r="H874" s="124">
        <f t="shared" si="86"/>
        <v>1466.4</v>
      </c>
    </row>
    <row r="875" spans="3:9">
      <c r="C875" s="198" t="s">
        <v>1208</v>
      </c>
      <c r="D875" s="77" t="s">
        <v>86</v>
      </c>
      <c r="E875" s="72" t="s">
        <v>42</v>
      </c>
      <c r="F875" s="74">
        <v>3.0000000000000001E-3</v>
      </c>
      <c r="G875" s="64">
        <f>VLOOKUP(D875,upahbahan,3,FALSE)</f>
        <v>275000</v>
      </c>
      <c r="H875" s="124">
        <f t="shared" si="86"/>
        <v>825</v>
      </c>
    </row>
    <row r="876" spans="3:9">
      <c r="C876" s="144" t="s">
        <v>1216</v>
      </c>
      <c r="D876" s="80"/>
      <c r="E876" s="80"/>
      <c r="F876" s="80"/>
      <c r="G876" s="162"/>
      <c r="H876" s="124">
        <f>SUM(H872:H875)</f>
        <v>12381.6</v>
      </c>
    </row>
    <row r="877" spans="3:9">
      <c r="C877" s="152" t="s">
        <v>1217</v>
      </c>
      <c r="D877" s="59" t="s">
        <v>1218</v>
      </c>
      <c r="E877" s="73"/>
      <c r="F877" s="73"/>
      <c r="G877" s="73"/>
      <c r="H877" s="146"/>
    </row>
    <row r="878" spans="3:9">
      <c r="C878" s="144" t="s">
        <v>1219</v>
      </c>
      <c r="D878" s="80"/>
      <c r="E878" s="80"/>
      <c r="F878" s="80"/>
      <c r="G878" s="162"/>
      <c r="H878" s="153">
        <v>0</v>
      </c>
    </row>
    <row r="879" spans="3:9">
      <c r="C879" s="122" t="s">
        <v>1220</v>
      </c>
      <c r="D879" s="69" t="s">
        <v>1221</v>
      </c>
      <c r="E879" s="70"/>
      <c r="F879" s="70"/>
      <c r="G879" s="71"/>
      <c r="H879" s="124">
        <f>H878+H876+H870</f>
        <v>24677.599999999999</v>
      </c>
    </row>
    <row r="880" spans="3:9">
      <c r="C880" s="122" t="s">
        <v>1222</v>
      </c>
      <c r="D880" s="69" t="s">
        <v>1325</v>
      </c>
      <c r="E880" s="70"/>
      <c r="F880" s="71"/>
      <c r="G880" s="95">
        <f>$M$8</f>
        <v>0.1</v>
      </c>
      <c r="H880" s="124">
        <f>H879*G880</f>
        <v>2467.7600000000002</v>
      </c>
    </row>
    <row r="881" spans="3:9" ht="14.4" thickBot="1">
      <c r="C881" s="130" t="s">
        <v>1223</v>
      </c>
      <c r="D881" s="131" t="s">
        <v>1224</v>
      </c>
      <c r="E881" s="132"/>
      <c r="F881" s="132"/>
      <c r="G881" s="155"/>
      <c r="H881" s="134">
        <f>SUM(H879:H880)</f>
        <v>27145.360000000001</v>
      </c>
    </row>
    <row r="882" spans="3:9" ht="14.4" thickTop="1">
      <c r="C882" s="57"/>
      <c r="D882" s="81"/>
      <c r="E882" s="81"/>
      <c r="F882" s="81"/>
      <c r="G882" s="81"/>
      <c r="H882" s="82"/>
    </row>
    <row r="883" spans="3:9" ht="14.4" thickBot="1">
      <c r="C883" s="53" t="s">
        <v>2944</v>
      </c>
      <c r="D883" s="234" t="s">
        <v>1440</v>
      </c>
      <c r="E883" s="234"/>
      <c r="F883" s="234"/>
      <c r="G883" s="234"/>
      <c r="H883" s="234"/>
      <c r="I883" s="56">
        <f>ROUNDDOWN(H901,-2)</f>
        <v>27100</v>
      </c>
    </row>
    <row r="884" spans="3:9" ht="28.2" thickTop="1">
      <c r="C884" s="119" t="s">
        <v>1197</v>
      </c>
      <c r="D884" s="120" t="s">
        <v>1198</v>
      </c>
      <c r="E884" s="120" t="s">
        <v>1199</v>
      </c>
      <c r="F884" s="120" t="s">
        <v>1200</v>
      </c>
      <c r="G884" s="120" t="s">
        <v>1201</v>
      </c>
      <c r="H884" s="121" t="s">
        <v>1202</v>
      </c>
    </row>
    <row r="885" spans="3:9">
      <c r="C885" s="141" t="s">
        <v>1203</v>
      </c>
      <c r="D885" s="59" t="s">
        <v>1204</v>
      </c>
      <c r="E885" s="73"/>
      <c r="F885" s="73"/>
      <c r="G885" s="73"/>
      <c r="H885" s="146"/>
    </row>
    <row r="886" spans="3:9">
      <c r="C886" s="142">
        <v>1</v>
      </c>
      <c r="D886" s="59" t="s">
        <v>5</v>
      </c>
      <c r="E886" s="72" t="s">
        <v>6</v>
      </c>
      <c r="F886" s="181">
        <v>7.1400000000000005E-2</v>
      </c>
      <c r="G886" s="64">
        <f>VLOOKUP(D886,upahbahan,3,FALSE)</f>
        <v>100000</v>
      </c>
      <c r="H886" s="124">
        <f t="shared" ref="H886:H889" si="87">F886*G886</f>
        <v>7140.0000000000009</v>
      </c>
    </row>
    <row r="887" spans="3:9">
      <c r="C887" s="142">
        <v>2</v>
      </c>
      <c r="D887" s="59" t="s">
        <v>7</v>
      </c>
      <c r="E887" s="72" t="s">
        <v>6</v>
      </c>
      <c r="F887" s="181">
        <v>3.5700000000000003E-2</v>
      </c>
      <c r="G887" s="64">
        <f>VLOOKUP(D887,upahbahan,3,FALSE)</f>
        <v>145000</v>
      </c>
      <c r="H887" s="124">
        <f t="shared" si="87"/>
        <v>5176.5</v>
      </c>
    </row>
    <row r="888" spans="3:9">
      <c r="C888" s="142">
        <v>3</v>
      </c>
      <c r="D888" s="59" t="s">
        <v>18</v>
      </c>
      <c r="E888" s="72" t="s">
        <v>6</v>
      </c>
      <c r="F888" s="181">
        <v>3.5999999999999999E-3</v>
      </c>
      <c r="G888" s="64">
        <f>VLOOKUP(D888,upahbahan,3,FALSE)</f>
        <v>175000</v>
      </c>
      <c r="H888" s="124">
        <f t="shared" si="87"/>
        <v>630</v>
      </c>
    </row>
    <row r="889" spans="3:9">
      <c r="C889" s="142">
        <v>4</v>
      </c>
      <c r="D889" s="59" t="s">
        <v>19</v>
      </c>
      <c r="E889" s="72" t="s">
        <v>6</v>
      </c>
      <c r="F889" s="181">
        <v>1.1999999999999999E-3</v>
      </c>
      <c r="G889" s="64">
        <f>VLOOKUP(D889,upahbahan,3,FALSE)</f>
        <v>200000</v>
      </c>
      <c r="H889" s="124">
        <f t="shared" si="87"/>
        <v>239.99999999999997</v>
      </c>
    </row>
    <row r="890" spans="3:9">
      <c r="C890" s="144" t="s">
        <v>1210</v>
      </c>
      <c r="D890" s="80"/>
      <c r="E890" s="80"/>
      <c r="F890" s="217"/>
      <c r="G890" s="218"/>
      <c r="H890" s="124">
        <f>SUM(H886:H889)</f>
        <v>13186.5</v>
      </c>
      <c r="I890" s="220"/>
    </row>
    <row r="891" spans="3:9">
      <c r="C891" s="141" t="s">
        <v>1211</v>
      </c>
      <c r="D891" s="59" t="s">
        <v>1212</v>
      </c>
      <c r="E891" s="73"/>
      <c r="F891" s="73"/>
      <c r="G891" s="73"/>
      <c r="H891" s="146"/>
    </row>
    <row r="892" spans="3:9">
      <c r="C892" s="198" t="s">
        <v>1205</v>
      </c>
      <c r="D892" s="77" t="s">
        <v>478</v>
      </c>
      <c r="E892" s="72" t="s">
        <v>44</v>
      </c>
      <c r="F892" s="74">
        <v>1.75</v>
      </c>
      <c r="G892" s="64">
        <f>VLOOKUP(D892,upahbahan,3,FALSE)</f>
        <v>4000</v>
      </c>
      <c r="H892" s="124">
        <f t="shared" ref="H892:H895" si="88">F892*G892</f>
        <v>7000</v>
      </c>
    </row>
    <row r="893" spans="3:9">
      <c r="C893" s="198" t="s">
        <v>1206</v>
      </c>
      <c r="D893" s="59" t="s">
        <v>2359</v>
      </c>
      <c r="E893" s="72" t="s">
        <v>66</v>
      </c>
      <c r="F893" s="74">
        <v>1.704</v>
      </c>
      <c r="G893" s="64">
        <f>VLOOKUP(D893,upahbahan,3,FALSE)</f>
        <v>1300</v>
      </c>
      <c r="H893" s="124">
        <f t="shared" si="88"/>
        <v>2215.1999999999998</v>
      </c>
    </row>
    <row r="894" spans="3:9">
      <c r="C894" s="198" t="s">
        <v>1207</v>
      </c>
      <c r="D894" s="59" t="s">
        <v>563</v>
      </c>
      <c r="E894" s="72" t="s">
        <v>66</v>
      </c>
      <c r="F894" s="74">
        <v>0.188</v>
      </c>
      <c r="G894" s="64">
        <f>VLOOKUP(D894,upahbahan,3,FALSE)</f>
        <v>7800</v>
      </c>
      <c r="H894" s="124">
        <f t="shared" si="88"/>
        <v>1466.4</v>
      </c>
    </row>
    <row r="895" spans="3:9">
      <c r="C895" s="198" t="s">
        <v>1208</v>
      </c>
      <c r="D895" s="77" t="s">
        <v>86</v>
      </c>
      <c r="E895" s="72" t="s">
        <v>42</v>
      </c>
      <c r="F895" s="74">
        <v>3.0000000000000001E-3</v>
      </c>
      <c r="G895" s="64">
        <f>VLOOKUP(D895,upahbahan,3,FALSE)</f>
        <v>275000</v>
      </c>
      <c r="H895" s="124">
        <f t="shared" si="88"/>
        <v>825</v>
      </c>
    </row>
    <row r="896" spans="3:9">
      <c r="C896" s="144" t="s">
        <v>1216</v>
      </c>
      <c r="D896" s="80"/>
      <c r="E896" s="80"/>
      <c r="F896" s="80"/>
      <c r="G896" s="162"/>
      <c r="H896" s="124">
        <f>SUM(H892:H895)</f>
        <v>11506.6</v>
      </c>
    </row>
    <row r="897" spans="3:9">
      <c r="C897" s="152" t="s">
        <v>1217</v>
      </c>
      <c r="D897" s="59" t="s">
        <v>1218</v>
      </c>
      <c r="E897" s="73"/>
      <c r="F897" s="73"/>
      <c r="G897" s="73"/>
      <c r="H897" s="146"/>
    </row>
    <row r="898" spans="3:9">
      <c r="C898" s="144" t="s">
        <v>1219</v>
      </c>
      <c r="D898" s="80"/>
      <c r="E898" s="80"/>
      <c r="F898" s="80"/>
      <c r="G898" s="162"/>
      <c r="H898" s="153">
        <v>0</v>
      </c>
    </row>
    <row r="899" spans="3:9">
      <c r="C899" s="122" t="s">
        <v>1220</v>
      </c>
      <c r="D899" s="69" t="s">
        <v>1221</v>
      </c>
      <c r="E899" s="70"/>
      <c r="F899" s="70"/>
      <c r="G899" s="71"/>
      <c r="H899" s="124">
        <f>H898+H896+H890</f>
        <v>24693.1</v>
      </c>
    </row>
    <row r="900" spans="3:9">
      <c r="C900" s="122" t="s">
        <v>1222</v>
      </c>
      <c r="D900" s="69" t="s">
        <v>1325</v>
      </c>
      <c r="E900" s="70"/>
      <c r="F900" s="71"/>
      <c r="G900" s="95">
        <f>$M$8</f>
        <v>0.1</v>
      </c>
      <c r="H900" s="124">
        <f>H899*G900</f>
        <v>2469.31</v>
      </c>
    </row>
    <row r="901" spans="3:9" ht="14.4" thickBot="1">
      <c r="C901" s="130" t="s">
        <v>1223</v>
      </c>
      <c r="D901" s="131" t="s">
        <v>1224</v>
      </c>
      <c r="E901" s="132"/>
      <c r="F901" s="132"/>
      <c r="G901" s="155"/>
      <c r="H901" s="134">
        <f>SUM(H899:H900)</f>
        <v>27162.41</v>
      </c>
    </row>
    <row r="902" spans="3:9" ht="14.4" thickTop="1">
      <c r="C902" s="57"/>
      <c r="D902" s="81"/>
      <c r="E902" s="81"/>
      <c r="F902" s="81"/>
      <c r="G902" s="81"/>
      <c r="H902" s="82"/>
    </row>
    <row r="903" spans="3:9" ht="14.4" thickBot="1">
      <c r="C903" s="53" t="s">
        <v>2945</v>
      </c>
      <c r="D903" s="234" t="s">
        <v>1441</v>
      </c>
      <c r="E903" s="223"/>
      <c r="F903" s="223"/>
      <c r="G903" s="223"/>
      <c r="H903" s="223"/>
      <c r="I903" s="56">
        <f>ROUNDDOWN(H921,-2)</f>
        <v>27200</v>
      </c>
    </row>
    <row r="904" spans="3:9" ht="28.2" thickTop="1">
      <c r="C904" s="119" t="s">
        <v>1197</v>
      </c>
      <c r="D904" s="120" t="s">
        <v>1198</v>
      </c>
      <c r="E904" s="120" t="s">
        <v>1199</v>
      </c>
      <c r="F904" s="120" t="s">
        <v>1200</v>
      </c>
      <c r="G904" s="120" t="s">
        <v>1201</v>
      </c>
      <c r="H904" s="121" t="s">
        <v>1202</v>
      </c>
    </row>
    <row r="905" spans="3:9">
      <c r="C905" s="141" t="s">
        <v>1203</v>
      </c>
      <c r="D905" s="59" t="s">
        <v>1204</v>
      </c>
      <c r="E905" s="73"/>
      <c r="F905" s="73"/>
      <c r="G905" s="73"/>
      <c r="H905" s="146"/>
    </row>
    <row r="906" spans="3:9">
      <c r="C906" s="142">
        <v>1</v>
      </c>
      <c r="D906" s="59" t="s">
        <v>5</v>
      </c>
      <c r="E906" s="72" t="s">
        <v>6</v>
      </c>
      <c r="F906" s="93">
        <v>6.25E-2</v>
      </c>
      <c r="G906" s="64">
        <f>VLOOKUP(D906,upahbahan,3,FALSE)</f>
        <v>100000</v>
      </c>
      <c r="H906" s="124">
        <f t="shared" ref="H906:H909" si="89">F906*G906</f>
        <v>6250</v>
      </c>
    </row>
    <row r="907" spans="3:9">
      <c r="C907" s="142">
        <v>2</v>
      </c>
      <c r="D907" s="59" t="s">
        <v>7</v>
      </c>
      <c r="E907" s="72" t="s">
        <v>6</v>
      </c>
      <c r="F907" s="93">
        <v>3.1300000000000001E-2</v>
      </c>
      <c r="G907" s="64">
        <f>VLOOKUP(D907,upahbahan,3,FALSE)</f>
        <v>145000</v>
      </c>
      <c r="H907" s="124">
        <f t="shared" si="89"/>
        <v>4538.5</v>
      </c>
    </row>
    <row r="908" spans="3:9">
      <c r="C908" s="142">
        <v>3</v>
      </c>
      <c r="D908" s="59" t="s">
        <v>18</v>
      </c>
      <c r="E908" s="72" t="s">
        <v>6</v>
      </c>
      <c r="F908" s="93">
        <v>3.0999999999999999E-3</v>
      </c>
      <c r="G908" s="64">
        <f>VLOOKUP(D908,upahbahan,3,FALSE)</f>
        <v>175000</v>
      </c>
      <c r="H908" s="124">
        <f t="shared" si="89"/>
        <v>542.5</v>
      </c>
    </row>
    <row r="909" spans="3:9">
      <c r="C909" s="142">
        <v>4</v>
      </c>
      <c r="D909" s="59" t="s">
        <v>19</v>
      </c>
      <c r="E909" s="72" t="s">
        <v>6</v>
      </c>
      <c r="F909" s="93">
        <v>1E-3</v>
      </c>
      <c r="G909" s="64">
        <f>VLOOKUP(D909,upahbahan,3,FALSE)</f>
        <v>200000</v>
      </c>
      <c r="H909" s="124">
        <f t="shared" si="89"/>
        <v>200</v>
      </c>
    </row>
    <row r="910" spans="3:9">
      <c r="C910" s="144" t="s">
        <v>1210</v>
      </c>
      <c r="D910" s="80"/>
      <c r="E910" s="80"/>
      <c r="F910" s="217"/>
      <c r="G910" s="218"/>
      <c r="H910" s="124">
        <f>SUM(H906:H909)</f>
        <v>11531</v>
      </c>
      <c r="I910" s="220"/>
    </row>
    <row r="911" spans="3:9">
      <c r="C911" s="141" t="s">
        <v>1211</v>
      </c>
      <c r="D911" s="59" t="s">
        <v>1212</v>
      </c>
      <c r="E911" s="73"/>
      <c r="F911" s="73"/>
      <c r="G911" s="73"/>
      <c r="H911" s="146"/>
    </row>
    <row r="912" spans="3:9">
      <c r="C912" s="198" t="s">
        <v>1205</v>
      </c>
      <c r="D912" s="77" t="s">
        <v>479</v>
      </c>
      <c r="E912" s="72" t="s">
        <v>44</v>
      </c>
      <c r="F912" s="74">
        <v>3.5</v>
      </c>
      <c r="G912" s="64">
        <f>VLOOKUP(D912,upahbahan,3,FALSE)</f>
        <v>2500</v>
      </c>
      <c r="H912" s="124">
        <f t="shared" ref="H912:H915" si="90">F912*G912</f>
        <v>8750</v>
      </c>
    </row>
    <row r="913" spans="3:9">
      <c r="C913" s="198" t="s">
        <v>1206</v>
      </c>
      <c r="D913" s="59" t="s">
        <v>2359</v>
      </c>
      <c r="E913" s="72" t="s">
        <v>66</v>
      </c>
      <c r="F913" s="74">
        <v>1.704</v>
      </c>
      <c r="G913" s="64">
        <f>VLOOKUP(D913,upahbahan,3,FALSE)</f>
        <v>1300</v>
      </c>
      <c r="H913" s="124">
        <f t="shared" si="90"/>
        <v>2215.1999999999998</v>
      </c>
    </row>
    <row r="914" spans="3:9">
      <c r="C914" s="198" t="s">
        <v>1207</v>
      </c>
      <c r="D914" s="59" t="s">
        <v>563</v>
      </c>
      <c r="E914" s="72" t="s">
        <v>66</v>
      </c>
      <c r="F914" s="74">
        <v>0.188</v>
      </c>
      <c r="G914" s="64">
        <f>VLOOKUP(D914,upahbahan,3,FALSE)</f>
        <v>7800</v>
      </c>
      <c r="H914" s="124">
        <f t="shared" si="90"/>
        <v>1466.4</v>
      </c>
    </row>
    <row r="915" spans="3:9">
      <c r="C915" s="198" t="s">
        <v>1208</v>
      </c>
      <c r="D915" s="77" t="s">
        <v>86</v>
      </c>
      <c r="E915" s="72" t="s">
        <v>42</v>
      </c>
      <c r="F915" s="74">
        <v>3.0000000000000001E-3</v>
      </c>
      <c r="G915" s="64">
        <f>VLOOKUP(D915,upahbahan,3,FALSE)</f>
        <v>275000</v>
      </c>
      <c r="H915" s="124">
        <f t="shared" si="90"/>
        <v>825</v>
      </c>
    </row>
    <row r="916" spans="3:9">
      <c r="C916" s="144" t="s">
        <v>1216</v>
      </c>
      <c r="D916" s="80"/>
      <c r="E916" s="80"/>
      <c r="F916" s="80"/>
      <c r="G916" s="162"/>
      <c r="H916" s="124">
        <f>SUM(H912:H915)</f>
        <v>13256.6</v>
      </c>
    </row>
    <row r="917" spans="3:9">
      <c r="C917" s="152" t="s">
        <v>1217</v>
      </c>
      <c r="D917" s="59" t="s">
        <v>1218</v>
      </c>
      <c r="E917" s="73"/>
      <c r="F917" s="73"/>
      <c r="G917" s="73"/>
      <c r="H917" s="146"/>
    </row>
    <row r="918" spans="3:9">
      <c r="C918" s="144" t="s">
        <v>1219</v>
      </c>
      <c r="D918" s="80"/>
      <c r="E918" s="80"/>
      <c r="F918" s="80"/>
      <c r="G918" s="162"/>
      <c r="H918" s="153">
        <v>0</v>
      </c>
    </row>
    <row r="919" spans="3:9">
      <c r="C919" s="122" t="s">
        <v>1220</v>
      </c>
      <c r="D919" s="69" t="s">
        <v>1221</v>
      </c>
      <c r="E919" s="70"/>
      <c r="F919" s="70"/>
      <c r="G919" s="71"/>
      <c r="H919" s="124">
        <f>H918+H916+H910</f>
        <v>24787.599999999999</v>
      </c>
    </row>
    <row r="920" spans="3:9">
      <c r="C920" s="122" t="s">
        <v>1222</v>
      </c>
      <c r="D920" s="69" t="s">
        <v>1325</v>
      </c>
      <c r="E920" s="70"/>
      <c r="F920" s="71"/>
      <c r="G920" s="95">
        <f>$M$8</f>
        <v>0.1</v>
      </c>
      <c r="H920" s="124">
        <f>H919*G920</f>
        <v>2478.7600000000002</v>
      </c>
    </row>
    <row r="921" spans="3:9" ht="14.4" thickBot="1">
      <c r="C921" s="130" t="s">
        <v>1223</v>
      </c>
      <c r="D921" s="131" t="s">
        <v>1224</v>
      </c>
      <c r="E921" s="132"/>
      <c r="F921" s="132"/>
      <c r="G921" s="155"/>
      <c r="H921" s="134">
        <f>SUM(H919:H920)</f>
        <v>27266.36</v>
      </c>
    </row>
    <row r="922" spans="3:9" ht="14.4" thickTop="1">
      <c r="C922" s="57"/>
      <c r="D922" s="81"/>
      <c r="E922" s="81"/>
      <c r="F922" s="81"/>
      <c r="G922" s="81"/>
      <c r="H922" s="82"/>
    </row>
    <row r="923" spans="3:9" ht="14.4" thickBot="1">
      <c r="C923" s="53" t="s">
        <v>2946</v>
      </c>
      <c r="D923" s="234" t="s">
        <v>1442</v>
      </c>
      <c r="E923" s="234"/>
      <c r="F923" s="234"/>
      <c r="G923" s="234"/>
      <c r="H923" s="234"/>
      <c r="I923" s="56">
        <f>ROUNDDOWN(H941,-2)</f>
        <v>27100</v>
      </c>
    </row>
    <row r="924" spans="3:9" ht="28.2" thickTop="1">
      <c r="C924" s="119" t="s">
        <v>1197</v>
      </c>
      <c r="D924" s="120" t="s">
        <v>1198</v>
      </c>
      <c r="E924" s="120" t="s">
        <v>1199</v>
      </c>
      <c r="F924" s="120" t="s">
        <v>1200</v>
      </c>
      <c r="G924" s="120" t="s">
        <v>1201</v>
      </c>
      <c r="H924" s="121" t="s">
        <v>1202</v>
      </c>
    </row>
    <row r="925" spans="3:9">
      <c r="C925" s="141" t="s">
        <v>1203</v>
      </c>
      <c r="D925" s="59" t="s">
        <v>1204</v>
      </c>
      <c r="E925" s="73"/>
      <c r="F925" s="73"/>
      <c r="G925" s="73"/>
      <c r="H925" s="146"/>
    </row>
    <row r="926" spans="3:9">
      <c r="C926" s="142">
        <v>1</v>
      </c>
      <c r="D926" s="59" t="s">
        <v>5</v>
      </c>
      <c r="E926" s="72" t="s">
        <v>6</v>
      </c>
      <c r="F926" s="181">
        <v>6.6699999999999995E-2</v>
      </c>
      <c r="G926" s="64">
        <f>VLOOKUP(D926,upahbahan,3,FALSE)</f>
        <v>100000</v>
      </c>
      <c r="H926" s="124">
        <f t="shared" ref="H926:H929" si="91">F926*G926</f>
        <v>6669.9999999999991</v>
      </c>
    </row>
    <row r="927" spans="3:9">
      <c r="C927" s="142">
        <v>2</v>
      </c>
      <c r="D927" s="59" t="s">
        <v>7</v>
      </c>
      <c r="E927" s="72" t="s">
        <v>6</v>
      </c>
      <c r="F927" s="181">
        <v>3.3300000000000003E-2</v>
      </c>
      <c r="G927" s="64">
        <f>VLOOKUP(D927,upahbahan,3,FALSE)</f>
        <v>145000</v>
      </c>
      <c r="H927" s="124">
        <f t="shared" si="91"/>
        <v>4828.5000000000009</v>
      </c>
    </row>
    <row r="928" spans="3:9">
      <c r="C928" s="142">
        <v>3</v>
      </c>
      <c r="D928" s="59" t="s">
        <v>18</v>
      </c>
      <c r="E928" s="72" t="s">
        <v>6</v>
      </c>
      <c r="F928" s="181">
        <v>3.3E-3</v>
      </c>
      <c r="G928" s="64">
        <f>VLOOKUP(D928,upahbahan,3,FALSE)</f>
        <v>175000</v>
      </c>
      <c r="H928" s="124">
        <f t="shared" si="91"/>
        <v>577.5</v>
      </c>
    </row>
    <row r="929" spans="3:9">
      <c r="C929" s="142">
        <v>4</v>
      </c>
      <c r="D929" s="59" t="s">
        <v>19</v>
      </c>
      <c r="E929" s="72" t="s">
        <v>6</v>
      </c>
      <c r="F929" s="181">
        <v>1.1000000000000001E-3</v>
      </c>
      <c r="G929" s="64">
        <f>VLOOKUP(D929,upahbahan,3,FALSE)</f>
        <v>200000</v>
      </c>
      <c r="H929" s="124">
        <f t="shared" si="91"/>
        <v>220</v>
      </c>
    </row>
    <row r="930" spans="3:9">
      <c r="C930" s="144" t="s">
        <v>1210</v>
      </c>
      <c r="D930" s="80"/>
      <c r="E930" s="80"/>
      <c r="F930" s="217"/>
      <c r="G930" s="218"/>
      <c r="H930" s="124">
        <f>SUM(H926:H929)</f>
        <v>12296</v>
      </c>
      <c r="I930" s="220"/>
    </row>
    <row r="931" spans="3:9">
      <c r="C931" s="141" t="s">
        <v>1211</v>
      </c>
      <c r="D931" s="59" t="s">
        <v>1212</v>
      </c>
      <c r="E931" s="73"/>
      <c r="F931" s="73"/>
      <c r="G931" s="73"/>
      <c r="H931" s="146"/>
    </row>
    <row r="932" spans="3:9">
      <c r="C932" s="198" t="s">
        <v>1205</v>
      </c>
      <c r="D932" s="77" t="s">
        <v>480</v>
      </c>
      <c r="E932" s="72" t="s">
        <v>44</v>
      </c>
      <c r="F932" s="181">
        <v>2.625</v>
      </c>
      <c r="G932" s="64">
        <f>VLOOKUP(D932,upahbahan,3,FALSE)</f>
        <v>3000</v>
      </c>
      <c r="H932" s="124">
        <f t="shared" ref="H932:H935" si="92">F932*G932</f>
        <v>7875</v>
      </c>
    </row>
    <row r="933" spans="3:9">
      <c r="C933" s="198" t="s">
        <v>1206</v>
      </c>
      <c r="D933" s="59" t="s">
        <v>2359</v>
      </c>
      <c r="E933" s="72" t="s">
        <v>66</v>
      </c>
      <c r="F933" s="74">
        <v>1.704</v>
      </c>
      <c r="G933" s="64">
        <f>VLOOKUP(D933,upahbahan,3,FALSE)</f>
        <v>1300</v>
      </c>
      <c r="H933" s="124">
        <f t="shared" si="92"/>
        <v>2215.1999999999998</v>
      </c>
    </row>
    <row r="934" spans="3:9">
      <c r="C934" s="198" t="s">
        <v>1207</v>
      </c>
      <c r="D934" s="59" t="s">
        <v>563</v>
      </c>
      <c r="E934" s="72" t="s">
        <v>66</v>
      </c>
      <c r="F934" s="74">
        <v>0.188</v>
      </c>
      <c r="G934" s="64">
        <f>VLOOKUP(D934,upahbahan,3,FALSE)</f>
        <v>7800</v>
      </c>
      <c r="H934" s="124">
        <f t="shared" si="92"/>
        <v>1466.4</v>
      </c>
    </row>
    <row r="935" spans="3:9">
      <c r="C935" s="198" t="s">
        <v>1208</v>
      </c>
      <c r="D935" s="77" t="s">
        <v>86</v>
      </c>
      <c r="E935" s="72" t="s">
        <v>42</v>
      </c>
      <c r="F935" s="74">
        <v>3.0000000000000001E-3</v>
      </c>
      <c r="G935" s="64">
        <f>VLOOKUP(D935,upahbahan,3,FALSE)</f>
        <v>275000</v>
      </c>
      <c r="H935" s="124">
        <f t="shared" si="92"/>
        <v>825</v>
      </c>
    </row>
    <row r="936" spans="3:9">
      <c r="C936" s="144" t="s">
        <v>1216</v>
      </c>
      <c r="D936" s="80"/>
      <c r="E936" s="80"/>
      <c r="F936" s="80"/>
      <c r="G936" s="162"/>
      <c r="H936" s="124">
        <f>SUM(H932:H935)</f>
        <v>12381.6</v>
      </c>
    </row>
    <row r="937" spans="3:9">
      <c r="C937" s="152" t="s">
        <v>1217</v>
      </c>
      <c r="D937" s="59" t="s">
        <v>1218</v>
      </c>
      <c r="E937" s="73"/>
      <c r="F937" s="73"/>
      <c r="G937" s="73"/>
      <c r="H937" s="146"/>
    </row>
    <row r="938" spans="3:9">
      <c r="C938" s="144" t="s">
        <v>1219</v>
      </c>
      <c r="D938" s="80"/>
      <c r="E938" s="80"/>
      <c r="F938" s="80"/>
      <c r="G938" s="162"/>
      <c r="H938" s="153">
        <v>0</v>
      </c>
    </row>
    <row r="939" spans="3:9">
      <c r="C939" s="122" t="s">
        <v>1220</v>
      </c>
      <c r="D939" s="69" t="s">
        <v>1221</v>
      </c>
      <c r="E939" s="70"/>
      <c r="F939" s="70"/>
      <c r="G939" s="71"/>
      <c r="H939" s="124">
        <f>H938+H936+H930</f>
        <v>24677.599999999999</v>
      </c>
    </row>
    <row r="940" spans="3:9">
      <c r="C940" s="122" t="s">
        <v>1222</v>
      </c>
      <c r="D940" s="69" t="s">
        <v>1325</v>
      </c>
      <c r="E940" s="70"/>
      <c r="F940" s="71"/>
      <c r="G940" s="95">
        <f>$M$8</f>
        <v>0.1</v>
      </c>
      <c r="H940" s="124">
        <f>H939*G940</f>
        <v>2467.7600000000002</v>
      </c>
    </row>
    <row r="941" spans="3:9" ht="14.4" thickBot="1">
      <c r="C941" s="130" t="s">
        <v>1223</v>
      </c>
      <c r="D941" s="131" t="s">
        <v>1224</v>
      </c>
      <c r="E941" s="132"/>
      <c r="F941" s="132"/>
      <c r="G941" s="155"/>
      <c r="H941" s="134">
        <f>SUM(H939:H940)</f>
        <v>27145.360000000001</v>
      </c>
    </row>
    <row r="942" spans="3:9" ht="14.4" thickTop="1">
      <c r="C942" s="57"/>
      <c r="D942" s="81"/>
      <c r="E942" s="81"/>
      <c r="F942" s="81"/>
      <c r="G942" s="81"/>
      <c r="H942" s="82"/>
    </row>
    <row r="943" spans="3:9" ht="14.4" thickBot="1">
      <c r="C943" s="53" t="s">
        <v>2947</v>
      </c>
      <c r="D943" s="234" t="s">
        <v>1443</v>
      </c>
      <c r="E943" s="234"/>
      <c r="F943" s="234"/>
      <c r="G943" s="234"/>
      <c r="H943" s="234"/>
      <c r="I943" s="56">
        <f>ROUNDDOWN(H961,-2)</f>
        <v>27100</v>
      </c>
    </row>
    <row r="944" spans="3:9" ht="28.2" thickTop="1">
      <c r="C944" s="119" t="s">
        <v>1197</v>
      </c>
      <c r="D944" s="120" t="s">
        <v>1198</v>
      </c>
      <c r="E944" s="120" t="s">
        <v>1199</v>
      </c>
      <c r="F944" s="120" t="s">
        <v>1200</v>
      </c>
      <c r="G944" s="120" t="s">
        <v>1201</v>
      </c>
      <c r="H944" s="121" t="s">
        <v>1202</v>
      </c>
    </row>
    <row r="945" spans="3:9">
      <c r="C945" s="141" t="s">
        <v>1203</v>
      </c>
      <c r="D945" s="59" t="s">
        <v>1204</v>
      </c>
      <c r="E945" s="73"/>
      <c r="F945" s="73"/>
      <c r="G945" s="73"/>
      <c r="H945" s="146"/>
    </row>
    <row r="946" spans="3:9">
      <c r="C946" s="142">
        <v>1</v>
      </c>
      <c r="D946" s="59" t="s">
        <v>5</v>
      </c>
      <c r="E946" s="72" t="s">
        <v>6</v>
      </c>
      <c r="F946" s="181">
        <v>7.1400000000000005E-2</v>
      </c>
      <c r="G946" s="64">
        <f>VLOOKUP(D946,upahbahan,3,FALSE)</f>
        <v>100000</v>
      </c>
      <c r="H946" s="124">
        <f t="shared" ref="H946:H949" si="93">F946*G946</f>
        <v>7140.0000000000009</v>
      </c>
    </row>
    <row r="947" spans="3:9">
      <c r="C947" s="142">
        <v>2</v>
      </c>
      <c r="D947" s="59" t="s">
        <v>7</v>
      </c>
      <c r="E947" s="72" t="s">
        <v>6</v>
      </c>
      <c r="F947" s="181">
        <v>3.5700000000000003E-2</v>
      </c>
      <c r="G947" s="64">
        <f>VLOOKUP(D947,upahbahan,3,FALSE)</f>
        <v>145000</v>
      </c>
      <c r="H947" s="124">
        <f t="shared" si="93"/>
        <v>5176.5</v>
      </c>
    </row>
    <row r="948" spans="3:9">
      <c r="C948" s="142">
        <v>3</v>
      </c>
      <c r="D948" s="59" t="s">
        <v>18</v>
      </c>
      <c r="E948" s="72" t="s">
        <v>6</v>
      </c>
      <c r="F948" s="181">
        <v>3.5999999999999999E-3</v>
      </c>
      <c r="G948" s="64">
        <f>VLOOKUP(D948,upahbahan,3,FALSE)</f>
        <v>175000</v>
      </c>
      <c r="H948" s="124">
        <f t="shared" si="93"/>
        <v>630</v>
      </c>
    </row>
    <row r="949" spans="3:9">
      <c r="C949" s="142">
        <v>4</v>
      </c>
      <c r="D949" s="59" t="s">
        <v>19</v>
      </c>
      <c r="E949" s="72" t="s">
        <v>6</v>
      </c>
      <c r="F949" s="181">
        <v>1.1999999999999999E-3</v>
      </c>
      <c r="G949" s="64">
        <f>VLOOKUP(D949,upahbahan,3,FALSE)</f>
        <v>200000</v>
      </c>
      <c r="H949" s="124">
        <f t="shared" si="93"/>
        <v>239.99999999999997</v>
      </c>
    </row>
    <row r="950" spans="3:9">
      <c r="C950" s="144" t="s">
        <v>1210</v>
      </c>
      <c r="D950" s="80"/>
      <c r="E950" s="80"/>
      <c r="F950" s="217"/>
      <c r="G950" s="218"/>
      <c r="H950" s="124">
        <f>SUM(H946:H949)</f>
        <v>13186.5</v>
      </c>
      <c r="I950" s="220"/>
    </row>
    <row r="951" spans="3:9">
      <c r="C951" s="141" t="s">
        <v>1211</v>
      </c>
      <c r="D951" s="59" t="s">
        <v>1212</v>
      </c>
      <c r="E951" s="73"/>
      <c r="F951" s="73"/>
      <c r="G951" s="73"/>
      <c r="H951" s="146"/>
    </row>
    <row r="952" spans="3:9">
      <c r="C952" s="198" t="s">
        <v>1205</v>
      </c>
      <c r="D952" s="77" t="s">
        <v>481</v>
      </c>
      <c r="E952" s="72" t="s">
        <v>44</v>
      </c>
      <c r="F952" s="74">
        <v>1.75</v>
      </c>
      <c r="G952" s="64">
        <f>VLOOKUP(D952,upahbahan,3,FALSE)</f>
        <v>4000</v>
      </c>
      <c r="H952" s="124">
        <f t="shared" ref="H952:H955" si="94">F952*G952</f>
        <v>7000</v>
      </c>
    </row>
    <row r="953" spans="3:9">
      <c r="C953" s="198" t="s">
        <v>1206</v>
      </c>
      <c r="D953" s="59" t="s">
        <v>2359</v>
      </c>
      <c r="E953" s="72" t="s">
        <v>66</v>
      </c>
      <c r="F953" s="74">
        <v>1.704</v>
      </c>
      <c r="G953" s="64">
        <f>VLOOKUP(D953,upahbahan,3,FALSE)</f>
        <v>1300</v>
      </c>
      <c r="H953" s="124">
        <f t="shared" si="94"/>
        <v>2215.1999999999998</v>
      </c>
    </row>
    <row r="954" spans="3:9">
      <c r="C954" s="198" t="s">
        <v>1207</v>
      </c>
      <c r="D954" s="59" t="s">
        <v>563</v>
      </c>
      <c r="E954" s="72" t="s">
        <v>66</v>
      </c>
      <c r="F954" s="74">
        <v>0.188</v>
      </c>
      <c r="G954" s="64">
        <f>VLOOKUP(D954,upahbahan,3,FALSE)</f>
        <v>7800</v>
      </c>
      <c r="H954" s="124">
        <f t="shared" si="94"/>
        <v>1466.4</v>
      </c>
    </row>
    <row r="955" spans="3:9">
      <c r="C955" s="198" t="s">
        <v>1208</v>
      </c>
      <c r="D955" s="77" t="s">
        <v>86</v>
      </c>
      <c r="E955" s="72" t="s">
        <v>42</v>
      </c>
      <c r="F955" s="74">
        <v>3.0000000000000001E-3</v>
      </c>
      <c r="G955" s="64">
        <f>VLOOKUP(D955,upahbahan,3,FALSE)</f>
        <v>275000</v>
      </c>
      <c r="H955" s="124">
        <f t="shared" si="94"/>
        <v>825</v>
      </c>
    </row>
    <row r="956" spans="3:9">
      <c r="C956" s="144" t="s">
        <v>1216</v>
      </c>
      <c r="D956" s="80"/>
      <c r="E956" s="80"/>
      <c r="F956" s="80"/>
      <c r="G956" s="162"/>
      <c r="H956" s="124">
        <f>SUM(H952:H955)</f>
        <v>11506.6</v>
      </c>
    </row>
    <row r="957" spans="3:9">
      <c r="C957" s="152" t="s">
        <v>1217</v>
      </c>
      <c r="D957" s="59" t="s">
        <v>1218</v>
      </c>
      <c r="E957" s="73"/>
      <c r="F957" s="73"/>
      <c r="G957" s="73"/>
      <c r="H957" s="146"/>
    </row>
    <row r="958" spans="3:9">
      <c r="C958" s="144" t="s">
        <v>1219</v>
      </c>
      <c r="D958" s="80"/>
      <c r="E958" s="80"/>
      <c r="F958" s="80"/>
      <c r="G958" s="162"/>
      <c r="H958" s="153">
        <v>0</v>
      </c>
    </row>
    <row r="959" spans="3:9">
      <c r="C959" s="122" t="s">
        <v>1220</v>
      </c>
      <c r="D959" s="69" t="s">
        <v>1221</v>
      </c>
      <c r="E959" s="70"/>
      <c r="F959" s="70"/>
      <c r="G959" s="71"/>
      <c r="H959" s="124">
        <f>H958+H956+H950</f>
        <v>24693.1</v>
      </c>
    </row>
    <row r="960" spans="3:9">
      <c r="C960" s="122" t="s">
        <v>1222</v>
      </c>
      <c r="D960" s="69" t="s">
        <v>1325</v>
      </c>
      <c r="E960" s="70"/>
      <c r="F960" s="71"/>
      <c r="G960" s="95">
        <f>$M$8</f>
        <v>0.1</v>
      </c>
      <c r="H960" s="124">
        <f>H959*G960</f>
        <v>2469.31</v>
      </c>
    </row>
    <row r="961" spans="3:9" ht="14.4" thickBot="1">
      <c r="C961" s="130" t="s">
        <v>1223</v>
      </c>
      <c r="D961" s="131" t="s">
        <v>1224</v>
      </c>
      <c r="E961" s="132"/>
      <c r="F961" s="132"/>
      <c r="G961" s="155"/>
      <c r="H961" s="134">
        <f>SUM(H959:H960)</f>
        <v>27162.41</v>
      </c>
    </row>
    <row r="962" spans="3:9" ht="14.4" thickTop="1">
      <c r="C962" s="57"/>
      <c r="D962" s="81"/>
      <c r="E962" s="81"/>
      <c r="F962" s="81"/>
      <c r="G962" s="81"/>
      <c r="H962" s="82"/>
    </row>
    <row r="963" spans="3:9">
      <c r="C963" s="57"/>
      <c r="D963" s="81"/>
      <c r="E963" s="81"/>
      <c r="F963" s="81"/>
      <c r="G963" s="81"/>
      <c r="H963" s="82"/>
    </row>
    <row r="964" spans="3:9">
      <c r="C964" s="160" t="s">
        <v>2948</v>
      </c>
      <c r="D964" s="436" t="s">
        <v>2949</v>
      </c>
      <c r="E964" s="81"/>
      <c r="F964" s="81"/>
      <c r="G964" s="81"/>
      <c r="H964" s="82"/>
    </row>
    <row r="965" spans="3:9" ht="14.4" thickBot="1">
      <c r="C965" s="53" t="s">
        <v>2950</v>
      </c>
      <c r="D965" s="234" t="s">
        <v>1444</v>
      </c>
      <c r="E965" s="234"/>
      <c r="F965" s="234"/>
      <c r="G965" s="234"/>
      <c r="H965" s="234"/>
      <c r="I965" s="56">
        <f>ROUNDDOWN(H983,-2)</f>
        <v>288600</v>
      </c>
    </row>
    <row r="966" spans="3:9" ht="28.2" thickTop="1">
      <c r="C966" s="119" t="s">
        <v>1197</v>
      </c>
      <c r="D966" s="120" t="s">
        <v>1198</v>
      </c>
      <c r="E966" s="120" t="s">
        <v>1199</v>
      </c>
      <c r="F966" s="120" t="s">
        <v>1200</v>
      </c>
      <c r="G966" s="120" t="s">
        <v>1201</v>
      </c>
      <c r="H966" s="121" t="s">
        <v>1202</v>
      </c>
    </row>
    <row r="967" spans="3:9">
      <c r="C967" s="141" t="s">
        <v>1203</v>
      </c>
      <c r="D967" s="59" t="s">
        <v>1204</v>
      </c>
      <c r="E967" s="73"/>
      <c r="F967" s="73"/>
      <c r="G967" s="73"/>
      <c r="H967" s="146"/>
    </row>
    <row r="968" spans="3:9">
      <c r="C968" s="142">
        <v>1</v>
      </c>
      <c r="D968" s="59" t="s">
        <v>5</v>
      </c>
      <c r="E968" s="72" t="s">
        <v>6</v>
      </c>
      <c r="F968" s="181">
        <v>0.33329999999999999</v>
      </c>
      <c r="G968" s="64">
        <f>VLOOKUP(D968,upahbahan,3,FALSE)</f>
        <v>100000</v>
      </c>
      <c r="H968" s="124">
        <f t="shared" ref="H968:H971" si="95">F968*G968</f>
        <v>33330</v>
      </c>
    </row>
    <row r="969" spans="3:9">
      <c r="C969" s="142">
        <v>2</v>
      </c>
      <c r="D969" s="59" t="s">
        <v>7</v>
      </c>
      <c r="E969" s="72" t="s">
        <v>6</v>
      </c>
      <c r="F969" s="181">
        <v>0.16669999999999999</v>
      </c>
      <c r="G969" s="64">
        <f>VLOOKUP(D969,upahbahan,3,FALSE)</f>
        <v>145000</v>
      </c>
      <c r="H969" s="124">
        <f t="shared" si="95"/>
        <v>24171.499999999996</v>
      </c>
    </row>
    <row r="970" spans="3:9">
      <c r="C970" s="142">
        <v>3</v>
      </c>
      <c r="D970" s="59" t="s">
        <v>18</v>
      </c>
      <c r="E970" s="72" t="s">
        <v>6</v>
      </c>
      <c r="F970" s="181">
        <v>1.67E-2</v>
      </c>
      <c r="G970" s="64">
        <f>VLOOKUP(D970,upahbahan,3,FALSE)</f>
        <v>175000</v>
      </c>
      <c r="H970" s="124">
        <f t="shared" si="95"/>
        <v>2922.5</v>
      </c>
    </row>
    <row r="971" spans="3:9">
      <c r="C971" s="142">
        <v>4</v>
      </c>
      <c r="D971" s="59" t="s">
        <v>19</v>
      </c>
      <c r="E971" s="72" t="s">
        <v>6</v>
      </c>
      <c r="F971" s="181">
        <v>5.5999999999999999E-3</v>
      </c>
      <c r="G971" s="64">
        <f>VLOOKUP(D971,upahbahan,3,FALSE)</f>
        <v>200000</v>
      </c>
      <c r="H971" s="124">
        <f t="shared" si="95"/>
        <v>1120</v>
      </c>
    </row>
    <row r="972" spans="3:9">
      <c r="C972" s="144" t="s">
        <v>1210</v>
      </c>
      <c r="D972" s="80"/>
      <c r="E972" s="80"/>
      <c r="F972" s="217"/>
      <c r="G972" s="218"/>
      <c r="H972" s="124">
        <f>SUM(H968:H971)</f>
        <v>61544</v>
      </c>
      <c r="I972" s="220"/>
    </row>
    <row r="973" spans="3:9">
      <c r="C973" s="141" t="s">
        <v>1211</v>
      </c>
      <c r="D973" s="59" t="s">
        <v>1212</v>
      </c>
      <c r="E973" s="73"/>
      <c r="F973" s="73"/>
      <c r="G973" s="73"/>
      <c r="H973" s="146"/>
    </row>
    <row r="974" spans="3:9">
      <c r="C974" s="198" t="s">
        <v>1205</v>
      </c>
      <c r="D974" s="77" t="s">
        <v>435</v>
      </c>
      <c r="E974" s="72" t="s">
        <v>44</v>
      </c>
      <c r="F974" s="181">
        <v>164.06299999999999</v>
      </c>
      <c r="G974" s="64">
        <f>VLOOKUP(D974,upahbahan,3,FALSE)</f>
        <v>1000</v>
      </c>
      <c r="H974" s="124">
        <f t="shared" ref="H974:H977" si="96">F974*G974</f>
        <v>164063</v>
      </c>
    </row>
    <row r="975" spans="3:9">
      <c r="C975" s="198" t="s">
        <v>1206</v>
      </c>
      <c r="D975" s="59" t="s">
        <v>2359</v>
      </c>
      <c r="E975" s="72" t="s">
        <v>66</v>
      </c>
      <c r="F975" s="74">
        <v>13.632</v>
      </c>
      <c r="G975" s="64">
        <f>VLOOKUP(D975,upahbahan,3,FALSE)</f>
        <v>1300</v>
      </c>
      <c r="H975" s="124">
        <f t="shared" si="96"/>
        <v>17721.599999999999</v>
      </c>
    </row>
    <row r="976" spans="3:9">
      <c r="C976" s="198" t="s">
        <v>1207</v>
      </c>
      <c r="D976" s="59" t="s">
        <v>563</v>
      </c>
      <c r="E976" s="72" t="s">
        <v>66</v>
      </c>
      <c r="F976" s="74">
        <v>1.5</v>
      </c>
      <c r="G976" s="64">
        <f>VLOOKUP(D976,upahbahan,3,FALSE)</f>
        <v>7800</v>
      </c>
      <c r="H976" s="124">
        <f t="shared" si="96"/>
        <v>11700</v>
      </c>
    </row>
    <row r="977" spans="3:9">
      <c r="C977" s="198" t="s">
        <v>1208</v>
      </c>
      <c r="D977" s="77" t="s">
        <v>86</v>
      </c>
      <c r="E977" s="72" t="s">
        <v>42</v>
      </c>
      <c r="F977" s="74">
        <v>2.7E-2</v>
      </c>
      <c r="G977" s="64">
        <f>VLOOKUP(D977,upahbahan,3,FALSE)</f>
        <v>275000</v>
      </c>
      <c r="H977" s="124">
        <f t="shared" si="96"/>
        <v>7425</v>
      </c>
    </row>
    <row r="978" spans="3:9">
      <c r="C978" s="144" t="s">
        <v>1216</v>
      </c>
      <c r="D978" s="80"/>
      <c r="E978" s="80"/>
      <c r="F978" s="80"/>
      <c r="G978" s="162"/>
      <c r="H978" s="124">
        <f>SUM(H974:H977)</f>
        <v>200909.6</v>
      </c>
    </row>
    <row r="979" spans="3:9">
      <c r="C979" s="152" t="s">
        <v>1217</v>
      </c>
      <c r="D979" s="59" t="s">
        <v>1218</v>
      </c>
      <c r="E979" s="73"/>
      <c r="F979" s="73"/>
      <c r="G979" s="73"/>
      <c r="H979" s="146"/>
    </row>
    <row r="980" spans="3:9">
      <c r="C980" s="144" t="s">
        <v>1219</v>
      </c>
      <c r="D980" s="80"/>
      <c r="E980" s="80"/>
      <c r="F980" s="80"/>
      <c r="G980" s="162"/>
      <c r="H980" s="153">
        <v>0</v>
      </c>
    </row>
    <row r="981" spans="3:9">
      <c r="C981" s="122" t="s">
        <v>1220</v>
      </c>
      <c r="D981" s="69" t="s">
        <v>1221</v>
      </c>
      <c r="E981" s="70"/>
      <c r="F981" s="70"/>
      <c r="G981" s="71"/>
      <c r="H981" s="124">
        <f>H980+H978+H972</f>
        <v>262453.59999999998</v>
      </c>
    </row>
    <row r="982" spans="3:9">
      <c r="C982" s="122" t="s">
        <v>1222</v>
      </c>
      <c r="D982" s="69" t="s">
        <v>1325</v>
      </c>
      <c r="E982" s="70"/>
      <c r="F982" s="71"/>
      <c r="G982" s="95">
        <f>$M$8</f>
        <v>0.1</v>
      </c>
      <c r="H982" s="124">
        <f>H981*G982</f>
        <v>26245.360000000001</v>
      </c>
    </row>
    <row r="983" spans="3:9" ht="14.4" thickBot="1">
      <c r="C983" s="130" t="s">
        <v>1223</v>
      </c>
      <c r="D983" s="131" t="s">
        <v>1224</v>
      </c>
      <c r="E983" s="132"/>
      <c r="F983" s="132"/>
      <c r="G983" s="155"/>
      <c r="H983" s="134">
        <f>SUM(H981:H982)</f>
        <v>288698.95999999996</v>
      </c>
    </row>
    <row r="984" spans="3:9" ht="14.4" thickTop="1">
      <c r="C984" s="57"/>
      <c r="D984" s="81"/>
      <c r="E984" s="81"/>
      <c r="F984" s="81"/>
      <c r="G984" s="81"/>
      <c r="H984" s="82"/>
    </row>
    <row r="985" spans="3:9" ht="14.4" thickBot="1">
      <c r="C985" s="53" t="s">
        <v>2951</v>
      </c>
      <c r="D985" s="234" t="s">
        <v>1445</v>
      </c>
      <c r="E985" s="234"/>
      <c r="F985" s="234"/>
      <c r="G985" s="234"/>
      <c r="H985" s="234"/>
      <c r="I985" s="56">
        <f>ROUNDDOWN(H1003,-2)</f>
        <v>281400</v>
      </c>
    </row>
    <row r="986" spans="3:9" ht="28.2" thickTop="1">
      <c r="C986" s="119" t="s">
        <v>1197</v>
      </c>
      <c r="D986" s="120" t="s">
        <v>1198</v>
      </c>
      <c r="E986" s="120" t="s">
        <v>1199</v>
      </c>
      <c r="F986" s="120" t="s">
        <v>1200</v>
      </c>
      <c r="G986" s="120" t="s">
        <v>1201</v>
      </c>
      <c r="H986" s="121" t="s">
        <v>1202</v>
      </c>
    </row>
    <row r="987" spans="3:9">
      <c r="C987" s="141" t="s">
        <v>1203</v>
      </c>
      <c r="D987" s="59" t="s">
        <v>1204</v>
      </c>
      <c r="E987" s="73"/>
      <c r="F987" s="73"/>
      <c r="G987" s="73"/>
      <c r="H987" s="146"/>
    </row>
    <row r="988" spans="3:9">
      <c r="C988" s="142">
        <v>1</v>
      </c>
      <c r="D988" s="59" t="s">
        <v>5</v>
      </c>
      <c r="E988" s="72" t="s">
        <v>6</v>
      </c>
      <c r="F988" s="181">
        <v>0.33329999999999999</v>
      </c>
      <c r="G988" s="64">
        <f>VLOOKUP(D988,upahbahan,3,FALSE)</f>
        <v>100000</v>
      </c>
      <c r="H988" s="124">
        <f t="shared" ref="H988:H991" si="97">F988*G988</f>
        <v>33330</v>
      </c>
    </row>
    <row r="989" spans="3:9">
      <c r="C989" s="142">
        <v>2</v>
      </c>
      <c r="D989" s="59" t="s">
        <v>7</v>
      </c>
      <c r="E989" s="72" t="s">
        <v>6</v>
      </c>
      <c r="F989" s="181">
        <v>0.16669999999999999</v>
      </c>
      <c r="G989" s="64">
        <f>VLOOKUP(D989,upahbahan,3,FALSE)</f>
        <v>145000</v>
      </c>
      <c r="H989" s="124">
        <f t="shared" si="97"/>
        <v>24171.499999999996</v>
      </c>
    </row>
    <row r="990" spans="3:9">
      <c r="C990" s="142">
        <v>3</v>
      </c>
      <c r="D990" s="59" t="s">
        <v>18</v>
      </c>
      <c r="E990" s="72" t="s">
        <v>6</v>
      </c>
      <c r="F990" s="181">
        <v>1.67E-2</v>
      </c>
      <c r="G990" s="64">
        <f>VLOOKUP(D990,upahbahan,3,FALSE)</f>
        <v>175000</v>
      </c>
      <c r="H990" s="124">
        <f t="shared" si="97"/>
        <v>2922.5</v>
      </c>
    </row>
    <row r="991" spans="3:9">
      <c r="C991" s="142">
        <v>4</v>
      </c>
      <c r="D991" s="59" t="s">
        <v>19</v>
      </c>
      <c r="E991" s="72" t="s">
        <v>6</v>
      </c>
      <c r="F991" s="181">
        <v>5.5999999999999999E-3</v>
      </c>
      <c r="G991" s="64">
        <f>VLOOKUP(D991,upahbahan,3,FALSE)</f>
        <v>200000</v>
      </c>
      <c r="H991" s="124">
        <f t="shared" si="97"/>
        <v>1120</v>
      </c>
    </row>
    <row r="992" spans="3:9">
      <c r="C992" s="144" t="s">
        <v>1210</v>
      </c>
      <c r="D992" s="80"/>
      <c r="E992" s="80"/>
      <c r="F992" s="217"/>
      <c r="G992" s="218"/>
      <c r="H992" s="124">
        <f>SUM(H988:H991)</f>
        <v>61544</v>
      </c>
      <c r="I992" s="220"/>
    </row>
    <row r="993" spans="3:9">
      <c r="C993" s="141" t="s">
        <v>1211</v>
      </c>
      <c r="D993" s="59" t="s">
        <v>1212</v>
      </c>
      <c r="E993" s="73"/>
      <c r="F993" s="73"/>
      <c r="G993" s="73"/>
      <c r="H993" s="146"/>
    </row>
    <row r="994" spans="3:9">
      <c r="C994" s="198" t="s">
        <v>1205</v>
      </c>
      <c r="D994" s="77" t="s">
        <v>431</v>
      </c>
      <c r="E994" s="72" t="s">
        <v>44</v>
      </c>
      <c r="F994" s="227">
        <v>105</v>
      </c>
      <c r="G994" s="64">
        <f>VLOOKUP(D994,upahbahan,3,FALSE)</f>
        <v>1500</v>
      </c>
      <c r="H994" s="124">
        <f t="shared" ref="H994:H997" si="98">F994*G994</f>
        <v>157500</v>
      </c>
    </row>
    <row r="995" spans="3:9">
      <c r="C995" s="198" t="s">
        <v>1206</v>
      </c>
      <c r="D995" s="59" t="s">
        <v>2359</v>
      </c>
      <c r="E995" s="72" t="s">
        <v>66</v>
      </c>
      <c r="F995" s="74">
        <v>13.632</v>
      </c>
      <c r="G995" s="64">
        <f>VLOOKUP(D995,upahbahan,3,FALSE)</f>
        <v>1300</v>
      </c>
      <c r="H995" s="124">
        <f t="shared" si="98"/>
        <v>17721.599999999999</v>
      </c>
    </row>
    <row r="996" spans="3:9">
      <c r="C996" s="198" t="s">
        <v>1207</v>
      </c>
      <c r="D996" s="59" t="s">
        <v>563</v>
      </c>
      <c r="E996" s="72" t="s">
        <v>66</v>
      </c>
      <c r="F996" s="74">
        <v>1.5</v>
      </c>
      <c r="G996" s="64">
        <f>VLOOKUP(D996,upahbahan,3,FALSE)</f>
        <v>7800</v>
      </c>
      <c r="H996" s="124">
        <f t="shared" si="98"/>
        <v>11700</v>
      </c>
    </row>
    <row r="997" spans="3:9">
      <c r="C997" s="198" t="s">
        <v>1208</v>
      </c>
      <c r="D997" s="77" t="s">
        <v>86</v>
      </c>
      <c r="E997" s="72" t="s">
        <v>42</v>
      </c>
      <c r="F997" s="74">
        <v>2.7E-2</v>
      </c>
      <c r="G997" s="64">
        <f>VLOOKUP(D997,upahbahan,3,FALSE)</f>
        <v>275000</v>
      </c>
      <c r="H997" s="124">
        <f t="shared" si="98"/>
        <v>7425</v>
      </c>
    </row>
    <row r="998" spans="3:9">
      <c r="C998" s="144" t="s">
        <v>1216</v>
      </c>
      <c r="D998" s="80"/>
      <c r="E998" s="80"/>
      <c r="F998" s="80"/>
      <c r="G998" s="162"/>
      <c r="H998" s="124">
        <f>SUM(H994:H997)</f>
        <v>194346.6</v>
      </c>
    </row>
    <row r="999" spans="3:9">
      <c r="C999" s="152" t="s">
        <v>1217</v>
      </c>
      <c r="D999" s="59" t="s">
        <v>1218</v>
      </c>
      <c r="E999" s="73"/>
      <c r="F999" s="73"/>
      <c r="G999" s="73"/>
      <c r="H999" s="146"/>
    </row>
    <row r="1000" spans="3:9">
      <c r="C1000" s="144" t="s">
        <v>1219</v>
      </c>
      <c r="D1000" s="80"/>
      <c r="E1000" s="80"/>
      <c r="F1000" s="80"/>
      <c r="G1000" s="162"/>
      <c r="H1000" s="153">
        <v>0</v>
      </c>
    </row>
    <row r="1001" spans="3:9">
      <c r="C1001" s="122" t="s">
        <v>1220</v>
      </c>
      <c r="D1001" s="69" t="s">
        <v>1221</v>
      </c>
      <c r="E1001" s="70"/>
      <c r="F1001" s="70"/>
      <c r="G1001" s="71"/>
      <c r="H1001" s="124">
        <f>H1000+H998+H992</f>
        <v>255890.6</v>
      </c>
    </row>
    <row r="1002" spans="3:9">
      <c r="C1002" s="122" t="s">
        <v>1222</v>
      </c>
      <c r="D1002" s="69" t="s">
        <v>1325</v>
      </c>
      <c r="E1002" s="70"/>
      <c r="F1002" s="71"/>
      <c r="G1002" s="95">
        <f>$M$8</f>
        <v>0.1</v>
      </c>
      <c r="H1002" s="124">
        <f>H1001*G1002</f>
        <v>25589.06</v>
      </c>
    </row>
    <row r="1003" spans="3:9" ht="14.4" thickBot="1">
      <c r="C1003" s="130" t="s">
        <v>1223</v>
      </c>
      <c r="D1003" s="131" t="s">
        <v>1224</v>
      </c>
      <c r="E1003" s="132"/>
      <c r="F1003" s="132"/>
      <c r="G1003" s="155"/>
      <c r="H1003" s="134">
        <f>SUM(H1001:H1002)</f>
        <v>281479.66000000003</v>
      </c>
    </row>
    <row r="1004" spans="3:9" ht="14.4" thickTop="1">
      <c r="C1004" s="57"/>
      <c r="D1004" s="81"/>
      <c r="E1004" s="81"/>
      <c r="F1004" s="81"/>
      <c r="G1004" s="81"/>
      <c r="H1004" s="82"/>
    </row>
    <row r="1005" spans="3:9" ht="14.4" thickBot="1">
      <c r="C1005" s="53" t="s">
        <v>2952</v>
      </c>
      <c r="D1005" s="234" t="s">
        <v>1446</v>
      </c>
      <c r="E1005" s="234"/>
      <c r="F1005" s="234"/>
      <c r="G1005" s="234"/>
      <c r="H1005" s="234"/>
      <c r="I1005" s="56">
        <f>ROUNDDOWN(H1023,-2)</f>
        <v>240400</v>
      </c>
    </row>
    <row r="1006" spans="3:9" ht="28.2" thickTop="1">
      <c r="C1006" s="119" t="s">
        <v>1197</v>
      </c>
      <c r="D1006" s="120" t="s">
        <v>1198</v>
      </c>
      <c r="E1006" s="120" t="s">
        <v>1199</v>
      </c>
      <c r="F1006" s="120" t="s">
        <v>1200</v>
      </c>
      <c r="G1006" s="120" t="s">
        <v>1201</v>
      </c>
      <c r="H1006" s="121" t="s">
        <v>1202</v>
      </c>
    </row>
    <row r="1007" spans="3:9">
      <c r="C1007" s="141" t="s">
        <v>1203</v>
      </c>
      <c r="D1007" s="59" t="s">
        <v>1204</v>
      </c>
      <c r="E1007" s="73"/>
      <c r="F1007" s="73"/>
      <c r="G1007" s="73"/>
      <c r="H1007" s="146"/>
    </row>
    <row r="1008" spans="3:9">
      <c r="C1008" s="142">
        <v>1</v>
      </c>
      <c r="D1008" s="59" t="s">
        <v>5</v>
      </c>
      <c r="E1008" s="72" t="s">
        <v>6</v>
      </c>
      <c r="F1008" s="93">
        <v>0.7</v>
      </c>
      <c r="G1008" s="64">
        <f>VLOOKUP(D1008,upahbahan,3,FALSE)</f>
        <v>100000</v>
      </c>
      <c r="H1008" s="124">
        <f t="shared" ref="H1008:H1011" si="99">F1008*G1008</f>
        <v>70000</v>
      </c>
    </row>
    <row r="1009" spans="3:9">
      <c r="C1009" s="142">
        <v>2</v>
      </c>
      <c r="D1009" s="59" t="s">
        <v>7</v>
      </c>
      <c r="E1009" s="72" t="s">
        <v>6</v>
      </c>
      <c r="F1009" s="93">
        <v>0.35</v>
      </c>
      <c r="G1009" s="64">
        <f>VLOOKUP(D1009,upahbahan,3,FALSE)</f>
        <v>145000</v>
      </c>
      <c r="H1009" s="124">
        <f t="shared" si="99"/>
        <v>50750</v>
      </c>
    </row>
    <row r="1010" spans="3:9">
      <c r="C1010" s="142">
        <v>3</v>
      </c>
      <c r="D1010" s="59" t="s">
        <v>18</v>
      </c>
      <c r="E1010" s="72" t="s">
        <v>6</v>
      </c>
      <c r="F1010" s="93">
        <v>3.5000000000000003E-2</v>
      </c>
      <c r="G1010" s="64">
        <f>VLOOKUP(D1010,upahbahan,3,FALSE)</f>
        <v>175000</v>
      </c>
      <c r="H1010" s="124">
        <f t="shared" si="99"/>
        <v>6125.0000000000009</v>
      </c>
    </row>
    <row r="1011" spans="3:9">
      <c r="C1011" s="142">
        <v>4</v>
      </c>
      <c r="D1011" s="59" t="s">
        <v>19</v>
      </c>
      <c r="E1011" s="72" t="s">
        <v>6</v>
      </c>
      <c r="F1011" s="93">
        <v>1.17E-2</v>
      </c>
      <c r="G1011" s="64">
        <f>VLOOKUP(D1011,upahbahan,3,FALSE)</f>
        <v>200000</v>
      </c>
      <c r="H1011" s="124">
        <f t="shared" si="99"/>
        <v>2340</v>
      </c>
    </row>
    <row r="1012" spans="3:9">
      <c r="C1012" s="144" t="s">
        <v>1210</v>
      </c>
      <c r="D1012" s="80"/>
      <c r="E1012" s="80"/>
      <c r="F1012" s="217"/>
      <c r="G1012" s="218"/>
      <c r="H1012" s="124">
        <f>SUM(H1008:H1011)</f>
        <v>129215</v>
      </c>
      <c r="I1012" s="220"/>
    </row>
    <row r="1013" spans="3:9">
      <c r="C1013" s="141" t="s">
        <v>1211</v>
      </c>
      <c r="D1013" s="59" t="s">
        <v>1212</v>
      </c>
      <c r="E1013" s="73"/>
      <c r="F1013" s="73"/>
      <c r="G1013" s="73"/>
      <c r="H1013" s="146"/>
    </row>
    <row r="1014" spans="3:9">
      <c r="C1014" s="198" t="s">
        <v>1205</v>
      </c>
      <c r="D1014" s="77" t="s">
        <v>432</v>
      </c>
      <c r="E1014" s="72" t="s">
        <v>44</v>
      </c>
      <c r="F1014" s="74">
        <v>26.25</v>
      </c>
      <c r="G1014" s="64">
        <f>VLOOKUP(D1014,upahbahan,3,FALSE)</f>
        <v>2000</v>
      </c>
      <c r="H1014" s="124">
        <f t="shared" ref="H1014:H1017" si="100">F1014*G1014</f>
        <v>52500</v>
      </c>
    </row>
    <row r="1015" spans="3:9">
      <c r="C1015" s="198" t="s">
        <v>1206</v>
      </c>
      <c r="D1015" s="59" t="s">
        <v>2361</v>
      </c>
      <c r="E1015" s="72" t="s">
        <v>66</v>
      </c>
      <c r="F1015" s="74">
        <v>13.632</v>
      </c>
      <c r="G1015" s="64">
        <f>VLOOKUP(D1015,upahbahan,3,FALSE)</f>
        <v>1300</v>
      </c>
      <c r="H1015" s="124">
        <f t="shared" si="100"/>
        <v>17721.599999999999</v>
      </c>
    </row>
    <row r="1016" spans="3:9">
      <c r="C1016" s="198" t="s">
        <v>1207</v>
      </c>
      <c r="D1016" s="59" t="s">
        <v>563</v>
      </c>
      <c r="E1016" s="72" t="s">
        <v>66</v>
      </c>
      <c r="F1016" s="74">
        <v>1.5</v>
      </c>
      <c r="G1016" s="64">
        <f>VLOOKUP(D1016,upahbahan,3,FALSE)</f>
        <v>7800</v>
      </c>
      <c r="H1016" s="124">
        <f t="shared" si="100"/>
        <v>11700</v>
      </c>
    </row>
    <row r="1017" spans="3:9">
      <c r="C1017" s="198" t="s">
        <v>1208</v>
      </c>
      <c r="D1017" s="77" t="s">
        <v>86</v>
      </c>
      <c r="E1017" s="72" t="s">
        <v>42</v>
      </c>
      <c r="F1017" s="74">
        <v>2.7E-2</v>
      </c>
      <c r="G1017" s="64">
        <f>VLOOKUP(D1017,upahbahan,3,FALSE)</f>
        <v>275000</v>
      </c>
      <c r="H1017" s="124">
        <f t="shared" si="100"/>
        <v>7425</v>
      </c>
    </row>
    <row r="1018" spans="3:9">
      <c r="C1018" s="144" t="s">
        <v>1216</v>
      </c>
      <c r="D1018" s="80"/>
      <c r="E1018" s="80"/>
      <c r="F1018" s="80"/>
      <c r="G1018" s="162"/>
      <c r="H1018" s="124">
        <f>SUM(H1014:H1017)</f>
        <v>89346.6</v>
      </c>
    </row>
    <row r="1019" spans="3:9">
      <c r="C1019" s="152" t="s">
        <v>1217</v>
      </c>
      <c r="D1019" s="59" t="s">
        <v>1218</v>
      </c>
      <c r="E1019" s="73"/>
      <c r="F1019" s="73"/>
      <c r="G1019" s="73"/>
      <c r="H1019" s="146"/>
    </row>
    <row r="1020" spans="3:9">
      <c r="C1020" s="144" t="s">
        <v>1219</v>
      </c>
      <c r="D1020" s="80"/>
      <c r="E1020" s="80"/>
      <c r="F1020" s="80"/>
      <c r="G1020" s="162"/>
      <c r="H1020" s="153">
        <v>0</v>
      </c>
    </row>
    <row r="1021" spans="3:9">
      <c r="C1021" s="122" t="s">
        <v>1220</v>
      </c>
      <c r="D1021" s="69" t="s">
        <v>1221</v>
      </c>
      <c r="E1021" s="70"/>
      <c r="F1021" s="70"/>
      <c r="G1021" s="71"/>
      <c r="H1021" s="124">
        <f>H1020+H1018+H1012</f>
        <v>218561.6</v>
      </c>
    </row>
    <row r="1022" spans="3:9">
      <c r="C1022" s="122" t="s">
        <v>1222</v>
      </c>
      <c r="D1022" s="69" t="s">
        <v>1325</v>
      </c>
      <c r="E1022" s="70"/>
      <c r="F1022" s="71"/>
      <c r="G1022" s="95">
        <f>$M$8</f>
        <v>0.1</v>
      </c>
      <c r="H1022" s="124">
        <f>H1021*G1022</f>
        <v>21856.160000000003</v>
      </c>
    </row>
    <row r="1023" spans="3:9" ht="14.4" thickBot="1">
      <c r="C1023" s="130" t="s">
        <v>1223</v>
      </c>
      <c r="D1023" s="131" t="s">
        <v>1224</v>
      </c>
      <c r="E1023" s="132"/>
      <c r="F1023" s="132"/>
      <c r="G1023" s="155"/>
      <c r="H1023" s="134">
        <f>SUM(H1021:H1022)</f>
        <v>240417.76</v>
      </c>
    </row>
    <row r="1024" spans="3:9" ht="14.4" thickTop="1">
      <c r="C1024" s="57"/>
      <c r="D1024" s="81"/>
      <c r="E1024" s="81"/>
      <c r="F1024" s="81"/>
      <c r="G1024" s="81"/>
      <c r="H1024" s="82"/>
    </row>
    <row r="1025" spans="3:9" ht="14.4" thickBot="1">
      <c r="C1025" s="53" t="s">
        <v>2953</v>
      </c>
      <c r="D1025" s="234" t="s">
        <v>1447</v>
      </c>
      <c r="E1025" s="234"/>
      <c r="F1025" s="234"/>
      <c r="G1025" s="234"/>
      <c r="H1025" s="234"/>
      <c r="I1025" s="56">
        <f>ROUNDDOWN(H1043,-2)</f>
        <v>221100</v>
      </c>
    </row>
    <row r="1026" spans="3:9" ht="28.2" thickTop="1">
      <c r="C1026" s="119" t="s">
        <v>1197</v>
      </c>
      <c r="D1026" s="120" t="s">
        <v>1198</v>
      </c>
      <c r="E1026" s="120" t="s">
        <v>1199</v>
      </c>
      <c r="F1026" s="120" t="s">
        <v>1200</v>
      </c>
      <c r="G1026" s="120" t="s">
        <v>1201</v>
      </c>
      <c r="H1026" s="121" t="s">
        <v>1202</v>
      </c>
    </row>
    <row r="1027" spans="3:9">
      <c r="C1027" s="141" t="s">
        <v>1203</v>
      </c>
      <c r="D1027" s="59" t="s">
        <v>1204</v>
      </c>
      <c r="E1027" s="73"/>
      <c r="F1027" s="73"/>
      <c r="G1027" s="73"/>
      <c r="H1027" s="146"/>
    </row>
    <row r="1028" spans="3:9">
      <c r="C1028" s="142">
        <v>1</v>
      </c>
      <c r="D1028" s="59" t="s">
        <v>5</v>
      </c>
      <c r="E1028" s="72" t="s">
        <v>6</v>
      </c>
      <c r="F1028" s="93">
        <v>0.7</v>
      </c>
      <c r="G1028" s="64">
        <f>VLOOKUP(D1028,upahbahan,3,FALSE)</f>
        <v>100000</v>
      </c>
      <c r="H1028" s="124">
        <f t="shared" ref="H1028:H1031" si="101">F1028*G1028</f>
        <v>70000</v>
      </c>
    </row>
    <row r="1029" spans="3:9">
      <c r="C1029" s="142">
        <v>2</v>
      </c>
      <c r="D1029" s="59" t="s">
        <v>7</v>
      </c>
      <c r="E1029" s="72" t="s">
        <v>6</v>
      </c>
      <c r="F1029" s="93">
        <v>0.35</v>
      </c>
      <c r="G1029" s="64">
        <f>VLOOKUP(D1029,upahbahan,3,FALSE)</f>
        <v>145000</v>
      </c>
      <c r="H1029" s="124">
        <f t="shared" si="101"/>
        <v>50750</v>
      </c>
    </row>
    <row r="1030" spans="3:9">
      <c r="C1030" s="142">
        <v>3</v>
      </c>
      <c r="D1030" s="59" t="s">
        <v>18</v>
      </c>
      <c r="E1030" s="72" t="s">
        <v>6</v>
      </c>
      <c r="F1030" s="93">
        <v>3.5000000000000003E-2</v>
      </c>
      <c r="G1030" s="64">
        <f>VLOOKUP(D1030,upahbahan,3,FALSE)</f>
        <v>175000</v>
      </c>
      <c r="H1030" s="124">
        <f t="shared" si="101"/>
        <v>6125.0000000000009</v>
      </c>
    </row>
    <row r="1031" spans="3:9">
      <c r="C1031" s="142">
        <v>4</v>
      </c>
      <c r="D1031" s="59" t="s">
        <v>19</v>
      </c>
      <c r="E1031" s="72" t="s">
        <v>6</v>
      </c>
      <c r="F1031" s="93">
        <v>1.17E-2</v>
      </c>
      <c r="G1031" s="64">
        <f>VLOOKUP(D1031,upahbahan,3,FALSE)</f>
        <v>200000</v>
      </c>
      <c r="H1031" s="124">
        <f t="shared" si="101"/>
        <v>2340</v>
      </c>
    </row>
    <row r="1032" spans="3:9">
      <c r="C1032" s="144" t="s">
        <v>1210</v>
      </c>
      <c r="D1032" s="80"/>
      <c r="E1032" s="80"/>
      <c r="F1032" s="217"/>
      <c r="G1032" s="218"/>
      <c r="H1032" s="124">
        <f>SUM(H1028:H1031)</f>
        <v>129215</v>
      </c>
      <c r="I1032" s="220"/>
    </row>
    <row r="1033" spans="3:9">
      <c r="C1033" s="141" t="s">
        <v>1211</v>
      </c>
      <c r="D1033" s="59" t="s">
        <v>1212</v>
      </c>
      <c r="E1033" s="73"/>
      <c r="F1033" s="73"/>
      <c r="G1033" s="73"/>
      <c r="H1033" s="146"/>
    </row>
    <row r="1034" spans="3:9">
      <c r="C1034" s="198" t="s">
        <v>1205</v>
      </c>
      <c r="D1034" s="77" t="s">
        <v>433</v>
      </c>
      <c r="E1034" s="72" t="s">
        <v>44</v>
      </c>
      <c r="F1034" s="74">
        <v>11.667</v>
      </c>
      <c r="G1034" s="64">
        <f>VLOOKUP(D1034,upahbahan,3,FALSE)</f>
        <v>3000</v>
      </c>
      <c r="H1034" s="124">
        <f t="shared" ref="H1034:H1037" si="102">F1034*G1034</f>
        <v>35001</v>
      </c>
    </row>
    <row r="1035" spans="3:9">
      <c r="C1035" s="198" t="s">
        <v>1206</v>
      </c>
      <c r="D1035" s="59" t="s">
        <v>2361</v>
      </c>
      <c r="E1035" s="72" t="s">
        <v>66</v>
      </c>
      <c r="F1035" s="74">
        <v>13.632</v>
      </c>
      <c r="G1035" s="64">
        <f>VLOOKUP(D1035,upahbahan,3,FALSE)</f>
        <v>1300</v>
      </c>
      <c r="H1035" s="124">
        <f t="shared" si="102"/>
        <v>17721.599999999999</v>
      </c>
    </row>
    <row r="1036" spans="3:9">
      <c r="C1036" s="198" t="s">
        <v>1207</v>
      </c>
      <c r="D1036" s="59" t="s">
        <v>563</v>
      </c>
      <c r="E1036" s="72" t="s">
        <v>66</v>
      </c>
      <c r="F1036" s="74">
        <v>1.5</v>
      </c>
      <c r="G1036" s="64">
        <f>VLOOKUP(D1036,upahbahan,3,FALSE)</f>
        <v>7800</v>
      </c>
      <c r="H1036" s="124">
        <f t="shared" si="102"/>
        <v>11700</v>
      </c>
    </row>
    <row r="1037" spans="3:9">
      <c r="C1037" s="198" t="s">
        <v>1208</v>
      </c>
      <c r="D1037" s="77" t="s">
        <v>86</v>
      </c>
      <c r="E1037" s="72" t="s">
        <v>42</v>
      </c>
      <c r="F1037" s="74">
        <v>2.7E-2</v>
      </c>
      <c r="G1037" s="64">
        <f>VLOOKUP(D1037,upahbahan,3,FALSE)</f>
        <v>275000</v>
      </c>
      <c r="H1037" s="124">
        <f t="shared" si="102"/>
        <v>7425</v>
      </c>
    </row>
    <row r="1038" spans="3:9">
      <c r="C1038" s="144" t="s">
        <v>1216</v>
      </c>
      <c r="D1038" s="80"/>
      <c r="E1038" s="80"/>
      <c r="F1038" s="80"/>
      <c r="G1038" s="162"/>
      <c r="H1038" s="124">
        <f>SUM(H1034:H1037)</f>
        <v>71847.600000000006</v>
      </c>
    </row>
    <row r="1039" spans="3:9">
      <c r="C1039" s="152" t="s">
        <v>1217</v>
      </c>
      <c r="D1039" s="59" t="s">
        <v>1218</v>
      </c>
      <c r="E1039" s="73"/>
      <c r="F1039" s="73"/>
      <c r="G1039" s="73"/>
      <c r="H1039" s="146"/>
    </row>
    <row r="1040" spans="3:9">
      <c r="C1040" s="144" t="s">
        <v>1219</v>
      </c>
      <c r="D1040" s="80"/>
      <c r="E1040" s="80"/>
      <c r="F1040" s="80"/>
      <c r="G1040" s="162"/>
      <c r="H1040" s="153">
        <v>0</v>
      </c>
    </row>
    <row r="1041" spans="3:9">
      <c r="C1041" s="122" t="s">
        <v>1220</v>
      </c>
      <c r="D1041" s="69" t="s">
        <v>1221</v>
      </c>
      <c r="E1041" s="70"/>
      <c r="F1041" s="70"/>
      <c r="G1041" s="71"/>
      <c r="H1041" s="124">
        <f>H1040+H1038+H1032</f>
        <v>201062.6</v>
      </c>
    </row>
    <row r="1042" spans="3:9">
      <c r="C1042" s="122" t="s">
        <v>1222</v>
      </c>
      <c r="D1042" s="69" t="s">
        <v>1325</v>
      </c>
      <c r="E1042" s="70"/>
      <c r="F1042" s="71"/>
      <c r="G1042" s="95">
        <f>$M$8</f>
        <v>0.1</v>
      </c>
      <c r="H1042" s="124">
        <f>H1041*G1042</f>
        <v>20106.260000000002</v>
      </c>
    </row>
    <row r="1043" spans="3:9" ht="14.4" thickBot="1">
      <c r="C1043" s="130" t="s">
        <v>1223</v>
      </c>
      <c r="D1043" s="131" t="s">
        <v>1224</v>
      </c>
      <c r="E1043" s="132"/>
      <c r="F1043" s="132"/>
      <c r="G1043" s="155"/>
      <c r="H1043" s="134">
        <f>SUM(H1041:H1042)</f>
        <v>221168.86000000002</v>
      </c>
    </row>
    <row r="1044" spans="3:9" ht="14.4" thickTop="1">
      <c r="C1044" s="57"/>
      <c r="D1044" s="81"/>
      <c r="E1044" s="81"/>
      <c r="F1044" s="81"/>
      <c r="G1044" s="81"/>
      <c r="H1044" s="82"/>
    </row>
    <row r="1045" spans="3:9" ht="14.4" thickBot="1">
      <c r="C1045" s="53" t="s">
        <v>2954</v>
      </c>
      <c r="D1045" s="234" t="s">
        <v>1448</v>
      </c>
      <c r="E1045" s="234"/>
      <c r="F1045" s="234"/>
      <c r="G1045" s="234"/>
      <c r="H1045" s="234"/>
      <c r="I1045" s="56">
        <f>ROUNDDOWN(H1063,-2)</f>
        <v>211500</v>
      </c>
    </row>
    <row r="1046" spans="3:9" ht="28.2" thickTop="1">
      <c r="C1046" s="119" t="s">
        <v>1197</v>
      </c>
      <c r="D1046" s="120" t="s">
        <v>1198</v>
      </c>
      <c r="E1046" s="120" t="s">
        <v>1199</v>
      </c>
      <c r="F1046" s="120" t="s">
        <v>1200</v>
      </c>
      <c r="G1046" s="120" t="s">
        <v>1201</v>
      </c>
      <c r="H1046" s="121" t="s">
        <v>1202</v>
      </c>
    </row>
    <row r="1047" spans="3:9">
      <c r="C1047" s="141" t="s">
        <v>1203</v>
      </c>
      <c r="D1047" s="59" t="s">
        <v>1204</v>
      </c>
      <c r="E1047" s="73"/>
      <c r="F1047" s="73"/>
      <c r="G1047" s="73"/>
      <c r="H1047" s="146"/>
    </row>
    <row r="1048" spans="3:9">
      <c r="C1048" s="142">
        <v>1</v>
      </c>
      <c r="D1048" s="59" t="s">
        <v>5</v>
      </c>
      <c r="E1048" s="72" t="s">
        <v>6</v>
      </c>
      <c r="F1048" s="93">
        <v>0.7</v>
      </c>
      <c r="G1048" s="64">
        <f>VLOOKUP(D1048,upahbahan,3,FALSE)</f>
        <v>100000</v>
      </c>
      <c r="H1048" s="124">
        <f t="shared" ref="H1048:H1051" si="103">F1048*G1048</f>
        <v>70000</v>
      </c>
    </row>
    <row r="1049" spans="3:9">
      <c r="C1049" s="142">
        <v>2</v>
      </c>
      <c r="D1049" s="59" t="s">
        <v>7</v>
      </c>
      <c r="E1049" s="72" t="s">
        <v>6</v>
      </c>
      <c r="F1049" s="93">
        <v>0.35</v>
      </c>
      <c r="G1049" s="64">
        <f>VLOOKUP(D1049,upahbahan,3,FALSE)</f>
        <v>145000</v>
      </c>
      <c r="H1049" s="124">
        <f t="shared" si="103"/>
        <v>50750</v>
      </c>
    </row>
    <row r="1050" spans="3:9">
      <c r="C1050" s="142">
        <v>3</v>
      </c>
      <c r="D1050" s="59" t="s">
        <v>18</v>
      </c>
      <c r="E1050" s="72" t="s">
        <v>6</v>
      </c>
      <c r="F1050" s="93">
        <v>3.5000000000000003E-2</v>
      </c>
      <c r="G1050" s="64">
        <f>VLOOKUP(D1050,upahbahan,3,FALSE)</f>
        <v>175000</v>
      </c>
      <c r="H1050" s="124">
        <f t="shared" si="103"/>
        <v>6125.0000000000009</v>
      </c>
    </row>
    <row r="1051" spans="3:9">
      <c r="C1051" s="142">
        <v>4</v>
      </c>
      <c r="D1051" s="59" t="s">
        <v>19</v>
      </c>
      <c r="E1051" s="72" t="s">
        <v>6</v>
      </c>
      <c r="F1051" s="93">
        <v>1.17E-2</v>
      </c>
      <c r="G1051" s="64">
        <f>VLOOKUP(D1051,upahbahan,3,FALSE)</f>
        <v>200000</v>
      </c>
      <c r="H1051" s="124">
        <f t="shared" si="103"/>
        <v>2340</v>
      </c>
    </row>
    <row r="1052" spans="3:9">
      <c r="C1052" s="144" t="s">
        <v>1210</v>
      </c>
      <c r="D1052" s="80"/>
      <c r="E1052" s="80"/>
      <c r="F1052" s="217"/>
      <c r="G1052" s="218"/>
      <c r="H1052" s="124">
        <f>SUM(H1048:H1051)</f>
        <v>129215</v>
      </c>
      <c r="I1052" s="220"/>
    </row>
    <row r="1053" spans="3:9">
      <c r="C1053" s="141" t="s">
        <v>1211</v>
      </c>
      <c r="D1053" s="59" t="s">
        <v>1212</v>
      </c>
      <c r="E1053" s="73"/>
      <c r="F1053" s="73"/>
      <c r="G1053" s="73"/>
      <c r="H1053" s="146"/>
    </row>
    <row r="1054" spans="3:9">
      <c r="C1054" s="198" t="s">
        <v>1205</v>
      </c>
      <c r="D1054" s="77" t="s">
        <v>434</v>
      </c>
      <c r="E1054" s="72" t="s">
        <v>44</v>
      </c>
      <c r="F1054" s="74">
        <v>6.5629999999999997</v>
      </c>
      <c r="G1054" s="64">
        <f>VLOOKUP(D1054,upahbahan,3,FALSE)</f>
        <v>4000</v>
      </c>
      <c r="H1054" s="124">
        <f t="shared" ref="H1054:H1057" si="104">F1054*G1054</f>
        <v>26252</v>
      </c>
    </row>
    <row r="1055" spans="3:9">
      <c r="C1055" s="198" t="s">
        <v>1206</v>
      </c>
      <c r="D1055" s="59" t="s">
        <v>2361</v>
      </c>
      <c r="E1055" s="72" t="s">
        <v>66</v>
      </c>
      <c r="F1055" s="74">
        <v>13.632</v>
      </c>
      <c r="G1055" s="64">
        <f>VLOOKUP(D1055,upahbahan,3,FALSE)</f>
        <v>1300</v>
      </c>
      <c r="H1055" s="124">
        <f t="shared" si="104"/>
        <v>17721.599999999999</v>
      </c>
    </row>
    <row r="1056" spans="3:9">
      <c r="C1056" s="198" t="s">
        <v>1207</v>
      </c>
      <c r="D1056" s="59" t="s">
        <v>563</v>
      </c>
      <c r="E1056" s="72" t="s">
        <v>66</v>
      </c>
      <c r="F1056" s="74">
        <v>1.5</v>
      </c>
      <c r="G1056" s="64">
        <f>VLOOKUP(D1056,upahbahan,3,FALSE)</f>
        <v>7800</v>
      </c>
      <c r="H1056" s="124">
        <f t="shared" si="104"/>
        <v>11700</v>
      </c>
    </row>
    <row r="1057" spans="3:9">
      <c r="C1057" s="198" t="s">
        <v>1208</v>
      </c>
      <c r="D1057" s="77" t="s">
        <v>86</v>
      </c>
      <c r="E1057" s="72" t="s">
        <v>42</v>
      </c>
      <c r="F1057" s="74">
        <v>2.7E-2</v>
      </c>
      <c r="G1057" s="64">
        <f>VLOOKUP(D1057,upahbahan,3,FALSE)</f>
        <v>275000</v>
      </c>
      <c r="H1057" s="124">
        <f t="shared" si="104"/>
        <v>7425</v>
      </c>
    </row>
    <row r="1058" spans="3:9">
      <c r="C1058" s="144" t="s">
        <v>1216</v>
      </c>
      <c r="D1058" s="80"/>
      <c r="E1058" s="80"/>
      <c r="F1058" s="80"/>
      <c r="G1058" s="162"/>
      <c r="H1058" s="124">
        <f>SUM(H1054:H1057)</f>
        <v>63098.6</v>
      </c>
    </row>
    <row r="1059" spans="3:9">
      <c r="C1059" s="152" t="s">
        <v>1217</v>
      </c>
      <c r="D1059" s="59" t="s">
        <v>1218</v>
      </c>
      <c r="E1059" s="73"/>
      <c r="F1059" s="73"/>
      <c r="G1059" s="73"/>
      <c r="H1059" s="146"/>
    </row>
    <row r="1060" spans="3:9">
      <c r="C1060" s="144" t="s">
        <v>1219</v>
      </c>
      <c r="D1060" s="80"/>
      <c r="E1060" s="80"/>
      <c r="F1060" s="80"/>
      <c r="G1060" s="162"/>
      <c r="H1060" s="153">
        <v>0</v>
      </c>
    </row>
    <row r="1061" spans="3:9">
      <c r="C1061" s="122" t="s">
        <v>1220</v>
      </c>
      <c r="D1061" s="69" t="s">
        <v>1221</v>
      </c>
      <c r="E1061" s="70"/>
      <c r="F1061" s="70"/>
      <c r="G1061" s="71"/>
      <c r="H1061" s="124">
        <f>H1060+H1058+H1052</f>
        <v>192313.60000000001</v>
      </c>
    </row>
    <row r="1062" spans="3:9">
      <c r="C1062" s="122" t="s">
        <v>1222</v>
      </c>
      <c r="D1062" s="69" t="s">
        <v>1325</v>
      </c>
      <c r="E1062" s="70"/>
      <c r="F1062" s="71"/>
      <c r="G1062" s="95">
        <f>$M$8</f>
        <v>0.1</v>
      </c>
      <c r="H1062" s="124">
        <f>H1061*G1062</f>
        <v>19231.36</v>
      </c>
    </row>
    <row r="1063" spans="3:9" ht="14.4" thickBot="1">
      <c r="C1063" s="130" t="s">
        <v>1223</v>
      </c>
      <c r="D1063" s="131" t="s">
        <v>1224</v>
      </c>
      <c r="E1063" s="132"/>
      <c r="F1063" s="132"/>
      <c r="G1063" s="155"/>
      <c r="H1063" s="134">
        <f>SUM(H1061:H1062)</f>
        <v>211544.96000000002</v>
      </c>
    </row>
    <row r="1064" spans="3:9" ht="14.4" thickTop="1">
      <c r="C1064" s="57"/>
      <c r="D1064" s="81"/>
      <c r="E1064" s="81"/>
      <c r="F1064" s="81"/>
      <c r="G1064" s="81"/>
      <c r="H1064" s="82"/>
    </row>
    <row r="1065" spans="3:9" ht="14.4" thickBot="1">
      <c r="C1065" s="53" t="s">
        <v>2955</v>
      </c>
      <c r="D1065" s="234" t="s">
        <v>1449</v>
      </c>
      <c r="E1065" s="234"/>
      <c r="F1065" s="234"/>
      <c r="G1065" s="234"/>
      <c r="H1065" s="234"/>
      <c r="I1065" s="56">
        <f>ROUNDDOWN(H1083,-2)</f>
        <v>256100</v>
      </c>
    </row>
    <row r="1066" spans="3:9" ht="28.2" thickTop="1">
      <c r="C1066" s="119" t="s">
        <v>1197</v>
      </c>
      <c r="D1066" s="120" t="s">
        <v>1198</v>
      </c>
      <c r="E1066" s="120" t="s">
        <v>1199</v>
      </c>
      <c r="F1066" s="120" t="s">
        <v>1200</v>
      </c>
      <c r="G1066" s="120" t="s">
        <v>1201</v>
      </c>
      <c r="H1066" s="121" t="s">
        <v>1202</v>
      </c>
    </row>
    <row r="1067" spans="3:9">
      <c r="C1067" s="141" t="s">
        <v>1203</v>
      </c>
      <c r="D1067" s="59" t="s">
        <v>1204</v>
      </c>
      <c r="E1067" s="73"/>
      <c r="F1067" s="73"/>
      <c r="G1067" s="73"/>
      <c r="H1067" s="146"/>
    </row>
    <row r="1068" spans="3:9">
      <c r="C1068" s="142">
        <v>1</v>
      </c>
      <c r="D1068" s="59" t="s">
        <v>5</v>
      </c>
      <c r="E1068" s="72" t="s">
        <v>6</v>
      </c>
      <c r="F1068" s="74">
        <v>0.75</v>
      </c>
      <c r="G1068" s="64">
        <f>VLOOKUP(D1068,upahbahan,3,FALSE)</f>
        <v>100000</v>
      </c>
      <c r="H1068" s="124">
        <f t="shared" ref="H1068:H1071" si="105">F1068*G1068</f>
        <v>75000</v>
      </c>
    </row>
    <row r="1069" spans="3:9">
      <c r="C1069" s="142">
        <v>2</v>
      </c>
      <c r="D1069" s="59" t="s">
        <v>7</v>
      </c>
      <c r="E1069" s="72" t="s">
        <v>6</v>
      </c>
      <c r="F1069" s="74">
        <v>0.75</v>
      </c>
      <c r="G1069" s="64">
        <f>VLOOKUP(D1069,upahbahan,3,FALSE)</f>
        <v>145000</v>
      </c>
      <c r="H1069" s="124">
        <f t="shared" si="105"/>
        <v>108750</v>
      </c>
    </row>
    <row r="1070" spans="3:9">
      <c r="C1070" s="142">
        <v>3</v>
      </c>
      <c r="D1070" s="59" t="s">
        <v>18</v>
      </c>
      <c r="E1070" s="72" t="s">
        <v>6</v>
      </c>
      <c r="F1070" s="74">
        <v>7.4999999999999997E-2</v>
      </c>
      <c r="G1070" s="64">
        <f>VLOOKUP(D1070,upahbahan,3,FALSE)</f>
        <v>175000</v>
      </c>
      <c r="H1070" s="124">
        <f t="shared" si="105"/>
        <v>13125</v>
      </c>
    </row>
    <row r="1071" spans="3:9">
      <c r="C1071" s="142">
        <v>4</v>
      </c>
      <c r="D1071" s="59" t="s">
        <v>19</v>
      </c>
      <c r="E1071" s="72" t="s">
        <v>6</v>
      </c>
      <c r="F1071" s="74">
        <v>2.5000000000000001E-2</v>
      </c>
      <c r="G1071" s="64">
        <f>VLOOKUP(D1071,upahbahan,3,FALSE)</f>
        <v>200000</v>
      </c>
      <c r="H1071" s="124">
        <f t="shared" si="105"/>
        <v>5000</v>
      </c>
    </row>
    <row r="1072" spans="3:9">
      <c r="C1072" s="144" t="s">
        <v>1210</v>
      </c>
      <c r="D1072" s="80"/>
      <c r="E1072" s="80"/>
      <c r="F1072" s="217"/>
      <c r="G1072" s="218"/>
      <c r="H1072" s="124">
        <f>SUM(H1068:H1071)</f>
        <v>201875</v>
      </c>
      <c r="I1072" s="220"/>
    </row>
    <row r="1073" spans="3:9">
      <c r="C1073" s="141" t="s">
        <v>1211</v>
      </c>
      <c r="D1073" s="59" t="s">
        <v>1212</v>
      </c>
      <c r="E1073" s="73"/>
      <c r="F1073" s="73"/>
      <c r="G1073" s="73"/>
      <c r="H1073" s="146"/>
    </row>
    <row r="1074" spans="3:9">
      <c r="C1074" s="198" t="s">
        <v>1205</v>
      </c>
      <c r="D1074" s="77" t="s">
        <v>470</v>
      </c>
      <c r="E1074" s="72" t="s">
        <v>44</v>
      </c>
      <c r="F1074" s="74">
        <v>5.3</v>
      </c>
      <c r="G1074" s="64">
        <f>VLOOKUP(D1074,upahbahan,3,FALSE)</f>
        <v>5000</v>
      </c>
      <c r="H1074" s="124">
        <f t="shared" ref="H1074:H1077" si="106">F1074*G1074</f>
        <v>26500</v>
      </c>
    </row>
    <row r="1075" spans="3:9">
      <c r="C1075" s="198" t="s">
        <v>1206</v>
      </c>
      <c r="D1075" s="59" t="s">
        <v>2361</v>
      </c>
      <c r="E1075" s="72" t="s">
        <v>66</v>
      </c>
      <c r="F1075" s="74">
        <v>1.704</v>
      </c>
      <c r="G1075" s="64">
        <f>VLOOKUP(D1075,upahbahan,3,FALSE)</f>
        <v>1300</v>
      </c>
      <c r="H1075" s="124">
        <f t="shared" si="106"/>
        <v>2215.1999999999998</v>
      </c>
    </row>
    <row r="1076" spans="3:9">
      <c r="C1076" s="198" t="s">
        <v>1207</v>
      </c>
      <c r="D1076" s="59" t="s">
        <v>563</v>
      </c>
      <c r="E1076" s="72" t="s">
        <v>66</v>
      </c>
      <c r="F1076" s="74">
        <v>0.188</v>
      </c>
      <c r="G1076" s="64">
        <f>VLOOKUP(D1076,upahbahan,3,FALSE)</f>
        <v>7800</v>
      </c>
      <c r="H1076" s="124">
        <f t="shared" si="106"/>
        <v>1466.4</v>
      </c>
    </row>
    <row r="1077" spans="3:9">
      <c r="C1077" s="198" t="s">
        <v>1208</v>
      </c>
      <c r="D1077" s="77" t="s">
        <v>86</v>
      </c>
      <c r="E1077" s="72" t="s">
        <v>42</v>
      </c>
      <c r="F1077" s="74">
        <v>3.0000000000000001E-3</v>
      </c>
      <c r="G1077" s="64">
        <f>VLOOKUP(D1077,upahbahan,3,FALSE)</f>
        <v>275000</v>
      </c>
      <c r="H1077" s="124">
        <f t="shared" si="106"/>
        <v>825</v>
      </c>
    </row>
    <row r="1078" spans="3:9">
      <c r="C1078" s="144" t="s">
        <v>1216</v>
      </c>
      <c r="D1078" s="80"/>
      <c r="E1078" s="80"/>
      <c r="F1078" s="80"/>
      <c r="G1078" s="162"/>
      <c r="H1078" s="124">
        <f>SUM(H1074:H1077)</f>
        <v>31006.600000000002</v>
      </c>
    </row>
    <row r="1079" spans="3:9">
      <c r="C1079" s="152" t="s">
        <v>1217</v>
      </c>
      <c r="D1079" s="59" t="s">
        <v>1218</v>
      </c>
      <c r="E1079" s="73"/>
      <c r="F1079" s="73"/>
      <c r="G1079" s="73"/>
      <c r="H1079" s="146"/>
    </row>
    <row r="1080" spans="3:9">
      <c r="C1080" s="144" t="s">
        <v>1219</v>
      </c>
      <c r="D1080" s="80"/>
      <c r="E1080" s="80"/>
      <c r="F1080" s="80"/>
      <c r="G1080" s="162"/>
      <c r="H1080" s="153">
        <v>0</v>
      </c>
    </row>
    <row r="1081" spans="3:9">
      <c r="C1081" s="122" t="s">
        <v>1220</v>
      </c>
      <c r="D1081" s="69" t="s">
        <v>1221</v>
      </c>
      <c r="E1081" s="70"/>
      <c r="F1081" s="70"/>
      <c r="G1081" s="71"/>
      <c r="H1081" s="124">
        <f>H1080+H1078+H1072</f>
        <v>232881.6</v>
      </c>
    </row>
    <row r="1082" spans="3:9">
      <c r="C1082" s="122" t="s">
        <v>1222</v>
      </c>
      <c r="D1082" s="69" t="s">
        <v>1325</v>
      </c>
      <c r="E1082" s="70"/>
      <c r="F1082" s="71"/>
      <c r="G1082" s="95">
        <f>$M$8</f>
        <v>0.1</v>
      </c>
      <c r="H1082" s="124">
        <f>H1081*G1082</f>
        <v>23288.160000000003</v>
      </c>
    </row>
    <row r="1083" spans="3:9" ht="14.4" thickBot="1">
      <c r="C1083" s="130" t="s">
        <v>1223</v>
      </c>
      <c r="D1083" s="131" t="s">
        <v>1224</v>
      </c>
      <c r="E1083" s="132"/>
      <c r="F1083" s="132"/>
      <c r="G1083" s="155"/>
      <c r="H1083" s="134">
        <f>SUM(H1081:H1082)</f>
        <v>256169.76</v>
      </c>
    </row>
    <row r="1084" spans="3:9" ht="14.4" thickTop="1">
      <c r="C1084" s="57"/>
      <c r="D1084" s="81"/>
      <c r="E1084" s="81"/>
      <c r="F1084" s="81"/>
      <c r="G1084" s="81"/>
      <c r="H1084" s="82"/>
    </row>
    <row r="1085" spans="3:9">
      <c r="C1085" s="57"/>
      <c r="D1085" s="81"/>
      <c r="E1085" s="81"/>
      <c r="F1085" s="81"/>
      <c r="G1085" s="81"/>
      <c r="H1085" s="82"/>
    </row>
    <row r="1086" spans="3:9">
      <c r="C1086" s="160" t="s">
        <v>2956</v>
      </c>
      <c r="D1086" s="436" t="s">
        <v>2957</v>
      </c>
      <c r="E1086" s="81"/>
      <c r="F1086" s="81"/>
      <c r="G1086" s="81"/>
      <c r="H1086" s="82"/>
    </row>
    <row r="1087" spans="3:9" ht="14.4" thickBot="1">
      <c r="C1087" s="53" t="s">
        <v>2958</v>
      </c>
      <c r="D1087" s="234" t="s">
        <v>1450</v>
      </c>
      <c r="E1087" s="234"/>
      <c r="F1087" s="234"/>
      <c r="G1087" s="234"/>
      <c r="H1087" s="234"/>
      <c r="I1087" s="56">
        <f>ROUNDDOWN(H1105,-2)</f>
        <v>131100</v>
      </c>
    </row>
    <row r="1088" spans="3:9" ht="28.2" thickTop="1">
      <c r="C1088" s="119" t="s">
        <v>1197</v>
      </c>
      <c r="D1088" s="120" t="s">
        <v>1198</v>
      </c>
      <c r="E1088" s="120" t="s">
        <v>1199</v>
      </c>
      <c r="F1088" s="120" t="s">
        <v>1200</v>
      </c>
      <c r="G1088" s="120" t="s">
        <v>1201</v>
      </c>
      <c r="H1088" s="121" t="s">
        <v>1202</v>
      </c>
    </row>
    <row r="1089" spans="3:9">
      <c r="C1089" s="141" t="s">
        <v>1203</v>
      </c>
      <c r="D1089" s="59" t="s">
        <v>1204</v>
      </c>
      <c r="E1089" s="73"/>
      <c r="F1089" s="73"/>
      <c r="G1089" s="73"/>
      <c r="H1089" s="146"/>
    </row>
    <row r="1090" spans="3:9">
      <c r="C1090" s="142">
        <v>1</v>
      </c>
      <c r="D1090" s="59" t="s">
        <v>5</v>
      </c>
      <c r="E1090" s="72" t="s">
        <v>6</v>
      </c>
      <c r="F1090" s="181">
        <v>0.1333</v>
      </c>
      <c r="G1090" s="64">
        <f>VLOOKUP(D1090,upahbahan,3,FALSE)</f>
        <v>100000</v>
      </c>
      <c r="H1090" s="124">
        <f t="shared" ref="H1090:H1093" si="107">F1090*G1090</f>
        <v>13330</v>
      </c>
    </row>
    <row r="1091" spans="3:9">
      <c r="C1091" s="142">
        <v>2</v>
      </c>
      <c r="D1091" s="59" t="s">
        <v>7</v>
      </c>
      <c r="E1091" s="72" t="s">
        <v>6</v>
      </c>
      <c r="F1091" s="181">
        <v>6.6699999999999995E-2</v>
      </c>
      <c r="G1091" s="64">
        <f>VLOOKUP(D1091,upahbahan,3,FALSE)</f>
        <v>145000</v>
      </c>
      <c r="H1091" s="124">
        <f t="shared" si="107"/>
        <v>9671.5</v>
      </c>
    </row>
    <row r="1092" spans="3:9">
      <c r="C1092" s="142">
        <v>3</v>
      </c>
      <c r="D1092" s="59" t="s">
        <v>18</v>
      </c>
      <c r="E1092" s="72" t="s">
        <v>6</v>
      </c>
      <c r="F1092" s="181">
        <v>6.7000000000000002E-3</v>
      </c>
      <c r="G1092" s="64">
        <f>VLOOKUP(D1092,upahbahan,3,FALSE)</f>
        <v>175000</v>
      </c>
      <c r="H1092" s="124">
        <f t="shared" si="107"/>
        <v>1172.5</v>
      </c>
    </row>
    <row r="1093" spans="3:9">
      <c r="C1093" s="142">
        <v>4</v>
      </c>
      <c r="D1093" s="59" t="s">
        <v>19</v>
      </c>
      <c r="E1093" s="72" t="s">
        <v>6</v>
      </c>
      <c r="F1093" s="181">
        <v>2.2000000000000001E-3</v>
      </c>
      <c r="G1093" s="64">
        <f>VLOOKUP(D1093,upahbahan,3,FALSE)</f>
        <v>200000</v>
      </c>
      <c r="H1093" s="124">
        <f t="shared" si="107"/>
        <v>440</v>
      </c>
    </row>
    <row r="1094" spans="3:9">
      <c r="C1094" s="144" t="s">
        <v>1210</v>
      </c>
      <c r="D1094" s="80"/>
      <c r="E1094" s="80"/>
      <c r="F1094" s="217"/>
      <c r="G1094" s="218"/>
      <c r="H1094" s="124">
        <f>SUM(H1090:H1093)</f>
        <v>24614</v>
      </c>
      <c r="I1094" s="220"/>
    </row>
    <row r="1095" spans="3:9">
      <c r="C1095" s="141" t="s">
        <v>1211</v>
      </c>
      <c r="D1095" s="59" t="s">
        <v>1212</v>
      </c>
      <c r="E1095" s="73"/>
      <c r="F1095" s="73"/>
      <c r="G1095" s="73"/>
      <c r="H1095" s="146"/>
    </row>
    <row r="1096" spans="3:9">
      <c r="C1096" s="198" t="s">
        <v>1205</v>
      </c>
      <c r="D1096" s="77" t="s">
        <v>426</v>
      </c>
      <c r="E1096" s="72" t="s">
        <v>44</v>
      </c>
      <c r="F1096" s="74">
        <v>26.25</v>
      </c>
      <c r="G1096" s="64">
        <f>VLOOKUP(D1096,upahbahan,3,FALSE)</f>
        <v>2200</v>
      </c>
      <c r="H1096" s="124">
        <f t="shared" ref="H1096:H1099" si="108">F1096*G1096</f>
        <v>57750</v>
      </c>
    </row>
    <row r="1097" spans="3:9">
      <c r="C1097" s="198" t="s">
        <v>1206</v>
      </c>
      <c r="D1097" s="59" t="s">
        <v>2359</v>
      </c>
      <c r="E1097" s="72" t="s">
        <v>66</v>
      </c>
      <c r="F1097" s="74">
        <v>13.632</v>
      </c>
      <c r="G1097" s="64">
        <f>VLOOKUP(D1097,upahbahan,3,FALSE)</f>
        <v>1300</v>
      </c>
      <c r="H1097" s="124">
        <f t="shared" si="108"/>
        <v>17721.599999999999</v>
      </c>
    </row>
    <row r="1098" spans="3:9">
      <c r="C1098" s="198" t="s">
        <v>1207</v>
      </c>
      <c r="D1098" s="59" t="s">
        <v>563</v>
      </c>
      <c r="E1098" s="72" t="s">
        <v>66</v>
      </c>
      <c r="F1098" s="74">
        <v>1.5</v>
      </c>
      <c r="G1098" s="64">
        <f>VLOOKUP(D1098,upahbahan,3,FALSE)</f>
        <v>7800</v>
      </c>
      <c r="H1098" s="124">
        <f t="shared" si="108"/>
        <v>11700</v>
      </c>
    </row>
    <row r="1099" spans="3:9">
      <c r="C1099" s="198" t="s">
        <v>1208</v>
      </c>
      <c r="D1099" s="77" t="s">
        <v>86</v>
      </c>
      <c r="E1099" s="72" t="s">
        <v>42</v>
      </c>
      <c r="F1099" s="74">
        <v>2.7E-2</v>
      </c>
      <c r="G1099" s="64">
        <f>VLOOKUP(D1099,upahbahan,3,FALSE)</f>
        <v>275000</v>
      </c>
      <c r="H1099" s="124">
        <f t="shared" si="108"/>
        <v>7425</v>
      </c>
    </row>
    <row r="1100" spans="3:9">
      <c r="C1100" s="144" t="s">
        <v>1216</v>
      </c>
      <c r="D1100" s="80"/>
      <c r="E1100" s="80"/>
      <c r="F1100" s="80"/>
      <c r="G1100" s="162"/>
      <c r="H1100" s="124">
        <f>SUM(H1096:H1099)</f>
        <v>94596.6</v>
      </c>
    </row>
    <row r="1101" spans="3:9">
      <c r="C1101" s="152" t="s">
        <v>1217</v>
      </c>
      <c r="D1101" s="59" t="s">
        <v>1218</v>
      </c>
      <c r="E1101" s="73"/>
      <c r="F1101" s="73"/>
      <c r="G1101" s="73"/>
      <c r="H1101" s="146"/>
    </row>
    <row r="1102" spans="3:9">
      <c r="C1102" s="144" t="s">
        <v>1219</v>
      </c>
      <c r="D1102" s="80"/>
      <c r="E1102" s="80"/>
      <c r="F1102" s="80"/>
      <c r="G1102" s="162"/>
      <c r="H1102" s="153">
        <v>0</v>
      </c>
    </row>
    <row r="1103" spans="3:9">
      <c r="C1103" s="122" t="s">
        <v>1220</v>
      </c>
      <c r="D1103" s="69" t="s">
        <v>1221</v>
      </c>
      <c r="E1103" s="70"/>
      <c r="F1103" s="70"/>
      <c r="G1103" s="71"/>
      <c r="H1103" s="124">
        <f>H1102+H1100+H1094</f>
        <v>119210.6</v>
      </c>
    </row>
    <row r="1104" spans="3:9">
      <c r="C1104" s="122" t="s">
        <v>1222</v>
      </c>
      <c r="D1104" s="69" t="s">
        <v>1325</v>
      </c>
      <c r="E1104" s="70"/>
      <c r="F1104" s="71"/>
      <c r="G1104" s="95">
        <f>$M$8</f>
        <v>0.1</v>
      </c>
      <c r="H1104" s="124">
        <f>H1103*G1104</f>
        <v>11921.060000000001</v>
      </c>
    </row>
    <row r="1105" spans="3:9" ht="14.4" thickBot="1">
      <c r="C1105" s="130" t="s">
        <v>1223</v>
      </c>
      <c r="D1105" s="131" t="s">
        <v>1224</v>
      </c>
      <c r="E1105" s="132"/>
      <c r="F1105" s="132"/>
      <c r="G1105" s="155"/>
      <c r="H1105" s="134">
        <f>SUM(H1103:H1104)</f>
        <v>131131.66</v>
      </c>
    </row>
    <row r="1106" spans="3:9" ht="14.4" thickTop="1">
      <c r="C1106" s="89"/>
      <c r="D1106" s="90"/>
      <c r="E1106" s="90"/>
      <c r="F1106" s="90"/>
      <c r="G1106" s="90"/>
      <c r="H1106" s="91"/>
    </row>
    <row r="1107" spans="3:9" ht="14.4" thickBot="1">
      <c r="C1107" s="53" t="s">
        <v>2959</v>
      </c>
      <c r="D1107" s="234" t="s">
        <v>1451</v>
      </c>
      <c r="E1107" s="234"/>
      <c r="F1107" s="234"/>
      <c r="G1107" s="234"/>
      <c r="H1107" s="234"/>
      <c r="I1107" s="56">
        <f>ROUNDDOWN(H1125,-2)</f>
        <v>120800</v>
      </c>
    </row>
    <row r="1108" spans="3:9" ht="28.2" thickTop="1">
      <c r="C1108" s="119" t="s">
        <v>1197</v>
      </c>
      <c r="D1108" s="120" t="s">
        <v>1198</v>
      </c>
      <c r="E1108" s="120" t="s">
        <v>1199</v>
      </c>
      <c r="F1108" s="120" t="s">
        <v>1200</v>
      </c>
      <c r="G1108" s="120" t="s">
        <v>1201</v>
      </c>
      <c r="H1108" s="121" t="s">
        <v>1202</v>
      </c>
      <c r="I1108" s="56"/>
    </row>
    <row r="1109" spans="3:9">
      <c r="C1109" s="141" t="s">
        <v>1203</v>
      </c>
      <c r="D1109" s="59" t="s">
        <v>1204</v>
      </c>
      <c r="E1109" s="73"/>
      <c r="F1109" s="73"/>
      <c r="G1109" s="73"/>
      <c r="H1109" s="146"/>
    </row>
    <row r="1110" spans="3:9">
      <c r="C1110" s="142">
        <v>1</v>
      </c>
      <c r="D1110" s="59" t="s">
        <v>5</v>
      </c>
      <c r="E1110" s="72" t="s">
        <v>6</v>
      </c>
      <c r="F1110" s="181">
        <v>0.1429</v>
      </c>
      <c r="G1110" s="64">
        <f>VLOOKUP(D1110,upahbahan,3,FALSE)</f>
        <v>100000</v>
      </c>
      <c r="H1110" s="124">
        <f t="shared" ref="H1110:H1113" si="109">F1110*G1110</f>
        <v>14290</v>
      </c>
    </row>
    <row r="1111" spans="3:9">
      <c r="C1111" s="142">
        <v>2</v>
      </c>
      <c r="D1111" s="59" t="s">
        <v>7</v>
      </c>
      <c r="E1111" s="72" t="s">
        <v>6</v>
      </c>
      <c r="F1111" s="181">
        <v>7.1400000000000005E-2</v>
      </c>
      <c r="G1111" s="64">
        <f>VLOOKUP(D1111,upahbahan,3,FALSE)</f>
        <v>145000</v>
      </c>
      <c r="H1111" s="124">
        <f t="shared" si="109"/>
        <v>10353</v>
      </c>
    </row>
    <row r="1112" spans="3:9">
      <c r="C1112" s="142">
        <v>3</v>
      </c>
      <c r="D1112" s="59" t="s">
        <v>18</v>
      </c>
      <c r="E1112" s="72" t="s">
        <v>6</v>
      </c>
      <c r="F1112" s="181">
        <v>7.1000000000000004E-3</v>
      </c>
      <c r="G1112" s="64">
        <f>VLOOKUP(D1112,upahbahan,3,FALSE)</f>
        <v>175000</v>
      </c>
      <c r="H1112" s="124">
        <f t="shared" si="109"/>
        <v>1242.5</v>
      </c>
    </row>
    <row r="1113" spans="3:9">
      <c r="C1113" s="142">
        <v>4</v>
      </c>
      <c r="D1113" s="59" t="s">
        <v>19</v>
      </c>
      <c r="E1113" s="72" t="s">
        <v>6</v>
      </c>
      <c r="F1113" s="181">
        <v>2.3999999999999998E-3</v>
      </c>
      <c r="G1113" s="64">
        <f>VLOOKUP(D1113,upahbahan,3,FALSE)</f>
        <v>200000</v>
      </c>
      <c r="H1113" s="124">
        <f t="shared" si="109"/>
        <v>479.99999999999994</v>
      </c>
    </row>
    <row r="1114" spans="3:9">
      <c r="C1114" s="144" t="s">
        <v>1210</v>
      </c>
      <c r="D1114" s="80"/>
      <c r="E1114" s="80"/>
      <c r="F1114" s="217"/>
      <c r="G1114" s="218"/>
      <c r="H1114" s="124">
        <f>SUM(H1110:H1113)</f>
        <v>26365.5</v>
      </c>
      <c r="I1114" s="220"/>
    </row>
    <row r="1115" spans="3:9">
      <c r="C1115" s="141" t="s">
        <v>1211</v>
      </c>
      <c r="D1115" s="59" t="s">
        <v>1212</v>
      </c>
      <c r="E1115" s="73"/>
      <c r="F1115" s="73"/>
      <c r="G1115" s="73"/>
      <c r="H1115" s="146"/>
    </row>
    <row r="1116" spans="3:9">
      <c r="C1116" s="198" t="s">
        <v>1205</v>
      </c>
      <c r="D1116" s="77" t="s">
        <v>428</v>
      </c>
      <c r="E1116" s="72" t="s">
        <v>44</v>
      </c>
      <c r="F1116" s="74">
        <v>11.667</v>
      </c>
      <c r="G1116" s="64">
        <f>VLOOKUP(D1116,upahbahan,3,FALSE)</f>
        <v>4000</v>
      </c>
      <c r="H1116" s="124">
        <f t="shared" ref="H1116:H1119" si="110">F1116*G1116</f>
        <v>46668</v>
      </c>
    </row>
    <row r="1117" spans="3:9">
      <c r="C1117" s="198" t="s">
        <v>1206</v>
      </c>
      <c r="D1117" s="59" t="s">
        <v>2359</v>
      </c>
      <c r="E1117" s="72" t="s">
        <v>66</v>
      </c>
      <c r="F1117" s="74">
        <v>13.632</v>
      </c>
      <c r="G1117" s="64">
        <f>VLOOKUP(D1117,upahbahan,3,FALSE)</f>
        <v>1300</v>
      </c>
      <c r="H1117" s="124">
        <f t="shared" si="110"/>
        <v>17721.599999999999</v>
      </c>
    </row>
    <row r="1118" spans="3:9">
      <c r="C1118" s="198" t="s">
        <v>1207</v>
      </c>
      <c r="D1118" s="59" t="s">
        <v>563</v>
      </c>
      <c r="E1118" s="72" t="s">
        <v>66</v>
      </c>
      <c r="F1118" s="74">
        <v>1.5</v>
      </c>
      <c r="G1118" s="64">
        <f>VLOOKUP(D1118,upahbahan,3,FALSE)</f>
        <v>7800</v>
      </c>
      <c r="H1118" s="124">
        <f t="shared" si="110"/>
        <v>11700</v>
      </c>
    </row>
    <row r="1119" spans="3:9">
      <c r="C1119" s="198" t="s">
        <v>1208</v>
      </c>
      <c r="D1119" s="77" t="s">
        <v>86</v>
      </c>
      <c r="E1119" s="72" t="s">
        <v>42</v>
      </c>
      <c r="F1119" s="74">
        <v>2.7E-2</v>
      </c>
      <c r="G1119" s="64">
        <f>VLOOKUP(D1119,upahbahan,3,FALSE)</f>
        <v>275000</v>
      </c>
      <c r="H1119" s="124">
        <f t="shared" si="110"/>
        <v>7425</v>
      </c>
    </row>
    <row r="1120" spans="3:9">
      <c r="C1120" s="144" t="s">
        <v>1216</v>
      </c>
      <c r="D1120" s="80"/>
      <c r="E1120" s="80"/>
      <c r="F1120" s="80"/>
      <c r="G1120" s="162"/>
      <c r="H1120" s="124">
        <f>SUM(H1116:H1119)</f>
        <v>83514.600000000006</v>
      </c>
    </row>
    <row r="1121" spans="3:9">
      <c r="C1121" s="152" t="s">
        <v>1217</v>
      </c>
      <c r="D1121" s="59" t="s">
        <v>1218</v>
      </c>
      <c r="E1121" s="73"/>
      <c r="F1121" s="73"/>
      <c r="G1121" s="73"/>
      <c r="H1121" s="146"/>
    </row>
    <row r="1122" spans="3:9">
      <c r="C1122" s="144" t="s">
        <v>1219</v>
      </c>
      <c r="D1122" s="80"/>
      <c r="E1122" s="80"/>
      <c r="F1122" s="80"/>
      <c r="G1122" s="162"/>
      <c r="H1122" s="153">
        <v>0</v>
      </c>
    </row>
    <row r="1123" spans="3:9">
      <c r="C1123" s="122" t="s">
        <v>1220</v>
      </c>
      <c r="D1123" s="69" t="s">
        <v>1221</v>
      </c>
      <c r="E1123" s="70"/>
      <c r="F1123" s="70"/>
      <c r="G1123" s="71"/>
      <c r="H1123" s="124">
        <f>H1122+H1120+H1114</f>
        <v>109880.1</v>
      </c>
    </row>
    <row r="1124" spans="3:9">
      <c r="C1124" s="122" t="s">
        <v>1222</v>
      </c>
      <c r="D1124" s="69" t="s">
        <v>1325</v>
      </c>
      <c r="E1124" s="70"/>
      <c r="F1124" s="71"/>
      <c r="G1124" s="95">
        <f>$M$8</f>
        <v>0.1</v>
      </c>
      <c r="H1124" s="124">
        <f>H1123*G1124</f>
        <v>10988.010000000002</v>
      </c>
    </row>
    <row r="1125" spans="3:9" ht="14.4" thickBot="1">
      <c r="C1125" s="130" t="s">
        <v>1223</v>
      </c>
      <c r="D1125" s="131" t="s">
        <v>1224</v>
      </c>
      <c r="E1125" s="132"/>
      <c r="F1125" s="132"/>
      <c r="G1125" s="155"/>
      <c r="H1125" s="134">
        <f>SUM(H1123:H1124)</f>
        <v>120868.11000000002</v>
      </c>
    </row>
    <row r="1126" spans="3:9" ht="14.4" thickTop="1">
      <c r="C1126" s="89"/>
      <c r="D1126" s="90"/>
      <c r="E1126" s="90"/>
      <c r="F1126" s="90"/>
      <c r="G1126" s="90"/>
      <c r="H1126" s="91"/>
    </row>
    <row r="1127" spans="3:9" ht="14.4" thickBot="1">
      <c r="C1127" s="53" t="s">
        <v>2960</v>
      </c>
      <c r="D1127" s="234" t="s">
        <v>1452</v>
      </c>
      <c r="E1127" s="234"/>
      <c r="F1127" s="234"/>
      <c r="G1127" s="234"/>
      <c r="H1127" s="234"/>
      <c r="I1127" s="56">
        <f>ROUNDDOWN(H1145,-2)</f>
        <v>130200</v>
      </c>
    </row>
    <row r="1128" spans="3:9" ht="28.2" thickTop="1">
      <c r="C1128" s="119" t="s">
        <v>1197</v>
      </c>
      <c r="D1128" s="120" t="s">
        <v>1198</v>
      </c>
      <c r="E1128" s="120" t="s">
        <v>1199</v>
      </c>
      <c r="F1128" s="120" t="s">
        <v>1200</v>
      </c>
      <c r="G1128" s="120" t="s">
        <v>1201</v>
      </c>
      <c r="H1128" s="121" t="s">
        <v>1202</v>
      </c>
    </row>
    <row r="1129" spans="3:9">
      <c r="C1129" s="141" t="s">
        <v>1203</v>
      </c>
      <c r="D1129" s="59" t="s">
        <v>1204</v>
      </c>
      <c r="E1129" s="73"/>
      <c r="F1129" s="73"/>
      <c r="G1129" s="73"/>
      <c r="H1129" s="146"/>
    </row>
    <row r="1130" spans="3:9">
      <c r="C1130" s="142">
        <v>1</v>
      </c>
      <c r="D1130" s="59" t="s">
        <v>5</v>
      </c>
      <c r="E1130" s="72" t="s">
        <v>6</v>
      </c>
      <c r="F1130" s="181">
        <v>0.15379999999999999</v>
      </c>
      <c r="G1130" s="64">
        <f>VLOOKUP(D1130,upahbahan,3,FALSE)</f>
        <v>100000</v>
      </c>
      <c r="H1130" s="124">
        <f t="shared" ref="H1130:H1133" si="111">F1130*G1130</f>
        <v>15380</v>
      </c>
    </row>
    <row r="1131" spans="3:9">
      <c r="C1131" s="142">
        <v>2</v>
      </c>
      <c r="D1131" s="59" t="s">
        <v>7</v>
      </c>
      <c r="E1131" s="72" t="s">
        <v>6</v>
      </c>
      <c r="F1131" s="181">
        <v>7.6899999999999996E-2</v>
      </c>
      <c r="G1131" s="64">
        <f>VLOOKUP(D1131,upahbahan,3,FALSE)</f>
        <v>145000</v>
      </c>
      <c r="H1131" s="124">
        <f t="shared" si="111"/>
        <v>11150.5</v>
      </c>
    </row>
    <row r="1132" spans="3:9">
      <c r="C1132" s="142">
        <v>3</v>
      </c>
      <c r="D1132" s="59" t="s">
        <v>18</v>
      </c>
      <c r="E1132" s="72" t="s">
        <v>6</v>
      </c>
      <c r="F1132" s="181">
        <v>7.7000000000000002E-3</v>
      </c>
      <c r="G1132" s="64">
        <f>VLOOKUP(D1132,upahbahan,3,FALSE)</f>
        <v>175000</v>
      </c>
      <c r="H1132" s="124">
        <f t="shared" si="111"/>
        <v>1347.5</v>
      </c>
    </row>
    <row r="1133" spans="3:9">
      <c r="C1133" s="142">
        <v>4</v>
      </c>
      <c r="D1133" s="59" t="s">
        <v>19</v>
      </c>
      <c r="E1133" s="72" t="s">
        <v>6</v>
      </c>
      <c r="F1133" s="181">
        <v>2.5999999999999999E-3</v>
      </c>
      <c r="G1133" s="64">
        <f>VLOOKUP(D1133,upahbahan,3,FALSE)</f>
        <v>200000</v>
      </c>
      <c r="H1133" s="124">
        <f t="shared" si="111"/>
        <v>520</v>
      </c>
    </row>
    <row r="1134" spans="3:9">
      <c r="C1134" s="144" t="s">
        <v>1210</v>
      </c>
      <c r="D1134" s="80"/>
      <c r="E1134" s="80"/>
      <c r="F1134" s="217"/>
      <c r="G1134" s="218"/>
      <c r="H1134" s="124">
        <f>SUM(H1130:H1133)</f>
        <v>28398</v>
      </c>
      <c r="I1134" s="220"/>
    </row>
    <row r="1135" spans="3:9">
      <c r="C1135" s="141" t="s">
        <v>1211</v>
      </c>
      <c r="D1135" s="59" t="s">
        <v>1212</v>
      </c>
      <c r="E1135" s="73"/>
      <c r="F1135" s="73"/>
      <c r="G1135" s="73"/>
      <c r="H1135" s="146"/>
    </row>
    <row r="1136" spans="3:9">
      <c r="C1136" s="198" t="s">
        <v>1205</v>
      </c>
      <c r="D1136" s="77" t="s">
        <v>429</v>
      </c>
      <c r="E1136" s="72" t="s">
        <v>44</v>
      </c>
      <c r="F1136" s="181">
        <v>6.5629999999999997</v>
      </c>
      <c r="G1136" s="64">
        <f>VLOOKUP(D1136,upahbahan,3,FALSE)</f>
        <v>8100</v>
      </c>
      <c r="H1136" s="124">
        <f t="shared" ref="H1136:H1139" si="112">F1136*G1136</f>
        <v>53160.299999999996</v>
      </c>
    </row>
    <row r="1137" spans="3:9">
      <c r="C1137" s="198" t="s">
        <v>1206</v>
      </c>
      <c r="D1137" s="59" t="s">
        <v>2359</v>
      </c>
      <c r="E1137" s="72" t="s">
        <v>66</v>
      </c>
      <c r="F1137" s="74">
        <v>13.632</v>
      </c>
      <c r="G1137" s="64">
        <f>VLOOKUP(D1137,upahbahan,3,FALSE)</f>
        <v>1300</v>
      </c>
      <c r="H1137" s="124">
        <f t="shared" si="112"/>
        <v>17721.599999999999</v>
      </c>
    </row>
    <row r="1138" spans="3:9">
      <c r="C1138" s="198" t="s">
        <v>1207</v>
      </c>
      <c r="D1138" s="59" t="s">
        <v>563</v>
      </c>
      <c r="E1138" s="72" t="s">
        <v>66</v>
      </c>
      <c r="F1138" s="74">
        <v>1.5</v>
      </c>
      <c r="G1138" s="64">
        <f>VLOOKUP(D1138,upahbahan,3,FALSE)</f>
        <v>7800</v>
      </c>
      <c r="H1138" s="124">
        <f t="shared" si="112"/>
        <v>11700</v>
      </c>
    </row>
    <row r="1139" spans="3:9">
      <c r="C1139" s="198" t="s">
        <v>1208</v>
      </c>
      <c r="D1139" s="77" t="s">
        <v>86</v>
      </c>
      <c r="E1139" s="72" t="s">
        <v>42</v>
      </c>
      <c r="F1139" s="74">
        <v>2.7E-2</v>
      </c>
      <c r="G1139" s="64">
        <f>VLOOKUP(D1139,upahbahan,3,FALSE)</f>
        <v>275000</v>
      </c>
      <c r="H1139" s="124">
        <f t="shared" si="112"/>
        <v>7425</v>
      </c>
    </row>
    <row r="1140" spans="3:9">
      <c r="C1140" s="144" t="s">
        <v>1216</v>
      </c>
      <c r="D1140" s="80"/>
      <c r="E1140" s="80"/>
      <c r="F1140" s="80"/>
      <c r="G1140" s="162"/>
      <c r="H1140" s="124">
        <f>SUM(H1136:H1139)</f>
        <v>90006.9</v>
      </c>
    </row>
    <row r="1141" spans="3:9">
      <c r="C1141" s="152" t="s">
        <v>1217</v>
      </c>
      <c r="D1141" s="59" t="s">
        <v>1218</v>
      </c>
      <c r="E1141" s="73"/>
      <c r="F1141" s="73"/>
      <c r="G1141" s="73"/>
      <c r="H1141" s="146"/>
    </row>
    <row r="1142" spans="3:9">
      <c r="C1142" s="144" t="s">
        <v>1219</v>
      </c>
      <c r="D1142" s="80"/>
      <c r="E1142" s="80"/>
      <c r="F1142" s="80"/>
      <c r="G1142" s="162"/>
      <c r="H1142" s="153">
        <v>0</v>
      </c>
    </row>
    <row r="1143" spans="3:9">
      <c r="C1143" s="122" t="s">
        <v>1220</v>
      </c>
      <c r="D1143" s="69" t="s">
        <v>1221</v>
      </c>
      <c r="E1143" s="70"/>
      <c r="F1143" s="70"/>
      <c r="G1143" s="71"/>
      <c r="H1143" s="124">
        <f>H1142+H1140+H1134</f>
        <v>118404.9</v>
      </c>
    </row>
    <row r="1144" spans="3:9">
      <c r="C1144" s="122" t="s">
        <v>1222</v>
      </c>
      <c r="D1144" s="69" t="s">
        <v>1325</v>
      </c>
      <c r="E1144" s="70"/>
      <c r="F1144" s="71"/>
      <c r="G1144" s="95">
        <f>$M$8</f>
        <v>0.1</v>
      </c>
      <c r="H1144" s="124">
        <f>H1143*G1144</f>
        <v>11840.49</v>
      </c>
    </row>
    <row r="1145" spans="3:9" ht="14.4" thickBot="1">
      <c r="C1145" s="130" t="s">
        <v>1223</v>
      </c>
      <c r="D1145" s="131" t="s">
        <v>1224</v>
      </c>
      <c r="E1145" s="132"/>
      <c r="F1145" s="132"/>
      <c r="G1145" s="155"/>
      <c r="H1145" s="134">
        <f>SUM(H1143:H1144)</f>
        <v>130245.39</v>
      </c>
    </row>
    <row r="1146" spans="3:9" ht="14.4" thickTop="1">
      <c r="C1146" s="57"/>
      <c r="D1146" s="81"/>
      <c r="E1146" s="81"/>
      <c r="F1146" s="81"/>
      <c r="G1146" s="81"/>
      <c r="H1146" s="82"/>
    </row>
    <row r="1147" spans="3:9">
      <c r="C1147" s="160" t="s">
        <v>2961</v>
      </c>
      <c r="D1147" s="436" t="s">
        <v>2962</v>
      </c>
      <c r="E1147" s="81"/>
      <c r="F1147" s="81"/>
      <c r="G1147" s="81"/>
      <c r="H1147" s="82"/>
    </row>
    <row r="1148" spans="3:9" ht="31.65" customHeight="1" thickBot="1">
      <c r="C1148" s="53" t="s">
        <v>2963</v>
      </c>
      <c r="D1148" s="633" t="s">
        <v>2964</v>
      </c>
      <c r="E1148" s="633"/>
      <c r="F1148" s="633"/>
      <c r="G1148" s="633"/>
      <c r="H1148" s="633"/>
      <c r="I1148" s="56">
        <f>ROUNDDOWN(H1166,-2)</f>
        <v>294900</v>
      </c>
    </row>
    <row r="1149" spans="3:9" ht="28.2" thickTop="1">
      <c r="C1149" s="119" t="s">
        <v>1197</v>
      </c>
      <c r="D1149" s="120" t="s">
        <v>1198</v>
      </c>
      <c r="E1149" s="120" t="s">
        <v>1199</v>
      </c>
      <c r="F1149" s="120" t="s">
        <v>1200</v>
      </c>
      <c r="G1149" s="120" t="s">
        <v>1201</v>
      </c>
      <c r="H1149" s="121" t="s">
        <v>1202</v>
      </c>
    </row>
    <row r="1150" spans="3:9">
      <c r="C1150" s="141" t="s">
        <v>1203</v>
      </c>
      <c r="D1150" s="59" t="s">
        <v>1204</v>
      </c>
      <c r="E1150" s="73"/>
      <c r="F1150" s="73"/>
      <c r="G1150" s="73"/>
      <c r="H1150" s="146"/>
    </row>
    <row r="1151" spans="3:9">
      <c r="C1151" s="142">
        <v>1</v>
      </c>
      <c r="D1151" s="59" t="s">
        <v>5</v>
      </c>
      <c r="E1151" s="72" t="s">
        <v>6</v>
      </c>
      <c r="F1151" s="93">
        <v>1</v>
      </c>
      <c r="G1151" s="64">
        <f>VLOOKUP(D1151,upahbahan,3,FALSE)</f>
        <v>100000</v>
      </c>
      <c r="H1151" s="124">
        <f t="shared" ref="H1151:H1154" si="113">F1151*G1151</f>
        <v>100000</v>
      </c>
    </row>
    <row r="1152" spans="3:9">
      <c r="C1152" s="142">
        <v>2</v>
      </c>
      <c r="D1152" s="59" t="s">
        <v>7</v>
      </c>
      <c r="E1152" s="72" t="s">
        <v>6</v>
      </c>
      <c r="F1152" s="93">
        <v>0.5</v>
      </c>
      <c r="G1152" s="64">
        <f>VLOOKUP(D1152,upahbahan,3,FALSE)</f>
        <v>145000</v>
      </c>
      <c r="H1152" s="124">
        <f t="shared" si="113"/>
        <v>72500</v>
      </c>
    </row>
    <row r="1153" spans="3:9">
      <c r="C1153" s="142">
        <v>3</v>
      </c>
      <c r="D1153" s="59" t="s">
        <v>18</v>
      </c>
      <c r="E1153" s="72" t="s">
        <v>6</v>
      </c>
      <c r="F1153" s="93">
        <v>0.05</v>
      </c>
      <c r="G1153" s="64">
        <f>VLOOKUP(D1153,upahbahan,3,FALSE)</f>
        <v>175000</v>
      </c>
      <c r="H1153" s="124">
        <f t="shared" si="113"/>
        <v>8750</v>
      </c>
    </row>
    <row r="1154" spans="3:9">
      <c r="C1154" s="142">
        <v>4</v>
      </c>
      <c r="D1154" s="59" t="s">
        <v>19</v>
      </c>
      <c r="E1154" s="72" t="s">
        <v>6</v>
      </c>
      <c r="F1154" s="93">
        <v>1.67E-2</v>
      </c>
      <c r="G1154" s="64">
        <f>VLOOKUP(D1154,upahbahan,3,FALSE)</f>
        <v>200000</v>
      </c>
      <c r="H1154" s="124">
        <f t="shared" si="113"/>
        <v>3340</v>
      </c>
    </row>
    <row r="1155" spans="3:9">
      <c r="C1155" s="144" t="s">
        <v>1210</v>
      </c>
      <c r="D1155" s="80"/>
      <c r="E1155" s="80"/>
      <c r="F1155" s="217"/>
      <c r="G1155" s="218"/>
      <c r="H1155" s="124">
        <f>SUM(H1151:H1154)</f>
        <v>184590</v>
      </c>
      <c r="I1155" s="220"/>
    </row>
    <row r="1156" spans="3:9">
      <c r="C1156" s="141" t="s">
        <v>1211</v>
      </c>
      <c r="D1156" s="59" t="s">
        <v>1212</v>
      </c>
      <c r="E1156" s="73"/>
      <c r="F1156" s="73"/>
      <c r="G1156" s="73"/>
      <c r="H1156" s="146"/>
    </row>
    <row r="1157" spans="3:9">
      <c r="C1157" s="198" t="s">
        <v>1205</v>
      </c>
      <c r="D1157" s="77" t="s">
        <v>2965</v>
      </c>
      <c r="E1157" s="72" t="s">
        <v>44</v>
      </c>
      <c r="F1157" s="181">
        <v>11.667</v>
      </c>
      <c r="G1157" s="64">
        <f>VLOOKUP(D1157,upahbahan,3,FALSE)</f>
        <v>4000</v>
      </c>
      <c r="H1157" s="124">
        <f t="shared" ref="H1157:H1160" si="114">F1157*G1157</f>
        <v>46668</v>
      </c>
    </row>
    <row r="1158" spans="3:9">
      <c r="C1158" s="198" t="s">
        <v>1206</v>
      </c>
      <c r="D1158" s="59" t="s">
        <v>2359</v>
      </c>
      <c r="E1158" s="72" t="s">
        <v>66</v>
      </c>
      <c r="F1158" s="74">
        <v>13.632</v>
      </c>
      <c r="G1158" s="64">
        <f>VLOOKUP(D1158,upahbahan,3,FALSE)</f>
        <v>1300</v>
      </c>
      <c r="H1158" s="124">
        <f t="shared" si="114"/>
        <v>17721.599999999999</v>
      </c>
    </row>
    <row r="1159" spans="3:9">
      <c r="C1159" s="198" t="s">
        <v>1207</v>
      </c>
      <c r="D1159" s="59" t="s">
        <v>563</v>
      </c>
      <c r="E1159" s="72" t="s">
        <v>66</v>
      </c>
      <c r="F1159" s="74">
        <v>1.5</v>
      </c>
      <c r="G1159" s="64">
        <f>VLOOKUP(D1159,upahbahan,3,FALSE)</f>
        <v>7800</v>
      </c>
      <c r="H1159" s="124">
        <f t="shared" si="114"/>
        <v>11700</v>
      </c>
    </row>
    <row r="1160" spans="3:9">
      <c r="C1160" s="198" t="s">
        <v>1208</v>
      </c>
      <c r="D1160" s="77" t="s">
        <v>86</v>
      </c>
      <c r="E1160" s="72" t="s">
        <v>42</v>
      </c>
      <c r="F1160" s="74">
        <v>2.7E-2</v>
      </c>
      <c r="G1160" s="64">
        <f>VLOOKUP(D1160,upahbahan,3,FALSE)</f>
        <v>275000</v>
      </c>
      <c r="H1160" s="124">
        <f t="shared" si="114"/>
        <v>7425</v>
      </c>
    </row>
    <row r="1161" spans="3:9">
      <c r="C1161" s="144" t="s">
        <v>1216</v>
      </c>
      <c r="D1161" s="80"/>
      <c r="E1161" s="80"/>
      <c r="F1161" s="80"/>
      <c r="G1161" s="162"/>
      <c r="H1161" s="124">
        <f>SUM(H1157:H1160)</f>
        <v>83514.600000000006</v>
      </c>
    </row>
    <row r="1162" spans="3:9">
      <c r="C1162" s="152" t="s">
        <v>1217</v>
      </c>
      <c r="D1162" s="59" t="s">
        <v>1218</v>
      </c>
      <c r="E1162" s="73"/>
      <c r="F1162" s="73"/>
      <c r="G1162" s="73"/>
      <c r="H1162" s="146"/>
    </row>
    <row r="1163" spans="3:9">
      <c r="C1163" s="144" t="s">
        <v>1219</v>
      </c>
      <c r="D1163" s="80"/>
      <c r="E1163" s="80"/>
      <c r="F1163" s="80"/>
      <c r="G1163" s="162"/>
      <c r="H1163" s="153">
        <v>0</v>
      </c>
    </row>
    <row r="1164" spans="3:9">
      <c r="C1164" s="122" t="s">
        <v>1220</v>
      </c>
      <c r="D1164" s="69" t="s">
        <v>1221</v>
      </c>
      <c r="E1164" s="70"/>
      <c r="F1164" s="70"/>
      <c r="G1164" s="71"/>
      <c r="H1164" s="124">
        <f>H1163+H1161+H1155</f>
        <v>268104.59999999998</v>
      </c>
    </row>
    <row r="1165" spans="3:9">
      <c r="C1165" s="122" t="s">
        <v>1222</v>
      </c>
      <c r="D1165" s="69" t="s">
        <v>1325</v>
      </c>
      <c r="E1165" s="70"/>
      <c r="F1165" s="71"/>
      <c r="G1165" s="95">
        <f>$M$8</f>
        <v>0.1</v>
      </c>
      <c r="H1165" s="124">
        <f>H1164*G1165</f>
        <v>26810.46</v>
      </c>
    </row>
    <row r="1166" spans="3:9" ht="14.4" thickBot="1">
      <c r="C1166" s="130" t="s">
        <v>1223</v>
      </c>
      <c r="D1166" s="131" t="s">
        <v>1224</v>
      </c>
      <c r="E1166" s="132"/>
      <c r="F1166" s="132"/>
      <c r="G1166" s="155"/>
      <c r="H1166" s="134">
        <f>SUM(H1164:H1165)</f>
        <v>294915.06</v>
      </c>
    </row>
    <row r="1167" spans="3:9" ht="14.4" thickTop="1">
      <c r="C1167" s="160"/>
      <c r="D1167" s="436"/>
      <c r="E1167" s="81"/>
      <c r="F1167" s="81"/>
      <c r="G1167" s="81"/>
      <c r="H1167" s="82"/>
    </row>
    <row r="1168" spans="3:9" ht="32.25" customHeight="1" thickBot="1">
      <c r="C1168" s="53" t="s">
        <v>2969</v>
      </c>
      <c r="D1168" s="633" t="s">
        <v>2970</v>
      </c>
      <c r="E1168" s="633"/>
      <c r="F1168" s="633"/>
      <c r="G1168" s="633"/>
      <c r="H1168" s="633"/>
      <c r="I1168" s="56">
        <f>ROUNDDOWN(H1186,-2)</f>
        <v>302000</v>
      </c>
    </row>
    <row r="1169" spans="3:9" ht="28.2" thickTop="1">
      <c r="C1169" s="119" t="s">
        <v>1197</v>
      </c>
      <c r="D1169" s="120" t="s">
        <v>1198</v>
      </c>
      <c r="E1169" s="120" t="s">
        <v>1199</v>
      </c>
      <c r="F1169" s="120" t="s">
        <v>1200</v>
      </c>
      <c r="G1169" s="120" t="s">
        <v>1201</v>
      </c>
      <c r="H1169" s="121" t="s">
        <v>1202</v>
      </c>
    </row>
    <row r="1170" spans="3:9">
      <c r="C1170" s="141" t="s">
        <v>1203</v>
      </c>
      <c r="D1170" s="59" t="s">
        <v>1204</v>
      </c>
      <c r="E1170" s="73"/>
      <c r="F1170" s="73"/>
      <c r="G1170" s="73"/>
      <c r="H1170" s="146"/>
    </row>
    <row r="1171" spans="3:9">
      <c r="C1171" s="142">
        <v>1</v>
      </c>
      <c r="D1171" s="59" t="s">
        <v>5</v>
      </c>
      <c r="E1171" s="72" t="s">
        <v>6</v>
      </c>
      <c r="F1171" s="93">
        <v>1</v>
      </c>
      <c r="G1171" s="64">
        <f>VLOOKUP(D1171,upahbahan,3,FALSE)</f>
        <v>100000</v>
      </c>
      <c r="H1171" s="124">
        <f t="shared" ref="H1171:H1174" si="115">F1171*G1171</f>
        <v>100000</v>
      </c>
    </row>
    <row r="1172" spans="3:9">
      <c r="C1172" s="142">
        <v>2</v>
      </c>
      <c r="D1172" s="59" t="s">
        <v>7</v>
      </c>
      <c r="E1172" s="72" t="s">
        <v>6</v>
      </c>
      <c r="F1172" s="93">
        <v>0.5</v>
      </c>
      <c r="G1172" s="64">
        <f>VLOOKUP(D1172,upahbahan,3,FALSE)</f>
        <v>145000</v>
      </c>
      <c r="H1172" s="124">
        <f t="shared" si="115"/>
        <v>72500</v>
      </c>
    </row>
    <row r="1173" spans="3:9">
      <c r="C1173" s="142">
        <v>3</v>
      </c>
      <c r="D1173" s="59" t="s">
        <v>18</v>
      </c>
      <c r="E1173" s="72" t="s">
        <v>6</v>
      </c>
      <c r="F1173" s="93">
        <v>0.05</v>
      </c>
      <c r="G1173" s="64">
        <f>VLOOKUP(D1173,upahbahan,3,FALSE)</f>
        <v>175000</v>
      </c>
      <c r="H1173" s="124">
        <f t="shared" si="115"/>
        <v>8750</v>
      </c>
    </row>
    <row r="1174" spans="3:9">
      <c r="C1174" s="142">
        <v>4</v>
      </c>
      <c r="D1174" s="59" t="s">
        <v>19</v>
      </c>
      <c r="E1174" s="72" t="s">
        <v>6</v>
      </c>
      <c r="F1174" s="93">
        <v>1.67E-2</v>
      </c>
      <c r="G1174" s="64">
        <f>VLOOKUP(D1174,upahbahan,3,FALSE)</f>
        <v>200000</v>
      </c>
      <c r="H1174" s="124">
        <f t="shared" si="115"/>
        <v>3340</v>
      </c>
    </row>
    <row r="1175" spans="3:9">
      <c r="C1175" s="144" t="s">
        <v>1210</v>
      </c>
      <c r="D1175" s="80"/>
      <c r="E1175" s="80"/>
      <c r="F1175" s="217"/>
      <c r="G1175" s="218"/>
      <c r="H1175" s="124">
        <f>SUM(H1171:H1174)</f>
        <v>184590</v>
      </c>
      <c r="I1175" s="220"/>
    </row>
    <row r="1176" spans="3:9">
      <c r="C1176" s="141" t="s">
        <v>1211</v>
      </c>
      <c r="D1176" s="59" t="s">
        <v>1212</v>
      </c>
      <c r="E1176" s="73"/>
      <c r="F1176" s="73"/>
      <c r="G1176" s="73"/>
      <c r="H1176" s="146"/>
    </row>
    <row r="1177" spans="3:9">
      <c r="C1177" s="198" t="s">
        <v>1205</v>
      </c>
      <c r="D1177" s="77" t="s">
        <v>2971</v>
      </c>
      <c r="E1177" s="72" t="s">
        <v>44</v>
      </c>
      <c r="F1177" s="181">
        <v>6.5629999999999997</v>
      </c>
      <c r="G1177" s="64">
        <f>VLOOKUP(D1177,upahbahan,3,FALSE)</f>
        <v>8100</v>
      </c>
      <c r="H1177" s="124">
        <f t="shared" ref="H1177:H1180" si="116">F1177*G1177</f>
        <v>53160.299999999996</v>
      </c>
    </row>
    <row r="1178" spans="3:9">
      <c r="C1178" s="198" t="s">
        <v>1206</v>
      </c>
      <c r="D1178" s="59" t="s">
        <v>2361</v>
      </c>
      <c r="E1178" s="72" t="s">
        <v>66</v>
      </c>
      <c r="F1178" s="74">
        <v>13.632</v>
      </c>
      <c r="G1178" s="64">
        <f>VLOOKUP(D1178,upahbahan,3,FALSE)</f>
        <v>1300</v>
      </c>
      <c r="H1178" s="124">
        <f t="shared" si="116"/>
        <v>17721.599999999999</v>
      </c>
    </row>
    <row r="1179" spans="3:9">
      <c r="C1179" s="198" t="s">
        <v>1207</v>
      </c>
      <c r="D1179" s="59" t="s">
        <v>563</v>
      </c>
      <c r="E1179" s="72" t="s">
        <v>66</v>
      </c>
      <c r="F1179" s="74">
        <v>1.5</v>
      </c>
      <c r="G1179" s="64">
        <f>VLOOKUP(D1179,upahbahan,3,FALSE)</f>
        <v>7800</v>
      </c>
      <c r="H1179" s="124">
        <f t="shared" si="116"/>
        <v>11700</v>
      </c>
    </row>
    <row r="1180" spans="3:9">
      <c r="C1180" s="198" t="s">
        <v>1208</v>
      </c>
      <c r="D1180" s="77" t="s">
        <v>86</v>
      </c>
      <c r="E1180" s="72" t="s">
        <v>42</v>
      </c>
      <c r="F1180" s="74">
        <v>2.7E-2</v>
      </c>
      <c r="G1180" s="64">
        <f>VLOOKUP(D1180,upahbahan,3,FALSE)</f>
        <v>275000</v>
      </c>
      <c r="H1180" s="124">
        <f t="shared" si="116"/>
        <v>7425</v>
      </c>
    </row>
    <row r="1181" spans="3:9">
      <c r="C1181" s="144" t="s">
        <v>1216</v>
      </c>
      <c r="D1181" s="80"/>
      <c r="E1181" s="80"/>
      <c r="F1181" s="80"/>
      <c r="G1181" s="162"/>
      <c r="H1181" s="124">
        <f>SUM(H1177:H1180)</f>
        <v>90006.9</v>
      </c>
    </row>
    <row r="1182" spans="3:9">
      <c r="C1182" s="152" t="s">
        <v>1217</v>
      </c>
      <c r="D1182" s="59" t="s">
        <v>1218</v>
      </c>
      <c r="E1182" s="73"/>
      <c r="F1182" s="73"/>
      <c r="G1182" s="73"/>
      <c r="H1182" s="146"/>
    </row>
    <row r="1183" spans="3:9">
      <c r="C1183" s="144" t="s">
        <v>1219</v>
      </c>
      <c r="D1183" s="80"/>
      <c r="E1183" s="80"/>
      <c r="F1183" s="80"/>
      <c r="G1183" s="162"/>
      <c r="H1183" s="153">
        <v>0</v>
      </c>
    </row>
    <row r="1184" spans="3:9">
      <c r="C1184" s="122" t="s">
        <v>1220</v>
      </c>
      <c r="D1184" s="69" t="s">
        <v>1221</v>
      </c>
      <c r="E1184" s="70"/>
      <c r="F1184" s="70"/>
      <c r="G1184" s="71"/>
      <c r="H1184" s="124">
        <f>H1183+H1181+H1175</f>
        <v>274596.90000000002</v>
      </c>
    </row>
    <row r="1185" spans="3:9">
      <c r="C1185" s="122" t="s">
        <v>1222</v>
      </c>
      <c r="D1185" s="69" t="s">
        <v>1325</v>
      </c>
      <c r="E1185" s="70"/>
      <c r="F1185" s="71"/>
      <c r="G1185" s="95">
        <f>$M$8</f>
        <v>0.1</v>
      </c>
      <c r="H1185" s="124">
        <f>H1184*G1185</f>
        <v>27459.690000000002</v>
      </c>
    </row>
    <row r="1186" spans="3:9" ht="14.4" thickBot="1">
      <c r="C1186" s="130" t="s">
        <v>1223</v>
      </c>
      <c r="D1186" s="131" t="s">
        <v>1224</v>
      </c>
      <c r="E1186" s="132"/>
      <c r="F1186" s="132"/>
      <c r="G1186" s="155"/>
      <c r="H1186" s="134">
        <f>SUM(H1184:H1185)</f>
        <v>302056.59000000003</v>
      </c>
    </row>
    <row r="1187" spans="3:9" ht="14.4" thickTop="1">
      <c r="C1187" s="57"/>
      <c r="D1187" s="81"/>
      <c r="E1187" s="81"/>
      <c r="F1187" s="81"/>
      <c r="G1187" s="81"/>
      <c r="H1187" s="82"/>
    </row>
    <row r="1188" spans="3:9">
      <c r="C1188" s="57"/>
      <c r="D1188" s="81"/>
      <c r="E1188" s="81"/>
      <c r="F1188" s="81"/>
      <c r="G1188" s="81"/>
      <c r="H1188" s="82"/>
    </row>
    <row r="1189" spans="3:9" ht="14.4" thickBot="1">
      <c r="C1189" s="53" t="s">
        <v>2972</v>
      </c>
      <c r="D1189" s="234" t="s">
        <v>1453</v>
      </c>
      <c r="E1189" s="234"/>
      <c r="F1189" s="234"/>
      <c r="G1189" s="234"/>
      <c r="H1189" s="234"/>
      <c r="I1189" s="56">
        <f>ROUNDDOWN(H1207,-2)</f>
        <v>28100</v>
      </c>
    </row>
    <row r="1190" spans="3:9" ht="28.2" thickTop="1">
      <c r="C1190" s="119" t="s">
        <v>1197</v>
      </c>
      <c r="D1190" s="120" t="s">
        <v>1198</v>
      </c>
      <c r="E1190" s="120" t="s">
        <v>1199</v>
      </c>
      <c r="F1190" s="120" t="s">
        <v>1200</v>
      </c>
      <c r="G1190" s="120" t="s">
        <v>1201</v>
      </c>
      <c r="H1190" s="121" t="s">
        <v>1202</v>
      </c>
    </row>
    <row r="1191" spans="3:9">
      <c r="C1191" s="141" t="s">
        <v>1203</v>
      </c>
      <c r="D1191" s="59" t="s">
        <v>1204</v>
      </c>
      <c r="E1191" s="73"/>
      <c r="F1191" s="73"/>
      <c r="G1191" s="73"/>
      <c r="H1191" s="146"/>
    </row>
    <row r="1192" spans="3:9">
      <c r="C1192" s="142">
        <v>1</v>
      </c>
      <c r="D1192" s="59" t="s">
        <v>5</v>
      </c>
      <c r="E1192" s="72" t="s">
        <v>6</v>
      </c>
      <c r="F1192" s="93">
        <v>5.7099999999999998E-2</v>
      </c>
      <c r="G1192" s="64">
        <f>VLOOKUP(D1192,upahbahan,3,FALSE)</f>
        <v>100000</v>
      </c>
      <c r="H1192" s="124">
        <f t="shared" ref="H1192:H1195" si="117">F1192*G1192</f>
        <v>5710</v>
      </c>
    </row>
    <row r="1193" spans="3:9">
      <c r="C1193" s="142">
        <v>2</v>
      </c>
      <c r="D1193" s="59" t="s">
        <v>7</v>
      </c>
      <c r="E1193" s="72" t="s">
        <v>6</v>
      </c>
      <c r="F1193" s="93">
        <v>2.86E-2</v>
      </c>
      <c r="G1193" s="64">
        <f>VLOOKUP(D1193,upahbahan,3,FALSE)</f>
        <v>145000</v>
      </c>
      <c r="H1193" s="124">
        <f t="shared" si="117"/>
        <v>4147</v>
      </c>
    </row>
    <row r="1194" spans="3:9">
      <c r="C1194" s="142">
        <v>3</v>
      </c>
      <c r="D1194" s="59" t="s">
        <v>18</v>
      </c>
      <c r="E1194" s="72" t="s">
        <v>6</v>
      </c>
      <c r="F1194" s="93">
        <v>2.8999999999999998E-3</v>
      </c>
      <c r="G1194" s="64">
        <f>VLOOKUP(D1194,upahbahan,3,FALSE)</f>
        <v>175000</v>
      </c>
      <c r="H1194" s="124">
        <f t="shared" si="117"/>
        <v>507.49999999999994</v>
      </c>
    </row>
    <row r="1195" spans="3:9">
      <c r="C1195" s="142">
        <v>4</v>
      </c>
      <c r="D1195" s="59" t="s">
        <v>19</v>
      </c>
      <c r="E1195" s="72" t="s">
        <v>6</v>
      </c>
      <c r="F1195" s="93">
        <v>1E-3</v>
      </c>
      <c r="G1195" s="64">
        <f>VLOOKUP(D1195,upahbahan,3,FALSE)</f>
        <v>200000</v>
      </c>
      <c r="H1195" s="124">
        <f t="shared" si="117"/>
        <v>200</v>
      </c>
    </row>
    <row r="1196" spans="3:9">
      <c r="C1196" s="144" t="s">
        <v>1210</v>
      </c>
      <c r="D1196" s="80"/>
      <c r="E1196" s="80"/>
      <c r="F1196" s="217"/>
      <c r="G1196" s="218"/>
      <c r="H1196" s="124">
        <f>SUM(H1192:H1195)</f>
        <v>10564.5</v>
      </c>
      <c r="I1196" s="220"/>
    </row>
    <row r="1197" spans="3:9">
      <c r="C1197" s="141" t="s">
        <v>1211</v>
      </c>
      <c r="D1197" s="59" t="s">
        <v>1212</v>
      </c>
      <c r="E1197" s="73"/>
      <c r="F1197" s="73"/>
      <c r="G1197" s="73"/>
      <c r="H1197" s="146"/>
    </row>
    <row r="1198" spans="3:9">
      <c r="C1198" s="198" t="s">
        <v>1205</v>
      </c>
      <c r="D1198" s="77" t="s">
        <v>472</v>
      </c>
      <c r="E1198" s="72" t="s">
        <v>44</v>
      </c>
      <c r="F1198" s="74">
        <v>5.25</v>
      </c>
      <c r="G1198" s="64">
        <f>VLOOKUP(D1198,upahbahan,3,FALSE)</f>
        <v>2000</v>
      </c>
      <c r="H1198" s="124">
        <f t="shared" ref="H1198:H1201" si="118">F1198*G1198</f>
        <v>10500</v>
      </c>
    </row>
    <row r="1199" spans="3:9">
      <c r="C1199" s="198" t="s">
        <v>1206</v>
      </c>
      <c r="D1199" s="59" t="s">
        <v>2359</v>
      </c>
      <c r="E1199" s="72" t="s">
        <v>66</v>
      </c>
      <c r="F1199" s="74">
        <v>1.704</v>
      </c>
      <c r="G1199" s="64">
        <f>VLOOKUP(D1199,upahbahan,3,FALSE)</f>
        <v>1300</v>
      </c>
      <c r="H1199" s="124">
        <f t="shared" si="118"/>
        <v>2215.1999999999998</v>
      </c>
    </row>
    <row r="1200" spans="3:9">
      <c r="C1200" s="198" t="s">
        <v>1207</v>
      </c>
      <c r="D1200" s="59" t="s">
        <v>563</v>
      </c>
      <c r="E1200" s="72" t="s">
        <v>66</v>
      </c>
      <c r="F1200" s="74">
        <v>0.188</v>
      </c>
      <c r="G1200" s="64">
        <f>VLOOKUP(D1200,upahbahan,3,FALSE)</f>
        <v>7800</v>
      </c>
      <c r="H1200" s="124">
        <f t="shared" si="118"/>
        <v>1466.4</v>
      </c>
    </row>
    <row r="1201" spans="3:9">
      <c r="C1201" s="198" t="s">
        <v>1208</v>
      </c>
      <c r="D1201" s="77" t="s">
        <v>86</v>
      </c>
      <c r="E1201" s="72" t="s">
        <v>42</v>
      </c>
      <c r="F1201" s="74">
        <v>3.0000000000000001E-3</v>
      </c>
      <c r="G1201" s="64">
        <f>VLOOKUP(D1201,upahbahan,3,FALSE)</f>
        <v>275000</v>
      </c>
      <c r="H1201" s="124">
        <f t="shared" si="118"/>
        <v>825</v>
      </c>
    </row>
    <row r="1202" spans="3:9">
      <c r="C1202" s="144" t="s">
        <v>1216</v>
      </c>
      <c r="D1202" s="80"/>
      <c r="E1202" s="80"/>
      <c r="F1202" s="80"/>
      <c r="G1202" s="162"/>
      <c r="H1202" s="124">
        <f>SUM(H1198:H1201)</f>
        <v>15006.6</v>
      </c>
    </row>
    <row r="1203" spans="3:9">
      <c r="C1203" s="152" t="s">
        <v>1217</v>
      </c>
      <c r="D1203" s="59" t="s">
        <v>1218</v>
      </c>
      <c r="E1203" s="73"/>
      <c r="F1203" s="73"/>
      <c r="G1203" s="73"/>
      <c r="H1203" s="146"/>
    </row>
    <row r="1204" spans="3:9">
      <c r="C1204" s="144" t="s">
        <v>1219</v>
      </c>
      <c r="D1204" s="80"/>
      <c r="E1204" s="80"/>
      <c r="F1204" s="80"/>
      <c r="G1204" s="162"/>
      <c r="H1204" s="153">
        <v>0</v>
      </c>
    </row>
    <row r="1205" spans="3:9">
      <c r="C1205" s="122" t="s">
        <v>1220</v>
      </c>
      <c r="D1205" s="69" t="s">
        <v>1221</v>
      </c>
      <c r="E1205" s="70"/>
      <c r="F1205" s="70"/>
      <c r="G1205" s="71"/>
      <c r="H1205" s="124">
        <f>H1204+H1202+H1196</f>
        <v>25571.1</v>
      </c>
    </row>
    <row r="1206" spans="3:9">
      <c r="C1206" s="122" t="s">
        <v>1222</v>
      </c>
      <c r="D1206" s="69" t="s">
        <v>1325</v>
      </c>
      <c r="E1206" s="70"/>
      <c r="F1206" s="71"/>
      <c r="G1206" s="95">
        <f>$M$8</f>
        <v>0.1</v>
      </c>
      <c r="H1206" s="124">
        <f>H1205*G1206</f>
        <v>2557.11</v>
      </c>
    </row>
    <row r="1207" spans="3:9" ht="14.4" thickBot="1">
      <c r="C1207" s="130" t="s">
        <v>1223</v>
      </c>
      <c r="D1207" s="131" t="s">
        <v>1224</v>
      </c>
      <c r="E1207" s="132"/>
      <c r="F1207" s="132"/>
      <c r="G1207" s="155"/>
      <c r="H1207" s="134">
        <f>SUM(H1205:H1206)</f>
        <v>28128.21</v>
      </c>
    </row>
    <row r="1208" spans="3:9" ht="14.4" thickTop="1">
      <c r="C1208" s="57"/>
      <c r="D1208" s="81"/>
      <c r="E1208" s="81"/>
      <c r="F1208" s="81"/>
      <c r="G1208" s="81"/>
      <c r="H1208" s="82"/>
    </row>
    <row r="1209" spans="3:9" ht="14.4" thickBot="1">
      <c r="C1209" s="53" t="s">
        <v>2973</v>
      </c>
      <c r="D1209" s="234" t="s">
        <v>1454</v>
      </c>
      <c r="E1209" s="234"/>
      <c r="F1209" s="234"/>
      <c r="G1209" s="234"/>
      <c r="H1209" s="234"/>
      <c r="I1209" s="56">
        <f>ROUNDDOWN(H1227,-2)</f>
        <v>29100</v>
      </c>
    </row>
    <row r="1210" spans="3:9" ht="28.2" thickTop="1">
      <c r="C1210" s="119" t="s">
        <v>1197</v>
      </c>
      <c r="D1210" s="120" t="s">
        <v>1198</v>
      </c>
      <c r="E1210" s="120" t="s">
        <v>1199</v>
      </c>
      <c r="F1210" s="120" t="s">
        <v>1200</v>
      </c>
      <c r="G1210" s="120" t="s">
        <v>1201</v>
      </c>
      <c r="H1210" s="121" t="s">
        <v>1202</v>
      </c>
    </row>
    <row r="1211" spans="3:9">
      <c r="C1211" s="141" t="s">
        <v>1203</v>
      </c>
      <c r="D1211" s="59" t="s">
        <v>1204</v>
      </c>
      <c r="E1211" s="73"/>
      <c r="F1211" s="73"/>
      <c r="G1211" s="73"/>
      <c r="H1211" s="146"/>
    </row>
    <row r="1212" spans="3:9">
      <c r="C1212" s="142">
        <v>1</v>
      </c>
      <c r="D1212" s="59" t="s">
        <v>5</v>
      </c>
      <c r="E1212" s="72" t="s">
        <v>6</v>
      </c>
      <c r="F1212" s="93">
        <v>6.25E-2</v>
      </c>
      <c r="G1212" s="64">
        <f>VLOOKUP(D1212,upahbahan,3,FALSE)</f>
        <v>100000</v>
      </c>
      <c r="H1212" s="124">
        <f t="shared" ref="H1212:H1215" si="119">F1212*G1212</f>
        <v>6250</v>
      </c>
    </row>
    <row r="1213" spans="3:9">
      <c r="C1213" s="142">
        <v>2</v>
      </c>
      <c r="D1213" s="59" t="s">
        <v>7</v>
      </c>
      <c r="E1213" s="72" t="s">
        <v>6</v>
      </c>
      <c r="F1213" s="93">
        <v>3.1300000000000001E-2</v>
      </c>
      <c r="G1213" s="64">
        <f>VLOOKUP(D1213,upahbahan,3,FALSE)</f>
        <v>145000</v>
      </c>
      <c r="H1213" s="124">
        <f t="shared" si="119"/>
        <v>4538.5</v>
      </c>
    </row>
    <row r="1214" spans="3:9">
      <c r="C1214" s="142">
        <v>3</v>
      </c>
      <c r="D1214" s="59" t="s">
        <v>18</v>
      </c>
      <c r="E1214" s="72" t="s">
        <v>6</v>
      </c>
      <c r="F1214" s="93">
        <v>3.0999999999999999E-3</v>
      </c>
      <c r="G1214" s="64">
        <f>VLOOKUP(D1214,upahbahan,3,FALSE)</f>
        <v>175000</v>
      </c>
      <c r="H1214" s="124">
        <f t="shared" si="119"/>
        <v>542.5</v>
      </c>
    </row>
    <row r="1215" spans="3:9">
      <c r="C1215" s="142">
        <v>4</v>
      </c>
      <c r="D1215" s="59" t="s">
        <v>19</v>
      </c>
      <c r="E1215" s="72" t="s">
        <v>6</v>
      </c>
      <c r="F1215" s="93">
        <v>1E-3</v>
      </c>
      <c r="G1215" s="64">
        <f>VLOOKUP(D1215,upahbahan,3,FALSE)</f>
        <v>200000</v>
      </c>
      <c r="H1215" s="124">
        <f t="shared" si="119"/>
        <v>200</v>
      </c>
    </row>
    <row r="1216" spans="3:9">
      <c r="C1216" s="144" t="s">
        <v>1210</v>
      </c>
      <c r="D1216" s="80"/>
      <c r="E1216" s="80"/>
      <c r="F1216" s="217"/>
      <c r="G1216" s="218"/>
      <c r="H1216" s="124">
        <f>SUM(H1212:H1215)</f>
        <v>11531</v>
      </c>
      <c r="I1216" s="220"/>
    </row>
    <row r="1217" spans="3:9">
      <c r="C1217" s="141" t="s">
        <v>1211</v>
      </c>
      <c r="D1217" s="59" t="s">
        <v>1212</v>
      </c>
      <c r="E1217" s="73"/>
      <c r="F1217" s="73"/>
      <c r="G1217" s="73"/>
      <c r="H1217" s="146"/>
    </row>
    <row r="1218" spans="3:9">
      <c r="C1218" s="198" t="s">
        <v>1205</v>
      </c>
      <c r="D1218" s="77" t="s">
        <v>473</v>
      </c>
      <c r="E1218" s="72" t="s">
        <v>44</v>
      </c>
      <c r="F1218" s="74">
        <v>3.5</v>
      </c>
      <c r="G1218" s="64">
        <f>VLOOKUP(D1218,upahbahan,3,FALSE)</f>
        <v>3000</v>
      </c>
      <c r="H1218" s="124">
        <f t="shared" ref="H1218:H1221" si="120">F1218*G1218</f>
        <v>10500</v>
      </c>
    </row>
    <row r="1219" spans="3:9">
      <c r="C1219" s="198" t="s">
        <v>1206</v>
      </c>
      <c r="D1219" s="59" t="s">
        <v>2359</v>
      </c>
      <c r="E1219" s="72" t="s">
        <v>66</v>
      </c>
      <c r="F1219" s="74">
        <v>1.704</v>
      </c>
      <c r="G1219" s="64">
        <f>VLOOKUP(D1219,upahbahan,3,FALSE)</f>
        <v>1300</v>
      </c>
      <c r="H1219" s="124">
        <f t="shared" si="120"/>
        <v>2215.1999999999998</v>
      </c>
    </row>
    <row r="1220" spans="3:9">
      <c r="C1220" s="198" t="s">
        <v>1207</v>
      </c>
      <c r="D1220" s="59" t="s">
        <v>563</v>
      </c>
      <c r="E1220" s="72" t="s">
        <v>66</v>
      </c>
      <c r="F1220" s="74">
        <v>0.188</v>
      </c>
      <c r="G1220" s="64">
        <f>VLOOKUP(D1220,upahbahan,3,FALSE)</f>
        <v>7800</v>
      </c>
      <c r="H1220" s="124">
        <f t="shared" si="120"/>
        <v>1466.4</v>
      </c>
    </row>
    <row r="1221" spans="3:9">
      <c r="C1221" s="198" t="s">
        <v>1208</v>
      </c>
      <c r="D1221" s="77" t="s">
        <v>86</v>
      </c>
      <c r="E1221" s="72" t="s">
        <v>42</v>
      </c>
      <c r="F1221" s="74">
        <v>3.0000000000000001E-3</v>
      </c>
      <c r="G1221" s="64">
        <f>VLOOKUP(D1221,upahbahan,3,FALSE)</f>
        <v>275000</v>
      </c>
      <c r="H1221" s="124">
        <f t="shared" si="120"/>
        <v>825</v>
      </c>
    </row>
    <row r="1222" spans="3:9">
      <c r="C1222" s="144" t="s">
        <v>1216</v>
      </c>
      <c r="D1222" s="80"/>
      <c r="E1222" s="80"/>
      <c r="F1222" s="80"/>
      <c r="G1222" s="162"/>
      <c r="H1222" s="124">
        <f>SUM(H1218:H1221)</f>
        <v>15006.6</v>
      </c>
    </row>
    <row r="1223" spans="3:9">
      <c r="C1223" s="152" t="s">
        <v>1217</v>
      </c>
      <c r="D1223" s="59" t="s">
        <v>1218</v>
      </c>
      <c r="E1223" s="73"/>
      <c r="F1223" s="73"/>
      <c r="G1223" s="73"/>
      <c r="H1223" s="146"/>
    </row>
    <row r="1224" spans="3:9">
      <c r="C1224" s="144" t="s">
        <v>1219</v>
      </c>
      <c r="D1224" s="80"/>
      <c r="E1224" s="80"/>
      <c r="F1224" s="80"/>
      <c r="G1224" s="162"/>
      <c r="H1224" s="153">
        <v>0</v>
      </c>
    </row>
    <row r="1225" spans="3:9">
      <c r="C1225" s="122" t="s">
        <v>1220</v>
      </c>
      <c r="D1225" s="69" t="s">
        <v>1221</v>
      </c>
      <c r="E1225" s="70"/>
      <c r="F1225" s="70"/>
      <c r="G1225" s="71"/>
      <c r="H1225" s="124">
        <f>H1224+H1222+H1216</f>
        <v>26537.599999999999</v>
      </c>
    </row>
    <row r="1226" spans="3:9">
      <c r="C1226" s="122" t="s">
        <v>1222</v>
      </c>
      <c r="D1226" s="69" t="s">
        <v>1325</v>
      </c>
      <c r="E1226" s="70"/>
      <c r="F1226" s="71"/>
      <c r="G1226" s="95">
        <f>$M$8</f>
        <v>0.1</v>
      </c>
      <c r="H1226" s="124">
        <f>H1225*G1226</f>
        <v>2653.76</v>
      </c>
    </row>
    <row r="1227" spans="3:9" ht="14.4" thickBot="1">
      <c r="C1227" s="130" t="s">
        <v>1223</v>
      </c>
      <c r="D1227" s="131" t="s">
        <v>1224</v>
      </c>
      <c r="E1227" s="132"/>
      <c r="F1227" s="132"/>
      <c r="G1227" s="155"/>
      <c r="H1227" s="134">
        <f>SUM(H1225:H1226)</f>
        <v>29191.360000000001</v>
      </c>
    </row>
    <row r="1228" spans="3:9" ht="14.4" thickTop="1">
      <c r="C1228" s="89"/>
      <c r="D1228" s="90"/>
      <c r="E1228" s="90"/>
      <c r="F1228" s="90"/>
      <c r="G1228" s="90"/>
      <c r="H1228" s="91"/>
    </row>
    <row r="1229" spans="3:9" ht="14.4" thickBot="1">
      <c r="C1229" s="53" t="s">
        <v>2974</v>
      </c>
      <c r="D1229" s="234" t="s">
        <v>1455</v>
      </c>
      <c r="E1229" s="234"/>
      <c r="F1229" s="234"/>
      <c r="G1229" s="234"/>
      <c r="H1229" s="234"/>
      <c r="I1229" s="56">
        <f>ROUNDDOWN(H1247,-2)</f>
        <v>30000</v>
      </c>
    </row>
    <row r="1230" spans="3:9" ht="28.2" thickTop="1">
      <c r="C1230" s="119" t="s">
        <v>1197</v>
      </c>
      <c r="D1230" s="120" t="s">
        <v>1198</v>
      </c>
      <c r="E1230" s="120" t="s">
        <v>1199</v>
      </c>
      <c r="F1230" s="120" t="s">
        <v>1200</v>
      </c>
      <c r="G1230" s="120" t="s">
        <v>1201</v>
      </c>
      <c r="H1230" s="121" t="s">
        <v>1202</v>
      </c>
    </row>
    <row r="1231" spans="3:9">
      <c r="C1231" s="141" t="s">
        <v>1203</v>
      </c>
      <c r="D1231" s="59" t="s">
        <v>1204</v>
      </c>
      <c r="E1231" s="73"/>
      <c r="F1231" s="73"/>
      <c r="G1231" s="73"/>
      <c r="H1231" s="146"/>
    </row>
    <row r="1232" spans="3:9">
      <c r="C1232" s="142">
        <v>1</v>
      </c>
      <c r="D1232" s="59" t="s">
        <v>5</v>
      </c>
      <c r="E1232" s="72" t="s">
        <v>6</v>
      </c>
      <c r="F1232" s="181">
        <v>6.6699999999999995E-2</v>
      </c>
      <c r="G1232" s="64">
        <f>VLOOKUP(D1232,upahbahan,3,FALSE)</f>
        <v>100000</v>
      </c>
      <c r="H1232" s="124">
        <f t="shared" ref="H1232:H1235" si="121">F1232*G1232</f>
        <v>6669.9999999999991</v>
      </c>
    </row>
    <row r="1233" spans="3:9">
      <c r="C1233" s="142">
        <v>2</v>
      </c>
      <c r="D1233" s="59" t="s">
        <v>7</v>
      </c>
      <c r="E1233" s="72" t="s">
        <v>6</v>
      </c>
      <c r="F1233" s="181">
        <v>3.3300000000000003E-2</v>
      </c>
      <c r="G1233" s="64">
        <f>VLOOKUP(D1233,upahbahan,3,FALSE)</f>
        <v>145000</v>
      </c>
      <c r="H1233" s="124">
        <f t="shared" si="121"/>
        <v>4828.5000000000009</v>
      </c>
    </row>
    <row r="1234" spans="3:9">
      <c r="C1234" s="142">
        <v>3</v>
      </c>
      <c r="D1234" s="59" t="s">
        <v>18</v>
      </c>
      <c r="E1234" s="72" t="s">
        <v>6</v>
      </c>
      <c r="F1234" s="181">
        <v>3.3E-3</v>
      </c>
      <c r="G1234" s="64">
        <f>VLOOKUP(D1234,upahbahan,3,FALSE)</f>
        <v>175000</v>
      </c>
      <c r="H1234" s="124">
        <f t="shared" si="121"/>
        <v>577.5</v>
      </c>
    </row>
    <row r="1235" spans="3:9">
      <c r="C1235" s="142">
        <v>4</v>
      </c>
      <c r="D1235" s="59" t="s">
        <v>19</v>
      </c>
      <c r="E1235" s="72" t="s">
        <v>6</v>
      </c>
      <c r="F1235" s="181">
        <v>1.1000000000000001E-3</v>
      </c>
      <c r="G1235" s="64">
        <f>VLOOKUP(D1235,upahbahan,3,FALSE)</f>
        <v>200000</v>
      </c>
      <c r="H1235" s="124">
        <f t="shared" si="121"/>
        <v>220</v>
      </c>
    </row>
    <row r="1236" spans="3:9">
      <c r="C1236" s="144" t="s">
        <v>1210</v>
      </c>
      <c r="D1236" s="80"/>
      <c r="E1236" s="80"/>
      <c r="F1236" s="217"/>
      <c r="G1236" s="218"/>
      <c r="H1236" s="124">
        <f>SUM(H1232:H1235)</f>
        <v>12296</v>
      </c>
      <c r="I1236" s="220"/>
    </row>
    <row r="1237" spans="3:9">
      <c r="C1237" s="141" t="s">
        <v>1211</v>
      </c>
      <c r="D1237" s="59" t="s">
        <v>1212</v>
      </c>
      <c r="E1237" s="73"/>
      <c r="F1237" s="73"/>
      <c r="G1237" s="73"/>
      <c r="H1237" s="146"/>
    </row>
    <row r="1238" spans="3:9">
      <c r="C1238" s="198" t="s">
        <v>1205</v>
      </c>
      <c r="D1238" s="77" t="s">
        <v>474</v>
      </c>
      <c r="E1238" s="72" t="s">
        <v>44</v>
      </c>
      <c r="F1238" s="181">
        <v>2.625</v>
      </c>
      <c r="G1238" s="64">
        <f>VLOOKUP(D1238,upahbahan,3,FALSE)</f>
        <v>4000</v>
      </c>
      <c r="H1238" s="124">
        <f t="shared" ref="H1238:H1241" si="122">F1238*G1238</f>
        <v>10500</v>
      </c>
    </row>
    <row r="1239" spans="3:9">
      <c r="C1239" s="198" t="s">
        <v>1206</v>
      </c>
      <c r="D1239" s="59" t="s">
        <v>2359</v>
      </c>
      <c r="E1239" s="72" t="s">
        <v>66</v>
      </c>
      <c r="F1239" s="74">
        <v>1.704</v>
      </c>
      <c r="G1239" s="64">
        <f>VLOOKUP(D1239,upahbahan,3,FALSE)</f>
        <v>1300</v>
      </c>
      <c r="H1239" s="124">
        <f t="shared" si="122"/>
        <v>2215.1999999999998</v>
      </c>
    </row>
    <row r="1240" spans="3:9">
      <c r="C1240" s="198" t="s">
        <v>1207</v>
      </c>
      <c r="D1240" s="59" t="s">
        <v>563</v>
      </c>
      <c r="E1240" s="72" t="s">
        <v>66</v>
      </c>
      <c r="F1240" s="74">
        <v>0.188</v>
      </c>
      <c r="G1240" s="64">
        <f>VLOOKUP(D1240,upahbahan,3,FALSE)</f>
        <v>7800</v>
      </c>
      <c r="H1240" s="124">
        <f t="shared" si="122"/>
        <v>1466.4</v>
      </c>
    </row>
    <row r="1241" spans="3:9">
      <c r="C1241" s="198" t="s">
        <v>1208</v>
      </c>
      <c r="D1241" s="77" t="s">
        <v>86</v>
      </c>
      <c r="E1241" s="72" t="s">
        <v>42</v>
      </c>
      <c r="F1241" s="74">
        <v>3.0000000000000001E-3</v>
      </c>
      <c r="G1241" s="64">
        <f>VLOOKUP(D1241,upahbahan,3,FALSE)</f>
        <v>275000</v>
      </c>
      <c r="H1241" s="124">
        <f t="shared" si="122"/>
        <v>825</v>
      </c>
    </row>
    <row r="1242" spans="3:9">
      <c r="C1242" s="144" t="s">
        <v>1216</v>
      </c>
      <c r="D1242" s="80"/>
      <c r="E1242" s="80"/>
      <c r="F1242" s="80"/>
      <c r="G1242" s="162"/>
      <c r="H1242" s="124">
        <f>SUM(H1238:H1241)</f>
        <v>15006.6</v>
      </c>
    </row>
    <row r="1243" spans="3:9">
      <c r="C1243" s="152" t="s">
        <v>1217</v>
      </c>
      <c r="D1243" s="59" t="s">
        <v>1218</v>
      </c>
      <c r="E1243" s="73"/>
      <c r="F1243" s="73"/>
      <c r="G1243" s="73"/>
      <c r="H1243" s="146"/>
    </row>
    <row r="1244" spans="3:9">
      <c r="C1244" s="144" t="s">
        <v>1219</v>
      </c>
      <c r="D1244" s="80"/>
      <c r="E1244" s="80"/>
      <c r="F1244" s="80"/>
      <c r="G1244" s="162"/>
      <c r="H1244" s="153">
        <v>0</v>
      </c>
    </row>
    <row r="1245" spans="3:9">
      <c r="C1245" s="122" t="s">
        <v>1220</v>
      </c>
      <c r="D1245" s="69" t="s">
        <v>1221</v>
      </c>
      <c r="E1245" s="70"/>
      <c r="F1245" s="70"/>
      <c r="G1245" s="71"/>
      <c r="H1245" s="124">
        <f>H1244+H1242+H1236</f>
        <v>27302.6</v>
      </c>
    </row>
    <row r="1246" spans="3:9">
      <c r="C1246" s="122" t="s">
        <v>1222</v>
      </c>
      <c r="D1246" s="69" t="s">
        <v>1325</v>
      </c>
      <c r="E1246" s="70"/>
      <c r="F1246" s="71"/>
      <c r="G1246" s="95">
        <f>$M$8</f>
        <v>0.1</v>
      </c>
      <c r="H1246" s="124">
        <f>H1245*G1246</f>
        <v>2730.26</v>
      </c>
    </row>
    <row r="1247" spans="3:9" ht="14.4" thickBot="1">
      <c r="C1247" s="130" t="s">
        <v>1223</v>
      </c>
      <c r="D1247" s="131" t="s">
        <v>1224</v>
      </c>
      <c r="E1247" s="132"/>
      <c r="F1247" s="132"/>
      <c r="G1247" s="155"/>
      <c r="H1247" s="134">
        <f>SUM(H1245:H1246)</f>
        <v>30032.86</v>
      </c>
    </row>
    <row r="1248" spans="3:9" ht="14.4" thickTop="1">
      <c r="C1248" s="89"/>
      <c r="D1248" s="90"/>
      <c r="E1248" s="90"/>
      <c r="F1248" s="90"/>
      <c r="G1248" s="90"/>
      <c r="H1248" s="91"/>
    </row>
    <row r="1249" spans="3:9" ht="14.4" thickBot="1">
      <c r="C1249" s="53" t="s">
        <v>2975</v>
      </c>
      <c r="D1249" s="234" t="s">
        <v>1456</v>
      </c>
      <c r="E1249" s="234"/>
      <c r="F1249" s="234"/>
      <c r="G1249" s="234"/>
      <c r="H1249" s="234"/>
      <c r="I1249" s="56">
        <f>ROUNDDOWN(H1267,-2)</f>
        <v>29000</v>
      </c>
    </row>
    <row r="1250" spans="3:9" ht="28.2" thickTop="1">
      <c r="C1250" s="119" t="s">
        <v>1197</v>
      </c>
      <c r="D1250" s="120" t="s">
        <v>1198</v>
      </c>
      <c r="E1250" s="120" t="s">
        <v>1199</v>
      </c>
      <c r="F1250" s="120" t="s">
        <v>1200</v>
      </c>
      <c r="G1250" s="120" t="s">
        <v>1201</v>
      </c>
      <c r="H1250" s="121" t="s">
        <v>1202</v>
      </c>
    </row>
    <row r="1251" spans="3:9">
      <c r="C1251" s="141" t="s">
        <v>1203</v>
      </c>
      <c r="D1251" s="59" t="s">
        <v>1204</v>
      </c>
      <c r="E1251" s="73"/>
      <c r="F1251" s="73"/>
      <c r="G1251" s="73"/>
      <c r="H1251" s="146"/>
    </row>
    <row r="1252" spans="3:9">
      <c r="C1252" s="142">
        <v>1</v>
      </c>
      <c r="D1252" s="59" t="s">
        <v>5</v>
      </c>
      <c r="E1252" s="72" t="s">
        <v>6</v>
      </c>
      <c r="F1252" s="181">
        <v>7.1400000000000005E-2</v>
      </c>
      <c r="G1252" s="64">
        <f>VLOOKUP(D1252,upahbahan,3,FALSE)</f>
        <v>100000</v>
      </c>
      <c r="H1252" s="124">
        <f t="shared" ref="H1252:H1255" si="123">F1252*G1252</f>
        <v>7140.0000000000009</v>
      </c>
    </row>
    <row r="1253" spans="3:9">
      <c r="C1253" s="142">
        <v>2</v>
      </c>
      <c r="D1253" s="59" t="s">
        <v>7</v>
      </c>
      <c r="E1253" s="72" t="s">
        <v>6</v>
      </c>
      <c r="F1253" s="181">
        <v>3.5700000000000003E-2</v>
      </c>
      <c r="G1253" s="64">
        <f>VLOOKUP(D1253,upahbahan,3,FALSE)</f>
        <v>145000</v>
      </c>
      <c r="H1253" s="124">
        <f t="shared" si="123"/>
        <v>5176.5</v>
      </c>
    </row>
    <row r="1254" spans="3:9">
      <c r="C1254" s="142">
        <v>3</v>
      </c>
      <c r="D1254" s="59" t="s">
        <v>18</v>
      </c>
      <c r="E1254" s="72" t="s">
        <v>6</v>
      </c>
      <c r="F1254" s="181">
        <v>3.5999999999999999E-3</v>
      </c>
      <c r="G1254" s="64">
        <f>VLOOKUP(D1254,upahbahan,3,FALSE)</f>
        <v>175000</v>
      </c>
      <c r="H1254" s="124">
        <f t="shared" si="123"/>
        <v>630</v>
      </c>
    </row>
    <row r="1255" spans="3:9">
      <c r="C1255" s="142">
        <v>4</v>
      </c>
      <c r="D1255" s="59" t="s">
        <v>19</v>
      </c>
      <c r="E1255" s="72" t="s">
        <v>6</v>
      </c>
      <c r="F1255" s="181">
        <v>1.1999999999999999E-3</v>
      </c>
      <c r="G1255" s="64">
        <f>VLOOKUP(D1255,upahbahan,3,FALSE)</f>
        <v>200000</v>
      </c>
      <c r="H1255" s="124">
        <f t="shared" si="123"/>
        <v>239.99999999999997</v>
      </c>
    </row>
    <row r="1256" spans="3:9">
      <c r="C1256" s="144" t="s">
        <v>1210</v>
      </c>
      <c r="D1256" s="80"/>
      <c r="E1256" s="80"/>
      <c r="F1256" s="217"/>
      <c r="G1256" s="218"/>
      <c r="H1256" s="124">
        <f>SUM(H1252:H1255)</f>
        <v>13186.5</v>
      </c>
      <c r="I1256" s="220"/>
    </row>
    <row r="1257" spans="3:9">
      <c r="C1257" s="141" t="s">
        <v>1211</v>
      </c>
      <c r="D1257" s="59" t="s">
        <v>1212</v>
      </c>
      <c r="E1257" s="73"/>
      <c r="F1257" s="73"/>
      <c r="G1257" s="73"/>
      <c r="H1257" s="146"/>
    </row>
    <row r="1258" spans="3:9">
      <c r="C1258" s="198" t="s">
        <v>1205</v>
      </c>
      <c r="D1258" s="59" t="s">
        <v>475</v>
      </c>
      <c r="E1258" s="72" t="s">
        <v>44</v>
      </c>
      <c r="F1258" s="74">
        <v>1.75</v>
      </c>
      <c r="G1258" s="64">
        <f>VLOOKUP(D1258,upahbahan,3,FALSE)</f>
        <v>5000</v>
      </c>
      <c r="H1258" s="124">
        <f t="shared" ref="H1258:H1261" si="124">F1258*G1258</f>
        <v>8750</v>
      </c>
    </row>
    <row r="1259" spans="3:9">
      <c r="C1259" s="198" t="s">
        <v>1206</v>
      </c>
      <c r="D1259" s="59" t="s">
        <v>2359</v>
      </c>
      <c r="E1259" s="72" t="s">
        <v>66</v>
      </c>
      <c r="F1259" s="74">
        <v>1.704</v>
      </c>
      <c r="G1259" s="64">
        <f>VLOOKUP(D1259,upahbahan,3,FALSE)</f>
        <v>1300</v>
      </c>
      <c r="H1259" s="124">
        <f t="shared" si="124"/>
        <v>2215.1999999999998</v>
      </c>
    </row>
    <row r="1260" spans="3:9">
      <c r="C1260" s="198" t="s">
        <v>1207</v>
      </c>
      <c r="D1260" s="59" t="s">
        <v>563</v>
      </c>
      <c r="E1260" s="72" t="s">
        <v>66</v>
      </c>
      <c r="F1260" s="74">
        <v>0.188</v>
      </c>
      <c r="G1260" s="64">
        <f>VLOOKUP(D1260,upahbahan,3,FALSE)</f>
        <v>7800</v>
      </c>
      <c r="H1260" s="124">
        <f t="shared" si="124"/>
        <v>1466.4</v>
      </c>
    </row>
    <row r="1261" spans="3:9">
      <c r="C1261" s="198" t="s">
        <v>1208</v>
      </c>
      <c r="D1261" s="77" t="s">
        <v>86</v>
      </c>
      <c r="E1261" s="72" t="s">
        <v>42</v>
      </c>
      <c r="F1261" s="74">
        <v>3.0000000000000001E-3</v>
      </c>
      <c r="G1261" s="64">
        <f>VLOOKUP(D1261,upahbahan,3,FALSE)</f>
        <v>275000</v>
      </c>
      <c r="H1261" s="124">
        <f t="shared" si="124"/>
        <v>825</v>
      </c>
    </row>
    <row r="1262" spans="3:9">
      <c r="C1262" s="144" t="s">
        <v>1216</v>
      </c>
      <c r="D1262" s="80"/>
      <c r="E1262" s="80"/>
      <c r="F1262" s="80"/>
      <c r="G1262" s="162"/>
      <c r="H1262" s="124">
        <f>SUM(H1258:H1261)</f>
        <v>13256.6</v>
      </c>
    </row>
    <row r="1263" spans="3:9">
      <c r="C1263" s="152" t="s">
        <v>1217</v>
      </c>
      <c r="D1263" s="59" t="s">
        <v>1218</v>
      </c>
      <c r="E1263" s="73"/>
      <c r="F1263" s="73"/>
      <c r="G1263" s="73"/>
      <c r="H1263" s="146"/>
    </row>
    <row r="1264" spans="3:9">
      <c r="C1264" s="144" t="s">
        <v>1219</v>
      </c>
      <c r="D1264" s="80"/>
      <c r="E1264" s="80"/>
      <c r="F1264" s="80"/>
      <c r="G1264" s="162"/>
      <c r="H1264" s="153">
        <v>0</v>
      </c>
    </row>
    <row r="1265" spans="3:9">
      <c r="C1265" s="122" t="s">
        <v>1220</v>
      </c>
      <c r="D1265" s="69" t="s">
        <v>1221</v>
      </c>
      <c r="E1265" s="70"/>
      <c r="F1265" s="70"/>
      <c r="G1265" s="71"/>
      <c r="H1265" s="124">
        <f>H1264+H1262+H1256</f>
        <v>26443.1</v>
      </c>
    </row>
    <row r="1266" spans="3:9">
      <c r="C1266" s="122" t="s">
        <v>1222</v>
      </c>
      <c r="D1266" s="69" t="s">
        <v>1325</v>
      </c>
      <c r="E1266" s="70"/>
      <c r="F1266" s="71"/>
      <c r="G1266" s="95">
        <f>$M$8</f>
        <v>0.1</v>
      </c>
      <c r="H1266" s="124">
        <f>H1265*G1266</f>
        <v>2644.31</v>
      </c>
    </row>
    <row r="1267" spans="3:9" ht="14.4" thickBot="1">
      <c r="C1267" s="130" t="s">
        <v>1223</v>
      </c>
      <c r="D1267" s="131" t="s">
        <v>1224</v>
      </c>
      <c r="E1267" s="132"/>
      <c r="F1267" s="132"/>
      <c r="G1267" s="155"/>
      <c r="H1267" s="134">
        <f>SUM(H1265:H1266)</f>
        <v>29087.41</v>
      </c>
    </row>
    <row r="1268" spans="3:9" ht="14.4" thickTop="1">
      <c r="C1268" s="57"/>
      <c r="D1268" s="81"/>
      <c r="E1268" s="81"/>
      <c r="F1268" s="81"/>
      <c r="G1268" s="81"/>
      <c r="H1268" s="82"/>
    </row>
    <row r="1269" spans="3:9" ht="14.4" thickBot="1">
      <c r="C1269" s="53" t="s">
        <v>2976</v>
      </c>
      <c r="D1269" s="175" t="s">
        <v>2977</v>
      </c>
      <c r="E1269" s="175"/>
      <c r="F1269" s="175"/>
      <c r="G1269" s="175"/>
      <c r="H1269" s="234"/>
      <c r="I1269" s="56">
        <f>ROUNDDOWN(H1287,-2)</f>
        <v>73300</v>
      </c>
    </row>
    <row r="1270" spans="3:9" ht="28.2" thickTop="1">
      <c r="C1270" s="119" t="s">
        <v>1197</v>
      </c>
      <c r="D1270" s="120" t="s">
        <v>1198</v>
      </c>
      <c r="E1270" s="120" t="s">
        <v>1199</v>
      </c>
      <c r="F1270" s="120" t="s">
        <v>1200</v>
      </c>
      <c r="G1270" s="120" t="s">
        <v>1201</v>
      </c>
      <c r="H1270" s="121" t="s">
        <v>1202</v>
      </c>
    </row>
    <row r="1271" spans="3:9">
      <c r="C1271" s="141" t="s">
        <v>1203</v>
      </c>
      <c r="D1271" s="59" t="s">
        <v>1204</v>
      </c>
      <c r="E1271" s="73"/>
      <c r="F1271" s="73"/>
      <c r="G1271" s="73"/>
      <c r="H1271" s="146"/>
    </row>
    <row r="1272" spans="3:9">
      <c r="C1272" s="142">
        <v>1</v>
      </c>
      <c r="D1272" s="59" t="s">
        <v>5</v>
      </c>
      <c r="E1272" s="72" t="s">
        <v>6</v>
      </c>
      <c r="F1272" s="181">
        <v>7.1400000000000005E-2</v>
      </c>
      <c r="G1272" s="64">
        <f>VLOOKUP(D1272,upahbahan,3,FALSE)</f>
        <v>100000</v>
      </c>
      <c r="H1272" s="124">
        <f t="shared" ref="H1272:H1275" si="125">F1272*G1272</f>
        <v>7140.0000000000009</v>
      </c>
    </row>
    <row r="1273" spans="3:9">
      <c r="C1273" s="142">
        <v>2</v>
      </c>
      <c r="D1273" s="59" t="s">
        <v>7</v>
      </c>
      <c r="E1273" s="72" t="s">
        <v>6</v>
      </c>
      <c r="F1273" s="181">
        <v>3.5700000000000003E-2</v>
      </c>
      <c r="G1273" s="64">
        <f>VLOOKUP(D1273,upahbahan,3,FALSE)</f>
        <v>145000</v>
      </c>
      <c r="H1273" s="124">
        <f t="shared" si="125"/>
        <v>5176.5</v>
      </c>
    </row>
    <row r="1274" spans="3:9">
      <c r="C1274" s="142">
        <v>3</v>
      </c>
      <c r="D1274" s="59" t="s">
        <v>18</v>
      </c>
      <c r="E1274" s="72" t="s">
        <v>6</v>
      </c>
      <c r="F1274" s="181">
        <v>3.5999999999999999E-3</v>
      </c>
      <c r="G1274" s="64">
        <f>VLOOKUP(D1274,upahbahan,3,FALSE)</f>
        <v>175000</v>
      </c>
      <c r="H1274" s="124">
        <f t="shared" si="125"/>
        <v>630</v>
      </c>
    </row>
    <row r="1275" spans="3:9">
      <c r="C1275" s="142">
        <v>4</v>
      </c>
      <c r="D1275" s="59" t="s">
        <v>19</v>
      </c>
      <c r="E1275" s="72" t="s">
        <v>6</v>
      </c>
      <c r="F1275" s="181">
        <v>1.1999999999999999E-3</v>
      </c>
      <c r="G1275" s="64">
        <f>VLOOKUP(D1275,upahbahan,3,FALSE)</f>
        <v>200000</v>
      </c>
      <c r="H1275" s="124">
        <f t="shared" si="125"/>
        <v>239.99999999999997</v>
      </c>
    </row>
    <row r="1276" spans="3:9">
      <c r="C1276" s="144" t="s">
        <v>1210</v>
      </c>
      <c r="D1276" s="80"/>
      <c r="E1276" s="80"/>
      <c r="F1276" s="217"/>
      <c r="G1276" s="218"/>
      <c r="H1276" s="124">
        <f>SUM(H1272:H1275)</f>
        <v>13186.5</v>
      </c>
      <c r="I1276" s="220"/>
    </row>
    <row r="1277" spans="3:9">
      <c r="C1277" s="141" t="s">
        <v>1211</v>
      </c>
      <c r="D1277" s="59" t="s">
        <v>1212</v>
      </c>
      <c r="E1277" s="73"/>
      <c r="F1277" s="73"/>
      <c r="G1277" s="73"/>
      <c r="H1277" s="146"/>
    </row>
    <row r="1278" spans="3:9">
      <c r="C1278" s="198" t="s">
        <v>1205</v>
      </c>
      <c r="D1278" s="59" t="s">
        <v>2978</v>
      </c>
      <c r="E1278" s="72" t="s">
        <v>44</v>
      </c>
      <c r="F1278" s="74">
        <v>1.75</v>
      </c>
      <c r="G1278" s="64">
        <f>VLOOKUP(D1278,upahbahan,3,FALSE)</f>
        <v>28000</v>
      </c>
      <c r="H1278" s="124">
        <f>F1278*G1278</f>
        <v>49000</v>
      </c>
    </row>
    <row r="1279" spans="3:9">
      <c r="C1279" s="198" t="s">
        <v>1206</v>
      </c>
      <c r="D1279" s="59" t="s">
        <v>2359</v>
      </c>
      <c r="E1279" s="72" t="s">
        <v>66</v>
      </c>
      <c r="F1279" s="74">
        <v>1.704</v>
      </c>
      <c r="G1279" s="64">
        <f>VLOOKUP(D1279,upahbahan,3,FALSE)</f>
        <v>1300</v>
      </c>
      <c r="H1279" s="124">
        <f t="shared" ref="H1279:H1281" si="126">F1279*G1279</f>
        <v>2215.1999999999998</v>
      </c>
    </row>
    <row r="1280" spans="3:9">
      <c r="C1280" s="198" t="s">
        <v>1207</v>
      </c>
      <c r="D1280" s="59" t="s">
        <v>563</v>
      </c>
      <c r="E1280" s="72" t="s">
        <v>66</v>
      </c>
      <c r="F1280" s="74">
        <v>0.188</v>
      </c>
      <c r="G1280" s="64">
        <f>VLOOKUP(D1280,upahbahan,3,FALSE)</f>
        <v>7800</v>
      </c>
      <c r="H1280" s="124">
        <f t="shared" si="126"/>
        <v>1466.4</v>
      </c>
    </row>
    <row r="1281" spans="3:9">
      <c r="C1281" s="198" t="s">
        <v>1208</v>
      </c>
      <c r="D1281" s="77" t="s">
        <v>86</v>
      </c>
      <c r="E1281" s="72" t="s">
        <v>42</v>
      </c>
      <c r="F1281" s="74">
        <v>3.0000000000000001E-3</v>
      </c>
      <c r="G1281" s="64">
        <f>VLOOKUP(D1281,upahbahan,3,FALSE)</f>
        <v>275000</v>
      </c>
      <c r="H1281" s="124">
        <f t="shared" si="126"/>
        <v>825</v>
      </c>
    </row>
    <row r="1282" spans="3:9">
      <c r="C1282" s="144" t="s">
        <v>1216</v>
      </c>
      <c r="D1282" s="80"/>
      <c r="E1282" s="80"/>
      <c r="F1282" s="80"/>
      <c r="G1282" s="162"/>
      <c r="H1282" s="124">
        <f>SUM(H1278:H1281)</f>
        <v>53506.6</v>
      </c>
    </row>
    <row r="1283" spans="3:9">
      <c r="C1283" s="152" t="s">
        <v>1217</v>
      </c>
      <c r="D1283" s="59" t="s">
        <v>1218</v>
      </c>
      <c r="E1283" s="73"/>
      <c r="F1283" s="73"/>
      <c r="G1283" s="73"/>
      <c r="H1283" s="146"/>
    </row>
    <row r="1284" spans="3:9">
      <c r="C1284" s="144" t="s">
        <v>1219</v>
      </c>
      <c r="D1284" s="80"/>
      <c r="E1284" s="80"/>
      <c r="F1284" s="80"/>
      <c r="G1284" s="162"/>
      <c r="H1284" s="153">
        <v>0</v>
      </c>
    </row>
    <row r="1285" spans="3:9">
      <c r="C1285" s="122" t="s">
        <v>1220</v>
      </c>
      <c r="D1285" s="69" t="s">
        <v>1221</v>
      </c>
      <c r="E1285" s="70"/>
      <c r="F1285" s="70"/>
      <c r="G1285" s="71"/>
      <c r="H1285" s="124">
        <f>H1284+H1282+H1276</f>
        <v>66693.100000000006</v>
      </c>
    </row>
    <row r="1286" spans="3:9">
      <c r="C1286" s="122" t="s">
        <v>1222</v>
      </c>
      <c r="D1286" s="69" t="s">
        <v>1325</v>
      </c>
      <c r="E1286" s="70"/>
      <c r="F1286" s="71"/>
      <c r="G1286" s="95">
        <f>$M$8</f>
        <v>0.1</v>
      </c>
      <c r="H1286" s="124">
        <f>H1285*G1286</f>
        <v>6669.3100000000013</v>
      </c>
    </row>
    <row r="1287" spans="3:9" ht="14.4" thickBot="1">
      <c r="C1287" s="130" t="s">
        <v>1223</v>
      </c>
      <c r="D1287" s="131" t="s">
        <v>1224</v>
      </c>
      <c r="E1287" s="132"/>
      <c r="F1287" s="132"/>
      <c r="G1287" s="155"/>
      <c r="H1287" s="134">
        <f>SUM(H1285:H1286)</f>
        <v>73362.41</v>
      </c>
    </row>
    <row r="1288" spans="3:9" ht="14.4" thickTop="1">
      <c r="C1288" s="57"/>
      <c r="D1288" s="81"/>
      <c r="E1288" s="81"/>
      <c r="F1288" s="81"/>
      <c r="G1288" s="81"/>
      <c r="H1288" s="82"/>
    </row>
    <row r="1289" spans="3:9">
      <c r="C1289" s="57"/>
      <c r="D1289" s="81"/>
      <c r="E1289" s="81"/>
      <c r="F1289" s="81"/>
      <c r="G1289" s="81"/>
      <c r="H1289" s="82"/>
    </row>
    <row r="1290" spans="3:9">
      <c r="C1290" s="160" t="s">
        <v>2979</v>
      </c>
      <c r="D1290" s="436" t="s">
        <v>2980</v>
      </c>
      <c r="E1290" s="81"/>
      <c r="F1290" s="81"/>
      <c r="G1290" s="81"/>
      <c r="H1290" s="82"/>
    </row>
    <row r="1291" spans="3:9" ht="14.4" thickBot="1">
      <c r="C1291" s="53" t="s">
        <v>2981</v>
      </c>
      <c r="D1291" s="234" t="s">
        <v>1457</v>
      </c>
      <c r="E1291" s="234"/>
      <c r="F1291" s="234"/>
      <c r="G1291" s="234"/>
      <c r="H1291" s="234"/>
      <c r="I1291" s="56">
        <f>ROUNDDOWN(H1309,-2)</f>
        <v>1101400</v>
      </c>
    </row>
    <row r="1292" spans="3:9" ht="28.2" thickTop="1">
      <c r="C1292" s="119" t="s">
        <v>1197</v>
      </c>
      <c r="D1292" s="120" t="s">
        <v>1198</v>
      </c>
      <c r="E1292" s="120" t="s">
        <v>1199</v>
      </c>
      <c r="F1292" s="120" t="s">
        <v>1200</v>
      </c>
      <c r="G1292" s="120" t="s">
        <v>1201</v>
      </c>
      <c r="H1292" s="121" t="s">
        <v>1202</v>
      </c>
    </row>
    <row r="1293" spans="3:9">
      <c r="C1293" s="141" t="s">
        <v>1203</v>
      </c>
      <c r="D1293" s="59" t="s">
        <v>1204</v>
      </c>
      <c r="E1293" s="73"/>
      <c r="F1293" s="73"/>
      <c r="G1293" s="73"/>
      <c r="H1293" s="146"/>
    </row>
    <row r="1294" spans="3:9">
      <c r="C1294" s="142">
        <v>1</v>
      </c>
      <c r="D1294" s="59" t="s">
        <v>5</v>
      </c>
      <c r="E1294" s="72" t="s">
        <v>6</v>
      </c>
      <c r="F1294" s="93">
        <v>0.7</v>
      </c>
      <c r="G1294" s="64">
        <f>VLOOKUP(D1294,upahbahan,3,FALSE)</f>
        <v>100000</v>
      </c>
      <c r="H1294" s="124">
        <f>F1294*G1294</f>
        <v>70000</v>
      </c>
    </row>
    <row r="1295" spans="3:9">
      <c r="C1295" s="142">
        <v>2</v>
      </c>
      <c r="D1295" s="59" t="s">
        <v>7</v>
      </c>
      <c r="E1295" s="72" t="s">
        <v>6</v>
      </c>
      <c r="F1295" s="93">
        <v>0.35</v>
      </c>
      <c r="G1295" s="64">
        <f>VLOOKUP(D1295,upahbahan,3,FALSE)</f>
        <v>145000</v>
      </c>
      <c r="H1295" s="124">
        <f>F1295*G1295</f>
        <v>50750</v>
      </c>
    </row>
    <row r="1296" spans="3:9">
      <c r="C1296" s="142">
        <v>3</v>
      </c>
      <c r="D1296" s="59" t="s">
        <v>18</v>
      </c>
      <c r="E1296" s="72" t="s">
        <v>6</v>
      </c>
      <c r="F1296" s="93">
        <v>3.5000000000000003E-2</v>
      </c>
      <c r="G1296" s="64">
        <f>VLOOKUP(D1296,upahbahan,3,FALSE)</f>
        <v>175000</v>
      </c>
      <c r="H1296" s="124">
        <f>F1296*G1296</f>
        <v>6125.0000000000009</v>
      </c>
    </row>
    <row r="1297" spans="3:9">
      <c r="C1297" s="142">
        <v>4</v>
      </c>
      <c r="D1297" s="59" t="s">
        <v>19</v>
      </c>
      <c r="E1297" s="72" t="s">
        <v>6</v>
      </c>
      <c r="F1297" s="93">
        <v>1.17E-2</v>
      </c>
      <c r="G1297" s="64">
        <f>VLOOKUP(D1297,upahbahan,3,FALSE)</f>
        <v>200000</v>
      </c>
      <c r="H1297" s="124">
        <f>F1297*G1297</f>
        <v>2340</v>
      </c>
    </row>
    <row r="1298" spans="3:9">
      <c r="C1298" s="144" t="s">
        <v>1210</v>
      </c>
      <c r="D1298" s="80"/>
      <c r="E1298" s="80"/>
      <c r="F1298" s="217"/>
      <c r="G1298" s="218"/>
      <c r="H1298" s="124">
        <f>SUM(H1294:H1297)</f>
        <v>129215</v>
      </c>
      <c r="I1298" s="220"/>
    </row>
    <row r="1299" spans="3:9">
      <c r="C1299" s="141" t="s">
        <v>1211</v>
      </c>
      <c r="D1299" s="59" t="s">
        <v>1212</v>
      </c>
      <c r="E1299" s="73"/>
      <c r="F1299" s="73"/>
      <c r="G1299" s="73"/>
      <c r="H1299" s="146"/>
    </row>
    <row r="1300" spans="3:9">
      <c r="C1300" s="198" t="s">
        <v>1205</v>
      </c>
      <c r="D1300" s="59" t="s">
        <v>456</v>
      </c>
      <c r="E1300" s="72" t="s">
        <v>44</v>
      </c>
      <c r="F1300" s="74">
        <v>1.06</v>
      </c>
      <c r="G1300" s="64">
        <f>VLOOKUP(D1300,upahbahan,3,FALSE)</f>
        <v>800000</v>
      </c>
      <c r="H1300" s="124">
        <f t="shared" ref="H1300:H1303" si="127">F1300*G1300</f>
        <v>848000</v>
      </c>
    </row>
    <row r="1301" spans="3:9">
      <c r="C1301" s="198" t="s">
        <v>1206</v>
      </c>
      <c r="D1301" s="59" t="s">
        <v>2359</v>
      </c>
      <c r="E1301" s="72" t="s">
        <v>66</v>
      </c>
      <c r="F1301" s="74">
        <v>8.19</v>
      </c>
      <c r="G1301" s="64">
        <f>VLOOKUP(D1301,upahbahan,3,FALSE)</f>
        <v>1300</v>
      </c>
      <c r="H1301" s="124">
        <f t="shared" si="127"/>
        <v>10647</v>
      </c>
    </row>
    <row r="1302" spans="3:9">
      <c r="C1302" s="198" t="s">
        <v>1207</v>
      </c>
      <c r="D1302" s="59" t="s">
        <v>563</v>
      </c>
      <c r="E1302" s="72" t="s">
        <v>66</v>
      </c>
      <c r="F1302" s="74">
        <v>0.13400000000000001</v>
      </c>
      <c r="G1302" s="64">
        <f>VLOOKUP(D1302,upahbahan,3,FALSE)</f>
        <v>7800</v>
      </c>
      <c r="H1302" s="124">
        <f t="shared" si="127"/>
        <v>1045.2</v>
      </c>
    </row>
    <row r="1303" spans="3:9">
      <c r="C1303" s="198" t="s">
        <v>1208</v>
      </c>
      <c r="D1303" s="77" t="s">
        <v>86</v>
      </c>
      <c r="E1303" s="72" t="s">
        <v>42</v>
      </c>
      <c r="F1303" s="74">
        <v>4.4999999999999998E-2</v>
      </c>
      <c r="G1303" s="64">
        <f>VLOOKUP(D1303,upahbahan,3,FALSE)</f>
        <v>275000</v>
      </c>
      <c r="H1303" s="124">
        <f t="shared" si="127"/>
        <v>12375</v>
      </c>
    </row>
    <row r="1304" spans="3:9">
      <c r="C1304" s="144" t="s">
        <v>1216</v>
      </c>
      <c r="D1304" s="80"/>
      <c r="E1304" s="80"/>
      <c r="F1304" s="80"/>
      <c r="G1304" s="162"/>
      <c r="H1304" s="124">
        <f>SUM(H1300:H1303)</f>
        <v>872067.2</v>
      </c>
    </row>
    <row r="1305" spans="3:9">
      <c r="C1305" s="152" t="s">
        <v>1217</v>
      </c>
      <c r="D1305" s="59" t="s">
        <v>1218</v>
      </c>
      <c r="E1305" s="73"/>
      <c r="F1305" s="73"/>
      <c r="G1305" s="73"/>
      <c r="H1305" s="146"/>
    </row>
    <row r="1306" spans="3:9">
      <c r="C1306" s="144" t="s">
        <v>1219</v>
      </c>
      <c r="D1306" s="80"/>
      <c r="E1306" s="80"/>
      <c r="F1306" s="80"/>
      <c r="G1306" s="162"/>
      <c r="H1306" s="153">
        <v>0</v>
      </c>
    </row>
    <row r="1307" spans="3:9">
      <c r="C1307" s="122" t="s">
        <v>1220</v>
      </c>
      <c r="D1307" s="69" t="s">
        <v>1221</v>
      </c>
      <c r="E1307" s="70"/>
      <c r="F1307" s="70"/>
      <c r="G1307" s="71"/>
      <c r="H1307" s="124">
        <f>H1306+H1304+H1298</f>
        <v>1001282.2</v>
      </c>
    </row>
    <row r="1308" spans="3:9">
      <c r="C1308" s="122" t="s">
        <v>1222</v>
      </c>
      <c r="D1308" s="69" t="s">
        <v>1325</v>
      </c>
      <c r="E1308" s="70"/>
      <c r="F1308" s="71"/>
      <c r="G1308" s="95">
        <f>$M$8</f>
        <v>0.1</v>
      </c>
      <c r="H1308" s="124">
        <f>H1307*G1308</f>
        <v>100128.22</v>
      </c>
    </row>
    <row r="1309" spans="3:9" ht="14.4" thickBot="1">
      <c r="C1309" s="130" t="s">
        <v>1223</v>
      </c>
      <c r="D1309" s="131" t="s">
        <v>1224</v>
      </c>
      <c r="E1309" s="132"/>
      <c r="F1309" s="132"/>
      <c r="G1309" s="155"/>
      <c r="H1309" s="134">
        <f>SUM(H1307:H1308)</f>
        <v>1101410.42</v>
      </c>
    </row>
    <row r="1310" spans="3:9" ht="14.4" thickTop="1">
      <c r="C1310" s="57"/>
      <c r="D1310" s="81"/>
      <c r="E1310" s="81"/>
      <c r="F1310" s="81"/>
      <c r="G1310" s="81"/>
      <c r="H1310" s="82"/>
    </row>
    <row r="1311" spans="3:9" ht="14.4" thickBot="1">
      <c r="C1311" s="53" t="s">
        <v>2982</v>
      </c>
      <c r="D1311" s="234" t="s">
        <v>1458</v>
      </c>
      <c r="E1311" s="234"/>
      <c r="F1311" s="234"/>
      <c r="G1311" s="234"/>
      <c r="H1311" s="234"/>
      <c r="I1311" s="56">
        <f>ROUNDDOWN(H1327,-2)</f>
        <v>131100</v>
      </c>
    </row>
    <row r="1312" spans="3:9" ht="28.2" thickTop="1">
      <c r="C1312" s="119" t="s">
        <v>1197</v>
      </c>
      <c r="D1312" s="120" t="s">
        <v>1198</v>
      </c>
      <c r="E1312" s="120" t="s">
        <v>1199</v>
      </c>
      <c r="F1312" s="120" t="s">
        <v>1200</v>
      </c>
      <c r="G1312" s="120" t="s">
        <v>1201</v>
      </c>
      <c r="H1312" s="121" t="s">
        <v>1202</v>
      </c>
    </row>
    <row r="1313" spans="3:9">
      <c r="C1313" s="141" t="s">
        <v>1203</v>
      </c>
      <c r="D1313" s="59" t="s">
        <v>1204</v>
      </c>
      <c r="E1313" s="73"/>
      <c r="F1313" s="73"/>
      <c r="G1313" s="73"/>
      <c r="H1313" s="146"/>
    </row>
    <row r="1314" spans="3:9">
      <c r="C1314" s="142">
        <v>1</v>
      </c>
      <c r="D1314" s="59" t="s">
        <v>5</v>
      </c>
      <c r="E1314" s="72" t="s">
        <v>6</v>
      </c>
      <c r="F1314" s="93">
        <v>0.17</v>
      </c>
      <c r="G1314" s="64">
        <f>VLOOKUP(D1314,upahbahan,3,FALSE)</f>
        <v>100000</v>
      </c>
      <c r="H1314" s="124">
        <f t="shared" ref="H1314:H1317" si="128">F1314*G1314</f>
        <v>17000</v>
      </c>
    </row>
    <row r="1315" spans="3:9">
      <c r="C1315" s="142">
        <v>2</v>
      </c>
      <c r="D1315" s="59" t="s">
        <v>7</v>
      </c>
      <c r="E1315" s="72" t="s">
        <v>6</v>
      </c>
      <c r="F1315" s="93">
        <v>0.17</v>
      </c>
      <c r="G1315" s="64">
        <f>VLOOKUP(D1315,upahbahan,3,FALSE)</f>
        <v>145000</v>
      </c>
      <c r="H1315" s="124">
        <f t="shared" si="128"/>
        <v>24650</v>
      </c>
    </row>
    <row r="1316" spans="3:9">
      <c r="C1316" s="142">
        <v>3</v>
      </c>
      <c r="D1316" s="59" t="s">
        <v>18</v>
      </c>
      <c r="E1316" s="72" t="s">
        <v>6</v>
      </c>
      <c r="F1316" s="93">
        <v>1.7000000000000001E-2</v>
      </c>
      <c r="G1316" s="64">
        <f>VLOOKUP(D1316,upahbahan,3,FALSE)</f>
        <v>175000</v>
      </c>
      <c r="H1316" s="124">
        <f t="shared" si="128"/>
        <v>2975</v>
      </c>
    </row>
    <row r="1317" spans="3:9">
      <c r="C1317" s="142">
        <v>4</v>
      </c>
      <c r="D1317" s="59" t="s">
        <v>19</v>
      </c>
      <c r="E1317" s="72" t="s">
        <v>6</v>
      </c>
      <c r="F1317" s="93">
        <v>5.7000000000000002E-3</v>
      </c>
      <c r="G1317" s="64">
        <f>VLOOKUP(D1317,upahbahan,3,FALSE)</f>
        <v>200000</v>
      </c>
      <c r="H1317" s="124">
        <f t="shared" si="128"/>
        <v>1140</v>
      </c>
    </row>
    <row r="1318" spans="3:9">
      <c r="C1318" s="144" t="s">
        <v>1210</v>
      </c>
      <c r="D1318" s="80"/>
      <c r="E1318" s="80"/>
      <c r="F1318" s="217"/>
      <c r="G1318" s="218"/>
      <c r="H1318" s="124">
        <f>SUM(H1314:H1317)</f>
        <v>45765</v>
      </c>
      <c r="I1318" s="220"/>
    </row>
    <row r="1319" spans="3:9">
      <c r="C1319" s="141" t="s">
        <v>1211</v>
      </c>
      <c r="D1319" s="59" t="s">
        <v>1212</v>
      </c>
      <c r="E1319" s="73"/>
      <c r="F1319" s="73"/>
      <c r="G1319" s="73"/>
      <c r="H1319" s="146"/>
    </row>
    <row r="1320" spans="3:9">
      <c r="C1320" s="198" t="s">
        <v>1205</v>
      </c>
      <c r="D1320" s="59" t="s">
        <v>423</v>
      </c>
      <c r="E1320" s="72" t="s">
        <v>63</v>
      </c>
      <c r="F1320" s="74">
        <v>1.05</v>
      </c>
      <c r="G1320" s="64">
        <f>VLOOKUP(D1320,upahbahan,3,FALSE)</f>
        <v>45000</v>
      </c>
      <c r="H1320" s="124">
        <f t="shared" ref="H1320:H1321" si="129">F1320*G1320</f>
        <v>47250</v>
      </c>
    </row>
    <row r="1321" spans="3:9">
      <c r="C1321" s="198" t="s">
        <v>1206</v>
      </c>
      <c r="D1321" s="59" t="s">
        <v>2983</v>
      </c>
      <c r="E1321" s="72" t="s">
        <v>66</v>
      </c>
      <c r="F1321" s="74">
        <v>0.35</v>
      </c>
      <c r="G1321" s="64">
        <f>VLOOKUP(D1321,upahbahan,3,FALSE)</f>
        <v>75000</v>
      </c>
      <c r="H1321" s="124">
        <f t="shared" si="129"/>
        <v>26250</v>
      </c>
    </row>
    <row r="1322" spans="3:9">
      <c r="C1322" s="144" t="s">
        <v>1216</v>
      </c>
      <c r="D1322" s="80"/>
      <c r="E1322" s="80"/>
      <c r="F1322" s="80"/>
      <c r="G1322" s="162"/>
      <c r="H1322" s="124">
        <f>SUM(H1320:H1321)</f>
        <v>73500</v>
      </c>
    </row>
    <row r="1323" spans="3:9">
      <c r="C1323" s="152" t="s">
        <v>1217</v>
      </c>
      <c r="D1323" s="59" t="s">
        <v>1218</v>
      </c>
      <c r="E1323" s="73"/>
      <c r="F1323" s="73"/>
      <c r="G1323" s="73"/>
      <c r="H1323" s="146"/>
    </row>
    <row r="1324" spans="3:9">
      <c r="C1324" s="144" t="s">
        <v>1219</v>
      </c>
      <c r="D1324" s="80"/>
      <c r="E1324" s="80"/>
      <c r="F1324" s="80"/>
      <c r="G1324" s="162"/>
      <c r="H1324" s="153">
        <v>0</v>
      </c>
    </row>
    <row r="1325" spans="3:9">
      <c r="C1325" s="122" t="s">
        <v>1220</v>
      </c>
      <c r="D1325" s="69" t="s">
        <v>1221</v>
      </c>
      <c r="E1325" s="70"/>
      <c r="F1325" s="70"/>
      <c r="G1325" s="71"/>
      <c r="H1325" s="124">
        <f>H1324+H1322+H1318</f>
        <v>119265</v>
      </c>
    </row>
    <row r="1326" spans="3:9">
      <c r="C1326" s="122" t="s">
        <v>1222</v>
      </c>
      <c r="D1326" s="69" t="s">
        <v>1325</v>
      </c>
      <c r="E1326" s="70"/>
      <c r="F1326" s="71"/>
      <c r="G1326" s="95">
        <f>$M$8</f>
        <v>0.1</v>
      </c>
      <c r="H1326" s="124">
        <f>H1325*G1326</f>
        <v>11926.5</v>
      </c>
    </row>
    <row r="1327" spans="3:9" ht="14.4" thickBot="1">
      <c r="C1327" s="130" t="s">
        <v>1223</v>
      </c>
      <c r="D1327" s="131" t="s">
        <v>1224</v>
      </c>
      <c r="E1327" s="132"/>
      <c r="F1327" s="132"/>
      <c r="G1327" s="155"/>
      <c r="H1327" s="134">
        <f>SUM(H1325:H1326)</f>
        <v>131191.5</v>
      </c>
    </row>
    <row r="1328" spans="3:9" ht="14.4" thickTop="1">
      <c r="C1328" s="57"/>
      <c r="D1328" s="81"/>
      <c r="E1328" s="81"/>
      <c r="F1328" s="81"/>
      <c r="G1328" s="81"/>
      <c r="H1328" s="82"/>
    </row>
    <row r="1329" spans="3:9" ht="14.4" thickBot="1">
      <c r="C1329" s="54" t="s">
        <v>2984</v>
      </c>
      <c r="D1329" s="234" t="s">
        <v>1459</v>
      </c>
      <c r="E1329" s="234"/>
      <c r="F1329" s="234"/>
      <c r="G1329" s="234"/>
      <c r="H1329" s="234"/>
      <c r="I1329" s="56">
        <f>ROUNDDOWN(H1345,-2)</f>
        <v>75900</v>
      </c>
    </row>
    <row r="1330" spans="3:9" ht="28.2" thickTop="1">
      <c r="C1330" s="119" t="s">
        <v>1197</v>
      </c>
      <c r="D1330" s="120" t="s">
        <v>1198</v>
      </c>
      <c r="E1330" s="120" t="s">
        <v>1199</v>
      </c>
      <c r="F1330" s="120" t="s">
        <v>1200</v>
      </c>
      <c r="G1330" s="120" t="s">
        <v>1201</v>
      </c>
      <c r="H1330" s="121" t="s">
        <v>1202</v>
      </c>
    </row>
    <row r="1331" spans="3:9">
      <c r="C1331" s="141" t="s">
        <v>1203</v>
      </c>
      <c r="D1331" s="59" t="s">
        <v>1204</v>
      </c>
      <c r="E1331" s="73"/>
      <c r="F1331" s="73"/>
      <c r="G1331" s="73"/>
      <c r="H1331" s="146"/>
    </row>
    <row r="1332" spans="3:9">
      <c r="C1332" s="142">
        <v>1</v>
      </c>
      <c r="D1332" s="59" t="s">
        <v>5</v>
      </c>
      <c r="E1332" s="72" t="s">
        <v>6</v>
      </c>
      <c r="F1332" s="93">
        <v>0.12</v>
      </c>
      <c r="G1332" s="64">
        <f>VLOOKUP(D1332,upahbahan,3,FALSE)</f>
        <v>100000</v>
      </c>
      <c r="H1332" s="124">
        <f>F1332*G1332</f>
        <v>12000</v>
      </c>
    </row>
    <row r="1333" spans="3:9">
      <c r="C1333" s="142">
        <v>2</v>
      </c>
      <c r="D1333" s="59" t="s">
        <v>7</v>
      </c>
      <c r="E1333" s="72" t="s">
        <v>6</v>
      </c>
      <c r="F1333" s="93">
        <v>0.12</v>
      </c>
      <c r="G1333" s="64">
        <f>VLOOKUP(D1333,upahbahan,3,FALSE)</f>
        <v>145000</v>
      </c>
      <c r="H1333" s="124">
        <f t="shared" ref="H1333:H1335" si="130">F1333*G1333</f>
        <v>17400</v>
      </c>
    </row>
    <row r="1334" spans="3:9">
      <c r="C1334" s="142">
        <v>3</v>
      </c>
      <c r="D1334" s="59" t="s">
        <v>18</v>
      </c>
      <c r="E1334" s="72" t="s">
        <v>6</v>
      </c>
      <c r="F1334" s="93">
        <v>1.2E-2</v>
      </c>
      <c r="G1334" s="64">
        <f>VLOOKUP(D1334,upahbahan,3,FALSE)</f>
        <v>175000</v>
      </c>
      <c r="H1334" s="124">
        <f t="shared" si="130"/>
        <v>2100</v>
      </c>
    </row>
    <row r="1335" spans="3:9">
      <c r="C1335" s="142">
        <v>4</v>
      </c>
      <c r="D1335" s="59" t="s">
        <v>19</v>
      </c>
      <c r="E1335" s="72" t="s">
        <v>6</v>
      </c>
      <c r="F1335" s="93">
        <v>4.0000000000000001E-3</v>
      </c>
      <c r="G1335" s="64">
        <f>VLOOKUP(D1335,upahbahan,3,FALSE)</f>
        <v>200000</v>
      </c>
      <c r="H1335" s="124">
        <f t="shared" si="130"/>
        <v>800</v>
      </c>
    </row>
    <row r="1336" spans="3:9">
      <c r="C1336" s="144" t="s">
        <v>1210</v>
      </c>
      <c r="D1336" s="80"/>
      <c r="E1336" s="80"/>
      <c r="F1336" s="217"/>
      <c r="G1336" s="218"/>
      <c r="H1336" s="124">
        <f>SUM(H1332:H1335)</f>
        <v>32300</v>
      </c>
      <c r="I1336" s="220"/>
    </row>
    <row r="1337" spans="3:9">
      <c r="C1337" s="141" t="s">
        <v>1211</v>
      </c>
      <c r="D1337" s="59" t="s">
        <v>1212</v>
      </c>
      <c r="E1337" s="73"/>
      <c r="F1337" s="73"/>
      <c r="G1337" s="73"/>
      <c r="H1337" s="146"/>
    </row>
    <row r="1338" spans="3:9">
      <c r="C1338" s="198" t="s">
        <v>1205</v>
      </c>
      <c r="D1338" s="59" t="s">
        <v>525</v>
      </c>
      <c r="E1338" s="72" t="s">
        <v>63</v>
      </c>
      <c r="F1338" s="74">
        <v>1.05</v>
      </c>
      <c r="G1338" s="64">
        <f>VLOOKUP(D1338,upahbahan,3,FALSE)</f>
        <v>10000</v>
      </c>
      <c r="H1338" s="124">
        <f>F1338*G1338</f>
        <v>10500</v>
      </c>
    </row>
    <row r="1339" spans="3:9">
      <c r="C1339" s="198" t="s">
        <v>1206</v>
      </c>
      <c r="D1339" s="59" t="s">
        <v>2983</v>
      </c>
      <c r="E1339" s="72" t="s">
        <v>66</v>
      </c>
      <c r="F1339" s="74">
        <v>0.35</v>
      </c>
      <c r="G1339" s="64">
        <f>VLOOKUP(D1339,upahbahan,3,FALSE)</f>
        <v>75000</v>
      </c>
      <c r="H1339" s="124">
        <f>F1339*G1339</f>
        <v>26250</v>
      </c>
    </row>
    <row r="1340" spans="3:9">
      <c r="C1340" s="144" t="s">
        <v>1216</v>
      </c>
      <c r="D1340" s="80"/>
      <c r="E1340" s="80"/>
      <c r="F1340" s="80"/>
      <c r="G1340" s="162"/>
      <c r="H1340" s="124">
        <f>SUM(H1338:H1339)</f>
        <v>36750</v>
      </c>
    </row>
    <row r="1341" spans="3:9">
      <c r="C1341" s="152" t="s">
        <v>1217</v>
      </c>
      <c r="D1341" s="59" t="s">
        <v>1218</v>
      </c>
      <c r="E1341" s="73"/>
      <c r="F1341" s="73"/>
      <c r="G1341" s="73"/>
      <c r="H1341" s="146"/>
    </row>
    <row r="1342" spans="3:9">
      <c r="C1342" s="144" t="s">
        <v>1219</v>
      </c>
      <c r="D1342" s="80"/>
      <c r="E1342" s="80"/>
      <c r="F1342" s="80"/>
      <c r="G1342" s="162"/>
      <c r="H1342" s="153">
        <v>0</v>
      </c>
    </row>
    <row r="1343" spans="3:9">
      <c r="C1343" s="122" t="s">
        <v>1220</v>
      </c>
      <c r="D1343" s="69" t="s">
        <v>1221</v>
      </c>
      <c r="E1343" s="70"/>
      <c r="F1343" s="70"/>
      <c r="G1343" s="71"/>
      <c r="H1343" s="124">
        <f>H1342+H1340+H1336</f>
        <v>69050</v>
      </c>
    </row>
    <row r="1344" spans="3:9">
      <c r="C1344" s="122" t="s">
        <v>1222</v>
      </c>
      <c r="D1344" s="69" t="s">
        <v>1325</v>
      </c>
      <c r="E1344" s="70"/>
      <c r="F1344" s="71"/>
      <c r="G1344" s="95">
        <f>$M$8</f>
        <v>0.1</v>
      </c>
      <c r="H1344" s="124">
        <f>H1343*G1344</f>
        <v>6905</v>
      </c>
    </row>
    <row r="1345" spans="3:9" ht="14.4" thickBot="1">
      <c r="C1345" s="130" t="s">
        <v>1223</v>
      </c>
      <c r="D1345" s="131" t="s">
        <v>1224</v>
      </c>
      <c r="E1345" s="132"/>
      <c r="F1345" s="132"/>
      <c r="G1345" s="155"/>
      <c r="H1345" s="134">
        <f>SUM(H1343:H1344)</f>
        <v>75955</v>
      </c>
    </row>
    <row r="1346" spans="3:9" ht="14.4" thickTop="1">
      <c r="C1346" s="57"/>
      <c r="D1346" s="81"/>
      <c r="E1346" s="81"/>
      <c r="F1346" s="81"/>
      <c r="G1346" s="81"/>
      <c r="H1346" s="82"/>
    </row>
    <row r="1347" spans="3:9" ht="14.4" thickBot="1">
      <c r="C1347" s="234" t="s">
        <v>2985</v>
      </c>
      <c r="D1347" s="234" t="s">
        <v>1460</v>
      </c>
      <c r="E1347" s="234"/>
      <c r="F1347" s="234"/>
      <c r="G1347" s="234"/>
      <c r="H1347" s="234"/>
      <c r="I1347" s="56">
        <f>ROUNDDOWN(H1363,-2)</f>
        <v>507000</v>
      </c>
    </row>
    <row r="1348" spans="3:9" ht="28.2" thickTop="1">
      <c r="C1348" s="119" t="s">
        <v>1197</v>
      </c>
      <c r="D1348" s="120" t="s">
        <v>1198</v>
      </c>
      <c r="E1348" s="120" t="s">
        <v>1199</v>
      </c>
      <c r="F1348" s="120" t="s">
        <v>1200</v>
      </c>
      <c r="G1348" s="120" t="s">
        <v>1201</v>
      </c>
      <c r="H1348" s="121" t="s">
        <v>1202</v>
      </c>
    </row>
    <row r="1349" spans="3:9">
      <c r="C1349" s="141" t="s">
        <v>1203</v>
      </c>
      <c r="D1349" s="59" t="s">
        <v>1204</v>
      </c>
      <c r="E1349" s="73"/>
      <c r="F1349" s="73"/>
      <c r="G1349" s="73"/>
      <c r="H1349" s="146"/>
    </row>
    <row r="1350" spans="3:9">
      <c r="C1350" s="142">
        <v>1</v>
      </c>
      <c r="D1350" s="59" t="s">
        <v>5</v>
      </c>
      <c r="E1350" s="72" t="s">
        <v>6</v>
      </c>
      <c r="F1350" s="93">
        <v>0.7</v>
      </c>
      <c r="G1350" s="64">
        <f>VLOOKUP(D1350,upahbahan,3,FALSE)</f>
        <v>100000</v>
      </c>
      <c r="H1350" s="124">
        <f>F1350*G1350</f>
        <v>70000</v>
      </c>
    </row>
    <row r="1351" spans="3:9">
      <c r="C1351" s="142">
        <v>2</v>
      </c>
      <c r="D1351" s="59" t="s">
        <v>7</v>
      </c>
      <c r="E1351" s="72" t="s">
        <v>6</v>
      </c>
      <c r="F1351" s="93">
        <v>0.35</v>
      </c>
      <c r="G1351" s="64">
        <f>VLOOKUP(D1351,upahbahan,3,FALSE)</f>
        <v>145000</v>
      </c>
      <c r="H1351" s="124">
        <f t="shared" ref="H1351:H1353" si="131">F1351*G1351</f>
        <v>50750</v>
      </c>
    </row>
    <row r="1352" spans="3:9">
      <c r="C1352" s="142">
        <v>3</v>
      </c>
      <c r="D1352" s="59" t="s">
        <v>18</v>
      </c>
      <c r="E1352" s="72" t="s">
        <v>6</v>
      </c>
      <c r="F1352" s="93">
        <v>3.5000000000000003E-2</v>
      </c>
      <c r="G1352" s="64">
        <f>VLOOKUP(D1352,upahbahan,3,FALSE)</f>
        <v>175000</v>
      </c>
      <c r="H1352" s="124">
        <f t="shared" si="131"/>
        <v>6125.0000000000009</v>
      </c>
    </row>
    <row r="1353" spans="3:9">
      <c r="C1353" s="142">
        <v>4</v>
      </c>
      <c r="D1353" s="59" t="s">
        <v>19</v>
      </c>
      <c r="E1353" s="72" t="s">
        <v>6</v>
      </c>
      <c r="F1353" s="93">
        <v>1.17E-2</v>
      </c>
      <c r="G1353" s="64">
        <f>VLOOKUP(D1353,upahbahan,3,FALSE)</f>
        <v>200000</v>
      </c>
      <c r="H1353" s="124">
        <f t="shared" si="131"/>
        <v>2340</v>
      </c>
    </row>
    <row r="1354" spans="3:9">
      <c r="C1354" s="144" t="s">
        <v>1210</v>
      </c>
      <c r="D1354" s="80"/>
      <c r="E1354" s="80"/>
      <c r="F1354" s="217"/>
      <c r="G1354" s="218"/>
      <c r="H1354" s="124">
        <f>SUM(H1350:H1353)</f>
        <v>129215</v>
      </c>
      <c r="I1354" s="220"/>
    </row>
    <row r="1355" spans="3:9">
      <c r="C1355" s="141" t="s">
        <v>1211</v>
      </c>
      <c r="D1355" s="59" t="s">
        <v>1212</v>
      </c>
      <c r="E1355" s="73"/>
      <c r="F1355" s="73"/>
      <c r="G1355" s="73"/>
      <c r="H1355" s="146"/>
    </row>
    <row r="1356" spans="3:9">
      <c r="C1356" s="198" t="s">
        <v>1205</v>
      </c>
      <c r="D1356" s="59" t="s">
        <v>461</v>
      </c>
      <c r="E1356" s="72" t="s">
        <v>63</v>
      </c>
      <c r="F1356" s="74">
        <v>1.05</v>
      </c>
      <c r="G1356" s="64">
        <f>VLOOKUP(D1356,upahbahan,3,FALSE)</f>
        <v>306600</v>
      </c>
      <c r="H1356" s="124">
        <f t="shared" ref="H1356:H1357" si="132">F1356*G1356</f>
        <v>321930</v>
      </c>
    </row>
    <row r="1357" spans="3:9">
      <c r="C1357" s="198" t="s">
        <v>1206</v>
      </c>
      <c r="D1357" s="59" t="s">
        <v>1006</v>
      </c>
      <c r="E1357" s="72" t="s">
        <v>66</v>
      </c>
      <c r="F1357" s="74">
        <v>0.6</v>
      </c>
      <c r="G1357" s="64">
        <f>VLOOKUP(D1357,upahbahan,3,FALSE)</f>
        <v>16400</v>
      </c>
      <c r="H1357" s="124">
        <f t="shared" si="132"/>
        <v>9840</v>
      </c>
    </row>
    <row r="1358" spans="3:9">
      <c r="C1358" s="144" t="s">
        <v>1216</v>
      </c>
      <c r="D1358" s="80"/>
      <c r="E1358" s="80"/>
      <c r="F1358" s="80"/>
      <c r="G1358" s="162"/>
      <c r="H1358" s="124">
        <f>SUM(H1356:H1357)</f>
        <v>331770</v>
      </c>
    </row>
    <row r="1359" spans="3:9">
      <c r="C1359" s="152" t="s">
        <v>1217</v>
      </c>
      <c r="D1359" s="59" t="s">
        <v>1218</v>
      </c>
      <c r="E1359" s="73"/>
      <c r="F1359" s="73"/>
      <c r="G1359" s="73"/>
      <c r="H1359" s="146"/>
    </row>
    <row r="1360" spans="3:9">
      <c r="C1360" s="144" t="s">
        <v>1219</v>
      </c>
      <c r="D1360" s="80"/>
      <c r="E1360" s="80"/>
      <c r="F1360" s="80"/>
      <c r="G1360" s="162"/>
      <c r="H1360" s="153">
        <v>0</v>
      </c>
    </row>
    <row r="1361" spans="3:9">
      <c r="C1361" s="122" t="s">
        <v>1220</v>
      </c>
      <c r="D1361" s="69" t="s">
        <v>1221</v>
      </c>
      <c r="E1361" s="70"/>
      <c r="F1361" s="70"/>
      <c r="G1361" s="71"/>
      <c r="H1361" s="124">
        <f>H1360+H1358+H1354</f>
        <v>460985</v>
      </c>
    </row>
    <row r="1362" spans="3:9">
      <c r="C1362" s="122" t="s">
        <v>1222</v>
      </c>
      <c r="D1362" s="69" t="s">
        <v>1325</v>
      </c>
      <c r="E1362" s="70"/>
      <c r="F1362" s="71"/>
      <c r="G1362" s="95">
        <f>$M$8</f>
        <v>0.1</v>
      </c>
      <c r="H1362" s="124">
        <f>H1361*G1362</f>
        <v>46098.5</v>
      </c>
    </row>
    <row r="1363" spans="3:9" ht="14.4" thickBot="1">
      <c r="C1363" s="130" t="s">
        <v>1223</v>
      </c>
      <c r="D1363" s="131" t="s">
        <v>1224</v>
      </c>
      <c r="E1363" s="132"/>
      <c r="F1363" s="132"/>
      <c r="G1363" s="155"/>
      <c r="H1363" s="134">
        <f>SUM(H1361:H1362)</f>
        <v>507083.5</v>
      </c>
    </row>
    <row r="1364" spans="3:9" ht="14.4" thickTop="1">
      <c r="C1364" s="57"/>
      <c r="D1364" s="81"/>
      <c r="E1364" s="81"/>
      <c r="F1364" s="81"/>
      <c r="G1364" s="81"/>
      <c r="H1364" s="82"/>
    </row>
    <row r="1365" spans="3:9" ht="14.4" thickBot="1">
      <c r="C1365" s="54" t="s">
        <v>2986</v>
      </c>
      <c r="D1365" s="234" t="s">
        <v>1461</v>
      </c>
      <c r="E1365" s="234"/>
      <c r="F1365" s="234"/>
      <c r="G1365" s="234"/>
      <c r="H1365" s="234"/>
      <c r="I1365" s="56">
        <f>ROUNDDOWN(H1381,-2)</f>
        <v>383900</v>
      </c>
    </row>
    <row r="1366" spans="3:9" ht="28.2" thickTop="1">
      <c r="C1366" s="119" t="s">
        <v>1197</v>
      </c>
      <c r="D1366" s="120" t="s">
        <v>1198</v>
      </c>
      <c r="E1366" s="120" t="s">
        <v>1199</v>
      </c>
      <c r="F1366" s="120" t="s">
        <v>1200</v>
      </c>
      <c r="G1366" s="120" t="s">
        <v>1201</v>
      </c>
      <c r="H1366" s="121" t="s">
        <v>1202</v>
      </c>
    </row>
    <row r="1367" spans="3:9">
      <c r="C1367" s="141" t="s">
        <v>1203</v>
      </c>
      <c r="D1367" s="59" t="s">
        <v>1204</v>
      </c>
      <c r="E1367" s="73"/>
      <c r="F1367" s="73"/>
      <c r="G1367" s="73"/>
      <c r="H1367" s="146"/>
    </row>
    <row r="1368" spans="3:9">
      <c r="C1368" s="142">
        <v>1</v>
      </c>
      <c r="D1368" s="59" t="s">
        <v>5</v>
      </c>
      <c r="E1368" s="72" t="s">
        <v>6</v>
      </c>
      <c r="F1368" s="93">
        <v>0.7</v>
      </c>
      <c r="G1368" s="64">
        <f>VLOOKUP(D1368,upahbahan,3,FALSE)</f>
        <v>100000</v>
      </c>
      <c r="H1368" s="124">
        <f>F1368*G1368</f>
        <v>70000</v>
      </c>
    </row>
    <row r="1369" spans="3:9">
      <c r="C1369" s="142">
        <v>2</v>
      </c>
      <c r="D1369" s="59" t="s">
        <v>7</v>
      </c>
      <c r="E1369" s="72" t="s">
        <v>6</v>
      </c>
      <c r="F1369" s="93">
        <v>0.35</v>
      </c>
      <c r="G1369" s="64">
        <f>VLOOKUP(D1369,upahbahan,3,FALSE)</f>
        <v>145000</v>
      </c>
      <c r="H1369" s="124">
        <f t="shared" ref="H1369:H1371" si="133">F1369*G1369</f>
        <v>50750</v>
      </c>
    </row>
    <row r="1370" spans="3:9">
      <c r="C1370" s="142">
        <v>3</v>
      </c>
      <c r="D1370" s="59" t="s">
        <v>18</v>
      </c>
      <c r="E1370" s="72" t="s">
        <v>6</v>
      </c>
      <c r="F1370" s="93">
        <v>3.5000000000000003E-2</v>
      </c>
      <c r="G1370" s="64">
        <f>VLOOKUP(D1370,upahbahan,3,FALSE)</f>
        <v>175000</v>
      </c>
      <c r="H1370" s="124">
        <f t="shared" si="133"/>
        <v>6125.0000000000009</v>
      </c>
    </row>
    <row r="1371" spans="3:9">
      <c r="C1371" s="142">
        <v>4</v>
      </c>
      <c r="D1371" s="59" t="s">
        <v>19</v>
      </c>
      <c r="E1371" s="72" t="s">
        <v>6</v>
      </c>
      <c r="F1371" s="93">
        <v>1.17E-2</v>
      </c>
      <c r="G1371" s="64">
        <f>VLOOKUP(D1371,upahbahan,3,FALSE)</f>
        <v>200000</v>
      </c>
      <c r="H1371" s="124">
        <f t="shared" si="133"/>
        <v>2340</v>
      </c>
    </row>
    <row r="1372" spans="3:9">
      <c r="C1372" s="144" t="s">
        <v>1210</v>
      </c>
      <c r="D1372" s="80"/>
      <c r="E1372" s="80"/>
      <c r="F1372" s="217"/>
      <c r="G1372" s="218"/>
      <c r="H1372" s="124">
        <f>SUM(H1368:H1371)</f>
        <v>129215</v>
      </c>
      <c r="I1372" s="220"/>
    </row>
    <row r="1373" spans="3:9">
      <c r="C1373" s="141" t="s">
        <v>1211</v>
      </c>
      <c r="D1373" s="59" t="s">
        <v>1212</v>
      </c>
      <c r="E1373" s="73"/>
      <c r="F1373" s="73"/>
      <c r="G1373" s="73"/>
      <c r="H1373" s="146"/>
    </row>
    <row r="1374" spans="3:9">
      <c r="C1374" s="198" t="s">
        <v>1205</v>
      </c>
      <c r="D1374" s="59" t="s">
        <v>443</v>
      </c>
      <c r="E1374" s="72" t="s">
        <v>63</v>
      </c>
      <c r="F1374" s="74">
        <v>1.05</v>
      </c>
      <c r="G1374" s="64">
        <f>VLOOKUP(D1374,upahbahan,3,FALSE)</f>
        <v>200000</v>
      </c>
      <c r="H1374" s="124">
        <f t="shared" ref="H1374:H1375" si="134">F1374*G1374</f>
        <v>210000</v>
      </c>
    </row>
    <row r="1375" spans="3:9">
      <c r="C1375" s="198" t="s">
        <v>1206</v>
      </c>
      <c r="D1375" s="59" t="s">
        <v>1006</v>
      </c>
      <c r="E1375" s="72" t="s">
        <v>66</v>
      </c>
      <c r="F1375" s="74">
        <v>0.6</v>
      </c>
      <c r="G1375" s="64">
        <f>VLOOKUP(D1375,upahbahan,3,FALSE)</f>
        <v>16400</v>
      </c>
      <c r="H1375" s="124">
        <f t="shared" si="134"/>
        <v>9840</v>
      </c>
    </row>
    <row r="1376" spans="3:9">
      <c r="C1376" s="144" t="s">
        <v>1216</v>
      </c>
      <c r="D1376" s="80"/>
      <c r="E1376" s="80"/>
      <c r="F1376" s="80"/>
      <c r="G1376" s="162"/>
      <c r="H1376" s="124">
        <f>SUM(H1374:H1375)</f>
        <v>219840</v>
      </c>
    </row>
    <row r="1377" spans="3:9">
      <c r="C1377" s="152" t="s">
        <v>1217</v>
      </c>
      <c r="D1377" s="59" t="s">
        <v>1218</v>
      </c>
      <c r="E1377" s="73"/>
      <c r="F1377" s="73"/>
      <c r="G1377" s="73"/>
      <c r="H1377" s="146"/>
    </row>
    <row r="1378" spans="3:9">
      <c r="C1378" s="144" t="s">
        <v>1219</v>
      </c>
      <c r="D1378" s="80"/>
      <c r="E1378" s="80"/>
      <c r="F1378" s="80"/>
      <c r="G1378" s="162"/>
      <c r="H1378" s="153">
        <v>0</v>
      </c>
    </row>
    <row r="1379" spans="3:9">
      <c r="C1379" s="122" t="s">
        <v>1220</v>
      </c>
      <c r="D1379" s="69" t="s">
        <v>1221</v>
      </c>
      <c r="E1379" s="70"/>
      <c r="F1379" s="70"/>
      <c r="G1379" s="71"/>
      <c r="H1379" s="124">
        <f>H1378+H1376+H1372</f>
        <v>349055</v>
      </c>
    </row>
    <row r="1380" spans="3:9">
      <c r="C1380" s="122" t="s">
        <v>1222</v>
      </c>
      <c r="D1380" s="69" t="s">
        <v>1325</v>
      </c>
      <c r="E1380" s="70"/>
      <c r="F1380" s="71"/>
      <c r="G1380" s="95">
        <f>$M$8</f>
        <v>0.1</v>
      </c>
      <c r="H1380" s="124">
        <f>H1379*G1380</f>
        <v>34905.5</v>
      </c>
    </row>
    <row r="1381" spans="3:9" ht="14.4" thickBot="1">
      <c r="C1381" s="130" t="s">
        <v>1223</v>
      </c>
      <c r="D1381" s="131" t="s">
        <v>1224</v>
      </c>
      <c r="E1381" s="132"/>
      <c r="F1381" s="132"/>
      <c r="G1381" s="155"/>
      <c r="H1381" s="134">
        <f>SUM(H1379:H1380)</f>
        <v>383960.5</v>
      </c>
    </row>
    <row r="1382" spans="3:9" ht="14.4" thickTop="1">
      <c r="C1382" s="57"/>
      <c r="D1382" s="81"/>
      <c r="E1382" s="81"/>
      <c r="F1382" s="81"/>
      <c r="G1382" s="81"/>
      <c r="H1382" s="82"/>
    </row>
    <row r="1383" spans="3:9" ht="14.4" thickBot="1">
      <c r="C1383" s="54" t="s">
        <v>2987</v>
      </c>
      <c r="D1383" s="234" t="s">
        <v>1462</v>
      </c>
      <c r="E1383" s="234"/>
      <c r="F1383" s="234"/>
      <c r="G1383" s="234"/>
      <c r="H1383" s="234"/>
      <c r="I1383" s="56">
        <f>ROUNDDOWN(H1399,-2)</f>
        <v>122900</v>
      </c>
    </row>
    <row r="1384" spans="3:9" ht="28.2" thickTop="1">
      <c r="C1384" s="119" t="s">
        <v>1197</v>
      </c>
      <c r="D1384" s="120" t="s">
        <v>1198</v>
      </c>
      <c r="E1384" s="120" t="s">
        <v>1199</v>
      </c>
      <c r="F1384" s="120" t="s">
        <v>1200</v>
      </c>
      <c r="G1384" s="120" t="s">
        <v>1201</v>
      </c>
      <c r="H1384" s="121" t="s">
        <v>1202</v>
      </c>
    </row>
    <row r="1385" spans="3:9">
      <c r="C1385" s="141" t="s">
        <v>1203</v>
      </c>
      <c r="D1385" s="59" t="s">
        <v>1204</v>
      </c>
      <c r="E1385" s="73"/>
      <c r="F1385" s="73"/>
      <c r="G1385" s="73"/>
      <c r="H1385" s="146"/>
    </row>
    <row r="1386" spans="3:9">
      <c r="C1386" s="142">
        <v>1</v>
      </c>
      <c r="D1386" s="59" t="s">
        <v>5</v>
      </c>
      <c r="E1386" s="72" t="s">
        <v>6</v>
      </c>
      <c r="F1386" s="74">
        <v>0.12</v>
      </c>
      <c r="G1386" s="64">
        <f>VLOOKUP(D1386,upahbahan,3,FALSE)</f>
        <v>100000</v>
      </c>
      <c r="H1386" s="124">
        <f t="shared" ref="H1386:H1389" si="135">F1386*G1386</f>
        <v>12000</v>
      </c>
    </row>
    <row r="1387" spans="3:9">
      <c r="C1387" s="142">
        <v>2</v>
      </c>
      <c r="D1387" s="59" t="s">
        <v>7</v>
      </c>
      <c r="E1387" s="72" t="s">
        <v>6</v>
      </c>
      <c r="F1387" s="74">
        <v>0.12</v>
      </c>
      <c r="G1387" s="64">
        <f>VLOOKUP(D1387,upahbahan,3,FALSE)</f>
        <v>145000</v>
      </c>
      <c r="H1387" s="124">
        <f t="shared" si="135"/>
        <v>17400</v>
      </c>
    </row>
    <row r="1388" spans="3:9">
      <c r="C1388" s="142">
        <v>3</v>
      </c>
      <c r="D1388" s="59" t="s">
        <v>18</v>
      </c>
      <c r="E1388" s="72" t="s">
        <v>6</v>
      </c>
      <c r="F1388" s="74">
        <v>1.2E-2</v>
      </c>
      <c r="G1388" s="64">
        <f>VLOOKUP(D1388,upahbahan,3,FALSE)</f>
        <v>175000</v>
      </c>
      <c r="H1388" s="124">
        <f t="shared" si="135"/>
        <v>2100</v>
      </c>
    </row>
    <row r="1389" spans="3:9">
      <c r="C1389" s="142">
        <v>4</v>
      </c>
      <c r="D1389" s="59" t="s">
        <v>19</v>
      </c>
      <c r="E1389" s="72" t="s">
        <v>6</v>
      </c>
      <c r="F1389" s="74">
        <v>4.0000000000000001E-3</v>
      </c>
      <c r="G1389" s="64">
        <f>VLOOKUP(D1389,upahbahan,3,FALSE)</f>
        <v>200000</v>
      </c>
      <c r="H1389" s="124">
        <f t="shared" si="135"/>
        <v>800</v>
      </c>
    </row>
    <row r="1390" spans="3:9">
      <c r="C1390" s="144" t="s">
        <v>1210</v>
      </c>
      <c r="D1390" s="80"/>
      <c r="E1390" s="80"/>
      <c r="F1390" s="217"/>
      <c r="G1390" s="218"/>
      <c r="H1390" s="124">
        <f>SUM(H1386:H1389)</f>
        <v>32300</v>
      </c>
      <c r="I1390" s="220"/>
    </row>
    <row r="1391" spans="3:9">
      <c r="C1391" s="141" t="s">
        <v>1211</v>
      </c>
      <c r="D1391" s="59" t="s">
        <v>1212</v>
      </c>
      <c r="E1391" s="73"/>
      <c r="F1391" s="73"/>
      <c r="G1391" s="73"/>
      <c r="H1391" s="146"/>
    </row>
    <row r="1392" spans="3:9">
      <c r="C1392" s="198" t="s">
        <v>1205</v>
      </c>
      <c r="D1392" s="59" t="s">
        <v>123</v>
      </c>
      <c r="E1392" s="72" t="s">
        <v>42</v>
      </c>
      <c r="F1392" s="74">
        <v>3.0000000000000001E-3</v>
      </c>
      <c r="G1392" s="64">
        <f>VLOOKUP(D1392,upahbahan,3,FALSE)</f>
        <v>26000000</v>
      </c>
      <c r="H1392" s="124">
        <f t="shared" ref="H1392:H1393" si="136">F1392*G1392</f>
        <v>78000</v>
      </c>
    </row>
    <row r="1393" spans="3:9">
      <c r="C1393" s="198" t="s">
        <v>1206</v>
      </c>
      <c r="D1393" s="59" t="s">
        <v>269</v>
      </c>
      <c r="E1393" s="72" t="s">
        <v>66</v>
      </c>
      <c r="F1393" s="74">
        <v>0.05</v>
      </c>
      <c r="G1393" s="64">
        <f>VLOOKUP(D1393,upahbahan,3,FALSE)</f>
        <v>30090</v>
      </c>
      <c r="H1393" s="124">
        <f t="shared" si="136"/>
        <v>1504.5</v>
      </c>
    </row>
    <row r="1394" spans="3:9">
      <c r="C1394" s="144" t="s">
        <v>1216</v>
      </c>
      <c r="D1394" s="80"/>
      <c r="E1394" s="80"/>
      <c r="F1394" s="80"/>
      <c r="G1394" s="162"/>
      <c r="H1394" s="124">
        <f>SUM(H1392:H1393)</f>
        <v>79504.5</v>
      </c>
    </row>
    <row r="1395" spans="3:9">
      <c r="C1395" s="152" t="s">
        <v>1217</v>
      </c>
      <c r="D1395" s="59" t="s">
        <v>1218</v>
      </c>
      <c r="E1395" s="73"/>
      <c r="F1395" s="73"/>
      <c r="G1395" s="73"/>
      <c r="H1395" s="146"/>
    </row>
    <row r="1396" spans="3:9">
      <c r="C1396" s="144" t="s">
        <v>1219</v>
      </c>
      <c r="D1396" s="80"/>
      <c r="E1396" s="80"/>
      <c r="F1396" s="80"/>
      <c r="G1396" s="162"/>
      <c r="H1396" s="153">
        <v>0</v>
      </c>
    </row>
    <row r="1397" spans="3:9">
      <c r="C1397" s="122" t="s">
        <v>1220</v>
      </c>
      <c r="D1397" s="69" t="s">
        <v>1221</v>
      </c>
      <c r="E1397" s="70"/>
      <c r="F1397" s="70"/>
      <c r="G1397" s="71"/>
      <c r="H1397" s="124">
        <f>H1396+H1394+H1390</f>
        <v>111804.5</v>
      </c>
    </row>
    <row r="1398" spans="3:9">
      <c r="C1398" s="122" t="s">
        <v>1222</v>
      </c>
      <c r="D1398" s="69" t="s">
        <v>1325</v>
      </c>
      <c r="E1398" s="70"/>
      <c r="F1398" s="71"/>
      <c r="G1398" s="95">
        <f>$M$8</f>
        <v>0.1</v>
      </c>
      <c r="H1398" s="124">
        <f>H1397*G1398</f>
        <v>11180.45</v>
      </c>
    </row>
    <row r="1399" spans="3:9" ht="14.4" thickBot="1">
      <c r="C1399" s="130" t="s">
        <v>1223</v>
      </c>
      <c r="D1399" s="131" t="s">
        <v>1224</v>
      </c>
      <c r="E1399" s="132"/>
      <c r="F1399" s="132"/>
      <c r="G1399" s="155"/>
      <c r="H1399" s="134">
        <f>SUM(H1397:H1398)</f>
        <v>122984.95</v>
      </c>
    </row>
    <row r="1400" spans="3:9" ht="14.4" thickTop="1">
      <c r="C1400" s="57"/>
      <c r="D1400" s="81"/>
      <c r="E1400" s="81"/>
      <c r="F1400" s="81"/>
      <c r="G1400" s="81"/>
      <c r="H1400" s="82"/>
    </row>
    <row r="1401" spans="3:9" ht="14.4" thickBot="1">
      <c r="C1401" s="54" t="s">
        <v>2988</v>
      </c>
      <c r="D1401" s="234" t="s">
        <v>1463</v>
      </c>
      <c r="E1401" s="234"/>
      <c r="F1401" s="234"/>
      <c r="G1401" s="234"/>
      <c r="H1401" s="234"/>
      <c r="I1401" s="56">
        <f>ROUNDDOWN(H1417,-2)</f>
        <v>158900</v>
      </c>
    </row>
    <row r="1402" spans="3:9" ht="28.2" thickTop="1">
      <c r="C1402" s="119" t="s">
        <v>1197</v>
      </c>
      <c r="D1402" s="120" t="s">
        <v>1198</v>
      </c>
      <c r="E1402" s="120" t="s">
        <v>1199</v>
      </c>
      <c r="F1402" s="120" t="s">
        <v>1200</v>
      </c>
      <c r="G1402" s="120" t="s">
        <v>1201</v>
      </c>
      <c r="H1402" s="121" t="s">
        <v>1202</v>
      </c>
    </row>
    <row r="1403" spans="3:9">
      <c r="C1403" s="141" t="s">
        <v>1203</v>
      </c>
      <c r="D1403" s="59" t="s">
        <v>1204</v>
      </c>
      <c r="E1403" s="73"/>
      <c r="F1403" s="73"/>
      <c r="G1403" s="73"/>
      <c r="H1403" s="146"/>
    </row>
    <row r="1404" spans="3:9">
      <c r="C1404" s="142">
        <v>1</v>
      </c>
      <c r="D1404" s="59" t="s">
        <v>5</v>
      </c>
      <c r="E1404" s="72" t="s">
        <v>6</v>
      </c>
      <c r="F1404" s="74">
        <v>0.15</v>
      </c>
      <c r="G1404" s="64">
        <f>VLOOKUP(D1404,upahbahan,3,FALSE)</f>
        <v>100000</v>
      </c>
      <c r="H1404" s="124">
        <f>F1404*G1404</f>
        <v>15000</v>
      </c>
    </row>
    <row r="1405" spans="3:9">
      <c r="C1405" s="142">
        <v>2</v>
      </c>
      <c r="D1405" s="59" t="s">
        <v>7</v>
      </c>
      <c r="E1405" s="72" t="s">
        <v>6</v>
      </c>
      <c r="F1405" s="74">
        <v>0.15</v>
      </c>
      <c r="G1405" s="64">
        <f>VLOOKUP(D1405,upahbahan,3,FALSE)</f>
        <v>145000</v>
      </c>
      <c r="H1405" s="124">
        <f t="shared" ref="H1405:H1407" si="137">F1405*G1405</f>
        <v>21750</v>
      </c>
    </row>
    <row r="1406" spans="3:9">
      <c r="C1406" s="142">
        <v>3</v>
      </c>
      <c r="D1406" s="59" t="s">
        <v>18</v>
      </c>
      <c r="E1406" s="72" t="s">
        <v>6</v>
      </c>
      <c r="F1406" s="74">
        <v>1.4999999999999999E-2</v>
      </c>
      <c r="G1406" s="64">
        <f>VLOOKUP(D1406,upahbahan,3,FALSE)</f>
        <v>175000</v>
      </c>
      <c r="H1406" s="124">
        <f t="shared" si="137"/>
        <v>2625</v>
      </c>
    </row>
    <row r="1407" spans="3:9">
      <c r="C1407" s="142">
        <v>4</v>
      </c>
      <c r="D1407" s="59" t="s">
        <v>19</v>
      </c>
      <c r="E1407" s="72" t="s">
        <v>6</v>
      </c>
      <c r="F1407" s="74">
        <v>5.0000000000000001E-3</v>
      </c>
      <c r="G1407" s="64">
        <f>VLOOKUP(D1407,upahbahan,3,FALSE)</f>
        <v>200000</v>
      </c>
      <c r="H1407" s="124">
        <f t="shared" si="137"/>
        <v>1000</v>
      </c>
    </row>
    <row r="1408" spans="3:9">
      <c r="C1408" s="144" t="s">
        <v>1210</v>
      </c>
      <c r="D1408" s="80"/>
      <c r="E1408" s="80"/>
      <c r="F1408" s="217"/>
      <c r="G1408" s="218"/>
      <c r="H1408" s="124">
        <f>SUM(H1404:H1407)</f>
        <v>40375</v>
      </c>
      <c r="I1408" s="220"/>
    </row>
    <row r="1409" spans="3:9">
      <c r="C1409" s="141" t="s">
        <v>1211</v>
      </c>
      <c r="D1409" s="59" t="s">
        <v>1212</v>
      </c>
      <c r="E1409" s="73"/>
      <c r="F1409" s="73"/>
      <c r="G1409" s="73"/>
      <c r="H1409" s="146"/>
    </row>
    <row r="1410" spans="3:9">
      <c r="C1410" s="198" t="s">
        <v>1205</v>
      </c>
      <c r="D1410" s="59" t="s">
        <v>527</v>
      </c>
      <c r="E1410" s="72" t="s">
        <v>44</v>
      </c>
      <c r="F1410" s="74">
        <v>11.87</v>
      </c>
      <c r="G1410" s="64">
        <f>VLOOKUP(D1410,upahbahan,3,FALSE)</f>
        <v>7000</v>
      </c>
      <c r="H1410" s="124">
        <f t="shared" ref="H1410:H1411" si="138">F1410*G1410</f>
        <v>83090</v>
      </c>
    </row>
    <row r="1411" spans="3:9">
      <c r="C1411" s="198" t="s">
        <v>1206</v>
      </c>
      <c r="D1411" s="59" t="s">
        <v>455</v>
      </c>
      <c r="E1411" s="72" t="s">
        <v>66</v>
      </c>
      <c r="F1411" s="74">
        <v>0.35</v>
      </c>
      <c r="G1411" s="64">
        <f>VLOOKUP(D1411,upahbahan,3,FALSE)</f>
        <v>60000</v>
      </c>
      <c r="H1411" s="124">
        <f t="shared" si="138"/>
        <v>21000</v>
      </c>
    </row>
    <row r="1412" spans="3:9">
      <c r="C1412" s="144" t="s">
        <v>1216</v>
      </c>
      <c r="D1412" s="80"/>
      <c r="E1412" s="80"/>
      <c r="F1412" s="80"/>
      <c r="G1412" s="162"/>
      <c r="H1412" s="124">
        <f>SUM(H1410:H1411)</f>
        <v>104090</v>
      </c>
    </row>
    <row r="1413" spans="3:9">
      <c r="C1413" s="152" t="s">
        <v>1217</v>
      </c>
      <c r="D1413" s="59" t="s">
        <v>1218</v>
      </c>
      <c r="E1413" s="73"/>
      <c r="F1413" s="73"/>
      <c r="G1413" s="73"/>
      <c r="H1413" s="146"/>
    </row>
    <row r="1414" spans="3:9">
      <c r="C1414" s="144" t="s">
        <v>1219</v>
      </c>
      <c r="D1414" s="80"/>
      <c r="E1414" s="80"/>
      <c r="F1414" s="80"/>
      <c r="G1414" s="162"/>
      <c r="H1414" s="153">
        <v>0</v>
      </c>
    </row>
    <row r="1415" spans="3:9">
      <c r="C1415" s="122" t="s">
        <v>1220</v>
      </c>
      <c r="D1415" s="69" t="s">
        <v>1221</v>
      </c>
      <c r="E1415" s="70"/>
      <c r="F1415" s="70"/>
      <c r="G1415" s="71"/>
      <c r="H1415" s="124">
        <f>H1414+H1412+H1408</f>
        <v>144465</v>
      </c>
    </row>
    <row r="1416" spans="3:9">
      <c r="C1416" s="122" t="s">
        <v>1222</v>
      </c>
      <c r="D1416" s="69" t="s">
        <v>1325</v>
      </c>
      <c r="E1416" s="70"/>
      <c r="F1416" s="71"/>
      <c r="G1416" s="95">
        <f>$M$8</f>
        <v>0.1</v>
      </c>
      <c r="H1416" s="124">
        <f>H1415*G1416</f>
        <v>14446.5</v>
      </c>
    </row>
    <row r="1417" spans="3:9" ht="14.4" thickBot="1">
      <c r="C1417" s="130" t="s">
        <v>1223</v>
      </c>
      <c r="D1417" s="131" t="s">
        <v>1224</v>
      </c>
      <c r="E1417" s="132"/>
      <c r="F1417" s="132"/>
      <c r="G1417" s="155"/>
      <c r="H1417" s="134">
        <f>SUM(H1415:H1416)</f>
        <v>158911.5</v>
      </c>
    </row>
    <row r="1418" spans="3:9" ht="14.4" thickTop="1">
      <c r="C1418" s="57"/>
      <c r="D1418" s="81"/>
      <c r="E1418" s="81"/>
      <c r="F1418" s="81"/>
      <c r="G1418" s="81"/>
      <c r="H1418" s="82"/>
    </row>
    <row r="1419" spans="3:9" ht="14.4" thickBot="1">
      <c r="C1419" s="54" t="s">
        <v>2989</v>
      </c>
      <c r="D1419" s="234" t="s">
        <v>1464</v>
      </c>
      <c r="E1419" s="234"/>
      <c r="F1419" s="234"/>
      <c r="G1419" s="234"/>
      <c r="H1419" s="234"/>
      <c r="I1419" s="56">
        <f>ROUNDDOWN(H1435,-2)</f>
        <v>52800</v>
      </c>
    </row>
    <row r="1420" spans="3:9" ht="28.2" thickTop="1">
      <c r="C1420" s="119" t="s">
        <v>1197</v>
      </c>
      <c r="D1420" s="120" t="s">
        <v>1198</v>
      </c>
      <c r="E1420" s="120" t="s">
        <v>1199</v>
      </c>
      <c r="F1420" s="120" t="s">
        <v>1200</v>
      </c>
      <c r="G1420" s="120" t="s">
        <v>1201</v>
      </c>
      <c r="H1420" s="121" t="s">
        <v>1202</v>
      </c>
    </row>
    <row r="1421" spans="3:9">
      <c r="C1421" s="141" t="s">
        <v>1203</v>
      </c>
      <c r="D1421" s="59" t="s">
        <v>1204</v>
      </c>
      <c r="E1421" s="73"/>
      <c r="F1421" s="73"/>
      <c r="G1421" s="73"/>
      <c r="H1421" s="146"/>
    </row>
    <row r="1422" spans="3:9">
      <c r="C1422" s="142">
        <v>1</v>
      </c>
      <c r="D1422" s="59" t="s">
        <v>5</v>
      </c>
      <c r="E1422" s="72" t="s">
        <v>6</v>
      </c>
      <c r="F1422" s="93">
        <v>0.08</v>
      </c>
      <c r="G1422" s="64">
        <f>VLOOKUP(D1422,upahbahan,3,FALSE)</f>
        <v>100000</v>
      </c>
      <c r="H1422" s="124">
        <f t="shared" ref="H1422:H1425" si="139">F1422*G1422</f>
        <v>8000</v>
      </c>
    </row>
    <row r="1423" spans="3:9">
      <c r="C1423" s="142">
        <v>2</v>
      </c>
      <c r="D1423" s="59" t="s">
        <v>7</v>
      </c>
      <c r="E1423" s="72" t="s">
        <v>6</v>
      </c>
      <c r="F1423" s="93">
        <v>0.08</v>
      </c>
      <c r="G1423" s="64">
        <f>VLOOKUP(D1423,upahbahan,3,FALSE)</f>
        <v>145000</v>
      </c>
      <c r="H1423" s="124">
        <f t="shared" si="139"/>
        <v>11600</v>
      </c>
    </row>
    <row r="1424" spans="3:9">
      <c r="C1424" s="142">
        <v>3</v>
      </c>
      <c r="D1424" s="59" t="s">
        <v>18</v>
      </c>
      <c r="E1424" s="72" t="s">
        <v>6</v>
      </c>
      <c r="F1424" s="93">
        <v>8.0000000000000002E-3</v>
      </c>
      <c r="G1424" s="64">
        <f>VLOOKUP(D1424,upahbahan,3,FALSE)</f>
        <v>175000</v>
      </c>
      <c r="H1424" s="124">
        <f t="shared" si="139"/>
        <v>1400</v>
      </c>
    </row>
    <row r="1425" spans="3:9">
      <c r="C1425" s="142">
        <v>4</v>
      </c>
      <c r="D1425" s="59" t="s">
        <v>19</v>
      </c>
      <c r="E1425" s="72" t="s">
        <v>6</v>
      </c>
      <c r="F1425" s="93">
        <v>2.7000000000000001E-3</v>
      </c>
      <c r="G1425" s="64">
        <f>VLOOKUP(D1425,upahbahan,3,FALSE)</f>
        <v>200000</v>
      </c>
      <c r="H1425" s="124">
        <f t="shared" si="139"/>
        <v>540</v>
      </c>
    </row>
    <row r="1426" spans="3:9">
      <c r="C1426" s="144" t="s">
        <v>1210</v>
      </c>
      <c r="D1426" s="80"/>
      <c r="E1426" s="80"/>
      <c r="F1426" s="217"/>
      <c r="G1426" s="218"/>
      <c r="H1426" s="124">
        <f>SUM(H1422:H1425)</f>
        <v>21540</v>
      </c>
      <c r="I1426" s="220"/>
    </row>
    <row r="1427" spans="3:9">
      <c r="C1427" s="141" t="s">
        <v>1211</v>
      </c>
      <c r="D1427" s="59" t="s">
        <v>1212</v>
      </c>
      <c r="E1427" s="73"/>
      <c r="F1427" s="73"/>
      <c r="G1427" s="73"/>
      <c r="H1427" s="146"/>
    </row>
    <row r="1428" spans="3:9">
      <c r="C1428" s="198" t="s">
        <v>1205</v>
      </c>
      <c r="D1428" s="59" t="s">
        <v>527</v>
      </c>
      <c r="E1428" s="72" t="s">
        <v>44</v>
      </c>
      <c r="F1428" s="74">
        <v>3.1</v>
      </c>
      <c r="G1428" s="64">
        <f>VLOOKUP(D1428,upahbahan,3,FALSE)</f>
        <v>7000</v>
      </c>
      <c r="H1428" s="124">
        <f t="shared" ref="H1428:H1429" si="140">F1428*G1428</f>
        <v>21700</v>
      </c>
    </row>
    <row r="1429" spans="3:9">
      <c r="C1429" s="198" t="s">
        <v>1206</v>
      </c>
      <c r="D1429" s="59" t="s">
        <v>455</v>
      </c>
      <c r="E1429" s="72" t="s">
        <v>66</v>
      </c>
      <c r="F1429" s="74">
        <v>0.08</v>
      </c>
      <c r="G1429" s="64">
        <f>VLOOKUP(D1429,upahbahan,3,FALSE)</f>
        <v>60000</v>
      </c>
      <c r="H1429" s="124">
        <f t="shared" si="140"/>
        <v>4800</v>
      </c>
    </row>
    <row r="1430" spans="3:9">
      <c r="C1430" s="144" t="s">
        <v>1216</v>
      </c>
      <c r="D1430" s="80"/>
      <c r="E1430" s="80"/>
      <c r="F1430" s="80"/>
      <c r="G1430" s="162"/>
      <c r="H1430" s="124">
        <f>SUM(H1428:H1429)</f>
        <v>26500</v>
      </c>
    </row>
    <row r="1431" spans="3:9">
      <c r="C1431" s="152" t="s">
        <v>1217</v>
      </c>
      <c r="D1431" s="59" t="s">
        <v>1218</v>
      </c>
      <c r="E1431" s="73"/>
      <c r="F1431" s="73"/>
      <c r="G1431" s="73"/>
      <c r="H1431" s="146"/>
    </row>
    <row r="1432" spans="3:9">
      <c r="C1432" s="144" t="s">
        <v>1219</v>
      </c>
      <c r="D1432" s="80"/>
      <c r="E1432" s="80"/>
      <c r="F1432" s="80"/>
      <c r="G1432" s="162"/>
      <c r="H1432" s="153">
        <v>0</v>
      </c>
    </row>
    <row r="1433" spans="3:9">
      <c r="C1433" s="122" t="s">
        <v>1220</v>
      </c>
      <c r="D1433" s="69" t="s">
        <v>1221</v>
      </c>
      <c r="E1433" s="70"/>
      <c r="F1433" s="70"/>
      <c r="G1433" s="71"/>
      <c r="H1433" s="124">
        <f>H1432+H1430+H1426</f>
        <v>48040</v>
      </c>
    </row>
    <row r="1434" spans="3:9">
      <c r="C1434" s="122" t="s">
        <v>1222</v>
      </c>
      <c r="D1434" s="69" t="s">
        <v>1325</v>
      </c>
      <c r="E1434" s="70"/>
      <c r="F1434" s="71"/>
      <c r="G1434" s="95">
        <f>$M$8</f>
        <v>0.1</v>
      </c>
      <c r="H1434" s="124">
        <f>H1433*G1434</f>
        <v>4804</v>
      </c>
    </row>
    <row r="1435" spans="3:9" ht="14.4" thickBot="1">
      <c r="C1435" s="130" t="s">
        <v>1223</v>
      </c>
      <c r="D1435" s="131" t="s">
        <v>1224</v>
      </c>
      <c r="E1435" s="132"/>
      <c r="F1435" s="132"/>
      <c r="G1435" s="155"/>
      <c r="H1435" s="134">
        <f>SUM(H1433:H1434)</f>
        <v>52844</v>
      </c>
    </row>
    <row r="1436" spans="3:9" ht="14.4" thickTop="1">
      <c r="C1436" s="57"/>
      <c r="D1436" s="81"/>
      <c r="E1436" s="81"/>
      <c r="F1436" s="81"/>
      <c r="G1436" s="81"/>
      <c r="H1436" s="82"/>
    </row>
    <row r="1437" spans="3:9" ht="14.4" thickBot="1">
      <c r="C1437" s="54" t="s">
        <v>2990</v>
      </c>
      <c r="D1437" s="234" t="s">
        <v>1465</v>
      </c>
      <c r="E1437" s="234"/>
      <c r="F1437" s="234"/>
      <c r="G1437" s="234"/>
      <c r="H1437" s="234"/>
      <c r="I1437" s="56">
        <f>ROUNDDOWN(H1452,-2)</f>
        <v>63000</v>
      </c>
    </row>
    <row r="1438" spans="3:9" ht="28.2" thickTop="1">
      <c r="C1438" s="119" t="s">
        <v>1197</v>
      </c>
      <c r="D1438" s="120" t="s">
        <v>1198</v>
      </c>
      <c r="E1438" s="120" t="s">
        <v>1199</v>
      </c>
      <c r="F1438" s="120" t="s">
        <v>1200</v>
      </c>
      <c r="G1438" s="120" t="s">
        <v>1201</v>
      </c>
      <c r="H1438" s="121" t="s">
        <v>1202</v>
      </c>
    </row>
    <row r="1439" spans="3:9">
      <c r="C1439" s="141" t="s">
        <v>1203</v>
      </c>
      <c r="D1439" s="59" t="s">
        <v>1204</v>
      </c>
      <c r="E1439" s="73"/>
      <c r="F1439" s="73"/>
      <c r="G1439" s="73"/>
      <c r="H1439" s="146"/>
    </row>
    <row r="1440" spans="3:9">
      <c r="C1440" s="142">
        <v>1</v>
      </c>
      <c r="D1440" s="59" t="s">
        <v>5</v>
      </c>
      <c r="E1440" s="72" t="s">
        <v>6</v>
      </c>
      <c r="F1440" s="93">
        <v>0.12</v>
      </c>
      <c r="G1440" s="64">
        <f>VLOOKUP(D1440,upahbahan,3,FALSE)</f>
        <v>100000</v>
      </c>
      <c r="H1440" s="124">
        <f>F1440*G1440</f>
        <v>12000</v>
      </c>
    </row>
    <row r="1441" spans="3:9">
      <c r="C1441" s="142">
        <v>2</v>
      </c>
      <c r="D1441" s="59" t="s">
        <v>7</v>
      </c>
      <c r="E1441" s="72" t="s">
        <v>6</v>
      </c>
      <c r="F1441" s="93">
        <v>0.12</v>
      </c>
      <c r="G1441" s="64">
        <f>VLOOKUP(D1441,upahbahan,3,FALSE)</f>
        <v>145000</v>
      </c>
      <c r="H1441" s="124">
        <f t="shared" ref="H1441" si="141">F1441*G1441</f>
        <v>17400</v>
      </c>
    </row>
    <row r="1442" spans="3:9">
      <c r="C1442" s="142">
        <v>3</v>
      </c>
      <c r="D1442" s="59" t="s">
        <v>18</v>
      </c>
      <c r="E1442" s="72" t="s">
        <v>6</v>
      </c>
      <c r="F1442" s="93">
        <v>1.2E-2</v>
      </c>
      <c r="G1442" s="64">
        <f>VLOOKUP(D1442,upahbahan,3,FALSE)</f>
        <v>175000</v>
      </c>
      <c r="H1442" s="124">
        <f>F1442*G1442</f>
        <v>2100</v>
      </c>
    </row>
    <row r="1443" spans="3:9">
      <c r="C1443" s="142">
        <v>4</v>
      </c>
      <c r="D1443" s="59" t="s">
        <v>19</v>
      </c>
      <c r="E1443" s="72" t="s">
        <v>6</v>
      </c>
      <c r="F1443" s="93">
        <v>4.0000000000000001E-3</v>
      </c>
      <c r="G1443" s="64">
        <f>VLOOKUP(D1443,upahbahan,3,FALSE)</f>
        <v>200000</v>
      </c>
      <c r="H1443" s="124">
        <f>F1443*G1443</f>
        <v>800</v>
      </c>
    </row>
    <row r="1444" spans="3:9">
      <c r="C1444" s="144" t="s">
        <v>1210</v>
      </c>
      <c r="D1444" s="80"/>
      <c r="E1444" s="80"/>
      <c r="F1444" s="217"/>
      <c r="G1444" s="218"/>
      <c r="H1444" s="124">
        <f>SUM(H1440:H1443)</f>
        <v>32300</v>
      </c>
      <c r="I1444" s="220"/>
    </row>
    <row r="1445" spans="3:9">
      <c r="C1445" s="141" t="s">
        <v>1211</v>
      </c>
      <c r="D1445" s="59" t="s">
        <v>1212</v>
      </c>
      <c r="E1445" s="73"/>
      <c r="F1445" s="73"/>
      <c r="G1445" s="73"/>
      <c r="H1445" s="146"/>
    </row>
    <row r="1446" spans="3:9">
      <c r="C1446" s="198" t="s">
        <v>1205</v>
      </c>
      <c r="D1446" s="59" t="s">
        <v>404</v>
      </c>
      <c r="E1446" s="72" t="s">
        <v>66</v>
      </c>
      <c r="F1446" s="74">
        <v>5</v>
      </c>
      <c r="G1446" s="64">
        <f>VLOOKUP(D1446,upahbahan,3,FALSE)</f>
        <v>5000</v>
      </c>
      <c r="H1446" s="124">
        <f>F1446*G1446</f>
        <v>25000</v>
      </c>
    </row>
    <row r="1447" spans="3:9">
      <c r="C1447" s="144" t="s">
        <v>1216</v>
      </c>
      <c r="D1447" s="80"/>
      <c r="E1447" s="80"/>
      <c r="F1447" s="80"/>
      <c r="G1447" s="162"/>
      <c r="H1447" s="124">
        <f>SUM(H1446:H1446)</f>
        <v>25000</v>
      </c>
    </row>
    <row r="1448" spans="3:9">
      <c r="C1448" s="152" t="s">
        <v>1217</v>
      </c>
      <c r="D1448" s="59" t="s">
        <v>1218</v>
      </c>
      <c r="E1448" s="73"/>
      <c r="F1448" s="73"/>
      <c r="G1448" s="73"/>
      <c r="H1448" s="146"/>
    </row>
    <row r="1449" spans="3:9">
      <c r="C1449" s="144" t="s">
        <v>1219</v>
      </c>
      <c r="D1449" s="80"/>
      <c r="E1449" s="80"/>
      <c r="F1449" s="80"/>
      <c r="G1449" s="162"/>
      <c r="H1449" s="153">
        <v>0</v>
      </c>
    </row>
    <row r="1450" spans="3:9">
      <c r="C1450" s="122" t="s">
        <v>1220</v>
      </c>
      <c r="D1450" s="69" t="s">
        <v>1221</v>
      </c>
      <c r="E1450" s="70"/>
      <c r="F1450" s="70"/>
      <c r="G1450" s="71"/>
      <c r="H1450" s="124">
        <f>H1449+H1447+H1444</f>
        <v>57300</v>
      </c>
    </row>
    <row r="1451" spans="3:9">
      <c r="C1451" s="122" t="s">
        <v>1222</v>
      </c>
      <c r="D1451" s="69" t="s">
        <v>1325</v>
      </c>
      <c r="E1451" s="70"/>
      <c r="F1451" s="71"/>
      <c r="G1451" s="95">
        <f>$M$8</f>
        <v>0.1</v>
      </c>
      <c r="H1451" s="124">
        <f>H1450*G1451</f>
        <v>5730</v>
      </c>
    </row>
    <row r="1452" spans="3:9" ht="14.4" thickBot="1">
      <c r="C1452" s="130" t="s">
        <v>1223</v>
      </c>
      <c r="D1452" s="131" t="s">
        <v>1224</v>
      </c>
      <c r="E1452" s="132"/>
      <c r="F1452" s="132"/>
      <c r="G1452" s="155"/>
      <c r="H1452" s="134">
        <f>SUM(H1450:H1451)</f>
        <v>63030</v>
      </c>
    </row>
    <row r="1453" spans="3:9" ht="14.4" thickTop="1">
      <c r="C1453" s="57"/>
      <c r="D1453" s="81"/>
      <c r="E1453" s="81"/>
      <c r="F1453" s="81"/>
      <c r="G1453" s="81"/>
      <c r="H1453" s="82"/>
    </row>
    <row r="1454" spans="3:9" ht="14.4" thickBot="1">
      <c r="C1454" s="54" t="s">
        <v>2991</v>
      </c>
      <c r="D1454" s="234" t="s">
        <v>1466</v>
      </c>
      <c r="E1454" s="234"/>
      <c r="F1454" s="234"/>
      <c r="G1454" s="234"/>
      <c r="H1454" s="234"/>
      <c r="I1454" s="56">
        <f>ROUNDDOWN(H1469,-2)</f>
        <v>1531100</v>
      </c>
    </row>
    <row r="1455" spans="3:9" ht="28.2" thickTop="1">
      <c r="C1455" s="119" t="s">
        <v>1197</v>
      </c>
      <c r="D1455" s="120" t="s">
        <v>1198</v>
      </c>
      <c r="E1455" s="120" t="s">
        <v>1199</v>
      </c>
      <c r="F1455" s="120" t="s">
        <v>1200</v>
      </c>
      <c r="G1455" s="120" t="s">
        <v>1201</v>
      </c>
      <c r="H1455" s="121" t="s">
        <v>1202</v>
      </c>
    </row>
    <row r="1456" spans="3:9">
      <c r="C1456" s="141" t="s">
        <v>1203</v>
      </c>
      <c r="D1456" s="59" t="s">
        <v>1204</v>
      </c>
      <c r="E1456" s="73"/>
      <c r="F1456" s="73"/>
      <c r="G1456" s="73"/>
      <c r="H1456" s="146"/>
    </row>
    <row r="1457" spans="3:9">
      <c r="C1457" s="142">
        <v>1</v>
      </c>
      <c r="D1457" s="59" t="s">
        <v>5</v>
      </c>
      <c r="E1457" s="72" t="s">
        <v>6</v>
      </c>
      <c r="F1457" s="93">
        <v>0.2</v>
      </c>
      <c r="G1457" s="64">
        <f>VLOOKUP(D1457,upahbahan,3,FALSE)</f>
        <v>100000</v>
      </c>
      <c r="H1457" s="124">
        <f>F1457*G1457</f>
        <v>20000</v>
      </c>
    </row>
    <row r="1458" spans="3:9">
      <c r="C1458" s="142">
        <v>2</v>
      </c>
      <c r="D1458" s="59" t="s">
        <v>7</v>
      </c>
      <c r="E1458" s="72" t="s">
        <v>6</v>
      </c>
      <c r="F1458" s="93">
        <v>0.1</v>
      </c>
      <c r="G1458" s="64">
        <f>VLOOKUP(D1458,upahbahan,3,FALSE)</f>
        <v>145000</v>
      </c>
      <c r="H1458" s="124">
        <f t="shared" ref="H1458:H1460" si="142">F1458*G1458</f>
        <v>14500</v>
      </c>
    </row>
    <row r="1459" spans="3:9">
      <c r="C1459" s="142">
        <v>3</v>
      </c>
      <c r="D1459" s="59" t="s">
        <v>18</v>
      </c>
      <c r="E1459" s="72" t="s">
        <v>6</v>
      </c>
      <c r="F1459" s="93">
        <v>0.01</v>
      </c>
      <c r="G1459" s="64">
        <f>VLOOKUP(D1459,upahbahan,3,FALSE)</f>
        <v>175000</v>
      </c>
      <c r="H1459" s="124">
        <f t="shared" si="142"/>
        <v>1750</v>
      </c>
    </row>
    <row r="1460" spans="3:9">
      <c r="C1460" s="142">
        <v>4</v>
      </c>
      <c r="D1460" s="59" t="s">
        <v>19</v>
      </c>
      <c r="E1460" s="72" t="s">
        <v>6</v>
      </c>
      <c r="F1460" s="93">
        <v>3.3E-3</v>
      </c>
      <c r="G1460" s="64">
        <f>VLOOKUP(D1460,upahbahan,3,FALSE)</f>
        <v>200000</v>
      </c>
      <c r="H1460" s="124">
        <f t="shared" si="142"/>
        <v>660</v>
      </c>
    </row>
    <row r="1461" spans="3:9">
      <c r="C1461" s="144" t="s">
        <v>1210</v>
      </c>
      <c r="D1461" s="80"/>
      <c r="E1461" s="80"/>
      <c r="F1461" s="217"/>
      <c r="G1461" s="218"/>
      <c r="H1461" s="124">
        <f>SUM(H1457:H1460)</f>
        <v>36910</v>
      </c>
      <c r="I1461" s="220"/>
    </row>
    <row r="1462" spans="3:9">
      <c r="C1462" s="141" t="s">
        <v>1211</v>
      </c>
      <c r="D1462" s="59" t="s">
        <v>1212</v>
      </c>
      <c r="E1462" s="73"/>
      <c r="F1462" s="73"/>
      <c r="G1462" s="73"/>
      <c r="H1462" s="146"/>
    </row>
    <row r="1463" spans="3:9">
      <c r="C1463" s="198" t="s">
        <v>1205</v>
      </c>
      <c r="D1463" s="59" t="s">
        <v>526</v>
      </c>
      <c r="E1463" s="72" t="s">
        <v>63</v>
      </c>
      <c r="F1463" s="74">
        <v>2.71</v>
      </c>
      <c r="G1463" s="64">
        <f>VLOOKUP(D1463,upahbahan,3,FALSE)</f>
        <v>500000</v>
      </c>
      <c r="H1463" s="124">
        <f>F1463*G1463</f>
        <v>1355000</v>
      </c>
    </row>
    <row r="1464" spans="3:9">
      <c r="C1464" s="144" t="s">
        <v>1216</v>
      </c>
      <c r="D1464" s="80"/>
      <c r="E1464" s="80"/>
      <c r="F1464" s="80"/>
      <c r="G1464" s="162"/>
      <c r="H1464" s="124">
        <f>SUM(H1463:H1463)</f>
        <v>1355000</v>
      </c>
    </row>
    <row r="1465" spans="3:9">
      <c r="C1465" s="152" t="s">
        <v>1217</v>
      </c>
      <c r="D1465" s="59" t="s">
        <v>1218</v>
      </c>
      <c r="E1465" s="73"/>
      <c r="F1465" s="73"/>
      <c r="G1465" s="73"/>
      <c r="H1465" s="146"/>
    </row>
    <row r="1466" spans="3:9">
      <c r="C1466" s="144" t="s">
        <v>1219</v>
      </c>
      <c r="D1466" s="80"/>
      <c r="E1466" s="80"/>
      <c r="F1466" s="80"/>
      <c r="G1466" s="162"/>
      <c r="H1466" s="153">
        <v>0</v>
      </c>
    </row>
    <row r="1467" spans="3:9">
      <c r="C1467" s="122" t="s">
        <v>1220</v>
      </c>
      <c r="D1467" s="69" t="s">
        <v>1221</v>
      </c>
      <c r="E1467" s="70"/>
      <c r="F1467" s="70"/>
      <c r="G1467" s="71"/>
      <c r="H1467" s="124">
        <f>H1466+H1464+H1461</f>
        <v>1391910</v>
      </c>
    </row>
    <row r="1468" spans="3:9">
      <c r="C1468" s="122" t="s">
        <v>1222</v>
      </c>
      <c r="D1468" s="69" t="s">
        <v>1325</v>
      </c>
      <c r="E1468" s="70"/>
      <c r="F1468" s="71"/>
      <c r="G1468" s="95">
        <f>$M$8</f>
        <v>0.1</v>
      </c>
      <c r="H1468" s="124">
        <f>H1467*G1468</f>
        <v>139191</v>
      </c>
    </row>
    <row r="1469" spans="3:9" ht="14.4" thickBot="1">
      <c r="C1469" s="130" t="s">
        <v>1223</v>
      </c>
      <c r="D1469" s="131" t="s">
        <v>1224</v>
      </c>
      <c r="E1469" s="132"/>
      <c r="F1469" s="132"/>
      <c r="G1469" s="155"/>
      <c r="H1469" s="134">
        <f>SUM(H1467:H1468)</f>
        <v>1531101</v>
      </c>
    </row>
    <row r="1470" spans="3:9" ht="14.4" thickTop="1">
      <c r="C1470" s="57"/>
      <c r="D1470" s="81"/>
      <c r="E1470" s="81"/>
      <c r="F1470" s="81"/>
      <c r="G1470" s="81"/>
      <c r="H1470" s="82"/>
    </row>
    <row r="1471" spans="3:9" ht="14.4" thickBot="1">
      <c r="C1471" s="54" t="s">
        <v>2992</v>
      </c>
      <c r="D1471" s="234" t="s">
        <v>1467</v>
      </c>
      <c r="E1471" s="234"/>
      <c r="F1471" s="234"/>
      <c r="G1471" s="234"/>
      <c r="H1471" s="234"/>
      <c r="I1471" s="56">
        <f>ROUNDDOWN(H1488,-2)</f>
        <v>84300</v>
      </c>
    </row>
    <row r="1472" spans="3:9" ht="28.2" thickTop="1">
      <c r="C1472" s="119" t="s">
        <v>1197</v>
      </c>
      <c r="D1472" s="120" t="s">
        <v>1198</v>
      </c>
      <c r="E1472" s="120" t="s">
        <v>1199</v>
      </c>
      <c r="F1472" s="120" t="s">
        <v>1200</v>
      </c>
      <c r="G1472" s="120" t="s">
        <v>1201</v>
      </c>
      <c r="H1472" s="121" t="s">
        <v>1202</v>
      </c>
    </row>
    <row r="1473" spans="3:9">
      <c r="C1473" s="141" t="s">
        <v>1203</v>
      </c>
      <c r="D1473" s="59" t="s">
        <v>1204</v>
      </c>
      <c r="E1473" s="73"/>
      <c r="F1473" s="73"/>
      <c r="G1473" s="73"/>
      <c r="H1473" s="146"/>
    </row>
    <row r="1474" spans="3:9">
      <c r="C1474" s="142">
        <v>1</v>
      </c>
      <c r="D1474" s="59" t="s">
        <v>5</v>
      </c>
      <c r="E1474" s="72" t="s">
        <v>6</v>
      </c>
      <c r="F1474" s="181">
        <v>0.22220000000000001</v>
      </c>
      <c r="G1474" s="64">
        <f>VLOOKUP(D1474,upahbahan,3,FALSE)</f>
        <v>100000</v>
      </c>
      <c r="H1474" s="124">
        <f t="shared" ref="H1474:H1477" si="143">F1474*G1474</f>
        <v>22220</v>
      </c>
    </row>
    <row r="1475" spans="3:9">
      <c r="C1475" s="142">
        <v>2</v>
      </c>
      <c r="D1475" s="59" t="s">
        <v>7</v>
      </c>
      <c r="E1475" s="72" t="s">
        <v>6</v>
      </c>
      <c r="F1475" s="181">
        <v>0.1111</v>
      </c>
      <c r="G1475" s="64">
        <f>VLOOKUP(D1475,upahbahan,3,FALSE)</f>
        <v>145000</v>
      </c>
      <c r="H1475" s="124">
        <f t="shared" si="143"/>
        <v>16109.5</v>
      </c>
    </row>
    <row r="1476" spans="3:9">
      <c r="C1476" s="142">
        <v>3</v>
      </c>
      <c r="D1476" s="59" t="s">
        <v>18</v>
      </c>
      <c r="E1476" s="72" t="s">
        <v>6</v>
      </c>
      <c r="F1476" s="181">
        <v>1.11E-2</v>
      </c>
      <c r="G1476" s="64">
        <f>VLOOKUP(D1476,upahbahan,3,FALSE)</f>
        <v>175000</v>
      </c>
      <c r="H1476" s="124">
        <f t="shared" si="143"/>
        <v>1942.5</v>
      </c>
    </row>
    <row r="1477" spans="3:9">
      <c r="C1477" s="142">
        <v>4</v>
      </c>
      <c r="D1477" s="59" t="s">
        <v>19</v>
      </c>
      <c r="E1477" s="72" t="s">
        <v>6</v>
      </c>
      <c r="F1477" s="181">
        <v>3.7000000000000002E-3</v>
      </c>
      <c r="G1477" s="64">
        <f>VLOOKUP(D1477,upahbahan,3,FALSE)</f>
        <v>200000</v>
      </c>
      <c r="H1477" s="124">
        <f t="shared" si="143"/>
        <v>740</v>
      </c>
    </row>
    <row r="1478" spans="3:9">
      <c r="C1478" s="144" t="s">
        <v>1210</v>
      </c>
      <c r="D1478" s="80"/>
      <c r="E1478" s="80"/>
      <c r="F1478" s="217"/>
      <c r="G1478" s="218"/>
      <c r="H1478" s="124">
        <f>SUM(H1474:H1477)</f>
        <v>41012</v>
      </c>
      <c r="I1478" s="220"/>
    </row>
    <row r="1479" spans="3:9">
      <c r="C1479" s="141" t="s">
        <v>1211</v>
      </c>
      <c r="D1479" s="59" t="s">
        <v>1212</v>
      </c>
      <c r="E1479" s="73"/>
      <c r="F1479" s="73"/>
      <c r="G1479" s="73"/>
      <c r="H1479" s="146"/>
    </row>
    <row r="1480" spans="3:9">
      <c r="C1480" s="145" t="s">
        <v>1205</v>
      </c>
      <c r="D1480" s="59" t="s">
        <v>981</v>
      </c>
      <c r="E1480" s="170" t="s">
        <v>66</v>
      </c>
      <c r="F1480" s="188">
        <v>6.6699999999999995E-2</v>
      </c>
      <c r="G1480" s="64">
        <f>VLOOKUP(D1480,upahbahan,3,FALSE)</f>
        <v>180000</v>
      </c>
      <c r="H1480" s="124">
        <f>F1480*G1480</f>
        <v>12006</v>
      </c>
    </row>
    <row r="1481" spans="3:9">
      <c r="C1481" s="198">
        <v>2</v>
      </c>
      <c r="D1481" s="59" t="s">
        <v>1072</v>
      </c>
      <c r="E1481" s="72" t="s">
        <v>66</v>
      </c>
      <c r="F1481" s="181">
        <v>6.6699999999999995E-2</v>
      </c>
      <c r="G1481" s="64">
        <f>VLOOKUP(D1481,upahbahan,3,FALSE)</f>
        <v>130000</v>
      </c>
      <c r="H1481" s="124">
        <f t="shared" ref="H1481" si="144">F1481*G1481</f>
        <v>8671</v>
      </c>
    </row>
    <row r="1482" spans="3:9">
      <c r="C1482" s="144" t="s">
        <v>1216</v>
      </c>
      <c r="D1482" s="80"/>
      <c r="E1482" s="80"/>
      <c r="F1482" s="80"/>
      <c r="G1482" s="162"/>
      <c r="H1482" s="124">
        <f>SUM(H1480:H1481)</f>
        <v>20677</v>
      </c>
    </row>
    <row r="1483" spans="3:9">
      <c r="C1483" s="152" t="s">
        <v>1217</v>
      </c>
      <c r="D1483" s="59" t="s">
        <v>1218</v>
      </c>
      <c r="E1483" s="73"/>
      <c r="F1483" s="73"/>
      <c r="G1483" s="73"/>
      <c r="H1483" s="146"/>
    </row>
    <row r="1484" spans="3:9">
      <c r="C1484" s="152">
        <v>1</v>
      </c>
      <c r="D1484" s="59" t="s">
        <v>1125</v>
      </c>
      <c r="E1484" s="530" t="s">
        <v>2993</v>
      </c>
      <c r="F1484" s="171">
        <v>0.1</v>
      </c>
      <c r="G1484" s="64">
        <f>VLOOKUP(D1484,upahbahan,3,FALSE)</f>
        <v>150000</v>
      </c>
      <c r="H1484" s="124">
        <f>F1484*G1484</f>
        <v>15000</v>
      </c>
    </row>
    <row r="1485" spans="3:9">
      <c r="C1485" s="144" t="s">
        <v>1219</v>
      </c>
      <c r="D1485" s="80"/>
      <c r="E1485" s="80"/>
      <c r="F1485" s="80"/>
      <c r="G1485" s="162"/>
      <c r="H1485" s="124">
        <f>SUM(H1484)</f>
        <v>15000</v>
      </c>
    </row>
    <row r="1486" spans="3:9">
      <c r="C1486" s="122" t="s">
        <v>1220</v>
      </c>
      <c r="D1486" s="69" t="s">
        <v>1221</v>
      </c>
      <c r="E1486" s="70"/>
      <c r="F1486" s="70"/>
      <c r="G1486" s="71"/>
      <c r="H1486" s="124">
        <f>H1485+H1482+H1478</f>
        <v>76689</v>
      </c>
    </row>
    <row r="1487" spans="3:9">
      <c r="C1487" s="122" t="s">
        <v>1222</v>
      </c>
      <c r="D1487" s="69" t="s">
        <v>1325</v>
      </c>
      <c r="E1487" s="70"/>
      <c r="F1487" s="71"/>
      <c r="G1487" s="95">
        <f>$M$8</f>
        <v>0.1</v>
      </c>
      <c r="H1487" s="124">
        <f>H1486*G1487</f>
        <v>7668.9000000000005</v>
      </c>
    </row>
    <row r="1488" spans="3:9" ht="14.4" thickBot="1">
      <c r="C1488" s="130" t="s">
        <v>1223</v>
      </c>
      <c r="D1488" s="131" t="s">
        <v>1224</v>
      </c>
      <c r="E1488" s="132"/>
      <c r="F1488" s="132"/>
      <c r="G1488" s="155"/>
      <c r="H1488" s="134">
        <f>SUM(H1486:H1487)</f>
        <v>84357.9</v>
      </c>
    </row>
    <row r="1489" spans="3:9" ht="14.4" thickTop="1">
      <c r="C1489" s="57"/>
      <c r="D1489" s="81"/>
      <c r="E1489" s="81"/>
      <c r="F1489" s="81"/>
      <c r="G1489" s="81"/>
      <c r="H1489" s="82"/>
    </row>
    <row r="1490" spans="3:9" ht="14.4" thickBot="1">
      <c r="C1490" s="54" t="s">
        <v>2994</v>
      </c>
      <c r="D1490" s="234" t="s">
        <v>2995</v>
      </c>
      <c r="E1490" s="234"/>
      <c r="F1490" s="234"/>
      <c r="G1490" s="234"/>
      <c r="H1490" s="234"/>
      <c r="I1490" s="56">
        <f>ROUNDDOWN(H1509,-2)</f>
        <v>560800</v>
      </c>
    </row>
    <row r="1491" spans="3:9" ht="28.2" thickTop="1">
      <c r="C1491" s="119" t="s">
        <v>1197</v>
      </c>
      <c r="D1491" s="120" t="s">
        <v>1198</v>
      </c>
      <c r="E1491" s="120" t="s">
        <v>1199</v>
      </c>
      <c r="F1491" s="120" t="s">
        <v>1200</v>
      </c>
      <c r="G1491" s="120" t="s">
        <v>1201</v>
      </c>
      <c r="H1491" s="121" t="s">
        <v>1202</v>
      </c>
    </row>
    <row r="1492" spans="3:9">
      <c r="C1492" s="141" t="s">
        <v>1203</v>
      </c>
      <c r="D1492" s="59" t="s">
        <v>1204</v>
      </c>
      <c r="E1492" s="73"/>
      <c r="F1492" s="73"/>
      <c r="G1492" s="73"/>
      <c r="H1492" s="146"/>
    </row>
    <row r="1493" spans="3:9">
      <c r="C1493" s="142">
        <v>1</v>
      </c>
      <c r="D1493" s="59" t="s">
        <v>5</v>
      </c>
      <c r="E1493" s="72" t="s">
        <v>6</v>
      </c>
      <c r="F1493" s="181">
        <v>0.1429</v>
      </c>
      <c r="G1493" s="64">
        <f>VLOOKUP(D1493,upahbahan,3,FALSE)</f>
        <v>100000</v>
      </c>
      <c r="H1493" s="124">
        <f t="shared" ref="H1493:H1496" si="145">F1493*G1493</f>
        <v>14290</v>
      </c>
    </row>
    <row r="1494" spans="3:9">
      <c r="C1494" s="142">
        <v>2</v>
      </c>
      <c r="D1494" s="59" t="s">
        <v>7</v>
      </c>
      <c r="E1494" s="72" t="s">
        <v>6</v>
      </c>
      <c r="F1494" s="181">
        <v>7.1400000000000005E-2</v>
      </c>
      <c r="G1494" s="64">
        <f>VLOOKUP(D1494,upahbahan,3,FALSE)</f>
        <v>145000</v>
      </c>
      <c r="H1494" s="124">
        <f t="shared" si="145"/>
        <v>10353</v>
      </c>
    </row>
    <row r="1495" spans="3:9">
      <c r="C1495" s="142">
        <v>3</v>
      </c>
      <c r="D1495" s="59" t="s">
        <v>18</v>
      </c>
      <c r="E1495" s="72" t="s">
        <v>6</v>
      </c>
      <c r="F1495" s="181">
        <v>7.1000000000000004E-3</v>
      </c>
      <c r="G1495" s="64">
        <f>VLOOKUP(D1495,upahbahan,3,FALSE)</f>
        <v>175000</v>
      </c>
      <c r="H1495" s="124">
        <f t="shared" si="145"/>
        <v>1242.5</v>
      </c>
    </row>
    <row r="1496" spans="3:9">
      <c r="C1496" s="142">
        <v>4</v>
      </c>
      <c r="D1496" s="59" t="s">
        <v>19</v>
      </c>
      <c r="E1496" s="72" t="s">
        <v>6</v>
      </c>
      <c r="F1496" s="181">
        <v>2.3999999999999998E-3</v>
      </c>
      <c r="G1496" s="64">
        <f>VLOOKUP(D1496,upahbahan,3,FALSE)</f>
        <v>200000</v>
      </c>
      <c r="H1496" s="124">
        <f t="shared" si="145"/>
        <v>479.99999999999994</v>
      </c>
    </row>
    <row r="1497" spans="3:9">
      <c r="C1497" s="144" t="s">
        <v>1210</v>
      </c>
      <c r="D1497" s="80"/>
      <c r="E1497" s="80"/>
      <c r="F1497" s="217"/>
      <c r="G1497" s="218"/>
      <c r="H1497" s="124">
        <f>SUM(H1493:H1496)</f>
        <v>26365.5</v>
      </c>
      <c r="I1497" s="220"/>
    </row>
    <row r="1498" spans="3:9">
      <c r="C1498" s="141" t="s">
        <v>1211</v>
      </c>
      <c r="D1498" s="59" t="s">
        <v>1212</v>
      </c>
      <c r="E1498" s="73"/>
      <c r="F1498" s="73"/>
      <c r="G1498" s="73"/>
      <c r="H1498" s="146"/>
    </row>
    <row r="1499" spans="3:9">
      <c r="C1499" s="145" t="s">
        <v>1205</v>
      </c>
      <c r="D1499" s="59" t="s">
        <v>2996</v>
      </c>
      <c r="E1499" s="170" t="s">
        <v>44</v>
      </c>
      <c r="F1499" s="188">
        <v>11.667</v>
      </c>
      <c r="G1499" s="64">
        <f>VLOOKUP(D1499,upahbahan,3,FALSE)</f>
        <v>37000</v>
      </c>
      <c r="H1499" s="124">
        <f>F1499*G1499</f>
        <v>431679</v>
      </c>
    </row>
    <row r="1500" spans="3:9">
      <c r="C1500" s="145">
        <v>2</v>
      </c>
      <c r="D1500" s="59" t="s">
        <v>1812</v>
      </c>
      <c r="E1500" s="170" t="s">
        <v>2453</v>
      </c>
      <c r="F1500" s="188">
        <v>13.632</v>
      </c>
      <c r="G1500" s="64">
        <f>VLOOKUP(D1500,upahbahan,3,FALSE)</f>
        <v>1300</v>
      </c>
      <c r="H1500" s="124">
        <f t="shared" ref="H1500:H1502" si="146">F1500*G1500</f>
        <v>17721.599999999999</v>
      </c>
    </row>
    <row r="1501" spans="3:9">
      <c r="C1501" s="145">
        <v>3</v>
      </c>
      <c r="D1501" s="59" t="s">
        <v>563</v>
      </c>
      <c r="E1501" s="170" t="s">
        <v>2453</v>
      </c>
      <c r="F1501" s="171">
        <v>1.5</v>
      </c>
      <c r="G1501" s="64">
        <f>VLOOKUP(D1501,upahbahan,3,FALSE)</f>
        <v>7800</v>
      </c>
      <c r="H1501" s="124">
        <f t="shared" si="146"/>
        <v>11700</v>
      </c>
    </row>
    <row r="1502" spans="3:9" ht="27.6">
      <c r="C1502" s="198">
        <v>4</v>
      </c>
      <c r="D1502" s="59" t="s">
        <v>86</v>
      </c>
      <c r="E1502" s="72" t="s">
        <v>42</v>
      </c>
      <c r="F1502" s="181">
        <v>2.7E-2</v>
      </c>
      <c r="G1502" s="64">
        <f>VLOOKUP(D1502,upahbahan,3,FALSE)</f>
        <v>275000</v>
      </c>
      <c r="H1502" s="124">
        <f t="shared" si="146"/>
        <v>7425</v>
      </c>
    </row>
    <row r="1503" spans="3:9">
      <c r="C1503" s="144" t="s">
        <v>1216</v>
      </c>
      <c r="D1503" s="80"/>
      <c r="E1503" s="80"/>
      <c r="F1503" s="80"/>
      <c r="G1503" s="162"/>
      <c r="H1503" s="124">
        <f>SUM(H1499:H1502)</f>
        <v>468525.6</v>
      </c>
    </row>
    <row r="1504" spans="3:9">
      <c r="C1504" s="152" t="s">
        <v>1217</v>
      </c>
      <c r="D1504" s="59" t="s">
        <v>1218</v>
      </c>
      <c r="E1504" s="73"/>
      <c r="F1504" s="73"/>
      <c r="G1504" s="73"/>
      <c r="H1504" s="146"/>
    </row>
    <row r="1505" spans="3:9">
      <c r="C1505" s="152">
        <v>1</v>
      </c>
      <c r="D1505" s="59" t="s">
        <v>1125</v>
      </c>
      <c r="E1505" s="530" t="s">
        <v>2993</v>
      </c>
      <c r="F1505" s="171">
        <v>0.1</v>
      </c>
      <c r="G1505" s="64">
        <f>VLOOKUP(D1505,upahbahan,3,FALSE)</f>
        <v>150000</v>
      </c>
      <c r="H1505" s="124">
        <f>F1505*G1505</f>
        <v>15000</v>
      </c>
    </row>
    <row r="1506" spans="3:9">
      <c r="C1506" s="144" t="s">
        <v>1219</v>
      </c>
      <c r="D1506" s="80"/>
      <c r="E1506" s="80"/>
      <c r="F1506" s="80"/>
      <c r="G1506" s="162"/>
      <c r="H1506" s="124">
        <f>SUM(H1505)</f>
        <v>15000</v>
      </c>
    </row>
    <row r="1507" spans="3:9">
      <c r="C1507" s="122" t="s">
        <v>1220</v>
      </c>
      <c r="D1507" s="69" t="s">
        <v>1221</v>
      </c>
      <c r="E1507" s="70"/>
      <c r="F1507" s="70"/>
      <c r="G1507" s="71"/>
      <c r="H1507" s="124">
        <f>H1506+H1503+H1497</f>
        <v>509891.1</v>
      </c>
    </row>
    <row r="1508" spans="3:9">
      <c r="C1508" s="122" t="s">
        <v>1222</v>
      </c>
      <c r="D1508" s="69" t="s">
        <v>1325</v>
      </c>
      <c r="E1508" s="70"/>
      <c r="F1508" s="71"/>
      <c r="G1508" s="95">
        <f>$M$8</f>
        <v>0.1</v>
      </c>
      <c r="H1508" s="124">
        <f>H1507*G1508</f>
        <v>50989.11</v>
      </c>
    </row>
    <row r="1509" spans="3:9" ht="14.4" thickBot="1">
      <c r="C1509" s="130" t="s">
        <v>1223</v>
      </c>
      <c r="D1509" s="131" t="s">
        <v>1224</v>
      </c>
      <c r="E1509" s="132"/>
      <c r="F1509" s="132"/>
      <c r="G1509" s="155"/>
      <c r="H1509" s="134">
        <f>SUM(H1507:H1508)</f>
        <v>560880.21</v>
      </c>
    </row>
    <row r="1510" spans="3:9" ht="14.4" thickTop="1">
      <c r="C1510" s="57"/>
      <c r="D1510" s="81"/>
      <c r="E1510" s="81"/>
      <c r="F1510" s="81"/>
      <c r="G1510" s="81"/>
      <c r="H1510" s="82"/>
    </row>
    <row r="1511" spans="3:9">
      <c r="C1511" s="57"/>
      <c r="D1511" s="81"/>
      <c r="E1511" s="81"/>
      <c r="F1511" s="81"/>
      <c r="G1511" s="81"/>
      <c r="H1511" s="82"/>
    </row>
    <row r="1512" spans="3:9" ht="14.4" thickBot="1">
      <c r="C1512" s="54" t="s">
        <v>2997</v>
      </c>
      <c r="D1512" s="234" t="s">
        <v>2998</v>
      </c>
      <c r="E1512" s="234"/>
      <c r="F1512" s="234"/>
      <c r="G1512" s="234"/>
      <c r="H1512" s="234"/>
      <c r="I1512" s="56">
        <f>ROUNDDOWN(H1531,-2)</f>
        <v>373400</v>
      </c>
    </row>
    <row r="1513" spans="3:9" ht="28.2" thickTop="1">
      <c r="C1513" s="119" t="s">
        <v>1197</v>
      </c>
      <c r="D1513" s="120" t="s">
        <v>1198</v>
      </c>
      <c r="E1513" s="120" t="s">
        <v>1199</v>
      </c>
      <c r="F1513" s="120" t="s">
        <v>1200</v>
      </c>
      <c r="G1513" s="120" t="s">
        <v>1201</v>
      </c>
      <c r="H1513" s="121" t="s">
        <v>1202</v>
      </c>
    </row>
    <row r="1514" spans="3:9">
      <c r="C1514" s="141" t="s">
        <v>1203</v>
      </c>
      <c r="D1514" s="59" t="s">
        <v>1204</v>
      </c>
      <c r="E1514" s="73"/>
      <c r="F1514" s="73"/>
      <c r="G1514" s="73"/>
      <c r="H1514" s="146"/>
    </row>
    <row r="1515" spans="3:9">
      <c r="C1515" s="142">
        <v>1</v>
      </c>
      <c r="D1515" s="59" t="s">
        <v>5</v>
      </c>
      <c r="E1515" s="72" t="s">
        <v>6</v>
      </c>
      <c r="F1515" s="181">
        <v>0.15379999999999999</v>
      </c>
      <c r="G1515" s="64">
        <f>VLOOKUP(D1515,upahbahan,3,FALSE)</f>
        <v>100000</v>
      </c>
      <c r="H1515" s="124">
        <f t="shared" ref="H1515:H1518" si="147">F1515*G1515</f>
        <v>15380</v>
      </c>
    </row>
    <row r="1516" spans="3:9">
      <c r="C1516" s="142">
        <v>2</v>
      </c>
      <c r="D1516" s="59" t="s">
        <v>7</v>
      </c>
      <c r="E1516" s="72" t="s">
        <v>6</v>
      </c>
      <c r="F1516" s="181">
        <v>7.6899999999999996E-2</v>
      </c>
      <c r="G1516" s="64">
        <f>VLOOKUP(D1516,upahbahan,3,FALSE)</f>
        <v>145000</v>
      </c>
      <c r="H1516" s="124">
        <f t="shared" si="147"/>
        <v>11150.5</v>
      </c>
    </row>
    <row r="1517" spans="3:9">
      <c r="C1517" s="142">
        <v>3</v>
      </c>
      <c r="D1517" s="59" t="s">
        <v>18</v>
      </c>
      <c r="E1517" s="72" t="s">
        <v>6</v>
      </c>
      <c r="F1517" s="181">
        <v>7.7000000000000002E-3</v>
      </c>
      <c r="G1517" s="64">
        <f>VLOOKUP(D1517,upahbahan,3,FALSE)</f>
        <v>175000</v>
      </c>
      <c r="H1517" s="124">
        <f t="shared" si="147"/>
        <v>1347.5</v>
      </c>
    </row>
    <row r="1518" spans="3:9">
      <c r="C1518" s="142">
        <v>4</v>
      </c>
      <c r="D1518" s="59" t="s">
        <v>19</v>
      </c>
      <c r="E1518" s="72" t="s">
        <v>6</v>
      </c>
      <c r="F1518" s="181">
        <v>2.5999999999999999E-3</v>
      </c>
      <c r="G1518" s="64">
        <f>VLOOKUP(D1518,upahbahan,3,FALSE)</f>
        <v>200000</v>
      </c>
      <c r="H1518" s="124">
        <f t="shared" si="147"/>
        <v>520</v>
      </c>
    </row>
    <row r="1519" spans="3:9">
      <c r="C1519" s="144" t="s">
        <v>1210</v>
      </c>
      <c r="D1519" s="80"/>
      <c r="E1519" s="80"/>
      <c r="F1519" s="217"/>
      <c r="G1519" s="218"/>
      <c r="H1519" s="124">
        <f>SUM(H1515:H1518)</f>
        <v>28398</v>
      </c>
      <c r="I1519" s="220"/>
    </row>
    <row r="1520" spans="3:9">
      <c r="C1520" s="141" t="s">
        <v>1211</v>
      </c>
      <c r="D1520" s="59" t="s">
        <v>1212</v>
      </c>
      <c r="E1520" s="73"/>
      <c r="F1520" s="73"/>
      <c r="G1520" s="73"/>
      <c r="H1520" s="146"/>
    </row>
    <row r="1521" spans="3:9">
      <c r="C1521" s="145" t="s">
        <v>1205</v>
      </c>
      <c r="D1521" s="59" t="s">
        <v>2999</v>
      </c>
      <c r="E1521" s="170" t="s">
        <v>44</v>
      </c>
      <c r="F1521" s="188">
        <v>6.5629999999999997</v>
      </c>
      <c r="G1521" s="64">
        <f>VLOOKUP(D1521,upahbahan,3,FALSE)</f>
        <v>39500</v>
      </c>
      <c r="H1521" s="124">
        <f>F1521*G1521</f>
        <v>259238.5</v>
      </c>
    </row>
    <row r="1522" spans="3:9">
      <c r="C1522" s="145">
        <v>2</v>
      </c>
      <c r="D1522" s="59" t="s">
        <v>1812</v>
      </c>
      <c r="E1522" s="170" t="s">
        <v>2453</v>
      </c>
      <c r="F1522" s="188">
        <v>13.632</v>
      </c>
      <c r="G1522" s="64">
        <f>VLOOKUP(D1522,upahbahan,3,FALSE)</f>
        <v>1300</v>
      </c>
      <c r="H1522" s="124">
        <f t="shared" ref="H1522:H1524" si="148">F1522*G1522</f>
        <v>17721.599999999999</v>
      </c>
    </row>
    <row r="1523" spans="3:9">
      <c r="C1523" s="145">
        <v>3</v>
      </c>
      <c r="D1523" s="59" t="s">
        <v>563</v>
      </c>
      <c r="E1523" s="170" t="s">
        <v>2453</v>
      </c>
      <c r="F1523" s="171">
        <v>1.5</v>
      </c>
      <c r="G1523" s="64">
        <f>VLOOKUP(D1523,upahbahan,3,FALSE)</f>
        <v>7800</v>
      </c>
      <c r="H1523" s="124">
        <f t="shared" si="148"/>
        <v>11700</v>
      </c>
    </row>
    <row r="1524" spans="3:9" ht="27.6">
      <c r="C1524" s="198">
        <v>4</v>
      </c>
      <c r="D1524" s="59" t="s">
        <v>86</v>
      </c>
      <c r="E1524" s="72" t="s">
        <v>42</v>
      </c>
      <c r="F1524" s="181">
        <v>2.7E-2</v>
      </c>
      <c r="G1524" s="64">
        <f>VLOOKUP(D1524,upahbahan,3,FALSE)</f>
        <v>275000</v>
      </c>
      <c r="H1524" s="124">
        <f t="shared" si="148"/>
        <v>7425</v>
      </c>
    </row>
    <row r="1525" spans="3:9">
      <c r="C1525" s="144" t="s">
        <v>1216</v>
      </c>
      <c r="D1525" s="80"/>
      <c r="E1525" s="80"/>
      <c r="F1525" s="80"/>
      <c r="G1525" s="162"/>
      <c r="H1525" s="124">
        <f>SUM(H1521:H1524)</f>
        <v>296085.09999999998</v>
      </c>
    </row>
    <row r="1526" spans="3:9">
      <c r="C1526" s="141" t="s">
        <v>1217</v>
      </c>
      <c r="D1526" s="59" t="s">
        <v>1218</v>
      </c>
      <c r="E1526" s="73"/>
      <c r="F1526" s="73"/>
      <c r="G1526" s="73"/>
      <c r="H1526" s="146"/>
    </row>
    <row r="1527" spans="3:9">
      <c r="C1527" s="141">
        <v>1</v>
      </c>
      <c r="D1527" s="59" t="s">
        <v>1125</v>
      </c>
      <c r="E1527" s="530" t="s">
        <v>2993</v>
      </c>
      <c r="F1527" s="171">
        <v>0.1</v>
      </c>
      <c r="G1527" s="64">
        <f>VLOOKUP(D1527,upahbahan,3,FALSE)</f>
        <v>150000</v>
      </c>
      <c r="H1527" s="124">
        <f>F1527*G1527</f>
        <v>15000</v>
      </c>
    </row>
    <row r="1528" spans="3:9">
      <c r="C1528" s="144" t="s">
        <v>1219</v>
      </c>
      <c r="D1528" s="80"/>
      <c r="E1528" s="80"/>
      <c r="F1528" s="80"/>
      <c r="G1528" s="162"/>
      <c r="H1528" s="124">
        <f>SUM(H1527)</f>
        <v>15000</v>
      </c>
    </row>
    <row r="1529" spans="3:9">
      <c r="C1529" s="122" t="s">
        <v>1220</v>
      </c>
      <c r="D1529" s="69" t="s">
        <v>1221</v>
      </c>
      <c r="E1529" s="70"/>
      <c r="F1529" s="70"/>
      <c r="G1529" s="71"/>
      <c r="H1529" s="124">
        <f>H1528+H1525+H1519</f>
        <v>339483.1</v>
      </c>
    </row>
    <row r="1530" spans="3:9">
      <c r="C1530" s="122" t="s">
        <v>1222</v>
      </c>
      <c r="D1530" s="69" t="s">
        <v>1325</v>
      </c>
      <c r="E1530" s="70"/>
      <c r="F1530" s="71"/>
      <c r="G1530" s="95">
        <f>$M$8</f>
        <v>0.1</v>
      </c>
      <c r="H1530" s="124">
        <f>H1529*G1530</f>
        <v>33948.31</v>
      </c>
    </row>
    <row r="1531" spans="3:9" ht="14.4" thickBot="1">
      <c r="C1531" s="130" t="s">
        <v>1223</v>
      </c>
      <c r="D1531" s="131" t="s">
        <v>1224</v>
      </c>
      <c r="E1531" s="132"/>
      <c r="F1531" s="132"/>
      <c r="G1531" s="155"/>
      <c r="H1531" s="134">
        <f>SUM(H1529:H1530)</f>
        <v>373431.41</v>
      </c>
    </row>
    <row r="1532" spans="3:9" ht="14.4" thickTop="1">
      <c r="C1532" s="57"/>
      <c r="D1532" s="81"/>
      <c r="E1532" s="81"/>
      <c r="F1532" s="81"/>
      <c r="G1532" s="81"/>
      <c r="H1532" s="82"/>
    </row>
    <row r="1533" spans="3:9">
      <c r="C1533" s="57"/>
      <c r="D1533" s="81"/>
      <c r="E1533" s="81"/>
      <c r="F1533" s="81"/>
      <c r="G1533" s="81"/>
      <c r="H1533" s="82"/>
    </row>
    <row r="1534" spans="3:9">
      <c r="C1534" s="531" t="s">
        <v>5946</v>
      </c>
      <c r="D1534" s="436" t="s">
        <v>3000</v>
      </c>
      <c r="E1534" s="81"/>
      <c r="F1534" s="81"/>
      <c r="G1534" s="81"/>
      <c r="H1534" s="82"/>
    </row>
    <row r="1535" spans="3:9">
      <c r="C1535" s="531" t="s">
        <v>3001</v>
      </c>
      <c r="D1535" s="436" t="s">
        <v>3002</v>
      </c>
      <c r="E1535" s="81"/>
      <c r="F1535" s="81"/>
      <c r="G1535" s="81"/>
      <c r="H1535" s="82"/>
    </row>
    <row r="1536" spans="3:9" ht="14.4" thickBot="1">
      <c r="C1536" s="54" t="s">
        <v>3003</v>
      </c>
      <c r="D1536" s="234" t="s">
        <v>1468</v>
      </c>
      <c r="E1536" s="234"/>
      <c r="F1536" s="234"/>
      <c r="G1536" s="234"/>
      <c r="H1536" s="234"/>
      <c r="I1536" s="56">
        <f>ROUNDDOWN(H1554,-2)</f>
        <v>322000</v>
      </c>
    </row>
    <row r="1537" spans="3:9" ht="28.2" thickTop="1">
      <c r="C1537" s="119" t="s">
        <v>1197</v>
      </c>
      <c r="D1537" s="120" t="s">
        <v>1198</v>
      </c>
      <c r="E1537" s="120" t="s">
        <v>1199</v>
      </c>
      <c r="F1537" s="120" t="s">
        <v>1200</v>
      </c>
      <c r="G1537" s="120" t="s">
        <v>1201</v>
      </c>
      <c r="H1537" s="121" t="s">
        <v>1202</v>
      </c>
    </row>
    <row r="1538" spans="3:9">
      <c r="C1538" s="141" t="s">
        <v>1203</v>
      </c>
      <c r="D1538" s="59" t="s">
        <v>1204</v>
      </c>
      <c r="E1538" s="73"/>
      <c r="F1538" s="73"/>
      <c r="G1538" s="73"/>
      <c r="H1538" s="146"/>
    </row>
    <row r="1539" spans="3:9">
      <c r="C1539" s="142">
        <v>1</v>
      </c>
      <c r="D1539" s="59" t="s">
        <v>5</v>
      </c>
      <c r="E1539" s="72" t="s">
        <v>6</v>
      </c>
      <c r="F1539" s="181">
        <v>0.66669999999999996</v>
      </c>
      <c r="G1539" s="64">
        <f>VLOOKUP(D1539,upahbahan,3,FALSE)</f>
        <v>100000</v>
      </c>
      <c r="H1539" s="124">
        <f>F1539*G1539</f>
        <v>66670</v>
      </c>
    </row>
    <row r="1540" spans="3:9">
      <c r="C1540" s="142">
        <v>2</v>
      </c>
      <c r="D1540" s="59" t="s">
        <v>7</v>
      </c>
      <c r="E1540" s="72" t="s">
        <v>6</v>
      </c>
      <c r="F1540" s="181">
        <v>0.33329999999999999</v>
      </c>
      <c r="G1540" s="64">
        <f>VLOOKUP(D1540,upahbahan,3,FALSE)</f>
        <v>145000</v>
      </c>
      <c r="H1540" s="124">
        <f>F1540*G1540</f>
        <v>48328.5</v>
      </c>
    </row>
    <row r="1541" spans="3:9">
      <c r="C1541" s="142">
        <v>3</v>
      </c>
      <c r="D1541" s="59" t="s">
        <v>18</v>
      </c>
      <c r="E1541" s="72" t="s">
        <v>6</v>
      </c>
      <c r="F1541" s="181">
        <v>3.3300000000000003E-2</v>
      </c>
      <c r="G1541" s="64">
        <f>VLOOKUP(D1541,upahbahan,3,FALSE)</f>
        <v>175000</v>
      </c>
      <c r="H1541" s="124">
        <f t="shared" ref="H1541:H1542" si="149">F1541*G1541</f>
        <v>5827.5000000000009</v>
      </c>
    </row>
    <row r="1542" spans="3:9">
      <c r="C1542" s="142">
        <v>4</v>
      </c>
      <c r="D1542" s="59" t="s">
        <v>19</v>
      </c>
      <c r="E1542" s="72" t="s">
        <v>6</v>
      </c>
      <c r="F1542" s="181">
        <v>1.11E-2</v>
      </c>
      <c r="G1542" s="64">
        <f>VLOOKUP(D1542,upahbahan,3,FALSE)</f>
        <v>200000</v>
      </c>
      <c r="H1542" s="124">
        <f t="shared" si="149"/>
        <v>2220</v>
      </c>
    </row>
    <row r="1543" spans="3:9">
      <c r="C1543" s="144" t="s">
        <v>1210</v>
      </c>
      <c r="D1543" s="80"/>
      <c r="E1543" s="80"/>
      <c r="F1543" s="217"/>
      <c r="G1543" s="218"/>
      <c r="H1543" s="124">
        <f>SUM(H1539:H1542)</f>
        <v>123046</v>
      </c>
      <c r="I1543" s="220"/>
    </row>
    <row r="1544" spans="3:9">
      <c r="C1544" s="141" t="s">
        <v>1211</v>
      </c>
      <c r="D1544" s="59" t="s">
        <v>1212</v>
      </c>
      <c r="E1544" s="73"/>
      <c r="F1544" s="73"/>
      <c r="G1544" s="73"/>
      <c r="H1544" s="146"/>
    </row>
    <row r="1545" spans="3:9">
      <c r="C1545" s="198" t="s">
        <v>1205</v>
      </c>
      <c r="D1545" s="59" t="s">
        <v>439</v>
      </c>
      <c r="E1545" s="72" t="s">
        <v>44</v>
      </c>
      <c r="F1545" s="74">
        <v>52.5</v>
      </c>
      <c r="G1545" s="64">
        <f>VLOOKUP(D1545,upahbahan,3,FALSE)</f>
        <v>2500</v>
      </c>
      <c r="H1545" s="124">
        <f t="shared" ref="H1545:H1548" si="150">F1545*G1545</f>
        <v>131250</v>
      </c>
    </row>
    <row r="1546" spans="3:9">
      <c r="C1546" s="198" t="s">
        <v>1206</v>
      </c>
      <c r="D1546" s="59" t="s">
        <v>2359</v>
      </c>
      <c r="E1546" s="72" t="s">
        <v>66</v>
      </c>
      <c r="F1546" s="74">
        <v>9.3000000000000007</v>
      </c>
      <c r="G1546" s="64">
        <f>VLOOKUP(D1546,upahbahan,3,FALSE)</f>
        <v>1300</v>
      </c>
      <c r="H1546" s="124">
        <f t="shared" si="150"/>
        <v>12090.000000000002</v>
      </c>
    </row>
    <row r="1547" spans="3:9">
      <c r="C1547" s="198" t="s">
        <v>1207</v>
      </c>
      <c r="D1547" s="59" t="s">
        <v>563</v>
      </c>
      <c r="E1547" s="72" t="s">
        <v>66</v>
      </c>
      <c r="F1547" s="74">
        <v>2.75</v>
      </c>
      <c r="G1547" s="64">
        <f>VLOOKUP(D1547,upahbahan,3,FALSE)</f>
        <v>7800</v>
      </c>
      <c r="H1547" s="124">
        <f t="shared" si="150"/>
        <v>21450</v>
      </c>
    </row>
    <row r="1548" spans="3:9">
      <c r="C1548" s="198" t="s">
        <v>1208</v>
      </c>
      <c r="D1548" s="77" t="s">
        <v>86</v>
      </c>
      <c r="E1548" s="72" t="s">
        <v>42</v>
      </c>
      <c r="F1548" s="74">
        <v>1.7999999999999999E-2</v>
      </c>
      <c r="G1548" s="64">
        <f>VLOOKUP(D1548,upahbahan,3,FALSE)</f>
        <v>275000</v>
      </c>
      <c r="H1548" s="124">
        <f t="shared" si="150"/>
        <v>4950</v>
      </c>
    </row>
    <row r="1549" spans="3:9">
      <c r="C1549" s="144" t="s">
        <v>1216</v>
      </c>
      <c r="D1549" s="80"/>
      <c r="E1549" s="80"/>
      <c r="F1549" s="80"/>
      <c r="G1549" s="162"/>
      <c r="H1549" s="124">
        <f>SUM(H1545:H1548)</f>
        <v>169740</v>
      </c>
    </row>
    <row r="1550" spans="3:9">
      <c r="C1550" s="152" t="s">
        <v>1217</v>
      </c>
      <c r="D1550" s="59" t="s">
        <v>1218</v>
      </c>
      <c r="E1550" s="73"/>
      <c r="F1550" s="73"/>
      <c r="G1550" s="73"/>
      <c r="H1550" s="146"/>
    </row>
    <row r="1551" spans="3:9">
      <c r="C1551" s="144" t="s">
        <v>1219</v>
      </c>
      <c r="D1551" s="80"/>
      <c r="E1551" s="80"/>
      <c r="F1551" s="80"/>
      <c r="G1551" s="162"/>
      <c r="H1551" s="153">
        <v>0</v>
      </c>
    </row>
    <row r="1552" spans="3:9">
      <c r="C1552" s="122" t="s">
        <v>1220</v>
      </c>
      <c r="D1552" s="69" t="s">
        <v>1221</v>
      </c>
      <c r="E1552" s="70"/>
      <c r="F1552" s="70"/>
      <c r="G1552" s="71"/>
      <c r="H1552" s="124">
        <f>H1551+H1549+H1543</f>
        <v>292786</v>
      </c>
    </row>
    <row r="1553" spans="3:9">
      <c r="C1553" s="122" t="s">
        <v>1222</v>
      </c>
      <c r="D1553" s="69" t="s">
        <v>1325</v>
      </c>
      <c r="E1553" s="70"/>
      <c r="F1553" s="71"/>
      <c r="G1553" s="95">
        <f>$M$8</f>
        <v>0.1</v>
      </c>
      <c r="H1553" s="124">
        <f>H1552*G1553</f>
        <v>29278.600000000002</v>
      </c>
    </row>
    <row r="1554" spans="3:9" ht="14.4" thickBot="1">
      <c r="C1554" s="130" t="s">
        <v>1223</v>
      </c>
      <c r="D1554" s="131" t="s">
        <v>1224</v>
      </c>
      <c r="E1554" s="132"/>
      <c r="F1554" s="132"/>
      <c r="G1554" s="155"/>
      <c r="H1554" s="134">
        <f>SUM(H1552:H1553)</f>
        <v>322064.59999999998</v>
      </c>
    </row>
    <row r="1555" spans="3:9" ht="14.4" thickTop="1">
      <c r="C1555" s="57"/>
      <c r="D1555" s="81"/>
      <c r="E1555" s="81"/>
      <c r="F1555" s="81"/>
      <c r="G1555" s="81"/>
      <c r="H1555" s="82"/>
    </row>
    <row r="1556" spans="3:9" ht="14.4" thickBot="1">
      <c r="C1556" s="53" t="s">
        <v>3004</v>
      </c>
      <c r="D1556" s="234" t="s">
        <v>1469</v>
      </c>
      <c r="E1556" s="234"/>
      <c r="F1556" s="234"/>
      <c r="G1556" s="234"/>
      <c r="H1556" s="234"/>
      <c r="I1556" s="56">
        <f>ROUNDDOWN(H1574,-2)</f>
        <v>459100</v>
      </c>
    </row>
    <row r="1557" spans="3:9" ht="28.2" thickTop="1">
      <c r="C1557" s="119" t="s">
        <v>1197</v>
      </c>
      <c r="D1557" s="120" t="s">
        <v>1198</v>
      </c>
      <c r="E1557" s="120" t="s">
        <v>1199</v>
      </c>
      <c r="F1557" s="120" t="s">
        <v>1200</v>
      </c>
      <c r="G1557" s="120" t="s">
        <v>1201</v>
      </c>
      <c r="H1557" s="121" t="s">
        <v>1202</v>
      </c>
    </row>
    <row r="1558" spans="3:9">
      <c r="C1558" s="141" t="s">
        <v>1203</v>
      </c>
      <c r="D1558" s="59" t="s">
        <v>1204</v>
      </c>
      <c r="E1558" s="73"/>
      <c r="F1558" s="73"/>
      <c r="G1558" s="73"/>
      <c r="H1558" s="146"/>
    </row>
    <row r="1559" spans="3:9">
      <c r="C1559" s="142">
        <v>1</v>
      </c>
      <c r="D1559" s="59" t="s">
        <v>5</v>
      </c>
      <c r="E1559" s="72" t="s">
        <v>6</v>
      </c>
      <c r="F1559" s="181">
        <v>0.90900000000000003</v>
      </c>
      <c r="G1559" s="64">
        <f>VLOOKUP(D1559,upahbahan,3,FALSE)</f>
        <v>100000</v>
      </c>
      <c r="H1559" s="124">
        <f t="shared" ref="H1559:H1562" si="151">F1559*G1559</f>
        <v>90900</v>
      </c>
    </row>
    <row r="1560" spans="3:9">
      <c r="C1560" s="142">
        <v>2</v>
      </c>
      <c r="D1560" s="59" t="s">
        <v>7</v>
      </c>
      <c r="E1560" s="72" t="s">
        <v>6</v>
      </c>
      <c r="F1560" s="181">
        <v>0.45500000000000002</v>
      </c>
      <c r="G1560" s="64">
        <f>VLOOKUP(D1560,upahbahan,3,FALSE)</f>
        <v>145000</v>
      </c>
      <c r="H1560" s="124">
        <f t="shared" si="151"/>
        <v>65975</v>
      </c>
    </row>
    <row r="1561" spans="3:9">
      <c r="C1561" s="142">
        <v>3</v>
      </c>
      <c r="D1561" s="59" t="s">
        <v>18</v>
      </c>
      <c r="E1561" s="72" t="s">
        <v>6</v>
      </c>
      <c r="F1561" s="181">
        <v>4.4999999999999998E-2</v>
      </c>
      <c r="G1561" s="64">
        <f>VLOOKUP(D1561,upahbahan,3,FALSE)</f>
        <v>175000</v>
      </c>
      <c r="H1561" s="124">
        <f t="shared" si="151"/>
        <v>7875</v>
      </c>
    </row>
    <row r="1562" spans="3:9">
      <c r="C1562" s="142">
        <v>4</v>
      </c>
      <c r="D1562" s="59" t="s">
        <v>19</v>
      </c>
      <c r="E1562" s="72" t="s">
        <v>6</v>
      </c>
      <c r="F1562" s="181">
        <v>1.4999999999999999E-2</v>
      </c>
      <c r="G1562" s="64">
        <f>VLOOKUP(D1562,upahbahan,3,FALSE)</f>
        <v>200000</v>
      </c>
      <c r="H1562" s="124">
        <f t="shared" si="151"/>
        <v>3000</v>
      </c>
    </row>
    <row r="1563" spans="3:9">
      <c r="C1563" s="144" t="s">
        <v>1210</v>
      </c>
      <c r="D1563" s="80"/>
      <c r="E1563" s="80"/>
      <c r="F1563" s="217"/>
      <c r="G1563" s="218"/>
      <c r="H1563" s="124">
        <f>SUM(H1559:H1562)</f>
        <v>167750</v>
      </c>
      <c r="I1563" s="220"/>
    </row>
    <row r="1564" spans="3:9">
      <c r="C1564" s="141" t="s">
        <v>1211</v>
      </c>
      <c r="D1564" s="59" t="s">
        <v>1212</v>
      </c>
      <c r="E1564" s="73"/>
      <c r="F1564" s="73"/>
      <c r="G1564" s="73"/>
      <c r="H1564" s="146"/>
    </row>
    <row r="1565" spans="3:9">
      <c r="C1565" s="198" t="s">
        <v>1205</v>
      </c>
      <c r="D1565" s="59" t="s">
        <v>440</v>
      </c>
      <c r="E1565" s="72" t="s">
        <v>44</v>
      </c>
      <c r="F1565" s="74">
        <v>105</v>
      </c>
      <c r="G1565" s="64">
        <f>VLOOKUP(D1565,upahbahan,3,FALSE)</f>
        <v>2000</v>
      </c>
      <c r="H1565" s="124">
        <f t="shared" ref="H1565:H1568" si="152">F1565*G1565</f>
        <v>210000</v>
      </c>
    </row>
    <row r="1566" spans="3:9">
      <c r="C1566" s="198" t="s">
        <v>1206</v>
      </c>
      <c r="D1566" s="59" t="s">
        <v>2359</v>
      </c>
      <c r="E1566" s="72" t="s">
        <v>66</v>
      </c>
      <c r="F1566" s="74">
        <v>9.3000000000000007</v>
      </c>
      <c r="G1566" s="64">
        <f>VLOOKUP(D1566,upahbahan,3,FALSE)</f>
        <v>1300</v>
      </c>
      <c r="H1566" s="124">
        <f t="shared" si="152"/>
        <v>12090.000000000002</v>
      </c>
    </row>
    <row r="1567" spans="3:9">
      <c r="C1567" s="198" t="s">
        <v>1207</v>
      </c>
      <c r="D1567" s="59" t="s">
        <v>563</v>
      </c>
      <c r="E1567" s="72" t="s">
        <v>66</v>
      </c>
      <c r="F1567" s="74">
        <v>2.9</v>
      </c>
      <c r="G1567" s="64">
        <f>VLOOKUP(D1567,upahbahan,3,FALSE)</f>
        <v>7800</v>
      </c>
      <c r="H1567" s="124">
        <f t="shared" si="152"/>
        <v>22620</v>
      </c>
    </row>
    <row r="1568" spans="3:9">
      <c r="C1568" s="198" t="s">
        <v>1208</v>
      </c>
      <c r="D1568" s="77" t="s">
        <v>86</v>
      </c>
      <c r="E1568" s="72" t="s">
        <v>42</v>
      </c>
      <c r="F1568" s="74">
        <v>1.7999999999999999E-2</v>
      </c>
      <c r="G1568" s="64">
        <f>VLOOKUP(D1568,upahbahan,3,FALSE)</f>
        <v>275000</v>
      </c>
      <c r="H1568" s="124">
        <f t="shared" si="152"/>
        <v>4950</v>
      </c>
    </row>
    <row r="1569" spans="3:9">
      <c r="C1569" s="144" t="s">
        <v>1216</v>
      </c>
      <c r="D1569" s="80"/>
      <c r="E1569" s="80"/>
      <c r="F1569" s="80"/>
      <c r="G1569" s="162"/>
      <c r="H1569" s="124">
        <f>SUM(H1565:H1568)</f>
        <v>249660</v>
      </c>
    </row>
    <row r="1570" spans="3:9">
      <c r="C1570" s="152" t="s">
        <v>1217</v>
      </c>
      <c r="D1570" s="59" t="s">
        <v>1218</v>
      </c>
      <c r="E1570" s="73"/>
      <c r="F1570" s="73"/>
      <c r="G1570" s="73"/>
      <c r="H1570" s="146"/>
    </row>
    <row r="1571" spans="3:9">
      <c r="C1571" s="144" t="s">
        <v>1219</v>
      </c>
      <c r="D1571" s="80"/>
      <c r="E1571" s="80"/>
      <c r="F1571" s="80"/>
      <c r="G1571" s="162"/>
      <c r="H1571" s="153">
        <v>0</v>
      </c>
    </row>
    <row r="1572" spans="3:9">
      <c r="C1572" s="122" t="s">
        <v>1220</v>
      </c>
      <c r="D1572" s="69" t="s">
        <v>1221</v>
      </c>
      <c r="E1572" s="70"/>
      <c r="F1572" s="70"/>
      <c r="G1572" s="71"/>
      <c r="H1572" s="124">
        <f>H1571+H1569+H1563</f>
        <v>417410</v>
      </c>
    </row>
    <row r="1573" spans="3:9">
      <c r="C1573" s="122" t="s">
        <v>1222</v>
      </c>
      <c r="D1573" s="69" t="s">
        <v>1325</v>
      </c>
      <c r="E1573" s="70"/>
      <c r="F1573" s="71"/>
      <c r="G1573" s="95">
        <f>$M$8</f>
        <v>0.1</v>
      </c>
      <c r="H1573" s="124">
        <f>H1572*G1573</f>
        <v>41741</v>
      </c>
    </row>
    <row r="1574" spans="3:9" ht="14.4" thickBot="1">
      <c r="C1574" s="130" t="s">
        <v>1223</v>
      </c>
      <c r="D1574" s="131" t="s">
        <v>1224</v>
      </c>
      <c r="E1574" s="132"/>
      <c r="F1574" s="132"/>
      <c r="G1574" s="155"/>
      <c r="H1574" s="134">
        <f>SUM(H1572:H1573)</f>
        <v>459151</v>
      </c>
    </row>
    <row r="1575" spans="3:9" ht="14.4" thickTop="1">
      <c r="C1575" s="57"/>
      <c r="D1575" s="81"/>
      <c r="E1575" s="81"/>
      <c r="F1575" s="81"/>
      <c r="G1575" s="81"/>
      <c r="H1575" s="82"/>
    </row>
    <row r="1576" spans="3:9" ht="14.4" thickBot="1">
      <c r="C1576" s="53" t="s">
        <v>3005</v>
      </c>
      <c r="D1576" s="234" t="s">
        <v>1470</v>
      </c>
      <c r="E1576" s="234"/>
      <c r="F1576" s="234"/>
      <c r="G1576" s="234"/>
      <c r="H1576" s="234"/>
      <c r="I1576" s="56">
        <f>ROUNDDOWN(H1594,-2)</f>
        <v>258100</v>
      </c>
    </row>
    <row r="1577" spans="3:9" ht="28.2" thickTop="1">
      <c r="C1577" s="119" t="s">
        <v>1197</v>
      </c>
      <c r="D1577" s="120" t="s">
        <v>1198</v>
      </c>
      <c r="E1577" s="120" t="s">
        <v>1199</v>
      </c>
      <c r="F1577" s="120" t="s">
        <v>1200</v>
      </c>
      <c r="G1577" s="120" t="s">
        <v>1201</v>
      </c>
      <c r="H1577" s="121" t="s">
        <v>1202</v>
      </c>
    </row>
    <row r="1578" spans="3:9">
      <c r="C1578" s="141" t="s">
        <v>1203</v>
      </c>
      <c r="D1578" s="59" t="s">
        <v>1204</v>
      </c>
      <c r="E1578" s="73"/>
      <c r="F1578" s="73"/>
      <c r="G1578" s="73"/>
      <c r="H1578" s="146"/>
    </row>
    <row r="1579" spans="3:9">
      <c r="C1579" s="142">
        <v>1</v>
      </c>
      <c r="D1579" s="59" t="s">
        <v>5</v>
      </c>
      <c r="E1579" s="72" t="s">
        <v>6</v>
      </c>
      <c r="F1579" s="74">
        <v>0.5</v>
      </c>
      <c r="G1579" s="64">
        <f>VLOOKUP(D1579,upahbahan,3,FALSE)</f>
        <v>100000</v>
      </c>
      <c r="H1579" s="124">
        <f>F1579*G1579</f>
        <v>50000</v>
      </c>
    </row>
    <row r="1580" spans="3:9">
      <c r="C1580" s="142">
        <v>2</v>
      </c>
      <c r="D1580" s="59" t="s">
        <v>7</v>
      </c>
      <c r="E1580" s="72" t="s">
        <v>6</v>
      </c>
      <c r="F1580" s="74">
        <v>0.25</v>
      </c>
      <c r="G1580" s="64">
        <f>VLOOKUP(D1580,upahbahan,3,FALSE)</f>
        <v>145000</v>
      </c>
      <c r="H1580" s="124">
        <f t="shared" ref="H1580:H1582" si="153">F1580*G1580</f>
        <v>36250</v>
      </c>
    </row>
    <row r="1581" spans="3:9">
      <c r="C1581" s="142">
        <v>3</v>
      </c>
      <c r="D1581" s="59" t="s">
        <v>18</v>
      </c>
      <c r="E1581" s="72" t="s">
        <v>6</v>
      </c>
      <c r="F1581" s="74">
        <v>2.5000000000000001E-2</v>
      </c>
      <c r="G1581" s="64">
        <f>VLOOKUP(D1581,upahbahan,3,FALSE)</f>
        <v>175000</v>
      </c>
      <c r="H1581" s="124">
        <f t="shared" si="153"/>
        <v>4375</v>
      </c>
    </row>
    <row r="1582" spans="3:9">
      <c r="C1582" s="142">
        <v>4</v>
      </c>
      <c r="D1582" s="59" t="s">
        <v>19</v>
      </c>
      <c r="E1582" s="72" t="s">
        <v>6</v>
      </c>
      <c r="F1582" s="74">
        <v>8.0000000000000002E-3</v>
      </c>
      <c r="G1582" s="64">
        <f>VLOOKUP(D1582,upahbahan,3,FALSE)</f>
        <v>200000</v>
      </c>
      <c r="H1582" s="124">
        <f t="shared" si="153"/>
        <v>1600</v>
      </c>
    </row>
    <row r="1583" spans="3:9">
      <c r="C1583" s="144" t="s">
        <v>1210</v>
      </c>
      <c r="D1583" s="80"/>
      <c r="E1583" s="80"/>
      <c r="F1583" s="217"/>
      <c r="G1583" s="218"/>
      <c r="H1583" s="124">
        <f>SUM(H1579:H1582)</f>
        <v>92225</v>
      </c>
      <c r="I1583" s="220"/>
    </row>
    <row r="1584" spans="3:9">
      <c r="C1584" s="141" t="s">
        <v>1211</v>
      </c>
      <c r="D1584" s="59" t="s">
        <v>1212</v>
      </c>
      <c r="E1584" s="73"/>
      <c r="F1584" s="73"/>
      <c r="G1584" s="73"/>
      <c r="H1584" s="146"/>
    </row>
    <row r="1585" spans="3:9">
      <c r="C1585" s="198" t="s">
        <v>1205</v>
      </c>
      <c r="D1585" s="59" t="s">
        <v>437</v>
      </c>
      <c r="E1585" s="72" t="s">
        <v>44</v>
      </c>
      <c r="F1585" s="74">
        <v>52</v>
      </c>
      <c r="G1585" s="64">
        <f>VLOOKUP(D1585,upahbahan,3,FALSE)</f>
        <v>2000</v>
      </c>
      <c r="H1585" s="124">
        <f>F1585*G1585</f>
        <v>104000</v>
      </c>
    </row>
    <row r="1586" spans="3:9">
      <c r="C1586" s="198" t="s">
        <v>1206</v>
      </c>
      <c r="D1586" s="59" t="s">
        <v>2361</v>
      </c>
      <c r="E1586" s="72" t="s">
        <v>66</v>
      </c>
      <c r="F1586" s="74">
        <v>9.3000000000000007</v>
      </c>
      <c r="G1586" s="64">
        <f>VLOOKUP(D1586,upahbahan,3,FALSE)</f>
        <v>1300</v>
      </c>
      <c r="H1586" s="124">
        <f t="shared" ref="H1586:H1588" si="154">F1586*G1586</f>
        <v>12090.000000000002</v>
      </c>
    </row>
    <row r="1587" spans="3:9">
      <c r="C1587" s="198" t="s">
        <v>1207</v>
      </c>
      <c r="D1587" s="59" t="s">
        <v>563</v>
      </c>
      <c r="E1587" s="72" t="s">
        <v>66</v>
      </c>
      <c r="F1587" s="74">
        <v>2.75</v>
      </c>
      <c r="G1587" s="64">
        <f>VLOOKUP(D1587,upahbahan,3,FALSE)</f>
        <v>7800</v>
      </c>
      <c r="H1587" s="124">
        <f t="shared" si="154"/>
        <v>21450</v>
      </c>
    </row>
    <row r="1588" spans="3:9">
      <c r="C1588" s="198" t="s">
        <v>1208</v>
      </c>
      <c r="D1588" s="77" t="s">
        <v>86</v>
      </c>
      <c r="E1588" s="72" t="s">
        <v>42</v>
      </c>
      <c r="F1588" s="74">
        <v>1.7999999999999999E-2</v>
      </c>
      <c r="G1588" s="64">
        <f>VLOOKUP(D1588,upahbahan,3,FALSE)</f>
        <v>275000</v>
      </c>
      <c r="H1588" s="124">
        <f t="shared" si="154"/>
        <v>4950</v>
      </c>
    </row>
    <row r="1589" spans="3:9">
      <c r="C1589" s="144" t="s">
        <v>1216</v>
      </c>
      <c r="D1589" s="80"/>
      <c r="E1589" s="80"/>
      <c r="F1589" s="80"/>
      <c r="G1589" s="162"/>
      <c r="H1589" s="124">
        <f>SUM(H1585:H1588)</f>
        <v>142490</v>
      </c>
    </row>
    <row r="1590" spans="3:9">
      <c r="C1590" s="152" t="s">
        <v>1217</v>
      </c>
      <c r="D1590" s="59" t="s">
        <v>1218</v>
      </c>
      <c r="E1590" s="73"/>
      <c r="F1590" s="73"/>
      <c r="G1590" s="73"/>
      <c r="H1590" s="146"/>
    </row>
    <row r="1591" spans="3:9">
      <c r="C1591" s="144" t="s">
        <v>1219</v>
      </c>
      <c r="D1591" s="80"/>
      <c r="E1591" s="80"/>
      <c r="F1591" s="80"/>
      <c r="G1591" s="162"/>
      <c r="H1591" s="153">
        <v>0</v>
      </c>
    </row>
    <row r="1592" spans="3:9">
      <c r="C1592" s="122" t="s">
        <v>1220</v>
      </c>
      <c r="D1592" s="69" t="s">
        <v>1221</v>
      </c>
      <c r="E1592" s="70"/>
      <c r="F1592" s="70"/>
      <c r="G1592" s="71"/>
      <c r="H1592" s="124">
        <f>H1591+H1589+H1583</f>
        <v>234715</v>
      </c>
    </row>
    <row r="1593" spans="3:9">
      <c r="C1593" s="122" t="s">
        <v>1222</v>
      </c>
      <c r="D1593" s="69" t="s">
        <v>1325</v>
      </c>
      <c r="E1593" s="70"/>
      <c r="F1593" s="71"/>
      <c r="G1593" s="95">
        <f>$M$8</f>
        <v>0.1</v>
      </c>
      <c r="H1593" s="124">
        <f>H1592*G1593</f>
        <v>23471.5</v>
      </c>
    </row>
    <row r="1594" spans="3:9" ht="14.4" thickBot="1">
      <c r="C1594" s="130" t="s">
        <v>1223</v>
      </c>
      <c r="D1594" s="131" t="s">
        <v>1224</v>
      </c>
      <c r="E1594" s="132"/>
      <c r="F1594" s="132"/>
      <c r="G1594" s="155"/>
      <c r="H1594" s="134">
        <f>SUM(H1592:H1593)</f>
        <v>258186.5</v>
      </c>
    </row>
    <row r="1595" spans="3:9" ht="14.4" thickTop="1">
      <c r="C1595" s="57"/>
      <c r="D1595" s="81"/>
      <c r="E1595" s="81"/>
      <c r="F1595" s="81"/>
      <c r="G1595" s="81"/>
      <c r="H1595" s="82"/>
    </row>
    <row r="1596" spans="3:9" ht="14.4" thickBot="1">
      <c r="C1596" s="53" t="s">
        <v>3006</v>
      </c>
      <c r="D1596" s="234" t="s">
        <v>1471</v>
      </c>
      <c r="E1596" s="234"/>
      <c r="F1596" s="234"/>
      <c r="G1596" s="234"/>
      <c r="H1596" s="234"/>
      <c r="I1596" s="56">
        <f>ROUNDDOWN(H1614,-2)</f>
        <v>202400</v>
      </c>
    </row>
    <row r="1597" spans="3:9" ht="28.2" thickTop="1">
      <c r="C1597" s="119" t="s">
        <v>1197</v>
      </c>
      <c r="D1597" s="120" t="s">
        <v>1198</v>
      </c>
      <c r="E1597" s="120" t="s">
        <v>1199</v>
      </c>
      <c r="F1597" s="120" t="s">
        <v>1200</v>
      </c>
      <c r="G1597" s="120" t="s">
        <v>1201</v>
      </c>
      <c r="H1597" s="121" t="s">
        <v>1202</v>
      </c>
    </row>
    <row r="1598" spans="3:9">
      <c r="C1598" s="141" t="s">
        <v>1203</v>
      </c>
      <c r="D1598" s="59" t="s">
        <v>1204</v>
      </c>
      <c r="E1598" s="73"/>
      <c r="F1598" s="73"/>
      <c r="G1598" s="73"/>
      <c r="H1598" s="146"/>
    </row>
    <row r="1599" spans="3:9">
      <c r="C1599" s="142">
        <v>1</v>
      </c>
      <c r="D1599" s="59" t="s">
        <v>5</v>
      </c>
      <c r="E1599" s="72" t="s">
        <v>6</v>
      </c>
      <c r="F1599" s="74">
        <v>0.4</v>
      </c>
      <c r="G1599" s="64">
        <f>VLOOKUP(D1599,upahbahan,3,FALSE)</f>
        <v>100000</v>
      </c>
      <c r="H1599" s="124">
        <f>F1599*G1599</f>
        <v>40000</v>
      </c>
    </row>
    <row r="1600" spans="3:9">
      <c r="C1600" s="142">
        <v>2</v>
      </c>
      <c r="D1600" s="59" t="s">
        <v>7</v>
      </c>
      <c r="E1600" s="72" t="s">
        <v>6</v>
      </c>
      <c r="F1600" s="74">
        <v>0.2</v>
      </c>
      <c r="G1600" s="64">
        <f>VLOOKUP(D1600,upahbahan,3,FALSE)</f>
        <v>145000</v>
      </c>
      <c r="H1600" s="124">
        <f t="shared" ref="H1600:H1602" si="155">F1600*G1600</f>
        <v>29000</v>
      </c>
    </row>
    <row r="1601" spans="3:9">
      <c r="C1601" s="142">
        <v>3</v>
      </c>
      <c r="D1601" s="59" t="s">
        <v>18</v>
      </c>
      <c r="E1601" s="72" t="s">
        <v>6</v>
      </c>
      <c r="F1601" s="74">
        <v>0.02</v>
      </c>
      <c r="G1601" s="64">
        <f>VLOOKUP(D1601,upahbahan,3,FALSE)</f>
        <v>175000</v>
      </c>
      <c r="H1601" s="124">
        <f t="shared" si="155"/>
        <v>3500</v>
      </c>
    </row>
    <row r="1602" spans="3:9">
      <c r="C1602" s="142">
        <v>4</v>
      </c>
      <c r="D1602" s="59" t="s">
        <v>19</v>
      </c>
      <c r="E1602" s="72" t="s">
        <v>6</v>
      </c>
      <c r="F1602" s="74">
        <v>7.0000000000000001E-3</v>
      </c>
      <c r="G1602" s="64">
        <f>VLOOKUP(D1602,upahbahan,3,FALSE)</f>
        <v>200000</v>
      </c>
      <c r="H1602" s="124">
        <f t="shared" si="155"/>
        <v>1400</v>
      </c>
    </row>
    <row r="1603" spans="3:9">
      <c r="C1603" s="144" t="s">
        <v>1210</v>
      </c>
      <c r="D1603" s="80"/>
      <c r="E1603" s="80"/>
      <c r="F1603" s="217"/>
      <c r="G1603" s="218"/>
      <c r="H1603" s="124">
        <f>SUM(H1599:H1602)</f>
        <v>73900</v>
      </c>
      <c r="I1603" s="220"/>
    </row>
    <row r="1604" spans="3:9">
      <c r="C1604" s="141" t="s">
        <v>1211</v>
      </c>
      <c r="D1604" s="59" t="s">
        <v>1212</v>
      </c>
      <c r="E1604" s="73"/>
      <c r="F1604" s="73"/>
      <c r="G1604" s="73"/>
      <c r="H1604" s="146"/>
    </row>
    <row r="1605" spans="3:9">
      <c r="C1605" s="198" t="s">
        <v>1205</v>
      </c>
      <c r="D1605" s="59" t="s">
        <v>438</v>
      </c>
      <c r="E1605" s="72" t="s">
        <v>44</v>
      </c>
      <c r="F1605" s="74">
        <v>26</v>
      </c>
      <c r="G1605" s="64">
        <f>VLOOKUP(D1605,upahbahan,3,FALSE)</f>
        <v>3000</v>
      </c>
      <c r="H1605" s="124">
        <f t="shared" ref="H1605:H1608" si="156">F1605*G1605</f>
        <v>78000</v>
      </c>
    </row>
    <row r="1606" spans="3:9">
      <c r="C1606" s="198" t="s">
        <v>1206</v>
      </c>
      <c r="D1606" s="59" t="s">
        <v>2359</v>
      </c>
      <c r="E1606" s="72" t="s">
        <v>66</v>
      </c>
      <c r="F1606" s="74">
        <v>9.3000000000000007</v>
      </c>
      <c r="G1606" s="64">
        <f>VLOOKUP(D1606,upahbahan,3,FALSE)</f>
        <v>1300</v>
      </c>
      <c r="H1606" s="124">
        <f t="shared" si="156"/>
        <v>12090.000000000002</v>
      </c>
    </row>
    <row r="1607" spans="3:9">
      <c r="C1607" s="198" t="s">
        <v>1207</v>
      </c>
      <c r="D1607" s="59" t="s">
        <v>563</v>
      </c>
      <c r="E1607" s="72" t="s">
        <v>66</v>
      </c>
      <c r="F1607" s="74">
        <v>1.94</v>
      </c>
      <c r="G1607" s="64">
        <f>VLOOKUP(D1607,upahbahan,3,FALSE)</f>
        <v>7800</v>
      </c>
      <c r="H1607" s="124">
        <f t="shared" si="156"/>
        <v>15132</v>
      </c>
    </row>
    <row r="1608" spans="3:9">
      <c r="C1608" s="198" t="s">
        <v>1208</v>
      </c>
      <c r="D1608" s="77" t="s">
        <v>86</v>
      </c>
      <c r="E1608" s="72" t="s">
        <v>42</v>
      </c>
      <c r="F1608" s="74">
        <v>1.7999999999999999E-2</v>
      </c>
      <c r="G1608" s="64">
        <f>VLOOKUP(D1608,upahbahan,3,FALSE)</f>
        <v>275000</v>
      </c>
      <c r="H1608" s="124">
        <f t="shared" si="156"/>
        <v>4950</v>
      </c>
    </row>
    <row r="1609" spans="3:9">
      <c r="C1609" s="144" t="s">
        <v>1216</v>
      </c>
      <c r="D1609" s="80"/>
      <c r="E1609" s="80"/>
      <c r="F1609" s="80"/>
      <c r="G1609" s="162"/>
      <c r="H1609" s="124">
        <f>SUM(H1605:H1608)</f>
        <v>110172</v>
      </c>
    </row>
    <row r="1610" spans="3:9">
      <c r="C1610" s="152" t="s">
        <v>1217</v>
      </c>
      <c r="D1610" s="59" t="s">
        <v>1218</v>
      </c>
      <c r="E1610" s="73"/>
      <c r="F1610" s="73"/>
      <c r="G1610" s="73"/>
      <c r="H1610" s="146"/>
    </row>
    <row r="1611" spans="3:9">
      <c r="C1611" s="144" t="s">
        <v>1219</v>
      </c>
      <c r="D1611" s="80"/>
      <c r="E1611" s="80"/>
      <c r="F1611" s="80"/>
      <c r="G1611" s="162"/>
      <c r="H1611" s="153">
        <v>0</v>
      </c>
    </row>
    <row r="1612" spans="3:9">
      <c r="C1612" s="122" t="s">
        <v>1220</v>
      </c>
      <c r="D1612" s="69" t="s">
        <v>1221</v>
      </c>
      <c r="E1612" s="70"/>
      <c r="F1612" s="70"/>
      <c r="G1612" s="71"/>
      <c r="H1612" s="124">
        <f>H1611+H1609+H1603</f>
        <v>184072</v>
      </c>
    </row>
    <row r="1613" spans="3:9">
      <c r="C1613" s="122" t="s">
        <v>1222</v>
      </c>
      <c r="D1613" s="69" t="s">
        <v>1325</v>
      </c>
      <c r="E1613" s="70"/>
      <c r="F1613" s="71"/>
      <c r="G1613" s="95">
        <f>$M$8</f>
        <v>0.1</v>
      </c>
      <c r="H1613" s="124">
        <f>H1612*G1613</f>
        <v>18407.2</v>
      </c>
    </row>
    <row r="1614" spans="3:9" ht="14.4" thickBot="1">
      <c r="C1614" s="130" t="s">
        <v>1223</v>
      </c>
      <c r="D1614" s="131" t="s">
        <v>1224</v>
      </c>
      <c r="E1614" s="132"/>
      <c r="F1614" s="132"/>
      <c r="G1614" s="155"/>
      <c r="H1614" s="134">
        <f>SUM(H1612:H1613)</f>
        <v>202479.2</v>
      </c>
    </row>
    <row r="1615" spans="3:9" ht="14.4" thickTop="1">
      <c r="C1615" s="57"/>
      <c r="D1615" s="81"/>
      <c r="E1615" s="81"/>
      <c r="F1615" s="81"/>
      <c r="G1615" s="81"/>
      <c r="H1615" s="82"/>
    </row>
    <row r="1616" spans="3:9">
      <c r="C1616" s="57"/>
      <c r="D1616" s="81"/>
      <c r="E1616" s="81"/>
      <c r="F1616" s="81"/>
      <c r="G1616" s="81"/>
      <c r="H1616" s="82"/>
    </row>
    <row r="1617" spans="3:9">
      <c r="C1617" s="160" t="s">
        <v>3007</v>
      </c>
      <c r="D1617" s="436" t="s">
        <v>3008</v>
      </c>
      <c r="E1617" s="81"/>
      <c r="F1617" s="81"/>
      <c r="G1617" s="81"/>
      <c r="H1617" s="82"/>
    </row>
    <row r="1618" spans="3:9" ht="14.4" thickBot="1">
      <c r="C1618" s="53" t="s">
        <v>3009</v>
      </c>
      <c r="D1618" s="234" t="s">
        <v>3010</v>
      </c>
      <c r="E1618" s="234"/>
      <c r="F1618" s="234"/>
      <c r="G1618" s="234"/>
      <c r="H1618" s="234"/>
      <c r="I1618" s="56">
        <f>ROUNDDOWN(H1635,-2)</f>
        <v>504200</v>
      </c>
    </row>
    <row r="1619" spans="3:9" ht="28.2" thickTop="1">
      <c r="C1619" s="119" t="s">
        <v>1197</v>
      </c>
      <c r="D1619" s="120" t="s">
        <v>1198</v>
      </c>
      <c r="E1619" s="120" t="s">
        <v>1199</v>
      </c>
      <c r="F1619" s="120" t="s">
        <v>1200</v>
      </c>
      <c r="G1619" s="120" t="s">
        <v>1201</v>
      </c>
      <c r="H1619" s="121" t="s">
        <v>1202</v>
      </c>
    </row>
    <row r="1620" spans="3:9">
      <c r="C1620" s="141" t="s">
        <v>1203</v>
      </c>
      <c r="D1620" s="59" t="s">
        <v>1204</v>
      </c>
      <c r="E1620" s="73"/>
      <c r="F1620" s="73"/>
      <c r="G1620" s="73"/>
      <c r="H1620" s="146"/>
    </row>
    <row r="1621" spans="3:9">
      <c r="C1621" s="142">
        <v>1</v>
      </c>
      <c r="D1621" s="59" t="s">
        <v>5</v>
      </c>
      <c r="E1621" s="72" t="s">
        <v>6</v>
      </c>
      <c r="F1621" s="93">
        <v>1</v>
      </c>
      <c r="G1621" s="64">
        <f>VLOOKUP(D1621,upahbahan,3,FALSE)</f>
        <v>100000</v>
      </c>
      <c r="H1621" s="124">
        <f t="shared" ref="H1621:H1624" si="157">F1621*G1621</f>
        <v>100000</v>
      </c>
    </row>
    <row r="1622" spans="3:9">
      <c r="C1622" s="142">
        <v>2</v>
      </c>
      <c r="D1622" s="59" t="s">
        <v>7</v>
      </c>
      <c r="E1622" s="72" t="s">
        <v>6</v>
      </c>
      <c r="F1622" s="93">
        <v>0.5</v>
      </c>
      <c r="G1622" s="64">
        <f>VLOOKUP(D1622,upahbahan,3,FALSE)</f>
        <v>145000</v>
      </c>
      <c r="H1622" s="124">
        <f t="shared" si="157"/>
        <v>72500</v>
      </c>
    </row>
    <row r="1623" spans="3:9">
      <c r="C1623" s="142">
        <v>3</v>
      </c>
      <c r="D1623" s="59" t="s">
        <v>18</v>
      </c>
      <c r="E1623" s="72" t="s">
        <v>6</v>
      </c>
      <c r="F1623" s="93">
        <v>0.05</v>
      </c>
      <c r="G1623" s="64">
        <f>VLOOKUP(D1623,upahbahan,3,FALSE)</f>
        <v>175000</v>
      </c>
      <c r="H1623" s="124">
        <f t="shared" si="157"/>
        <v>8750</v>
      </c>
    </row>
    <row r="1624" spans="3:9">
      <c r="C1624" s="142">
        <v>4</v>
      </c>
      <c r="D1624" s="59" t="s">
        <v>19</v>
      </c>
      <c r="E1624" s="72" t="s">
        <v>6</v>
      </c>
      <c r="F1624" s="93">
        <v>1.67E-2</v>
      </c>
      <c r="G1624" s="64">
        <f>VLOOKUP(D1624,upahbahan,3,FALSE)</f>
        <v>200000</v>
      </c>
      <c r="H1624" s="124">
        <f t="shared" si="157"/>
        <v>3340</v>
      </c>
    </row>
    <row r="1625" spans="3:9">
      <c r="C1625" s="144" t="s">
        <v>1210</v>
      </c>
      <c r="D1625" s="80"/>
      <c r="E1625" s="80"/>
      <c r="F1625" s="217"/>
      <c r="G1625" s="218"/>
      <c r="H1625" s="124">
        <f>SUM(H1621:H1624)</f>
        <v>184590</v>
      </c>
      <c r="I1625" s="220"/>
    </row>
    <row r="1626" spans="3:9">
      <c r="C1626" s="141" t="s">
        <v>1211</v>
      </c>
      <c r="D1626" s="59" t="s">
        <v>1212</v>
      </c>
      <c r="E1626" s="73"/>
      <c r="F1626" s="73"/>
      <c r="G1626" s="73"/>
      <c r="H1626" s="146"/>
    </row>
    <row r="1627" spans="3:9">
      <c r="C1627" s="198" t="s">
        <v>1205</v>
      </c>
      <c r="D1627" s="59" t="s">
        <v>420</v>
      </c>
      <c r="E1627" s="72" t="s">
        <v>44</v>
      </c>
      <c r="F1627" s="74">
        <v>11.67</v>
      </c>
      <c r="G1627" s="64">
        <f>VLOOKUP(D1627,upahbahan,3,FALSE)</f>
        <v>22000</v>
      </c>
      <c r="H1627" s="124">
        <f t="shared" ref="H1627:H1629" si="158">F1627*G1627</f>
        <v>256740</v>
      </c>
    </row>
    <row r="1628" spans="3:9">
      <c r="C1628" s="198" t="s">
        <v>1206</v>
      </c>
      <c r="D1628" s="59" t="s">
        <v>2359</v>
      </c>
      <c r="E1628" s="72" t="s">
        <v>66</v>
      </c>
      <c r="F1628" s="74">
        <v>9.3000000000000007</v>
      </c>
      <c r="G1628" s="64">
        <f>VLOOKUP(D1628,upahbahan,3,FALSE)</f>
        <v>1300</v>
      </c>
      <c r="H1628" s="124">
        <f t="shared" si="158"/>
        <v>12090.000000000002</v>
      </c>
    </row>
    <row r="1629" spans="3:9">
      <c r="C1629" s="198" t="s">
        <v>1208</v>
      </c>
      <c r="D1629" s="77" t="s">
        <v>86</v>
      </c>
      <c r="E1629" s="72" t="s">
        <v>42</v>
      </c>
      <c r="F1629" s="74">
        <v>1.7999999999999999E-2</v>
      </c>
      <c r="G1629" s="64">
        <f>VLOOKUP(D1629,upahbahan,3,FALSE)</f>
        <v>275000</v>
      </c>
      <c r="H1629" s="124">
        <f t="shared" si="158"/>
        <v>4950</v>
      </c>
    </row>
    <row r="1630" spans="3:9">
      <c r="C1630" s="144" t="s">
        <v>1216</v>
      </c>
      <c r="D1630" s="80"/>
      <c r="E1630" s="80"/>
      <c r="F1630" s="80"/>
      <c r="G1630" s="162"/>
      <c r="H1630" s="124">
        <f>SUM(H1627:H1629)</f>
        <v>273780</v>
      </c>
    </row>
    <row r="1631" spans="3:9">
      <c r="C1631" s="152" t="s">
        <v>1217</v>
      </c>
      <c r="D1631" s="59" t="s">
        <v>1218</v>
      </c>
      <c r="E1631" s="73"/>
      <c r="F1631" s="73"/>
      <c r="G1631" s="73"/>
      <c r="H1631" s="146"/>
    </row>
    <row r="1632" spans="3:9">
      <c r="C1632" s="144" t="s">
        <v>1219</v>
      </c>
      <c r="D1632" s="80"/>
      <c r="E1632" s="80"/>
      <c r="F1632" s="80"/>
      <c r="G1632" s="162"/>
      <c r="H1632" s="153">
        <v>0</v>
      </c>
    </row>
    <row r="1633" spans="3:9">
      <c r="C1633" s="122" t="s">
        <v>1220</v>
      </c>
      <c r="D1633" s="69" t="s">
        <v>1221</v>
      </c>
      <c r="E1633" s="70"/>
      <c r="F1633" s="70"/>
      <c r="G1633" s="71"/>
      <c r="H1633" s="124">
        <f>H1632+H1630+H1625</f>
        <v>458370</v>
      </c>
    </row>
    <row r="1634" spans="3:9">
      <c r="C1634" s="122" t="s">
        <v>1222</v>
      </c>
      <c r="D1634" s="69" t="s">
        <v>1325</v>
      </c>
      <c r="E1634" s="70"/>
      <c r="F1634" s="71"/>
      <c r="G1634" s="95">
        <f>$M$8</f>
        <v>0.1</v>
      </c>
      <c r="H1634" s="124">
        <f>H1633*G1634</f>
        <v>45837</v>
      </c>
    </row>
    <row r="1635" spans="3:9" ht="14.4" thickBot="1">
      <c r="C1635" s="130" t="s">
        <v>1223</v>
      </c>
      <c r="D1635" s="131" t="s">
        <v>1224</v>
      </c>
      <c r="E1635" s="132"/>
      <c r="F1635" s="132"/>
      <c r="G1635" s="155"/>
      <c r="H1635" s="134">
        <f>SUM(H1633:H1634)</f>
        <v>504207</v>
      </c>
    </row>
    <row r="1636" spans="3:9" ht="14.4" thickTop="1">
      <c r="C1636" s="57"/>
      <c r="D1636" s="81"/>
      <c r="E1636" s="81"/>
      <c r="F1636" s="81"/>
      <c r="G1636" s="81"/>
      <c r="H1636" s="82"/>
    </row>
    <row r="1637" spans="3:9" ht="14.4" thickBot="1">
      <c r="C1637" s="53" t="s">
        <v>3011</v>
      </c>
      <c r="D1637" s="234" t="s">
        <v>3012</v>
      </c>
      <c r="E1637" s="234"/>
      <c r="F1637" s="234"/>
      <c r="G1637" s="234"/>
      <c r="H1637" s="234"/>
      <c r="I1637" s="56">
        <f>ROUNDDOWN(H1654,-2)</f>
        <v>417900</v>
      </c>
    </row>
    <row r="1638" spans="3:9" ht="28.2" thickTop="1">
      <c r="C1638" s="119" t="s">
        <v>1197</v>
      </c>
      <c r="D1638" s="120" t="s">
        <v>1198</v>
      </c>
      <c r="E1638" s="120" t="s">
        <v>1199</v>
      </c>
      <c r="F1638" s="120" t="s">
        <v>1200</v>
      </c>
      <c r="G1638" s="120" t="s">
        <v>1201</v>
      </c>
      <c r="H1638" s="121" t="s">
        <v>1202</v>
      </c>
    </row>
    <row r="1639" spans="3:9">
      <c r="C1639" s="141" t="s">
        <v>1203</v>
      </c>
      <c r="D1639" s="59" t="s">
        <v>1204</v>
      </c>
      <c r="E1639" s="73"/>
      <c r="F1639" s="73"/>
      <c r="G1639" s="73"/>
      <c r="H1639" s="146"/>
    </row>
    <row r="1640" spans="3:9">
      <c r="C1640" s="142">
        <v>1</v>
      </c>
      <c r="D1640" s="59" t="s">
        <v>5</v>
      </c>
      <c r="E1640" s="72" t="s">
        <v>6</v>
      </c>
      <c r="F1640" s="74">
        <v>0.9</v>
      </c>
      <c r="G1640" s="64">
        <f>VLOOKUP(D1640,upahbahan,3,FALSE)</f>
        <v>100000</v>
      </c>
      <c r="H1640" s="124">
        <f>F1640*G1640</f>
        <v>90000</v>
      </c>
    </row>
    <row r="1641" spans="3:9">
      <c r="C1641" s="142">
        <v>2</v>
      </c>
      <c r="D1641" s="59" t="s">
        <v>7</v>
      </c>
      <c r="E1641" s="72" t="s">
        <v>6</v>
      </c>
      <c r="F1641" s="74">
        <v>0.45</v>
      </c>
      <c r="G1641" s="64">
        <f>VLOOKUP(D1641,upahbahan,3,FALSE)</f>
        <v>145000</v>
      </c>
      <c r="H1641" s="124">
        <f>F1641*G1641</f>
        <v>65250</v>
      </c>
    </row>
    <row r="1642" spans="3:9">
      <c r="C1642" s="142">
        <v>3</v>
      </c>
      <c r="D1642" s="59" t="s">
        <v>18</v>
      </c>
      <c r="E1642" s="72" t="s">
        <v>6</v>
      </c>
      <c r="F1642" s="74">
        <v>4.4999999999999998E-2</v>
      </c>
      <c r="G1642" s="64">
        <f>VLOOKUP(D1642,upahbahan,3,FALSE)</f>
        <v>175000</v>
      </c>
      <c r="H1642" s="124">
        <f>F1642*G1642</f>
        <v>7875</v>
      </c>
    </row>
    <row r="1643" spans="3:9">
      <c r="C1643" s="142">
        <v>4</v>
      </c>
      <c r="D1643" s="59" t="s">
        <v>19</v>
      </c>
      <c r="E1643" s="72" t="s">
        <v>6</v>
      </c>
      <c r="F1643" s="74">
        <v>1.4999999999999999E-2</v>
      </c>
      <c r="G1643" s="64">
        <f>VLOOKUP(D1643,upahbahan,3,FALSE)</f>
        <v>200000</v>
      </c>
      <c r="H1643" s="124">
        <f>F1643*G1643</f>
        <v>3000</v>
      </c>
    </row>
    <row r="1644" spans="3:9">
      <c r="C1644" s="144" t="s">
        <v>1210</v>
      </c>
      <c r="D1644" s="80"/>
      <c r="E1644" s="80"/>
      <c r="F1644" s="217"/>
      <c r="G1644" s="218"/>
      <c r="H1644" s="124">
        <f>SUM(H1640:H1643)</f>
        <v>166125</v>
      </c>
      <c r="I1644" s="220"/>
    </row>
    <row r="1645" spans="3:9">
      <c r="C1645" s="141" t="s">
        <v>1211</v>
      </c>
      <c r="D1645" s="59" t="s">
        <v>1212</v>
      </c>
      <c r="E1645" s="73"/>
      <c r="F1645" s="73"/>
      <c r="G1645" s="73"/>
      <c r="H1645" s="146"/>
    </row>
    <row r="1646" spans="3:9">
      <c r="C1646" s="198" t="s">
        <v>1205</v>
      </c>
      <c r="D1646" s="59" t="s">
        <v>421</v>
      </c>
      <c r="E1646" s="72" t="s">
        <v>44</v>
      </c>
      <c r="F1646" s="74">
        <v>6.56</v>
      </c>
      <c r="G1646" s="64">
        <f>VLOOKUP(D1646,upahbahan,3,FALSE)</f>
        <v>30000</v>
      </c>
      <c r="H1646" s="124">
        <f t="shared" ref="H1646:H1648" si="159">F1646*G1646</f>
        <v>196800</v>
      </c>
    </row>
    <row r="1647" spans="3:9">
      <c r="C1647" s="198" t="s">
        <v>1206</v>
      </c>
      <c r="D1647" s="59" t="s">
        <v>2361</v>
      </c>
      <c r="E1647" s="72" t="s">
        <v>66</v>
      </c>
      <c r="F1647" s="74">
        <v>9.3000000000000007</v>
      </c>
      <c r="G1647" s="64">
        <f>VLOOKUP(D1647,upahbahan,3,FALSE)</f>
        <v>1300</v>
      </c>
      <c r="H1647" s="124">
        <f t="shared" si="159"/>
        <v>12090.000000000002</v>
      </c>
    </row>
    <row r="1648" spans="3:9">
      <c r="C1648" s="198" t="s">
        <v>1208</v>
      </c>
      <c r="D1648" s="77" t="s">
        <v>86</v>
      </c>
      <c r="E1648" s="72" t="s">
        <v>42</v>
      </c>
      <c r="F1648" s="74">
        <v>1.7999999999999999E-2</v>
      </c>
      <c r="G1648" s="64">
        <f>VLOOKUP(D1648,upahbahan,3,FALSE)</f>
        <v>275000</v>
      </c>
      <c r="H1648" s="124">
        <f t="shared" si="159"/>
        <v>4950</v>
      </c>
    </row>
    <row r="1649" spans="3:9">
      <c r="C1649" s="144" t="s">
        <v>1216</v>
      </c>
      <c r="D1649" s="80"/>
      <c r="E1649" s="80"/>
      <c r="F1649" s="80"/>
      <c r="G1649" s="162"/>
      <c r="H1649" s="124">
        <f>SUM(H1646:H1648)</f>
        <v>213840</v>
      </c>
    </row>
    <row r="1650" spans="3:9">
      <c r="C1650" s="152" t="s">
        <v>1217</v>
      </c>
      <c r="D1650" s="59" t="s">
        <v>1218</v>
      </c>
      <c r="E1650" s="73"/>
      <c r="F1650" s="73"/>
      <c r="G1650" s="73"/>
      <c r="H1650" s="146"/>
    </row>
    <row r="1651" spans="3:9">
      <c r="C1651" s="144" t="s">
        <v>1219</v>
      </c>
      <c r="D1651" s="80"/>
      <c r="E1651" s="80"/>
      <c r="F1651" s="80"/>
      <c r="G1651" s="162"/>
      <c r="H1651" s="153">
        <v>0</v>
      </c>
    </row>
    <row r="1652" spans="3:9">
      <c r="C1652" s="122" t="s">
        <v>1220</v>
      </c>
      <c r="D1652" s="69" t="s">
        <v>1221</v>
      </c>
      <c r="E1652" s="70"/>
      <c r="F1652" s="70"/>
      <c r="G1652" s="71"/>
      <c r="H1652" s="124">
        <f>H1651+H1649+H1644</f>
        <v>379965</v>
      </c>
    </row>
    <row r="1653" spans="3:9">
      <c r="C1653" s="122" t="s">
        <v>1222</v>
      </c>
      <c r="D1653" s="69" t="s">
        <v>1325</v>
      </c>
      <c r="E1653" s="70"/>
      <c r="F1653" s="71"/>
      <c r="G1653" s="95">
        <f>$M$8</f>
        <v>0.1</v>
      </c>
      <c r="H1653" s="124">
        <f>H1652*G1653</f>
        <v>37996.5</v>
      </c>
    </row>
    <row r="1654" spans="3:9" ht="14.4" thickBot="1">
      <c r="C1654" s="130" t="s">
        <v>1223</v>
      </c>
      <c r="D1654" s="131" t="s">
        <v>1224</v>
      </c>
      <c r="E1654" s="132"/>
      <c r="F1654" s="132"/>
      <c r="G1654" s="155"/>
      <c r="H1654" s="134">
        <f>SUM(H1652:H1653)</f>
        <v>417961.5</v>
      </c>
    </row>
    <row r="1655" spans="3:9" ht="14.4" thickTop="1">
      <c r="C1655" s="57"/>
      <c r="D1655" s="81"/>
      <c r="E1655" s="81"/>
      <c r="F1655" s="81"/>
      <c r="G1655" s="81"/>
      <c r="H1655" s="82"/>
    </row>
    <row r="1656" spans="3:9" ht="14.4" thickBot="1">
      <c r="C1656" s="53" t="s">
        <v>3013</v>
      </c>
      <c r="D1656" s="234" t="s">
        <v>3014</v>
      </c>
      <c r="E1656" s="234"/>
      <c r="F1656" s="234"/>
      <c r="G1656" s="234"/>
      <c r="H1656" s="234"/>
      <c r="I1656" s="56">
        <f>ROUNDDOWN(H1673,-2)</f>
        <v>212400</v>
      </c>
    </row>
    <row r="1657" spans="3:9" ht="28.2" thickTop="1">
      <c r="C1657" s="119" t="s">
        <v>1197</v>
      </c>
      <c r="D1657" s="120" t="s">
        <v>1198</v>
      </c>
      <c r="E1657" s="120" t="s">
        <v>1199</v>
      </c>
      <c r="F1657" s="120" t="s">
        <v>1200</v>
      </c>
      <c r="G1657" s="120" t="s">
        <v>1201</v>
      </c>
      <c r="H1657" s="121" t="s">
        <v>1202</v>
      </c>
    </row>
    <row r="1658" spans="3:9">
      <c r="C1658" s="141" t="s">
        <v>1203</v>
      </c>
      <c r="D1658" s="59" t="s">
        <v>1204</v>
      </c>
      <c r="E1658" s="73"/>
      <c r="F1658" s="73"/>
      <c r="G1658" s="73"/>
      <c r="H1658" s="146"/>
    </row>
    <row r="1659" spans="3:9">
      <c r="C1659" s="142">
        <v>1</v>
      </c>
      <c r="D1659" s="59" t="s">
        <v>5</v>
      </c>
      <c r="E1659" s="72" t="s">
        <v>6</v>
      </c>
      <c r="F1659" s="74">
        <v>0.4</v>
      </c>
      <c r="G1659" s="64">
        <f>VLOOKUP(D1659,upahbahan,3,FALSE)</f>
        <v>100000</v>
      </c>
      <c r="H1659" s="124">
        <f t="shared" ref="H1659:H1662" si="160">F1659*G1659</f>
        <v>40000</v>
      </c>
    </row>
    <row r="1660" spans="3:9">
      <c r="C1660" s="142">
        <v>2</v>
      </c>
      <c r="D1660" s="59" t="s">
        <v>7</v>
      </c>
      <c r="E1660" s="72" t="s">
        <v>6</v>
      </c>
      <c r="F1660" s="74">
        <v>0.2</v>
      </c>
      <c r="G1660" s="64">
        <f>VLOOKUP(D1660,upahbahan,3,FALSE)</f>
        <v>145000</v>
      </c>
      <c r="H1660" s="124">
        <f t="shared" si="160"/>
        <v>29000</v>
      </c>
    </row>
    <row r="1661" spans="3:9">
      <c r="C1661" s="142">
        <v>3</v>
      </c>
      <c r="D1661" s="59" t="s">
        <v>18</v>
      </c>
      <c r="E1661" s="72" t="s">
        <v>6</v>
      </c>
      <c r="F1661" s="74">
        <v>0.02</v>
      </c>
      <c r="G1661" s="64">
        <f>VLOOKUP(D1661,upahbahan,3,FALSE)</f>
        <v>175000</v>
      </c>
      <c r="H1661" s="124">
        <f t="shared" si="160"/>
        <v>3500</v>
      </c>
    </row>
    <row r="1662" spans="3:9">
      <c r="C1662" s="142">
        <v>4</v>
      </c>
      <c r="D1662" s="59" t="s">
        <v>19</v>
      </c>
      <c r="E1662" s="72" t="s">
        <v>6</v>
      </c>
      <c r="F1662" s="74">
        <v>7.0000000000000001E-3</v>
      </c>
      <c r="G1662" s="64">
        <f>VLOOKUP(D1662,upahbahan,3,FALSE)</f>
        <v>200000</v>
      </c>
      <c r="H1662" s="124">
        <f t="shared" si="160"/>
        <v>1400</v>
      </c>
    </row>
    <row r="1663" spans="3:9">
      <c r="C1663" s="144" t="s">
        <v>1210</v>
      </c>
      <c r="D1663" s="80"/>
      <c r="E1663" s="80"/>
      <c r="F1663" s="217"/>
      <c r="G1663" s="218"/>
      <c r="H1663" s="124">
        <f>SUM(H1659:H1662)</f>
        <v>73900</v>
      </c>
      <c r="I1663" s="220"/>
    </row>
    <row r="1664" spans="3:9">
      <c r="C1664" s="141" t="s">
        <v>1211</v>
      </c>
      <c r="D1664" s="59" t="s">
        <v>1212</v>
      </c>
      <c r="E1664" s="73"/>
      <c r="F1664" s="73"/>
      <c r="G1664" s="73"/>
      <c r="H1664" s="146"/>
    </row>
    <row r="1665" spans="3:9">
      <c r="C1665" s="198" t="s">
        <v>1205</v>
      </c>
      <c r="D1665" s="59" t="s">
        <v>422</v>
      </c>
      <c r="E1665" s="72" t="s">
        <v>44</v>
      </c>
      <c r="F1665" s="74">
        <v>2.92</v>
      </c>
      <c r="G1665" s="64">
        <f>VLOOKUP(D1665,upahbahan,3,FALSE)</f>
        <v>35000</v>
      </c>
      <c r="H1665" s="124">
        <f t="shared" ref="H1665:H1667" si="161">F1665*G1665</f>
        <v>102200</v>
      </c>
    </row>
    <row r="1666" spans="3:9">
      <c r="C1666" s="198" t="s">
        <v>1206</v>
      </c>
      <c r="D1666" s="59" t="s">
        <v>2359</v>
      </c>
      <c r="E1666" s="72" t="s">
        <v>66</v>
      </c>
      <c r="F1666" s="74">
        <v>9.3000000000000007</v>
      </c>
      <c r="G1666" s="64">
        <f>VLOOKUP(D1666,upahbahan,3,FALSE)</f>
        <v>1300</v>
      </c>
      <c r="H1666" s="124">
        <f t="shared" si="161"/>
        <v>12090.000000000002</v>
      </c>
    </row>
    <row r="1667" spans="3:9">
      <c r="C1667" s="198" t="s">
        <v>1208</v>
      </c>
      <c r="D1667" s="77" t="s">
        <v>86</v>
      </c>
      <c r="E1667" s="72" t="s">
        <v>42</v>
      </c>
      <c r="F1667" s="74">
        <v>1.7999999999999999E-2</v>
      </c>
      <c r="G1667" s="64">
        <f>VLOOKUP(D1667,upahbahan,3,FALSE)</f>
        <v>275000</v>
      </c>
      <c r="H1667" s="124">
        <f t="shared" si="161"/>
        <v>4950</v>
      </c>
    </row>
    <row r="1668" spans="3:9">
      <c r="C1668" s="144" t="s">
        <v>1216</v>
      </c>
      <c r="D1668" s="80"/>
      <c r="E1668" s="80"/>
      <c r="F1668" s="80"/>
      <c r="G1668" s="162"/>
      <c r="H1668" s="124">
        <f>SUM(H1665:H1667)</f>
        <v>119240</v>
      </c>
    </row>
    <row r="1669" spans="3:9">
      <c r="C1669" s="152" t="s">
        <v>1217</v>
      </c>
      <c r="D1669" s="59" t="s">
        <v>1218</v>
      </c>
      <c r="E1669" s="73"/>
      <c r="F1669" s="73"/>
      <c r="G1669" s="73"/>
      <c r="H1669" s="146"/>
    </row>
    <row r="1670" spans="3:9">
      <c r="C1670" s="144" t="s">
        <v>1219</v>
      </c>
      <c r="D1670" s="80"/>
      <c r="E1670" s="80"/>
      <c r="F1670" s="80"/>
      <c r="G1670" s="162"/>
      <c r="H1670" s="153">
        <v>0</v>
      </c>
    </row>
    <row r="1671" spans="3:9">
      <c r="C1671" s="122" t="s">
        <v>1220</v>
      </c>
      <c r="D1671" s="69" t="s">
        <v>1221</v>
      </c>
      <c r="E1671" s="70"/>
      <c r="F1671" s="70"/>
      <c r="G1671" s="71"/>
      <c r="H1671" s="124">
        <f>H1670+H1668+H1663</f>
        <v>193140</v>
      </c>
    </row>
    <row r="1672" spans="3:9">
      <c r="C1672" s="122" t="s">
        <v>1222</v>
      </c>
      <c r="D1672" s="69" t="s">
        <v>1325</v>
      </c>
      <c r="E1672" s="70"/>
      <c r="F1672" s="71"/>
      <c r="G1672" s="95">
        <f>$M$8</f>
        <v>0.1</v>
      </c>
      <c r="H1672" s="124">
        <f>H1671*G1672</f>
        <v>19314</v>
      </c>
    </row>
    <row r="1673" spans="3:9" ht="14.4" thickBot="1">
      <c r="C1673" s="130" t="s">
        <v>1223</v>
      </c>
      <c r="D1673" s="131" t="s">
        <v>1224</v>
      </c>
      <c r="E1673" s="132"/>
      <c r="F1673" s="132"/>
      <c r="G1673" s="155"/>
      <c r="H1673" s="134">
        <f>SUM(H1671:H1672)</f>
        <v>212454</v>
      </c>
    </row>
    <row r="1674" spans="3:9" ht="14.4" thickTop="1">
      <c r="C1674" s="57"/>
      <c r="D1674" s="81"/>
      <c r="E1674" s="81"/>
      <c r="F1674" s="81"/>
      <c r="G1674" s="81"/>
      <c r="H1674" s="82"/>
    </row>
    <row r="1675" spans="3:9" ht="14.4" thickBot="1">
      <c r="C1675" s="53" t="s">
        <v>3015</v>
      </c>
      <c r="D1675" s="234" t="s">
        <v>3016</v>
      </c>
      <c r="E1675" s="234"/>
      <c r="F1675" s="234"/>
      <c r="G1675" s="234"/>
      <c r="H1675" s="234"/>
      <c r="I1675" s="56">
        <f>ROUNDDOWN(H1692,-2)</f>
        <v>504200</v>
      </c>
    </row>
    <row r="1676" spans="3:9" ht="28.2" thickTop="1">
      <c r="C1676" s="119" t="s">
        <v>1197</v>
      </c>
      <c r="D1676" s="120" t="s">
        <v>1198</v>
      </c>
      <c r="E1676" s="120" t="s">
        <v>1199</v>
      </c>
      <c r="F1676" s="120" t="s">
        <v>1200</v>
      </c>
      <c r="G1676" s="120" t="s">
        <v>1201</v>
      </c>
      <c r="H1676" s="121" t="s">
        <v>1202</v>
      </c>
    </row>
    <row r="1677" spans="3:9">
      <c r="C1677" s="141" t="s">
        <v>1203</v>
      </c>
      <c r="D1677" s="59" t="s">
        <v>1204</v>
      </c>
      <c r="E1677" s="73"/>
      <c r="F1677" s="73"/>
      <c r="G1677" s="73"/>
      <c r="H1677" s="146"/>
    </row>
    <row r="1678" spans="3:9">
      <c r="C1678" s="142">
        <v>1</v>
      </c>
      <c r="D1678" s="59" t="s">
        <v>5</v>
      </c>
      <c r="E1678" s="72" t="s">
        <v>6</v>
      </c>
      <c r="F1678" s="93">
        <v>1</v>
      </c>
      <c r="G1678" s="64">
        <f>VLOOKUP(D1678,upahbahan,3,FALSE)</f>
        <v>100000</v>
      </c>
      <c r="H1678" s="124">
        <f t="shared" ref="H1678:H1681" si="162">F1678*G1678</f>
        <v>100000</v>
      </c>
    </row>
    <row r="1679" spans="3:9">
      <c r="C1679" s="142">
        <v>2</v>
      </c>
      <c r="D1679" s="59" t="s">
        <v>7</v>
      </c>
      <c r="E1679" s="72" t="s">
        <v>6</v>
      </c>
      <c r="F1679" s="93">
        <v>0.5</v>
      </c>
      <c r="G1679" s="64">
        <f>VLOOKUP(D1679,upahbahan,3,FALSE)</f>
        <v>145000</v>
      </c>
      <c r="H1679" s="124">
        <f t="shared" si="162"/>
        <v>72500</v>
      </c>
    </row>
    <row r="1680" spans="3:9">
      <c r="C1680" s="142">
        <v>3</v>
      </c>
      <c r="D1680" s="59" t="s">
        <v>18</v>
      </c>
      <c r="E1680" s="72" t="s">
        <v>6</v>
      </c>
      <c r="F1680" s="93">
        <v>0.05</v>
      </c>
      <c r="G1680" s="64">
        <f>VLOOKUP(D1680,upahbahan,3,FALSE)</f>
        <v>175000</v>
      </c>
      <c r="H1680" s="124">
        <f t="shared" si="162"/>
        <v>8750</v>
      </c>
    </row>
    <row r="1681" spans="3:9">
      <c r="C1681" s="142">
        <v>4</v>
      </c>
      <c r="D1681" s="59" t="s">
        <v>19</v>
      </c>
      <c r="E1681" s="72" t="s">
        <v>6</v>
      </c>
      <c r="F1681" s="93">
        <v>1.67E-2</v>
      </c>
      <c r="G1681" s="64">
        <f>VLOOKUP(D1681,upahbahan,3,FALSE)</f>
        <v>200000</v>
      </c>
      <c r="H1681" s="124">
        <f t="shared" si="162"/>
        <v>3340</v>
      </c>
    </row>
    <row r="1682" spans="3:9">
      <c r="C1682" s="144" t="s">
        <v>1210</v>
      </c>
      <c r="D1682" s="80"/>
      <c r="E1682" s="80"/>
      <c r="F1682" s="217"/>
      <c r="G1682" s="218"/>
      <c r="H1682" s="124">
        <f>SUM(H1678:H1681)</f>
        <v>184590</v>
      </c>
      <c r="I1682" s="220"/>
    </row>
    <row r="1683" spans="3:9">
      <c r="C1683" s="141" t="s">
        <v>1211</v>
      </c>
      <c r="D1683" s="59" t="s">
        <v>1212</v>
      </c>
      <c r="E1683" s="73"/>
      <c r="F1683" s="73"/>
      <c r="G1683" s="73"/>
      <c r="H1683" s="146"/>
    </row>
    <row r="1684" spans="3:9">
      <c r="C1684" s="198" t="s">
        <v>1205</v>
      </c>
      <c r="D1684" s="59" t="s">
        <v>420</v>
      </c>
      <c r="E1684" s="72" t="s">
        <v>44</v>
      </c>
      <c r="F1684" s="74">
        <v>11.67</v>
      </c>
      <c r="G1684" s="64">
        <f>VLOOKUP(D1684,upahbahan,3,FALSE)</f>
        <v>22000</v>
      </c>
      <c r="H1684" s="124">
        <f t="shared" ref="H1684:H1686" si="163">F1684*G1684</f>
        <v>256740</v>
      </c>
    </row>
    <row r="1685" spans="3:9">
      <c r="C1685" s="198" t="s">
        <v>1206</v>
      </c>
      <c r="D1685" s="59" t="s">
        <v>2359</v>
      </c>
      <c r="E1685" s="72" t="s">
        <v>66</v>
      </c>
      <c r="F1685" s="74">
        <v>9.3000000000000007</v>
      </c>
      <c r="G1685" s="64">
        <f>VLOOKUP(D1685,upahbahan,3,FALSE)</f>
        <v>1300</v>
      </c>
      <c r="H1685" s="124">
        <f t="shared" si="163"/>
        <v>12090.000000000002</v>
      </c>
    </row>
    <row r="1686" spans="3:9">
      <c r="C1686" s="198" t="s">
        <v>1208</v>
      </c>
      <c r="D1686" s="77" t="s">
        <v>86</v>
      </c>
      <c r="E1686" s="72" t="s">
        <v>42</v>
      </c>
      <c r="F1686" s="74">
        <v>1.7999999999999999E-2</v>
      </c>
      <c r="G1686" s="64">
        <f>VLOOKUP(D1686,upahbahan,3,FALSE)</f>
        <v>275000</v>
      </c>
      <c r="H1686" s="124">
        <f t="shared" si="163"/>
        <v>4950</v>
      </c>
    </row>
    <row r="1687" spans="3:9">
      <c r="C1687" s="144" t="s">
        <v>1216</v>
      </c>
      <c r="D1687" s="80"/>
      <c r="E1687" s="80"/>
      <c r="F1687" s="80"/>
      <c r="G1687" s="162"/>
      <c r="H1687" s="124">
        <f>SUM(H1684:H1686)</f>
        <v>273780</v>
      </c>
    </row>
    <row r="1688" spans="3:9">
      <c r="C1688" s="152" t="s">
        <v>1217</v>
      </c>
      <c r="D1688" s="59" t="s">
        <v>1218</v>
      </c>
      <c r="E1688" s="73"/>
      <c r="F1688" s="73"/>
      <c r="G1688" s="73"/>
      <c r="H1688" s="146"/>
    </row>
    <row r="1689" spans="3:9">
      <c r="C1689" s="144" t="s">
        <v>1219</v>
      </c>
      <c r="D1689" s="80"/>
      <c r="E1689" s="80"/>
      <c r="F1689" s="80"/>
      <c r="G1689" s="162"/>
      <c r="H1689" s="153">
        <v>0</v>
      </c>
    </row>
    <row r="1690" spans="3:9">
      <c r="C1690" s="122" t="s">
        <v>1220</v>
      </c>
      <c r="D1690" s="69" t="s">
        <v>1221</v>
      </c>
      <c r="E1690" s="70"/>
      <c r="F1690" s="70"/>
      <c r="G1690" s="71"/>
      <c r="H1690" s="124">
        <f>H1689+H1687+H1682</f>
        <v>458370</v>
      </c>
    </row>
    <row r="1691" spans="3:9">
      <c r="C1691" s="122" t="s">
        <v>1222</v>
      </c>
      <c r="D1691" s="69" t="s">
        <v>1325</v>
      </c>
      <c r="E1691" s="70"/>
      <c r="F1691" s="71"/>
      <c r="G1691" s="95">
        <f>$M$8</f>
        <v>0.1</v>
      </c>
      <c r="H1691" s="124">
        <f>H1690*G1691</f>
        <v>45837</v>
      </c>
    </row>
    <row r="1692" spans="3:9" ht="14.4" thickBot="1">
      <c r="C1692" s="130" t="s">
        <v>1223</v>
      </c>
      <c r="D1692" s="131" t="s">
        <v>1224</v>
      </c>
      <c r="E1692" s="132"/>
      <c r="F1692" s="132"/>
      <c r="G1692" s="155"/>
      <c r="H1692" s="134">
        <f>SUM(H1690:H1691)</f>
        <v>504207</v>
      </c>
    </row>
    <row r="1693" spans="3:9" ht="14.4" thickTop="1">
      <c r="C1693" s="57"/>
      <c r="D1693" s="81"/>
      <c r="E1693" s="81"/>
      <c r="F1693" s="81"/>
      <c r="G1693" s="81"/>
      <c r="H1693" s="82"/>
    </row>
    <row r="1694" spans="3:9" ht="14.4" thickBot="1">
      <c r="C1694" s="53" t="s">
        <v>3017</v>
      </c>
      <c r="D1694" s="234" t="s">
        <v>3018</v>
      </c>
      <c r="E1694" s="234"/>
      <c r="F1694" s="234"/>
      <c r="G1694" s="234"/>
      <c r="H1694" s="234"/>
      <c r="I1694" s="56">
        <f>ROUNDDOWN(H1711,-2)</f>
        <v>417900</v>
      </c>
    </row>
    <row r="1695" spans="3:9" ht="28.2" thickTop="1">
      <c r="C1695" s="119" t="s">
        <v>1197</v>
      </c>
      <c r="D1695" s="120" t="s">
        <v>1198</v>
      </c>
      <c r="E1695" s="120" t="s">
        <v>1199</v>
      </c>
      <c r="F1695" s="120" t="s">
        <v>1200</v>
      </c>
      <c r="G1695" s="120" t="s">
        <v>1201</v>
      </c>
      <c r="H1695" s="121" t="s">
        <v>1202</v>
      </c>
    </row>
    <row r="1696" spans="3:9">
      <c r="C1696" s="141" t="s">
        <v>1203</v>
      </c>
      <c r="D1696" s="59" t="s">
        <v>1204</v>
      </c>
      <c r="E1696" s="73"/>
      <c r="F1696" s="73"/>
      <c r="G1696" s="73"/>
      <c r="H1696" s="146"/>
    </row>
    <row r="1697" spans="3:9">
      <c r="C1697" s="142">
        <v>1</v>
      </c>
      <c r="D1697" s="59" t="s">
        <v>5</v>
      </c>
      <c r="E1697" s="72" t="s">
        <v>6</v>
      </c>
      <c r="F1697" s="74">
        <v>0.9</v>
      </c>
      <c r="G1697" s="64">
        <f>VLOOKUP(D1697,upahbahan,3,FALSE)</f>
        <v>100000</v>
      </c>
      <c r="H1697" s="124">
        <f>F1697*G1697</f>
        <v>90000</v>
      </c>
    </row>
    <row r="1698" spans="3:9">
      <c r="C1698" s="142">
        <v>2</v>
      </c>
      <c r="D1698" s="59" t="s">
        <v>7</v>
      </c>
      <c r="E1698" s="72" t="s">
        <v>6</v>
      </c>
      <c r="F1698" s="74">
        <v>0.45</v>
      </c>
      <c r="G1698" s="64">
        <f>VLOOKUP(D1698,upahbahan,3,FALSE)</f>
        <v>145000</v>
      </c>
      <c r="H1698" s="124">
        <f>F1698*G1698</f>
        <v>65250</v>
      </c>
    </row>
    <row r="1699" spans="3:9">
      <c r="C1699" s="142">
        <v>3</v>
      </c>
      <c r="D1699" s="59" t="s">
        <v>18</v>
      </c>
      <c r="E1699" s="72" t="s">
        <v>6</v>
      </c>
      <c r="F1699" s="74">
        <v>4.4999999999999998E-2</v>
      </c>
      <c r="G1699" s="64">
        <f>VLOOKUP(D1699,upahbahan,3,FALSE)</f>
        <v>175000</v>
      </c>
      <c r="H1699" s="124">
        <f>F1699*G1699</f>
        <v>7875</v>
      </c>
    </row>
    <row r="1700" spans="3:9">
      <c r="C1700" s="142">
        <v>4</v>
      </c>
      <c r="D1700" s="59" t="s">
        <v>19</v>
      </c>
      <c r="E1700" s="72" t="s">
        <v>6</v>
      </c>
      <c r="F1700" s="74">
        <v>1.4999999999999999E-2</v>
      </c>
      <c r="G1700" s="64">
        <f>VLOOKUP(D1700,upahbahan,3,FALSE)</f>
        <v>200000</v>
      </c>
      <c r="H1700" s="124">
        <f>F1700*G1700</f>
        <v>3000</v>
      </c>
    </row>
    <row r="1701" spans="3:9">
      <c r="C1701" s="144" t="s">
        <v>1210</v>
      </c>
      <c r="D1701" s="80"/>
      <c r="E1701" s="80"/>
      <c r="F1701" s="217"/>
      <c r="G1701" s="218"/>
      <c r="H1701" s="124">
        <f>SUM(H1697:H1700)</f>
        <v>166125</v>
      </c>
      <c r="I1701" s="220"/>
    </row>
    <row r="1702" spans="3:9">
      <c r="C1702" s="141" t="s">
        <v>1211</v>
      </c>
      <c r="D1702" s="59" t="s">
        <v>1212</v>
      </c>
      <c r="E1702" s="73"/>
      <c r="F1702" s="73"/>
      <c r="G1702" s="73"/>
      <c r="H1702" s="146"/>
    </row>
    <row r="1703" spans="3:9">
      <c r="C1703" s="198" t="s">
        <v>1205</v>
      </c>
      <c r="D1703" s="59" t="s">
        <v>421</v>
      </c>
      <c r="E1703" s="72" t="s">
        <v>44</v>
      </c>
      <c r="F1703" s="74">
        <v>6.56</v>
      </c>
      <c r="G1703" s="64">
        <f>VLOOKUP(D1703,upahbahan,3,FALSE)</f>
        <v>30000</v>
      </c>
      <c r="H1703" s="124">
        <f t="shared" ref="H1703:H1705" si="164">F1703*G1703</f>
        <v>196800</v>
      </c>
    </row>
    <row r="1704" spans="3:9">
      <c r="C1704" s="198" t="s">
        <v>1206</v>
      </c>
      <c r="D1704" s="59" t="s">
        <v>2361</v>
      </c>
      <c r="E1704" s="72" t="s">
        <v>66</v>
      </c>
      <c r="F1704" s="74">
        <v>9.3000000000000007</v>
      </c>
      <c r="G1704" s="64">
        <f>VLOOKUP(D1704,upahbahan,3,FALSE)</f>
        <v>1300</v>
      </c>
      <c r="H1704" s="124">
        <f t="shared" si="164"/>
        <v>12090.000000000002</v>
      </c>
    </row>
    <row r="1705" spans="3:9">
      <c r="C1705" s="198" t="s">
        <v>1208</v>
      </c>
      <c r="D1705" s="77" t="s">
        <v>86</v>
      </c>
      <c r="E1705" s="72" t="s">
        <v>42</v>
      </c>
      <c r="F1705" s="74">
        <v>1.7999999999999999E-2</v>
      </c>
      <c r="G1705" s="64">
        <f>VLOOKUP(D1705,upahbahan,3,FALSE)</f>
        <v>275000</v>
      </c>
      <c r="H1705" s="124">
        <f t="shared" si="164"/>
        <v>4950</v>
      </c>
    </row>
    <row r="1706" spans="3:9">
      <c r="C1706" s="144" t="s">
        <v>1216</v>
      </c>
      <c r="D1706" s="80"/>
      <c r="E1706" s="80"/>
      <c r="F1706" s="80"/>
      <c r="G1706" s="162"/>
      <c r="H1706" s="124">
        <f>SUM(H1703:H1705)</f>
        <v>213840</v>
      </c>
    </row>
    <row r="1707" spans="3:9">
      <c r="C1707" s="152" t="s">
        <v>1217</v>
      </c>
      <c r="D1707" s="59" t="s">
        <v>1218</v>
      </c>
      <c r="E1707" s="73"/>
      <c r="F1707" s="73"/>
      <c r="G1707" s="73"/>
      <c r="H1707" s="146"/>
    </row>
    <row r="1708" spans="3:9">
      <c r="C1708" s="144" t="s">
        <v>1219</v>
      </c>
      <c r="D1708" s="80"/>
      <c r="E1708" s="80"/>
      <c r="F1708" s="80"/>
      <c r="G1708" s="162"/>
      <c r="H1708" s="153">
        <v>0</v>
      </c>
    </row>
    <row r="1709" spans="3:9">
      <c r="C1709" s="122" t="s">
        <v>1220</v>
      </c>
      <c r="D1709" s="69" t="s">
        <v>1221</v>
      </c>
      <c r="E1709" s="70"/>
      <c r="F1709" s="70"/>
      <c r="G1709" s="71"/>
      <c r="H1709" s="124">
        <f>H1708+H1706+H1701</f>
        <v>379965</v>
      </c>
    </row>
    <row r="1710" spans="3:9">
      <c r="C1710" s="122" t="s">
        <v>1222</v>
      </c>
      <c r="D1710" s="69" t="s">
        <v>1325</v>
      </c>
      <c r="E1710" s="70"/>
      <c r="F1710" s="71"/>
      <c r="G1710" s="95">
        <f>$M$8</f>
        <v>0.1</v>
      </c>
      <c r="H1710" s="124">
        <f>H1709*G1710</f>
        <v>37996.5</v>
      </c>
    </row>
    <row r="1711" spans="3:9" ht="14.4" thickBot="1">
      <c r="C1711" s="130" t="s">
        <v>1223</v>
      </c>
      <c r="D1711" s="131" t="s">
        <v>1224</v>
      </c>
      <c r="E1711" s="132"/>
      <c r="F1711" s="132"/>
      <c r="G1711" s="155"/>
      <c r="H1711" s="134">
        <f>SUM(H1709:H1710)</f>
        <v>417961.5</v>
      </c>
    </row>
    <row r="1712" spans="3:9" ht="14.4" thickTop="1">
      <c r="C1712" s="57"/>
      <c r="D1712" s="81"/>
      <c r="E1712" s="81"/>
      <c r="F1712" s="81"/>
      <c r="G1712" s="81"/>
      <c r="H1712" s="82"/>
    </row>
    <row r="1713" spans="3:9" ht="14.4" thickBot="1">
      <c r="C1713" s="53" t="s">
        <v>3019</v>
      </c>
      <c r="D1713" s="234" t="s">
        <v>3020</v>
      </c>
      <c r="E1713" s="234"/>
      <c r="F1713" s="234"/>
      <c r="G1713" s="234"/>
      <c r="H1713" s="234"/>
      <c r="I1713" s="56">
        <f>ROUNDDOWN(H1730,-2)</f>
        <v>212400</v>
      </c>
    </row>
    <row r="1714" spans="3:9" ht="28.2" thickTop="1">
      <c r="C1714" s="119" t="s">
        <v>1197</v>
      </c>
      <c r="D1714" s="120" t="s">
        <v>1198</v>
      </c>
      <c r="E1714" s="120" t="s">
        <v>1199</v>
      </c>
      <c r="F1714" s="120" t="s">
        <v>1200</v>
      </c>
      <c r="G1714" s="120" t="s">
        <v>1201</v>
      </c>
      <c r="H1714" s="121" t="s">
        <v>1202</v>
      </c>
    </row>
    <row r="1715" spans="3:9">
      <c r="C1715" s="141" t="s">
        <v>1203</v>
      </c>
      <c r="D1715" s="59" t="s">
        <v>1204</v>
      </c>
      <c r="E1715" s="73"/>
      <c r="F1715" s="73"/>
      <c r="G1715" s="73"/>
      <c r="H1715" s="146"/>
    </row>
    <row r="1716" spans="3:9">
      <c r="C1716" s="142">
        <v>1</v>
      </c>
      <c r="D1716" s="59" t="s">
        <v>5</v>
      </c>
      <c r="E1716" s="72" t="s">
        <v>6</v>
      </c>
      <c r="F1716" s="74">
        <v>0.4</v>
      </c>
      <c r="G1716" s="64">
        <f>VLOOKUP(D1716,upahbahan,3,FALSE)</f>
        <v>100000</v>
      </c>
      <c r="H1716" s="124">
        <f>F1716*G1716</f>
        <v>40000</v>
      </c>
    </row>
    <row r="1717" spans="3:9">
      <c r="C1717" s="142">
        <v>2</v>
      </c>
      <c r="D1717" s="59" t="s">
        <v>7</v>
      </c>
      <c r="E1717" s="72" t="s">
        <v>6</v>
      </c>
      <c r="F1717" s="74">
        <v>0.2</v>
      </c>
      <c r="G1717" s="64">
        <f>VLOOKUP(D1717,upahbahan,3,FALSE)</f>
        <v>145000</v>
      </c>
      <c r="H1717" s="124">
        <f t="shared" ref="H1717:H1719" si="165">F1717*G1717</f>
        <v>29000</v>
      </c>
    </row>
    <row r="1718" spans="3:9">
      <c r="C1718" s="142">
        <v>3</v>
      </c>
      <c r="D1718" s="59" t="s">
        <v>18</v>
      </c>
      <c r="E1718" s="72" t="s">
        <v>6</v>
      </c>
      <c r="F1718" s="74">
        <v>0.02</v>
      </c>
      <c r="G1718" s="64">
        <f>VLOOKUP(D1718,upahbahan,3,FALSE)</f>
        <v>175000</v>
      </c>
      <c r="H1718" s="124">
        <f t="shared" si="165"/>
        <v>3500</v>
      </c>
    </row>
    <row r="1719" spans="3:9">
      <c r="C1719" s="142">
        <v>4</v>
      </c>
      <c r="D1719" s="59" t="s">
        <v>19</v>
      </c>
      <c r="E1719" s="72" t="s">
        <v>6</v>
      </c>
      <c r="F1719" s="74">
        <v>7.0000000000000001E-3</v>
      </c>
      <c r="G1719" s="64">
        <f>VLOOKUP(D1719,upahbahan,3,FALSE)</f>
        <v>200000</v>
      </c>
      <c r="H1719" s="124">
        <f t="shared" si="165"/>
        <v>1400</v>
      </c>
    </row>
    <row r="1720" spans="3:9">
      <c r="C1720" s="144" t="s">
        <v>1210</v>
      </c>
      <c r="D1720" s="80"/>
      <c r="E1720" s="80"/>
      <c r="F1720" s="217"/>
      <c r="G1720" s="218"/>
      <c r="H1720" s="124">
        <f>SUM(H1716:H1719)</f>
        <v>73900</v>
      </c>
      <c r="I1720" s="220"/>
    </row>
    <row r="1721" spans="3:9">
      <c r="C1721" s="141" t="s">
        <v>1211</v>
      </c>
      <c r="D1721" s="59" t="s">
        <v>1212</v>
      </c>
      <c r="E1721" s="73"/>
      <c r="F1721" s="73"/>
      <c r="G1721" s="73"/>
      <c r="H1721" s="146"/>
    </row>
    <row r="1722" spans="3:9">
      <c r="C1722" s="198" t="s">
        <v>1205</v>
      </c>
      <c r="D1722" s="59" t="s">
        <v>422</v>
      </c>
      <c r="E1722" s="72" t="s">
        <v>44</v>
      </c>
      <c r="F1722" s="74">
        <v>2.92</v>
      </c>
      <c r="G1722" s="64">
        <f>VLOOKUP(D1722,upahbahan,3,FALSE)</f>
        <v>35000</v>
      </c>
      <c r="H1722" s="124">
        <f t="shared" ref="H1722:H1724" si="166">F1722*G1722</f>
        <v>102200</v>
      </c>
    </row>
    <row r="1723" spans="3:9">
      <c r="C1723" s="198" t="s">
        <v>1206</v>
      </c>
      <c r="D1723" s="59" t="s">
        <v>2359</v>
      </c>
      <c r="E1723" s="72" t="s">
        <v>66</v>
      </c>
      <c r="F1723" s="74">
        <v>9.3000000000000007</v>
      </c>
      <c r="G1723" s="64">
        <f>VLOOKUP(D1723,upahbahan,3,FALSE)</f>
        <v>1300</v>
      </c>
      <c r="H1723" s="124">
        <f t="shared" si="166"/>
        <v>12090.000000000002</v>
      </c>
    </row>
    <row r="1724" spans="3:9">
      <c r="C1724" s="198" t="s">
        <v>1208</v>
      </c>
      <c r="D1724" s="77" t="s">
        <v>86</v>
      </c>
      <c r="E1724" s="72" t="s">
        <v>42</v>
      </c>
      <c r="F1724" s="74">
        <v>1.7999999999999999E-2</v>
      </c>
      <c r="G1724" s="64">
        <f>VLOOKUP(D1724,upahbahan,3,FALSE)</f>
        <v>275000</v>
      </c>
      <c r="H1724" s="124">
        <f t="shared" si="166"/>
        <v>4950</v>
      </c>
    </row>
    <row r="1725" spans="3:9">
      <c r="C1725" s="144" t="s">
        <v>1216</v>
      </c>
      <c r="D1725" s="80"/>
      <c r="E1725" s="80"/>
      <c r="F1725" s="80"/>
      <c r="G1725" s="162"/>
      <c r="H1725" s="124">
        <f>SUM(H1722:H1724)</f>
        <v>119240</v>
      </c>
    </row>
    <row r="1726" spans="3:9">
      <c r="C1726" s="152" t="s">
        <v>1217</v>
      </c>
      <c r="D1726" s="59" t="s">
        <v>1218</v>
      </c>
      <c r="E1726" s="73"/>
      <c r="F1726" s="73"/>
      <c r="G1726" s="73"/>
      <c r="H1726" s="146"/>
    </row>
    <row r="1727" spans="3:9">
      <c r="C1727" s="144" t="s">
        <v>1219</v>
      </c>
      <c r="D1727" s="80"/>
      <c r="E1727" s="80"/>
      <c r="F1727" s="80"/>
      <c r="G1727" s="162"/>
      <c r="H1727" s="153">
        <v>0</v>
      </c>
    </row>
    <row r="1728" spans="3:9">
      <c r="C1728" s="122" t="s">
        <v>1220</v>
      </c>
      <c r="D1728" s="69" t="s">
        <v>1221</v>
      </c>
      <c r="E1728" s="70"/>
      <c r="F1728" s="70"/>
      <c r="G1728" s="71"/>
      <c r="H1728" s="124">
        <f>H1727+H1725+H1720</f>
        <v>193140</v>
      </c>
    </row>
    <row r="1729" spans="3:9">
      <c r="C1729" s="122" t="s">
        <v>1222</v>
      </c>
      <c r="D1729" s="69" t="s">
        <v>1325</v>
      </c>
      <c r="E1729" s="70"/>
      <c r="F1729" s="71"/>
      <c r="G1729" s="95">
        <f>$M$8</f>
        <v>0.1</v>
      </c>
      <c r="H1729" s="124">
        <f>H1728*G1729</f>
        <v>19314</v>
      </c>
    </row>
    <row r="1730" spans="3:9" ht="14.4" thickBot="1">
      <c r="C1730" s="130" t="s">
        <v>1223</v>
      </c>
      <c r="D1730" s="131" t="s">
        <v>1224</v>
      </c>
      <c r="E1730" s="132"/>
      <c r="F1730" s="132"/>
      <c r="G1730" s="155"/>
      <c r="H1730" s="134">
        <f>SUM(H1728:H1729)</f>
        <v>212454</v>
      </c>
    </row>
    <row r="1731" spans="3:9" ht="14.4" thickTop="1">
      <c r="C1731" s="57"/>
      <c r="D1731" s="81"/>
      <c r="E1731" s="81"/>
      <c r="F1731" s="81"/>
      <c r="G1731" s="81"/>
      <c r="H1731" s="82"/>
    </row>
    <row r="1732" spans="3:9">
      <c r="C1732" s="160" t="s">
        <v>3021</v>
      </c>
      <c r="D1732" s="436" t="s">
        <v>3022</v>
      </c>
      <c r="E1732" s="81"/>
      <c r="F1732" s="81"/>
      <c r="G1732" s="81"/>
      <c r="H1732" s="82"/>
    </row>
    <row r="1733" spans="3:9" ht="14.4" thickBot="1">
      <c r="C1733" s="53" t="s">
        <v>3023</v>
      </c>
      <c r="D1733" s="234" t="s">
        <v>1472</v>
      </c>
      <c r="E1733" s="234"/>
      <c r="F1733" s="234"/>
      <c r="G1733" s="234"/>
      <c r="H1733" s="234"/>
      <c r="I1733" s="56">
        <f>ROUNDDOWN(H1751,-2)</f>
        <v>321900</v>
      </c>
    </row>
    <row r="1734" spans="3:9" ht="28.2" thickTop="1">
      <c r="C1734" s="119" t="s">
        <v>1197</v>
      </c>
      <c r="D1734" s="120" t="s">
        <v>1198</v>
      </c>
      <c r="E1734" s="120" t="s">
        <v>1199</v>
      </c>
      <c r="F1734" s="120" t="s">
        <v>1200</v>
      </c>
      <c r="G1734" s="120" t="s">
        <v>1201</v>
      </c>
      <c r="H1734" s="121" t="s">
        <v>1202</v>
      </c>
    </row>
    <row r="1735" spans="3:9">
      <c r="C1735" s="141" t="s">
        <v>1203</v>
      </c>
      <c r="D1735" s="59" t="s">
        <v>1204</v>
      </c>
      <c r="E1735" s="73"/>
      <c r="F1735" s="73"/>
      <c r="G1735" s="73"/>
      <c r="H1735" s="146"/>
    </row>
    <row r="1736" spans="3:9">
      <c r="C1736" s="142">
        <v>1</v>
      </c>
      <c r="D1736" s="59" t="s">
        <v>5</v>
      </c>
      <c r="E1736" s="72" t="s">
        <v>6</v>
      </c>
      <c r="F1736" s="93">
        <v>1</v>
      </c>
      <c r="G1736" s="64">
        <f>VLOOKUP(D1736,upahbahan,3,FALSE)</f>
        <v>100000</v>
      </c>
      <c r="H1736" s="124">
        <f>F1736*G1736</f>
        <v>100000</v>
      </c>
    </row>
    <row r="1737" spans="3:9">
      <c r="C1737" s="142">
        <v>2</v>
      </c>
      <c r="D1737" s="59" t="s">
        <v>7</v>
      </c>
      <c r="E1737" s="72" t="s">
        <v>6</v>
      </c>
      <c r="F1737" s="93">
        <v>0.5</v>
      </c>
      <c r="G1737" s="64">
        <f>VLOOKUP(D1737,upahbahan,3,FALSE)</f>
        <v>145000</v>
      </c>
      <c r="H1737" s="124">
        <f t="shared" ref="H1737:H1739" si="167">F1737*G1737</f>
        <v>72500</v>
      </c>
    </row>
    <row r="1738" spans="3:9">
      <c r="C1738" s="142">
        <v>3</v>
      </c>
      <c r="D1738" s="59" t="s">
        <v>18</v>
      </c>
      <c r="E1738" s="72" t="s">
        <v>6</v>
      </c>
      <c r="F1738" s="93">
        <v>0.05</v>
      </c>
      <c r="G1738" s="64">
        <f>VLOOKUP(D1738,upahbahan,3,FALSE)</f>
        <v>175000</v>
      </c>
      <c r="H1738" s="124">
        <f t="shared" si="167"/>
        <v>8750</v>
      </c>
    </row>
    <row r="1739" spans="3:9">
      <c r="C1739" s="142">
        <v>4</v>
      </c>
      <c r="D1739" s="59" t="s">
        <v>19</v>
      </c>
      <c r="E1739" s="72" t="s">
        <v>6</v>
      </c>
      <c r="F1739" s="93">
        <v>1.67E-2</v>
      </c>
      <c r="G1739" s="64">
        <f>VLOOKUP(D1739,upahbahan,3,FALSE)</f>
        <v>200000</v>
      </c>
      <c r="H1739" s="124">
        <f t="shared" si="167"/>
        <v>3340</v>
      </c>
    </row>
    <row r="1740" spans="3:9">
      <c r="C1740" s="144" t="s">
        <v>1210</v>
      </c>
      <c r="D1740" s="80"/>
      <c r="E1740" s="80"/>
      <c r="F1740" s="217"/>
      <c r="G1740" s="218"/>
      <c r="H1740" s="124">
        <f>SUM(H1736:H1739)</f>
        <v>184590</v>
      </c>
      <c r="I1740" s="220"/>
    </row>
    <row r="1741" spans="3:9">
      <c r="C1741" s="141" t="s">
        <v>1211</v>
      </c>
      <c r="D1741" s="59" t="s">
        <v>1212</v>
      </c>
      <c r="E1741" s="73"/>
      <c r="F1741" s="73"/>
      <c r="G1741" s="73"/>
      <c r="H1741" s="146"/>
    </row>
    <row r="1742" spans="3:9">
      <c r="C1742" s="198" t="s">
        <v>1205</v>
      </c>
      <c r="D1742" s="59" t="s">
        <v>1784</v>
      </c>
      <c r="E1742" s="72" t="s">
        <v>497</v>
      </c>
      <c r="F1742" s="74">
        <v>1.05</v>
      </c>
      <c r="G1742" s="64">
        <f>VLOOKUP(D1742,upahbahan,3,FALSE)</f>
        <v>83000</v>
      </c>
      <c r="H1742" s="124">
        <f>F1742*G1742</f>
        <v>87150</v>
      </c>
    </row>
    <row r="1743" spans="3:9">
      <c r="C1743" s="198" t="s">
        <v>1206</v>
      </c>
      <c r="D1743" s="59" t="s">
        <v>2359</v>
      </c>
      <c r="E1743" s="72" t="s">
        <v>66</v>
      </c>
      <c r="F1743" s="74">
        <v>9.3000000000000007</v>
      </c>
      <c r="G1743" s="64">
        <f>VLOOKUP(D1743,upahbahan,3,FALSE)</f>
        <v>1300</v>
      </c>
      <c r="H1743" s="124">
        <f t="shared" ref="H1743:H1745" si="168">F1743*G1743</f>
        <v>12090.000000000002</v>
      </c>
    </row>
    <row r="1744" spans="3:9">
      <c r="C1744" s="198" t="s">
        <v>1207</v>
      </c>
      <c r="D1744" s="59" t="s">
        <v>563</v>
      </c>
      <c r="E1744" s="72" t="s">
        <v>66</v>
      </c>
      <c r="F1744" s="74">
        <v>0.5</v>
      </c>
      <c r="G1744" s="64">
        <f>VLOOKUP(D1744,upahbahan,3,FALSE)</f>
        <v>7800</v>
      </c>
      <c r="H1744" s="124">
        <f t="shared" si="168"/>
        <v>3900</v>
      </c>
    </row>
    <row r="1745" spans="3:9">
      <c r="C1745" s="198" t="s">
        <v>1208</v>
      </c>
      <c r="D1745" s="77" t="s">
        <v>86</v>
      </c>
      <c r="E1745" s="72" t="s">
        <v>42</v>
      </c>
      <c r="F1745" s="74">
        <v>1.7999999999999999E-2</v>
      </c>
      <c r="G1745" s="64">
        <f>VLOOKUP(D1745,upahbahan,3,FALSE)</f>
        <v>275000</v>
      </c>
      <c r="H1745" s="124">
        <f t="shared" si="168"/>
        <v>4950</v>
      </c>
    </row>
    <row r="1746" spans="3:9">
      <c r="C1746" s="144" t="s">
        <v>1216</v>
      </c>
      <c r="D1746" s="80"/>
      <c r="E1746" s="80"/>
      <c r="F1746" s="80"/>
      <c r="G1746" s="162"/>
      <c r="H1746" s="124">
        <f>SUM(H1742:H1745)</f>
        <v>108090</v>
      </c>
    </row>
    <row r="1747" spans="3:9">
      <c r="C1747" s="141" t="s">
        <v>1217</v>
      </c>
      <c r="D1747" s="59" t="s">
        <v>1218</v>
      </c>
      <c r="E1747" s="73"/>
      <c r="F1747" s="73"/>
      <c r="G1747" s="73"/>
      <c r="H1747" s="146"/>
    </row>
    <row r="1748" spans="3:9">
      <c r="C1748" s="144" t="s">
        <v>1219</v>
      </c>
      <c r="D1748" s="80"/>
      <c r="E1748" s="80"/>
      <c r="F1748" s="80"/>
      <c r="G1748" s="162"/>
      <c r="H1748" s="153">
        <v>0</v>
      </c>
    </row>
    <row r="1749" spans="3:9">
      <c r="C1749" s="122" t="s">
        <v>1220</v>
      </c>
      <c r="D1749" s="69" t="s">
        <v>1221</v>
      </c>
      <c r="E1749" s="70"/>
      <c r="F1749" s="70"/>
      <c r="G1749" s="71"/>
      <c r="H1749" s="124">
        <f>H1748+H1746+H1740</f>
        <v>292680</v>
      </c>
    </row>
    <row r="1750" spans="3:9">
      <c r="C1750" s="122" t="s">
        <v>1222</v>
      </c>
      <c r="D1750" s="69" t="s">
        <v>1325</v>
      </c>
      <c r="E1750" s="70"/>
      <c r="F1750" s="71"/>
      <c r="G1750" s="95">
        <f>$M$8</f>
        <v>0.1</v>
      </c>
      <c r="H1750" s="124">
        <f>H1749*G1750</f>
        <v>29268</v>
      </c>
    </row>
    <row r="1751" spans="3:9" ht="14.4" thickBot="1">
      <c r="C1751" s="130" t="s">
        <v>1223</v>
      </c>
      <c r="D1751" s="131" t="s">
        <v>1224</v>
      </c>
      <c r="E1751" s="132"/>
      <c r="F1751" s="132"/>
      <c r="G1751" s="155"/>
      <c r="H1751" s="134">
        <f>SUM(H1749:H1750)</f>
        <v>321948</v>
      </c>
    </row>
    <row r="1752" spans="3:9" ht="14.4" thickTop="1">
      <c r="C1752" s="57"/>
      <c r="D1752" s="81"/>
      <c r="E1752" s="81"/>
      <c r="F1752" s="81"/>
      <c r="G1752" s="81"/>
      <c r="H1752" s="82"/>
    </row>
    <row r="1753" spans="3:9" ht="14.4" thickBot="1">
      <c r="C1753" s="53" t="s">
        <v>3024</v>
      </c>
      <c r="D1753" s="234" t="s">
        <v>1473</v>
      </c>
      <c r="E1753" s="234"/>
      <c r="F1753" s="234"/>
      <c r="G1753" s="234"/>
      <c r="H1753" s="234"/>
      <c r="I1753" s="56">
        <f>ROUNDDOWN(H1771,-2)</f>
        <v>341600</v>
      </c>
    </row>
    <row r="1754" spans="3:9" ht="28.2" thickTop="1">
      <c r="C1754" s="119" t="s">
        <v>1197</v>
      </c>
      <c r="D1754" s="120" t="s">
        <v>1198</v>
      </c>
      <c r="E1754" s="120" t="s">
        <v>1199</v>
      </c>
      <c r="F1754" s="120" t="s">
        <v>1200</v>
      </c>
      <c r="G1754" s="120" t="s">
        <v>1201</v>
      </c>
      <c r="H1754" s="121" t="s">
        <v>1202</v>
      </c>
    </row>
    <row r="1755" spans="3:9">
      <c r="C1755" s="141" t="s">
        <v>1203</v>
      </c>
      <c r="D1755" s="59" t="s">
        <v>1204</v>
      </c>
      <c r="E1755" s="73"/>
      <c r="F1755" s="73"/>
      <c r="G1755" s="73"/>
      <c r="H1755" s="146"/>
    </row>
    <row r="1756" spans="3:9">
      <c r="C1756" s="142">
        <v>1</v>
      </c>
      <c r="D1756" s="59" t="s">
        <v>5</v>
      </c>
      <c r="E1756" s="72" t="s">
        <v>6</v>
      </c>
      <c r="F1756" s="93">
        <v>0.9</v>
      </c>
      <c r="G1756" s="64">
        <f>VLOOKUP(D1756,upahbahan,3,FALSE)</f>
        <v>100000</v>
      </c>
      <c r="H1756" s="124">
        <f>F1756*G1756</f>
        <v>90000</v>
      </c>
    </row>
    <row r="1757" spans="3:9">
      <c r="C1757" s="142">
        <v>2</v>
      </c>
      <c r="D1757" s="59" t="s">
        <v>7</v>
      </c>
      <c r="E1757" s="72" t="s">
        <v>6</v>
      </c>
      <c r="F1757" s="93">
        <v>0.45</v>
      </c>
      <c r="G1757" s="64">
        <f>VLOOKUP(D1757,upahbahan,3,FALSE)</f>
        <v>145000</v>
      </c>
      <c r="H1757" s="124">
        <f>F1757*G1757</f>
        <v>65250</v>
      </c>
    </row>
    <row r="1758" spans="3:9">
      <c r="C1758" s="142">
        <v>3</v>
      </c>
      <c r="D1758" s="59" t="s">
        <v>18</v>
      </c>
      <c r="E1758" s="72" t="s">
        <v>6</v>
      </c>
      <c r="F1758" s="93">
        <v>4.4999999999999998E-2</v>
      </c>
      <c r="G1758" s="64">
        <f>VLOOKUP(D1758,upahbahan,3,FALSE)</f>
        <v>175000</v>
      </c>
      <c r="H1758" s="124">
        <f t="shared" ref="H1758:H1759" si="169">F1758*G1758</f>
        <v>7875</v>
      </c>
    </row>
    <row r="1759" spans="3:9">
      <c r="C1759" s="142">
        <v>4</v>
      </c>
      <c r="D1759" s="59" t="s">
        <v>19</v>
      </c>
      <c r="E1759" s="72" t="s">
        <v>6</v>
      </c>
      <c r="F1759" s="93">
        <v>1.4999999999999999E-2</v>
      </c>
      <c r="G1759" s="64">
        <f>VLOOKUP(D1759,upahbahan,3,FALSE)</f>
        <v>200000</v>
      </c>
      <c r="H1759" s="124">
        <f t="shared" si="169"/>
        <v>3000</v>
      </c>
    </row>
    <row r="1760" spans="3:9">
      <c r="C1760" s="144" t="s">
        <v>1210</v>
      </c>
      <c r="D1760" s="80"/>
      <c r="E1760" s="80"/>
      <c r="F1760" s="217"/>
      <c r="G1760" s="218"/>
      <c r="H1760" s="124">
        <f>SUM(H1756:H1759)</f>
        <v>166125</v>
      </c>
      <c r="I1760" s="220"/>
    </row>
    <row r="1761" spans="3:9">
      <c r="C1761" s="141" t="s">
        <v>1211</v>
      </c>
      <c r="D1761" s="59" t="s">
        <v>1212</v>
      </c>
      <c r="E1761" s="73"/>
      <c r="F1761" s="73"/>
      <c r="G1761" s="73"/>
      <c r="H1761" s="146"/>
    </row>
    <row r="1762" spans="3:9">
      <c r="C1762" s="198" t="s">
        <v>1205</v>
      </c>
      <c r="D1762" s="59" t="s">
        <v>495</v>
      </c>
      <c r="E1762" s="72" t="s">
        <v>44</v>
      </c>
      <c r="F1762" s="74">
        <v>53</v>
      </c>
      <c r="G1762" s="64">
        <f>VLOOKUP(D1762,upahbahan,3,FALSE)</f>
        <v>2000</v>
      </c>
      <c r="H1762" s="124">
        <f t="shared" ref="H1762:H1765" si="170">F1762*G1762</f>
        <v>106000</v>
      </c>
    </row>
    <row r="1763" spans="3:9">
      <c r="C1763" s="198" t="s">
        <v>1206</v>
      </c>
      <c r="D1763" s="59" t="s">
        <v>2359</v>
      </c>
      <c r="E1763" s="72" t="s">
        <v>66</v>
      </c>
      <c r="F1763" s="74">
        <v>9.3000000000000007</v>
      </c>
      <c r="G1763" s="64">
        <f>VLOOKUP(D1763,upahbahan,3,FALSE)</f>
        <v>1300</v>
      </c>
      <c r="H1763" s="124">
        <f t="shared" si="170"/>
        <v>12090.000000000002</v>
      </c>
    </row>
    <row r="1764" spans="3:9">
      <c r="C1764" s="198" t="s">
        <v>1207</v>
      </c>
      <c r="D1764" s="59" t="s">
        <v>563</v>
      </c>
      <c r="E1764" s="72" t="s">
        <v>66</v>
      </c>
      <c r="F1764" s="74">
        <v>2.75</v>
      </c>
      <c r="G1764" s="64">
        <f>VLOOKUP(D1764,upahbahan,3,FALSE)</f>
        <v>7800</v>
      </c>
      <c r="H1764" s="124">
        <f t="shared" si="170"/>
        <v>21450</v>
      </c>
    </row>
    <row r="1765" spans="3:9">
      <c r="C1765" s="198" t="s">
        <v>1208</v>
      </c>
      <c r="D1765" s="77" t="s">
        <v>86</v>
      </c>
      <c r="E1765" s="72" t="s">
        <v>42</v>
      </c>
      <c r="F1765" s="74">
        <v>1.7999999999999999E-2</v>
      </c>
      <c r="G1765" s="64">
        <f>VLOOKUP(D1765,upahbahan,3,FALSE)</f>
        <v>275000</v>
      </c>
      <c r="H1765" s="124">
        <f t="shared" si="170"/>
        <v>4950</v>
      </c>
    </row>
    <row r="1766" spans="3:9">
      <c r="C1766" s="144" t="s">
        <v>1216</v>
      </c>
      <c r="D1766" s="80"/>
      <c r="E1766" s="80"/>
      <c r="F1766" s="80"/>
      <c r="G1766" s="162"/>
      <c r="H1766" s="124">
        <f>SUM(H1762:H1765)</f>
        <v>144490</v>
      </c>
    </row>
    <row r="1767" spans="3:9">
      <c r="C1767" s="152" t="s">
        <v>1217</v>
      </c>
      <c r="D1767" s="59" t="s">
        <v>1218</v>
      </c>
      <c r="E1767" s="73"/>
      <c r="F1767" s="73"/>
      <c r="G1767" s="73"/>
      <c r="H1767" s="146"/>
    </row>
    <row r="1768" spans="3:9">
      <c r="C1768" s="144" t="s">
        <v>1219</v>
      </c>
      <c r="D1768" s="80"/>
      <c r="E1768" s="80"/>
      <c r="F1768" s="80"/>
      <c r="G1768" s="162"/>
      <c r="H1768" s="153">
        <v>0</v>
      </c>
    </row>
    <row r="1769" spans="3:9">
      <c r="C1769" s="122" t="s">
        <v>1220</v>
      </c>
      <c r="D1769" s="69" t="s">
        <v>1221</v>
      </c>
      <c r="E1769" s="70"/>
      <c r="F1769" s="70"/>
      <c r="G1769" s="71"/>
      <c r="H1769" s="124">
        <f>H1768+H1766+H1760</f>
        <v>310615</v>
      </c>
    </row>
    <row r="1770" spans="3:9">
      <c r="C1770" s="122" t="s">
        <v>1222</v>
      </c>
      <c r="D1770" s="69" t="s">
        <v>1325</v>
      </c>
      <c r="E1770" s="70"/>
      <c r="F1770" s="71"/>
      <c r="G1770" s="95">
        <f>$M$8</f>
        <v>0.1</v>
      </c>
      <c r="H1770" s="124">
        <f>H1769*G1770</f>
        <v>31061.5</v>
      </c>
    </row>
    <row r="1771" spans="3:9" ht="14.4" thickBot="1">
      <c r="C1771" s="130" t="s">
        <v>1223</v>
      </c>
      <c r="D1771" s="131" t="s">
        <v>1224</v>
      </c>
      <c r="E1771" s="132"/>
      <c r="F1771" s="132"/>
      <c r="G1771" s="155"/>
      <c r="H1771" s="134">
        <f>SUM(H1769:H1770)</f>
        <v>341676.5</v>
      </c>
    </row>
    <row r="1772" spans="3:9" ht="14.4" thickTop="1">
      <c r="C1772" s="57"/>
      <c r="D1772" s="81"/>
      <c r="E1772" s="81"/>
      <c r="F1772" s="81"/>
      <c r="G1772" s="81"/>
      <c r="H1772" s="82"/>
    </row>
    <row r="1773" spans="3:9" ht="14.4" thickBot="1">
      <c r="C1773" s="53" t="s">
        <v>3025</v>
      </c>
      <c r="D1773" s="234" t="s">
        <v>1474</v>
      </c>
      <c r="E1773" s="234"/>
      <c r="F1773" s="234"/>
      <c r="G1773" s="234"/>
      <c r="H1773" s="234"/>
      <c r="I1773" s="56">
        <f>ROUNDDOWN(H1791,-2)</f>
        <v>201600</v>
      </c>
    </row>
    <row r="1774" spans="3:9" ht="28.2" thickTop="1">
      <c r="C1774" s="119" t="s">
        <v>1197</v>
      </c>
      <c r="D1774" s="120" t="s">
        <v>1198</v>
      </c>
      <c r="E1774" s="120" t="s">
        <v>1199</v>
      </c>
      <c r="F1774" s="120" t="s">
        <v>1200</v>
      </c>
      <c r="G1774" s="120" t="s">
        <v>1201</v>
      </c>
      <c r="H1774" s="121" t="s">
        <v>1202</v>
      </c>
    </row>
    <row r="1775" spans="3:9">
      <c r="C1775" s="141" t="s">
        <v>1203</v>
      </c>
      <c r="D1775" s="59" t="s">
        <v>1204</v>
      </c>
      <c r="E1775" s="73"/>
      <c r="F1775" s="73"/>
      <c r="G1775" s="73"/>
      <c r="H1775" s="146"/>
    </row>
    <row r="1776" spans="3:9">
      <c r="C1776" s="142">
        <v>1</v>
      </c>
      <c r="D1776" s="59" t="s">
        <v>5</v>
      </c>
      <c r="E1776" s="72" t="s">
        <v>6</v>
      </c>
      <c r="F1776" s="93">
        <v>0.25</v>
      </c>
      <c r="G1776" s="64">
        <f>VLOOKUP(D1776,upahbahan,3,FALSE)</f>
        <v>100000</v>
      </c>
      <c r="H1776" s="124">
        <f t="shared" ref="H1776:H1779" si="171">F1776*G1776</f>
        <v>25000</v>
      </c>
    </row>
    <row r="1777" spans="3:9">
      <c r="C1777" s="142">
        <v>2</v>
      </c>
      <c r="D1777" s="59" t="s">
        <v>7</v>
      </c>
      <c r="E1777" s="72" t="s">
        <v>6</v>
      </c>
      <c r="F1777" s="93">
        <v>0.125</v>
      </c>
      <c r="G1777" s="64">
        <f>VLOOKUP(D1777,upahbahan,3,FALSE)</f>
        <v>145000</v>
      </c>
      <c r="H1777" s="124">
        <f t="shared" si="171"/>
        <v>18125</v>
      </c>
    </row>
    <row r="1778" spans="3:9">
      <c r="C1778" s="142">
        <v>3</v>
      </c>
      <c r="D1778" s="59" t="s">
        <v>18</v>
      </c>
      <c r="E1778" s="72" t="s">
        <v>6</v>
      </c>
      <c r="F1778" s="93">
        <v>1.2500000000000001E-2</v>
      </c>
      <c r="G1778" s="64">
        <f>VLOOKUP(D1778,upahbahan,3,FALSE)</f>
        <v>175000</v>
      </c>
      <c r="H1778" s="124">
        <f t="shared" si="171"/>
        <v>2187.5</v>
      </c>
    </row>
    <row r="1779" spans="3:9">
      <c r="C1779" s="142">
        <v>4</v>
      </c>
      <c r="D1779" s="59" t="s">
        <v>19</v>
      </c>
      <c r="E1779" s="72" t="s">
        <v>6</v>
      </c>
      <c r="F1779" s="93">
        <v>4.1999999999999997E-3</v>
      </c>
      <c r="G1779" s="64">
        <f>VLOOKUP(D1779,upahbahan,3,FALSE)</f>
        <v>200000</v>
      </c>
      <c r="H1779" s="124">
        <f t="shared" si="171"/>
        <v>840</v>
      </c>
    </row>
    <row r="1780" spans="3:9">
      <c r="C1780" s="144" t="s">
        <v>1210</v>
      </c>
      <c r="D1780" s="80"/>
      <c r="E1780" s="80"/>
      <c r="F1780" s="217"/>
      <c r="G1780" s="218"/>
      <c r="H1780" s="124">
        <f>SUM(H1776:H1779)</f>
        <v>46152.5</v>
      </c>
      <c r="I1780" s="220"/>
    </row>
    <row r="1781" spans="3:9">
      <c r="C1781" s="141" t="s">
        <v>1211</v>
      </c>
      <c r="D1781" s="59" t="s">
        <v>1212</v>
      </c>
      <c r="E1781" s="73"/>
      <c r="F1781" s="73"/>
      <c r="G1781" s="73"/>
      <c r="H1781" s="146"/>
    </row>
    <row r="1782" spans="3:9">
      <c r="C1782" s="198" t="s">
        <v>1205</v>
      </c>
      <c r="D1782" s="59" t="s">
        <v>498</v>
      </c>
      <c r="E1782" s="72" t="s">
        <v>44</v>
      </c>
      <c r="F1782" s="74">
        <v>26.25</v>
      </c>
      <c r="G1782" s="64">
        <f>VLOOKUP(D1782,upahbahan,3,FALSE)</f>
        <v>4000</v>
      </c>
      <c r="H1782" s="124">
        <f t="shared" ref="H1782:H1785" si="172">F1782*G1782</f>
        <v>105000</v>
      </c>
    </row>
    <row r="1783" spans="3:9">
      <c r="C1783" s="198" t="s">
        <v>1206</v>
      </c>
      <c r="D1783" s="59" t="s">
        <v>2359</v>
      </c>
      <c r="E1783" s="72" t="s">
        <v>66</v>
      </c>
      <c r="F1783" s="74">
        <v>9.3000000000000007</v>
      </c>
      <c r="G1783" s="64">
        <f>VLOOKUP(D1783,upahbahan,3,FALSE)</f>
        <v>1300</v>
      </c>
      <c r="H1783" s="124">
        <f t="shared" si="172"/>
        <v>12090.000000000002</v>
      </c>
    </row>
    <row r="1784" spans="3:9">
      <c r="C1784" s="198" t="s">
        <v>1207</v>
      </c>
      <c r="D1784" s="59" t="s">
        <v>563</v>
      </c>
      <c r="E1784" s="72" t="s">
        <v>66</v>
      </c>
      <c r="F1784" s="74">
        <v>1.94</v>
      </c>
      <c r="G1784" s="64">
        <f>VLOOKUP(D1784,upahbahan,3,FALSE)</f>
        <v>7800</v>
      </c>
      <c r="H1784" s="124">
        <f t="shared" si="172"/>
        <v>15132</v>
      </c>
    </row>
    <row r="1785" spans="3:9">
      <c r="C1785" s="198" t="s">
        <v>1208</v>
      </c>
      <c r="D1785" s="77" t="s">
        <v>86</v>
      </c>
      <c r="E1785" s="72" t="s">
        <v>42</v>
      </c>
      <c r="F1785" s="74">
        <v>1.7999999999999999E-2</v>
      </c>
      <c r="G1785" s="64">
        <f>VLOOKUP(D1785,upahbahan,3,FALSE)</f>
        <v>275000</v>
      </c>
      <c r="H1785" s="124">
        <f t="shared" si="172"/>
        <v>4950</v>
      </c>
    </row>
    <row r="1786" spans="3:9">
      <c r="C1786" s="144" t="s">
        <v>1216</v>
      </c>
      <c r="D1786" s="80"/>
      <c r="E1786" s="80"/>
      <c r="F1786" s="80"/>
      <c r="G1786" s="162"/>
      <c r="H1786" s="124">
        <f>SUM(H1782:H1785)</f>
        <v>137172</v>
      </c>
    </row>
    <row r="1787" spans="3:9">
      <c r="C1787" s="152" t="s">
        <v>1217</v>
      </c>
      <c r="D1787" s="59" t="s">
        <v>1218</v>
      </c>
      <c r="E1787" s="73"/>
      <c r="F1787" s="73"/>
      <c r="G1787" s="73"/>
      <c r="H1787" s="146"/>
    </row>
    <row r="1788" spans="3:9">
      <c r="C1788" s="144" t="s">
        <v>1219</v>
      </c>
      <c r="D1788" s="80"/>
      <c r="E1788" s="80"/>
      <c r="F1788" s="80"/>
      <c r="G1788" s="162"/>
      <c r="H1788" s="153">
        <v>0</v>
      </c>
    </row>
    <row r="1789" spans="3:9">
      <c r="C1789" s="122" t="s">
        <v>1220</v>
      </c>
      <c r="D1789" s="69" t="s">
        <v>1221</v>
      </c>
      <c r="E1789" s="70"/>
      <c r="F1789" s="70"/>
      <c r="G1789" s="71"/>
      <c r="H1789" s="124">
        <f>H1788+H1786+H1780</f>
        <v>183324.5</v>
      </c>
    </row>
    <row r="1790" spans="3:9">
      <c r="C1790" s="122" t="s">
        <v>1222</v>
      </c>
      <c r="D1790" s="69" t="s">
        <v>1325</v>
      </c>
      <c r="E1790" s="70"/>
      <c r="F1790" s="71"/>
      <c r="G1790" s="95">
        <f>$M$8</f>
        <v>0.1</v>
      </c>
      <c r="H1790" s="124">
        <f>H1789*G1790</f>
        <v>18332.45</v>
      </c>
    </row>
    <row r="1791" spans="3:9" ht="14.4" thickBot="1">
      <c r="C1791" s="130" t="s">
        <v>1223</v>
      </c>
      <c r="D1791" s="131" t="s">
        <v>1224</v>
      </c>
      <c r="E1791" s="132"/>
      <c r="F1791" s="132"/>
      <c r="G1791" s="155"/>
      <c r="H1791" s="134">
        <f>SUM(H1789:H1790)</f>
        <v>201656.95</v>
      </c>
    </row>
    <row r="1792" spans="3:9" ht="14.4" thickTop="1">
      <c r="C1792" s="57"/>
      <c r="D1792" s="81"/>
      <c r="E1792" s="81"/>
      <c r="F1792" s="81"/>
      <c r="G1792" s="81"/>
      <c r="H1792" s="82"/>
    </row>
    <row r="1793" spans="3:9">
      <c r="C1793" s="160" t="s">
        <v>3026</v>
      </c>
      <c r="D1793" s="436" t="s">
        <v>3027</v>
      </c>
      <c r="E1793" s="81"/>
      <c r="F1793" s="81"/>
      <c r="G1793" s="81"/>
      <c r="H1793" s="82"/>
    </row>
    <row r="1794" spans="3:9" ht="14.4" thickBot="1">
      <c r="C1794" s="53" t="s">
        <v>3028</v>
      </c>
      <c r="D1794" s="234" t="s">
        <v>1475</v>
      </c>
      <c r="E1794" s="234"/>
      <c r="F1794" s="234"/>
      <c r="G1794" s="234"/>
      <c r="H1794" s="234"/>
      <c r="I1794" s="56">
        <f>ROUNDDOWN(H1812,-2)</f>
        <v>425300</v>
      </c>
    </row>
    <row r="1795" spans="3:9" ht="28.2" thickTop="1">
      <c r="C1795" s="119" t="s">
        <v>1197</v>
      </c>
      <c r="D1795" s="120" t="s">
        <v>1198</v>
      </c>
      <c r="E1795" s="120" t="s">
        <v>1199</v>
      </c>
      <c r="F1795" s="120" t="s">
        <v>1200</v>
      </c>
      <c r="G1795" s="120" t="s">
        <v>1201</v>
      </c>
      <c r="H1795" s="121" t="s">
        <v>1202</v>
      </c>
    </row>
    <row r="1796" spans="3:9">
      <c r="C1796" s="141" t="s">
        <v>1203</v>
      </c>
      <c r="D1796" s="59" t="s">
        <v>1204</v>
      </c>
      <c r="E1796" s="73"/>
      <c r="F1796" s="73"/>
      <c r="G1796" s="73"/>
      <c r="H1796" s="146"/>
    </row>
    <row r="1797" spans="3:9">
      <c r="C1797" s="142">
        <v>1</v>
      </c>
      <c r="D1797" s="59" t="s">
        <v>5</v>
      </c>
      <c r="E1797" s="72" t="s">
        <v>6</v>
      </c>
      <c r="F1797" s="74">
        <v>1</v>
      </c>
      <c r="G1797" s="64">
        <f>VLOOKUP(D1797,upahbahan,3,FALSE)</f>
        <v>100000</v>
      </c>
      <c r="H1797" s="124">
        <f>F1797*G1797</f>
        <v>100000</v>
      </c>
    </row>
    <row r="1798" spans="3:9">
      <c r="C1798" s="142">
        <v>2</v>
      </c>
      <c r="D1798" s="59" t="s">
        <v>7</v>
      </c>
      <c r="E1798" s="72" t="s">
        <v>6</v>
      </c>
      <c r="F1798" s="74">
        <v>0.5</v>
      </c>
      <c r="G1798" s="64">
        <f>VLOOKUP(D1798,upahbahan,3,FALSE)</f>
        <v>145000</v>
      </c>
      <c r="H1798" s="124">
        <f>F1798*G1798</f>
        <v>72500</v>
      </c>
    </row>
    <row r="1799" spans="3:9">
      <c r="C1799" s="142">
        <v>3</v>
      </c>
      <c r="D1799" s="59" t="s">
        <v>18</v>
      </c>
      <c r="E1799" s="72" t="s">
        <v>6</v>
      </c>
      <c r="F1799" s="74">
        <v>0.05</v>
      </c>
      <c r="G1799" s="64">
        <f>VLOOKUP(D1799,upahbahan,3,FALSE)</f>
        <v>175000</v>
      </c>
      <c r="H1799" s="124">
        <f t="shared" ref="H1799:H1800" si="173">F1799*G1799</f>
        <v>8750</v>
      </c>
    </row>
    <row r="1800" spans="3:9">
      <c r="C1800" s="142">
        <v>4</v>
      </c>
      <c r="D1800" s="59" t="s">
        <v>19</v>
      </c>
      <c r="E1800" s="72" t="s">
        <v>6</v>
      </c>
      <c r="F1800" s="74">
        <v>1.7000000000000001E-2</v>
      </c>
      <c r="G1800" s="64">
        <f>VLOOKUP(D1800,upahbahan,3,FALSE)</f>
        <v>200000</v>
      </c>
      <c r="H1800" s="124">
        <f t="shared" si="173"/>
        <v>3400.0000000000005</v>
      </c>
    </row>
    <row r="1801" spans="3:9">
      <c r="C1801" s="144" t="s">
        <v>1210</v>
      </c>
      <c r="D1801" s="80"/>
      <c r="E1801" s="80"/>
      <c r="F1801" s="217"/>
      <c r="G1801" s="218"/>
      <c r="H1801" s="124">
        <f>SUM(H1797:H1800)</f>
        <v>184650</v>
      </c>
      <c r="I1801" s="220"/>
    </row>
    <row r="1802" spans="3:9">
      <c r="C1802" s="141" t="s">
        <v>1211</v>
      </c>
      <c r="D1802" s="59" t="s">
        <v>1212</v>
      </c>
      <c r="E1802" s="73"/>
      <c r="F1802" s="73"/>
      <c r="G1802" s="73"/>
      <c r="H1802" s="146"/>
    </row>
    <row r="1803" spans="3:9">
      <c r="C1803" s="198" t="s">
        <v>1205</v>
      </c>
      <c r="D1803" s="59" t="s">
        <v>399</v>
      </c>
      <c r="E1803" s="72" t="s">
        <v>44</v>
      </c>
      <c r="F1803" s="74">
        <v>63</v>
      </c>
      <c r="G1803" s="64">
        <f>VLOOKUP(D1803,upahbahan,3,FALSE)</f>
        <v>2500</v>
      </c>
      <c r="H1803" s="124">
        <f t="shared" ref="H1803:H1806" si="174">F1803*G1803</f>
        <v>157500</v>
      </c>
    </row>
    <row r="1804" spans="3:9">
      <c r="C1804" s="198" t="s">
        <v>1206</v>
      </c>
      <c r="D1804" s="59" t="s">
        <v>2359</v>
      </c>
      <c r="E1804" s="72" t="s">
        <v>66</v>
      </c>
      <c r="F1804" s="74">
        <v>12.44</v>
      </c>
      <c r="G1804" s="64">
        <f>VLOOKUP(D1804,upahbahan,3,FALSE)</f>
        <v>1300</v>
      </c>
      <c r="H1804" s="124">
        <f t="shared" si="174"/>
        <v>16172</v>
      </c>
    </row>
    <row r="1805" spans="3:9">
      <c r="C1805" s="198" t="s">
        <v>1207</v>
      </c>
      <c r="D1805" s="59" t="s">
        <v>563</v>
      </c>
      <c r="E1805" s="72" t="s">
        <v>66</v>
      </c>
      <c r="F1805" s="74">
        <v>2.75</v>
      </c>
      <c r="G1805" s="64">
        <f>VLOOKUP(D1805,upahbahan,3,FALSE)</f>
        <v>7800</v>
      </c>
      <c r="H1805" s="124">
        <f t="shared" si="174"/>
        <v>21450</v>
      </c>
    </row>
    <row r="1806" spans="3:9">
      <c r="C1806" s="198" t="s">
        <v>1208</v>
      </c>
      <c r="D1806" s="77" t="s">
        <v>86</v>
      </c>
      <c r="E1806" s="72" t="s">
        <v>42</v>
      </c>
      <c r="F1806" s="74">
        <v>2.5000000000000001E-2</v>
      </c>
      <c r="G1806" s="64">
        <f>VLOOKUP(D1806,upahbahan,3,FALSE)</f>
        <v>275000</v>
      </c>
      <c r="H1806" s="124">
        <f t="shared" si="174"/>
        <v>6875</v>
      </c>
    </row>
    <row r="1807" spans="3:9">
      <c r="C1807" s="144" t="s">
        <v>1216</v>
      </c>
      <c r="D1807" s="80"/>
      <c r="E1807" s="80"/>
      <c r="F1807" s="80"/>
      <c r="G1807" s="162"/>
      <c r="H1807" s="124">
        <f>SUM(H1803:H1806)</f>
        <v>201997</v>
      </c>
    </row>
    <row r="1808" spans="3:9">
      <c r="C1808" s="152" t="s">
        <v>1217</v>
      </c>
      <c r="D1808" s="59" t="s">
        <v>1218</v>
      </c>
      <c r="E1808" s="73"/>
      <c r="F1808" s="73"/>
      <c r="G1808" s="73"/>
      <c r="H1808" s="146"/>
    </row>
    <row r="1809" spans="3:9">
      <c r="C1809" s="144" t="s">
        <v>1219</v>
      </c>
      <c r="D1809" s="80"/>
      <c r="E1809" s="80"/>
      <c r="F1809" s="80"/>
      <c r="G1809" s="162"/>
      <c r="H1809" s="153">
        <v>0</v>
      </c>
    </row>
    <row r="1810" spans="3:9">
      <c r="C1810" s="122" t="s">
        <v>1220</v>
      </c>
      <c r="D1810" s="69" t="s">
        <v>1221</v>
      </c>
      <c r="E1810" s="70"/>
      <c r="F1810" s="70"/>
      <c r="G1810" s="71"/>
      <c r="H1810" s="124">
        <f>H1809+H1807+H1801</f>
        <v>386647</v>
      </c>
    </row>
    <row r="1811" spans="3:9">
      <c r="C1811" s="122" t="s">
        <v>1222</v>
      </c>
      <c r="D1811" s="69" t="s">
        <v>1325</v>
      </c>
      <c r="E1811" s="70"/>
      <c r="F1811" s="71"/>
      <c r="G1811" s="95">
        <f>$M$8</f>
        <v>0.1</v>
      </c>
      <c r="H1811" s="124">
        <f>H1810*G1811</f>
        <v>38664.700000000004</v>
      </c>
    </row>
    <row r="1812" spans="3:9" ht="14.4" thickBot="1">
      <c r="C1812" s="130" t="s">
        <v>1223</v>
      </c>
      <c r="D1812" s="131" t="s">
        <v>1224</v>
      </c>
      <c r="E1812" s="132"/>
      <c r="F1812" s="132"/>
      <c r="G1812" s="155"/>
      <c r="H1812" s="134">
        <f>SUM(H1810:H1811)</f>
        <v>425311.7</v>
      </c>
    </row>
    <row r="1813" spans="3:9" ht="14.4" thickTop="1">
      <c r="C1813" s="57"/>
      <c r="D1813" s="81"/>
      <c r="E1813" s="81"/>
      <c r="F1813" s="81"/>
      <c r="G1813" s="81"/>
      <c r="H1813" s="82"/>
    </row>
    <row r="1814" spans="3:9" ht="14.4" thickBot="1">
      <c r="C1814" s="53" t="s">
        <v>3029</v>
      </c>
      <c r="D1814" s="234" t="s">
        <v>1476</v>
      </c>
      <c r="E1814" s="234"/>
      <c r="F1814" s="234"/>
      <c r="G1814" s="234"/>
      <c r="H1814" s="234"/>
      <c r="I1814" s="56">
        <f>ROUNDDOWN(H1831,-2)</f>
        <v>320800</v>
      </c>
    </row>
    <row r="1815" spans="3:9" ht="28.2" thickTop="1">
      <c r="C1815" s="119" t="s">
        <v>1197</v>
      </c>
      <c r="D1815" s="120" t="s">
        <v>1198</v>
      </c>
      <c r="E1815" s="120" t="s">
        <v>1199</v>
      </c>
      <c r="F1815" s="120" t="s">
        <v>1200</v>
      </c>
      <c r="G1815" s="120" t="s">
        <v>1201</v>
      </c>
      <c r="H1815" s="121" t="s">
        <v>1202</v>
      </c>
    </row>
    <row r="1816" spans="3:9">
      <c r="C1816" s="141" t="s">
        <v>1203</v>
      </c>
      <c r="D1816" s="59" t="s">
        <v>1204</v>
      </c>
      <c r="E1816" s="73"/>
      <c r="F1816" s="73"/>
      <c r="G1816" s="73"/>
      <c r="H1816" s="146"/>
    </row>
    <row r="1817" spans="3:9">
      <c r="C1817" s="142">
        <v>1</v>
      </c>
      <c r="D1817" s="59" t="s">
        <v>5</v>
      </c>
      <c r="E1817" s="72" t="s">
        <v>6</v>
      </c>
      <c r="F1817" s="74">
        <v>0.7</v>
      </c>
      <c r="G1817" s="64">
        <f>VLOOKUP(D1817,upahbahan,3,FALSE)</f>
        <v>100000</v>
      </c>
      <c r="H1817" s="124">
        <f t="shared" ref="H1817:H1820" si="175">F1817*G1817</f>
        <v>70000</v>
      </c>
    </row>
    <row r="1818" spans="3:9">
      <c r="C1818" s="142">
        <v>2</v>
      </c>
      <c r="D1818" s="59" t="s">
        <v>7</v>
      </c>
      <c r="E1818" s="72" t="s">
        <v>6</v>
      </c>
      <c r="F1818" s="74">
        <v>0.35</v>
      </c>
      <c r="G1818" s="64">
        <f>VLOOKUP(D1818,upahbahan,3,FALSE)</f>
        <v>145000</v>
      </c>
      <c r="H1818" s="124">
        <f t="shared" si="175"/>
        <v>50750</v>
      </c>
    </row>
    <row r="1819" spans="3:9">
      <c r="C1819" s="142">
        <v>3</v>
      </c>
      <c r="D1819" s="59" t="s">
        <v>18</v>
      </c>
      <c r="E1819" s="72" t="s">
        <v>6</v>
      </c>
      <c r="F1819" s="74">
        <v>3.5000000000000003E-2</v>
      </c>
      <c r="G1819" s="64">
        <f>VLOOKUP(D1819,upahbahan,3,FALSE)</f>
        <v>175000</v>
      </c>
      <c r="H1819" s="124">
        <f t="shared" si="175"/>
        <v>6125.0000000000009</v>
      </c>
    </row>
    <row r="1820" spans="3:9">
      <c r="C1820" s="142">
        <v>4</v>
      </c>
      <c r="D1820" s="59" t="s">
        <v>19</v>
      </c>
      <c r="E1820" s="72" t="s">
        <v>6</v>
      </c>
      <c r="F1820" s="74">
        <v>1.2E-2</v>
      </c>
      <c r="G1820" s="64">
        <f>VLOOKUP(D1820,upahbahan,3,FALSE)</f>
        <v>200000</v>
      </c>
      <c r="H1820" s="124">
        <f t="shared" si="175"/>
        <v>2400</v>
      </c>
    </row>
    <row r="1821" spans="3:9">
      <c r="C1821" s="144" t="s">
        <v>1210</v>
      </c>
      <c r="D1821" s="80"/>
      <c r="E1821" s="80"/>
      <c r="F1821" s="217"/>
      <c r="G1821" s="218"/>
      <c r="H1821" s="124">
        <f>SUM(H1817:H1820)</f>
        <v>129275</v>
      </c>
      <c r="I1821" s="220"/>
    </row>
    <row r="1822" spans="3:9">
      <c r="C1822" s="141" t="s">
        <v>1211</v>
      </c>
      <c r="D1822" s="59" t="s">
        <v>1212</v>
      </c>
      <c r="E1822" s="73"/>
      <c r="F1822" s="73"/>
      <c r="G1822" s="73"/>
      <c r="H1822" s="146"/>
    </row>
    <row r="1823" spans="3:9">
      <c r="C1823" s="198" t="s">
        <v>1205</v>
      </c>
      <c r="D1823" s="59" t="s">
        <v>64</v>
      </c>
      <c r="E1823" s="72" t="s">
        <v>63</v>
      </c>
      <c r="F1823" s="74">
        <v>1.1000000000000001</v>
      </c>
      <c r="G1823" s="64">
        <f>VLOOKUP(D1823,upahbahan,3,FALSE)</f>
        <v>125000</v>
      </c>
      <c r="H1823" s="124">
        <f>F1823*G1823</f>
        <v>137500</v>
      </c>
    </row>
    <row r="1824" spans="3:9">
      <c r="C1824" s="198" t="s">
        <v>1206</v>
      </c>
      <c r="D1824" s="59" t="s">
        <v>2359</v>
      </c>
      <c r="E1824" s="72" t="s">
        <v>66</v>
      </c>
      <c r="F1824" s="74">
        <v>11.75</v>
      </c>
      <c r="G1824" s="64">
        <f>VLOOKUP(D1824,upahbahan,3,FALSE)</f>
        <v>1300</v>
      </c>
      <c r="H1824" s="124">
        <f t="shared" ref="H1824:H1825" si="176">F1824*G1824</f>
        <v>15275</v>
      </c>
    </row>
    <row r="1825" spans="3:9">
      <c r="C1825" s="198" t="s">
        <v>1207</v>
      </c>
      <c r="D1825" s="77" t="s">
        <v>86</v>
      </c>
      <c r="E1825" s="72" t="s">
        <v>42</v>
      </c>
      <c r="F1825" s="74">
        <v>3.5000000000000003E-2</v>
      </c>
      <c r="G1825" s="64">
        <f>VLOOKUP(D1825,upahbahan,3,FALSE)</f>
        <v>275000</v>
      </c>
      <c r="H1825" s="124">
        <f t="shared" si="176"/>
        <v>9625.0000000000018</v>
      </c>
    </row>
    <row r="1826" spans="3:9">
      <c r="C1826" s="144" t="s">
        <v>1216</v>
      </c>
      <c r="D1826" s="80"/>
      <c r="E1826" s="80"/>
      <c r="F1826" s="80"/>
      <c r="G1826" s="162"/>
      <c r="H1826" s="124">
        <f>SUM(H1823:H1825)</f>
        <v>162400</v>
      </c>
    </row>
    <row r="1827" spans="3:9">
      <c r="C1827" s="152" t="s">
        <v>1217</v>
      </c>
      <c r="D1827" s="59" t="s">
        <v>1218</v>
      </c>
      <c r="E1827" s="73"/>
      <c r="F1827" s="73"/>
      <c r="G1827" s="73"/>
      <c r="H1827" s="146"/>
    </row>
    <row r="1828" spans="3:9">
      <c r="C1828" s="144" t="s">
        <v>1219</v>
      </c>
      <c r="D1828" s="80"/>
      <c r="E1828" s="80"/>
      <c r="F1828" s="80"/>
      <c r="G1828" s="162"/>
      <c r="H1828" s="153">
        <v>0</v>
      </c>
    </row>
    <row r="1829" spans="3:9">
      <c r="C1829" s="122" t="s">
        <v>1220</v>
      </c>
      <c r="D1829" s="69" t="s">
        <v>1221</v>
      </c>
      <c r="E1829" s="70"/>
      <c r="F1829" s="70"/>
      <c r="G1829" s="71"/>
      <c r="H1829" s="124">
        <f>H1828+H1826+H1821</f>
        <v>291675</v>
      </c>
    </row>
    <row r="1830" spans="3:9">
      <c r="C1830" s="122" t="s">
        <v>1222</v>
      </c>
      <c r="D1830" s="69" t="s">
        <v>1325</v>
      </c>
      <c r="E1830" s="70"/>
      <c r="F1830" s="71"/>
      <c r="G1830" s="95">
        <f>$M$8</f>
        <v>0.1</v>
      </c>
      <c r="H1830" s="124">
        <f>H1829*G1830</f>
        <v>29167.5</v>
      </c>
    </row>
    <row r="1831" spans="3:9" ht="14.4" thickBot="1">
      <c r="C1831" s="130" t="s">
        <v>1223</v>
      </c>
      <c r="D1831" s="131" t="s">
        <v>1224</v>
      </c>
      <c r="E1831" s="132"/>
      <c r="F1831" s="132"/>
      <c r="G1831" s="155"/>
      <c r="H1831" s="134">
        <f>SUM(H1829:H1830)</f>
        <v>320842.5</v>
      </c>
    </row>
    <row r="1832" spans="3:9" ht="14.4" thickTop="1">
      <c r="C1832" s="57"/>
      <c r="D1832" s="81"/>
      <c r="E1832" s="81"/>
      <c r="F1832" s="81"/>
      <c r="G1832" s="81"/>
      <c r="H1832" s="82"/>
    </row>
    <row r="1833" spans="3:9" ht="14.4" thickBot="1">
      <c r="C1833" s="53" t="s">
        <v>3030</v>
      </c>
      <c r="D1833" s="234" t="s">
        <v>1477</v>
      </c>
      <c r="E1833" s="234"/>
      <c r="F1833" s="234"/>
      <c r="G1833" s="234"/>
      <c r="H1833" s="234"/>
      <c r="I1833" s="56">
        <f>ROUNDDOWN(H1850,-2)</f>
        <v>316700</v>
      </c>
    </row>
    <row r="1834" spans="3:9" ht="28.2" thickTop="1">
      <c r="C1834" s="119" t="s">
        <v>1197</v>
      </c>
      <c r="D1834" s="120" t="s">
        <v>1198</v>
      </c>
      <c r="E1834" s="120" t="s">
        <v>1199</v>
      </c>
      <c r="F1834" s="120" t="s">
        <v>1200</v>
      </c>
      <c r="G1834" s="120" t="s">
        <v>1201</v>
      </c>
      <c r="H1834" s="121" t="s">
        <v>1202</v>
      </c>
    </row>
    <row r="1835" spans="3:9">
      <c r="C1835" s="141" t="s">
        <v>1203</v>
      </c>
      <c r="D1835" s="59" t="s">
        <v>1204</v>
      </c>
      <c r="E1835" s="73"/>
      <c r="F1835" s="73"/>
      <c r="G1835" s="73"/>
      <c r="H1835" s="146"/>
    </row>
    <row r="1836" spans="3:9">
      <c r="C1836" s="142">
        <v>1</v>
      </c>
      <c r="D1836" s="59" t="s">
        <v>5</v>
      </c>
      <c r="E1836" s="72" t="s">
        <v>6</v>
      </c>
      <c r="F1836" s="74">
        <v>0.7</v>
      </c>
      <c r="G1836" s="64">
        <f>VLOOKUP(D1836,upahbahan,3,FALSE)</f>
        <v>100000</v>
      </c>
      <c r="H1836" s="124">
        <f t="shared" ref="H1836:H1839" si="177">F1836*G1836</f>
        <v>70000</v>
      </c>
    </row>
    <row r="1837" spans="3:9">
      <c r="C1837" s="142">
        <v>2</v>
      </c>
      <c r="D1837" s="59" t="s">
        <v>7</v>
      </c>
      <c r="E1837" s="72" t="s">
        <v>6</v>
      </c>
      <c r="F1837" s="74">
        <v>0.35</v>
      </c>
      <c r="G1837" s="64">
        <f>VLOOKUP(D1837,upahbahan,3,FALSE)</f>
        <v>145000</v>
      </c>
      <c r="H1837" s="124">
        <f t="shared" si="177"/>
        <v>50750</v>
      </c>
    </row>
    <row r="1838" spans="3:9">
      <c r="C1838" s="142">
        <v>3</v>
      </c>
      <c r="D1838" s="59" t="s">
        <v>18</v>
      </c>
      <c r="E1838" s="72" t="s">
        <v>6</v>
      </c>
      <c r="F1838" s="74">
        <v>3.5000000000000003E-2</v>
      </c>
      <c r="G1838" s="64">
        <f>VLOOKUP(D1838,upahbahan,3,FALSE)</f>
        <v>175000</v>
      </c>
      <c r="H1838" s="124">
        <f t="shared" si="177"/>
        <v>6125.0000000000009</v>
      </c>
    </row>
    <row r="1839" spans="3:9">
      <c r="C1839" s="142">
        <v>4</v>
      </c>
      <c r="D1839" s="59" t="s">
        <v>19</v>
      </c>
      <c r="E1839" s="72" t="s">
        <v>6</v>
      </c>
      <c r="F1839" s="74">
        <v>1.2E-2</v>
      </c>
      <c r="G1839" s="64">
        <f>VLOOKUP(D1839,upahbahan,3,FALSE)</f>
        <v>200000</v>
      </c>
      <c r="H1839" s="124">
        <f t="shared" si="177"/>
        <v>2400</v>
      </c>
    </row>
    <row r="1840" spans="3:9">
      <c r="C1840" s="144" t="s">
        <v>1210</v>
      </c>
      <c r="D1840" s="80"/>
      <c r="E1840" s="80"/>
      <c r="F1840" s="217"/>
      <c r="G1840" s="218"/>
      <c r="H1840" s="124">
        <f>SUM(H1836:H1839)</f>
        <v>129275</v>
      </c>
      <c r="I1840" s="220"/>
    </row>
    <row r="1841" spans="3:9">
      <c r="C1841" s="141" t="s">
        <v>1211</v>
      </c>
      <c r="D1841" s="59" t="s">
        <v>1212</v>
      </c>
      <c r="E1841" s="73"/>
      <c r="F1841" s="73"/>
      <c r="G1841" s="73"/>
      <c r="H1841" s="146"/>
    </row>
    <row r="1842" spans="3:9">
      <c r="C1842" s="198" t="s">
        <v>1205</v>
      </c>
      <c r="D1842" s="59" t="s">
        <v>74</v>
      </c>
      <c r="E1842" s="72" t="s">
        <v>63</v>
      </c>
      <c r="F1842" s="74">
        <v>1.1000000000000001</v>
      </c>
      <c r="G1842" s="64">
        <f>VLOOKUP(D1842,upahbahan,3,FALSE)</f>
        <v>121600</v>
      </c>
      <c r="H1842" s="124">
        <f t="shared" ref="H1842:H1844" si="178">F1842*G1842</f>
        <v>133760</v>
      </c>
    </row>
    <row r="1843" spans="3:9">
      <c r="C1843" s="198" t="s">
        <v>1206</v>
      </c>
      <c r="D1843" s="59" t="s">
        <v>2359</v>
      </c>
      <c r="E1843" s="72" t="s">
        <v>66</v>
      </c>
      <c r="F1843" s="74">
        <v>11.75</v>
      </c>
      <c r="G1843" s="64">
        <f>VLOOKUP(D1843,upahbahan,3,FALSE)</f>
        <v>1300</v>
      </c>
      <c r="H1843" s="124">
        <f t="shared" si="178"/>
        <v>15275</v>
      </c>
    </row>
    <row r="1844" spans="3:9">
      <c r="C1844" s="198" t="s">
        <v>1207</v>
      </c>
      <c r="D1844" s="77" t="s">
        <v>86</v>
      </c>
      <c r="E1844" s="72" t="s">
        <v>42</v>
      </c>
      <c r="F1844" s="74">
        <v>3.5000000000000003E-2</v>
      </c>
      <c r="G1844" s="64">
        <f>VLOOKUP(D1844,upahbahan,3,FALSE)</f>
        <v>275000</v>
      </c>
      <c r="H1844" s="124">
        <f t="shared" si="178"/>
        <v>9625.0000000000018</v>
      </c>
    </row>
    <row r="1845" spans="3:9">
      <c r="C1845" s="144" t="s">
        <v>1216</v>
      </c>
      <c r="D1845" s="80"/>
      <c r="E1845" s="80"/>
      <c r="F1845" s="80"/>
      <c r="G1845" s="162"/>
      <c r="H1845" s="124">
        <f>SUM(H1842:H1844)</f>
        <v>158660</v>
      </c>
    </row>
    <row r="1846" spans="3:9">
      <c r="C1846" s="152" t="s">
        <v>1217</v>
      </c>
      <c r="D1846" s="59" t="s">
        <v>1218</v>
      </c>
      <c r="E1846" s="73"/>
      <c r="F1846" s="73"/>
      <c r="G1846" s="73"/>
      <c r="H1846" s="146"/>
    </row>
    <row r="1847" spans="3:9">
      <c r="C1847" s="144" t="s">
        <v>1219</v>
      </c>
      <c r="D1847" s="80"/>
      <c r="E1847" s="80"/>
      <c r="F1847" s="80"/>
      <c r="G1847" s="162"/>
      <c r="H1847" s="153">
        <v>0</v>
      </c>
    </row>
    <row r="1848" spans="3:9">
      <c r="C1848" s="122" t="s">
        <v>1220</v>
      </c>
      <c r="D1848" s="69" t="s">
        <v>1221</v>
      </c>
      <c r="E1848" s="70"/>
      <c r="F1848" s="70"/>
      <c r="G1848" s="71"/>
      <c r="H1848" s="124">
        <f>H1847+H1845+H1840</f>
        <v>287935</v>
      </c>
    </row>
    <row r="1849" spans="3:9">
      <c r="C1849" s="122" t="s">
        <v>1222</v>
      </c>
      <c r="D1849" s="69" t="s">
        <v>1325</v>
      </c>
      <c r="E1849" s="70"/>
      <c r="F1849" s="71"/>
      <c r="G1849" s="95">
        <f>$M$8</f>
        <v>0.1</v>
      </c>
      <c r="H1849" s="124">
        <f>H1848*G1849</f>
        <v>28793.5</v>
      </c>
    </row>
    <row r="1850" spans="3:9" ht="14.4" thickBot="1">
      <c r="C1850" s="130" t="s">
        <v>1223</v>
      </c>
      <c r="D1850" s="131" t="s">
        <v>1224</v>
      </c>
      <c r="E1850" s="132"/>
      <c r="F1850" s="132"/>
      <c r="G1850" s="155"/>
      <c r="H1850" s="134">
        <f>SUM(H1848:H1849)</f>
        <v>316728.5</v>
      </c>
    </row>
    <row r="1851" spans="3:9" ht="14.4" thickTop="1">
      <c r="C1851" s="57"/>
      <c r="D1851" s="81"/>
      <c r="E1851" s="81"/>
      <c r="F1851" s="81"/>
      <c r="G1851" s="81"/>
      <c r="H1851" s="82"/>
    </row>
    <row r="1852" spans="3:9">
      <c r="C1852" s="160" t="s">
        <v>3031</v>
      </c>
      <c r="D1852" s="436" t="s">
        <v>3032</v>
      </c>
      <c r="E1852" s="81"/>
      <c r="F1852" s="81"/>
      <c r="G1852" s="81"/>
      <c r="H1852" s="82"/>
    </row>
    <row r="1853" spans="3:9" ht="14.4" thickBot="1">
      <c r="C1853" s="53" t="s">
        <v>3033</v>
      </c>
      <c r="D1853" s="234" t="s">
        <v>1478</v>
      </c>
      <c r="E1853" s="234"/>
      <c r="F1853" s="234"/>
      <c r="G1853" s="234"/>
      <c r="H1853" s="234"/>
      <c r="I1853" s="56">
        <f>ROUNDDOWN(H1869,-2)</f>
        <v>120300</v>
      </c>
    </row>
    <row r="1854" spans="3:9" ht="28.2" thickTop="1">
      <c r="C1854" s="119" t="s">
        <v>1197</v>
      </c>
      <c r="D1854" s="120" t="s">
        <v>1198</v>
      </c>
      <c r="E1854" s="120" t="s">
        <v>1199</v>
      </c>
      <c r="F1854" s="120" t="s">
        <v>1200</v>
      </c>
      <c r="G1854" s="120" t="s">
        <v>1201</v>
      </c>
      <c r="H1854" s="121" t="s">
        <v>1202</v>
      </c>
    </row>
    <row r="1855" spans="3:9">
      <c r="C1855" s="141" t="s">
        <v>1203</v>
      </c>
      <c r="D1855" s="59" t="s">
        <v>1204</v>
      </c>
      <c r="E1855" s="73"/>
      <c r="F1855" s="73"/>
      <c r="G1855" s="73"/>
      <c r="H1855" s="146"/>
    </row>
    <row r="1856" spans="3:9">
      <c r="C1856" s="142">
        <v>1</v>
      </c>
      <c r="D1856" s="59" t="s">
        <v>5</v>
      </c>
      <c r="E1856" s="72" t="s">
        <v>6</v>
      </c>
      <c r="F1856" s="74">
        <v>0.35</v>
      </c>
      <c r="G1856" s="64">
        <f>VLOOKUP(D1856,upahbahan,3,FALSE)</f>
        <v>100000</v>
      </c>
      <c r="H1856" s="124">
        <f>F1856*G1856</f>
        <v>35000</v>
      </c>
    </row>
    <row r="1857" spans="3:9">
      <c r="C1857" s="142">
        <v>2</v>
      </c>
      <c r="D1857" s="59" t="s">
        <v>7</v>
      </c>
      <c r="E1857" s="72" t="s">
        <v>6</v>
      </c>
      <c r="F1857" s="74">
        <v>0.17499999999999999</v>
      </c>
      <c r="G1857" s="64">
        <f>VLOOKUP(D1857,upahbahan,3,FALSE)</f>
        <v>145000</v>
      </c>
      <c r="H1857" s="124">
        <f t="shared" ref="H1857:H1859" si="179">F1857*G1857</f>
        <v>25375</v>
      </c>
    </row>
    <row r="1858" spans="3:9">
      <c r="C1858" s="142">
        <v>3</v>
      </c>
      <c r="D1858" s="59" t="s">
        <v>18</v>
      </c>
      <c r="E1858" s="72" t="s">
        <v>6</v>
      </c>
      <c r="F1858" s="74">
        <v>1.7999999999999999E-2</v>
      </c>
      <c r="G1858" s="64">
        <f>VLOOKUP(D1858,upahbahan,3,FALSE)</f>
        <v>175000</v>
      </c>
      <c r="H1858" s="124">
        <f t="shared" si="179"/>
        <v>3149.9999999999995</v>
      </c>
    </row>
    <row r="1859" spans="3:9">
      <c r="C1859" s="142">
        <v>4</v>
      </c>
      <c r="D1859" s="59" t="s">
        <v>19</v>
      </c>
      <c r="E1859" s="72" t="s">
        <v>6</v>
      </c>
      <c r="F1859" s="74">
        <v>6.0000000000000001E-3</v>
      </c>
      <c r="G1859" s="64">
        <f>VLOOKUP(D1859,upahbahan,3,FALSE)</f>
        <v>200000</v>
      </c>
      <c r="H1859" s="124">
        <f t="shared" si="179"/>
        <v>1200</v>
      </c>
    </row>
    <row r="1860" spans="3:9">
      <c r="C1860" s="144" t="s">
        <v>1210</v>
      </c>
      <c r="D1860" s="80"/>
      <c r="E1860" s="80"/>
      <c r="F1860" s="217"/>
      <c r="G1860" s="218"/>
      <c r="H1860" s="124">
        <f>SUM(H1856:H1859)</f>
        <v>64725</v>
      </c>
      <c r="I1860" s="220"/>
    </row>
    <row r="1861" spans="3:9">
      <c r="C1861" s="141" t="s">
        <v>1211</v>
      </c>
      <c r="D1861" s="59" t="s">
        <v>1212</v>
      </c>
      <c r="E1861" s="73"/>
      <c r="F1861" s="73"/>
      <c r="G1861" s="73"/>
      <c r="H1861" s="146"/>
    </row>
    <row r="1862" spans="3:9">
      <c r="C1862" s="198" t="s">
        <v>1205</v>
      </c>
      <c r="D1862" s="59" t="s">
        <v>1068</v>
      </c>
      <c r="E1862" s="72" t="s">
        <v>114</v>
      </c>
      <c r="F1862" s="227">
        <v>2.2000000000000002</v>
      </c>
      <c r="G1862" s="64">
        <f>VLOOKUP(D1862,upahbahan,3,FALSE)</f>
        <v>13500</v>
      </c>
      <c r="H1862" s="124">
        <f>F1862*G1862</f>
        <v>29700.000000000004</v>
      </c>
    </row>
    <row r="1863" spans="3:9">
      <c r="C1863" s="198" t="s">
        <v>1206</v>
      </c>
      <c r="D1863" s="59" t="s">
        <v>455</v>
      </c>
      <c r="E1863" s="72" t="s">
        <v>66</v>
      </c>
      <c r="F1863" s="227">
        <v>0.25</v>
      </c>
      <c r="G1863" s="64">
        <f>VLOOKUP(D1863,upahbahan,3,FALSE)</f>
        <v>60000</v>
      </c>
      <c r="H1863" s="124">
        <f t="shared" ref="H1863" si="180">F1863*G1863</f>
        <v>15000</v>
      </c>
    </row>
    <row r="1864" spans="3:9">
      <c r="C1864" s="144" t="s">
        <v>1216</v>
      </c>
      <c r="D1864" s="80"/>
      <c r="E1864" s="80"/>
      <c r="F1864" s="80"/>
      <c r="G1864" s="162"/>
      <c r="H1864" s="124">
        <f>SUM(H1862:H1863)</f>
        <v>44700</v>
      </c>
    </row>
    <row r="1865" spans="3:9">
      <c r="C1865" s="152" t="s">
        <v>1217</v>
      </c>
      <c r="D1865" s="59" t="s">
        <v>1218</v>
      </c>
      <c r="E1865" s="73"/>
      <c r="F1865" s="73"/>
      <c r="G1865" s="73"/>
      <c r="H1865" s="146"/>
    </row>
    <row r="1866" spans="3:9">
      <c r="C1866" s="144" t="s">
        <v>1219</v>
      </c>
      <c r="D1866" s="80"/>
      <c r="E1866" s="80"/>
      <c r="F1866" s="80"/>
      <c r="G1866" s="162"/>
      <c r="H1866" s="153">
        <v>0</v>
      </c>
    </row>
    <row r="1867" spans="3:9">
      <c r="C1867" s="122" t="s">
        <v>1220</v>
      </c>
      <c r="D1867" s="69" t="s">
        <v>1221</v>
      </c>
      <c r="E1867" s="70"/>
      <c r="F1867" s="70"/>
      <c r="G1867" s="71"/>
      <c r="H1867" s="124">
        <f>H1866+H1864+H1860</f>
        <v>109425</v>
      </c>
    </row>
    <row r="1868" spans="3:9">
      <c r="C1868" s="122" t="s">
        <v>1222</v>
      </c>
      <c r="D1868" s="69" t="s">
        <v>1325</v>
      </c>
      <c r="E1868" s="70"/>
      <c r="F1868" s="71"/>
      <c r="G1868" s="95">
        <f>$M$8</f>
        <v>0.1</v>
      </c>
      <c r="H1868" s="124">
        <f>H1867*G1868</f>
        <v>10942.5</v>
      </c>
    </row>
    <row r="1869" spans="3:9" ht="14.4" thickBot="1">
      <c r="C1869" s="130" t="s">
        <v>1223</v>
      </c>
      <c r="D1869" s="131" t="s">
        <v>1224</v>
      </c>
      <c r="E1869" s="132"/>
      <c r="F1869" s="132"/>
      <c r="G1869" s="155"/>
      <c r="H1869" s="134">
        <f>SUM(H1867:H1868)</f>
        <v>120367.5</v>
      </c>
    </row>
    <row r="1870" spans="3:9" ht="14.4" thickTop="1">
      <c r="C1870" s="57"/>
      <c r="D1870" s="81"/>
      <c r="E1870" s="81"/>
      <c r="F1870" s="81"/>
      <c r="G1870" s="81"/>
      <c r="H1870" s="82"/>
    </row>
    <row r="1871" spans="3:9" ht="14.4" thickBot="1">
      <c r="C1871" s="53" t="s">
        <v>3034</v>
      </c>
      <c r="D1871" s="234" t="s">
        <v>1479</v>
      </c>
      <c r="E1871" s="234"/>
      <c r="F1871" s="234"/>
      <c r="G1871" s="234"/>
      <c r="H1871" s="234"/>
      <c r="I1871" s="56">
        <f>ROUNDDOWN(H1889,-2)</f>
        <v>549500</v>
      </c>
    </row>
    <row r="1872" spans="3:9" ht="28.2" thickTop="1">
      <c r="C1872" s="119" t="s">
        <v>1197</v>
      </c>
      <c r="D1872" s="120" t="s">
        <v>1198</v>
      </c>
      <c r="E1872" s="120" t="s">
        <v>1199</v>
      </c>
      <c r="F1872" s="120" t="s">
        <v>1200</v>
      </c>
      <c r="G1872" s="120" t="s">
        <v>1201</v>
      </c>
      <c r="H1872" s="121" t="s">
        <v>1202</v>
      </c>
    </row>
    <row r="1873" spans="3:9">
      <c r="C1873" s="141" t="s">
        <v>1203</v>
      </c>
      <c r="D1873" s="59" t="s">
        <v>1204</v>
      </c>
      <c r="E1873" s="73"/>
      <c r="F1873" s="73"/>
      <c r="G1873" s="73"/>
      <c r="H1873" s="146"/>
    </row>
    <row r="1874" spans="3:9">
      <c r="C1874" s="142">
        <v>1</v>
      </c>
      <c r="D1874" s="59" t="s">
        <v>5</v>
      </c>
      <c r="E1874" s="72" t="s">
        <v>6</v>
      </c>
      <c r="F1874" s="74">
        <v>0.15</v>
      </c>
      <c r="G1874" s="64">
        <f>VLOOKUP(D1874,upahbahan,3,FALSE)</f>
        <v>100000</v>
      </c>
      <c r="H1874" s="124">
        <f>F1874*G1874</f>
        <v>15000</v>
      </c>
    </row>
    <row r="1875" spans="3:9">
      <c r="C1875" s="142">
        <v>2</v>
      </c>
      <c r="D1875" s="59" t="s">
        <v>8</v>
      </c>
      <c r="E1875" s="72" t="s">
        <v>6</v>
      </c>
      <c r="F1875" s="74">
        <v>0.45</v>
      </c>
      <c r="G1875" s="64">
        <f>VLOOKUP(D1875,upahbahan,3,FALSE)</f>
        <v>145000</v>
      </c>
      <c r="H1875" s="124">
        <f t="shared" ref="H1875:H1877" si="181">F1875*G1875</f>
        <v>65250</v>
      </c>
    </row>
    <row r="1876" spans="3:9">
      <c r="C1876" s="142">
        <v>3</v>
      </c>
      <c r="D1876" s="59" t="s">
        <v>18</v>
      </c>
      <c r="E1876" s="72" t="s">
        <v>6</v>
      </c>
      <c r="F1876" s="74">
        <v>4.4999999999999998E-2</v>
      </c>
      <c r="G1876" s="64">
        <f>VLOOKUP(D1876,upahbahan,3,FALSE)</f>
        <v>175000</v>
      </c>
      <c r="H1876" s="124">
        <f t="shared" si="181"/>
        <v>7875</v>
      </c>
    </row>
    <row r="1877" spans="3:9">
      <c r="C1877" s="142">
        <v>4</v>
      </c>
      <c r="D1877" s="59" t="s">
        <v>19</v>
      </c>
      <c r="E1877" s="72" t="s">
        <v>6</v>
      </c>
      <c r="F1877" s="74">
        <v>1.4999999999999999E-2</v>
      </c>
      <c r="G1877" s="64">
        <f>VLOOKUP(D1877,upahbahan,3,FALSE)</f>
        <v>200000</v>
      </c>
      <c r="H1877" s="124">
        <f t="shared" si="181"/>
        <v>3000</v>
      </c>
    </row>
    <row r="1878" spans="3:9">
      <c r="C1878" s="144" t="s">
        <v>1210</v>
      </c>
      <c r="D1878" s="80"/>
      <c r="E1878" s="80"/>
      <c r="F1878" s="217"/>
      <c r="G1878" s="218"/>
      <c r="H1878" s="124">
        <f>SUM(H1874:H1877)</f>
        <v>91125</v>
      </c>
      <c r="I1878" s="220"/>
    </row>
    <row r="1879" spans="3:9">
      <c r="C1879" s="141" t="s">
        <v>1211</v>
      </c>
      <c r="D1879" s="59" t="s">
        <v>1212</v>
      </c>
      <c r="E1879" s="73"/>
      <c r="F1879" s="73"/>
      <c r="G1879" s="73"/>
      <c r="H1879" s="146"/>
    </row>
    <row r="1880" spans="3:9">
      <c r="C1880" s="198" t="s">
        <v>1205</v>
      </c>
      <c r="D1880" s="77" t="s">
        <v>116</v>
      </c>
      <c r="E1880" s="68" t="s">
        <v>42</v>
      </c>
      <c r="F1880" s="74">
        <v>2.8000000000000001E-2</v>
      </c>
      <c r="G1880" s="64">
        <f>VLOOKUP(D1880,upahbahan,3,FALSE)</f>
        <v>11950000</v>
      </c>
      <c r="H1880" s="124">
        <f t="shared" ref="H1880:H1883" si="182">F1880*G1880</f>
        <v>334600</v>
      </c>
    </row>
    <row r="1881" spans="3:9">
      <c r="C1881" s="198" t="s">
        <v>1206</v>
      </c>
      <c r="D1881" s="77" t="s">
        <v>261</v>
      </c>
      <c r="E1881" s="68" t="s">
        <v>66</v>
      </c>
      <c r="F1881" s="74">
        <v>0.15</v>
      </c>
      <c r="G1881" s="64">
        <f>VLOOKUP(D1881,upahbahan,3,FALSE)</f>
        <v>1500</v>
      </c>
      <c r="H1881" s="124">
        <f t="shared" si="182"/>
        <v>225</v>
      </c>
    </row>
    <row r="1882" spans="3:9">
      <c r="C1882" s="198" t="s">
        <v>1207</v>
      </c>
      <c r="D1882" s="77" t="s">
        <v>1864</v>
      </c>
      <c r="E1882" s="68" t="s">
        <v>130</v>
      </c>
      <c r="F1882" s="74">
        <v>0.86</v>
      </c>
      <c r="G1882" s="64">
        <f>VLOOKUP(D1882,upahbahan,3,FALSE)</f>
        <v>75000</v>
      </c>
      <c r="H1882" s="124">
        <f t="shared" si="182"/>
        <v>64500</v>
      </c>
    </row>
    <row r="1883" spans="3:9">
      <c r="C1883" s="198" t="s">
        <v>1208</v>
      </c>
      <c r="D1883" s="77" t="s">
        <v>1480</v>
      </c>
      <c r="E1883" s="68" t="s">
        <v>66</v>
      </c>
      <c r="F1883" s="74">
        <v>0.56000000000000005</v>
      </c>
      <c r="G1883" s="64">
        <f>VLOOKUP(D1883,upahbahan,3,FALSE)</f>
        <v>16400</v>
      </c>
      <c r="H1883" s="124">
        <f t="shared" si="182"/>
        <v>9184</v>
      </c>
    </row>
    <row r="1884" spans="3:9">
      <c r="C1884" s="144" t="s">
        <v>1216</v>
      </c>
      <c r="D1884" s="80"/>
      <c r="E1884" s="80"/>
      <c r="F1884" s="80"/>
      <c r="G1884" s="162"/>
      <c r="H1884" s="124">
        <f>SUM(H1880:H1883)</f>
        <v>408509</v>
      </c>
    </row>
    <row r="1885" spans="3:9">
      <c r="C1885" s="152" t="s">
        <v>1217</v>
      </c>
      <c r="D1885" s="59" t="s">
        <v>1218</v>
      </c>
      <c r="E1885" s="73"/>
      <c r="F1885" s="73"/>
      <c r="G1885" s="73"/>
      <c r="H1885" s="146"/>
    </row>
    <row r="1886" spans="3:9">
      <c r="C1886" s="144" t="s">
        <v>1219</v>
      </c>
      <c r="D1886" s="80"/>
      <c r="E1886" s="80"/>
      <c r="F1886" s="80"/>
      <c r="G1886" s="162"/>
      <c r="H1886" s="153">
        <v>0</v>
      </c>
    </row>
    <row r="1887" spans="3:9">
      <c r="C1887" s="122" t="s">
        <v>1220</v>
      </c>
      <c r="D1887" s="69" t="s">
        <v>1221</v>
      </c>
      <c r="E1887" s="70"/>
      <c r="F1887" s="70"/>
      <c r="G1887" s="71"/>
      <c r="H1887" s="124">
        <f>H1886+H1884+H1878</f>
        <v>499634</v>
      </c>
    </row>
    <row r="1888" spans="3:9">
      <c r="C1888" s="122" t="s">
        <v>1222</v>
      </c>
      <c r="D1888" s="69" t="s">
        <v>1325</v>
      </c>
      <c r="E1888" s="70"/>
      <c r="F1888" s="71"/>
      <c r="G1888" s="95">
        <f>$M$8</f>
        <v>0.1</v>
      </c>
      <c r="H1888" s="124">
        <f>H1887*G1888</f>
        <v>49963.4</v>
      </c>
    </row>
    <row r="1889" spans="3:9" ht="14.4" thickBot="1">
      <c r="C1889" s="130" t="s">
        <v>1223</v>
      </c>
      <c r="D1889" s="131" t="s">
        <v>1224</v>
      </c>
      <c r="E1889" s="132"/>
      <c r="F1889" s="132"/>
      <c r="G1889" s="155"/>
      <c r="H1889" s="134">
        <f>SUM(H1887:H1888)</f>
        <v>549597.4</v>
      </c>
    </row>
    <row r="1890" spans="3:9" ht="14.4" thickTop="1">
      <c r="C1890" s="57"/>
      <c r="D1890" s="81"/>
      <c r="E1890" s="81"/>
      <c r="F1890" s="81"/>
      <c r="G1890" s="81"/>
      <c r="H1890" s="82"/>
    </row>
    <row r="1891" spans="3:9" ht="14.4" thickBot="1">
      <c r="C1891" s="53" t="s">
        <v>3035</v>
      </c>
      <c r="D1891" s="234" t="s">
        <v>1481</v>
      </c>
      <c r="E1891" s="234"/>
      <c r="F1891" s="234"/>
      <c r="G1891" s="234"/>
      <c r="H1891" s="234"/>
      <c r="I1891" s="56">
        <f>ROUNDDOWN(H1908,-2)</f>
        <v>608200</v>
      </c>
    </row>
    <row r="1892" spans="3:9" ht="28.2" thickTop="1">
      <c r="C1892" s="119" t="s">
        <v>1197</v>
      </c>
      <c r="D1892" s="120" t="s">
        <v>1198</v>
      </c>
      <c r="E1892" s="120" t="s">
        <v>1199</v>
      </c>
      <c r="F1892" s="120" t="s">
        <v>1200</v>
      </c>
      <c r="G1892" s="120" t="s">
        <v>1201</v>
      </c>
      <c r="H1892" s="121" t="s">
        <v>1202</v>
      </c>
    </row>
    <row r="1893" spans="3:9">
      <c r="C1893" s="141" t="s">
        <v>1203</v>
      </c>
      <c r="D1893" s="59" t="s">
        <v>1204</v>
      </c>
      <c r="E1893" s="73"/>
      <c r="F1893" s="73"/>
      <c r="G1893" s="73"/>
      <c r="H1893" s="146"/>
    </row>
    <row r="1894" spans="3:9">
      <c r="C1894" s="142">
        <v>1</v>
      </c>
      <c r="D1894" s="59" t="s">
        <v>5</v>
      </c>
      <c r="E1894" s="72" t="s">
        <v>6</v>
      </c>
      <c r="F1894" s="74">
        <v>0.6</v>
      </c>
      <c r="G1894" s="64">
        <f>VLOOKUP(D1894,upahbahan,3,FALSE)</f>
        <v>100000</v>
      </c>
      <c r="H1894" s="124">
        <f t="shared" ref="H1894:H1897" si="183">F1894*G1894</f>
        <v>60000</v>
      </c>
    </row>
    <row r="1895" spans="3:9">
      <c r="C1895" s="142">
        <v>2</v>
      </c>
      <c r="D1895" s="59" t="s">
        <v>8</v>
      </c>
      <c r="E1895" s="72" t="s">
        <v>6</v>
      </c>
      <c r="F1895" s="74">
        <v>1.8</v>
      </c>
      <c r="G1895" s="64">
        <f>VLOOKUP(D1895,upahbahan,3,FALSE)</f>
        <v>145000</v>
      </c>
      <c r="H1895" s="124">
        <f t="shared" si="183"/>
        <v>261000</v>
      </c>
    </row>
    <row r="1896" spans="3:9">
      <c r="C1896" s="142">
        <v>3</v>
      </c>
      <c r="D1896" s="59" t="s">
        <v>18</v>
      </c>
      <c r="E1896" s="72" t="s">
        <v>6</v>
      </c>
      <c r="F1896" s="74">
        <v>0.18</v>
      </c>
      <c r="G1896" s="64">
        <f>VLOOKUP(D1896,upahbahan,3,FALSE)</f>
        <v>175000</v>
      </c>
      <c r="H1896" s="124">
        <f t="shared" si="183"/>
        <v>31500</v>
      </c>
    </row>
    <row r="1897" spans="3:9">
      <c r="C1897" s="142">
        <v>4</v>
      </c>
      <c r="D1897" s="59" t="s">
        <v>19</v>
      </c>
      <c r="E1897" s="72" t="s">
        <v>6</v>
      </c>
      <c r="F1897" s="74">
        <v>0.06</v>
      </c>
      <c r="G1897" s="64">
        <f>VLOOKUP(D1897,upahbahan,3,FALSE)</f>
        <v>200000</v>
      </c>
      <c r="H1897" s="124">
        <f t="shared" si="183"/>
        <v>12000</v>
      </c>
    </row>
    <row r="1898" spans="3:9">
      <c r="C1898" s="144" t="s">
        <v>1210</v>
      </c>
      <c r="D1898" s="80"/>
      <c r="E1898" s="80"/>
      <c r="F1898" s="217"/>
      <c r="G1898" s="218"/>
      <c r="H1898" s="124">
        <f>SUM(H1894:H1897)</f>
        <v>364500</v>
      </c>
      <c r="I1898" s="220"/>
    </row>
    <row r="1899" spans="3:9">
      <c r="C1899" s="141" t="s">
        <v>1211</v>
      </c>
      <c r="D1899" s="59" t="s">
        <v>1212</v>
      </c>
      <c r="E1899" s="73"/>
      <c r="F1899" s="73"/>
      <c r="G1899" s="73"/>
      <c r="H1899" s="146"/>
    </row>
    <row r="1900" spans="3:9">
      <c r="C1900" s="198" t="s">
        <v>1205</v>
      </c>
      <c r="D1900" s="77" t="s">
        <v>123</v>
      </c>
      <c r="E1900" s="68" t="s">
        <v>42</v>
      </c>
      <c r="F1900" s="74">
        <v>7.0000000000000001E-3</v>
      </c>
      <c r="G1900" s="64">
        <f>VLOOKUP(D1900,upahbahan,3,FALSE)</f>
        <v>26000000</v>
      </c>
      <c r="H1900" s="124">
        <f t="shared" ref="H1900:H1902" si="184">F1900*G1900</f>
        <v>182000</v>
      </c>
    </row>
    <row r="1901" spans="3:9">
      <c r="C1901" s="198" t="s">
        <v>1206</v>
      </c>
      <c r="D1901" s="77" t="s">
        <v>263</v>
      </c>
      <c r="E1901" s="68" t="s">
        <v>66</v>
      </c>
      <c r="F1901" s="74">
        <v>0.1</v>
      </c>
      <c r="G1901" s="64">
        <f>VLOOKUP(D1901,upahbahan,3,FALSE)</f>
        <v>19000</v>
      </c>
      <c r="H1901" s="124">
        <f t="shared" si="184"/>
        <v>1900</v>
      </c>
    </row>
    <row r="1902" spans="3:9">
      <c r="C1902" s="198" t="s">
        <v>1207</v>
      </c>
      <c r="D1902" s="77" t="s">
        <v>269</v>
      </c>
      <c r="E1902" s="68" t="s">
        <v>66</v>
      </c>
      <c r="F1902" s="74">
        <v>0.15</v>
      </c>
      <c r="G1902" s="64">
        <f>VLOOKUP(D1902,upahbahan,3,FALSE)</f>
        <v>30090</v>
      </c>
      <c r="H1902" s="124">
        <f t="shared" si="184"/>
        <v>4513.5</v>
      </c>
    </row>
    <row r="1903" spans="3:9">
      <c r="C1903" s="144" t="s">
        <v>1216</v>
      </c>
      <c r="D1903" s="80"/>
      <c r="E1903" s="80"/>
      <c r="F1903" s="80"/>
      <c r="G1903" s="162"/>
      <c r="H1903" s="124">
        <f>SUM(H1900:H1902)</f>
        <v>188413.5</v>
      </c>
    </row>
    <row r="1904" spans="3:9">
      <c r="C1904" s="152" t="s">
        <v>1217</v>
      </c>
      <c r="D1904" s="59" t="s">
        <v>1218</v>
      </c>
      <c r="E1904" s="73"/>
      <c r="F1904" s="73"/>
      <c r="G1904" s="73"/>
      <c r="H1904" s="146"/>
    </row>
    <row r="1905" spans="3:9">
      <c r="C1905" s="144" t="s">
        <v>1219</v>
      </c>
      <c r="D1905" s="80"/>
      <c r="E1905" s="80"/>
      <c r="F1905" s="80"/>
      <c r="G1905" s="162"/>
      <c r="H1905" s="153">
        <v>0</v>
      </c>
    </row>
    <row r="1906" spans="3:9">
      <c r="C1906" s="122" t="s">
        <v>1220</v>
      </c>
      <c r="D1906" s="69" t="s">
        <v>1221</v>
      </c>
      <c r="E1906" s="70"/>
      <c r="F1906" s="70"/>
      <c r="G1906" s="71"/>
      <c r="H1906" s="124">
        <f>H1905+H1903+H1898</f>
        <v>552913.5</v>
      </c>
    </row>
    <row r="1907" spans="3:9">
      <c r="C1907" s="122" t="s">
        <v>1222</v>
      </c>
      <c r="D1907" s="69" t="s">
        <v>1325</v>
      </c>
      <c r="E1907" s="70"/>
      <c r="F1907" s="71"/>
      <c r="G1907" s="95">
        <f>$M$8</f>
        <v>0.1</v>
      </c>
      <c r="H1907" s="124">
        <f>H1906*G1907</f>
        <v>55291.350000000006</v>
      </c>
    </row>
    <row r="1908" spans="3:9" ht="14.4" thickBot="1">
      <c r="C1908" s="130" t="s">
        <v>1223</v>
      </c>
      <c r="D1908" s="131" t="s">
        <v>1224</v>
      </c>
      <c r="E1908" s="132"/>
      <c r="F1908" s="132"/>
      <c r="G1908" s="155"/>
      <c r="H1908" s="134">
        <f>SUM(H1906:H1907)</f>
        <v>608204.85</v>
      </c>
    </row>
    <row r="1909" spans="3:9" ht="14.4" thickTop="1">
      <c r="C1909" s="57"/>
      <c r="D1909" s="81"/>
      <c r="E1909" s="81"/>
      <c r="F1909" s="81"/>
      <c r="G1909" s="81"/>
      <c r="H1909" s="82"/>
    </row>
    <row r="1910" spans="3:9" ht="14.4" thickBot="1">
      <c r="C1910" s="54" t="s">
        <v>3036</v>
      </c>
      <c r="D1910" s="234" t="s">
        <v>3037</v>
      </c>
      <c r="E1910" s="234"/>
      <c r="F1910" s="234"/>
      <c r="G1910" s="234"/>
      <c r="H1910" s="234"/>
      <c r="I1910" s="56">
        <f>ROUNDDOWN(H1926,-2)</f>
        <v>2814000</v>
      </c>
    </row>
    <row r="1911" spans="3:9" ht="28.2" thickTop="1">
      <c r="C1911" s="119" t="s">
        <v>1197</v>
      </c>
      <c r="D1911" s="120" t="s">
        <v>1198</v>
      </c>
      <c r="E1911" s="120" t="s">
        <v>1199</v>
      </c>
      <c r="F1911" s="120" t="s">
        <v>1200</v>
      </c>
      <c r="G1911" s="120" t="s">
        <v>1201</v>
      </c>
      <c r="H1911" s="121" t="s">
        <v>1202</v>
      </c>
    </row>
    <row r="1912" spans="3:9">
      <c r="C1912" s="141" t="s">
        <v>1203</v>
      </c>
      <c r="D1912" s="59" t="s">
        <v>1204</v>
      </c>
      <c r="E1912" s="73"/>
      <c r="F1912" s="73"/>
      <c r="G1912" s="73"/>
      <c r="H1912" s="146"/>
    </row>
    <row r="1913" spans="3:9">
      <c r="C1913" s="142">
        <v>1</v>
      </c>
      <c r="D1913" s="59" t="s">
        <v>5</v>
      </c>
      <c r="E1913" s="72" t="s">
        <v>6</v>
      </c>
      <c r="F1913" s="74">
        <v>0.25</v>
      </c>
      <c r="G1913" s="64">
        <f>VLOOKUP(D1913,upahbahan,3,FALSE)</f>
        <v>100000</v>
      </c>
      <c r="H1913" s="124">
        <f t="shared" ref="H1913:H1916" si="185">F1913*G1913</f>
        <v>25000</v>
      </c>
    </row>
    <row r="1914" spans="3:9">
      <c r="C1914" s="142">
        <v>2</v>
      </c>
      <c r="D1914" s="59" t="s">
        <v>8</v>
      </c>
      <c r="E1914" s="72" t="s">
        <v>6</v>
      </c>
      <c r="F1914" s="74">
        <v>7.4999999999999997E-2</v>
      </c>
      <c r="G1914" s="64">
        <f>VLOOKUP(D1914,upahbahan,3,FALSE)</f>
        <v>145000</v>
      </c>
      <c r="H1914" s="124">
        <f t="shared" si="185"/>
        <v>10875</v>
      </c>
    </row>
    <row r="1915" spans="3:9">
      <c r="C1915" s="142">
        <v>3</v>
      </c>
      <c r="D1915" s="59" t="s">
        <v>18</v>
      </c>
      <c r="E1915" s="72" t="s">
        <v>6</v>
      </c>
      <c r="F1915" s="74">
        <v>8.0000000000000002E-3</v>
      </c>
      <c r="G1915" s="64">
        <f>VLOOKUP(D1915,upahbahan,3,FALSE)</f>
        <v>175000</v>
      </c>
      <c r="H1915" s="124">
        <f t="shared" si="185"/>
        <v>1400</v>
      </c>
    </row>
    <row r="1916" spans="3:9">
      <c r="C1916" s="142">
        <v>4</v>
      </c>
      <c r="D1916" s="59" t="s">
        <v>19</v>
      </c>
      <c r="E1916" s="72" t="s">
        <v>6</v>
      </c>
      <c r="F1916" s="74">
        <v>3.0000000000000001E-3</v>
      </c>
      <c r="G1916" s="64">
        <f>VLOOKUP(D1916,upahbahan,3,FALSE)</f>
        <v>200000</v>
      </c>
      <c r="H1916" s="124">
        <f t="shared" si="185"/>
        <v>600</v>
      </c>
    </row>
    <row r="1917" spans="3:9">
      <c r="C1917" s="144" t="s">
        <v>1210</v>
      </c>
      <c r="D1917" s="80"/>
      <c r="E1917" s="80"/>
      <c r="F1917" s="217"/>
      <c r="G1917" s="218"/>
      <c r="H1917" s="124">
        <f>SUM(H1913:H1916)</f>
        <v>37875</v>
      </c>
      <c r="I1917" s="220"/>
    </row>
    <row r="1918" spans="3:9">
      <c r="C1918" s="141" t="s">
        <v>1211</v>
      </c>
      <c r="D1918" s="59" t="s">
        <v>1212</v>
      </c>
      <c r="E1918" s="73"/>
      <c r="F1918" s="73"/>
      <c r="G1918" s="73"/>
      <c r="H1918" s="146"/>
    </row>
    <row r="1919" spans="3:9">
      <c r="C1919" s="198" t="s">
        <v>1205</v>
      </c>
      <c r="D1919" s="77" t="s">
        <v>1252</v>
      </c>
      <c r="E1919" s="68" t="s">
        <v>42</v>
      </c>
      <c r="F1919" s="93">
        <v>0.4</v>
      </c>
      <c r="G1919" s="64">
        <f>VLOOKUP(D1919,upahbahan,3,FALSE)</f>
        <v>6298700</v>
      </c>
      <c r="H1919" s="124">
        <f t="shared" ref="H1919:H1920" si="186">F1919*G1919</f>
        <v>2519480</v>
      </c>
    </row>
    <row r="1920" spans="3:9">
      <c r="C1920" s="198" t="s">
        <v>1206</v>
      </c>
      <c r="D1920" s="77" t="s">
        <v>262</v>
      </c>
      <c r="E1920" s="68" t="s">
        <v>66</v>
      </c>
      <c r="F1920" s="93">
        <v>0.05</v>
      </c>
      <c r="G1920" s="64">
        <f>VLOOKUP(D1920,upahbahan,3,FALSE)</f>
        <v>18000</v>
      </c>
      <c r="H1920" s="124">
        <f t="shared" si="186"/>
        <v>900</v>
      </c>
    </row>
    <row r="1921" spans="3:9">
      <c r="C1921" s="144" t="s">
        <v>1216</v>
      </c>
      <c r="D1921" s="80"/>
      <c r="E1921" s="80"/>
      <c r="F1921" s="80"/>
      <c r="G1921" s="162"/>
      <c r="H1921" s="124">
        <f>SUM(H1919:H1920)</f>
        <v>2520380</v>
      </c>
    </row>
    <row r="1922" spans="3:9">
      <c r="C1922" s="152" t="s">
        <v>1217</v>
      </c>
      <c r="D1922" s="59" t="s">
        <v>1218</v>
      </c>
      <c r="E1922" s="73"/>
      <c r="F1922" s="73"/>
      <c r="G1922" s="73"/>
      <c r="H1922" s="146"/>
    </row>
    <row r="1923" spans="3:9">
      <c r="C1923" s="144" t="s">
        <v>1219</v>
      </c>
      <c r="D1923" s="80"/>
      <c r="E1923" s="80"/>
      <c r="F1923" s="80"/>
      <c r="G1923" s="162"/>
      <c r="H1923" s="153">
        <v>0</v>
      </c>
    </row>
    <row r="1924" spans="3:9">
      <c r="C1924" s="122" t="s">
        <v>1220</v>
      </c>
      <c r="D1924" s="69" t="s">
        <v>1221</v>
      </c>
      <c r="E1924" s="70"/>
      <c r="F1924" s="70"/>
      <c r="G1924" s="71"/>
      <c r="H1924" s="124">
        <f>H1923+H1921+H1917</f>
        <v>2558255</v>
      </c>
    </row>
    <row r="1925" spans="3:9">
      <c r="C1925" s="122" t="s">
        <v>1222</v>
      </c>
      <c r="D1925" s="69" t="s">
        <v>1325</v>
      </c>
      <c r="E1925" s="70"/>
      <c r="F1925" s="71"/>
      <c r="G1925" s="95">
        <f>$M$8</f>
        <v>0.1</v>
      </c>
      <c r="H1925" s="124">
        <f>H1924*G1925</f>
        <v>255825.5</v>
      </c>
    </row>
    <row r="1926" spans="3:9" ht="14.4" thickBot="1">
      <c r="C1926" s="130" t="s">
        <v>1223</v>
      </c>
      <c r="D1926" s="131" t="s">
        <v>1224</v>
      </c>
      <c r="E1926" s="132"/>
      <c r="F1926" s="132"/>
      <c r="G1926" s="155"/>
      <c r="H1926" s="134">
        <f>SUM(H1924:H1925)</f>
        <v>2814080.5</v>
      </c>
    </row>
    <row r="1927" spans="3:9" ht="14.4" thickTop="1">
      <c r="C1927" s="57"/>
      <c r="D1927" s="81"/>
      <c r="E1927" s="81"/>
      <c r="F1927" s="81"/>
      <c r="G1927" s="81"/>
      <c r="H1927" s="82"/>
    </row>
    <row r="1928" spans="3:9" ht="14.4" thickBot="1">
      <c r="C1928" s="54" t="s">
        <v>3038</v>
      </c>
      <c r="D1928" s="234" t="s">
        <v>1482</v>
      </c>
      <c r="E1928" s="234"/>
      <c r="F1928" s="234"/>
      <c r="G1928" s="234"/>
      <c r="H1928" s="234"/>
      <c r="I1928" s="56">
        <f>ROUNDDOWN(H1946,-2)</f>
        <v>128900</v>
      </c>
    </row>
    <row r="1929" spans="3:9" ht="28.2" thickTop="1">
      <c r="C1929" s="119" t="s">
        <v>1197</v>
      </c>
      <c r="D1929" s="120" t="s">
        <v>1198</v>
      </c>
      <c r="E1929" s="120" t="s">
        <v>1199</v>
      </c>
      <c r="F1929" s="120" t="s">
        <v>1200</v>
      </c>
      <c r="G1929" s="120" t="s">
        <v>1201</v>
      </c>
      <c r="H1929" s="121" t="s">
        <v>1202</v>
      </c>
    </row>
    <row r="1930" spans="3:9">
      <c r="C1930" s="141" t="s">
        <v>1203</v>
      </c>
      <c r="D1930" s="59" t="s">
        <v>1204</v>
      </c>
      <c r="E1930" s="73"/>
      <c r="F1930" s="73"/>
      <c r="G1930" s="73"/>
      <c r="H1930" s="146"/>
    </row>
    <row r="1931" spans="3:9">
      <c r="C1931" s="142">
        <v>1</v>
      </c>
      <c r="D1931" s="59" t="s">
        <v>5</v>
      </c>
      <c r="E1931" s="72" t="s">
        <v>6</v>
      </c>
      <c r="F1931" s="74">
        <v>0.1</v>
      </c>
      <c r="G1931" s="64">
        <f>VLOOKUP(D1931,upahbahan,3,FALSE)</f>
        <v>100000</v>
      </c>
      <c r="H1931" s="124">
        <f t="shared" ref="H1931:H1934" si="187">F1931*G1931</f>
        <v>10000</v>
      </c>
    </row>
    <row r="1932" spans="3:9">
      <c r="C1932" s="142">
        <v>2</v>
      </c>
      <c r="D1932" s="59" t="s">
        <v>8</v>
      </c>
      <c r="E1932" s="72" t="s">
        <v>6</v>
      </c>
      <c r="F1932" s="74">
        <v>0.05</v>
      </c>
      <c r="G1932" s="64">
        <f>VLOOKUP(D1932,upahbahan,3,FALSE)</f>
        <v>145000</v>
      </c>
      <c r="H1932" s="124">
        <f t="shared" si="187"/>
        <v>7250</v>
      </c>
    </row>
    <row r="1933" spans="3:9">
      <c r="C1933" s="142">
        <v>3</v>
      </c>
      <c r="D1933" s="59" t="s">
        <v>18</v>
      </c>
      <c r="E1933" s="72" t="s">
        <v>6</v>
      </c>
      <c r="F1933" s="74">
        <v>5.0000000000000001E-3</v>
      </c>
      <c r="G1933" s="64">
        <f>VLOOKUP(D1933,upahbahan,3,FALSE)</f>
        <v>175000</v>
      </c>
      <c r="H1933" s="124">
        <f t="shared" si="187"/>
        <v>875</v>
      </c>
    </row>
    <row r="1934" spans="3:9">
      <c r="C1934" s="142">
        <v>4</v>
      </c>
      <c r="D1934" s="59" t="s">
        <v>19</v>
      </c>
      <c r="E1934" s="72" t="s">
        <v>6</v>
      </c>
      <c r="F1934" s="74">
        <v>2E-3</v>
      </c>
      <c r="G1934" s="64">
        <f>VLOOKUP(D1934,upahbahan,3,FALSE)</f>
        <v>200000</v>
      </c>
      <c r="H1934" s="124">
        <f t="shared" si="187"/>
        <v>400</v>
      </c>
    </row>
    <row r="1935" spans="3:9">
      <c r="C1935" s="144" t="s">
        <v>1210</v>
      </c>
      <c r="D1935" s="80"/>
      <c r="E1935" s="80"/>
      <c r="F1935" s="217"/>
      <c r="G1935" s="218"/>
      <c r="H1935" s="124">
        <f>SUM(H1931:H1934)</f>
        <v>18525</v>
      </c>
      <c r="I1935" s="220"/>
    </row>
    <row r="1936" spans="3:9">
      <c r="C1936" s="141" t="s">
        <v>1211</v>
      </c>
      <c r="D1936" s="59" t="s">
        <v>1212</v>
      </c>
      <c r="E1936" s="73"/>
      <c r="F1936" s="73"/>
      <c r="G1936" s="73"/>
      <c r="H1936" s="146"/>
    </row>
    <row r="1937" spans="3:9">
      <c r="C1937" s="198" t="s">
        <v>1205</v>
      </c>
      <c r="D1937" s="77" t="s">
        <v>1483</v>
      </c>
      <c r="E1937" s="68" t="s">
        <v>63</v>
      </c>
      <c r="F1937" s="74">
        <v>1.5</v>
      </c>
      <c r="G1937" s="64">
        <f>VLOOKUP(D1937,upahbahan,3,FALSE)</f>
        <v>21000</v>
      </c>
      <c r="H1937" s="124">
        <f t="shared" ref="H1937:H1940" si="188">F1937*G1937</f>
        <v>31500</v>
      </c>
    </row>
    <row r="1938" spans="3:9">
      <c r="C1938" s="198" t="s">
        <v>1206</v>
      </c>
      <c r="D1938" s="77" t="s">
        <v>119</v>
      </c>
      <c r="E1938" s="68" t="s">
        <v>42</v>
      </c>
      <c r="F1938" s="74">
        <v>1.4E-2</v>
      </c>
      <c r="G1938" s="64">
        <f>VLOOKUP(D1938,upahbahan,3,FALSE)</f>
        <v>3500000</v>
      </c>
      <c r="H1938" s="124">
        <f t="shared" si="188"/>
        <v>49000</v>
      </c>
    </row>
    <row r="1939" spans="3:9">
      <c r="C1939" s="198" t="s">
        <v>1207</v>
      </c>
      <c r="D1939" s="77" t="s">
        <v>1842</v>
      </c>
      <c r="E1939" s="68" t="s">
        <v>66</v>
      </c>
      <c r="F1939" s="74">
        <v>1.2E-2</v>
      </c>
      <c r="G1939" s="64">
        <f>VLOOKUP(D1939,upahbahan,3,FALSE)</f>
        <v>20000</v>
      </c>
      <c r="H1939" s="124">
        <f t="shared" si="188"/>
        <v>240</v>
      </c>
    </row>
    <row r="1940" spans="3:9">
      <c r="C1940" s="198" t="s">
        <v>1208</v>
      </c>
      <c r="D1940" s="77" t="s">
        <v>128</v>
      </c>
      <c r="E1940" s="68" t="s">
        <v>42</v>
      </c>
      <c r="F1940" s="74">
        <v>3.0000000000000001E-3</v>
      </c>
      <c r="G1940" s="64">
        <f>VLOOKUP(D1940,upahbahan,3,FALSE)</f>
        <v>6000000</v>
      </c>
      <c r="H1940" s="124">
        <f t="shared" si="188"/>
        <v>18000</v>
      </c>
    </row>
    <row r="1941" spans="3:9">
      <c r="C1941" s="144" t="s">
        <v>1216</v>
      </c>
      <c r="D1941" s="80"/>
      <c r="E1941" s="80"/>
      <c r="F1941" s="80"/>
      <c r="G1941" s="162"/>
      <c r="H1941" s="124">
        <f>SUM(H1937:H1940)</f>
        <v>98740</v>
      </c>
    </row>
    <row r="1942" spans="3:9">
      <c r="C1942" s="152" t="s">
        <v>1217</v>
      </c>
      <c r="D1942" s="59" t="s">
        <v>1218</v>
      </c>
      <c r="E1942" s="73"/>
      <c r="F1942" s="73"/>
      <c r="G1942" s="73"/>
      <c r="H1942" s="146"/>
    </row>
    <row r="1943" spans="3:9">
      <c r="C1943" s="144" t="s">
        <v>1219</v>
      </c>
      <c r="D1943" s="80"/>
      <c r="E1943" s="80"/>
      <c r="F1943" s="80"/>
      <c r="G1943" s="162"/>
      <c r="H1943" s="153">
        <v>0</v>
      </c>
    </row>
    <row r="1944" spans="3:9">
      <c r="C1944" s="122" t="s">
        <v>1220</v>
      </c>
      <c r="D1944" s="69" t="s">
        <v>1221</v>
      </c>
      <c r="E1944" s="70"/>
      <c r="F1944" s="70"/>
      <c r="G1944" s="71"/>
      <c r="H1944" s="124">
        <f>H1943+H1941+H1935</f>
        <v>117265</v>
      </c>
    </row>
    <row r="1945" spans="3:9">
      <c r="C1945" s="122" t="s">
        <v>1222</v>
      </c>
      <c r="D1945" s="69" t="s">
        <v>1325</v>
      </c>
      <c r="E1945" s="70"/>
      <c r="F1945" s="71"/>
      <c r="G1945" s="95">
        <f>$M$8</f>
        <v>0.1</v>
      </c>
      <c r="H1945" s="124">
        <f>H1944*G1945</f>
        <v>11726.5</v>
      </c>
    </row>
    <row r="1946" spans="3:9" ht="14.4" thickBot="1">
      <c r="C1946" s="130" t="s">
        <v>1223</v>
      </c>
      <c r="D1946" s="131" t="s">
        <v>1224</v>
      </c>
      <c r="E1946" s="132"/>
      <c r="F1946" s="132"/>
      <c r="G1946" s="155"/>
      <c r="H1946" s="134">
        <f>SUM(H1944:H1945)</f>
        <v>128991.5</v>
      </c>
    </row>
    <row r="1947" spans="3:9" ht="14.4" thickTop="1">
      <c r="C1947" s="57"/>
      <c r="D1947" s="81"/>
      <c r="E1947" s="81"/>
      <c r="F1947" s="81"/>
      <c r="G1947" s="81"/>
      <c r="H1947" s="82"/>
    </row>
    <row r="1948" spans="3:9" ht="14.4" thickBot="1">
      <c r="C1948" s="54" t="s">
        <v>3039</v>
      </c>
      <c r="D1948" s="234" t="s">
        <v>1484</v>
      </c>
      <c r="E1948" s="234"/>
      <c r="F1948" s="234"/>
      <c r="G1948" s="234"/>
      <c r="H1948" s="234"/>
      <c r="I1948" s="56">
        <f>ROUNDDOWN(H1966,-2)</f>
        <v>1548300</v>
      </c>
    </row>
    <row r="1949" spans="3:9" ht="28.2" thickTop="1">
      <c r="C1949" s="119" t="s">
        <v>1197</v>
      </c>
      <c r="D1949" s="120" t="s">
        <v>1198</v>
      </c>
      <c r="E1949" s="120" t="s">
        <v>1199</v>
      </c>
      <c r="F1949" s="120" t="s">
        <v>1200</v>
      </c>
      <c r="G1949" s="120" t="s">
        <v>1201</v>
      </c>
      <c r="H1949" s="121" t="s">
        <v>1202</v>
      </c>
    </row>
    <row r="1950" spans="3:9">
      <c r="C1950" s="141" t="s">
        <v>1203</v>
      </c>
      <c r="D1950" s="59" t="s">
        <v>1204</v>
      </c>
      <c r="E1950" s="73"/>
      <c r="F1950" s="73"/>
      <c r="G1950" s="73"/>
      <c r="H1950" s="146"/>
    </row>
    <row r="1951" spans="3:9">
      <c r="C1951" s="142">
        <v>1</v>
      </c>
      <c r="D1951" s="59" t="s">
        <v>5</v>
      </c>
      <c r="E1951" s="72" t="s">
        <v>6</v>
      </c>
      <c r="F1951" s="74">
        <v>2</v>
      </c>
      <c r="G1951" s="64">
        <f>VLOOKUP(D1951,upahbahan,3,FALSE)</f>
        <v>100000</v>
      </c>
      <c r="H1951" s="124">
        <f t="shared" ref="H1951:H1954" si="189">F1951*G1951</f>
        <v>200000</v>
      </c>
    </row>
    <row r="1952" spans="3:9">
      <c r="C1952" s="142">
        <v>2</v>
      </c>
      <c r="D1952" s="59" t="s">
        <v>7</v>
      </c>
      <c r="E1952" s="72" t="s">
        <v>6</v>
      </c>
      <c r="F1952" s="74">
        <v>0.5</v>
      </c>
      <c r="G1952" s="64">
        <f>VLOOKUP(D1952,upahbahan,3,FALSE)</f>
        <v>145000</v>
      </c>
      <c r="H1952" s="124">
        <f t="shared" si="189"/>
        <v>72500</v>
      </c>
    </row>
    <row r="1953" spans="3:9">
      <c r="C1953" s="142">
        <v>3</v>
      </c>
      <c r="D1953" s="59" t="s">
        <v>18</v>
      </c>
      <c r="E1953" s="72" t="s">
        <v>6</v>
      </c>
      <c r="F1953" s="74">
        <v>0.05</v>
      </c>
      <c r="G1953" s="64">
        <f>VLOOKUP(D1953,upahbahan,3,FALSE)</f>
        <v>175000</v>
      </c>
      <c r="H1953" s="124">
        <f t="shared" si="189"/>
        <v>8750</v>
      </c>
    </row>
    <row r="1954" spans="3:9">
      <c r="C1954" s="142">
        <v>4</v>
      </c>
      <c r="D1954" s="59" t="s">
        <v>19</v>
      </c>
      <c r="E1954" s="72" t="s">
        <v>6</v>
      </c>
      <c r="F1954" s="74">
        <v>1.7000000000000001E-2</v>
      </c>
      <c r="G1954" s="64">
        <f>VLOOKUP(D1954,upahbahan,3,FALSE)</f>
        <v>200000</v>
      </c>
      <c r="H1954" s="124">
        <f t="shared" si="189"/>
        <v>3400.0000000000005</v>
      </c>
    </row>
    <row r="1955" spans="3:9">
      <c r="C1955" s="144" t="s">
        <v>1210</v>
      </c>
      <c r="D1955" s="80"/>
      <c r="E1955" s="80"/>
      <c r="F1955" s="217"/>
      <c r="G1955" s="218"/>
      <c r="H1955" s="124">
        <f>SUM(H1951:H1954)</f>
        <v>284650</v>
      </c>
      <c r="I1955" s="220"/>
    </row>
    <row r="1956" spans="3:9">
      <c r="C1956" s="141" t="s">
        <v>1211</v>
      </c>
      <c r="D1956" s="59" t="s">
        <v>1212</v>
      </c>
      <c r="E1956" s="73"/>
      <c r="F1956" s="73"/>
      <c r="G1956" s="73"/>
      <c r="H1956" s="146"/>
    </row>
    <row r="1957" spans="3:9">
      <c r="C1957" s="198" t="s">
        <v>1205</v>
      </c>
      <c r="D1957" s="77" t="s">
        <v>456</v>
      </c>
      <c r="E1957" s="68" t="s">
        <v>44</v>
      </c>
      <c r="F1957" s="74">
        <v>1.1000000000000001</v>
      </c>
      <c r="G1957" s="64">
        <f>VLOOKUP(D1957,upahbahan,3,FALSE)</f>
        <v>800000</v>
      </c>
      <c r="H1957" s="124">
        <f>F1957*G1957</f>
        <v>880000.00000000012</v>
      </c>
    </row>
    <row r="1958" spans="3:9">
      <c r="C1958" s="198" t="s">
        <v>1206</v>
      </c>
      <c r="D1958" s="77" t="s">
        <v>229</v>
      </c>
      <c r="E1958" s="68" t="s">
        <v>66</v>
      </c>
      <c r="F1958" s="74">
        <v>9.6669999999999998</v>
      </c>
      <c r="G1958" s="64">
        <f>VLOOKUP(D1958,upahbahan,3,FALSE)</f>
        <v>15667</v>
      </c>
      <c r="H1958" s="124">
        <f t="shared" ref="H1958:H1960" si="190">F1958*G1958</f>
        <v>151452.889</v>
      </c>
    </row>
    <row r="1959" spans="3:9">
      <c r="C1959" s="198" t="s">
        <v>1207</v>
      </c>
      <c r="D1959" s="77" t="s">
        <v>240</v>
      </c>
      <c r="E1959" s="68" t="s">
        <v>44</v>
      </c>
      <c r="F1959" s="74">
        <v>8</v>
      </c>
      <c r="G1959" s="64">
        <f>VLOOKUP(D1959,upahbahan,3,FALSE)</f>
        <v>4550</v>
      </c>
      <c r="H1959" s="124">
        <f t="shared" si="190"/>
        <v>36400</v>
      </c>
    </row>
    <row r="1960" spans="3:9">
      <c r="C1960" s="198" t="s">
        <v>1208</v>
      </c>
      <c r="D1960" s="77" t="s">
        <v>1005</v>
      </c>
      <c r="E1960" s="68" t="s">
        <v>66</v>
      </c>
      <c r="F1960" s="74">
        <v>0.38</v>
      </c>
      <c r="G1960" s="64">
        <f>VLOOKUP(D1960,upahbahan,3,FALSE)</f>
        <v>145000</v>
      </c>
      <c r="H1960" s="124">
        <f t="shared" si="190"/>
        <v>55100</v>
      </c>
    </row>
    <row r="1961" spans="3:9">
      <c r="C1961" s="144" t="s">
        <v>1216</v>
      </c>
      <c r="D1961" s="80"/>
      <c r="E1961" s="80"/>
      <c r="F1961" s="80"/>
      <c r="G1961" s="162"/>
      <c r="H1961" s="124">
        <f>SUM(H1957:H1960)</f>
        <v>1122952.889</v>
      </c>
    </row>
    <row r="1962" spans="3:9">
      <c r="C1962" s="152" t="s">
        <v>1217</v>
      </c>
      <c r="D1962" s="59" t="s">
        <v>1218</v>
      </c>
      <c r="E1962" s="73"/>
      <c r="F1962" s="73"/>
      <c r="G1962" s="73"/>
      <c r="H1962" s="146"/>
    </row>
    <row r="1963" spans="3:9">
      <c r="C1963" s="144" t="s">
        <v>1219</v>
      </c>
      <c r="D1963" s="80"/>
      <c r="E1963" s="80"/>
      <c r="F1963" s="80"/>
      <c r="G1963" s="162"/>
      <c r="H1963" s="153">
        <v>0</v>
      </c>
    </row>
    <row r="1964" spans="3:9">
      <c r="C1964" s="122" t="s">
        <v>1220</v>
      </c>
      <c r="D1964" s="69" t="s">
        <v>1221</v>
      </c>
      <c r="E1964" s="70"/>
      <c r="F1964" s="70"/>
      <c r="G1964" s="71"/>
      <c r="H1964" s="124">
        <f>H1963+H1961+H1955</f>
        <v>1407602.889</v>
      </c>
    </row>
    <row r="1965" spans="3:9">
      <c r="C1965" s="122" t="s">
        <v>1222</v>
      </c>
      <c r="D1965" s="69" t="s">
        <v>1325</v>
      </c>
      <c r="E1965" s="70"/>
      <c r="F1965" s="71"/>
      <c r="G1965" s="95">
        <f>$M$8</f>
        <v>0.1</v>
      </c>
      <c r="H1965" s="124">
        <f>H1964*G1965</f>
        <v>140760.28890000001</v>
      </c>
    </row>
    <row r="1966" spans="3:9" ht="14.4" thickBot="1">
      <c r="C1966" s="130" t="s">
        <v>1223</v>
      </c>
      <c r="D1966" s="131" t="s">
        <v>1224</v>
      </c>
      <c r="E1966" s="132"/>
      <c r="F1966" s="132"/>
      <c r="G1966" s="155"/>
      <c r="H1966" s="134">
        <f>SUM(H1964:H1965)</f>
        <v>1548363.1779</v>
      </c>
    </row>
    <row r="1967" spans="3:9" ht="14.4" thickTop="1">
      <c r="C1967" s="57"/>
      <c r="D1967" s="81"/>
      <c r="E1967" s="81"/>
      <c r="F1967" s="81"/>
      <c r="G1967" s="81"/>
      <c r="H1967" s="82"/>
    </row>
    <row r="1968" spans="3:9" ht="14.4" thickBot="1">
      <c r="C1968" s="234" t="s">
        <v>3040</v>
      </c>
      <c r="D1968" s="234" t="s">
        <v>1485</v>
      </c>
      <c r="E1968" s="234"/>
      <c r="F1968" s="234"/>
      <c r="G1968" s="234"/>
      <c r="H1968" s="234"/>
      <c r="I1968" s="56">
        <f>ROUNDDOWN(H1987,-2)</f>
        <v>1318600</v>
      </c>
    </row>
    <row r="1969" spans="3:9" ht="28.2" thickTop="1">
      <c r="C1969" s="119" t="s">
        <v>1197</v>
      </c>
      <c r="D1969" s="120" t="s">
        <v>1198</v>
      </c>
      <c r="E1969" s="120" t="s">
        <v>1199</v>
      </c>
      <c r="F1969" s="120" t="s">
        <v>1200</v>
      </c>
      <c r="G1969" s="120" t="s">
        <v>1201</v>
      </c>
      <c r="H1969" s="121" t="s">
        <v>1202</v>
      </c>
    </row>
    <row r="1970" spans="3:9">
      <c r="C1970" s="141" t="s">
        <v>1203</v>
      </c>
      <c r="D1970" s="59" t="s">
        <v>1204</v>
      </c>
      <c r="E1970" s="73"/>
      <c r="F1970" s="73"/>
      <c r="G1970" s="73"/>
      <c r="H1970" s="146"/>
    </row>
    <row r="1971" spans="3:9">
      <c r="C1971" s="142">
        <v>1</v>
      </c>
      <c r="D1971" s="59" t="s">
        <v>5</v>
      </c>
      <c r="E1971" s="72" t="s">
        <v>6</v>
      </c>
      <c r="F1971" s="74">
        <v>2</v>
      </c>
      <c r="G1971" s="64">
        <f>VLOOKUP(D1971,upahbahan,3,FALSE)</f>
        <v>100000</v>
      </c>
      <c r="H1971" s="124">
        <f t="shared" ref="H1971:H1974" si="191">F1971*G1971</f>
        <v>200000</v>
      </c>
    </row>
    <row r="1972" spans="3:9">
      <c r="C1972" s="142">
        <v>2</v>
      </c>
      <c r="D1972" s="59" t="s">
        <v>7</v>
      </c>
      <c r="E1972" s="72" t="s">
        <v>6</v>
      </c>
      <c r="F1972" s="74">
        <v>0.5</v>
      </c>
      <c r="G1972" s="64">
        <f>VLOOKUP(D1972,upahbahan,3,FALSE)</f>
        <v>145000</v>
      </c>
      <c r="H1972" s="124">
        <f t="shared" si="191"/>
        <v>72500</v>
      </c>
    </row>
    <row r="1973" spans="3:9">
      <c r="C1973" s="142">
        <v>3</v>
      </c>
      <c r="D1973" s="59" t="s">
        <v>18</v>
      </c>
      <c r="E1973" s="72" t="s">
        <v>6</v>
      </c>
      <c r="F1973" s="74">
        <v>0.05</v>
      </c>
      <c r="G1973" s="64">
        <f>VLOOKUP(D1973,upahbahan,3,FALSE)</f>
        <v>175000</v>
      </c>
      <c r="H1973" s="124">
        <f t="shared" si="191"/>
        <v>8750</v>
      </c>
    </row>
    <row r="1974" spans="3:9">
      <c r="C1974" s="142">
        <v>4</v>
      </c>
      <c r="D1974" s="59" t="s">
        <v>19</v>
      </c>
      <c r="E1974" s="72" t="s">
        <v>6</v>
      </c>
      <c r="F1974" s="74">
        <v>1.7000000000000001E-2</v>
      </c>
      <c r="G1974" s="64">
        <f>VLOOKUP(D1974,upahbahan,3,FALSE)</f>
        <v>200000</v>
      </c>
      <c r="H1974" s="124">
        <f t="shared" si="191"/>
        <v>3400.0000000000005</v>
      </c>
    </row>
    <row r="1975" spans="3:9">
      <c r="C1975" s="144" t="s">
        <v>1210</v>
      </c>
      <c r="D1975" s="80"/>
      <c r="E1975" s="80"/>
      <c r="F1975" s="217"/>
      <c r="G1975" s="218"/>
      <c r="H1975" s="124">
        <f>SUM(H1971:H1974)</f>
        <v>284650</v>
      </c>
      <c r="I1975" s="220"/>
    </row>
    <row r="1976" spans="3:9">
      <c r="C1976" s="141" t="s">
        <v>1211</v>
      </c>
      <c r="D1976" s="59" t="s">
        <v>1212</v>
      </c>
      <c r="E1976" s="73"/>
      <c r="F1976" s="73"/>
      <c r="G1976" s="73"/>
      <c r="H1976" s="146"/>
    </row>
    <row r="1977" spans="3:9">
      <c r="C1977" s="198" t="s">
        <v>1205</v>
      </c>
      <c r="D1977" s="77" t="s">
        <v>456</v>
      </c>
      <c r="E1977" s="68" t="s">
        <v>44</v>
      </c>
      <c r="F1977" s="74">
        <v>1.1000000000000001</v>
      </c>
      <c r="G1977" s="64">
        <f>VLOOKUP(D1977,upahbahan,3,FALSE)</f>
        <v>800000</v>
      </c>
      <c r="H1977" s="124">
        <f t="shared" ref="H1977:H1981" si="192">F1977*G1977</f>
        <v>880000.00000000012</v>
      </c>
    </row>
    <row r="1978" spans="3:9">
      <c r="C1978" s="198" t="s">
        <v>1206</v>
      </c>
      <c r="D1978" s="77" t="s">
        <v>2361</v>
      </c>
      <c r="E1978" s="68" t="s">
        <v>66</v>
      </c>
      <c r="F1978" s="74">
        <v>12.44</v>
      </c>
      <c r="G1978" s="64">
        <f>VLOOKUP(D1978,upahbahan,3,FALSE)</f>
        <v>1300</v>
      </c>
      <c r="H1978" s="124">
        <f t="shared" si="192"/>
        <v>16172</v>
      </c>
    </row>
    <row r="1979" spans="3:9">
      <c r="C1979" s="198" t="s">
        <v>1207</v>
      </c>
      <c r="D1979" s="77" t="s">
        <v>86</v>
      </c>
      <c r="E1979" s="68" t="s">
        <v>42</v>
      </c>
      <c r="F1979" s="74">
        <v>2.5000000000000001E-2</v>
      </c>
      <c r="G1979" s="64">
        <f>VLOOKUP(D1979,upahbahan,3,FALSE)</f>
        <v>275000</v>
      </c>
      <c r="H1979" s="124">
        <f t="shared" si="192"/>
        <v>6875</v>
      </c>
    </row>
    <row r="1980" spans="3:9">
      <c r="C1980" s="198" t="s">
        <v>1208</v>
      </c>
      <c r="D1980" s="77" t="s">
        <v>563</v>
      </c>
      <c r="E1980" s="68" t="s">
        <v>66</v>
      </c>
      <c r="F1980" s="74">
        <v>0.65</v>
      </c>
      <c r="G1980" s="64">
        <f>VLOOKUP(D1980,upahbahan,3,FALSE)</f>
        <v>7800</v>
      </c>
      <c r="H1980" s="124">
        <f t="shared" si="192"/>
        <v>5070</v>
      </c>
    </row>
    <row r="1981" spans="3:9">
      <c r="C1981" s="198" t="s">
        <v>1209</v>
      </c>
      <c r="D1981" s="77" t="s">
        <v>261</v>
      </c>
      <c r="E1981" s="68" t="s">
        <v>44</v>
      </c>
      <c r="F1981" s="74">
        <v>4</v>
      </c>
      <c r="G1981" s="64">
        <f>VLOOKUP(D1981,upahbahan,3,FALSE)</f>
        <v>1500</v>
      </c>
      <c r="H1981" s="124">
        <f t="shared" si="192"/>
        <v>6000</v>
      </c>
    </row>
    <row r="1982" spans="3:9">
      <c r="C1982" s="144" t="s">
        <v>1216</v>
      </c>
      <c r="D1982" s="80"/>
      <c r="E1982" s="80"/>
      <c r="F1982" s="80"/>
      <c r="G1982" s="162"/>
      <c r="H1982" s="124">
        <f>SUM(H1977:H1981)</f>
        <v>914117.00000000012</v>
      </c>
    </row>
    <row r="1983" spans="3:9">
      <c r="C1983" s="152" t="s">
        <v>1217</v>
      </c>
      <c r="D1983" s="59" t="s">
        <v>1218</v>
      </c>
      <c r="E1983" s="73"/>
      <c r="F1983" s="73"/>
      <c r="G1983" s="73"/>
      <c r="H1983" s="146"/>
    </row>
    <row r="1984" spans="3:9">
      <c r="C1984" s="144" t="s">
        <v>1219</v>
      </c>
      <c r="D1984" s="80"/>
      <c r="E1984" s="80"/>
      <c r="F1984" s="80"/>
      <c r="G1984" s="162"/>
      <c r="H1984" s="153">
        <v>0</v>
      </c>
    </row>
    <row r="1985" spans="3:9">
      <c r="C1985" s="122" t="s">
        <v>1220</v>
      </c>
      <c r="D1985" s="69" t="s">
        <v>1221</v>
      </c>
      <c r="E1985" s="70"/>
      <c r="F1985" s="70"/>
      <c r="G1985" s="71"/>
      <c r="H1985" s="124">
        <f>H1984+H1982+H1975</f>
        <v>1198767</v>
      </c>
    </row>
    <row r="1986" spans="3:9">
      <c r="C1986" s="122" t="s">
        <v>1222</v>
      </c>
      <c r="D1986" s="69" t="s">
        <v>1325</v>
      </c>
      <c r="E1986" s="70"/>
      <c r="F1986" s="71"/>
      <c r="G1986" s="95">
        <f>$M$8</f>
        <v>0.1</v>
      </c>
      <c r="H1986" s="124">
        <f>H1985*G1986</f>
        <v>119876.70000000001</v>
      </c>
    </row>
    <row r="1987" spans="3:9" ht="14.4" thickBot="1">
      <c r="C1987" s="130" t="s">
        <v>1223</v>
      </c>
      <c r="D1987" s="131" t="s">
        <v>1224</v>
      </c>
      <c r="E1987" s="132"/>
      <c r="F1987" s="132"/>
      <c r="G1987" s="155"/>
      <c r="H1987" s="134">
        <f>SUM(H1985:H1986)</f>
        <v>1318643.7</v>
      </c>
    </row>
    <row r="1988" spans="3:9" ht="14.4" thickTop="1">
      <c r="C1988" s="57"/>
      <c r="D1988" s="81"/>
      <c r="E1988" s="81"/>
      <c r="F1988" s="81"/>
      <c r="G1988" s="81"/>
      <c r="H1988" s="82"/>
    </row>
    <row r="1989" spans="3:9">
      <c r="C1989" s="160" t="s">
        <v>3041</v>
      </c>
      <c r="D1989" s="436" t="s">
        <v>3042</v>
      </c>
      <c r="E1989" s="81"/>
      <c r="F1989" s="81"/>
      <c r="G1989" s="81"/>
      <c r="H1989" s="82"/>
    </row>
    <row r="1990" spans="3:9" ht="15.75" customHeight="1" thickBot="1">
      <c r="C1990" s="53" t="s">
        <v>3043</v>
      </c>
      <c r="D1990" s="221" t="s">
        <v>1486</v>
      </c>
      <c r="E1990" s="353"/>
      <c r="F1990" s="353"/>
      <c r="G1990" s="353"/>
      <c r="H1990" s="353"/>
      <c r="I1990" s="56">
        <f>ROUNDDOWN(H2007,-2)</f>
        <v>67900</v>
      </c>
    </row>
    <row r="1991" spans="3:9" ht="28.2" thickTop="1">
      <c r="C1991" s="119" t="s">
        <v>1197</v>
      </c>
      <c r="D1991" s="120" t="s">
        <v>1198</v>
      </c>
      <c r="E1991" s="120" t="s">
        <v>1199</v>
      </c>
      <c r="F1991" s="120" t="s">
        <v>1200</v>
      </c>
      <c r="G1991" s="120" t="s">
        <v>1201</v>
      </c>
      <c r="H1991" s="121" t="s">
        <v>1202</v>
      </c>
    </row>
    <row r="1992" spans="3:9">
      <c r="C1992" s="141" t="s">
        <v>1203</v>
      </c>
      <c r="D1992" s="59" t="s">
        <v>1204</v>
      </c>
      <c r="E1992" s="73"/>
      <c r="F1992" s="73"/>
      <c r="G1992" s="73"/>
      <c r="H1992" s="146"/>
    </row>
    <row r="1993" spans="3:9">
      <c r="C1993" s="142">
        <v>1</v>
      </c>
      <c r="D1993" s="59" t="s">
        <v>5</v>
      </c>
      <c r="E1993" s="72" t="s">
        <v>6</v>
      </c>
      <c r="F1993" s="74">
        <v>0.125</v>
      </c>
      <c r="G1993" s="64">
        <f>VLOOKUP(D1993,upahbahan,3,FALSE)</f>
        <v>100000</v>
      </c>
      <c r="H1993" s="124">
        <f>F1993*G1993</f>
        <v>12500</v>
      </c>
    </row>
    <row r="1994" spans="3:9">
      <c r="C1994" s="142">
        <v>2</v>
      </c>
      <c r="D1994" s="59" t="s">
        <v>9</v>
      </c>
      <c r="E1994" s="72" t="s">
        <v>6</v>
      </c>
      <c r="F1994" s="74">
        <v>0.125</v>
      </c>
      <c r="G1994" s="64">
        <f>VLOOKUP(D1994,upahbahan,3,FALSE)</f>
        <v>145000</v>
      </c>
      <c r="H1994" s="124">
        <f t="shared" ref="H1994:H1996" si="193">F1994*G1994</f>
        <v>18125</v>
      </c>
    </row>
    <row r="1995" spans="3:9">
      <c r="C1995" s="142">
        <v>3</v>
      </c>
      <c r="D1995" s="59" t="s">
        <v>18</v>
      </c>
      <c r="E1995" s="72" t="s">
        <v>6</v>
      </c>
      <c r="F1995" s="74">
        <v>1.2999999999999999E-2</v>
      </c>
      <c r="G1995" s="64">
        <f>VLOOKUP(D1995,upahbahan,3,FALSE)</f>
        <v>175000</v>
      </c>
      <c r="H1995" s="124">
        <f t="shared" si="193"/>
        <v>2275</v>
      </c>
    </row>
    <row r="1996" spans="3:9">
      <c r="C1996" s="142">
        <v>4</v>
      </c>
      <c r="D1996" s="59" t="s">
        <v>19</v>
      </c>
      <c r="E1996" s="72" t="s">
        <v>6</v>
      </c>
      <c r="F1996" s="74">
        <v>4.0000000000000001E-3</v>
      </c>
      <c r="G1996" s="64">
        <f>VLOOKUP(D1996,upahbahan,3,FALSE)</f>
        <v>200000</v>
      </c>
      <c r="H1996" s="124">
        <f t="shared" si="193"/>
        <v>800</v>
      </c>
    </row>
    <row r="1997" spans="3:9">
      <c r="C1997" s="144" t="s">
        <v>1210</v>
      </c>
      <c r="D1997" s="80"/>
      <c r="E1997" s="80"/>
      <c r="F1997" s="217"/>
      <c r="G1997" s="218"/>
      <c r="H1997" s="124">
        <f>SUM(H1993:H1996)</f>
        <v>33700</v>
      </c>
      <c r="I1997" s="220"/>
    </row>
    <row r="1998" spans="3:9">
      <c r="C1998" s="141" t="s">
        <v>1211</v>
      </c>
      <c r="D1998" s="59" t="s">
        <v>1212</v>
      </c>
      <c r="E1998" s="73"/>
      <c r="F1998" s="73"/>
      <c r="G1998" s="73"/>
      <c r="H1998" s="146"/>
    </row>
    <row r="1999" spans="3:9">
      <c r="C1999" s="198" t="s">
        <v>1205</v>
      </c>
      <c r="D1999" s="77" t="s">
        <v>223</v>
      </c>
      <c r="E1999" s="68" t="s">
        <v>114</v>
      </c>
      <c r="F1999" s="74">
        <v>4</v>
      </c>
      <c r="G1999" s="64">
        <f>VLOOKUP(D1999,upahbahan,3,FALSE)</f>
        <v>6250</v>
      </c>
      <c r="H1999" s="124">
        <f t="shared" ref="H1999:H2001" si="194">F1999*G1999</f>
        <v>25000</v>
      </c>
    </row>
    <row r="2000" spans="3:9">
      <c r="C2000" s="198" t="s">
        <v>1206</v>
      </c>
      <c r="D2000" s="77" t="s">
        <v>255</v>
      </c>
      <c r="E2000" s="68" t="s">
        <v>66</v>
      </c>
      <c r="F2000" s="74">
        <v>0.05</v>
      </c>
      <c r="G2000" s="64">
        <f>VLOOKUP(D2000,upahbahan,3,FALSE)</f>
        <v>45550</v>
      </c>
      <c r="H2000" s="124">
        <f t="shared" si="194"/>
        <v>2277.5</v>
      </c>
    </row>
    <row r="2001" spans="3:9">
      <c r="C2001" s="198" t="s">
        <v>1207</v>
      </c>
      <c r="D2001" s="77" t="s">
        <v>268</v>
      </c>
      <c r="E2001" s="68" t="s">
        <v>44</v>
      </c>
      <c r="F2001" s="74">
        <v>4</v>
      </c>
      <c r="G2001" s="64">
        <f>VLOOKUP(D2001,upahbahan,3,FALSE)</f>
        <v>200</v>
      </c>
      <c r="H2001" s="124">
        <f t="shared" si="194"/>
        <v>800</v>
      </c>
    </row>
    <row r="2002" spans="3:9">
      <c r="C2002" s="144" t="s">
        <v>1216</v>
      </c>
      <c r="D2002" s="80"/>
      <c r="E2002" s="80"/>
      <c r="F2002" s="80"/>
      <c r="G2002" s="162"/>
      <c r="H2002" s="124">
        <f>SUM(H1999:H2001)</f>
        <v>28077.5</v>
      </c>
    </row>
    <row r="2003" spans="3:9">
      <c r="C2003" s="152" t="s">
        <v>1217</v>
      </c>
      <c r="D2003" s="59" t="s">
        <v>1218</v>
      </c>
      <c r="E2003" s="73"/>
      <c r="F2003" s="73"/>
      <c r="G2003" s="73"/>
      <c r="H2003" s="146"/>
    </row>
    <row r="2004" spans="3:9">
      <c r="C2004" s="144" t="s">
        <v>1219</v>
      </c>
      <c r="D2004" s="80"/>
      <c r="E2004" s="80"/>
      <c r="F2004" s="80"/>
      <c r="G2004" s="162"/>
      <c r="H2004" s="153">
        <v>0</v>
      </c>
    </row>
    <row r="2005" spans="3:9">
      <c r="C2005" s="122" t="s">
        <v>1220</v>
      </c>
      <c r="D2005" s="69" t="s">
        <v>1221</v>
      </c>
      <c r="E2005" s="70"/>
      <c r="F2005" s="70"/>
      <c r="G2005" s="71"/>
      <c r="H2005" s="124">
        <f>H2004+H2002+H1997</f>
        <v>61777.5</v>
      </c>
    </row>
    <row r="2006" spans="3:9">
      <c r="C2006" s="122" t="s">
        <v>1222</v>
      </c>
      <c r="D2006" s="69" t="s">
        <v>1325</v>
      </c>
      <c r="E2006" s="70"/>
      <c r="F2006" s="71"/>
      <c r="G2006" s="95">
        <f>$M$8</f>
        <v>0.1</v>
      </c>
      <c r="H2006" s="124">
        <f>H2005*G2006</f>
        <v>6177.75</v>
      </c>
    </row>
    <row r="2007" spans="3:9" ht="14.4" thickBot="1">
      <c r="C2007" s="130" t="s">
        <v>1223</v>
      </c>
      <c r="D2007" s="131" t="s">
        <v>1224</v>
      </c>
      <c r="E2007" s="132"/>
      <c r="F2007" s="132"/>
      <c r="G2007" s="155"/>
      <c r="H2007" s="134">
        <f>SUM(H2005:H2006)</f>
        <v>67955.25</v>
      </c>
    </row>
    <row r="2008" spans="3:9" ht="14.4" thickTop="1">
      <c r="C2008" s="57"/>
      <c r="D2008" s="81"/>
      <c r="E2008" s="81"/>
      <c r="F2008" s="81"/>
      <c r="G2008" s="81"/>
      <c r="H2008" s="82"/>
    </row>
    <row r="2009" spans="3:9" ht="14.4" thickBot="1">
      <c r="C2009" s="53" t="s">
        <v>3044</v>
      </c>
      <c r="D2009" s="234" t="s">
        <v>1487</v>
      </c>
      <c r="E2009" s="234"/>
      <c r="F2009" s="234"/>
      <c r="G2009" s="234"/>
      <c r="H2009" s="234"/>
      <c r="I2009" s="56">
        <f>ROUNDDOWN(H2025,-2)</f>
        <v>465700</v>
      </c>
    </row>
    <row r="2010" spans="3:9" ht="28.2" thickTop="1">
      <c r="C2010" s="119" t="s">
        <v>1197</v>
      </c>
      <c r="D2010" s="120" t="s">
        <v>1198</v>
      </c>
      <c r="E2010" s="120" t="s">
        <v>1199</v>
      </c>
      <c r="F2010" s="120" t="s">
        <v>1200</v>
      </c>
      <c r="G2010" s="120" t="s">
        <v>1201</v>
      </c>
      <c r="H2010" s="121" t="s">
        <v>1202</v>
      </c>
    </row>
    <row r="2011" spans="3:9">
      <c r="C2011" s="141" t="s">
        <v>1203</v>
      </c>
      <c r="D2011" s="59" t="s">
        <v>1204</v>
      </c>
      <c r="E2011" s="73"/>
      <c r="F2011" s="73"/>
      <c r="G2011" s="73"/>
      <c r="H2011" s="146"/>
    </row>
    <row r="2012" spans="3:9">
      <c r="C2012" s="142">
        <v>1</v>
      </c>
      <c r="D2012" s="59" t="s">
        <v>5</v>
      </c>
      <c r="E2012" s="72" t="s">
        <v>6</v>
      </c>
      <c r="F2012" s="74">
        <v>0.1</v>
      </c>
      <c r="G2012" s="64">
        <f>VLOOKUP(D2012,upahbahan,3,FALSE)</f>
        <v>100000</v>
      </c>
      <c r="H2012" s="124">
        <f t="shared" ref="H2012:H2015" si="195">F2012*G2012</f>
        <v>10000</v>
      </c>
    </row>
    <row r="2013" spans="3:9">
      <c r="C2013" s="142">
        <v>2</v>
      </c>
      <c r="D2013" s="59" t="s">
        <v>8</v>
      </c>
      <c r="E2013" s="72" t="s">
        <v>6</v>
      </c>
      <c r="F2013" s="74">
        <v>0.45</v>
      </c>
      <c r="G2013" s="64">
        <f>VLOOKUP(D2013,upahbahan,3,FALSE)</f>
        <v>145000</v>
      </c>
      <c r="H2013" s="124">
        <f t="shared" si="195"/>
        <v>65250</v>
      </c>
    </row>
    <row r="2014" spans="3:9">
      <c r="C2014" s="142">
        <v>3</v>
      </c>
      <c r="D2014" s="59" t="s">
        <v>18</v>
      </c>
      <c r="E2014" s="72" t="s">
        <v>6</v>
      </c>
      <c r="F2014" s="74">
        <v>4.4999999999999998E-2</v>
      </c>
      <c r="G2014" s="64">
        <f>VLOOKUP(D2014,upahbahan,3,FALSE)</f>
        <v>175000</v>
      </c>
      <c r="H2014" s="124">
        <f t="shared" si="195"/>
        <v>7875</v>
      </c>
    </row>
    <row r="2015" spans="3:9">
      <c r="C2015" s="142">
        <v>4</v>
      </c>
      <c r="D2015" s="59" t="s">
        <v>19</v>
      </c>
      <c r="E2015" s="72" t="s">
        <v>6</v>
      </c>
      <c r="F2015" s="74">
        <v>1.4999999999999999E-2</v>
      </c>
      <c r="G2015" s="64">
        <f>VLOOKUP(D2015,upahbahan,3,FALSE)</f>
        <v>200000</v>
      </c>
      <c r="H2015" s="124">
        <f t="shared" si="195"/>
        <v>3000</v>
      </c>
    </row>
    <row r="2016" spans="3:9">
      <c r="C2016" s="144" t="s">
        <v>1210</v>
      </c>
      <c r="D2016" s="80"/>
      <c r="E2016" s="80"/>
      <c r="F2016" s="217"/>
      <c r="G2016" s="218"/>
      <c r="H2016" s="124">
        <f>SUM(H2012:H2015)</f>
        <v>86125</v>
      </c>
      <c r="I2016" s="220"/>
    </row>
    <row r="2017" spans="3:9">
      <c r="C2017" s="141" t="s">
        <v>1211</v>
      </c>
      <c r="D2017" s="59" t="s">
        <v>1212</v>
      </c>
      <c r="E2017" s="73"/>
      <c r="F2017" s="73"/>
      <c r="G2017" s="73"/>
      <c r="H2017" s="146"/>
    </row>
    <row r="2018" spans="3:9">
      <c r="C2018" s="198" t="s">
        <v>1205</v>
      </c>
      <c r="D2018" s="77" t="s">
        <v>116</v>
      </c>
      <c r="E2018" s="68" t="s">
        <v>42</v>
      </c>
      <c r="F2018" s="181">
        <v>2.8000000000000001E-2</v>
      </c>
      <c r="G2018" s="64">
        <f>VLOOKUP(D2018,upahbahan,3,FALSE)</f>
        <v>11950000</v>
      </c>
      <c r="H2018" s="124">
        <f t="shared" ref="H2018:H2019" si="196">F2018*G2018</f>
        <v>334600</v>
      </c>
    </row>
    <row r="2019" spans="3:9">
      <c r="C2019" s="198">
        <v>2</v>
      </c>
      <c r="D2019" s="77" t="s">
        <v>3045</v>
      </c>
      <c r="E2019" s="68" t="s">
        <v>66</v>
      </c>
      <c r="F2019" s="181">
        <v>0.15</v>
      </c>
      <c r="G2019" s="64">
        <f>VLOOKUP(D2019,upahbahan,3,FALSE)</f>
        <v>18000</v>
      </c>
      <c r="H2019" s="124">
        <f t="shared" si="196"/>
        <v>2700</v>
      </c>
    </row>
    <row r="2020" spans="3:9">
      <c r="C2020" s="144" t="s">
        <v>1216</v>
      </c>
      <c r="D2020" s="80"/>
      <c r="E2020" s="80"/>
      <c r="F2020" s="80"/>
      <c r="G2020" s="162"/>
      <c r="H2020" s="124">
        <f>SUM(H2018:H2019)</f>
        <v>337300</v>
      </c>
    </row>
    <row r="2021" spans="3:9">
      <c r="C2021" s="152" t="s">
        <v>1217</v>
      </c>
      <c r="D2021" s="59" t="s">
        <v>1218</v>
      </c>
      <c r="E2021" s="73"/>
      <c r="F2021" s="73"/>
      <c r="G2021" s="73"/>
      <c r="H2021" s="146"/>
    </row>
    <row r="2022" spans="3:9">
      <c r="C2022" s="144" t="s">
        <v>1219</v>
      </c>
      <c r="D2022" s="80"/>
      <c r="E2022" s="80"/>
      <c r="F2022" s="80"/>
      <c r="G2022" s="162"/>
      <c r="H2022" s="153">
        <v>0</v>
      </c>
    </row>
    <row r="2023" spans="3:9">
      <c r="C2023" s="122" t="s">
        <v>1220</v>
      </c>
      <c r="D2023" s="69" t="s">
        <v>1221</v>
      </c>
      <c r="E2023" s="70"/>
      <c r="F2023" s="70"/>
      <c r="G2023" s="71"/>
      <c r="H2023" s="124">
        <f>H2022+H2020+H2016</f>
        <v>423425</v>
      </c>
    </row>
    <row r="2024" spans="3:9">
      <c r="C2024" s="122" t="s">
        <v>1222</v>
      </c>
      <c r="D2024" s="69" t="s">
        <v>1325</v>
      </c>
      <c r="E2024" s="70"/>
      <c r="F2024" s="71"/>
      <c r="G2024" s="95">
        <f>$M$8</f>
        <v>0.1</v>
      </c>
      <c r="H2024" s="124">
        <f>H2023*G2024</f>
        <v>42342.5</v>
      </c>
    </row>
    <row r="2025" spans="3:9" ht="14.4" thickBot="1">
      <c r="C2025" s="130" t="s">
        <v>1223</v>
      </c>
      <c r="D2025" s="131" t="s">
        <v>1224</v>
      </c>
      <c r="E2025" s="132"/>
      <c r="F2025" s="132"/>
      <c r="G2025" s="155"/>
      <c r="H2025" s="134">
        <f>SUM(H2023:H2024)</f>
        <v>465767.5</v>
      </c>
    </row>
    <row r="2026" spans="3:9" ht="14.4" thickTop="1">
      <c r="C2026" s="57"/>
      <c r="D2026" s="81"/>
      <c r="E2026" s="81"/>
      <c r="F2026" s="81"/>
      <c r="G2026" s="81"/>
      <c r="H2026" s="82"/>
    </row>
    <row r="2028" spans="3:9" ht="14.4" thickBot="1">
      <c r="C2028" s="53" t="s">
        <v>3046</v>
      </c>
      <c r="D2028" s="234" t="s">
        <v>3047</v>
      </c>
      <c r="E2028" s="234"/>
      <c r="F2028" s="234"/>
      <c r="G2028" s="234"/>
      <c r="H2028" s="234"/>
      <c r="I2028" s="56">
        <f>ROUNDDOWN(H2045,-2)</f>
        <v>90200</v>
      </c>
    </row>
    <row r="2029" spans="3:9" ht="28.2" thickTop="1">
      <c r="C2029" s="119" t="s">
        <v>1197</v>
      </c>
      <c r="D2029" s="120" t="s">
        <v>1198</v>
      </c>
      <c r="E2029" s="120" t="s">
        <v>1199</v>
      </c>
      <c r="F2029" s="120" t="s">
        <v>1200</v>
      </c>
      <c r="G2029" s="120" t="s">
        <v>1201</v>
      </c>
      <c r="H2029" s="121" t="s">
        <v>1202</v>
      </c>
    </row>
    <row r="2030" spans="3:9">
      <c r="C2030" s="141" t="s">
        <v>1203</v>
      </c>
      <c r="D2030" s="59" t="s">
        <v>1204</v>
      </c>
      <c r="E2030" s="73"/>
      <c r="F2030" s="73"/>
      <c r="G2030" s="73"/>
      <c r="H2030" s="146"/>
    </row>
    <row r="2031" spans="3:9">
      <c r="C2031" s="142">
        <v>1</v>
      </c>
      <c r="D2031" s="59" t="s">
        <v>5</v>
      </c>
      <c r="E2031" s="72" t="s">
        <v>6</v>
      </c>
      <c r="F2031" s="74">
        <v>0.13900000000000001</v>
      </c>
      <c r="G2031" s="64">
        <f>VLOOKUP(D2031,upahbahan,3,FALSE)</f>
        <v>100000</v>
      </c>
      <c r="H2031" s="124">
        <f t="shared" ref="H2031:H2034" si="197">F2031*G2031</f>
        <v>13900.000000000002</v>
      </c>
    </row>
    <row r="2032" spans="3:9">
      <c r="C2032" s="142">
        <v>2</v>
      </c>
      <c r="D2032" s="59" t="s">
        <v>9</v>
      </c>
      <c r="E2032" s="72" t="s">
        <v>6</v>
      </c>
      <c r="F2032" s="74">
        <v>0.13900000000000001</v>
      </c>
      <c r="G2032" s="64">
        <f>VLOOKUP(D2032,upahbahan,3,FALSE)</f>
        <v>145000</v>
      </c>
      <c r="H2032" s="124">
        <f t="shared" si="197"/>
        <v>20155</v>
      </c>
    </row>
    <row r="2033" spans="3:9">
      <c r="C2033" s="142">
        <v>3</v>
      </c>
      <c r="D2033" s="59" t="s">
        <v>18</v>
      </c>
      <c r="E2033" s="72" t="s">
        <v>6</v>
      </c>
      <c r="F2033" s="74">
        <v>1.4E-2</v>
      </c>
      <c r="G2033" s="64">
        <f>VLOOKUP(D2033,upahbahan,3,FALSE)</f>
        <v>175000</v>
      </c>
      <c r="H2033" s="124">
        <f t="shared" si="197"/>
        <v>2450</v>
      </c>
    </row>
    <row r="2034" spans="3:9">
      <c r="C2034" s="142">
        <v>4</v>
      </c>
      <c r="D2034" s="59" t="s">
        <v>19</v>
      </c>
      <c r="E2034" s="72" t="s">
        <v>6</v>
      </c>
      <c r="F2034" s="74">
        <v>5.0000000000000001E-3</v>
      </c>
      <c r="G2034" s="64">
        <f>VLOOKUP(D2034,upahbahan,3,FALSE)</f>
        <v>200000</v>
      </c>
      <c r="H2034" s="124">
        <f t="shared" si="197"/>
        <v>1000</v>
      </c>
    </row>
    <row r="2035" spans="3:9">
      <c r="C2035" s="144" t="s">
        <v>1210</v>
      </c>
      <c r="D2035" s="80"/>
      <c r="E2035" s="80"/>
      <c r="F2035" s="217"/>
      <c r="G2035" s="218"/>
      <c r="H2035" s="124">
        <f>SUM(H2031:H2034)</f>
        <v>37505</v>
      </c>
      <c r="I2035" s="220"/>
    </row>
    <row r="2036" spans="3:9">
      <c r="C2036" s="141" t="s">
        <v>1211</v>
      </c>
      <c r="D2036" s="59" t="s">
        <v>1212</v>
      </c>
      <c r="E2036" s="73"/>
      <c r="F2036" s="73"/>
      <c r="G2036" s="73"/>
      <c r="H2036" s="146"/>
    </row>
    <row r="2037" spans="3:9">
      <c r="C2037" s="198" t="s">
        <v>1205</v>
      </c>
      <c r="D2037" s="77" t="s">
        <v>3048</v>
      </c>
      <c r="E2037" s="68" t="s">
        <v>114</v>
      </c>
      <c r="F2037" s="74">
        <v>5.37</v>
      </c>
      <c r="G2037" s="64">
        <f>VLOOKUP(D2037,upahbahan,3,FALSE)</f>
        <v>7500</v>
      </c>
      <c r="H2037" s="124">
        <f t="shared" ref="H2037:H2039" si="198">F2037*G2037</f>
        <v>40275</v>
      </c>
    </row>
    <row r="2038" spans="3:9">
      <c r="C2038" s="198">
        <v>2</v>
      </c>
      <c r="D2038" s="77" t="s">
        <v>255</v>
      </c>
      <c r="E2038" s="68" t="s">
        <v>66</v>
      </c>
      <c r="F2038" s="74">
        <v>0.05</v>
      </c>
      <c r="G2038" s="64">
        <f>VLOOKUP(D2038,upahbahan,3,FALSE)</f>
        <v>45550</v>
      </c>
      <c r="H2038" s="124">
        <f t="shared" si="198"/>
        <v>2277.5</v>
      </c>
    </row>
    <row r="2039" spans="3:9">
      <c r="C2039" s="198">
        <v>2</v>
      </c>
      <c r="D2039" s="77" t="s">
        <v>268</v>
      </c>
      <c r="E2039" s="68" t="s">
        <v>2188</v>
      </c>
      <c r="F2039" s="74">
        <v>10</v>
      </c>
      <c r="G2039" s="64">
        <f>VLOOKUP(D2039,upahbahan,3,FALSE)</f>
        <v>200</v>
      </c>
      <c r="H2039" s="124">
        <f t="shared" si="198"/>
        <v>2000</v>
      </c>
    </row>
    <row r="2040" spans="3:9">
      <c r="C2040" s="144" t="s">
        <v>1216</v>
      </c>
      <c r="D2040" s="80"/>
      <c r="E2040" s="80"/>
      <c r="F2040" s="80"/>
      <c r="G2040" s="162"/>
      <c r="H2040" s="124">
        <f>SUM(H2037:H2039)</f>
        <v>44552.5</v>
      </c>
    </row>
    <row r="2041" spans="3:9">
      <c r="C2041" s="152" t="s">
        <v>1217</v>
      </c>
      <c r="D2041" s="59" t="s">
        <v>1218</v>
      </c>
      <c r="E2041" s="73"/>
      <c r="F2041" s="73"/>
      <c r="G2041" s="73"/>
      <c r="H2041" s="146"/>
    </row>
    <row r="2042" spans="3:9">
      <c r="C2042" s="144" t="s">
        <v>1219</v>
      </c>
      <c r="D2042" s="80"/>
      <c r="E2042" s="80"/>
      <c r="F2042" s="80"/>
      <c r="G2042" s="162"/>
      <c r="H2042" s="153">
        <v>0</v>
      </c>
    </row>
    <row r="2043" spans="3:9">
      <c r="C2043" s="122" t="s">
        <v>1220</v>
      </c>
      <c r="D2043" s="69" t="s">
        <v>1221</v>
      </c>
      <c r="E2043" s="70"/>
      <c r="F2043" s="70"/>
      <c r="G2043" s="71"/>
      <c r="H2043" s="124">
        <f>H2042+H2040+H2035</f>
        <v>82057.5</v>
      </c>
    </row>
    <row r="2044" spans="3:9">
      <c r="C2044" s="122" t="s">
        <v>1222</v>
      </c>
      <c r="D2044" s="69" t="s">
        <v>1325</v>
      </c>
      <c r="E2044" s="70"/>
      <c r="F2044" s="71"/>
      <c r="G2044" s="95">
        <f>$M$8</f>
        <v>0.1</v>
      </c>
      <c r="H2044" s="124">
        <f>H2043*G2044</f>
        <v>8205.75</v>
      </c>
    </row>
    <row r="2045" spans="3:9" ht="14.4" thickBot="1">
      <c r="C2045" s="130" t="s">
        <v>1223</v>
      </c>
      <c r="D2045" s="131" t="s">
        <v>1224</v>
      </c>
      <c r="E2045" s="132"/>
      <c r="F2045" s="132"/>
      <c r="G2045" s="155"/>
      <c r="H2045" s="134">
        <f>SUM(H2043:H2044)</f>
        <v>90263.25</v>
      </c>
    </row>
    <row r="2046" spans="3:9" ht="14.4" thickTop="1">
      <c r="C2046" s="57"/>
      <c r="D2046" s="81"/>
      <c r="E2046" s="81"/>
      <c r="F2046" s="81"/>
      <c r="G2046" s="81"/>
      <c r="H2046" s="82"/>
    </row>
  </sheetData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3:M963"/>
  <sheetViews>
    <sheetView topLeftCell="A940" zoomScale="89" zoomScaleNormal="89" workbookViewId="0">
      <selection activeCell="I351" sqref="I351"/>
    </sheetView>
  </sheetViews>
  <sheetFormatPr defaultColWidth="8.88671875" defaultRowHeight="13.8"/>
  <cols>
    <col min="1" max="1" width="2.109375" style="55" customWidth="1"/>
    <col min="2" max="2" width="1.6640625" style="55" customWidth="1"/>
    <col min="3" max="3" width="9" style="62" customWidth="1"/>
    <col min="4" max="4" width="36.5546875" style="62" customWidth="1"/>
    <col min="5" max="5" width="7.44140625" style="62" customWidth="1"/>
    <col min="6" max="6" width="10.5546875" style="62" customWidth="1"/>
    <col min="7" max="7" width="14.44140625" style="62" customWidth="1"/>
    <col min="8" max="8" width="17" style="62" customWidth="1"/>
    <col min="9" max="9" width="14.33203125" style="54" customWidth="1"/>
    <col min="10" max="10" width="15" style="159" bestFit="1" customWidth="1"/>
    <col min="11" max="11" width="12.44140625" style="55" bestFit="1" customWidth="1"/>
    <col min="12" max="16384" width="8.88671875" style="55"/>
  </cols>
  <sheetData>
    <row r="3" spans="3:13">
      <c r="C3" s="317" t="s">
        <v>3049</v>
      </c>
      <c r="D3" s="318" t="str">
        <f>'[1]Daftar HSP'!B363</f>
        <v>PEKERJAAN PINTU DAN JENDELA</v>
      </c>
      <c r="E3" s="226"/>
      <c r="F3" s="226"/>
      <c r="G3" s="226"/>
      <c r="H3" s="226"/>
    </row>
    <row r="4" spans="3:13">
      <c r="C4" s="317" t="s">
        <v>3050</v>
      </c>
      <c r="D4" s="318" t="s">
        <v>3051</v>
      </c>
      <c r="E4" s="226"/>
      <c r="F4" s="226"/>
      <c r="G4" s="226"/>
      <c r="H4" s="226"/>
    </row>
    <row r="5" spans="3:13" ht="14.4" thickBot="1">
      <c r="C5" s="53" t="s">
        <v>3052</v>
      </c>
      <c r="D5" s="234" t="s">
        <v>1488</v>
      </c>
      <c r="E5" s="222"/>
      <c r="F5" s="222"/>
      <c r="G5" s="222"/>
      <c r="H5" s="222"/>
      <c r="I5" s="56">
        <f>ROUNDDOWN(H20,-2)</f>
        <v>915300</v>
      </c>
      <c r="J5" s="324"/>
      <c r="K5" s="325"/>
    </row>
    <row r="6" spans="3:13" ht="28.2" thickTop="1">
      <c r="C6" s="119" t="s">
        <v>1197</v>
      </c>
      <c r="D6" s="120" t="s">
        <v>1198</v>
      </c>
      <c r="E6" s="120" t="s">
        <v>1199</v>
      </c>
      <c r="F6" s="120" t="s">
        <v>1200</v>
      </c>
      <c r="G6" s="120" t="s">
        <v>1201</v>
      </c>
      <c r="H6" s="121" t="s">
        <v>1202</v>
      </c>
      <c r="J6" s="324"/>
    </row>
    <row r="7" spans="3:13">
      <c r="C7" s="141" t="s">
        <v>1203</v>
      </c>
      <c r="D7" s="59" t="s">
        <v>1204</v>
      </c>
      <c r="E7" s="73"/>
      <c r="F7" s="73"/>
      <c r="G7" s="73"/>
      <c r="H7" s="146"/>
      <c r="J7" s="159" t="s">
        <v>1249</v>
      </c>
    </row>
    <row r="8" spans="3:13">
      <c r="C8" s="142">
        <v>1</v>
      </c>
      <c r="D8" s="59" t="s">
        <v>5</v>
      </c>
      <c r="E8" s="72" t="s">
        <v>6</v>
      </c>
      <c r="F8" s="74">
        <v>1.2</v>
      </c>
      <c r="G8" s="64">
        <f>VLOOKUP(D8,upahbahan,3,FALSE)</f>
        <v>100000</v>
      </c>
      <c r="H8" s="124">
        <f>F8*G8</f>
        <v>120000</v>
      </c>
      <c r="J8" s="159" t="s">
        <v>1250</v>
      </c>
      <c r="M8" s="65">
        <v>0.1</v>
      </c>
    </row>
    <row r="9" spans="3:13">
      <c r="C9" s="142">
        <v>2</v>
      </c>
      <c r="D9" s="59" t="s">
        <v>11</v>
      </c>
      <c r="E9" s="72" t="s">
        <v>6</v>
      </c>
      <c r="F9" s="74">
        <v>1.2</v>
      </c>
      <c r="G9" s="64">
        <f>VLOOKUP(D9,upahbahan,3,FALSE)</f>
        <v>145000</v>
      </c>
      <c r="H9" s="124">
        <f>F9*G9</f>
        <v>174000</v>
      </c>
    </row>
    <row r="10" spans="3:13">
      <c r="C10" s="142">
        <v>3</v>
      </c>
      <c r="D10" s="59" t="s">
        <v>18</v>
      </c>
      <c r="E10" s="72" t="s">
        <v>6</v>
      </c>
      <c r="F10" s="74">
        <v>0.12</v>
      </c>
      <c r="G10" s="64">
        <f>VLOOKUP(D10,upahbahan,3,FALSE)</f>
        <v>175000</v>
      </c>
      <c r="H10" s="124">
        <f t="shared" ref="H10:H11" si="0">F10*G10</f>
        <v>21000</v>
      </c>
    </row>
    <row r="11" spans="3:13">
      <c r="C11" s="142">
        <v>4</v>
      </c>
      <c r="D11" s="59" t="s">
        <v>19</v>
      </c>
      <c r="E11" s="72" t="s">
        <v>6</v>
      </c>
      <c r="F11" s="74">
        <v>0.04</v>
      </c>
      <c r="G11" s="64">
        <f>VLOOKUP(D11,upahbahan,3,FALSE)</f>
        <v>200000</v>
      </c>
      <c r="H11" s="124">
        <f t="shared" si="0"/>
        <v>8000</v>
      </c>
    </row>
    <row r="12" spans="3:13">
      <c r="C12" s="144" t="s">
        <v>1210</v>
      </c>
      <c r="D12" s="80"/>
      <c r="E12" s="80"/>
      <c r="F12" s="217"/>
      <c r="G12" s="218"/>
      <c r="H12" s="124">
        <f>SUM(H8:H11)</f>
        <v>323000</v>
      </c>
      <c r="I12" s="219"/>
    </row>
    <row r="13" spans="3:13">
      <c r="C13" s="141" t="s">
        <v>1211</v>
      </c>
      <c r="D13" s="59" t="s">
        <v>1212</v>
      </c>
      <c r="E13" s="73"/>
      <c r="F13" s="73"/>
      <c r="G13" s="73"/>
      <c r="H13" s="146"/>
    </row>
    <row r="14" spans="3:13">
      <c r="C14" s="142">
        <v>1</v>
      </c>
      <c r="D14" s="59" t="s">
        <v>817</v>
      </c>
      <c r="E14" s="72" t="s">
        <v>63</v>
      </c>
      <c r="F14" s="74">
        <v>1</v>
      </c>
      <c r="G14" s="64">
        <f>VLOOKUP(D14,upahbahan,3,FALSE)</f>
        <v>509100</v>
      </c>
      <c r="H14" s="124">
        <f>F14*G14</f>
        <v>509100</v>
      </c>
    </row>
    <row r="15" spans="3:13">
      <c r="C15" s="144" t="s">
        <v>1216</v>
      </c>
      <c r="D15" s="80"/>
      <c r="E15" s="80"/>
      <c r="F15" s="80"/>
      <c r="G15" s="162"/>
      <c r="H15" s="124">
        <f>SUM(H14:H14)</f>
        <v>509100</v>
      </c>
    </row>
    <row r="16" spans="3:13">
      <c r="C16" s="152" t="s">
        <v>1217</v>
      </c>
      <c r="D16" s="59" t="s">
        <v>1218</v>
      </c>
      <c r="E16" s="73"/>
      <c r="F16" s="73"/>
      <c r="G16" s="73"/>
      <c r="H16" s="146"/>
    </row>
    <row r="17" spans="3:11">
      <c r="C17" s="144" t="s">
        <v>1219</v>
      </c>
      <c r="D17" s="80"/>
      <c r="E17" s="80"/>
      <c r="F17" s="80"/>
      <c r="G17" s="162"/>
      <c r="H17" s="153">
        <v>0</v>
      </c>
    </row>
    <row r="18" spans="3:11">
      <c r="C18" s="122" t="s">
        <v>1220</v>
      </c>
      <c r="D18" s="69" t="s">
        <v>1221</v>
      </c>
      <c r="E18" s="70"/>
      <c r="F18" s="70"/>
      <c r="G18" s="71"/>
      <c r="H18" s="124">
        <f>H17+H15+H12</f>
        <v>832100</v>
      </c>
    </row>
    <row r="19" spans="3:11">
      <c r="C19" s="122" t="s">
        <v>1222</v>
      </c>
      <c r="D19" s="69" t="s">
        <v>1325</v>
      </c>
      <c r="E19" s="70"/>
      <c r="F19" s="71"/>
      <c r="G19" s="95">
        <f>$M$8</f>
        <v>0.1</v>
      </c>
      <c r="H19" s="124">
        <f>H18*G19</f>
        <v>83210</v>
      </c>
    </row>
    <row r="20" spans="3:11" ht="14.4" thickBot="1">
      <c r="C20" s="130" t="s">
        <v>1223</v>
      </c>
      <c r="D20" s="131" t="s">
        <v>1224</v>
      </c>
      <c r="E20" s="132"/>
      <c r="F20" s="132"/>
      <c r="G20" s="155"/>
      <c r="H20" s="134">
        <f>SUM(H18:H19)</f>
        <v>915310</v>
      </c>
    </row>
    <row r="21" spans="3:11" ht="14.4" thickTop="1"/>
    <row r="22" spans="3:11" ht="14.4" thickBot="1">
      <c r="C22" s="53" t="s">
        <v>3053</v>
      </c>
      <c r="D22" s="234" t="s">
        <v>1489</v>
      </c>
      <c r="E22" s="222"/>
      <c r="F22" s="222"/>
      <c r="G22" s="222"/>
      <c r="H22" s="222"/>
      <c r="I22" s="56">
        <f>ROUNDDOWN(H37,-2)</f>
        <v>956600</v>
      </c>
      <c r="K22" s="325"/>
    </row>
    <row r="23" spans="3:11" ht="28.2" thickTop="1">
      <c r="C23" s="119" t="s">
        <v>1197</v>
      </c>
      <c r="D23" s="120" t="s">
        <v>1198</v>
      </c>
      <c r="E23" s="120" t="s">
        <v>1199</v>
      </c>
      <c r="F23" s="120" t="s">
        <v>1200</v>
      </c>
      <c r="G23" s="120" t="s">
        <v>1201</v>
      </c>
      <c r="H23" s="121" t="s">
        <v>1202</v>
      </c>
      <c r="K23" s="325"/>
    </row>
    <row r="24" spans="3:11">
      <c r="C24" s="141" t="s">
        <v>1203</v>
      </c>
      <c r="D24" s="59" t="s">
        <v>1204</v>
      </c>
      <c r="E24" s="73"/>
      <c r="F24" s="73"/>
      <c r="G24" s="73"/>
      <c r="H24" s="146"/>
      <c r="K24" s="325"/>
    </row>
    <row r="25" spans="3:11">
      <c r="C25" s="142">
        <v>1</v>
      </c>
      <c r="D25" s="59" t="s">
        <v>5</v>
      </c>
      <c r="E25" s="72" t="s">
        <v>6</v>
      </c>
      <c r="F25" s="74">
        <v>1</v>
      </c>
      <c r="G25" s="64">
        <f>VLOOKUP(D25,upahbahan,3,FALSE)</f>
        <v>100000</v>
      </c>
      <c r="H25" s="124">
        <f t="shared" ref="H25:H28" si="1">F25*G25</f>
        <v>100000</v>
      </c>
      <c r="K25" s="325"/>
    </row>
    <row r="26" spans="3:11">
      <c r="C26" s="142">
        <v>2</v>
      </c>
      <c r="D26" s="59" t="s">
        <v>14</v>
      </c>
      <c r="E26" s="72" t="s">
        <v>6</v>
      </c>
      <c r="F26" s="74">
        <v>1</v>
      </c>
      <c r="G26" s="64">
        <f>VLOOKUP(D26,upahbahan,3,FALSE)</f>
        <v>145000</v>
      </c>
      <c r="H26" s="124">
        <f t="shared" si="1"/>
        <v>145000</v>
      </c>
      <c r="K26" s="325"/>
    </row>
    <row r="27" spans="3:11">
      <c r="C27" s="142">
        <v>3</v>
      </c>
      <c r="D27" s="59" t="s">
        <v>18</v>
      </c>
      <c r="E27" s="72" t="s">
        <v>6</v>
      </c>
      <c r="F27" s="74">
        <v>0.1</v>
      </c>
      <c r="G27" s="64">
        <f>VLOOKUP(D27,upahbahan,3,FALSE)</f>
        <v>175000</v>
      </c>
      <c r="H27" s="124">
        <f t="shared" si="1"/>
        <v>17500</v>
      </c>
      <c r="K27" s="325"/>
    </row>
    <row r="28" spans="3:11">
      <c r="C28" s="142">
        <v>4</v>
      </c>
      <c r="D28" s="59" t="s">
        <v>19</v>
      </c>
      <c r="E28" s="72" t="s">
        <v>6</v>
      </c>
      <c r="F28" s="74">
        <v>3.3000000000000002E-2</v>
      </c>
      <c r="G28" s="64">
        <f>VLOOKUP(D28,upahbahan,3,FALSE)</f>
        <v>200000</v>
      </c>
      <c r="H28" s="124">
        <f t="shared" si="1"/>
        <v>6600</v>
      </c>
      <c r="K28" s="325"/>
    </row>
    <row r="29" spans="3:11">
      <c r="C29" s="144" t="s">
        <v>1210</v>
      </c>
      <c r="D29" s="80"/>
      <c r="E29" s="80"/>
      <c r="F29" s="217"/>
      <c r="G29" s="218"/>
      <c r="H29" s="124">
        <f>SUM(H25:H28)</f>
        <v>269100</v>
      </c>
      <c r="I29" s="219"/>
      <c r="K29" s="325"/>
    </row>
    <row r="30" spans="3:11">
      <c r="C30" s="141" t="s">
        <v>1211</v>
      </c>
      <c r="D30" s="59" t="s">
        <v>1212</v>
      </c>
      <c r="E30" s="73"/>
      <c r="F30" s="73"/>
      <c r="G30" s="73"/>
      <c r="H30" s="146"/>
      <c r="K30" s="325"/>
    </row>
    <row r="31" spans="3:11">
      <c r="C31" s="142">
        <v>1</v>
      </c>
      <c r="D31" s="59" t="s">
        <v>816</v>
      </c>
      <c r="E31" s="72" t="s">
        <v>63</v>
      </c>
      <c r="F31" s="74">
        <v>1</v>
      </c>
      <c r="G31" s="64">
        <f>VLOOKUP(D31,upahbahan,3,FALSE)</f>
        <v>600600</v>
      </c>
      <c r="H31" s="124">
        <f>F31*G31</f>
        <v>600600</v>
      </c>
      <c r="K31" s="325"/>
    </row>
    <row r="32" spans="3:11">
      <c r="C32" s="144" t="s">
        <v>1216</v>
      </c>
      <c r="D32" s="80"/>
      <c r="E32" s="80"/>
      <c r="F32" s="80"/>
      <c r="G32" s="162"/>
      <c r="H32" s="124">
        <f>SUM(H31:H31)</f>
        <v>600600</v>
      </c>
      <c r="K32" s="325"/>
    </row>
    <row r="33" spans="3:11">
      <c r="C33" s="152" t="s">
        <v>1217</v>
      </c>
      <c r="D33" s="59" t="s">
        <v>1218</v>
      </c>
      <c r="E33" s="73"/>
      <c r="F33" s="73"/>
      <c r="G33" s="73"/>
      <c r="H33" s="146"/>
      <c r="K33" s="325"/>
    </row>
    <row r="34" spans="3:11">
      <c r="C34" s="144" t="s">
        <v>1219</v>
      </c>
      <c r="D34" s="80"/>
      <c r="E34" s="80"/>
      <c r="F34" s="80"/>
      <c r="G34" s="162"/>
      <c r="H34" s="153">
        <v>0</v>
      </c>
      <c r="K34" s="325"/>
    </row>
    <row r="35" spans="3:11">
      <c r="C35" s="122" t="s">
        <v>1220</v>
      </c>
      <c r="D35" s="69" t="s">
        <v>1221</v>
      </c>
      <c r="E35" s="70"/>
      <c r="F35" s="70"/>
      <c r="G35" s="71"/>
      <c r="H35" s="124">
        <f>H34+H32+H29</f>
        <v>869700</v>
      </c>
      <c r="K35" s="325"/>
    </row>
    <row r="36" spans="3:11">
      <c r="C36" s="122" t="s">
        <v>1222</v>
      </c>
      <c r="D36" s="69" t="s">
        <v>1325</v>
      </c>
      <c r="E36" s="70"/>
      <c r="F36" s="71"/>
      <c r="G36" s="95">
        <f>$M$8</f>
        <v>0.1</v>
      </c>
      <c r="H36" s="124">
        <f>H35*G36</f>
        <v>86970</v>
      </c>
      <c r="K36" s="325"/>
    </row>
    <row r="37" spans="3:11" ht="14.4" thickBot="1">
      <c r="C37" s="130" t="s">
        <v>1223</v>
      </c>
      <c r="D37" s="131" t="s">
        <v>1224</v>
      </c>
      <c r="E37" s="132"/>
      <c r="F37" s="132"/>
      <c r="G37" s="155"/>
      <c r="H37" s="134">
        <f>SUM(H35:H36)</f>
        <v>956670</v>
      </c>
      <c r="K37" s="325"/>
    </row>
    <row r="38" spans="3:11" ht="14.4" thickTop="1">
      <c r="C38" s="89"/>
      <c r="D38" s="90"/>
      <c r="E38" s="90"/>
      <c r="F38" s="90"/>
      <c r="G38" s="90"/>
      <c r="H38" s="91"/>
      <c r="K38" s="325"/>
    </row>
    <row r="39" spans="3:11" ht="14.4" thickBot="1">
      <c r="C39" s="53" t="s">
        <v>3054</v>
      </c>
      <c r="D39" s="234" t="s">
        <v>1490</v>
      </c>
      <c r="E39" s="222"/>
      <c r="F39" s="222"/>
      <c r="G39" s="222"/>
      <c r="H39" s="222"/>
      <c r="I39" s="56">
        <f>ROUNDDOWN(H54,-2)</f>
        <v>955300</v>
      </c>
      <c r="K39" s="325"/>
    </row>
    <row r="40" spans="3:11" ht="28.2" thickTop="1">
      <c r="C40" s="119" t="s">
        <v>1197</v>
      </c>
      <c r="D40" s="120" t="s">
        <v>1198</v>
      </c>
      <c r="E40" s="120" t="s">
        <v>1199</v>
      </c>
      <c r="F40" s="120" t="s">
        <v>1200</v>
      </c>
      <c r="G40" s="120" t="s">
        <v>1201</v>
      </c>
      <c r="H40" s="121" t="s">
        <v>1202</v>
      </c>
      <c r="K40" s="325"/>
    </row>
    <row r="41" spans="3:11">
      <c r="C41" s="141" t="s">
        <v>1203</v>
      </c>
      <c r="D41" s="59" t="s">
        <v>1204</v>
      </c>
      <c r="E41" s="73"/>
      <c r="F41" s="73"/>
      <c r="G41" s="73"/>
      <c r="H41" s="146"/>
      <c r="K41" s="325"/>
    </row>
    <row r="42" spans="3:11">
      <c r="C42" s="142">
        <v>1</v>
      </c>
      <c r="D42" s="59" t="s">
        <v>5</v>
      </c>
      <c r="E42" s="72" t="s">
        <v>6</v>
      </c>
      <c r="F42" s="74">
        <v>0.44</v>
      </c>
      <c r="G42" s="64">
        <f>VLOOKUP(D42,upahbahan,3,FALSE)</f>
        <v>100000</v>
      </c>
      <c r="H42" s="124">
        <f t="shared" ref="H42:H45" si="2">F42*G42</f>
        <v>44000</v>
      </c>
      <c r="K42" s="325"/>
    </row>
    <row r="43" spans="3:11">
      <c r="C43" s="142">
        <v>2</v>
      </c>
      <c r="D43" s="59" t="s">
        <v>14</v>
      </c>
      <c r="E43" s="72" t="s">
        <v>6</v>
      </c>
      <c r="F43" s="74">
        <v>0.44</v>
      </c>
      <c r="G43" s="64">
        <f>VLOOKUP(D43,upahbahan,3,FALSE)</f>
        <v>145000</v>
      </c>
      <c r="H43" s="124">
        <f t="shared" si="2"/>
        <v>63800</v>
      </c>
      <c r="K43" s="325"/>
    </row>
    <row r="44" spans="3:11">
      <c r="C44" s="142">
        <v>3</v>
      </c>
      <c r="D44" s="59" t="s">
        <v>18</v>
      </c>
      <c r="E44" s="72" t="s">
        <v>6</v>
      </c>
      <c r="F44" s="74">
        <v>4.3999999999999997E-2</v>
      </c>
      <c r="G44" s="64">
        <f>VLOOKUP(D44,upahbahan,3,FALSE)</f>
        <v>175000</v>
      </c>
      <c r="H44" s="124">
        <f t="shared" si="2"/>
        <v>7700</v>
      </c>
      <c r="K44" s="325"/>
    </row>
    <row r="45" spans="3:11">
      <c r="C45" s="142">
        <v>4</v>
      </c>
      <c r="D45" s="59" t="s">
        <v>19</v>
      </c>
      <c r="E45" s="72" t="s">
        <v>6</v>
      </c>
      <c r="F45" s="74">
        <v>1.4999999999999999E-2</v>
      </c>
      <c r="G45" s="64">
        <f>VLOOKUP(D45,upahbahan,3,FALSE)</f>
        <v>200000</v>
      </c>
      <c r="H45" s="124">
        <f t="shared" si="2"/>
        <v>3000</v>
      </c>
      <c r="K45" s="325"/>
    </row>
    <row r="46" spans="3:11">
      <c r="C46" s="144" t="s">
        <v>1210</v>
      </c>
      <c r="D46" s="80"/>
      <c r="E46" s="80"/>
      <c r="F46" s="217"/>
      <c r="G46" s="218"/>
      <c r="H46" s="124">
        <f>SUM(H42:H45)</f>
        <v>118500</v>
      </c>
      <c r="I46" s="219"/>
      <c r="K46" s="325"/>
    </row>
    <row r="47" spans="3:11">
      <c r="C47" s="141" t="s">
        <v>1211</v>
      </c>
      <c r="D47" s="59" t="s">
        <v>1212</v>
      </c>
      <c r="E47" s="73"/>
      <c r="F47" s="73"/>
      <c r="G47" s="73"/>
      <c r="H47" s="146"/>
      <c r="K47" s="325"/>
    </row>
    <row r="48" spans="3:11">
      <c r="C48" s="142">
        <v>1</v>
      </c>
      <c r="D48" s="59" t="s">
        <v>806</v>
      </c>
      <c r="E48" s="72" t="s">
        <v>63</v>
      </c>
      <c r="F48" s="74">
        <v>1</v>
      </c>
      <c r="G48" s="64">
        <f>VLOOKUP(D48,upahbahan,3,FALSE)</f>
        <v>750000</v>
      </c>
      <c r="H48" s="124">
        <f t="shared" ref="H48" si="3">F48*G48</f>
        <v>750000</v>
      </c>
      <c r="K48" s="325"/>
    </row>
    <row r="49" spans="3:11">
      <c r="C49" s="144" t="s">
        <v>1216</v>
      </c>
      <c r="D49" s="80"/>
      <c r="E49" s="80"/>
      <c r="F49" s="80"/>
      <c r="G49" s="162"/>
      <c r="H49" s="124">
        <f>SUM(H48:H48)</f>
        <v>750000</v>
      </c>
      <c r="K49" s="325"/>
    </row>
    <row r="50" spans="3:11">
      <c r="C50" s="152" t="s">
        <v>1217</v>
      </c>
      <c r="D50" s="59" t="s">
        <v>1218</v>
      </c>
      <c r="E50" s="73"/>
      <c r="F50" s="73"/>
      <c r="G50" s="73"/>
      <c r="H50" s="146"/>
      <c r="K50" s="325"/>
    </row>
    <row r="51" spans="3:11">
      <c r="C51" s="144" t="s">
        <v>1219</v>
      </c>
      <c r="D51" s="80"/>
      <c r="E51" s="80"/>
      <c r="F51" s="80"/>
      <c r="G51" s="162"/>
      <c r="H51" s="153">
        <v>0</v>
      </c>
      <c r="K51" s="325"/>
    </row>
    <row r="52" spans="3:11">
      <c r="C52" s="122" t="s">
        <v>1220</v>
      </c>
      <c r="D52" s="69" t="s">
        <v>1221</v>
      </c>
      <c r="E52" s="70"/>
      <c r="F52" s="70"/>
      <c r="G52" s="71"/>
      <c r="H52" s="124">
        <f>H51+H49+H46</f>
        <v>868500</v>
      </c>
      <c r="K52" s="325"/>
    </row>
    <row r="53" spans="3:11">
      <c r="C53" s="122" t="s">
        <v>1222</v>
      </c>
      <c r="D53" s="69" t="s">
        <v>1325</v>
      </c>
      <c r="E53" s="70"/>
      <c r="F53" s="71"/>
      <c r="G53" s="95">
        <f>$M$8</f>
        <v>0.1</v>
      </c>
      <c r="H53" s="124">
        <f>H52*G53</f>
        <v>86850</v>
      </c>
      <c r="K53" s="325"/>
    </row>
    <row r="54" spans="3:11" ht="14.4" thickBot="1">
      <c r="C54" s="130" t="s">
        <v>1223</v>
      </c>
      <c r="D54" s="131" t="s">
        <v>1224</v>
      </c>
      <c r="E54" s="132"/>
      <c r="F54" s="132"/>
      <c r="G54" s="155"/>
      <c r="H54" s="134">
        <f>SUM(H52:H53)</f>
        <v>955350</v>
      </c>
      <c r="K54" s="325"/>
    </row>
    <row r="55" spans="3:11" ht="14.4" thickTop="1">
      <c r="C55" s="89"/>
      <c r="D55" s="90"/>
      <c r="E55" s="90"/>
      <c r="F55" s="90"/>
      <c r="G55" s="90"/>
      <c r="H55" s="91"/>
      <c r="K55" s="325"/>
    </row>
    <row r="56" spans="3:11" ht="14.4" thickBot="1">
      <c r="C56" s="55" t="s">
        <v>3055</v>
      </c>
      <c r="D56" s="234" t="s">
        <v>1491</v>
      </c>
      <c r="E56" s="222"/>
      <c r="F56" s="222"/>
      <c r="G56" s="222"/>
      <c r="H56" s="222"/>
      <c r="I56" s="56">
        <f>ROUNDDOWN(H72,-2)</f>
        <v>1457500</v>
      </c>
      <c r="K56" s="325"/>
    </row>
    <row r="57" spans="3:11" ht="28.2" thickTop="1">
      <c r="C57" s="119" t="s">
        <v>1197</v>
      </c>
      <c r="D57" s="120" t="s">
        <v>1198</v>
      </c>
      <c r="E57" s="120" t="s">
        <v>1199</v>
      </c>
      <c r="F57" s="120" t="s">
        <v>1200</v>
      </c>
      <c r="G57" s="120" t="s">
        <v>1201</v>
      </c>
      <c r="H57" s="121" t="s">
        <v>1202</v>
      </c>
      <c r="K57" s="325"/>
    </row>
    <row r="58" spans="3:11">
      <c r="C58" s="141" t="s">
        <v>1203</v>
      </c>
      <c r="D58" s="59" t="s">
        <v>1204</v>
      </c>
      <c r="E58" s="73"/>
      <c r="F58" s="73"/>
      <c r="G58" s="73"/>
      <c r="H58" s="146"/>
      <c r="K58" s="325"/>
    </row>
    <row r="59" spans="3:11">
      <c r="C59" s="142">
        <v>1</v>
      </c>
      <c r="D59" s="59" t="s">
        <v>5</v>
      </c>
      <c r="E59" s="72" t="s">
        <v>6</v>
      </c>
      <c r="F59" s="181">
        <v>8.5000000000000006E-2</v>
      </c>
      <c r="G59" s="64">
        <f>VLOOKUP(D59,upahbahan,3,FALSE)</f>
        <v>100000</v>
      </c>
      <c r="H59" s="124">
        <f t="shared" ref="H59:H62" si="4">F59*G59</f>
        <v>8500</v>
      </c>
      <c r="K59" s="325"/>
    </row>
    <row r="60" spans="3:11">
      <c r="C60" s="142">
        <v>2</v>
      </c>
      <c r="D60" s="59" t="s">
        <v>14</v>
      </c>
      <c r="E60" s="72" t="s">
        <v>6</v>
      </c>
      <c r="F60" s="181">
        <v>8.5000000000000006E-2</v>
      </c>
      <c r="G60" s="64">
        <f>VLOOKUP(D60,upahbahan,3,FALSE)</f>
        <v>145000</v>
      </c>
      <c r="H60" s="124">
        <f t="shared" si="4"/>
        <v>12325</v>
      </c>
      <c r="K60" s="325"/>
    </row>
    <row r="61" spans="3:11">
      <c r="C61" s="142">
        <v>3</v>
      </c>
      <c r="D61" s="59" t="s">
        <v>18</v>
      </c>
      <c r="E61" s="72" t="s">
        <v>6</v>
      </c>
      <c r="F61" s="181">
        <v>8.9999999999999993E-3</v>
      </c>
      <c r="G61" s="64">
        <f>VLOOKUP(D61,upahbahan,3,FALSE)</f>
        <v>175000</v>
      </c>
      <c r="H61" s="124">
        <f t="shared" si="4"/>
        <v>1574.9999999999998</v>
      </c>
      <c r="K61" s="325"/>
    </row>
    <row r="62" spans="3:11">
      <c r="C62" s="142">
        <v>4</v>
      </c>
      <c r="D62" s="59" t="s">
        <v>19</v>
      </c>
      <c r="E62" s="72" t="s">
        <v>6</v>
      </c>
      <c r="F62" s="181">
        <v>3.0000000000000001E-3</v>
      </c>
      <c r="G62" s="64">
        <f>VLOOKUP(D62,upahbahan,3,FALSE)</f>
        <v>200000</v>
      </c>
      <c r="H62" s="124">
        <f t="shared" si="4"/>
        <v>600</v>
      </c>
      <c r="K62" s="325"/>
    </row>
    <row r="63" spans="3:11">
      <c r="C63" s="144" t="s">
        <v>1210</v>
      </c>
      <c r="D63" s="80"/>
      <c r="E63" s="80"/>
      <c r="F63" s="217"/>
      <c r="G63" s="218"/>
      <c r="H63" s="124">
        <f>SUM(H59:H62)</f>
        <v>23000</v>
      </c>
      <c r="I63" s="219"/>
      <c r="K63" s="325"/>
    </row>
    <row r="64" spans="3:11">
      <c r="C64" s="141" t="s">
        <v>1211</v>
      </c>
      <c r="D64" s="59" t="s">
        <v>1212</v>
      </c>
      <c r="E64" s="73"/>
      <c r="F64" s="73"/>
      <c r="G64" s="73"/>
      <c r="H64" s="146"/>
      <c r="K64" s="325"/>
    </row>
    <row r="65" spans="3:11">
      <c r="C65" s="145" t="s">
        <v>1205</v>
      </c>
      <c r="D65" s="59" t="s">
        <v>1492</v>
      </c>
      <c r="E65" s="170" t="s">
        <v>114</v>
      </c>
      <c r="F65" s="171">
        <v>4.4000000000000004</v>
      </c>
      <c r="G65" s="64">
        <f>VLOOKUP(D65,upahbahan,3,FALSE)</f>
        <v>130000</v>
      </c>
      <c r="H65" s="124">
        <f t="shared" ref="H65:H66" si="5">F65*G65</f>
        <v>572000</v>
      </c>
      <c r="K65" s="325"/>
    </row>
    <row r="66" spans="3:11">
      <c r="C66" s="145" t="s">
        <v>1206</v>
      </c>
      <c r="D66" s="59" t="s">
        <v>1493</v>
      </c>
      <c r="E66" s="72" t="s">
        <v>114</v>
      </c>
      <c r="F66" s="74">
        <v>14.6</v>
      </c>
      <c r="G66" s="64">
        <f>VLOOKUP(D66,upahbahan,3,FALSE)</f>
        <v>50000</v>
      </c>
      <c r="H66" s="124">
        <f t="shared" si="5"/>
        <v>730000</v>
      </c>
      <c r="K66" s="325"/>
    </row>
    <row r="67" spans="3:11">
      <c r="C67" s="144" t="s">
        <v>1216</v>
      </c>
      <c r="D67" s="80"/>
      <c r="E67" s="80"/>
      <c r="F67" s="80"/>
      <c r="G67" s="162"/>
      <c r="H67" s="124">
        <f>SUM(H65:H66)</f>
        <v>1302000</v>
      </c>
      <c r="K67" s="325"/>
    </row>
    <row r="68" spans="3:11">
      <c r="C68" s="152" t="s">
        <v>1217</v>
      </c>
      <c r="D68" s="59" t="s">
        <v>1218</v>
      </c>
      <c r="E68" s="73"/>
      <c r="F68" s="73"/>
      <c r="G68" s="73"/>
      <c r="H68" s="146"/>
      <c r="K68" s="325"/>
    </row>
    <row r="69" spans="3:11">
      <c r="C69" s="144" t="s">
        <v>1219</v>
      </c>
      <c r="D69" s="80"/>
      <c r="E69" s="80"/>
      <c r="F69" s="80"/>
      <c r="G69" s="162"/>
      <c r="H69" s="153">
        <v>0</v>
      </c>
      <c r="K69" s="325"/>
    </row>
    <row r="70" spans="3:11">
      <c r="C70" s="122" t="s">
        <v>1220</v>
      </c>
      <c r="D70" s="69" t="s">
        <v>1221</v>
      </c>
      <c r="E70" s="70"/>
      <c r="F70" s="70"/>
      <c r="G70" s="71"/>
      <c r="H70" s="124">
        <f>H69+H67+H63</f>
        <v>1325000</v>
      </c>
      <c r="K70" s="325"/>
    </row>
    <row r="71" spans="3:11">
      <c r="C71" s="122" t="s">
        <v>1222</v>
      </c>
      <c r="D71" s="69" t="s">
        <v>1325</v>
      </c>
      <c r="E71" s="70"/>
      <c r="F71" s="71"/>
      <c r="G71" s="95">
        <f>$M$8</f>
        <v>0.1</v>
      </c>
      <c r="H71" s="124">
        <f>H70*G71</f>
        <v>132500</v>
      </c>
      <c r="K71" s="325"/>
    </row>
    <row r="72" spans="3:11" ht="14.4" thickBot="1">
      <c r="C72" s="130" t="s">
        <v>1223</v>
      </c>
      <c r="D72" s="131" t="s">
        <v>1224</v>
      </c>
      <c r="E72" s="132"/>
      <c r="F72" s="132"/>
      <c r="G72" s="155"/>
      <c r="H72" s="134">
        <f>SUM(H70:H71)</f>
        <v>1457500</v>
      </c>
      <c r="K72" s="325"/>
    </row>
    <row r="73" spans="3:11" ht="14.4" thickTop="1">
      <c r="C73" s="89"/>
      <c r="D73" s="90"/>
      <c r="E73" s="90"/>
      <c r="F73" s="90"/>
      <c r="G73" s="90"/>
      <c r="H73" s="91"/>
      <c r="K73" s="325"/>
    </row>
    <row r="74" spans="3:11" ht="14.4" thickBot="1">
      <c r="C74" s="53" t="s">
        <v>3056</v>
      </c>
      <c r="D74" s="234" t="s">
        <v>1494</v>
      </c>
      <c r="E74" s="222"/>
      <c r="F74" s="222"/>
      <c r="G74" s="222"/>
      <c r="H74" s="222"/>
      <c r="I74" s="56">
        <f>ROUNDDOWN(H91,-2)</f>
        <v>951100</v>
      </c>
      <c r="K74" s="325"/>
    </row>
    <row r="75" spans="3:11" ht="28.2" thickTop="1">
      <c r="C75" s="119" t="s">
        <v>1197</v>
      </c>
      <c r="D75" s="120" t="s">
        <v>1198</v>
      </c>
      <c r="E75" s="120" t="s">
        <v>1199</v>
      </c>
      <c r="F75" s="120" t="s">
        <v>1200</v>
      </c>
      <c r="G75" s="120" t="s">
        <v>1201</v>
      </c>
      <c r="H75" s="121" t="s">
        <v>1202</v>
      </c>
      <c r="K75" s="325"/>
    </row>
    <row r="76" spans="3:11">
      <c r="C76" s="141" t="s">
        <v>1203</v>
      </c>
      <c r="D76" s="59" t="s">
        <v>1204</v>
      </c>
      <c r="E76" s="73"/>
      <c r="F76" s="73"/>
      <c r="G76" s="73"/>
      <c r="H76" s="146"/>
      <c r="K76" s="325"/>
    </row>
    <row r="77" spans="3:11">
      <c r="C77" s="142">
        <v>1</v>
      </c>
      <c r="D77" s="59" t="s">
        <v>5</v>
      </c>
      <c r="E77" s="72" t="s">
        <v>6</v>
      </c>
      <c r="F77" s="181">
        <v>8.5000000000000006E-2</v>
      </c>
      <c r="G77" s="64">
        <f>VLOOKUP(D77,upahbahan,3,FALSE)</f>
        <v>100000</v>
      </c>
      <c r="H77" s="124">
        <f t="shared" ref="H77:H80" si="6">F77*G77</f>
        <v>8500</v>
      </c>
      <c r="K77" s="325"/>
    </row>
    <row r="78" spans="3:11">
      <c r="C78" s="142">
        <v>2</v>
      </c>
      <c r="D78" s="59" t="s">
        <v>14</v>
      </c>
      <c r="E78" s="72" t="s">
        <v>6</v>
      </c>
      <c r="F78" s="181">
        <v>8.5000000000000006E-2</v>
      </c>
      <c r="G78" s="64">
        <f>VLOOKUP(D78,upahbahan,3,FALSE)</f>
        <v>145000</v>
      </c>
      <c r="H78" s="124">
        <f t="shared" si="6"/>
        <v>12325</v>
      </c>
      <c r="K78" s="325"/>
    </row>
    <row r="79" spans="3:11">
      <c r="C79" s="142">
        <v>3</v>
      </c>
      <c r="D79" s="59" t="s">
        <v>18</v>
      </c>
      <c r="E79" s="72" t="s">
        <v>6</v>
      </c>
      <c r="F79" s="181">
        <v>8.9999999999999993E-3</v>
      </c>
      <c r="G79" s="64">
        <f>VLOOKUP(D79,upahbahan,3,FALSE)</f>
        <v>175000</v>
      </c>
      <c r="H79" s="124">
        <f t="shared" si="6"/>
        <v>1574.9999999999998</v>
      </c>
      <c r="K79" s="325"/>
    </row>
    <row r="80" spans="3:11">
      <c r="C80" s="142">
        <v>4</v>
      </c>
      <c r="D80" s="59" t="s">
        <v>19</v>
      </c>
      <c r="E80" s="72" t="s">
        <v>6</v>
      </c>
      <c r="F80" s="181">
        <v>3.0000000000000001E-3</v>
      </c>
      <c r="G80" s="64">
        <f>VLOOKUP(D80,upahbahan,3,FALSE)</f>
        <v>200000</v>
      </c>
      <c r="H80" s="124">
        <f t="shared" si="6"/>
        <v>600</v>
      </c>
      <c r="K80" s="325"/>
    </row>
    <row r="81" spans="3:11">
      <c r="C81" s="144" t="s">
        <v>1210</v>
      </c>
      <c r="D81" s="80"/>
      <c r="E81" s="80"/>
      <c r="F81" s="217"/>
      <c r="G81" s="218"/>
      <c r="H81" s="124">
        <f>SUM(H77:H80)</f>
        <v>23000</v>
      </c>
      <c r="I81" s="219"/>
      <c r="K81" s="325"/>
    </row>
    <row r="82" spans="3:11">
      <c r="C82" s="141" t="s">
        <v>1211</v>
      </c>
      <c r="D82" s="59" t="s">
        <v>1212</v>
      </c>
      <c r="E82" s="73"/>
      <c r="F82" s="73"/>
      <c r="G82" s="73"/>
      <c r="H82" s="146"/>
      <c r="K82" s="325"/>
    </row>
    <row r="83" spans="3:11">
      <c r="C83" s="145" t="s">
        <v>1205</v>
      </c>
      <c r="D83" s="77" t="s">
        <v>809</v>
      </c>
      <c r="E83" s="178" t="s">
        <v>114</v>
      </c>
      <c r="F83" s="171">
        <v>4.4000000000000004</v>
      </c>
      <c r="G83" s="64">
        <f>VLOOKUP(D83,upahbahan,3,FALSE)</f>
        <v>130000</v>
      </c>
      <c r="H83" s="124">
        <f t="shared" ref="H83:H85" si="7">F83*G83</f>
        <v>572000</v>
      </c>
      <c r="K83" s="325"/>
    </row>
    <row r="84" spans="3:11">
      <c r="C84" s="145">
        <v>2</v>
      </c>
      <c r="D84" s="77" t="s">
        <v>653</v>
      </c>
      <c r="E84" s="178" t="s">
        <v>63</v>
      </c>
      <c r="F84" s="171">
        <v>1.1000000000000001</v>
      </c>
      <c r="G84" s="64">
        <f>VLOOKUP(D84,upahbahan,3,FALSE)</f>
        <v>237000</v>
      </c>
      <c r="H84" s="124">
        <f t="shared" si="7"/>
        <v>260700.00000000003</v>
      </c>
      <c r="K84" s="325"/>
    </row>
    <row r="85" spans="3:11">
      <c r="C85" s="145">
        <v>3</v>
      </c>
      <c r="D85" s="77" t="s">
        <v>1049</v>
      </c>
      <c r="E85" s="68" t="s">
        <v>1050</v>
      </c>
      <c r="F85" s="74">
        <v>0.27</v>
      </c>
      <c r="G85" s="64">
        <f>VLOOKUP(D85,upahbahan,3,FALSE)</f>
        <v>33100</v>
      </c>
      <c r="H85" s="124">
        <f t="shared" si="7"/>
        <v>8937</v>
      </c>
      <c r="K85" s="325"/>
    </row>
    <row r="86" spans="3:11">
      <c r="C86" s="144" t="s">
        <v>1216</v>
      </c>
      <c r="D86" s="80"/>
      <c r="E86" s="80"/>
      <c r="F86" s="80"/>
      <c r="G86" s="162"/>
      <c r="H86" s="124">
        <f>SUM(H83:H85)</f>
        <v>841637</v>
      </c>
      <c r="K86" s="325"/>
    </row>
    <row r="87" spans="3:11">
      <c r="C87" s="152" t="s">
        <v>1217</v>
      </c>
      <c r="D87" s="59" t="s">
        <v>1218</v>
      </c>
      <c r="E87" s="73"/>
      <c r="F87" s="73"/>
      <c r="G87" s="73"/>
      <c r="H87" s="146"/>
      <c r="K87" s="325"/>
    </row>
    <row r="88" spans="3:11">
      <c r="C88" s="144" t="s">
        <v>1219</v>
      </c>
      <c r="D88" s="80"/>
      <c r="E88" s="80"/>
      <c r="F88" s="80"/>
      <c r="G88" s="162"/>
      <c r="H88" s="153">
        <v>0</v>
      </c>
      <c r="K88" s="325"/>
    </row>
    <row r="89" spans="3:11">
      <c r="C89" s="122" t="s">
        <v>1220</v>
      </c>
      <c r="D89" s="69" t="s">
        <v>1221</v>
      </c>
      <c r="E89" s="70"/>
      <c r="F89" s="70"/>
      <c r="G89" s="71"/>
      <c r="H89" s="124">
        <f>H88+H86+H81</f>
        <v>864637</v>
      </c>
      <c r="K89" s="325"/>
    </row>
    <row r="90" spans="3:11">
      <c r="C90" s="122" t="s">
        <v>1222</v>
      </c>
      <c r="D90" s="69" t="s">
        <v>1325</v>
      </c>
      <c r="E90" s="70"/>
      <c r="F90" s="71"/>
      <c r="G90" s="95">
        <f>$M$8</f>
        <v>0.1</v>
      </c>
      <c r="H90" s="124">
        <f>H89*G90</f>
        <v>86463.700000000012</v>
      </c>
      <c r="K90" s="325"/>
    </row>
    <row r="91" spans="3:11" ht="14.4" thickBot="1">
      <c r="C91" s="130" t="s">
        <v>1223</v>
      </c>
      <c r="D91" s="131" t="s">
        <v>1224</v>
      </c>
      <c r="E91" s="132"/>
      <c r="F91" s="132"/>
      <c r="G91" s="155"/>
      <c r="H91" s="134">
        <f>SUM(H89:H90)</f>
        <v>951100.7</v>
      </c>
      <c r="K91" s="325"/>
    </row>
    <row r="92" spans="3:11" ht="14.4" thickTop="1">
      <c r="C92" s="89"/>
      <c r="D92" s="90"/>
      <c r="E92" s="90"/>
      <c r="F92" s="90"/>
      <c r="G92" s="90"/>
      <c r="H92" s="91"/>
      <c r="K92" s="325"/>
    </row>
    <row r="93" spans="3:11" ht="14.4" thickBot="1">
      <c r="C93" s="53" t="s">
        <v>3057</v>
      </c>
      <c r="D93" s="234" t="s">
        <v>1495</v>
      </c>
      <c r="E93" s="222"/>
      <c r="F93" s="222"/>
      <c r="G93" s="222"/>
      <c r="H93" s="222"/>
      <c r="I93" s="56">
        <f>ROUNDDOWN(H110,-2)</f>
        <v>951100</v>
      </c>
      <c r="K93" s="325"/>
    </row>
    <row r="94" spans="3:11" ht="28.2" thickTop="1">
      <c r="C94" s="119" t="s">
        <v>1197</v>
      </c>
      <c r="D94" s="120" t="s">
        <v>1198</v>
      </c>
      <c r="E94" s="120" t="s">
        <v>1199</v>
      </c>
      <c r="F94" s="120" t="s">
        <v>1200</v>
      </c>
      <c r="G94" s="120" t="s">
        <v>1201</v>
      </c>
      <c r="H94" s="121" t="s">
        <v>1202</v>
      </c>
      <c r="K94" s="325"/>
    </row>
    <row r="95" spans="3:11">
      <c r="C95" s="141" t="s">
        <v>1203</v>
      </c>
      <c r="D95" s="59" t="s">
        <v>1204</v>
      </c>
      <c r="E95" s="73"/>
      <c r="F95" s="73"/>
      <c r="G95" s="73"/>
      <c r="H95" s="146"/>
      <c r="K95" s="325"/>
    </row>
    <row r="96" spans="3:11">
      <c r="C96" s="142">
        <v>1</v>
      </c>
      <c r="D96" s="59" t="s">
        <v>5</v>
      </c>
      <c r="E96" s="72" t="s">
        <v>6</v>
      </c>
      <c r="F96" s="181">
        <v>8.5000000000000006E-2</v>
      </c>
      <c r="G96" s="64">
        <f>VLOOKUP(D96,upahbahan,3,FALSE)</f>
        <v>100000</v>
      </c>
      <c r="H96" s="124">
        <f t="shared" ref="H96:H99" si="8">F96*G96</f>
        <v>8500</v>
      </c>
      <c r="K96" s="325"/>
    </row>
    <row r="97" spans="3:11">
      <c r="C97" s="142">
        <v>2</v>
      </c>
      <c r="D97" s="59" t="s">
        <v>14</v>
      </c>
      <c r="E97" s="72" t="s">
        <v>6</v>
      </c>
      <c r="F97" s="181">
        <v>8.5000000000000006E-2</v>
      </c>
      <c r="G97" s="64">
        <f>VLOOKUP(D97,upahbahan,3,FALSE)</f>
        <v>145000</v>
      </c>
      <c r="H97" s="124">
        <f t="shared" si="8"/>
        <v>12325</v>
      </c>
      <c r="K97" s="325"/>
    </row>
    <row r="98" spans="3:11">
      <c r="C98" s="142">
        <v>3</v>
      </c>
      <c r="D98" s="59" t="s">
        <v>18</v>
      </c>
      <c r="E98" s="72" t="s">
        <v>6</v>
      </c>
      <c r="F98" s="181">
        <v>8.9999999999999993E-3</v>
      </c>
      <c r="G98" s="64">
        <f>VLOOKUP(D98,upahbahan,3,FALSE)</f>
        <v>175000</v>
      </c>
      <c r="H98" s="124">
        <f t="shared" si="8"/>
        <v>1574.9999999999998</v>
      </c>
      <c r="K98" s="325"/>
    </row>
    <row r="99" spans="3:11">
      <c r="C99" s="142">
        <v>4</v>
      </c>
      <c r="D99" s="59" t="s">
        <v>19</v>
      </c>
      <c r="E99" s="72" t="s">
        <v>6</v>
      </c>
      <c r="F99" s="181">
        <v>3.0000000000000001E-3</v>
      </c>
      <c r="G99" s="64">
        <f>VLOOKUP(D99,upahbahan,3,FALSE)</f>
        <v>200000</v>
      </c>
      <c r="H99" s="124">
        <f t="shared" si="8"/>
        <v>600</v>
      </c>
      <c r="K99" s="325"/>
    </row>
    <row r="100" spans="3:11">
      <c r="C100" s="144" t="s">
        <v>1210</v>
      </c>
      <c r="D100" s="80"/>
      <c r="E100" s="80"/>
      <c r="F100" s="217"/>
      <c r="G100" s="218"/>
      <c r="H100" s="124">
        <f>SUM(H96:H99)</f>
        <v>23000</v>
      </c>
      <c r="I100" s="219"/>
      <c r="K100" s="325"/>
    </row>
    <row r="101" spans="3:11">
      <c r="C101" s="141" t="s">
        <v>1211</v>
      </c>
      <c r="D101" s="59" t="s">
        <v>1212</v>
      </c>
      <c r="E101" s="73"/>
      <c r="F101" s="73"/>
      <c r="G101" s="73"/>
      <c r="H101" s="146"/>
      <c r="K101" s="325"/>
    </row>
    <row r="102" spans="3:11">
      <c r="C102" s="145" t="s">
        <v>1205</v>
      </c>
      <c r="D102" s="77" t="s">
        <v>809</v>
      </c>
      <c r="E102" s="178" t="s">
        <v>114</v>
      </c>
      <c r="F102" s="171">
        <v>4.4000000000000004</v>
      </c>
      <c r="G102" s="64">
        <f>VLOOKUP(D102,upahbahan,3,FALSE)</f>
        <v>130000</v>
      </c>
      <c r="H102" s="124">
        <f t="shared" ref="H102:H104" si="9">F102*G102</f>
        <v>572000</v>
      </c>
      <c r="K102" s="325"/>
    </row>
    <row r="103" spans="3:11">
      <c r="C103" s="145">
        <v>2</v>
      </c>
      <c r="D103" s="77" t="s">
        <v>653</v>
      </c>
      <c r="E103" s="178" t="s">
        <v>63</v>
      </c>
      <c r="F103" s="171">
        <v>1.1000000000000001</v>
      </c>
      <c r="G103" s="64">
        <f>VLOOKUP(D103,upahbahan,3,FALSE)</f>
        <v>237000</v>
      </c>
      <c r="H103" s="124">
        <f t="shared" si="9"/>
        <v>260700.00000000003</v>
      </c>
      <c r="K103" s="325"/>
    </row>
    <row r="104" spans="3:11">
      <c r="C104" s="145">
        <v>3</v>
      </c>
      <c r="D104" s="77" t="s">
        <v>1049</v>
      </c>
      <c r="E104" s="68" t="s">
        <v>1050</v>
      </c>
      <c r="F104" s="74">
        <v>0.27</v>
      </c>
      <c r="G104" s="64">
        <f>VLOOKUP(D104,upahbahan,3,FALSE)</f>
        <v>33100</v>
      </c>
      <c r="H104" s="124">
        <f t="shared" si="9"/>
        <v>8937</v>
      </c>
      <c r="K104" s="325"/>
    </row>
    <row r="105" spans="3:11">
      <c r="C105" s="144" t="s">
        <v>1216</v>
      </c>
      <c r="D105" s="80"/>
      <c r="E105" s="80"/>
      <c r="F105" s="80"/>
      <c r="G105" s="162"/>
      <c r="H105" s="124">
        <f>SUM(H102:H104)</f>
        <v>841637</v>
      </c>
      <c r="K105" s="325"/>
    </row>
    <row r="106" spans="3:11">
      <c r="C106" s="152" t="s">
        <v>1217</v>
      </c>
      <c r="D106" s="59" t="s">
        <v>1218</v>
      </c>
      <c r="E106" s="73"/>
      <c r="F106" s="73"/>
      <c r="G106" s="73"/>
      <c r="H106" s="146"/>
      <c r="K106" s="325"/>
    </row>
    <row r="107" spans="3:11">
      <c r="C107" s="144" t="s">
        <v>1219</v>
      </c>
      <c r="D107" s="80"/>
      <c r="E107" s="80"/>
      <c r="F107" s="80"/>
      <c r="G107" s="162"/>
      <c r="H107" s="153">
        <v>0</v>
      </c>
      <c r="K107" s="325"/>
    </row>
    <row r="108" spans="3:11">
      <c r="C108" s="122" t="s">
        <v>1220</v>
      </c>
      <c r="D108" s="69" t="s">
        <v>1221</v>
      </c>
      <c r="E108" s="70"/>
      <c r="F108" s="70"/>
      <c r="G108" s="71"/>
      <c r="H108" s="124">
        <f>H107+H105+H100</f>
        <v>864637</v>
      </c>
      <c r="K108" s="325"/>
    </row>
    <row r="109" spans="3:11">
      <c r="C109" s="122" t="s">
        <v>1222</v>
      </c>
      <c r="D109" s="69" t="s">
        <v>1325</v>
      </c>
      <c r="E109" s="70"/>
      <c r="F109" s="71"/>
      <c r="G109" s="95">
        <f>$M$8</f>
        <v>0.1</v>
      </c>
      <c r="H109" s="124">
        <f>H108*G109</f>
        <v>86463.700000000012</v>
      </c>
      <c r="K109" s="325"/>
    </row>
    <row r="110" spans="3:11" ht="14.4" thickBot="1">
      <c r="C110" s="130" t="s">
        <v>1223</v>
      </c>
      <c r="D110" s="131" t="s">
        <v>1224</v>
      </c>
      <c r="E110" s="132"/>
      <c r="F110" s="132"/>
      <c r="G110" s="155"/>
      <c r="H110" s="134">
        <f>SUM(H108:H109)</f>
        <v>951100.7</v>
      </c>
      <c r="K110" s="325"/>
    </row>
    <row r="111" spans="3:11" ht="14.4" thickTop="1">
      <c r="C111" s="89"/>
      <c r="D111" s="90"/>
      <c r="E111" s="90"/>
      <c r="F111" s="90"/>
      <c r="G111" s="90"/>
      <c r="H111" s="91"/>
      <c r="K111" s="325"/>
    </row>
    <row r="112" spans="3:11" ht="14.4" thickBot="1">
      <c r="C112" s="54" t="s">
        <v>3058</v>
      </c>
      <c r="D112" s="234" t="s">
        <v>1496</v>
      </c>
      <c r="E112" s="222"/>
      <c r="F112" s="222"/>
      <c r="G112" s="222"/>
      <c r="H112" s="222"/>
      <c r="I112" s="56">
        <f>ROUNDDOWN(H128,-2)</f>
        <v>737800</v>
      </c>
      <c r="K112" s="325"/>
    </row>
    <row r="113" spans="3:11" ht="28.2" thickTop="1">
      <c r="C113" s="119" t="s">
        <v>1197</v>
      </c>
      <c r="D113" s="120" t="s">
        <v>1198</v>
      </c>
      <c r="E113" s="120" t="s">
        <v>1199</v>
      </c>
      <c r="F113" s="120" t="s">
        <v>1200</v>
      </c>
      <c r="G113" s="120" t="s">
        <v>1201</v>
      </c>
      <c r="H113" s="121" t="s">
        <v>1202</v>
      </c>
      <c r="K113" s="325"/>
    </row>
    <row r="114" spans="3:11">
      <c r="C114" s="141" t="s">
        <v>1203</v>
      </c>
      <c r="D114" s="59" t="s">
        <v>1204</v>
      </c>
      <c r="E114" s="73"/>
      <c r="F114" s="73"/>
      <c r="G114" s="73"/>
      <c r="H114" s="146"/>
      <c r="K114" s="325"/>
    </row>
    <row r="115" spans="3:11">
      <c r="C115" s="142">
        <v>1</v>
      </c>
      <c r="D115" s="59" t="s">
        <v>5</v>
      </c>
      <c r="E115" s="72" t="s">
        <v>6</v>
      </c>
      <c r="F115" s="93">
        <v>0.59519999999999995</v>
      </c>
      <c r="G115" s="64">
        <f>VLOOKUP(D115,upahbahan,3,FALSE)</f>
        <v>100000</v>
      </c>
      <c r="H115" s="124">
        <f t="shared" ref="H115:H118" si="10">F115*G115</f>
        <v>59519.999999999993</v>
      </c>
      <c r="K115" s="325"/>
    </row>
    <row r="116" spans="3:11">
      <c r="C116" s="142">
        <v>2</v>
      </c>
      <c r="D116" s="59" t="s">
        <v>8</v>
      </c>
      <c r="E116" s="72" t="s">
        <v>6</v>
      </c>
      <c r="F116" s="93">
        <v>0.29759999999999998</v>
      </c>
      <c r="G116" s="64">
        <f>VLOOKUP(D116,upahbahan,3,FALSE)</f>
        <v>145000</v>
      </c>
      <c r="H116" s="124">
        <f t="shared" si="10"/>
        <v>43152</v>
      </c>
      <c r="K116" s="325"/>
    </row>
    <row r="117" spans="3:11">
      <c r="C117" s="142">
        <v>3</v>
      </c>
      <c r="D117" s="59" t="s">
        <v>18</v>
      </c>
      <c r="E117" s="72" t="s">
        <v>6</v>
      </c>
      <c r="F117" s="93">
        <v>2.98E-2</v>
      </c>
      <c r="G117" s="64">
        <f>VLOOKUP(D117,upahbahan,3,FALSE)</f>
        <v>175000</v>
      </c>
      <c r="H117" s="124">
        <f t="shared" si="10"/>
        <v>5215</v>
      </c>
      <c r="K117" s="325"/>
    </row>
    <row r="118" spans="3:11">
      <c r="C118" s="142">
        <v>4</v>
      </c>
      <c r="D118" s="59" t="s">
        <v>19</v>
      </c>
      <c r="E118" s="72" t="s">
        <v>6</v>
      </c>
      <c r="F118" s="93">
        <v>9.9000000000000008E-3</v>
      </c>
      <c r="G118" s="64">
        <f>VLOOKUP(D118,upahbahan,3,FALSE)</f>
        <v>200000</v>
      </c>
      <c r="H118" s="124">
        <f t="shared" si="10"/>
        <v>1980.0000000000002</v>
      </c>
      <c r="K118" s="325"/>
    </row>
    <row r="119" spans="3:11">
      <c r="C119" s="144" t="s">
        <v>1210</v>
      </c>
      <c r="D119" s="80"/>
      <c r="E119" s="80"/>
      <c r="F119" s="217"/>
      <c r="G119" s="218"/>
      <c r="H119" s="124">
        <f>SUM(H115:H118)</f>
        <v>109867</v>
      </c>
      <c r="I119" s="219"/>
      <c r="K119" s="325"/>
    </row>
    <row r="120" spans="3:11">
      <c r="C120" s="141" t="s">
        <v>1211</v>
      </c>
      <c r="D120" s="59" t="s">
        <v>1212</v>
      </c>
      <c r="E120" s="73"/>
      <c r="F120" s="73"/>
      <c r="G120" s="73"/>
      <c r="H120" s="146"/>
      <c r="K120" s="325"/>
    </row>
    <row r="121" spans="3:11">
      <c r="C121" s="145" t="s">
        <v>1205</v>
      </c>
      <c r="D121" s="77" t="s">
        <v>124</v>
      </c>
      <c r="E121" s="178" t="s">
        <v>42</v>
      </c>
      <c r="F121" s="171">
        <v>0.04</v>
      </c>
      <c r="G121" s="64">
        <f>VLOOKUP(D121,upahbahan,3,FALSE)</f>
        <v>14000000</v>
      </c>
      <c r="H121" s="124">
        <f t="shared" ref="H121:H122" si="11">F121*G121</f>
        <v>560000</v>
      </c>
      <c r="K121" s="325"/>
    </row>
    <row r="122" spans="3:11">
      <c r="C122" s="145">
        <v>2</v>
      </c>
      <c r="D122" s="77" t="s">
        <v>262</v>
      </c>
      <c r="E122" s="178" t="s">
        <v>66</v>
      </c>
      <c r="F122" s="171">
        <v>0.05</v>
      </c>
      <c r="G122" s="64">
        <f>VLOOKUP(D122,upahbahan,3,FALSE)</f>
        <v>18000</v>
      </c>
      <c r="H122" s="124">
        <f t="shared" si="11"/>
        <v>900</v>
      </c>
      <c r="K122" s="325"/>
    </row>
    <row r="123" spans="3:11">
      <c r="C123" s="144" t="s">
        <v>1216</v>
      </c>
      <c r="D123" s="80"/>
      <c r="E123" s="80"/>
      <c r="F123" s="80"/>
      <c r="G123" s="162"/>
      <c r="H123" s="124">
        <f>SUM(H121:H122)</f>
        <v>560900</v>
      </c>
      <c r="K123" s="325"/>
    </row>
    <row r="124" spans="3:11">
      <c r="C124" s="152" t="s">
        <v>1217</v>
      </c>
      <c r="D124" s="59" t="s">
        <v>1218</v>
      </c>
      <c r="E124" s="73"/>
      <c r="F124" s="73"/>
      <c r="G124" s="73"/>
      <c r="H124" s="146"/>
      <c r="K124" s="325"/>
    </row>
    <row r="125" spans="3:11">
      <c r="C125" s="144" t="s">
        <v>1219</v>
      </c>
      <c r="D125" s="80"/>
      <c r="E125" s="80"/>
      <c r="F125" s="80"/>
      <c r="G125" s="162"/>
      <c r="H125" s="153">
        <v>0</v>
      </c>
      <c r="K125" s="325"/>
    </row>
    <row r="126" spans="3:11">
      <c r="C126" s="122" t="s">
        <v>1220</v>
      </c>
      <c r="D126" s="69" t="s">
        <v>1221</v>
      </c>
      <c r="E126" s="70"/>
      <c r="F126" s="70"/>
      <c r="G126" s="71"/>
      <c r="H126" s="124">
        <f>H125+H123+H119</f>
        <v>670767</v>
      </c>
      <c r="K126" s="325"/>
    </row>
    <row r="127" spans="3:11">
      <c r="C127" s="122" t="s">
        <v>1222</v>
      </c>
      <c r="D127" s="69" t="s">
        <v>1325</v>
      </c>
      <c r="E127" s="70"/>
      <c r="F127" s="71"/>
      <c r="G127" s="95">
        <f>$M$8</f>
        <v>0.1</v>
      </c>
      <c r="H127" s="124">
        <f>H126*G127</f>
        <v>67076.7</v>
      </c>
      <c r="K127" s="325"/>
    </row>
    <row r="128" spans="3:11" ht="14.4" thickBot="1">
      <c r="C128" s="130" t="s">
        <v>1223</v>
      </c>
      <c r="D128" s="131" t="s">
        <v>1224</v>
      </c>
      <c r="E128" s="132"/>
      <c r="F128" s="132"/>
      <c r="G128" s="155"/>
      <c r="H128" s="134">
        <f>SUM(H126:H127)</f>
        <v>737843.7</v>
      </c>
      <c r="K128" s="325"/>
    </row>
    <row r="129" spans="3:11" ht="14.4" thickTop="1">
      <c r="C129" s="57"/>
      <c r="D129" s="81"/>
      <c r="E129" s="81"/>
      <c r="F129" s="81"/>
      <c r="G129" s="81"/>
      <c r="H129" s="82"/>
      <c r="K129" s="325"/>
    </row>
    <row r="130" spans="3:11" ht="14.4" thickBot="1">
      <c r="C130" s="54" t="s">
        <v>3059</v>
      </c>
      <c r="D130" s="234" t="s">
        <v>1497</v>
      </c>
      <c r="E130" s="222"/>
      <c r="F130" s="222"/>
      <c r="G130" s="222"/>
      <c r="H130" s="222"/>
      <c r="I130" s="56">
        <f>ROUNDDOWN(H146,-2)</f>
        <v>586800</v>
      </c>
      <c r="K130" s="325"/>
    </row>
    <row r="131" spans="3:11" ht="28.2" thickTop="1">
      <c r="C131" s="119" t="s">
        <v>1197</v>
      </c>
      <c r="D131" s="120" t="s">
        <v>1198</v>
      </c>
      <c r="E131" s="120" t="s">
        <v>1199</v>
      </c>
      <c r="F131" s="120" t="s">
        <v>1200</v>
      </c>
      <c r="G131" s="120" t="s">
        <v>1201</v>
      </c>
      <c r="H131" s="121" t="s">
        <v>1202</v>
      </c>
      <c r="K131" s="325"/>
    </row>
    <row r="132" spans="3:11">
      <c r="C132" s="141" t="s">
        <v>1203</v>
      </c>
      <c r="D132" s="59" t="s">
        <v>1204</v>
      </c>
      <c r="E132" s="73"/>
      <c r="F132" s="73"/>
      <c r="G132" s="73"/>
      <c r="H132" s="146"/>
      <c r="K132" s="325"/>
    </row>
    <row r="133" spans="3:11">
      <c r="C133" s="142">
        <v>1</v>
      </c>
      <c r="D133" s="59" t="s">
        <v>5</v>
      </c>
      <c r="E133" s="72" t="s">
        <v>6</v>
      </c>
      <c r="F133" s="74">
        <v>0.35</v>
      </c>
      <c r="G133" s="64">
        <f>VLOOKUP(D133,upahbahan,3,FALSE)</f>
        <v>100000</v>
      </c>
      <c r="H133" s="124">
        <f t="shared" ref="H133:H136" si="12">F133*G133</f>
        <v>35000</v>
      </c>
      <c r="K133" s="325"/>
    </row>
    <row r="134" spans="3:11">
      <c r="C134" s="142">
        <v>2</v>
      </c>
      <c r="D134" s="59" t="s">
        <v>8</v>
      </c>
      <c r="E134" s="72" t="s">
        <v>6</v>
      </c>
      <c r="F134" s="74">
        <v>1.05</v>
      </c>
      <c r="G134" s="64">
        <f>VLOOKUP(D134,upahbahan,3,FALSE)</f>
        <v>145000</v>
      </c>
      <c r="H134" s="124">
        <f t="shared" si="12"/>
        <v>152250</v>
      </c>
      <c r="K134" s="325"/>
    </row>
    <row r="135" spans="3:11">
      <c r="C135" s="142">
        <v>3</v>
      </c>
      <c r="D135" s="59" t="s">
        <v>18</v>
      </c>
      <c r="E135" s="72" t="s">
        <v>6</v>
      </c>
      <c r="F135" s="74">
        <v>0.105</v>
      </c>
      <c r="G135" s="64">
        <f>VLOOKUP(D135,upahbahan,3,FALSE)</f>
        <v>175000</v>
      </c>
      <c r="H135" s="124">
        <f t="shared" si="12"/>
        <v>18375</v>
      </c>
      <c r="K135" s="325"/>
    </row>
    <row r="136" spans="3:11">
      <c r="C136" s="142">
        <v>4</v>
      </c>
      <c r="D136" s="59" t="s">
        <v>19</v>
      </c>
      <c r="E136" s="72" t="s">
        <v>6</v>
      </c>
      <c r="F136" s="74">
        <v>3.5000000000000003E-2</v>
      </c>
      <c r="G136" s="64">
        <f>VLOOKUP(D136,upahbahan,3,FALSE)</f>
        <v>200000</v>
      </c>
      <c r="H136" s="124">
        <f t="shared" si="12"/>
        <v>7000.0000000000009</v>
      </c>
      <c r="K136" s="325"/>
    </row>
    <row r="137" spans="3:11">
      <c r="C137" s="144" t="s">
        <v>1210</v>
      </c>
      <c r="D137" s="80"/>
      <c r="E137" s="80"/>
      <c r="F137" s="217"/>
      <c r="G137" s="218"/>
      <c r="H137" s="124">
        <f>SUM(H133:H136)</f>
        <v>212625</v>
      </c>
      <c r="I137" s="219"/>
      <c r="K137" s="325"/>
    </row>
    <row r="138" spans="3:11">
      <c r="C138" s="141" t="s">
        <v>1211</v>
      </c>
      <c r="D138" s="59" t="s">
        <v>1212</v>
      </c>
      <c r="E138" s="73"/>
      <c r="F138" s="73"/>
      <c r="G138" s="73"/>
      <c r="H138" s="146"/>
      <c r="K138" s="325"/>
    </row>
    <row r="139" spans="3:11">
      <c r="C139" s="145" t="s">
        <v>1205</v>
      </c>
      <c r="D139" s="77" t="s">
        <v>125</v>
      </c>
      <c r="E139" s="178" t="s">
        <v>42</v>
      </c>
      <c r="F139" s="171">
        <v>0.04</v>
      </c>
      <c r="G139" s="64">
        <f>VLOOKUP(D139,upahbahan,3,FALSE)</f>
        <v>8000000</v>
      </c>
      <c r="H139" s="124">
        <f>F139*G139</f>
        <v>320000</v>
      </c>
      <c r="K139" s="325"/>
    </row>
    <row r="140" spans="3:11">
      <c r="C140" s="145">
        <v>2</v>
      </c>
      <c r="D140" s="77" t="s">
        <v>262</v>
      </c>
      <c r="E140" s="178" t="s">
        <v>66</v>
      </c>
      <c r="F140" s="171">
        <v>0.05</v>
      </c>
      <c r="G140" s="64">
        <f>VLOOKUP(D140,upahbahan,3,FALSE)</f>
        <v>18000</v>
      </c>
      <c r="H140" s="124">
        <f>F140*G140</f>
        <v>900</v>
      </c>
      <c r="K140" s="325"/>
    </row>
    <row r="141" spans="3:11">
      <c r="C141" s="144" t="s">
        <v>1216</v>
      </c>
      <c r="D141" s="80"/>
      <c r="E141" s="80"/>
      <c r="F141" s="80"/>
      <c r="G141" s="162"/>
      <c r="H141" s="124">
        <f>SUM(H139:H140)</f>
        <v>320900</v>
      </c>
      <c r="K141" s="325"/>
    </row>
    <row r="142" spans="3:11">
      <c r="C142" s="152" t="s">
        <v>1217</v>
      </c>
      <c r="D142" s="59" t="s">
        <v>1218</v>
      </c>
      <c r="E142" s="73"/>
      <c r="F142" s="73"/>
      <c r="G142" s="73"/>
      <c r="H142" s="146"/>
      <c r="K142" s="325"/>
    </row>
    <row r="143" spans="3:11">
      <c r="C143" s="144" t="s">
        <v>1219</v>
      </c>
      <c r="D143" s="80"/>
      <c r="E143" s="80"/>
      <c r="F143" s="80"/>
      <c r="G143" s="162"/>
      <c r="H143" s="153">
        <v>0</v>
      </c>
      <c r="K143" s="325"/>
    </row>
    <row r="144" spans="3:11">
      <c r="C144" s="122" t="s">
        <v>1220</v>
      </c>
      <c r="D144" s="69" t="s">
        <v>1221</v>
      </c>
      <c r="E144" s="70"/>
      <c r="F144" s="70"/>
      <c r="G144" s="71"/>
      <c r="H144" s="124">
        <f>H143+H141+H137</f>
        <v>533525</v>
      </c>
      <c r="K144" s="325"/>
    </row>
    <row r="145" spans="3:11">
      <c r="C145" s="122" t="s">
        <v>1222</v>
      </c>
      <c r="D145" s="69" t="s">
        <v>1325</v>
      </c>
      <c r="E145" s="70"/>
      <c r="F145" s="71"/>
      <c r="G145" s="95">
        <f>$M$8</f>
        <v>0.1</v>
      </c>
      <c r="H145" s="124">
        <f>H144*G145</f>
        <v>53352.5</v>
      </c>
      <c r="K145" s="325"/>
    </row>
    <row r="146" spans="3:11" ht="14.4" thickBot="1">
      <c r="C146" s="130" t="s">
        <v>1223</v>
      </c>
      <c r="D146" s="131" t="s">
        <v>1224</v>
      </c>
      <c r="E146" s="132"/>
      <c r="F146" s="132"/>
      <c r="G146" s="155"/>
      <c r="H146" s="134">
        <f>SUM(H144:H145)</f>
        <v>586877.5</v>
      </c>
      <c r="K146" s="325"/>
    </row>
    <row r="147" spans="3:11" ht="14.4" thickTop="1">
      <c r="C147" s="57"/>
      <c r="D147" s="81"/>
      <c r="E147" s="81"/>
      <c r="F147" s="81"/>
      <c r="G147" s="81"/>
      <c r="H147" s="82"/>
      <c r="K147" s="325"/>
    </row>
    <row r="148" spans="3:11" ht="14.4" thickBot="1">
      <c r="C148" s="54" t="s">
        <v>3060</v>
      </c>
      <c r="D148" s="234" t="s">
        <v>1498</v>
      </c>
      <c r="E148" s="222"/>
      <c r="F148" s="222"/>
      <c r="G148" s="222"/>
      <c r="H148" s="222"/>
      <c r="I148" s="56">
        <f>ROUNDDOWN(H164,-2)</f>
        <v>742200</v>
      </c>
      <c r="K148" s="325"/>
    </row>
    <row r="149" spans="3:11" ht="28.2" thickTop="1">
      <c r="C149" s="119" t="s">
        <v>1197</v>
      </c>
      <c r="D149" s="120" t="s">
        <v>1198</v>
      </c>
      <c r="E149" s="120" t="s">
        <v>1199</v>
      </c>
      <c r="F149" s="120" t="s">
        <v>1200</v>
      </c>
      <c r="G149" s="120" t="s">
        <v>1201</v>
      </c>
      <c r="H149" s="121" t="s">
        <v>1202</v>
      </c>
      <c r="K149" s="325"/>
    </row>
    <row r="150" spans="3:11">
      <c r="C150" s="141" t="s">
        <v>1203</v>
      </c>
      <c r="D150" s="59" t="s">
        <v>1204</v>
      </c>
      <c r="E150" s="73"/>
      <c r="F150" s="73"/>
      <c r="G150" s="73"/>
      <c r="H150" s="146"/>
      <c r="K150" s="325"/>
    </row>
    <row r="151" spans="3:11">
      <c r="C151" s="142">
        <v>1</v>
      </c>
      <c r="D151" s="59" t="s">
        <v>5</v>
      </c>
      <c r="E151" s="72" t="s">
        <v>6</v>
      </c>
      <c r="F151" s="181">
        <v>0.59519999999999995</v>
      </c>
      <c r="G151" s="64">
        <f>VLOOKUP(D151,upahbahan,3,FALSE)</f>
        <v>100000</v>
      </c>
      <c r="H151" s="124">
        <f>F151*G151</f>
        <v>59519.999999999993</v>
      </c>
      <c r="K151" s="325"/>
    </row>
    <row r="152" spans="3:11">
      <c r="C152" s="142">
        <v>2</v>
      </c>
      <c r="D152" s="59" t="s">
        <v>8</v>
      </c>
      <c r="E152" s="72" t="s">
        <v>6</v>
      </c>
      <c r="F152" s="181">
        <v>0.29759999999999998</v>
      </c>
      <c r="G152" s="64">
        <f>VLOOKUP(D152,upahbahan,3,FALSE)</f>
        <v>145000</v>
      </c>
      <c r="H152" s="124">
        <f t="shared" ref="H152:H154" si="13">F152*G152</f>
        <v>43152</v>
      </c>
      <c r="K152" s="325"/>
    </row>
    <row r="153" spans="3:11">
      <c r="C153" s="142">
        <v>3</v>
      </c>
      <c r="D153" s="59" t="s">
        <v>18</v>
      </c>
      <c r="E153" s="72" t="s">
        <v>6</v>
      </c>
      <c r="F153" s="181">
        <v>2.98E-2</v>
      </c>
      <c r="G153" s="64">
        <f>VLOOKUP(D153,upahbahan,3,FALSE)</f>
        <v>175000</v>
      </c>
      <c r="H153" s="124">
        <f t="shared" si="13"/>
        <v>5215</v>
      </c>
      <c r="K153" s="325"/>
    </row>
    <row r="154" spans="3:11">
      <c r="C154" s="142">
        <v>4</v>
      </c>
      <c r="D154" s="59" t="s">
        <v>19</v>
      </c>
      <c r="E154" s="72" t="s">
        <v>6</v>
      </c>
      <c r="F154" s="181">
        <v>9.9000000000000008E-3</v>
      </c>
      <c r="G154" s="64">
        <f>VLOOKUP(D154,upahbahan,3,FALSE)</f>
        <v>200000</v>
      </c>
      <c r="H154" s="124">
        <f t="shared" si="13"/>
        <v>1980.0000000000002</v>
      </c>
      <c r="K154" s="325"/>
    </row>
    <row r="155" spans="3:11">
      <c r="C155" s="144" t="s">
        <v>1210</v>
      </c>
      <c r="D155" s="80"/>
      <c r="E155" s="80"/>
      <c r="F155" s="217"/>
      <c r="G155" s="218"/>
      <c r="H155" s="124">
        <f>SUM(H151:H154)</f>
        <v>109867</v>
      </c>
      <c r="I155" s="219"/>
      <c r="K155" s="325"/>
    </row>
    <row r="156" spans="3:11">
      <c r="C156" s="141" t="s">
        <v>1211</v>
      </c>
      <c r="D156" s="59" t="s">
        <v>1212</v>
      </c>
      <c r="E156" s="73"/>
      <c r="F156" s="73"/>
      <c r="G156" s="73"/>
      <c r="H156" s="146"/>
      <c r="K156" s="325"/>
    </row>
    <row r="157" spans="3:11">
      <c r="C157" s="145" t="s">
        <v>1205</v>
      </c>
      <c r="D157" s="77" t="s">
        <v>124</v>
      </c>
      <c r="E157" s="178" t="s">
        <v>42</v>
      </c>
      <c r="F157" s="171">
        <v>0.04</v>
      </c>
      <c r="G157" s="64">
        <f>VLOOKUP(D157,upahbahan,3,FALSE)</f>
        <v>14000000</v>
      </c>
      <c r="H157" s="124">
        <f t="shared" ref="H157:H158" si="14">F157*G157</f>
        <v>560000</v>
      </c>
      <c r="K157" s="325"/>
    </row>
    <row r="158" spans="3:11">
      <c r="C158" s="145">
        <v>2</v>
      </c>
      <c r="D158" s="77" t="s">
        <v>1480</v>
      </c>
      <c r="E158" s="178" t="s">
        <v>66</v>
      </c>
      <c r="F158" s="171">
        <v>0.3</v>
      </c>
      <c r="G158" s="64">
        <f>VLOOKUP(D158,upahbahan,3,FALSE)</f>
        <v>16400</v>
      </c>
      <c r="H158" s="124">
        <f t="shared" si="14"/>
        <v>4920</v>
      </c>
      <c r="K158" s="325"/>
    </row>
    <row r="159" spans="3:11">
      <c r="C159" s="144" t="s">
        <v>1216</v>
      </c>
      <c r="D159" s="80"/>
      <c r="E159" s="80"/>
      <c r="F159" s="80"/>
      <c r="G159" s="162"/>
      <c r="H159" s="124">
        <f>SUM(H157:H158)</f>
        <v>564920</v>
      </c>
      <c r="K159" s="325"/>
    </row>
    <row r="160" spans="3:11">
      <c r="C160" s="152" t="s">
        <v>1217</v>
      </c>
      <c r="D160" s="59" t="s">
        <v>1218</v>
      </c>
      <c r="E160" s="73"/>
      <c r="F160" s="73"/>
      <c r="G160" s="73"/>
      <c r="H160" s="146"/>
      <c r="K160" s="325"/>
    </row>
    <row r="161" spans="3:11">
      <c r="C161" s="144" t="s">
        <v>1219</v>
      </c>
      <c r="D161" s="80"/>
      <c r="E161" s="80"/>
      <c r="F161" s="80"/>
      <c r="G161" s="162"/>
      <c r="H161" s="153">
        <v>0</v>
      </c>
      <c r="K161" s="325"/>
    </row>
    <row r="162" spans="3:11">
      <c r="C162" s="122" t="s">
        <v>1220</v>
      </c>
      <c r="D162" s="69" t="s">
        <v>1221</v>
      </c>
      <c r="E162" s="70"/>
      <c r="F162" s="70"/>
      <c r="G162" s="71"/>
      <c r="H162" s="124">
        <f>H161+H159+H155</f>
        <v>674787</v>
      </c>
      <c r="K162" s="325"/>
    </row>
    <row r="163" spans="3:11">
      <c r="C163" s="122" t="s">
        <v>1222</v>
      </c>
      <c r="D163" s="69" t="s">
        <v>1325</v>
      </c>
      <c r="E163" s="70"/>
      <c r="F163" s="71"/>
      <c r="G163" s="95">
        <f>$M$8</f>
        <v>0.1</v>
      </c>
      <c r="H163" s="124">
        <f>H162*G163</f>
        <v>67478.7</v>
      </c>
      <c r="K163" s="325"/>
    </row>
    <row r="164" spans="3:11" ht="14.4" thickBot="1">
      <c r="C164" s="130" t="s">
        <v>1223</v>
      </c>
      <c r="D164" s="131" t="s">
        <v>1224</v>
      </c>
      <c r="E164" s="132"/>
      <c r="F164" s="132"/>
      <c r="G164" s="155"/>
      <c r="H164" s="134">
        <f>SUM(H162:H163)</f>
        <v>742265.7</v>
      </c>
      <c r="K164" s="325"/>
    </row>
    <row r="165" spans="3:11" ht="14.4" thickTop="1">
      <c r="C165" s="57"/>
      <c r="D165" s="81"/>
      <c r="E165" s="81"/>
      <c r="F165" s="81"/>
      <c r="G165" s="81"/>
      <c r="H165" s="82"/>
      <c r="K165" s="325"/>
    </row>
    <row r="166" spans="3:11" ht="14.4" thickBot="1">
      <c r="C166" s="54" t="s">
        <v>3061</v>
      </c>
      <c r="D166" s="234" t="s">
        <v>1499</v>
      </c>
      <c r="E166" s="222"/>
      <c r="F166" s="222"/>
      <c r="G166" s="222"/>
      <c r="H166" s="222"/>
      <c r="I166" s="56">
        <f>ROUNDDOWN(H182,-2)</f>
        <v>1662800</v>
      </c>
      <c r="K166" s="325"/>
    </row>
    <row r="167" spans="3:11" ht="28.2" thickTop="1">
      <c r="C167" s="119" t="s">
        <v>1197</v>
      </c>
      <c r="D167" s="120" t="s">
        <v>1198</v>
      </c>
      <c r="E167" s="120" t="s">
        <v>1199</v>
      </c>
      <c r="F167" s="120" t="s">
        <v>1200</v>
      </c>
      <c r="G167" s="120" t="s">
        <v>1201</v>
      </c>
      <c r="H167" s="121" t="s">
        <v>1202</v>
      </c>
      <c r="K167" s="325"/>
    </row>
    <row r="168" spans="3:11">
      <c r="C168" s="141" t="s">
        <v>1203</v>
      </c>
      <c r="D168" s="59" t="s">
        <v>1204</v>
      </c>
      <c r="E168" s="73"/>
      <c r="F168" s="73"/>
      <c r="G168" s="73"/>
      <c r="H168" s="146"/>
      <c r="K168" s="325"/>
    </row>
    <row r="169" spans="3:11">
      <c r="C169" s="142">
        <v>1</v>
      </c>
      <c r="D169" s="59" t="s">
        <v>5</v>
      </c>
      <c r="E169" s="72" t="s">
        <v>6</v>
      </c>
      <c r="F169" s="74">
        <v>1</v>
      </c>
      <c r="G169" s="64">
        <f>VLOOKUP(D169,upahbahan,3,FALSE)</f>
        <v>100000</v>
      </c>
      <c r="H169" s="124">
        <f>F169*G169</f>
        <v>100000</v>
      </c>
      <c r="K169" s="325"/>
    </row>
    <row r="170" spans="3:11">
      <c r="C170" s="142">
        <v>2</v>
      </c>
      <c r="D170" s="59" t="s">
        <v>8</v>
      </c>
      <c r="E170" s="72" t="s">
        <v>6</v>
      </c>
      <c r="F170" s="74">
        <v>3</v>
      </c>
      <c r="G170" s="64">
        <f>VLOOKUP(D170,upahbahan,3,FALSE)</f>
        <v>145000</v>
      </c>
      <c r="H170" s="124">
        <f t="shared" ref="H170:H172" si="15">F170*G170</f>
        <v>435000</v>
      </c>
      <c r="K170" s="325"/>
    </row>
    <row r="171" spans="3:11">
      <c r="C171" s="142">
        <v>3</v>
      </c>
      <c r="D171" s="59" t="s">
        <v>18</v>
      </c>
      <c r="E171" s="72" t="s">
        <v>6</v>
      </c>
      <c r="F171" s="74">
        <v>0.3</v>
      </c>
      <c r="G171" s="64">
        <f>VLOOKUP(D171,upahbahan,3,FALSE)</f>
        <v>175000</v>
      </c>
      <c r="H171" s="124">
        <f t="shared" si="15"/>
        <v>52500</v>
      </c>
      <c r="K171" s="325"/>
    </row>
    <row r="172" spans="3:11">
      <c r="C172" s="142">
        <v>4</v>
      </c>
      <c r="D172" s="59" t="s">
        <v>19</v>
      </c>
      <c r="E172" s="72" t="s">
        <v>6</v>
      </c>
      <c r="F172" s="74">
        <v>0.1</v>
      </c>
      <c r="G172" s="64">
        <f>VLOOKUP(D172,upahbahan,3,FALSE)</f>
        <v>200000</v>
      </c>
      <c r="H172" s="124">
        <f t="shared" si="15"/>
        <v>20000</v>
      </c>
      <c r="K172" s="325"/>
    </row>
    <row r="173" spans="3:11">
      <c r="C173" s="144" t="s">
        <v>1210</v>
      </c>
      <c r="D173" s="80"/>
      <c r="E173" s="80"/>
      <c r="F173" s="217"/>
      <c r="G173" s="218"/>
      <c r="H173" s="124">
        <f>SUM(H169:H172)</f>
        <v>607500</v>
      </c>
      <c r="I173" s="219"/>
      <c r="K173" s="325"/>
    </row>
    <row r="174" spans="3:11">
      <c r="C174" s="141" t="s">
        <v>1211</v>
      </c>
      <c r="D174" s="59" t="s">
        <v>1212</v>
      </c>
      <c r="E174" s="73"/>
      <c r="F174" s="73"/>
      <c r="G174" s="73"/>
      <c r="H174" s="146"/>
      <c r="K174" s="325"/>
    </row>
    <row r="175" spans="3:11">
      <c r="C175" s="145" t="s">
        <v>1205</v>
      </c>
      <c r="D175" s="77" t="s">
        <v>124</v>
      </c>
      <c r="E175" s="178" t="s">
        <v>42</v>
      </c>
      <c r="F175" s="171">
        <v>6.4000000000000001E-2</v>
      </c>
      <c r="G175" s="64">
        <f>VLOOKUP(D175,upahbahan,3,FALSE)</f>
        <v>14000000</v>
      </c>
      <c r="H175" s="124">
        <f t="shared" ref="H175:H176" si="16">F175*G175</f>
        <v>896000</v>
      </c>
      <c r="K175" s="325"/>
    </row>
    <row r="176" spans="3:11">
      <c r="C176" s="145">
        <v>2</v>
      </c>
      <c r="D176" s="77" t="s">
        <v>1480</v>
      </c>
      <c r="E176" s="178" t="s">
        <v>66</v>
      </c>
      <c r="F176" s="171">
        <v>0.5</v>
      </c>
      <c r="G176" s="64">
        <f>VLOOKUP(D176,upahbahan,3,FALSE)</f>
        <v>16400</v>
      </c>
      <c r="H176" s="124">
        <f t="shared" si="16"/>
        <v>8200</v>
      </c>
      <c r="K176" s="325"/>
    </row>
    <row r="177" spans="3:11">
      <c r="C177" s="144" t="s">
        <v>1216</v>
      </c>
      <c r="D177" s="80"/>
      <c r="E177" s="80"/>
      <c r="F177" s="80"/>
      <c r="G177" s="162"/>
      <c r="H177" s="124">
        <f>SUM(H175:H176)</f>
        <v>904200</v>
      </c>
      <c r="K177" s="325"/>
    </row>
    <row r="178" spans="3:11">
      <c r="C178" s="152" t="s">
        <v>1217</v>
      </c>
      <c r="D178" s="59" t="s">
        <v>1218</v>
      </c>
      <c r="E178" s="73"/>
      <c r="F178" s="73"/>
      <c r="G178" s="73"/>
      <c r="H178" s="146"/>
      <c r="K178" s="325"/>
    </row>
    <row r="179" spans="3:11">
      <c r="C179" s="144" t="s">
        <v>1219</v>
      </c>
      <c r="D179" s="80"/>
      <c r="E179" s="80"/>
      <c r="F179" s="80"/>
      <c r="G179" s="162"/>
      <c r="H179" s="153">
        <v>0</v>
      </c>
      <c r="K179" s="325"/>
    </row>
    <row r="180" spans="3:11">
      <c r="C180" s="122" t="s">
        <v>1220</v>
      </c>
      <c r="D180" s="69" t="s">
        <v>1221</v>
      </c>
      <c r="E180" s="70"/>
      <c r="F180" s="70"/>
      <c r="G180" s="71"/>
      <c r="H180" s="124">
        <f>H179+H177+H173</f>
        <v>1511700</v>
      </c>
      <c r="K180" s="325"/>
    </row>
    <row r="181" spans="3:11">
      <c r="C181" s="122" t="s">
        <v>1222</v>
      </c>
      <c r="D181" s="69" t="s">
        <v>1325</v>
      </c>
      <c r="E181" s="70"/>
      <c r="F181" s="71"/>
      <c r="G181" s="95">
        <f>$M$8</f>
        <v>0.1</v>
      </c>
      <c r="H181" s="124">
        <f>H180*G181</f>
        <v>151170</v>
      </c>
      <c r="K181" s="325"/>
    </row>
    <row r="182" spans="3:11" ht="14.4" thickBot="1">
      <c r="C182" s="130" t="s">
        <v>1223</v>
      </c>
      <c r="D182" s="131" t="s">
        <v>1224</v>
      </c>
      <c r="E182" s="132"/>
      <c r="F182" s="132"/>
      <c r="G182" s="155"/>
      <c r="H182" s="134">
        <f>SUM(H180:H181)</f>
        <v>1662870</v>
      </c>
      <c r="K182" s="325"/>
    </row>
    <row r="183" spans="3:11" ht="14.4" thickTop="1">
      <c r="C183" s="57"/>
      <c r="D183" s="81"/>
      <c r="E183" s="81"/>
      <c r="F183" s="81"/>
      <c r="G183" s="81"/>
      <c r="H183" s="82"/>
      <c r="K183" s="325"/>
    </row>
    <row r="184" spans="3:11" ht="14.4" thickBot="1">
      <c r="C184" s="54" t="s">
        <v>3062</v>
      </c>
      <c r="D184" s="234" t="s">
        <v>1500</v>
      </c>
      <c r="E184" s="222"/>
      <c r="F184" s="222"/>
      <c r="G184" s="222"/>
      <c r="H184" s="222"/>
      <c r="I184" s="56">
        <f>ROUNDDOWN(H200,-2)</f>
        <v>1293200</v>
      </c>
      <c r="K184" s="325"/>
    </row>
    <row r="185" spans="3:11" ht="28.2" thickTop="1">
      <c r="C185" s="119" t="s">
        <v>1197</v>
      </c>
      <c r="D185" s="120" t="s">
        <v>1198</v>
      </c>
      <c r="E185" s="120" t="s">
        <v>1199</v>
      </c>
      <c r="F185" s="120" t="s">
        <v>1200</v>
      </c>
      <c r="G185" s="120" t="s">
        <v>1201</v>
      </c>
      <c r="H185" s="121" t="s">
        <v>1202</v>
      </c>
      <c r="K185" s="325"/>
    </row>
    <row r="186" spans="3:11">
      <c r="C186" s="141" t="s">
        <v>1203</v>
      </c>
      <c r="D186" s="59" t="s">
        <v>1204</v>
      </c>
      <c r="E186" s="73"/>
      <c r="F186" s="73"/>
      <c r="G186" s="73"/>
      <c r="H186" s="146"/>
      <c r="K186" s="325"/>
    </row>
    <row r="187" spans="3:11">
      <c r="C187" s="142">
        <v>1</v>
      </c>
      <c r="D187" s="59" t="s">
        <v>5</v>
      </c>
      <c r="E187" s="72" t="s">
        <v>6</v>
      </c>
      <c r="F187" s="74">
        <v>1</v>
      </c>
      <c r="G187" s="64">
        <f>VLOOKUP(D187,upahbahan,3,FALSE)</f>
        <v>100000</v>
      </c>
      <c r="H187" s="124">
        <f>F187*G187</f>
        <v>100000</v>
      </c>
      <c r="K187" s="325"/>
    </row>
    <row r="188" spans="3:11">
      <c r="C188" s="142">
        <v>2</v>
      </c>
      <c r="D188" s="59" t="s">
        <v>8</v>
      </c>
      <c r="E188" s="72" t="s">
        <v>6</v>
      </c>
      <c r="F188" s="74">
        <v>3</v>
      </c>
      <c r="G188" s="64">
        <f>VLOOKUP(D188,upahbahan,3,FALSE)</f>
        <v>145000</v>
      </c>
      <c r="H188" s="124">
        <f t="shared" ref="H188:H190" si="17">F188*G188</f>
        <v>435000</v>
      </c>
      <c r="K188" s="325"/>
    </row>
    <row r="189" spans="3:11">
      <c r="C189" s="142">
        <v>3</v>
      </c>
      <c r="D189" s="59" t="s">
        <v>18</v>
      </c>
      <c r="E189" s="72" t="s">
        <v>6</v>
      </c>
      <c r="F189" s="74">
        <v>0.3</v>
      </c>
      <c r="G189" s="64">
        <f>VLOOKUP(D189,upahbahan,3,FALSE)</f>
        <v>175000</v>
      </c>
      <c r="H189" s="124">
        <f t="shared" si="17"/>
        <v>52500</v>
      </c>
      <c r="K189" s="325"/>
    </row>
    <row r="190" spans="3:11">
      <c r="C190" s="142">
        <v>4</v>
      </c>
      <c r="D190" s="59" t="s">
        <v>19</v>
      </c>
      <c r="E190" s="72" t="s">
        <v>6</v>
      </c>
      <c r="F190" s="74">
        <v>0.1</v>
      </c>
      <c r="G190" s="64">
        <f>VLOOKUP(D190,upahbahan,3,FALSE)</f>
        <v>200000</v>
      </c>
      <c r="H190" s="124">
        <f t="shared" si="17"/>
        <v>20000</v>
      </c>
      <c r="K190" s="325"/>
    </row>
    <row r="191" spans="3:11">
      <c r="C191" s="144" t="s">
        <v>1210</v>
      </c>
      <c r="D191" s="80"/>
      <c r="E191" s="80"/>
      <c r="F191" s="217"/>
      <c r="G191" s="218"/>
      <c r="H191" s="124">
        <f>SUM(H187:H190)</f>
        <v>607500</v>
      </c>
      <c r="I191" s="219"/>
      <c r="K191" s="325"/>
    </row>
    <row r="192" spans="3:11">
      <c r="C192" s="141" t="s">
        <v>1211</v>
      </c>
      <c r="D192" s="59" t="s">
        <v>1212</v>
      </c>
      <c r="E192" s="73"/>
      <c r="F192" s="73"/>
      <c r="G192" s="73"/>
      <c r="H192" s="146"/>
      <c r="K192" s="325"/>
    </row>
    <row r="193" spans="3:11">
      <c r="C193" s="145" t="s">
        <v>1205</v>
      </c>
      <c r="D193" s="77" t="s">
        <v>124</v>
      </c>
      <c r="E193" s="178" t="s">
        <v>42</v>
      </c>
      <c r="F193" s="171">
        <v>0.04</v>
      </c>
      <c r="G193" s="64">
        <f>VLOOKUP(D193,upahbahan,3,FALSE)</f>
        <v>14000000</v>
      </c>
      <c r="H193" s="124">
        <f>F193*G193</f>
        <v>560000</v>
      </c>
      <c r="K193" s="325"/>
    </row>
    <row r="194" spans="3:11">
      <c r="C194" s="145">
        <v>2</v>
      </c>
      <c r="D194" s="77" t="s">
        <v>1480</v>
      </c>
      <c r="E194" s="178" t="s">
        <v>66</v>
      </c>
      <c r="F194" s="171">
        <v>0.5</v>
      </c>
      <c r="G194" s="64">
        <f>VLOOKUP(D194,upahbahan,3,FALSE)</f>
        <v>16400</v>
      </c>
      <c r="H194" s="124">
        <f t="shared" ref="H194" si="18">F194*G194</f>
        <v>8200</v>
      </c>
      <c r="K194" s="325"/>
    </row>
    <row r="195" spans="3:11">
      <c r="C195" s="144" t="s">
        <v>1216</v>
      </c>
      <c r="D195" s="80"/>
      <c r="E195" s="80"/>
      <c r="F195" s="80"/>
      <c r="G195" s="162"/>
      <c r="H195" s="124">
        <f>SUM(H193:H194)</f>
        <v>568200</v>
      </c>
      <c r="K195" s="325"/>
    </row>
    <row r="196" spans="3:11">
      <c r="C196" s="152" t="s">
        <v>1217</v>
      </c>
      <c r="D196" s="59" t="s">
        <v>1218</v>
      </c>
      <c r="E196" s="73"/>
      <c r="F196" s="73"/>
      <c r="G196" s="73"/>
      <c r="H196" s="146"/>
      <c r="K196" s="325"/>
    </row>
    <row r="197" spans="3:11">
      <c r="C197" s="144" t="s">
        <v>1219</v>
      </c>
      <c r="D197" s="80"/>
      <c r="E197" s="80"/>
      <c r="F197" s="80"/>
      <c r="G197" s="162"/>
      <c r="H197" s="153">
        <v>0</v>
      </c>
      <c r="K197" s="325"/>
    </row>
    <row r="198" spans="3:11">
      <c r="C198" s="122" t="s">
        <v>1220</v>
      </c>
      <c r="D198" s="69" t="s">
        <v>1221</v>
      </c>
      <c r="E198" s="70"/>
      <c r="F198" s="70"/>
      <c r="G198" s="71"/>
      <c r="H198" s="124">
        <f>H197+H195+H191</f>
        <v>1175700</v>
      </c>
      <c r="K198" s="325"/>
    </row>
    <row r="199" spans="3:11">
      <c r="C199" s="122" t="s">
        <v>1222</v>
      </c>
      <c r="D199" s="69" t="s">
        <v>1325</v>
      </c>
      <c r="E199" s="70"/>
      <c r="F199" s="71"/>
      <c r="G199" s="95">
        <f>$M$8</f>
        <v>0.1</v>
      </c>
      <c r="H199" s="124">
        <f>H198*G199</f>
        <v>117570</v>
      </c>
      <c r="K199" s="325"/>
    </row>
    <row r="200" spans="3:11" ht="14.4" thickBot="1">
      <c r="C200" s="130" t="s">
        <v>1223</v>
      </c>
      <c r="D200" s="131" t="s">
        <v>1224</v>
      </c>
      <c r="E200" s="132"/>
      <c r="F200" s="132"/>
      <c r="G200" s="155"/>
      <c r="H200" s="134">
        <f>SUM(H198:H199)</f>
        <v>1293270</v>
      </c>
      <c r="K200" s="325"/>
    </row>
    <row r="201" spans="3:11" ht="14.4" thickTop="1">
      <c r="C201" s="57"/>
      <c r="D201" s="81"/>
      <c r="E201" s="81"/>
      <c r="F201" s="81"/>
      <c r="G201" s="81"/>
      <c r="H201" s="82"/>
      <c r="K201" s="325"/>
    </row>
    <row r="202" spans="3:11" ht="14.4" thickBot="1">
      <c r="C202" s="54" t="s">
        <v>3063</v>
      </c>
      <c r="D202" s="234" t="s">
        <v>1501</v>
      </c>
      <c r="E202" s="222"/>
      <c r="F202" s="222"/>
      <c r="G202" s="222"/>
      <c r="H202" s="222"/>
      <c r="I202" s="56">
        <f>ROUNDDOWN(H220,-2)</f>
        <v>944700</v>
      </c>
      <c r="K202" s="325"/>
    </row>
    <row r="203" spans="3:11" ht="28.2" thickTop="1">
      <c r="C203" s="119" t="s">
        <v>1197</v>
      </c>
      <c r="D203" s="120" t="s">
        <v>1198</v>
      </c>
      <c r="E203" s="120" t="s">
        <v>1199</v>
      </c>
      <c r="F203" s="120" t="s">
        <v>1200</v>
      </c>
      <c r="G203" s="120" t="s">
        <v>1201</v>
      </c>
      <c r="H203" s="121" t="s">
        <v>1202</v>
      </c>
      <c r="K203" s="325"/>
    </row>
    <row r="204" spans="3:11">
      <c r="C204" s="141" t="s">
        <v>1203</v>
      </c>
      <c r="D204" s="59" t="s">
        <v>1204</v>
      </c>
      <c r="E204" s="73"/>
      <c r="F204" s="73"/>
      <c r="G204" s="73"/>
      <c r="H204" s="146"/>
      <c r="K204" s="325"/>
    </row>
    <row r="205" spans="3:11">
      <c r="C205" s="142">
        <v>1</v>
      </c>
      <c r="D205" s="59" t="s">
        <v>5</v>
      </c>
      <c r="E205" s="72" t="s">
        <v>6</v>
      </c>
      <c r="F205" s="74">
        <v>0.7</v>
      </c>
      <c r="G205" s="64">
        <f>VLOOKUP(D205,upahbahan,3,FALSE)</f>
        <v>100000</v>
      </c>
      <c r="H205" s="124">
        <f>F205*G205</f>
        <v>70000</v>
      </c>
      <c r="K205" s="325"/>
    </row>
    <row r="206" spans="3:11">
      <c r="C206" s="142">
        <v>2</v>
      </c>
      <c r="D206" s="59" t="s">
        <v>8</v>
      </c>
      <c r="E206" s="72" t="s">
        <v>6</v>
      </c>
      <c r="F206" s="74">
        <v>2.1</v>
      </c>
      <c r="G206" s="64">
        <f>VLOOKUP(D206,upahbahan,3,FALSE)</f>
        <v>145000</v>
      </c>
      <c r="H206" s="124">
        <f>F206*G206</f>
        <v>304500</v>
      </c>
      <c r="K206" s="325"/>
    </row>
    <row r="207" spans="3:11">
      <c r="C207" s="142">
        <v>3</v>
      </c>
      <c r="D207" s="59" t="s">
        <v>18</v>
      </c>
      <c r="E207" s="72" t="s">
        <v>6</v>
      </c>
      <c r="F207" s="74">
        <v>0.21</v>
      </c>
      <c r="G207" s="64">
        <f>VLOOKUP(D207,upahbahan,3,FALSE)</f>
        <v>175000</v>
      </c>
      <c r="H207" s="124">
        <f t="shared" ref="H207:H208" si="19">F207*G207</f>
        <v>36750</v>
      </c>
      <c r="K207" s="325"/>
    </row>
    <row r="208" spans="3:11">
      <c r="C208" s="142">
        <v>4</v>
      </c>
      <c r="D208" s="59" t="s">
        <v>19</v>
      </c>
      <c r="E208" s="72" t="s">
        <v>6</v>
      </c>
      <c r="F208" s="74">
        <v>7.0000000000000007E-2</v>
      </c>
      <c r="G208" s="64">
        <f>VLOOKUP(D208,upahbahan,3,FALSE)</f>
        <v>200000</v>
      </c>
      <c r="H208" s="124">
        <f t="shared" si="19"/>
        <v>14000.000000000002</v>
      </c>
      <c r="K208" s="325"/>
    </row>
    <row r="209" spans="3:11">
      <c r="C209" s="144" t="s">
        <v>1210</v>
      </c>
      <c r="D209" s="80"/>
      <c r="E209" s="80"/>
      <c r="F209" s="217"/>
      <c r="G209" s="218"/>
      <c r="H209" s="124">
        <f>SUM(H205:H208)</f>
        <v>425250</v>
      </c>
      <c r="I209" s="219"/>
      <c r="K209" s="325"/>
    </row>
    <row r="210" spans="3:11">
      <c r="C210" s="141" t="s">
        <v>1211</v>
      </c>
      <c r="D210" s="59" t="s">
        <v>1212</v>
      </c>
      <c r="E210" s="73"/>
      <c r="F210" s="73"/>
      <c r="G210" s="73"/>
      <c r="H210" s="146"/>
      <c r="K210" s="325"/>
    </row>
    <row r="211" spans="3:11">
      <c r="C211" s="145" t="s">
        <v>1205</v>
      </c>
      <c r="D211" s="77" t="s">
        <v>124</v>
      </c>
      <c r="E211" s="178" t="s">
        <v>42</v>
      </c>
      <c r="F211" s="171">
        <v>2.5000000000000001E-2</v>
      </c>
      <c r="G211" s="64">
        <f>VLOOKUP(D211,upahbahan,3,FALSE)</f>
        <v>14000000</v>
      </c>
      <c r="H211" s="124">
        <f t="shared" ref="H211:H214" si="20">F211*G211</f>
        <v>350000</v>
      </c>
      <c r="K211" s="325"/>
    </row>
    <row r="212" spans="3:11">
      <c r="C212" s="145" t="s">
        <v>1206</v>
      </c>
      <c r="D212" s="77" t="s">
        <v>260</v>
      </c>
      <c r="E212" s="178" t="s">
        <v>66</v>
      </c>
      <c r="F212" s="171">
        <v>0.03</v>
      </c>
      <c r="G212" s="64">
        <f>VLOOKUP(D212,upahbahan,3,FALSE)</f>
        <v>15000</v>
      </c>
      <c r="H212" s="124">
        <f t="shared" si="20"/>
        <v>450</v>
      </c>
      <c r="K212" s="325"/>
    </row>
    <row r="213" spans="3:11">
      <c r="C213" s="145" t="s">
        <v>1207</v>
      </c>
      <c r="D213" s="77" t="s">
        <v>1480</v>
      </c>
      <c r="E213" s="178" t="s">
        <v>66</v>
      </c>
      <c r="F213" s="171">
        <v>0.5</v>
      </c>
      <c r="G213" s="64">
        <f>VLOOKUP(D213,upahbahan,3,FALSE)</f>
        <v>16400</v>
      </c>
      <c r="H213" s="124">
        <f t="shared" si="20"/>
        <v>8200</v>
      </c>
      <c r="K213" s="325"/>
    </row>
    <row r="214" spans="3:11">
      <c r="C214" s="145" t="s">
        <v>1208</v>
      </c>
      <c r="D214" s="77" t="s">
        <v>1864</v>
      </c>
      <c r="E214" s="178" t="s">
        <v>130</v>
      </c>
      <c r="F214" s="171">
        <v>1</v>
      </c>
      <c r="G214" s="64">
        <f>VLOOKUP(D214,upahbahan,3,FALSE)</f>
        <v>75000</v>
      </c>
      <c r="H214" s="124">
        <f t="shared" si="20"/>
        <v>75000</v>
      </c>
      <c r="K214" s="325"/>
    </row>
    <row r="215" spans="3:11">
      <c r="C215" s="144" t="s">
        <v>1216</v>
      </c>
      <c r="D215" s="80"/>
      <c r="E215" s="80"/>
      <c r="F215" s="80"/>
      <c r="G215" s="162"/>
      <c r="H215" s="124">
        <f>SUM(H211:H214)</f>
        <v>433650</v>
      </c>
      <c r="K215" s="325"/>
    </row>
    <row r="216" spans="3:11">
      <c r="C216" s="152" t="s">
        <v>1217</v>
      </c>
      <c r="D216" s="59" t="s">
        <v>1218</v>
      </c>
      <c r="E216" s="73"/>
      <c r="F216" s="73"/>
      <c r="G216" s="73"/>
      <c r="H216" s="146"/>
      <c r="K216" s="325"/>
    </row>
    <row r="217" spans="3:11">
      <c r="C217" s="144" t="s">
        <v>1219</v>
      </c>
      <c r="D217" s="80"/>
      <c r="E217" s="80"/>
      <c r="F217" s="80"/>
      <c r="G217" s="162"/>
      <c r="H217" s="153">
        <v>0</v>
      </c>
      <c r="K217" s="325"/>
    </row>
    <row r="218" spans="3:11">
      <c r="C218" s="122" t="s">
        <v>1220</v>
      </c>
      <c r="D218" s="69" t="s">
        <v>1221</v>
      </c>
      <c r="E218" s="70"/>
      <c r="F218" s="70"/>
      <c r="G218" s="71"/>
      <c r="H218" s="124">
        <f>H217+H215+H209</f>
        <v>858900</v>
      </c>
      <c r="K218" s="325"/>
    </row>
    <row r="219" spans="3:11">
      <c r="C219" s="122" t="s">
        <v>1222</v>
      </c>
      <c r="D219" s="69" t="s">
        <v>1325</v>
      </c>
      <c r="E219" s="70"/>
      <c r="F219" s="71"/>
      <c r="G219" s="95">
        <f>$M$8</f>
        <v>0.1</v>
      </c>
      <c r="H219" s="124">
        <f>H218*G219</f>
        <v>85890</v>
      </c>
      <c r="K219" s="325"/>
    </row>
    <row r="220" spans="3:11" ht="14.4" thickBot="1">
      <c r="C220" s="130" t="s">
        <v>1223</v>
      </c>
      <c r="D220" s="131" t="s">
        <v>1224</v>
      </c>
      <c r="E220" s="132"/>
      <c r="F220" s="132"/>
      <c r="G220" s="155"/>
      <c r="H220" s="134">
        <f>SUM(H218:H219)</f>
        <v>944790</v>
      </c>
      <c r="K220" s="325"/>
    </row>
    <row r="221" spans="3:11" ht="14.4" thickTop="1">
      <c r="C221" s="57"/>
      <c r="D221" s="81"/>
      <c r="E221" s="81"/>
      <c r="F221" s="81"/>
      <c r="G221" s="81"/>
      <c r="H221" s="82"/>
      <c r="K221" s="325"/>
    </row>
    <row r="222" spans="3:11" ht="14.4" thickBot="1">
      <c r="C222" s="54" t="s">
        <v>3064</v>
      </c>
      <c r="D222" s="234" t="s">
        <v>1502</v>
      </c>
      <c r="E222" s="222"/>
      <c r="F222" s="222"/>
      <c r="G222" s="222"/>
      <c r="H222" s="222"/>
      <c r="I222" s="56">
        <f>ROUNDDOWN(H240,-2)</f>
        <v>1012000</v>
      </c>
      <c r="K222" s="325"/>
    </row>
    <row r="223" spans="3:11" ht="28.2" thickTop="1">
      <c r="C223" s="119" t="s">
        <v>1197</v>
      </c>
      <c r="D223" s="120" t="s">
        <v>1198</v>
      </c>
      <c r="E223" s="120" t="s">
        <v>1199</v>
      </c>
      <c r="F223" s="120" t="s">
        <v>1200</v>
      </c>
      <c r="G223" s="120" t="s">
        <v>1201</v>
      </c>
      <c r="H223" s="121" t="s">
        <v>1202</v>
      </c>
      <c r="K223" s="325"/>
    </row>
    <row r="224" spans="3:11">
      <c r="C224" s="141" t="s">
        <v>1203</v>
      </c>
      <c r="D224" s="59" t="s">
        <v>1204</v>
      </c>
      <c r="E224" s="73"/>
      <c r="F224" s="73"/>
      <c r="G224" s="73"/>
      <c r="H224" s="146"/>
      <c r="K224" s="325"/>
    </row>
    <row r="225" spans="3:11">
      <c r="C225" s="142">
        <v>1</v>
      </c>
      <c r="D225" s="59" t="s">
        <v>5</v>
      </c>
      <c r="E225" s="72" t="s">
        <v>6</v>
      </c>
      <c r="F225" s="74">
        <v>0.8</v>
      </c>
      <c r="G225" s="64">
        <f>VLOOKUP(D225,upahbahan,3,FALSE)</f>
        <v>100000</v>
      </c>
      <c r="H225" s="124">
        <f>F225*G225</f>
        <v>80000</v>
      </c>
      <c r="K225" s="325"/>
    </row>
    <row r="226" spans="3:11">
      <c r="C226" s="142">
        <v>2</v>
      </c>
      <c r="D226" s="59" t="s">
        <v>8</v>
      </c>
      <c r="E226" s="72" t="s">
        <v>6</v>
      </c>
      <c r="F226" s="74">
        <v>2.4</v>
      </c>
      <c r="G226" s="64">
        <f>VLOOKUP(D226,upahbahan,3,FALSE)</f>
        <v>145000</v>
      </c>
      <c r="H226" s="124">
        <f>F226*G226</f>
        <v>348000</v>
      </c>
      <c r="K226" s="325"/>
    </row>
    <row r="227" spans="3:11">
      <c r="C227" s="142">
        <v>3</v>
      </c>
      <c r="D227" s="59" t="s">
        <v>18</v>
      </c>
      <c r="E227" s="72" t="s">
        <v>6</v>
      </c>
      <c r="F227" s="74">
        <v>0.24</v>
      </c>
      <c r="G227" s="64">
        <f>VLOOKUP(D227,upahbahan,3,FALSE)</f>
        <v>175000</v>
      </c>
      <c r="H227" s="124">
        <f>F227*G227</f>
        <v>42000</v>
      </c>
      <c r="K227" s="325"/>
    </row>
    <row r="228" spans="3:11">
      <c r="C228" s="142">
        <v>4</v>
      </c>
      <c r="D228" s="59" t="s">
        <v>19</v>
      </c>
      <c r="E228" s="72" t="s">
        <v>6</v>
      </c>
      <c r="F228" s="74">
        <v>0.04</v>
      </c>
      <c r="G228" s="64">
        <f>VLOOKUP(D228,upahbahan,3,FALSE)</f>
        <v>200000</v>
      </c>
      <c r="H228" s="124">
        <f>F228*G228</f>
        <v>8000</v>
      </c>
      <c r="K228" s="325"/>
    </row>
    <row r="229" spans="3:11">
      <c r="C229" s="144" t="s">
        <v>1210</v>
      </c>
      <c r="D229" s="80"/>
      <c r="E229" s="80"/>
      <c r="F229" s="217"/>
      <c r="G229" s="218"/>
      <c r="H229" s="124">
        <f>SUM(H225:H228)</f>
        <v>478000</v>
      </c>
      <c r="I229" s="219"/>
      <c r="K229" s="325"/>
    </row>
    <row r="230" spans="3:11">
      <c r="C230" s="141" t="s">
        <v>1211</v>
      </c>
      <c r="D230" s="59" t="s">
        <v>1212</v>
      </c>
      <c r="E230" s="73"/>
      <c r="F230" s="73"/>
      <c r="G230" s="73"/>
      <c r="H230" s="146"/>
      <c r="K230" s="325"/>
    </row>
    <row r="231" spans="3:11">
      <c r="C231" s="145" t="s">
        <v>1205</v>
      </c>
      <c r="D231" s="77" t="s">
        <v>124</v>
      </c>
      <c r="E231" s="178" t="s">
        <v>42</v>
      </c>
      <c r="F231" s="189">
        <v>2.5600000000000001E-2</v>
      </c>
      <c r="G231" s="64">
        <f>VLOOKUP(D231,upahbahan,3,FALSE)</f>
        <v>14000000</v>
      </c>
      <c r="H231" s="124">
        <f t="shared" ref="H231:H234" si="21">F231*G231</f>
        <v>358400</v>
      </c>
      <c r="K231" s="325"/>
    </row>
    <row r="232" spans="3:11">
      <c r="C232" s="145" t="s">
        <v>1206</v>
      </c>
      <c r="D232" s="77" t="s">
        <v>260</v>
      </c>
      <c r="E232" s="178" t="s">
        <v>66</v>
      </c>
      <c r="F232" s="189">
        <v>0.03</v>
      </c>
      <c r="G232" s="64">
        <f>VLOOKUP(D232,upahbahan,3,FALSE)</f>
        <v>15000</v>
      </c>
      <c r="H232" s="124">
        <f t="shared" si="21"/>
        <v>450</v>
      </c>
      <c r="K232" s="325"/>
    </row>
    <row r="233" spans="3:11">
      <c r="C233" s="145" t="s">
        <v>1207</v>
      </c>
      <c r="D233" s="77" t="s">
        <v>1480</v>
      </c>
      <c r="E233" s="178" t="s">
        <v>66</v>
      </c>
      <c r="F233" s="189">
        <v>0.5</v>
      </c>
      <c r="G233" s="64">
        <f>VLOOKUP(D233,upahbahan,3,FALSE)</f>
        <v>16400</v>
      </c>
      <c r="H233" s="124">
        <f t="shared" si="21"/>
        <v>8200</v>
      </c>
      <c r="K233" s="325"/>
    </row>
    <row r="234" spans="3:11">
      <c r="C234" s="145" t="s">
        <v>1208</v>
      </c>
      <c r="D234" s="77" t="s">
        <v>1864</v>
      </c>
      <c r="E234" s="178" t="s">
        <v>130</v>
      </c>
      <c r="F234" s="189">
        <v>1</v>
      </c>
      <c r="G234" s="64">
        <f>VLOOKUP(D234,upahbahan,3,FALSE)</f>
        <v>75000</v>
      </c>
      <c r="H234" s="124">
        <f t="shared" si="21"/>
        <v>75000</v>
      </c>
      <c r="K234" s="325"/>
    </row>
    <row r="235" spans="3:11">
      <c r="C235" s="144" t="s">
        <v>1216</v>
      </c>
      <c r="D235" s="80"/>
      <c r="E235" s="80"/>
      <c r="F235" s="80"/>
      <c r="G235" s="162"/>
      <c r="H235" s="124">
        <f>SUM(H231:H234)</f>
        <v>442050</v>
      </c>
      <c r="K235" s="325"/>
    </row>
    <row r="236" spans="3:11">
      <c r="C236" s="152" t="s">
        <v>1217</v>
      </c>
      <c r="D236" s="59" t="s">
        <v>1218</v>
      </c>
      <c r="E236" s="73"/>
      <c r="F236" s="73"/>
      <c r="G236" s="73"/>
      <c r="H236" s="146"/>
      <c r="K236" s="325"/>
    </row>
    <row r="237" spans="3:11">
      <c r="C237" s="144" t="s">
        <v>1219</v>
      </c>
      <c r="D237" s="80"/>
      <c r="E237" s="80"/>
      <c r="F237" s="80"/>
      <c r="G237" s="162"/>
      <c r="H237" s="153">
        <v>0</v>
      </c>
      <c r="K237" s="325"/>
    </row>
    <row r="238" spans="3:11">
      <c r="C238" s="122" t="s">
        <v>1220</v>
      </c>
      <c r="D238" s="69" t="s">
        <v>1221</v>
      </c>
      <c r="E238" s="70"/>
      <c r="F238" s="70"/>
      <c r="G238" s="71"/>
      <c r="H238" s="124">
        <f>H237+H235+H229</f>
        <v>920050</v>
      </c>
      <c r="K238" s="325"/>
    </row>
    <row r="239" spans="3:11">
      <c r="C239" s="122" t="s">
        <v>1222</v>
      </c>
      <c r="D239" s="69" t="s">
        <v>1325</v>
      </c>
      <c r="E239" s="70"/>
      <c r="F239" s="71"/>
      <c r="G239" s="95">
        <f>$M$8</f>
        <v>0.1</v>
      </c>
      <c r="H239" s="124">
        <f>H238*G239</f>
        <v>92005</v>
      </c>
      <c r="K239" s="325"/>
    </row>
    <row r="240" spans="3:11" ht="14.4" thickBot="1">
      <c r="C240" s="130" t="s">
        <v>1223</v>
      </c>
      <c r="D240" s="131" t="s">
        <v>1224</v>
      </c>
      <c r="E240" s="132"/>
      <c r="F240" s="132"/>
      <c r="G240" s="155"/>
      <c r="H240" s="134">
        <f>SUM(H238:H239)</f>
        <v>1012055</v>
      </c>
      <c r="K240" s="325"/>
    </row>
    <row r="241" spans="3:11" ht="14.4" thickTop="1">
      <c r="C241" s="57"/>
      <c r="D241" s="81"/>
      <c r="E241" s="81"/>
      <c r="F241" s="81"/>
      <c r="G241" s="81"/>
      <c r="H241" s="82"/>
      <c r="K241" s="325"/>
    </row>
    <row r="242" spans="3:11" ht="15.75" customHeight="1" thickBot="1">
      <c r="C242" s="54" t="s">
        <v>3065</v>
      </c>
      <c r="D242" s="632" t="s">
        <v>1503</v>
      </c>
      <c r="E242" s="632"/>
      <c r="F242" s="632"/>
      <c r="G242" s="632"/>
      <c r="H242" s="632"/>
      <c r="I242" s="56">
        <f>ROUNDDOWN(H257,-2)</f>
        <v>11812100</v>
      </c>
      <c r="K242" s="325"/>
    </row>
    <row r="243" spans="3:11" ht="28.2" thickTop="1">
      <c r="C243" s="119" t="s">
        <v>1197</v>
      </c>
      <c r="D243" s="120" t="s">
        <v>1198</v>
      </c>
      <c r="E243" s="120" t="s">
        <v>1199</v>
      </c>
      <c r="F243" s="120" t="s">
        <v>1200</v>
      </c>
      <c r="G243" s="120" t="s">
        <v>1201</v>
      </c>
      <c r="H243" s="121" t="s">
        <v>1202</v>
      </c>
      <c r="K243" s="325"/>
    </row>
    <row r="244" spans="3:11">
      <c r="C244" s="141" t="s">
        <v>1203</v>
      </c>
      <c r="D244" s="59" t="s">
        <v>1204</v>
      </c>
      <c r="E244" s="73"/>
      <c r="F244" s="73"/>
      <c r="G244" s="73"/>
      <c r="H244" s="146"/>
      <c r="K244" s="325"/>
    </row>
    <row r="245" spans="3:11">
      <c r="C245" s="142">
        <v>1</v>
      </c>
      <c r="D245" s="59" t="s">
        <v>5</v>
      </c>
      <c r="E245" s="72" t="s">
        <v>6</v>
      </c>
      <c r="F245" s="74">
        <v>4</v>
      </c>
      <c r="G245" s="64">
        <f>VLOOKUP(D245,upahbahan,3,FALSE)</f>
        <v>100000</v>
      </c>
      <c r="H245" s="124">
        <f>F245*G245</f>
        <v>400000</v>
      </c>
      <c r="K245" s="325"/>
    </row>
    <row r="246" spans="3:11">
      <c r="C246" s="142">
        <v>2</v>
      </c>
      <c r="D246" s="59" t="s">
        <v>8</v>
      </c>
      <c r="E246" s="72" t="s">
        <v>6</v>
      </c>
      <c r="F246" s="74">
        <v>2</v>
      </c>
      <c r="G246" s="64">
        <f>VLOOKUP(D246,upahbahan,3,FALSE)</f>
        <v>145000</v>
      </c>
      <c r="H246" s="124">
        <f>F246*G246</f>
        <v>290000</v>
      </c>
      <c r="K246" s="325"/>
    </row>
    <row r="247" spans="3:11">
      <c r="C247" s="142">
        <v>3</v>
      </c>
      <c r="D247" s="59" t="s">
        <v>18</v>
      </c>
      <c r="E247" s="72" t="s">
        <v>6</v>
      </c>
      <c r="F247" s="74">
        <v>0.2</v>
      </c>
      <c r="G247" s="64">
        <f>VLOOKUP(D247,upahbahan,3,FALSE)</f>
        <v>175000</v>
      </c>
      <c r="H247" s="124">
        <f>F247*G247</f>
        <v>35000</v>
      </c>
      <c r="K247" s="325"/>
    </row>
    <row r="248" spans="3:11">
      <c r="C248" s="142">
        <v>4</v>
      </c>
      <c r="D248" s="59" t="s">
        <v>19</v>
      </c>
      <c r="E248" s="72" t="s">
        <v>6</v>
      </c>
      <c r="F248" s="74">
        <v>6.6699999999999995E-2</v>
      </c>
      <c r="G248" s="64">
        <f>VLOOKUP(D248,upahbahan,3,FALSE)</f>
        <v>200000</v>
      </c>
      <c r="H248" s="124">
        <f>F248*G248</f>
        <v>13339.999999999998</v>
      </c>
      <c r="K248" s="325"/>
    </row>
    <row r="249" spans="3:11">
      <c r="C249" s="144" t="s">
        <v>1210</v>
      </c>
      <c r="D249" s="80"/>
      <c r="E249" s="80"/>
      <c r="F249" s="217"/>
      <c r="G249" s="218"/>
      <c r="H249" s="124">
        <f>SUM(H245:H248)</f>
        <v>738340</v>
      </c>
      <c r="I249" s="219"/>
      <c r="K249" s="325"/>
    </row>
    <row r="250" spans="3:11">
      <c r="C250" s="141" t="s">
        <v>1211</v>
      </c>
      <c r="D250" s="59" t="s">
        <v>1212</v>
      </c>
      <c r="E250" s="73"/>
      <c r="F250" s="73"/>
      <c r="G250" s="73"/>
      <c r="H250" s="146"/>
      <c r="K250" s="325"/>
    </row>
    <row r="251" spans="3:11">
      <c r="C251" s="145" t="s">
        <v>1205</v>
      </c>
      <c r="D251" s="77" t="s">
        <v>135</v>
      </c>
      <c r="E251" s="178" t="s">
        <v>136</v>
      </c>
      <c r="F251" s="189">
        <v>1</v>
      </c>
      <c r="G251" s="64">
        <f>VLOOKUP(D251,upahbahan,3,FALSE)</f>
        <v>10000000</v>
      </c>
      <c r="H251" s="124">
        <f>F251*G251</f>
        <v>10000000</v>
      </c>
      <c r="K251" s="325"/>
    </row>
    <row r="252" spans="3:11">
      <c r="C252" s="144" t="s">
        <v>1216</v>
      </c>
      <c r="D252" s="80"/>
      <c r="E252" s="80"/>
      <c r="F252" s="80"/>
      <c r="G252" s="162"/>
      <c r="H252" s="124">
        <f>SUM(H251:H251)</f>
        <v>10000000</v>
      </c>
      <c r="K252" s="325"/>
    </row>
    <row r="253" spans="3:11">
      <c r="C253" s="152" t="s">
        <v>1217</v>
      </c>
      <c r="D253" s="59" t="s">
        <v>1218</v>
      </c>
      <c r="E253" s="73"/>
      <c r="F253" s="73"/>
      <c r="G253" s="73"/>
      <c r="H253" s="146"/>
      <c r="K253" s="325"/>
    </row>
    <row r="254" spans="3:11">
      <c r="C254" s="144" t="s">
        <v>1219</v>
      </c>
      <c r="D254" s="80"/>
      <c r="E254" s="80"/>
      <c r="F254" s="80"/>
      <c r="G254" s="162"/>
      <c r="H254" s="153">
        <v>0</v>
      </c>
      <c r="K254" s="325"/>
    </row>
    <row r="255" spans="3:11">
      <c r="C255" s="122" t="s">
        <v>1220</v>
      </c>
      <c r="D255" s="69" t="s">
        <v>1221</v>
      </c>
      <c r="E255" s="70"/>
      <c r="F255" s="70"/>
      <c r="G255" s="71"/>
      <c r="H255" s="124">
        <f>H254+H252+H249</f>
        <v>10738340</v>
      </c>
      <c r="K255" s="325"/>
    </row>
    <row r="256" spans="3:11">
      <c r="C256" s="122" t="s">
        <v>1222</v>
      </c>
      <c r="D256" s="69" t="s">
        <v>1325</v>
      </c>
      <c r="E256" s="70"/>
      <c r="F256" s="71"/>
      <c r="G256" s="95">
        <f>$M$8</f>
        <v>0.1</v>
      </c>
      <c r="H256" s="124">
        <f>H255*G256</f>
        <v>1073834</v>
      </c>
      <c r="K256" s="325"/>
    </row>
    <row r="257" spans="3:11" ht="14.4" thickBot="1">
      <c r="C257" s="130" t="s">
        <v>1223</v>
      </c>
      <c r="D257" s="131" t="s">
        <v>1224</v>
      </c>
      <c r="E257" s="132"/>
      <c r="F257" s="132"/>
      <c r="G257" s="155"/>
      <c r="H257" s="134">
        <f>SUM(H255:H256)</f>
        <v>11812174</v>
      </c>
      <c r="K257" s="325"/>
    </row>
    <row r="258" spans="3:11" ht="14.4" thickTop="1">
      <c r="C258" s="57"/>
      <c r="D258" s="81"/>
      <c r="E258" s="81"/>
      <c r="F258" s="81"/>
      <c r="G258" s="81"/>
      <c r="H258" s="82"/>
      <c r="K258" s="325"/>
    </row>
    <row r="259" spans="3:11" ht="15.75" customHeight="1" thickBot="1">
      <c r="C259" s="54" t="s">
        <v>3066</v>
      </c>
      <c r="D259" s="221" t="s">
        <v>1504</v>
      </c>
      <c r="E259" s="353"/>
      <c r="F259" s="353"/>
      <c r="G259" s="353"/>
      <c r="H259" s="353"/>
      <c r="I259" s="56">
        <f>ROUNDDOWN(H276,-2)</f>
        <v>1407800</v>
      </c>
      <c r="K259" s="325"/>
    </row>
    <row r="260" spans="3:11" ht="28.2" thickTop="1">
      <c r="C260" s="119" t="s">
        <v>1197</v>
      </c>
      <c r="D260" s="120" t="s">
        <v>1198</v>
      </c>
      <c r="E260" s="120" t="s">
        <v>1199</v>
      </c>
      <c r="F260" s="120" t="s">
        <v>1200</v>
      </c>
      <c r="G260" s="120" t="s">
        <v>1201</v>
      </c>
      <c r="H260" s="121" t="s">
        <v>1202</v>
      </c>
      <c r="K260" s="325"/>
    </row>
    <row r="261" spans="3:11">
      <c r="C261" s="141" t="s">
        <v>1203</v>
      </c>
      <c r="D261" s="59" t="s">
        <v>1204</v>
      </c>
      <c r="E261" s="73"/>
      <c r="F261" s="73"/>
      <c r="G261" s="73"/>
      <c r="H261" s="146"/>
      <c r="K261" s="325"/>
    </row>
    <row r="262" spans="3:11">
      <c r="C262" s="142">
        <v>1</v>
      </c>
      <c r="D262" s="59" t="s">
        <v>5</v>
      </c>
      <c r="E262" s="72" t="s">
        <v>6</v>
      </c>
      <c r="F262" s="74">
        <v>1.05</v>
      </c>
      <c r="G262" s="64">
        <f>VLOOKUP(D262,upahbahan,3,FALSE)</f>
        <v>100000</v>
      </c>
      <c r="H262" s="124">
        <f>F262*G262</f>
        <v>105000</v>
      </c>
      <c r="K262" s="325"/>
    </row>
    <row r="263" spans="3:11">
      <c r="C263" s="142">
        <v>2</v>
      </c>
      <c r="D263" s="59" t="s">
        <v>9</v>
      </c>
      <c r="E263" s="72" t="s">
        <v>6</v>
      </c>
      <c r="F263" s="74">
        <v>1.05</v>
      </c>
      <c r="G263" s="64">
        <f>VLOOKUP(D263,upahbahan,3,FALSE)</f>
        <v>145000</v>
      </c>
      <c r="H263" s="124">
        <f t="shared" ref="H263:H265" si="22">F263*G263</f>
        <v>152250</v>
      </c>
      <c r="K263" s="325"/>
    </row>
    <row r="264" spans="3:11">
      <c r="C264" s="142">
        <v>3</v>
      </c>
      <c r="D264" s="59" t="s">
        <v>18</v>
      </c>
      <c r="E264" s="72" t="s">
        <v>6</v>
      </c>
      <c r="F264" s="74">
        <v>0.105</v>
      </c>
      <c r="G264" s="64">
        <f>VLOOKUP(D264,upahbahan,3,FALSE)</f>
        <v>175000</v>
      </c>
      <c r="H264" s="124">
        <f t="shared" si="22"/>
        <v>18375</v>
      </c>
      <c r="K264" s="325"/>
    </row>
    <row r="265" spans="3:11">
      <c r="C265" s="142">
        <v>4</v>
      </c>
      <c r="D265" s="59" t="s">
        <v>19</v>
      </c>
      <c r="E265" s="72" t="s">
        <v>6</v>
      </c>
      <c r="F265" s="74">
        <v>3.5000000000000003E-2</v>
      </c>
      <c r="G265" s="64">
        <f>VLOOKUP(D265,upahbahan,3,FALSE)</f>
        <v>200000</v>
      </c>
      <c r="H265" s="124">
        <f t="shared" si="22"/>
        <v>7000.0000000000009</v>
      </c>
      <c r="K265" s="325"/>
    </row>
    <row r="266" spans="3:11">
      <c r="C266" s="144" t="s">
        <v>1210</v>
      </c>
      <c r="D266" s="80"/>
      <c r="E266" s="80"/>
      <c r="F266" s="217"/>
      <c r="G266" s="218"/>
      <c r="H266" s="124">
        <f>SUM(H262:H265)</f>
        <v>282625</v>
      </c>
      <c r="I266" s="219"/>
      <c r="K266" s="325"/>
    </row>
    <row r="267" spans="3:11">
      <c r="C267" s="141" t="s">
        <v>1211</v>
      </c>
      <c r="D267" s="59" t="s">
        <v>1212</v>
      </c>
      <c r="E267" s="73"/>
      <c r="F267" s="73"/>
      <c r="G267" s="73"/>
      <c r="H267" s="146"/>
      <c r="K267" s="325"/>
    </row>
    <row r="268" spans="3:11">
      <c r="C268" s="145" t="s">
        <v>1205</v>
      </c>
      <c r="D268" s="77" t="s">
        <v>228</v>
      </c>
      <c r="E268" s="178" t="s">
        <v>66</v>
      </c>
      <c r="F268" s="171">
        <v>15</v>
      </c>
      <c r="G268" s="64">
        <f>VLOOKUP(D268,upahbahan,3,FALSE)</f>
        <v>13000</v>
      </c>
      <c r="H268" s="124">
        <f>F268*G268</f>
        <v>195000</v>
      </c>
      <c r="K268" s="325"/>
    </row>
    <row r="269" spans="3:11">
      <c r="C269" s="145" t="s">
        <v>1206</v>
      </c>
      <c r="D269" s="77" t="s">
        <v>225</v>
      </c>
      <c r="E269" s="178" t="s">
        <v>66</v>
      </c>
      <c r="F269" s="171">
        <v>32</v>
      </c>
      <c r="G269" s="64">
        <f>VLOOKUP(D269,upahbahan,3,FALSE)</f>
        <v>25000</v>
      </c>
      <c r="H269" s="124">
        <f>F269*G269</f>
        <v>800000</v>
      </c>
      <c r="K269" s="325"/>
    </row>
    <row r="270" spans="3:11">
      <c r="C270" s="145" t="s">
        <v>1207</v>
      </c>
      <c r="D270" s="77" t="s">
        <v>1505</v>
      </c>
      <c r="E270" s="178" t="s">
        <v>66</v>
      </c>
      <c r="F270" s="171">
        <v>0.05</v>
      </c>
      <c r="G270" s="64">
        <f>VLOOKUP(D270,upahbahan,3,FALSE)</f>
        <v>45550</v>
      </c>
      <c r="H270" s="124">
        <f>F270*G270</f>
        <v>2277.5</v>
      </c>
      <c r="K270" s="325"/>
    </row>
    <row r="271" spans="3:11">
      <c r="C271" s="144" t="s">
        <v>1216</v>
      </c>
      <c r="D271" s="80"/>
      <c r="E271" s="80"/>
      <c r="F271" s="80"/>
      <c r="G271" s="162"/>
      <c r="H271" s="124">
        <f>SUM(H268:H270)</f>
        <v>997277.5</v>
      </c>
      <c r="K271" s="325"/>
    </row>
    <row r="272" spans="3:11">
      <c r="C272" s="152" t="s">
        <v>1217</v>
      </c>
      <c r="D272" s="59" t="s">
        <v>1218</v>
      </c>
      <c r="E272" s="73"/>
      <c r="F272" s="73"/>
      <c r="G272" s="73"/>
      <c r="H272" s="146"/>
      <c r="K272" s="325"/>
    </row>
    <row r="273" spans="3:11">
      <c r="C273" s="144" t="s">
        <v>1219</v>
      </c>
      <c r="D273" s="80"/>
      <c r="E273" s="80"/>
      <c r="F273" s="80"/>
      <c r="G273" s="162"/>
      <c r="H273" s="153">
        <v>0</v>
      </c>
      <c r="K273" s="325"/>
    </row>
    <row r="274" spans="3:11">
      <c r="C274" s="122" t="s">
        <v>1220</v>
      </c>
      <c r="D274" s="69" t="s">
        <v>1221</v>
      </c>
      <c r="E274" s="70"/>
      <c r="F274" s="70"/>
      <c r="G274" s="71"/>
      <c r="H274" s="124">
        <f>H273+H271+H266</f>
        <v>1279902.5</v>
      </c>
      <c r="K274" s="325"/>
    </row>
    <row r="275" spans="3:11">
      <c r="C275" s="122" t="s">
        <v>1222</v>
      </c>
      <c r="D275" s="69" t="s">
        <v>1325</v>
      </c>
      <c r="E275" s="70"/>
      <c r="F275" s="71"/>
      <c r="G275" s="95">
        <f>$M$8</f>
        <v>0.1</v>
      </c>
      <c r="H275" s="124">
        <f>H274*G275</f>
        <v>127990.25</v>
      </c>
      <c r="K275" s="325"/>
    </row>
    <row r="276" spans="3:11" ht="14.4" thickBot="1">
      <c r="C276" s="130" t="s">
        <v>1223</v>
      </c>
      <c r="D276" s="131" t="s">
        <v>1224</v>
      </c>
      <c r="E276" s="132"/>
      <c r="F276" s="132"/>
      <c r="G276" s="155"/>
      <c r="H276" s="134">
        <f>SUM(H274:H275)</f>
        <v>1407892.75</v>
      </c>
      <c r="K276" s="325"/>
    </row>
    <row r="277" spans="3:11" ht="14.4" thickTop="1">
      <c r="C277" s="57"/>
      <c r="D277" s="81"/>
      <c r="E277" s="81"/>
      <c r="F277" s="81"/>
      <c r="G277" s="81"/>
      <c r="H277" s="82"/>
      <c r="K277" s="325"/>
    </row>
    <row r="278" spans="3:11" ht="14.4" thickBot="1">
      <c r="C278" s="54" t="s">
        <v>3067</v>
      </c>
      <c r="D278" s="221" t="s">
        <v>1506</v>
      </c>
      <c r="E278" s="221"/>
      <c r="F278" s="221"/>
      <c r="G278" s="221"/>
      <c r="H278" s="221"/>
      <c r="I278" s="56">
        <f>ROUNDDOWN(H293,-2)</f>
        <v>9266300</v>
      </c>
      <c r="K278" s="325"/>
    </row>
    <row r="279" spans="3:11" ht="28.2" thickTop="1">
      <c r="C279" s="119" t="s">
        <v>1197</v>
      </c>
      <c r="D279" s="120" t="s">
        <v>1198</v>
      </c>
      <c r="E279" s="120" t="s">
        <v>1199</v>
      </c>
      <c r="F279" s="120" t="s">
        <v>1200</v>
      </c>
      <c r="G279" s="120" t="s">
        <v>1201</v>
      </c>
      <c r="H279" s="121" t="s">
        <v>1202</v>
      </c>
      <c r="K279" s="325"/>
    </row>
    <row r="280" spans="3:11">
      <c r="C280" s="141" t="s">
        <v>1203</v>
      </c>
      <c r="D280" s="59" t="s">
        <v>1204</v>
      </c>
      <c r="E280" s="73"/>
      <c r="F280" s="73"/>
      <c r="G280" s="73"/>
      <c r="H280" s="146"/>
      <c r="K280" s="325"/>
    </row>
    <row r="281" spans="3:11">
      <c r="C281" s="142">
        <v>1</v>
      </c>
      <c r="D281" s="59" t="s">
        <v>5</v>
      </c>
      <c r="E281" s="72" t="s">
        <v>6</v>
      </c>
      <c r="F281" s="93">
        <v>1.575</v>
      </c>
      <c r="G281" s="64">
        <f>VLOOKUP(D281,upahbahan,3,FALSE)</f>
        <v>100000</v>
      </c>
      <c r="H281" s="124">
        <f>F281*G281</f>
        <v>157500</v>
      </c>
      <c r="K281" s="325"/>
    </row>
    <row r="282" spans="3:11">
      <c r="C282" s="142">
        <v>2</v>
      </c>
      <c r="D282" s="59" t="s">
        <v>9</v>
      </c>
      <c r="E282" s="72" t="s">
        <v>6</v>
      </c>
      <c r="F282" s="93">
        <v>1.575</v>
      </c>
      <c r="G282" s="64">
        <f>VLOOKUP(D282,upahbahan,3,FALSE)</f>
        <v>145000</v>
      </c>
      <c r="H282" s="124">
        <f t="shared" ref="H282:H284" si="23">F282*G282</f>
        <v>228375</v>
      </c>
      <c r="K282" s="325"/>
    </row>
    <row r="283" spans="3:11">
      <c r="C283" s="142">
        <v>3</v>
      </c>
      <c r="D283" s="59" t="s">
        <v>18</v>
      </c>
      <c r="E283" s="72" t="s">
        <v>6</v>
      </c>
      <c r="F283" s="93">
        <v>0.1575</v>
      </c>
      <c r="G283" s="64">
        <f>VLOOKUP(D283,upahbahan,3,FALSE)</f>
        <v>175000</v>
      </c>
      <c r="H283" s="124">
        <f t="shared" si="23"/>
        <v>27562.5</v>
      </c>
      <c r="K283" s="325"/>
    </row>
    <row r="284" spans="3:11">
      <c r="C284" s="142">
        <v>4</v>
      </c>
      <c r="D284" s="59" t="s">
        <v>19</v>
      </c>
      <c r="E284" s="72" t="s">
        <v>6</v>
      </c>
      <c r="F284" s="93">
        <v>5.2499999999999998E-2</v>
      </c>
      <c r="G284" s="64">
        <f>VLOOKUP(D284,upahbahan,3,FALSE)</f>
        <v>200000</v>
      </c>
      <c r="H284" s="124">
        <f t="shared" si="23"/>
        <v>10500</v>
      </c>
      <c r="K284" s="325"/>
    </row>
    <row r="285" spans="3:11">
      <c r="C285" s="144" t="s">
        <v>1210</v>
      </c>
      <c r="D285" s="80"/>
      <c r="E285" s="80"/>
      <c r="F285" s="217"/>
      <c r="G285" s="218"/>
      <c r="H285" s="124">
        <f>SUM(H281:H284)</f>
        <v>423937.5</v>
      </c>
      <c r="I285" s="219"/>
      <c r="K285" s="325"/>
    </row>
    <row r="286" spans="3:11">
      <c r="C286" s="141" t="s">
        <v>1211</v>
      </c>
      <c r="D286" s="59" t="s">
        <v>1212</v>
      </c>
      <c r="E286" s="73"/>
      <c r="F286" s="73"/>
      <c r="G286" s="73"/>
      <c r="H286" s="146"/>
      <c r="K286" s="325"/>
    </row>
    <row r="287" spans="3:11">
      <c r="C287" s="145" t="s">
        <v>1205</v>
      </c>
      <c r="D287" s="77" t="s">
        <v>270</v>
      </c>
      <c r="E287" s="178" t="s">
        <v>136</v>
      </c>
      <c r="F287" s="171">
        <v>1</v>
      </c>
      <c r="G287" s="64">
        <f>VLOOKUP(D287,upahbahan,3,FALSE)</f>
        <v>8000000</v>
      </c>
      <c r="H287" s="124">
        <f>F287*G287</f>
        <v>8000000</v>
      </c>
      <c r="K287" s="325"/>
    </row>
    <row r="288" spans="3:11">
      <c r="C288" s="144" t="s">
        <v>1216</v>
      </c>
      <c r="D288" s="80"/>
      <c r="E288" s="80"/>
      <c r="F288" s="80"/>
      <c r="G288" s="162"/>
      <c r="H288" s="124">
        <f>SUM(H287:H287)</f>
        <v>8000000</v>
      </c>
      <c r="K288" s="325"/>
    </row>
    <row r="289" spans="3:11">
      <c r="C289" s="152" t="s">
        <v>1217</v>
      </c>
      <c r="D289" s="59" t="s">
        <v>1218</v>
      </c>
      <c r="E289" s="73"/>
      <c r="F289" s="73"/>
      <c r="G289" s="73"/>
      <c r="H289" s="146"/>
      <c r="K289" s="325"/>
    </row>
    <row r="290" spans="3:11">
      <c r="C290" s="144" t="s">
        <v>1219</v>
      </c>
      <c r="D290" s="80"/>
      <c r="E290" s="80"/>
      <c r="F290" s="80"/>
      <c r="G290" s="162"/>
      <c r="H290" s="153">
        <v>0</v>
      </c>
      <c r="K290" s="325"/>
    </row>
    <row r="291" spans="3:11">
      <c r="C291" s="122" t="s">
        <v>1220</v>
      </c>
      <c r="D291" s="69" t="s">
        <v>1221</v>
      </c>
      <c r="E291" s="70"/>
      <c r="F291" s="70"/>
      <c r="G291" s="71"/>
      <c r="H291" s="124">
        <f>H290+H288+H285</f>
        <v>8423937.5</v>
      </c>
      <c r="K291" s="325"/>
    </row>
    <row r="292" spans="3:11">
      <c r="C292" s="122" t="s">
        <v>1222</v>
      </c>
      <c r="D292" s="69" t="s">
        <v>1325</v>
      </c>
      <c r="E292" s="70"/>
      <c r="F292" s="71"/>
      <c r="G292" s="95">
        <f>$M$8</f>
        <v>0.1</v>
      </c>
      <c r="H292" s="124">
        <f>H291*G292</f>
        <v>842393.75</v>
      </c>
      <c r="K292" s="325"/>
    </row>
    <row r="293" spans="3:11" ht="14.4" thickBot="1">
      <c r="C293" s="130" t="s">
        <v>1223</v>
      </c>
      <c r="D293" s="131" t="s">
        <v>1224</v>
      </c>
      <c r="E293" s="132"/>
      <c r="F293" s="132"/>
      <c r="G293" s="155"/>
      <c r="H293" s="134">
        <f>SUM(H291:H292)</f>
        <v>9266331.25</v>
      </c>
      <c r="K293" s="325"/>
    </row>
    <row r="294" spans="3:11" ht="14.4" thickTop="1">
      <c r="C294" s="57"/>
      <c r="D294" s="81"/>
      <c r="E294" s="81"/>
      <c r="F294" s="81"/>
      <c r="G294" s="81"/>
      <c r="H294" s="82"/>
      <c r="K294" s="325"/>
    </row>
    <row r="295" spans="3:11" ht="14.4" thickBot="1">
      <c r="C295" s="54" t="s">
        <v>3068</v>
      </c>
      <c r="D295" s="221" t="s">
        <v>1507</v>
      </c>
      <c r="E295" s="221"/>
      <c r="F295" s="221"/>
      <c r="G295" s="221"/>
      <c r="H295" s="221"/>
      <c r="I295" s="56">
        <f>ROUNDDOWN(H312,-2)</f>
        <v>1458900</v>
      </c>
      <c r="K295" s="325"/>
    </row>
    <row r="296" spans="3:11" ht="28.2" thickTop="1">
      <c r="C296" s="119" t="s">
        <v>1197</v>
      </c>
      <c r="D296" s="120" t="s">
        <v>1198</v>
      </c>
      <c r="E296" s="120" t="s">
        <v>1199</v>
      </c>
      <c r="F296" s="120" t="s">
        <v>1200</v>
      </c>
      <c r="G296" s="120" t="s">
        <v>1201</v>
      </c>
      <c r="H296" s="121" t="s">
        <v>1202</v>
      </c>
      <c r="K296" s="325"/>
    </row>
    <row r="297" spans="3:11">
      <c r="C297" s="141" t="s">
        <v>1203</v>
      </c>
      <c r="D297" s="59" t="s">
        <v>1204</v>
      </c>
      <c r="E297" s="73"/>
      <c r="F297" s="73"/>
      <c r="G297" s="73"/>
      <c r="H297" s="146"/>
      <c r="K297" s="325"/>
    </row>
    <row r="298" spans="3:11">
      <c r="C298" s="142">
        <v>1</v>
      </c>
      <c r="D298" s="59" t="s">
        <v>5</v>
      </c>
      <c r="E298" s="72" t="s">
        <v>6</v>
      </c>
      <c r="F298" s="74">
        <v>1</v>
      </c>
      <c r="G298" s="64">
        <f>VLOOKUP(D298,upahbahan,3,FALSE)</f>
        <v>100000</v>
      </c>
      <c r="H298" s="124">
        <f>F298*G298</f>
        <v>100000</v>
      </c>
      <c r="K298" s="325"/>
    </row>
    <row r="299" spans="3:11">
      <c r="C299" s="142">
        <v>2</v>
      </c>
      <c r="D299" s="59" t="s">
        <v>9</v>
      </c>
      <c r="E299" s="72" t="s">
        <v>6</v>
      </c>
      <c r="F299" s="74">
        <v>3</v>
      </c>
      <c r="G299" s="64">
        <f>VLOOKUP(D299,upahbahan,3,FALSE)</f>
        <v>145000</v>
      </c>
      <c r="H299" s="124">
        <f t="shared" ref="H299:H301" si="24">F299*G299</f>
        <v>435000</v>
      </c>
      <c r="K299" s="325"/>
    </row>
    <row r="300" spans="3:11">
      <c r="C300" s="142">
        <v>3</v>
      </c>
      <c r="D300" s="59" t="s">
        <v>18</v>
      </c>
      <c r="E300" s="72" t="s">
        <v>6</v>
      </c>
      <c r="F300" s="74">
        <v>0.3</v>
      </c>
      <c r="G300" s="64">
        <f>VLOOKUP(D300,upahbahan,3,FALSE)</f>
        <v>175000</v>
      </c>
      <c r="H300" s="124">
        <f t="shared" si="24"/>
        <v>52500</v>
      </c>
      <c r="K300" s="325"/>
    </row>
    <row r="301" spans="3:11">
      <c r="C301" s="142">
        <v>4</v>
      </c>
      <c r="D301" s="59" t="s">
        <v>19</v>
      </c>
      <c r="E301" s="72" t="s">
        <v>6</v>
      </c>
      <c r="F301" s="74">
        <v>0.1</v>
      </c>
      <c r="G301" s="64">
        <f>VLOOKUP(D301,upahbahan,3,FALSE)</f>
        <v>200000</v>
      </c>
      <c r="H301" s="124">
        <f t="shared" si="24"/>
        <v>20000</v>
      </c>
      <c r="K301" s="325"/>
    </row>
    <row r="302" spans="3:11">
      <c r="C302" s="144" t="s">
        <v>1210</v>
      </c>
      <c r="D302" s="80"/>
      <c r="E302" s="80"/>
      <c r="F302" s="217"/>
      <c r="G302" s="218"/>
      <c r="H302" s="124">
        <f>SUM(H298:H301)</f>
        <v>607500</v>
      </c>
      <c r="I302" s="219"/>
      <c r="K302" s="325"/>
    </row>
    <row r="303" spans="3:11">
      <c r="C303" s="141" t="s">
        <v>1211</v>
      </c>
      <c r="D303" s="59" t="s">
        <v>1212</v>
      </c>
      <c r="E303" s="73"/>
      <c r="F303" s="73"/>
      <c r="G303" s="73"/>
      <c r="H303" s="146"/>
      <c r="K303" s="325"/>
    </row>
    <row r="304" spans="3:11">
      <c r="C304" s="145" t="s">
        <v>1205</v>
      </c>
      <c r="D304" s="77" t="s">
        <v>112</v>
      </c>
      <c r="E304" s="178" t="s">
        <v>63</v>
      </c>
      <c r="F304" s="171">
        <v>1</v>
      </c>
      <c r="G304" s="64">
        <f>VLOOKUP(D304,upahbahan,3,FALSE)</f>
        <v>410600</v>
      </c>
      <c r="H304" s="124">
        <f>F304*G304</f>
        <v>410600</v>
      </c>
      <c r="K304" s="325"/>
    </row>
    <row r="305" spans="3:11">
      <c r="C305" s="145" t="s">
        <v>1206</v>
      </c>
      <c r="D305" s="77" t="s">
        <v>1006</v>
      </c>
      <c r="E305" s="178" t="s">
        <v>66</v>
      </c>
      <c r="F305" s="171">
        <v>0.5</v>
      </c>
      <c r="G305" s="64">
        <f>VLOOKUP(D305,upahbahan,3,FALSE)</f>
        <v>16400</v>
      </c>
      <c r="H305" s="124">
        <f t="shared" ref="H305:H306" si="25">F305*G305</f>
        <v>8200</v>
      </c>
      <c r="K305" s="325"/>
    </row>
    <row r="306" spans="3:11">
      <c r="C306" s="145" t="s">
        <v>1207</v>
      </c>
      <c r="D306" s="77" t="s">
        <v>146</v>
      </c>
      <c r="E306" s="178" t="s">
        <v>63</v>
      </c>
      <c r="F306" s="171">
        <v>2</v>
      </c>
      <c r="G306" s="64">
        <f>VLOOKUP(D306,upahbahan,3,FALSE)</f>
        <v>150000</v>
      </c>
      <c r="H306" s="124">
        <f t="shared" si="25"/>
        <v>300000</v>
      </c>
      <c r="K306" s="325"/>
    </row>
    <row r="307" spans="3:11">
      <c r="C307" s="144" t="s">
        <v>1216</v>
      </c>
      <c r="D307" s="80"/>
      <c r="E307" s="80"/>
      <c r="F307" s="80"/>
      <c r="G307" s="162"/>
      <c r="H307" s="124">
        <f>SUM(H304:H306)</f>
        <v>718800</v>
      </c>
      <c r="K307" s="325"/>
    </row>
    <row r="308" spans="3:11">
      <c r="C308" s="152" t="s">
        <v>1217</v>
      </c>
      <c r="D308" s="59" t="s">
        <v>1218</v>
      </c>
      <c r="E308" s="73"/>
      <c r="F308" s="73"/>
      <c r="G308" s="73"/>
      <c r="H308" s="146"/>
      <c r="K308" s="325"/>
    </row>
    <row r="309" spans="3:11">
      <c r="C309" s="144" t="s">
        <v>1219</v>
      </c>
      <c r="D309" s="80"/>
      <c r="E309" s="80"/>
      <c r="F309" s="80"/>
      <c r="G309" s="162"/>
      <c r="H309" s="153">
        <v>0</v>
      </c>
      <c r="K309" s="325"/>
    </row>
    <row r="310" spans="3:11">
      <c r="C310" s="122" t="s">
        <v>1220</v>
      </c>
      <c r="D310" s="69" t="s">
        <v>1221</v>
      </c>
      <c r="E310" s="70"/>
      <c r="F310" s="70"/>
      <c r="G310" s="71"/>
      <c r="H310" s="124">
        <f>H309+H307+H302</f>
        <v>1326300</v>
      </c>
      <c r="K310" s="325"/>
    </row>
    <row r="311" spans="3:11">
      <c r="C311" s="122" t="s">
        <v>1222</v>
      </c>
      <c r="D311" s="69" t="s">
        <v>1325</v>
      </c>
      <c r="E311" s="70"/>
      <c r="F311" s="71"/>
      <c r="G311" s="95">
        <f>$M$8</f>
        <v>0.1</v>
      </c>
      <c r="H311" s="124">
        <f>H310*G311</f>
        <v>132630</v>
      </c>
      <c r="K311" s="325"/>
    </row>
    <row r="312" spans="3:11" ht="14.4" thickBot="1">
      <c r="C312" s="130" t="s">
        <v>1223</v>
      </c>
      <c r="D312" s="131" t="s">
        <v>1224</v>
      </c>
      <c r="E312" s="132"/>
      <c r="F312" s="132"/>
      <c r="G312" s="155"/>
      <c r="H312" s="134">
        <f>SUM(H310:H311)</f>
        <v>1458930</v>
      </c>
      <c r="K312" s="325"/>
    </row>
    <row r="313" spans="3:11" ht="14.4" thickTop="1">
      <c r="C313" s="57"/>
      <c r="D313" s="81"/>
      <c r="E313" s="81"/>
      <c r="F313" s="81"/>
      <c r="G313" s="81"/>
      <c r="H313" s="82"/>
      <c r="K313" s="325"/>
    </row>
    <row r="314" spans="3:11">
      <c r="C314" s="57"/>
      <c r="D314" s="81"/>
      <c r="E314" s="81"/>
      <c r="F314" s="81"/>
      <c r="G314" s="81"/>
      <c r="H314" s="82"/>
      <c r="K314" s="325"/>
    </row>
    <row r="315" spans="3:11" ht="14.4" thickBot="1">
      <c r="C315" s="54" t="s">
        <v>3069</v>
      </c>
      <c r="D315" s="221" t="s">
        <v>3070</v>
      </c>
      <c r="E315" s="221"/>
      <c r="F315" s="221"/>
      <c r="G315" s="221"/>
      <c r="H315" s="221"/>
      <c r="I315" s="56">
        <f>ROUNDDOWN(H330,-2)</f>
        <v>1196900</v>
      </c>
      <c r="K315" s="325"/>
    </row>
    <row r="316" spans="3:11" ht="28.2" thickTop="1">
      <c r="C316" s="119" t="s">
        <v>1197</v>
      </c>
      <c r="D316" s="120" t="s">
        <v>1198</v>
      </c>
      <c r="E316" s="120" t="s">
        <v>1199</v>
      </c>
      <c r="F316" s="120" t="s">
        <v>1200</v>
      </c>
      <c r="G316" s="120" t="s">
        <v>1201</v>
      </c>
      <c r="H316" s="121" t="s">
        <v>1202</v>
      </c>
      <c r="K316" s="325"/>
    </row>
    <row r="317" spans="3:11">
      <c r="C317" s="141" t="s">
        <v>1203</v>
      </c>
      <c r="D317" s="59" t="s">
        <v>1204</v>
      </c>
      <c r="E317" s="73"/>
      <c r="F317" s="73"/>
      <c r="G317" s="73"/>
      <c r="H317" s="146"/>
      <c r="K317" s="325"/>
    </row>
    <row r="318" spans="3:11">
      <c r="C318" s="142">
        <v>1</v>
      </c>
      <c r="D318" s="59" t="s">
        <v>5</v>
      </c>
      <c r="E318" s="72" t="s">
        <v>6</v>
      </c>
      <c r="F318" s="93">
        <v>0.16669999999999999</v>
      </c>
      <c r="G318" s="64">
        <f>VLOOKUP(D318,upahbahan,3,FALSE)</f>
        <v>100000</v>
      </c>
      <c r="H318" s="124">
        <f>F318*G318</f>
        <v>16670</v>
      </c>
      <c r="K318" s="325"/>
    </row>
    <row r="319" spans="3:11">
      <c r="C319" s="142">
        <v>2</v>
      </c>
      <c r="D319" s="59" t="s">
        <v>9</v>
      </c>
      <c r="E319" s="72" t="s">
        <v>6</v>
      </c>
      <c r="F319" s="93">
        <v>0.16669999999999999</v>
      </c>
      <c r="G319" s="64">
        <f>VLOOKUP(D319,upahbahan,3,FALSE)</f>
        <v>145000</v>
      </c>
      <c r="H319" s="124">
        <f t="shared" ref="H319:H321" si="26">F319*G319</f>
        <v>24171.499999999996</v>
      </c>
      <c r="K319" s="325"/>
    </row>
    <row r="320" spans="3:11">
      <c r="C320" s="142">
        <v>3</v>
      </c>
      <c r="D320" s="59" t="s">
        <v>18</v>
      </c>
      <c r="E320" s="72" t="s">
        <v>6</v>
      </c>
      <c r="F320" s="93">
        <v>1.7000000000000001E-2</v>
      </c>
      <c r="G320" s="64">
        <f>VLOOKUP(D320,upahbahan,3,FALSE)</f>
        <v>175000</v>
      </c>
      <c r="H320" s="124">
        <f t="shared" si="26"/>
        <v>2975</v>
      </c>
      <c r="K320" s="325"/>
    </row>
    <row r="321" spans="3:11">
      <c r="C321" s="142">
        <v>4</v>
      </c>
      <c r="D321" s="59" t="s">
        <v>19</v>
      </c>
      <c r="E321" s="72" t="s">
        <v>6</v>
      </c>
      <c r="F321" s="93">
        <v>6.0000000000000001E-3</v>
      </c>
      <c r="G321" s="64">
        <f>VLOOKUP(D321,upahbahan,3,FALSE)</f>
        <v>200000</v>
      </c>
      <c r="H321" s="124">
        <f t="shared" si="26"/>
        <v>1200</v>
      </c>
      <c r="K321" s="325"/>
    </row>
    <row r="322" spans="3:11">
      <c r="C322" s="144" t="s">
        <v>1210</v>
      </c>
      <c r="D322" s="80"/>
      <c r="E322" s="80"/>
      <c r="F322" s="217"/>
      <c r="G322" s="218"/>
      <c r="H322" s="124">
        <f>SUM(H318:H321)</f>
        <v>45016.5</v>
      </c>
      <c r="I322" s="219"/>
      <c r="K322" s="325"/>
    </row>
    <row r="323" spans="3:11">
      <c r="C323" s="141" t="s">
        <v>1211</v>
      </c>
      <c r="D323" s="59" t="s">
        <v>1212</v>
      </c>
      <c r="E323" s="73"/>
      <c r="F323" s="73"/>
      <c r="G323" s="73"/>
      <c r="H323" s="146"/>
      <c r="K323" s="325"/>
    </row>
    <row r="324" spans="3:11">
      <c r="C324" s="145" t="s">
        <v>1205</v>
      </c>
      <c r="D324" s="77" t="s">
        <v>3071</v>
      </c>
      <c r="E324" s="178" t="s">
        <v>2188</v>
      </c>
      <c r="F324" s="171">
        <v>1</v>
      </c>
      <c r="G324" s="64">
        <f>VLOOKUP(D324,upahbahan,3,FALSE)</f>
        <v>1043100</v>
      </c>
      <c r="H324" s="124">
        <f>F324*G324</f>
        <v>1043100</v>
      </c>
      <c r="K324" s="325"/>
    </row>
    <row r="325" spans="3:11">
      <c r="C325" s="144" t="s">
        <v>1216</v>
      </c>
      <c r="D325" s="80"/>
      <c r="E325" s="80"/>
      <c r="F325" s="80"/>
      <c r="G325" s="162"/>
      <c r="H325" s="124">
        <f>SUM(H324:H324)</f>
        <v>1043100</v>
      </c>
      <c r="K325" s="325"/>
    </row>
    <row r="326" spans="3:11">
      <c r="C326" s="152" t="s">
        <v>1217</v>
      </c>
      <c r="D326" s="59" t="s">
        <v>1218</v>
      </c>
      <c r="E326" s="73"/>
      <c r="F326" s="73"/>
      <c r="G326" s="73"/>
      <c r="H326" s="146"/>
      <c r="K326" s="325"/>
    </row>
    <row r="327" spans="3:11">
      <c r="C327" s="144" t="s">
        <v>1219</v>
      </c>
      <c r="D327" s="80"/>
      <c r="E327" s="80"/>
      <c r="F327" s="80"/>
      <c r="G327" s="162"/>
      <c r="H327" s="153">
        <v>0</v>
      </c>
      <c r="K327" s="325"/>
    </row>
    <row r="328" spans="3:11">
      <c r="C328" s="122" t="s">
        <v>1220</v>
      </c>
      <c r="D328" s="69" t="s">
        <v>1221</v>
      </c>
      <c r="E328" s="70"/>
      <c r="F328" s="70"/>
      <c r="G328" s="71"/>
      <c r="H328" s="124">
        <f>H327+H325+H322</f>
        <v>1088116.5</v>
      </c>
      <c r="K328" s="325"/>
    </row>
    <row r="329" spans="3:11">
      <c r="C329" s="122" t="s">
        <v>1222</v>
      </c>
      <c r="D329" s="69" t="s">
        <v>1325</v>
      </c>
      <c r="E329" s="70"/>
      <c r="F329" s="71"/>
      <c r="G329" s="95">
        <f>$M$8</f>
        <v>0.1</v>
      </c>
      <c r="H329" s="124">
        <f>H328*G329</f>
        <v>108811.65000000001</v>
      </c>
      <c r="K329" s="325"/>
    </row>
    <row r="330" spans="3:11" ht="14.4" thickBot="1">
      <c r="C330" s="130" t="s">
        <v>1223</v>
      </c>
      <c r="D330" s="131" t="s">
        <v>1224</v>
      </c>
      <c r="E330" s="132"/>
      <c r="F330" s="132"/>
      <c r="G330" s="155"/>
      <c r="H330" s="134">
        <f>SUM(H328:H329)</f>
        <v>1196928.1499999999</v>
      </c>
      <c r="K330" s="325"/>
    </row>
    <row r="331" spans="3:11" ht="14.4" thickTop="1">
      <c r="C331" s="57"/>
      <c r="D331" s="81"/>
      <c r="E331" s="81"/>
      <c r="F331" s="81"/>
      <c r="G331" s="81"/>
      <c r="H331" s="82"/>
      <c r="K331" s="325"/>
    </row>
    <row r="332" spans="3:11" ht="14.4" thickBot="1">
      <c r="C332" s="54" t="s">
        <v>3072</v>
      </c>
      <c r="D332" s="221" t="s">
        <v>3073</v>
      </c>
      <c r="E332" s="221"/>
      <c r="F332" s="221"/>
      <c r="G332" s="221"/>
      <c r="H332" s="221"/>
      <c r="I332" s="56">
        <f>ROUNDDOWN(H347,-2)</f>
        <v>852500</v>
      </c>
      <c r="K332" s="325"/>
    </row>
    <row r="333" spans="3:11" ht="28.2" thickTop="1">
      <c r="C333" s="119" t="s">
        <v>1197</v>
      </c>
      <c r="D333" s="120" t="s">
        <v>1198</v>
      </c>
      <c r="E333" s="120" t="s">
        <v>1199</v>
      </c>
      <c r="F333" s="120" t="s">
        <v>1200</v>
      </c>
      <c r="G333" s="120" t="s">
        <v>1201</v>
      </c>
      <c r="H333" s="121" t="s">
        <v>1202</v>
      </c>
      <c r="K333" s="325"/>
    </row>
    <row r="334" spans="3:11">
      <c r="C334" s="141" t="s">
        <v>1203</v>
      </c>
      <c r="D334" s="59" t="s">
        <v>1204</v>
      </c>
      <c r="E334" s="73"/>
      <c r="F334" s="73"/>
      <c r="G334" s="73"/>
      <c r="H334" s="146"/>
      <c r="K334" s="325"/>
    </row>
    <row r="335" spans="3:11">
      <c r="C335" s="142">
        <v>1</v>
      </c>
      <c r="D335" s="59" t="s">
        <v>5</v>
      </c>
      <c r="E335" s="72" t="s">
        <v>6</v>
      </c>
      <c r="F335" s="93">
        <v>0.16669999999999999</v>
      </c>
      <c r="G335" s="64">
        <f>VLOOKUP(D335,upahbahan,3,FALSE)</f>
        <v>100000</v>
      </c>
      <c r="H335" s="124">
        <f>F335*G335</f>
        <v>16670</v>
      </c>
      <c r="K335" s="325"/>
    </row>
    <row r="336" spans="3:11">
      <c r="C336" s="142">
        <v>2</v>
      </c>
      <c r="D336" s="59" t="s">
        <v>9</v>
      </c>
      <c r="E336" s="72" t="s">
        <v>6</v>
      </c>
      <c r="F336" s="93">
        <v>0.16669999999999999</v>
      </c>
      <c r="G336" s="64">
        <f>VLOOKUP(D336,upahbahan,3,FALSE)</f>
        <v>145000</v>
      </c>
      <c r="H336" s="124">
        <f t="shared" ref="H336:H338" si="27">F336*G336</f>
        <v>24171.499999999996</v>
      </c>
      <c r="K336" s="325"/>
    </row>
    <row r="337" spans="3:11">
      <c r="C337" s="142">
        <v>3</v>
      </c>
      <c r="D337" s="59" t="s">
        <v>18</v>
      </c>
      <c r="E337" s="72" t="s">
        <v>6</v>
      </c>
      <c r="F337" s="93">
        <v>1.7000000000000001E-2</v>
      </c>
      <c r="G337" s="64">
        <f>VLOOKUP(D337,upahbahan,3,FALSE)</f>
        <v>175000</v>
      </c>
      <c r="H337" s="124">
        <f t="shared" si="27"/>
        <v>2975</v>
      </c>
      <c r="K337" s="325"/>
    </row>
    <row r="338" spans="3:11">
      <c r="C338" s="142">
        <v>4</v>
      </c>
      <c r="D338" s="59" t="s">
        <v>19</v>
      </c>
      <c r="E338" s="72" t="s">
        <v>6</v>
      </c>
      <c r="F338" s="93">
        <v>6.0000000000000001E-3</v>
      </c>
      <c r="G338" s="64">
        <f>VLOOKUP(D338,upahbahan,3,FALSE)</f>
        <v>200000</v>
      </c>
      <c r="H338" s="124">
        <f t="shared" si="27"/>
        <v>1200</v>
      </c>
      <c r="K338" s="325"/>
    </row>
    <row r="339" spans="3:11">
      <c r="C339" s="144" t="s">
        <v>1210</v>
      </c>
      <c r="D339" s="80"/>
      <c r="E339" s="80"/>
      <c r="F339" s="217"/>
      <c r="G339" s="218"/>
      <c r="H339" s="124">
        <f>SUM(H335:H338)</f>
        <v>45016.5</v>
      </c>
      <c r="I339" s="219"/>
      <c r="K339" s="325"/>
    </row>
    <row r="340" spans="3:11">
      <c r="C340" s="141" t="s">
        <v>1211</v>
      </c>
      <c r="D340" s="59" t="s">
        <v>1212</v>
      </c>
      <c r="E340" s="73"/>
      <c r="F340" s="73"/>
      <c r="G340" s="73"/>
      <c r="H340" s="146"/>
      <c r="K340" s="325"/>
    </row>
    <row r="341" spans="3:11">
      <c r="C341" s="145" t="s">
        <v>1205</v>
      </c>
      <c r="D341" s="77" t="s">
        <v>3074</v>
      </c>
      <c r="E341" s="178" t="s">
        <v>2188</v>
      </c>
      <c r="F341" s="171">
        <v>1</v>
      </c>
      <c r="G341" s="64">
        <f>VLOOKUP(D341,upahbahan,3,FALSE)</f>
        <v>730000</v>
      </c>
      <c r="H341" s="124">
        <f>F341*G341</f>
        <v>730000</v>
      </c>
      <c r="K341" s="325"/>
    </row>
    <row r="342" spans="3:11">
      <c r="C342" s="144" t="s">
        <v>1216</v>
      </c>
      <c r="D342" s="80"/>
      <c r="E342" s="80"/>
      <c r="F342" s="80"/>
      <c r="G342" s="162"/>
      <c r="H342" s="124">
        <f>SUM(H341:H341)</f>
        <v>730000</v>
      </c>
      <c r="K342" s="325"/>
    </row>
    <row r="343" spans="3:11">
      <c r="C343" s="152" t="s">
        <v>1217</v>
      </c>
      <c r="D343" s="59" t="s">
        <v>1218</v>
      </c>
      <c r="E343" s="73"/>
      <c r="F343" s="73"/>
      <c r="G343" s="73"/>
      <c r="H343" s="146"/>
      <c r="K343" s="325"/>
    </row>
    <row r="344" spans="3:11">
      <c r="C344" s="144" t="s">
        <v>1219</v>
      </c>
      <c r="D344" s="80"/>
      <c r="E344" s="80"/>
      <c r="F344" s="80"/>
      <c r="G344" s="162"/>
      <c r="H344" s="153">
        <v>0</v>
      </c>
      <c r="K344" s="325"/>
    </row>
    <row r="345" spans="3:11">
      <c r="C345" s="122" t="s">
        <v>1220</v>
      </c>
      <c r="D345" s="69" t="s">
        <v>1221</v>
      </c>
      <c r="E345" s="70"/>
      <c r="F345" s="70"/>
      <c r="G345" s="71"/>
      <c r="H345" s="124">
        <f>H344+H342+H339</f>
        <v>775016.5</v>
      </c>
      <c r="K345" s="325"/>
    </row>
    <row r="346" spans="3:11">
      <c r="C346" s="122" t="s">
        <v>1222</v>
      </c>
      <c r="D346" s="69" t="s">
        <v>1325</v>
      </c>
      <c r="E346" s="70"/>
      <c r="F346" s="71"/>
      <c r="G346" s="95">
        <f>$M$8</f>
        <v>0.1</v>
      </c>
      <c r="H346" s="124">
        <f>H345*G346</f>
        <v>77501.650000000009</v>
      </c>
      <c r="K346" s="325"/>
    </row>
    <row r="347" spans="3:11" ht="14.4" thickBot="1">
      <c r="C347" s="130" t="s">
        <v>1223</v>
      </c>
      <c r="D347" s="131" t="s">
        <v>1224</v>
      </c>
      <c r="E347" s="132"/>
      <c r="F347" s="132"/>
      <c r="G347" s="155"/>
      <c r="H347" s="134">
        <f>SUM(H345:H346)</f>
        <v>852518.15</v>
      </c>
      <c r="K347" s="325"/>
    </row>
    <row r="348" spans="3:11" ht="14.4" thickTop="1">
      <c r="C348" s="57"/>
      <c r="D348" s="81"/>
      <c r="E348" s="81"/>
      <c r="F348" s="81"/>
      <c r="G348" s="81"/>
      <c r="H348" s="82"/>
      <c r="K348" s="325"/>
    </row>
    <row r="349" spans="3:11">
      <c r="C349" s="160" t="s">
        <v>3075</v>
      </c>
      <c r="D349" s="436" t="s">
        <v>3076</v>
      </c>
      <c r="E349" s="81"/>
      <c r="F349" s="81"/>
      <c r="G349" s="81"/>
      <c r="H349" s="82"/>
      <c r="K349" s="325"/>
    </row>
    <row r="350" spans="3:11" ht="14.4" thickBot="1">
      <c r="C350" s="160" t="s">
        <v>3077</v>
      </c>
      <c r="D350" s="436" t="s">
        <v>3078</v>
      </c>
      <c r="E350" s="81"/>
      <c r="F350" s="81"/>
      <c r="G350" s="81"/>
      <c r="H350" s="82"/>
      <c r="I350" s="56">
        <f>ROUNDDOWN(H366,-2)</f>
        <v>369700</v>
      </c>
      <c r="K350" s="325"/>
    </row>
    <row r="351" spans="3:11" ht="28.2" thickTop="1">
      <c r="C351" s="119" t="s">
        <v>1197</v>
      </c>
      <c r="D351" s="120" t="s">
        <v>1198</v>
      </c>
      <c r="E351" s="120" t="s">
        <v>1199</v>
      </c>
      <c r="F351" s="120" t="s">
        <v>1200</v>
      </c>
      <c r="G351" s="120" t="s">
        <v>1201</v>
      </c>
      <c r="H351" s="121" t="s">
        <v>1202</v>
      </c>
      <c r="K351" s="325"/>
    </row>
    <row r="352" spans="3:11">
      <c r="C352" s="141" t="s">
        <v>1203</v>
      </c>
      <c r="D352" s="59" t="s">
        <v>1204</v>
      </c>
      <c r="E352" s="73"/>
      <c r="F352" s="73"/>
      <c r="G352" s="73"/>
      <c r="H352" s="146"/>
      <c r="K352" s="325"/>
    </row>
    <row r="353" spans="3:11">
      <c r="C353" s="142">
        <v>1</v>
      </c>
      <c r="D353" s="59" t="s">
        <v>5</v>
      </c>
      <c r="E353" s="72" t="s">
        <v>6</v>
      </c>
      <c r="F353" s="74">
        <v>0.2</v>
      </c>
      <c r="G353" s="64">
        <f>VLOOKUP(D353,upahbahan,3,FALSE)</f>
        <v>100000</v>
      </c>
      <c r="H353" s="124">
        <f>F353*G353</f>
        <v>20000</v>
      </c>
      <c r="K353" s="325"/>
    </row>
    <row r="354" spans="3:11">
      <c r="C354" s="142">
        <v>2</v>
      </c>
      <c r="D354" s="59" t="s">
        <v>9</v>
      </c>
      <c r="E354" s="72" t="s">
        <v>6</v>
      </c>
      <c r="F354" s="74">
        <v>0.2</v>
      </c>
      <c r="G354" s="64">
        <f>VLOOKUP(D354,upahbahan,3,FALSE)</f>
        <v>145000</v>
      </c>
      <c r="H354" s="124">
        <f t="shared" ref="H354:H356" si="28">F354*G354</f>
        <v>29000</v>
      </c>
      <c r="K354" s="325"/>
    </row>
    <row r="355" spans="3:11">
      <c r="C355" s="142">
        <v>3</v>
      </c>
      <c r="D355" s="59" t="s">
        <v>18</v>
      </c>
      <c r="E355" s="72" t="s">
        <v>6</v>
      </c>
      <c r="F355" s="74">
        <v>0.02</v>
      </c>
      <c r="G355" s="64">
        <f>VLOOKUP(D355,upahbahan,3,FALSE)</f>
        <v>175000</v>
      </c>
      <c r="H355" s="124">
        <f t="shared" si="28"/>
        <v>3500</v>
      </c>
      <c r="K355" s="325"/>
    </row>
    <row r="356" spans="3:11">
      <c r="C356" s="142">
        <v>4</v>
      </c>
      <c r="D356" s="59" t="s">
        <v>19</v>
      </c>
      <c r="E356" s="72" t="s">
        <v>6</v>
      </c>
      <c r="F356" s="74">
        <v>7.0000000000000001E-3</v>
      </c>
      <c r="G356" s="64">
        <f>VLOOKUP(D356,upahbahan,3,FALSE)</f>
        <v>200000</v>
      </c>
      <c r="H356" s="124">
        <f t="shared" si="28"/>
        <v>1400</v>
      </c>
      <c r="K356" s="325"/>
    </row>
    <row r="357" spans="3:11">
      <c r="C357" s="144" t="s">
        <v>1210</v>
      </c>
      <c r="D357" s="80"/>
      <c r="E357" s="80"/>
      <c r="F357" s="217"/>
      <c r="G357" s="218"/>
      <c r="H357" s="124">
        <f>SUM(H353:H356)</f>
        <v>53900</v>
      </c>
      <c r="I357" s="219"/>
      <c r="K357" s="325"/>
    </row>
    <row r="358" spans="3:11">
      <c r="C358" s="141" t="s">
        <v>1211</v>
      </c>
      <c r="D358" s="59" t="s">
        <v>1212</v>
      </c>
      <c r="E358" s="73"/>
      <c r="F358" s="73"/>
      <c r="G358" s="73"/>
      <c r="H358" s="146"/>
      <c r="K358" s="325"/>
    </row>
    <row r="359" spans="3:11">
      <c r="C359" s="145" t="s">
        <v>1205</v>
      </c>
      <c r="D359" s="77" t="s">
        <v>638</v>
      </c>
      <c r="E359" s="178" t="s">
        <v>63</v>
      </c>
      <c r="F359" s="171">
        <v>1.1000000000000001</v>
      </c>
      <c r="G359" s="64">
        <f>VLOOKUP(D359,upahbahan,3,FALSE)</f>
        <v>242000</v>
      </c>
      <c r="H359" s="124">
        <f>F359*G359</f>
        <v>266200</v>
      </c>
      <c r="K359" s="325"/>
    </row>
    <row r="360" spans="3:11">
      <c r="C360" s="145" t="s">
        <v>1206</v>
      </c>
      <c r="D360" s="77" t="s">
        <v>1380</v>
      </c>
      <c r="E360" s="178" t="s">
        <v>44</v>
      </c>
      <c r="F360" s="171">
        <v>10</v>
      </c>
      <c r="G360" s="64">
        <f>VLOOKUP(D360,upahbahan,3,FALSE)</f>
        <v>1600</v>
      </c>
      <c r="H360" s="124">
        <f t="shared" ref="H360" si="29">F360*G360</f>
        <v>16000</v>
      </c>
      <c r="K360" s="325"/>
    </row>
    <row r="361" spans="3:11">
      <c r="C361" s="144" t="s">
        <v>1216</v>
      </c>
      <c r="D361" s="80"/>
      <c r="E361" s="80"/>
      <c r="F361" s="80"/>
      <c r="G361" s="162"/>
      <c r="H361" s="124">
        <f>SUM(H359:H360)</f>
        <v>282200</v>
      </c>
      <c r="K361" s="325"/>
    </row>
    <row r="362" spans="3:11">
      <c r="C362" s="152" t="s">
        <v>1217</v>
      </c>
      <c r="D362" s="59" t="s">
        <v>1218</v>
      </c>
      <c r="E362" s="73"/>
      <c r="F362" s="73"/>
      <c r="G362" s="73"/>
      <c r="H362" s="146"/>
      <c r="K362" s="325"/>
    </row>
    <row r="363" spans="3:11">
      <c r="C363" s="144" t="s">
        <v>1219</v>
      </c>
      <c r="D363" s="80"/>
      <c r="E363" s="80"/>
      <c r="F363" s="80"/>
      <c r="G363" s="162"/>
      <c r="H363" s="153">
        <v>0</v>
      </c>
      <c r="K363" s="325"/>
    </row>
    <row r="364" spans="3:11">
      <c r="C364" s="122" t="s">
        <v>1220</v>
      </c>
      <c r="D364" s="69" t="s">
        <v>1221</v>
      </c>
      <c r="E364" s="70"/>
      <c r="F364" s="70"/>
      <c r="G364" s="71"/>
      <c r="H364" s="124">
        <f>H363+H361+H357</f>
        <v>336100</v>
      </c>
      <c r="K364" s="325"/>
    </row>
    <row r="365" spans="3:11">
      <c r="C365" s="122" t="s">
        <v>1222</v>
      </c>
      <c r="D365" s="69" t="s">
        <v>1325</v>
      </c>
      <c r="E365" s="70"/>
      <c r="F365" s="71"/>
      <c r="G365" s="95">
        <f>$M$8</f>
        <v>0.1</v>
      </c>
      <c r="H365" s="124">
        <f>H364*G365</f>
        <v>33610</v>
      </c>
      <c r="K365" s="325"/>
    </row>
    <row r="366" spans="3:11" ht="14.4" thickBot="1">
      <c r="C366" s="130" t="s">
        <v>1223</v>
      </c>
      <c r="D366" s="131" t="s">
        <v>1224</v>
      </c>
      <c r="E366" s="132"/>
      <c r="F366" s="132"/>
      <c r="G366" s="155"/>
      <c r="H366" s="134">
        <f>SUM(H364:H365)</f>
        <v>369710</v>
      </c>
      <c r="K366" s="325"/>
    </row>
    <row r="367" spans="3:11" ht="14.4" thickTop="1">
      <c r="C367" s="57"/>
      <c r="D367" s="81"/>
      <c r="E367" s="81"/>
      <c r="F367" s="81"/>
      <c r="G367" s="81"/>
      <c r="H367" s="82"/>
      <c r="K367" s="325"/>
    </row>
    <row r="368" spans="3:11" ht="14.4" thickBot="1">
      <c r="C368" s="53" t="s">
        <v>3079</v>
      </c>
      <c r="D368" s="221" t="s">
        <v>1508</v>
      </c>
      <c r="E368" s="221"/>
      <c r="F368" s="221"/>
      <c r="G368" s="221"/>
      <c r="H368" s="221"/>
      <c r="I368" s="56">
        <f>ROUNDDOWN(H385,-2)</f>
        <v>408200</v>
      </c>
      <c r="K368" s="325"/>
    </row>
    <row r="369" spans="3:11" ht="28.2" thickTop="1">
      <c r="C369" s="119" t="s">
        <v>1197</v>
      </c>
      <c r="D369" s="120" t="s">
        <v>1198</v>
      </c>
      <c r="E369" s="120" t="s">
        <v>1199</v>
      </c>
      <c r="F369" s="120" t="s">
        <v>1200</v>
      </c>
      <c r="G369" s="120" t="s">
        <v>1201</v>
      </c>
      <c r="H369" s="121" t="s">
        <v>1202</v>
      </c>
      <c r="K369" s="325"/>
    </row>
    <row r="370" spans="3:11">
      <c r="C370" s="141" t="s">
        <v>1203</v>
      </c>
      <c r="D370" s="59" t="s">
        <v>1204</v>
      </c>
      <c r="E370" s="73"/>
      <c r="F370" s="73"/>
      <c r="G370" s="73"/>
      <c r="H370" s="146"/>
      <c r="K370" s="325"/>
    </row>
    <row r="371" spans="3:11">
      <c r="C371" s="142">
        <v>1</v>
      </c>
      <c r="D371" s="59" t="s">
        <v>5</v>
      </c>
      <c r="E371" s="72" t="s">
        <v>6</v>
      </c>
      <c r="F371" s="74">
        <v>0.2</v>
      </c>
      <c r="G371" s="64">
        <f>VLOOKUP(D371,upahbahan,3,FALSE)</f>
        <v>100000</v>
      </c>
      <c r="H371" s="124">
        <f>F371*G371</f>
        <v>20000</v>
      </c>
      <c r="K371" s="325"/>
    </row>
    <row r="372" spans="3:11">
      <c r="C372" s="142">
        <v>2</v>
      </c>
      <c r="D372" s="59" t="s">
        <v>9</v>
      </c>
      <c r="E372" s="72" t="s">
        <v>6</v>
      </c>
      <c r="F372" s="74">
        <v>0.2</v>
      </c>
      <c r="G372" s="64">
        <f>VLOOKUP(D372,upahbahan,3,FALSE)</f>
        <v>145000</v>
      </c>
      <c r="H372" s="124">
        <f>F372*G372</f>
        <v>29000</v>
      </c>
      <c r="K372" s="325"/>
    </row>
    <row r="373" spans="3:11">
      <c r="C373" s="142">
        <v>3</v>
      </c>
      <c r="D373" s="59" t="s">
        <v>18</v>
      </c>
      <c r="E373" s="72" t="s">
        <v>6</v>
      </c>
      <c r="F373" s="74">
        <v>0.02</v>
      </c>
      <c r="G373" s="64">
        <f>VLOOKUP(D373,upahbahan,3,FALSE)</f>
        <v>175000</v>
      </c>
      <c r="H373" s="124">
        <f>F373*G373</f>
        <v>3500</v>
      </c>
      <c r="K373" s="325"/>
    </row>
    <row r="374" spans="3:11">
      <c r="C374" s="142">
        <v>4</v>
      </c>
      <c r="D374" s="59" t="s">
        <v>19</v>
      </c>
      <c r="E374" s="72" t="s">
        <v>6</v>
      </c>
      <c r="F374" s="74">
        <v>7.0000000000000001E-3</v>
      </c>
      <c r="G374" s="64">
        <f>VLOOKUP(D374,upahbahan,3,FALSE)</f>
        <v>200000</v>
      </c>
      <c r="H374" s="124">
        <f>F374*G374</f>
        <v>1400</v>
      </c>
      <c r="K374" s="325"/>
    </row>
    <row r="375" spans="3:11">
      <c r="C375" s="144" t="s">
        <v>1210</v>
      </c>
      <c r="D375" s="80"/>
      <c r="E375" s="80"/>
      <c r="F375" s="217"/>
      <c r="G375" s="218"/>
      <c r="H375" s="124">
        <f>SUM(H371:H374)</f>
        <v>53900</v>
      </c>
      <c r="I375" s="219"/>
      <c r="K375" s="325"/>
    </row>
    <row r="376" spans="3:11">
      <c r="C376" s="141" t="s">
        <v>1211</v>
      </c>
      <c r="D376" s="59" t="s">
        <v>1212</v>
      </c>
      <c r="E376" s="73"/>
      <c r="F376" s="73"/>
      <c r="G376" s="73"/>
      <c r="H376" s="146"/>
      <c r="K376" s="325"/>
    </row>
    <row r="377" spans="3:11">
      <c r="C377" s="145" t="s">
        <v>1205</v>
      </c>
      <c r="D377" s="77" t="s">
        <v>638</v>
      </c>
      <c r="E377" s="178" t="s">
        <v>63</v>
      </c>
      <c r="F377" s="171">
        <v>1.1000000000000001</v>
      </c>
      <c r="G377" s="64">
        <f>VLOOKUP(D377,upahbahan,3,FALSE)</f>
        <v>242000</v>
      </c>
      <c r="H377" s="124">
        <f t="shared" ref="H377:H379" si="30">F377*G377</f>
        <v>266200</v>
      </c>
      <c r="K377" s="325"/>
    </row>
    <row r="378" spans="3:11">
      <c r="C378" s="145" t="s">
        <v>1206</v>
      </c>
      <c r="D378" s="77" t="s">
        <v>1380</v>
      </c>
      <c r="E378" s="178" t="s">
        <v>44</v>
      </c>
      <c r="F378" s="171">
        <v>10</v>
      </c>
      <c r="G378" s="64">
        <f>VLOOKUP(D378,upahbahan,3,FALSE)</f>
        <v>1600</v>
      </c>
      <c r="H378" s="124">
        <f t="shared" si="30"/>
        <v>16000</v>
      </c>
      <c r="K378" s="325"/>
    </row>
    <row r="379" spans="3:11">
      <c r="C379" s="145" t="s">
        <v>1207</v>
      </c>
      <c r="D379" s="77" t="s">
        <v>230</v>
      </c>
      <c r="E379" s="178" t="s">
        <v>114</v>
      </c>
      <c r="F379" s="171">
        <v>7</v>
      </c>
      <c r="G379" s="64">
        <f>VLOOKUP(D379,upahbahan,3,FALSE)</f>
        <v>5000</v>
      </c>
      <c r="H379" s="124">
        <f t="shared" si="30"/>
        <v>35000</v>
      </c>
      <c r="K379" s="325"/>
    </row>
    <row r="380" spans="3:11">
      <c r="C380" s="144" t="s">
        <v>1216</v>
      </c>
      <c r="D380" s="80"/>
      <c r="E380" s="80"/>
      <c r="F380" s="80"/>
      <c r="G380" s="162"/>
      <c r="H380" s="124">
        <f>SUM(H377:H379)</f>
        <v>317200</v>
      </c>
      <c r="K380" s="325"/>
    </row>
    <row r="381" spans="3:11">
      <c r="C381" s="152" t="s">
        <v>1217</v>
      </c>
      <c r="D381" s="59" t="s">
        <v>1218</v>
      </c>
      <c r="E381" s="73"/>
      <c r="F381" s="73"/>
      <c r="G381" s="73"/>
      <c r="H381" s="146"/>
      <c r="K381" s="325"/>
    </row>
    <row r="382" spans="3:11">
      <c r="C382" s="144" t="s">
        <v>1219</v>
      </c>
      <c r="D382" s="80"/>
      <c r="E382" s="80"/>
      <c r="F382" s="80"/>
      <c r="G382" s="162"/>
      <c r="H382" s="153">
        <v>0</v>
      </c>
      <c r="K382" s="325"/>
    </row>
    <row r="383" spans="3:11">
      <c r="C383" s="122" t="s">
        <v>1220</v>
      </c>
      <c r="D383" s="69" t="s">
        <v>1221</v>
      </c>
      <c r="E383" s="70"/>
      <c r="F383" s="70"/>
      <c r="G383" s="71"/>
      <c r="H383" s="124">
        <f>H382+H380+H375</f>
        <v>371100</v>
      </c>
      <c r="K383" s="325"/>
    </row>
    <row r="384" spans="3:11">
      <c r="C384" s="122" t="s">
        <v>1222</v>
      </c>
      <c r="D384" s="69" t="s">
        <v>1325</v>
      </c>
      <c r="E384" s="70"/>
      <c r="F384" s="71"/>
      <c r="G384" s="95">
        <f>$M$8</f>
        <v>0.1</v>
      </c>
      <c r="H384" s="124">
        <f>H383*G384</f>
        <v>37110</v>
      </c>
      <c r="K384" s="325"/>
    </row>
    <row r="385" spans="3:11" ht="14.4" thickBot="1">
      <c r="C385" s="130" t="s">
        <v>1223</v>
      </c>
      <c r="D385" s="131" t="s">
        <v>1224</v>
      </c>
      <c r="E385" s="132"/>
      <c r="F385" s="132"/>
      <c r="G385" s="155"/>
      <c r="H385" s="134">
        <f>SUM(H383:H384)</f>
        <v>408210</v>
      </c>
      <c r="K385" s="325"/>
    </row>
    <row r="386" spans="3:11" ht="14.4" thickTop="1">
      <c r="C386" s="57"/>
      <c r="D386" s="81"/>
      <c r="E386" s="81"/>
      <c r="F386" s="81"/>
      <c r="G386" s="81"/>
      <c r="H386" s="82"/>
      <c r="K386" s="325"/>
    </row>
    <row r="387" spans="3:11">
      <c r="C387" s="57"/>
      <c r="D387" s="81"/>
      <c r="E387" s="81"/>
      <c r="F387" s="81"/>
      <c r="G387" s="81"/>
      <c r="H387" s="82"/>
      <c r="K387" s="325"/>
    </row>
    <row r="388" spans="3:11" ht="14.4" thickBot="1">
      <c r="C388" s="53" t="s">
        <v>3080</v>
      </c>
      <c r="D388" s="221" t="s">
        <v>3081</v>
      </c>
      <c r="E388" s="221"/>
      <c r="F388" s="221"/>
      <c r="G388" s="221"/>
      <c r="H388" s="221"/>
      <c r="I388" s="56">
        <f>ROUNDDOWN(H403,-2)</f>
        <v>2499000</v>
      </c>
      <c r="K388" s="325"/>
    </row>
    <row r="389" spans="3:11" ht="28.2" thickTop="1">
      <c r="C389" s="119" t="s">
        <v>1197</v>
      </c>
      <c r="D389" s="120" t="s">
        <v>1198</v>
      </c>
      <c r="E389" s="120" t="s">
        <v>1199</v>
      </c>
      <c r="F389" s="120" t="s">
        <v>1200</v>
      </c>
      <c r="G389" s="120" t="s">
        <v>1201</v>
      </c>
      <c r="H389" s="121" t="s">
        <v>1202</v>
      </c>
      <c r="K389" s="325"/>
    </row>
    <row r="390" spans="3:11">
      <c r="C390" s="141" t="s">
        <v>1203</v>
      </c>
      <c r="D390" s="59" t="s">
        <v>1204</v>
      </c>
      <c r="E390" s="73"/>
      <c r="F390" s="73"/>
      <c r="G390" s="73"/>
      <c r="H390" s="146"/>
      <c r="K390" s="325"/>
    </row>
    <row r="391" spans="3:11">
      <c r="C391" s="142">
        <v>1</v>
      </c>
      <c r="D391" s="59" t="s">
        <v>5</v>
      </c>
      <c r="E391" s="72" t="s">
        <v>6</v>
      </c>
      <c r="F391" s="74">
        <v>0.16700000000000001</v>
      </c>
      <c r="G391" s="64">
        <f>VLOOKUP(D391,upahbahan,3,FALSE)</f>
        <v>100000</v>
      </c>
      <c r="H391" s="124">
        <f>F391*G391</f>
        <v>16700</v>
      </c>
      <c r="K391" s="325"/>
    </row>
    <row r="392" spans="3:11">
      <c r="C392" s="142">
        <v>2</v>
      </c>
      <c r="D392" s="59" t="s">
        <v>9</v>
      </c>
      <c r="E392" s="72" t="s">
        <v>6</v>
      </c>
      <c r="F392" s="74">
        <v>0.16700000000000001</v>
      </c>
      <c r="G392" s="64">
        <f>VLOOKUP(D392,upahbahan,3,FALSE)</f>
        <v>145000</v>
      </c>
      <c r="H392" s="124">
        <f>F392*G392</f>
        <v>24215</v>
      </c>
      <c r="K392" s="325"/>
    </row>
    <row r="393" spans="3:11">
      <c r="C393" s="142">
        <v>3</v>
      </c>
      <c r="D393" s="59" t="s">
        <v>18</v>
      </c>
      <c r="E393" s="72" t="s">
        <v>6</v>
      </c>
      <c r="F393" s="74">
        <v>0.17</v>
      </c>
      <c r="G393" s="64">
        <f>VLOOKUP(D393,upahbahan,3,FALSE)</f>
        <v>175000</v>
      </c>
      <c r="H393" s="124">
        <f>F393*G393</f>
        <v>29750.000000000004</v>
      </c>
      <c r="K393" s="325"/>
    </row>
    <row r="394" spans="3:11">
      <c r="C394" s="142">
        <v>4</v>
      </c>
      <c r="D394" s="59" t="s">
        <v>19</v>
      </c>
      <c r="E394" s="72" t="s">
        <v>6</v>
      </c>
      <c r="F394" s="74">
        <v>6.0000000000000001E-3</v>
      </c>
      <c r="G394" s="64">
        <f>VLOOKUP(D394,upahbahan,3,FALSE)</f>
        <v>200000</v>
      </c>
      <c r="H394" s="124">
        <f>F394*G394</f>
        <v>1200</v>
      </c>
      <c r="K394" s="325"/>
    </row>
    <row r="395" spans="3:11">
      <c r="C395" s="144" t="s">
        <v>1210</v>
      </c>
      <c r="D395" s="80"/>
      <c r="E395" s="80"/>
      <c r="F395" s="217"/>
      <c r="G395" s="218"/>
      <c r="H395" s="124">
        <f>SUM(H391:H394)</f>
        <v>71865</v>
      </c>
      <c r="I395" s="219"/>
      <c r="K395" s="325"/>
    </row>
    <row r="396" spans="3:11">
      <c r="C396" s="141" t="s">
        <v>1211</v>
      </c>
      <c r="D396" s="59" t="s">
        <v>1212</v>
      </c>
      <c r="E396" s="73"/>
      <c r="F396" s="73"/>
      <c r="G396" s="73"/>
      <c r="H396" s="146"/>
      <c r="K396" s="325"/>
    </row>
    <row r="397" spans="3:11">
      <c r="C397" s="145" t="s">
        <v>1205</v>
      </c>
      <c r="D397" s="77" t="s">
        <v>3082</v>
      </c>
      <c r="E397" s="178" t="s">
        <v>44</v>
      </c>
      <c r="F397" s="171">
        <v>1.1000000000000001</v>
      </c>
      <c r="G397" s="64">
        <f>VLOOKUP(D397,upahbahan,3,FALSE)</f>
        <v>2000000</v>
      </c>
      <c r="H397" s="124">
        <f t="shared" ref="H397" si="31">F397*G397</f>
        <v>2200000</v>
      </c>
      <c r="K397" s="325"/>
    </row>
    <row r="398" spans="3:11">
      <c r="C398" s="144" t="s">
        <v>1216</v>
      </c>
      <c r="D398" s="80"/>
      <c r="E398" s="80"/>
      <c r="F398" s="80"/>
      <c r="G398" s="162"/>
      <c r="H398" s="124">
        <f>SUM(H397:H397)</f>
        <v>2200000</v>
      </c>
      <c r="K398" s="325"/>
    </row>
    <row r="399" spans="3:11">
      <c r="C399" s="152" t="s">
        <v>1217</v>
      </c>
      <c r="D399" s="59" t="s">
        <v>1218</v>
      </c>
      <c r="E399" s="73"/>
      <c r="F399" s="73"/>
      <c r="G399" s="73"/>
      <c r="H399" s="146"/>
      <c r="K399" s="325"/>
    </row>
    <row r="400" spans="3:11">
      <c r="C400" s="144" t="s">
        <v>1219</v>
      </c>
      <c r="D400" s="80"/>
      <c r="E400" s="80"/>
      <c r="F400" s="80"/>
      <c r="G400" s="162"/>
      <c r="H400" s="153">
        <v>0</v>
      </c>
      <c r="K400" s="325"/>
    </row>
    <row r="401" spans="3:11">
      <c r="C401" s="122" t="s">
        <v>1220</v>
      </c>
      <c r="D401" s="69" t="s">
        <v>1221</v>
      </c>
      <c r="E401" s="70"/>
      <c r="F401" s="70"/>
      <c r="G401" s="71"/>
      <c r="H401" s="124">
        <f>H400+H398+H395</f>
        <v>2271865</v>
      </c>
      <c r="K401" s="325"/>
    </row>
    <row r="402" spans="3:11">
      <c r="C402" s="122" t="s">
        <v>1222</v>
      </c>
      <c r="D402" s="69" t="s">
        <v>1325</v>
      </c>
      <c r="E402" s="70"/>
      <c r="F402" s="71"/>
      <c r="G402" s="95">
        <f>$M$8</f>
        <v>0.1</v>
      </c>
      <c r="H402" s="124">
        <f>H401*G402</f>
        <v>227186.5</v>
      </c>
      <c r="K402" s="325"/>
    </row>
    <row r="403" spans="3:11" ht="14.4" thickBot="1">
      <c r="C403" s="130" t="s">
        <v>1223</v>
      </c>
      <c r="D403" s="131" t="s">
        <v>1224</v>
      </c>
      <c r="E403" s="132"/>
      <c r="F403" s="132"/>
      <c r="G403" s="155"/>
      <c r="H403" s="134">
        <f>SUM(H401:H402)</f>
        <v>2499051.5</v>
      </c>
      <c r="K403" s="325"/>
    </row>
    <row r="404" spans="3:11" ht="14.4" thickTop="1">
      <c r="C404" s="57"/>
      <c r="D404" s="81"/>
      <c r="E404" s="81"/>
      <c r="F404" s="81"/>
      <c r="G404" s="81"/>
      <c r="H404" s="82"/>
      <c r="K404" s="325"/>
    </row>
    <row r="405" spans="3:11" ht="14.4" thickBot="1">
      <c r="C405" s="53" t="s">
        <v>3083</v>
      </c>
      <c r="D405" s="221" t="s">
        <v>3084</v>
      </c>
      <c r="E405" s="221"/>
      <c r="F405" s="221"/>
      <c r="G405" s="221"/>
      <c r="H405" s="221"/>
      <c r="I405" s="56">
        <f>ROUNDDOWN(H420,-2)</f>
        <v>2224500</v>
      </c>
      <c r="K405" s="325"/>
    </row>
    <row r="406" spans="3:11" ht="28.2" thickTop="1">
      <c r="C406" s="119" t="s">
        <v>1197</v>
      </c>
      <c r="D406" s="120" t="s">
        <v>1198</v>
      </c>
      <c r="E406" s="120" t="s">
        <v>1199</v>
      </c>
      <c r="F406" s="120" t="s">
        <v>1200</v>
      </c>
      <c r="G406" s="120" t="s">
        <v>1201</v>
      </c>
      <c r="H406" s="121" t="s">
        <v>1202</v>
      </c>
      <c r="K406" s="325"/>
    </row>
    <row r="407" spans="3:11">
      <c r="C407" s="141" t="s">
        <v>1203</v>
      </c>
      <c r="D407" s="59" t="s">
        <v>1204</v>
      </c>
      <c r="E407" s="73"/>
      <c r="F407" s="73"/>
      <c r="G407" s="73"/>
      <c r="H407" s="146"/>
      <c r="K407" s="325"/>
    </row>
    <row r="408" spans="3:11">
      <c r="C408" s="142">
        <v>1</v>
      </c>
      <c r="D408" s="59" t="s">
        <v>5</v>
      </c>
      <c r="E408" s="72" t="s">
        <v>6</v>
      </c>
      <c r="F408" s="74">
        <v>8.3000000000000004E-2</v>
      </c>
      <c r="G408" s="64">
        <f>VLOOKUP(D408,upahbahan,3,FALSE)</f>
        <v>100000</v>
      </c>
      <c r="H408" s="124">
        <f>F408*G408</f>
        <v>8300</v>
      </c>
      <c r="K408" s="325"/>
    </row>
    <row r="409" spans="3:11">
      <c r="C409" s="142">
        <v>2</v>
      </c>
      <c r="D409" s="59" t="s">
        <v>9</v>
      </c>
      <c r="E409" s="72" t="s">
        <v>6</v>
      </c>
      <c r="F409" s="74">
        <v>8.3000000000000004E-2</v>
      </c>
      <c r="G409" s="64">
        <f>VLOOKUP(D409,upahbahan,3,FALSE)</f>
        <v>145000</v>
      </c>
      <c r="H409" s="124">
        <f>F409*G409</f>
        <v>12035</v>
      </c>
      <c r="K409" s="325"/>
    </row>
    <row r="410" spans="3:11">
      <c r="C410" s="142">
        <v>3</v>
      </c>
      <c r="D410" s="59" t="s">
        <v>18</v>
      </c>
      <c r="E410" s="72" t="s">
        <v>6</v>
      </c>
      <c r="F410" s="74">
        <v>8.0000000000000002E-3</v>
      </c>
      <c r="G410" s="64">
        <f>VLOOKUP(D410,upahbahan,3,FALSE)</f>
        <v>175000</v>
      </c>
      <c r="H410" s="124">
        <f>F410*G410</f>
        <v>1400</v>
      </c>
      <c r="K410" s="325"/>
    </row>
    <row r="411" spans="3:11">
      <c r="C411" s="142">
        <v>4</v>
      </c>
      <c r="D411" s="59" t="s">
        <v>19</v>
      </c>
      <c r="E411" s="72" t="s">
        <v>6</v>
      </c>
      <c r="F411" s="74">
        <v>3.0000000000000001E-3</v>
      </c>
      <c r="G411" s="64">
        <f>VLOOKUP(D411,upahbahan,3,FALSE)</f>
        <v>200000</v>
      </c>
      <c r="H411" s="124">
        <f>F411*G411</f>
        <v>600</v>
      </c>
      <c r="K411" s="325"/>
    </row>
    <row r="412" spans="3:11">
      <c r="C412" s="144" t="s">
        <v>1210</v>
      </c>
      <c r="D412" s="80"/>
      <c r="E412" s="80"/>
      <c r="F412" s="217"/>
      <c r="G412" s="218"/>
      <c r="H412" s="124">
        <f>SUM(H408:H411)</f>
        <v>22335</v>
      </c>
      <c r="I412" s="219"/>
      <c r="K412" s="325"/>
    </row>
    <row r="413" spans="3:11">
      <c r="C413" s="141" t="s">
        <v>1211</v>
      </c>
      <c r="D413" s="59" t="s">
        <v>1212</v>
      </c>
      <c r="E413" s="73"/>
      <c r="F413" s="73"/>
      <c r="G413" s="73"/>
      <c r="H413" s="146"/>
      <c r="K413" s="325"/>
    </row>
    <row r="414" spans="3:11">
      <c r="C414" s="145" t="s">
        <v>1205</v>
      </c>
      <c r="D414" s="77" t="s">
        <v>3082</v>
      </c>
      <c r="E414" s="178" t="s">
        <v>44</v>
      </c>
      <c r="F414" s="171">
        <v>1</v>
      </c>
      <c r="G414" s="64">
        <f>VLOOKUP(D414,upahbahan,3,FALSE)</f>
        <v>2000000</v>
      </c>
      <c r="H414" s="124">
        <f t="shared" ref="H414" si="32">F414*G414</f>
        <v>2000000</v>
      </c>
      <c r="K414" s="325"/>
    </row>
    <row r="415" spans="3:11">
      <c r="C415" s="144" t="s">
        <v>1216</v>
      </c>
      <c r="D415" s="80"/>
      <c r="E415" s="80"/>
      <c r="F415" s="80"/>
      <c r="G415" s="162"/>
      <c r="H415" s="124">
        <f>SUM(H414:H414)</f>
        <v>2000000</v>
      </c>
      <c r="K415" s="325"/>
    </row>
    <row r="416" spans="3:11">
      <c r="C416" s="152" t="s">
        <v>1217</v>
      </c>
      <c r="D416" s="59" t="s">
        <v>1218</v>
      </c>
      <c r="E416" s="73"/>
      <c r="F416" s="73"/>
      <c r="G416" s="73"/>
      <c r="H416" s="146"/>
      <c r="K416" s="325"/>
    </row>
    <row r="417" spans="3:11">
      <c r="C417" s="144" t="s">
        <v>1219</v>
      </c>
      <c r="D417" s="80"/>
      <c r="E417" s="80"/>
      <c r="F417" s="80"/>
      <c r="G417" s="162"/>
      <c r="H417" s="153">
        <v>0</v>
      </c>
      <c r="K417" s="325"/>
    </row>
    <row r="418" spans="3:11">
      <c r="C418" s="122" t="s">
        <v>1220</v>
      </c>
      <c r="D418" s="69" t="s">
        <v>1221</v>
      </c>
      <c r="E418" s="70"/>
      <c r="F418" s="70"/>
      <c r="G418" s="71"/>
      <c r="H418" s="124">
        <f>H417+H415+H412</f>
        <v>2022335</v>
      </c>
      <c r="K418" s="325"/>
    </row>
    <row r="419" spans="3:11">
      <c r="C419" s="122" t="s">
        <v>1222</v>
      </c>
      <c r="D419" s="69" t="s">
        <v>1325</v>
      </c>
      <c r="E419" s="70"/>
      <c r="F419" s="71"/>
      <c r="G419" s="95">
        <f>$M$8</f>
        <v>0.1</v>
      </c>
      <c r="H419" s="124">
        <f>H418*G419</f>
        <v>202233.5</v>
      </c>
      <c r="K419" s="325"/>
    </row>
    <row r="420" spans="3:11" ht="14.4" thickBot="1">
      <c r="C420" s="130" t="s">
        <v>1223</v>
      </c>
      <c r="D420" s="131" t="s">
        <v>1224</v>
      </c>
      <c r="E420" s="132"/>
      <c r="F420" s="132"/>
      <c r="G420" s="155"/>
      <c r="H420" s="134">
        <f>SUM(H418:H419)</f>
        <v>2224568.5</v>
      </c>
      <c r="K420" s="325"/>
    </row>
    <row r="421" spans="3:11" ht="14.4" thickTop="1">
      <c r="C421" s="57"/>
      <c r="D421" s="81"/>
      <c r="E421" s="81"/>
      <c r="F421" s="81"/>
      <c r="G421" s="81"/>
      <c r="H421" s="82"/>
      <c r="K421" s="325"/>
    </row>
    <row r="422" spans="3:11">
      <c r="C422" s="57"/>
      <c r="D422" s="81"/>
      <c r="E422" s="81"/>
      <c r="F422" s="81"/>
      <c r="G422" s="81"/>
      <c r="H422" s="82"/>
      <c r="K422" s="325"/>
    </row>
    <row r="423" spans="3:11">
      <c r="C423" s="160" t="s">
        <v>3085</v>
      </c>
      <c r="D423" s="436" t="s">
        <v>3086</v>
      </c>
      <c r="E423" s="81"/>
      <c r="F423" s="81"/>
      <c r="G423" s="81"/>
      <c r="H423" s="82"/>
      <c r="K423" s="325"/>
    </row>
    <row r="424" spans="3:11" ht="14.4" thickBot="1">
      <c r="C424" s="53" t="s">
        <v>3087</v>
      </c>
      <c r="D424" s="221" t="s">
        <v>1509</v>
      </c>
      <c r="E424" s="221"/>
      <c r="F424" s="221"/>
      <c r="G424" s="221"/>
      <c r="H424" s="221"/>
      <c r="I424" s="56">
        <f>ROUNDDOWN(H441,-2)</f>
        <v>175500</v>
      </c>
      <c r="K424" s="325"/>
    </row>
    <row r="425" spans="3:11" ht="28.2" thickTop="1">
      <c r="C425" s="119" t="s">
        <v>1197</v>
      </c>
      <c r="D425" s="120" t="s">
        <v>1198</v>
      </c>
      <c r="E425" s="120" t="s">
        <v>1199</v>
      </c>
      <c r="F425" s="120" t="s">
        <v>1200</v>
      </c>
      <c r="G425" s="120" t="s">
        <v>1201</v>
      </c>
      <c r="H425" s="121" t="s">
        <v>1202</v>
      </c>
      <c r="K425" s="325"/>
    </row>
    <row r="426" spans="3:11">
      <c r="C426" s="141" t="s">
        <v>1203</v>
      </c>
      <c r="D426" s="59" t="s">
        <v>1204</v>
      </c>
      <c r="E426" s="73"/>
      <c r="F426" s="73"/>
      <c r="G426" s="73"/>
      <c r="H426" s="146"/>
      <c r="K426" s="325"/>
    </row>
    <row r="427" spans="3:11">
      <c r="C427" s="142">
        <v>1</v>
      </c>
      <c r="D427" s="59" t="s">
        <v>5</v>
      </c>
      <c r="E427" s="72" t="s">
        <v>6</v>
      </c>
      <c r="F427" s="181">
        <v>4.2999999999999997E-2</v>
      </c>
      <c r="G427" s="64">
        <f>VLOOKUP(D427,upahbahan,3,FALSE)</f>
        <v>100000</v>
      </c>
      <c r="H427" s="124">
        <f>F427*G427</f>
        <v>4300</v>
      </c>
      <c r="K427" s="325"/>
    </row>
    <row r="428" spans="3:11">
      <c r="C428" s="142">
        <v>2</v>
      </c>
      <c r="D428" s="59" t="s">
        <v>14</v>
      </c>
      <c r="E428" s="72" t="s">
        <v>6</v>
      </c>
      <c r="F428" s="181">
        <v>4.2999999999999997E-2</v>
      </c>
      <c r="G428" s="64">
        <f>VLOOKUP(D428,upahbahan,3,FALSE)</f>
        <v>145000</v>
      </c>
      <c r="H428" s="124">
        <f>F428*G428</f>
        <v>6234.9999999999991</v>
      </c>
      <c r="K428" s="325"/>
    </row>
    <row r="429" spans="3:11">
      <c r="C429" s="142">
        <v>3</v>
      </c>
      <c r="D429" s="59" t="s">
        <v>18</v>
      </c>
      <c r="E429" s="72" t="s">
        <v>6</v>
      </c>
      <c r="F429" s="181">
        <v>4.0000000000000001E-3</v>
      </c>
      <c r="G429" s="64">
        <f>VLOOKUP(D429,upahbahan,3,FALSE)</f>
        <v>175000</v>
      </c>
      <c r="H429" s="124">
        <f t="shared" ref="H429:H430" si="33">F429*G429</f>
        <v>700</v>
      </c>
      <c r="K429" s="325"/>
    </row>
    <row r="430" spans="3:11">
      <c r="C430" s="142">
        <v>4</v>
      </c>
      <c r="D430" s="59" t="s">
        <v>19</v>
      </c>
      <c r="E430" s="72" t="s">
        <v>6</v>
      </c>
      <c r="F430" s="181">
        <v>1E-3</v>
      </c>
      <c r="G430" s="64">
        <f>VLOOKUP(D430,upahbahan,3,FALSE)</f>
        <v>200000</v>
      </c>
      <c r="H430" s="124">
        <f t="shared" si="33"/>
        <v>200</v>
      </c>
      <c r="K430" s="325"/>
    </row>
    <row r="431" spans="3:11">
      <c r="C431" s="144" t="s">
        <v>1210</v>
      </c>
      <c r="D431" s="80"/>
      <c r="E431" s="80"/>
      <c r="F431" s="217"/>
      <c r="G431" s="64"/>
      <c r="H431" s="124">
        <f>SUM(H427:H430)</f>
        <v>11435</v>
      </c>
      <c r="I431" s="219"/>
      <c r="K431" s="325"/>
    </row>
    <row r="432" spans="3:11">
      <c r="C432" s="141" t="s">
        <v>1211</v>
      </c>
      <c r="D432" s="59" t="s">
        <v>1212</v>
      </c>
      <c r="E432" s="73"/>
      <c r="F432" s="73"/>
      <c r="G432" s="73"/>
      <c r="H432" s="146"/>
      <c r="K432" s="325"/>
    </row>
    <row r="433" spans="3:11">
      <c r="C433" s="145" t="s">
        <v>1205</v>
      </c>
      <c r="D433" s="77" t="s">
        <v>809</v>
      </c>
      <c r="E433" s="178" t="s">
        <v>114</v>
      </c>
      <c r="F433" s="171">
        <v>1.1000000000000001</v>
      </c>
      <c r="G433" s="64">
        <f>VLOOKUP(D433,upahbahan,3,FALSE)</f>
        <v>130000</v>
      </c>
      <c r="H433" s="124">
        <f>F433*G433</f>
        <v>143000</v>
      </c>
      <c r="K433" s="325"/>
    </row>
    <row r="434" spans="3:11">
      <c r="C434" s="145" t="s">
        <v>1206</v>
      </c>
      <c r="D434" s="77" t="s">
        <v>1061</v>
      </c>
      <c r="E434" s="178" t="s">
        <v>44</v>
      </c>
      <c r="F434" s="171">
        <v>2</v>
      </c>
      <c r="G434" s="64">
        <f>VLOOKUP(D434,upahbahan,3,FALSE)</f>
        <v>1600</v>
      </c>
      <c r="H434" s="124">
        <f t="shared" ref="H434:H435" si="34">F434*G434</f>
        <v>3200</v>
      </c>
      <c r="K434" s="325"/>
    </row>
    <row r="435" spans="3:11">
      <c r="C435" s="145" t="s">
        <v>1207</v>
      </c>
      <c r="D435" s="77" t="s">
        <v>1049</v>
      </c>
      <c r="E435" s="178" t="s">
        <v>1050</v>
      </c>
      <c r="F435" s="171">
        <v>0.06</v>
      </c>
      <c r="G435" s="64">
        <f>VLOOKUP(D435,upahbahan,3,FALSE)</f>
        <v>33100</v>
      </c>
      <c r="H435" s="124">
        <f t="shared" si="34"/>
        <v>1986</v>
      </c>
      <c r="K435" s="325"/>
    </row>
    <row r="436" spans="3:11">
      <c r="C436" s="144" t="s">
        <v>1216</v>
      </c>
      <c r="D436" s="80"/>
      <c r="E436" s="80"/>
      <c r="F436" s="80"/>
      <c r="G436" s="162"/>
      <c r="H436" s="124">
        <f>SUM(H433:H435)</f>
        <v>148186</v>
      </c>
      <c r="K436" s="325"/>
    </row>
    <row r="437" spans="3:11">
      <c r="C437" s="152" t="s">
        <v>1217</v>
      </c>
      <c r="D437" s="59" t="s">
        <v>1218</v>
      </c>
      <c r="E437" s="73"/>
      <c r="F437" s="73"/>
      <c r="G437" s="73"/>
      <c r="H437" s="146"/>
      <c r="K437" s="325"/>
    </row>
    <row r="438" spans="3:11">
      <c r="C438" s="144" t="s">
        <v>1219</v>
      </c>
      <c r="D438" s="80"/>
      <c r="E438" s="80"/>
      <c r="F438" s="80"/>
      <c r="G438" s="162"/>
      <c r="H438" s="153">
        <v>0</v>
      </c>
      <c r="K438" s="325"/>
    </row>
    <row r="439" spans="3:11">
      <c r="C439" s="122" t="s">
        <v>1220</v>
      </c>
      <c r="D439" s="69" t="s">
        <v>1221</v>
      </c>
      <c r="E439" s="70"/>
      <c r="F439" s="70"/>
      <c r="G439" s="71"/>
      <c r="H439" s="124">
        <f>H438+H436+H431</f>
        <v>159621</v>
      </c>
      <c r="K439" s="325"/>
    </row>
    <row r="440" spans="3:11">
      <c r="C440" s="122" t="s">
        <v>1222</v>
      </c>
      <c r="D440" s="69" t="s">
        <v>1325</v>
      </c>
      <c r="E440" s="70"/>
      <c r="F440" s="71"/>
      <c r="G440" s="95">
        <f>$M$8</f>
        <v>0.1</v>
      </c>
      <c r="H440" s="124">
        <f>H439*G440</f>
        <v>15962.1</v>
      </c>
      <c r="K440" s="325"/>
    </row>
    <row r="441" spans="3:11" ht="14.4" thickBot="1">
      <c r="C441" s="130" t="s">
        <v>1223</v>
      </c>
      <c r="D441" s="131" t="s">
        <v>1224</v>
      </c>
      <c r="E441" s="132"/>
      <c r="F441" s="132"/>
      <c r="G441" s="155"/>
      <c r="H441" s="134">
        <f>SUM(H439:H440)</f>
        <v>175583.1</v>
      </c>
      <c r="K441" s="325"/>
    </row>
    <row r="442" spans="3:11" ht="14.4" thickTop="1">
      <c r="C442" s="57"/>
      <c r="D442" s="81"/>
      <c r="E442" s="81"/>
      <c r="F442" s="81"/>
      <c r="G442" s="81"/>
      <c r="H442" s="82"/>
      <c r="K442" s="325"/>
    </row>
    <row r="443" spans="3:11" ht="15.75" customHeight="1" thickBot="1">
      <c r="C443" s="54" t="s">
        <v>3088</v>
      </c>
      <c r="D443" s="234" t="s">
        <v>1510</v>
      </c>
      <c r="E443" s="353"/>
      <c r="F443" s="353"/>
      <c r="G443" s="353"/>
      <c r="H443" s="353"/>
      <c r="I443" s="56">
        <f>ROUNDDOWN(H460,-2)</f>
        <v>312700</v>
      </c>
      <c r="K443" s="325"/>
    </row>
    <row r="444" spans="3:11" ht="28.2" thickTop="1">
      <c r="C444" s="119" t="s">
        <v>1197</v>
      </c>
      <c r="D444" s="120" t="s">
        <v>1198</v>
      </c>
      <c r="E444" s="120" t="s">
        <v>1199</v>
      </c>
      <c r="F444" s="120" t="s">
        <v>1200</v>
      </c>
      <c r="G444" s="120" t="s">
        <v>1201</v>
      </c>
      <c r="H444" s="121" t="s">
        <v>1202</v>
      </c>
      <c r="K444" s="325"/>
    </row>
    <row r="445" spans="3:11">
      <c r="C445" s="141" t="s">
        <v>1203</v>
      </c>
      <c r="D445" s="59" t="s">
        <v>1204</v>
      </c>
      <c r="E445" s="73"/>
      <c r="F445" s="73"/>
      <c r="G445" s="73"/>
      <c r="H445" s="146"/>
      <c r="K445" s="325"/>
    </row>
    <row r="446" spans="3:11">
      <c r="C446" s="142">
        <v>1</v>
      </c>
      <c r="D446" s="59" t="s">
        <v>5</v>
      </c>
      <c r="E446" s="72" t="s">
        <v>6</v>
      </c>
      <c r="F446" s="181">
        <v>0.28570000000000001</v>
      </c>
      <c r="G446" s="64">
        <f>VLOOKUP(D446,upahbahan,3,FALSE)</f>
        <v>100000</v>
      </c>
      <c r="H446" s="124">
        <f>F446*G446</f>
        <v>28570</v>
      </c>
      <c r="K446" s="325"/>
    </row>
    <row r="447" spans="3:11">
      <c r="C447" s="142">
        <v>2</v>
      </c>
      <c r="D447" s="59" t="s">
        <v>8</v>
      </c>
      <c r="E447" s="72" t="s">
        <v>6</v>
      </c>
      <c r="F447" s="181">
        <v>0.1429</v>
      </c>
      <c r="G447" s="64">
        <f>VLOOKUP(D447,upahbahan,3,FALSE)</f>
        <v>145000</v>
      </c>
      <c r="H447" s="124">
        <f t="shared" ref="H447:H449" si="35">F447*G447</f>
        <v>20720.5</v>
      </c>
      <c r="K447" s="325"/>
    </row>
    <row r="448" spans="3:11">
      <c r="C448" s="142">
        <v>3</v>
      </c>
      <c r="D448" s="59" t="s">
        <v>18</v>
      </c>
      <c r="E448" s="72" t="s">
        <v>6</v>
      </c>
      <c r="F448" s="181">
        <v>1.43E-2</v>
      </c>
      <c r="G448" s="64">
        <f>VLOOKUP(D448,upahbahan,3,FALSE)</f>
        <v>175000</v>
      </c>
      <c r="H448" s="124">
        <f t="shared" si="35"/>
        <v>2502.5</v>
      </c>
      <c r="K448" s="325"/>
    </row>
    <row r="449" spans="3:11">
      <c r="C449" s="142">
        <v>4</v>
      </c>
      <c r="D449" s="59" t="s">
        <v>19</v>
      </c>
      <c r="E449" s="72" t="s">
        <v>6</v>
      </c>
      <c r="F449" s="181">
        <v>4.7999999999999996E-3</v>
      </c>
      <c r="G449" s="64">
        <f>VLOOKUP(D449,upahbahan,3,FALSE)</f>
        <v>200000</v>
      </c>
      <c r="H449" s="124">
        <f t="shared" si="35"/>
        <v>959.99999999999989</v>
      </c>
      <c r="K449" s="325"/>
    </row>
    <row r="450" spans="3:11">
      <c r="C450" s="144" t="s">
        <v>1210</v>
      </c>
      <c r="D450" s="80"/>
      <c r="E450" s="80"/>
      <c r="F450" s="217"/>
      <c r="G450" s="218"/>
      <c r="H450" s="124">
        <f>SUM(H446:H449)</f>
        <v>52753</v>
      </c>
      <c r="I450" s="219"/>
      <c r="K450" s="325"/>
    </row>
    <row r="451" spans="3:11">
      <c r="C451" s="141" t="s">
        <v>1211</v>
      </c>
      <c r="D451" s="59" t="s">
        <v>1212</v>
      </c>
      <c r="E451" s="73"/>
      <c r="F451" s="73"/>
      <c r="G451" s="73"/>
      <c r="H451" s="146"/>
      <c r="K451" s="325"/>
    </row>
    <row r="452" spans="3:11">
      <c r="C452" s="145" t="s">
        <v>1205</v>
      </c>
      <c r="D452" s="77" t="s">
        <v>115</v>
      </c>
      <c r="E452" s="178" t="s">
        <v>42</v>
      </c>
      <c r="F452" s="189">
        <v>8.6E-3</v>
      </c>
      <c r="G452" s="64">
        <f>VLOOKUP(D452,upahbahan,3,FALSE)</f>
        <v>25000000</v>
      </c>
      <c r="H452" s="124">
        <f>F452*G452</f>
        <v>215000</v>
      </c>
      <c r="K452" s="325"/>
    </row>
    <row r="453" spans="3:11">
      <c r="C453" s="145" t="s">
        <v>1206</v>
      </c>
      <c r="D453" s="77" t="s">
        <v>261</v>
      </c>
      <c r="E453" s="178" t="s">
        <v>66</v>
      </c>
      <c r="F453" s="189">
        <v>0.12759999999999999</v>
      </c>
      <c r="G453" s="64">
        <f>VLOOKUP(D453,upahbahan,3,FALSE)</f>
        <v>1500</v>
      </c>
      <c r="H453" s="124">
        <f t="shared" ref="H453:H454" si="36">F453*G453</f>
        <v>191.39999999999998</v>
      </c>
      <c r="K453" s="325"/>
    </row>
    <row r="454" spans="3:11">
      <c r="C454" s="145" t="s">
        <v>1207</v>
      </c>
      <c r="D454" s="77" t="s">
        <v>1480</v>
      </c>
      <c r="E454" s="178" t="s">
        <v>66</v>
      </c>
      <c r="F454" s="189">
        <v>1</v>
      </c>
      <c r="G454" s="64">
        <f>VLOOKUP(D454,upahbahan,3,FALSE)</f>
        <v>16400</v>
      </c>
      <c r="H454" s="124">
        <f t="shared" si="36"/>
        <v>16400</v>
      </c>
      <c r="K454" s="325"/>
    </row>
    <row r="455" spans="3:11">
      <c r="C455" s="144" t="s">
        <v>1216</v>
      </c>
      <c r="D455" s="80"/>
      <c r="E455" s="80"/>
      <c r="F455" s="80"/>
      <c r="G455" s="162"/>
      <c r="H455" s="124">
        <f>SUM(H452:H454)</f>
        <v>231591.4</v>
      </c>
      <c r="K455" s="325"/>
    </row>
    <row r="456" spans="3:11">
      <c r="C456" s="152" t="s">
        <v>1217</v>
      </c>
      <c r="D456" s="59" t="s">
        <v>1218</v>
      </c>
      <c r="E456" s="73"/>
      <c r="F456" s="73"/>
      <c r="G456" s="73"/>
      <c r="H456" s="146"/>
      <c r="K456" s="325"/>
    </row>
    <row r="457" spans="3:11">
      <c r="C457" s="144" t="s">
        <v>1219</v>
      </c>
      <c r="D457" s="80"/>
      <c r="E457" s="80"/>
      <c r="F457" s="80"/>
      <c r="G457" s="162"/>
      <c r="H457" s="153">
        <v>0</v>
      </c>
      <c r="K457" s="325"/>
    </row>
    <row r="458" spans="3:11">
      <c r="C458" s="122" t="s">
        <v>1220</v>
      </c>
      <c r="D458" s="69" t="s">
        <v>1221</v>
      </c>
      <c r="E458" s="70"/>
      <c r="F458" s="70"/>
      <c r="G458" s="71"/>
      <c r="H458" s="124">
        <f>H457+H455+H450</f>
        <v>284344.40000000002</v>
      </c>
      <c r="K458" s="325"/>
    </row>
    <row r="459" spans="3:11">
      <c r="C459" s="122" t="s">
        <v>1222</v>
      </c>
      <c r="D459" s="69" t="s">
        <v>1325</v>
      </c>
      <c r="E459" s="70"/>
      <c r="F459" s="71"/>
      <c r="G459" s="95">
        <f>$M$8</f>
        <v>0.1</v>
      </c>
      <c r="H459" s="124">
        <f>H458*G459</f>
        <v>28434.440000000002</v>
      </c>
      <c r="K459" s="325"/>
    </row>
    <row r="460" spans="3:11" ht="14.4" thickBot="1">
      <c r="C460" s="130" t="s">
        <v>1223</v>
      </c>
      <c r="D460" s="131" t="s">
        <v>1224</v>
      </c>
      <c r="E460" s="132"/>
      <c r="F460" s="132"/>
      <c r="G460" s="155"/>
      <c r="H460" s="134">
        <f>SUM(H458:H459)</f>
        <v>312778.84000000003</v>
      </c>
      <c r="K460" s="325"/>
    </row>
    <row r="461" spans="3:11" ht="14.4" thickTop="1">
      <c r="C461" s="57"/>
      <c r="D461" s="81"/>
      <c r="E461" s="81"/>
      <c r="F461" s="81"/>
      <c r="G461" s="81"/>
      <c r="H461" s="82"/>
      <c r="K461" s="325"/>
    </row>
    <row r="462" spans="3:11" ht="15.75" customHeight="1" thickBot="1">
      <c r="C462" s="54" t="s">
        <v>3089</v>
      </c>
      <c r="D462" s="221" t="s">
        <v>1511</v>
      </c>
      <c r="E462" s="353"/>
      <c r="F462" s="353"/>
      <c r="G462" s="353"/>
      <c r="H462" s="353"/>
      <c r="I462" s="56">
        <f>ROUNDDOWN(H479,-2)</f>
        <v>373200</v>
      </c>
      <c r="K462" s="325"/>
    </row>
    <row r="463" spans="3:11" ht="28.2" thickTop="1">
      <c r="C463" s="119" t="s">
        <v>1197</v>
      </c>
      <c r="D463" s="120" t="s">
        <v>1198</v>
      </c>
      <c r="E463" s="120" t="s">
        <v>1199</v>
      </c>
      <c r="F463" s="120" t="s">
        <v>1200</v>
      </c>
      <c r="G463" s="120" t="s">
        <v>1201</v>
      </c>
      <c r="H463" s="121" t="s">
        <v>1202</v>
      </c>
      <c r="K463" s="325"/>
    </row>
    <row r="464" spans="3:11">
      <c r="C464" s="141" t="s">
        <v>1203</v>
      </c>
      <c r="D464" s="59" t="s">
        <v>1204</v>
      </c>
      <c r="E464" s="73"/>
      <c r="F464" s="73"/>
      <c r="G464" s="73"/>
      <c r="H464" s="146"/>
      <c r="K464" s="325"/>
    </row>
    <row r="465" spans="3:11">
      <c r="C465" s="142">
        <v>1</v>
      </c>
      <c r="D465" s="59" t="s">
        <v>5</v>
      </c>
      <c r="E465" s="72" t="s">
        <v>6</v>
      </c>
      <c r="F465" s="181">
        <v>0.28570000000000001</v>
      </c>
      <c r="G465" s="64">
        <f>VLOOKUP(D465,upahbahan,3,FALSE)</f>
        <v>100000</v>
      </c>
      <c r="H465" s="124">
        <f t="shared" ref="H465:H468" si="37">F465*G465</f>
        <v>28570</v>
      </c>
      <c r="K465" s="325"/>
    </row>
    <row r="466" spans="3:11">
      <c r="C466" s="142">
        <v>2</v>
      </c>
      <c r="D466" s="59" t="s">
        <v>8</v>
      </c>
      <c r="E466" s="72" t="s">
        <v>6</v>
      </c>
      <c r="F466" s="181">
        <v>0.1429</v>
      </c>
      <c r="G466" s="64">
        <f>VLOOKUP(D466,upahbahan,3,FALSE)</f>
        <v>145000</v>
      </c>
      <c r="H466" s="124">
        <f t="shared" si="37"/>
        <v>20720.5</v>
      </c>
      <c r="K466" s="325"/>
    </row>
    <row r="467" spans="3:11">
      <c r="C467" s="142">
        <v>3</v>
      </c>
      <c r="D467" s="59" t="s">
        <v>18</v>
      </c>
      <c r="E467" s="72" t="s">
        <v>6</v>
      </c>
      <c r="F467" s="181">
        <v>1.43E-2</v>
      </c>
      <c r="G467" s="64">
        <f>VLOOKUP(D467,upahbahan,3,FALSE)</f>
        <v>175000</v>
      </c>
      <c r="H467" s="124">
        <f t="shared" si="37"/>
        <v>2502.5</v>
      </c>
      <c r="K467" s="325"/>
    </row>
    <row r="468" spans="3:11">
      <c r="C468" s="142">
        <v>4</v>
      </c>
      <c r="D468" s="59" t="s">
        <v>19</v>
      </c>
      <c r="E468" s="72" t="s">
        <v>6</v>
      </c>
      <c r="F468" s="181">
        <v>4.7999999999999996E-3</v>
      </c>
      <c r="G468" s="64">
        <f>VLOOKUP(D468,upahbahan,3,FALSE)</f>
        <v>200000</v>
      </c>
      <c r="H468" s="124">
        <f t="shared" si="37"/>
        <v>959.99999999999989</v>
      </c>
      <c r="K468" s="325"/>
    </row>
    <row r="469" spans="3:11">
      <c r="C469" s="144" t="s">
        <v>1210</v>
      </c>
      <c r="D469" s="80"/>
      <c r="E469" s="80"/>
      <c r="F469" s="217"/>
      <c r="G469" s="218"/>
      <c r="H469" s="124">
        <f>SUM(H465:H468)</f>
        <v>52753</v>
      </c>
      <c r="I469" s="219"/>
      <c r="K469" s="325"/>
    </row>
    <row r="470" spans="3:11">
      <c r="C470" s="141" t="s">
        <v>1211</v>
      </c>
      <c r="D470" s="59" t="s">
        <v>1212</v>
      </c>
      <c r="E470" s="73"/>
      <c r="F470" s="73"/>
      <c r="G470" s="73"/>
      <c r="H470" s="146"/>
      <c r="K470" s="325"/>
    </row>
    <row r="471" spans="3:11">
      <c r="C471" s="145" t="s">
        <v>1205</v>
      </c>
      <c r="D471" s="77" t="s">
        <v>117</v>
      </c>
      <c r="E471" s="178" t="s">
        <v>42</v>
      </c>
      <c r="F471" s="189">
        <v>1.0800000000000001E-2</v>
      </c>
      <c r="G471" s="64">
        <f>VLOOKUP(D471,upahbahan,3,FALSE)</f>
        <v>25000000</v>
      </c>
      <c r="H471" s="124">
        <f t="shared" ref="H471:H473" si="38">F471*G471</f>
        <v>270000</v>
      </c>
      <c r="K471" s="325"/>
    </row>
    <row r="472" spans="3:11">
      <c r="C472" s="145" t="s">
        <v>1206</v>
      </c>
      <c r="D472" s="77" t="s">
        <v>261</v>
      </c>
      <c r="E472" s="178" t="s">
        <v>66</v>
      </c>
      <c r="F472" s="189">
        <v>0.12759999999999999</v>
      </c>
      <c r="G472" s="64">
        <f>VLOOKUP(D472,upahbahan,3,FALSE)</f>
        <v>1500</v>
      </c>
      <c r="H472" s="124">
        <f t="shared" si="38"/>
        <v>191.39999999999998</v>
      </c>
      <c r="K472" s="325"/>
    </row>
    <row r="473" spans="3:11">
      <c r="C473" s="145" t="s">
        <v>1207</v>
      </c>
      <c r="D473" s="77" t="s">
        <v>1480</v>
      </c>
      <c r="E473" s="178" t="s">
        <v>66</v>
      </c>
      <c r="F473" s="189">
        <v>1</v>
      </c>
      <c r="G473" s="64">
        <f>VLOOKUP(D473,upahbahan,3,FALSE)</f>
        <v>16400</v>
      </c>
      <c r="H473" s="124">
        <f t="shared" si="38"/>
        <v>16400</v>
      </c>
      <c r="K473" s="325"/>
    </row>
    <row r="474" spans="3:11">
      <c r="C474" s="144" t="s">
        <v>1216</v>
      </c>
      <c r="D474" s="80"/>
      <c r="E474" s="80"/>
      <c r="F474" s="80"/>
      <c r="G474" s="162"/>
      <c r="H474" s="124">
        <f>SUM(H471:H473)</f>
        <v>286591.40000000002</v>
      </c>
      <c r="K474" s="325"/>
    </row>
    <row r="475" spans="3:11">
      <c r="C475" s="152" t="s">
        <v>1217</v>
      </c>
      <c r="D475" s="59" t="s">
        <v>1218</v>
      </c>
      <c r="E475" s="73"/>
      <c r="F475" s="73"/>
      <c r="G475" s="73"/>
      <c r="H475" s="146"/>
      <c r="K475" s="325"/>
    </row>
    <row r="476" spans="3:11">
      <c r="C476" s="144" t="s">
        <v>1219</v>
      </c>
      <c r="D476" s="80"/>
      <c r="E476" s="80"/>
      <c r="F476" s="80"/>
      <c r="G476" s="162"/>
      <c r="H476" s="153">
        <v>0</v>
      </c>
      <c r="K476" s="325"/>
    </row>
    <row r="477" spans="3:11">
      <c r="C477" s="122" t="s">
        <v>1220</v>
      </c>
      <c r="D477" s="69" t="s">
        <v>1221</v>
      </c>
      <c r="E477" s="70"/>
      <c r="F477" s="70"/>
      <c r="G477" s="71"/>
      <c r="H477" s="124">
        <f>H476+H474+H469</f>
        <v>339344.4</v>
      </c>
      <c r="K477" s="325"/>
    </row>
    <row r="478" spans="3:11">
      <c r="C478" s="122" t="s">
        <v>1222</v>
      </c>
      <c r="D478" s="69" t="s">
        <v>1325</v>
      </c>
      <c r="E478" s="70"/>
      <c r="F478" s="71"/>
      <c r="G478" s="95">
        <f>$M$8</f>
        <v>0.1</v>
      </c>
      <c r="H478" s="124">
        <f>H477*G478</f>
        <v>33934.44</v>
      </c>
      <c r="K478" s="325"/>
    </row>
    <row r="479" spans="3:11" ht="14.4" thickBot="1">
      <c r="C479" s="130" t="s">
        <v>1223</v>
      </c>
      <c r="D479" s="131" t="s">
        <v>1224</v>
      </c>
      <c r="E479" s="132"/>
      <c r="F479" s="132"/>
      <c r="G479" s="155"/>
      <c r="H479" s="134">
        <f>SUM(H477:H478)</f>
        <v>373278.84</v>
      </c>
      <c r="K479" s="325"/>
    </row>
    <row r="480" spans="3:11" ht="14.4" thickTop="1">
      <c r="C480" s="57"/>
      <c r="D480" s="81"/>
      <c r="E480" s="81"/>
      <c r="F480" s="81"/>
      <c r="G480" s="81"/>
      <c r="H480" s="82"/>
      <c r="K480" s="325"/>
    </row>
    <row r="481" spans="3:11" ht="15.75" customHeight="1" thickBot="1">
      <c r="C481" s="54" t="s">
        <v>3090</v>
      </c>
      <c r="D481" s="234" t="s">
        <v>1512</v>
      </c>
      <c r="E481" s="353"/>
      <c r="F481" s="353"/>
      <c r="G481" s="353"/>
      <c r="H481" s="353"/>
      <c r="I481" s="56">
        <f>ROUNDDOWN(H498,-2)</f>
        <v>189300</v>
      </c>
      <c r="K481" s="325"/>
    </row>
    <row r="482" spans="3:11" ht="28.2" thickTop="1">
      <c r="C482" s="119" t="s">
        <v>1197</v>
      </c>
      <c r="D482" s="120" t="s">
        <v>1198</v>
      </c>
      <c r="E482" s="120" t="s">
        <v>1199</v>
      </c>
      <c r="F482" s="120" t="s">
        <v>1200</v>
      </c>
      <c r="G482" s="120" t="s">
        <v>1201</v>
      </c>
      <c r="H482" s="121" t="s">
        <v>1202</v>
      </c>
      <c r="K482" s="325"/>
    </row>
    <row r="483" spans="3:11">
      <c r="C483" s="141" t="s">
        <v>1203</v>
      </c>
      <c r="D483" s="59" t="s">
        <v>1204</v>
      </c>
      <c r="E483" s="73"/>
      <c r="F483" s="73"/>
      <c r="G483" s="73"/>
      <c r="H483" s="146"/>
      <c r="K483" s="325"/>
    </row>
    <row r="484" spans="3:11">
      <c r="C484" s="142">
        <v>1</v>
      </c>
      <c r="D484" s="59" t="s">
        <v>5</v>
      </c>
      <c r="E484" s="72" t="s">
        <v>6</v>
      </c>
      <c r="F484" s="181">
        <v>0.28570000000000001</v>
      </c>
      <c r="G484" s="64">
        <f>VLOOKUP(D484,upahbahan,3,FALSE)</f>
        <v>100000</v>
      </c>
      <c r="H484" s="124">
        <f>F484*G484</f>
        <v>28570</v>
      </c>
      <c r="K484" s="325"/>
    </row>
    <row r="485" spans="3:11">
      <c r="C485" s="142">
        <v>2</v>
      </c>
      <c r="D485" s="59" t="s">
        <v>8</v>
      </c>
      <c r="E485" s="72" t="s">
        <v>6</v>
      </c>
      <c r="F485" s="181">
        <v>0.1429</v>
      </c>
      <c r="G485" s="64">
        <f>VLOOKUP(D485,upahbahan,3,FALSE)</f>
        <v>145000</v>
      </c>
      <c r="H485" s="124">
        <f t="shared" ref="H485:H487" si="39">F485*G485</f>
        <v>20720.5</v>
      </c>
      <c r="K485" s="325"/>
    </row>
    <row r="486" spans="3:11">
      <c r="C486" s="142">
        <v>3</v>
      </c>
      <c r="D486" s="59" t="s">
        <v>18</v>
      </c>
      <c r="E486" s="72" t="s">
        <v>6</v>
      </c>
      <c r="F486" s="181">
        <v>1.43E-2</v>
      </c>
      <c r="G486" s="64">
        <f>VLOOKUP(D486,upahbahan,3,FALSE)</f>
        <v>175000</v>
      </c>
      <c r="H486" s="124">
        <f t="shared" si="39"/>
        <v>2502.5</v>
      </c>
      <c r="K486" s="325"/>
    </row>
    <row r="487" spans="3:11">
      <c r="C487" s="142">
        <v>4</v>
      </c>
      <c r="D487" s="59" t="s">
        <v>19</v>
      </c>
      <c r="E487" s="72" t="s">
        <v>6</v>
      </c>
      <c r="F487" s="181">
        <v>4.7999999999999996E-3</v>
      </c>
      <c r="G487" s="64">
        <f>VLOOKUP(D487,upahbahan,3,FALSE)</f>
        <v>200000</v>
      </c>
      <c r="H487" s="124">
        <f t="shared" si="39"/>
        <v>959.99999999999989</v>
      </c>
      <c r="K487" s="325"/>
    </row>
    <row r="488" spans="3:11">
      <c r="C488" s="144" t="s">
        <v>1210</v>
      </c>
      <c r="D488" s="80"/>
      <c r="E488" s="80"/>
      <c r="F488" s="217"/>
      <c r="G488" s="218"/>
      <c r="H488" s="124">
        <f>SUM(H484:H487)</f>
        <v>52753</v>
      </c>
      <c r="I488" s="219"/>
      <c r="K488" s="325"/>
    </row>
    <row r="489" spans="3:11">
      <c r="C489" s="141" t="s">
        <v>1211</v>
      </c>
      <c r="D489" s="59" t="s">
        <v>1212</v>
      </c>
      <c r="E489" s="73"/>
      <c r="F489" s="73"/>
      <c r="G489" s="73"/>
      <c r="H489" s="146"/>
      <c r="K489" s="325"/>
    </row>
    <row r="490" spans="3:11">
      <c r="C490" s="145" t="s">
        <v>1205</v>
      </c>
      <c r="D490" s="77" t="s">
        <v>116</v>
      </c>
      <c r="E490" s="178" t="s">
        <v>42</v>
      </c>
      <c r="F490" s="189">
        <v>8.6E-3</v>
      </c>
      <c r="G490" s="64">
        <f>VLOOKUP(D490,upahbahan,3,FALSE)</f>
        <v>11950000</v>
      </c>
      <c r="H490" s="124">
        <f>F490*G490</f>
        <v>102770</v>
      </c>
      <c r="K490" s="325"/>
    </row>
    <row r="491" spans="3:11">
      <c r="C491" s="145" t="s">
        <v>1206</v>
      </c>
      <c r="D491" s="77" t="s">
        <v>261</v>
      </c>
      <c r="E491" s="178" t="s">
        <v>66</v>
      </c>
      <c r="F491" s="189">
        <v>0.12759999999999999</v>
      </c>
      <c r="G491" s="64">
        <f>VLOOKUP(D491,upahbahan,3,FALSE)</f>
        <v>1500</v>
      </c>
      <c r="H491" s="124">
        <f>F491*G491</f>
        <v>191.39999999999998</v>
      </c>
      <c r="K491" s="325"/>
    </row>
    <row r="492" spans="3:11">
      <c r="C492" s="145" t="s">
        <v>1207</v>
      </c>
      <c r="D492" s="77" t="s">
        <v>1480</v>
      </c>
      <c r="E492" s="178" t="s">
        <v>66</v>
      </c>
      <c r="F492" s="189">
        <v>1</v>
      </c>
      <c r="G492" s="64">
        <f>VLOOKUP(D492,upahbahan,3,FALSE)</f>
        <v>16400</v>
      </c>
      <c r="H492" s="124">
        <f>F492*G492</f>
        <v>16400</v>
      </c>
      <c r="K492" s="325"/>
    </row>
    <row r="493" spans="3:11">
      <c r="C493" s="144" t="s">
        <v>1216</v>
      </c>
      <c r="D493" s="80"/>
      <c r="E493" s="80"/>
      <c r="F493" s="80"/>
      <c r="G493" s="162"/>
      <c r="H493" s="124">
        <f>SUM(H490:H492)</f>
        <v>119361.4</v>
      </c>
      <c r="K493" s="325"/>
    </row>
    <row r="494" spans="3:11">
      <c r="C494" s="152" t="s">
        <v>1217</v>
      </c>
      <c r="D494" s="59" t="s">
        <v>1218</v>
      </c>
      <c r="E494" s="73"/>
      <c r="F494" s="73"/>
      <c r="G494" s="73"/>
      <c r="H494" s="146"/>
      <c r="K494" s="325"/>
    </row>
    <row r="495" spans="3:11">
      <c r="C495" s="144" t="s">
        <v>1219</v>
      </c>
      <c r="D495" s="80"/>
      <c r="E495" s="80"/>
      <c r="F495" s="80"/>
      <c r="G495" s="162"/>
      <c r="H495" s="153">
        <v>0</v>
      </c>
      <c r="K495" s="325"/>
    </row>
    <row r="496" spans="3:11">
      <c r="C496" s="122" t="s">
        <v>1220</v>
      </c>
      <c r="D496" s="69" t="s">
        <v>1221</v>
      </c>
      <c r="E496" s="70"/>
      <c r="F496" s="70"/>
      <c r="G496" s="71"/>
      <c r="H496" s="124">
        <f>H495+H493+H488</f>
        <v>172114.4</v>
      </c>
      <c r="K496" s="325"/>
    </row>
    <row r="497" spans="3:11">
      <c r="C497" s="122" t="s">
        <v>1222</v>
      </c>
      <c r="D497" s="69" t="s">
        <v>1325</v>
      </c>
      <c r="E497" s="70"/>
      <c r="F497" s="71"/>
      <c r="G497" s="95">
        <f>$M$8</f>
        <v>0.1</v>
      </c>
      <c r="H497" s="124">
        <f>H496*G497</f>
        <v>17211.439999999999</v>
      </c>
      <c r="K497" s="325"/>
    </row>
    <row r="498" spans="3:11" ht="14.4" thickBot="1">
      <c r="C498" s="130" t="s">
        <v>1223</v>
      </c>
      <c r="D498" s="131" t="s">
        <v>1224</v>
      </c>
      <c r="E498" s="132"/>
      <c r="F498" s="132"/>
      <c r="G498" s="155"/>
      <c r="H498" s="134">
        <f>SUM(H496:H497)</f>
        <v>189325.84</v>
      </c>
      <c r="K498" s="325"/>
    </row>
    <row r="499" spans="3:11" ht="14.4" thickTop="1">
      <c r="C499" s="57"/>
      <c r="D499" s="81"/>
      <c r="E499" s="81"/>
      <c r="F499" s="81"/>
      <c r="G499" s="81"/>
      <c r="H499" s="82"/>
      <c r="K499" s="325"/>
    </row>
    <row r="500" spans="3:11" ht="15.75" customHeight="1" thickBot="1">
      <c r="C500" s="54" t="s">
        <v>3091</v>
      </c>
      <c r="D500" s="221" t="s">
        <v>1513</v>
      </c>
      <c r="E500" s="353"/>
      <c r="F500" s="353"/>
      <c r="G500" s="353"/>
      <c r="H500" s="353"/>
      <c r="I500" s="56">
        <f>ROUNDDOWN(H517,-2)</f>
        <v>218200</v>
      </c>
      <c r="K500" s="325"/>
    </row>
    <row r="501" spans="3:11" ht="28.2" thickTop="1">
      <c r="C501" s="119" t="s">
        <v>1197</v>
      </c>
      <c r="D501" s="120" t="s">
        <v>1198</v>
      </c>
      <c r="E501" s="120" t="s">
        <v>1199</v>
      </c>
      <c r="F501" s="120" t="s">
        <v>1200</v>
      </c>
      <c r="G501" s="120" t="s">
        <v>1201</v>
      </c>
      <c r="H501" s="121" t="s">
        <v>1202</v>
      </c>
      <c r="K501" s="325"/>
    </row>
    <row r="502" spans="3:11">
      <c r="C502" s="141" t="s">
        <v>1203</v>
      </c>
      <c r="D502" s="59" t="s">
        <v>1204</v>
      </c>
      <c r="E502" s="73"/>
      <c r="F502" s="73"/>
      <c r="G502" s="73"/>
      <c r="H502" s="146"/>
      <c r="K502" s="325"/>
    </row>
    <row r="503" spans="3:11">
      <c r="C503" s="142">
        <v>1</v>
      </c>
      <c r="D503" s="59" t="s">
        <v>5</v>
      </c>
      <c r="E503" s="72" t="s">
        <v>6</v>
      </c>
      <c r="F503" s="181">
        <v>0.28570000000000001</v>
      </c>
      <c r="G503" s="64">
        <f>VLOOKUP(D503,upahbahan,3,FALSE)</f>
        <v>100000</v>
      </c>
      <c r="H503" s="124">
        <f>F503*G503</f>
        <v>28570</v>
      </c>
      <c r="K503" s="325"/>
    </row>
    <row r="504" spans="3:11">
      <c r="C504" s="142">
        <v>2</v>
      </c>
      <c r="D504" s="59" t="s">
        <v>8</v>
      </c>
      <c r="E504" s="72" t="s">
        <v>6</v>
      </c>
      <c r="F504" s="181">
        <v>0.1429</v>
      </c>
      <c r="G504" s="64">
        <f>VLOOKUP(D504,upahbahan,3,FALSE)</f>
        <v>145000</v>
      </c>
      <c r="H504" s="124">
        <f>F504*G504</f>
        <v>20720.5</v>
      </c>
      <c r="K504" s="325"/>
    </row>
    <row r="505" spans="3:11">
      <c r="C505" s="142">
        <v>3</v>
      </c>
      <c r="D505" s="59" t="s">
        <v>18</v>
      </c>
      <c r="E505" s="72" t="s">
        <v>6</v>
      </c>
      <c r="F505" s="181">
        <v>1.43E-2</v>
      </c>
      <c r="G505" s="64">
        <f>VLOOKUP(D505,upahbahan,3,FALSE)</f>
        <v>175000</v>
      </c>
      <c r="H505" s="124">
        <f>F505*G505</f>
        <v>2502.5</v>
      </c>
      <c r="K505" s="325"/>
    </row>
    <row r="506" spans="3:11">
      <c r="C506" s="142">
        <v>4</v>
      </c>
      <c r="D506" s="59" t="s">
        <v>19</v>
      </c>
      <c r="E506" s="72" t="s">
        <v>6</v>
      </c>
      <c r="F506" s="181">
        <v>4.7999999999999996E-3</v>
      </c>
      <c r="G506" s="64">
        <f>VLOOKUP(D506,upahbahan,3,FALSE)</f>
        <v>200000</v>
      </c>
      <c r="H506" s="124">
        <f>F506*G506</f>
        <v>959.99999999999989</v>
      </c>
      <c r="K506" s="325"/>
    </row>
    <row r="507" spans="3:11">
      <c r="C507" s="144" t="s">
        <v>1210</v>
      </c>
      <c r="D507" s="80"/>
      <c r="E507" s="80"/>
      <c r="F507" s="217"/>
      <c r="G507" s="218"/>
      <c r="H507" s="124">
        <f>SUM(H503:H506)</f>
        <v>52753</v>
      </c>
      <c r="I507" s="219"/>
      <c r="K507" s="325"/>
    </row>
    <row r="508" spans="3:11">
      <c r="C508" s="141" t="s">
        <v>1211</v>
      </c>
      <c r="D508" s="59" t="s">
        <v>1212</v>
      </c>
      <c r="E508" s="73"/>
      <c r="F508" s="73"/>
      <c r="G508" s="73"/>
      <c r="H508" s="146"/>
      <c r="K508" s="325"/>
    </row>
    <row r="509" spans="3:11">
      <c r="C509" s="145" t="s">
        <v>1205</v>
      </c>
      <c r="D509" s="77" t="s">
        <v>118</v>
      </c>
      <c r="E509" s="178" t="s">
        <v>42</v>
      </c>
      <c r="F509" s="189">
        <v>1.0800000000000001E-2</v>
      </c>
      <c r="G509" s="64">
        <f>VLOOKUP(D509,upahbahan,3,FALSE)</f>
        <v>11950000</v>
      </c>
      <c r="H509" s="124">
        <f t="shared" ref="H509:H511" si="40">F509*G509</f>
        <v>129060</v>
      </c>
      <c r="K509" s="325"/>
    </row>
    <row r="510" spans="3:11">
      <c r="C510" s="145" t="s">
        <v>1206</v>
      </c>
      <c r="D510" s="77" t="s">
        <v>261</v>
      </c>
      <c r="E510" s="178" t="s">
        <v>66</v>
      </c>
      <c r="F510" s="189">
        <v>0.12759999999999999</v>
      </c>
      <c r="G510" s="64">
        <f>VLOOKUP(D510,upahbahan,3,FALSE)</f>
        <v>1500</v>
      </c>
      <c r="H510" s="124">
        <f t="shared" si="40"/>
        <v>191.39999999999998</v>
      </c>
      <c r="K510" s="325"/>
    </row>
    <row r="511" spans="3:11">
      <c r="C511" s="145" t="s">
        <v>1207</v>
      </c>
      <c r="D511" s="77" t="s">
        <v>1480</v>
      </c>
      <c r="E511" s="178" t="s">
        <v>66</v>
      </c>
      <c r="F511" s="189">
        <v>1</v>
      </c>
      <c r="G511" s="64">
        <f>VLOOKUP(D511,upahbahan,3,FALSE)</f>
        <v>16400</v>
      </c>
      <c r="H511" s="124">
        <f t="shared" si="40"/>
        <v>16400</v>
      </c>
      <c r="K511" s="325"/>
    </row>
    <row r="512" spans="3:11">
      <c r="C512" s="144" t="s">
        <v>1216</v>
      </c>
      <c r="D512" s="80"/>
      <c r="E512" s="80"/>
      <c r="F512" s="80"/>
      <c r="G512" s="162"/>
      <c r="H512" s="124">
        <f>SUM(H509:H511)</f>
        <v>145651.4</v>
      </c>
      <c r="K512" s="325"/>
    </row>
    <row r="513" spans="3:11">
      <c r="C513" s="152" t="s">
        <v>1217</v>
      </c>
      <c r="D513" s="59" t="s">
        <v>1218</v>
      </c>
      <c r="E513" s="73"/>
      <c r="F513" s="73"/>
      <c r="G513" s="73"/>
      <c r="H513" s="146"/>
      <c r="K513" s="325"/>
    </row>
    <row r="514" spans="3:11">
      <c r="C514" s="144" t="s">
        <v>1219</v>
      </c>
      <c r="D514" s="80"/>
      <c r="E514" s="80"/>
      <c r="F514" s="80"/>
      <c r="G514" s="162"/>
      <c r="H514" s="153">
        <v>0</v>
      </c>
      <c r="K514" s="325"/>
    </row>
    <row r="515" spans="3:11">
      <c r="C515" s="122" t="s">
        <v>1220</v>
      </c>
      <c r="D515" s="69" t="s">
        <v>1221</v>
      </c>
      <c r="E515" s="70"/>
      <c r="F515" s="70"/>
      <c r="G515" s="71"/>
      <c r="H515" s="124">
        <f>H514+H512+H507</f>
        <v>198404.4</v>
      </c>
      <c r="K515" s="325"/>
    </row>
    <row r="516" spans="3:11">
      <c r="C516" s="122" t="s">
        <v>1222</v>
      </c>
      <c r="D516" s="69" t="s">
        <v>1325</v>
      </c>
      <c r="E516" s="70"/>
      <c r="F516" s="71"/>
      <c r="G516" s="95">
        <f>$M$8</f>
        <v>0.1</v>
      </c>
      <c r="H516" s="124">
        <f>H515*G516</f>
        <v>19840.440000000002</v>
      </c>
      <c r="K516" s="325"/>
    </row>
    <row r="517" spans="3:11" ht="14.4" thickBot="1">
      <c r="C517" s="130" t="s">
        <v>1223</v>
      </c>
      <c r="D517" s="131" t="s">
        <v>1224</v>
      </c>
      <c r="E517" s="132"/>
      <c r="F517" s="132"/>
      <c r="G517" s="155"/>
      <c r="H517" s="134">
        <f>SUM(H515:H516)</f>
        <v>218244.84</v>
      </c>
      <c r="K517" s="325"/>
    </row>
    <row r="518" spans="3:11" ht="14.4" thickTop="1">
      <c r="C518" s="57"/>
      <c r="D518" s="81"/>
      <c r="E518" s="81"/>
      <c r="F518" s="81"/>
      <c r="G518" s="81"/>
      <c r="H518" s="82"/>
      <c r="K518" s="325"/>
    </row>
    <row r="519" spans="3:11" ht="14.4" thickBot="1">
      <c r="C519" s="54" t="s">
        <v>3092</v>
      </c>
      <c r="D519" s="221" t="s">
        <v>1514</v>
      </c>
      <c r="E519" s="221"/>
      <c r="F519" s="221"/>
      <c r="G519" s="221"/>
      <c r="H519" s="221"/>
      <c r="I519" s="56">
        <f>ROUNDDOWN(H535,-2)</f>
        <v>1372300</v>
      </c>
      <c r="K519" s="325"/>
    </row>
    <row r="520" spans="3:11" ht="28.2" thickTop="1">
      <c r="C520" s="119" t="s">
        <v>1197</v>
      </c>
      <c r="D520" s="120" t="s">
        <v>1198</v>
      </c>
      <c r="E520" s="120" t="s">
        <v>1199</v>
      </c>
      <c r="F520" s="120" t="s">
        <v>1200</v>
      </c>
      <c r="G520" s="120" t="s">
        <v>1201</v>
      </c>
      <c r="H520" s="121" t="s">
        <v>1202</v>
      </c>
      <c r="K520" s="325"/>
    </row>
    <row r="521" spans="3:11">
      <c r="C521" s="141" t="s">
        <v>1203</v>
      </c>
      <c r="D521" s="59" t="s">
        <v>1204</v>
      </c>
      <c r="E521" s="73"/>
      <c r="F521" s="73"/>
      <c r="G521" s="73"/>
      <c r="H521" s="146"/>
      <c r="K521" s="325"/>
    </row>
    <row r="522" spans="3:11">
      <c r="C522" s="142">
        <v>1</v>
      </c>
      <c r="D522" s="59" t="s">
        <v>5</v>
      </c>
      <c r="E522" s="72" t="s">
        <v>6</v>
      </c>
      <c r="F522" s="93">
        <v>0.67</v>
      </c>
      <c r="G522" s="64">
        <f>VLOOKUP(D522,upahbahan,3,FALSE)</f>
        <v>100000</v>
      </c>
      <c r="H522" s="124">
        <f>F522*G522</f>
        <v>67000</v>
      </c>
      <c r="K522" s="325"/>
    </row>
    <row r="523" spans="3:11">
      <c r="C523" s="142">
        <v>2</v>
      </c>
      <c r="D523" s="59" t="s">
        <v>8</v>
      </c>
      <c r="E523" s="72" t="s">
        <v>6</v>
      </c>
      <c r="F523" s="93">
        <v>2</v>
      </c>
      <c r="G523" s="64">
        <f>VLOOKUP(D523,upahbahan,3,FALSE)</f>
        <v>145000</v>
      </c>
      <c r="H523" s="124">
        <f t="shared" ref="H523:H525" si="41">F523*G523</f>
        <v>290000</v>
      </c>
      <c r="K523" s="325"/>
    </row>
    <row r="524" spans="3:11">
      <c r="C524" s="142">
        <v>3</v>
      </c>
      <c r="D524" s="59" t="s">
        <v>18</v>
      </c>
      <c r="E524" s="72" t="s">
        <v>6</v>
      </c>
      <c r="F524" s="93">
        <v>0.2</v>
      </c>
      <c r="G524" s="64">
        <f>VLOOKUP(D524,upahbahan,3,FALSE)</f>
        <v>175000</v>
      </c>
      <c r="H524" s="124">
        <f t="shared" si="41"/>
        <v>35000</v>
      </c>
      <c r="K524" s="325"/>
    </row>
    <row r="525" spans="3:11">
      <c r="C525" s="142">
        <v>4</v>
      </c>
      <c r="D525" s="59" t="s">
        <v>19</v>
      </c>
      <c r="E525" s="72" t="s">
        <v>6</v>
      </c>
      <c r="F525" s="93">
        <v>6.6699999999999995E-2</v>
      </c>
      <c r="G525" s="64">
        <f>VLOOKUP(D525,upahbahan,3,FALSE)</f>
        <v>200000</v>
      </c>
      <c r="H525" s="124">
        <f t="shared" si="41"/>
        <v>13339.999999999998</v>
      </c>
      <c r="K525" s="325"/>
    </row>
    <row r="526" spans="3:11">
      <c r="C526" s="144" t="s">
        <v>1210</v>
      </c>
      <c r="D526" s="80"/>
      <c r="E526" s="80"/>
      <c r="F526" s="217"/>
      <c r="G526" s="218"/>
      <c r="H526" s="124">
        <f>SUM(H522:H525)</f>
        <v>405340</v>
      </c>
      <c r="I526" s="219"/>
      <c r="K526" s="325"/>
    </row>
    <row r="527" spans="3:11">
      <c r="C527" s="141" t="s">
        <v>1211</v>
      </c>
      <c r="D527" s="59" t="s">
        <v>1212</v>
      </c>
      <c r="E527" s="73"/>
      <c r="F527" s="73"/>
      <c r="G527" s="64"/>
      <c r="H527" s="146"/>
      <c r="K527" s="325"/>
    </row>
    <row r="528" spans="3:11">
      <c r="C528" s="145" t="s">
        <v>1205</v>
      </c>
      <c r="D528" s="77" t="s">
        <v>124</v>
      </c>
      <c r="E528" s="178" t="s">
        <v>42</v>
      </c>
      <c r="F528" s="171">
        <v>0.06</v>
      </c>
      <c r="G528" s="64">
        <f>VLOOKUP(D528,upahbahan,3,FALSE)</f>
        <v>14000000</v>
      </c>
      <c r="H528" s="124">
        <f t="shared" ref="H528:H529" si="42">F528*G528</f>
        <v>840000</v>
      </c>
      <c r="K528" s="325"/>
    </row>
    <row r="529" spans="3:11">
      <c r="C529" s="145" t="s">
        <v>1206</v>
      </c>
      <c r="D529" s="77" t="s">
        <v>260</v>
      </c>
      <c r="E529" s="178" t="s">
        <v>66</v>
      </c>
      <c r="F529" s="171">
        <v>0.15</v>
      </c>
      <c r="G529" s="64">
        <f>VLOOKUP(D529,upahbahan,3,FALSE)</f>
        <v>15000</v>
      </c>
      <c r="H529" s="124">
        <f t="shared" si="42"/>
        <v>2250</v>
      </c>
      <c r="K529" s="325"/>
    </row>
    <row r="530" spans="3:11">
      <c r="C530" s="144" t="s">
        <v>1216</v>
      </c>
      <c r="D530" s="80"/>
      <c r="E530" s="80"/>
      <c r="F530" s="80"/>
      <c r="G530" s="162"/>
      <c r="H530" s="124">
        <f>SUM(H528:H529)</f>
        <v>842250</v>
      </c>
      <c r="K530" s="325"/>
    </row>
    <row r="531" spans="3:11">
      <c r="C531" s="152" t="s">
        <v>1217</v>
      </c>
      <c r="D531" s="59" t="s">
        <v>1218</v>
      </c>
      <c r="E531" s="73"/>
      <c r="F531" s="73"/>
      <c r="G531" s="73"/>
      <c r="H531" s="146"/>
      <c r="K531" s="325"/>
    </row>
    <row r="532" spans="3:11">
      <c r="C532" s="144" t="s">
        <v>1219</v>
      </c>
      <c r="D532" s="80"/>
      <c r="E532" s="80"/>
      <c r="F532" s="80"/>
      <c r="G532" s="162"/>
      <c r="H532" s="153">
        <v>0</v>
      </c>
      <c r="K532" s="325"/>
    </row>
    <row r="533" spans="3:11">
      <c r="C533" s="122" t="s">
        <v>1220</v>
      </c>
      <c r="D533" s="69" t="s">
        <v>1221</v>
      </c>
      <c r="E533" s="70"/>
      <c r="F533" s="70"/>
      <c r="G533" s="71"/>
      <c r="H533" s="124">
        <f>H532+H530+H526</f>
        <v>1247590</v>
      </c>
      <c r="K533" s="325"/>
    </row>
    <row r="534" spans="3:11">
      <c r="C534" s="122" t="s">
        <v>1222</v>
      </c>
      <c r="D534" s="69" t="s">
        <v>1325</v>
      </c>
      <c r="E534" s="70"/>
      <c r="F534" s="71"/>
      <c r="G534" s="95">
        <f>$M$8</f>
        <v>0.1</v>
      </c>
      <c r="H534" s="124">
        <f>H533*G534</f>
        <v>124759</v>
      </c>
      <c r="K534" s="325"/>
    </row>
    <row r="535" spans="3:11" ht="14.4" thickBot="1">
      <c r="C535" s="130" t="s">
        <v>1223</v>
      </c>
      <c r="D535" s="131" t="s">
        <v>1224</v>
      </c>
      <c r="E535" s="132"/>
      <c r="F535" s="132"/>
      <c r="G535" s="155"/>
      <c r="H535" s="134">
        <f>SUM(H533:H534)</f>
        <v>1372349</v>
      </c>
      <c r="K535" s="325"/>
    </row>
    <row r="536" spans="3:11" ht="14.4" thickTop="1">
      <c r="C536" s="57"/>
      <c r="D536" s="81"/>
      <c r="E536" s="81"/>
      <c r="F536" s="81"/>
      <c r="G536" s="81"/>
      <c r="H536" s="82"/>
      <c r="K536" s="325"/>
    </row>
    <row r="537" spans="3:11">
      <c r="C537" s="57"/>
      <c r="D537" s="81"/>
      <c r="E537" s="81"/>
      <c r="F537" s="81"/>
      <c r="G537" s="81"/>
      <c r="H537" s="82"/>
      <c r="K537" s="325"/>
    </row>
    <row r="538" spans="3:11" ht="14.4" thickBot="1">
      <c r="C538" s="54" t="s">
        <v>3093</v>
      </c>
      <c r="D538" s="221" t="s">
        <v>3094</v>
      </c>
      <c r="E538" s="221"/>
      <c r="F538" s="221"/>
      <c r="G538" s="221"/>
      <c r="H538" s="221"/>
      <c r="I538" s="56">
        <f>ROUNDDOWN(H553,-2)</f>
        <v>71100</v>
      </c>
      <c r="K538" s="325"/>
    </row>
    <row r="539" spans="3:11" ht="28.2" thickTop="1">
      <c r="C539" s="119" t="s">
        <v>1197</v>
      </c>
      <c r="D539" s="120" t="s">
        <v>1198</v>
      </c>
      <c r="E539" s="120" t="s">
        <v>1199</v>
      </c>
      <c r="F539" s="120" t="s">
        <v>1200</v>
      </c>
      <c r="G539" s="120" t="s">
        <v>1201</v>
      </c>
      <c r="H539" s="121" t="s">
        <v>1202</v>
      </c>
      <c r="K539" s="325"/>
    </row>
    <row r="540" spans="3:11">
      <c r="C540" s="141" t="s">
        <v>1203</v>
      </c>
      <c r="D540" s="59" t="s">
        <v>1204</v>
      </c>
      <c r="E540" s="73"/>
      <c r="F540" s="73"/>
      <c r="G540" s="73"/>
      <c r="H540" s="146"/>
      <c r="K540" s="325"/>
    </row>
    <row r="541" spans="3:11">
      <c r="C541" s="142">
        <v>1</v>
      </c>
      <c r="D541" s="59" t="s">
        <v>5</v>
      </c>
      <c r="E541" s="72" t="s">
        <v>6</v>
      </c>
      <c r="F541" s="93">
        <v>5.6000000000000001E-2</v>
      </c>
      <c r="G541" s="64">
        <f>VLOOKUP(D541,upahbahan,3,FALSE)</f>
        <v>100000</v>
      </c>
      <c r="H541" s="124">
        <f>F541*G541</f>
        <v>5600</v>
      </c>
      <c r="K541" s="325"/>
    </row>
    <row r="542" spans="3:11">
      <c r="C542" s="142">
        <v>2</v>
      </c>
      <c r="D542" s="59" t="s">
        <v>9</v>
      </c>
      <c r="E542" s="72" t="s">
        <v>6</v>
      </c>
      <c r="F542" s="93">
        <v>5.6000000000000001E-2</v>
      </c>
      <c r="G542" s="64">
        <f>VLOOKUP(D542,upahbahan,3,FALSE)</f>
        <v>145000</v>
      </c>
      <c r="H542" s="124">
        <f t="shared" ref="H542:H544" si="43">F542*G542</f>
        <v>8120</v>
      </c>
      <c r="K542" s="325"/>
    </row>
    <row r="543" spans="3:11">
      <c r="C543" s="142">
        <v>3</v>
      </c>
      <c r="D543" s="59" t="s">
        <v>18</v>
      </c>
      <c r="E543" s="72" t="s">
        <v>6</v>
      </c>
      <c r="F543" s="93">
        <v>6.0000000000000001E-3</v>
      </c>
      <c r="G543" s="64">
        <f>VLOOKUP(D543,upahbahan,3,FALSE)</f>
        <v>175000</v>
      </c>
      <c r="H543" s="124">
        <f t="shared" si="43"/>
        <v>1050</v>
      </c>
      <c r="K543" s="325"/>
    </row>
    <row r="544" spans="3:11">
      <c r="C544" s="142">
        <v>4</v>
      </c>
      <c r="D544" s="59" t="s">
        <v>19</v>
      </c>
      <c r="E544" s="72" t="s">
        <v>6</v>
      </c>
      <c r="F544" s="93">
        <v>2E-3</v>
      </c>
      <c r="G544" s="64">
        <f>VLOOKUP(D544,upahbahan,3,FALSE)</f>
        <v>200000</v>
      </c>
      <c r="H544" s="124">
        <f t="shared" si="43"/>
        <v>400</v>
      </c>
      <c r="K544" s="325"/>
    </row>
    <row r="545" spans="3:11">
      <c r="C545" s="144" t="s">
        <v>1210</v>
      </c>
      <c r="D545" s="80"/>
      <c r="E545" s="80"/>
      <c r="F545" s="217"/>
      <c r="G545" s="218"/>
      <c r="H545" s="124">
        <f>SUM(H541:H544)</f>
        <v>15170</v>
      </c>
      <c r="I545" s="219"/>
      <c r="K545" s="325"/>
    </row>
    <row r="546" spans="3:11">
      <c r="C546" s="141" t="s">
        <v>1211</v>
      </c>
      <c r="D546" s="59" t="s">
        <v>1212</v>
      </c>
      <c r="E546" s="73"/>
      <c r="F546" s="73"/>
      <c r="G546" s="64"/>
      <c r="H546" s="146"/>
      <c r="K546" s="325"/>
    </row>
    <row r="547" spans="3:11">
      <c r="C547" s="145" t="s">
        <v>1205</v>
      </c>
      <c r="D547" s="77" t="s">
        <v>3095</v>
      </c>
      <c r="E547" s="178" t="s">
        <v>42</v>
      </c>
      <c r="F547" s="171">
        <v>1</v>
      </c>
      <c r="G547" s="64">
        <f>VLOOKUP(D547,upahbahan,3,FALSE)</f>
        <v>49500</v>
      </c>
      <c r="H547" s="124">
        <f t="shared" ref="H547" si="44">F547*G547</f>
        <v>49500</v>
      </c>
      <c r="K547" s="325"/>
    </row>
    <row r="548" spans="3:11">
      <c r="C548" s="144" t="s">
        <v>1216</v>
      </c>
      <c r="D548" s="80"/>
      <c r="E548" s="80"/>
      <c r="F548" s="80"/>
      <c r="G548" s="162"/>
      <c r="H548" s="124">
        <f>SUM(H547:H547)</f>
        <v>49500</v>
      </c>
      <c r="K548" s="325"/>
    </row>
    <row r="549" spans="3:11">
      <c r="C549" s="152" t="s">
        <v>1217</v>
      </c>
      <c r="D549" s="59" t="s">
        <v>1218</v>
      </c>
      <c r="E549" s="73"/>
      <c r="F549" s="73"/>
      <c r="G549" s="73"/>
      <c r="H549" s="146"/>
      <c r="K549" s="325"/>
    </row>
    <row r="550" spans="3:11">
      <c r="C550" s="144" t="s">
        <v>1219</v>
      </c>
      <c r="D550" s="80"/>
      <c r="E550" s="80"/>
      <c r="F550" s="80"/>
      <c r="G550" s="162"/>
      <c r="H550" s="153">
        <v>0</v>
      </c>
      <c r="K550" s="325"/>
    </row>
    <row r="551" spans="3:11">
      <c r="C551" s="122" t="s">
        <v>1220</v>
      </c>
      <c r="D551" s="69" t="s">
        <v>1221</v>
      </c>
      <c r="E551" s="70"/>
      <c r="F551" s="70"/>
      <c r="G551" s="71"/>
      <c r="H551" s="124">
        <f>H550+H548+H545</f>
        <v>64670</v>
      </c>
      <c r="K551" s="325"/>
    </row>
    <row r="552" spans="3:11">
      <c r="C552" s="122" t="s">
        <v>1222</v>
      </c>
      <c r="D552" s="69" t="s">
        <v>1325</v>
      </c>
      <c r="E552" s="70"/>
      <c r="F552" s="71"/>
      <c r="G552" s="95">
        <f>$M$8</f>
        <v>0.1</v>
      </c>
      <c r="H552" s="124">
        <f>H551*G552</f>
        <v>6467</v>
      </c>
      <c r="K552" s="325"/>
    </row>
    <row r="553" spans="3:11" ht="14.4" thickBot="1">
      <c r="C553" s="130" t="s">
        <v>1223</v>
      </c>
      <c r="D553" s="131" t="s">
        <v>1224</v>
      </c>
      <c r="E553" s="132"/>
      <c r="F553" s="132"/>
      <c r="G553" s="155"/>
      <c r="H553" s="134">
        <f>SUM(H551:H552)</f>
        <v>71137</v>
      </c>
      <c r="K553" s="325"/>
    </row>
    <row r="554" spans="3:11" ht="14.4" thickTop="1">
      <c r="C554" s="57"/>
      <c r="D554" s="81"/>
      <c r="E554" s="81"/>
      <c r="F554" s="81"/>
      <c r="G554" s="81"/>
      <c r="H554" s="82"/>
      <c r="K554" s="325"/>
    </row>
    <row r="555" spans="3:11">
      <c r="C555" s="57"/>
      <c r="D555" s="81"/>
      <c r="E555" s="81"/>
      <c r="F555" s="81"/>
      <c r="G555" s="81"/>
      <c r="H555" s="82"/>
      <c r="K555" s="325"/>
    </row>
    <row r="556" spans="3:11" ht="14.4" thickBot="1">
      <c r="C556" s="54" t="s">
        <v>3096</v>
      </c>
      <c r="D556" s="221" t="s">
        <v>3097</v>
      </c>
      <c r="E556" s="221"/>
      <c r="F556" s="221"/>
      <c r="G556" s="221"/>
      <c r="H556" s="221"/>
      <c r="I556" s="56">
        <f>ROUNDDOWN(H571,-2)</f>
        <v>313600</v>
      </c>
      <c r="K556" s="325"/>
    </row>
    <row r="557" spans="3:11" ht="28.2" thickTop="1">
      <c r="C557" s="119" t="s">
        <v>1197</v>
      </c>
      <c r="D557" s="120" t="s">
        <v>1198</v>
      </c>
      <c r="E557" s="120" t="s">
        <v>1199</v>
      </c>
      <c r="F557" s="120" t="s">
        <v>1200</v>
      </c>
      <c r="G557" s="120" t="s">
        <v>1201</v>
      </c>
      <c r="H557" s="121" t="s">
        <v>1202</v>
      </c>
      <c r="K557" s="325"/>
    </row>
    <row r="558" spans="3:11">
      <c r="C558" s="141" t="s">
        <v>1203</v>
      </c>
      <c r="D558" s="59" t="s">
        <v>1204</v>
      </c>
      <c r="E558" s="73"/>
      <c r="F558" s="73"/>
      <c r="G558" s="73"/>
      <c r="H558" s="146"/>
      <c r="K558" s="325"/>
    </row>
    <row r="559" spans="3:11">
      <c r="C559" s="142">
        <v>1</v>
      </c>
      <c r="D559" s="59" t="s">
        <v>5</v>
      </c>
      <c r="E559" s="72" t="s">
        <v>6</v>
      </c>
      <c r="F559" s="93">
        <v>5.6000000000000001E-2</v>
      </c>
      <c r="G559" s="64">
        <f>VLOOKUP(D559,upahbahan,3,FALSE)</f>
        <v>100000</v>
      </c>
      <c r="H559" s="124">
        <f>F559*G559</f>
        <v>5600</v>
      </c>
      <c r="K559" s="325"/>
    </row>
    <row r="560" spans="3:11">
      <c r="C560" s="142">
        <v>2</v>
      </c>
      <c r="D560" s="59" t="s">
        <v>9</v>
      </c>
      <c r="E560" s="72" t="s">
        <v>6</v>
      </c>
      <c r="F560" s="93">
        <v>5.6000000000000001E-2</v>
      </c>
      <c r="G560" s="64">
        <f>VLOOKUP(D560,upahbahan,3,FALSE)</f>
        <v>145000</v>
      </c>
      <c r="H560" s="124">
        <f>F560*G560</f>
        <v>8120</v>
      </c>
      <c r="K560" s="325"/>
    </row>
    <row r="561" spans="3:11">
      <c r="C561" s="142">
        <v>3</v>
      </c>
      <c r="D561" s="59" t="s">
        <v>18</v>
      </c>
      <c r="E561" s="72" t="s">
        <v>6</v>
      </c>
      <c r="F561" s="93">
        <v>6.0000000000000001E-3</v>
      </c>
      <c r="G561" s="64">
        <f>VLOOKUP(D561,upahbahan,3,FALSE)</f>
        <v>175000</v>
      </c>
      <c r="H561" s="124">
        <f>F561*G561</f>
        <v>1050</v>
      </c>
      <c r="K561" s="325"/>
    </row>
    <row r="562" spans="3:11">
      <c r="C562" s="142">
        <v>4</v>
      </c>
      <c r="D562" s="59" t="s">
        <v>19</v>
      </c>
      <c r="E562" s="72" t="s">
        <v>6</v>
      </c>
      <c r="F562" s="93">
        <v>2E-3</v>
      </c>
      <c r="G562" s="64">
        <f>VLOOKUP(D562,upahbahan,3,FALSE)</f>
        <v>200000</v>
      </c>
      <c r="H562" s="124">
        <f>F562*G562</f>
        <v>400</v>
      </c>
      <c r="K562" s="325"/>
    </row>
    <row r="563" spans="3:11">
      <c r="C563" s="144" t="s">
        <v>1210</v>
      </c>
      <c r="D563" s="80"/>
      <c r="E563" s="80"/>
      <c r="F563" s="217"/>
      <c r="G563" s="218"/>
      <c r="H563" s="124">
        <f>SUM(H559:H562)</f>
        <v>15170</v>
      </c>
      <c r="I563" s="219"/>
      <c r="K563" s="325"/>
    </row>
    <row r="564" spans="3:11">
      <c r="C564" s="141" t="s">
        <v>1211</v>
      </c>
      <c r="D564" s="59" t="s">
        <v>1212</v>
      </c>
      <c r="E564" s="73"/>
      <c r="F564" s="73"/>
      <c r="G564" s="64"/>
      <c r="H564" s="146"/>
      <c r="K564" s="325"/>
    </row>
    <row r="565" spans="3:11">
      <c r="C565" s="145" t="s">
        <v>1205</v>
      </c>
      <c r="D565" s="77" t="s">
        <v>3098</v>
      </c>
      <c r="E565" s="178" t="s">
        <v>2188</v>
      </c>
      <c r="F565" s="171">
        <v>1</v>
      </c>
      <c r="G565" s="64">
        <f>VLOOKUP(D565,upahbahan,3,FALSE)</f>
        <v>270000</v>
      </c>
      <c r="H565" s="124">
        <f t="shared" ref="H565" si="45">F565*G565</f>
        <v>270000</v>
      </c>
      <c r="K565" s="325"/>
    </row>
    <row r="566" spans="3:11">
      <c r="C566" s="144" t="s">
        <v>1216</v>
      </c>
      <c r="D566" s="80"/>
      <c r="E566" s="80"/>
      <c r="F566" s="80"/>
      <c r="G566" s="162"/>
      <c r="H566" s="124">
        <f>SUM(H565:H565)</f>
        <v>270000</v>
      </c>
      <c r="K566" s="325"/>
    </row>
    <row r="567" spans="3:11">
      <c r="C567" s="152" t="s">
        <v>1217</v>
      </c>
      <c r="D567" s="59" t="s">
        <v>1218</v>
      </c>
      <c r="E567" s="73"/>
      <c r="F567" s="73"/>
      <c r="G567" s="73"/>
      <c r="H567" s="146"/>
      <c r="K567" s="325"/>
    </row>
    <row r="568" spans="3:11">
      <c r="C568" s="144" t="s">
        <v>1219</v>
      </c>
      <c r="D568" s="80"/>
      <c r="E568" s="80"/>
      <c r="F568" s="80"/>
      <c r="G568" s="162"/>
      <c r="H568" s="153">
        <v>0</v>
      </c>
      <c r="K568" s="325"/>
    </row>
    <row r="569" spans="3:11">
      <c r="C569" s="122" t="s">
        <v>1220</v>
      </c>
      <c r="D569" s="69" t="s">
        <v>1221</v>
      </c>
      <c r="E569" s="70"/>
      <c r="F569" s="70"/>
      <c r="G569" s="71"/>
      <c r="H569" s="124">
        <f>H568+H566+H563</f>
        <v>285170</v>
      </c>
      <c r="K569" s="325"/>
    </row>
    <row r="570" spans="3:11">
      <c r="C570" s="122" t="s">
        <v>1222</v>
      </c>
      <c r="D570" s="69" t="s">
        <v>1325</v>
      </c>
      <c r="E570" s="70"/>
      <c r="F570" s="71"/>
      <c r="G570" s="95">
        <f>$M$8</f>
        <v>0.1</v>
      </c>
      <c r="H570" s="124">
        <f>H569*G570</f>
        <v>28517</v>
      </c>
      <c r="K570" s="325"/>
    </row>
    <row r="571" spans="3:11" ht="14.4" thickBot="1">
      <c r="C571" s="130" t="s">
        <v>1223</v>
      </c>
      <c r="D571" s="131" t="s">
        <v>1224</v>
      </c>
      <c r="E571" s="132"/>
      <c r="F571" s="132"/>
      <c r="G571" s="155"/>
      <c r="H571" s="134">
        <f>SUM(H569:H570)</f>
        <v>313687</v>
      </c>
      <c r="K571" s="325"/>
    </row>
    <row r="572" spans="3:11" ht="14.4" thickTop="1">
      <c r="C572" s="57"/>
      <c r="D572" s="81"/>
      <c r="E572" s="81"/>
      <c r="F572" s="81"/>
      <c r="G572" s="81"/>
      <c r="H572" s="82"/>
      <c r="K572" s="325"/>
    </row>
    <row r="573" spans="3:11">
      <c r="C573" s="57"/>
      <c r="D573" s="81"/>
      <c r="E573" s="81"/>
      <c r="F573" s="81"/>
      <c r="G573" s="81"/>
      <c r="H573" s="82"/>
      <c r="K573" s="325"/>
    </row>
    <row r="574" spans="3:11">
      <c r="C574" s="160" t="s">
        <v>3100</v>
      </c>
      <c r="D574" s="436" t="s">
        <v>3101</v>
      </c>
      <c r="E574" s="81"/>
      <c r="F574" s="81"/>
      <c r="G574" s="81"/>
      <c r="H574" s="82"/>
      <c r="K574" s="325"/>
    </row>
    <row r="575" spans="3:11" ht="14.4" thickBot="1">
      <c r="C575" s="54" t="s">
        <v>3102</v>
      </c>
      <c r="D575" s="221" t="s">
        <v>1515</v>
      </c>
      <c r="E575" s="222"/>
      <c r="F575" s="222"/>
      <c r="G575" s="222"/>
      <c r="H575" s="222"/>
      <c r="I575" s="56">
        <f>ROUNDDOWN(H590,-2)</f>
        <v>276900</v>
      </c>
      <c r="K575" s="325"/>
    </row>
    <row r="576" spans="3:11" ht="28.2" thickTop="1">
      <c r="C576" s="119" t="s">
        <v>1197</v>
      </c>
      <c r="D576" s="120" t="s">
        <v>1198</v>
      </c>
      <c r="E576" s="120" t="s">
        <v>1199</v>
      </c>
      <c r="F576" s="120" t="s">
        <v>1200</v>
      </c>
      <c r="G576" s="120" t="s">
        <v>1201</v>
      </c>
      <c r="H576" s="121" t="s">
        <v>1202</v>
      </c>
      <c r="K576" s="325"/>
    </row>
    <row r="577" spans="3:11">
      <c r="C577" s="141" t="s">
        <v>1203</v>
      </c>
      <c r="D577" s="59" t="s">
        <v>1204</v>
      </c>
      <c r="E577" s="73"/>
      <c r="F577" s="73"/>
      <c r="G577" s="73"/>
      <c r="H577" s="146"/>
      <c r="K577" s="325"/>
    </row>
    <row r="578" spans="3:11">
      <c r="C578" s="142">
        <v>1</v>
      </c>
      <c r="D578" s="59" t="s">
        <v>5</v>
      </c>
      <c r="E578" s="72" t="s">
        <v>6</v>
      </c>
      <c r="F578" s="74">
        <v>0.06</v>
      </c>
      <c r="G578" s="64">
        <f>VLOOKUP(D578,upahbahan,3,FALSE)</f>
        <v>100000</v>
      </c>
      <c r="H578" s="124">
        <f t="shared" ref="H578:H581" si="46">F578*G578</f>
        <v>6000</v>
      </c>
      <c r="K578" s="325"/>
    </row>
    <row r="579" spans="3:11">
      <c r="C579" s="142">
        <v>2</v>
      </c>
      <c r="D579" s="59" t="s">
        <v>8</v>
      </c>
      <c r="E579" s="72" t="s">
        <v>6</v>
      </c>
      <c r="F579" s="74">
        <v>0.6</v>
      </c>
      <c r="G579" s="64">
        <f>VLOOKUP(D579,upahbahan,3,FALSE)</f>
        <v>145000</v>
      </c>
      <c r="H579" s="124">
        <f t="shared" si="46"/>
        <v>87000</v>
      </c>
      <c r="K579" s="325"/>
    </row>
    <row r="580" spans="3:11">
      <c r="C580" s="142">
        <v>3</v>
      </c>
      <c r="D580" s="59" t="s">
        <v>18</v>
      </c>
      <c r="E580" s="72" t="s">
        <v>6</v>
      </c>
      <c r="F580" s="74">
        <v>0.06</v>
      </c>
      <c r="G580" s="64">
        <f>VLOOKUP(D580,upahbahan,3,FALSE)</f>
        <v>175000</v>
      </c>
      <c r="H580" s="124">
        <f t="shared" si="46"/>
        <v>10500</v>
      </c>
      <c r="K580" s="325"/>
    </row>
    <row r="581" spans="3:11">
      <c r="C581" s="142">
        <v>4</v>
      </c>
      <c r="D581" s="59" t="s">
        <v>19</v>
      </c>
      <c r="E581" s="72" t="s">
        <v>6</v>
      </c>
      <c r="F581" s="74">
        <v>0.02</v>
      </c>
      <c r="G581" s="64">
        <f>VLOOKUP(D581,upahbahan,3,FALSE)</f>
        <v>200000</v>
      </c>
      <c r="H581" s="124">
        <f t="shared" si="46"/>
        <v>4000</v>
      </c>
      <c r="K581" s="325"/>
    </row>
    <row r="582" spans="3:11">
      <c r="C582" s="144" t="s">
        <v>1210</v>
      </c>
      <c r="D582" s="80"/>
      <c r="E582" s="80"/>
      <c r="F582" s="217"/>
      <c r="G582" s="218"/>
      <c r="H582" s="124">
        <f>SUM(H578:H581)</f>
        <v>107500</v>
      </c>
      <c r="I582" s="219"/>
      <c r="K582" s="325"/>
    </row>
    <row r="583" spans="3:11">
      <c r="C583" s="141" t="s">
        <v>1211</v>
      </c>
      <c r="D583" s="59" t="s">
        <v>1212</v>
      </c>
      <c r="E583" s="73"/>
      <c r="F583" s="73"/>
      <c r="G583" s="73"/>
      <c r="H583" s="146"/>
      <c r="K583" s="325"/>
    </row>
    <row r="584" spans="3:11">
      <c r="C584" s="142">
        <v>1</v>
      </c>
      <c r="D584" s="59" t="s">
        <v>624</v>
      </c>
      <c r="E584" s="72" t="s">
        <v>44</v>
      </c>
      <c r="F584" s="74">
        <v>1</v>
      </c>
      <c r="G584" s="64">
        <f>VLOOKUP(D584,upahbahan,3,FALSE)</f>
        <v>144300</v>
      </c>
      <c r="H584" s="124">
        <f>F584*G584</f>
        <v>144300</v>
      </c>
      <c r="K584" s="325"/>
    </row>
    <row r="585" spans="3:11">
      <c r="C585" s="144" t="s">
        <v>1216</v>
      </c>
      <c r="D585" s="80"/>
      <c r="E585" s="80"/>
      <c r="F585" s="80"/>
      <c r="G585" s="162"/>
      <c r="H585" s="124">
        <f>SUM(H584)</f>
        <v>144300</v>
      </c>
      <c r="K585" s="325"/>
    </row>
    <row r="586" spans="3:11">
      <c r="C586" s="152" t="s">
        <v>1217</v>
      </c>
      <c r="D586" s="59" t="s">
        <v>1218</v>
      </c>
      <c r="E586" s="73"/>
      <c r="F586" s="73"/>
      <c r="G586" s="73"/>
      <c r="H586" s="146"/>
      <c r="K586" s="325"/>
    </row>
    <row r="587" spans="3:11">
      <c r="C587" s="144" t="s">
        <v>1219</v>
      </c>
      <c r="D587" s="80"/>
      <c r="E587" s="80"/>
      <c r="F587" s="80"/>
      <c r="G587" s="162"/>
      <c r="H587" s="153">
        <v>0</v>
      </c>
      <c r="K587" s="325"/>
    </row>
    <row r="588" spans="3:11">
      <c r="C588" s="122" t="s">
        <v>1220</v>
      </c>
      <c r="D588" s="69" t="s">
        <v>1221</v>
      </c>
      <c r="E588" s="70"/>
      <c r="F588" s="70"/>
      <c r="G588" s="71"/>
      <c r="H588" s="124">
        <f>H587+H585+H582</f>
        <v>251800</v>
      </c>
      <c r="K588" s="325"/>
    </row>
    <row r="589" spans="3:11">
      <c r="C589" s="122" t="s">
        <v>1222</v>
      </c>
      <c r="D589" s="69" t="s">
        <v>1325</v>
      </c>
      <c r="E589" s="70"/>
      <c r="F589" s="71"/>
      <c r="G589" s="95">
        <f>$M$8</f>
        <v>0.1</v>
      </c>
      <c r="H589" s="124">
        <f>H588*G589</f>
        <v>25180</v>
      </c>
      <c r="K589" s="325"/>
    </row>
    <row r="590" spans="3:11" ht="14.4" thickBot="1">
      <c r="C590" s="130" t="s">
        <v>1223</v>
      </c>
      <c r="D590" s="131" t="s">
        <v>1224</v>
      </c>
      <c r="E590" s="132"/>
      <c r="F590" s="132"/>
      <c r="G590" s="155"/>
      <c r="H590" s="134">
        <f>SUM(H588:H589)</f>
        <v>276980</v>
      </c>
      <c r="K590" s="325"/>
    </row>
    <row r="591" spans="3:11" ht="14.4" thickTop="1">
      <c r="C591" s="89"/>
      <c r="D591" s="90"/>
      <c r="E591" s="90"/>
      <c r="F591" s="90"/>
      <c r="G591" s="90"/>
      <c r="H591" s="91"/>
      <c r="K591" s="325"/>
    </row>
    <row r="592" spans="3:11" ht="14.4" thickBot="1">
      <c r="C592" s="53" t="s">
        <v>3103</v>
      </c>
      <c r="D592" s="221" t="s">
        <v>1516</v>
      </c>
      <c r="E592" s="223"/>
      <c r="F592" s="223"/>
      <c r="G592" s="223"/>
      <c r="H592" s="223"/>
      <c r="I592" s="56">
        <f>ROUNDDOWN(H607,-2)</f>
        <v>166500</v>
      </c>
      <c r="K592" s="325"/>
    </row>
    <row r="593" spans="3:11" ht="28.2" thickTop="1">
      <c r="C593" s="119" t="s">
        <v>1197</v>
      </c>
      <c r="D593" s="120" t="s">
        <v>1198</v>
      </c>
      <c r="E593" s="120" t="s">
        <v>1199</v>
      </c>
      <c r="F593" s="120" t="s">
        <v>1200</v>
      </c>
      <c r="G593" s="120" t="s">
        <v>1201</v>
      </c>
      <c r="H593" s="121" t="s">
        <v>1202</v>
      </c>
      <c r="K593" s="325"/>
    </row>
    <row r="594" spans="3:11">
      <c r="C594" s="141" t="s">
        <v>1203</v>
      </c>
      <c r="D594" s="59" t="s">
        <v>1204</v>
      </c>
      <c r="E594" s="73"/>
      <c r="F594" s="73"/>
      <c r="G594" s="73"/>
      <c r="H594" s="146"/>
      <c r="K594" s="325"/>
    </row>
    <row r="595" spans="3:11">
      <c r="C595" s="142">
        <v>1</v>
      </c>
      <c r="D595" s="59" t="s">
        <v>5</v>
      </c>
      <c r="E595" s="72" t="s">
        <v>6</v>
      </c>
      <c r="F595" s="74">
        <v>0.01</v>
      </c>
      <c r="G595" s="64">
        <f>VLOOKUP(D595,upahbahan,3,FALSE)</f>
        <v>100000</v>
      </c>
      <c r="H595" s="124">
        <f>F595*G595</f>
        <v>1000</v>
      </c>
      <c r="K595" s="325"/>
    </row>
    <row r="596" spans="3:11">
      <c r="C596" s="142">
        <v>2</v>
      </c>
      <c r="D596" s="59" t="s">
        <v>8</v>
      </c>
      <c r="E596" s="72" t="s">
        <v>6</v>
      </c>
      <c r="F596" s="74">
        <v>0.5</v>
      </c>
      <c r="G596" s="64">
        <f>VLOOKUP(D596,upahbahan,3,FALSE)</f>
        <v>145000</v>
      </c>
      <c r="H596" s="124">
        <f t="shared" ref="H596:H598" si="47">F596*G596</f>
        <v>72500</v>
      </c>
      <c r="K596" s="325"/>
    </row>
    <row r="597" spans="3:11">
      <c r="C597" s="142">
        <v>3</v>
      </c>
      <c r="D597" s="59" t="s">
        <v>18</v>
      </c>
      <c r="E597" s="72" t="s">
        <v>6</v>
      </c>
      <c r="F597" s="74">
        <v>0.05</v>
      </c>
      <c r="G597" s="64">
        <f>VLOOKUP(D597,upahbahan,3,FALSE)</f>
        <v>175000</v>
      </c>
      <c r="H597" s="124">
        <f t="shared" si="47"/>
        <v>8750</v>
      </c>
      <c r="K597" s="325"/>
    </row>
    <row r="598" spans="3:11">
      <c r="C598" s="142">
        <v>4</v>
      </c>
      <c r="D598" s="59" t="s">
        <v>19</v>
      </c>
      <c r="E598" s="72" t="s">
        <v>6</v>
      </c>
      <c r="F598" s="74">
        <v>1.7000000000000001E-2</v>
      </c>
      <c r="G598" s="64">
        <f>VLOOKUP(D598,upahbahan,3,FALSE)</f>
        <v>200000</v>
      </c>
      <c r="H598" s="124">
        <f t="shared" si="47"/>
        <v>3400.0000000000005</v>
      </c>
      <c r="K598" s="325"/>
    </row>
    <row r="599" spans="3:11">
      <c r="C599" s="144" t="s">
        <v>1210</v>
      </c>
      <c r="D599" s="80"/>
      <c r="E599" s="80"/>
      <c r="F599" s="217"/>
      <c r="G599" s="218"/>
      <c r="H599" s="124">
        <f>SUM(H595:H598)</f>
        <v>85650</v>
      </c>
      <c r="I599" s="219"/>
      <c r="K599" s="325"/>
    </row>
    <row r="600" spans="3:11">
      <c r="C600" s="141" t="s">
        <v>1211</v>
      </c>
      <c r="D600" s="59" t="s">
        <v>1212</v>
      </c>
      <c r="E600" s="73"/>
      <c r="F600" s="73"/>
      <c r="G600" s="73"/>
      <c r="H600" s="146"/>
      <c r="K600" s="325"/>
    </row>
    <row r="601" spans="3:11">
      <c r="C601" s="142">
        <v>1</v>
      </c>
      <c r="D601" s="59" t="s">
        <v>625</v>
      </c>
      <c r="E601" s="72" t="s">
        <v>44</v>
      </c>
      <c r="F601" s="74">
        <v>1</v>
      </c>
      <c r="G601" s="64">
        <f>VLOOKUP(D601,upahbahan,3,FALSE)</f>
        <v>65800</v>
      </c>
      <c r="H601" s="124">
        <f>F601*G601</f>
        <v>65800</v>
      </c>
      <c r="K601" s="325"/>
    </row>
    <row r="602" spans="3:11">
      <c r="C602" s="144" t="s">
        <v>1216</v>
      </c>
      <c r="D602" s="80"/>
      <c r="E602" s="80"/>
      <c r="F602" s="80"/>
      <c r="G602" s="162"/>
      <c r="H602" s="124">
        <f>SUM(H601)</f>
        <v>65800</v>
      </c>
      <c r="K602" s="325"/>
    </row>
    <row r="603" spans="3:11">
      <c r="C603" s="152" t="s">
        <v>1217</v>
      </c>
      <c r="D603" s="59" t="s">
        <v>1218</v>
      </c>
      <c r="E603" s="73"/>
      <c r="F603" s="73"/>
      <c r="G603" s="73"/>
      <c r="H603" s="146"/>
      <c r="K603" s="325"/>
    </row>
    <row r="604" spans="3:11">
      <c r="C604" s="144" t="s">
        <v>1219</v>
      </c>
      <c r="D604" s="80"/>
      <c r="E604" s="80"/>
      <c r="F604" s="80"/>
      <c r="G604" s="162"/>
      <c r="H604" s="153">
        <v>0</v>
      </c>
      <c r="K604" s="325"/>
    </row>
    <row r="605" spans="3:11">
      <c r="C605" s="122" t="s">
        <v>1220</v>
      </c>
      <c r="D605" s="69" t="s">
        <v>1221</v>
      </c>
      <c r="E605" s="70"/>
      <c r="F605" s="70"/>
      <c r="G605" s="71"/>
      <c r="H605" s="124">
        <f>H604+H602+H599</f>
        <v>151450</v>
      </c>
      <c r="K605" s="325"/>
    </row>
    <row r="606" spans="3:11">
      <c r="C606" s="122" t="s">
        <v>1222</v>
      </c>
      <c r="D606" s="69" t="s">
        <v>1325</v>
      </c>
      <c r="E606" s="70"/>
      <c r="F606" s="71"/>
      <c r="G606" s="95">
        <f>$M$8</f>
        <v>0.1</v>
      </c>
      <c r="H606" s="124">
        <f>H605*G606</f>
        <v>15145</v>
      </c>
      <c r="K606" s="325"/>
    </row>
    <row r="607" spans="3:11" ht="14.4" thickBot="1">
      <c r="C607" s="130" t="s">
        <v>1223</v>
      </c>
      <c r="D607" s="131" t="s">
        <v>1224</v>
      </c>
      <c r="E607" s="132"/>
      <c r="F607" s="132"/>
      <c r="G607" s="155"/>
      <c r="H607" s="134">
        <f>SUM(H605:H606)</f>
        <v>166595</v>
      </c>
      <c r="K607" s="325"/>
    </row>
    <row r="608" spans="3:11" ht="14.4" thickTop="1">
      <c r="C608" s="89"/>
      <c r="D608" s="90"/>
      <c r="E608" s="90"/>
      <c r="F608" s="90"/>
      <c r="G608" s="90"/>
      <c r="H608" s="91"/>
      <c r="K608" s="325"/>
    </row>
    <row r="609" spans="3:11" ht="14.4" thickBot="1">
      <c r="C609" s="53" t="s">
        <v>3104</v>
      </c>
      <c r="D609" s="221" t="s">
        <v>1517</v>
      </c>
      <c r="E609" s="223"/>
      <c r="F609" s="223"/>
      <c r="G609" s="223"/>
      <c r="H609" s="223"/>
      <c r="I609" s="56">
        <f>ROUNDDOWN(H624,-2)</f>
        <v>145200</v>
      </c>
      <c r="K609" s="325"/>
    </row>
    <row r="610" spans="3:11" ht="28.2" thickTop="1">
      <c r="C610" s="119" t="s">
        <v>1197</v>
      </c>
      <c r="D610" s="120" t="s">
        <v>1198</v>
      </c>
      <c r="E610" s="120" t="s">
        <v>1199</v>
      </c>
      <c r="F610" s="120" t="s">
        <v>1200</v>
      </c>
      <c r="G610" s="120" t="s">
        <v>1201</v>
      </c>
      <c r="H610" s="121" t="s">
        <v>1202</v>
      </c>
      <c r="K610" s="325"/>
    </row>
    <row r="611" spans="3:11">
      <c r="C611" s="141" t="s">
        <v>1203</v>
      </c>
      <c r="D611" s="59" t="s">
        <v>1204</v>
      </c>
      <c r="E611" s="73"/>
      <c r="F611" s="73"/>
      <c r="G611" s="73"/>
      <c r="H611" s="146"/>
      <c r="K611" s="325"/>
    </row>
    <row r="612" spans="3:11">
      <c r="C612" s="142">
        <v>1</v>
      </c>
      <c r="D612" s="59" t="s">
        <v>5</v>
      </c>
      <c r="E612" s="72" t="s">
        <v>6</v>
      </c>
      <c r="F612" s="74">
        <v>5.0000000000000001E-3</v>
      </c>
      <c r="G612" s="64">
        <f>VLOOKUP(D612,upahbahan,3,FALSE)</f>
        <v>100000</v>
      </c>
      <c r="H612" s="124">
        <f>F612*G612</f>
        <v>500</v>
      </c>
      <c r="K612" s="325"/>
    </row>
    <row r="613" spans="3:11">
      <c r="C613" s="142">
        <v>2</v>
      </c>
      <c r="D613" s="59" t="s">
        <v>8</v>
      </c>
      <c r="E613" s="72" t="s">
        <v>6</v>
      </c>
      <c r="F613" s="74">
        <v>0.5</v>
      </c>
      <c r="G613" s="64">
        <f>VLOOKUP(D613,upahbahan,3,FALSE)</f>
        <v>145000</v>
      </c>
      <c r="H613" s="124">
        <f t="shared" ref="H613:H615" si="48">F613*G613</f>
        <v>72500</v>
      </c>
      <c r="K613" s="325"/>
    </row>
    <row r="614" spans="3:11">
      <c r="C614" s="142">
        <v>3</v>
      </c>
      <c r="D614" s="59" t="s">
        <v>18</v>
      </c>
      <c r="E614" s="72" t="s">
        <v>6</v>
      </c>
      <c r="F614" s="74">
        <v>0.05</v>
      </c>
      <c r="G614" s="64">
        <f>VLOOKUP(D614,upahbahan,3,FALSE)</f>
        <v>175000</v>
      </c>
      <c r="H614" s="124">
        <f t="shared" si="48"/>
        <v>8750</v>
      </c>
      <c r="K614" s="325"/>
    </row>
    <row r="615" spans="3:11">
      <c r="C615" s="142">
        <v>4</v>
      </c>
      <c r="D615" s="59" t="s">
        <v>19</v>
      </c>
      <c r="E615" s="72" t="s">
        <v>6</v>
      </c>
      <c r="F615" s="74">
        <v>1.7000000000000001E-2</v>
      </c>
      <c r="G615" s="64">
        <f>VLOOKUP(D615,upahbahan,3,FALSE)</f>
        <v>200000</v>
      </c>
      <c r="H615" s="124">
        <f t="shared" si="48"/>
        <v>3400.0000000000005</v>
      </c>
      <c r="K615" s="325"/>
    </row>
    <row r="616" spans="3:11">
      <c r="C616" s="144" t="s">
        <v>1210</v>
      </c>
      <c r="D616" s="80"/>
      <c r="E616" s="80"/>
      <c r="F616" s="217"/>
      <c r="G616" s="218"/>
      <c r="H616" s="124">
        <f>SUM(H612:H615)</f>
        <v>85150</v>
      </c>
      <c r="I616" s="219"/>
      <c r="K616" s="325"/>
    </row>
    <row r="617" spans="3:11">
      <c r="C617" s="141" t="s">
        <v>1211</v>
      </c>
      <c r="D617" s="59" t="s">
        <v>1212</v>
      </c>
      <c r="E617" s="73"/>
      <c r="F617" s="73"/>
      <c r="G617" s="73"/>
      <c r="H617" s="146"/>
      <c r="K617" s="325"/>
    </row>
    <row r="618" spans="3:11">
      <c r="C618" s="142">
        <v>1</v>
      </c>
      <c r="D618" s="59" t="s">
        <v>627</v>
      </c>
      <c r="E618" s="72" t="s">
        <v>44</v>
      </c>
      <c r="F618" s="227">
        <v>1</v>
      </c>
      <c r="G618" s="64">
        <f>VLOOKUP(D618,upahbahan,3,FALSE)</f>
        <v>46900</v>
      </c>
      <c r="H618" s="124">
        <f>F618*G618</f>
        <v>46900</v>
      </c>
      <c r="K618" s="325"/>
    </row>
    <row r="619" spans="3:11">
      <c r="C619" s="144" t="s">
        <v>1216</v>
      </c>
      <c r="D619" s="80"/>
      <c r="E619" s="80"/>
      <c r="F619" s="80"/>
      <c r="G619" s="162"/>
      <c r="H619" s="124">
        <f>SUM(H618)</f>
        <v>46900</v>
      </c>
      <c r="K619" s="325"/>
    </row>
    <row r="620" spans="3:11">
      <c r="C620" s="152" t="s">
        <v>1217</v>
      </c>
      <c r="D620" s="59" t="s">
        <v>1218</v>
      </c>
      <c r="E620" s="73"/>
      <c r="F620" s="73"/>
      <c r="G620" s="73"/>
      <c r="H620" s="146"/>
      <c r="K620" s="325"/>
    </row>
    <row r="621" spans="3:11">
      <c r="C621" s="144" t="s">
        <v>1219</v>
      </c>
      <c r="D621" s="80"/>
      <c r="E621" s="80"/>
      <c r="F621" s="80"/>
      <c r="G621" s="162"/>
      <c r="H621" s="153">
        <v>0</v>
      </c>
      <c r="K621" s="325"/>
    </row>
    <row r="622" spans="3:11">
      <c r="C622" s="122" t="s">
        <v>1220</v>
      </c>
      <c r="D622" s="69" t="s">
        <v>1221</v>
      </c>
      <c r="E622" s="70"/>
      <c r="F622" s="70"/>
      <c r="G622" s="71"/>
      <c r="H622" s="124">
        <f>H621+H619+H616</f>
        <v>132050</v>
      </c>
      <c r="K622" s="325"/>
    </row>
    <row r="623" spans="3:11">
      <c r="C623" s="122" t="s">
        <v>1222</v>
      </c>
      <c r="D623" s="69" t="s">
        <v>1325</v>
      </c>
      <c r="E623" s="70"/>
      <c r="F623" s="71"/>
      <c r="G623" s="95">
        <f>$M$8</f>
        <v>0.1</v>
      </c>
      <c r="H623" s="124">
        <f>H622*G623</f>
        <v>13205</v>
      </c>
      <c r="K623" s="325"/>
    </row>
    <row r="624" spans="3:11" ht="14.4" thickBot="1">
      <c r="C624" s="130" t="s">
        <v>1223</v>
      </c>
      <c r="D624" s="131" t="s">
        <v>1224</v>
      </c>
      <c r="E624" s="132"/>
      <c r="F624" s="132"/>
      <c r="G624" s="155"/>
      <c r="H624" s="134">
        <f>SUM(H622:H623)</f>
        <v>145255</v>
      </c>
      <c r="K624" s="325"/>
    </row>
    <row r="625" spans="3:11" ht="14.4" thickTop="1">
      <c r="C625" s="89"/>
      <c r="D625" s="90"/>
      <c r="E625" s="90"/>
      <c r="F625" s="90"/>
      <c r="G625" s="90"/>
      <c r="H625" s="91"/>
      <c r="K625" s="325"/>
    </row>
    <row r="626" spans="3:11" ht="14.4" thickBot="1">
      <c r="C626" s="53" t="s">
        <v>3105</v>
      </c>
      <c r="D626" s="221" t="s">
        <v>1518</v>
      </c>
      <c r="E626" s="223"/>
      <c r="F626" s="223"/>
      <c r="G626" s="223"/>
      <c r="H626" s="223"/>
      <c r="I626" s="56">
        <f>ROUNDDOWN(H641,-2)</f>
        <v>170600</v>
      </c>
      <c r="K626" s="325"/>
    </row>
    <row r="627" spans="3:11" ht="28.2" thickTop="1">
      <c r="C627" s="119" t="s">
        <v>1197</v>
      </c>
      <c r="D627" s="120" t="s">
        <v>1198</v>
      </c>
      <c r="E627" s="120" t="s">
        <v>1199</v>
      </c>
      <c r="F627" s="120" t="s">
        <v>1200</v>
      </c>
      <c r="G627" s="120" t="s">
        <v>1201</v>
      </c>
      <c r="H627" s="121" t="s">
        <v>1202</v>
      </c>
      <c r="K627" s="325"/>
    </row>
    <row r="628" spans="3:11">
      <c r="C628" s="141" t="s">
        <v>1203</v>
      </c>
      <c r="D628" s="59" t="s">
        <v>1204</v>
      </c>
      <c r="E628" s="73"/>
      <c r="F628" s="73"/>
      <c r="G628" s="73"/>
      <c r="H628" s="146"/>
      <c r="K628" s="325"/>
    </row>
    <row r="629" spans="3:11">
      <c r="C629" s="142">
        <v>1</v>
      </c>
      <c r="D629" s="59" t="s">
        <v>5</v>
      </c>
      <c r="E629" s="72" t="s">
        <v>6</v>
      </c>
      <c r="F629" s="74">
        <v>5.0000000000000001E-3</v>
      </c>
      <c r="G629" s="64">
        <f>VLOOKUP(D629,upahbahan,3,FALSE)</f>
        <v>100000</v>
      </c>
      <c r="H629" s="124">
        <f>F629*G629</f>
        <v>500</v>
      </c>
      <c r="K629" s="325"/>
    </row>
    <row r="630" spans="3:11">
      <c r="C630" s="142">
        <v>2</v>
      </c>
      <c r="D630" s="59" t="s">
        <v>8</v>
      </c>
      <c r="E630" s="72" t="s">
        <v>6</v>
      </c>
      <c r="F630" s="74">
        <v>0.5</v>
      </c>
      <c r="G630" s="64">
        <f>VLOOKUP(D630,upahbahan,3,FALSE)</f>
        <v>145000</v>
      </c>
      <c r="H630" s="124">
        <f t="shared" ref="H630:H632" si="49">F630*G630</f>
        <v>72500</v>
      </c>
      <c r="K630" s="325"/>
    </row>
    <row r="631" spans="3:11">
      <c r="C631" s="142">
        <v>3</v>
      </c>
      <c r="D631" s="59" t="s">
        <v>18</v>
      </c>
      <c r="E631" s="72" t="s">
        <v>6</v>
      </c>
      <c r="F631" s="74">
        <v>0.05</v>
      </c>
      <c r="G631" s="64">
        <f>VLOOKUP(D631,upahbahan,3,FALSE)</f>
        <v>175000</v>
      </c>
      <c r="H631" s="124">
        <f t="shared" si="49"/>
        <v>8750</v>
      </c>
      <c r="K631" s="325"/>
    </row>
    <row r="632" spans="3:11">
      <c r="C632" s="142">
        <v>4</v>
      </c>
      <c r="D632" s="59" t="s">
        <v>19</v>
      </c>
      <c r="E632" s="72" t="s">
        <v>6</v>
      </c>
      <c r="F632" s="74">
        <v>1.7000000000000001E-2</v>
      </c>
      <c r="G632" s="64">
        <f>VLOOKUP(D632,upahbahan,3,FALSE)</f>
        <v>200000</v>
      </c>
      <c r="H632" s="124">
        <f t="shared" si="49"/>
        <v>3400.0000000000005</v>
      </c>
      <c r="K632" s="325"/>
    </row>
    <row r="633" spans="3:11">
      <c r="C633" s="144" t="s">
        <v>1210</v>
      </c>
      <c r="D633" s="80"/>
      <c r="E633" s="80"/>
      <c r="F633" s="217"/>
      <c r="G633" s="218"/>
      <c r="H633" s="124">
        <f>SUM(H629:H632)</f>
        <v>85150</v>
      </c>
      <c r="I633" s="219"/>
      <c r="K633" s="325"/>
    </row>
    <row r="634" spans="3:11">
      <c r="C634" s="141" t="s">
        <v>1211</v>
      </c>
      <c r="D634" s="59" t="s">
        <v>1212</v>
      </c>
      <c r="E634" s="73"/>
      <c r="F634" s="73"/>
      <c r="G634" s="73"/>
      <c r="H634" s="146"/>
      <c r="K634" s="325"/>
    </row>
    <row r="635" spans="3:11">
      <c r="C635" s="142">
        <v>1</v>
      </c>
      <c r="D635" s="59" t="s">
        <v>622</v>
      </c>
      <c r="E635" s="72" t="s">
        <v>44</v>
      </c>
      <c r="F635" s="227">
        <v>1</v>
      </c>
      <c r="G635" s="64">
        <f>VLOOKUP(D635,upahbahan,3,FALSE)</f>
        <v>70000</v>
      </c>
      <c r="H635" s="124">
        <f>F635*G635</f>
        <v>70000</v>
      </c>
      <c r="K635" s="325"/>
    </row>
    <row r="636" spans="3:11">
      <c r="C636" s="144" t="s">
        <v>1216</v>
      </c>
      <c r="D636" s="80"/>
      <c r="E636" s="80"/>
      <c r="F636" s="80"/>
      <c r="G636" s="162"/>
      <c r="H636" s="124">
        <f>SUM(H635)</f>
        <v>70000</v>
      </c>
      <c r="K636" s="325"/>
    </row>
    <row r="637" spans="3:11">
      <c r="C637" s="152" t="s">
        <v>1217</v>
      </c>
      <c r="D637" s="59" t="s">
        <v>1218</v>
      </c>
      <c r="E637" s="73"/>
      <c r="F637" s="73"/>
      <c r="G637" s="73"/>
      <c r="H637" s="146"/>
      <c r="K637" s="325"/>
    </row>
    <row r="638" spans="3:11">
      <c r="C638" s="144" t="s">
        <v>1219</v>
      </c>
      <c r="D638" s="80"/>
      <c r="E638" s="80"/>
      <c r="F638" s="80"/>
      <c r="G638" s="162"/>
      <c r="H638" s="153">
        <v>0</v>
      </c>
      <c r="K638" s="325"/>
    </row>
    <row r="639" spans="3:11">
      <c r="C639" s="122" t="s">
        <v>1220</v>
      </c>
      <c r="D639" s="69" t="s">
        <v>1221</v>
      </c>
      <c r="E639" s="70"/>
      <c r="F639" s="70"/>
      <c r="G639" s="71"/>
      <c r="H639" s="124">
        <f>H638+H636+H633</f>
        <v>155150</v>
      </c>
      <c r="K639" s="325"/>
    </row>
    <row r="640" spans="3:11">
      <c r="C640" s="122" t="s">
        <v>1222</v>
      </c>
      <c r="D640" s="69" t="s">
        <v>1325</v>
      </c>
      <c r="E640" s="70"/>
      <c r="F640" s="71"/>
      <c r="G640" s="95">
        <f>$M$8</f>
        <v>0.1</v>
      </c>
      <c r="H640" s="124">
        <f>H639*G640</f>
        <v>15515</v>
      </c>
      <c r="K640" s="325"/>
    </row>
    <row r="641" spans="3:11" ht="14.4" thickBot="1">
      <c r="C641" s="130" t="s">
        <v>1223</v>
      </c>
      <c r="D641" s="131" t="s">
        <v>1224</v>
      </c>
      <c r="E641" s="132"/>
      <c r="F641" s="132"/>
      <c r="G641" s="155"/>
      <c r="H641" s="134">
        <f>SUM(H639:H640)</f>
        <v>170665</v>
      </c>
      <c r="K641" s="325"/>
    </row>
    <row r="642" spans="3:11" ht="14.4" thickTop="1">
      <c r="K642" s="325"/>
    </row>
    <row r="643" spans="3:11" ht="14.4" thickBot="1">
      <c r="C643" s="53" t="s">
        <v>3106</v>
      </c>
      <c r="D643" s="221" t="s">
        <v>1519</v>
      </c>
      <c r="E643" s="222"/>
      <c r="F643" s="222"/>
      <c r="G643" s="222"/>
      <c r="H643" s="222"/>
      <c r="I643" s="56">
        <f>ROUNDDOWN(H658,-2)</f>
        <v>64200</v>
      </c>
      <c r="K643" s="325"/>
    </row>
    <row r="644" spans="3:11" ht="28.2" thickTop="1">
      <c r="C644" s="119" t="s">
        <v>1197</v>
      </c>
      <c r="D644" s="120" t="s">
        <v>1198</v>
      </c>
      <c r="E644" s="120" t="s">
        <v>1199</v>
      </c>
      <c r="F644" s="120" t="s">
        <v>1200</v>
      </c>
      <c r="G644" s="120" t="s">
        <v>1201</v>
      </c>
      <c r="H644" s="121" t="s">
        <v>1202</v>
      </c>
      <c r="K644" s="325"/>
    </row>
    <row r="645" spans="3:11">
      <c r="C645" s="141" t="s">
        <v>1203</v>
      </c>
      <c r="D645" s="59" t="s">
        <v>1204</v>
      </c>
      <c r="E645" s="73"/>
      <c r="F645" s="73"/>
      <c r="G645" s="73"/>
      <c r="H645" s="146"/>
      <c r="K645" s="325"/>
    </row>
    <row r="646" spans="3:11">
      <c r="C646" s="142">
        <v>1</v>
      </c>
      <c r="D646" s="59" t="s">
        <v>5</v>
      </c>
      <c r="E646" s="72" t="s">
        <v>6</v>
      </c>
      <c r="F646" s="74">
        <v>1.4999999999999999E-2</v>
      </c>
      <c r="G646" s="64">
        <f>VLOOKUP(D646,upahbahan,3,FALSE)</f>
        <v>100000</v>
      </c>
      <c r="H646" s="124">
        <f t="shared" ref="H646:H649" si="50">F646*G646</f>
        <v>1500</v>
      </c>
      <c r="K646" s="325"/>
    </row>
    <row r="647" spans="3:11">
      <c r="C647" s="142">
        <v>2</v>
      </c>
      <c r="D647" s="59" t="s">
        <v>8</v>
      </c>
      <c r="E647" s="72" t="s">
        <v>6</v>
      </c>
      <c r="F647" s="74">
        <v>0.15</v>
      </c>
      <c r="G647" s="64">
        <f>VLOOKUP(D647,upahbahan,3,FALSE)</f>
        <v>145000</v>
      </c>
      <c r="H647" s="124">
        <f t="shared" si="50"/>
        <v>21750</v>
      </c>
      <c r="K647" s="325"/>
    </row>
    <row r="648" spans="3:11">
      <c r="C648" s="142">
        <v>3</v>
      </c>
      <c r="D648" s="59" t="s">
        <v>18</v>
      </c>
      <c r="E648" s="72" t="s">
        <v>6</v>
      </c>
      <c r="F648" s="74">
        <v>1.4999999999999999E-2</v>
      </c>
      <c r="G648" s="64">
        <f>VLOOKUP(D648,upahbahan,3,FALSE)</f>
        <v>175000</v>
      </c>
      <c r="H648" s="124">
        <f t="shared" si="50"/>
        <v>2625</v>
      </c>
      <c r="K648" s="325"/>
    </row>
    <row r="649" spans="3:11">
      <c r="C649" s="142">
        <v>4</v>
      </c>
      <c r="D649" s="59" t="s">
        <v>19</v>
      </c>
      <c r="E649" s="72" t="s">
        <v>6</v>
      </c>
      <c r="F649" s="74">
        <v>5.0000000000000001E-3</v>
      </c>
      <c r="G649" s="64">
        <f>VLOOKUP(D649,upahbahan,3,FALSE)</f>
        <v>200000</v>
      </c>
      <c r="H649" s="124">
        <f t="shared" si="50"/>
        <v>1000</v>
      </c>
      <c r="K649" s="325"/>
    </row>
    <row r="650" spans="3:11">
      <c r="C650" s="144" t="s">
        <v>1210</v>
      </c>
      <c r="D650" s="80"/>
      <c r="E650" s="80"/>
      <c r="F650" s="217"/>
      <c r="G650" s="218"/>
      <c r="H650" s="124">
        <f>SUM(H646:H649)</f>
        <v>26875</v>
      </c>
      <c r="I650" s="219"/>
      <c r="K650" s="325"/>
    </row>
    <row r="651" spans="3:11">
      <c r="C651" s="141" t="s">
        <v>1211</v>
      </c>
      <c r="D651" s="59" t="s">
        <v>1212</v>
      </c>
      <c r="E651" s="73"/>
      <c r="F651" s="73"/>
      <c r="G651" s="73"/>
      <c r="H651" s="146"/>
      <c r="K651" s="325"/>
    </row>
    <row r="652" spans="3:11">
      <c r="C652" s="142">
        <v>1</v>
      </c>
      <c r="D652" s="59" t="s">
        <v>613</v>
      </c>
      <c r="E652" s="72" t="s">
        <v>44</v>
      </c>
      <c r="F652" s="227">
        <v>1</v>
      </c>
      <c r="G652" s="64">
        <f>VLOOKUP(D652,upahbahan,3,FALSE)</f>
        <v>31500</v>
      </c>
      <c r="H652" s="124">
        <f>F652*G652</f>
        <v>31500</v>
      </c>
      <c r="K652" s="325"/>
    </row>
    <row r="653" spans="3:11">
      <c r="C653" s="144" t="s">
        <v>1216</v>
      </c>
      <c r="D653" s="80"/>
      <c r="E653" s="80"/>
      <c r="F653" s="80"/>
      <c r="G653" s="162"/>
      <c r="H653" s="124">
        <f>SUM(H652)</f>
        <v>31500</v>
      </c>
      <c r="K653" s="325"/>
    </row>
    <row r="654" spans="3:11">
      <c r="C654" s="152" t="s">
        <v>1217</v>
      </c>
      <c r="D654" s="59" t="s">
        <v>1218</v>
      </c>
      <c r="E654" s="73"/>
      <c r="F654" s="73"/>
      <c r="G654" s="73"/>
      <c r="H654" s="146"/>
      <c r="K654" s="325"/>
    </row>
    <row r="655" spans="3:11">
      <c r="C655" s="144" t="s">
        <v>1219</v>
      </c>
      <c r="D655" s="80"/>
      <c r="E655" s="80"/>
      <c r="F655" s="80"/>
      <c r="G655" s="162"/>
      <c r="H655" s="153">
        <v>0</v>
      </c>
      <c r="K655" s="325"/>
    </row>
    <row r="656" spans="3:11">
      <c r="C656" s="122" t="s">
        <v>1220</v>
      </c>
      <c r="D656" s="69" t="s">
        <v>1221</v>
      </c>
      <c r="E656" s="70"/>
      <c r="F656" s="70"/>
      <c r="G656" s="71"/>
      <c r="H656" s="124">
        <f>H655+H653+H650</f>
        <v>58375</v>
      </c>
      <c r="K656" s="325"/>
    </row>
    <row r="657" spans="3:11">
      <c r="C657" s="122" t="s">
        <v>1222</v>
      </c>
      <c r="D657" s="69" t="s">
        <v>1325</v>
      </c>
      <c r="E657" s="70"/>
      <c r="F657" s="71"/>
      <c r="G657" s="95">
        <f>$M$8</f>
        <v>0.1</v>
      </c>
      <c r="H657" s="124">
        <f>H656*G657</f>
        <v>5837.5</v>
      </c>
      <c r="K657" s="325"/>
    </row>
    <row r="658" spans="3:11" ht="14.4" thickBot="1">
      <c r="C658" s="130" t="s">
        <v>1223</v>
      </c>
      <c r="D658" s="131" t="s">
        <v>1224</v>
      </c>
      <c r="E658" s="132"/>
      <c r="F658" s="132"/>
      <c r="G658" s="155"/>
      <c r="H658" s="134">
        <f>SUM(H656:H657)</f>
        <v>64212.5</v>
      </c>
      <c r="K658" s="325"/>
    </row>
    <row r="659" spans="3:11" ht="14.4" thickTop="1">
      <c r="C659" s="89"/>
      <c r="D659" s="90"/>
      <c r="E659" s="90"/>
      <c r="F659" s="90"/>
      <c r="G659" s="90"/>
      <c r="H659" s="91"/>
      <c r="K659" s="325"/>
    </row>
    <row r="660" spans="3:11" ht="14.4" thickBot="1">
      <c r="C660" s="53" t="s">
        <v>3107</v>
      </c>
      <c r="D660" s="221" t="s">
        <v>1520</v>
      </c>
      <c r="E660" s="222"/>
      <c r="F660" s="222"/>
      <c r="G660" s="222"/>
      <c r="H660" s="222"/>
      <c r="I660" s="56">
        <f>ROUNDDOWN(H675,-2)</f>
        <v>646400</v>
      </c>
      <c r="K660" s="325"/>
    </row>
    <row r="661" spans="3:11" ht="28.2" thickTop="1">
      <c r="C661" s="119" t="s">
        <v>1197</v>
      </c>
      <c r="D661" s="120" t="s">
        <v>1198</v>
      </c>
      <c r="E661" s="120" t="s">
        <v>1199</v>
      </c>
      <c r="F661" s="120" t="s">
        <v>1200</v>
      </c>
      <c r="G661" s="120" t="s">
        <v>1201</v>
      </c>
      <c r="H661" s="121" t="s">
        <v>1202</v>
      </c>
      <c r="K661" s="325"/>
    </row>
    <row r="662" spans="3:11">
      <c r="C662" s="141" t="s">
        <v>1203</v>
      </c>
      <c r="D662" s="59" t="s">
        <v>1204</v>
      </c>
      <c r="E662" s="73"/>
      <c r="F662" s="73"/>
      <c r="G662" s="73"/>
      <c r="H662" s="146"/>
      <c r="K662" s="325"/>
    </row>
    <row r="663" spans="3:11">
      <c r="C663" s="142">
        <v>1</v>
      </c>
      <c r="D663" s="59" t="s">
        <v>5</v>
      </c>
      <c r="E663" s="72" t="s">
        <v>6</v>
      </c>
      <c r="F663" s="93">
        <v>0.2</v>
      </c>
      <c r="G663" s="64">
        <f>VLOOKUP(D663,upahbahan,3,FALSE)</f>
        <v>100000</v>
      </c>
      <c r="H663" s="124">
        <f>F663*G663</f>
        <v>20000</v>
      </c>
      <c r="K663" s="325"/>
    </row>
    <row r="664" spans="3:11">
      <c r="C664" s="142">
        <v>2</v>
      </c>
      <c r="D664" s="59" t="s">
        <v>8</v>
      </c>
      <c r="E664" s="72" t="s">
        <v>6</v>
      </c>
      <c r="F664" s="93">
        <v>0.4</v>
      </c>
      <c r="G664" s="64">
        <f>VLOOKUP(D664,upahbahan,3,FALSE)</f>
        <v>145000</v>
      </c>
      <c r="H664" s="124">
        <f t="shared" ref="H664:H666" si="51">F664*G664</f>
        <v>58000</v>
      </c>
      <c r="K664" s="325"/>
    </row>
    <row r="665" spans="3:11">
      <c r="C665" s="142">
        <v>3</v>
      </c>
      <c r="D665" s="59" t="s">
        <v>18</v>
      </c>
      <c r="E665" s="72" t="s">
        <v>6</v>
      </c>
      <c r="F665" s="93">
        <v>0.04</v>
      </c>
      <c r="G665" s="64">
        <f>VLOOKUP(D665,upahbahan,3,FALSE)</f>
        <v>175000</v>
      </c>
      <c r="H665" s="124">
        <f t="shared" si="51"/>
        <v>7000</v>
      </c>
      <c r="K665" s="325"/>
    </row>
    <row r="666" spans="3:11">
      <c r="C666" s="142">
        <v>4</v>
      </c>
      <c r="D666" s="59" t="s">
        <v>19</v>
      </c>
      <c r="E666" s="72" t="s">
        <v>6</v>
      </c>
      <c r="F666" s="93">
        <v>1.3299999999999999E-2</v>
      </c>
      <c r="G666" s="64">
        <f>VLOOKUP(D666,upahbahan,3,FALSE)</f>
        <v>200000</v>
      </c>
      <c r="H666" s="124">
        <f t="shared" si="51"/>
        <v>2660</v>
      </c>
      <c r="K666" s="325"/>
    </row>
    <row r="667" spans="3:11">
      <c r="C667" s="144" t="s">
        <v>1210</v>
      </c>
      <c r="D667" s="80"/>
      <c r="E667" s="80"/>
      <c r="F667" s="217"/>
      <c r="G667" s="218"/>
      <c r="H667" s="124">
        <f>SUM(H663:H666)</f>
        <v>87660</v>
      </c>
      <c r="I667" s="219"/>
      <c r="K667" s="325"/>
    </row>
    <row r="668" spans="3:11">
      <c r="C668" s="141" t="s">
        <v>1211</v>
      </c>
      <c r="D668" s="59" t="s">
        <v>1212</v>
      </c>
      <c r="E668" s="73"/>
      <c r="F668" s="73"/>
      <c r="G668" s="73"/>
      <c r="H668" s="146"/>
      <c r="K668" s="325"/>
    </row>
    <row r="669" spans="3:11">
      <c r="C669" s="142">
        <v>1</v>
      </c>
      <c r="D669" s="59" t="s">
        <v>615</v>
      </c>
      <c r="E669" s="72" t="s">
        <v>44</v>
      </c>
      <c r="F669" s="227">
        <v>1</v>
      </c>
      <c r="G669" s="64">
        <f>VLOOKUP(D669,upahbahan,3,FALSE)</f>
        <v>500000</v>
      </c>
      <c r="H669" s="124">
        <f>F669*G669</f>
        <v>500000</v>
      </c>
      <c r="K669" s="325"/>
    </row>
    <row r="670" spans="3:11">
      <c r="C670" s="144" t="s">
        <v>1216</v>
      </c>
      <c r="D670" s="80"/>
      <c r="E670" s="80"/>
      <c r="F670" s="80"/>
      <c r="G670" s="162"/>
      <c r="H670" s="124">
        <f>SUM(H669)</f>
        <v>500000</v>
      </c>
      <c r="K670" s="325"/>
    </row>
    <row r="671" spans="3:11">
      <c r="C671" s="152" t="s">
        <v>1217</v>
      </c>
      <c r="D671" s="59" t="s">
        <v>1218</v>
      </c>
      <c r="E671" s="73"/>
      <c r="F671" s="73"/>
      <c r="G671" s="73"/>
      <c r="H671" s="146"/>
      <c r="K671" s="325"/>
    </row>
    <row r="672" spans="3:11">
      <c r="C672" s="144" t="s">
        <v>1219</v>
      </c>
      <c r="D672" s="80"/>
      <c r="E672" s="80"/>
      <c r="F672" s="80"/>
      <c r="G672" s="162"/>
      <c r="H672" s="153">
        <v>0</v>
      </c>
      <c r="K672" s="325"/>
    </row>
    <row r="673" spans="3:11">
      <c r="C673" s="122" t="s">
        <v>1220</v>
      </c>
      <c r="D673" s="69" t="s">
        <v>1221</v>
      </c>
      <c r="E673" s="70"/>
      <c r="F673" s="70"/>
      <c r="G673" s="71"/>
      <c r="H673" s="124">
        <f>H672+H670+H667</f>
        <v>587660</v>
      </c>
      <c r="K673" s="325"/>
    </row>
    <row r="674" spans="3:11">
      <c r="C674" s="122" t="s">
        <v>1222</v>
      </c>
      <c r="D674" s="69" t="s">
        <v>1325</v>
      </c>
      <c r="E674" s="70"/>
      <c r="F674" s="71"/>
      <c r="G674" s="95">
        <f>$M$8</f>
        <v>0.1</v>
      </c>
      <c r="H674" s="124">
        <f>H673*G674</f>
        <v>58766</v>
      </c>
      <c r="K674" s="325"/>
    </row>
    <row r="675" spans="3:11" ht="14.4" thickBot="1">
      <c r="C675" s="130" t="s">
        <v>1223</v>
      </c>
      <c r="D675" s="131" t="s">
        <v>1224</v>
      </c>
      <c r="E675" s="132"/>
      <c r="F675" s="132"/>
      <c r="G675" s="155"/>
      <c r="H675" s="134">
        <f>SUM(H673:H674)</f>
        <v>646426</v>
      </c>
      <c r="K675" s="325"/>
    </row>
    <row r="676" spans="3:11" ht="14.4" thickTop="1">
      <c r="C676" s="89"/>
      <c r="D676" s="90"/>
      <c r="E676" s="90"/>
      <c r="F676" s="90"/>
      <c r="G676" s="90"/>
      <c r="H676" s="91"/>
      <c r="K676" s="325"/>
    </row>
    <row r="677" spans="3:11">
      <c r="C677" s="89"/>
      <c r="D677" s="90"/>
      <c r="E677" s="90"/>
      <c r="F677" s="90"/>
      <c r="G677" s="90"/>
      <c r="H677" s="91"/>
      <c r="K677" s="325"/>
    </row>
    <row r="678" spans="3:11" ht="14.4" thickBot="1">
      <c r="C678" s="53" t="s">
        <v>3108</v>
      </c>
      <c r="D678" s="221" t="s">
        <v>3109</v>
      </c>
      <c r="E678" s="222"/>
      <c r="F678" s="222"/>
      <c r="G678" s="222"/>
      <c r="H678" s="222"/>
      <c r="I678" s="56">
        <f>ROUNDDOWN(H693,-2)</f>
        <v>282800</v>
      </c>
      <c r="K678" s="325"/>
    </row>
    <row r="679" spans="3:11" ht="28.2" thickTop="1">
      <c r="C679" s="119" t="s">
        <v>1197</v>
      </c>
      <c r="D679" s="120" t="s">
        <v>1198</v>
      </c>
      <c r="E679" s="120" t="s">
        <v>1199</v>
      </c>
      <c r="F679" s="120" t="s">
        <v>1200</v>
      </c>
      <c r="G679" s="120" t="s">
        <v>1201</v>
      </c>
      <c r="H679" s="121" t="s">
        <v>1202</v>
      </c>
      <c r="K679" s="325"/>
    </row>
    <row r="680" spans="3:11">
      <c r="C680" s="141" t="s">
        <v>1203</v>
      </c>
      <c r="D680" s="59" t="s">
        <v>1204</v>
      </c>
      <c r="E680" s="73"/>
      <c r="F680" s="73"/>
      <c r="G680" s="73"/>
      <c r="H680" s="146"/>
      <c r="K680" s="325"/>
    </row>
    <row r="681" spans="3:11">
      <c r="C681" s="142">
        <v>1</v>
      </c>
      <c r="D681" s="59" t="s">
        <v>5</v>
      </c>
      <c r="E681" s="72" t="s">
        <v>6</v>
      </c>
      <c r="F681" s="93">
        <v>0.05</v>
      </c>
      <c r="G681" s="64">
        <f>VLOOKUP(D681,upahbahan,3,FALSE)</f>
        <v>100000</v>
      </c>
      <c r="H681" s="124">
        <f>F681*G681</f>
        <v>5000</v>
      </c>
      <c r="K681" s="325"/>
    </row>
    <row r="682" spans="3:11">
      <c r="C682" s="142">
        <v>2</v>
      </c>
      <c r="D682" s="59" t="s">
        <v>8</v>
      </c>
      <c r="E682" s="72" t="s">
        <v>6</v>
      </c>
      <c r="F682" s="93">
        <v>0.5</v>
      </c>
      <c r="G682" s="64">
        <f>VLOOKUP(D682,upahbahan,3,FALSE)</f>
        <v>145000</v>
      </c>
      <c r="H682" s="124">
        <f>F682*G682</f>
        <v>72500</v>
      </c>
      <c r="K682" s="325"/>
    </row>
    <row r="683" spans="3:11">
      <c r="C683" s="142">
        <v>3</v>
      </c>
      <c r="D683" s="59" t="s">
        <v>18</v>
      </c>
      <c r="E683" s="72" t="s">
        <v>6</v>
      </c>
      <c r="F683" s="93">
        <v>0.05</v>
      </c>
      <c r="G683" s="64">
        <f>VLOOKUP(D683,upahbahan,3,FALSE)</f>
        <v>175000</v>
      </c>
      <c r="H683" s="124">
        <f>F683*G683</f>
        <v>8750</v>
      </c>
      <c r="K683" s="325"/>
    </row>
    <row r="684" spans="3:11">
      <c r="C684" s="142">
        <v>4</v>
      </c>
      <c r="D684" s="59" t="s">
        <v>19</v>
      </c>
      <c r="E684" s="72" t="s">
        <v>6</v>
      </c>
      <c r="F684" s="93">
        <v>1.7000000000000001E-2</v>
      </c>
      <c r="G684" s="64">
        <f>VLOOKUP(D684,upahbahan,3,FALSE)</f>
        <v>200000</v>
      </c>
      <c r="H684" s="124">
        <f>F684*G684</f>
        <v>3400.0000000000005</v>
      </c>
      <c r="K684" s="325"/>
    </row>
    <row r="685" spans="3:11">
      <c r="C685" s="144" t="s">
        <v>1210</v>
      </c>
      <c r="D685" s="80"/>
      <c r="E685" s="80"/>
      <c r="F685" s="217"/>
      <c r="G685" s="218"/>
      <c r="H685" s="124">
        <f>SUM(H681:H684)</f>
        <v>89650</v>
      </c>
      <c r="I685" s="219"/>
      <c r="K685" s="325"/>
    </row>
    <row r="686" spans="3:11">
      <c r="C686" s="141" t="s">
        <v>1211</v>
      </c>
      <c r="D686" s="59" t="s">
        <v>1212</v>
      </c>
      <c r="E686" s="73"/>
      <c r="F686" s="73"/>
      <c r="G686" s="73"/>
      <c r="H686" s="146"/>
      <c r="K686" s="325"/>
    </row>
    <row r="687" spans="3:11">
      <c r="C687" s="142">
        <v>1</v>
      </c>
      <c r="D687" s="59" t="s">
        <v>606</v>
      </c>
      <c r="E687" s="72" t="s">
        <v>44</v>
      </c>
      <c r="F687" s="227">
        <v>1</v>
      </c>
      <c r="G687" s="64">
        <f>VLOOKUP(D687,upahbahan,3,FALSE)</f>
        <v>167500</v>
      </c>
      <c r="H687" s="124">
        <f>F687*G687</f>
        <v>167500</v>
      </c>
      <c r="K687" s="325"/>
    </row>
    <row r="688" spans="3:11">
      <c r="C688" s="144" t="s">
        <v>1216</v>
      </c>
      <c r="D688" s="80"/>
      <c r="E688" s="80"/>
      <c r="F688" s="80"/>
      <c r="G688" s="162"/>
      <c r="H688" s="124">
        <f>SUM(H687)</f>
        <v>167500</v>
      </c>
      <c r="K688" s="325"/>
    </row>
    <row r="689" spans="3:11">
      <c r="C689" s="152" t="s">
        <v>1217</v>
      </c>
      <c r="D689" s="59" t="s">
        <v>1218</v>
      </c>
      <c r="E689" s="73"/>
      <c r="F689" s="73"/>
      <c r="G689" s="73"/>
      <c r="H689" s="146"/>
      <c r="K689" s="325"/>
    </row>
    <row r="690" spans="3:11">
      <c r="C690" s="144" t="s">
        <v>1219</v>
      </c>
      <c r="D690" s="80"/>
      <c r="E690" s="80"/>
      <c r="F690" s="80"/>
      <c r="G690" s="162"/>
      <c r="H690" s="153">
        <v>0</v>
      </c>
      <c r="K690" s="325"/>
    </row>
    <row r="691" spans="3:11">
      <c r="C691" s="122" t="s">
        <v>1220</v>
      </c>
      <c r="D691" s="69" t="s">
        <v>1221</v>
      </c>
      <c r="E691" s="70"/>
      <c r="F691" s="70"/>
      <c r="G691" s="71"/>
      <c r="H691" s="124">
        <f>H690+H688+H685</f>
        <v>257150</v>
      </c>
      <c r="K691" s="325"/>
    </row>
    <row r="692" spans="3:11">
      <c r="C692" s="122" t="s">
        <v>1222</v>
      </c>
      <c r="D692" s="69" t="s">
        <v>1325</v>
      </c>
      <c r="E692" s="70"/>
      <c r="F692" s="71"/>
      <c r="G692" s="95">
        <f>$M$8</f>
        <v>0.1</v>
      </c>
      <c r="H692" s="124">
        <f>H691*G692</f>
        <v>25715</v>
      </c>
      <c r="K692" s="325"/>
    </row>
    <row r="693" spans="3:11" ht="14.4" thickBot="1">
      <c r="C693" s="130" t="s">
        <v>1223</v>
      </c>
      <c r="D693" s="131" t="s">
        <v>1224</v>
      </c>
      <c r="E693" s="132"/>
      <c r="F693" s="132"/>
      <c r="G693" s="155"/>
      <c r="H693" s="134">
        <f>SUM(H691:H692)</f>
        <v>282865</v>
      </c>
      <c r="K693" s="325"/>
    </row>
    <row r="694" spans="3:11" ht="14.4" thickTop="1">
      <c r="C694" s="89"/>
      <c r="D694" s="90"/>
      <c r="E694" s="90"/>
      <c r="F694" s="90"/>
      <c r="G694" s="90"/>
      <c r="H694" s="91"/>
      <c r="K694" s="325"/>
    </row>
    <row r="695" spans="3:11">
      <c r="C695" s="89"/>
      <c r="D695" s="90"/>
      <c r="E695" s="90"/>
      <c r="F695" s="90"/>
      <c r="G695" s="90"/>
      <c r="H695" s="91"/>
      <c r="K695" s="325"/>
    </row>
    <row r="696" spans="3:11" ht="14.4" thickBot="1">
      <c r="C696" s="53" t="s">
        <v>3110</v>
      </c>
      <c r="D696" s="221" t="s">
        <v>3111</v>
      </c>
      <c r="E696" s="222"/>
      <c r="F696" s="222"/>
      <c r="G696" s="222"/>
      <c r="H696" s="222"/>
      <c r="I696" s="56">
        <f>ROUNDDOWN(H711,-2)</f>
        <v>187700</v>
      </c>
      <c r="K696" s="325"/>
    </row>
    <row r="697" spans="3:11" ht="28.2" thickTop="1">
      <c r="C697" s="119" t="s">
        <v>1197</v>
      </c>
      <c r="D697" s="120" t="s">
        <v>1198</v>
      </c>
      <c r="E697" s="120" t="s">
        <v>1199</v>
      </c>
      <c r="F697" s="120" t="s">
        <v>1200</v>
      </c>
      <c r="G697" s="120" t="s">
        <v>1201</v>
      </c>
      <c r="H697" s="121" t="s">
        <v>1202</v>
      </c>
      <c r="K697" s="325"/>
    </row>
    <row r="698" spans="3:11">
      <c r="C698" s="141" t="s">
        <v>1203</v>
      </c>
      <c r="D698" s="59" t="s">
        <v>1204</v>
      </c>
      <c r="E698" s="73"/>
      <c r="F698" s="73"/>
      <c r="G698" s="73"/>
      <c r="H698" s="146"/>
      <c r="K698" s="325"/>
    </row>
    <row r="699" spans="3:11">
      <c r="C699" s="142">
        <v>1</v>
      </c>
      <c r="D699" s="59" t="s">
        <v>5</v>
      </c>
      <c r="E699" s="72" t="s">
        <v>6</v>
      </c>
      <c r="F699" s="93">
        <v>0.05</v>
      </c>
      <c r="G699" s="64">
        <f>VLOOKUP(D699,upahbahan,3,FALSE)</f>
        <v>100000</v>
      </c>
      <c r="H699" s="124">
        <f>F699*G699</f>
        <v>5000</v>
      </c>
      <c r="K699" s="325"/>
    </row>
    <row r="700" spans="3:11">
      <c r="C700" s="142">
        <v>2</v>
      </c>
      <c r="D700" s="59" t="s">
        <v>8</v>
      </c>
      <c r="E700" s="72" t="s">
        <v>6</v>
      </c>
      <c r="F700" s="93">
        <v>0.5</v>
      </c>
      <c r="G700" s="64">
        <f>VLOOKUP(D700,upahbahan,3,FALSE)</f>
        <v>145000</v>
      </c>
      <c r="H700" s="124">
        <f>F700*G700</f>
        <v>72500</v>
      </c>
      <c r="K700" s="325"/>
    </row>
    <row r="701" spans="3:11">
      <c r="C701" s="142">
        <v>3</v>
      </c>
      <c r="D701" s="59" t="s">
        <v>18</v>
      </c>
      <c r="E701" s="72" t="s">
        <v>6</v>
      </c>
      <c r="F701" s="93">
        <v>0.05</v>
      </c>
      <c r="G701" s="64">
        <f>VLOOKUP(D701,upahbahan,3,FALSE)</f>
        <v>175000</v>
      </c>
      <c r="H701" s="124">
        <f>F701*G701</f>
        <v>8750</v>
      </c>
      <c r="K701" s="325"/>
    </row>
    <row r="702" spans="3:11">
      <c r="C702" s="142">
        <v>4</v>
      </c>
      <c r="D702" s="59" t="s">
        <v>19</v>
      </c>
      <c r="E702" s="72" t="s">
        <v>6</v>
      </c>
      <c r="F702" s="93">
        <v>1.7000000000000001E-2</v>
      </c>
      <c r="G702" s="64">
        <f>VLOOKUP(D702,upahbahan,3,FALSE)</f>
        <v>200000</v>
      </c>
      <c r="H702" s="124">
        <f>F702*G702</f>
        <v>3400.0000000000005</v>
      </c>
      <c r="K702" s="325"/>
    </row>
    <row r="703" spans="3:11">
      <c r="C703" s="144" t="s">
        <v>1210</v>
      </c>
      <c r="D703" s="80"/>
      <c r="E703" s="80"/>
      <c r="F703" s="217"/>
      <c r="G703" s="218"/>
      <c r="H703" s="124">
        <f>SUM(H699:H702)</f>
        <v>89650</v>
      </c>
      <c r="I703" s="219"/>
      <c r="K703" s="325"/>
    </row>
    <row r="704" spans="3:11">
      <c r="C704" s="141" t="s">
        <v>1211</v>
      </c>
      <c r="D704" s="59" t="s">
        <v>1212</v>
      </c>
      <c r="E704" s="73"/>
      <c r="F704" s="73"/>
      <c r="G704" s="73"/>
      <c r="H704" s="146"/>
      <c r="K704" s="325"/>
    </row>
    <row r="705" spans="3:11">
      <c r="C705" s="142">
        <v>1</v>
      </c>
      <c r="D705" s="59" t="s">
        <v>607</v>
      </c>
      <c r="E705" s="72" t="s">
        <v>44</v>
      </c>
      <c r="F705" s="227">
        <v>1</v>
      </c>
      <c r="G705" s="64">
        <f>VLOOKUP(D705,upahbahan,3,FALSE)</f>
        <v>81000</v>
      </c>
      <c r="H705" s="124">
        <f>F705*G705</f>
        <v>81000</v>
      </c>
      <c r="K705" s="325"/>
    </row>
    <row r="706" spans="3:11">
      <c r="C706" s="144" t="s">
        <v>1216</v>
      </c>
      <c r="D706" s="80"/>
      <c r="E706" s="80"/>
      <c r="F706" s="80"/>
      <c r="G706" s="162"/>
      <c r="H706" s="124">
        <f>SUM(H705)</f>
        <v>81000</v>
      </c>
      <c r="K706" s="325"/>
    </row>
    <row r="707" spans="3:11">
      <c r="C707" s="152" t="s">
        <v>1217</v>
      </c>
      <c r="D707" s="59" t="s">
        <v>1218</v>
      </c>
      <c r="E707" s="73"/>
      <c r="F707" s="73"/>
      <c r="G707" s="73"/>
      <c r="H707" s="146"/>
      <c r="K707" s="325"/>
    </row>
    <row r="708" spans="3:11">
      <c r="C708" s="144" t="s">
        <v>1219</v>
      </c>
      <c r="D708" s="80"/>
      <c r="E708" s="80"/>
      <c r="F708" s="80"/>
      <c r="G708" s="162"/>
      <c r="H708" s="153">
        <v>0</v>
      </c>
      <c r="K708" s="325"/>
    </row>
    <row r="709" spans="3:11">
      <c r="C709" s="122" t="s">
        <v>1220</v>
      </c>
      <c r="D709" s="69" t="s">
        <v>1221</v>
      </c>
      <c r="E709" s="70"/>
      <c r="F709" s="70"/>
      <c r="G709" s="71"/>
      <c r="H709" s="124">
        <f>H708+H706+H703</f>
        <v>170650</v>
      </c>
      <c r="K709" s="325"/>
    </row>
    <row r="710" spans="3:11">
      <c r="C710" s="122" t="s">
        <v>1222</v>
      </c>
      <c r="D710" s="69" t="s">
        <v>1325</v>
      </c>
      <c r="E710" s="70"/>
      <c r="F710" s="71"/>
      <c r="G710" s="95">
        <f>$M$8</f>
        <v>0.1</v>
      </c>
      <c r="H710" s="124">
        <f>H709*G710</f>
        <v>17065</v>
      </c>
      <c r="K710" s="325"/>
    </row>
    <row r="711" spans="3:11" ht="14.4" thickBot="1">
      <c r="C711" s="130" t="s">
        <v>1223</v>
      </c>
      <c r="D711" s="131" t="s">
        <v>1224</v>
      </c>
      <c r="E711" s="132"/>
      <c r="F711" s="132"/>
      <c r="G711" s="155"/>
      <c r="H711" s="134">
        <f>SUM(H709:H710)</f>
        <v>187715</v>
      </c>
      <c r="K711" s="325"/>
    </row>
    <row r="712" spans="3:11" ht="14.4" thickTop="1">
      <c r="C712" s="89"/>
      <c r="D712" s="90"/>
      <c r="E712" s="90"/>
      <c r="F712" s="90"/>
      <c r="G712" s="90"/>
      <c r="H712" s="91"/>
      <c r="K712" s="325"/>
    </row>
    <row r="713" spans="3:11">
      <c r="C713" s="89"/>
      <c r="D713" s="90"/>
      <c r="E713" s="90"/>
      <c r="F713" s="90"/>
      <c r="G713" s="90"/>
      <c r="H713" s="91"/>
      <c r="K713" s="325"/>
    </row>
    <row r="714" spans="3:11" ht="14.4" thickBot="1">
      <c r="C714" s="53" t="s">
        <v>3112</v>
      </c>
      <c r="D714" s="221" t="s">
        <v>3113</v>
      </c>
      <c r="E714" s="222"/>
      <c r="F714" s="222"/>
      <c r="G714" s="222"/>
      <c r="H714" s="222"/>
      <c r="I714" s="56">
        <f>ROUNDDOWN(H729,-2)</f>
        <v>83900</v>
      </c>
      <c r="K714" s="325"/>
    </row>
    <row r="715" spans="3:11" ht="28.2" thickTop="1">
      <c r="C715" s="119" t="s">
        <v>1197</v>
      </c>
      <c r="D715" s="120" t="s">
        <v>1198</v>
      </c>
      <c r="E715" s="120" t="s">
        <v>1199</v>
      </c>
      <c r="F715" s="120" t="s">
        <v>1200</v>
      </c>
      <c r="G715" s="120" t="s">
        <v>1201</v>
      </c>
      <c r="H715" s="121" t="s">
        <v>1202</v>
      </c>
      <c r="K715" s="325"/>
    </row>
    <row r="716" spans="3:11">
      <c r="C716" s="141" t="s">
        <v>1203</v>
      </c>
      <c r="D716" s="59" t="s">
        <v>1204</v>
      </c>
      <c r="E716" s="73"/>
      <c r="F716" s="73"/>
      <c r="G716" s="73"/>
      <c r="H716" s="146"/>
      <c r="K716" s="325"/>
    </row>
    <row r="717" spans="3:11">
      <c r="C717" s="142">
        <v>1</v>
      </c>
      <c r="D717" s="59" t="s">
        <v>5</v>
      </c>
      <c r="E717" s="72" t="s">
        <v>6</v>
      </c>
      <c r="F717" s="93">
        <v>0.01</v>
      </c>
      <c r="G717" s="64">
        <f>VLOOKUP(D717,upahbahan,3,FALSE)</f>
        <v>100000</v>
      </c>
      <c r="H717" s="124">
        <f>F717*G717</f>
        <v>1000</v>
      </c>
      <c r="K717" s="325"/>
    </row>
    <row r="718" spans="3:11">
      <c r="C718" s="142">
        <v>2</v>
      </c>
      <c r="D718" s="59" t="s">
        <v>8</v>
      </c>
      <c r="E718" s="72" t="s">
        <v>6</v>
      </c>
      <c r="F718" s="93">
        <v>0.1</v>
      </c>
      <c r="G718" s="64">
        <f>VLOOKUP(D718,upahbahan,3,FALSE)</f>
        <v>145000</v>
      </c>
      <c r="H718" s="124">
        <f>F718*G718</f>
        <v>14500</v>
      </c>
      <c r="K718" s="325"/>
    </row>
    <row r="719" spans="3:11">
      <c r="C719" s="142">
        <v>3</v>
      </c>
      <c r="D719" s="59" t="s">
        <v>18</v>
      </c>
      <c r="E719" s="72" t="s">
        <v>6</v>
      </c>
      <c r="F719" s="93">
        <v>0.01</v>
      </c>
      <c r="G719" s="64">
        <f>VLOOKUP(D719,upahbahan,3,FALSE)</f>
        <v>175000</v>
      </c>
      <c r="H719" s="124">
        <f>F719*G719</f>
        <v>1750</v>
      </c>
      <c r="K719" s="325"/>
    </row>
    <row r="720" spans="3:11">
      <c r="C720" s="142">
        <v>4</v>
      </c>
      <c r="D720" s="59" t="s">
        <v>19</v>
      </c>
      <c r="E720" s="72" t="s">
        <v>6</v>
      </c>
      <c r="F720" s="93">
        <v>3.0000000000000001E-3</v>
      </c>
      <c r="G720" s="64">
        <f>VLOOKUP(D720,upahbahan,3,FALSE)</f>
        <v>200000</v>
      </c>
      <c r="H720" s="124">
        <f>F720*G720</f>
        <v>600</v>
      </c>
      <c r="K720" s="325"/>
    </row>
    <row r="721" spans="3:11">
      <c r="C721" s="144" t="s">
        <v>1210</v>
      </c>
      <c r="D721" s="80"/>
      <c r="E721" s="80"/>
      <c r="F721" s="217"/>
      <c r="G721" s="218"/>
      <c r="H721" s="124">
        <f>SUM(H717:H720)</f>
        <v>17850</v>
      </c>
      <c r="I721" s="219"/>
      <c r="K721" s="325"/>
    </row>
    <row r="722" spans="3:11">
      <c r="C722" s="141" t="s">
        <v>1211</v>
      </c>
      <c r="D722" s="59" t="s">
        <v>1212</v>
      </c>
      <c r="E722" s="73"/>
      <c r="F722" s="73"/>
      <c r="G722" s="73"/>
      <c r="H722" s="146"/>
      <c r="K722" s="325"/>
    </row>
    <row r="723" spans="3:11">
      <c r="C723" s="142">
        <v>1</v>
      </c>
      <c r="D723" s="59" t="s">
        <v>608</v>
      </c>
      <c r="E723" s="72" t="s">
        <v>44</v>
      </c>
      <c r="F723" s="227">
        <v>1</v>
      </c>
      <c r="G723" s="64">
        <f>VLOOKUP(D723,upahbahan,3,FALSE)</f>
        <v>58500</v>
      </c>
      <c r="H723" s="124">
        <f>F723*G723</f>
        <v>58500</v>
      </c>
      <c r="K723" s="325"/>
    </row>
    <row r="724" spans="3:11">
      <c r="C724" s="144" t="s">
        <v>1216</v>
      </c>
      <c r="D724" s="80"/>
      <c r="E724" s="80"/>
      <c r="F724" s="80"/>
      <c r="G724" s="162"/>
      <c r="H724" s="124">
        <f>SUM(H723)</f>
        <v>58500</v>
      </c>
      <c r="K724" s="325"/>
    </row>
    <row r="725" spans="3:11">
      <c r="C725" s="152" t="s">
        <v>1217</v>
      </c>
      <c r="D725" s="59" t="s">
        <v>1218</v>
      </c>
      <c r="E725" s="73"/>
      <c r="F725" s="73"/>
      <c r="G725" s="73"/>
      <c r="H725" s="146"/>
      <c r="K725" s="325"/>
    </row>
    <row r="726" spans="3:11">
      <c r="C726" s="144" t="s">
        <v>1219</v>
      </c>
      <c r="D726" s="80"/>
      <c r="E726" s="80"/>
      <c r="F726" s="80"/>
      <c r="G726" s="162"/>
      <c r="H726" s="153">
        <v>0</v>
      </c>
      <c r="K726" s="325"/>
    </row>
    <row r="727" spans="3:11">
      <c r="C727" s="122" t="s">
        <v>1220</v>
      </c>
      <c r="D727" s="69" t="s">
        <v>1221</v>
      </c>
      <c r="E727" s="70"/>
      <c r="F727" s="70"/>
      <c r="G727" s="71"/>
      <c r="H727" s="124">
        <f>H726+H724+H721</f>
        <v>76350</v>
      </c>
      <c r="K727" s="325"/>
    </row>
    <row r="728" spans="3:11">
      <c r="C728" s="122" t="s">
        <v>1222</v>
      </c>
      <c r="D728" s="69" t="s">
        <v>1325</v>
      </c>
      <c r="E728" s="70"/>
      <c r="F728" s="71"/>
      <c r="G728" s="95">
        <f>$M$8</f>
        <v>0.1</v>
      </c>
      <c r="H728" s="124">
        <f>H727*G728</f>
        <v>7635</v>
      </c>
      <c r="K728" s="325"/>
    </row>
    <row r="729" spans="3:11" ht="14.4" thickBot="1">
      <c r="C729" s="130" t="s">
        <v>1223</v>
      </c>
      <c r="D729" s="131" t="s">
        <v>1224</v>
      </c>
      <c r="E729" s="132"/>
      <c r="F729" s="132"/>
      <c r="G729" s="155"/>
      <c r="H729" s="134">
        <f>SUM(H727:H728)</f>
        <v>83985</v>
      </c>
      <c r="K729" s="325"/>
    </row>
    <row r="730" spans="3:11" ht="14.4" thickTop="1">
      <c r="C730" s="89"/>
      <c r="D730" s="90"/>
      <c r="E730" s="90"/>
      <c r="F730" s="90"/>
      <c r="G730" s="90"/>
      <c r="H730" s="91"/>
      <c r="K730" s="325"/>
    </row>
    <row r="731" spans="3:11">
      <c r="C731" s="89"/>
      <c r="D731" s="90"/>
      <c r="E731" s="90"/>
      <c r="F731" s="90"/>
      <c r="G731" s="90"/>
      <c r="H731" s="91"/>
      <c r="K731" s="325"/>
    </row>
    <row r="732" spans="3:11" ht="14.4" thickBot="1">
      <c r="C732" s="53" t="s">
        <v>3114</v>
      </c>
      <c r="D732" s="221" t="s">
        <v>3115</v>
      </c>
      <c r="E732" s="222"/>
      <c r="F732" s="222"/>
      <c r="G732" s="222"/>
      <c r="H732" s="222"/>
      <c r="I732" s="56">
        <f>ROUNDDOWN(H747,-2)</f>
        <v>385600</v>
      </c>
      <c r="K732" s="325"/>
    </row>
    <row r="733" spans="3:11" ht="28.2" thickTop="1">
      <c r="C733" s="119" t="s">
        <v>1197</v>
      </c>
      <c r="D733" s="120" t="s">
        <v>1198</v>
      </c>
      <c r="E733" s="120" t="s">
        <v>1199</v>
      </c>
      <c r="F733" s="120" t="s">
        <v>1200</v>
      </c>
      <c r="G733" s="120" t="s">
        <v>1201</v>
      </c>
      <c r="H733" s="121" t="s">
        <v>1202</v>
      </c>
      <c r="K733" s="325"/>
    </row>
    <row r="734" spans="3:11">
      <c r="C734" s="141" t="s">
        <v>1203</v>
      </c>
      <c r="D734" s="59" t="s">
        <v>1204</v>
      </c>
      <c r="E734" s="73"/>
      <c r="F734" s="73"/>
      <c r="G734" s="73"/>
      <c r="H734" s="146"/>
      <c r="K734" s="325"/>
    </row>
    <row r="735" spans="3:11">
      <c r="C735" s="142">
        <v>1</v>
      </c>
      <c r="D735" s="59" t="s">
        <v>5</v>
      </c>
      <c r="E735" s="72" t="s">
        <v>6</v>
      </c>
      <c r="F735" s="93">
        <v>0.06</v>
      </c>
      <c r="G735" s="64">
        <f>VLOOKUP(D735,upahbahan,3,FALSE)</f>
        <v>100000</v>
      </c>
      <c r="H735" s="124">
        <f>F735*G735</f>
        <v>6000</v>
      </c>
      <c r="K735" s="325"/>
    </row>
    <row r="736" spans="3:11">
      <c r="C736" s="142">
        <v>2</v>
      </c>
      <c r="D736" s="59" t="s">
        <v>8</v>
      </c>
      <c r="E736" s="72" t="s">
        <v>6</v>
      </c>
      <c r="F736" s="93">
        <v>0.6</v>
      </c>
      <c r="G736" s="64">
        <f>VLOOKUP(D736,upahbahan,3,FALSE)</f>
        <v>145000</v>
      </c>
      <c r="H736" s="124">
        <f>F736*G736</f>
        <v>87000</v>
      </c>
      <c r="K736" s="325"/>
    </row>
    <row r="737" spans="3:11">
      <c r="C737" s="142">
        <v>3</v>
      </c>
      <c r="D737" s="59" t="s">
        <v>18</v>
      </c>
      <c r="E737" s="72" t="s">
        <v>6</v>
      </c>
      <c r="F737" s="93">
        <v>0.06</v>
      </c>
      <c r="G737" s="64">
        <f>VLOOKUP(D737,upahbahan,3,FALSE)</f>
        <v>175000</v>
      </c>
      <c r="H737" s="124">
        <f>F737*G737</f>
        <v>10500</v>
      </c>
      <c r="K737" s="325"/>
    </row>
    <row r="738" spans="3:11">
      <c r="C738" s="142">
        <v>4</v>
      </c>
      <c r="D738" s="59" t="s">
        <v>19</v>
      </c>
      <c r="E738" s="72" t="s">
        <v>6</v>
      </c>
      <c r="F738" s="93">
        <v>0.02</v>
      </c>
      <c r="G738" s="64">
        <f>VLOOKUP(D738,upahbahan,3,FALSE)</f>
        <v>200000</v>
      </c>
      <c r="H738" s="124">
        <f>F738*G738</f>
        <v>4000</v>
      </c>
      <c r="K738" s="325"/>
    </row>
    <row r="739" spans="3:11">
      <c r="C739" s="144" t="s">
        <v>1210</v>
      </c>
      <c r="D739" s="80"/>
      <c r="E739" s="80"/>
      <c r="F739" s="217"/>
      <c r="G739" s="218"/>
      <c r="H739" s="124">
        <f>SUM(H735:H738)</f>
        <v>107500</v>
      </c>
      <c r="I739" s="219"/>
      <c r="K739" s="325"/>
    </row>
    <row r="740" spans="3:11">
      <c r="C740" s="141" t="s">
        <v>1211</v>
      </c>
      <c r="D740" s="59" t="s">
        <v>1212</v>
      </c>
      <c r="E740" s="73"/>
      <c r="F740" s="73"/>
      <c r="G740" s="73"/>
      <c r="H740" s="146"/>
      <c r="K740" s="325"/>
    </row>
    <row r="741" spans="3:11">
      <c r="C741" s="142">
        <v>1</v>
      </c>
      <c r="D741" s="59" t="s">
        <v>630</v>
      </c>
      <c r="E741" s="72" t="s">
        <v>44</v>
      </c>
      <c r="F741" s="227">
        <v>1</v>
      </c>
      <c r="G741" s="64">
        <f>VLOOKUP(D741,upahbahan,3,FALSE)</f>
        <v>243100</v>
      </c>
      <c r="H741" s="124">
        <f>F741*G741</f>
        <v>243100</v>
      </c>
      <c r="K741" s="325"/>
    </row>
    <row r="742" spans="3:11">
      <c r="C742" s="144" t="s">
        <v>1216</v>
      </c>
      <c r="D742" s="80"/>
      <c r="E742" s="80"/>
      <c r="F742" s="80"/>
      <c r="G742" s="162"/>
      <c r="H742" s="124">
        <f>SUM(H741)</f>
        <v>243100</v>
      </c>
      <c r="K742" s="325"/>
    </row>
    <row r="743" spans="3:11">
      <c r="C743" s="152" t="s">
        <v>1217</v>
      </c>
      <c r="D743" s="59" t="s">
        <v>1218</v>
      </c>
      <c r="E743" s="73"/>
      <c r="F743" s="73"/>
      <c r="G743" s="73"/>
      <c r="H743" s="146"/>
      <c r="K743" s="325"/>
    </row>
    <row r="744" spans="3:11">
      <c r="C744" s="144" t="s">
        <v>1219</v>
      </c>
      <c r="D744" s="80"/>
      <c r="E744" s="80"/>
      <c r="F744" s="80"/>
      <c r="G744" s="162"/>
      <c r="H744" s="153">
        <v>0</v>
      </c>
      <c r="K744" s="325"/>
    </row>
    <row r="745" spans="3:11">
      <c r="C745" s="122" t="s">
        <v>1220</v>
      </c>
      <c r="D745" s="69" t="s">
        <v>1221</v>
      </c>
      <c r="E745" s="70"/>
      <c r="F745" s="70"/>
      <c r="G745" s="71"/>
      <c r="H745" s="124">
        <f>H744+H742+H739</f>
        <v>350600</v>
      </c>
      <c r="K745" s="325"/>
    </row>
    <row r="746" spans="3:11">
      <c r="C746" s="122" t="s">
        <v>1222</v>
      </c>
      <c r="D746" s="69" t="s">
        <v>1325</v>
      </c>
      <c r="E746" s="70"/>
      <c r="F746" s="71"/>
      <c r="G746" s="95">
        <f>$M$8</f>
        <v>0.1</v>
      </c>
      <c r="H746" s="124">
        <f>H745*G746</f>
        <v>35060</v>
      </c>
      <c r="K746" s="325"/>
    </row>
    <row r="747" spans="3:11" ht="14.4" thickBot="1">
      <c r="C747" s="130" t="s">
        <v>1223</v>
      </c>
      <c r="D747" s="131" t="s">
        <v>1224</v>
      </c>
      <c r="E747" s="132"/>
      <c r="F747" s="132"/>
      <c r="G747" s="155"/>
      <c r="H747" s="134">
        <f>SUM(H745:H746)</f>
        <v>385660</v>
      </c>
      <c r="K747" s="325"/>
    </row>
    <row r="748" spans="3:11" ht="14.4" thickTop="1">
      <c r="C748" s="89"/>
      <c r="D748" s="90"/>
      <c r="E748" s="90"/>
      <c r="F748" s="90"/>
      <c r="G748" s="90"/>
      <c r="H748" s="91"/>
      <c r="K748" s="325"/>
    </row>
    <row r="749" spans="3:11">
      <c r="C749" s="89"/>
      <c r="D749" s="90"/>
      <c r="E749" s="90"/>
      <c r="F749" s="90"/>
      <c r="G749" s="90"/>
      <c r="H749" s="91"/>
      <c r="K749" s="325"/>
    </row>
    <row r="750" spans="3:11" ht="14.4" thickBot="1">
      <c r="C750" s="53" t="s">
        <v>3116</v>
      </c>
      <c r="D750" s="221" t="s">
        <v>3117</v>
      </c>
      <c r="E750" s="222"/>
      <c r="F750" s="222"/>
      <c r="G750" s="222"/>
      <c r="H750" s="222"/>
      <c r="I750" s="56">
        <f>ROUNDDOWN(H765,-2)</f>
        <v>257600</v>
      </c>
      <c r="K750" s="325"/>
    </row>
    <row r="751" spans="3:11" ht="28.2" thickTop="1">
      <c r="C751" s="119" t="s">
        <v>1197</v>
      </c>
      <c r="D751" s="120" t="s">
        <v>1198</v>
      </c>
      <c r="E751" s="120" t="s">
        <v>1199</v>
      </c>
      <c r="F751" s="120" t="s">
        <v>1200</v>
      </c>
      <c r="G751" s="120" t="s">
        <v>1201</v>
      </c>
      <c r="H751" s="121" t="s">
        <v>1202</v>
      </c>
      <c r="K751" s="325"/>
    </row>
    <row r="752" spans="3:11">
      <c r="C752" s="141" t="s">
        <v>1203</v>
      </c>
      <c r="D752" s="59" t="s">
        <v>1204</v>
      </c>
      <c r="E752" s="73"/>
      <c r="F752" s="73"/>
      <c r="G752" s="73"/>
      <c r="H752" s="146"/>
      <c r="K752" s="325"/>
    </row>
    <row r="753" spans="3:11">
      <c r="C753" s="142">
        <v>1</v>
      </c>
      <c r="D753" s="59" t="s">
        <v>5</v>
      </c>
      <c r="E753" s="72" t="s">
        <v>6</v>
      </c>
      <c r="F753" s="93">
        <v>0.35</v>
      </c>
      <c r="G753" s="64">
        <f>VLOOKUP(D753,upahbahan,3,FALSE)</f>
        <v>100000</v>
      </c>
      <c r="H753" s="124">
        <f>F753*G753</f>
        <v>35000</v>
      </c>
      <c r="K753" s="325"/>
    </row>
    <row r="754" spans="3:11">
      <c r="C754" s="142">
        <v>2</v>
      </c>
      <c r="D754" s="59" t="s">
        <v>8</v>
      </c>
      <c r="E754" s="72" t="s">
        <v>6</v>
      </c>
      <c r="F754" s="93">
        <v>0.35</v>
      </c>
      <c r="G754" s="64">
        <f>VLOOKUP(D754,upahbahan,3,FALSE)</f>
        <v>145000</v>
      </c>
      <c r="H754" s="124">
        <f>F754*G754</f>
        <v>50750</v>
      </c>
      <c r="K754" s="325"/>
    </row>
    <row r="755" spans="3:11">
      <c r="C755" s="142">
        <v>3</v>
      </c>
      <c r="D755" s="59" t="s">
        <v>18</v>
      </c>
      <c r="E755" s="72" t="s">
        <v>6</v>
      </c>
      <c r="F755" s="93">
        <v>3.5000000000000003E-2</v>
      </c>
      <c r="G755" s="64">
        <f>VLOOKUP(D755,upahbahan,3,FALSE)</f>
        <v>175000</v>
      </c>
      <c r="H755" s="124">
        <f>F755*G755</f>
        <v>6125.0000000000009</v>
      </c>
      <c r="K755" s="325"/>
    </row>
    <row r="756" spans="3:11">
      <c r="C756" s="142">
        <v>4</v>
      </c>
      <c r="D756" s="59" t="s">
        <v>19</v>
      </c>
      <c r="E756" s="72" t="s">
        <v>6</v>
      </c>
      <c r="F756" s="93">
        <v>1.17E-2</v>
      </c>
      <c r="G756" s="64">
        <f>VLOOKUP(D756,upahbahan,3,FALSE)</f>
        <v>200000</v>
      </c>
      <c r="H756" s="124">
        <f>F756*G756</f>
        <v>2340</v>
      </c>
      <c r="K756" s="325"/>
    </row>
    <row r="757" spans="3:11">
      <c r="C757" s="144" t="s">
        <v>1210</v>
      </c>
      <c r="D757" s="80"/>
      <c r="E757" s="80"/>
      <c r="F757" s="217"/>
      <c r="G757" s="218"/>
      <c r="H757" s="124">
        <f>SUM(H753:H756)</f>
        <v>94215</v>
      </c>
      <c r="I757" s="219"/>
      <c r="K757" s="325"/>
    </row>
    <row r="758" spans="3:11">
      <c r="C758" s="141" t="s">
        <v>1211</v>
      </c>
      <c r="D758" s="59" t="s">
        <v>1212</v>
      </c>
      <c r="E758" s="73"/>
      <c r="F758" s="73"/>
      <c r="G758" s="73"/>
      <c r="H758" s="146"/>
      <c r="K758" s="325"/>
    </row>
    <row r="759" spans="3:11">
      <c r="C759" s="142">
        <v>1</v>
      </c>
      <c r="D759" s="59" t="s">
        <v>3118</v>
      </c>
      <c r="E759" s="72" t="s">
        <v>44</v>
      </c>
      <c r="F759" s="227">
        <v>1</v>
      </c>
      <c r="G759" s="64">
        <f>VLOOKUP(D759,upahbahan,3,FALSE)</f>
        <v>140000</v>
      </c>
      <c r="H759" s="124">
        <f>F759*G759</f>
        <v>140000</v>
      </c>
      <c r="K759" s="325"/>
    </row>
    <row r="760" spans="3:11">
      <c r="C760" s="144" t="s">
        <v>1216</v>
      </c>
      <c r="D760" s="80"/>
      <c r="E760" s="80"/>
      <c r="F760" s="80"/>
      <c r="G760" s="162"/>
      <c r="H760" s="124">
        <f>SUM(H759)</f>
        <v>140000</v>
      </c>
      <c r="K760" s="325"/>
    </row>
    <row r="761" spans="3:11">
      <c r="C761" s="152" t="s">
        <v>1217</v>
      </c>
      <c r="D761" s="59" t="s">
        <v>1218</v>
      </c>
      <c r="E761" s="73"/>
      <c r="F761" s="73"/>
      <c r="G761" s="73"/>
      <c r="H761" s="146"/>
      <c r="K761" s="325"/>
    </row>
    <row r="762" spans="3:11">
      <c r="C762" s="144" t="s">
        <v>1219</v>
      </c>
      <c r="D762" s="80"/>
      <c r="E762" s="80"/>
      <c r="F762" s="80"/>
      <c r="G762" s="162"/>
      <c r="H762" s="153">
        <v>0</v>
      </c>
      <c r="K762" s="325"/>
    </row>
    <row r="763" spans="3:11">
      <c r="C763" s="122" t="s">
        <v>1220</v>
      </c>
      <c r="D763" s="69" t="s">
        <v>1221</v>
      </c>
      <c r="E763" s="70"/>
      <c r="F763" s="70"/>
      <c r="G763" s="71"/>
      <c r="H763" s="124">
        <f>H762+H760+H757</f>
        <v>234215</v>
      </c>
      <c r="K763" s="325"/>
    </row>
    <row r="764" spans="3:11">
      <c r="C764" s="122" t="s">
        <v>1222</v>
      </c>
      <c r="D764" s="69" t="s">
        <v>1325</v>
      </c>
      <c r="E764" s="70"/>
      <c r="F764" s="71"/>
      <c r="G764" s="95">
        <f>$M$8</f>
        <v>0.1</v>
      </c>
      <c r="H764" s="124">
        <f>H763*G764</f>
        <v>23421.5</v>
      </c>
      <c r="K764" s="325"/>
    </row>
    <row r="765" spans="3:11" ht="14.4" thickBot="1">
      <c r="C765" s="130" t="s">
        <v>1223</v>
      </c>
      <c r="D765" s="131" t="s">
        <v>1224</v>
      </c>
      <c r="E765" s="132"/>
      <c r="F765" s="132"/>
      <c r="G765" s="155"/>
      <c r="H765" s="134">
        <f>SUM(H763:H764)</f>
        <v>257636.5</v>
      </c>
      <c r="K765" s="325"/>
    </row>
    <row r="766" spans="3:11" ht="14.4" thickTop="1">
      <c r="C766" s="89"/>
      <c r="D766" s="90"/>
      <c r="E766" s="90"/>
      <c r="F766" s="90"/>
      <c r="G766" s="90"/>
      <c r="H766" s="91"/>
      <c r="K766" s="325"/>
    </row>
    <row r="767" spans="3:11">
      <c r="C767" s="89"/>
      <c r="D767" s="90"/>
      <c r="E767" s="90"/>
      <c r="F767" s="90"/>
      <c r="G767" s="90"/>
      <c r="H767" s="91"/>
      <c r="K767" s="325"/>
    </row>
    <row r="768" spans="3:11" ht="14.4" thickBot="1">
      <c r="C768" s="53" t="s">
        <v>3119</v>
      </c>
      <c r="D768" s="221" t="s">
        <v>3120</v>
      </c>
      <c r="E768" s="222"/>
      <c r="F768" s="222"/>
      <c r="G768" s="222"/>
      <c r="H768" s="222"/>
      <c r="I768" s="56">
        <f>ROUNDDOWN(H784,-2)</f>
        <v>555300</v>
      </c>
      <c r="K768" s="325"/>
    </row>
    <row r="769" spans="3:11" ht="28.2" thickTop="1">
      <c r="C769" s="119" t="s">
        <v>1197</v>
      </c>
      <c r="D769" s="120" t="s">
        <v>1198</v>
      </c>
      <c r="E769" s="120" t="s">
        <v>1199</v>
      </c>
      <c r="F769" s="120" t="s">
        <v>1200</v>
      </c>
      <c r="G769" s="120" t="s">
        <v>1201</v>
      </c>
      <c r="H769" s="121" t="s">
        <v>1202</v>
      </c>
      <c r="K769" s="325"/>
    </row>
    <row r="770" spans="3:11">
      <c r="C770" s="141" t="s">
        <v>1203</v>
      </c>
      <c r="D770" s="59" t="s">
        <v>1204</v>
      </c>
      <c r="E770" s="73"/>
      <c r="F770" s="73"/>
      <c r="G770" s="73"/>
      <c r="H770" s="146"/>
      <c r="K770" s="325"/>
    </row>
    <row r="771" spans="3:11">
      <c r="C771" s="142">
        <v>1</v>
      </c>
      <c r="D771" s="59" t="s">
        <v>5</v>
      </c>
      <c r="E771" s="72" t="s">
        <v>6</v>
      </c>
      <c r="F771" s="93">
        <v>1.67</v>
      </c>
      <c r="G771" s="64">
        <f>VLOOKUP(D771,upahbahan,3,FALSE)</f>
        <v>100000</v>
      </c>
      <c r="H771" s="124">
        <f>F771*G771</f>
        <v>167000</v>
      </c>
      <c r="K771" s="325"/>
    </row>
    <row r="772" spans="3:11">
      <c r="C772" s="142">
        <v>2</v>
      </c>
      <c r="D772" s="59" t="s">
        <v>8</v>
      </c>
      <c r="E772" s="72" t="s">
        <v>6</v>
      </c>
      <c r="F772" s="93">
        <v>1.67</v>
      </c>
      <c r="G772" s="64">
        <f>VLOOKUP(D772,upahbahan,3,FALSE)</f>
        <v>145000</v>
      </c>
      <c r="H772" s="124">
        <f>F772*G772</f>
        <v>242150</v>
      </c>
      <c r="K772" s="325"/>
    </row>
    <row r="773" spans="3:11">
      <c r="C773" s="142">
        <v>3</v>
      </c>
      <c r="D773" s="59" t="s">
        <v>18</v>
      </c>
      <c r="E773" s="72" t="s">
        <v>6</v>
      </c>
      <c r="F773" s="93">
        <v>0.16700000000000001</v>
      </c>
      <c r="G773" s="64">
        <f>VLOOKUP(D773,upahbahan,3,FALSE)</f>
        <v>175000</v>
      </c>
      <c r="H773" s="124">
        <f>F773*G773</f>
        <v>29225</v>
      </c>
      <c r="K773" s="325"/>
    </row>
    <row r="774" spans="3:11">
      <c r="C774" s="142">
        <v>4</v>
      </c>
      <c r="D774" s="59" t="s">
        <v>19</v>
      </c>
      <c r="E774" s="72" t="s">
        <v>6</v>
      </c>
      <c r="F774" s="93">
        <v>5.57E-2</v>
      </c>
      <c r="G774" s="64">
        <f>VLOOKUP(D774,upahbahan,3,FALSE)</f>
        <v>200000</v>
      </c>
      <c r="H774" s="124">
        <f>F774*G774</f>
        <v>11140</v>
      </c>
      <c r="K774" s="325"/>
    </row>
    <row r="775" spans="3:11">
      <c r="C775" s="144" t="s">
        <v>1210</v>
      </c>
      <c r="D775" s="80"/>
      <c r="E775" s="80"/>
      <c r="F775" s="217"/>
      <c r="G775" s="218"/>
      <c r="H775" s="124">
        <f>SUM(H771:H774)</f>
        <v>449515</v>
      </c>
      <c r="I775" s="219"/>
      <c r="K775" s="325"/>
    </row>
    <row r="776" spans="3:11">
      <c r="C776" s="141" t="s">
        <v>1211</v>
      </c>
      <c r="D776" s="59" t="s">
        <v>1212</v>
      </c>
      <c r="E776" s="73"/>
      <c r="F776" s="73"/>
      <c r="G776" s="73"/>
      <c r="H776" s="146"/>
      <c r="K776" s="325"/>
    </row>
    <row r="777" spans="3:11">
      <c r="C777" s="141"/>
      <c r="D777" s="59" t="s">
        <v>3121</v>
      </c>
      <c r="E777" s="73" t="s">
        <v>66</v>
      </c>
      <c r="F777" s="73">
        <v>6.1769999999999996</v>
      </c>
      <c r="G777" s="64">
        <f>VLOOKUP(D777,upahbahan,3,FALSE)</f>
        <v>7500</v>
      </c>
      <c r="H777" s="124">
        <f>F777*G777</f>
        <v>46327.5</v>
      </c>
      <c r="K777" s="325"/>
    </row>
    <row r="778" spans="3:11">
      <c r="C778" s="142">
        <v>1</v>
      </c>
      <c r="D778" s="59" t="s">
        <v>1525</v>
      </c>
      <c r="E778" s="72" t="s">
        <v>1526</v>
      </c>
      <c r="F778" s="227">
        <v>27.08</v>
      </c>
      <c r="G778" s="64">
        <f>VLOOKUP(D778,upahbahan,3,FALSE)</f>
        <v>332</v>
      </c>
      <c r="H778" s="124">
        <f>F778*G778</f>
        <v>8990.56</v>
      </c>
      <c r="K778" s="325"/>
    </row>
    <row r="779" spans="3:11">
      <c r="C779" s="144" t="s">
        <v>1216</v>
      </c>
      <c r="D779" s="80"/>
      <c r="E779" s="80"/>
      <c r="F779" s="80"/>
      <c r="G779" s="162"/>
      <c r="H779" s="124">
        <f>SUM(H777:H778)</f>
        <v>55318.06</v>
      </c>
      <c r="K779" s="325"/>
    </row>
    <row r="780" spans="3:11">
      <c r="C780" s="152" t="s">
        <v>1217</v>
      </c>
      <c r="D780" s="59" t="s">
        <v>1218</v>
      </c>
      <c r="E780" s="73"/>
      <c r="F780" s="73"/>
      <c r="G780" s="73"/>
      <c r="H780" s="146"/>
      <c r="K780" s="325"/>
    </row>
    <row r="781" spans="3:11">
      <c r="C781" s="144" t="s">
        <v>1219</v>
      </c>
      <c r="D781" s="80"/>
      <c r="E781" s="80"/>
      <c r="F781" s="80"/>
      <c r="G781" s="162"/>
      <c r="H781" s="153">
        <v>0</v>
      </c>
      <c r="K781" s="325"/>
    </row>
    <row r="782" spans="3:11">
      <c r="C782" s="122" t="s">
        <v>1220</v>
      </c>
      <c r="D782" s="69" t="s">
        <v>1221</v>
      </c>
      <c r="E782" s="70"/>
      <c r="F782" s="70"/>
      <c r="G782" s="71"/>
      <c r="H782" s="124">
        <f>H781+H779+H775</f>
        <v>504833.06</v>
      </c>
      <c r="K782" s="325"/>
    </row>
    <row r="783" spans="3:11">
      <c r="C783" s="122" t="s">
        <v>1222</v>
      </c>
      <c r="D783" s="69" t="s">
        <v>1325</v>
      </c>
      <c r="E783" s="70"/>
      <c r="F783" s="71"/>
      <c r="G783" s="95">
        <f>$M$8</f>
        <v>0.1</v>
      </c>
      <c r="H783" s="124">
        <f>H782*G783</f>
        <v>50483.306000000004</v>
      </c>
      <c r="K783" s="325"/>
    </row>
    <row r="784" spans="3:11" ht="14.4" thickBot="1">
      <c r="C784" s="130" t="s">
        <v>1223</v>
      </c>
      <c r="D784" s="131" t="s">
        <v>1224</v>
      </c>
      <c r="E784" s="132"/>
      <c r="F784" s="132"/>
      <c r="G784" s="155"/>
      <c r="H784" s="134">
        <f>SUM(H782:H783)</f>
        <v>555316.36600000004</v>
      </c>
      <c r="K784" s="325"/>
    </row>
    <row r="785" spans="3:11" ht="14.4" thickTop="1">
      <c r="C785" s="89"/>
      <c r="D785" s="90"/>
      <c r="E785" s="90"/>
      <c r="F785" s="90"/>
      <c r="G785" s="90"/>
      <c r="H785" s="91"/>
      <c r="K785" s="325"/>
    </row>
    <row r="786" spans="3:11">
      <c r="C786" s="89"/>
      <c r="D786" s="90"/>
      <c r="E786" s="90"/>
      <c r="F786" s="90"/>
      <c r="G786" s="90"/>
      <c r="H786" s="91"/>
      <c r="K786" s="325"/>
    </row>
    <row r="787" spans="3:11">
      <c r="C787" s="89"/>
      <c r="D787" s="90"/>
      <c r="E787" s="90"/>
      <c r="F787" s="90"/>
      <c r="G787" s="90"/>
      <c r="H787" s="91"/>
      <c r="K787" s="325"/>
    </row>
    <row r="788" spans="3:11" ht="14.4" thickBot="1">
      <c r="C788" s="53" t="s">
        <v>3122</v>
      </c>
      <c r="D788" s="221" t="s">
        <v>3123</v>
      </c>
      <c r="E788" s="222"/>
      <c r="F788" s="222"/>
      <c r="G788" s="222"/>
      <c r="H788" s="222"/>
      <c r="I788" s="56">
        <f>ROUNDDOWN(H805,-2)</f>
        <v>110800</v>
      </c>
      <c r="K788" s="325"/>
    </row>
    <row r="789" spans="3:11" ht="28.2" thickTop="1">
      <c r="C789" s="119" t="s">
        <v>1197</v>
      </c>
      <c r="D789" s="120" t="s">
        <v>1198</v>
      </c>
      <c r="E789" s="120" t="s">
        <v>1199</v>
      </c>
      <c r="F789" s="120" t="s">
        <v>1200</v>
      </c>
      <c r="G789" s="120" t="s">
        <v>1201</v>
      </c>
      <c r="H789" s="121" t="s">
        <v>1202</v>
      </c>
      <c r="K789" s="325"/>
    </row>
    <row r="790" spans="3:11">
      <c r="C790" s="141" t="s">
        <v>1203</v>
      </c>
      <c r="D790" s="59" t="s">
        <v>1204</v>
      </c>
      <c r="E790" s="73"/>
      <c r="F790" s="73"/>
      <c r="G790" s="73"/>
      <c r="H790" s="146"/>
      <c r="K790" s="325"/>
    </row>
    <row r="791" spans="3:11">
      <c r="C791" s="142">
        <v>1</v>
      </c>
      <c r="D791" s="59" t="s">
        <v>5</v>
      </c>
      <c r="E791" s="72" t="s">
        <v>6</v>
      </c>
      <c r="F791" s="93">
        <v>0.1</v>
      </c>
      <c r="G791" s="64">
        <f>VLOOKUP(D791,upahbahan,3,FALSE)</f>
        <v>100000</v>
      </c>
      <c r="H791" s="124">
        <f>F791*G791</f>
        <v>10000</v>
      </c>
      <c r="K791" s="325"/>
    </row>
    <row r="792" spans="3:11">
      <c r="C792" s="142">
        <v>2</v>
      </c>
      <c r="D792" s="59" t="s">
        <v>8</v>
      </c>
      <c r="E792" s="72" t="s">
        <v>6</v>
      </c>
      <c r="F792" s="93">
        <v>0.1</v>
      </c>
      <c r="G792" s="64">
        <f>VLOOKUP(D792,upahbahan,3,FALSE)</f>
        <v>145000</v>
      </c>
      <c r="H792" s="124">
        <f>F792*G792</f>
        <v>14500</v>
      </c>
      <c r="K792" s="325"/>
    </row>
    <row r="793" spans="3:11">
      <c r="C793" s="142">
        <v>3</v>
      </c>
      <c r="D793" s="59" t="s">
        <v>18</v>
      </c>
      <c r="E793" s="72" t="s">
        <v>6</v>
      </c>
      <c r="F793" s="93">
        <v>0.01</v>
      </c>
      <c r="G793" s="64">
        <f>VLOOKUP(D793,upahbahan,3,FALSE)</f>
        <v>175000</v>
      </c>
      <c r="H793" s="124">
        <f>F793*G793</f>
        <v>1750</v>
      </c>
      <c r="K793" s="325"/>
    </row>
    <row r="794" spans="3:11">
      <c r="C794" s="142">
        <v>4</v>
      </c>
      <c r="D794" s="59" t="s">
        <v>19</v>
      </c>
      <c r="E794" s="72" t="s">
        <v>6</v>
      </c>
      <c r="F794" s="93">
        <v>3.0000000000000001E-3</v>
      </c>
      <c r="G794" s="64">
        <f>VLOOKUP(D794,upahbahan,3,FALSE)</f>
        <v>200000</v>
      </c>
      <c r="H794" s="124">
        <f>F794*G794</f>
        <v>600</v>
      </c>
      <c r="K794" s="325"/>
    </row>
    <row r="795" spans="3:11">
      <c r="C795" s="144" t="s">
        <v>1210</v>
      </c>
      <c r="D795" s="80"/>
      <c r="E795" s="80"/>
      <c r="F795" s="217"/>
      <c r="G795" s="218"/>
      <c r="H795" s="124">
        <f>SUM(H791:H794)</f>
        <v>26850</v>
      </c>
      <c r="I795" s="219"/>
      <c r="K795" s="325"/>
    </row>
    <row r="796" spans="3:11">
      <c r="C796" s="141" t="s">
        <v>1211</v>
      </c>
      <c r="D796" s="59" t="s">
        <v>1212</v>
      </c>
      <c r="E796" s="73"/>
      <c r="F796" s="73"/>
      <c r="G796" s="73"/>
      <c r="H796" s="146"/>
      <c r="K796" s="325"/>
    </row>
    <row r="797" spans="3:11">
      <c r="C797" s="141">
        <v>2</v>
      </c>
      <c r="D797" s="59" t="s">
        <v>3124</v>
      </c>
      <c r="E797" s="170" t="s">
        <v>63</v>
      </c>
      <c r="F797" s="171">
        <v>1.1000000000000001</v>
      </c>
      <c r="G797" s="64">
        <f>VLOOKUP(D797,upahbahan,3,FALSE)</f>
        <v>20190</v>
      </c>
      <c r="H797" s="124">
        <f>F797*G797</f>
        <v>22209</v>
      </c>
      <c r="K797" s="325"/>
    </row>
    <row r="798" spans="3:11">
      <c r="C798" s="141">
        <v>2</v>
      </c>
      <c r="D798" s="59" t="s">
        <v>1525</v>
      </c>
      <c r="E798" s="170" t="s">
        <v>1526</v>
      </c>
      <c r="F798" s="171">
        <v>11.11</v>
      </c>
      <c r="G798" s="64">
        <f>VLOOKUP(D798,upahbahan,3,FALSE)</f>
        <v>332</v>
      </c>
      <c r="H798" s="124">
        <f t="shared" ref="H798:H799" si="52">F798*G798</f>
        <v>3688.52</v>
      </c>
      <c r="K798" s="325"/>
    </row>
    <row r="799" spans="3:11">
      <c r="C799" s="142">
        <v>3</v>
      </c>
      <c r="D799" s="59" t="s">
        <v>3125</v>
      </c>
      <c r="E799" s="72" t="s">
        <v>66</v>
      </c>
      <c r="F799" s="74">
        <v>1.716</v>
      </c>
      <c r="G799" s="64">
        <f>VLOOKUP(D799,upahbahan,3,FALSE)</f>
        <v>28000</v>
      </c>
      <c r="H799" s="124">
        <f t="shared" si="52"/>
        <v>48048</v>
      </c>
      <c r="K799" s="325"/>
    </row>
    <row r="800" spans="3:11">
      <c r="C800" s="144" t="s">
        <v>1216</v>
      </c>
      <c r="D800" s="80"/>
      <c r="E800" s="80"/>
      <c r="F800" s="80"/>
      <c r="G800" s="162"/>
      <c r="H800" s="124">
        <f>SUM(H797:H799)</f>
        <v>73945.52</v>
      </c>
      <c r="K800" s="325"/>
    </row>
    <row r="801" spans="3:11">
      <c r="C801" s="152" t="s">
        <v>1217</v>
      </c>
      <c r="D801" s="59" t="s">
        <v>1218</v>
      </c>
      <c r="E801" s="73"/>
      <c r="F801" s="73"/>
      <c r="G801" s="73"/>
      <c r="H801" s="146"/>
      <c r="K801" s="325"/>
    </row>
    <row r="802" spans="3:11">
      <c r="C802" s="144" t="s">
        <v>1219</v>
      </c>
      <c r="D802" s="80"/>
      <c r="E802" s="80"/>
      <c r="F802" s="80"/>
      <c r="G802" s="162"/>
      <c r="H802" s="153">
        <v>0</v>
      </c>
      <c r="K802" s="325"/>
    </row>
    <row r="803" spans="3:11">
      <c r="C803" s="122" t="s">
        <v>1220</v>
      </c>
      <c r="D803" s="69" t="s">
        <v>1221</v>
      </c>
      <c r="E803" s="70"/>
      <c r="F803" s="70"/>
      <c r="G803" s="71"/>
      <c r="H803" s="124">
        <f>H802+H800+H795</f>
        <v>100795.52</v>
      </c>
      <c r="K803" s="325"/>
    </row>
    <row r="804" spans="3:11">
      <c r="C804" s="122" t="s">
        <v>1222</v>
      </c>
      <c r="D804" s="69" t="s">
        <v>1325</v>
      </c>
      <c r="E804" s="70"/>
      <c r="F804" s="71"/>
      <c r="G804" s="95">
        <f>$M$8</f>
        <v>0.1</v>
      </c>
      <c r="H804" s="124">
        <f>H803*G804</f>
        <v>10079.552000000001</v>
      </c>
      <c r="K804" s="325"/>
    </row>
    <row r="805" spans="3:11" ht="14.4" thickBot="1">
      <c r="C805" s="130" t="s">
        <v>1223</v>
      </c>
      <c r="D805" s="131" t="s">
        <v>1224</v>
      </c>
      <c r="E805" s="132"/>
      <c r="F805" s="132"/>
      <c r="G805" s="155"/>
      <c r="H805" s="134">
        <f>SUM(H803:H804)</f>
        <v>110875.072</v>
      </c>
      <c r="K805" s="325"/>
    </row>
    <row r="806" spans="3:11" ht="14.4" thickTop="1">
      <c r="C806" s="89"/>
      <c r="D806" s="90"/>
      <c r="E806" s="90"/>
      <c r="F806" s="90"/>
      <c r="G806" s="90"/>
      <c r="H806" s="91"/>
      <c r="K806" s="325"/>
    </row>
    <row r="807" spans="3:11">
      <c r="C807" s="89"/>
      <c r="D807" s="90"/>
      <c r="E807" s="90"/>
      <c r="F807" s="90"/>
      <c r="G807" s="90"/>
      <c r="H807" s="91"/>
      <c r="K807" s="325"/>
    </row>
    <row r="808" spans="3:11" ht="14.4" thickBot="1">
      <c r="C808" s="53" t="s">
        <v>3126</v>
      </c>
      <c r="D808" s="221" t="s">
        <v>3127</v>
      </c>
      <c r="E808" s="222"/>
      <c r="F808" s="222"/>
      <c r="G808" s="222"/>
      <c r="H808" s="222"/>
      <c r="I808" s="56">
        <f>ROUNDDOWN(H823,-2)</f>
        <v>67700</v>
      </c>
      <c r="K808" s="325"/>
    </row>
    <row r="809" spans="3:11" ht="28.2" thickTop="1">
      <c r="C809" s="119" t="s">
        <v>1197</v>
      </c>
      <c r="D809" s="120" t="s">
        <v>1198</v>
      </c>
      <c r="E809" s="120" t="s">
        <v>1199</v>
      </c>
      <c r="F809" s="120" t="s">
        <v>1200</v>
      </c>
      <c r="G809" s="120" t="s">
        <v>1201</v>
      </c>
      <c r="H809" s="121" t="s">
        <v>1202</v>
      </c>
      <c r="K809" s="325"/>
    </row>
    <row r="810" spans="3:11">
      <c r="C810" s="141" t="s">
        <v>1203</v>
      </c>
      <c r="D810" s="59" t="s">
        <v>1204</v>
      </c>
      <c r="E810" s="73"/>
      <c r="F810" s="73"/>
      <c r="G810" s="73"/>
      <c r="H810" s="146"/>
      <c r="K810" s="325"/>
    </row>
    <row r="811" spans="3:11">
      <c r="C811" s="142">
        <v>1</v>
      </c>
      <c r="D811" s="59" t="s">
        <v>5</v>
      </c>
      <c r="E811" s="72" t="s">
        <v>6</v>
      </c>
      <c r="F811" s="93">
        <v>0.02</v>
      </c>
      <c r="G811" s="64">
        <f>VLOOKUP(D811,upahbahan,3,FALSE)</f>
        <v>100000</v>
      </c>
      <c r="H811" s="124">
        <f>F811*G811</f>
        <v>2000</v>
      </c>
      <c r="K811" s="325"/>
    </row>
    <row r="812" spans="3:11">
      <c r="C812" s="142">
        <v>2</v>
      </c>
      <c r="D812" s="59" t="s">
        <v>8</v>
      </c>
      <c r="E812" s="72" t="s">
        <v>6</v>
      </c>
      <c r="F812" s="93">
        <v>0.2</v>
      </c>
      <c r="G812" s="64">
        <f>VLOOKUP(D812,upahbahan,3,FALSE)</f>
        <v>145000</v>
      </c>
      <c r="H812" s="124">
        <f>F812*G812</f>
        <v>29000</v>
      </c>
      <c r="K812" s="325"/>
    </row>
    <row r="813" spans="3:11">
      <c r="C813" s="142">
        <v>3</v>
      </c>
      <c r="D813" s="59" t="s">
        <v>18</v>
      </c>
      <c r="E813" s="72" t="s">
        <v>6</v>
      </c>
      <c r="F813" s="93">
        <v>0.02</v>
      </c>
      <c r="G813" s="64">
        <f>VLOOKUP(D813,upahbahan,3,FALSE)</f>
        <v>175000</v>
      </c>
      <c r="H813" s="124">
        <f>F813*G813</f>
        <v>3500</v>
      </c>
      <c r="K813" s="325"/>
    </row>
    <row r="814" spans="3:11">
      <c r="C814" s="142">
        <v>4</v>
      </c>
      <c r="D814" s="59" t="s">
        <v>19</v>
      </c>
      <c r="E814" s="72" t="s">
        <v>6</v>
      </c>
      <c r="F814" s="93">
        <v>6.7000000000000002E-3</v>
      </c>
      <c r="G814" s="64">
        <f>VLOOKUP(D814,upahbahan,3,FALSE)</f>
        <v>200000</v>
      </c>
      <c r="H814" s="124">
        <f>F814*G814</f>
        <v>1340</v>
      </c>
      <c r="K814" s="325"/>
    </row>
    <row r="815" spans="3:11">
      <c r="C815" s="144" t="s">
        <v>1210</v>
      </c>
      <c r="D815" s="80"/>
      <c r="E815" s="80"/>
      <c r="F815" s="217"/>
      <c r="G815" s="218"/>
      <c r="H815" s="124">
        <f>SUM(H811:H814)</f>
        <v>35840</v>
      </c>
      <c r="I815" s="219"/>
      <c r="K815" s="325"/>
    </row>
    <row r="816" spans="3:11">
      <c r="C816" s="141" t="s">
        <v>1211</v>
      </c>
      <c r="D816" s="59" t="s">
        <v>1212</v>
      </c>
      <c r="E816" s="73"/>
      <c r="F816" s="73"/>
      <c r="G816" s="73"/>
      <c r="H816" s="146"/>
      <c r="K816" s="325"/>
    </row>
    <row r="817" spans="3:11">
      <c r="C817" s="142">
        <v>1</v>
      </c>
      <c r="D817" s="59" t="s">
        <v>617</v>
      </c>
      <c r="E817" s="72" t="s">
        <v>66</v>
      </c>
      <c r="F817" s="74">
        <v>1.716</v>
      </c>
      <c r="G817" s="64">
        <f>VLOOKUP(D817,upahbahan,3,FALSE)</f>
        <v>15000</v>
      </c>
      <c r="H817" s="124">
        <f>F817*G817</f>
        <v>25740</v>
      </c>
      <c r="K817" s="325"/>
    </row>
    <row r="818" spans="3:11">
      <c r="C818" s="144" t="s">
        <v>1216</v>
      </c>
      <c r="D818" s="80"/>
      <c r="E818" s="80"/>
      <c r="F818" s="80"/>
      <c r="G818" s="162"/>
      <c r="H818" s="124">
        <f>SUM(H817:H817)</f>
        <v>25740</v>
      </c>
      <c r="K818" s="325"/>
    </row>
    <row r="819" spans="3:11">
      <c r="C819" s="152" t="s">
        <v>1217</v>
      </c>
      <c r="D819" s="59" t="s">
        <v>1218</v>
      </c>
      <c r="E819" s="73"/>
      <c r="F819" s="73"/>
      <c r="G819" s="73"/>
      <c r="H819" s="146"/>
      <c r="K819" s="325"/>
    </row>
    <row r="820" spans="3:11">
      <c r="C820" s="144" t="s">
        <v>1219</v>
      </c>
      <c r="D820" s="80"/>
      <c r="E820" s="80"/>
      <c r="F820" s="80"/>
      <c r="G820" s="162"/>
      <c r="H820" s="153">
        <v>0</v>
      </c>
      <c r="K820" s="325"/>
    </row>
    <row r="821" spans="3:11">
      <c r="C821" s="122" t="s">
        <v>1220</v>
      </c>
      <c r="D821" s="69" t="s">
        <v>1221</v>
      </c>
      <c r="E821" s="70"/>
      <c r="F821" s="70"/>
      <c r="G821" s="71"/>
      <c r="H821" s="124">
        <f>H820+H818+H815</f>
        <v>61580</v>
      </c>
      <c r="K821" s="325"/>
    </row>
    <row r="822" spans="3:11">
      <c r="C822" s="122" t="s">
        <v>1222</v>
      </c>
      <c r="D822" s="69" t="s">
        <v>1325</v>
      </c>
      <c r="E822" s="70"/>
      <c r="F822" s="71"/>
      <c r="G822" s="95">
        <f>$M$8</f>
        <v>0.1</v>
      </c>
      <c r="H822" s="124">
        <f>H821*G822</f>
        <v>6158</v>
      </c>
      <c r="K822" s="325"/>
    </row>
    <row r="823" spans="3:11" ht="14.4" thickBot="1">
      <c r="C823" s="130" t="s">
        <v>1223</v>
      </c>
      <c r="D823" s="131" t="s">
        <v>1224</v>
      </c>
      <c r="E823" s="132"/>
      <c r="F823" s="132"/>
      <c r="G823" s="155"/>
      <c r="H823" s="134">
        <f>SUM(H821:H822)</f>
        <v>67738</v>
      </c>
      <c r="K823" s="325"/>
    </row>
    <row r="824" spans="3:11" ht="14.4" thickTop="1">
      <c r="C824" s="89"/>
      <c r="D824" s="90"/>
      <c r="E824" s="90"/>
      <c r="F824" s="90"/>
      <c r="G824" s="90"/>
      <c r="H824" s="91"/>
      <c r="K824" s="325"/>
    </row>
    <row r="825" spans="3:11">
      <c r="C825" s="89"/>
      <c r="D825" s="90"/>
      <c r="E825" s="90"/>
      <c r="F825" s="90"/>
      <c r="G825" s="90"/>
      <c r="H825" s="91"/>
      <c r="K825" s="325"/>
    </row>
    <row r="826" spans="3:11" ht="14.4" thickBot="1">
      <c r="C826" s="53" t="s">
        <v>3128</v>
      </c>
      <c r="D826" s="221" t="s">
        <v>1521</v>
      </c>
      <c r="E826" s="223"/>
      <c r="F826" s="223"/>
      <c r="G826" s="223"/>
      <c r="H826" s="223"/>
      <c r="I826" s="56">
        <f>ROUNDDOWN(H841,-2)</f>
        <v>65500</v>
      </c>
      <c r="K826" s="325"/>
    </row>
    <row r="827" spans="3:11" ht="28.2" thickTop="1">
      <c r="C827" s="119" t="s">
        <v>1197</v>
      </c>
      <c r="D827" s="120" t="s">
        <v>1198</v>
      </c>
      <c r="E827" s="120" t="s">
        <v>1199</v>
      </c>
      <c r="F827" s="120" t="s">
        <v>1200</v>
      </c>
      <c r="G827" s="120" t="s">
        <v>1201</v>
      </c>
      <c r="H827" s="121" t="s">
        <v>1202</v>
      </c>
      <c r="K827" s="325"/>
    </row>
    <row r="828" spans="3:11">
      <c r="C828" s="141" t="s">
        <v>1203</v>
      </c>
      <c r="D828" s="59" t="s">
        <v>1204</v>
      </c>
      <c r="E828" s="73"/>
      <c r="F828" s="73"/>
      <c r="G828" s="73"/>
      <c r="H828" s="146"/>
      <c r="K828" s="325"/>
    </row>
    <row r="829" spans="3:11">
      <c r="C829" s="142">
        <v>1</v>
      </c>
      <c r="D829" s="59" t="s">
        <v>5</v>
      </c>
      <c r="E829" s="72" t="s">
        <v>6</v>
      </c>
      <c r="F829" s="93">
        <v>0.01</v>
      </c>
      <c r="G829" s="64">
        <f>VLOOKUP(D829,upahbahan,3,FALSE)</f>
        <v>100000</v>
      </c>
      <c r="H829" s="124">
        <f t="shared" ref="H829:H832" si="53">F829*G829</f>
        <v>1000</v>
      </c>
      <c r="K829" s="325"/>
    </row>
    <row r="830" spans="3:11">
      <c r="C830" s="142">
        <v>2</v>
      </c>
      <c r="D830" s="59" t="s">
        <v>8</v>
      </c>
      <c r="E830" s="72" t="s">
        <v>6</v>
      </c>
      <c r="F830" s="93">
        <v>0.1</v>
      </c>
      <c r="G830" s="64">
        <f>VLOOKUP(D830,upahbahan,3,FALSE)</f>
        <v>145000</v>
      </c>
      <c r="H830" s="124">
        <f t="shared" si="53"/>
        <v>14500</v>
      </c>
      <c r="K830" s="325"/>
    </row>
    <row r="831" spans="3:11">
      <c r="C831" s="142">
        <v>3</v>
      </c>
      <c r="D831" s="59" t="s">
        <v>18</v>
      </c>
      <c r="E831" s="72" t="s">
        <v>6</v>
      </c>
      <c r="F831" s="93">
        <v>0.01</v>
      </c>
      <c r="G831" s="64">
        <f>VLOOKUP(D831,upahbahan,3,FALSE)</f>
        <v>175000</v>
      </c>
      <c r="H831" s="124">
        <f t="shared" si="53"/>
        <v>1750</v>
      </c>
      <c r="K831" s="325"/>
    </row>
    <row r="832" spans="3:11">
      <c r="C832" s="142">
        <v>4</v>
      </c>
      <c r="D832" s="59" t="s">
        <v>19</v>
      </c>
      <c r="E832" s="72" t="s">
        <v>6</v>
      </c>
      <c r="F832" s="93">
        <v>3.3E-3</v>
      </c>
      <c r="G832" s="64">
        <f>VLOOKUP(D832,upahbahan,3,FALSE)</f>
        <v>200000</v>
      </c>
      <c r="H832" s="124">
        <f t="shared" si="53"/>
        <v>660</v>
      </c>
      <c r="K832" s="325"/>
    </row>
    <row r="833" spans="3:11">
      <c r="C833" s="144" t="s">
        <v>1210</v>
      </c>
      <c r="D833" s="80"/>
      <c r="E833" s="80"/>
      <c r="F833" s="217"/>
      <c r="G833" s="218"/>
      <c r="H833" s="124">
        <f>SUM(H829:H832)</f>
        <v>17910</v>
      </c>
      <c r="I833" s="219"/>
      <c r="K833" s="325"/>
    </row>
    <row r="834" spans="3:11">
      <c r="C834" s="141" t="s">
        <v>1211</v>
      </c>
      <c r="D834" s="59" t="s">
        <v>1212</v>
      </c>
      <c r="E834" s="73"/>
      <c r="F834" s="73"/>
      <c r="G834" s="73"/>
      <c r="H834" s="146"/>
      <c r="K834" s="325"/>
    </row>
    <row r="835" spans="3:11">
      <c r="C835" s="142">
        <v>1</v>
      </c>
      <c r="D835" s="59" t="s">
        <v>611</v>
      </c>
      <c r="E835" s="72" t="s">
        <v>44</v>
      </c>
      <c r="F835" s="227">
        <v>1</v>
      </c>
      <c r="G835" s="64">
        <f>VLOOKUP(D835,upahbahan,3,FALSE)</f>
        <v>41700</v>
      </c>
      <c r="H835" s="124">
        <f>F835*G835</f>
        <v>41700</v>
      </c>
      <c r="K835" s="325"/>
    </row>
    <row r="836" spans="3:11">
      <c r="C836" s="144" t="s">
        <v>1216</v>
      </c>
      <c r="D836" s="80"/>
      <c r="E836" s="80"/>
      <c r="F836" s="80"/>
      <c r="G836" s="162"/>
      <c r="H836" s="124">
        <f>SUM(H835)</f>
        <v>41700</v>
      </c>
      <c r="K836" s="325"/>
    </row>
    <row r="837" spans="3:11">
      <c r="C837" s="152" t="s">
        <v>1217</v>
      </c>
      <c r="D837" s="59" t="s">
        <v>1218</v>
      </c>
      <c r="E837" s="73"/>
      <c r="F837" s="73"/>
      <c r="G837" s="73"/>
      <c r="H837" s="146"/>
      <c r="K837" s="325"/>
    </row>
    <row r="838" spans="3:11">
      <c r="C838" s="144" t="s">
        <v>1219</v>
      </c>
      <c r="D838" s="80"/>
      <c r="E838" s="80"/>
      <c r="F838" s="80"/>
      <c r="G838" s="162"/>
      <c r="H838" s="153">
        <v>0</v>
      </c>
      <c r="K838" s="325"/>
    </row>
    <row r="839" spans="3:11">
      <c r="C839" s="122" t="s">
        <v>1220</v>
      </c>
      <c r="D839" s="69" t="s">
        <v>1221</v>
      </c>
      <c r="E839" s="70"/>
      <c r="F839" s="70"/>
      <c r="G839" s="71"/>
      <c r="H839" s="124">
        <f>H838+H836+H833</f>
        <v>59610</v>
      </c>
      <c r="K839" s="325"/>
    </row>
    <row r="840" spans="3:11">
      <c r="C840" s="122" t="s">
        <v>1222</v>
      </c>
      <c r="D840" s="69" t="s">
        <v>1325</v>
      </c>
      <c r="E840" s="70"/>
      <c r="F840" s="71"/>
      <c r="G840" s="95">
        <f>$M$8</f>
        <v>0.1</v>
      </c>
      <c r="H840" s="124">
        <f>H839*G840</f>
        <v>5961</v>
      </c>
      <c r="K840" s="325"/>
    </row>
    <row r="841" spans="3:11" ht="14.4" thickBot="1">
      <c r="C841" s="130" t="s">
        <v>1223</v>
      </c>
      <c r="D841" s="131" t="s">
        <v>1224</v>
      </c>
      <c r="E841" s="132"/>
      <c r="F841" s="132"/>
      <c r="G841" s="155"/>
      <c r="H841" s="134">
        <f>SUM(H839:H840)</f>
        <v>65571</v>
      </c>
      <c r="K841" s="325"/>
    </row>
    <row r="842" spans="3:11" ht="14.4" thickTop="1">
      <c r="C842" s="89"/>
      <c r="D842" s="90"/>
      <c r="E842" s="90"/>
      <c r="F842" s="90"/>
      <c r="G842" s="90"/>
      <c r="H842" s="91"/>
      <c r="K842" s="325"/>
    </row>
    <row r="843" spans="3:11" ht="14.4" thickBot="1">
      <c r="C843" s="53" t="s">
        <v>3129</v>
      </c>
      <c r="D843" s="221" t="s">
        <v>1522</v>
      </c>
      <c r="E843" s="223"/>
      <c r="F843" s="223"/>
      <c r="G843" s="223"/>
      <c r="H843" s="223"/>
      <c r="I843" s="56">
        <f>ROUNDDOWN(H858,-2)</f>
        <v>78300</v>
      </c>
      <c r="K843" s="325"/>
    </row>
    <row r="844" spans="3:11" ht="28.2" thickTop="1">
      <c r="C844" s="119" t="s">
        <v>1197</v>
      </c>
      <c r="D844" s="120" t="s">
        <v>1198</v>
      </c>
      <c r="E844" s="120" t="s">
        <v>1199</v>
      </c>
      <c r="F844" s="120" t="s">
        <v>1200</v>
      </c>
      <c r="G844" s="120" t="s">
        <v>1201</v>
      </c>
      <c r="H844" s="121" t="s">
        <v>1202</v>
      </c>
      <c r="K844" s="325"/>
    </row>
    <row r="845" spans="3:11">
      <c r="C845" s="141" t="s">
        <v>1203</v>
      </c>
      <c r="D845" s="59" t="s">
        <v>1204</v>
      </c>
      <c r="E845" s="73"/>
      <c r="F845" s="73"/>
      <c r="G845" s="73"/>
      <c r="H845" s="146"/>
      <c r="K845" s="325"/>
    </row>
    <row r="846" spans="3:11">
      <c r="C846" s="142">
        <v>1</v>
      </c>
      <c r="D846" s="59" t="s">
        <v>5</v>
      </c>
      <c r="E846" s="72" t="s">
        <v>6</v>
      </c>
      <c r="F846" s="93">
        <v>0.1</v>
      </c>
      <c r="G846" s="64">
        <f>VLOOKUP(D846,upahbahan,3,FALSE)</f>
        <v>100000</v>
      </c>
      <c r="H846" s="124">
        <f t="shared" ref="H846:H849" si="54">F846*G846</f>
        <v>10000</v>
      </c>
      <c r="K846" s="325"/>
    </row>
    <row r="847" spans="3:11">
      <c r="C847" s="142">
        <v>2</v>
      </c>
      <c r="D847" s="59" t="s">
        <v>8</v>
      </c>
      <c r="E847" s="72" t="s">
        <v>6</v>
      </c>
      <c r="F847" s="93">
        <v>0.2</v>
      </c>
      <c r="G847" s="64">
        <f>VLOOKUP(D847,upahbahan,3,FALSE)</f>
        <v>145000</v>
      </c>
      <c r="H847" s="124">
        <f t="shared" si="54"/>
        <v>29000</v>
      </c>
      <c r="K847" s="325"/>
    </row>
    <row r="848" spans="3:11">
      <c r="C848" s="142">
        <v>3</v>
      </c>
      <c r="D848" s="59" t="s">
        <v>18</v>
      </c>
      <c r="E848" s="72" t="s">
        <v>6</v>
      </c>
      <c r="F848" s="93">
        <v>0.02</v>
      </c>
      <c r="G848" s="64">
        <f>VLOOKUP(D848,upahbahan,3,FALSE)</f>
        <v>175000</v>
      </c>
      <c r="H848" s="124">
        <f t="shared" si="54"/>
        <v>3500</v>
      </c>
      <c r="K848" s="325"/>
    </row>
    <row r="849" spans="3:11">
      <c r="C849" s="142">
        <v>4</v>
      </c>
      <c r="D849" s="59" t="s">
        <v>19</v>
      </c>
      <c r="E849" s="72" t="s">
        <v>6</v>
      </c>
      <c r="F849" s="93">
        <v>6.7000000000000002E-3</v>
      </c>
      <c r="G849" s="64">
        <f>VLOOKUP(D849,upahbahan,3,FALSE)</f>
        <v>200000</v>
      </c>
      <c r="H849" s="124">
        <f t="shared" si="54"/>
        <v>1340</v>
      </c>
      <c r="K849" s="325"/>
    </row>
    <row r="850" spans="3:11">
      <c r="C850" s="144" t="s">
        <v>1210</v>
      </c>
      <c r="D850" s="80"/>
      <c r="E850" s="80"/>
      <c r="F850" s="217"/>
      <c r="G850" s="218"/>
      <c r="H850" s="124">
        <f>SUM(H846:H849)</f>
        <v>43840</v>
      </c>
      <c r="I850" s="219"/>
      <c r="K850" s="325"/>
    </row>
    <row r="851" spans="3:11">
      <c r="C851" s="141" t="s">
        <v>1211</v>
      </c>
      <c r="D851" s="59" t="s">
        <v>1212</v>
      </c>
      <c r="E851" s="73"/>
      <c r="F851" s="73"/>
      <c r="G851" s="73"/>
      <c r="H851" s="146"/>
      <c r="K851" s="325"/>
    </row>
    <row r="852" spans="3:11">
      <c r="C852" s="142">
        <v>1</v>
      </c>
      <c r="D852" s="59" t="s">
        <v>609</v>
      </c>
      <c r="E852" s="72" t="s">
        <v>44</v>
      </c>
      <c r="F852" s="74">
        <v>1</v>
      </c>
      <c r="G852" s="64">
        <f>VLOOKUP(D852,upahbahan,3,FALSE)</f>
        <v>27400</v>
      </c>
      <c r="H852" s="124">
        <f t="shared" ref="H852" si="55">F852*G852</f>
        <v>27400</v>
      </c>
      <c r="K852" s="325"/>
    </row>
    <row r="853" spans="3:11">
      <c r="C853" s="144" t="s">
        <v>1216</v>
      </c>
      <c r="D853" s="80"/>
      <c r="E853" s="80"/>
      <c r="F853" s="80"/>
      <c r="G853" s="162"/>
      <c r="H853" s="124">
        <f>SUM(H852)</f>
        <v>27400</v>
      </c>
      <c r="K853" s="325"/>
    </row>
    <row r="854" spans="3:11">
      <c r="C854" s="152" t="s">
        <v>1217</v>
      </c>
      <c r="D854" s="59" t="s">
        <v>1218</v>
      </c>
      <c r="E854" s="73"/>
      <c r="F854" s="73"/>
      <c r="G854" s="73"/>
      <c r="H854" s="146"/>
      <c r="K854" s="325"/>
    </row>
    <row r="855" spans="3:11">
      <c r="C855" s="144" t="s">
        <v>1219</v>
      </c>
      <c r="D855" s="80"/>
      <c r="E855" s="80"/>
      <c r="F855" s="80"/>
      <c r="G855" s="162"/>
      <c r="H855" s="153">
        <v>0</v>
      </c>
      <c r="K855" s="325"/>
    </row>
    <row r="856" spans="3:11">
      <c r="C856" s="122" t="s">
        <v>1220</v>
      </c>
      <c r="D856" s="69" t="s">
        <v>1221</v>
      </c>
      <c r="E856" s="70"/>
      <c r="F856" s="70"/>
      <c r="G856" s="71"/>
      <c r="H856" s="124">
        <f>H855+H853+H850</f>
        <v>71240</v>
      </c>
      <c r="K856" s="325"/>
    </row>
    <row r="857" spans="3:11">
      <c r="C857" s="122" t="s">
        <v>1222</v>
      </c>
      <c r="D857" s="69" t="s">
        <v>1325</v>
      </c>
      <c r="E857" s="70"/>
      <c r="F857" s="71"/>
      <c r="G857" s="95">
        <f>$M$8</f>
        <v>0.1</v>
      </c>
      <c r="H857" s="124">
        <f>H856*G857</f>
        <v>7124</v>
      </c>
      <c r="K857" s="325"/>
    </row>
    <row r="858" spans="3:11" ht="14.4" thickBot="1">
      <c r="C858" s="130" t="s">
        <v>1223</v>
      </c>
      <c r="D858" s="131" t="s">
        <v>1224</v>
      </c>
      <c r="E858" s="132"/>
      <c r="F858" s="132"/>
      <c r="G858" s="155"/>
      <c r="H858" s="134">
        <f>SUM(H856:H857)</f>
        <v>78364</v>
      </c>
      <c r="K858" s="325"/>
    </row>
    <row r="859" spans="3:11" ht="14.4" thickTop="1">
      <c r="C859" s="89"/>
      <c r="D859" s="90"/>
      <c r="E859" s="90"/>
      <c r="F859" s="90"/>
      <c r="G859" s="90"/>
      <c r="H859" s="91"/>
      <c r="K859" s="325"/>
    </row>
    <row r="860" spans="3:11" ht="14.4" thickBot="1">
      <c r="C860" s="54" t="s">
        <v>3130</v>
      </c>
      <c r="D860" s="221" t="s">
        <v>1523</v>
      </c>
      <c r="E860" s="223"/>
      <c r="F860" s="223"/>
      <c r="G860" s="223"/>
      <c r="H860" s="223"/>
      <c r="I860" s="56">
        <f>ROUNDDOWN(H875,-2)</f>
        <v>53300</v>
      </c>
      <c r="K860" s="325"/>
    </row>
    <row r="861" spans="3:11" ht="28.2" thickTop="1">
      <c r="C861" s="119" t="s">
        <v>1197</v>
      </c>
      <c r="D861" s="120" t="s">
        <v>1198</v>
      </c>
      <c r="E861" s="120" t="s">
        <v>1199</v>
      </c>
      <c r="F861" s="120" t="s">
        <v>1200</v>
      </c>
      <c r="G861" s="120" t="s">
        <v>1201</v>
      </c>
      <c r="H861" s="121" t="s">
        <v>1202</v>
      </c>
      <c r="K861" s="325"/>
    </row>
    <row r="862" spans="3:11">
      <c r="C862" s="141" t="s">
        <v>1203</v>
      </c>
      <c r="D862" s="59" t="s">
        <v>1204</v>
      </c>
      <c r="E862" s="73"/>
      <c r="F862" s="73"/>
      <c r="G862" s="73"/>
      <c r="H862" s="146"/>
      <c r="K862" s="325"/>
    </row>
    <row r="863" spans="3:11">
      <c r="C863" s="142">
        <v>1</v>
      </c>
      <c r="D863" s="59" t="s">
        <v>5</v>
      </c>
      <c r="E863" s="72" t="s">
        <v>6</v>
      </c>
      <c r="F863" s="74">
        <v>1.4999999999999999E-2</v>
      </c>
      <c r="G863" s="64">
        <f>VLOOKUP(D863,upahbahan,3,FALSE)</f>
        <v>100000</v>
      </c>
      <c r="H863" s="124">
        <f>F863*G863</f>
        <v>1500</v>
      </c>
      <c r="K863" s="325"/>
    </row>
    <row r="864" spans="3:11">
      <c r="C864" s="142">
        <v>2</v>
      </c>
      <c r="D864" s="59" t="s">
        <v>8</v>
      </c>
      <c r="E864" s="72" t="s">
        <v>6</v>
      </c>
      <c r="F864" s="74">
        <v>0.15</v>
      </c>
      <c r="G864" s="64">
        <f>VLOOKUP(D864,upahbahan,3,FALSE)</f>
        <v>145000</v>
      </c>
      <c r="H864" s="124">
        <f t="shared" ref="H864:H866" si="56">F864*G864</f>
        <v>21750</v>
      </c>
      <c r="K864" s="325"/>
    </row>
    <row r="865" spans="3:11">
      <c r="C865" s="142">
        <v>3</v>
      </c>
      <c r="D865" s="59" t="s">
        <v>18</v>
      </c>
      <c r="E865" s="72" t="s">
        <v>6</v>
      </c>
      <c r="F865" s="74">
        <v>1.4999999999999999E-2</v>
      </c>
      <c r="G865" s="64">
        <f>VLOOKUP(D865,upahbahan,3,FALSE)</f>
        <v>175000</v>
      </c>
      <c r="H865" s="124">
        <f t="shared" si="56"/>
        <v>2625</v>
      </c>
      <c r="K865" s="325"/>
    </row>
    <row r="866" spans="3:11">
      <c r="C866" s="142">
        <v>4</v>
      </c>
      <c r="D866" s="59" t="s">
        <v>19</v>
      </c>
      <c r="E866" s="72" t="s">
        <v>6</v>
      </c>
      <c r="F866" s="74">
        <v>5.0000000000000001E-3</v>
      </c>
      <c r="G866" s="64">
        <f>VLOOKUP(D866,upahbahan,3,FALSE)</f>
        <v>200000</v>
      </c>
      <c r="H866" s="124">
        <f t="shared" si="56"/>
        <v>1000</v>
      </c>
      <c r="K866" s="325"/>
    </row>
    <row r="867" spans="3:11">
      <c r="C867" s="144" t="s">
        <v>1210</v>
      </c>
      <c r="D867" s="80"/>
      <c r="E867" s="80"/>
      <c r="F867" s="217"/>
      <c r="G867" s="218"/>
      <c r="H867" s="124">
        <f>SUM(H863:H866)</f>
        <v>26875</v>
      </c>
      <c r="I867" s="219"/>
      <c r="K867" s="325"/>
    </row>
    <row r="868" spans="3:11">
      <c r="C868" s="141" t="s">
        <v>1211</v>
      </c>
      <c r="D868" s="59" t="s">
        <v>1212</v>
      </c>
      <c r="E868" s="73"/>
      <c r="F868" s="73"/>
      <c r="G868" s="73"/>
      <c r="H868" s="146"/>
      <c r="K868" s="325"/>
    </row>
    <row r="869" spans="3:11">
      <c r="C869" s="142">
        <v>1</v>
      </c>
      <c r="D869" s="59" t="s">
        <v>632</v>
      </c>
      <c r="E869" s="72" t="s">
        <v>44</v>
      </c>
      <c r="F869" s="227">
        <v>1</v>
      </c>
      <c r="G869" s="64">
        <f>VLOOKUP(D869,upahbahan,3,FALSE)</f>
        <v>21600</v>
      </c>
      <c r="H869" s="124">
        <f>F869*G869</f>
        <v>21600</v>
      </c>
      <c r="K869" s="325"/>
    </row>
    <row r="870" spans="3:11">
      <c r="C870" s="144" t="s">
        <v>1216</v>
      </c>
      <c r="D870" s="80"/>
      <c r="E870" s="80"/>
      <c r="F870" s="80"/>
      <c r="G870" s="162"/>
      <c r="H870" s="124">
        <f>SUM(H869)</f>
        <v>21600</v>
      </c>
      <c r="K870" s="325"/>
    </row>
    <row r="871" spans="3:11">
      <c r="C871" s="152" t="s">
        <v>1217</v>
      </c>
      <c r="D871" s="59" t="s">
        <v>1218</v>
      </c>
      <c r="E871" s="73"/>
      <c r="F871" s="73"/>
      <c r="G871" s="73"/>
      <c r="H871" s="146"/>
      <c r="K871" s="325"/>
    </row>
    <row r="872" spans="3:11">
      <c r="C872" s="144" t="s">
        <v>1219</v>
      </c>
      <c r="D872" s="80"/>
      <c r="E872" s="80"/>
      <c r="F872" s="80"/>
      <c r="G872" s="162"/>
      <c r="H872" s="153">
        <v>0</v>
      </c>
      <c r="K872" s="325"/>
    </row>
    <row r="873" spans="3:11">
      <c r="C873" s="122" t="s">
        <v>1220</v>
      </c>
      <c r="D873" s="69" t="s">
        <v>1221</v>
      </c>
      <c r="E873" s="70"/>
      <c r="F873" s="70"/>
      <c r="G873" s="71"/>
      <c r="H873" s="124">
        <f>H872+H870+H867</f>
        <v>48475</v>
      </c>
      <c r="K873" s="325"/>
    </row>
    <row r="874" spans="3:11">
      <c r="C874" s="122" t="s">
        <v>1222</v>
      </c>
      <c r="D874" s="69" t="s">
        <v>1325</v>
      </c>
      <c r="E874" s="70"/>
      <c r="F874" s="71"/>
      <c r="G874" s="95">
        <f>$M$8</f>
        <v>0.1</v>
      </c>
      <c r="H874" s="124">
        <f>H873*G874</f>
        <v>4847.5</v>
      </c>
      <c r="K874" s="325"/>
    </row>
    <row r="875" spans="3:11" ht="14.4" thickBot="1">
      <c r="C875" s="130" t="s">
        <v>1223</v>
      </c>
      <c r="D875" s="131" t="s">
        <v>1224</v>
      </c>
      <c r="E875" s="132"/>
      <c r="F875" s="132"/>
      <c r="G875" s="155"/>
      <c r="H875" s="134">
        <f>SUM(H873:H874)</f>
        <v>53322.5</v>
      </c>
      <c r="K875" s="325"/>
    </row>
    <row r="876" spans="3:11" ht="14.4" thickTop="1">
      <c r="C876" s="320"/>
      <c r="D876" s="321"/>
      <c r="E876" s="321"/>
      <c r="F876" s="321"/>
      <c r="G876" s="321"/>
      <c r="H876" s="91"/>
      <c r="K876" s="325"/>
    </row>
    <row r="877" spans="3:11" ht="14.4" thickBot="1">
      <c r="C877" s="54" t="s">
        <v>3131</v>
      </c>
      <c r="D877" s="221" t="s">
        <v>1524</v>
      </c>
      <c r="E877" s="223"/>
      <c r="F877" s="223"/>
      <c r="G877" s="223"/>
      <c r="H877" s="223"/>
      <c r="I877" s="56">
        <f>ROUNDDOWN(H892,-2)</f>
        <v>42700</v>
      </c>
      <c r="K877" s="325"/>
    </row>
    <row r="878" spans="3:11" ht="28.2" thickTop="1">
      <c r="C878" s="119" t="s">
        <v>1197</v>
      </c>
      <c r="D878" s="120" t="s">
        <v>1198</v>
      </c>
      <c r="E878" s="120" t="s">
        <v>1199</v>
      </c>
      <c r="F878" s="120" t="s">
        <v>1200</v>
      </c>
      <c r="G878" s="120" t="s">
        <v>1201</v>
      </c>
      <c r="H878" s="121" t="s">
        <v>1202</v>
      </c>
      <c r="K878" s="325"/>
    </row>
    <row r="879" spans="3:11">
      <c r="C879" s="141" t="s">
        <v>1203</v>
      </c>
      <c r="D879" s="59" t="s">
        <v>1204</v>
      </c>
      <c r="E879" s="73"/>
      <c r="F879" s="73"/>
      <c r="G879" s="73"/>
      <c r="H879" s="146"/>
      <c r="K879" s="325"/>
    </row>
    <row r="880" spans="3:11">
      <c r="C880" s="142">
        <v>1</v>
      </c>
      <c r="D880" s="59" t="s">
        <v>5</v>
      </c>
      <c r="E880" s="72" t="s">
        <v>6</v>
      </c>
      <c r="F880" s="74">
        <v>1.4999999999999999E-2</v>
      </c>
      <c r="G880" s="64">
        <f>VLOOKUP(D880,upahbahan,3,FALSE)</f>
        <v>100000</v>
      </c>
      <c r="H880" s="124">
        <f t="shared" ref="H880:H883" si="57">F880*G880</f>
        <v>1500</v>
      </c>
      <c r="K880" s="325"/>
    </row>
    <row r="881" spans="3:11">
      <c r="C881" s="142">
        <v>2</v>
      </c>
      <c r="D881" s="59" t="s">
        <v>8</v>
      </c>
      <c r="E881" s="72" t="s">
        <v>6</v>
      </c>
      <c r="F881" s="74">
        <v>0.15</v>
      </c>
      <c r="G881" s="64">
        <f>VLOOKUP(D881,upahbahan,3,FALSE)</f>
        <v>145000</v>
      </c>
      <c r="H881" s="124">
        <f t="shared" si="57"/>
        <v>21750</v>
      </c>
      <c r="K881" s="325"/>
    </row>
    <row r="882" spans="3:11">
      <c r="C882" s="142">
        <v>3</v>
      </c>
      <c r="D882" s="59" t="s">
        <v>18</v>
      </c>
      <c r="E882" s="72" t="s">
        <v>6</v>
      </c>
      <c r="F882" s="74">
        <v>1.4999999999999999E-2</v>
      </c>
      <c r="G882" s="64">
        <f>VLOOKUP(D882,upahbahan,3,FALSE)</f>
        <v>175000</v>
      </c>
      <c r="H882" s="124">
        <f t="shared" si="57"/>
        <v>2625</v>
      </c>
      <c r="K882" s="325"/>
    </row>
    <row r="883" spans="3:11">
      <c r="C883" s="142">
        <v>4</v>
      </c>
      <c r="D883" s="59" t="s">
        <v>19</v>
      </c>
      <c r="E883" s="72" t="s">
        <v>6</v>
      </c>
      <c r="F883" s="74">
        <v>5.0000000000000001E-3</v>
      </c>
      <c r="G883" s="64">
        <f>VLOOKUP(D883,upahbahan,3,FALSE)</f>
        <v>200000</v>
      </c>
      <c r="H883" s="124">
        <f t="shared" si="57"/>
        <v>1000</v>
      </c>
      <c r="K883" s="325"/>
    </row>
    <row r="884" spans="3:11">
      <c r="C884" s="144" t="s">
        <v>1210</v>
      </c>
      <c r="D884" s="80"/>
      <c r="E884" s="80"/>
      <c r="F884" s="217"/>
      <c r="G884" s="218"/>
      <c r="H884" s="124">
        <f>SUM(H880:H883)</f>
        <v>26875</v>
      </c>
      <c r="I884" s="219"/>
      <c r="K884" s="325"/>
    </row>
    <row r="885" spans="3:11">
      <c r="C885" s="141" t="s">
        <v>1211</v>
      </c>
      <c r="D885" s="59" t="s">
        <v>1212</v>
      </c>
      <c r="E885" s="73"/>
      <c r="F885" s="73"/>
      <c r="G885" s="73"/>
      <c r="H885" s="146"/>
      <c r="K885" s="325"/>
    </row>
    <row r="886" spans="3:11">
      <c r="C886" s="142">
        <v>1</v>
      </c>
      <c r="D886" s="59" t="s">
        <v>620</v>
      </c>
      <c r="E886" s="72" t="s">
        <v>44</v>
      </c>
      <c r="F886" s="322">
        <v>1</v>
      </c>
      <c r="G886" s="64">
        <f>VLOOKUP(D886,upahbahan,3,FALSE)</f>
        <v>12000</v>
      </c>
      <c r="H886" s="124">
        <f t="shared" ref="H886" si="58">F886*G886</f>
        <v>12000</v>
      </c>
      <c r="K886" s="325"/>
    </row>
    <row r="887" spans="3:11">
      <c r="C887" s="144" t="s">
        <v>1216</v>
      </c>
      <c r="D887" s="80"/>
      <c r="E887" s="80"/>
      <c r="F887" s="80"/>
      <c r="G887" s="162"/>
      <c r="H887" s="124">
        <f>SUM(H886)</f>
        <v>12000</v>
      </c>
      <c r="K887" s="325"/>
    </row>
    <row r="888" spans="3:11">
      <c r="C888" s="152" t="s">
        <v>1217</v>
      </c>
      <c r="D888" s="59" t="s">
        <v>1218</v>
      </c>
      <c r="E888" s="73"/>
      <c r="F888" s="73"/>
      <c r="G888" s="73"/>
      <c r="H888" s="146"/>
      <c r="K888" s="325"/>
    </row>
    <row r="889" spans="3:11">
      <c r="C889" s="144" t="s">
        <v>1219</v>
      </c>
      <c r="D889" s="80"/>
      <c r="E889" s="80"/>
      <c r="F889" s="80"/>
      <c r="G889" s="162"/>
      <c r="H889" s="153">
        <v>0</v>
      </c>
      <c r="K889" s="325"/>
    </row>
    <row r="890" spans="3:11">
      <c r="C890" s="122" t="s">
        <v>1220</v>
      </c>
      <c r="D890" s="69" t="s">
        <v>1221</v>
      </c>
      <c r="E890" s="70"/>
      <c r="F890" s="70"/>
      <c r="G890" s="71"/>
      <c r="H890" s="124">
        <f>H889+H887+H884</f>
        <v>38875</v>
      </c>
      <c r="K890" s="325"/>
    </row>
    <row r="891" spans="3:11">
      <c r="C891" s="122" t="s">
        <v>1222</v>
      </c>
      <c r="D891" s="69" t="s">
        <v>1325</v>
      </c>
      <c r="E891" s="70"/>
      <c r="F891" s="71"/>
      <c r="G891" s="95">
        <f>$M$8</f>
        <v>0.1</v>
      </c>
      <c r="H891" s="124">
        <f>H890*G891</f>
        <v>3887.5</v>
      </c>
      <c r="K891" s="325"/>
    </row>
    <row r="892" spans="3:11" ht="14.4" thickBot="1">
      <c r="C892" s="130" t="s">
        <v>1223</v>
      </c>
      <c r="D892" s="131" t="s">
        <v>1224</v>
      </c>
      <c r="E892" s="132"/>
      <c r="F892" s="132"/>
      <c r="G892" s="155"/>
      <c r="H892" s="134">
        <f>SUM(H890:H891)</f>
        <v>42762.5</v>
      </c>
      <c r="K892" s="325"/>
    </row>
    <row r="893" spans="3:11" ht="14.4" thickTop="1">
      <c r="K893" s="325"/>
    </row>
    <row r="894" spans="3:11">
      <c r="C894" s="89"/>
      <c r="D894" s="90"/>
      <c r="E894" s="90"/>
      <c r="F894" s="90"/>
      <c r="G894" s="90"/>
      <c r="H894" s="91"/>
      <c r="K894" s="325"/>
    </row>
    <row r="895" spans="3:11" ht="14.4" thickBot="1">
      <c r="C895" s="53" t="s">
        <v>3132</v>
      </c>
      <c r="D895" s="221" t="s">
        <v>1527</v>
      </c>
      <c r="E895" s="326"/>
      <c r="F895" s="326"/>
      <c r="G895" s="326"/>
      <c r="H895" s="326"/>
      <c r="I895" s="56">
        <f>ROUNDDOWN(H910,-2)</f>
        <v>63200</v>
      </c>
      <c r="K895" s="325"/>
    </row>
    <row r="896" spans="3:11" ht="28.2" thickTop="1">
      <c r="C896" s="119" t="s">
        <v>1197</v>
      </c>
      <c r="D896" s="120" t="s">
        <v>1198</v>
      </c>
      <c r="E896" s="120" t="s">
        <v>1199</v>
      </c>
      <c r="F896" s="120" t="s">
        <v>1200</v>
      </c>
      <c r="G896" s="120" t="s">
        <v>1201</v>
      </c>
      <c r="H896" s="121" t="s">
        <v>1202</v>
      </c>
      <c r="K896" s="325"/>
    </row>
    <row r="897" spans="3:11">
      <c r="C897" s="141" t="s">
        <v>1203</v>
      </c>
      <c r="D897" s="59" t="s">
        <v>1204</v>
      </c>
      <c r="E897" s="73"/>
      <c r="F897" s="73"/>
      <c r="G897" s="73"/>
      <c r="H897" s="146"/>
      <c r="K897" s="325"/>
    </row>
    <row r="898" spans="3:11">
      <c r="C898" s="142">
        <v>1</v>
      </c>
      <c r="D898" s="59" t="s">
        <v>5</v>
      </c>
      <c r="E898" s="72" t="s">
        <v>6</v>
      </c>
      <c r="F898" s="93">
        <v>2.5000000000000001E-2</v>
      </c>
      <c r="G898" s="64">
        <f>VLOOKUP(D898,upahbahan,3,FALSE)</f>
        <v>100000</v>
      </c>
      <c r="H898" s="124">
        <f t="shared" ref="H898:H901" si="59">F898*G898</f>
        <v>2500</v>
      </c>
      <c r="K898" s="325"/>
    </row>
    <row r="899" spans="3:11">
      <c r="C899" s="142">
        <v>2</v>
      </c>
      <c r="D899" s="59" t="s">
        <v>8</v>
      </c>
      <c r="E899" s="72" t="s">
        <v>6</v>
      </c>
      <c r="F899" s="93">
        <v>0.25</v>
      </c>
      <c r="G899" s="64">
        <f>VLOOKUP(D899,upahbahan,3,FALSE)</f>
        <v>145000</v>
      </c>
      <c r="H899" s="124">
        <f t="shared" si="59"/>
        <v>36250</v>
      </c>
      <c r="K899" s="325"/>
    </row>
    <row r="900" spans="3:11">
      <c r="C900" s="142">
        <v>3</v>
      </c>
      <c r="D900" s="59" t="s">
        <v>18</v>
      </c>
      <c r="E900" s="72" t="s">
        <v>6</v>
      </c>
      <c r="F900" s="93">
        <v>2.5000000000000001E-2</v>
      </c>
      <c r="G900" s="64">
        <f>VLOOKUP(D900,upahbahan,3,FALSE)</f>
        <v>175000</v>
      </c>
      <c r="H900" s="124">
        <f t="shared" si="59"/>
        <v>4375</v>
      </c>
      <c r="K900" s="325"/>
    </row>
    <row r="901" spans="3:11">
      <c r="C901" s="142">
        <v>4</v>
      </c>
      <c r="D901" s="59" t="s">
        <v>19</v>
      </c>
      <c r="E901" s="72" t="s">
        <v>6</v>
      </c>
      <c r="F901" s="93">
        <v>1.2999999999999999E-3</v>
      </c>
      <c r="G901" s="64">
        <f>VLOOKUP(D901,upahbahan,3,FALSE)</f>
        <v>200000</v>
      </c>
      <c r="H901" s="124">
        <f t="shared" si="59"/>
        <v>260</v>
      </c>
      <c r="K901" s="325"/>
    </row>
    <row r="902" spans="3:11">
      <c r="C902" s="144" t="s">
        <v>1210</v>
      </c>
      <c r="D902" s="80"/>
      <c r="E902" s="80"/>
      <c r="F902" s="217"/>
      <c r="G902" s="218"/>
      <c r="H902" s="124">
        <f>SUM(H898:H901)</f>
        <v>43385</v>
      </c>
      <c r="I902" s="219"/>
      <c r="K902" s="325"/>
    </row>
    <row r="903" spans="3:11">
      <c r="C903" s="141" t="s">
        <v>1211</v>
      </c>
      <c r="D903" s="59" t="s">
        <v>1212</v>
      </c>
      <c r="E903" s="73"/>
      <c r="F903" s="73"/>
      <c r="G903" s="73"/>
      <c r="H903" s="146"/>
      <c r="K903" s="325"/>
    </row>
    <row r="904" spans="3:11">
      <c r="C904" s="142">
        <v>1</v>
      </c>
      <c r="D904" s="59" t="s">
        <v>621</v>
      </c>
      <c r="E904" s="72" t="s">
        <v>44</v>
      </c>
      <c r="F904" s="74">
        <v>1</v>
      </c>
      <c r="G904" s="64">
        <f>VLOOKUP(D904,upahbahan,3,FALSE)</f>
        <v>14100</v>
      </c>
      <c r="H904" s="124">
        <f t="shared" ref="H904" si="60">F904*G904</f>
        <v>14100</v>
      </c>
      <c r="K904" s="325"/>
    </row>
    <row r="905" spans="3:11">
      <c r="C905" s="144" t="s">
        <v>1216</v>
      </c>
      <c r="D905" s="80"/>
      <c r="E905" s="80"/>
      <c r="F905" s="80"/>
      <c r="G905" s="162"/>
      <c r="H905" s="124">
        <f>SUM(H904)</f>
        <v>14100</v>
      </c>
      <c r="K905" s="325"/>
    </row>
    <row r="906" spans="3:11">
      <c r="C906" s="152" t="s">
        <v>1217</v>
      </c>
      <c r="D906" s="59" t="s">
        <v>1218</v>
      </c>
      <c r="E906" s="73"/>
      <c r="F906" s="73"/>
      <c r="G906" s="73"/>
      <c r="H906" s="146"/>
      <c r="K906" s="325"/>
    </row>
    <row r="907" spans="3:11">
      <c r="C907" s="144" t="s">
        <v>1219</v>
      </c>
      <c r="D907" s="80"/>
      <c r="E907" s="80"/>
      <c r="F907" s="80"/>
      <c r="G907" s="162"/>
      <c r="H907" s="153">
        <v>0</v>
      </c>
      <c r="K907" s="325"/>
    </row>
    <row r="908" spans="3:11">
      <c r="C908" s="122" t="s">
        <v>1220</v>
      </c>
      <c r="D908" s="69" t="s">
        <v>1221</v>
      </c>
      <c r="E908" s="70"/>
      <c r="F908" s="70"/>
      <c r="G908" s="71"/>
      <c r="H908" s="124">
        <f>H907+H905+H902</f>
        <v>57485</v>
      </c>
      <c r="K908" s="325"/>
    </row>
    <row r="909" spans="3:11">
      <c r="C909" s="122" t="s">
        <v>1222</v>
      </c>
      <c r="D909" s="69" t="s">
        <v>1325</v>
      </c>
      <c r="E909" s="70"/>
      <c r="F909" s="71"/>
      <c r="G909" s="95">
        <f>$M$8</f>
        <v>0.1</v>
      </c>
      <c r="H909" s="124">
        <f>H908*G909</f>
        <v>5748.5</v>
      </c>
      <c r="K909" s="325"/>
    </row>
    <row r="910" spans="3:11" ht="14.4" thickBot="1">
      <c r="C910" s="130" t="s">
        <v>1223</v>
      </c>
      <c r="D910" s="131" t="s">
        <v>1224</v>
      </c>
      <c r="E910" s="132"/>
      <c r="F910" s="132"/>
      <c r="G910" s="155"/>
      <c r="H910" s="134">
        <f>SUM(H908:H909)</f>
        <v>63233.5</v>
      </c>
      <c r="K910" s="325"/>
    </row>
    <row r="911" spans="3:11" ht="14.4" thickTop="1">
      <c r="C911" s="89"/>
      <c r="D911" s="90"/>
      <c r="E911" s="90"/>
      <c r="F911" s="90"/>
      <c r="G911" s="90"/>
      <c r="H911" s="91"/>
      <c r="K911" s="325"/>
    </row>
    <row r="912" spans="3:11" ht="14.4" thickBot="1">
      <c r="C912" s="53" t="s">
        <v>3133</v>
      </c>
      <c r="D912" s="221" t="s">
        <v>1528</v>
      </c>
      <c r="E912" s="223"/>
      <c r="F912" s="223"/>
      <c r="G912" s="223"/>
      <c r="H912" s="223"/>
      <c r="I912" s="56">
        <f>ROUNDDOWN(H927,-2)</f>
        <v>46000</v>
      </c>
      <c r="K912" s="325"/>
    </row>
    <row r="913" spans="3:11" ht="28.2" thickTop="1">
      <c r="C913" s="119" t="s">
        <v>1197</v>
      </c>
      <c r="D913" s="120" t="s">
        <v>1198</v>
      </c>
      <c r="E913" s="120" t="s">
        <v>1199</v>
      </c>
      <c r="F913" s="120" t="s">
        <v>1200</v>
      </c>
      <c r="G913" s="120" t="s">
        <v>1201</v>
      </c>
      <c r="H913" s="121" t="s">
        <v>1202</v>
      </c>
      <c r="K913" s="325"/>
    </row>
    <row r="914" spans="3:11">
      <c r="C914" s="141" t="s">
        <v>1203</v>
      </c>
      <c r="D914" s="59" t="s">
        <v>1204</v>
      </c>
      <c r="E914" s="73"/>
      <c r="F914" s="73"/>
      <c r="G914" s="73"/>
      <c r="H914" s="146"/>
      <c r="K914" s="325"/>
    </row>
    <row r="915" spans="3:11">
      <c r="C915" s="142">
        <v>1</v>
      </c>
      <c r="D915" s="59" t="s">
        <v>5</v>
      </c>
      <c r="E915" s="72" t="s">
        <v>6</v>
      </c>
      <c r="F915" s="74">
        <v>1.4999999999999999E-2</v>
      </c>
      <c r="G915" s="64">
        <f>VLOOKUP(D915,upahbahan,3,FALSE)</f>
        <v>100000</v>
      </c>
      <c r="H915" s="124">
        <f t="shared" ref="H915:H918" si="61">F915*G915</f>
        <v>1500</v>
      </c>
      <c r="K915" s="325"/>
    </row>
    <row r="916" spans="3:11">
      <c r="C916" s="142">
        <v>2</v>
      </c>
      <c r="D916" s="59" t="s">
        <v>8</v>
      </c>
      <c r="E916" s="72" t="s">
        <v>6</v>
      </c>
      <c r="F916" s="74">
        <v>0.15</v>
      </c>
      <c r="G916" s="64">
        <f>VLOOKUP(D916,upahbahan,3,FALSE)</f>
        <v>145000</v>
      </c>
      <c r="H916" s="124">
        <f>F916*G916</f>
        <v>21750</v>
      </c>
      <c r="K916" s="325"/>
    </row>
    <row r="917" spans="3:11">
      <c r="C917" s="142">
        <v>3</v>
      </c>
      <c r="D917" s="59" t="s">
        <v>18</v>
      </c>
      <c r="E917" s="72" t="s">
        <v>6</v>
      </c>
      <c r="F917" s="74">
        <v>1.4999999999999999E-2</v>
      </c>
      <c r="G917" s="64">
        <f>VLOOKUP(D917,upahbahan,3,FALSE)</f>
        <v>175000</v>
      </c>
      <c r="H917" s="124">
        <f t="shared" si="61"/>
        <v>2625</v>
      </c>
      <c r="K917" s="325"/>
    </row>
    <row r="918" spans="3:11">
      <c r="C918" s="142">
        <v>4</v>
      </c>
      <c r="D918" s="59" t="s">
        <v>19</v>
      </c>
      <c r="E918" s="72" t="s">
        <v>6</v>
      </c>
      <c r="F918" s="74">
        <v>5.0000000000000001E-3</v>
      </c>
      <c r="G918" s="64">
        <f>VLOOKUP(D918,upahbahan,3,FALSE)</f>
        <v>200000</v>
      </c>
      <c r="H918" s="124">
        <f t="shared" si="61"/>
        <v>1000</v>
      </c>
      <c r="K918" s="325"/>
    </row>
    <row r="919" spans="3:11">
      <c r="C919" s="144" t="s">
        <v>1210</v>
      </c>
      <c r="D919" s="80"/>
      <c r="E919" s="80"/>
      <c r="F919" s="217"/>
      <c r="G919" s="218"/>
      <c r="H919" s="124">
        <f>SUM(H915:H918)</f>
        <v>26875</v>
      </c>
      <c r="I919" s="219"/>
      <c r="K919" s="325"/>
    </row>
    <row r="920" spans="3:11">
      <c r="C920" s="141" t="s">
        <v>1211</v>
      </c>
      <c r="D920" s="59" t="s">
        <v>1212</v>
      </c>
      <c r="E920" s="73"/>
      <c r="F920" s="73"/>
      <c r="G920" s="73"/>
      <c r="H920" s="146"/>
      <c r="K920" s="325"/>
    </row>
    <row r="921" spans="3:11">
      <c r="C921" s="142">
        <v>1</v>
      </c>
      <c r="D921" s="59" t="s">
        <v>617</v>
      </c>
      <c r="E921" s="72" t="s">
        <v>44</v>
      </c>
      <c r="F921" s="74">
        <v>1</v>
      </c>
      <c r="G921" s="64">
        <f>VLOOKUP(D921,upahbahan,3,FALSE)</f>
        <v>15000</v>
      </c>
      <c r="H921" s="124">
        <f t="shared" ref="H921" si="62">F921*G921</f>
        <v>15000</v>
      </c>
      <c r="K921" s="325"/>
    </row>
    <row r="922" spans="3:11">
      <c r="C922" s="144" t="s">
        <v>1216</v>
      </c>
      <c r="D922" s="80"/>
      <c r="E922" s="80"/>
      <c r="F922" s="80"/>
      <c r="G922" s="162"/>
      <c r="H922" s="124">
        <f>SUM(H921)</f>
        <v>15000</v>
      </c>
      <c r="K922" s="325"/>
    </row>
    <row r="923" spans="3:11">
      <c r="C923" s="152" t="s">
        <v>1217</v>
      </c>
      <c r="D923" s="59" t="s">
        <v>1218</v>
      </c>
      <c r="E923" s="73"/>
      <c r="F923" s="73"/>
      <c r="G923" s="73"/>
      <c r="H923" s="146"/>
      <c r="K923" s="325"/>
    </row>
    <row r="924" spans="3:11">
      <c r="C924" s="144" t="s">
        <v>1219</v>
      </c>
      <c r="D924" s="80"/>
      <c r="E924" s="80"/>
      <c r="F924" s="80"/>
      <c r="G924" s="162"/>
      <c r="H924" s="153">
        <v>0</v>
      </c>
      <c r="K924" s="325"/>
    </row>
    <row r="925" spans="3:11">
      <c r="C925" s="122" t="s">
        <v>1220</v>
      </c>
      <c r="D925" s="69" t="s">
        <v>1221</v>
      </c>
      <c r="E925" s="70"/>
      <c r="F925" s="70"/>
      <c r="G925" s="71"/>
      <c r="H925" s="124">
        <f>H924+H922+H919</f>
        <v>41875</v>
      </c>
      <c r="K925" s="325"/>
    </row>
    <row r="926" spans="3:11">
      <c r="C926" s="122" t="s">
        <v>1222</v>
      </c>
      <c r="D926" s="69" t="s">
        <v>1325</v>
      </c>
      <c r="E926" s="70"/>
      <c r="F926" s="71"/>
      <c r="G926" s="95">
        <f>$M$8</f>
        <v>0.1</v>
      </c>
      <c r="H926" s="124">
        <f>H925*G926</f>
        <v>4187.5</v>
      </c>
      <c r="K926" s="325"/>
    </row>
    <row r="927" spans="3:11" ht="14.4" thickBot="1">
      <c r="C927" s="130" t="s">
        <v>1223</v>
      </c>
      <c r="D927" s="131" t="s">
        <v>1224</v>
      </c>
      <c r="E927" s="132"/>
      <c r="F927" s="132"/>
      <c r="G927" s="155"/>
      <c r="H927" s="134">
        <f>SUM(H925:H926)</f>
        <v>46062.5</v>
      </c>
      <c r="K927" s="325"/>
    </row>
    <row r="928" spans="3:11" ht="14.4" thickTop="1">
      <c r="C928" s="309"/>
      <c r="D928" s="309"/>
      <c r="E928" s="309"/>
      <c r="F928" s="309"/>
      <c r="G928" s="309"/>
      <c r="H928" s="309"/>
      <c r="K928" s="325"/>
    </row>
    <row r="929" spans="3:11" ht="14.4" thickBot="1">
      <c r="C929" s="53" t="s">
        <v>3134</v>
      </c>
      <c r="D929" s="221" t="s">
        <v>1529</v>
      </c>
      <c r="E929" s="223"/>
      <c r="F929" s="223"/>
      <c r="G929" s="223"/>
      <c r="H929" s="223"/>
      <c r="I929" s="56">
        <f>ROUNDDOWN(H944,-2)</f>
        <v>209300</v>
      </c>
      <c r="K929" s="325"/>
    </row>
    <row r="930" spans="3:11" ht="28.2" thickTop="1">
      <c r="C930" s="119" t="s">
        <v>1197</v>
      </c>
      <c r="D930" s="120" t="s">
        <v>1198</v>
      </c>
      <c r="E930" s="120" t="s">
        <v>1199</v>
      </c>
      <c r="F930" s="120" t="s">
        <v>1200</v>
      </c>
      <c r="G930" s="120" t="s">
        <v>1201</v>
      </c>
      <c r="H930" s="121" t="s">
        <v>1202</v>
      </c>
      <c r="K930" s="325"/>
    </row>
    <row r="931" spans="3:11">
      <c r="C931" s="141" t="s">
        <v>1203</v>
      </c>
      <c r="D931" s="59" t="s">
        <v>1204</v>
      </c>
      <c r="E931" s="73"/>
      <c r="F931" s="73"/>
      <c r="G931" s="73"/>
      <c r="H931" s="146"/>
      <c r="K931" s="325"/>
    </row>
    <row r="932" spans="3:11">
      <c r="C932" s="142">
        <v>1</v>
      </c>
      <c r="D932" s="59" t="s">
        <v>5</v>
      </c>
      <c r="E932" s="72" t="s">
        <v>6</v>
      </c>
      <c r="F932" s="93">
        <v>2.2499999999999999E-2</v>
      </c>
      <c r="G932" s="64">
        <f>VLOOKUP(D932,upahbahan,3,FALSE)</f>
        <v>100000</v>
      </c>
      <c r="H932" s="124">
        <f t="shared" ref="H932:H935" si="63">F932*G932</f>
        <v>2250</v>
      </c>
      <c r="K932" s="325"/>
    </row>
    <row r="933" spans="3:11">
      <c r="C933" s="142">
        <v>2</v>
      </c>
      <c r="D933" s="59" t="s">
        <v>8</v>
      </c>
      <c r="E933" s="72" t="s">
        <v>6</v>
      </c>
      <c r="F933" s="93">
        <v>0.22500000000000001</v>
      </c>
      <c r="G933" s="64">
        <f>VLOOKUP(D933,upahbahan,3,FALSE)</f>
        <v>145000</v>
      </c>
      <c r="H933" s="124">
        <f>F933*G933</f>
        <v>32625</v>
      </c>
      <c r="K933" s="325"/>
    </row>
    <row r="934" spans="3:11">
      <c r="C934" s="142">
        <v>3</v>
      </c>
      <c r="D934" s="59" t="s">
        <v>18</v>
      </c>
      <c r="E934" s="72" t="s">
        <v>6</v>
      </c>
      <c r="F934" s="93">
        <v>2.2499999999999999E-2</v>
      </c>
      <c r="G934" s="64">
        <f>VLOOKUP(D934,upahbahan,3,FALSE)</f>
        <v>175000</v>
      </c>
      <c r="H934" s="124">
        <f t="shared" si="63"/>
        <v>3937.5</v>
      </c>
      <c r="K934" s="325"/>
    </row>
    <row r="935" spans="3:11">
      <c r="C935" s="142">
        <v>4</v>
      </c>
      <c r="D935" s="59" t="s">
        <v>19</v>
      </c>
      <c r="E935" s="72" t="s">
        <v>6</v>
      </c>
      <c r="F935" s="93">
        <v>7.4999999999999997E-3</v>
      </c>
      <c r="G935" s="64">
        <f>VLOOKUP(D935,upahbahan,3,FALSE)</f>
        <v>200000</v>
      </c>
      <c r="H935" s="124">
        <f t="shared" si="63"/>
        <v>1500</v>
      </c>
      <c r="K935" s="325"/>
    </row>
    <row r="936" spans="3:11">
      <c r="C936" s="144" t="s">
        <v>1210</v>
      </c>
      <c r="D936" s="80"/>
      <c r="E936" s="80"/>
      <c r="F936" s="217"/>
      <c r="G936" s="218"/>
      <c r="H936" s="124">
        <f>SUM(H932:H935)</f>
        <v>40312.5</v>
      </c>
      <c r="I936" s="219"/>
      <c r="K936" s="325"/>
    </row>
    <row r="937" spans="3:11">
      <c r="C937" s="141" t="s">
        <v>1211</v>
      </c>
      <c r="D937" s="59" t="s">
        <v>1212</v>
      </c>
      <c r="E937" s="73"/>
      <c r="F937" s="73"/>
      <c r="G937" s="73"/>
      <c r="H937" s="146"/>
      <c r="K937" s="325"/>
    </row>
    <row r="938" spans="3:11">
      <c r="C938" s="142">
        <v>1</v>
      </c>
      <c r="D938" s="59" t="s">
        <v>618</v>
      </c>
      <c r="E938" s="72" t="s">
        <v>44</v>
      </c>
      <c r="F938" s="74">
        <v>1</v>
      </c>
      <c r="G938" s="64">
        <f>VLOOKUP(D938,upahbahan,3,FALSE)</f>
        <v>150000</v>
      </c>
      <c r="H938" s="124">
        <f>F938*G938</f>
        <v>150000</v>
      </c>
      <c r="K938" s="325"/>
    </row>
    <row r="939" spans="3:11">
      <c r="C939" s="144" t="s">
        <v>1216</v>
      </c>
      <c r="D939" s="80"/>
      <c r="E939" s="80"/>
      <c r="F939" s="80"/>
      <c r="G939" s="162"/>
      <c r="H939" s="124">
        <f>SUM(H938)</f>
        <v>150000</v>
      </c>
      <c r="K939" s="325"/>
    </row>
    <row r="940" spans="3:11">
      <c r="C940" s="152" t="s">
        <v>1217</v>
      </c>
      <c r="D940" s="59" t="s">
        <v>1218</v>
      </c>
      <c r="E940" s="73"/>
      <c r="F940" s="73"/>
      <c r="G940" s="73"/>
      <c r="H940" s="146"/>
      <c r="K940" s="325"/>
    </row>
    <row r="941" spans="3:11">
      <c r="C941" s="144" t="s">
        <v>1219</v>
      </c>
      <c r="D941" s="80"/>
      <c r="E941" s="80"/>
      <c r="F941" s="80"/>
      <c r="G941" s="162"/>
      <c r="H941" s="153">
        <v>0</v>
      </c>
      <c r="K941" s="325"/>
    </row>
    <row r="942" spans="3:11">
      <c r="C942" s="122" t="s">
        <v>1220</v>
      </c>
      <c r="D942" s="69" t="s">
        <v>1221</v>
      </c>
      <c r="E942" s="70"/>
      <c r="F942" s="70"/>
      <c r="G942" s="71"/>
      <c r="H942" s="124">
        <f>H941+H939+H936</f>
        <v>190312.5</v>
      </c>
      <c r="K942" s="325"/>
    </row>
    <row r="943" spans="3:11">
      <c r="C943" s="122" t="s">
        <v>1222</v>
      </c>
      <c r="D943" s="69" t="s">
        <v>1325</v>
      </c>
      <c r="E943" s="70"/>
      <c r="F943" s="71"/>
      <c r="G943" s="95">
        <f>$M$8</f>
        <v>0.1</v>
      </c>
      <c r="H943" s="124">
        <f>H942*G943</f>
        <v>19031.25</v>
      </c>
      <c r="K943" s="325"/>
    </row>
    <row r="944" spans="3:11" ht="14.4" thickBot="1">
      <c r="C944" s="130" t="s">
        <v>1223</v>
      </c>
      <c r="D944" s="131" t="s">
        <v>1224</v>
      </c>
      <c r="E944" s="132"/>
      <c r="F944" s="132"/>
      <c r="G944" s="155"/>
      <c r="H944" s="134">
        <f>SUM(H942:H943)</f>
        <v>209343.75</v>
      </c>
      <c r="K944" s="325"/>
    </row>
    <row r="945" spans="3:11" ht="14.4" thickTop="1">
      <c r="C945" s="309"/>
      <c r="D945" s="309"/>
      <c r="E945" s="309"/>
      <c r="F945" s="309"/>
      <c r="G945" s="309"/>
      <c r="H945" s="309"/>
    </row>
    <row r="947" spans="3:11" ht="14.4" thickBot="1">
      <c r="C947" s="53" t="s">
        <v>3135</v>
      </c>
      <c r="D947" s="221" t="s">
        <v>3136</v>
      </c>
      <c r="E947" s="223"/>
      <c r="F947" s="223"/>
      <c r="G947" s="223"/>
      <c r="H947" s="223"/>
      <c r="I947" s="56">
        <f>ROUNDDOWN(H962,-2)</f>
        <v>75000</v>
      </c>
      <c r="K947" s="325"/>
    </row>
    <row r="948" spans="3:11" ht="28.2" thickTop="1">
      <c r="C948" s="119" t="s">
        <v>1197</v>
      </c>
      <c r="D948" s="120" t="s">
        <v>1198</v>
      </c>
      <c r="E948" s="120" t="s">
        <v>1199</v>
      </c>
      <c r="F948" s="120" t="s">
        <v>1200</v>
      </c>
      <c r="G948" s="120" t="s">
        <v>1201</v>
      </c>
      <c r="H948" s="121" t="s">
        <v>1202</v>
      </c>
      <c r="K948" s="325"/>
    </row>
    <row r="949" spans="3:11">
      <c r="C949" s="141" t="s">
        <v>1203</v>
      </c>
      <c r="D949" s="59" t="s">
        <v>1204</v>
      </c>
      <c r="E949" s="73"/>
      <c r="F949" s="73"/>
      <c r="G949" s="73"/>
      <c r="H949" s="146"/>
      <c r="K949" s="325"/>
    </row>
    <row r="950" spans="3:11">
      <c r="C950" s="142">
        <v>1</v>
      </c>
      <c r="D950" s="59" t="s">
        <v>5</v>
      </c>
      <c r="E950" s="72" t="s">
        <v>6</v>
      </c>
      <c r="F950" s="93">
        <v>3.5999999999999997E-2</v>
      </c>
      <c r="G950" s="64">
        <f>VLOOKUP(D950,upahbahan,3,FALSE)</f>
        <v>100000</v>
      </c>
      <c r="H950" s="124">
        <f t="shared" ref="H950" si="64">F950*G950</f>
        <v>3599.9999999999995</v>
      </c>
      <c r="K950" s="325"/>
    </row>
    <row r="951" spans="3:11">
      <c r="C951" s="142">
        <v>2</v>
      </c>
      <c r="D951" s="59" t="s">
        <v>8</v>
      </c>
      <c r="E951" s="72" t="s">
        <v>6</v>
      </c>
      <c r="F951" s="93">
        <v>3.5999999999999997E-2</v>
      </c>
      <c r="G951" s="64">
        <f>VLOOKUP(D951,upahbahan,3,FALSE)</f>
        <v>145000</v>
      </c>
      <c r="H951" s="124">
        <f>F951*G951</f>
        <v>5220</v>
      </c>
      <c r="K951" s="325"/>
    </row>
    <row r="952" spans="3:11">
      <c r="C952" s="142">
        <v>3</v>
      </c>
      <c r="D952" s="59" t="s">
        <v>18</v>
      </c>
      <c r="E952" s="72" t="s">
        <v>6</v>
      </c>
      <c r="F952" s="93">
        <v>4.0000000000000001E-3</v>
      </c>
      <c r="G952" s="64">
        <f>VLOOKUP(D952,upahbahan,3,FALSE)</f>
        <v>175000</v>
      </c>
      <c r="H952" s="124">
        <f t="shared" ref="H952:H953" si="65">F952*G952</f>
        <v>700</v>
      </c>
      <c r="K952" s="325"/>
    </row>
    <row r="953" spans="3:11">
      <c r="C953" s="142">
        <v>4</v>
      </c>
      <c r="D953" s="59" t="s">
        <v>19</v>
      </c>
      <c r="E953" s="72" t="s">
        <v>6</v>
      </c>
      <c r="F953" s="93">
        <v>1E-3</v>
      </c>
      <c r="G953" s="64">
        <f>VLOOKUP(D953,upahbahan,3,FALSE)</f>
        <v>200000</v>
      </c>
      <c r="H953" s="124">
        <f t="shared" si="65"/>
        <v>200</v>
      </c>
      <c r="K953" s="325"/>
    </row>
    <row r="954" spans="3:11">
      <c r="C954" s="144" t="s">
        <v>1210</v>
      </c>
      <c r="D954" s="80"/>
      <c r="E954" s="80"/>
      <c r="F954" s="217"/>
      <c r="G954" s="218"/>
      <c r="H954" s="124">
        <f>SUM(H950:H953)</f>
        <v>9720</v>
      </c>
      <c r="I954" s="219"/>
      <c r="K954" s="325"/>
    </row>
    <row r="955" spans="3:11">
      <c r="C955" s="141" t="s">
        <v>1211</v>
      </c>
      <c r="D955" s="59" t="s">
        <v>1212</v>
      </c>
      <c r="E955" s="73"/>
      <c r="F955" s="73"/>
      <c r="G955" s="73"/>
      <c r="H955" s="146"/>
      <c r="K955" s="325"/>
    </row>
    <row r="956" spans="3:11">
      <c r="C956" s="142">
        <v>1</v>
      </c>
      <c r="D956" s="59" t="s">
        <v>3137</v>
      </c>
      <c r="E956" s="72" t="s">
        <v>44</v>
      </c>
      <c r="F956" s="74">
        <v>1</v>
      </c>
      <c r="G956" s="64">
        <f>VLOOKUP(D956,upahbahan,3,FALSE)</f>
        <v>58500</v>
      </c>
      <c r="H956" s="124">
        <f>F956*G956</f>
        <v>58500</v>
      </c>
      <c r="K956" s="325"/>
    </row>
    <row r="957" spans="3:11">
      <c r="C957" s="144" t="s">
        <v>1216</v>
      </c>
      <c r="D957" s="80"/>
      <c r="E957" s="80"/>
      <c r="F957" s="80"/>
      <c r="G957" s="162"/>
      <c r="H957" s="124">
        <f>SUM(H956)</f>
        <v>58500</v>
      </c>
      <c r="K957" s="325"/>
    </row>
    <row r="958" spans="3:11">
      <c r="C958" s="152" t="s">
        <v>1217</v>
      </c>
      <c r="D958" s="59" t="s">
        <v>1218</v>
      </c>
      <c r="E958" s="73"/>
      <c r="F958" s="73"/>
      <c r="G958" s="73"/>
      <c r="H958" s="146"/>
      <c r="K958" s="325"/>
    </row>
    <row r="959" spans="3:11">
      <c r="C959" s="144" t="s">
        <v>1219</v>
      </c>
      <c r="D959" s="80"/>
      <c r="E959" s="80"/>
      <c r="F959" s="80"/>
      <c r="G959" s="162"/>
      <c r="H959" s="153">
        <v>0</v>
      </c>
      <c r="K959" s="325"/>
    </row>
    <row r="960" spans="3:11">
      <c r="C960" s="122" t="s">
        <v>1220</v>
      </c>
      <c r="D960" s="69" t="s">
        <v>1221</v>
      </c>
      <c r="E960" s="70"/>
      <c r="F960" s="70"/>
      <c r="G960" s="71"/>
      <c r="H960" s="124">
        <f>H959+H957+H954</f>
        <v>68220</v>
      </c>
      <c r="K960" s="325"/>
    </row>
    <row r="961" spans="3:11">
      <c r="C961" s="122" t="s">
        <v>1222</v>
      </c>
      <c r="D961" s="69" t="s">
        <v>1325</v>
      </c>
      <c r="E961" s="70"/>
      <c r="F961" s="71"/>
      <c r="G961" s="95">
        <f>$M$8</f>
        <v>0.1</v>
      </c>
      <c r="H961" s="124">
        <f>H960*G961</f>
        <v>6822</v>
      </c>
      <c r="K961" s="325"/>
    </row>
    <row r="962" spans="3:11" ht="14.4" thickBot="1">
      <c r="C962" s="130" t="s">
        <v>1223</v>
      </c>
      <c r="D962" s="131" t="s">
        <v>1224</v>
      </c>
      <c r="E962" s="132"/>
      <c r="F962" s="132"/>
      <c r="G962" s="155"/>
      <c r="H962" s="134">
        <f>SUM(H960:H961)</f>
        <v>75042</v>
      </c>
      <c r="K962" s="325"/>
    </row>
    <row r="963" spans="3:11" ht="14.4" thickTop="1">
      <c r="C963" s="309"/>
      <c r="D963" s="309"/>
      <c r="E963" s="309"/>
      <c r="F963" s="309"/>
      <c r="G963" s="309"/>
      <c r="H963" s="30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1:M255"/>
  <sheetViews>
    <sheetView topLeftCell="C232" zoomScale="89" zoomScaleNormal="89" workbookViewId="0">
      <selection activeCell="D256" sqref="D256"/>
    </sheetView>
  </sheetViews>
  <sheetFormatPr defaultColWidth="8.88671875" defaultRowHeight="13.8"/>
  <cols>
    <col min="1" max="2" width="3.44140625" style="55" customWidth="1"/>
    <col min="3" max="3" width="7.44140625" style="62" customWidth="1"/>
    <col min="4" max="4" width="36.5546875" style="62" customWidth="1"/>
    <col min="5" max="5" width="5.6640625" style="62" customWidth="1"/>
    <col min="6" max="6" width="10.5546875" style="62" customWidth="1"/>
    <col min="7" max="7" width="14.5546875" style="62" customWidth="1"/>
    <col min="8" max="8" width="16.5546875" style="62" customWidth="1"/>
    <col min="9" max="9" width="16.5546875" style="54" customWidth="1"/>
    <col min="10" max="10" width="13.88671875" style="159" bestFit="1" customWidth="1"/>
    <col min="11" max="11" width="14.109375" style="55" bestFit="1" customWidth="1"/>
    <col min="12" max="16384" width="8.88671875" style="55"/>
  </cols>
  <sheetData>
    <row r="1" spans="3:13" ht="10.95" customHeight="1"/>
    <row r="2" spans="3:13" ht="10.95" customHeight="1"/>
    <row r="3" spans="3:13">
      <c r="C3" s="327" t="s">
        <v>3138</v>
      </c>
      <c r="D3" s="235" t="str">
        <f>'[1]Daftar HSP'!B410</f>
        <v>PEKERJAAN KACA</v>
      </c>
      <c r="E3" s="328"/>
      <c r="F3" s="328"/>
      <c r="G3" s="328"/>
      <c r="H3" s="328"/>
    </row>
    <row r="4" spans="3:13" ht="14.4" thickBot="1">
      <c r="C4" s="54" t="s">
        <v>3139</v>
      </c>
      <c r="D4" s="221" t="s">
        <v>1530</v>
      </c>
      <c r="E4" s="223"/>
      <c r="F4" s="223"/>
      <c r="G4" s="223"/>
      <c r="H4" s="223"/>
      <c r="I4" s="56">
        <f>ROUNDDOWN(H19,-2)</f>
        <v>577700</v>
      </c>
      <c r="K4" s="325"/>
    </row>
    <row r="5" spans="3:13" ht="28.2" thickTop="1">
      <c r="C5" s="119" t="s">
        <v>1197</v>
      </c>
      <c r="D5" s="120" t="s">
        <v>1198</v>
      </c>
      <c r="E5" s="120" t="s">
        <v>1199</v>
      </c>
      <c r="F5" s="120" t="s">
        <v>1200</v>
      </c>
      <c r="G5" s="120" t="s">
        <v>1201</v>
      </c>
      <c r="H5" s="121" t="s">
        <v>1202</v>
      </c>
    </row>
    <row r="6" spans="3:13">
      <c r="C6" s="330" t="s">
        <v>1203</v>
      </c>
      <c r="D6" s="59" t="s">
        <v>1204</v>
      </c>
      <c r="E6" s="73"/>
      <c r="F6" s="73"/>
      <c r="G6" s="73"/>
      <c r="H6" s="146"/>
      <c r="J6" s="159" t="s">
        <v>1249</v>
      </c>
    </row>
    <row r="7" spans="3:13">
      <c r="C7" s="331">
        <v>1</v>
      </c>
      <c r="D7" s="59" t="s">
        <v>5</v>
      </c>
      <c r="E7" s="72" t="s">
        <v>6</v>
      </c>
      <c r="F7" s="93">
        <v>0.08</v>
      </c>
      <c r="G7" s="64">
        <f>VLOOKUP(D7,upahbahan,3,FALSE)</f>
        <v>100000</v>
      </c>
      <c r="H7" s="124">
        <f>F7*G7</f>
        <v>8000</v>
      </c>
      <c r="J7" s="159" t="s">
        <v>1250</v>
      </c>
      <c r="M7" s="65">
        <v>0.1</v>
      </c>
    </row>
    <row r="8" spans="3:13">
      <c r="C8" s="331">
        <v>2</v>
      </c>
      <c r="D8" s="59" t="s">
        <v>14</v>
      </c>
      <c r="E8" s="72" t="s">
        <v>6</v>
      </c>
      <c r="F8" s="93">
        <v>0.8</v>
      </c>
      <c r="G8" s="64">
        <f>VLOOKUP(D8,upahbahan,3,FALSE)</f>
        <v>145000</v>
      </c>
      <c r="H8" s="124">
        <f t="shared" ref="H8:H10" si="0">F8*G8</f>
        <v>116000</v>
      </c>
    </row>
    <row r="9" spans="3:13">
      <c r="C9" s="331">
        <v>3</v>
      </c>
      <c r="D9" s="59" t="s">
        <v>18</v>
      </c>
      <c r="E9" s="72" t="s">
        <v>6</v>
      </c>
      <c r="F9" s="93">
        <v>0.08</v>
      </c>
      <c r="G9" s="64">
        <f>VLOOKUP(D9,upahbahan,3,FALSE)</f>
        <v>175000</v>
      </c>
      <c r="H9" s="124">
        <f t="shared" si="0"/>
        <v>14000</v>
      </c>
    </row>
    <row r="10" spans="3:13">
      <c r="C10" s="331">
        <v>4</v>
      </c>
      <c r="D10" s="59" t="s">
        <v>19</v>
      </c>
      <c r="E10" s="72" t="s">
        <v>6</v>
      </c>
      <c r="F10" s="93">
        <v>2.6700000000000002E-2</v>
      </c>
      <c r="G10" s="64">
        <f>VLOOKUP(D10,upahbahan,3,FALSE)</f>
        <v>200000</v>
      </c>
      <c r="H10" s="124">
        <f t="shared" si="0"/>
        <v>5340</v>
      </c>
    </row>
    <row r="11" spans="3:13">
      <c r="C11" s="144" t="s">
        <v>1210</v>
      </c>
      <c r="D11" s="80"/>
      <c r="E11" s="80"/>
      <c r="F11" s="217"/>
      <c r="G11" s="218"/>
      <c r="H11" s="124">
        <f>SUM(H7:H10)</f>
        <v>143340</v>
      </c>
      <c r="I11" s="219"/>
    </row>
    <row r="12" spans="3:13">
      <c r="C12" s="330" t="s">
        <v>1211</v>
      </c>
      <c r="D12" s="59" t="s">
        <v>1212</v>
      </c>
      <c r="E12" s="73"/>
      <c r="F12" s="73"/>
      <c r="G12" s="73"/>
      <c r="H12" s="146"/>
    </row>
    <row r="13" spans="3:13">
      <c r="C13" s="331">
        <v>1</v>
      </c>
      <c r="D13" s="59" t="s">
        <v>827</v>
      </c>
      <c r="E13" s="72" t="s">
        <v>63</v>
      </c>
      <c r="F13" s="74">
        <v>1</v>
      </c>
      <c r="G13" s="64">
        <f>VLOOKUP(D13,upahbahan,3,FALSE)</f>
        <v>381900</v>
      </c>
      <c r="H13" s="124">
        <f>F13*G13</f>
        <v>381900</v>
      </c>
    </row>
    <row r="14" spans="3:13">
      <c r="C14" s="144" t="s">
        <v>1216</v>
      </c>
      <c r="D14" s="80"/>
      <c r="E14" s="80"/>
      <c r="F14" s="80"/>
      <c r="G14" s="162"/>
      <c r="H14" s="124">
        <f>SUM(H12:H13)</f>
        <v>381900</v>
      </c>
    </row>
    <row r="15" spans="3:13">
      <c r="C15" s="152" t="s">
        <v>1217</v>
      </c>
      <c r="D15" s="59" t="s">
        <v>1218</v>
      </c>
      <c r="E15" s="73"/>
      <c r="F15" s="73"/>
      <c r="G15" s="73"/>
      <c r="H15" s="146"/>
    </row>
    <row r="16" spans="3:13">
      <c r="C16" s="144" t="s">
        <v>1219</v>
      </c>
      <c r="D16" s="80"/>
      <c r="E16" s="80"/>
      <c r="F16" s="80"/>
      <c r="G16" s="162"/>
      <c r="H16" s="153">
        <v>0</v>
      </c>
    </row>
    <row r="17" spans="3:11">
      <c r="C17" s="122" t="s">
        <v>1220</v>
      </c>
      <c r="D17" s="69" t="s">
        <v>1221</v>
      </c>
      <c r="E17" s="70"/>
      <c r="F17" s="70"/>
      <c r="G17" s="71"/>
      <c r="H17" s="124">
        <f>H16+H14+H11</f>
        <v>525240</v>
      </c>
    </row>
    <row r="18" spans="3:11">
      <c r="C18" s="122" t="s">
        <v>1222</v>
      </c>
      <c r="D18" s="69" t="s">
        <v>1325</v>
      </c>
      <c r="E18" s="70"/>
      <c r="F18" s="71"/>
      <c r="G18" s="95">
        <f>$M$7</f>
        <v>0.1</v>
      </c>
      <c r="H18" s="124">
        <f>H17*G18</f>
        <v>52524</v>
      </c>
    </row>
    <row r="19" spans="3:11" ht="14.4" thickBot="1">
      <c r="C19" s="130" t="s">
        <v>1223</v>
      </c>
      <c r="D19" s="131" t="s">
        <v>1224</v>
      </c>
      <c r="E19" s="132"/>
      <c r="F19" s="132"/>
      <c r="G19" s="155"/>
      <c r="H19" s="134">
        <f>SUM(H17:H18)</f>
        <v>577764</v>
      </c>
    </row>
    <row r="20" spans="3:11" ht="14.4" thickTop="1"/>
    <row r="21" spans="3:11" ht="14.4" thickBot="1">
      <c r="C21" s="54" t="s">
        <v>3140</v>
      </c>
      <c r="D21" s="221" t="s">
        <v>1531</v>
      </c>
      <c r="E21" s="222"/>
      <c r="F21" s="222"/>
      <c r="G21" s="222"/>
      <c r="H21" s="222"/>
      <c r="I21" s="56">
        <f>ROUNDDOWN(H37,-2)</f>
        <v>176500</v>
      </c>
      <c r="K21" s="325"/>
    </row>
    <row r="22" spans="3:11" ht="28.2" thickTop="1">
      <c r="C22" s="119" t="s">
        <v>1197</v>
      </c>
      <c r="D22" s="120" t="s">
        <v>1198</v>
      </c>
      <c r="E22" s="120" t="s">
        <v>1199</v>
      </c>
      <c r="F22" s="120" t="s">
        <v>1200</v>
      </c>
      <c r="G22" s="120" t="s">
        <v>1201</v>
      </c>
      <c r="H22" s="121" t="s">
        <v>1202</v>
      </c>
      <c r="K22" s="325"/>
    </row>
    <row r="23" spans="3:11">
      <c r="C23" s="141" t="s">
        <v>1203</v>
      </c>
      <c r="D23" s="59" t="s">
        <v>1204</v>
      </c>
      <c r="E23" s="73"/>
      <c r="F23" s="73"/>
      <c r="G23" s="73"/>
      <c r="H23" s="146"/>
      <c r="K23" s="325"/>
    </row>
    <row r="24" spans="3:11">
      <c r="C24" s="142">
        <v>1</v>
      </c>
      <c r="D24" s="59" t="s">
        <v>5</v>
      </c>
      <c r="E24" s="72" t="s">
        <v>6</v>
      </c>
      <c r="F24" s="74">
        <v>1.4999999999999999E-2</v>
      </c>
      <c r="G24" s="64">
        <f>VLOOKUP(D24,upahbahan,3,FALSE)</f>
        <v>100000</v>
      </c>
      <c r="H24" s="124">
        <f>F24*G24</f>
        <v>1500</v>
      </c>
      <c r="K24" s="325"/>
    </row>
    <row r="25" spans="3:11">
      <c r="C25" s="142">
        <v>2</v>
      </c>
      <c r="D25" s="59" t="s">
        <v>8</v>
      </c>
      <c r="E25" s="72" t="s">
        <v>6</v>
      </c>
      <c r="F25" s="74">
        <v>0.15</v>
      </c>
      <c r="G25" s="64">
        <f>VLOOKUP(D25,upahbahan,3,FALSE)</f>
        <v>145000</v>
      </c>
      <c r="H25" s="124">
        <f t="shared" ref="H25:H27" si="1">F25*G25</f>
        <v>21750</v>
      </c>
      <c r="K25" s="325"/>
    </row>
    <row r="26" spans="3:11">
      <c r="C26" s="142">
        <v>3</v>
      </c>
      <c r="D26" s="59" t="s">
        <v>18</v>
      </c>
      <c r="E26" s="72" t="s">
        <v>6</v>
      </c>
      <c r="F26" s="74">
        <v>1.4999999999999999E-2</v>
      </c>
      <c r="G26" s="64">
        <f>VLOOKUP(D26,upahbahan,3,FALSE)</f>
        <v>175000</v>
      </c>
      <c r="H26" s="124">
        <f t="shared" si="1"/>
        <v>2625</v>
      </c>
      <c r="K26" s="325"/>
    </row>
    <row r="27" spans="3:11">
      <c r="C27" s="142">
        <v>4</v>
      </c>
      <c r="D27" s="59" t="s">
        <v>19</v>
      </c>
      <c r="E27" s="72" t="s">
        <v>6</v>
      </c>
      <c r="F27" s="74">
        <v>5.0000000000000001E-3</v>
      </c>
      <c r="G27" s="64">
        <f>VLOOKUP(D27,upahbahan,3,FALSE)</f>
        <v>200000</v>
      </c>
      <c r="H27" s="124">
        <f t="shared" si="1"/>
        <v>1000</v>
      </c>
      <c r="K27" s="325"/>
    </row>
    <row r="28" spans="3:11">
      <c r="C28" s="144" t="s">
        <v>1210</v>
      </c>
      <c r="D28" s="80"/>
      <c r="E28" s="80"/>
      <c r="F28" s="217"/>
      <c r="G28" s="218"/>
      <c r="H28" s="124">
        <f>SUM(H24:H27)</f>
        <v>26875</v>
      </c>
      <c r="I28" s="219"/>
      <c r="K28" s="325"/>
    </row>
    <row r="29" spans="3:11">
      <c r="C29" s="141" t="s">
        <v>1211</v>
      </c>
      <c r="D29" s="59" t="s">
        <v>1212</v>
      </c>
      <c r="E29" s="73"/>
      <c r="F29" s="73"/>
      <c r="G29" s="73"/>
      <c r="H29" s="146"/>
      <c r="K29" s="325"/>
    </row>
    <row r="30" spans="3:11">
      <c r="C30" s="142">
        <v>1</v>
      </c>
      <c r="D30" s="59" t="s">
        <v>651</v>
      </c>
      <c r="E30" s="72" t="s">
        <v>63</v>
      </c>
      <c r="F30" s="227">
        <v>1.1000000000000001</v>
      </c>
      <c r="G30" s="64">
        <f>VLOOKUP(D30,upahbahan,3,FALSE)</f>
        <v>120000</v>
      </c>
      <c r="H30" s="124">
        <f>F30*G30</f>
        <v>132000</v>
      </c>
      <c r="K30" s="325"/>
    </row>
    <row r="31" spans="3:11">
      <c r="C31" s="142">
        <v>2</v>
      </c>
      <c r="D31" s="59" t="s">
        <v>1049</v>
      </c>
      <c r="E31" s="72" t="s">
        <v>1050</v>
      </c>
      <c r="F31" s="227">
        <v>0.05</v>
      </c>
      <c r="G31" s="64">
        <f>VLOOKUP(D31,upahbahan,3,FALSE)</f>
        <v>33100</v>
      </c>
      <c r="H31" s="124">
        <f t="shared" ref="H31" si="2">F31*G31</f>
        <v>1655</v>
      </c>
      <c r="K31" s="325"/>
    </row>
    <row r="32" spans="3:11">
      <c r="C32" s="144" t="s">
        <v>1216</v>
      </c>
      <c r="D32" s="80"/>
      <c r="E32" s="80"/>
      <c r="F32" s="80"/>
      <c r="G32" s="162"/>
      <c r="H32" s="124">
        <f>SUM(H30:H31)</f>
        <v>133655</v>
      </c>
      <c r="K32" s="325"/>
    </row>
    <row r="33" spans="3:11">
      <c r="C33" s="152" t="s">
        <v>1217</v>
      </c>
      <c r="D33" s="59" t="s">
        <v>1218</v>
      </c>
      <c r="E33" s="73"/>
      <c r="F33" s="73"/>
      <c r="G33" s="73"/>
      <c r="H33" s="146"/>
      <c r="K33" s="325"/>
    </row>
    <row r="34" spans="3:11">
      <c r="C34" s="144" t="s">
        <v>1219</v>
      </c>
      <c r="D34" s="80"/>
      <c r="E34" s="80"/>
      <c r="F34" s="80"/>
      <c r="G34" s="162"/>
      <c r="H34" s="153">
        <v>0</v>
      </c>
      <c r="K34" s="325"/>
    </row>
    <row r="35" spans="3:11">
      <c r="C35" s="122" t="s">
        <v>1220</v>
      </c>
      <c r="D35" s="69" t="s">
        <v>1221</v>
      </c>
      <c r="E35" s="70"/>
      <c r="F35" s="70"/>
      <c r="G35" s="71"/>
      <c r="H35" s="124">
        <f>H34+H32+H28</f>
        <v>160530</v>
      </c>
      <c r="K35" s="325"/>
    </row>
    <row r="36" spans="3:11">
      <c r="C36" s="122" t="s">
        <v>1222</v>
      </c>
      <c r="D36" s="69" t="s">
        <v>1325</v>
      </c>
      <c r="E36" s="70"/>
      <c r="F36" s="71"/>
      <c r="G36" s="95">
        <f>$M$7</f>
        <v>0.1</v>
      </c>
      <c r="H36" s="124">
        <f>H35*G36</f>
        <v>16053</v>
      </c>
      <c r="K36" s="325"/>
    </row>
    <row r="37" spans="3:11" ht="14.4" thickBot="1">
      <c r="C37" s="130" t="s">
        <v>1223</v>
      </c>
      <c r="D37" s="131" t="s">
        <v>1224</v>
      </c>
      <c r="E37" s="132"/>
      <c r="F37" s="132"/>
      <c r="G37" s="155"/>
      <c r="H37" s="134">
        <f>SUM(H35:H36)</f>
        <v>176583</v>
      </c>
      <c r="K37" s="325"/>
    </row>
    <row r="38" spans="3:11" ht="14.4" thickTop="1">
      <c r="K38" s="325"/>
    </row>
    <row r="39" spans="3:11" ht="14.4" thickBot="1">
      <c r="C39" s="54" t="s">
        <v>3141</v>
      </c>
      <c r="D39" s="221" t="s">
        <v>1532</v>
      </c>
      <c r="E39" s="222"/>
      <c r="F39" s="222"/>
      <c r="G39" s="222"/>
      <c r="H39" s="222"/>
      <c r="I39" s="56">
        <f>ROUNDDOWN(H55,-2)</f>
        <v>270900</v>
      </c>
      <c r="K39" s="325"/>
    </row>
    <row r="40" spans="3:11" ht="28.2" thickTop="1">
      <c r="C40" s="119" t="s">
        <v>1197</v>
      </c>
      <c r="D40" s="120" t="s">
        <v>1198</v>
      </c>
      <c r="E40" s="120" t="s">
        <v>1199</v>
      </c>
      <c r="F40" s="120" t="s">
        <v>1200</v>
      </c>
      <c r="G40" s="120" t="s">
        <v>1201</v>
      </c>
      <c r="H40" s="121" t="s">
        <v>1202</v>
      </c>
      <c r="K40" s="325"/>
    </row>
    <row r="41" spans="3:11">
      <c r="C41" s="141" t="s">
        <v>1203</v>
      </c>
      <c r="D41" s="59" t="s">
        <v>1204</v>
      </c>
      <c r="E41" s="73"/>
      <c r="F41" s="73"/>
      <c r="G41" s="73"/>
      <c r="H41" s="146"/>
      <c r="K41" s="325"/>
    </row>
    <row r="42" spans="3:11">
      <c r="C42" s="142">
        <v>1</v>
      </c>
      <c r="D42" s="59" t="s">
        <v>5</v>
      </c>
      <c r="E42" s="72" t="s">
        <v>6</v>
      </c>
      <c r="F42" s="74">
        <v>1.4999999999999999E-2</v>
      </c>
      <c r="G42" s="64">
        <f>VLOOKUP(D42,upahbahan,3,FALSE)</f>
        <v>100000</v>
      </c>
      <c r="H42" s="124">
        <f>F42*G42</f>
        <v>1500</v>
      </c>
      <c r="K42" s="325"/>
    </row>
    <row r="43" spans="3:11">
      <c r="C43" s="142">
        <v>2</v>
      </c>
      <c r="D43" s="59" t="s">
        <v>8</v>
      </c>
      <c r="E43" s="72" t="s">
        <v>6</v>
      </c>
      <c r="F43" s="74">
        <v>0.15</v>
      </c>
      <c r="G43" s="64">
        <f>VLOOKUP(D43,upahbahan,3,FALSE)</f>
        <v>145000</v>
      </c>
      <c r="H43" s="124">
        <f t="shared" ref="H43:H45" si="3">F43*G43</f>
        <v>21750</v>
      </c>
      <c r="K43" s="325"/>
    </row>
    <row r="44" spans="3:11">
      <c r="C44" s="142">
        <v>3</v>
      </c>
      <c r="D44" s="59" t="s">
        <v>18</v>
      </c>
      <c r="E44" s="72" t="s">
        <v>6</v>
      </c>
      <c r="F44" s="74">
        <v>1.4999999999999999E-2</v>
      </c>
      <c r="G44" s="64">
        <f>VLOOKUP(D44,upahbahan,3,FALSE)</f>
        <v>175000</v>
      </c>
      <c r="H44" s="124">
        <f t="shared" si="3"/>
        <v>2625</v>
      </c>
      <c r="K44" s="325"/>
    </row>
    <row r="45" spans="3:11">
      <c r="C45" s="142">
        <v>4</v>
      </c>
      <c r="D45" s="59" t="s">
        <v>19</v>
      </c>
      <c r="E45" s="72" t="s">
        <v>6</v>
      </c>
      <c r="F45" s="74">
        <v>5.0000000000000001E-3</v>
      </c>
      <c r="G45" s="64">
        <f>VLOOKUP(D45,upahbahan,3,FALSE)</f>
        <v>200000</v>
      </c>
      <c r="H45" s="124">
        <f t="shared" si="3"/>
        <v>1000</v>
      </c>
      <c r="K45" s="325"/>
    </row>
    <row r="46" spans="3:11">
      <c r="C46" s="144" t="s">
        <v>1210</v>
      </c>
      <c r="D46" s="80"/>
      <c r="E46" s="80"/>
      <c r="F46" s="217"/>
      <c r="G46" s="218"/>
      <c r="H46" s="124">
        <f>SUM(H42:H45)</f>
        <v>26875</v>
      </c>
      <c r="I46" s="219"/>
      <c r="K46" s="325"/>
    </row>
    <row r="47" spans="3:11">
      <c r="C47" s="141" t="s">
        <v>1211</v>
      </c>
      <c r="D47" s="59" t="s">
        <v>1212</v>
      </c>
      <c r="E47" s="73"/>
      <c r="F47" s="73"/>
      <c r="G47" s="73"/>
      <c r="H47" s="146"/>
      <c r="K47" s="325"/>
    </row>
    <row r="48" spans="3:11">
      <c r="C48" s="142">
        <v>1</v>
      </c>
      <c r="D48" s="59" t="s">
        <v>652</v>
      </c>
      <c r="E48" s="72" t="s">
        <v>63</v>
      </c>
      <c r="F48" s="227">
        <v>1.1000000000000001</v>
      </c>
      <c r="G48" s="64">
        <f>VLOOKUP(D48,upahbahan,3,FALSE)</f>
        <v>198000</v>
      </c>
      <c r="H48" s="124">
        <f>F48*G48</f>
        <v>217800.00000000003</v>
      </c>
      <c r="K48" s="325"/>
    </row>
    <row r="49" spans="3:11">
      <c r="C49" s="142">
        <v>2</v>
      </c>
      <c r="D49" s="59" t="s">
        <v>1049</v>
      </c>
      <c r="E49" s="72" t="s">
        <v>1050</v>
      </c>
      <c r="F49" s="227">
        <v>0.05</v>
      </c>
      <c r="G49" s="64">
        <f>VLOOKUP(D49,upahbahan,3,FALSE)</f>
        <v>33100</v>
      </c>
      <c r="H49" s="124">
        <f t="shared" ref="H49" si="4">F49*G49</f>
        <v>1655</v>
      </c>
      <c r="K49" s="325"/>
    </row>
    <row r="50" spans="3:11">
      <c r="C50" s="144" t="s">
        <v>1216</v>
      </c>
      <c r="D50" s="80"/>
      <c r="E50" s="80"/>
      <c r="F50" s="80"/>
      <c r="G50" s="162"/>
      <c r="H50" s="124">
        <f>SUM(H48:H49)</f>
        <v>219455.00000000003</v>
      </c>
      <c r="K50" s="325"/>
    </row>
    <row r="51" spans="3:11">
      <c r="C51" s="152" t="s">
        <v>1217</v>
      </c>
      <c r="D51" s="59" t="s">
        <v>1218</v>
      </c>
      <c r="E51" s="73"/>
      <c r="F51" s="73"/>
      <c r="G51" s="73"/>
      <c r="H51" s="146"/>
      <c r="K51" s="325"/>
    </row>
    <row r="52" spans="3:11">
      <c r="C52" s="144" t="s">
        <v>1219</v>
      </c>
      <c r="D52" s="80"/>
      <c r="E52" s="80"/>
      <c r="F52" s="80"/>
      <c r="G52" s="162"/>
      <c r="H52" s="153">
        <v>0</v>
      </c>
      <c r="K52" s="325"/>
    </row>
    <row r="53" spans="3:11">
      <c r="C53" s="122" t="s">
        <v>1220</v>
      </c>
      <c r="D53" s="69" t="s">
        <v>1221</v>
      </c>
      <c r="E53" s="70"/>
      <c r="F53" s="70"/>
      <c r="G53" s="71"/>
      <c r="H53" s="124">
        <f>H52+H50+H46</f>
        <v>246330.00000000003</v>
      </c>
      <c r="K53" s="325"/>
    </row>
    <row r="54" spans="3:11">
      <c r="C54" s="122" t="s">
        <v>1222</v>
      </c>
      <c r="D54" s="69" t="s">
        <v>1325</v>
      </c>
      <c r="E54" s="70"/>
      <c r="F54" s="71"/>
      <c r="G54" s="95">
        <f>$M$7</f>
        <v>0.1</v>
      </c>
      <c r="H54" s="124">
        <f>H53*G54</f>
        <v>24633.000000000004</v>
      </c>
      <c r="K54" s="325"/>
    </row>
    <row r="55" spans="3:11" ht="14.4" thickBot="1">
      <c r="C55" s="130" t="s">
        <v>1223</v>
      </c>
      <c r="D55" s="131" t="s">
        <v>1224</v>
      </c>
      <c r="E55" s="132"/>
      <c r="F55" s="132"/>
      <c r="G55" s="155"/>
      <c r="H55" s="134">
        <f>SUM(H53:H54)</f>
        <v>270963.00000000006</v>
      </c>
      <c r="K55" s="325"/>
    </row>
    <row r="56" spans="3:11" ht="14.4" thickTop="1">
      <c r="C56" s="89"/>
      <c r="D56" s="90"/>
      <c r="E56" s="90"/>
      <c r="F56" s="90"/>
      <c r="G56" s="90"/>
      <c r="H56" s="91"/>
      <c r="K56" s="325"/>
    </row>
    <row r="57" spans="3:11" ht="14.4" thickBot="1">
      <c r="C57" s="54" t="s">
        <v>3142</v>
      </c>
      <c r="D57" s="221" t="s">
        <v>1533</v>
      </c>
      <c r="E57" s="222"/>
      <c r="F57" s="222"/>
      <c r="G57" s="222"/>
      <c r="H57" s="222"/>
      <c r="I57" s="56">
        <f>ROUNDDOWN(H73,-2)</f>
        <v>320100</v>
      </c>
      <c r="K57" s="325"/>
    </row>
    <row r="58" spans="3:11" ht="28.2" thickTop="1">
      <c r="C58" s="119" t="s">
        <v>1197</v>
      </c>
      <c r="D58" s="120" t="s">
        <v>1198</v>
      </c>
      <c r="E58" s="120" t="s">
        <v>1199</v>
      </c>
      <c r="F58" s="120" t="s">
        <v>1200</v>
      </c>
      <c r="G58" s="120" t="s">
        <v>1201</v>
      </c>
      <c r="H58" s="121" t="s">
        <v>1202</v>
      </c>
      <c r="K58" s="325"/>
    </row>
    <row r="59" spans="3:11">
      <c r="C59" s="141" t="s">
        <v>1203</v>
      </c>
      <c r="D59" s="59" t="s">
        <v>1204</v>
      </c>
      <c r="E59" s="73"/>
      <c r="F59" s="73"/>
      <c r="G59" s="73"/>
      <c r="H59" s="146"/>
      <c r="K59" s="325"/>
    </row>
    <row r="60" spans="3:11">
      <c r="C60" s="142">
        <v>1</v>
      </c>
      <c r="D60" s="59" t="s">
        <v>5</v>
      </c>
      <c r="E60" s="72" t="s">
        <v>6</v>
      </c>
      <c r="F60" s="93">
        <v>1.6E-2</v>
      </c>
      <c r="G60" s="64">
        <f>VLOOKUP(D60,upahbahan,3,FALSE)</f>
        <v>100000</v>
      </c>
      <c r="H60" s="124">
        <f>F60*G60</f>
        <v>1600</v>
      </c>
      <c r="K60" s="325"/>
    </row>
    <row r="61" spans="3:11">
      <c r="C61" s="142">
        <v>2</v>
      </c>
      <c r="D61" s="59" t="s">
        <v>8</v>
      </c>
      <c r="E61" s="72" t="s">
        <v>6</v>
      </c>
      <c r="F61" s="93">
        <v>0.16</v>
      </c>
      <c r="G61" s="64">
        <f>VLOOKUP(D61,upahbahan,3,FALSE)</f>
        <v>145000</v>
      </c>
      <c r="H61" s="124">
        <f t="shared" ref="H61:H63" si="5">F61*G61</f>
        <v>23200</v>
      </c>
      <c r="K61" s="325"/>
    </row>
    <row r="62" spans="3:11">
      <c r="C62" s="142">
        <v>3</v>
      </c>
      <c r="D62" s="59" t="s">
        <v>18</v>
      </c>
      <c r="E62" s="72" t="s">
        <v>6</v>
      </c>
      <c r="F62" s="93">
        <v>1.6E-2</v>
      </c>
      <c r="G62" s="64">
        <f>VLOOKUP(D62,upahbahan,3,FALSE)</f>
        <v>175000</v>
      </c>
      <c r="H62" s="124">
        <f t="shared" si="5"/>
        <v>2800</v>
      </c>
      <c r="K62" s="325"/>
    </row>
    <row r="63" spans="3:11">
      <c r="C63" s="142">
        <v>4</v>
      </c>
      <c r="D63" s="59" t="s">
        <v>19</v>
      </c>
      <c r="E63" s="72" t="s">
        <v>6</v>
      </c>
      <c r="F63" s="93">
        <v>5.3E-3</v>
      </c>
      <c r="G63" s="64">
        <f>VLOOKUP(D63,upahbahan,3,FALSE)</f>
        <v>200000</v>
      </c>
      <c r="H63" s="124">
        <f t="shared" si="5"/>
        <v>1060</v>
      </c>
      <c r="K63" s="325"/>
    </row>
    <row r="64" spans="3:11">
      <c r="C64" s="144" t="s">
        <v>1210</v>
      </c>
      <c r="D64" s="80"/>
      <c r="E64" s="80"/>
      <c r="F64" s="217"/>
      <c r="G64" s="218"/>
      <c r="H64" s="124">
        <f>SUM(H60:H63)</f>
        <v>28660</v>
      </c>
      <c r="I64" s="219"/>
      <c r="K64" s="325"/>
    </row>
    <row r="65" spans="3:11">
      <c r="C65" s="141" t="s">
        <v>1211</v>
      </c>
      <c r="D65" s="59" t="s">
        <v>1212</v>
      </c>
      <c r="E65" s="73"/>
      <c r="F65" s="73"/>
      <c r="G65" s="73"/>
      <c r="H65" s="146"/>
      <c r="K65" s="325"/>
    </row>
    <row r="66" spans="3:11">
      <c r="C66" s="142">
        <v>1</v>
      </c>
      <c r="D66" s="59" t="s">
        <v>653</v>
      </c>
      <c r="E66" s="72" t="s">
        <v>63</v>
      </c>
      <c r="F66" s="227">
        <v>1.1000000000000001</v>
      </c>
      <c r="G66" s="64">
        <f>VLOOKUP(D66,upahbahan,3,FALSE)</f>
        <v>237000</v>
      </c>
      <c r="H66" s="124">
        <f>F66*G66</f>
        <v>260700.00000000003</v>
      </c>
      <c r="K66" s="325"/>
    </row>
    <row r="67" spans="3:11">
      <c r="C67" s="142">
        <v>2</v>
      </c>
      <c r="D67" s="59" t="s">
        <v>1049</v>
      </c>
      <c r="E67" s="72" t="s">
        <v>1050</v>
      </c>
      <c r="F67" s="227">
        <v>0.05</v>
      </c>
      <c r="G67" s="64">
        <f>VLOOKUP(D67,upahbahan,3,FALSE)</f>
        <v>33100</v>
      </c>
      <c r="H67" s="124">
        <f t="shared" ref="H67" si="6">F67*G67</f>
        <v>1655</v>
      </c>
      <c r="K67" s="325"/>
    </row>
    <row r="68" spans="3:11">
      <c r="C68" s="144" t="s">
        <v>1216</v>
      </c>
      <c r="D68" s="80"/>
      <c r="E68" s="80"/>
      <c r="F68" s="80"/>
      <c r="G68" s="162"/>
      <c r="H68" s="124">
        <f>SUM(H66:H67)</f>
        <v>262355</v>
      </c>
      <c r="K68" s="325"/>
    </row>
    <row r="69" spans="3:11">
      <c r="C69" s="152" t="s">
        <v>1217</v>
      </c>
      <c r="D69" s="59" t="s">
        <v>1218</v>
      </c>
      <c r="E69" s="73"/>
      <c r="F69" s="73"/>
      <c r="G69" s="73"/>
      <c r="H69" s="146"/>
      <c r="K69" s="325"/>
    </row>
    <row r="70" spans="3:11">
      <c r="C70" s="144" t="s">
        <v>1219</v>
      </c>
      <c r="D70" s="80"/>
      <c r="E70" s="80"/>
      <c r="F70" s="80"/>
      <c r="G70" s="162"/>
      <c r="H70" s="153">
        <v>0</v>
      </c>
      <c r="K70" s="325"/>
    </row>
    <row r="71" spans="3:11">
      <c r="C71" s="122" t="s">
        <v>1220</v>
      </c>
      <c r="D71" s="69" t="s">
        <v>1221</v>
      </c>
      <c r="E71" s="70"/>
      <c r="F71" s="70"/>
      <c r="G71" s="71"/>
      <c r="H71" s="124">
        <f>H70+H68+H64</f>
        <v>291015</v>
      </c>
      <c r="K71" s="325"/>
    </row>
    <row r="72" spans="3:11">
      <c r="C72" s="122" t="s">
        <v>1222</v>
      </c>
      <c r="D72" s="69" t="s">
        <v>1325</v>
      </c>
      <c r="E72" s="70"/>
      <c r="F72" s="71"/>
      <c r="G72" s="95">
        <f>$M$7</f>
        <v>0.1</v>
      </c>
      <c r="H72" s="124">
        <f>H71*G72</f>
        <v>29101.5</v>
      </c>
      <c r="K72" s="325"/>
    </row>
    <row r="73" spans="3:11" ht="14.4" thickBot="1">
      <c r="C73" s="130" t="s">
        <v>1223</v>
      </c>
      <c r="D73" s="131" t="s">
        <v>1224</v>
      </c>
      <c r="E73" s="132"/>
      <c r="F73" s="132"/>
      <c r="G73" s="155"/>
      <c r="H73" s="134">
        <f>SUM(H71:H72)</f>
        <v>320116.5</v>
      </c>
      <c r="K73" s="325"/>
    </row>
    <row r="74" spans="3:11" ht="14.4" thickTop="1">
      <c r="C74" s="89"/>
      <c r="D74" s="90"/>
      <c r="E74" s="90"/>
      <c r="F74" s="90"/>
      <c r="G74" s="90"/>
      <c r="H74" s="91"/>
      <c r="K74" s="325"/>
    </row>
    <row r="75" spans="3:11" ht="14.4" thickBot="1">
      <c r="C75" s="54" t="s">
        <v>3143</v>
      </c>
      <c r="D75" s="221" t="s">
        <v>1534</v>
      </c>
      <c r="E75" s="223"/>
      <c r="F75" s="223"/>
      <c r="G75" s="223"/>
      <c r="H75" s="223"/>
      <c r="I75" s="56">
        <f>ROUNDDOWN(H91,-2)</f>
        <v>310000</v>
      </c>
      <c r="K75" s="325"/>
    </row>
    <row r="76" spans="3:11" ht="28.2" thickTop="1">
      <c r="C76" s="119" t="s">
        <v>1197</v>
      </c>
      <c r="D76" s="120" t="s">
        <v>1198</v>
      </c>
      <c r="E76" s="120" t="s">
        <v>1199</v>
      </c>
      <c r="F76" s="120" t="s">
        <v>1200</v>
      </c>
      <c r="G76" s="120" t="s">
        <v>1201</v>
      </c>
      <c r="H76" s="121" t="s">
        <v>1202</v>
      </c>
      <c r="K76" s="325"/>
    </row>
    <row r="77" spans="3:11">
      <c r="C77" s="141" t="s">
        <v>1203</v>
      </c>
      <c r="D77" s="59" t="s">
        <v>1204</v>
      </c>
      <c r="E77" s="73"/>
      <c r="F77" s="73"/>
      <c r="G77" s="73"/>
      <c r="H77" s="146"/>
      <c r="K77" s="325"/>
    </row>
    <row r="78" spans="3:11">
      <c r="C78" s="142">
        <v>1</v>
      </c>
      <c r="D78" s="59" t="s">
        <v>5</v>
      </c>
      <c r="E78" s="72" t="s">
        <v>6</v>
      </c>
      <c r="F78" s="93">
        <v>1.7000000000000001E-2</v>
      </c>
      <c r="G78" s="64">
        <f>VLOOKUP(D78,upahbahan,3,FALSE)</f>
        <v>100000</v>
      </c>
      <c r="H78" s="124">
        <f>F78*G78</f>
        <v>1700.0000000000002</v>
      </c>
      <c r="K78" s="325"/>
    </row>
    <row r="79" spans="3:11">
      <c r="C79" s="142">
        <v>2</v>
      </c>
      <c r="D79" s="59" t="s">
        <v>8</v>
      </c>
      <c r="E79" s="72" t="s">
        <v>6</v>
      </c>
      <c r="F79" s="93">
        <v>0.17</v>
      </c>
      <c r="G79" s="64">
        <f>VLOOKUP(D79,upahbahan,3,FALSE)</f>
        <v>145000</v>
      </c>
      <c r="H79" s="124">
        <f t="shared" ref="H79:H81" si="7">F79*G79</f>
        <v>24650</v>
      </c>
      <c r="K79" s="325"/>
    </row>
    <row r="80" spans="3:11">
      <c r="C80" s="142">
        <v>3</v>
      </c>
      <c r="D80" s="59" t="s">
        <v>18</v>
      </c>
      <c r="E80" s="72" t="s">
        <v>6</v>
      </c>
      <c r="F80" s="93">
        <v>1.7000000000000001E-2</v>
      </c>
      <c r="G80" s="64">
        <f>VLOOKUP(D80,upahbahan,3,FALSE)</f>
        <v>175000</v>
      </c>
      <c r="H80" s="124">
        <f t="shared" si="7"/>
        <v>2975</v>
      </c>
      <c r="K80" s="325"/>
    </row>
    <row r="81" spans="3:11">
      <c r="C81" s="142">
        <v>4</v>
      </c>
      <c r="D81" s="59" t="s">
        <v>19</v>
      </c>
      <c r="E81" s="72" t="s">
        <v>6</v>
      </c>
      <c r="F81" s="93">
        <v>5.7000000000000002E-3</v>
      </c>
      <c r="G81" s="64">
        <f>VLOOKUP(D81,upahbahan,3,FALSE)</f>
        <v>200000</v>
      </c>
      <c r="H81" s="124">
        <f t="shared" si="7"/>
        <v>1140</v>
      </c>
      <c r="K81" s="325"/>
    </row>
    <row r="82" spans="3:11">
      <c r="C82" s="144" t="s">
        <v>1210</v>
      </c>
      <c r="D82" s="80"/>
      <c r="E82" s="80"/>
      <c r="F82" s="217"/>
      <c r="G82" s="218"/>
      <c r="H82" s="124">
        <f>SUM(H78:H81)</f>
        <v>30465</v>
      </c>
      <c r="I82" s="219"/>
      <c r="K82" s="325"/>
    </row>
    <row r="83" spans="3:11">
      <c r="C83" s="141" t="s">
        <v>1211</v>
      </c>
      <c r="D83" s="59" t="s">
        <v>1212</v>
      </c>
      <c r="E83" s="73"/>
      <c r="F83" s="73"/>
      <c r="G83" s="73"/>
      <c r="H83" s="146"/>
      <c r="K83" s="325"/>
    </row>
    <row r="84" spans="3:11">
      <c r="C84" s="142">
        <v>1</v>
      </c>
      <c r="D84" s="59" t="s">
        <v>654</v>
      </c>
      <c r="E84" s="72" t="s">
        <v>63</v>
      </c>
      <c r="F84" s="227">
        <v>1.1000000000000001</v>
      </c>
      <c r="G84" s="64">
        <f>VLOOKUP(D84,upahbahan,3,FALSE)</f>
        <v>226400</v>
      </c>
      <c r="H84" s="124">
        <f t="shared" ref="H84:H85" si="8">F84*G84</f>
        <v>249040.00000000003</v>
      </c>
      <c r="K84" s="325"/>
    </row>
    <row r="85" spans="3:11">
      <c r="C85" s="142">
        <v>2</v>
      </c>
      <c r="D85" s="59" t="s">
        <v>1049</v>
      </c>
      <c r="E85" s="72" t="s">
        <v>1050</v>
      </c>
      <c r="F85" s="227">
        <v>7.0000000000000007E-2</v>
      </c>
      <c r="G85" s="64">
        <f>VLOOKUP(D85,upahbahan,3,FALSE)</f>
        <v>33100</v>
      </c>
      <c r="H85" s="124">
        <f t="shared" si="8"/>
        <v>2317</v>
      </c>
      <c r="K85" s="325"/>
    </row>
    <row r="86" spans="3:11">
      <c r="C86" s="144" t="s">
        <v>1216</v>
      </c>
      <c r="D86" s="80"/>
      <c r="E86" s="80"/>
      <c r="F86" s="80"/>
      <c r="G86" s="162"/>
      <c r="H86" s="124">
        <f>SUM(H84:H85)</f>
        <v>251357.00000000003</v>
      </c>
      <c r="K86" s="325"/>
    </row>
    <row r="87" spans="3:11">
      <c r="C87" s="152" t="s">
        <v>1217</v>
      </c>
      <c r="D87" s="59" t="s">
        <v>1218</v>
      </c>
      <c r="E87" s="73"/>
      <c r="F87" s="73"/>
      <c r="G87" s="73"/>
      <c r="H87" s="146"/>
      <c r="K87" s="325"/>
    </row>
    <row r="88" spans="3:11">
      <c r="C88" s="144" t="s">
        <v>1219</v>
      </c>
      <c r="D88" s="80"/>
      <c r="E88" s="80"/>
      <c r="F88" s="80"/>
      <c r="G88" s="162"/>
      <c r="H88" s="153">
        <v>0</v>
      </c>
      <c r="K88" s="325"/>
    </row>
    <row r="89" spans="3:11">
      <c r="C89" s="122" t="s">
        <v>1220</v>
      </c>
      <c r="D89" s="69" t="s">
        <v>1221</v>
      </c>
      <c r="E89" s="70"/>
      <c r="F89" s="70"/>
      <c r="G89" s="71"/>
      <c r="H89" s="124">
        <f>H88+H86+H82</f>
        <v>281822</v>
      </c>
      <c r="K89" s="325"/>
    </row>
    <row r="90" spans="3:11">
      <c r="C90" s="122" t="s">
        <v>1222</v>
      </c>
      <c r="D90" s="69" t="s">
        <v>1325</v>
      </c>
      <c r="E90" s="70"/>
      <c r="F90" s="71"/>
      <c r="G90" s="95">
        <f>$M$7</f>
        <v>0.1</v>
      </c>
      <c r="H90" s="124">
        <f>H89*G90</f>
        <v>28182.2</v>
      </c>
      <c r="K90" s="325"/>
    </row>
    <row r="91" spans="3:11" ht="14.4" thickBot="1">
      <c r="C91" s="130" t="s">
        <v>1223</v>
      </c>
      <c r="D91" s="131" t="s">
        <v>1224</v>
      </c>
      <c r="E91" s="132"/>
      <c r="F91" s="132"/>
      <c r="G91" s="155"/>
      <c r="H91" s="134">
        <f>SUM(H89:H90)</f>
        <v>310004.2</v>
      </c>
      <c r="K91" s="325"/>
    </row>
    <row r="92" spans="3:11" ht="14.4" thickTop="1">
      <c r="C92" s="89"/>
      <c r="D92" s="90"/>
      <c r="E92" s="90"/>
      <c r="F92" s="90"/>
      <c r="G92" s="90"/>
      <c r="H92" s="91"/>
      <c r="K92" s="325"/>
    </row>
    <row r="93" spans="3:11" ht="14.4" thickBot="1">
      <c r="C93" s="54" t="s">
        <v>3144</v>
      </c>
      <c r="D93" s="221" t="s">
        <v>1535</v>
      </c>
      <c r="E93" s="223"/>
      <c r="F93" s="223"/>
      <c r="G93" s="223"/>
      <c r="H93" s="223"/>
      <c r="I93" s="56">
        <f>ROUNDDOWN(H109,-2)</f>
        <v>435300</v>
      </c>
      <c r="K93" s="325"/>
    </row>
    <row r="94" spans="3:11" ht="28.2" thickTop="1">
      <c r="C94" s="119" t="s">
        <v>1197</v>
      </c>
      <c r="D94" s="120" t="s">
        <v>1198</v>
      </c>
      <c r="E94" s="120" t="s">
        <v>1199</v>
      </c>
      <c r="F94" s="120" t="s">
        <v>1200</v>
      </c>
      <c r="G94" s="120" t="s">
        <v>1201</v>
      </c>
      <c r="H94" s="121" t="s">
        <v>1202</v>
      </c>
      <c r="K94" s="325"/>
    </row>
    <row r="95" spans="3:11">
      <c r="C95" s="141" t="s">
        <v>1203</v>
      </c>
      <c r="D95" s="59" t="s">
        <v>1204</v>
      </c>
      <c r="E95" s="73"/>
      <c r="F95" s="73"/>
      <c r="G95" s="73"/>
      <c r="H95" s="146"/>
      <c r="K95" s="325"/>
    </row>
    <row r="96" spans="3:11">
      <c r="C96" s="142">
        <v>1</v>
      </c>
      <c r="D96" s="59" t="s">
        <v>5</v>
      </c>
      <c r="E96" s="72" t="s">
        <v>6</v>
      </c>
      <c r="F96" s="93">
        <v>2.5000000000000001E-2</v>
      </c>
      <c r="G96" s="64">
        <f>VLOOKUP(D96,upahbahan,3,FALSE)</f>
        <v>100000</v>
      </c>
      <c r="H96" s="124">
        <f>F96*G96</f>
        <v>2500</v>
      </c>
      <c r="K96" s="325"/>
    </row>
    <row r="97" spans="3:11">
      <c r="C97" s="142">
        <v>2</v>
      </c>
      <c r="D97" s="59" t="s">
        <v>8</v>
      </c>
      <c r="E97" s="72" t="s">
        <v>6</v>
      </c>
      <c r="F97" s="93">
        <v>0.25</v>
      </c>
      <c r="G97" s="64">
        <f>VLOOKUP(D97,upahbahan,3,FALSE)</f>
        <v>145000</v>
      </c>
      <c r="H97" s="124">
        <f t="shared" ref="H97:H99" si="9">F97*G97</f>
        <v>36250</v>
      </c>
      <c r="K97" s="325"/>
    </row>
    <row r="98" spans="3:11">
      <c r="C98" s="142">
        <v>3</v>
      </c>
      <c r="D98" s="59" t="s">
        <v>18</v>
      </c>
      <c r="E98" s="72" t="s">
        <v>6</v>
      </c>
      <c r="F98" s="93">
        <v>2.5000000000000001E-2</v>
      </c>
      <c r="G98" s="64">
        <f>VLOOKUP(D98,upahbahan,3,FALSE)</f>
        <v>175000</v>
      </c>
      <c r="H98" s="124">
        <f t="shared" si="9"/>
        <v>4375</v>
      </c>
      <c r="K98" s="325"/>
    </row>
    <row r="99" spans="3:11">
      <c r="C99" s="142">
        <v>4</v>
      </c>
      <c r="D99" s="59" t="s">
        <v>19</v>
      </c>
      <c r="E99" s="72" t="s">
        <v>6</v>
      </c>
      <c r="F99" s="93">
        <v>8.3000000000000001E-3</v>
      </c>
      <c r="G99" s="64">
        <f>VLOOKUP(D99,upahbahan,3,FALSE)</f>
        <v>200000</v>
      </c>
      <c r="H99" s="124">
        <f t="shared" si="9"/>
        <v>1660</v>
      </c>
      <c r="K99" s="325"/>
    </row>
    <row r="100" spans="3:11">
      <c r="C100" s="144" t="s">
        <v>1210</v>
      </c>
      <c r="D100" s="80"/>
      <c r="E100" s="80"/>
      <c r="F100" s="217"/>
      <c r="G100" s="218"/>
      <c r="H100" s="124">
        <f>SUM(H96:H99)</f>
        <v>44785</v>
      </c>
      <c r="I100" s="219"/>
      <c r="K100" s="325"/>
    </row>
    <row r="101" spans="3:11">
      <c r="C101" s="141" t="s">
        <v>1211</v>
      </c>
      <c r="D101" s="59" t="s">
        <v>1212</v>
      </c>
      <c r="E101" s="73"/>
      <c r="F101" s="73"/>
      <c r="G101" s="73"/>
      <c r="H101" s="146"/>
      <c r="K101" s="325"/>
    </row>
    <row r="102" spans="3:11">
      <c r="C102" s="142">
        <v>1</v>
      </c>
      <c r="D102" s="59" t="s">
        <v>639</v>
      </c>
      <c r="E102" s="72" t="s">
        <v>63</v>
      </c>
      <c r="F102" s="227">
        <v>1.1000000000000001</v>
      </c>
      <c r="G102" s="64">
        <f>VLOOKUP(D102,upahbahan,3,FALSE)</f>
        <v>317000</v>
      </c>
      <c r="H102" s="124">
        <f t="shared" ref="H102:H103" si="10">F102*G102</f>
        <v>348700</v>
      </c>
      <c r="K102" s="325"/>
    </row>
    <row r="103" spans="3:11">
      <c r="C103" s="142">
        <v>2</v>
      </c>
      <c r="D103" s="59" t="s">
        <v>1049</v>
      </c>
      <c r="E103" s="72" t="s">
        <v>1050</v>
      </c>
      <c r="F103" s="227">
        <v>7.0000000000000007E-2</v>
      </c>
      <c r="G103" s="64">
        <f>VLOOKUP(D103,upahbahan,3,FALSE)</f>
        <v>33100</v>
      </c>
      <c r="H103" s="124">
        <f t="shared" si="10"/>
        <v>2317</v>
      </c>
      <c r="K103" s="325"/>
    </row>
    <row r="104" spans="3:11">
      <c r="C104" s="144" t="s">
        <v>1216</v>
      </c>
      <c r="D104" s="80"/>
      <c r="E104" s="80"/>
      <c r="F104" s="80"/>
      <c r="G104" s="162"/>
      <c r="H104" s="124">
        <f>SUM(H102:H103)</f>
        <v>351017</v>
      </c>
      <c r="K104" s="325"/>
    </row>
    <row r="105" spans="3:11">
      <c r="C105" s="152" t="s">
        <v>1217</v>
      </c>
      <c r="D105" s="59" t="s">
        <v>1218</v>
      </c>
      <c r="E105" s="73"/>
      <c r="F105" s="73"/>
      <c r="G105" s="73"/>
      <c r="H105" s="146"/>
      <c r="K105" s="325"/>
    </row>
    <row r="106" spans="3:11">
      <c r="C106" s="144" t="s">
        <v>1219</v>
      </c>
      <c r="D106" s="80"/>
      <c r="E106" s="80"/>
      <c r="F106" s="80"/>
      <c r="G106" s="162"/>
      <c r="H106" s="153">
        <v>0</v>
      </c>
      <c r="K106" s="325"/>
    </row>
    <row r="107" spans="3:11">
      <c r="C107" s="122" t="s">
        <v>1220</v>
      </c>
      <c r="D107" s="69" t="s">
        <v>1221</v>
      </c>
      <c r="E107" s="70"/>
      <c r="F107" s="70"/>
      <c r="G107" s="71"/>
      <c r="H107" s="124">
        <f>H106+H104+H100</f>
        <v>395802</v>
      </c>
      <c r="K107" s="325"/>
    </row>
    <row r="108" spans="3:11">
      <c r="C108" s="122" t="s">
        <v>1222</v>
      </c>
      <c r="D108" s="69" t="s">
        <v>1325</v>
      </c>
      <c r="E108" s="70"/>
      <c r="F108" s="71"/>
      <c r="G108" s="95">
        <f>$M$7</f>
        <v>0.1</v>
      </c>
      <c r="H108" s="124">
        <f>H107*G108</f>
        <v>39580.200000000004</v>
      </c>
      <c r="K108" s="325"/>
    </row>
    <row r="109" spans="3:11" ht="14.4" thickBot="1">
      <c r="C109" s="130" t="s">
        <v>1223</v>
      </c>
      <c r="D109" s="131" t="s">
        <v>1224</v>
      </c>
      <c r="E109" s="132"/>
      <c r="F109" s="132"/>
      <c r="G109" s="155"/>
      <c r="H109" s="134">
        <f>SUM(H107:H108)</f>
        <v>435382.2</v>
      </c>
      <c r="K109" s="325"/>
    </row>
    <row r="110" spans="3:11" ht="14.4" thickTop="1">
      <c r="C110" s="89"/>
      <c r="D110" s="90"/>
      <c r="E110" s="90"/>
      <c r="F110" s="90"/>
      <c r="G110" s="90"/>
      <c r="H110" s="91"/>
      <c r="K110" s="325"/>
    </row>
    <row r="111" spans="3:11" ht="14.4" thickBot="1">
      <c r="C111" s="54" t="s">
        <v>3145</v>
      </c>
      <c r="D111" s="221" t="s">
        <v>1536</v>
      </c>
      <c r="E111" s="223"/>
      <c r="F111" s="223"/>
      <c r="G111" s="223"/>
      <c r="H111" s="223"/>
      <c r="I111" s="56">
        <f>ROUNDDOWN(H126,-2)</f>
        <v>268900</v>
      </c>
      <c r="K111" s="325"/>
    </row>
    <row r="112" spans="3:11" ht="28.2" thickTop="1">
      <c r="C112" s="119" t="s">
        <v>1197</v>
      </c>
      <c r="D112" s="120" t="s">
        <v>1198</v>
      </c>
      <c r="E112" s="120" t="s">
        <v>1199</v>
      </c>
      <c r="F112" s="120" t="s">
        <v>1200</v>
      </c>
      <c r="G112" s="120" t="s">
        <v>1201</v>
      </c>
      <c r="H112" s="121" t="s">
        <v>1202</v>
      </c>
      <c r="K112" s="325"/>
    </row>
    <row r="113" spans="3:11">
      <c r="C113" s="141" t="s">
        <v>1203</v>
      </c>
      <c r="D113" s="59" t="s">
        <v>1204</v>
      </c>
      <c r="E113" s="73"/>
      <c r="F113" s="73"/>
      <c r="G113" s="73"/>
      <c r="H113" s="146"/>
      <c r="K113" s="325"/>
    </row>
    <row r="114" spans="3:11">
      <c r="C114" s="142">
        <v>1</v>
      </c>
      <c r="D114" s="59" t="s">
        <v>5</v>
      </c>
      <c r="E114" s="72" t="s">
        <v>6</v>
      </c>
      <c r="F114" s="74">
        <v>1.4999999999999999E-2</v>
      </c>
      <c r="G114" s="64">
        <f>VLOOKUP(D114,upahbahan,3,FALSE)</f>
        <v>100000</v>
      </c>
      <c r="H114" s="124">
        <f t="shared" ref="H114:H117" si="11">F114*G114</f>
        <v>1500</v>
      </c>
      <c r="K114" s="325"/>
    </row>
    <row r="115" spans="3:11">
      <c r="C115" s="142">
        <v>2</v>
      </c>
      <c r="D115" s="59" t="s">
        <v>8</v>
      </c>
      <c r="E115" s="72" t="s">
        <v>6</v>
      </c>
      <c r="F115" s="74">
        <v>0.15</v>
      </c>
      <c r="G115" s="64">
        <f>VLOOKUP(D115,upahbahan,3,FALSE)</f>
        <v>145000</v>
      </c>
      <c r="H115" s="124">
        <f t="shared" si="11"/>
        <v>21750</v>
      </c>
      <c r="K115" s="325"/>
    </row>
    <row r="116" spans="3:11">
      <c r="C116" s="142">
        <v>3</v>
      </c>
      <c r="D116" s="59" t="s">
        <v>18</v>
      </c>
      <c r="E116" s="72" t="s">
        <v>6</v>
      </c>
      <c r="F116" s="74">
        <v>1.4999999999999999E-2</v>
      </c>
      <c r="G116" s="64">
        <f>VLOOKUP(D116,upahbahan,3,FALSE)</f>
        <v>175000</v>
      </c>
      <c r="H116" s="124">
        <f t="shared" si="11"/>
        <v>2625</v>
      </c>
      <c r="K116" s="325"/>
    </row>
    <row r="117" spans="3:11">
      <c r="C117" s="142">
        <v>4</v>
      </c>
      <c r="D117" s="59" t="s">
        <v>19</v>
      </c>
      <c r="E117" s="72" t="s">
        <v>6</v>
      </c>
      <c r="F117" s="74">
        <v>5.0000000000000001E-3</v>
      </c>
      <c r="G117" s="64">
        <f>VLOOKUP(D117,upahbahan,3,FALSE)</f>
        <v>200000</v>
      </c>
      <c r="H117" s="124">
        <f t="shared" si="11"/>
        <v>1000</v>
      </c>
      <c r="K117" s="325"/>
    </row>
    <row r="118" spans="3:11">
      <c r="C118" s="144" t="s">
        <v>1210</v>
      </c>
      <c r="D118" s="80"/>
      <c r="E118" s="80"/>
      <c r="F118" s="217"/>
      <c r="G118" s="218"/>
      <c r="H118" s="124">
        <f>SUM(H114:H117)</f>
        <v>26875</v>
      </c>
      <c r="I118" s="219"/>
      <c r="K118" s="325"/>
    </row>
    <row r="119" spans="3:11">
      <c r="C119" s="141" t="s">
        <v>1211</v>
      </c>
      <c r="D119" s="59" t="s">
        <v>1212</v>
      </c>
      <c r="E119" s="73"/>
      <c r="F119" s="73"/>
      <c r="G119" s="73"/>
      <c r="H119" s="146"/>
      <c r="K119" s="325"/>
    </row>
    <row r="120" spans="3:11">
      <c r="C120" s="142">
        <v>1</v>
      </c>
      <c r="D120" s="59" t="s">
        <v>640</v>
      </c>
      <c r="E120" s="72" t="s">
        <v>63</v>
      </c>
      <c r="F120" s="227">
        <v>1.1000000000000001</v>
      </c>
      <c r="G120" s="64">
        <f>VLOOKUP(D120,upahbahan,3,FALSE)</f>
        <v>221400</v>
      </c>
      <c r="H120" s="124">
        <f>F120*G120</f>
        <v>243540.00000000003</v>
      </c>
      <c r="K120" s="325"/>
    </row>
    <row r="121" spans="3:11">
      <c r="C121" s="144" t="s">
        <v>1216</v>
      </c>
      <c r="D121" s="80"/>
      <c r="E121" s="80"/>
      <c r="F121" s="80"/>
      <c r="G121" s="162"/>
      <c r="H121" s="124">
        <f>SUM(H119:H120)</f>
        <v>243540.00000000003</v>
      </c>
      <c r="K121" s="325"/>
    </row>
    <row r="122" spans="3:11">
      <c r="C122" s="152" t="s">
        <v>1217</v>
      </c>
      <c r="D122" s="59" t="s">
        <v>1218</v>
      </c>
      <c r="E122" s="73"/>
      <c r="F122" s="73"/>
      <c r="G122" s="73"/>
      <c r="H122" s="146"/>
      <c r="K122" s="325"/>
    </row>
    <row r="123" spans="3:11">
      <c r="C123" s="144" t="s">
        <v>1219</v>
      </c>
      <c r="D123" s="80"/>
      <c r="E123" s="80"/>
      <c r="F123" s="80"/>
      <c r="G123" s="162"/>
      <c r="H123" s="153">
        <v>0</v>
      </c>
      <c r="K123" s="325"/>
    </row>
    <row r="124" spans="3:11">
      <c r="C124" s="122" t="s">
        <v>1220</v>
      </c>
      <c r="D124" s="69" t="s">
        <v>1221</v>
      </c>
      <c r="E124" s="70"/>
      <c r="F124" s="70"/>
      <c r="G124" s="71"/>
      <c r="H124" s="124">
        <f>H123+H121+H117</f>
        <v>244540.00000000003</v>
      </c>
      <c r="K124" s="325"/>
    </row>
    <row r="125" spans="3:11">
      <c r="C125" s="122" t="s">
        <v>1222</v>
      </c>
      <c r="D125" s="69" t="s">
        <v>1325</v>
      </c>
      <c r="E125" s="70"/>
      <c r="F125" s="71"/>
      <c r="G125" s="95">
        <f>$M$7</f>
        <v>0.1</v>
      </c>
      <c r="H125" s="124">
        <f>H124*G125</f>
        <v>24454.000000000004</v>
      </c>
      <c r="K125" s="325"/>
    </row>
    <row r="126" spans="3:11" ht="14.4" thickBot="1">
      <c r="C126" s="130" t="s">
        <v>1223</v>
      </c>
      <c r="D126" s="131" t="s">
        <v>1224</v>
      </c>
      <c r="E126" s="132"/>
      <c r="F126" s="132"/>
      <c r="G126" s="155"/>
      <c r="H126" s="134">
        <f>SUM(H124:H125)</f>
        <v>268994.00000000006</v>
      </c>
      <c r="K126" s="325"/>
    </row>
    <row r="127" spans="3:11" ht="14.4" thickTop="1">
      <c r="K127" s="325"/>
    </row>
    <row r="128" spans="3:11" ht="14.4" thickBot="1">
      <c r="C128" s="54" t="s">
        <v>3146</v>
      </c>
      <c r="D128" s="221" t="s">
        <v>1537</v>
      </c>
      <c r="E128" s="223"/>
      <c r="F128" s="223"/>
      <c r="G128" s="223"/>
      <c r="H128" s="223"/>
      <c r="I128" s="56">
        <f>ROUNDDOWN(H143,-2)</f>
        <v>996700</v>
      </c>
      <c r="K128" s="325"/>
    </row>
    <row r="129" spans="3:11" ht="28.2" thickTop="1">
      <c r="C129" s="119" t="s">
        <v>1197</v>
      </c>
      <c r="D129" s="120" t="s">
        <v>1198</v>
      </c>
      <c r="E129" s="120" t="s">
        <v>1199</v>
      </c>
      <c r="F129" s="120" t="s">
        <v>1200</v>
      </c>
      <c r="G129" s="120" t="s">
        <v>1201</v>
      </c>
      <c r="H129" s="121" t="s">
        <v>1202</v>
      </c>
      <c r="K129" s="325"/>
    </row>
    <row r="130" spans="3:11">
      <c r="C130" s="141" t="s">
        <v>1203</v>
      </c>
      <c r="D130" s="59" t="s">
        <v>1204</v>
      </c>
      <c r="E130" s="73"/>
      <c r="F130" s="73"/>
      <c r="G130" s="73"/>
      <c r="H130" s="146"/>
      <c r="K130" s="325"/>
    </row>
    <row r="131" spans="3:11">
      <c r="C131" s="142">
        <v>1</v>
      </c>
      <c r="D131" s="59" t="s">
        <v>5</v>
      </c>
      <c r="E131" s="72" t="s">
        <v>6</v>
      </c>
      <c r="F131" s="93">
        <v>1.7000000000000001E-2</v>
      </c>
      <c r="G131" s="64">
        <f>VLOOKUP(D131,upahbahan,3,FALSE)</f>
        <v>100000</v>
      </c>
      <c r="H131" s="124">
        <f t="shared" ref="H131:H134" si="12">F131*G131</f>
        <v>1700.0000000000002</v>
      </c>
      <c r="K131" s="325"/>
    </row>
    <row r="132" spans="3:11">
      <c r="C132" s="142">
        <v>2</v>
      </c>
      <c r="D132" s="59" t="s">
        <v>8</v>
      </c>
      <c r="E132" s="72" t="s">
        <v>6</v>
      </c>
      <c r="F132" s="93">
        <v>0.17</v>
      </c>
      <c r="G132" s="64">
        <f>VLOOKUP(D132,upahbahan,3,FALSE)</f>
        <v>145000</v>
      </c>
      <c r="H132" s="124">
        <f t="shared" si="12"/>
        <v>24650</v>
      </c>
      <c r="K132" s="325"/>
    </row>
    <row r="133" spans="3:11">
      <c r="C133" s="142">
        <v>3</v>
      </c>
      <c r="D133" s="59" t="s">
        <v>18</v>
      </c>
      <c r="E133" s="72" t="s">
        <v>6</v>
      </c>
      <c r="F133" s="93">
        <v>1.7000000000000001E-2</v>
      </c>
      <c r="G133" s="64">
        <f>VLOOKUP(D133,upahbahan,3,FALSE)</f>
        <v>175000</v>
      </c>
      <c r="H133" s="124">
        <f t="shared" si="12"/>
        <v>2975</v>
      </c>
      <c r="K133" s="325"/>
    </row>
    <row r="134" spans="3:11">
      <c r="C134" s="142">
        <v>4</v>
      </c>
      <c r="D134" s="59" t="s">
        <v>19</v>
      </c>
      <c r="E134" s="72" t="s">
        <v>6</v>
      </c>
      <c r="F134" s="93">
        <v>5.7000000000000002E-3</v>
      </c>
      <c r="G134" s="64">
        <f>VLOOKUP(D134,upahbahan,3,FALSE)</f>
        <v>200000</v>
      </c>
      <c r="H134" s="124">
        <f t="shared" si="12"/>
        <v>1140</v>
      </c>
      <c r="K134" s="325"/>
    </row>
    <row r="135" spans="3:11">
      <c r="C135" s="144" t="s">
        <v>1210</v>
      </c>
      <c r="D135" s="80"/>
      <c r="E135" s="80"/>
      <c r="F135" s="217"/>
      <c r="G135" s="218"/>
      <c r="H135" s="124">
        <f>SUM(H131:H134)</f>
        <v>30465</v>
      </c>
      <c r="I135" s="219"/>
      <c r="K135" s="325"/>
    </row>
    <row r="136" spans="3:11">
      <c r="C136" s="141" t="s">
        <v>1211</v>
      </c>
      <c r="D136" s="59" t="s">
        <v>1212</v>
      </c>
      <c r="E136" s="73"/>
      <c r="F136" s="73"/>
      <c r="G136" s="73"/>
      <c r="H136" s="146"/>
      <c r="K136" s="325"/>
    </row>
    <row r="137" spans="3:11">
      <c r="C137" s="142">
        <v>1</v>
      </c>
      <c r="D137" s="59" t="s">
        <v>642</v>
      </c>
      <c r="E137" s="72" t="s">
        <v>63</v>
      </c>
      <c r="F137" s="227">
        <v>1.1000000000000001</v>
      </c>
      <c r="G137" s="64">
        <f>VLOOKUP(D137,upahbahan,3,FALSE)</f>
        <v>796100</v>
      </c>
      <c r="H137" s="124">
        <f t="shared" ref="H137" si="13">F137*G137</f>
        <v>875710.00000000012</v>
      </c>
      <c r="K137" s="325"/>
    </row>
    <row r="138" spans="3:11">
      <c r="C138" s="144" t="s">
        <v>1216</v>
      </c>
      <c r="D138" s="80"/>
      <c r="E138" s="80"/>
      <c r="F138" s="80"/>
      <c r="G138" s="162"/>
      <c r="H138" s="124">
        <f>SUM(H137)</f>
        <v>875710.00000000012</v>
      </c>
      <c r="K138" s="325"/>
    </row>
    <row r="139" spans="3:11">
      <c r="C139" s="152" t="s">
        <v>1217</v>
      </c>
      <c r="D139" s="59" t="s">
        <v>1218</v>
      </c>
      <c r="E139" s="73"/>
      <c r="F139" s="73"/>
      <c r="G139" s="73"/>
      <c r="H139" s="146"/>
      <c r="K139" s="325"/>
    </row>
    <row r="140" spans="3:11">
      <c r="C140" s="144" t="s">
        <v>1219</v>
      </c>
      <c r="D140" s="80"/>
      <c r="E140" s="80"/>
      <c r="F140" s="80"/>
      <c r="G140" s="162"/>
      <c r="H140" s="153">
        <v>0</v>
      </c>
      <c r="K140" s="325"/>
    </row>
    <row r="141" spans="3:11">
      <c r="C141" s="122" t="s">
        <v>1220</v>
      </c>
      <c r="D141" s="69" t="s">
        <v>1221</v>
      </c>
      <c r="E141" s="70"/>
      <c r="F141" s="70"/>
      <c r="G141" s="71"/>
      <c r="H141" s="124">
        <f>H140+H138+H135</f>
        <v>906175.00000000012</v>
      </c>
      <c r="K141" s="325"/>
    </row>
    <row r="142" spans="3:11">
      <c r="C142" s="122" t="s">
        <v>1222</v>
      </c>
      <c r="D142" s="69" t="s">
        <v>1325</v>
      </c>
      <c r="E142" s="70"/>
      <c r="F142" s="71"/>
      <c r="G142" s="95">
        <f>$M$7</f>
        <v>0.1</v>
      </c>
      <c r="H142" s="124">
        <f>H141*G142</f>
        <v>90617.500000000015</v>
      </c>
      <c r="K142" s="325"/>
    </row>
    <row r="143" spans="3:11" ht="14.4" thickBot="1">
      <c r="C143" s="130" t="s">
        <v>1223</v>
      </c>
      <c r="D143" s="131" t="s">
        <v>1224</v>
      </c>
      <c r="E143" s="132"/>
      <c r="F143" s="132"/>
      <c r="G143" s="155"/>
      <c r="H143" s="134">
        <f>SUM(H141:H142)</f>
        <v>996792.50000000012</v>
      </c>
      <c r="K143" s="325"/>
    </row>
    <row r="144" spans="3:11" ht="14.4" thickTop="1">
      <c r="K144" s="325"/>
    </row>
    <row r="145" spans="3:11" ht="14.4" thickBot="1">
      <c r="C145" s="54" t="s">
        <v>3147</v>
      </c>
      <c r="D145" s="221" t="s">
        <v>1538</v>
      </c>
      <c r="E145" s="223"/>
      <c r="F145" s="223"/>
      <c r="G145" s="223"/>
      <c r="H145" s="223"/>
      <c r="I145" s="56">
        <f>ROUNDDOWN(H160,-2)</f>
        <v>204700</v>
      </c>
      <c r="K145" s="325"/>
    </row>
    <row r="146" spans="3:11" ht="28.2" thickTop="1">
      <c r="C146" s="119" t="s">
        <v>1197</v>
      </c>
      <c r="D146" s="120" t="s">
        <v>1198</v>
      </c>
      <c r="E146" s="120" t="s">
        <v>1199</v>
      </c>
      <c r="F146" s="120" t="s">
        <v>1200</v>
      </c>
      <c r="G146" s="120" t="s">
        <v>1201</v>
      </c>
      <c r="H146" s="121" t="s">
        <v>1202</v>
      </c>
      <c r="K146" s="325"/>
    </row>
    <row r="147" spans="3:11">
      <c r="C147" s="141" t="s">
        <v>1203</v>
      </c>
      <c r="D147" s="59" t="s">
        <v>1204</v>
      </c>
      <c r="E147" s="73"/>
      <c r="F147" s="73"/>
      <c r="G147" s="73"/>
      <c r="H147" s="146"/>
      <c r="K147" s="325"/>
    </row>
    <row r="148" spans="3:11">
      <c r="C148" s="142">
        <v>1</v>
      </c>
      <c r="D148" s="59" t="s">
        <v>5</v>
      </c>
      <c r="E148" s="72" t="s">
        <v>6</v>
      </c>
      <c r="F148" s="74">
        <v>1.4999999999999999E-2</v>
      </c>
      <c r="G148" s="64">
        <f>VLOOKUP(D148,upahbahan,3,FALSE)</f>
        <v>100000</v>
      </c>
      <c r="H148" s="124">
        <f t="shared" ref="H148:H151" si="14">F148*G148</f>
        <v>1500</v>
      </c>
      <c r="K148" s="325"/>
    </row>
    <row r="149" spans="3:11">
      <c r="C149" s="142">
        <v>2</v>
      </c>
      <c r="D149" s="59" t="s">
        <v>8</v>
      </c>
      <c r="E149" s="72" t="s">
        <v>6</v>
      </c>
      <c r="F149" s="74">
        <v>0.15</v>
      </c>
      <c r="G149" s="64">
        <f>VLOOKUP(D149,upahbahan,3,FALSE)</f>
        <v>145000</v>
      </c>
      <c r="H149" s="124">
        <f t="shared" si="14"/>
        <v>21750</v>
      </c>
      <c r="K149" s="325"/>
    </row>
    <row r="150" spans="3:11">
      <c r="C150" s="142">
        <v>3</v>
      </c>
      <c r="D150" s="59" t="s">
        <v>18</v>
      </c>
      <c r="E150" s="72" t="s">
        <v>6</v>
      </c>
      <c r="F150" s="74">
        <v>1.4999999999999999E-2</v>
      </c>
      <c r="G150" s="64">
        <f>VLOOKUP(D150,upahbahan,3,FALSE)</f>
        <v>175000</v>
      </c>
      <c r="H150" s="124">
        <f t="shared" si="14"/>
        <v>2625</v>
      </c>
      <c r="K150" s="325"/>
    </row>
    <row r="151" spans="3:11">
      <c r="C151" s="142">
        <v>4</v>
      </c>
      <c r="D151" s="59" t="s">
        <v>19</v>
      </c>
      <c r="E151" s="72" t="s">
        <v>6</v>
      </c>
      <c r="F151" s="74">
        <v>5.0000000000000001E-3</v>
      </c>
      <c r="G151" s="64">
        <f>VLOOKUP(D151,upahbahan,3,FALSE)</f>
        <v>200000</v>
      </c>
      <c r="H151" s="124">
        <f t="shared" si="14"/>
        <v>1000</v>
      </c>
      <c r="K151" s="325"/>
    </row>
    <row r="152" spans="3:11">
      <c r="C152" s="144" t="s">
        <v>1210</v>
      </c>
      <c r="D152" s="80"/>
      <c r="E152" s="80"/>
      <c r="F152" s="217"/>
      <c r="G152" s="218"/>
      <c r="H152" s="124">
        <f>SUM(H148:H151)</f>
        <v>26875</v>
      </c>
      <c r="I152" s="219"/>
      <c r="K152" s="325"/>
    </row>
    <row r="153" spans="3:11">
      <c r="C153" s="141" t="s">
        <v>1211</v>
      </c>
      <c r="D153" s="59" t="s">
        <v>1212</v>
      </c>
      <c r="E153" s="73"/>
      <c r="F153" s="73"/>
      <c r="G153" s="73"/>
      <c r="H153" s="146"/>
      <c r="K153" s="325"/>
    </row>
    <row r="154" spans="3:11">
      <c r="C154" s="142">
        <v>1</v>
      </c>
      <c r="D154" s="59" t="s">
        <v>659</v>
      </c>
      <c r="E154" s="72" t="s">
        <v>63</v>
      </c>
      <c r="F154" s="227">
        <v>1.1000000000000001</v>
      </c>
      <c r="G154" s="64">
        <f>VLOOKUP(D154,upahbahan,3,FALSE)</f>
        <v>144800</v>
      </c>
      <c r="H154" s="124">
        <f t="shared" ref="H154" si="15">F154*G154</f>
        <v>159280</v>
      </c>
      <c r="K154" s="325"/>
    </row>
    <row r="155" spans="3:11">
      <c r="C155" s="144" t="s">
        <v>1216</v>
      </c>
      <c r="D155" s="80"/>
      <c r="E155" s="80"/>
      <c r="F155" s="80"/>
      <c r="G155" s="162"/>
      <c r="H155" s="124">
        <f>SUM(H154)</f>
        <v>159280</v>
      </c>
      <c r="K155" s="325"/>
    </row>
    <row r="156" spans="3:11">
      <c r="C156" s="152" t="s">
        <v>1217</v>
      </c>
      <c r="D156" s="59" t="s">
        <v>1218</v>
      </c>
      <c r="E156" s="73"/>
      <c r="F156" s="73"/>
      <c r="G156" s="73"/>
      <c r="H156" s="146"/>
      <c r="K156" s="325"/>
    </row>
    <row r="157" spans="3:11">
      <c r="C157" s="144" t="s">
        <v>1219</v>
      </c>
      <c r="D157" s="80"/>
      <c r="E157" s="80"/>
      <c r="F157" s="80"/>
      <c r="G157" s="162"/>
      <c r="H157" s="153">
        <v>0</v>
      </c>
      <c r="K157" s="325"/>
    </row>
    <row r="158" spans="3:11">
      <c r="C158" s="122" t="s">
        <v>1220</v>
      </c>
      <c r="D158" s="69" t="s">
        <v>1221</v>
      </c>
      <c r="E158" s="70"/>
      <c r="F158" s="70"/>
      <c r="G158" s="71"/>
      <c r="H158" s="124">
        <f>H157+H155+H152</f>
        <v>186155</v>
      </c>
      <c r="K158" s="325"/>
    </row>
    <row r="159" spans="3:11">
      <c r="C159" s="122" t="s">
        <v>1222</v>
      </c>
      <c r="D159" s="69" t="s">
        <v>1325</v>
      </c>
      <c r="E159" s="70"/>
      <c r="F159" s="71"/>
      <c r="G159" s="95">
        <f>$M$7</f>
        <v>0.1</v>
      </c>
      <c r="H159" s="124">
        <f>H158*G159</f>
        <v>18615.5</v>
      </c>
      <c r="K159" s="325"/>
    </row>
    <row r="160" spans="3:11" ht="14.4" thickBot="1">
      <c r="C160" s="130" t="s">
        <v>1223</v>
      </c>
      <c r="D160" s="131" t="s">
        <v>1224</v>
      </c>
      <c r="E160" s="132"/>
      <c r="F160" s="132"/>
      <c r="G160" s="155"/>
      <c r="H160" s="134">
        <f>SUM(H158:H159)</f>
        <v>204770.5</v>
      </c>
      <c r="K160" s="325"/>
    </row>
    <row r="161" spans="3:11" ht="14.4" thickTop="1">
      <c r="K161" s="325"/>
    </row>
    <row r="162" spans="3:11" ht="14.4" thickBot="1">
      <c r="C162" s="54" t="s">
        <v>3148</v>
      </c>
      <c r="D162" s="221" t="s">
        <v>1539</v>
      </c>
      <c r="E162" s="223"/>
      <c r="F162" s="223"/>
      <c r="G162" s="223"/>
      <c r="H162" s="223"/>
      <c r="I162" s="56">
        <f>ROUNDDOWN(H178,-2)</f>
        <v>1872700</v>
      </c>
      <c r="K162" s="325"/>
    </row>
    <row r="163" spans="3:11" ht="28.2" thickTop="1">
      <c r="C163" s="119" t="s">
        <v>1197</v>
      </c>
      <c r="D163" s="120" t="s">
        <v>1198</v>
      </c>
      <c r="E163" s="120" t="s">
        <v>1199</v>
      </c>
      <c r="F163" s="120" t="s">
        <v>1200</v>
      </c>
      <c r="G163" s="120" t="s">
        <v>1201</v>
      </c>
      <c r="H163" s="121" t="s">
        <v>1202</v>
      </c>
      <c r="K163" s="325"/>
    </row>
    <row r="164" spans="3:11">
      <c r="C164" s="141" t="s">
        <v>1203</v>
      </c>
      <c r="D164" s="59" t="s">
        <v>1204</v>
      </c>
      <c r="E164" s="73"/>
      <c r="F164" s="73"/>
      <c r="G164" s="73"/>
      <c r="H164" s="146"/>
      <c r="K164" s="325"/>
    </row>
    <row r="165" spans="3:11">
      <c r="C165" s="142">
        <v>1</v>
      </c>
      <c r="D165" s="59" t="s">
        <v>5</v>
      </c>
      <c r="E165" s="72" t="s">
        <v>6</v>
      </c>
      <c r="F165" s="74">
        <v>7.4999999999999997E-2</v>
      </c>
      <c r="G165" s="64">
        <f>VLOOKUP(D165,upahbahan,3,FALSE)</f>
        <v>100000</v>
      </c>
      <c r="H165" s="124">
        <f>F165*G165</f>
        <v>7500</v>
      </c>
      <c r="K165" s="325"/>
    </row>
    <row r="166" spans="3:11">
      <c r="C166" s="142">
        <v>2</v>
      </c>
      <c r="D166" s="59" t="s">
        <v>8</v>
      </c>
      <c r="E166" s="72" t="s">
        <v>6</v>
      </c>
      <c r="F166" s="74">
        <v>0.15</v>
      </c>
      <c r="G166" s="64">
        <f>VLOOKUP(D166,upahbahan,3,FALSE)</f>
        <v>145000</v>
      </c>
      <c r="H166" s="124">
        <f t="shared" ref="H166:H168" si="16">F166*G166</f>
        <v>21750</v>
      </c>
      <c r="K166" s="325"/>
    </row>
    <row r="167" spans="3:11">
      <c r="C167" s="142">
        <v>3</v>
      </c>
      <c r="D167" s="59" t="s">
        <v>18</v>
      </c>
      <c r="E167" s="72" t="s">
        <v>6</v>
      </c>
      <c r="F167" s="74">
        <v>1.4999999999999999E-2</v>
      </c>
      <c r="G167" s="64">
        <f>VLOOKUP(D167,upahbahan,3,FALSE)</f>
        <v>175000</v>
      </c>
      <c r="H167" s="124">
        <f t="shared" si="16"/>
        <v>2625</v>
      </c>
      <c r="K167" s="325"/>
    </row>
    <row r="168" spans="3:11">
      <c r="C168" s="142">
        <v>4</v>
      </c>
      <c r="D168" s="59" t="s">
        <v>19</v>
      </c>
      <c r="E168" s="72" t="s">
        <v>6</v>
      </c>
      <c r="F168" s="74">
        <v>5.0000000000000001E-3</v>
      </c>
      <c r="G168" s="64">
        <f>VLOOKUP(D168,upahbahan,3,FALSE)</f>
        <v>200000</v>
      </c>
      <c r="H168" s="124">
        <f t="shared" si="16"/>
        <v>1000</v>
      </c>
      <c r="K168" s="325"/>
    </row>
    <row r="169" spans="3:11">
      <c r="C169" s="144" t="s">
        <v>1210</v>
      </c>
      <c r="D169" s="80"/>
      <c r="E169" s="80"/>
      <c r="F169" s="217"/>
      <c r="G169" s="218"/>
      <c r="H169" s="124">
        <f>SUM(H165:H168)</f>
        <v>32875</v>
      </c>
      <c r="I169" s="219"/>
      <c r="K169" s="325"/>
    </row>
    <row r="170" spans="3:11">
      <c r="C170" s="141" t="s">
        <v>1211</v>
      </c>
      <c r="D170" s="59" t="s">
        <v>1212</v>
      </c>
      <c r="E170" s="73"/>
      <c r="F170" s="73"/>
      <c r="G170" s="73"/>
      <c r="H170" s="146"/>
      <c r="K170" s="325"/>
    </row>
    <row r="171" spans="3:11">
      <c r="C171" s="145" t="s">
        <v>1205</v>
      </c>
      <c r="D171" s="77" t="s">
        <v>650</v>
      </c>
      <c r="E171" s="170" t="s">
        <v>63</v>
      </c>
      <c r="F171" s="171">
        <v>1.1000000000000001</v>
      </c>
      <c r="G171" s="64">
        <f>VLOOKUP(D171,upahbahan,3,FALSE)</f>
        <v>1516300</v>
      </c>
      <c r="H171" s="124">
        <f t="shared" ref="H171:H172" si="17">F171*G171</f>
        <v>1667930.0000000002</v>
      </c>
      <c r="K171" s="325"/>
    </row>
    <row r="172" spans="3:11">
      <c r="C172" s="145" t="s">
        <v>1206</v>
      </c>
      <c r="D172" s="77" t="s">
        <v>1049</v>
      </c>
      <c r="E172" s="72" t="s">
        <v>1050</v>
      </c>
      <c r="F172" s="74">
        <v>0.05</v>
      </c>
      <c r="G172" s="64">
        <f>VLOOKUP(D172,upahbahan,3,FALSE)</f>
        <v>33100</v>
      </c>
      <c r="H172" s="124">
        <f t="shared" si="17"/>
        <v>1655</v>
      </c>
      <c r="K172" s="325"/>
    </row>
    <row r="173" spans="3:11">
      <c r="C173" s="144" t="s">
        <v>1216</v>
      </c>
      <c r="D173" s="80"/>
      <c r="E173" s="80"/>
      <c r="F173" s="80"/>
      <c r="G173" s="162"/>
      <c r="H173" s="124">
        <f>SUM(H171:H172)</f>
        <v>1669585.0000000002</v>
      </c>
      <c r="K173" s="325"/>
    </row>
    <row r="174" spans="3:11">
      <c r="C174" s="152" t="s">
        <v>1217</v>
      </c>
      <c r="D174" s="59" t="s">
        <v>1218</v>
      </c>
      <c r="E174" s="73"/>
      <c r="F174" s="73"/>
      <c r="G174" s="73"/>
      <c r="H174" s="146"/>
      <c r="K174" s="325"/>
    </row>
    <row r="175" spans="3:11">
      <c r="C175" s="144" t="s">
        <v>1219</v>
      </c>
      <c r="D175" s="80"/>
      <c r="E175" s="80"/>
      <c r="F175" s="80"/>
      <c r="G175" s="162"/>
      <c r="H175" s="153">
        <v>0</v>
      </c>
      <c r="K175" s="325"/>
    </row>
    <row r="176" spans="3:11">
      <c r="C176" s="122" t="s">
        <v>1220</v>
      </c>
      <c r="D176" s="69" t="s">
        <v>1221</v>
      </c>
      <c r="E176" s="70"/>
      <c r="F176" s="70"/>
      <c r="G176" s="71"/>
      <c r="H176" s="124">
        <f>H175+H173+H169</f>
        <v>1702460.0000000002</v>
      </c>
      <c r="K176" s="325"/>
    </row>
    <row r="177" spans="3:11">
      <c r="C177" s="122" t="s">
        <v>1222</v>
      </c>
      <c r="D177" s="69" t="s">
        <v>1325</v>
      </c>
      <c r="E177" s="70"/>
      <c r="F177" s="71"/>
      <c r="G177" s="95">
        <f>$M$7</f>
        <v>0.1</v>
      </c>
      <c r="H177" s="124">
        <f>H176*G177</f>
        <v>170246.00000000003</v>
      </c>
      <c r="K177" s="325"/>
    </row>
    <row r="178" spans="3:11" ht="14.4" thickBot="1">
      <c r="C178" s="130" t="s">
        <v>1223</v>
      </c>
      <c r="D178" s="131" t="s">
        <v>1224</v>
      </c>
      <c r="E178" s="132"/>
      <c r="F178" s="132"/>
      <c r="G178" s="155"/>
      <c r="H178" s="134">
        <f>SUM(H176:H177)</f>
        <v>1872706.0000000002</v>
      </c>
      <c r="K178" s="325"/>
    </row>
    <row r="179" spans="3:11" ht="14.4" thickTop="1">
      <c r="K179" s="325"/>
    </row>
    <row r="180" spans="3:11" ht="14.4" thickBot="1">
      <c r="C180" s="54" t="s">
        <v>3149</v>
      </c>
      <c r="D180" s="221" t="s">
        <v>1540</v>
      </c>
      <c r="E180" s="223"/>
      <c r="F180" s="223"/>
      <c r="G180" s="223"/>
      <c r="H180" s="223"/>
      <c r="I180" s="56">
        <f>ROUNDDOWN(H196,-2)</f>
        <v>1673000</v>
      </c>
      <c r="K180" s="325"/>
    </row>
    <row r="181" spans="3:11" ht="28.2" thickTop="1">
      <c r="C181" s="119" t="s">
        <v>1197</v>
      </c>
      <c r="D181" s="120" t="s">
        <v>1198</v>
      </c>
      <c r="E181" s="120" t="s">
        <v>1199</v>
      </c>
      <c r="F181" s="120" t="s">
        <v>1200</v>
      </c>
      <c r="G181" s="120" t="s">
        <v>1201</v>
      </c>
      <c r="H181" s="121" t="s">
        <v>1202</v>
      </c>
      <c r="K181" s="325"/>
    </row>
    <row r="182" spans="3:11">
      <c r="C182" s="141" t="s">
        <v>1203</v>
      </c>
      <c r="D182" s="59" t="s">
        <v>1204</v>
      </c>
      <c r="E182" s="73"/>
      <c r="F182" s="73"/>
      <c r="G182" s="73"/>
      <c r="H182" s="146"/>
      <c r="K182" s="325"/>
    </row>
    <row r="183" spans="3:11">
      <c r="C183" s="142">
        <v>1</v>
      </c>
      <c r="D183" s="59" t="s">
        <v>5</v>
      </c>
      <c r="E183" s="72" t="s">
        <v>6</v>
      </c>
      <c r="F183" s="74">
        <v>0.25</v>
      </c>
      <c r="G183" s="64">
        <f>VLOOKUP(D183,upahbahan,3,FALSE)</f>
        <v>100000</v>
      </c>
      <c r="H183" s="124">
        <f t="shared" ref="H183:H186" si="18">F183*G183</f>
        <v>25000</v>
      </c>
      <c r="K183" s="325"/>
    </row>
    <row r="184" spans="3:11">
      <c r="C184" s="142">
        <v>2</v>
      </c>
      <c r="D184" s="59" t="s">
        <v>8</v>
      </c>
      <c r="E184" s="72" t="s">
        <v>6</v>
      </c>
      <c r="F184" s="74">
        <v>0.125</v>
      </c>
      <c r="G184" s="64">
        <f>VLOOKUP(D184,upahbahan,3,FALSE)</f>
        <v>145000</v>
      </c>
      <c r="H184" s="124">
        <f t="shared" si="18"/>
        <v>18125</v>
      </c>
      <c r="K184" s="325"/>
    </row>
    <row r="185" spans="3:11">
      <c r="C185" s="142">
        <v>3</v>
      </c>
      <c r="D185" s="59" t="s">
        <v>18</v>
      </c>
      <c r="E185" s="72" t="s">
        <v>6</v>
      </c>
      <c r="F185" s="74">
        <v>1.2999999999999999E-2</v>
      </c>
      <c r="G185" s="64">
        <f>VLOOKUP(D185,upahbahan,3,FALSE)</f>
        <v>175000</v>
      </c>
      <c r="H185" s="124">
        <f t="shared" si="18"/>
        <v>2275</v>
      </c>
      <c r="K185" s="325"/>
    </row>
    <row r="186" spans="3:11">
      <c r="C186" s="142">
        <v>4</v>
      </c>
      <c r="D186" s="59" t="s">
        <v>19</v>
      </c>
      <c r="E186" s="72" t="s">
        <v>6</v>
      </c>
      <c r="F186" s="74">
        <v>4.0000000000000001E-3</v>
      </c>
      <c r="G186" s="64">
        <f>VLOOKUP(D186,upahbahan,3,FALSE)</f>
        <v>200000</v>
      </c>
      <c r="H186" s="124">
        <f t="shared" si="18"/>
        <v>800</v>
      </c>
      <c r="K186" s="325"/>
    </row>
    <row r="187" spans="3:11">
      <c r="C187" s="144" t="s">
        <v>1210</v>
      </c>
      <c r="D187" s="80"/>
      <c r="E187" s="80"/>
      <c r="F187" s="217"/>
      <c r="G187" s="218"/>
      <c r="H187" s="124">
        <f>SUM(H183:H186)</f>
        <v>46200</v>
      </c>
      <c r="I187" s="219"/>
      <c r="K187" s="325"/>
    </row>
    <row r="188" spans="3:11">
      <c r="C188" s="141" t="s">
        <v>1211</v>
      </c>
      <c r="D188" s="59" t="s">
        <v>1212</v>
      </c>
      <c r="E188" s="73"/>
      <c r="F188" s="73"/>
      <c r="G188" s="73"/>
      <c r="H188" s="146"/>
      <c r="K188" s="325"/>
    </row>
    <row r="189" spans="3:11">
      <c r="C189" s="145" t="s">
        <v>1205</v>
      </c>
      <c r="D189" s="77" t="s">
        <v>648</v>
      </c>
      <c r="E189" s="170" t="s">
        <v>63</v>
      </c>
      <c r="F189" s="171">
        <v>2.1</v>
      </c>
      <c r="G189" s="64">
        <f>VLOOKUP(D189,upahbahan,3,FALSE)</f>
        <v>700000</v>
      </c>
      <c r="H189" s="124">
        <f t="shared" ref="H189:H190" si="19">F189*G189</f>
        <v>1470000</v>
      </c>
      <c r="K189" s="325"/>
    </row>
    <row r="190" spans="3:11">
      <c r="C190" s="145" t="s">
        <v>1206</v>
      </c>
      <c r="D190" s="77" t="s">
        <v>1049</v>
      </c>
      <c r="E190" s="72" t="s">
        <v>1050</v>
      </c>
      <c r="F190" s="74">
        <v>0.14299999999999999</v>
      </c>
      <c r="G190" s="64">
        <f>VLOOKUP(D190,upahbahan,3,FALSE)</f>
        <v>33100</v>
      </c>
      <c r="H190" s="124">
        <f t="shared" si="19"/>
        <v>4733.2999999999993</v>
      </c>
      <c r="K190" s="325"/>
    </row>
    <row r="191" spans="3:11">
      <c r="C191" s="144" t="s">
        <v>1216</v>
      </c>
      <c r="D191" s="80"/>
      <c r="E191" s="80"/>
      <c r="F191" s="80"/>
      <c r="G191" s="162"/>
      <c r="H191" s="124">
        <f>SUM(H189:H190)</f>
        <v>1474733.3</v>
      </c>
      <c r="K191" s="325"/>
    </row>
    <row r="192" spans="3:11">
      <c r="C192" s="152" t="s">
        <v>1217</v>
      </c>
      <c r="D192" s="59" t="s">
        <v>1218</v>
      </c>
      <c r="E192" s="73"/>
      <c r="F192" s="73"/>
      <c r="G192" s="73"/>
      <c r="H192" s="146"/>
      <c r="K192" s="325"/>
    </row>
    <row r="193" spans="3:11">
      <c r="C193" s="144" t="s">
        <v>1219</v>
      </c>
      <c r="D193" s="80"/>
      <c r="E193" s="80"/>
      <c r="F193" s="80"/>
      <c r="G193" s="162"/>
      <c r="H193" s="153">
        <v>0</v>
      </c>
      <c r="K193" s="325"/>
    </row>
    <row r="194" spans="3:11">
      <c r="C194" s="122" t="s">
        <v>1220</v>
      </c>
      <c r="D194" s="69" t="s">
        <v>1221</v>
      </c>
      <c r="E194" s="70"/>
      <c r="F194" s="70"/>
      <c r="G194" s="71"/>
      <c r="H194" s="124">
        <f>H193+H191+H187</f>
        <v>1520933.3</v>
      </c>
      <c r="K194" s="325"/>
    </row>
    <row r="195" spans="3:11">
      <c r="C195" s="122" t="s">
        <v>1222</v>
      </c>
      <c r="D195" s="69" t="s">
        <v>1325</v>
      </c>
      <c r="E195" s="70"/>
      <c r="F195" s="71"/>
      <c r="G195" s="95">
        <f>$M$7</f>
        <v>0.1</v>
      </c>
      <c r="H195" s="124">
        <f>H194*G195</f>
        <v>152093.33000000002</v>
      </c>
      <c r="K195" s="325"/>
    </row>
    <row r="196" spans="3:11" ht="14.4" thickBot="1">
      <c r="C196" s="130" t="s">
        <v>1223</v>
      </c>
      <c r="D196" s="131" t="s">
        <v>1224</v>
      </c>
      <c r="E196" s="132"/>
      <c r="F196" s="132"/>
      <c r="G196" s="155"/>
      <c r="H196" s="134">
        <f>SUM(H194:H195)</f>
        <v>1673026.6300000001</v>
      </c>
      <c r="K196" s="325"/>
    </row>
    <row r="197" spans="3:11" ht="14.4" thickTop="1">
      <c r="K197" s="325"/>
    </row>
    <row r="198" spans="3:11" ht="15.75" customHeight="1" thickBot="1">
      <c r="C198" s="54" t="s">
        <v>3150</v>
      </c>
      <c r="D198" s="221" t="s">
        <v>1541</v>
      </c>
      <c r="E198" s="353"/>
      <c r="F198" s="353"/>
      <c r="G198" s="353"/>
      <c r="H198" s="353"/>
      <c r="I198" s="56">
        <f>ROUNDDOWN(H216,-2)</f>
        <v>1857600</v>
      </c>
      <c r="K198" s="325"/>
    </row>
    <row r="199" spans="3:11" ht="28.2" thickTop="1">
      <c r="C199" s="119" t="s">
        <v>1197</v>
      </c>
      <c r="D199" s="120" t="s">
        <v>1198</v>
      </c>
      <c r="E199" s="120" t="s">
        <v>1199</v>
      </c>
      <c r="F199" s="120" t="s">
        <v>1200</v>
      </c>
      <c r="G199" s="120" t="s">
        <v>1201</v>
      </c>
      <c r="H199" s="121" t="s">
        <v>1202</v>
      </c>
      <c r="K199" s="325"/>
    </row>
    <row r="200" spans="3:11">
      <c r="C200" s="141" t="s">
        <v>1203</v>
      </c>
      <c r="D200" s="59" t="s">
        <v>1204</v>
      </c>
      <c r="E200" s="73"/>
      <c r="F200" s="73"/>
      <c r="G200" s="73"/>
      <c r="H200" s="146"/>
      <c r="K200" s="325"/>
    </row>
    <row r="201" spans="3:11">
      <c r="C201" s="198" t="s">
        <v>1205</v>
      </c>
      <c r="D201" s="59" t="s">
        <v>5</v>
      </c>
      <c r="E201" s="72" t="s">
        <v>6</v>
      </c>
      <c r="F201" s="74">
        <v>0.25</v>
      </c>
      <c r="G201" s="64">
        <f>VLOOKUP(D201,upahbahan,3,FALSE)</f>
        <v>100000</v>
      </c>
      <c r="H201" s="124">
        <f t="shared" ref="H201:H205" si="20">F201*G201</f>
        <v>25000</v>
      </c>
      <c r="K201" s="325"/>
    </row>
    <row r="202" spans="3:11">
      <c r="C202" s="198" t="s">
        <v>1206</v>
      </c>
      <c r="D202" s="59" t="s">
        <v>8</v>
      </c>
      <c r="E202" s="72" t="s">
        <v>6</v>
      </c>
      <c r="F202" s="74">
        <v>0.125</v>
      </c>
      <c r="G202" s="64">
        <f>VLOOKUP(D202,upahbahan,3,FALSE)</f>
        <v>145000</v>
      </c>
      <c r="H202" s="124">
        <f t="shared" si="20"/>
        <v>18125</v>
      </c>
      <c r="K202" s="325"/>
    </row>
    <row r="203" spans="3:11">
      <c r="C203" s="198" t="s">
        <v>1207</v>
      </c>
      <c r="D203" s="59" t="s">
        <v>14</v>
      </c>
      <c r="E203" s="72" t="s">
        <v>6</v>
      </c>
      <c r="F203" s="74">
        <v>0.1</v>
      </c>
      <c r="G203" s="64">
        <f>VLOOKUP(D203,upahbahan,3,FALSE)</f>
        <v>145000</v>
      </c>
      <c r="H203" s="124">
        <f t="shared" si="20"/>
        <v>14500</v>
      </c>
      <c r="K203" s="325"/>
    </row>
    <row r="204" spans="3:11">
      <c r="C204" s="198" t="s">
        <v>1208</v>
      </c>
      <c r="D204" s="59" t="s">
        <v>18</v>
      </c>
      <c r="E204" s="72" t="s">
        <v>6</v>
      </c>
      <c r="F204" s="74">
        <v>1.2999999999999999E-2</v>
      </c>
      <c r="G204" s="64">
        <f>VLOOKUP(D204,upahbahan,3,FALSE)</f>
        <v>175000</v>
      </c>
      <c r="H204" s="124">
        <f t="shared" si="20"/>
        <v>2275</v>
      </c>
      <c r="K204" s="325"/>
    </row>
    <row r="205" spans="3:11">
      <c r="C205" s="198" t="s">
        <v>1209</v>
      </c>
      <c r="D205" s="59" t="s">
        <v>19</v>
      </c>
      <c r="E205" s="72" t="s">
        <v>6</v>
      </c>
      <c r="F205" s="74">
        <v>4.0000000000000001E-3</v>
      </c>
      <c r="G205" s="64">
        <f>VLOOKUP(D205,upahbahan,3,FALSE)</f>
        <v>200000</v>
      </c>
      <c r="H205" s="124">
        <f t="shared" si="20"/>
        <v>800</v>
      </c>
      <c r="K205" s="325"/>
    </row>
    <row r="206" spans="3:11">
      <c r="C206" s="144" t="s">
        <v>1210</v>
      </c>
      <c r="D206" s="80"/>
      <c r="E206" s="80"/>
      <c r="F206" s="217"/>
      <c r="G206" s="218"/>
      <c r="H206" s="124">
        <f>SUM(H201:H205)</f>
        <v>60700</v>
      </c>
      <c r="I206" s="219"/>
      <c r="K206" s="325"/>
    </row>
    <row r="207" spans="3:11">
      <c r="C207" s="141" t="s">
        <v>1211</v>
      </c>
      <c r="D207" s="59" t="s">
        <v>1212</v>
      </c>
      <c r="E207" s="73"/>
      <c r="F207" s="73"/>
      <c r="G207" s="73"/>
      <c r="H207" s="146"/>
      <c r="K207" s="325"/>
    </row>
    <row r="208" spans="3:11">
      <c r="C208" s="145" t="s">
        <v>1205</v>
      </c>
      <c r="D208" s="77" t="s">
        <v>648</v>
      </c>
      <c r="E208" s="170" t="s">
        <v>63</v>
      </c>
      <c r="F208" s="171">
        <v>2.1</v>
      </c>
      <c r="G208" s="64">
        <f>VLOOKUP(D208,upahbahan,3,FALSE)</f>
        <v>700000</v>
      </c>
      <c r="H208" s="124">
        <f t="shared" ref="H208:H210" si="21">F208*G208</f>
        <v>1470000</v>
      </c>
      <c r="K208" s="325"/>
    </row>
    <row r="209" spans="3:11">
      <c r="C209" s="145" t="s">
        <v>1206</v>
      </c>
      <c r="D209" s="77" t="s">
        <v>1049</v>
      </c>
      <c r="E209" s="72" t="s">
        <v>1050</v>
      </c>
      <c r="F209" s="74">
        <v>0.14299999999999999</v>
      </c>
      <c r="G209" s="64">
        <f>VLOOKUP(D209,upahbahan,3,FALSE)</f>
        <v>33100</v>
      </c>
      <c r="H209" s="124">
        <f t="shared" si="21"/>
        <v>4733.2999999999993</v>
      </c>
      <c r="K209" s="325"/>
    </row>
    <row r="210" spans="3:11">
      <c r="C210" s="145" t="s">
        <v>1207</v>
      </c>
      <c r="D210" s="77" t="s">
        <v>784</v>
      </c>
      <c r="E210" s="72" t="s">
        <v>114</v>
      </c>
      <c r="F210" s="74">
        <v>4</v>
      </c>
      <c r="G210" s="64">
        <f>VLOOKUP(D210,upahbahan,3,FALSE)</f>
        <v>38333</v>
      </c>
      <c r="H210" s="124">
        <f t="shared" si="21"/>
        <v>153332</v>
      </c>
      <c r="K210" s="325"/>
    </row>
    <row r="211" spans="3:11">
      <c r="C211" s="144" t="s">
        <v>1216</v>
      </c>
      <c r="D211" s="80"/>
      <c r="E211" s="80"/>
      <c r="F211" s="80"/>
      <c r="G211" s="162"/>
      <c r="H211" s="124">
        <f>SUM(H208:H210)</f>
        <v>1628065.3</v>
      </c>
      <c r="K211" s="325"/>
    </row>
    <row r="212" spans="3:11">
      <c r="C212" s="152" t="s">
        <v>1217</v>
      </c>
      <c r="D212" s="59" t="s">
        <v>1218</v>
      </c>
      <c r="E212" s="73"/>
      <c r="F212" s="73"/>
      <c r="G212" s="73"/>
      <c r="H212" s="146"/>
      <c r="K212" s="325"/>
    </row>
    <row r="213" spans="3:11">
      <c r="C213" s="144" t="s">
        <v>1219</v>
      </c>
      <c r="D213" s="80"/>
      <c r="E213" s="80"/>
      <c r="F213" s="80"/>
      <c r="G213" s="162"/>
      <c r="H213" s="153">
        <v>0</v>
      </c>
      <c r="K213" s="325"/>
    </row>
    <row r="214" spans="3:11">
      <c r="C214" s="122" t="s">
        <v>1220</v>
      </c>
      <c r="D214" s="69" t="s">
        <v>1221</v>
      </c>
      <c r="E214" s="70"/>
      <c r="F214" s="70"/>
      <c r="G214" s="71"/>
      <c r="H214" s="124">
        <f>H213+H211+H206</f>
        <v>1688765.3</v>
      </c>
      <c r="K214" s="325"/>
    </row>
    <row r="215" spans="3:11">
      <c r="C215" s="122" t="s">
        <v>1222</v>
      </c>
      <c r="D215" s="69" t="s">
        <v>1325</v>
      </c>
      <c r="E215" s="70"/>
      <c r="F215" s="71"/>
      <c r="G215" s="95">
        <f>$M$7</f>
        <v>0.1</v>
      </c>
      <c r="H215" s="124">
        <f>H214*G215</f>
        <v>168876.53000000003</v>
      </c>
      <c r="K215" s="325"/>
    </row>
    <row r="216" spans="3:11" ht="14.4" thickBot="1">
      <c r="C216" s="130" t="s">
        <v>1223</v>
      </c>
      <c r="D216" s="131" t="s">
        <v>1224</v>
      </c>
      <c r="E216" s="132"/>
      <c r="F216" s="132"/>
      <c r="G216" s="155"/>
      <c r="H216" s="134">
        <f>SUM(H214:H215)</f>
        <v>1857641.83</v>
      </c>
      <c r="K216" s="325"/>
    </row>
    <row r="217" spans="3:11" ht="14.4" thickTop="1">
      <c r="K217" s="325"/>
    </row>
    <row r="218" spans="3:11" ht="14.4" thickBot="1">
      <c r="C218" s="54" t="s">
        <v>3151</v>
      </c>
      <c r="D218" s="221" t="s">
        <v>1542</v>
      </c>
      <c r="E218" s="221"/>
      <c r="F218" s="221"/>
      <c r="G218" s="221"/>
      <c r="H218" s="221"/>
      <c r="I218" s="56">
        <f>ROUNDDOWN(H234,-2)</f>
        <v>771800</v>
      </c>
      <c r="K218" s="325"/>
    </row>
    <row r="219" spans="3:11" ht="28.2" thickTop="1">
      <c r="C219" s="119" t="s">
        <v>1197</v>
      </c>
      <c r="D219" s="120" t="s">
        <v>1198</v>
      </c>
      <c r="E219" s="120" t="s">
        <v>1199</v>
      </c>
      <c r="F219" s="120" t="s">
        <v>1200</v>
      </c>
      <c r="G219" s="120" t="s">
        <v>1201</v>
      </c>
      <c r="H219" s="121" t="s">
        <v>1202</v>
      </c>
      <c r="K219" s="325"/>
    </row>
    <row r="220" spans="3:11">
      <c r="C220" s="141" t="s">
        <v>1203</v>
      </c>
      <c r="D220" s="59" t="s">
        <v>1204</v>
      </c>
      <c r="E220" s="73"/>
      <c r="F220" s="73"/>
      <c r="G220" s="73"/>
      <c r="H220" s="146"/>
      <c r="K220" s="325"/>
    </row>
    <row r="221" spans="3:11">
      <c r="C221" s="198" t="s">
        <v>1205</v>
      </c>
      <c r="D221" s="59" t="s">
        <v>5</v>
      </c>
      <c r="E221" s="72" t="s">
        <v>6</v>
      </c>
      <c r="F221" s="93">
        <v>0.2</v>
      </c>
      <c r="G221" s="64">
        <f>VLOOKUP(D221,upahbahan,3,FALSE)</f>
        <v>100000</v>
      </c>
      <c r="H221" s="124">
        <f>F221*G221</f>
        <v>20000</v>
      </c>
      <c r="K221" s="325"/>
    </row>
    <row r="222" spans="3:11">
      <c r="C222" s="198" t="s">
        <v>1206</v>
      </c>
      <c r="D222" s="59" t="s">
        <v>14</v>
      </c>
      <c r="E222" s="72" t="s">
        <v>6</v>
      </c>
      <c r="F222" s="93">
        <v>0.1</v>
      </c>
      <c r="G222" s="64">
        <f>VLOOKUP(D222,upahbahan,3,FALSE)</f>
        <v>145000</v>
      </c>
      <c r="H222" s="124">
        <f t="shared" ref="H222:H224" si="22">F222*G222</f>
        <v>14500</v>
      </c>
      <c r="K222" s="325"/>
    </row>
    <row r="223" spans="3:11">
      <c r="C223" s="198" t="s">
        <v>1207</v>
      </c>
      <c r="D223" s="59" t="s">
        <v>18</v>
      </c>
      <c r="E223" s="72" t="s">
        <v>6</v>
      </c>
      <c r="F223" s="93">
        <v>0.01</v>
      </c>
      <c r="G223" s="64">
        <f>VLOOKUP(D223,upahbahan,3,FALSE)</f>
        <v>175000</v>
      </c>
      <c r="H223" s="124">
        <f t="shared" si="22"/>
        <v>1750</v>
      </c>
      <c r="K223" s="325"/>
    </row>
    <row r="224" spans="3:11">
      <c r="C224" s="198" t="s">
        <v>1208</v>
      </c>
      <c r="D224" s="59" t="s">
        <v>19</v>
      </c>
      <c r="E224" s="72" t="s">
        <v>6</v>
      </c>
      <c r="F224" s="93">
        <v>3.3E-3</v>
      </c>
      <c r="G224" s="64">
        <f>VLOOKUP(D224,upahbahan,3,FALSE)</f>
        <v>200000</v>
      </c>
      <c r="H224" s="124">
        <f t="shared" si="22"/>
        <v>660</v>
      </c>
      <c r="K224" s="325"/>
    </row>
    <row r="225" spans="3:11">
      <c r="C225" s="144" t="s">
        <v>1210</v>
      </c>
      <c r="D225" s="80"/>
      <c r="E225" s="80"/>
      <c r="F225" s="217"/>
      <c r="G225" s="218"/>
      <c r="H225" s="124">
        <f>SUM(H221:H224)</f>
        <v>36910</v>
      </c>
      <c r="I225" s="219"/>
      <c r="K225" s="325"/>
    </row>
    <row r="226" spans="3:11">
      <c r="C226" s="141" t="s">
        <v>1211</v>
      </c>
      <c r="D226" s="59" t="s">
        <v>1212</v>
      </c>
      <c r="E226" s="73"/>
      <c r="F226" s="73"/>
      <c r="G226" s="73"/>
      <c r="H226" s="146"/>
      <c r="K226" s="325"/>
    </row>
    <row r="227" spans="3:11">
      <c r="C227" s="145" t="s">
        <v>1205</v>
      </c>
      <c r="D227" s="77" t="s">
        <v>656</v>
      </c>
      <c r="E227" s="170" t="s">
        <v>63</v>
      </c>
      <c r="F227" s="171">
        <v>1.1000000000000001</v>
      </c>
      <c r="G227" s="64">
        <f>VLOOKUP(D227,upahbahan,3,FALSE)</f>
        <v>600000</v>
      </c>
      <c r="H227" s="124">
        <f t="shared" ref="H227:H228" si="23">F227*G227</f>
        <v>660000</v>
      </c>
      <c r="K227" s="325"/>
    </row>
    <row r="228" spans="3:11">
      <c r="C228" s="145" t="s">
        <v>1206</v>
      </c>
      <c r="D228" s="77" t="s">
        <v>1049</v>
      </c>
      <c r="E228" s="72" t="s">
        <v>1050</v>
      </c>
      <c r="F228" s="74">
        <v>0.14299999999999999</v>
      </c>
      <c r="G228" s="64">
        <f>VLOOKUP(D228,upahbahan,3,FALSE)</f>
        <v>33100</v>
      </c>
      <c r="H228" s="124">
        <f t="shared" si="23"/>
        <v>4733.2999999999993</v>
      </c>
      <c r="K228" s="325"/>
    </row>
    <row r="229" spans="3:11">
      <c r="C229" s="144" t="s">
        <v>1216</v>
      </c>
      <c r="D229" s="80"/>
      <c r="E229" s="80"/>
      <c r="F229" s="80"/>
      <c r="G229" s="162"/>
      <c r="H229" s="124">
        <f>SUM(H227:H228)</f>
        <v>664733.30000000005</v>
      </c>
      <c r="K229" s="325"/>
    </row>
    <row r="230" spans="3:11">
      <c r="C230" s="152" t="s">
        <v>1217</v>
      </c>
      <c r="D230" s="59" t="s">
        <v>1218</v>
      </c>
      <c r="E230" s="73"/>
      <c r="F230" s="73"/>
      <c r="G230" s="73"/>
      <c r="H230" s="146"/>
      <c r="K230" s="325"/>
    </row>
    <row r="231" spans="3:11">
      <c r="C231" s="144" t="s">
        <v>1219</v>
      </c>
      <c r="D231" s="80"/>
      <c r="E231" s="80"/>
      <c r="F231" s="80"/>
      <c r="G231" s="162"/>
      <c r="H231" s="153">
        <v>0</v>
      </c>
      <c r="K231" s="325"/>
    </row>
    <row r="232" spans="3:11">
      <c r="C232" s="122" t="s">
        <v>1220</v>
      </c>
      <c r="D232" s="69" t="s">
        <v>1221</v>
      </c>
      <c r="E232" s="70"/>
      <c r="F232" s="70"/>
      <c r="G232" s="71"/>
      <c r="H232" s="124">
        <f>H231+H229+H225</f>
        <v>701643.3</v>
      </c>
      <c r="K232" s="325"/>
    </row>
    <row r="233" spans="3:11">
      <c r="C233" s="122" t="s">
        <v>1222</v>
      </c>
      <c r="D233" s="69" t="s">
        <v>1325</v>
      </c>
      <c r="E233" s="70"/>
      <c r="F233" s="71"/>
      <c r="G233" s="95">
        <f>$M$7</f>
        <v>0.1</v>
      </c>
      <c r="H233" s="124">
        <f>H232*G233</f>
        <v>70164.33</v>
      </c>
      <c r="K233" s="325"/>
    </row>
    <row r="234" spans="3:11" ht="14.4" thickBot="1">
      <c r="C234" s="130" t="s">
        <v>1223</v>
      </c>
      <c r="D234" s="131" t="s">
        <v>1224</v>
      </c>
      <c r="E234" s="132"/>
      <c r="F234" s="132"/>
      <c r="G234" s="155"/>
      <c r="H234" s="134">
        <f>SUM(H232:H233)</f>
        <v>771807.63</v>
      </c>
      <c r="K234" s="325"/>
    </row>
    <row r="235" spans="3:11" ht="14.4" thickTop="1">
      <c r="K235" s="325"/>
    </row>
    <row r="236" spans="3:11" ht="14.4" thickBot="1">
      <c r="C236" s="54" t="s">
        <v>3152</v>
      </c>
      <c r="D236" s="221" t="s">
        <v>1543</v>
      </c>
      <c r="E236" s="221"/>
      <c r="F236" s="221"/>
      <c r="G236" s="221"/>
      <c r="H236" s="221"/>
      <c r="I236" s="56">
        <f>ROUNDDOWN(H254,-2)</f>
        <v>1329600</v>
      </c>
      <c r="K236" s="325"/>
    </row>
    <row r="237" spans="3:11" ht="28.2" thickTop="1">
      <c r="C237" s="119" t="s">
        <v>1197</v>
      </c>
      <c r="D237" s="120" t="s">
        <v>1198</v>
      </c>
      <c r="E237" s="120" t="s">
        <v>1199</v>
      </c>
      <c r="F237" s="120" t="s">
        <v>1200</v>
      </c>
      <c r="G237" s="120" t="s">
        <v>1201</v>
      </c>
      <c r="H237" s="121" t="s">
        <v>1202</v>
      </c>
    </row>
    <row r="238" spans="3:11">
      <c r="C238" s="141" t="s">
        <v>1203</v>
      </c>
      <c r="D238" s="59" t="s">
        <v>1204</v>
      </c>
      <c r="E238" s="73"/>
      <c r="F238" s="73"/>
      <c r="G238" s="73"/>
      <c r="H238" s="146"/>
    </row>
    <row r="239" spans="3:11">
      <c r="C239" s="198" t="s">
        <v>1205</v>
      </c>
      <c r="D239" s="59" t="s">
        <v>5</v>
      </c>
      <c r="E239" s="72" t="s">
        <v>6</v>
      </c>
      <c r="F239" s="74">
        <v>0.25</v>
      </c>
      <c r="G239" s="64">
        <f>VLOOKUP(D239,upahbahan,3,FALSE)</f>
        <v>100000</v>
      </c>
      <c r="H239" s="124">
        <f t="shared" ref="H239:H243" si="24">F239*G239</f>
        <v>25000</v>
      </c>
    </row>
    <row r="240" spans="3:11">
      <c r="C240" s="198" t="s">
        <v>1206</v>
      </c>
      <c r="D240" s="59" t="s">
        <v>8</v>
      </c>
      <c r="E240" s="72" t="s">
        <v>6</v>
      </c>
      <c r="F240" s="74">
        <v>0.125</v>
      </c>
      <c r="G240" s="64">
        <f>VLOOKUP(D240,upahbahan,3,FALSE)</f>
        <v>145000</v>
      </c>
      <c r="H240" s="124">
        <f t="shared" si="24"/>
        <v>18125</v>
      </c>
    </row>
    <row r="241" spans="3:9">
      <c r="C241" s="198" t="s">
        <v>1207</v>
      </c>
      <c r="D241" s="59" t="s">
        <v>14</v>
      </c>
      <c r="E241" s="72" t="s">
        <v>6</v>
      </c>
      <c r="F241" s="74">
        <v>0.1</v>
      </c>
      <c r="G241" s="64">
        <f>VLOOKUP(D241,upahbahan,3,FALSE)</f>
        <v>145000</v>
      </c>
      <c r="H241" s="124">
        <f t="shared" si="24"/>
        <v>14500</v>
      </c>
    </row>
    <row r="242" spans="3:9">
      <c r="C242" s="198" t="s">
        <v>1208</v>
      </c>
      <c r="D242" s="59" t="s">
        <v>18</v>
      </c>
      <c r="E242" s="72" t="s">
        <v>6</v>
      </c>
      <c r="F242" s="74">
        <v>1.2999999999999999E-2</v>
      </c>
      <c r="G242" s="64">
        <f>VLOOKUP(D242,upahbahan,3,FALSE)</f>
        <v>175000</v>
      </c>
      <c r="H242" s="124">
        <f t="shared" si="24"/>
        <v>2275</v>
      </c>
    </row>
    <row r="243" spans="3:9">
      <c r="C243" s="198" t="s">
        <v>1209</v>
      </c>
      <c r="D243" s="59" t="s">
        <v>19</v>
      </c>
      <c r="E243" s="72" t="s">
        <v>6</v>
      </c>
      <c r="F243" s="74">
        <v>4.0000000000000001E-3</v>
      </c>
      <c r="G243" s="64">
        <f>VLOOKUP(D243,upahbahan,3,FALSE)</f>
        <v>200000</v>
      </c>
      <c r="H243" s="124">
        <f t="shared" si="24"/>
        <v>800</v>
      </c>
    </row>
    <row r="244" spans="3:9">
      <c r="C244" s="144" t="s">
        <v>1210</v>
      </c>
      <c r="D244" s="80"/>
      <c r="E244" s="80"/>
      <c r="F244" s="217"/>
      <c r="G244" s="218"/>
      <c r="H244" s="124">
        <f>SUM(H239:H243)</f>
        <v>60700</v>
      </c>
      <c r="I244" s="219"/>
    </row>
    <row r="245" spans="3:9">
      <c r="C245" s="141" t="s">
        <v>1211</v>
      </c>
      <c r="D245" s="59" t="s">
        <v>1212</v>
      </c>
      <c r="E245" s="73"/>
      <c r="F245" s="73"/>
      <c r="G245" s="73"/>
      <c r="H245" s="146"/>
    </row>
    <row r="246" spans="3:9">
      <c r="C246" s="145" t="s">
        <v>1205</v>
      </c>
      <c r="D246" s="77" t="s">
        <v>647</v>
      </c>
      <c r="E246" s="170" t="s">
        <v>63</v>
      </c>
      <c r="F246" s="171">
        <v>1.1000000000000001</v>
      </c>
      <c r="G246" s="64">
        <f>VLOOKUP(D246,upahbahan,3,FALSE)</f>
        <v>900000</v>
      </c>
      <c r="H246" s="124">
        <f t="shared" ref="H246:H248" si="25">F246*G246</f>
        <v>990000.00000000012</v>
      </c>
    </row>
    <row r="247" spans="3:9">
      <c r="C247" s="145" t="s">
        <v>1206</v>
      </c>
      <c r="D247" s="77" t="s">
        <v>1049</v>
      </c>
      <c r="E247" s="72" t="s">
        <v>1050</v>
      </c>
      <c r="F247" s="74">
        <v>0.14299999999999999</v>
      </c>
      <c r="G247" s="64">
        <f>VLOOKUP(D247,upahbahan,3,FALSE)</f>
        <v>33100</v>
      </c>
      <c r="H247" s="124">
        <f t="shared" si="25"/>
        <v>4733.2999999999993</v>
      </c>
    </row>
    <row r="248" spans="3:9">
      <c r="C248" s="145" t="s">
        <v>1207</v>
      </c>
      <c r="D248" s="77" t="s">
        <v>784</v>
      </c>
      <c r="E248" s="72" t="s">
        <v>114</v>
      </c>
      <c r="F248" s="74">
        <v>4</v>
      </c>
      <c r="G248" s="64">
        <f>VLOOKUP(D248,upahbahan,3,FALSE)</f>
        <v>38333</v>
      </c>
      <c r="H248" s="124">
        <f t="shared" si="25"/>
        <v>153332</v>
      </c>
    </row>
    <row r="249" spans="3:9">
      <c r="C249" s="144" t="s">
        <v>1216</v>
      </c>
      <c r="D249" s="80"/>
      <c r="E249" s="80"/>
      <c r="F249" s="80"/>
      <c r="G249" s="162"/>
      <c r="H249" s="124">
        <f>SUM(H246:H248)</f>
        <v>1148065.3000000003</v>
      </c>
    </row>
    <row r="250" spans="3:9">
      <c r="C250" s="152" t="s">
        <v>1217</v>
      </c>
      <c r="D250" s="59" t="s">
        <v>1218</v>
      </c>
      <c r="E250" s="73"/>
      <c r="F250" s="73"/>
      <c r="G250" s="73"/>
      <c r="H250" s="146"/>
    </row>
    <row r="251" spans="3:9">
      <c r="C251" s="144" t="s">
        <v>1219</v>
      </c>
      <c r="D251" s="80"/>
      <c r="E251" s="80"/>
      <c r="F251" s="80"/>
      <c r="G251" s="162"/>
      <c r="H251" s="153">
        <v>0</v>
      </c>
    </row>
    <row r="252" spans="3:9">
      <c r="C252" s="122" t="s">
        <v>1220</v>
      </c>
      <c r="D252" s="69" t="s">
        <v>1221</v>
      </c>
      <c r="E252" s="70"/>
      <c r="F252" s="70"/>
      <c r="G252" s="71"/>
      <c r="H252" s="124">
        <f>H251+H249+H244</f>
        <v>1208765.3000000003</v>
      </c>
    </row>
    <row r="253" spans="3:9">
      <c r="C253" s="122" t="s">
        <v>1222</v>
      </c>
      <c r="D253" s="69" t="s">
        <v>1325</v>
      </c>
      <c r="E253" s="70"/>
      <c r="F253" s="71"/>
      <c r="G253" s="95">
        <f>$M$7</f>
        <v>0.1</v>
      </c>
      <c r="H253" s="124">
        <f>H252*G253</f>
        <v>120876.53000000003</v>
      </c>
    </row>
    <row r="254" spans="3:9" ht="14.4" thickBot="1">
      <c r="C254" s="130" t="s">
        <v>1223</v>
      </c>
      <c r="D254" s="131" t="s">
        <v>1224</v>
      </c>
      <c r="E254" s="132"/>
      <c r="F254" s="132"/>
      <c r="G254" s="155"/>
      <c r="H254" s="134">
        <f>SUM(H252:H253)</f>
        <v>1329641.8300000003</v>
      </c>
    </row>
    <row r="255" spans="3:9" ht="14.4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M137"/>
  <sheetViews>
    <sheetView topLeftCell="A113" zoomScale="90" zoomScaleNormal="90" workbookViewId="0">
      <selection activeCell="A120" sqref="A120:XFD136"/>
    </sheetView>
  </sheetViews>
  <sheetFormatPr defaultColWidth="8.88671875" defaultRowHeight="13.8"/>
  <cols>
    <col min="1" max="2" width="4" style="55" customWidth="1"/>
    <col min="3" max="3" width="8" style="332" customWidth="1"/>
    <col min="4" max="4" width="37" style="62" customWidth="1"/>
    <col min="5" max="5" width="6.5546875" style="62" customWidth="1"/>
    <col min="6" max="6" width="10.5546875" style="62" customWidth="1"/>
    <col min="7" max="7" width="14.44140625" style="62" customWidth="1"/>
    <col min="8" max="8" width="16.44140625" style="62" customWidth="1"/>
    <col min="9" max="9" width="14.6640625" style="62" customWidth="1"/>
    <col min="10" max="10" width="16.109375" style="159" customWidth="1"/>
    <col min="11" max="11" width="11.5546875" style="55" bestFit="1" customWidth="1"/>
    <col min="12" max="16384" width="8.88671875" style="55"/>
  </cols>
  <sheetData>
    <row r="1" spans="3:13" ht="8.1" customHeight="1"/>
    <row r="2" spans="3:13" ht="8.1" customHeight="1"/>
    <row r="3" spans="3:13">
      <c r="C3" s="169" t="s">
        <v>3153</v>
      </c>
      <c r="D3" s="177" t="str">
        <f>'[1]Daftar HSP'!B425</f>
        <v>PEKERJAAN BESI DAN ALUMINIUM</v>
      </c>
      <c r="E3" s="53"/>
      <c r="F3" s="53"/>
      <c r="G3" s="53"/>
      <c r="H3" s="53"/>
    </row>
    <row r="4" spans="3:13" ht="14.4" thickBot="1">
      <c r="C4" s="486" t="s">
        <v>3154</v>
      </c>
      <c r="D4" s="221" t="s">
        <v>1544</v>
      </c>
      <c r="E4" s="342"/>
      <c r="F4" s="342"/>
      <c r="G4" s="342"/>
      <c r="H4" s="342"/>
      <c r="I4" s="56">
        <f>ROUNDDOWN(H20,-2)</f>
        <v>88800</v>
      </c>
      <c r="K4" s="213"/>
    </row>
    <row r="5" spans="3:13" ht="28.2" thickTop="1">
      <c r="C5" s="119" t="s">
        <v>1197</v>
      </c>
      <c r="D5" s="120" t="s">
        <v>1198</v>
      </c>
      <c r="E5" s="120" t="s">
        <v>1199</v>
      </c>
      <c r="F5" s="120" t="s">
        <v>1200</v>
      </c>
      <c r="G5" s="120" t="s">
        <v>1201</v>
      </c>
      <c r="H5" s="121" t="s">
        <v>1202</v>
      </c>
    </row>
    <row r="6" spans="3:13">
      <c r="C6" s="330" t="s">
        <v>1203</v>
      </c>
      <c r="D6" s="59" t="s">
        <v>1204</v>
      </c>
      <c r="E6" s="73"/>
      <c r="F6" s="73"/>
      <c r="G6" s="73"/>
      <c r="H6" s="146"/>
      <c r="J6" s="159" t="s">
        <v>1249</v>
      </c>
    </row>
    <row r="7" spans="3:13">
      <c r="C7" s="331">
        <v>1</v>
      </c>
      <c r="D7" s="59" t="s">
        <v>5</v>
      </c>
      <c r="E7" s="72" t="s">
        <v>6</v>
      </c>
      <c r="F7" s="93">
        <v>4.2999999999999997E-2</v>
      </c>
      <c r="G7" s="64">
        <f>VLOOKUP(D7,upahbahan,3,FALSE)</f>
        <v>100000</v>
      </c>
      <c r="H7" s="124">
        <f t="shared" ref="H7:H10" si="0">F7*G7</f>
        <v>4300</v>
      </c>
      <c r="J7" s="159" t="s">
        <v>1250</v>
      </c>
      <c r="M7" s="65">
        <v>0.1</v>
      </c>
    </row>
    <row r="8" spans="3:13">
      <c r="C8" s="331">
        <v>2</v>
      </c>
      <c r="D8" s="59" t="s">
        <v>14</v>
      </c>
      <c r="E8" s="72" t="s">
        <v>6</v>
      </c>
      <c r="F8" s="93">
        <v>4.2999999999999997E-2</v>
      </c>
      <c r="G8" s="64">
        <f>VLOOKUP(D8,upahbahan,3,FALSE)</f>
        <v>145000</v>
      </c>
      <c r="H8" s="124">
        <f t="shared" si="0"/>
        <v>6234.9999999999991</v>
      </c>
    </row>
    <row r="9" spans="3:13">
      <c r="C9" s="331">
        <v>3</v>
      </c>
      <c r="D9" s="59" t="s">
        <v>18</v>
      </c>
      <c r="E9" s="72" t="s">
        <v>6</v>
      </c>
      <c r="F9" s="93">
        <v>4.3E-3</v>
      </c>
      <c r="G9" s="64">
        <f>VLOOKUP(D9,upahbahan,3,FALSE)</f>
        <v>175000</v>
      </c>
      <c r="H9" s="124">
        <f t="shared" si="0"/>
        <v>752.5</v>
      </c>
    </row>
    <row r="10" spans="3:13">
      <c r="C10" s="331">
        <v>4</v>
      </c>
      <c r="D10" s="59" t="s">
        <v>19</v>
      </c>
      <c r="E10" s="72" t="s">
        <v>6</v>
      </c>
      <c r="F10" s="93">
        <v>1.4E-3</v>
      </c>
      <c r="G10" s="64">
        <f>VLOOKUP(D10,upahbahan,3,FALSE)</f>
        <v>200000</v>
      </c>
      <c r="H10" s="124">
        <f t="shared" si="0"/>
        <v>280</v>
      </c>
    </row>
    <row r="11" spans="3:13">
      <c r="C11" s="144" t="s">
        <v>1210</v>
      </c>
      <c r="D11" s="80"/>
      <c r="E11" s="80"/>
      <c r="F11" s="217"/>
      <c r="G11" s="218"/>
      <c r="H11" s="124">
        <f>SUM(H7:H10)</f>
        <v>11567.5</v>
      </c>
      <c r="I11" s="220"/>
    </row>
    <row r="12" spans="3:13">
      <c r="C12" s="343" t="s">
        <v>1211</v>
      </c>
      <c r="D12" s="333" t="s">
        <v>1212</v>
      </c>
      <c r="E12" s="73"/>
      <c r="G12" s="73"/>
      <c r="H12" s="344"/>
    </row>
    <row r="13" spans="3:13">
      <c r="C13" s="343">
        <v>1</v>
      </c>
      <c r="D13" s="333" t="s">
        <v>811</v>
      </c>
      <c r="E13" s="170" t="s">
        <v>114</v>
      </c>
      <c r="F13" s="63">
        <v>1.1000000000000001</v>
      </c>
      <c r="G13" s="64">
        <f>VLOOKUP(D13,upahbahan,3,FALSE)</f>
        <v>60000</v>
      </c>
      <c r="H13" s="124">
        <f>F13*G13</f>
        <v>66000</v>
      </c>
    </row>
    <row r="14" spans="3:13">
      <c r="C14" s="331">
        <v>2</v>
      </c>
      <c r="D14" s="59" t="s">
        <v>1061</v>
      </c>
      <c r="E14" s="72" t="s">
        <v>44</v>
      </c>
      <c r="F14" s="334">
        <v>2</v>
      </c>
      <c r="G14" s="64">
        <f>VLOOKUP(D14,upahbahan,3,FALSE)</f>
        <v>1600</v>
      </c>
      <c r="H14" s="124">
        <f t="shared" ref="H14" si="1">F14*G14</f>
        <v>3200</v>
      </c>
    </row>
    <row r="15" spans="3:13">
      <c r="C15" s="144" t="s">
        <v>1216</v>
      </c>
      <c r="D15" s="80"/>
      <c r="E15" s="80"/>
      <c r="F15" s="80"/>
      <c r="G15" s="162"/>
      <c r="H15" s="124">
        <f>SUM(H13:H14)</f>
        <v>69200</v>
      </c>
    </row>
    <row r="16" spans="3:13">
      <c r="C16" s="152" t="s">
        <v>1217</v>
      </c>
      <c r="D16" s="59" t="s">
        <v>1218</v>
      </c>
      <c r="E16" s="73"/>
      <c r="F16" s="73"/>
      <c r="G16" s="73"/>
      <c r="H16" s="146"/>
    </row>
    <row r="17" spans="3:11">
      <c r="C17" s="144" t="s">
        <v>1219</v>
      </c>
      <c r="D17" s="80"/>
      <c r="E17" s="80"/>
      <c r="F17" s="80"/>
      <c r="G17" s="162"/>
      <c r="H17" s="153">
        <v>0</v>
      </c>
    </row>
    <row r="18" spans="3:11">
      <c r="C18" s="122" t="s">
        <v>1220</v>
      </c>
      <c r="D18" s="69" t="s">
        <v>1221</v>
      </c>
      <c r="E18" s="70"/>
      <c r="F18" s="70"/>
      <c r="G18" s="71"/>
      <c r="H18" s="124">
        <f>H17+H15+H11</f>
        <v>80767.5</v>
      </c>
    </row>
    <row r="19" spans="3:11">
      <c r="C19" s="122" t="s">
        <v>1222</v>
      </c>
      <c r="D19" s="69" t="s">
        <v>1325</v>
      </c>
      <c r="E19" s="70"/>
      <c r="F19" s="71"/>
      <c r="G19" s="95">
        <f>$M$7</f>
        <v>0.1</v>
      </c>
      <c r="H19" s="124">
        <f>H18*G19</f>
        <v>8076.75</v>
      </c>
    </row>
    <row r="20" spans="3:11" ht="14.4" thickBot="1">
      <c r="C20" s="130" t="s">
        <v>1223</v>
      </c>
      <c r="D20" s="131" t="s">
        <v>1224</v>
      </c>
      <c r="E20" s="132"/>
      <c r="F20" s="132"/>
      <c r="G20" s="155"/>
      <c r="H20" s="134">
        <f>SUM(H18:H19)</f>
        <v>88844.25</v>
      </c>
    </row>
    <row r="21" spans="3:11" ht="14.4" thickTop="1">
      <c r="C21" s="335"/>
      <c r="D21" s="90"/>
      <c r="E21" s="90"/>
      <c r="F21" s="90"/>
      <c r="G21" s="90"/>
      <c r="H21" s="91"/>
    </row>
    <row r="22" spans="3:11" ht="14.4" thickBot="1">
      <c r="C22" s="486" t="s">
        <v>3155</v>
      </c>
      <c r="D22" s="221" t="s">
        <v>1545</v>
      </c>
      <c r="E22" s="342"/>
      <c r="F22" s="342"/>
      <c r="G22" s="342"/>
      <c r="H22" s="342"/>
      <c r="I22" s="56">
        <f>ROUNDDOWN(H38,-2)</f>
        <v>740500</v>
      </c>
      <c r="K22" s="213"/>
    </row>
    <row r="23" spans="3:11" ht="28.2" thickTop="1">
      <c r="C23" s="119" t="s">
        <v>1197</v>
      </c>
      <c r="D23" s="120" t="s">
        <v>1198</v>
      </c>
      <c r="E23" s="120" t="s">
        <v>1199</v>
      </c>
      <c r="F23" s="120" t="s">
        <v>1200</v>
      </c>
      <c r="G23" s="120" t="s">
        <v>1201</v>
      </c>
      <c r="H23" s="121" t="s">
        <v>1202</v>
      </c>
      <c r="K23" s="213"/>
    </row>
    <row r="24" spans="3:11">
      <c r="C24" s="330" t="s">
        <v>1203</v>
      </c>
      <c r="D24" s="59" t="s">
        <v>1204</v>
      </c>
      <c r="E24" s="73"/>
      <c r="F24" s="73"/>
      <c r="G24" s="73"/>
      <c r="H24" s="146"/>
      <c r="K24" s="213"/>
    </row>
    <row r="25" spans="3:11">
      <c r="C25" s="331">
        <v>1</v>
      </c>
      <c r="D25" s="59" t="s">
        <v>5</v>
      </c>
      <c r="E25" s="72" t="s">
        <v>6</v>
      </c>
      <c r="F25" s="93">
        <v>4.2999999999999997E-2</v>
      </c>
      <c r="G25" s="64">
        <f>VLOOKUP(D25,upahbahan,3,FALSE)</f>
        <v>100000</v>
      </c>
      <c r="H25" s="124">
        <f t="shared" ref="H25:H28" si="2">F25*G25</f>
        <v>4300</v>
      </c>
      <c r="K25" s="213"/>
    </row>
    <row r="26" spans="3:11">
      <c r="C26" s="331">
        <v>2</v>
      </c>
      <c r="D26" s="59" t="s">
        <v>14</v>
      </c>
      <c r="E26" s="72" t="s">
        <v>6</v>
      </c>
      <c r="F26" s="93">
        <v>4.2999999999999997E-2</v>
      </c>
      <c r="G26" s="64">
        <f>VLOOKUP(D26,upahbahan,3,FALSE)</f>
        <v>145000</v>
      </c>
      <c r="H26" s="124">
        <f t="shared" si="2"/>
        <v>6234.9999999999991</v>
      </c>
      <c r="K26" s="213"/>
    </row>
    <row r="27" spans="3:11">
      <c r="C27" s="331">
        <v>3</v>
      </c>
      <c r="D27" s="59" t="s">
        <v>18</v>
      </c>
      <c r="E27" s="72" t="s">
        <v>6</v>
      </c>
      <c r="F27" s="93">
        <v>4.3E-3</v>
      </c>
      <c r="G27" s="64">
        <f>VLOOKUP(D27,upahbahan,3,FALSE)</f>
        <v>175000</v>
      </c>
      <c r="H27" s="124">
        <f t="shared" si="2"/>
        <v>752.5</v>
      </c>
      <c r="K27" s="213"/>
    </row>
    <row r="28" spans="3:11">
      <c r="C28" s="331">
        <v>4</v>
      </c>
      <c r="D28" s="59" t="s">
        <v>19</v>
      </c>
      <c r="E28" s="72" t="s">
        <v>6</v>
      </c>
      <c r="F28" s="93">
        <v>1.4E-3</v>
      </c>
      <c r="G28" s="64">
        <f>VLOOKUP(D28,upahbahan,3,FALSE)</f>
        <v>200000</v>
      </c>
      <c r="H28" s="124">
        <f t="shared" si="2"/>
        <v>280</v>
      </c>
      <c r="K28" s="213"/>
    </row>
    <row r="29" spans="3:11">
      <c r="C29" s="144" t="s">
        <v>1210</v>
      </c>
      <c r="D29" s="80"/>
      <c r="E29" s="80"/>
      <c r="F29" s="217"/>
      <c r="G29" s="218"/>
      <c r="H29" s="124">
        <f>SUM(H25:H28)</f>
        <v>11567.5</v>
      </c>
      <c r="I29" s="220"/>
      <c r="K29" s="213"/>
    </row>
    <row r="30" spans="3:11">
      <c r="C30" s="343" t="s">
        <v>1211</v>
      </c>
      <c r="D30" s="333" t="s">
        <v>1212</v>
      </c>
      <c r="E30" s="73"/>
      <c r="G30" s="73"/>
      <c r="H30" s="344"/>
      <c r="K30" s="213"/>
    </row>
    <row r="31" spans="3:11">
      <c r="C31" s="343">
        <v>1</v>
      </c>
      <c r="D31" s="333" t="s">
        <v>789</v>
      </c>
      <c r="E31" s="170" t="s">
        <v>63</v>
      </c>
      <c r="F31" s="63">
        <v>1.1000000000000001</v>
      </c>
      <c r="G31" s="64">
        <f>VLOOKUP(D31,upahbahan,3,FALSE)</f>
        <v>600000</v>
      </c>
      <c r="H31" s="124">
        <f t="shared" ref="H31:H32" si="3">F31*G31</f>
        <v>660000</v>
      </c>
      <c r="K31" s="213"/>
    </row>
    <row r="32" spans="3:11">
      <c r="C32" s="331">
        <v>2</v>
      </c>
      <c r="D32" s="59" t="s">
        <v>1049</v>
      </c>
      <c r="E32" s="72" t="s">
        <v>1050</v>
      </c>
      <c r="F32" s="334">
        <v>0.05</v>
      </c>
      <c r="G32" s="64">
        <f>VLOOKUP(D32,upahbahan,3,FALSE)</f>
        <v>33100</v>
      </c>
      <c r="H32" s="124">
        <f t="shared" si="3"/>
        <v>1655</v>
      </c>
      <c r="K32" s="213"/>
    </row>
    <row r="33" spans="2:11">
      <c r="C33" s="144" t="s">
        <v>1216</v>
      </c>
      <c r="D33" s="80"/>
      <c r="E33" s="80"/>
      <c r="F33" s="80"/>
      <c r="G33" s="162"/>
      <c r="H33" s="124">
        <f>SUM(H31:H32)</f>
        <v>661655</v>
      </c>
      <c r="K33" s="213"/>
    </row>
    <row r="34" spans="2:11">
      <c r="C34" s="152" t="s">
        <v>1217</v>
      </c>
      <c r="D34" s="59" t="s">
        <v>1218</v>
      </c>
      <c r="E34" s="73"/>
      <c r="F34" s="73"/>
      <c r="G34" s="73"/>
      <c r="H34" s="146"/>
      <c r="K34" s="213"/>
    </row>
    <row r="35" spans="2:11">
      <c r="C35" s="144" t="s">
        <v>1219</v>
      </c>
      <c r="D35" s="80"/>
      <c r="E35" s="80"/>
      <c r="F35" s="80"/>
      <c r="G35" s="162"/>
      <c r="H35" s="153">
        <v>0</v>
      </c>
      <c r="K35" s="213"/>
    </row>
    <row r="36" spans="2:11">
      <c r="C36" s="122" t="s">
        <v>1220</v>
      </c>
      <c r="D36" s="69" t="s">
        <v>1221</v>
      </c>
      <c r="E36" s="70"/>
      <c r="F36" s="70"/>
      <c r="G36" s="71"/>
      <c r="H36" s="124">
        <f>H35+H33+H29</f>
        <v>673222.5</v>
      </c>
      <c r="K36" s="213"/>
    </row>
    <row r="37" spans="2:11">
      <c r="C37" s="122" t="s">
        <v>1222</v>
      </c>
      <c r="D37" s="69" t="s">
        <v>1325</v>
      </c>
      <c r="E37" s="70"/>
      <c r="F37" s="71"/>
      <c r="G37" s="95">
        <f>$M$7</f>
        <v>0.1</v>
      </c>
      <c r="H37" s="124">
        <f>H36*G37</f>
        <v>67322.25</v>
      </c>
      <c r="K37" s="213"/>
    </row>
    <row r="38" spans="2:11" ht="14.4" thickBot="1">
      <c r="C38" s="130" t="s">
        <v>1223</v>
      </c>
      <c r="D38" s="131" t="s">
        <v>1224</v>
      </c>
      <c r="E38" s="132"/>
      <c r="F38" s="132"/>
      <c r="G38" s="155"/>
      <c r="H38" s="134">
        <f>SUM(H36:H37)</f>
        <v>740544.75</v>
      </c>
      <c r="K38" s="213"/>
    </row>
    <row r="39" spans="2:11" ht="14.4" thickTop="1">
      <c r="C39" s="335"/>
      <c r="D39" s="90"/>
      <c r="E39" s="90"/>
      <c r="F39" s="90"/>
      <c r="G39" s="90"/>
      <c r="H39" s="91"/>
      <c r="K39" s="213"/>
    </row>
    <row r="40" spans="2:11" ht="14.4" thickBot="1">
      <c r="B40" s="532"/>
      <c r="C40" s="533"/>
      <c r="D40" s="534" t="s">
        <v>1546</v>
      </c>
      <c r="E40" s="535"/>
      <c r="F40" s="535"/>
      <c r="G40" s="535"/>
      <c r="H40" s="535"/>
      <c r="I40" s="56">
        <f>ROUNDDOWN(H58,-2)</f>
        <v>615600</v>
      </c>
      <c r="K40" s="213"/>
    </row>
    <row r="41" spans="2:11" ht="28.2" thickTop="1">
      <c r="C41" s="119" t="s">
        <v>1197</v>
      </c>
      <c r="D41" s="120" t="s">
        <v>1198</v>
      </c>
      <c r="E41" s="120" t="s">
        <v>1199</v>
      </c>
      <c r="F41" s="120" t="s">
        <v>1200</v>
      </c>
      <c r="G41" s="120" t="s">
        <v>1201</v>
      </c>
      <c r="H41" s="121" t="s">
        <v>1202</v>
      </c>
      <c r="K41" s="213"/>
    </row>
    <row r="42" spans="2:11">
      <c r="C42" s="330" t="s">
        <v>1203</v>
      </c>
      <c r="D42" s="59" t="s">
        <v>1204</v>
      </c>
      <c r="E42" s="73"/>
      <c r="F42" s="73"/>
      <c r="G42" s="73"/>
      <c r="H42" s="146"/>
      <c r="K42" s="213"/>
    </row>
    <row r="43" spans="2:11">
      <c r="C43" s="331">
        <v>1</v>
      </c>
      <c r="D43" s="59" t="s">
        <v>5</v>
      </c>
      <c r="E43" s="72" t="s">
        <v>6</v>
      </c>
      <c r="F43" s="93">
        <v>0.25</v>
      </c>
      <c r="G43" s="64">
        <f>VLOOKUP(D43,upahbahan,3,FALSE)</f>
        <v>100000</v>
      </c>
      <c r="H43" s="124">
        <f t="shared" ref="H43:H46" si="4">F43*G43</f>
        <v>25000</v>
      </c>
      <c r="K43" s="213"/>
    </row>
    <row r="44" spans="2:11">
      <c r="C44" s="331">
        <v>2</v>
      </c>
      <c r="D44" s="59" t="s">
        <v>9</v>
      </c>
      <c r="E44" s="72" t="s">
        <v>6</v>
      </c>
      <c r="F44" s="93">
        <v>0.25</v>
      </c>
      <c r="G44" s="64">
        <f>VLOOKUP(D44,upahbahan,3,FALSE)</f>
        <v>145000</v>
      </c>
      <c r="H44" s="124">
        <f t="shared" si="4"/>
        <v>36250</v>
      </c>
      <c r="K44" s="213"/>
    </row>
    <row r="45" spans="2:11">
      <c r="C45" s="331">
        <v>3</v>
      </c>
      <c r="D45" s="59" t="s">
        <v>18</v>
      </c>
      <c r="E45" s="72" t="s">
        <v>6</v>
      </c>
      <c r="F45" s="93">
        <v>2.5000000000000001E-2</v>
      </c>
      <c r="G45" s="64">
        <f>VLOOKUP(D45,upahbahan,3,FALSE)</f>
        <v>175000</v>
      </c>
      <c r="H45" s="124">
        <f t="shared" si="4"/>
        <v>4375</v>
      </c>
      <c r="K45" s="213"/>
    </row>
    <row r="46" spans="2:11">
      <c r="C46" s="331">
        <v>4</v>
      </c>
      <c r="D46" s="59" t="s">
        <v>19</v>
      </c>
      <c r="E46" s="72" t="s">
        <v>6</v>
      </c>
      <c r="F46" s="93">
        <v>1.2999999999999999E-2</v>
      </c>
      <c r="G46" s="64">
        <f>VLOOKUP(D46,upahbahan,3,FALSE)</f>
        <v>200000</v>
      </c>
      <c r="H46" s="124">
        <f t="shared" si="4"/>
        <v>2600</v>
      </c>
      <c r="K46" s="213"/>
    </row>
    <row r="47" spans="2:11">
      <c r="C47" s="144" t="s">
        <v>1210</v>
      </c>
      <c r="D47" s="80"/>
      <c r="E47" s="80"/>
      <c r="F47" s="217"/>
      <c r="G47" s="218"/>
      <c r="H47" s="124">
        <f>SUM(H43:H46)</f>
        <v>68225</v>
      </c>
      <c r="I47" s="220"/>
      <c r="K47" s="213"/>
    </row>
    <row r="48" spans="2:11">
      <c r="C48" s="343" t="s">
        <v>1211</v>
      </c>
      <c r="D48" s="333" t="s">
        <v>1212</v>
      </c>
      <c r="E48" s="73"/>
      <c r="G48" s="73"/>
      <c r="H48" s="344"/>
      <c r="K48" s="213"/>
    </row>
    <row r="49" spans="3:11">
      <c r="C49" s="345" t="s">
        <v>1205</v>
      </c>
      <c r="D49" s="333" t="s">
        <v>812</v>
      </c>
      <c r="E49" s="170" t="s">
        <v>114</v>
      </c>
      <c r="F49" s="63">
        <v>3.5</v>
      </c>
      <c r="G49" s="64">
        <f>VLOOKUP(D49,upahbahan,3,FALSE)</f>
        <v>16200</v>
      </c>
      <c r="H49" s="124">
        <f t="shared" ref="H49" si="5">F49*G49</f>
        <v>56700</v>
      </c>
      <c r="K49" s="213"/>
    </row>
    <row r="50" spans="3:11">
      <c r="C50" s="345" t="s">
        <v>1206</v>
      </c>
      <c r="D50" s="333" t="s">
        <v>1547</v>
      </c>
      <c r="E50" s="170" t="s">
        <v>1173</v>
      </c>
      <c r="F50" s="336">
        <v>0.5</v>
      </c>
      <c r="G50" s="64"/>
      <c r="H50" s="124">
        <f>H49*F50</f>
        <v>28350</v>
      </c>
      <c r="K50" s="213"/>
    </row>
    <row r="51" spans="3:11">
      <c r="C51" s="345" t="s">
        <v>1207</v>
      </c>
      <c r="D51" s="333" t="s">
        <v>772</v>
      </c>
      <c r="E51" s="170" t="s">
        <v>63</v>
      </c>
      <c r="F51" s="336">
        <v>1.2</v>
      </c>
      <c r="G51" s="64">
        <f>VLOOKUP(D51,upahbahan,3,FALSE)</f>
        <v>225800</v>
      </c>
      <c r="H51" s="124">
        <f t="shared" ref="H51" si="6">F51*G51</f>
        <v>270960</v>
      </c>
      <c r="K51" s="213"/>
    </row>
    <row r="52" spans="3:11">
      <c r="C52" s="345" t="s">
        <v>1208</v>
      </c>
      <c r="D52" s="333" t="s">
        <v>1548</v>
      </c>
      <c r="E52" s="170" t="s">
        <v>1173</v>
      </c>
      <c r="F52" s="336">
        <f>F50</f>
        <v>0.5</v>
      </c>
      <c r="G52" s="64"/>
      <c r="H52" s="124">
        <f>H51*F52</f>
        <v>135480</v>
      </c>
      <c r="K52" s="213"/>
    </row>
    <row r="53" spans="3:11">
      <c r="C53" s="144" t="s">
        <v>1216</v>
      </c>
      <c r="D53" s="80"/>
      <c r="E53" s="80"/>
      <c r="F53" s="80"/>
      <c r="G53" s="162"/>
      <c r="H53" s="124">
        <f>SUM(H49:H52)</f>
        <v>491490</v>
      </c>
      <c r="K53" s="213"/>
    </row>
    <row r="54" spans="3:11">
      <c r="C54" s="152" t="s">
        <v>1217</v>
      </c>
      <c r="D54" s="59" t="s">
        <v>1218</v>
      </c>
      <c r="E54" s="73"/>
      <c r="F54" s="73"/>
      <c r="G54" s="73"/>
      <c r="H54" s="146"/>
      <c r="K54" s="213"/>
    </row>
    <row r="55" spans="3:11">
      <c r="C55" s="144" t="s">
        <v>1219</v>
      </c>
      <c r="D55" s="80"/>
      <c r="E55" s="80"/>
      <c r="F55" s="80"/>
      <c r="G55" s="162"/>
      <c r="H55" s="153">
        <v>0</v>
      </c>
      <c r="K55" s="213"/>
    </row>
    <row r="56" spans="3:11">
      <c r="C56" s="122" t="s">
        <v>1220</v>
      </c>
      <c r="D56" s="69" t="s">
        <v>1221</v>
      </c>
      <c r="E56" s="70"/>
      <c r="F56" s="70"/>
      <c r="G56" s="71"/>
      <c r="H56" s="124">
        <f>H55+H53+H47</f>
        <v>559715</v>
      </c>
      <c r="K56" s="213"/>
    </row>
    <row r="57" spans="3:11">
      <c r="C57" s="122" t="s">
        <v>1222</v>
      </c>
      <c r="D57" s="69" t="s">
        <v>1325</v>
      </c>
      <c r="E57" s="70"/>
      <c r="F57" s="71"/>
      <c r="G57" s="95">
        <f>$M$7</f>
        <v>0.1</v>
      </c>
      <c r="H57" s="124">
        <f>H56*G57</f>
        <v>55971.5</v>
      </c>
      <c r="K57" s="213"/>
    </row>
    <row r="58" spans="3:11" ht="14.4" thickBot="1">
      <c r="C58" s="130" t="s">
        <v>1223</v>
      </c>
      <c r="D58" s="131" t="s">
        <v>1224</v>
      </c>
      <c r="E58" s="132"/>
      <c r="F58" s="132"/>
      <c r="G58" s="155"/>
      <c r="H58" s="134">
        <f>SUM(H56:H57)</f>
        <v>615686.5</v>
      </c>
      <c r="K58" s="213"/>
    </row>
    <row r="59" spans="3:11" ht="14.4" thickTop="1">
      <c r="C59" s="57"/>
      <c r="D59" s="81"/>
      <c r="E59" s="81"/>
      <c r="F59" s="81"/>
      <c r="G59" s="81"/>
      <c r="H59" s="82"/>
      <c r="K59" s="213"/>
    </row>
    <row r="60" spans="3:11" ht="14.4" thickBot="1">
      <c r="C60" s="486" t="s">
        <v>3156</v>
      </c>
      <c r="D60" s="135" t="s">
        <v>1549</v>
      </c>
      <c r="E60" s="195"/>
      <c r="F60" s="195"/>
      <c r="G60" s="195"/>
      <c r="H60" s="195"/>
      <c r="I60" s="56">
        <f>ROUNDDOWN(H76,-2)</f>
        <v>28700</v>
      </c>
      <c r="K60" s="213"/>
    </row>
    <row r="61" spans="3:11" ht="28.2" thickTop="1">
      <c r="C61" s="119" t="s">
        <v>1197</v>
      </c>
      <c r="D61" s="120" t="s">
        <v>1198</v>
      </c>
      <c r="E61" s="120" t="s">
        <v>1199</v>
      </c>
      <c r="F61" s="120" t="s">
        <v>1200</v>
      </c>
      <c r="G61" s="120" t="s">
        <v>1201</v>
      </c>
      <c r="H61" s="121" t="s">
        <v>1202</v>
      </c>
      <c r="K61" s="213"/>
    </row>
    <row r="62" spans="3:11">
      <c r="C62" s="330" t="s">
        <v>1203</v>
      </c>
      <c r="D62" s="59" t="s">
        <v>1204</v>
      </c>
      <c r="E62" s="73"/>
      <c r="F62" s="73"/>
      <c r="G62" s="73"/>
      <c r="H62" s="146"/>
      <c r="K62" s="213"/>
    </row>
    <row r="63" spans="3:11">
      <c r="C63" s="331">
        <v>1</v>
      </c>
      <c r="D63" s="59" t="s">
        <v>5</v>
      </c>
      <c r="E63" s="72" t="s">
        <v>6</v>
      </c>
      <c r="F63" s="93">
        <v>0.04</v>
      </c>
      <c r="G63" s="64">
        <f>VLOOKUP(D63,upahbahan,3,FALSE)</f>
        <v>100000</v>
      </c>
      <c r="H63" s="124">
        <f t="shared" ref="H63:H66" si="7">F63*G63</f>
        <v>4000</v>
      </c>
      <c r="K63" s="213"/>
    </row>
    <row r="64" spans="3:11">
      <c r="C64" s="331">
        <v>2</v>
      </c>
      <c r="D64" s="59" t="s">
        <v>9</v>
      </c>
      <c r="E64" s="72" t="s">
        <v>6</v>
      </c>
      <c r="F64" s="93">
        <v>0.02</v>
      </c>
      <c r="G64" s="64">
        <f>VLOOKUP(D64,upahbahan,3,FALSE)</f>
        <v>145000</v>
      </c>
      <c r="H64" s="124">
        <f t="shared" si="7"/>
        <v>2900</v>
      </c>
      <c r="K64" s="213"/>
    </row>
    <row r="65" spans="3:11">
      <c r="C65" s="331">
        <v>3</v>
      </c>
      <c r="D65" s="59" t="s">
        <v>18</v>
      </c>
      <c r="E65" s="72" t="s">
        <v>6</v>
      </c>
      <c r="F65" s="93">
        <v>2E-3</v>
      </c>
      <c r="G65" s="64">
        <f>VLOOKUP(D65,upahbahan,3,FALSE)</f>
        <v>175000</v>
      </c>
      <c r="H65" s="124">
        <f t="shared" si="7"/>
        <v>350</v>
      </c>
      <c r="K65" s="213"/>
    </row>
    <row r="66" spans="3:11">
      <c r="C66" s="331">
        <v>4</v>
      </c>
      <c r="D66" s="59" t="s">
        <v>19</v>
      </c>
      <c r="E66" s="72" t="s">
        <v>6</v>
      </c>
      <c r="F66" s="93">
        <v>6.9999999999999999E-4</v>
      </c>
      <c r="G66" s="64">
        <f>VLOOKUP(D66,upahbahan,3,FALSE)</f>
        <v>200000</v>
      </c>
      <c r="H66" s="124">
        <f t="shared" si="7"/>
        <v>140</v>
      </c>
      <c r="K66" s="213"/>
    </row>
    <row r="67" spans="3:11">
      <c r="C67" s="144" t="s">
        <v>1210</v>
      </c>
      <c r="D67" s="80"/>
      <c r="E67" s="80"/>
      <c r="F67" s="217"/>
      <c r="G67" s="218"/>
      <c r="H67" s="124">
        <f>SUM(H63:H66)</f>
        <v>7390</v>
      </c>
      <c r="I67" s="220"/>
      <c r="K67" s="213"/>
    </row>
    <row r="68" spans="3:11">
      <c r="C68" s="330" t="s">
        <v>1211</v>
      </c>
      <c r="D68" s="59" t="s">
        <v>1212</v>
      </c>
      <c r="E68" s="73"/>
      <c r="F68" s="73"/>
      <c r="G68" s="73"/>
      <c r="H68" s="146"/>
      <c r="K68" s="213"/>
    </row>
    <row r="69" spans="3:11">
      <c r="C69" s="331">
        <v>1</v>
      </c>
      <c r="D69" s="59" t="s">
        <v>255</v>
      </c>
      <c r="E69" s="72" t="s">
        <v>66</v>
      </c>
      <c r="F69" s="74">
        <v>0.4</v>
      </c>
      <c r="G69" s="64">
        <f>VLOOKUP(D69,upahbahan,3,FALSE)</f>
        <v>45550</v>
      </c>
      <c r="H69" s="124">
        <f t="shared" ref="H69" si="8">F69*G69</f>
        <v>18220</v>
      </c>
      <c r="K69" s="213"/>
    </row>
    <row r="70" spans="3:11">
      <c r="C70" s="144" t="s">
        <v>1216</v>
      </c>
      <c r="D70" s="80"/>
      <c r="E70" s="80"/>
      <c r="F70" s="80"/>
      <c r="G70" s="162"/>
      <c r="H70" s="124">
        <f>SUM(H69)</f>
        <v>18220</v>
      </c>
      <c r="K70" s="213"/>
    </row>
    <row r="71" spans="3:11">
      <c r="C71" s="330" t="s">
        <v>1217</v>
      </c>
      <c r="D71" s="59" t="s">
        <v>1218</v>
      </c>
      <c r="E71" s="73"/>
      <c r="F71" s="73"/>
      <c r="G71" s="73"/>
      <c r="H71" s="146"/>
      <c r="K71" s="213"/>
    </row>
    <row r="72" spans="3:11">
      <c r="C72" s="331">
        <v>1</v>
      </c>
      <c r="D72" s="59" t="s">
        <v>3157</v>
      </c>
      <c r="E72" s="72" t="s">
        <v>2423</v>
      </c>
      <c r="F72" s="74">
        <v>0.17</v>
      </c>
      <c r="G72" s="64">
        <f>VLOOKUP(D72,upahbahan,3,FALSE)</f>
        <v>3125</v>
      </c>
      <c r="H72" s="124">
        <f t="shared" ref="H72" si="9">F72*G72</f>
        <v>531.25</v>
      </c>
      <c r="K72" s="213"/>
    </row>
    <row r="73" spans="3:11">
      <c r="C73" s="346" t="s">
        <v>1219</v>
      </c>
      <c r="D73" s="337"/>
      <c r="E73" s="337"/>
      <c r="F73" s="337"/>
      <c r="G73" s="338"/>
      <c r="H73" s="124">
        <f>SUM(H72)</f>
        <v>531.25</v>
      </c>
      <c r="K73" s="213"/>
    </row>
    <row r="74" spans="3:11">
      <c r="C74" s="347" t="s">
        <v>1220</v>
      </c>
      <c r="D74" s="339" t="s">
        <v>1550</v>
      </c>
      <c r="E74" s="340"/>
      <c r="F74" s="340"/>
      <c r="G74" s="341"/>
      <c r="H74" s="348">
        <f>H67+H70+H73</f>
        <v>26141.25</v>
      </c>
      <c r="K74" s="213"/>
    </row>
    <row r="75" spans="3:11">
      <c r="C75" s="122" t="s">
        <v>1222</v>
      </c>
      <c r="D75" s="69" t="s">
        <v>1325</v>
      </c>
      <c r="E75" s="70"/>
      <c r="F75" s="71"/>
      <c r="G75" s="95">
        <f>$M$7</f>
        <v>0.1</v>
      </c>
      <c r="H75" s="124">
        <f>H74*G75</f>
        <v>2614.125</v>
      </c>
      <c r="K75" s="213"/>
    </row>
    <row r="76" spans="3:11" ht="14.4" thickBot="1">
      <c r="C76" s="130" t="s">
        <v>1223</v>
      </c>
      <c r="D76" s="131" t="s">
        <v>1224</v>
      </c>
      <c r="E76" s="132"/>
      <c r="F76" s="132"/>
      <c r="G76" s="155"/>
      <c r="H76" s="134">
        <f>SUM(H74:H75)</f>
        <v>28755.375</v>
      </c>
      <c r="K76" s="213"/>
    </row>
    <row r="77" spans="3:11" ht="14.4" thickTop="1">
      <c r="C77" s="335"/>
      <c r="D77" s="90"/>
      <c r="E77" s="90"/>
      <c r="F77" s="90"/>
      <c r="G77" s="90"/>
      <c r="H77" s="91"/>
      <c r="K77" s="213"/>
    </row>
    <row r="78" spans="3:11" ht="14.4" thickBot="1">
      <c r="C78" s="486" t="s">
        <v>3158</v>
      </c>
      <c r="D78" s="135" t="s">
        <v>1551</v>
      </c>
      <c r="E78" s="195"/>
      <c r="F78" s="195"/>
      <c r="G78" s="195"/>
      <c r="H78" s="195"/>
      <c r="I78" s="56">
        <f>ROUNDDOWN(H96,-2)</f>
        <v>540500</v>
      </c>
      <c r="K78" s="213"/>
    </row>
    <row r="79" spans="3:11" ht="28.2" thickTop="1">
      <c r="C79" s="119" t="s">
        <v>1197</v>
      </c>
      <c r="D79" s="120" t="s">
        <v>1198</v>
      </c>
      <c r="E79" s="120" t="s">
        <v>1199</v>
      </c>
      <c r="F79" s="120" t="s">
        <v>1200</v>
      </c>
      <c r="G79" s="120" t="s">
        <v>1201</v>
      </c>
      <c r="H79" s="121" t="s">
        <v>1202</v>
      </c>
      <c r="K79" s="213"/>
    </row>
    <row r="80" spans="3:11">
      <c r="C80" s="330" t="s">
        <v>1203</v>
      </c>
      <c r="D80" s="59" t="s">
        <v>1204</v>
      </c>
      <c r="E80" s="73"/>
      <c r="F80" s="73"/>
      <c r="G80" s="73"/>
      <c r="H80" s="146"/>
      <c r="K80" s="213"/>
    </row>
    <row r="81" spans="3:11">
      <c r="C81" s="331">
        <v>1</v>
      </c>
      <c r="D81" s="59" t="s">
        <v>5</v>
      </c>
      <c r="E81" s="72" t="s">
        <v>6</v>
      </c>
      <c r="F81" s="93">
        <v>0.3</v>
      </c>
      <c r="G81" s="64">
        <f>VLOOKUP(D81,upahbahan,3,FALSE)</f>
        <v>100000</v>
      </c>
      <c r="H81" s="124">
        <f t="shared" ref="H81:H84" si="10">F81*G81</f>
        <v>30000</v>
      </c>
      <c r="K81" s="213"/>
    </row>
    <row r="82" spans="3:11">
      <c r="C82" s="331">
        <v>2</v>
      </c>
      <c r="D82" s="59" t="s">
        <v>11</v>
      </c>
      <c r="E82" s="72" t="s">
        <v>6</v>
      </c>
      <c r="F82" s="93">
        <v>0.6</v>
      </c>
      <c r="G82" s="64">
        <f>VLOOKUP(D82,upahbahan,3,FALSE)</f>
        <v>145000</v>
      </c>
      <c r="H82" s="124">
        <f t="shared" si="10"/>
        <v>87000</v>
      </c>
      <c r="K82" s="213"/>
    </row>
    <row r="83" spans="3:11">
      <c r="C83" s="331">
        <v>3</v>
      </c>
      <c r="D83" s="59" t="s">
        <v>18</v>
      </c>
      <c r="E83" s="72" t="s">
        <v>6</v>
      </c>
      <c r="F83" s="93">
        <v>0.06</v>
      </c>
      <c r="G83" s="64">
        <f>VLOOKUP(D83,upahbahan,3,FALSE)</f>
        <v>175000</v>
      </c>
      <c r="H83" s="124">
        <f t="shared" si="10"/>
        <v>10500</v>
      </c>
      <c r="K83" s="213"/>
    </row>
    <row r="84" spans="3:11">
      <c r="C84" s="331">
        <v>4</v>
      </c>
      <c r="D84" s="59" t="s">
        <v>19</v>
      </c>
      <c r="E84" s="72" t="s">
        <v>6</v>
      </c>
      <c r="F84" s="93">
        <v>0.02</v>
      </c>
      <c r="G84" s="64">
        <f>VLOOKUP(D84,upahbahan,3,FALSE)</f>
        <v>200000</v>
      </c>
      <c r="H84" s="124">
        <f t="shared" si="10"/>
        <v>4000</v>
      </c>
      <c r="K84" s="213"/>
    </row>
    <row r="85" spans="3:11">
      <c r="C85" s="144" t="s">
        <v>1210</v>
      </c>
      <c r="D85" s="80"/>
      <c r="E85" s="80"/>
      <c r="F85" s="217"/>
      <c r="G85" s="218"/>
      <c r="H85" s="124">
        <f>SUM(H81:H84)</f>
        <v>131500</v>
      </c>
      <c r="I85" s="220"/>
      <c r="K85" s="213"/>
    </row>
    <row r="86" spans="3:11">
      <c r="C86" s="330" t="s">
        <v>1211</v>
      </c>
      <c r="D86" s="59" t="s">
        <v>1212</v>
      </c>
      <c r="E86" s="73"/>
      <c r="F86" s="73"/>
      <c r="G86" s="73"/>
      <c r="H86" s="146"/>
      <c r="K86" s="213"/>
    </row>
    <row r="87" spans="3:11">
      <c r="C87" s="349" t="s">
        <v>1205</v>
      </c>
      <c r="D87" s="59" t="s">
        <v>277</v>
      </c>
      <c r="E87" s="170" t="s">
        <v>114</v>
      </c>
      <c r="F87" s="171">
        <v>4.8</v>
      </c>
      <c r="G87" s="64">
        <f>VLOOKUP(D87,upahbahan,3,FALSE)</f>
        <v>42000</v>
      </c>
      <c r="H87" s="124">
        <f t="shared" ref="H87:H90" si="11">F87*G87</f>
        <v>201600</v>
      </c>
      <c r="K87" s="213"/>
    </row>
    <row r="88" spans="3:11">
      <c r="C88" s="349" t="s">
        <v>1206</v>
      </c>
      <c r="D88" s="59" t="s">
        <v>274</v>
      </c>
      <c r="E88" s="170" t="s">
        <v>114</v>
      </c>
      <c r="F88" s="171">
        <v>9.9</v>
      </c>
      <c r="G88" s="64">
        <f>VLOOKUP(D88,upahbahan,3,FALSE)</f>
        <v>15500</v>
      </c>
      <c r="H88" s="124">
        <f t="shared" si="11"/>
        <v>153450</v>
      </c>
      <c r="K88" s="213"/>
    </row>
    <row r="89" spans="3:11">
      <c r="C89" s="349" t="s">
        <v>1207</v>
      </c>
      <c r="D89" s="59" t="s">
        <v>582</v>
      </c>
      <c r="E89" s="170" t="s">
        <v>66</v>
      </c>
      <c r="F89" s="171">
        <v>0.1</v>
      </c>
      <c r="G89" s="64">
        <f>VLOOKUP(D89,upahbahan,3,FALSE)</f>
        <v>26000</v>
      </c>
      <c r="H89" s="124">
        <f t="shared" si="11"/>
        <v>2600</v>
      </c>
      <c r="K89" s="213"/>
    </row>
    <row r="90" spans="3:11">
      <c r="C90" s="349" t="s">
        <v>1208</v>
      </c>
      <c r="D90" s="59" t="s">
        <v>255</v>
      </c>
      <c r="E90" s="72" t="s">
        <v>66</v>
      </c>
      <c r="F90" s="74">
        <v>0.05</v>
      </c>
      <c r="G90" s="64">
        <f>VLOOKUP(D90,upahbahan,3,FALSE)</f>
        <v>45550</v>
      </c>
      <c r="H90" s="124">
        <f t="shared" si="11"/>
        <v>2277.5</v>
      </c>
      <c r="K90" s="213"/>
    </row>
    <row r="91" spans="3:11">
      <c r="C91" s="144" t="s">
        <v>1216</v>
      </c>
      <c r="D91" s="80"/>
      <c r="E91" s="80"/>
      <c r="F91" s="80"/>
      <c r="G91" s="162"/>
      <c r="H91" s="124">
        <f>SUM(H87:H90)</f>
        <v>359927.5</v>
      </c>
      <c r="K91" s="213"/>
    </row>
    <row r="92" spans="3:11">
      <c r="C92" s="330" t="s">
        <v>1217</v>
      </c>
      <c r="D92" s="59" t="s">
        <v>1218</v>
      </c>
      <c r="E92" s="73"/>
      <c r="F92" s="73"/>
      <c r="G92" s="73"/>
      <c r="H92" s="146"/>
      <c r="K92" s="213"/>
    </row>
    <row r="93" spans="3:11">
      <c r="C93" s="144" t="s">
        <v>1219</v>
      </c>
      <c r="D93" s="80"/>
      <c r="E93" s="80"/>
      <c r="F93" s="80"/>
      <c r="G93" s="162"/>
      <c r="H93" s="153">
        <v>0</v>
      </c>
      <c r="K93" s="213"/>
    </row>
    <row r="94" spans="3:11">
      <c r="C94" s="122" t="s">
        <v>1220</v>
      </c>
      <c r="D94" s="69" t="s">
        <v>1221</v>
      </c>
      <c r="E94" s="70"/>
      <c r="F94" s="70"/>
      <c r="G94" s="71"/>
      <c r="H94" s="124">
        <f>H93+H91+H85</f>
        <v>491427.5</v>
      </c>
      <c r="K94" s="213"/>
    </row>
    <row r="95" spans="3:11">
      <c r="C95" s="122" t="s">
        <v>1222</v>
      </c>
      <c r="D95" s="69" t="s">
        <v>1325</v>
      </c>
      <c r="E95" s="70"/>
      <c r="F95" s="71"/>
      <c r="G95" s="95">
        <f>$M$7</f>
        <v>0.1</v>
      </c>
      <c r="H95" s="124">
        <f>H94*G95</f>
        <v>49142.75</v>
      </c>
      <c r="K95" s="213"/>
    </row>
    <row r="96" spans="3:11" ht="14.4" thickBot="1">
      <c r="C96" s="130" t="s">
        <v>1223</v>
      </c>
      <c r="D96" s="131" t="s">
        <v>1224</v>
      </c>
      <c r="E96" s="132"/>
      <c r="F96" s="132"/>
      <c r="G96" s="155"/>
      <c r="H96" s="134">
        <f>SUM(H94:H95)</f>
        <v>540570.25</v>
      </c>
      <c r="K96" s="213"/>
    </row>
    <row r="97" spans="3:11" ht="14.4" thickTop="1">
      <c r="C97" s="335"/>
      <c r="D97" s="90"/>
      <c r="E97" s="90"/>
      <c r="F97" s="90"/>
      <c r="G97" s="90"/>
      <c r="H97" s="91"/>
      <c r="K97" s="213"/>
    </row>
    <row r="98" spans="3:11" ht="15.75" customHeight="1" thickBot="1">
      <c r="C98" s="486" t="s">
        <v>3159</v>
      </c>
      <c r="D98" s="53" t="s">
        <v>1552</v>
      </c>
      <c r="E98" s="215"/>
      <c r="F98" s="215"/>
      <c r="G98" s="215"/>
      <c r="H98" s="215"/>
      <c r="I98" s="56">
        <f>ROUNDDOWN(H117,-2)</f>
        <v>308700</v>
      </c>
      <c r="K98" s="213"/>
    </row>
    <row r="99" spans="3:11" ht="28.2" thickTop="1">
      <c r="C99" s="119" t="s">
        <v>1197</v>
      </c>
      <c r="D99" s="120" t="s">
        <v>1198</v>
      </c>
      <c r="E99" s="120" t="s">
        <v>1199</v>
      </c>
      <c r="F99" s="120" t="s">
        <v>1200</v>
      </c>
      <c r="G99" s="120" t="s">
        <v>1201</v>
      </c>
      <c r="H99" s="121" t="s">
        <v>1202</v>
      </c>
    </row>
    <row r="100" spans="3:11">
      <c r="C100" s="330" t="s">
        <v>1203</v>
      </c>
      <c r="D100" s="59" t="s">
        <v>1204</v>
      </c>
      <c r="E100" s="73"/>
      <c r="F100" s="73"/>
      <c r="G100" s="73"/>
      <c r="H100" s="146"/>
    </row>
    <row r="101" spans="3:11">
      <c r="C101" s="331">
        <v>1</v>
      </c>
      <c r="D101" s="59" t="s">
        <v>5</v>
      </c>
      <c r="E101" s="72" t="s">
        <v>6</v>
      </c>
      <c r="F101" s="93">
        <v>0.1</v>
      </c>
      <c r="G101" s="64">
        <f>VLOOKUP(D101,upahbahan,3,FALSE)</f>
        <v>100000</v>
      </c>
      <c r="H101" s="124">
        <f>F101*G101</f>
        <v>10000</v>
      </c>
    </row>
    <row r="102" spans="3:11">
      <c r="C102" s="331">
        <v>2</v>
      </c>
      <c r="D102" s="59" t="s">
        <v>11</v>
      </c>
      <c r="E102" s="72" t="s">
        <v>6</v>
      </c>
      <c r="F102" s="93">
        <v>0.2</v>
      </c>
      <c r="G102" s="64">
        <f>VLOOKUP(D102,upahbahan,3,FALSE)</f>
        <v>145000</v>
      </c>
      <c r="H102" s="124">
        <f t="shared" ref="H102:H104" si="12">F102*G102</f>
        <v>29000</v>
      </c>
    </row>
    <row r="103" spans="3:11">
      <c r="C103" s="331">
        <v>3</v>
      </c>
      <c r="D103" s="59" t="s">
        <v>18</v>
      </c>
      <c r="E103" s="72" t="s">
        <v>6</v>
      </c>
      <c r="F103" s="93">
        <v>0.02</v>
      </c>
      <c r="G103" s="64">
        <f>VLOOKUP(D103,upahbahan,3,FALSE)</f>
        <v>175000</v>
      </c>
      <c r="H103" s="124">
        <f t="shared" si="12"/>
        <v>3500</v>
      </c>
    </row>
    <row r="104" spans="3:11">
      <c r="C104" s="331">
        <v>4</v>
      </c>
      <c r="D104" s="59" t="s">
        <v>19</v>
      </c>
      <c r="E104" s="72" t="s">
        <v>6</v>
      </c>
      <c r="F104" s="93">
        <v>6.7000000000000002E-3</v>
      </c>
      <c r="G104" s="64">
        <f>VLOOKUP(D104,upahbahan,3,FALSE)</f>
        <v>200000</v>
      </c>
      <c r="H104" s="124">
        <f t="shared" si="12"/>
        <v>1340</v>
      </c>
    </row>
    <row r="105" spans="3:11">
      <c r="C105" s="144" t="s">
        <v>1210</v>
      </c>
      <c r="D105" s="80"/>
      <c r="E105" s="80"/>
      <c r="F105" s="217"/>
      <c r="G105" s="218"/>
      <c r="H105" s="124">
        <f>SUM(H101:H104)</f>
        <v>43840</v>
      </c>
      <c r="I105" s="220"/>
    </row>
    <row r="106" spans="3:11">
      <c r="C106" s="330" t="s">
        <v>1211</v>
      </c>
      <c r="D106" s="59" t="s">
        <v>1212</v>
      </c>
      <c r="E106" s="73"/>
      <c r="F106" s="73"/>
      <c r="G106" s="73"/>
      <c r="H106" s="146"/>
    </row>
    <row r="107" spans="3:11">
      <c r="C107" s="349" t="s">
        <v>1205</v>
      </c>
      <c r="D107" s="59" t="s">
        <v>277</v>
      </c>
      <c r="E107" s="170" t="s">
        <v>114</v>
      </c>
      <c r="F107" s="171">
        <v>3</v>
      </c>
      <c r="G107" s="64">
        <f>VLOOKUP(D107,upahbahan,3,FALSE)</f>
        <v>42000</v>
      </c>
      <c r="H107" s="124">
        <f t="shared" ref="H107:H111" si="13">F107*G107</f>
        <v>126000</v>
      </c>
    </row>
    <row r="108" spans="3:11">
      <c r="C108" s="349" t="s">
        <v>1206</v>
      </c>
      <c r="D108" s="59" t="s">
        <v>276</v>
      </c>
      <c r="E108" s="170" t="s">
        <v>114</v>
      </c>
      <c r="F108" s="171">
        <v>2</v>
      </c>
      <c r="G108" s="64">
        <f>VLOOKUP(D108,upahbahan,3,FALSE)</f>
        <v>31000</v>
      </c>
      <c r="H108" s="124">
        <f t="shared" si="13"/>
        <v>62000</v>
      </c>
    </row>
    <row r="109" spans="3:11">
      <c r="C109" s="349" t="s">
        <v>1207</v>
      </c>
      <c r="D109" s="59" t="s">
        <v>275</v>
      </c>
      <c r="E109" s="170" t="s">
        <v>114</v>
      </c>
      <c r="F109" s="171">
        <v>2</v>
      </c>
      <c r="G109" s="64">
        <f>VLOOKUP(D109,upahbahan,3,FALSE)</f>
        <v>22000</v>
      </c>
      <c r="H109" s="124">
        <f t="shared" si="13"/>
        <v>44000</v>
      </c>
    </row>
    <row r="110" spans="3:11">
      <c r="C110" s="349" t="s">
        <v>1208</v>
      </c>
      <c r="D110" s="59" t="s">
        <v>582</v>
      </c>
      <c r="E110" s="170" t="s">
        <v>66</v>
      </c>
      <c r="F110" s="171">
        <v>0.1</v>
      </c>
      <c r="G110" s="64">
        <f>VLOOKUP(D110,upahbahan,3,FALSE)</f>
        <v>26000</v>
      </c>
      <c r="H110" s="124">
        <f t="shared" si="13"/>
        <v>2600</v>
      </c>
    </row>
    <row r="111" spans="3:11">
      <c r="C111" s="349" t="s">
        <v>1209</v>
      </c>
      <c r="D111" s="59" t="s">
        <v>255</v>
      </c>
      <c r="E111" s="72" t="s">
        <v>66</v>
      </c>
      <c r="F111" s="74">
        <v>0.05</v>
      </c>
      <c r="G111" s="64">
        <f>VLOOKUP(D111,upahbahan,3,FALSE)</f>
        <v>45550</v>
      </c>
      <c r="H111" s="124">
        <f t="shared" si="13"/>
        <v>2277.5</v>
      </c>
    </row>
    <row r="112" spans="3:11">
      <c r="C112" s="144" t="s">
        <v>1216</v>
      </c>
      <c r="D112" s="80"/>
      <c r="E112" s="80"/>
      <c r="F112" s="80"/>
      <c r="G112" s="162"/>
      <c r="H112" s="124">
        <f>SUM(H107:H111)</f>
        <v>236877.5</v>
      </c>
    </row>
    <row r="113" spans="3:11">
      <c r="C113" s="330" t="s">
        <v>1217</v>
      </c>
      <c r="D113" s="59" t="s">
        <v>1218</v>
      </c>
      <c r="E113" s="73"/>
      <c r="F113" s="73"/>
      <c r="G113" s="73"/>
      <c r="H113" s="146"/>
    </row>
    <row r="114" spans="3:11">
      <c r="C114" s="144" t="s">
        <v>1219</v>
      </c>
      <c r="D114" s="80"/>
      <c r="E114" s="80"/>
      <c r="F114" s="80"/>
      <c r="G114" s="162"/>
      <c r="H114" s="153">
        <v>0</v>
      </c>
    </row>
    <row r="115" spans="3:11">
      <c r="C115" s="122" t="s">
        <v>1220</v>
      </c>
      <c r="D115" s="69" t="s">
        <v>1221</v>
      </c>
      <c r="E115" s="70"/>
      <c r="F115" s="70"/>
      <c r="G115" s="71"/>
      <c r="H115" s="124">
        <f>H114+H112+H105</f>
        <v>280717.5</v>
      </c>
    </row>
    <row r="116" spans="3:11">
      <c r="C116" s="122" t="s">
        <v>1222</v>
      </c>
      <c r="D116" s="69" t="s">
        <v>1325</v>
      </c>
      <c r="E116" s="70"/>
      <c r="F116" s="71"/>
      <c r="G116" s="95">
        <f>$M$7</f>
        <v>0.1</v>
      </c>
      <c r="H116" s="124">
        <f>H115*G116</f>
        <v>28071.75</v>
      </c>
    </row>
    <row r="117" spans="3:11" ht="14.4" thickBot="1">
      <c r="C117" s="130" t="s">
        <v>1223</v>
      </c>
      <c r="D117" s="131" t="s">
        <v>1224</v>
      </c>
      <c r="E117" s="132"/>
      <c r="F117" s="132"/>
      <c r="G117" s="155"/>
      <c r="H117" s="134">
        <f>SUM(H115:H116)</f>
        <v>308789.25</v>
      </c>
    </row>
    <row r="118" spans="3:11" ht="14.4" thickTop="1">
      <c r="C118" s="335"/>
      <c r="D118" s="90"/>
      <c r="E118" s="90"/>
      <c r="F118" s="90"/>
      <c r="G118" s="90"/>
      <c r="H118" s="91"/>
    </row>
    <row r="120" spans="3:11" ht="15.75" customHeight="1" thickBot="1">
      <c r="C120" s="486" t="s">
        <v>3160</v>
      </c>
      <c r="D120" s="53" t="s">
        <v>3161</v>
      </c>
      <c r="E120" s="215"/>
      <c r="F120" s="215"/>
      <c r="G120" s="215"/>
      <c r="H120" s="215"/>
      <c r="I120" s="56">
        <f>ROUNDDOWN(H136,-2)</f>
        <v>4045300</v>
      </c>
      <c r="K120" s="213"/>
    </row>
    <row r="121" spans="3:11" ht="28.2" thickTop="1">
      <c r="C121" s="119" t="s">
        <v>1197</v>
      </c>
      <c r="D121" s="120" t="s">
        <v>1198</v>
      </c>
      <c r="E121" s="120" t="s">
        <v>1199</v>
      </c>
      <c r="F121" s="120" t="s">
        <v>1200</v>
      </c>
      <c r="G121" s="120" t="s">
        <v>1201</v>
      </c>
      <c r="H121" s="121" t="s">
        <v>1202</v>
      </c>
    </row>
    <row r="122" spans="3:11">
      <c r="C122" s="330" t="s">
        <v>1203</v>
      </c>
      <c r="D122" s="59" t="s">
        <v>1204</v>
      </c>
      <c r="E122" s="73"/>
      <c r="F122" s="73"/>
      <c r="G122" s="73"/>
      <c r="H122" s="146"/>
    </row>
    <row r="123" spans="3:11">
      <c r="C123" s="331">
        <v>1</v>
      </c>
      <c r="D123" s="59" t="s">
        <v>5</v>
      </c>
      <c r="E123" s="72" t="s">
        <v>6</v>
      </c>
      <c r="F123" s="93">
        <v>1</v>
      </c>
      <c r="G123" s="64">
        <f>VLOOKUP(D123,upahbahan,3,FALSE)</f>
        <v>100000</v>
      </c>
      <c r="H123" s="124">
        <f>F123*G123</f>
        <v>100000</v>
      </c>
    </row>
    <row r="124" spans="3:11">
      <c r="C124" s="331">
        <v>2</v>
      </c>
      <c r="D124" s="59" t="s">
        <v>14</v>
      </c>
      <c r="E124" s="72" t="s">
        <v>6</v>
      </c>
      <c r="F124" s="93">
        <v>0.5</v>
      </c>
      <c r="G124" s="64">
        <f>VLOOKUP(D124,upahbahan,3,FALSE)</f>
        <v>145000</v>
      </c>
      <c r="H124" s="124">
        <f t="shared" ref="H124:H126" si="14">F124*G124</f>
        <v>72500</v>
      </c>
    </row>
    <row r="125" spans="3:11">
      <c r="C125" s="331">
        <v>3</v>
      </c>
      <c r="D125" s="59" t="s">
        <v>18</v>
      </c>
      <c r="E125" s="72" t="s">
        <v>6</v>
      </c>
      <c r="F125" s="93">
        <v>0.05</v>
      </c>
      <c r="G125" s="64">
        <f>VLOOKUP(D125,upahbahan,3,FALSE)</f>
        <v>175000</v>
      </c>
      <c r="H125" s="124">
        <f t="shared" si="14"/>
        <v>8750</v>
      </c>
    </row>
    <row r="126" spans="3:11">
      <c r="C126" s="331">
        <v>4</v>
      </c>
      <c r="D126" s="59" t="s">
        <v>19</v>
      </c>
      <c r="E126" s="72" t="s">
        <v>6</v>
      </c>
      <c r="F126" s="93">
        <v>1.67E-2</v>
      </c>
      <c r="G126" s="64">
        <f>VLOOKUP(D126,upahbahan,3,FALSE)</f>
        <v>200000</v>
      </c>
      <c r="H126" s="124">
        <f t="shared" si="14"/>
        <v>3340</v>
      </c>
    </row>
    <row r="127" spans="3:11">
      <c r="C127" s="144" t="s">
        <v>1210</v>
      </c>
      <c r="D127" s="80"/>
      <c r="E127" s="80"/>
      <c r="F127" s="217"/>
      <c r="G127" s="218"/>
      <c r="H127" s="124">
        <f>SUM(H123:H126)</f>
        <v>184590</v>
      </c>
      <c r="I127" s="220"/>
    </row>
    <row r="128" spans="3:11">
      <c r="C128" s="330" t="s">
        <v>1211</v>
      </c>
      <c r="D128" s="59" t="s">
        <v>1212</v>
      </c>
      <c r="E128" s="73"/>
      <c r="F128" s="73"/>
      <c r="G128" s="73"/>
      <c r="H128" s="146"/>
    </row>
    <row r="129" spans="3:8">
      <c r="C129" s="349" t="s">
        <v>1205</v>
      </c>
      <c r="D129" s="59" t="s">
        <v>3163</v>
      </c>
      <c r="E129" s="170" t="s">
        <v>44</v>
      </c>
      <c r="F129" s="171">
        <v>3</v>
      </c>
      <c r="G129" s="64">
        <f>VLOOKUP(D129,upahbahan,3,FALSE)</f>
        <v>1144000</v>
      </c>
      <c r="H129" s="124">
        <f t="shared" ref="H129:H130" si="15">F129*G129</f>
        <v>3432000</v>
      </c>
    </row>
    <row r="130" spans="3:8">
      <c r="C130" s="349" t="s">
        <v>1206</v>
      </c>
      <c r="D130" s="59" t="s">
        <v>3164</v>
      </c>
      <c r="E130" s="170" t="s">
        <v>114</v>
      </c>
      <c r="F130" s="171">
        <v>2</v>
      </c>
      <c r="G130" s="64">
        <f>VLOOKUP(D130,upahbahan,3,FALSE)</f>
        <v>30500</v>
      </c>
      <c r="H130" s="124">
        <f t="shared" si="15"/>
        <v>61000</v>
      </c>
    </row>
    <row r="131" spans="3:8">
      <c r="C131" s="144" t="s">
        <v>1216</v>
      </c>
      <c r="D131" s="80"/>
      <c r="E131" s="80"/>
      <c r="F131" s="80"/>
      <c r="G131" s="162"/>
      <c r="H131" s="124">
        <f>SUM(H129:H130)</f>
        <v>3493000</v>
      </c>
    </row>
    <row r="132" spans="3:8">
      <c r="C132" s="330" t="s">
        <v>1217</v>
      </c>
      <c r="D132" s="59" t="s">
        <v>1218</v>
      </c>
      <c r="E132" s="73"/>
      <c r="F132" s="73"/>
      <c r="G132" s="73"/>
      <c r="H132" s="146"/>
    </row>
    <row r="133" spans="3:8">
      <c r="C133" s="144" t="s">
        <v>1219</v>
      </c>
      <c r="D133" s="80"/>
      <c r="E133" s="80"/>
      <c r="F133" s="80"/>
      <c r="G133" s="162"/>
      <c r="H133" s="153">
        <v>0</v>
      </c>
    </row>
    <row r="134" spans="3:8">
      <c r="C134" s="122" t="s">
        <v>1220</v>
      </c>
      <c r="D134" s="69" t="s">
        <v>1221</v>
      </c>
      <c r="E134" s="70"/>
      <c r="F134" s="70"/>
      <c r="G134" s="71"/>
      <c r="H134" s="124">
        <f>H133+H131+H127</f>
        <v>3677590</v>
      </c>
    </row>
    <row r="135" spans="3:8">
      <c r="C135" s="122" t="s">
        <v>1222</v>
      </c>
      <c r="D135" s="69" t="s">
        <v>1325</v>
      </c>
      <c r="E135" s="70"/>
      <c r="F135" s="71"/>
      <c r="G135" s="95">
        <f>$M$7</f>
        <v>0.1</v>
      </c>
      <c r="H135" s="124">
        <f>H134*G135</f>
        <v>367759</v>
      </c>
    </row>
    <row r="136" spans="3:8" ht="14.4" thickBot="1">
      <c r="C136" s="130" t="s">
        <v>1223</v>
      </c>
      <c r="D136" s="131" t="s">
        <v>1224</v>
      </c>
      <c r="E136" s="132"/>
      <c r="F136" s="132"/>
      <c r="G136" s="155"/>
      <c r="H136" s="134">
        <f>SUM(H134:H135)</f>
        <v>4045349</v>
      </c>
    </row>
    <row r="137" spans="3:8" ht="14.4" thickTop="1">
      <c r="C137" s="335"/>
      <c r="D137" s="90"/>
      <c r="E137" s="90"/>
      <c r="F137" s="90"/>
      <c r="G137" s="90"/>
      <c r="H137" s="9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C2:K43"/>
  <sheetViews>
    <sheetView topLeftCell="B20" workbookViewId="0">
      <selection activeCell="D27" sqref="D27"/>
    </sheetView>
  </sheetViews>
  <sheetFormatPr defaultRowHeight="13.2"/>
  <cols>
    <col min="1" max="1" width="4.88671875" customWidth="1"/>
    <col min="2" max="2" width="3.5546875" customWidth="1"/>
    <col min="4" max="4" width="26" customWidth="1"/>
    <col min="5" max="5" width="10.88671875" customWidth="1"/>
    <col min="6" max="6" width="10.33203125" customWidth="1"/>
    <col min="7" max="7" width="16.5546875" customWidth="1"/>
    <col min="8" max="8" width="15.44140625" customWidth="1"/>
    <col min="9" max="9" width="16" customWidth="1"/>
  </cols>
  <sheetData>
    <row r="2" spans="3:11">
      <c r="C2" s="458" t="s">
        <v>3165</v>
      </c>
      <c r="D2" s="458" t="s">
        <v>1782</v>
      </c>
    </row>
    <row r="3" spans="3:11" s="55" customFormat="1" ht="15.75" customHeight="1" thickBot="1">
      <c r="C3" s="486" t="s">
        <v>3166</v>
      </c>
      <c r="D3" s="53" t="s">
        <v>3167</v>
      </c>
      <c r="E3" s="215"/>
      <c r="F3" s="215"/>
      <c r="G3" s="215"/>
      <c r="H3" s="215"/>
      <c r="I3" s="56">
        <f>ROUNDDOWN(H21,-2)</f>
        <v>924200</v>
      </c>
      <c r="J3" s="159"/>
      <c r="K3" s="213"/>
    </row>
    <row r="4" spans="3:11" s="55" customFormat="1" ht="24.75" customHeight="1" thickTop="1">
      <c r="C4" s="119" t="s">
        <v>1197</v>
      </c>
      <c r="D4" s="120" t="s">
        <v>1198</v>
      </c>
      <c r="E4" s="120" t="s">
        <v>1199</v>
      </c>
      <c r="F4" s="120" t="s">
        <v>1200</v>
      </c>
      <c r="G4" s="120" t="s">
        <v>1201</v>
      </c>
      <c r="H4" s="121" t="s">
        <v>1202</v>
      </c>
      <c r="I4" s="62"/>
      <c r="J4" s="159"/>
    </row>
    <row r="5" spans="3:11" s="55" customFormat="1" ht="21.75" customHeight="1">
      <c r="C5" s="330" t="s">
        <v>1203</v>
      </c>
      <c r="D5" s="59" t="s">
        <v>1204</v>
      </c>
      <c r="E5" s="73"/>
      <c r="F5" s="73"/>
      <c r="G5" s="73"/>
      <c r="H5" s="146"/>
      <c r="I5" s="62"/>
      <c r="J5" s="159"/>
    </row>
    <row r="6" spans="3:11" s="55" customFormat="1" ht="13.8">
      <c r="C6" s="331">
        <v>1</v>
      </c>
      <c r="D6" s="59" t="s">
        <v>5</v>
      </c>
      <c r="E6" s="72" t="s">
        <v>6</v>
      </c>
      <c r="F6" s="93">
        <v>0.59519999999999995</v>
      </c>
      <c r="G6" s="64">
        <f>VLOOKUP(D6,upahbahan,3,FALSE)</f>
        <v>100000</v>
      </c>
      <c r="H6" s="124">
        <f>F6*G6</f>
        <v>59519.999999999993</v>
      </c>
      <c r="I6" s="62"/>
      <c r="J6" s="159"/>
    </row>
    <row r="7" spans="3:11" s="55" customFormat="1" ht="14.25" customHeight="1">
      <c r="C7" s="331">
        <v>2</v>
      </c>
      <c r="D7" s="59" t="s">
        <v>8</v>
      </c>
      <c r="E7" s="72" t="s">
        <v>6</v>
      </c>
      <c r="F7" s="93">
        <v>0.29759999999999998</v>
      </c>
      <c r="G7" s="64">
        <f>VLOOKUP(D7,upahbahan,3,FALSE)</f>
        <v>145000</v>
      </c>
      <c r="H7" s="124">
        <f t="shared" ref="H7:H9" si="0">F7*G7</f>
        <v>43152</v>
      </c>
      <c r="I7" s="62"/>
      <c r="J7" s="159"/>
    </row>
    <row r="8" spans="3:11" s="55" customFormat="1" ht="14.25" customHeight="1">
      <c r="C8" s="331">
        <v>3</v>
      </c>
      <c r="D8" s="59" t="s">
        <v>18</v>
      </c>
      <c r="E8" s="72" t="s">
        <v>6</v>
      </c>
      <c r="F8" s="93">
        <v>2.98E-2</v>
      </c>
      <c r="G8" s="64">
        <f>VLOOKUP(D8,upahbahan,3,FALSE)</f>
        <v>175000</v>
      </c>
      <c r="H8" s="124">
        <f t="shared" si="0"/>
        <v>5215</v>
      </c>
      <c r="I8" s="62"/>
      <c r="J8" s="159"/>
    </row>
    <row r="9" spans="3:11" s="55" customFormat="1" ht="13.8">
      <c r="C9" s="331">
        <v>4</v>
      </c>
      <c r="D9" s="59" t="s">
        <v>19</v>
      </c>
      <c r="E9" s="72" t="s">
        <v>6</v>
      </c>
      <c r="F9" s="93">
        <v>9.9000000000000008E-3</v>
      </c>
      <c r="G9" s="64">
        <f>VLOOKUP(D9,upahbahan,3,FALSE)</f>
        <v>200000</v>
      </c>
      <c r="H9" s="124">
        <f t="shared" si="0"/>
        <v>1980.0000000000002</v>
      </c>
      <c r="I9" s="62"/>
      <c r="J9" s="159"/>
    </row>
    <row r="10" spans="3:11" s="55" customFormat="1" ht="13.8">
      <c r="C10" s="144" t="s">
        <v>1210</v>
      </c>
      <c r="D10" s="80"/>
      <c r="E10" s="80"/>
      <c r="F10" s="217"/>
      <c r="G10" s="218"/>
      <c r="H10" s="124">
        <f>SUM(H6:H9)</f>
        <v>109867</v>
      </c>
      <c r="I10" s="220"/>
      <c r="J10" s="159"/>
    </row>
    <row r="11" spans="3:11" s="55" customFormat="1" ht="13.8">
      <c r="C11" s="330" t="s">
        <v>1211</v>
      </c>
      <c r="D11" s="59" t="s">
        <v>1212</v>
      </c>
      <c r="E11" s="73"/>
      <c r="F11" s="73"/>
      <c r="G11" s="73"/>
      <c r="H11" s="146"/>
      <c r="I11" s="62"/>
      <c r="J11" s="159"/>
    </row>
    <row r="12" spans="3:11" s="55" customFormat="1" ht="17.399999999999999" customHeight="1">
      <c r="C12" s="349" t="s">
        <v>1205</v>
      </c>
      <c r="D12" s="59" t="s">
        <v>123</v>
      </c>
      <c r="E12" s="170" t="s">
        <v>42</v>
      </c>
      <c r="F12" s="171">
        <v>2.5000000000000001E-2</v>
      </c>
      <c r="G12" s="64">
        <f>VLOOKUP(D12,upahbahan,3,FALSE)</f>
        <v>26000000</v>
      </c>
      <c r="H12" s="124">
        <f t="shared" ref="H12:H15" si="1">F12*G12</f>
        <v>650000</v>
      </c>
      <c r="I12" s="62"/>
      <c r="J12" s="159"/>
    </row>
    <row r="13" spans="3:11" s="55" customFormat="1" ht="17.399999999999999" customHeight="1">
      <c r="C13" s="349">
        <v>2</v>
      </c>
      <c r="D13" s="59" t="s">
        <v>260</v>
      </c>
      <c r="E13" s="170" t="s">
        <v>2453</v>
      </c>
      <c r="F13" s="171">
        <v>0.03</v>
      </c>
      <c r="G13" s="64">
        <f>VLOOKUP(D13,upahbahan,3,FALSE)</f>
        <v>15000</v>
      </c>
      <c r="H13" s="124">
        <f t="shared" si="1"/>
        <v>450</v>
      </c>
      <c r="I13" s="62"/>
      <c r="J13" s="159"/>
    </row>
    <row r="14" spans="3:11" s="55" customFormat="1" ht="17.399999999999999" customHeight="1">
      <c r="C14" s="349">
        <v>3</v>
      </c>
      <c r="D14" s="59" t="s">
        <v>1006</v>
      </c>
      <c r="E14" s="170" t="s">
        <v>2453</v>
      </c>
      <c r="F14" s="171">
        <v>0.3</v>
      </c>
      <c r="G14" s="64">
        <f>VLOOKUP(D14,upahbahan,3,FALSE)</f>
        <v>16400</v>
      </c>
      <c r="H14" s="124">
        <f t="shared" si="1"/>
        <v>4920</v>
      </c>
      <c r="I14" s="62"/>
      <c r="J14" s="159"/>
    </row>
    <row r="15" spans="3:11" s="55" customFormat="1" ht="18" customHeight="1">
      <c r="C15" s="349">
        <v>4</v>
      </c>
      <c r="D15" s="59" t="s">
        <v>1864</v>
      </c>
      <c r="E15" s="170" t="s">
        <v>130</v>
      </c>
      <c r="F15" s="171">
        <v>1</v>
      </c>
      <c r="G15" s="64">
        <f>VLOOKUP(D15,upahbahan,3,FALSE)</f>
        <v>75000</v>
      </c>
      <c r="H15" s="124">
        <f t="shared" si="1"/>
        <v>75000</v>
      </c>
      <c r="I15" s="62"/>
      <c r="J15" s="159"/>
    </row>
    <row r="16" spans="3:11" s="55" customFormat="1" ht="13.8">
      <c r="C16" s="144" t="s">
        <v>1216</v>
      </c>
      <c r="D16" s="80"/>
      <c r="E16" s="80"/>
      <c r="F16" s="80"/>
      <c r="G16" s="162"/>
      <c r="H16" s="124">
        <f>SUM(H12:H15)</f>
        <v>730370</v>
      </c>
      <c r="I16" s="62"/>
      <c r="J16" s="159"/>
    </row>
    <row r="17" spans="3:11" s="55" customFormat="1" ht="18.75" customHeight="1">
      <c r="C17" s="330" t="s">
        <v>1217</v>
      </c>
      <c r="D17" s="59" t="s">
        <v>1218</v>
      </c>
      <c r="E17" s="73"/>
      <c r="F17" s="73"/>
      <c r="G17" s="73"/>
      <c r="H17" s="146"/>
      <c r="I17" s="62"/>
      <c r="J17" s="159"/>
    </row>
    <row r="18" spans="3:11" s="55" customFormat="1" ht="13.8">
      <c r="C18" s="144" t="s">
        <v>1219</v>
      </c>
      <c r="D18" s="80"/>
      <c r="E18" s="80"/>
      <c r="F18" s="80"/>
      <c r="G18" s="162"/>
      <c r="H18" s="153">
        <v>0</v>
      </c>
      <c r="I18" s="62"/>
      <c r="J18" s="159"/>
    </row>
    <row r="19" spans="3:11" s="55" customFormat="1" ht="13.8">
      <c r="C19" s="122" t="s">
        <v>1220</v>
      </c>
      <c r="D19" s="69" t="s">
        <v>1221</v>
      </c>
      <c r="E19" s="70"/>
      <c r="F19" s="70"/>
      <c r="G19" s="71"/>
      <c r="H19" s="124">
        <f>H18+H16+H10</f>
        <v>840237</v>
      </c>
      <c r="I19" s="62"/>
      <c r="J19" s="159"/>
    </row>
    <row r="20" spans="3:11" s="55" customFormat="1" ht="13.8">
      <c r="C20" s="122" t="s">
        <v>1222</v>
      </c>
      <c r="D20" s="69" t="s">
        <v>1325</v>
      </c>
      <c r="E20" s="70"/>
      <c r="F20" s="71"/>
      <c r="G20" s="95">
        <v>0.1</v>
      </c>
      <c r="H20" s="124">
        <f>H19*G20</f>
        <v>84023.700000000012</v>
      </c>
      <c r="I20" s="62"/>
      <c r="J20" s="159"/>
    </row>
    <row r="21" spans="3:11" s="55" customFormat="1" ht="14.4" thickBot="1">
      <c r="C21" s="130" t="s">
        <v>1223</v>
      </c>
      <c r="D21" s="131" t="s">
        <v>1224</v>
      </c>
      <c r="E21" s="132"/>
      <c r="F21" s="132"/>
      <c r="G21" s="155"/>
      <c r="H21" s="134">
        <f>SUM(H19:H20)</f>
        <v>924260.7</v>
      </c>
      <c r="I21" s="62"/>
      <c r="J21" s="159"/>
    </row>
    <row r="22" spans="3:11" ht="13.8" thickTop="1"/>
    <row r="23" spans="3:11" s="55" customFormat="1" ht="15.75" customHeight="1" thickBot="1">
      <c r="C23" s="486" t="s">
        <v>3168</v>
      </c>
      <c r="D23" s="53" t="s">
        <v>3169</v>
      </c>
      <c r="E23" s="215"/>
      <c r="F23" s="215"/>
      <c r="G23" s="215"/>
      <c r="H23" s="215"/>
      <c r="I23" s="56">
        <f>ROUNDDOWN(H42,-2)</f>
        <v>696700</v>
      </c>
      <c r="J23" s="159"/>
      <c r="K23" s="213"/>
    </row>
    <row r="24" spans="3:11" s="55" customFormat="1" ht="24.75" customHeight="1" thickTop="1">
      <c r="C24" s="119" t="s">
        <v>1197</v>
      </c>
      <c r="D24" s="120" t="s">
        <v>1198</v>
      </c>
      <c r="E24" s="120" t="s">
        <v>1199</v>
      </c>
      <c r="F24" s="120" t="s">
        <v>1200</v>
      </c>
      <c r="G24" s="120" t="s">
        <v>1201</v>
      </c>
      <c r="H24" s="121" t="s">
        <v>1202</v>
      </c>
      <c r="I24" s="62"/>
      <c r="J24" s="159"/>
    </row>
    <row r="25" spans="3:11" s="55" customFormat="1" ht="21.75" customHeight="1">
      <c r="C25" s="330" t="s">
        <v>1203</v>
      </c>
      <c r="D25" s="59" t="s">
        <v>1204</v>
      </c>
      <c r="E25" s="73"/>
      <c r="F25" s="73"/>
      <c r="G25" s="73"/>
      <c r="H25" s="146"/>
      <c r="I25" s="62"/>
      <c r="J25" s="159"/>
    </row>
    <row r="26" spans="3:11" s="55" customFormat="1" ht="13.8">
      <c r="C26" s="331">
        <v>1</v>
      </c>
      <c r="D26" s="59" t="s">
        <v>5</v>
      </c>
      <c r="E26" s="72" t="s">
        <v>6</v>
      </c>
      <c r="F26" s="93">
        <v>0.59519999999999995</v>
      </c>
      <c r="G26" s="64">
        <f>VLOOKUP(D26,upahbahan,3,FALSE)</f>
        <v>100000</v>
      </c>
      <c r="H26" s="124">
        <f>F26*G26</f>
        <v>59519.999999999993</v>
      </c>
      <c r="I26" s="62"/>
      <c r="J26" s="159"/>
    </row>
    <row r="27" spans="3:11" s="55" customFormat="1" ht="14.25" customHeight="1">
      <c r="C27" s="331">
        <v>2</v>
      </c>
      <c r="D27" s="59" t="s">
        <v>8</v>
      </c>
      <c r="E27" s="72" t="s">
        <v>6</v>
      </c>
      <c r="F27" s="93">
        <v>0.29759999999999998</v>
      </c>
      <c r="G27" s="64">
        <f>VLOOKUP(D27,upahbahan,3,FALSE)</f>
        <v>145000</v>
      </c>
      <c r="H27" s="124">
        <f t="shared" ref="H27:H29" si="2">F27*G27</f>
        <v>43152</v>
      </c>
      <c r="I27" s="62"/>
      <c r="J27" s="159"/>
    </row>
    <row r="28" spans="3:11" s="55" customFormat="1" ht="14.25" customHeight="1">
      <c r="C28" s="331">
        <v>3</v>
      </c>
      <c r="D28" s="59" t="s">
        <v>18</v>
      </c>
      <c r="E28" s="72" t="s">
        <v>6</v>
      </c>
      <c r="F28" s="93">
        <v>2.98E-2</v>
      </c>
      <c r="G28" s="64">
        <f>VLOOKUP(D28,upahbahan,3,FALSE)</f>
        <v>175000</v>
      </c>
      <c r="H28" s="124">
        <f t="shared" si="2"/>
        <v>5215</v>
      </c>
      <c r="I28" s="62"/>
      <c r="J28" s="159"/>
    </row>
    <row r="29" spans="3:11" s="55" customFormat="1" ht="13.8">
      <c r="C29" s="331">
        <v>4</v>
      </c>
      <c r="D29" s="59" t="s">
        <v>19</v>
      </c>
      <c r="E29" s="72" t="s">
        <v>6</v>
      </c>
      <c r="F29" s="93">
        <v>9.9000000000000008E-3</v>
      </c>
      <c r="G29" s="64">
        <f>VLOOKUP(D29,upahbahan,3,FALSE)</f>
        <v>200000</v>
      </c>
      <c r="H29" s="124">
        <f t="shared" si="2"/>
        <v>1980.0000000000002</v>
      </c>
      <c r="I29" s="62"/>
      <c r="J29" s="159"/>
    </row>
    <row r="30" spans="3:11" s="55" customFormat="1" ht="13.8">
      <c r="C30" s="144" t="s">
        <v>1210</v>
      </c>
      <c r="D30" s="80"/>
      <c r="E30" s="80"/>
      <c r="F30" s="217"/>
      <c r="G30" s="218"/>
      <c r="H30" s="124">
        <f>SUM(H26:H29)</f>
        <v>109867</v>
      </c>
      <c r="I30" s="220"/>
      <c r="J30" s="159"/>
    </row>
    <row r="31" spans="3:11" s="55" customFormat="1" ht="13.8">
      <c r="C31" s="330" t="s">
        <v>1211</v>
      </c>
      <c r="D31" s="59" t="s">
        <v>1212</v>
      </c>
      <c r="E31" s="73"/>
      <c r="F31" s="73"/>
      <c r="G31" s="73"/>
      <c r="H31" s="146"/>
      <c r="I31" s="62"/>
      <c r="J31" s="159"/>
    </row>
    <row r="32" spans="3:11" s="55" customFormat="1" ht="17.399999999999999" customHeight="1">
      <c r="C32" s="349" t="s">
        <v>1205</v>
      </c>
      <c r="D32" s="59" t="s">
        <v>124</v>
      </c>
      <c r="E32" s="170" t="s">
        <v>2703</v>
      </c>
      <c r="F32" s="171">
        <v>2.5000000000000001E-2</v>
      </c>
      <c r="G32" s="64">
        <f>VLOOKUP(D32,upahbahan,3,FALSE)</f>
        <v>14000000</v>
      </c>
      <c r="H32" s="124">
        <f t="shared" ref="H32:H36" si="3">F32*G32</f>
        <v>350000</v>
      </c>
      <c r="I32" s="62"/>
      <c r="J32" s="159"/>
    </row>
    <row r="33" spans="3:10" s="55" customFormat="1" ht="17.399999999999999" customHeight="1">
      <c r="C33" s="349">
        <v>2</v>
      </c>
      <c r="D33" s="59" t="s">
        <v>260</v>
      </c>
      <c r="E33" s="170" t="s">
        <v>2453</v>
      </c>
      <c r="F33" s="171">
        <v>0.03</v>
      </c>
      <c r="G33" s="64">
        <f>VLOOKUP(D33,upahbahan,3,FALSE)</f>
        <v>15000</v>
      </c>
      <c r="H33" s="124">
        <f t="shared" si="3"/>
        <v>450</v>
      </c>
      <c r="I33" s="62"/>
      <c r="J33" s="159"/>
    </row>
    <row r="34" spans="3:10" s="55" customFormat="1" ht="17.399999999999999" customHeight="1">
      <c r="C34" s="349">
        <v>3</v>
      </c>
      <c r="D34" s="59" t="s">
        <v>1006</v>
      </c>
      <c r="E34" s="170" t="s">
        <v>2453</v>
      </c>
      <c r="F34" s="171">
        <v>0.8</v>
      </c>
      <c r="G34" s="64">
        <f>VLOOKUP(D34,upahbahan,3,FALSE)</f>
        <v>16400</v>
      </c>
      <c r="H34" s="124">
        <f t="shared" si="3"/>
        <v>13120</v>
      </c>
      <c r="I34" s="62"/>
      <c r="J34" s="159"/>
    </row>
    <row r="35" spans="3:10" s="55" customFormat="1" ht="18" customHeight="1">
      <c r="C35" s="349">
        <v>4</v>
      </c>
      <c r="D35" s="59" t="s">
        <v>1864</v>
      </c>
      <c r="E35" s="170" t="s">
        <v>130</v>
      </c>
      <c r="F35" s="171">
        <v>1</v>
      </c>
      <c r="G35" s="64">
        <f>VLOOKUP(D35,upahbahan,3,FALSE)</f>
        <v>75000</v>
      </c>
      <c r="H35" s="124">
        <f t="shared" ref="H35" si="4">F35*G35</f>
        <v>75000</v>
      </c>
      <c r="I35" s="62"/>
      <c r="J35" s="159"/>
    </row>
    <row r="36" spans="3:10" s="55" customFormat="1" ht="18" customHeight="1">
      <c r="C36" s="349">
        <v>4</v>
      </c>
      <c r="D36" s="59" t="s">
        <v>987</v>
      </c>
      <c r="E36" s="170" t="s">
        <v>130</v>
      </c>
      <c r="F36" s="171">
        <v>0.5</v>
      </c>
      <c r="G36" s="64">
        <f>VLOOKUP(D36,upahbahan,3,FALSE)</f>
        <v>170000</v>
      </c>
      <c r="H36" s="124">
        <f t="shared" si="3"/>
        <v>85000</v>
      </c>
      <c r="I36" s="62"/>
      <c r="J36" s="159"/>
    </row>
    <row r="37" spans="3:10" s="55" customFormat="1" ht="13.8">
      <c r="C37" s="144" t="s">
        <v>1216</v>
      </c>
      <c r="D37" s="80"/>
      <c r="E37" s="80"/>
      <c r="F37" s="80"/>
      <c r="G37" s="162"/>
      <c r="H37" s="124">
        <f>SUM(H32:H36)</f>
        <v>523570</v>
      </c>
      <c r="I37" s="62"/>
      <c r="J37" s="159"/>
    </row>
    <row r="38" spans="3:10" s="55" customFormat="1" ht="18.75" customHeight="1">
      <c r="C38" s="330" t="s">
        <v>1217</v>
      </c>
      <c r="D38" s="59" t="s">
        <v>1218</v>
      </c>
      <c r="E38" s="73"/>
      <c r="F38" s="73"/>
      <c r="G38" s="73"/>
      <c r="H38" s="146"/>
      <c r="I38" s="62"/>
      <c r="J38" s="159"/>
    </row>
    <row r="39" spans="3:10" s="55" customFormat="1" ht="13.8">
      <c r="C39" s="144" t="s">
        <v>1219</v>
      </c>
      <c r="D39" s="80"/>
      <c r="E39" s="80"/>
      <c r="F39" s="80"/>
      <c r="G39" s="162"/>
      <c r="H39" s="153">
        <v>0</v>
      </c>
      <c r="I39" s="62"/>
      <c r="J39" s="159"/>
    </row>
    <row r="40" spans="3:10" s="55" customFormat="1" ht="13.8">
      <c r="C40" s="122" t="s">
        <v>1220</v>
      </c>
      <c r="D40" s="69" t="s">
        <v>1221</v>
      </c>
      <c r="E40" s="70"/>
      <c r="F40" s="70"/>
      <c r="G40" s="71"/>
      <c r="H40" s="124">
        <f>H39+H37+H30</f>
        <v>633437</v>
      </c>
      <c r="I40" s="62"/>
      <c r="J40" s="159"/>
    </row>
    <row r="41" spans="3:10" s="55" customFormat="1" ht="13.8">
      <c r="C41" s="122" t="s">
        <v>1222</v>
      </c>
      <c r="D41" s="69" t="s">
        <v>1325</v>
      </c>
      <c r="E41" s="70"/>
      <c r="F41" s="71"/>
      <c r="G41" s="95">
        <v>0.1</v>
      </c>
      <c r="H41" s="124">
        <f>H40*G41</f>
        <v>63343.700000000004</v>
      </c>
      <c r="I41" s="62"/>
      <c r="J41" s="159"/>
    </row>
    <row r="42" spans="3:10" s="55" customFormat="1" ht="14.4" thickBot="1">
      <c r="C42" s="130" t="s">
        <v>1223</v>
      </c>
      <c r="D42" s="131" t="s">
        <v>1224</v>
      </c>
      <c r="E42" s="132"/>
      <c r="F42" s="132"/>
      <c r="G42" s="155"/>
      <c r="H42" s="134">
        <f>SUM(H40:H41)</f>
        <v>696780.7</v>
      </c>
      <c r="I42" s="62"/>
      <c r="J42" s="159"/>
    </row>
    <row r="43" spans="3:10" ht="13.8" thickTop="1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C2:K20"/>
  <sheetViews>
    <sheetView workbookViewId="0">
      <selection activeCell="D28" sqref="D28"/>
    </sheetView>
  </sheetViews>
  <sheetFormatPr defaultRowHeight="13.2"/>
  <cols>
    <col min="1" max="1" width="3.33203125" customWidth="1"/>
    <col min="2" max="2" width="4.6640625" customWidth="1"/>
    <col min="4" max="4" width="22.6640625" customWidth="1"/>
    <col min="6" max="6" width="12" customWidth="1"/>
    <col min="7" max="7" width="13.5546875" customWidth="1"/>
    <col min="8" max="8" width="16.5546875" customWidth="1"/>
  </cols>
  <sheetData>
    <row r="2" spans="3:11">
      <c r="C2" s="458" t="s">
        <v>3170</v>
      </c>
      <c r="D2" s="458" t="s">
        <v>3171</v>
      </c>
    </row>
    <row r="3" spans="3:11" s="55" customFormat="1" ht="15.75" customHeight="1" thickBot="1">
      <c r="C3" s="486" t="s">
        <v>3172</v>
      </c>
      <c r="D3" s="53" t="s">
        <v>3173</v>
      </c>
      <c r="E3" s="215"/>
      <c r="F3" s="215"/>
      <c r="G3" s="215"/>
      <c r="H3" s="215"/>
      <c r="I3" s="56">
        <f>ROUNDDOWN(H19,-2)</f>
        <v>728400</v>
      </c>
      <c r="J3" s="159"/>
      <c r="K3" s="213"/>
    </row>
    <row r="4" spans="3:11" s="55" customFormat="1" ht="24.75" customHeight="1" thickTop="1">
      <c r="C4" s="119" t="s">
        <v>1197</v>
      </c>
      <c r="D4" s="120" t="s">
        <v>1198</v>
      </c>
      <c r="E4" s="120" t="s">
        <v>1199</v>
      </c>
      <c r="F4" s="120" t="s">
        <v>1200</v>
      </c>
      <c r="G4" s="120" t="s">
        <v>1201</v>
      </c>
      <c r="H4" s="121" t="s">
        <v>1202</v>
      </c>
      <c r="I4" s="62"/>
      <c r="J4" s="159"/>
    </row>
    <row r="5" spans="3:11" s="55" customFormat="1" ht="21.75" customHeight="1">
      <c r="C5" s="330" t="s">
        <v>1203</v>
      </c>
      <c r="D5" s="59" t="s">
        <v>1204</v>
      </c>
      <c r="E5" s="73"/>
      <c r="F5" s="73"/>
      <c r="G5" s="73"/>
      <c r="H5" s="146"/>
      <c r="I5" s="62"/>
      <c r="J5" s="159"/>
    </row>
    <row r="6" spans="3:11" s="55" customFormat="1" ht="13.8">
      <c r="C6" s="331">
        <v>1</v>
      </c>
      <c r="D6" s="59" t="s">
        <v>5</v>
      </c>
      <c r="E6" s="72" t="s">
        <v>6</v>
      </c>
      <c r="F6" s="93">
        <v>0.33329999999999999</v>
      </c>
      <c r="G6" s="64">
        <f>VLOOKUP(D6,upahbahan,3,FALSE)</f>
        <v>100000</v>
      </c>
      <c r="H6" s="124">
        <f>F6*G6</f>
        <v>33330</v>
      </c>
      <c r="I6" s="62"/>
      <c r="J6" s="159"/>
    </row>
    <row r="7" spans="3:11" s="55" customFormat="1" ht="14.25" customHeight="1">
      <c r="C7" s="331">
        <v>2</v>
      </c>
      <c r="D7" s="59" t="s">
        <v>8</v>
      </c>
      <c r="E7" s="72" t="s">
        <v>6</v>
      </c>
      <c r="F7" s="93">
        <v>0.16700000000000001</v>
      </c>
      <c r="G7" s="64">
        <f>VLOOKUP(D7,upahbahan,3,FALSE)</f>
        <v>145000</v>
      </c>
      <c r="H7" s="124">
        <f t="shared" ref="H7:H9" si="0">F7*G7</f>
        <v>24215</v>
      </c>
      <c r="I7" s="62"/>
      <c r="J7" s="159"/>
    </row>
    <row r="8" spans="3:11" s="55" customFormat="1" ht="14.25" customHeight="1">
      <c r="C8" s="331">
        <v>3</v>
      </c>
      <c r="D8" s="59" t="s">
        <v>18</v>
      </c>
      <c r="E8" s="72" t="s">
        <v>6</v>
      </c>
      <c r="F8" s="93">
        <v>1.67E-2</v>
      </c>
      <c r="G8" s="64">
        <f>VLOOKUP(D8,upahbahan,3,FALSE)</f>
        <v>175000</v>
      </c>
      <c r="H8" s="124">
        <f t="shared" si="0"/>
        <v>2922.5</v>
      </c>
      <c r="I8" s="62"/>
      <c r="J8" s="159"/>
    </row>
    <row r="9" spans="3:11" s="55" customFormat="1" ht="13.8">
      <c r="C9" s="331">
        <v>4</v>
      </c>
      <c r="D9" s="59" t="s">
        <v>19</v>
      </c>
      <c r="E9" s="72" t="s">
        <v>6</v>
      </c>
      <c r="F9" s="93">
        <v>5.5999999999999999E-3</v>
      </c>
      <c r="G9" s="64">
        <f>VLOOKUP(D9,upahbahan,3,FALSE)</f>
        <v>200000</v>
      </c>
      <c r="H9" s="124">
        <f t="shared" si="0"/>
        <v>1120</v>
      </c>
      <c r="I9" s="62"/>
      <c r="J9" s="159"/>
    </row>
    <row r="10" spans="3:11" s="55" customFormat="1" ht="13.8">
      <c r="C10" s="144" t="s">
        <v>1210</v>
      </c>
      <c r="D10" s="80"/>
      <c r="E10" s="80"/>
      <c r="F10" s="217"/>
      <c r="G10" s="218"/>
      <c r="H10" s="124">
        <f>SUM(H6:H9)</f>
        <v>61587.5</v>
      </c>
      <c r="I10" s="220"/>
      <c r="J10" s="159"/>
    </row>
    <row r="11" spans="3:11" s="55" customFormat="1" ht="13.8">
      <c r="C11" s="330" t="s">
        <v>1211</v>
      </c>
      <c r="D11" s="59" t="s">
        <v>1212</v>
      </c>
      <c r="E11" s="73"/>
      <c r="F11" s="73"/>
      <c r="G11" s="73"/>
      <c r="H11" s="146"/>
      <c r="I11" s="62"/>
      <c r="J11" s="159"/>
    </row>
    <row r="12" spans="3:11" s="55" customFormat="1" ht="17.399999999999999" customHeight="1">
      <c r="C12" s="349" t="s">
        <v>1205</v>
      </c>
      <c r="D12" s="59" t="s">
        <v>3177</v>
      </c>
      <c r="E12" s="170" t="s">
        <v>42</v>
      </c>
      <c r="F12" s="171">
        <v>1</v>
      </c>
      <c r="G12" s="64">
        <f>VLOOKUP(D12,upahbahan,3,FALSE)</f>
        <v>596000</v>
      </c>
      <c r="H12" s="124">
        <f t="shared" ref="H12:H13" si="1">F12*G12</f>
        <v>596000</v>
      </c>
      <c r="I12" s="62"/>
      <c r="J12" s="159"/>
    </row>
    <row r="13" spans="3:11" s="55" customFormat="1" ht="17.399999999999999" customHeight="1">
      <c r="C13" s="349">
        <v>2</v>
      </c>
      <c r="D13" s="59" t="s">
        <v>3174</v>
      </c>
      <c r="E13" s="170"/>
      <c r="F13" s="171">
        <v>8</v>
      </c>
      <c r="G13" s="64">
        <f>VLOOKUP(D13,upahbahan,3,FALSE)</f>
        <v>580</v>
      </c>
      <c r="H13" s="124">
        <f t="shared" si="1"/>
        <v>4640</v>
      </c>
      <c r="I13" s="62"/>
      <c r="J13" s="159"/>
    </row>
    <row r="14" spans="3:11" s="55" customFormat="1" ht="13.8">
      <c r="C14" s="144" t="s">
        <v>1216</v>
      </c>
      <c r="D14" s="80"/>
      <c r="E14" s="80"/>
      <c r="F14" s="80"/>
      <c r="G14" s="162"/>
      <c r="H14" s="124">
        <f>SUM(H12:H13)</f>
        <v>600640</v>
      </c>
      <c r="I14" s="62"/>
      <c r="J14" s="159"/>
    </row>
    <row r="15" spans="3:11" s="55" customFormat="1" ht="18.75" customHeight="1">
      <c r="C15" s="330" t="s">
        <v>1217</v>
      </c>
      <c r="D15" s="59" t="s">
        <v>1218</v>
      </c>
      <c r="E15" s="73"/>
      <c r="F15" s="73"/>
      <c r="G15" s="73"/>
      <c r="H15" s="146"/>
      <c r="I15" s="62"/>
      <c r="J15" s="159"/>
    </row>
    <row r="16" spans="3:11" s="55" customFormat="1" ht="13.8">
      <c r="C16" s="144" t="s">
        <v>1219</v>
      </c>
      <c r="D16" s="80"/>
      <c r="E16" s="80"/>
      <c r="F16" s="80"/>
      <c r="G16" s="162"/>
      <c r="H16" s="153">
        <v>0</v>
      </c>
      <c r="I16" s="62"/>
      <c r="J16" s="159"/>
    </row>
    <row r="17" spans="3:10" s="55" customFormat="1" ht="13.8">
      <c r="C17" s="122" t="s">
        <v>1220</v>
      </c>
      <c r="D17" s="69" t="s">
        <v>1221</v>
      </c>
      <c r="E17" s="70"/>
      <c r="F17" s="70"/>
      <c r="G17" s="71"/>
      <c r="H17" s="124">
        <f>H16+H14+H10</f>
        <v>662227.5</v>
      </c>
      <c r="I17" s="62"/>
      <c r="J17" s="159"/>
    </row>
    <row r="18" spans="3:10" s="55" customFormat="1" ht="13.8">
      <c r="C18" s="122" t="s">
        <v>1222</v>
      </c>
      <c r="D18" s="69" t="s">
        <v>1325</v>
      </c>
      <c r="E18" s="70"/>
      <c r="F18" s="71"/>
      <c r="G18" s="95">
        <v>0.1</v>
      </c>
      <c r="H18" s="124">
        <f>H17*G18</f>
        <v>66222.75</v>
      </c>
      <c r="I18" s="62"/>
      <c r="J18" s="159"/>
    </row>
    <row r="19" spans="3:10" s="55" customFormat="1" ht="14.4" thickBot="1">
      <c r="C19" s="130" t="s">
        <v>1223</v>
      </c>
      <c r="D19" s="131" t="s">
        <v>1224</v>
      </c>
      <c r="E19" s="132"/>
      <c r="F19" s="132"/>
      <c r="G19" s="155"/>
      <c r="H19" s="134">
        <f>SUM(H17:H18)</f>
        <v>728450.25</v>
      </c>
      <c r="I19" s="62"/>
      <c r="J19" s="159"/>
    </row>
    <row r="20" spans="3:10" ht="13.8" thickTop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3:M162"/>
  <sheetViews>
    <sheetView topLeftCell="A137" zoomScale="77" zoomScaleNormal="77" workbookViewId="0">
      <selection activeCell="A104" sqref="A104:XFD121"/>
    </sheetView>
  </sheetViews>
  <sheetFormatPr defaultColWidth="8.88671875" defaultRowHeight="13.8"/>
  <cols>
    <col min="1" max="2" width="4.44140625" style="55" customWidth="1"/>
    <col min="3" max="3" width="9" style="332" customWidth="1"/>
    <col min="4" max="4" width="37" style="62" customWidth="1"/>
    <col min="5" max="5" width="6.5546875" style="62" customWidth="1"/>
    <col min="6" max="6" width="10.5546875" style="62" customWidth="1"/>
    <col min="7" max="7" width="14.44140625" style="62" customWidth="1"/>
    <col min="8" max="8" width="16.44140625" style="62" customWidth="1"/>
    <col min="9" max="9" width="17" style="62" customWidth="1"/>
    <col min="10" max="16384" width="8.88671875" style="55"/>
  </cols>
  <sheetData>
    <row r="3" spans="3:13">
      <c r="C3" s="169" t="s">
        <v>3178</v>
      </c>
      <c r="D3" s="177" t="str">
        <f>'[1]Daftar HSP'!B460</f>
        <v>PEKERJAAN SIGNAGE</v>
      </c>
      <c r="E3" s="53"/>
      <c r="F3" s="53"/>
      <c r="G3" s="53"/>
      <c r="H3" s="53"/>
    </row>
    <row r="4" spans="3:13">
      <c r="C4" s="169" t="s">
        <v>3179</v>
      </c>
      <c r="D4" s="177" t="s">
        <v>3180</v>
      </c>
      <c r="E4" s="53"/>
      <c r="F4" s="53"/>
      <c r="G4" s="53"/>
      <c r="H4" s="53"/>
    </row>
    <row r="5" spans="3:13" ht="14.4" thickBot="1">
      <c r="C5" s="486" t="s">
        <v>3181</v>
      </c>
      <c r="D5" s="221" t="s">
        <v>3182</v>
      </c>
      <c r="E5" s="342"/>
      <c r="F5" s="342"/>
      <c r="G5" s="342"/>
      <c r="H5" s="342"/>
      <c r="I5" s="56">
        <f>ROUNDDOWN(H25,-2)</f>
        <v>2795900</v>
      </c>
    </row>
    <row r="6" spans="3:13" ht="28.2" thickTop="1">
      <c r="C6" s="119" t="s">
        <v>1197</v>
      </c>
      <c r="D6" s="120" t="s">
        <v>1198</v>
      </c>
      <c r="E6" s="120" t="s">
        <v>1199</v>
      </c>
      <c r="F6" s="120" t="s">
        <v>1200</v>
      </c>
      <c r="G6" s="120" t="s">
        <v>1201</v>
      </c>
      <c r="H6" s="121" t="s">
        <v>1202</v>
      </c>
    </row>
    <row r="7" spans="3:13">
      <c r="C7" s="330" t="s">
        <v>1203</v>
      </c>
      <c r="D7" s="59" t="s">
        <v>1204</v>
      </c>
      <c r="E7" s="73"/>
      <c r="F7" s="73"/>
      <c r="G7" s="73"/>
      <c r="H7" s="146"/>
      <c r="J7" s="159" t="s">
        <v>1249</v>
      </c>
    </row>
    <row r="8" spans="3:13">
      <c r="C8" s="356" t="s">
        <v>1205</v>
      </c>
      <c r="D8" s="59" t="s">
        <v>5</v>
      </c>
      <c r="E8" s="72" t="s">
        <v>6</v>
      </c>
      <c r="F8" s="74">
        <v>2.11</v>
      </c>
      <c r="G8" s="64">
        <f>VLOOKUP(D8,upahbahan,3,FALSE)</f>
        <v>100000</v>
      </c>
      <c r="H8" s="124">
        <f>F8*G8</f>
        <v>211000</v>
      </c>
      <c r="J8" s="159" t="s">
        <v>1250</v>
      </c>
      <c r="M8" s="65">
        <v>0.1</v>
      </c>
    </row>
    <row r="9" spans="3:13">
      <c r="C9" s="356" t="s">
        <v>1206</v>
      </c>
      <c r="D9" s="59" t="s">
        <v>9</v>
      </c>
      <c r="E9" s="72" t="s">
        <v>6</v>
      </c>
      <c r="F9" s="74">
        <v>4</v>
      </c>
      <c r="G9" s="64">
        <f>VLOOKUP(D9,upahbahan,3,FALSE)</f>
        <v>145000</v>
      </c>
      <c r="H9" s="124">
        <f t="shared" ref="H9:H12" si="0">F9*G9</f>
        <v>580000</v>
      </c>
    </row>
    <row r="10" spans="3:13">
      <c r="C10" s="356" t="s">
        <v>1207</v>
      </c>
      <c r="D10" s="59" t="s">
        <v>11</v>
      </c>
      <c r="E10" s="72" t="s">
        <v>6</v>
      </c>
      <c r="F10" s="74">
        <v>1</v>
      </c>
      <c r="G10" s="64">
        <f>VLOOKUP(D10,upahbahan,3,FALSE)</f>
        <v>145000</v>
      </c>
      <c r="H10" s="124">
        <f t="shared" si="0"/>
        <v>145000</v>
      </c>
    </row>
    <row r="11" spans="3:13">
      <c r="C11" s="356" t="s">
        <v>1208</v>
      </c>
      <c r="D11" s="59" t="s">
        <v>18</v>
      </c>
      <c r="E11" s="72" t="s">
        <v>6</v>
      </c>
      <c r="F11" s="74">
        <v>0.1</v>
      </c>
      <c r="G11" s="64">
        <f>VLOOKUP(D11,upahbahan,3,FALSE)</f>
        <v>175000</v>
      </c>
      <c r="H11" s="124">
        <f t="shared" si="0"/>
        <v>17500</v>
      </c>
    </row>
    <row r="12" spans="3:13">
      <c r="C12" s="356" t="s">
        <v>1209</v>
      </c>
      <c r="D12" s="59" t="s">
        <v>19</v>
      </c>
      <c r="E12" s="72" t="s">
        <v>6</v>
      </c>
      <c r="F12" s="74">
        <v>3.3000000000000002E-2</v>
      </c>
      <c r="G12" s="64">
        <f>VLOOKUP(D12,upahbahan,3,FALSE)</f>
        <v>200000</v>
      </c>
      <c r="H12" s="124">
        <f t="shared" si="0"/>
        <v>6600</v>
      </c>
    </row>
    <row r="13" spans="3:13">
      <c r="C13" s="144" t="s">
        <v>1210</v>
      </c>
      <c r="D13" s="80"/>
      <c r="E13" s="80"/>
      <c r="F13" s="217"/>
      <c r="G13" s="218"/>
      <c r="H13" s="124">
        <f>SUM(H8:H12)</f>
        <v>960100</v>
      </c>
      <c r="I13" s="220"/>
    </row>
    <row r="14" spans="3:13">
      <c r="C14" s="343" t="s">
        <v>1211</v>
      </c>
      <c r="D14" s="333" t="s">
        <v>1212</v>
      </c>
      <c r="E14" s="73"/>
      <c r="G14" s="73"/>
      <c r="H14" s="344"/>
    </row>
    <row r="15" spans="3:13">
      <c r="C15" s="345" t="s">
        <v>1205</v>
      </c>
      <c r="D15" s="333" t="s">
        <v>808</v>
      </c>
      <c r="E15" s="170" t="s">
        <v>66</v>
      </c>
      <c r="F15" s="63">
        <v>43.71</v>
      </c>
      <c r="G15" s="64">
        <f>VLOOKUP(D15,upahbahan,3,FALSE)</f>
        <v>34500</v>
      </c>
      <c r="H15" s="124">
        <f t="shared" ref="H15:H18" si="1">F15*G15</f>
        <v>1507995</v>
      </c>
    </row>
    <row r="16" spans="3:13">
      <c r="C16" s="345" t="s">
        <v>1206</v>
      </c>
      <c r="D16" s="333" t="s">
        <v>255</v>
      </c>
      <c r="E16" s="170" t="s">
        <v>66</v>
      </c>
      <c r="F16" s="336">
        <v>4.4999999999999998E-2</v>
      </c>
      <c r="G16" s="64">
        <f>VLOOKUP(D16,upahbahan,3,FALSE)</f>
        <v>45550</v>
      </c>
      <c r="H16" s="124">
        <f t="shared" si="1"/>
        <v>2049.75</v>
      </c>
    </row>
    <row r="17" spans="3:13">
      <c r="C17" s="345" t="s">
        <v>1207</v>
      </c>
      <c r="D17" s="333" t="s">
        <v>578</v>
      </c>
      <c r="E17" s="170" t="s">
        <v>66</v>
      </c>
      <c r="F17" s="336">
        <v>0.8</v>
      </c>
      <c r="G17" s="64">
        <f>VLOOKUP(D17,upahbahan,3,FALSE)</f>
        <v>54700</v>
      </c>
      <c r="H17" s="124">
        <f t="shared" si="1"/>
        <v>43760</v>
      </c>
    </row>
    <row r="18" spans="3:13">
      <c r="C18" s="345" t="s">
        <v>1208</v>
      </c>
      <c r="D18" s="333" t="s">
        <v>240</v>
      </c>
      <c r="E18" s="170" t="s">
        <v>44</v>
      </c>
      <c r="F18" s="336">
        <v>6</v>
      </c>
      <c r="G18" s="64">
        <f>VLOOKUP(D18,upahbahan,3,FALSE)</f>
        <v>4550</v>
      </c>
      <c r="H18" s="124">
        <f t="shared" si="1"/>
        <v>27300</v>
      </c>
    </row>
    <row r="19" spans="3:13">
      <c r="C19" s="144" t="s">
        <v>1216</v>
      </c>
      <c r="D19" s="80"/>
      <c r="E19" s="80"/>
      <c r="F19" s="80"/>
      <c r="G19" s="162"/>
      <c r="H19" s="124">
        <f>SUM(H15:H18)</f>
        <v>1581104.75</v>
      </c>
    </row>
    <row r="20" spans="3:13">
      <c r="C20" s="152" t="s">
        <v>1217</v>
      </c>
      <c r="D20" s="59" t="s">
        <v>1218</v>
      </c>
      <c r="E20" s="73"/>
      <c r="F20" s="73"/>
      <c r="G20" s="73"/>
      <c r="H20" s="146"/>
    </row>
    <row r="21" spans="3:13">
      <c r="C21" s="152">
        <v>1</v>
      </c>
      <c r="D21" s="59" t="s">
        <v>3185</v>
      </c>
      <c r="E21" s="354" t="s">
        <v>1082</v>
      </c>
      <c r="F21" s="355">
        <v>1</v>
      </c>
      <c r="G21" s="64">
        <f>VLOOKUP(D21,upahbahan,3,FALSE)</f>
        <v>586.66666666666663</v>
      </c>
      <c r="H21" s="124">
        <f t="shared" ref="H21" si="2">F21*G21</f>
        <v>586.66666666666663</v>
      </c>
    </row>
    <row r="22" spans="3:13">
      <c r="C22" s="144" t="s">
        <v>1219</v>
      </c>
      <c r="D22" s="80"/>
      <c r="E22" s="80"/>
      <c r="F22" s="80"/>
      <c r="G22" s="162"/>
      <c r="H22" s="124">
        <f>SUM(H21)</f>
        <v>586.66666666666663</v>
      </c>
    </row>
    <row r="23" spans="3:13">
      <c r="C23" s="122" t="s">
        <v>1220</v>
      </c>
      <c r="D23" s="69" t="s">
        <v>1221</v>
      </c>
      <c r="E23" s="70"/>
      <c r="F23" s="70"/>
      <c r="G23" s="71"/>
      <c r="H23" s="124">
        <f>H22+H19+H13</f>
        <v>2541791.416666667</v>
      </c>
    </row>
    <row r="24" spans="3:13">
      <c r="C24" s="122" t="s">
        <v>1222</v>
      </c>
      <c r="D24" s="69" t="s">
        <v>1325</v>
      </c>
      <c r="E24" s="70"/>
      <c r="F24" s="71"/>
      <c r="G24" s="95">
        <f>$M$8</f>
        <v>0.1</v>
      </c>
      <c r="H24" s="124">
        <f>H23*G24</f>
        <v>254179.14166666672</v>
      </c>
    </row>
    <row r="25" spans="3:13" ht="14.4" thickBot="1">
      <c r="C25" s="130" t="s">
        <v>1223</v>
      </c>
      <c r="D25" s="131" t="s">
        <v>1224</v>
      </c>
      <c r="E25" s="132"/>
      <c r="F25" s="132"/>
      <c r="G25" s="155"/>
      <c r="H25" s="134">
        <f>SUM(H23:H24)</f>
        <v>2795970.5583333336</v>
      </c>
    </row>
    <row r="26" spans="3:13" ht="14.4" thickTop="1">
      <c r="C26" s="335"/>
      <c r="D26" s="90"/>
      <c r="E26" s="90"/>
      <c r="F26" s="90"/>
      <c r="G26" s="90"/>
      <c r="H26" s="91"/>
    </row>
    <row r="27" spans="3:13">
      <c r="C27" s="335"/>
      <c r="D27" s="90"/>
      <c r="E27" s="90"/>
      <c r="F27" s="90"/>
      <c r="G27" s="90"/>
      <c r="H27" s="91"/>
    </row>
    <row r="28" spans="3:13" ht="14.4" thickBot="1">
      <c r="C28" s="486" t="s">
        <v>3183</v>
      </c>
      <c r="D28" s="221" t="s">
        <v>3184</v>
      </c>
      <c r="E28" s="342"/>
      <c r="F28" s="342"/>
      <c r="G28" s="342"/>
      <c r="H28" s="342"/>
      <c r="I28" s="56">
        <f>ROUNDDOWN(H48,-2)</f>
        <v>3149500</v>
      </c>
    </row>
    <row r="29" spans="3:13" ht="28.2" thickTop="1">
      <c r="C29" s="119" t="s">
        <v>1197</v>
      </c>
      <c r="D29" s="120" t="s">
        <v>1198</v>
      </c>
      <c r="E29" s="120" t="s">
        <v>1199</v>
      </c>
      <c r="F29" s="120" t="s">
        <v>1200</v>
      </c>
      <c r="G29" s="120" t="s">
        <v>1201</v>
      </c>
      <c r="H29" s="121" t="s">
        <v>1202</v>
      </c>
    </row>
    <row r="30" spans="3:13">
      <c r="C30" s="330" t="s">
        <v>1203</v>
      </c>
      <c r="D30" s="59" t="s">
        <v>1204</v>
      </c>
      <c r="E30" s="73"/>
      <c r="F30" s="73"/>
      <c r="G30" s="73"/>
      <c r="H30" s="146"/>
      <c r="J30" s="159" t="s">
        <v>1249</v>
      </c>
    </row>
    <row r="31" spans="3:13">
      <c r="C31" s="356" t="s">
        <v>1205</v>
      </c>
      <c r="D31" s="59" t="s">
        <v>5</v>
      </c>
      <c r="E31" s="72" t="s">
        <v>6</v>
      </c>
      <c r="F31" s="74">
        <v>2.11</v>
      </c>
      <c r="G31" s="64">
        <f>VLOOKUP(D31,upahbahan,3,FALSE)</f>
        <v>100000</v>
      </c>
      <c r="H31" s="124">
        <f>F31*G31</f>
        <v>211000</v>
      </c>
      <c r="J31" s="159" t="s">
        <v>1250</v>
      </c>
      <c r="M31" s="65">
        <v>0.1</v>
      </c>
    </row>
    <row r="32" spans="3:13">
      <c r="C32" s="356" t="s">
        <v>1206</v>
      </c>
      <c r="D32" s="59" t="s">
        <v>9</v>
      </c>
      <c r="E32" s="72" t="s">
        <v>6</v>
      </c>
      <c r="F32" s="74">
        <v>4</v>
      </c>
      <c r="G32" s="64">
        <f>VLOOKUP(D32,upahbahan,3,FALSE)</f>
        <v>145000</v>
      </c>
      <c r="H32" s="124">
        <f t="shared" ref="H32:H35" si="3">F32*G32</f>
        <v>580000</v>
      </c>
    </row>
    <row r="33" spans="3:9">
      <c r="C33" s="356" t="s">
        <v>1207</v>
      </c>
      <c r="D33" s="59" t="s">
        <v>11</v>
      </c>
      <c r="E33" s="72" t="s">
        <v>6</v>
      </c>
      <c r="F33" s="74">
        <v>1</v>
      </c>
      <c r="G33" s="64">
        <f>VLOOKUP(D33,upahbahan,3,FALSE)</f>
        <v>145000</v>
      </c>
      <c r="H33" s="124">
        <f t="shared" si="3"/>
        <v>145000</v>
      </c>
    </row>
    <row r="34" spans="3:9">
      <c r="C34" s="356" t="s">
        <v>1208</v>
      </c>
      <c r="D34" s="59" t="s">
        <v>18</v>
      </c>
      <c r="E34" s="72" t="s">
        <v>6</v>
      </c>
      <c r="F34" s="74">
        <v>0.1</v>
      </c>
      <c r="G34" s="64">
        <f>VLOOKUP(D34,upahbahan,3,FALSE)</f>
        <v>175000</v>
      </c>
      <c r="H34" s="124">
        <f t="shared" si="3"/>
        <v>17500</v>
      </c>
    </row>
    <row r="35" spans="3:9">
      <c r="C35" s="356" t="s">
        <v>1209</v>
      </c>
      <c r="D35" s="59" t="s">
        <v>19</v>
      </c>
      <c r="E35" s="72" t="s">
        <v>6</v>
      </c>
      <c r="F35" s="74">
        <v>3.3000000000000002E-2</v>
      </c>
      <c r="G35" s="64">
        <f>VLOOKUP(D35,upahbahan,3,FALSE)</f>
        <v>200000</v>
      </c>
      <c r="H35" s="124">
        <f t="shared" si="3"/>
        <v>6600</v>
      </c>
    </row>
    <row r="36" spans="3:9">
      <c r="C36" s="144" t="s">
        <v>1210</v>
      </c>
      <c r="D36" s="80"/>
      <c r="E36" s="80"/>
      <c r="F36" s="217"/>
      <c r="G36" s="218"/>
      <c r="H36" s="124">
        <f>SUM(H31:H35)</f>
        <v>960100</v>
      </c>
      <c r="I36" s="220"/>
    </row>
    <row r="37" spans="3:9">
      <c r="C37" s="343" t="s">
        <v>1211</v>
      </c>
      <c r="D37" s="333" t="s">
        <v>1212</v>
      </c>
      <c r="E37" s="73"/>
      <c r="G37" s="73"/>
      <c r="H37" s="344"/>
    </row>
    <row r="38" spans="3:9">
      <c r="C38" s="345" t="s">
        <v>1205</v>
      </c>
      <c r="D38" s="333" t="s">
        <v>808</v>
      </c>
      <c r="E38" s="170" t="s">
        <v>66</v>
      </c>
      <c r="F38" s="63">
        <v>43.71</v>
      </c>
      <c r="G38" s="64">
        <f>VLOOKUP(D38,upahbahan,3,FALSE)</f>
        <v>34500</v>
      </c>
      <c r="H38" s="124">
        <f t="shared" ref="H38:H41" si="4">F38*G38</f>
        <v>1507995</v>
      </c>
    </row>
    <row r="39" spans="3:9">
      <c r="C39" s="345" t="s">
        <v>1206</v>
      </c>
      <c r="D39" s="333" t="s">
        <v>255</v>
      </c>
      <c r="E39" s="170" t="s">
        <v>66</v>
      </c>
      <c r="F39" s="336">
        <v>4.4999999999999998E-2</v>
      </c>
      <c r="G39" s="64">
        <f>VLOOKUP(D39,upahbahan,3,FALSE)</f>
        <v>45550</v>
      </c>
      <c r="H39" s="124">
        <f t="shared" si="4"/>
        <v>2049.75</v>
      </c>
    </row>
    <row r="40" spans="3:9">
      <c r="C40" s="345" t="s">
        <v>1207</v>
      </c>
      <c r="D40" s="333" t="s">
        <v>578</v>
      </c>
      <c r="E40" s="170" t="s">
        <v>66</v>
      </c>
      <c r="F40" s="336">
        <v>0.8</v>
      </c>
      <c r="G40" s="64">
        <f>VLOOKUP(D40,upahbahan,3,FALSE)</f>
        <v>54700</v>
      </c>
      <c r="H40" s="124">
        <f t="shared" si="4"/>
        <v>43760</v>
      </c>
    </row>
    <row r="41" spans="3:9">
      <c r="C41" s="345" t="s">
        <v>1208</v>
      </c>
      <c r="D41" s="333" t="s">
        <v>240</v>
      </c>
      <c r="E41" s="170" t="s">
        <v>44</v>
      </c>
      <c r="F41" s="336">
        <v>6</v>
      </c>
      <c r="G41" s="64">
        <f>VLOOKUP(D41,upahbahan,3,FALSE)</f>
        <v>4550</v>
      </c>
      <c r="H41" s="124">
        <f t="shared" si="4"/>
        <v>27300</v>
      </c>
    </row>
    <row r="42" spans="3:9">
      <c r="C42" s="144" t="s">
        <v>1216</v>
      </c>
      <c r="D42" s="80"/>
      <c r="E42" s="80"/>
      <c r="F42" s="80"/>
      <c r="G42" s="162"/>
      <c r="H42" s="124">
        <f>SUM(H38:H41)</f>
        <v>1581104.75</v>
      </c>
    </row>
    <row r="43" spans="3:9">
      <c r="C43" s="152" t="s">
        <v>1217</v>
      </c>
      <c r="D43" s="59" t="s">
        <v>1218</v>
      </c>
      <c r="E43" s="73"/>
      <c r="F43" s="73"/>
      <c r="G43" s="73"/>
      <c r="H43" s="146"/>
    </row>
    <row r="44" spans="3:9">
      <c r="C44" s="152">
        <v>1</v>
      </c>
      <c r="D44" s="59" t="s">
        <v>3186</v>
      </c>
      <c r="E44" s="354" t="s">
        <v>1082</v>
      </c>
      <c r="F44" s="355">
        <v>1</v>
      </c>
      <c r="G44" s="64">
        <f>VLOOKUP(D44,upahbahan,3,FALSE)</f>
        <v>322000</v>
      </c>
      <c r="H44" s="124">
        <f t="shared" ref="H44" si="5">F44*G44</f>
        <v>322000</v>
      </c>
    </row>
    <row r="45" spans="3:9">
      <c r="C45" s="144" t="s">
        <v>1219</v>
      </c>
      <c r="D45" s="80"/>
      <c r="E45" s="80"/>
      <c r="F45" s="80"/>
      <c r="G45" s="162"/>
      <c r="H45" s="124">
        <f>SUM(H44)</f>
        <v>322000</v>
      </c>
    </row>
    <row r="46" spans="3:9">
      <c r="C46" s="122" t="s">
        <v>1220</v>
      </c>
      <c r="D46" s="69" t="s">
        <v>1221</v>
      </c>
      <c r="E46" s="70"/>
      <c r="F46" s="70"/>
      <c r="G46" s="71"/>
      <c r="H46" s="124">
        <f>H45+H42+H36</f>
        <v>2863204.75</v>
      </c>
    </row>
    <row r="47" spans="3:9">
      <c r="C47" s="122" t="s">
        <v>1222</v>
      </c>
      <c r="D47" s="69" t="s">
        <v>1325</v>
      </c>
      <c r="E47" s="70"/>
      <c r="F47" s="71"/>
      <c r="G47" s="95">
        <f>$M$8</f>
        <v>0.1</v>
      </c>
      <c r="H47" s="124">
        <f>H46*G47</f>
        <v>286320.47500000003</v>
      </c>
    </row>
    <row r="48" spans="3:9" ht="14.4" thickBot="1">
      <c r="C48" s="130" t="s">
        <v>1223</v>
      </c>
      <c r="D48" s="131" t="s">
        <v>1224</v>
      </c>
      <c r="E48" s="132"/>
      <c r="F48" s="132"/>
      <c r="G48" s="155"/>
      <c r="H48" s="134">
        <f>SUM(H46:H47)</f>
        <v>3149525.2250000001</v>
      </c>
    </row>
    <row r="49" spans="3:9" ht="14.4" thickTop="1">
      <c r="C49" s="335"/>
      <c r="D49" s="90"/>
      <c r="E49" s="90"/>
      <c r="F49" s="90"/>
      <c r="G49" s="90"/>
      <c r="H49" s="91"/>
    </row>
    <row r="50" spans="3:9" ht="14.4" thickBot="1">
      <c r="C50" s="53" t="s">
        <v>3187</v>
      </c>
      <c r="D50" s="221" t="s">
        <v>3188</v>
      </c>
      <c r="E50" s="342"/>
      <c r="F50" s="342"/>
      <c r="G50" s="342"/>
      <c r="H50" s="342"/>
      <c r="I50" s="56">
        <f>ROUNDDOWN(H64,-2)</f>
        <v>14300</v>
      </c>
    </row>
    <row r="51" spans="3:9" ht="28.2" thickTop="1">
      <c r="C51" s="119" t="s">
        <v>1197</v>
      </c>
      <c r="D51" s="120" t="s">
        <v>1198</v>
      </c>
      <c r="E51" s="120" t="s">
        <v>1199</v>
      </c>
      <c r="F51" s="120" t="s">
        <v>1200</v>
      </c>
      <c r="G51" s="120" t="s">
        <v>1201</v>
      </c>
      <c r="H51" s="121" t="s">
        <v>1202</v>
      </c>
    </row>
    <row r="52" spans="3:9">
      <c r="C52" s="330" t="s">
        <v>1203</v>
      </c>
      <c r="D52" s="59" t="s">
        <v>1204</v>
      </c>
      <c r="E52" s="73"/>
      <c r="F52" s="73"/>
      <c r="G52" s="73"/>
      <c r="H52" s="146"/>
    </row>
    <row r="53" spans="3:9">
      <c r="C53" s="356" t="s">
        <v>1205</v>
      </c>
      <c r="D53" s="59" t="s">
        <v>5</v>
      </c>
      <c r="E53" s="72" t="s">
        <v>6</v>
      </c>
      <c r="F53" s="93">
        <v>0.1</v>
      </c>
      <c r="G53" s="64">
        <f>VLOOKUP(D53,upahbahan,3,FALSE)</f>
        <v>100000</v>
      </c>
      <c r="H53" s="124">
        <f t="shared" ref="H53:H56" si="6">F53*G53</f>
        <v>10000</v>
      </c>
    </row>
    <row r="54" spans="3:9">
      <c r="C54" s="356" t="s">
        <v>1206</v>
      </c>
      <c r="D54" s="59" t="s">
        <v>11</v>
      </c>
      <c r="E54" s="72" t="s">
        <v>6</v>
      </c>
      <c r="F54" s="93">
        <v>1.7999999999999999E-2</v>
      </c>
      <c r="G54" s="64">
        <f>VLOOKUP(D54,upahbahan,3,FALSE)</f>
        <v>145000</v>
      </c>
      <c r="H54" s="124">
        <f t="shared" si="6"/>
        <v>2610</v>
      </c>
    </row>
    <row r="55" spans="3:9">
      <c r="C55" s="356" t="s">
        <v>1207</v>
      </c>
      <c r="D55" s="59" t="s">
        <v>18</v>
      </c>
      <c r="E55" s="72" t="s">
        <v>6</v>
      </c>
      <c r="F55" s="93">
        <v>1.8E-3</v>
      </c>
      <c r="G55" s="64">
        <f>VLOOKUP(D55,upahbahan,3,FALSE)</f>
        <v>175000</v>
      </c>
      <c r="H55" s="124">
        <f t="shared" si="6"/>
        <v>315</v>
      </c>
    </row>
    <row r="56" spans="3:9">
      <c r="C56" s="356" t="s">
        <v>1208</v>
      </c>
      <c r="D56" s="59" t="s">
        <v>19</v>
      </c>
      <c r="E56" s="72" t="s">
        <v>6</v>
      </c>
      <c r="F56" s="93">
        <v>5.9999999999999995E-4</v>
      </c>
      <c r="G56" s="64">
        <f>VLOOKUP(D56,upahbahan,3,FALSE)</f>
        <v>200000</v>
      </c>
      <c r="H56" s="124">
        <f t="shared" si="6"/>
        <v>119.99999999999999</v>
      </c>
    </row>
    <row r="57" spans="3:9">
      <c r="C57" s="144" t="s">
        <v>1210</v>
      </c>
      <c r="D57" s="80"/>
      <c r="E57" s="80"/>
      <c r="F57" s="217"/>
      <c r="G57" s="218"/>
      <c r="H57" s="124">
        <f>SUM(H53:H56)</f>
        <v>13045</v>
      </c>
      <c r="I57" s="220"/>
    </row>
    <row r="58" spans="3:9">
      <c r="C58" s="343" t="s">
        <v>1211</v>
      </c>
      <c r="D58" s="333" t="s">
        <v>1212</v>
      </c>
      <c r="E58" s="73"/>
      <c r="G58" s="73"/>
      <c r="H58" s="344"/>
    </row>
    <row r="59" spans="3:9">
      <c r="C59" s="144" t="s">
        <v>1216</v>
      </c>
      <c r="D59" s="80"/>
      <c r="E59" s="80"/>
      <c r="F59" s="80"/>
      <c r="G59" s="162"/>
      <c r="H59" s="124">
        <f>SUM(H58)</f>
        <v>0</v>
      </c>
    </row>
    <row r="60" spans="3:9">
      <c r="C60" s="152" t="s">
        <v>1217</v>
      </c>
      <c r="D60" s="59" t="s">
        <v>1218</v>
      </c>
      <c r="E60" s="73"/>
      <c r="F60" s="73"/>
      <c r="G60" s="73"/>
      <c r="H60" s="146"/>
    </row>
    <row r="61" spans="3:9">
      <c r="C61" s="144" t="s">
        <v>1219</v>
      </c>
      <c r="D61" s="80"/>
      <c r="E61" s="80"/>
      <c r="F61" s="80"/>
      <c r="G61" s="162"/>
      <c r="H61" s="153">
        <v>0</v>
      </c>
    </row>
    <row r="62" spans="3:9">
      <c r="C62" s="122" t="s">
        <v>1220</v>
      </c>
      <c r="D62" s="69" t="s">
        <v>1221</v>
      </c>
      <c r="E62" s="70"/>
      <c r="F62" s="70"/>
      <c r="G62" s="71"/>
      <c r="H62" s="124">
        <f>H61+H59+H57</f>
        <v>13045</v>
      </c>
    </row>
    <row r="63" spans="3:9">
      <c r="C63" s="122" t="s">
        <v>1222</v>
      </c>
      <c r="D63" s="69" t="s">
        <v>1325</v>
      </c>
      <c r="E63" s="70"/>
      <c r="F63" s="71"/>
      <c r="G63" s="95">
        <f>$M$8</f>
        <v>0.1</v>
      </c>
      <c r="H63" s="124">
        <f>H62*G63</f>
        <v>1304.5</v>
      </c>
    </row>
    <row r="64" spans="3:9" ht="14.4" thickBot="1">
      <c r="C64" s="130" t="s">
        <v>1223</v>
      </c>
      <c r="D64" s="131" t="s">
        <v>1224</v>
      </c>
      <c r="E64" s="132"/>
      <c r="F64" s="132"/>
      <c r="G64" s="155"/>
      <c r="H64" s="134">
        <f>SUM(H62:H63)</f>
        <v>14349.5</v>
      </c>
    </row>
    <row r="65" spans="3:9" ht="14.4" thickTop="1">
      <c r="C65" s="335"/>
      <c r="D65" s="90"/>
      <c r="E65" s="90"/>
      <c r="F65" s="90"/>
      <c r="G65" s="90"/>
      <c r="H65" s="91"/>
    </row>
    <row r="66" spans="3:9">
      <c r="C66" s="335"/>
      <c r="D66" s="90"/>
      <c r="E66" s="90"/>
      <c r="F66" s="90"/>
      <c r="G66" s="90"/>
      <c r="H66" s="91"/>
    </row>
    <row r="67" spans="3:9" ht="14.4" thickBot="1">
      <c r="C67" s="53" t="s">
        <v>3189</v>
      </c>
      <c r="D67" s="221" t="s">
        <v>3190</v>
      </c>
      <c r="E67" s="342"/>
      <c r="F67" s="342"/>
      <c r="G67" s="342"/>
      <c r="H67" s="342"/>
      <c r="I67" s="56">
        <f>ROUNDDOWN(H84,-2)</f>
        <v>169100</v>
      </c>
    </row>
    <row r="68" spans="3:9" ht="28.2" thickTop="1">
      <c r="C68" s="119" t="s">
        <v>1197</v>
      </c>
      <c r="D68" s="120" t="s">
        <v>1198</v>
      </c>
      <c r="E68" s="120" t="s">
        <v>1199</v>
      </c>
      <c r="F68" s="120" t="s">
        <v>1200</v>
      </c>
      <c r="G68" s="120" t="s">
        <v>1201</v>
      </c>
      <c r="H68" s="121" t="s">
        <v>1202</v>
      </c>
    </row>
    <row r="69" spans="3:9">
      <c r="C69" s="330" t="s">
        <v>1203</v>
      </c>
      <c r="D69" s="59" t="s">
        <v>1204</v>
      </c>
      <c r="E69" s="73"/>
      <c r="F69" s="73"/>
      <c r="G69" s="73"/>
      <c r="H69" s="146"/>
    </row>
    <row r="70" spans="3:9">
      <c r="C70" s="356" t="s">
        <v>1205</v>
      </c>
      <c r="D70" s="59" t="s">
        <v>5</v>
      </c>
      <c r="E70" s="72" t="s">
        <v>6</v>
      </c>
      <c r="F70" s="93">
        <v>3.5999999999999997E-2</v>
      </c>
      <c r="G70" s="64">
        <f>VLOOKUP(D70,upahbahan,3,FALSE)</f>
        <v>100000</v>
      </c>
      <c r="H70" s="124">
        <f t="shared" ref="H70:H73" si="7">F70*G70</f>
        <v>3599.9999999999995</v>
      </c>
    </row>
    <row r="71" spans="3:9">
      <c r="C71" s="356" t="s">
        <v>1206</v>
      </c>
      <c r="D71" s="59" t="s">
        <v>9</v>
      </c>
      <c r="E71" s="72" t="s">
        <v>6</v>
      </c>
      <c r="F71" s="93">
        <v>3.5999999999999997E-2</v>
      </c>
      <c r="G71" s="64">
        <f>VLOOKUP(D71,upahbahan,3,FALSE)</f>
        <v>145000</v>
      </c>
      <c r="H71" s="124">
        <f t="shared" si="7"/>
        <v>5220</v>
      </c>
    </row>
    <row r="72" spans="3:9">
      <c r="C72" s="356" t="s">
        <v>1207</v>
      </c>
      <c r="D72" s="59" t="s">
        <v>18</v>
      </c>
      <c r="E72" s="72" t="s">
        <v>6</v>
      </c>
      <c r="F72" s="93">
        <v>3.5999999999999999E-3</v>
      </c>
      <c r="G72" s="64">
        <f>VLOOKUP(D72,upahbahan,3,FALSE)</f>
        <v>175000</v>
      </c>
      <c r="H72" s="124">
        <f t="shared" si="7"/>
        <v>630</v>
      </c>
    </row>
    <row r="73" spans="3:9">
      <c r="C73" s="356" t="s">
        <v>1208</v>
      </c>
      <c r="D73" s="59" t="s">
        <v>19</v>
      </c>
      <c r="E73" s="72" t="s">
        <v>6</v>
      </c>
      <c r="F73" s="93">
        <v>1.1999999999999999E-3</v>
      </c>
      <c r="G73" s="64">
        <f>VLOOKUP(D73,upahbahan,3,FALSE)</f>
        <v>200000</v>
      </c>
      <c r="H73" s="124">
        <f t="shared" si="7"/>
        <v>239.99999999999997</v>
      </c>
    </row>
    <row r="74" spans="3:9">
      <c r="C74" s="144" t="s">
        <v>1210</v>
      </c>
      <c r="D74" s="80"/>
      <c r="E74" s="80"/>
      <c r="F74" s="217"/>
      <c r="G74" s="218"/>
      <c r="H74" s="124">
        <f>SUM(H70:H73)</f>
        <v>9690</v>
      </c>
      <c r="I74" s="220"/>
    </row>
    <row r="75" spans="3:9">
      <c r="C75" s="343" t="s">
        <v>1211</v>
      </c>
      <c r="D75" s="333" t="s">
        <v>1212</v>
      </c>
      <c r="E75" s="73"/>
      <c r="G75" s="73"/>
      <c r="H75" s="344"/>
    </row>
    <row r="76" spans="3:9">
      <c r="C76" s="345" t="s">
        <v>1205</v>
      </c>
      <c r="D76" s="333" t="s">
        <v>963</v>
      </c>
      <c r="E76" s="170" t="s">
        <v>63</v>
      </c>
      <c r="F76" s="63">
        <v>0.09</v>
      </c>
      <c r="G76" s="64">
        <f>VLOOKUP(D76,upahbahan,3,FALSE)</f>
        <v>179000</v>
      </c>
      <c r="H76" s="124">
        <f t="shared" ref="H76:H78" si="8">F76*G76</f>
        <v>16110</v>
      </c>
    </row>
    <row r="77" spans="3:9">
      <c r="C77" s="345" t="s">
        <v>1206</v>
      </c>
      <c r="D77" s="333" t="s">
        <v>1020</v>
      </c>
      <c r="E77" s="170" t="s">
        <v>44</v>
      </c>
      <c r="F77" s="336">
        <v>4</v>
      </c>
      <c r="G77" s="64">
        <f>VLOOKUP(D77,upahbahan,3,FALSE)</f>
        <v>7000</v>
      </c>
      <c r="H77" s="124">
        <f t="shared" si="8"/>
        <v>28000</v>
      </c>
    </row>
    <row r="78" spans="3:9">
      <c r="C78" s="345" t="s">
        <v>1207</v>
      </c>
      <c r="D78" s="333" t="s">
        <v>984</v>
      </c>
      <c r="E78" s="170" t="s">
        <v>63</v>
      </c>
      <c r="F78" s="336">
        <v>1</v>
      </c>
      <c r="G78" s="64">
        <f>VLOOKUP(D78,upahbahan,3,FALSE)</f>
        <v>100000</v>
      </c>
      <c r="H78" s="124">
        <f t="shared" si="8"/>
        <v>100000</v>
      </c>
    </row>
    <row r="79" spans="3:9">
      <c r="C79" s="144" t="s">
        <v>1216</v>
      </c>
      <c r="D79" s="80"/>
      <c r="E79" s="80"/>
      <c r="F79" s="80"/>
      <c r="G79" s="162"/>
      <c r="H79" s="124">
        <f>SUM(H76:H78)</f>
        <v>144110</v>
      </c>
    </row>
    <row r="80" spans="3:9">
      <c r="C80" s="152" t="s">
        <v>1217</v>
      </c>
      <c r="D80" s="59" t="s">
        <v>1218</v>
      </c>
      <c r="E80" s="73"/>
      <c r="F80" s="73"/>
      <c r="G80" s="73"/>
      <c r="H80" s="146"/>
    </row>
    <row r="81" spans="3:9">
      <c r="C81" s="144" t="s">
        <v>1219</v>
      </c>
      <c r="D81" s="80"/>
      <c r="E81" s="80"/>
      <c r="F81" s="80"/>
      <c r="G81" s="162"/>
      <c r="H81" s="153">
        <v>0</v>
      </c>
    </row>
    <row r="82" spans="3:9">
      <c r="C82" s="122" t="s">
        <v>1220</v>
      </c>
      <c r="D82" s="69" t="s">
        <v>1221</v>
      </c>
      <c r="E82" s="70"/>
      <c r="F82" s="70"/>
      <c r="G82" s="71"/>
      <c r="H82" s="124">
        <f>H81+H79+H74</f>
        <v>153800</v>
      </c>
    </row>
    <row r="83" spans="3:9">
      <c r="C83" s="122" t="s">
        <v>1222</v>
      </c>
      <c r="D83" s="69" t="s">
        <v>1325</v>
      </c>
      <c r="E83" s="70"/>
      <c r="F83" s="71"/>
      <c r="G83" s="95">
        <f>$M$8</f>
        <v>0.1</v>
      </c>
      <c r="H83" s="124">
        <f>H82*G83</f>
        <v>15380</v>
      </c>
    </row>
    <row r="84" spans="3:9" ht="14.4" thickBot="1">
      <c r="C84" s="130" t="s">
        <v>1223</v>
      </c>
      <c r="D84" s="131" t="s">
        <v>1224</v>
      </c>
      <c r="E84" s="132"/>
      <c r="F84" s="132"/>
      <c r="G84" s="155"/>
      <c r="H84" s="134">
        <f>SUM(H82:H83)</f>
        <v>169180</v>
      </c>
    </row>
    <row r="85" spans="3:9" ht="14.4" thickTop="1">
      <c r="C85" s="335"/>
      <c r="D85" s="90"/>
      <c r="E85" s="90"/>
      <c r="F85" s="90"/>
      <c r="G85" s="90"/>
      <c r="H85" s="91"/>
    </row>
    <row r="86" spans="3:9" ht="14.4" thickBot="1">
      <c r="C86" s="55" t="s">
        <v>3192</v>
      </c>
      <c r="D86" s="221" t="s">
        <v>3191</v>
      </c>
      <c r="E86" s="342"/>
      <c r="F86" s="342"/>
      <c r="G86" s="342"/>
      <c r="H86" s="342"/>
      <c r="I86" s="56">
        <f>ROUNDDOWN(H101,-2)</f>
        <v>123200</v>
      </c>
    </row>
    <row r="87" spans="3:9" ht="28.2" thickTop="1">
      <c r="C87" s="119" t="s">
        <v>1197</v>
      </c>
      <c r="D87" s="120" t="s">
        <v>1198</v>
      </c>
      <c r="E87" s="120" t="s">
        <v>1199</v>
      </c>
      <c r="F87" s="120" t="s">
        <v>1200</v>
      </c>
      <c r="G87" s="120" t="s">
        <v>1201</v>
      </c>
      <c r="H87" s="121" t="s">
        <v>1202</v>
      </c>
    </row>
    <row r="88" spans="3:9">
      <c r="C88" s="330" t="s">
        <v>1203</v>
      </c>
      <c r="D88" s="59" t="s">
        <v>1204</v>
      </c>
      <c r="E88" s="73"/>
      <c r="F88" s="73"/>
      <c r="G88" s="73"/>
      <c r="H88" s="146"/>
    </row>
    <row r="89" spans="3:9">
      <c r="C89" s="356" t="s">
        <v>1205</v>
      </c>
      <c r="D89" s="59" t="s">
        <v>5</v>
      </c>
      <c r="E89" s="72" t="s">
        <v>6</v>
      </c>
      <c r="F89" s="93">
        <v>0.09</v>
      </c>
      <c r="G89" s="64">
        <f>VLOOKUP(D89,upahbahan,3,FALSE)</f>
        <v>100000</v>
      </c>
      <c r="H89" s="124">
        <f t="shared" ref="H89:H92" si="9">F89*G89</f>
        <v>9000</v>
      </c>
    </row>
    <row r="90" spans="3:9">
      <c r="C90" s="356" t="s">
        <v>1206</v>
      </c>
      <c r="D90" s="59" t="s">
        <v>9</v>
      </c>
      <c r="E90" s="72" t="s">
        <v>6</v>
      </c>
      <c r="F90" s="93">
        <v>1.7999999999999999E-2</v>
      </c>
      <c r="G90" s="64">
        <f>VLOOKUP(D90,upahbahan,3,FALSE)</f>
        <v>145000</v>
      </c>
      <c r="H90" s="124">
        <f t="shared" si="9"/>
        <v>2610</v>
      </c>
    </row>
    <row r="91" spans="3:9">
      <c r="C91" s="356" t="s">
        <v>1207</v>
      </c>
      <c r="D91" s="59" t="s">
        <v>18</v>
      </c>
      <c r="E91" s="72" t="s">
        <v>6</v>
      </c>
      <c r="F91" s="93">
        <v>1.8E-3</v>
      </c>
      <c r="G91" s="64">
        <f>VLOOKUP(D91,upahbahan,3,FALSE)</f>
        <v>175000</v>
      </c>
      <c r="H91" s="124">
        <f t="shared" si="9"/>
        <v>315</v>
      </c>
    </row>
    <row r="92" spans="3:9">
      <c r="C92" s="356" t="s">
        <v>1208</v>
      </c>
      <c r="D92" s="59" t="s">
        <v>19</v>
      </c>
      <c r="E92" s="72" t="s">
        <v>6</v>
      </c>
      <c r="F92" s="93">
        <v>5.9999999999999995E-4</v>
      </c>
      <c r="G92" s="64">
        <f>VLOOKUP(D92,upahbahan,3,FALSE)</f>
        <v>200000</v>
      </c>
      <c r="H92" s="124">
        <f t="shared" si="9"/>
        <v>119.99999999999999</v>
      </c>
    </row>
    <row r="93" spans="3:9">
      <c r="C93" s="144" t="s">
        <v>1210</v>
      </c>
      <c r="D93" s="80"/>
      <c r="E93" s="80"/>
      <c r="F93" s="217"/>
      <c r="G93" s="218"/>
      <c r="H93" s="124">
        <f>SUM(H89:H92)</f>
        <v>12045</v>
      </c>
      <c r="I93" s="220"/>
    </row>
    <row r="94" spans="3:9">
      <c r="C94" s="343" t="s">
        <v>1211</v>
      </c>
      <c r="D94" s="333" t="s">
        <v>1212</v>
      </c>
      <c r="E94" s="73"/>
      <c r="G94" s="73"/>
      <c r="H94" s="344"/>
    </row>
    <row r="95" spans="3:9">
      <c r="C95" s="345">
        <v>1</v>
      </c>
      <c r="D95" s="333" t="s">
        <v>984</v>
      </c>
      <c r="E95" s="170" t="s">
        <v>63</v>
      </c>
      <c r="F95" s="336">
        <v>1</v>
      </c>
      <c r="G95" s="64">
        <f>VLOOKUP(D95,upahbahan,3,FALSE)</f>
        <v>100000</v>
      </c>
      <c r="H95" s="124">
        <f t="shared" ref="H95" si="10">F95*G95</f>
        <v>100000</v>
      </c>
    </row>
    <row r="96" spans="3:9">
      <c r="C96" s="144" t="s">
        <v>1216</v>
      </c>
      <c r="D96" s="80"/>
      <c r="E96" s="80"/>
      <c r="F96" s="80"/>
      <c r="G96" s="162"/>
      <c r="H96" s="124">
        <f>SUM(H95:H95)</f>
        <v>100000</v>
      </c>
    </row>
    <row r="97" spans="3:9">
      <c r="C97" s="152" t="s">
        <v>1217</v>
      </c>
      <c r="D97" s="59" t="s">
        <v>1218</v>
      </c>
      <c r="E97" s="73"/>
      <c r="F97" s="73"/>
      <c r="G97" s="73"/>
      <c r="H97" s="146"/>
    </row>
    <row r="98" spans="3:9">
      <c r="C98" s="144" t="s">
        <v>1219</v>
      </c>
      <c r="D98" s="80"/>
      <c r="E98" s="80"/>
      <c r="F98" s="80"/>
      <c r="G98" s="162"/>
      <c r="H98" s="153">
        <v>0</v>
      </c>
    </row>
    <row r="99" spans="3:9">
      <c r="C99" s="122" t="s">
        <v>1220</v>
      </c>
      <c r="D99" s="69" t="s">
        <v>1221</v>
      </c>
      <c r="E99" s="70"/>
      <c r="F99" s="70"/>
      <c r="G99" s="71"/>
      <c r="H99" s="124">
        <f>H98+H96+H93</f>
        <v>112045</v>
      </c>
    </row>
    <row r="100" spans="3:9">
      <c r="C100" s="122" t="s">
        <v>1222</v>
      </c>
      <c r="D100" s="69" t="s">
        <v>1325</v>
      </c>
      <c r="E100" s="70"/>
      <c r="F100" s="71"/>
      <c r="G100" s="95">
        <f>$M$8</f>
        <v>0.1</v>
      </c>
      <c r="H100" s="124">
        <f>H99*G100</f>
        <v>11204.5</v>
      </c>
    </row>
    <row r="101" spans="3:9" ht="14.4" thickBot="1">
      <c r="C101" s="130" t="s">
        <v>1223</v>
      </c>
      <c r="D101" s="131" t="s">
        <v>1224</v>
      </c>
      <c r="E101" s="132"/>
      <c r="F101" s="132"/>
      <c r="G101" s="155"/>
      <c r="H101" s="134">
        <f>SUM(H99:H100)</f>
        <v>123249.5</v>
      </c>
    </row>
    <row r="102" spans="3:9" ht="14.4" thickTop="1">
      <c r="C102" s="335"/>
      <c r="D102" s="90"/>
      <c r="E102" s="90"/>
      <c r="F102" s="90"/>
      <c r="G102" s="90"/>
      <c r="H102" s="91"/>
    </row>
    <row r="104" spans="3:9" ht="14.4" thickBot="1">
      <c r="C104" s="53" t="s">
        <v>3193</v>
      </c>
      <c r="D104" s="221" t="s">
        <v>3194</v>
      </c>
      <c r="E104" s="342"/>
      <c r="F104" s="342"/>
      <c r="G104" s="342"/>
      <c r="H104" s="342"/>
      <c r="I104" s="56">
        <f>ROUNDDOWN(H121,-2)</f>
        <v>138200</v>
      </c>
    </row>
    <row r="105" spans="3:9" ht="28.2" thickTop="1">
      <c r="C105" s="119" t="s">
        <v>1197</v>
      </c>
      <c r="D105" s="120" t="s">
        <v>1198</v>
      </c>
      <c r="E105" s="120" t="s">
        <v>1199</v>
      </c>
      <c r="F105" s="120" t="s">
        <v>1200</v>
      </c>
      <c r="G105" s="120" t="s">
        <v>1201</v>
      </c>
      <c r="H105" s="121" t="s">
        <v>1202</v>
      </c>
    </row>
    <row r="106" spans="3:9">
      <c r="C106" s="330" t="s">
        <v>1203</v>
      </c>
      <c r="D106" s="59" t="s">
        <v>1204</v>
      </c>
      <c r="E106" s="73"/>
      <c r="F106" s="73"/>
      <c r="G106" s="73"/>
      <c r="H106" s="146"/>
    </row>
    <row r="107" spans="3:9">
      <c r="C107" s="356" t="s">
        <v>1205</v>
      </c>
      <c r="D107" s="59" t="s">
        <v>5</v>
      </c>
      <c r="E107" s="72" t="s">
        <v>6</v>
      </c>
      <c r="F107" s="93">
        <v>0.04</v>
      </c>
      <c r="G107" s="64">
        <f>VLOOKUP(D107,upahbahan,3,FALSE)</f>
        <v>100000</v>
      </c>
      <c r="H107" s="124">
        <f t="shared" ref="H107:H110" si="11">F107*G107</f>
        <v>4000</v>
      </c>
    </row>
    <row r="108" spans="3:9">
      <c r="C108" s="356" t="s">
        <v>1206</v>
      </c>
      <c r="D108" s="59" t="s">
        <v>12</v>
      </c>
      <c r="E108" s="72" t="s">
        <v>6</v>
      </c>
      <c r="F108" s="93">
        <v>0.08</v>
      </c>
      <c r="G108" s="64">
        <f>VLOOKUP(D108,upahbahan,3,FALSE)</f>
        <v>145000</v>
      </c>
      <c r="H108" s="124">
        <f t="shared" si="11"/>
        <v>11600</v>
      </c>
    </row>
    <row r="109" spans="3:9">
      <c r="C109" s="356" t="s">
        <v>1207</v>
      </c>
      <c r="D109" s="59" t="s">
        <v>18</v>
      </c>
      <c r="E109" s="72" t="s">
        <v>6</v>
      </c>
      <c r="F109" s="93">
        <v>4.0000000000000001E-3</v>
      </c>
      <c r="G109" s="64">
        <f>VLOOKUP(D109,upahbahan,3,FALSE)</f>
        <v>175000</v>
      </c>
      <c r="H109" s="124">
        <f t="shared" si="11"/>
        <v>700</v>
      </c>
    </row>
    <row r="110" spans="3:9">
      <c r="C110" s="356" t="s">
        <v>1208</v>
      </c>
      <c r="D110" s="59" t="s">
        <v>19</v>
      </c>
      <c r="E110" s="72" t="s">
        <v>6</v>
      </c>
      <c r="F110" s="93">
        <v>1.2999999999999999E-3</v>
      </c>
      <c r="G110" s="64">
        <f>VLOOKUP(D110,upahbahan,3,FALSE)</f>
        <v>200000</v>
      </c>
      <c r="H110" s="124">
        <f t="shared" si="11"/>
        <v>260</v>
      </c>
    </row>
    <row r="111" spans="3:9">
      <c r="C111" s="144" t="s">
        <v>1210</v>
      </c>
      <c r="D111" s="80"/>
      <c r="E111" s="80"/>
      <c r="F111" s="217"/>
      <c r="G111" s="218"/>
      <c r="H111" s="124">
        <f>SUM(H107:H110)</f>
        <v>16560</v>
      </c>
      <c r="I111" s="220"/>
    </row>
    <row r="112" spans="3:9">
      <c r="C112" s="343" t="s">
        <v>1211</v>
      </c>
      <c r="D112" s="333" t="s">
        <v>1212</v>
      </c>
      <c r="E112" s="73"/>
      <c r="G112" s="73"/>
      <c r="H112" s="344"/>
    </row>
    <row r="113" spans="3:9">
      <c r="C113" s="343">
        <v>1</v>
      </c>
      <c r="D113" s="333" t="s">
        <v>3195</v>
      </c>
      <c r="E113" s="170" t="s">
        <v>66</v>
      </c>
      <c r="F113" s="58">
        <v>3.29</v>
      </c>
      <c r="G113" s="64">
        <f>VLOOKUP(D113,upahbahan,3,FALSE)</f>
        <v>29120</v>
      </c>
      <c r="H113" s="124">
        <f t="shared" ref="H113" si="12">F113*G113</f>
        <v>95804.800000000003</v>
      </c>
    </row>
    <row r="114" spans="3:9">
      <c r="C114" s="345">
        <v>2</v>
      </c>
      <c r="D114" s="333" t="s">
        <v>3196</v>
      </c>
      <c r="E114" s="170" t="s">
        <v>66</v>
      </c>
      <c r="F114" s="538">
        <v>0.45900000000000002</v>
      </c>
      <c r="G114" s="64">
        <f>VLOOKUP(D114,upahbahan,3,FALSE)</f>
        <v>18000</v>
      </c>
      <c r="H114" s="124">
        <f t="shared" ref="H114" si="13">F114*G114</f>
        <v>8262</v>
      </c>
    </row>
    <row r="115" spans="3:9">
      <c r="C115" s="144" t="s">
        <v>1216</v>
      </c>
      <c r="D115" s="80"/>
      <c r="E115" s="537"/>
      <c r="F115" s="80"/>
      <c r="G115" s="162"/>
      <c r="H115" s="124">
        <f>SUM(H113:H114)</f>
        <v>104066.8</v>
      </c>
    </row>
    <row r="116" spans="3:9">
      <c r="C116" s="152" t="s">
        <v>1217</v>
      </c>
      <c r="D116" s="59" t="s">
        <v>1218</v>
      </c>
      <c r="E116" s="170"/>
      <c r="F116" s="73"/>
      <c r="G116" s="73"/>
      <c r="H116" s="146"/>
    </row>
    <row r="117" spans="3:9">
      <c r="C117" s="536">
        <v>1</v>
      </c>
      <c r="D117" s="59" t="s">
        <v>3197</v>
      </c>
      <c r="E117" s="170" t="s">
        <v>2423</v>
      </c>
      <c r="F117" s="170">
        <v>5.4899999999999997E-2</v>
      </c>
      <c r="G117" s="64">
        <f>VLOOKUP(D117,upahbahan,3,FALSE)</f>
        <v>92500</v>
      </c>
      <c r="H117" s="124">
        <f>F117*G117</f>
        <v>5078.25</v>
      </c>
    </row>
    <row r="118" spans="3:9">
      <c r="C118" s="144" t="s">
        <v>1219</v>
      </c>
      <c r="D118" s="80"/>
      <c r="E118" s="80"/>
      <c r="F118" s="80"/>
      <c r="G118" s="162"/>
      <c r="H118" s="539">
        <f>SUM(H117)</f>
        <v>5078.25</v>
      </c>
    </row>
    <row r="119" spans="3:9">
      <c r="C119" s="122" t="s">
        <v>1220</v>
      </c>
      <c r="D119" s="69" t="s">
        <v>1221</v>
      </c>
      <c r="E119" s="70"/>
      <c r="F119" s="70"/>
      <c r="G119" s="71"/>
      <c r="H119" s="124">
        <f>H118+H115+H111</f>
        <v>125705.05</v>
      </c>
    </row>
    <row r="120" spans="3:9">
      <c r="C120" s="122" t="s">
        <v>1222</v>
      </c>
      <c r="D120" s="69" t="s">
        <v>1325</v>
      </c>
      <c r="E120" s="70"/>
      <c r="F120" s="71"/>
      <c r="G120" s="95">
        <f>$M$8</f>
        <v>0.1</v>
      </c>
      <c r="H120" s="124">
        <f>H119*G120</f>
        <v>12570.505000000001</v>
      </c>
    </row>
    <row r="121" spans="3:9" ht="14.4" thickBot="1">
      <c r="C121" s="130" t="s">
        <v>1223</v>
      </c>
      <c r="D121" s="131" t="s">
        <v>1224</v>
      </c>
      <c r="E121" s="132"/>
      <c r="F121" s="132"/>
      <c r="G121" s="155"/>
      <c r="H121" s="134">
        <f>SUM(H119:H120)</f>
        <v>138275.55499999999</v>
      </c>
    </row>
    <row r="122" spans="3:9" ht="14.4" thickTop="1">
      <c r="C122" s="335"/>
      <c r="D122" s="90"/>
      <c r="E122" s="90"/>
      <c r="F122" s="90"/>
      <c r="G122" s="90"/>
      <c r="H122" s="91"/>
    </row>
    <row r="124" spans="3:9" ht="14.4" thickBot="1">
      <c r="C124" s="53" t="s">
        <v>3198</v>
      </c>
      <c r="D124" s="221" t="s">
        <v>3199</v>
      </c>
      <c r="E124" s="342"/>
      <c r="F124" s="342"/>
      <c r="G124" s="342"/>
      <c r="H124" s="342"/>
      <c r="I124" s="56">
        <f>ROUNDDOWN(H141,-2)</f>
        <v>539600</v>
      </c>
    </row>
    <row r="125" spans="3:9" ht="28.2" thickTop="1">
      <c r="C125" s="119" t="s">
        <v>1197</v>
      </c>
      <c r="D125" s="120" t="s">
        <v>1198</v>
      </c>
      <c r="E125" s="120" t="s">
        <v>1199</v>
      </c>
      <c r="F125" s="120" t="s">
        <v>1200</v>
      </c>
      <c r="G125" s="120" t="s">
        <v>1201</v>
      </c>
      <c r="H125" s="121" t="s">
        <v>1202</v>
      </c>
    </row>
    <row r="126" spans="3:9">
      <c r="C126" s="330" t="s">
        <v>1203</v>
      </c>
      <c r="D126" s="59" t="s">
        <v>1204</v>
      </c>
      <c r="E126" s="73"/>
      <c r="F126" s="73"/>
      <c r="G126" s="73"/>
      <c r="H126" s="146"/>
    </row>
    <row r="127" spans="3:9">
      <c r="C127" s="356" t="s">
        <v>1205</v>
      </c>
      <c r="D127" s="59" t="s">
        <v>5</v>
      </c>
      <c r="E127" s="72" t="s">
        <v>6</v>
      </c>
      <c r="F127" s="93">
        <v>0.05</v>
      </c>
      <c r="G127" s="64">
        <f>VLOOKUP(D127,upahbahan,3,FALSE)</f>
        <v>100000</v>
      </c>
      <c r="H127" s="124">
        <f>F127*G127</f>
        <v>5000</v>
      </c>
    </row>
    <row r="128" spans="3:9">
      <c r="C128" s="356" t="s">
        <v>1206</v>
      </c>
      <c r="D128" s="59" t="s">
        <v>9</v>
      </c>
      <c r="E128" s="72" t="s">
        <v>6</v>
      </c>
      <c r="F128" s="93">
        <v>0.05</v>
      </c>
      <c r="G128" s="64">
        <f>VLOOKUP(D128,upahbahan,3,FALSE)</f>
        <v>145000</v>
      </c>
      <c r="H128" s="124">
        <f t="shared" ref="H128:H130" si="14">F128*G128</f>
        <v>7250</v>
      </c>
    </row>
    <row r="129" spans="3:9">
      <c r="C129" s="356" t="s">
        <v>1207</v>
      </c>
      <c r="D129" s="59" t="s">
        <v>18</v>
      </c>
      <c r="E129" s="72" t="s">
        <v>6</v>
      </c>
      <c r="F129" s="93">
        <v>5.0000000000000001E-3</v>
      </c>
      <c r="G129" s="64">
        <f>VLOOKUP(D129,upahbahan,3,FALSE)</f>
        <v>175000</v>
      </c>
      <c r="H129" s="124">
        <f t="shared" si="14"/>
        <v>875</v>
      </c>
    </row>
    <row r="130" spans="3:9">
      <c r="C130" s="356" t="s">
        <v>1208</v>
      </c>
      <c r="D130" s="59" t="s">
        <v>19</v>
      </c>
      <c r="E130" s="72" t="s">
        <v>6</v>
      </c>
      <c r="F130" s="93">
        <v>2E-3</v>
      </c>
      <c r="G130" s="64">
        <f>VLOOKUP(D130,upahbahan,3,FALSE)</f>
        <v>200000</v>
      </c>
      <c r="H130" s="124">
        <f t="shared" si="14"/>
        <v>400</v>
      </c>
    </row>
    <row r="131" spans="3:9">
      <c r="C131" s="144" t="s">
        <v>1210</v>
      </c>
      <c r="D131" s="80"/>
      <c r="E131" s="80"/>
      <c r="F131" s="217"/>
      <c r="G131" s="218"/>
      <c r="H131" s="124">
        <f>SUM(H127:H130)</f>
        <v>13525</v>
      </c>
      <c r="I131" s="220"/>
    </row>
    <row r="132" spans="3:9">
      <c r="C132" s="343" t="s">
        <v>1211</v>
      </c>
      <c r="D132" s="333" t="s">
        <v>1212</v>
      </c>
      <c r="E132" s="73"/>
      <c r="G132" s="73"/>
      <c r="H132" s="344"/>
    </row>
    <row r="133" spans="3:9">
      <c r="C133" s="343">
        <v>1</v>
      </c>
      <c r="D133" s="333" t="s">
        <v>3200</v>
      </c>
      <c r="E133" s="170" t="s">
        <v>66</v>
      </c>
      <c r="F133" s="540">
        <v>1</v>
      </c>
      <c r="G133" s="64">
        <f>VLOOKUP(D133,upahbahan,3,FALSE)</f>
        <v>400000</v>
      </c>
      <c r="H133" s="124">
        <f t="shared" ref="H133:H134" si="15">F133*G133</f>
        <v>400000</v>
      </c>
    </row>
    <row r="134" spans="3:9">
      <c r="C134" s="345">
        <v>2</v>
      </c>
      <c r="D134" s="333" t="s">
        <v>3196</v>
      </c>
      <c r="E134" s="170" t="s">
        <v>66</v>
      </c>
      <c r="F134" s="538">
        <v>4</v>
      </c>
      <c r="G134" s="64">
        <f>VLOOKUP(D134,upahbahan,3,FALSE)</f>
        <v>18000</v>
      </c>
      <c r="H134" s="124">
        <f t="shared" si="15"/>
        <v>72000</v>
      </c>
    </row>
    <row r="135" spans="3:9">
      <c r="C135" s="144" t="s">
        <v>1216</v>
      </c>
      <c r="D135" s="80"/>
      <c r="E135" s="537"/>
      <c r="F135" s="80"/>
      <c r="G135" s="162"/>
      <c r="H135" s="124">
        <f>SUM(H133:H134)</f>
        <v>472000</v>
      </c>
    </row>
    <row r="136" spans="3:9">
      <c r="C136" s="152" t="s">
        <v>1217</v>
      </c>
      <c r="D136" s="59" t="s">
        <v>1218</v>
      </c>
      <c r="E136" s="170"/>
      <c r="F136" s="73"/>
      <c r="G136" s="73"/>
      <c r="H136" s="146"/>
    </row>
    <row r="137" spans="3:9">
      <c r="C137" s="536">
        <v>1</v>
      </c>
      <c r="D137" s="59" t="s">
        <v>3197</v>
      </c>
      <c r="E137" s="170" t="s">
        <v>2423</v>
      </c>
      <c r="F137" s="170">
        <v>5.4899999999999997E-2</v>
      </c>
      <c r="G137" s="64">
        <f>VLOOKUP(D137,upahbahan,3,FALSE)</f>
        <v>92500</v>
      </c>
      <c r="H137" s="124">
        <f>F137*G137</f>
        <v>5078.25</v>
      </c>
    </row>
    <row r="138" spans="3:9">
      <c r="C138" s="144" t="s">
        <v>1219</v>
      </c>
      <c r="D138" s="80"/>
      <c r="E138" s="80"/>
      <c r="F138" s="80"/>
      <c r="G138" s="162"/>
      <c r="H138" s="539">
        <f>SUM(H137)</f>
        <v>5078.25</v>
      </c>
    </row>
    <row r="139" spans="3:9">
      <c r="C139" s="122" t="s">
        <v>1220</v>
      </c>
      <c r="D139" s="69" t="s">
        <v>1221</v>
      </c>
      <c r="E139" s="70"/>
      <c r="F139" s="70"/>
      <c r="G139" s="71"/>
      <c r="H139" s="124">
        <f>H138+H135+H131</f>
        <v>490603.25</v>
      </c>
    </row>
    <row r="140" spans="3:9">
      <c r="C140" s="122" t="s">
        <v>1222</v>
      </c>
      <c r="D140" s="69" t="s">
        <v>1325</v>
      </c>
      <c r="E140" s="70"/>
      <c r="F140" s="71"/>
      <c r="G140" s="95">
        <f>$M$8</f>
        <v>0.1</v>
      </c>
      <c r="H140" s="124">
        <f>H139*G140</f>
        <v>49060.325000000004</v>
      </c>
    </row>
    <row r="141" spans="3:9" ht="14.4" thickBot="1">
      <c r="C141" s="130" t="s">
        <v>1223</v>
      </c>
      <c r="D141" s="131" t="s">
        <v>1224</v>
      </c>
      <c r="E141" s="132"/>
      <c r="F141" s="132"/>
      <c r="G141" s="155"/>
      <c r="H141" s="134">
        <f>SUM(H139:H140)</f>
        <v>539663.57499999995</v>
      </c>
    </row>
    <row r="142" spans="3:9" ht="14.4" thickTop="1">
      <c r="C142" s="335"/>
      <c r="D142" s="90"/>
      <c r="E142" s="90"/>
      <c r="F142" s="90"/>
      <c r="G142" s="90"/>
      <c r="H142" s="91"/>
    </row>
    <row r="144" spans="3:9" ht="14.4" thickBot="1">
      <c r="C144" s="53" t="s">
        <v>3201</v>
      </c>
      <c r="D144" s="221" t="s">
        <v>3202</v>
      </c>
      <c r="E144" s="342"/>
      <c r="F144" s="342"/>
      <c r="G144" s="342"/>
      <c r="H144" s="342"/>
      <c r="I144" s="56">
        <f>ROUNDDOWN(H161,-2)</f>
        <v>254500</v>
      </c>
    </row>
    <row r="145" spans="3:9" ht="28.2" thickTop="1">
      <c r="C145" s="119" t="s">
        <v>1197</v>
      </c>
      <c r="D145" s="120" t="s">
        <v>1198</v>
      </c>
      <c r="E145" s="120" t="s">
        <v>1199</v>
      </c>
      <c r="F145" s="120" t="s">
        <v>1200</v>
      </c>
      <c r="G145" s="120" t="s">
        <v>1201</v>
      </c>
      <c r="H145" s="121" t="s">
        <v>1202</v>
      </c>
    </row>
    <row r="146" spans="3:9">
      <c r="C146" s="330" t="s">
        <v>1203</v>
      </c>
      <c r="D146" s="59" t="s">
        <v>1204</v>
      </c>
      <c r="E146" s="73"/>
      <c r="F146" s="73"/>
      <c r="G146" s="73"/>
      <c r="H146" s="146"/>
    </row>
    <row r="147" spans="3:9">
      <c r="C147" s="356" t="s">
        <v>1205</v>
      </c>
      <c r="D147" s="59" t="s">
        <v>5</v>
      </c>
      <c r="E147" s="72" t="s">
        <v>6</v>
      </c>
      <c r="F147" s="93">
        <v>0.05</v>
      </c>
      <c r="G147" s="64">
        <f>VLOOKUP(D147,upahbahan,3,FALSE)</f>
        <v>100000</v>
      </c>
      <c r="H147" s="124">
        <f>F147*G147</f>
        <v>5000</v>
      </c>
    </row>
    <row r="148" spans="3:9">
      <c r="C148" s="356" t="s">
        <v>1206</v>
      </c>
      <c r="D148" s="59" t="s">
        <v>9</v>
      </c>
      <c r="E148" s="72" t="s">
        <v>6</v>
      </c>
      <c r="F148" s="93">
        <v>0.05</v>
      </c>
      <c r="G148" s="64">
        <f>VLOOKUP(D148,upahbahan,3,FALSE)</f>
        <v>145000</v>
      </c>
      <c r="H148" s="124">
        <f t="shared" ref="H148:H150" si="16">F148*G148</f>
        <v>7250</v>
      </c>
    </row>
    <row r="149" spans="3:9">
      <c r="C149" s="356" t="s">
        <v>1207</v>
      </c>
      <c r="D149" s="59" t="s">
        <v>18</v>
      </c>
      <c r="E149" s="72" t="s">
        <v>6</v>
      </c>
      <c r="F149" s="93">
        <v>5.0000000000000001E-3</v>
      </c>
      <c r="G149" s="64">
        <f>VLOOKUP(D149,upahbahan,3,FALSE)</f>
        <v>175000</v>
      </c>
      <c r="H149" s="124">
        <f t="shared" si="16"/>
        <v>875</v>
      </c>
    </row>
    <row r="150" spans="3:9">
      <c r="C150" s="356" t="s">
        <v>1208</v>
      </c>
      <c r="D150" s="59" t="s">
        <v>19</v>
      </c>
      <c r="E150" s="72" t="s">
        <v>6</v>
      </c>
      <c r="F150" s="93">
        <v>2E-3</v>
      </c>
      <c r="G150" s="64">
        <f>VLOOKUP(D150,upahbahan,3,FALSE)</f>
        <v>200000</v>
      </c>
      <c r="H150" s="124">
        <f t="shared" si="16"/>
        <v>400</v>
      </c>
    </row>
    <row r="151" spans="3:9">
      <c r="C151" s="144" t="s">
        <v>1210</v>
      </c>
      <c r="D151" s="80"/>
      <c r="E151" s="80"/>
      <c r="F151" s="217"/>
      <c r="G151" s="218"/>
      <c r="H151" s="124">
        <f>SUM(H147:H150)</f>
        <v>13525</v>
      </c>
      <c r="I151" s="220"/>
    </row>
    <row r="152" spans="3:9">
      <c r="C152" s="343" t="s">
        <v>1211</v>
      </c>
      <c r="D152" s="333" t="s">
        <v>1212</v>
      </c>
      <c r="E152" s="73"/>
      <c r="G152" s="73"/>
      <c r="H152" s="344"/>
    </row>
    <row r="153" spans="3:9">
      <c r="C153" s="343">
        <v>1</v>
      </c>
      <c r="D153" s="333" t="s">
        <v>3203</v>
      </c>
      <c r="E153" s="170" t="s">
        <v>66</v>
      </c>
      <c r="F153" s="540">
        <v>1</v>
      </c>
      <c r="G153" s="64">
        <f>VLOOKUP(D153,upahbahan,3,FALSE)</f>
        <v>55000</v>
      </c>
      <c r="H153" s="124">
        <f t="shared" ref="H153:H154" si="17">F153*G153</f>
        <v>55000</v>
      </c>
    </row>
    <row r="154" spans="3:9">
      <c r="C154" s="345">
        <v>2</v>
      </c>
      <c r="D154" s="333" t="s">
        <v>264</v>
      </c>
      <c r="E154" s="170" t="s">
        <v>66</v>
      </c>
      <c r="F154" s="538">
        <v>4</v>
      </c>
      <c r="G154" s="64">
        <f>VLOOKUP(D154,upahbahan,3,FALSE)</f>
        <v>39450</v>
      </c>
      <c r="H154" s="124">
        <f t="shared" si="17"/>
        <v>157800</v>
      </c>
    </row>
    <row r="155" spans="3:9">
      <c r="C155" s="144" t="s">
        <v>1216</v>
      </c>
      <c r="D155" s="80"/>
      <c r="E155" s="537"/>
      <c r="F155" s="80"/>
      <c r="G155" s="162"/>
      <c r="H155" s="124">
        <f>SUM(H153:H154)</f>
        <v>212800</v>
      </c>
    </row>
    <row r="156" spans="3:9">
      <c r="C156" s="152" t="s">
        <v>1217</v>
      </c>
      <c r="D156" s="59" t="s">
        <v>1218</v>
      </c>
      <c r="E156" s="170"/>
      <c r="F156" s="73"/>
      <c r="G156" s="73"/>
      <c r="H156" s="146"/>
    </row>
    <row r="157" spans="3:9">
      <c r="C157" s="536">
        <v>1</v>
      </c>
      <c r="D157" s="59" t="s">
        <v>3197</v>
      </c>
      <c r="E157" s="170" t="s">
        <v>2423</v>
      </c>
      <c r="F157" s="170">
        <v>5.4899999999999997E-2</v>
      </c>
      <c r="G157" s="64">
        <f>VLOOKUP(D157,upahbahan,3,FALSE)</f>
        <v>92500</v>
      </c>
      <c r="H157" s="124">
        <f>F157*G157</f>
        <v>5078.25</v>
      </c>
    </row>
    <row r="158" spans="3:9">
      <c r="C158" s="144" t="s">
        <v>1219</v>
      </c>
      <c r="D158" s="80"/>
      <c r="E158" s="80"/>
      <c r="F158" s="80"/>
      <c r="G158" s="162"/>
      <c r="H158" s="539">
        <f>SUM(H157)</f>
        <v>5078.25</v>
      </c>
    </row>
    <row r="159" spans="3:9">
      <c r="C159" s="122" t="s">
        <v>1220</v>
      </c>
      <c r="D159" s="69" t="s">
        <v>1221</v>
      </c>
      <c r="E159" s="70"/>
      <c r="F159" s="70"/>
      <c r="G159" s="71"/>
      <c r="H159" s="124">
        <f>H158+H155+H151</f>
        <v>231403.25</v>
      </c>
    </row>
    <row r="160" spans="3:9">
      <c r="C160" s="122" t="s">
        <v>1222</v>
      </c>
      <c r="D160" s="69" t="s">
        <v>1325</v>
      </c>
      <c r="E160" s="70"/>
      <c r="F160" s="71"/>
      <c r="G160" s="95">
        <f>$M$8</f>
        <v>0.1</v>
      </c>
      <c r="H160" s="124">
        <f>H159*G160</f>
        <v>23140.325000000001</v>
      </c>
    </row>
    <row r="161" spans="3:8" ht="14.4" thickBot="1">
      <c r="C161" s="130" t="s">
        <v>1223</v>
      </c>
      <c r="D161" s="131" t="s">
        <v>1224</v>
      </c>
      <c r="E161" s="132"/>
      <c r="F161" s="132"/>
      <c r="G161" s="155"/>
      <c r="H161" s="134">
        <f>SUM(H159:H160)</f>
        <v>254543.57500000001</v>
      </c>
    </row>
    <row r="162" spans="3:8" ht="14.4" thickTop="1">
      <c r="C162" s="335"/>
      <c r="D162" s="90"/>
      <c r="E162" s="90"/>
      <c r="F162" s="90"/>
      <c r="G162" s="90"/>
      <c r="H162" s="91"/>
    </row>
  </sheetData>
  <dataValidations count="1">
    <dataValidation type="list" allowBlank="1" showInputMessage="1" showErrorMessage="1" sqref="D8:D12 D89:D92 D70:D73 D31:D35 D53:D56 D107:D110 D127:D130 D147:D150" xr:uid="{00000000-0002-0000-1C00-000000000000}">
      <formula1>TENAGA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C1:M432"/>
  <sheetViews>
    <sheetView topLeftCell="A64" zoomScale="69" zoomScaleNormal="69" workbookViewId="0">
      <selection activeCell="I44" sqref="I44"/>
    </sheetView>
  </sheetViews>
  <sheetFormatPr defaultColWidth="8.88671875" defaultRowHeight="13.8"/>
  <cols>
    <col min="1" max="2" width="3.5546875" style="55" customWidth="1"/>
    <col min="3" max="3" width="10.5546875" style="62" customWidth="1"/>
    <col min="4" max="4" width="36.5546875" style="62" customWidth="1"/>
    <col min="5" max="5" width="7.44140625" style="62" customWidth="1"/>
    <col min="6" max="6" width="10.5546875" style="62" customWidth="1"/>
    <col min="7" max="7" width="14.44140625" style="62" customWidth="1"/>
    <col min="8" max="8" width="16.44140625" style="62" customWidth="1"/>
    <col min="9" max="9" width="17.5546875" style="54" customWidth="1"/>
    <col min="10" max="11" width="12.33203125" style="55" customWidth="1"/>
    <col min="12" max="16384" width="8.88671875" style="55"/>
  </cols>
  <sheetData>
    <row r="1" spans="3:11" ht="10.95" customHeight="1"/>
    <row r="2" spans="3:11" ht="10.95" customHeight="1"/>
    <row r="3" spans="3:11">
      <c r="C3" s="225" t="s">
        <v>3204</v>
      </c>
      <c r="D3" s="226" t="str">
        <f>'[1]Daftar HSP'!B464</f>
        <v>PEKERJAAN SANITAIR</v>
      </c>
      <c r="E3" s="226"/>
      <c r="F3" s="226"/>
      <c r="G3" s="226"/>
      <c r="H3" s="226"/>
    </row>
    <row r="4" spans="3:11">
      <c r="C4" s="225" t="s">
        <v>3205</v>
      </c>
      <c r="D4" s="226" t="s">
        <v>3206</v>
      </c>
      <c r="E4" s="226"/>
      <c r="F4" s="226"/>
      <c r="G4" s="226"/>
      <c r="H4" s="226"/>
    </row>
    <row r="5" spans="3:11" ht="14.4" thickBot="1">
      <c r="C5" s="53" t="s">
        <v>3207</v>
      </c>
      <c r="D5" s="221" t="s">
        <v>1577</v>
      </c>
      <c r="E5" s="316"/>
      <c r="F5" s="316"/>
      <c r="G5" s="316"/>
      <c r="H5" s="316"/>
      <c r="I5" s="56">
        <f>ROUNDDOWN(H22,-2)</f>
        <v>643700</v>
      </c>
      <c r="K5" s="213"/>
    </row>
    <row r="6" spans="3:11" ht="28.2" thickTop="1">
      <c r="C6" s="119" t="s">
        <v>1197</v>
      </c>
      <c r="D6" s="120" t="s">
        <v>1198</v>
      </c>
      <c r="E6" s="120" t="s">
        <v>1199</v>
      </c>
      <c r="F6" s="120" t="s">
        <v>1200</v>
      </c>
      <c r="G6" s="120" t="s">
        <v>1201</v>
      </c>
      <c r="H6" s="121" t="s">
        <v>1202</v>
      </c>
      <c r="K6" s="213"/>
    </row>
    <row r="7" spans="3:11">
      <c r="C7" s="141" t="s">
        <v>1203</v>
      </c>
      <c r="D7" s="59" t="s">
        <v>1204</v>
      </c>
      <c r="E7" s="73"/>
      <c r="F7" s="73"/>
      <c r="G7" s="73"/>
      <c r="H7" s="146"/>
      <c r="K7" s="213"/>
    </row>
    <row r="8" spans="3:11">
      <c r="C8" s="142">
        <v>1</v>
      </c>
      <c r="D8" s="59" t="s">
        <v>5</v>
      </c>
      <c r="E8" s="72" t="s">
        <v>6</v>
      </c>
      <c r="F8" s="93">
        <v>1</v>
      </c>
      <c r="G8" s="64">
        <f>VLOOKUP(D8,upahbahan,3,FALSE)</f>
        <v>100000</v>
      </c>
      <c r="H8" s="124">
        <f t="shared" ref="H8:H11" si="0">F8*G8</f>
        <v>100000</v>
      </c>
      <c r="K8" s="213"/>
    </row>
    <row r="9" spans="3:11">
      <c r="C9" s="142">
        <v>2</v>
      </c>
      <c r="D9" s="59" t="s">
        <v>7</v>
      </c>
      <c r="E9" s="72" t="s">
        <v>6</v>
      </c>
      <c r="F9" s="93">
        <v>0.5</v>
      </c>
      <c r="G9" s="64">
        <f>VLOOKUP(D9,upahbahan,3,FALSE)</f>
        <v>145000</v>
      </c>
      <c r="H9" s="124">
        <f t="shared" si="0"/>
        <v>72500</v>
      </c>
      <c r="K9" s="213"/>
    </row>
    <row r="10" spans="3:11">
      <c r="C10" s="142">
        <v>3</v>
      </c>
      <c r="D10" s="59" t="s">
        <v>18</v>
      </c>
      <c r="E10" s="72" t="s">
        <v>6</v>
      </c>
      <c r="F10" s="93">
        <v>0.05</v>
      </c>
      <c r="G10" s="64">
        <f>VLOOKUP(D10,upahbahan,3,FALSE)</f>
        <v>175000</v>
      </c>
      <c r="H10" s="124">
        <f t="shared" si="0"/>
        <v>8750</v>
      </c>
      <c r="K10" s="213"/>
    </row>
    <row r="11" spans="3:11">
      <c r="C11" s="142">
        <v>4</v>
      </c>
      <c r="D11" s="59" t="s">
        <v>19</v>
      </c>
      <c r="E11" s="72" t="s">
        <v>6</v>
      </c>
      <c r="F11" s="93">
        <v>1.67E-2</v>
      </c>
      <c r="G11" s="64">
        <f>VLOOKUP(D11,upahbahan,3,FALSE)</f>
        <v>200000</v>
      </c>
      <c r="H11" s="124">
        <f t="shared" si="0"/>
        <v>3340</v>
      </c>
      <c r="K11" s="213"/>
    </row>
    <row r="12" spans="3:11">
      <c r="C12" s="144" t="s">
        <v>1210</v>
      </c>
      <c r="D12" s="80"/>
      <c r="E12" s="80"/>
      <c r="F12" s="217"/>
      <c r="G12" s="218"/>
      <c r="H12" s="124">
        <f>SUM(H8:H11)</f>
        <v>184590</v>
      </c>
      <c r="I12" s="219"/>
      <c r="K12" s="213"/>
    </row>
    <row r="13" spans="3:11">
      <c r="C13" s="141" t="s">
        <v>1211</v>
      </c>
      <c r="D13" s="59" t="s">
        <v>1212</v>
      </c>
      <c r="E13" s="73"/>
      <c r="F13" s="73"/>
      <c r="G13" s="73"/>
      <c r="H13" s="146"/>
      <c r="K13" s="213"/>
    </row>
    <row r="14" spans="3:11">
      <c r="C14" s="142">
        <v>1</v>
      </c>
      <c r="D14" s="59" t="s">
        <v>749</v>
      </c>
      <c r="E14" s="72" t="s">
        <v>44</v>
      </c>
      <c r="F14" s="227">
        <v>1.2</v>
      </c>
      <c r="G14" s="64">
        <f>VLOOKUP(D14,upahbahan,3,FALSE)</f>
        <v>325100</v>
      </c>
      <c r="H14" s="124">
        <f t="shared" ref="H14:H16" si="1">F14*G14</f>
        <v>390120</v>
      </c>
      <c r="K14" s="213"/>
    </row>
    <row r="15" spans="3:11">
      <c r="C15" s="142">
        <v>2</v>
      </c>
      <c r="D15" s="59" t="s">
        <v>2359</v>
      </c>
      <c r="E15" s="72" t="s">
        <v>66</v>
      </c>
      <c r="F15" s="227">
        <v>6</v>
      </c>
      <c r="G15" s="64">
        <f>VLOOKUP(D15,upahbahan,3,FALSE)</f>
        <v>1300</v>
      </c>
      <c r="H15" s="124">
        <f t="shared" si="1"/>
        <v>7800</v>
      </c>
      <c r="K15" s="213"/>
    </row>
    <row r="16" spans="3:11">
      <c r="C16" s="142">
        <v>3</v>
      </c>
      <c r="D16" s="77" t="s">
        <v>86</v>
      </c>
      <c r="E16" s="72" t="s">
        <v>42</v>
      </c>
      <c r="F16" s="227">
        <v>0.01</v>
      </c>
      <c r="G16" s="64">
        <f>VLOOKUP(D16,upahbahan,3,FALSE)</f>
        <v>275000</v>
      </c>
      <c r="H16" s="124">
        <f t="shared" si="1"/>
        <v>2750</v>
      </c>
      <c r="K16" s="213"/>
    </row>
    <row r="17" spans="3:11">
      <c r="C17" s="144" t="s">
        <v>1216</v>
      </c>
      <c r="D17" s="80"/>
      <c r="E17" s="80"/>
      <c r="F17" s="80"/>
      <c r="G17" s="162"/>
      <c r="H17" s="124">
        <f>SUM(H14:H16)</f>
        <v>400670</v>
      </c>
      <c r="K17" s="213"/>
    </row>
    <row r="18" spans="3:11">
      <c r="C18" s="152" t="s">
        <v>1217</v>
      </c>
      <c r="D18" s="59" t="s">
        <v>1218</v>
      </c>
      <c r="E18" s="73"/>
      <c r="F18" s="73"/>
      <c r="G18" s="73"/>
      <c r="H18" s="146"/>
      <c r="K18" s="213"/>
    </row>
    <row r="19" spans="3:11">
      <c r="C19" s="144" t="s">
        <v>1219</v>
      </c>
      <c r="D19" s="80"/>
      <c r="E19" s="80"/>
      <c r="F19" s="80"/>
      <c r="G19" s="162"/>
      <c r="H19" s="153">
        <v>0</v>
      </c>
      <c r="K19" s="213"/>
    </row>
    <row r="20" spans="3:11">
      <c r="C20" s="122" t="s">
        <v>1220</v>
      </c>
      <c r="D20" s="69" t="s">
        <v>1221</v>
      </c>
      <c r="E20" s="70"/>
      <c r="F20" s="70"/>
      <c r="G20" s="71"/>
      <c r="H20" s="124">
        <f>H19+H17+H12</f>
        <v>585260</v>
      </c>
      <c r="K20" s="213"/>
    </row>
    <row r="21" spans="3:11">
      <c r="C21" s="122" t="s">
        <v>1222</v>
      </c>
      <c r="D21" s="69" t="s">
        <v>1325</v>
      </c>
      <c r="E21" s="70"/>
      <c r="F21" s="71"/>
      <c r="G21" s="95">
        <f>$M$67</f>
        <v>0.1</v>
      </c>
      <c r="H21" s="124">
        <f>H20*G21</f>
        <v>58526</v>
      </c>
      <c r="K21" s="213"/>
    </row>
    <row r="22" spans="3:11" ht="14.4" thickBot="1">
      <c r="C22" s="130" t="s">
        <v>1223</v>
      </c>
      <c r="D22" s="131" t="s">
        <v>1224</v>
      </c>
      <c r="E22" s="132"/>
      <c r="F22" s="132"/>
      <c r="G22" s="155"/>
      <c r="H22" s="134">
        <f>SUM(H20:H21)</f>
        <v>643786</v>
      </c>
      <c r="K22" s="213"/>
    </row>
    <row r="23" spans="3:11" ht="14.4" thickTop="1">
      <c r="C23" s="225"/>
      <c r="D23" s="226"/>
      <c r="E23" s="226"/>
      <c r="F23" s="226"/>
      <c r="G23" s="226"/>
      <c r="H23" s="226"/>
    </row>
    <row r="24" spans="3:11">
      <c r="C24" s="225" t="s">
        <v>3208</v>
      </c>
      <c r="D24" s="226" t="s">
        <v>3209</v>
      </c>
      <c r="E24" s="226"/>
      <c r="F24" s="226"/>
      <c r="G24" s="226"/>
      <c r="H24" s="226"/>
    </row>
    <row r="25" spans="3:11" ht="14.4" thickBot="1">
      <c r="C25" s="225" t="s">
        <v>3210</v>
      </c>
      <c r="D25" s="226" t="s">
        <v>3211</v>
      </c>
      <c r="E25" s="226"/>
      <c r="F25" s="226"/>
      <c r="G25" s="226"/>
      <c r="H25" s="226"/>
      <c r="I25" s="56">
        <f>ROUNDDOWN(H41,-2)</f>
        <v>666800</v>
      </c>
    </row>
    <row r="26" spans="3:11" ht="28.2" thickTop="1">
      <c r="C26" s="119" t="s">
        <v>1197</v>
      </c>
      <c r="D26" s="120" t="s">
        <v>1198</v>
      </c>
      <c r="E26" s="120" t="s">
        <v>1199</v>
      </c>
      <c r="F26" s="120" t="s">
        <v>1200</v>
      </c>
      <c r="G26" s="120" t="s">
        <v>1201</v>
      </c>
      <c r="H26" s="121" t="s">
        <v>1202</v>
      </c>
      <c r="K26" s="213"/>
    </row>
    <row r="27" spans="3:11">
      <c r="C27" s="141" t="s">
        <v>1203</v>
      </c>
      <c r="D27" s="59" t="s">
        <v>1204</v>
      </c>
      <c r="E27" s="73"/>
      <c r="F27" s="73"/>
      <c r="G27" s="73"/>
      <c r="H27" s="146"/>
      <c r="K27" s="213"/>
    </row>
    <row r="28" spans="3:11">
      <c r="C28" s="142">
        <v>1</v>
      </c>
      <c r="D28" s="59" t="s">
        <v>5</v>
      </c>
      <c r="E28" s="72" t="s">
        <v>6</v>
      </c>
      <c r="F28" s="74">
        <v>0.03</v>
      </c>
      <c r="G28" s="64">
        <f>VLOOKUP(D28,upahbahan,3,FALSE)</f>
        <v>100000</v>
      </c>
      <c r="H28" s="124">
        <f>F28*G28</f>
        <v>3000</v>
      </c>
      <c r="K28" s="213"/>
    </row>
    <row r="29" spans="3:11">
      <c r="C29" s="142">
        <v>2</v>
      </c>
      <c r="D29" s="59" t="s">
        <v>7</v>
      </c>
      <c r="E29" s="72" t="s">
        <v>6</v>
      </c>
      <c r="F29" s="74">
        <v>0.3</v>
      </c>
      <c r="G29" s="64">
        <f>VLOOKUP(D29,upahbahan,3,FALSE)</f>
        <v>145000</v>
      </c>
      <c r="H29" s="124">
        <f t="shared" ref="H29:H31" si="2">F29*G29</f>
        <v>43500</v>
      </c>
      <c r="K29" s="213"/>
    </row>
    <row r="30" spans="3:11">
      <c r="C30" s="142">
        <v>3</v>
      </c>
      <c r="D30" s="59" t="s">
        <v>18</v>
      </c>
      <c r="E30" s="72" t="s">
        <v>6</v>
      </c>
      <c r="F30" s="74">
        <v>0.03</v>
      </c>
      <c r="G30" s="64">
        <f>VLOOKUP(D30,upahbahan,3,FALSE)</f>
        <v>175000</v>
      </c>
      <c r="H30" s="124">
        <f t="shared" si="2"/>
        <v>5250</v>
      </c>
      <c r="K30" s="213"/>
    </row>
    <row r="31" spans="3:11">
      <c r="C31" s="142">
        <v>4</v>
      </c>
      <c r="D31" s="59" t="s">
        <v>19</v>
      </c>
      <c r="E31" s="72" t="s">
        <v>6</v>
      </c>
      <c r="F31" s="74">
        <v>0.01</v>
      </c>
      <c r="G31" s="64">
        <f>VLOOKUP(D31,upahbahan,3,FALSE)</f>
        <v>200000</v>
      </c>
      <c r="H31" s="124">
        <f t="shared" si="2"/>
        <v>2000</v>
      </c>
      <c r="K31" s="213"/>
    </row>
    <row r="32" spans="3:11">
      <c r="C32" s="144" t="s">
        <v>1210</v>
      </c>
      <c r="D32" s="80"/>
      <c r="E32" s="80"/>
      <c r="F32" s="217"/>
      <c r="G32" s="218"/>
      <c r="H32" s="124">
        <f>SUM(H28:H31)</f>
        <v>53750</v>
      </c>
      <c r="I32" s="219"/>
      <c r="K32" s="213"/>
    </row>
    <row r="33" spans="3:11">
      <c r="C33" s="141" t="s">
        <v>1211</v>
      </c>
      <c r="D33" s="59" t="s">
        <v>1212</v>
      </c>
      <c r="E33" s="73"/>
      <c r="F33" s="73"/>
      <c r="G33" s="64"/>
      <c r="H33" s="146"/>
      <c r="K33" s="213"/>
    </row>
    <row r="34" spans="3:11">
      <c r="C34" s="142">
        <v>1</v>
      </c>
      <c r="D34" s="59" t="s">
        <v>670</v>
      </c>
      <c r="E34" s="72" t="s">
        <v>136</v>
      </c>
      <c r="F34" s="227">
        <v>1</v>
      </c>
      <c r="G34" s="64">
        <f>VLOOKUP(D34,upahbahan,3,FALSE)</f>
        <v>230600</v>
      </c>
      <c r="H34" s="124">
        <f t="shared" ref="H34:H35" si="3">F34*G34</f>
        <v>230600</v>
      </c>
      <c r="K34" s="213"/>
    </row>
    <row r="35" spans="3:11">
      <c r="C35" s="142">
        <v>2</v>
      </c>
      <c r="D35" s="59" t="s">
        <v>750</v>
      </c>
      <c r="E35" s="72" t="s">
        <v>2188</v>
      </c>
      <c r="F35" s="227">
        <v>1</v>
      </c>
      <c r="G35" s="64">
        <f>VLOOKUP(D35,upahbahan,3,FALSE)</f>
        <v>321900</v>
      </c>
      <c r="H35" s="124">
        <f t="shared" si="3"/>
        <v>321900</v>
      </c>
      <c r="K35" s="213"/>
    </row>
    <row r="36" spans="3:11">
      <c r="C36" s="144" t="s">
        <v>1216</v>
      </c>
      <c r="D36" s="80"/>
      <c r="E36" s="80"/>
      <c r="F36" s="80"/>
      <c r="G36" s="162"/>
      <c r="H36" s="124">
        <f>SUM(H34:H35)</f>
        <v>552500</v>
      </c>
      <c r="K36" s="213"/>
    </row>
    <row r="37" spans="3:11">
      <c r="C37" s="152" t="s">
        <v>1217</v>
      </c>
      <c r="D37" s="59" t="s">
        <v>1218</v>
      </c>
      <c r="E37" s="73"/>
      <c r="F37" s="73"/>
      <c r="G37" s="73"/>
      <c r="H37" s="146"/>
      <c r="K37" s="213"/>
    </row>
    <row r="38" spans="3:11">
      <c r="C38" s="144" t="s">
        <v>1219</v>
      </c>
      <c r="D38" s="80"/>
      <c r="E38" s="80"/>
      <c r="F38" s="80"/>
      <c r="G38" s="162"/>
      <c r="H38" s="153">
        <v>0</v>
      </c>
      <c r="K38" s="213"/>
    </row>
    <row r="39" spans="3:11">
      <c r="C39" s="122" t="s">
        <v>1220</v>
      </c>
      <c r="D39" s="69" t="s">
        <v>1221</v>
      </c>
      <c r="E39" s="70"/>
      <c r="F39" s="70"/>
      <c r="G39" s="71"/>
      <c r="H39" s="124">
        <f>H38+H36+H32</f>
        <v>606250</v>
      </c>
      <c r="K39" s="213"/>
    </row>
    <row r="40" spans="3:11">
      <c r="C40" s="122" t="s">
        <v>1222</v>
      </c>
      <c r="D40" s="69" t="s">
        <v>1325</v>
      </c>
      <c r="E40" s="70"/>
      <c r="F40" s="71"/>
      <c r="G40" s="95">
        <f>$M$67</f>
        <v>0.1</v>
      </c>
      <c r="H40" s="124">
        <f>H39*G40</f>
        <v>60625</v>
      </c>
      <c r="K40" s="213"/>
    </row>
    <row r="41" spans="3:11" ht="14.4" thickBot="1">
      <c r="C41" s="130" t="s">
        <v>1223</v>
      </c>
      <c r="D41" s="131" t="s">
        <v>1224</v>
      </c>
      <c r="E41" s="132"/>
      <c r="F41" s="132"/>
      <c r="G41" s="155"/>
      <c r="H41" s="134">
        <f>SUM(H39:H40)</f>
        <v>666875</v>
      </c>
      <c r="K41" s="213"/>
    </row>
    <row r="42" spans="3:11" ht="14.4" thickTop="1">
      <c r="C42" s="89"/>
      <c r="D42" s="90"/>
      <c r="E42" s="90"/>
      <c r="F42" s="90"/>
      <c r="G42" s="90"/>
      <c r="H42" s="91"/>
      <c r="K42" s="213"/>
    </row>
    <row r="43" spans="3:11" ht="14.4" thickBot="1">
      <c r="C43" s="225" t="s">
        <v>3212</v>
      </c>
      <c r="D43" s="226" t="s">
        <v>3213</v>
      </c>
      <c r="E43" s="226"/>
      <c r="F43" s="226"/>
      <c r="G43" s="226"/>
      <c r="H43" s="226"/>
      <c r="I43" s="56">
        <f>ROUNDDOWN(H61,-2)</f>
        <v>1152200</v>
      </c>
    </row>
    <row r="44" spans="3:11" ht="28.2" thickTop="1">
      <c r="C44" s="119" t="s">
        <v>1197</v>
      </c>
      <c r="D44" s="120" t="s">
        <v>1198</v>
      </c>
      <c r="E44" s="120" t="s">
        <v>1199</v>
      </c>
      <c r="F44" s="120" t="s">
        <v>1200</v>
      </c>
      <c r="G44" s="120" t="s">
        <v>1201</v>
      </c>
      <c r="H44" s="121" t="s">
        <v>1202</v>
      </c>
      <c r="K44" s="213"/>
    </row>
    <row r="45" spans="3:11">
      <c r="C45" s="141" t="s">
        <v>1203</v>
      </c>
      <c r="D45" s="59" t="s">
        <v>1204</v>
      </c>
      <c r="E45" s="73"/>
      <c r="F45" s="73"/>
      <c r="G45" s="73"/>
      <c r="H45" s="146"/>
      <c r="K45" s="213"/>
    </row>
    <row r="46" spans="3:11">
      <c r="C46" s="142">
        <v>1</v>
      </c>
      <c r="D46" s="59" t="s">
        <v>5</v>
      </c>
      <c r="E46" s="72" t="s">
        <v>6</v>
      </c>
      <c r="F46" s="93">
        <v>0.05</v>
      </c>
      <c r="G46" s="64">
        <f>VLOOKUP(D46,upahbahan,3,FALSE)</f>
        <v>100000</v>
      </c>
      <c r="H46" s="124">
        <f>F46*G46</f>
        <v>5000</v>
      </c>
      <c r="K46" s="213"/>
    </row>
    <row r="47" spans="3:11">
      <c r="C47" s="142">
        <v>2</v>
      </c>
      <c r="D47" s="59" t="s">
        <v>7</v>
      </c>
      <c r="E47" s="72" t="s">
        <v>6</v>
      </c>
      <c r="F47" s="93">
        <v>0.5</v>
      </c>
      <c r="G47" s="64">
        <f>VLOOKUP(D47,upahbahan,3,FALSE)</f>
        <v>145000</v>
      </c>
      <c r="H47" s="124">
        <f t="shared" ref="H47:H49" si="4">F47*G47</f>
        <v>72500</v>
      </c>
      <c r="K47" s="213"/>
    </row>
    <row r="48" spans="3:11">
      <c r="C48" s="142">
        <v>3</v>
      </c>
      <c r="D48" s="59" t="s">
        <v>18</v>
      </c>
      <c r="E48" s="72" t="s">
        <v>6</v>
      </c>
      <c r="F48" s="93">
        <v>0.05</v>
      </c>
      <c r="G48" s="64">
        <f>VLOOKUP(D48,upahbahan,3,FALSE)</f>
        <v>175000</v>
      </c>
      <c r="H48" s="124">
        <f t="shared" si="4"/>
        <v>8750</v>
      </c>
      <c r="K48" s="213"/>
    </row>
    <row r="49" spans="3:11">
      <c r="C49" s="142">
        <v>4</v>
      </c>
      <c r="D49" s="59" t="s">
        <v>19</v>
      </c>
      <c r="E49" s="72" t="s">
        <v>6</v>
      </c>
      <c r="F49" s="93">
        <v>1.67E-2</v>
      </c>
      <c r="G49" s="64">
        <f>VLOOKUP(D49,upahbahan,3,FALSE)</f>
        <v>200000</v>
      </c>
      <c r="H49" s="124">
        <f t="shared" si="4"/>
        <v>3340</v>
      </c>
      <c r="K49" s="213"/>
    </row>
    <row r="50" spans="3:11">
      <c r="C50" s="144" t="s">
        <v>1210</v>
      </c>
      <c r="D50" s="80"/>
      <c r="E50" s="80"/>
      <c r="F50" s="217"/>
      <c r="G50" s="218"/>
      <c r="H50" s="124">
        <f>SUM(H46:H49)</f>
        <v>89590</v>
      </c>
      <c r="I50" s="219"/>
      <c r="K50" s="213"/>
    </row>
    <row r="51" spans="3:11">
      <c r="C51" s="141" t="s">
        <v>1211</v>
      </c>
      <c r="D51" s="59" t="s">
        <v>1212</v>
      </c>
      <c r="E51" s="73"/>
      <c r="F51" s="73"/>
      <c r="G51" s="64"/>
      <c r="H51" s="146"/>
      <c r="K51" s="213"/>
    </row>
    <row r="52" spans="3:11">
      <c r="C52" s="142">
        <v>1</v>
      </c>
      <c r="D52" s="59" t="s">
        <v>671</v>
      </c>
      <c r="E52" s="72" t="s">
        <v>136</v>
      </c>
      <c r="F52" s="227">
        <v>1</v>
      </c>
      <c r="G52" s="64">
        <f>VLOOKUP(D52,upahbahan,3,FALSE)</f>
        <v>600000</v>
      </c>
      <c r="H52" s="124">
        <f t="shared" ref="H52:H55" si="5">F52*G52</f>
        <v>600000</v>
      </c>
      <c r="K52" s="213"/>
    </row>
    <row r="53" spans="3:11">
      <c r="C53" s="142">
        <v>2</v>
      </c>
      <c r="D53" s="59" t="s">
        <v>3214</v>
      </c>
      <c r="E53" s="72" t="s">
        <v>2188</v>
      </c>
      <c r="F53" s="227">
        <v>1</v>
      </c>
      <c r="G53" s="64">
        <f>VLOOKUP(D53,upahbahan,3,FALSE)</f>
        <v>321900</v>
      </c>
      <c r="H53" s="124">
        <f t="shared" si="5"/>
        <v>321900</v>
      </c>
      <c r="K53" s="213"/>
    </row>
    <row r="54" spans="3:11">
      <c r="C54" s="142">
        <v>3</v>
      </c>
      <c r="D54" s="59" t="s">
        <v>1812</v>
      </c>
      <c r="E54" s="72" t="s">
        <v>66</v>
      </c>
      <c r="F54" s="227">
        <v>20</v>
      </c>
      <c r="G54" s="64">
        <f>VLOOKUP(D54,upahbahan,3,FALSE)</f>
        <v>1300</v>
      </c>
      <c r="H54" s="124">
        <f t="shared" si="5"/>
        <v>26000</v>
      </c>
      <c r="K54" s="213"/>
    </row>
    <row r="55" spans="3:11">
      <c r="C55" s="142">
        <v>4</v>
      </c>
      <c r="D55" s="59" t="s">
        <v>2352</v>
      </c>
      <c r="E55" s="72" t="s">
        <v>42</v>
      </c>
      <c r="F55" s="227">
        <v>0.05</v>
      </c>
      <c r="G55" s="64">
        <f>VLOOKUP(D55,upahbahan,3,FALSE)</f>
        <v>200000</v>
      </c>
      <c r="H55" s="124">
        <f t="shared" si="5"/>
        <v>10000</v>
      </c>
      <c r="K55" s="213"/>
    </row>
    <row r="56" spans="3:11">
      <c r="C56" s="144" t="s">
        <v>1216</v>
      </c>
      <c r="D56" s="80"/>
      <c r="E56" s="80"/>
      <c r="F56" s="80"/>
      <c r="G56" s="162"/>
      <c r="H56" s="124">
        <f>SUM(H52:H55)</f>
        <v>957900</v>
      </c>
      <c r="K56" s="213"/>
    </row>
    <row r="57" spans="3:11">
      <c r="C57" s="152" t="s">
        <v>1217</v>
      </c>
      <c r="D57" s="59" t="s">
        <v>1218</v>
      </c>
      <c r="E57" s="73"/>
      <c r="F57" s="73"/>
      <c r="G57" s="73"/>
      <c r="H57" s="146"/>
      <c r="K57" s="213"/>
    </row>
    <row r="58" spans="3:11">
      <c r="C58" s="144" t="s">
        <v>1219</v>
      </c>
      <c r="D58" s="80"/>
      <c r="E58" s="80"/>
      <c r="F58" s="80"/>
      <c r="G58" s="162"/>
      <c r="H58" s="153">
        <v>0</v>
      </c>
      <c r="K58" s="213"/>
    </row>
    <row r="59" spans="3:11">
      <c r="C59" s="122" t="s">
        <v>1220</v>
      </c>
      <c r="D59" s="69" t="s">
        <v>1221</v>
      </c>
      <c r="E59" s="70"/>
      <c r="F59" s="70"/>
      <c r="G59" s="71"/>
      <c r="H59" s="124">
        <f>H58+H56+H50</f>
        <v>1047490</v>
      </c>
      <c r="K59" s="213"/>
    </row>
    <row r="60" spans="3:11">
      <c r="C60" s="122" t="s">
        <v>1222</v>
      </c>
      <c r="D60" s="69" t="s">
        <v>1325</v>
      </c>
      <c r="E60" s="70"/>
      <c r="F60" s="71"/>
      <c r="G60" s="95">
        <f>$M$67</f>
        <v>0.1</v>
      </c>
      <c r="H60" s="124">
        <f>H59*G60</f>
        <v>104749</v>
      </c>
      <c r="K60" s="213"/>
    </row>
    <row r="61" spans="3:11" ht="14.4" thickBot="1">
      <c r="C61" s="130" t="s">
        <v>1223</v>
      </c>
      <c r="D61" s="131" t="s">
        <v>1224</v>
      </c>
      <c r="E61" s="132"/>
      <c r="F61" s="132"/>
      <c r="G61" s="155"/>
      <c r="H61" s="134">
        <f>SUM(H59:H60)</f>
        <v>1152239</v>
      </c>
      <c r="K61" s="213"/>
    </row>
    <row r="62" spans="3:11" ht="14.4" thickTop="1">
      <c r="C62" s="89"/>
      <c r="D62" s="90"/>
      <c r="E62" s="90"/>
      <c r="F62" s="90"/>
      <c r="G62" s="90"/>
      <c r="H62" s="91"/>
      <c r="K62" s="213"/>
    </row>
    <row r="63" spans="3:11">
      <c r="C63" s="225" t="s">
        <v>3217</v>
      </c>
      <c r="D63" s="226" t="s">
        <v>3218</v>
      </c>
      <c r="E63" s="226"/>
      <c r="F63" s="226"/>
      <c r="G63" s="226"/>
      <c r="H63" s="226"/>
    </row>
    <row r="64" spans="3:11" ht="14.4" thickBot="1">
      <c r="C64" s="53" t="s">
        <v>3219</v>
      </c>
      <c r="D64" s="221" t="s">
        <v>1571</v>
      </c>
      <c r="E64" s="222"/>
      <c r="F64" s="222"/>
      <c r="G64" s="222"/>
      <c r="H64" s="222"/>
      <c r="I64" s="56">
        <f>ROUNDDOWN(H80,-2)</f>
        <v>2015600</v>
      </c>
      <c r="K64" s="213"/>
    </row>
    <row r="65" spans="3:13" ht="28.2" thickTop="1">
      <c r="C65" s="119" t="s">
        <v>1197</v>
      </c>
      <c r="D65" s="120" t="s">
        <v>1198</v>
      </c>
      <c r="E65" s="120" t="s">
        <v>1199</v>
      </c>
      <c r="F65" s="120" t="s">
        <v>1200</v>
      </c>
      <c r="G65" s="120" t="s">
        <v>1201</v>
      </c>
      <c r="H65" s="121" t="s">
        <v>1202</v>
      </c>
    </row>
    <row r="66" spans="3:13">
      <c r="C66" s="141" t="s">
        <v>1203</v>
      </c>
      <c r="D66" s="59" t="s">
        <v>1204</v>
      </c>
      <c r="E66" s="73"/>
      <c r="F66" s="73"/>
      <c r="G66" s="73"/>
      <c r="H66" s="146"/>
      <c r="J66" s="159" t="s">
        <v>1249</v>
      </c>
    </row>
    <row r="67" spans="3:13">
      <c r="C67" s="142">
        <v>1</v>
      </c>
      <c r="D67" s="59" t="s">
        <v>5</v>
      </c>
      <c r="E67" s="72" t="s">
        <v>6</v>
      </c>
      <c r="F67" s="74">
        <v>0.5</v>
      </c>
      <c r="G67" s="64">
        <f>VLOOKUP(D67,upahbahan,3,FALSE)</f>
        <v>100000</v>
      </c>
      <c r="H67" s="124">
        <f>F67*G67</f>
        <v>50000</v>
      </c>
      <c r="J67" s="159" t="s">
        <v>1250</v>
      </c>
      <c r="M67" s="65">
        <v>0.1</v>
      </c>
    </row>
    <row r="68" spans="3:13">
      <c r="C68" s="142">
        <v>2</v>
      </c>
      <c r="D68" s="59" t="s">
        <v>7</v>
      </c>
      <c r="E68" s="72" t="s">
        <v>6</v>
      </c>
      <c r="F68" s="74">
        <v>1.2</v>
      </c>
      <c r="G68" s="64">
        <f>VLOOKUP(D68,upahbahan,3,FALSE)</f>
        <v>145000</v>
      </c>
      <c r="H68" s="124">
        <f t="shared" ref="H68:H70" si="6">F68*G68</f>
        <v>174000</v>
      </c>
    </row>
    <row r="69" spans="3:13">
      <c r="C69" s="142">
        <v>3</v>
      </c>
      <c r="D69" s="59" t="s">
        <v>18</v>
      </c>
      <c r="E69" s="72" t="s">
        <v>6</v>
      </c>
      <c r="F69" s="74">
        <v>0.12</v>
      </c>
      <c r="G69" s="64">
        <f>VLOOKUP(D69,upahbahan,3,FALSE)</f>
        <v>175000</v>
      </c>
      <c r="H69" s="124">
        <f t="shared" si="6"/>
        <v>21000</v>
      </c>
    </row>
    <row r="70" spans="3:13">
      <c r="C70" s="142">
        <v>4</v>
      </c>
      <c r="D70" s="59" t="s">
        <v>19</v>
      </c>
      <c r="E70" s="72" t="s">
        <v>6</v>
      </c>
      <c r="F70" s="74">
        <v>0.04</v>
      </c>
      <c r="G70" s="64">
        <f>VLOOKUP(D70,upahbahan,3,FALSE)</f>
        <v>200000</v>
      </c>
      <c r="H70" s="124">
        <f t="shared" si="6"/>
        <v>8000</v>
      </c>
    </row>
    <row r="71" spans="3:13">
      <c r="C71" s="144" t="s">
        <v>1210</v>
      </c>
      <c r="D71" s="80"/>
      <c r="E71" s="80"/>
      <c r="F71" s="217"/>
      <c r="G71" s="218"/>
      <c r="H71" s="124">
        <f>SUM(H67:H70)</f>
        <v>253000</v>
      </c>
      <c r="I71" s="219"/>
    </row>
    <row r="72" spans="3:13">
      <c r="C72" s="141" t="s">
        <v>1211</v>
      </c>
      <c r="D72" s="59" t="s">
        <v>1212</v>
      </c>
      <c r="E72" s="73"/>
      <c r="F72" s="73"/>
      <c r="G72" s="73"/>
      <c r="H72" s="146"/>
    </row>
    <row r="73" spans="3:13">
      <c r="C73" s="142">
        <v>1</v>
      </c>
      <c r="D73" s="59" t="s">
        <v>686</v>
      </c>
      <c r="E73" s="72" t="s">
        <v>44</v>
      </c>
      <c r="F73" s="227">
        <v>1</v>
      </c>
      <c r="G73" s="64">
        <f>VLOOKUP(D73,upahbahan,3,FALSE)</f>
        <v>1490000</v>
      </c>
      <c r="H73" s="124">
        <f t="shared" ref="H73" si="7">F73*G73</f>
        <v>1490000</v>
      </c>
    </row>
    <row r="74" spans="3:13">
      <c r="C74" s="142">
        <v>2</v>
      </c>
      <c r="D74" s="77" t="s">
        <v>679</v>
      </c>
      <c r="E74" s="72" t="s">
        <v>44</v>
      </c>
      <c r="F74" s="359">
        <v>1</v>
      </c>
      <c r="G74" s="64">
        <f>VLOOKUP(D74,upahbahan,3,FALSE)</f>
        <v>55000</v>
      </c>
      <c r="H74" s="124">
        <f>H73*6%</f>
        <v>89400</v>
      </c>
    </row>
    <row r="75" spans="3:13">
      <c r="C75" s="144" t="s">
        <v>1216</v>
      </c>
      <c r="D75" s="80"/>
      <c r="E75" s="80"/>
      <c r="F75" s="80"/>
      <c r="G75" s="162"/>
      <c r="H75" s="124">
        <f>SUM(H73:H74)</f>
        <v>1579400</v>
      </c>
    </row>
    <row r="76" spans="3:13">
      <c r="C76" s="152" t="s">
        <v>1217</v>
      </c>
      <c r="D76" s="59" t="s">
        <v>1218</v>
      </c>
      <c r="E76" s="73"/>
      <c r="F76" s="73"/>
      <c r="G76" s="73"/>
      <c r="H76" s="146"/>
    </row>
    <row r="77" spans="3:13">
      <c r="C77" s="144" t="s">
        <v>1219</v>
      </c>
      <c r="D77" s="80"/>
      <c r="E77" s="80"/>
      <c r="F77" s="80"/>
      <c r="G77" s="162"/>
      <c r="H77" s="153">
        <v>0</v>
      </c>
    </row>
    <row r="78" spans="3:13">
      <c r="C78" s="122" t="s">
        <v>1220</v>
      </c>
      <c r="D78" s="69" t="s">
        <v>1221</v>
      </c>
      <c r="E78" s="70"/>
      <c r="F78" s="70"/>
      <c r="G78" s="71"/>
      <c r="H78" s="124">
        <f>H77+H75+H71</f>
        <v>1832400</v>
      </c>
    </row>
    <row r="79" spans="3:13">
      <c r="C79" s="122" t="s">
        <v>1222</v>
      </c>
      <c r="D79" s="69" t="s">
        <v>1325</v>
      </c>
      <c r="E79" s="70"/>
      <c r="F79" s="71"/>
      <c r="G79" s="95">
        <f>$M$67</f>
        <v>0.1</v>
      </c>
      <c r="H79" s="124">
        <f>H78*G79</f>
        <v>183240</v>
      </c>
    </row>
    <row r="80" spans="3:13" ht="14.4" thickBot="1">
      <c r="C80" s="130" t="s">
        <v>1223</v>
      </c>
      <c r="D80" s="131" t="s">
        <v>1224</v>
      </c>
      <c r="E80" s="132"/>
      <c r="F80" s="132"/>
      <c r="G80" s="155"/>
      <c r="H80" s="134">
        <f>SUM(H78:H79)</f>
        <v>2015640</v>
      </c>
    </row>
    <row r="81" spans="3:11" ht="14.4" thickTop="1">
      <c r="C81" s="89"/>
      <c r="D81" s="90"/>
      <c r="E81" s="90"/>
      <c r="F81" s="90"/>
      <c r="G81" s="90"/>
      <c r="H81" s="91"/>
    </row>
    <row r="82" spans="3:11" ht="14.4" thickBot="1">
      <c r="C82" s="53" t="s">
        <v>3220</v>
      </c>
      <c r="D82" s="221" t="s">
        <v>1572</v>
      </c>
      <c r="E82" s="223"/>
      <c r="F82" s="223"/>
      <c r="G82" s="223"/>
      <c r="H82" s="223"/>
      <c r="I82" s="56">
        <f>ROUNDDOWN(H98,-2)</f>
        <v>428200</v>
      </c>
      <c r="K82" s="213"/>
    </row>
    <row r="83" spans="3:11" ht="28.2" thickTop="1">
      <c r="C83" s="119" t="s">
        <v>1197</v>
      </c>
      <c r="D83" s="120" t="s">
        <v>1198</v>
      </c>
      <c r="E83" s="120" t="s">
        <v>1199</v>
      </c>
      <c r="F83" s="120" t="s">
        <v>1200</v>
      </c>
      <c r="G83" s="120" t="s">
        <v>1201</v>
      </c>
      <c r="H83" s="121" t="s">
        <v>1202</v>
      </c>
      <c r="K83" s="213"/>
    </row>
    <row r="84" spans="3:11">
      <c r="C84" s="141" t="s">
        <v>1203</v>
      </c>
      <c r="D84" s="59" t="s">
        <v>1204</v>
      </c>
      <c r="E84" s="73"/>
      <c r="F84" s="73"/>
      <c r="G84" s="73"/>
      <c r="H84" s="146"/>
      <c r="K84" s="213"/>
    </row>
    <row r="85" spans="3:11">
      <c r="C85" s="142">
        <v>1</v>
      </c>
      <c r="D85" s="59" t="s">
        <v>5</v>
      </c>
      <c r="E85" s="72" t="s">
        <v>6</v>
      </c>
      <c r="F85" s="93">
        <v>0.5</v>
      </c>
      <c r="G85" s="64">
        <f>VLOOKUP(D85,upahbahan,3,FALSE)</f>
        <v>100000</v>
      </c>
      <c r="H85" s="124">
        <f>F85*G85</f>
        <v>50000</v>
      </c>
      <c r="K85" s="213"/>
    </row>
    <row r="86" spans="3:11">
      <c r="C86" s="142">
        <v>2</v>
      </c>
      <c r="D86" s="59" t="s">
        <v>7</v>
      </c>
      <c r="E86" s="72" t="s">
        <v>6</v>
      </c>
      <c r="F86" s="93">
        <v>0.5</v>
      </c>
      <c r="G86" s="64">
        <f>VLOOKUP(D86,upahbahan,3,FALSE)</f>
        <v>145000</v>
      </c>
      <c r="H86" s="124">
        <f t="shared" ref="H86:H88" si="8">F86*G86</f>
        <v>72500</v>
      </c>
      <c r="K86" s="213"/>
    </row>
    <row r="87" spans="3:11">
      <c r="C87" s="142">
        <v>3</v>
      </c>
      <c r="D87" s="59" t="s">
        <v>18</v>
      </c>
      <c r="E87" s="72" t="s">
        <v>6</v>
      </c>
      <c r="F87" s="93">
        <v>0.05</v>
      </c>
      <c r="G87" s="64">
        <f>VLOOKUP(D87,upahbahan,3,FALSE)</f>
        <v>175000</v>
      </c>
      <c r="H87" s="124">
        <f t="shared" si="8"/>
        <v>8750</v>
      </c>
      <c r="K87" s="213"/>
    </row>
    <row r="88" spans="3:11">
      <c r="C88" s="142">
        <v>4</v>
      </c>
      <c r="D88" s="59" t="s">
        <v>19</v>
      </c>
      <c r="E88" s="72" t="s">
        <v>6</v>
      </c>
      <c r="F88" s="93">
        <v>1.67E-2</v>
      </c>
      <c r="G88" s="64">
        <f>VLOOKUP(D88,upahbahan,3,FALSE)</f>
        <v>200000</v>
      </c>
      <c r="H88" s="124">
        <f t="shared" si="8"/>
        <v>3340</v>
      </c>
      <c r="K88" s="213"/>
    </row>
    <row r="89" spans="3:11">
      <c r="C89" s="144" t="s">
        <v>1210</v>
      </c>
      <c r="D89" s="80"/>
      <c r="E89" s="80"/>
      <c r="F89" s="217"/>
      <c r="G89" s="218"/>
      <c r="H89" s="124">
        <f>SUM(H85:H88)</f>
        <v>134590</v>
      </c>
      <c r="I89" s="219"/>
      <c r="K89" s="213"/>
    </row>
    <row r="90" spans="3:11">
      <c r="C90" s="141" t="s">
        <v>1211</v>
      </c>
      <c r="D90" s="59" t="s">
        <v>1212</v>
      </c>
      <c r="E90" s="73"/>
      <c r="F90" s="73"/>
      <c r="G90" s="73"/>
      <c r="H90" s="146"/>
      <c r="K90" s="213"/>
    </row>
    <row r="91" spans="3:11">
      <c r="C91" s="142">
        <v>1</v>
      </c>
      <c r="D91" s="59" t="s">
        <v>687</v>
      </c>
      <c r="E91" s="72" t="s">
        <v>44</v>
      </c>
      <c r="F91" s="74">
        <v>1</v>
      </c>
      <c r="G91" s="64">
        <f>VLOOKUP(D91,upahbahan,3,FALSE)</f>
        <v>250000</v>
      </c>
      <c r="H91" s="124">
        <f t="shared" ref="H91:H92" si="9">F91*G91</f>
        <v>250000</v>
      </c>
      <c r="K91" s="213"/>
    </row>
    <row r="92" spans="3:11">
      <c r="C92" s="142">
        <v>2</v>
      </c>
      <c r="D92" s="360" t="s">
        <v>1573</v>
      </c>
      <c r="E92" s="72" t="s">
        <v>63</v>
      </c>
      <c r="F92" s="74">
        <v>3.5999999999999997E-2</v>
      </c>
      <c r="G92" s="323">
        <f>'[1]Pek. Pasangan Dinding'!G134</f>
        <v>130878</v>
      </c>
      <c r="H92" s="124">
        <f t="shared" si="9"/>
        <v>4711.6079999999993</v>
      </c>
      <c r="K92" s="213"/>
    </row>
    <row r="93" spans="3:11">
      <c r="C93" s="144" t="s">
        <v>1216</v>
      </c>
      <c r="D93" s="80"/>
      <c r="E93" s="80"/>
      <c r="F93" s="80"/>
      <c r="G93" s="162"/>
      <c r="H93" s="124">
        <f>SUM(H91:H92)</f>
        <v>254711.60800000001</v>
      </c>
      <c r="K93" s="213"/>
    </row>
    <row r="94" spans="3:11">
      <c r="C94" s="152" t="s">
        <v>1217</v>
      </c>
      <c r="D94" s="59" t="s">
        <v>1218</v>
      </c>
      <c r="E94" s="73"/>
      <c r="F94" s="73"/>
      <c r="G94" s="73"/>
      <c r="H94" s="146"/>
      <c r="K94" s="213"/>
    </row>
    <row r="95" spans="3:11">
      <c r="C95" s="144" t="s">
        <v>1219</v>
      </c>
      <c r="D95" s="80"/>
      <c r="E95" s="80"/>
      <c r="F95" s="80"/>
      <c r="G95" s="162"/>
      <c r="H95" s="153">
        <v>0</v>
      </c>
      <c r="K95" s="213"/>
    </row>
    <row r="96" spans="3:11">
      <c r="C96" s="122" t="s">
        <v>1220</v>
      </c>
      <c r="D96" s="69" t="s">
        <v>1221</v>
      </c>
      <c r="E96" s="70"/>
      <c r="F96" s="70"/>
      <c r="G96" s="71"/>
      <c r="H96" s="124">
        <f>H95+H93+H89</f>
        <v>389301.60800000001</v>
      </c>
      <c r="K96" s="213"/>
    </row>
    <row r="97" spans="3:11">
      <c r="C97" s="122" t="s">
        <v>1222</v>
      </c>
      <c r="D97" s="69" t="s">
        <v>1325</v>
      </c>
      <c r="E97" s="70"/>
      <c r="F97" s="71"/>
      <c r="G97" s="95">
        <f>$M$67</f>
        <v>0.1</v>
      </c>
      <c r="H97" s="124">
        <f>H96*G97</f>
        <v>38930.160800000005</v>
      </c>
      <c r="K97" s="213"/>
    </row>
    <row r="98" spans="3:11" ht="14.4" thickBot="1">
      <c r="C98" s="130" t="s">
        <v>1223</v>
      </c>
      <c r="D98" s="131" t="s">
        <v>1224</v>
      </c>
      <c r="E98" s="132"/>
      <c r="F98" s="132"/>
      <c r="G98" s="155"/>
      <c r="H98" s="134">
        <f>SUM(H96:H97)</f>
        <v>428231.76880000002</v>
      </c>
      <c r="K98" s="213"/>
    </row>
    <row r="99" spans="3:11" ht="14.4" thickTop="1">
      <c r="C99" s="89"/>
      <c r="D99" s="90"/>
      <c r="E99" s="90"/>
      <c r="F99" s="90"/>
      <c r="G99" s="90"/>
      <c r="H99" s="91"/>
      <c r="K99" s="213"/>
    </row>
    <row r="100" spans="3:11" ht="14.4" thickBot="1">
      <c r="C100" s="53" t="s">
        <v>3221</v>
      </c>
      <c r="D100" s="221" t="s">
        <v>1574</v>
      </c>
      <c r="E100" s="223"/>
      <c r="F100" s="223"/>
      <c r="G100" s="223"/>
      <c r="H100" s="223"/>
      <c r="I100" s="56">
        <f>ROUNDDOWN(H116,-2)</f>
        <v>2279700</v>
      </c>
      <c r="K100" s="213"/>
    </row>
    <row r="101" spans="3:11" ht="28.2" thickTop="1">
      <c r="C101" s="119" t="s">
        <v>1197</v>
      </c>
      <c r="D101" s="120" t="s">
        <v>1198</v>
      </c>
      <c r="E101" s="120" t="s">
        <v>1199</v>
      </c>
      <c r="F101" s="120" t="s">
        <v>1200</v>
      </c>
      <c r="G101" s="120" t="s">
        <v>1201</v>
      </c>
      <c r="H101" s="121" t="s">
        <v>1202</v>
      </c>
      <c r="K101" s="213"/>
    </row>
    <row r="102" spans="3:11">
      <c r="C102" s="141" t="s">
        <v>1203</v>
      </c>
      <c r="D102" s="59" t="s">
        <v>1204</v>
      </c>
      <c r="E102" s="73"/>
      <c r="F102" s="73"/>
      <c r="G102" s="73"/>
      <c r="H102" s="146"/>
      <c r="K102" s="213"/>
    </row>
    <row r="103" spans="3:11">
      <c r="C103" s="142">
        <v>1</v>
      </c>
      <c r="D103" s="59" t="s">
        <v>5</v>
      </c>
      <c r="E103" s="72" t="s">
        <v>6</v>
      </c>
      <c r="F103" s="93">
        <v>0.1</v>
      </c>
      <c r="G103" s="64">
        <f>VLOOKUP(D103,upahbahan,3,FALSE)</f>
        <v>100000</v>
      </c>
      <c r="H103" s="124">
        <f>F103*G103</f>
        <v>10000</v>
      </c>
      <c r="K103" s="213"/>
    </row>
    <row r="104" spans="3:11">
      <c r="C104" s="142">
        <v>2</v>
      </c>
      <c r="D104" s="59" t="s">
        <v>7</v>
      </c>
      <c r="E104" s="72" t="s">
        <v>6</v>
      </c>
      <c r="F104" s="93">
        <v>0.05</v>
      </c>
      <c r="G104" s="64">
        <f>VLOOKUP(D104,upahbahan,3,FALSE)</f>
        <v>145000</v>
      </c>
      <c r="H104" s="124">
        <f t="shared" ref="H104:H106" si="10">F104*G104</f>
        <v>7250</v>
      </c>
      <c r="K104" s="213"/>
    </row>
    <row r="105" spans="3:11">
      <c r="C105" s="142">
        <v>3</v>
      </c>
      <c r="D105" s="59" t="s">
        <v>18</v>
      </c>
      <c r="E105" s="72" t="s">
        <v>6</v>
      </c>
      <c r="F105" s="93">
        <v>5.0000000000000001E-3</v>
      </c>
      <c r="G105" s="64">
        <f>VLOOKUP(D105,upahbahan,3,FALSE)</f>
        <v>175000</v>
      </c>
      <c r="H105" s="124">
        <f t="shared" si="10"/>
        <v>875</v>
      </c>
      <c r="K105" s="213"/>
    </row>
    <row r="106" spans="3:11">
      <c r="C106" s="142">
        <v>4</v>
      </c>
      <c r="D106" s="59" t="s">
        <v>19</v>
      </c>
      <c r="E106" s="72" t="s">
        <v>6</v>
      </c>
      <c r="F106" s="93">
        <v>1.6999999999999999E-3</v>
      </c>
      <c r="G106" s="64">
        <f>VLOOKUP(D106,upahbahan,3,FALSE)</f>
        <v>200000</v>
      </c>
      <c r="H106" s="124">
        <f t="shared" si="10"/>
        <v>340</v>
      </c>
      <c r="K106" s="213"/>
    </row>
    <row r="107" spans="3:11">
      <c r="C107" s="144" t="s">
        <v>1210</v>
      </c>
      <c r="D107" s="80"/>
      <c r="E107" s="80"/>
      <c r="F107" s="217"/>
      <c r="G107" s="218"/>
      <c r="H107" s="124">
        <f>SUM(H103:H106)</f>
        <v>18465</v>
      </c>
      <c r="I107" s="219"/>
      <c r="K107" s="213"/>
    </row>
    <row r="108" spans="3:11">
      <c r="C108" s="141" t="s">
        <v>1211</v>
      </c>
      <c r="D108" s="59" t="s">
        <v>1212</v>
      </c>
      <c r="E108" s="73"/>
      <c r="F108" s="73"/>
      <c r="G108" s="73"/>
      <c r="H108" s="146"/>
      <c r="K108" s="213"/>
    </row>
    <row r="109" spans="3:11">
      <c r="C109" s="142">
        <v>1</v>
      </c>
      <c r="D109" s="59" t="s">
        <v>720</v>
      </c>
      <c r="E109" s="72" t="s">
        <v>63</v>
      </c>
      <c r="F109" s="74">
        <v>1.05</v>
      </c>
      <c r="G109" s="64">
        <f>VLOOKUP(D109,upahbahan,3,FALSE)</f>
        <v>1200000</v>
      </c>
      <c r="H109" s="124">
        <f>F109*G109</f>
        <v>1260000</v>
      </c>
      <c r="K109" s="213"/>
    </row>
    <row r="110" spans="3:11">
      <c r="C110" s="142">
        <v>2</v>
      </c>
      <c r="D110" s="361" t="s">
        <v>697</v>
      </c>
      <c r="E110" s="72" t="s">
        <v>631</v>
      </c>
      <c r="F110" s="74">
        <v>0.79400000000000004</v>
      </c>
      <c r="G110" s="64">
        <f>VLOOKUP(D110,upahbahan,3,FALSE)</f>
        <v>1000000</v>
      </c>
      <c r="H110" s="124">
        <f t="shared" ref="H110" si="11">F110*G110</f>
        <v>794000</v>
      </c>
      <c r="K110" s="213"/>
    </row>
    <row r="111" spans="3:11">
      <c r="C111" s="144" t="s">
        <v>1216</v>
      </c>
      <c r="D111" s="80"/>
      <c r="E111" s="80"/>
      <c r="F111" s="80"/>
      <c r="G111" s="162"/>
      <c r="H111" s="124">
        <f>SUM(H109:H110)</f>
        <v>2054000</v>
      </c>
      <c r="K111" s="213"/>
    </row>
    <row r="112" spans="3:11">
      <c r="C112" s="152" t="s">
        <v>1217</v>
      </c>
      <c r="D112" s="59" t="s">
        <v>1218</v>
      </c>
      <c r="E112" s="73"/>
      <c r="F112" s="73"/>
      <c r="G112" s="73"/>
      <c r="H112" s="146"/>
      <c r="K112" s="213"/>
    </row>
    <row r="113" spans="3:11">
      <c r="C113" s="144" t="s">
        <v>1219</v>
      </c>
      <c r="D113" s="80"/>
      <c r="E113" s="80"/>
      <c r="F113" s="80"/>
      <c r="G113" s="162"/>
      <c r="H113" s="153">
        <v>0</v>
      </c>
      <c r="K113" s="213"/>
    </row>
    <row r="114" spans="3:11">
      <c r="C114" s="122" t="s">
        <v>1220</v>
      </c>
      <c r="D114" s="69" t="s">
        <v>1221</v>
      </c>
      <c r="E114" s="70"/>
      <c r="F114" s="70"/>
      <c r="G114" s="71"/>
      <c r="H114" s="124">
        <f>H113+H111+H107</f>
        <v>2072465</v>
      </c>
      <c r="K114" s="213"/>
    </row>
    <row r="115" spans="3:11">
      <c r="C115" s="122" t="s">
        <v>1222</v>
      </c>
      <c r="D115" s="69" t="s">
        <v>1325</v>
      </c>
      <c r="E115" s="70"/>
      <c r="F115" s="71"/>
      <c r="G115" s="95">
        <f>$M$67</f>
        <v>0.1</v>
      </c>
      <c r="H115" s="124">
        <f>H114*G115</f>
        <v>207246.5</v>
      </c>
      <c r="K115" s="213"/>
    </row>
    <row r="116" spans="3:11" ht="14.4" thickBot="1">
      <c r="C116" s="130" t="s">
        <v>1223</v>
      </c>
      <c r="D116" s="131" t="s">
        <v>1224</v>
      </c>
      <c r="E116" s="132"/>
      <c r="F116" s="132"/>
      <c r="G116" s="155"/>
      <c r="H116" s="134">
        <f>SUM(H114:H115)</f>
        <v>2279711.5</v>
      </c>
      <c r="K116" s="213"/>
    </row>
    <row r="117" spans="3:11" ht="14.4" thickTop="1">
      <c r="C117" s="89"/>
      <c r="D117" s="90"/>
      <c r="E117" s="90"/>
      <c r="F117" s="90"/>
      <c r="G117" s="90"/>
      <c r="H117" s="91"/>
      <c r="K117" s="213"/>
    </row>
    <row r="118" spans="3:11">
      <c r="C118" s="320" t="s">
        <v>3222</v>
      </c>
      <c r="D118" s="321" t="s">
        <v>3223</v>
      </c>
      <c r="E118" s="90"/>
      <c r="F118" s="90"/>
      <c r="G118" s="90"/>
      <c r="H118" s="91"/>
      <c r="K118" s="213"/>
    </row>
    <row r="119" spans="3:11" ht="14.4" thickBot="1">
      <c r="C119" s="221" t="s">
        <v>3224</v>
      </c>
      <c r="D119" s="221" t="s">
        <v>1575</v>
      </c>
      <c r="E119" s="223"/>
      <c r="F119" s="223"/>
      <c r="G119" s="223"/>
      <c r="H119" s="223"/>
      <c r="I119" s="56">
        <f>ROUNDDOWN(H136,-2)</f>
        <v>810100</v>
      </c>
      <c r="K119" s="213"/>
    </row>
    <row r="120" spans="3:11" ht="28.2" thickTop="1">
      <c r="C120" s="119" t="s">
        <v>1197</v>
      </c>
      <c r="D120" s="120" t="s">
        <v>1198</v>
      </c>
      <c r="E120" s="120" t="s">
        <v>1199</v>
      </c>
      <c r="F120" s="120" t="s">
        <v>1200</v>
      </c>
      <c r="G120" s="120" t="s">
        <v>1201</v>
      </c>
      <c r="H120" s="121" t="s">
        <v>1202</v>
      </c>
      <c r="K120" s="213"/>
    </row>
    <row r="121" spans="3:11">
      <c r="C121" s="141" t="s">
        <v>1203</v>
      </c>
      <c r="D121" s="59" t="s">
        <v>1204</v>
      </c>
      <c r="E121" s="73"/>
      <c r="F121" s="73"/>
      <c r="G121" s="73"/>
      <c r="H121" s="146"/>
      <c r="K121" s="213"/>
    </row>
    <row r="122" spans="3:11">
      <c r="C122" s="142">
        <v>1</v>
      </c>
      <c r="D122" s="59" t="s">
        <v>5</v>
      </c>
      <c r="E122" s="72" t="s">
        <v>6</v>
      </c>
      <c r="F122" s="93">
        <v>1</v>
      </c>
      <c r="G122" s="64">
        <f>VLOOKUP(D122,upahbahan,3,FALSE)</f>
        <v>100000</v>
      </c>
      <c r="H122" s="124">
        <f>F122*G122</f>
        <v>100000</v>
      </c>
      <c r="K122" s="213"/>
    </row>
    <row r="123" spans="3:11">
      <c r="C123" s="142">
        <v>2</v>
      </c>
      <c r="D123" s="59" t="s">
        <v>7</v>
      </c>
      <c r="E123" s="72" t="s">
        <v>6</v>
      </c>
      <c r="F123" s="93">
        <v>1</v>
      </c>
      <c r="G123" s="64">
        <f>VLOOKUP(D123,upahbahan,3,FALSE)</f>
        <v>145000</v>
      </c>
      <c r="H123" s="124">
        <f t="shared" ref="H123:H125" si="12">F123*G123</f>
        <v>145000</v>
      </c>
      <c r="K123" s="213"/>
    </row>
    <row r="124" spans="3:11">
      <c r="C124" s="142">
        <v>3</v>
      </c>
      <c r="D124" s="59" t="s">
        <v>18</v>
      </c>
      <c r="E124" s="72" t="s">
        <v>6</v>
      </c>
      <c r="F124" s="93">
        <v>0.1</v>
      </c>
      <c r="G124" s="64">
        <f>VLOOKUP(D124,upahbahan,3,FALSE)</f>
        <v>175000</v>
      </c>
      <c r="H124" s="124">
        <f t="shared" si="12"/>
        <v>17500</v>
      </c>
      <c r="K124" s="213"/>
    </row>
    <row r="125" spans="3:11">
      <c r="C125" s="142">
        <v>4</v>
      </c>
      <c r="D125" s="59" t="s">
        <v>19</v>
      </c>
      <c r="E125" s="72" t="s">
        <v>6</v>
      </c>
      <c r="F125" s="93">
        <v>3.3300000000000003E-2</v>
      </c>
      <c r="G125" s="64">
        <f>VLOOKUP(D125,upahbahan,3,FALSE)</f>
        <v>200000</v>
      </c>
      <c r="H125" s="124">
        <f t="shared" si="12"/>
        <v>6660.0000000000009</v>
      </c>
      <c r="K125" s="213"/>
    </row>
    <row r="126" spans="3:11">
      <c r="C126" s="144" t="s">
        <v>1210</v>
      </c>
      <c r="D126" s="80"/>
      <c r="E126" s="80"/>
      <c r="F126" s="217"/>
      <c r="G126" s="218"/>
      <c r="H126" s="124">
        <f>SUM(H122:H125)</f>
        <v>269160</v>
      </c>
      <c r="I126" s="219"/>
      <c r="K126" s="213"/>
    </row>
    <row r="127" spans="3:11">
      <c r="C127" s="141" t="s">
        <v>1211</v>
      </c>
      <c r="D127" s="59" t="s">
        <v>1212</v>
      </c>
      <c r="E127" s="73"/>
      <c r="F127" s="73"/>
      <c r="G127" s="73"/>
      <c r="H127" s="146"/>
      <c r="K127" s="213"/>
    </row>
    <row r="128" spans="3:11">
      <c r="C128" s="142">
        <v>1</v>
      </c>
      <c r="D128" s="59" t="s">
        <v>748</v>
      </c>
      <c r="E128" s="72" t="s">
        <v>44</v>
      </c>
      <c r="F128" s="227">
        <v>1</v>
      </c>
      <c r="G128" s="64">
        <f>VLOOKUP(D128,upahbahan,3,FALSE)</f>
        <v>456800</v>
      </c>
      <c r="H128" s="124">
        <f t="shared" ref="H128:H130" si="13">F128*G128</f>
        <v>456800</v>
      </c>
      <c r="K128" s="213"/>
    </row>
    <row r="129" spans="3:11">
      <c r="C129" s="142">
        <v>2</v>
      </c>
      <c r="D129" s="59" t="s">
        <v>2359</v>
      </c>
      <c r="E129" s="72" t="s">
        <v>66</v>
      </c>
      <c r="F129" s="227">
        <v>6</v>
      </c>
      <c r="G129" s="64">
        <f>VLOOKUP(D129,upahbahan,3,FALSE)</f>
        <v>1300</v>
      </c>
      <c r="H129" s="124">
        <f t="shared" si="13"/>
        <v>7800</v>
      </c>
      <c r="K129" s="213"/>
    </row>
    <row r="130" spans="3:11">
      <c r="C130" s="142">
        <v>3</v>
      </c>
      <c r="D130" s="77" t="s">
        <v>86</v>
      </c>
      <c r="E130" s="72" t="s">
        <v>42</v>
      </c>
      <c r="F130" s="227">
        <v>0.01</v>
      </c>
      <c r="G130" s="64">
        <f>VLOOKUP(D130,upahbahan,3,FALSE)</f>
        <v>275000</v>
      </c>
      <c r="H130" s="124">
        <f t="shared" si="13"/>
        <v>2750</v>
      </c>
      <c r="K130" s="213"/>
    </row>
    <row r="131" spans="3:11">
      <c r="C131" s="144" t="s">
        <v>1216</v>
      </c>
      <c r="D131" s="80"/>
      <c r="E131" s="80"/>
      <c r="F131" s="80"/>
      <c r="G131" s="162"/>
      <c r="H131" s="124">
        <f>SUM(H128:H130)</f>
        <v>467350</v>
      </c>
      <c r="K131" s="213"/>
    </row>
    <row r="132" spans="3:11">
      <c r="C132" s="152" t="s">
        <v>1217</v>
      </c>
      <c r="D132" s="59" t="s">
        <v>1218</v>
      </c>
      <c r="E132" s="73"/>
      <c r="F132" s="73"/>
      <c r="G132" s="73"/>
      <c r="H132" s="146"/>
      <c r="K132" s="213"/>
    </row>
    <row r="133" spans="3:11">
      <c r="C133" s="144" t="s">
        <v>1219</v>
      </c>
      <c r="D133" s="80"/>
      <c r="E133" s="80"/>
      <c r="F133" s="80"/>
      <c r="G133" s="162"/>
      <c r="H133" s="153">
        <v>0</v>
      </c>
      <c r="K133" s="213"/>
    </row>
    <row r="134" spans="3:11">
      <c r="C134" s="122" t="s">
        <v>1220</v>
      </c>
      <c r="D134" s="69" t="s">
        <v>1221</v>
      </c>
      <c r="E134" s="70"/>
      <c r="F134" s="70"/>
      <c r="G134" s="71"/>
      <c r="H134" s="124">
        <f>H133+H131+H126</f>
        <v>736510</v>
      </c>
      <c r="K134" s="213"/>
    </row>
    <row r="135" spans="3:11">
      <c r="C135" s="122" t="s">
        <v>1222</v>
      </c>
      <c r="D135" s="69" t="s">
        <v>1325</v>
      </c>
      <c r="E135" s="70"/>
      <c r="F135" s="71"/>
      <c r="G135" s="95">
        <f>$M$67</f>
        <v>0.1</v>
      </c>
      <c r="H135" s="124">
        <f>H134*G135</f>
        <v>73651</v>
      </c>
      <c r="K135" s="213"/>
    </row>
    <row r="136" spans="3:11" ht="14.4" thickBot="1">
      <c r="C136" s="130" t="s">
        <v>1223</v>
      </c>
      <c r="D136" s="131" t="s">
        <v>1224</v>
      </c>
      <c r="E136" s="132"/>
      <c r="F136" s="132"/>
      <c r="G136" s="155"/>
      <c r="H136" s="134">
        <f>SUM(H134:H135)</f>
        <v>810161</v>
      </c>
      <c r="K136" s="213"/>
    </row>
    <row r="137" spans="3:11" ht="14.4" thickTop="1">
      <c r="C137" s="89"/>
      <c r="D137" s="90"/>
      <c r="E137" s="90"/>
      <c r="F137" s="90"/>
      <c r="G137" s="90"/>
      <c r="H137" s="91"/>
      <c r="K137" s="213"/>
    </row>
    <row r="138" spans="3:11" ht="14.4" thickBot="1">
      <c r="C138" s="53" t="s">
        <v>3225</v>
      </c>
      <c r="D138" s="221" t="s">
        <v>1576</v>
      </c>
      <c r="E138" s="223"/>
      <c r="F138" s="223"/>
      <c r="G138" s="223"/>
      <c r="H138" s="223"/>
      <c r="I138" s="56">
        <f>ROUNDDOWN(H154,-2)</f>
        <v>1011200</v>
      </c>
      <c r="K138" s="213"/>
    </row>
    <row r="139" spans="3:11" ht="28.2" thickTop="1">
      <c r="C139" s="119" t="s">
        <v>1197</v>
      </c>
      <c r="D139" s="120" t="s">
        <v>1198</v>
      </c>
      <c r="E139" s="120" t="s">
        <v>1199</v>
      </c>
      <c r="F139" s="120" t="s">
        <v>1200</v>
      </c>
      <c r="G139" s="120" t="s">
        <v>1201</v>
      </c>
      <c r="H139" s="121" t="s">
        <v>1202</v>
      </c>
      <c r="K139" s="213"/>
    </row>
    <row r="140" spans="3:11">
      <c r="C140" s="141" t="s">
        <v>1203</v>
      </c>
      <c r="D140" s="59" t="s">
        <v>1204</v>
      </c>
      <c r="E140" s="73"/>
      <c r="F140" s="73"/>
      <c r="G140" s="73"/>
      <c r="H140" s="146"/>
      <c r="K140" s="213"/>
    </row>
    <row r="141" spans="3:11">
      <c r="C141" s="142">
        <v>1</v>
      </c>
      <c r="D141" s="59" t="s">
        <v>5</v>
      </c>
      <c r="E141" s="72" t="s">
        <v>6</v>
      </c>
      <c r="F141" s="93">
        <v>0.5</v>
      </c>
      <c r="G141" s="64">
        <f>VLOOKUP(D141,upahbahan,3,FALSE)</f>
        <v>100000</v>
      </c>
      <c r="H141" s="124">
        <f>F141*G141</f>
        <v>50000</v>
      </c>
      <c r="K141" s="213"/>
    </row>
    <row r="142" spans="3:11">
      <c r="C142" s="142">
        <v>2</v>
      </c>
      <c r="D142" s="59" t="s">
        <v>7</v>
      </c>
      <c r="E142" s="72" t="s">
        <v>6</v>
      </c>
      <c r="F142" s="93">
        <v>1</v>
      </c>
      <c r="G142" s="64">
        <f>VLOOKUP(D142,upahbahan,3,FALSE)</f>
        <v>145000</v>
      </c>
      <c r="H142" s="124">
        <f t="shared" ref="H142:H144" si="14">F142*G142</f>
        <v>145000</v>
      </c>
      <c r="K142" s="213"/>
    </row>
    <row r="143" spans="3:11">
      <c r="C143" s="142">
        <v>3</v>
      </c>
      <c r="D143" s="59" t="s">
        <v>18</v>
      </c>
      <c r="E143" s="72" t="s">
        <v>6</v>
      </c>
      <c r="F143" s="93">
        <v>0.1</v>
      </c>
      <c r="G143" s="64">
        <f>VLOOKUP(D143,upahbahan,3,FALSE)</f>
        <v>175000</v>
      </c>
      <c r="H143" s="124">
        <f t="shared" si="14"/>
        <v>17500</v>
      </c>
      <c r="K143" s="213"/>
    </row>
    <row r="144" spans="3:11">
      <c r="C144" s="142">
        <v>4</v>
      </c>
      <c r="D144" s="59" t="s">
        <v>19</v>
      </c>
      <c r="E144" s="72" t="s">
        <v>6</v>
      </c>
      <c r="F144" s="93">
        <v>3.3300000000000003E-2</v>
      </c>
      <c r="G144" s="64">
        <f>VLOOKUP(D144,upahbahan,3,FALSE)</f>
        <v>200000</v>
      </c>
      <c r="H144" s="124">
        <f t="shared" si="14"/>
        <v>6660.0000000000009</v>
      </c>
      <c r="K144" s="213"/>
    </row>
    <row r="145" spans="3:11">
      <c r="C145" s="144" t="s">
        <v>1210</v>
      </c>
      <c r="D145" s="80"/>
      <c r="E145" s="80"/>
      <c r="F145" s="217"/>
      <c r="G145" s="218"/>
      <c r="H145" s="124">
        <f>SUM(H141:H144)</f>
        <v>219160</v>
      </c>
      <c r="I145" s="219"/>
      <c r="K145" s="213"/>
    </row>
    <row r="146" spans="3:11">
      <c r="C146" s="141" t="s">
        <v>1211</v>
      </c>
      <c r="D146" s="59" t="s">
        <v>1212</v>
      </c>
      <c r="E146" s="73"/>
      <c r="F146" s="73"/>
      <c r="G146" s="73"/>
      <c r="H146" s="146"/>
      <c r="K146" s="213"/>
    </row>
    <row r="147" spans="3:11">
      <c r="C147" s="142">
        <v>1</v>
      </c>
      <c r="D147" s="59" t="s">
        <v>696</v>
      </c>
      <c r="E147" s="72" t="s">
        <v>44</v>
      </c>
      <c r="F147" s="74">
        <v>1</v>
      </c>
      <c r="G147" s="64">
        <f>VLOOKUP(D147,upahbahan,3,FALSE)</f>
        <v>700000</v>
      </c>
      <c r="H147" s="124">
        <f t="shared" ref="H147:H148" si="15">F147*G147</f>
        <v>700000</v>
      </c>
      <c r="K147" s="213"/>
    </row>
    <row r="148" spans="3:11">
      <c r="C148" s="142">
        <v>2</v>
      </c>
      <c r="D148" s="59" t="s">
        <v>1052</v>
      </c>
      <c r="E148" s="72" t="s">
        <v>44</v>
      </c>
      <c r="F148" s="74">
        <v>2.5000000000000001E-2</v>
      </c>
      <c r="G148" s="64">
        <f>VLOOKUP(D148,upahbahan,3,FALSE)</f>
        <v>5700</v>
      </c>
      <c r="H148" s="124">
        <f t="shared" si="15"/>
        <v>142.5</v>
      </c>
      <c r="K148" s="213"/>
    </row>
    <row r="149" spans="3:11">
      <c r="C149" s="144" t="s">
        <v>1216</v>
      </c>
      <c r="D149" s="80"/>
      <c r="E149" s="80"/>
      <c r="F149" s="80"/>
      <c r="G149" s="162"/>
      <c r="H149" s="124">
        <f>SUM(H147:H148)</f>
        <v>700142.5</v>
      </c>
      <c r="K149" s="213"/>
    </row>
    <row r="150" spans="3:11">
      <c r="C150" s="152" t="s">
        <v>1217</v>
      </c>
      <c r="D150" s="59" t="s">
        <v>1218</v>
      </c>
      <c r="E150" s="73"/>
      <c r="F150" s="73"/>
      <c r="G150" s="73"/>
      <c r="H150" s="146"/>
      <c r="K150" s="213"/>
    </row>
    <row r="151" spans="3:11">
      <c r="C151" s="144" t="s">
        <v>1219</v>
      </c>
      <c r="D151" s="80"/>
      <c r="E151" s="80"/>
      <c r="F151" s="80"/>
      <c r="G151" s="162"/>
      <c r="H151" s="153">
        <v>0</v>
      </c>
      <c r="K151" s="213"/>
    </row>
    <row r="152" spans="3:11">
      <c r="C152" s="122" t="s">
        <v>1220</v>
      </c>
      <c r="D152" s="69" t="s">
        <v>1221</v>
      </c>
      <c r="E152" s="70"/>
      <c r="F152" s="70"/>
      <c r="G152" s="71"/>
      <c r="H152" s="124">
        <f>H151+H149+H145</f>
        <v>919302.5</v>
      </c>
      <c r="K152" s="213"/>
    </row>
    <row r="153" spans="3:11">
      <c r="C153" s="122" t="s">
        <v>1222</v>
      </c>
      <c r="D153" s="69" t="s">
        <v>1325</v>
      </c>
      <c r="E153" s="70"/>
      <c r="F153" s="71"/>
      <c r="G153" s="95">
        <f>$M$67</f>
        <v>0.1</v>
      </c>
      <c r="H153" s="124">
        <f>H152*G153</f>
        <v>91930.25</v>
      </c>
      <c r="K153" s="213"/>
    </row>
    <row r="154" spans="3:11" ht="14.4" thickBot="1">
      <c r="C154" s="130" t="s">
        <v>1223</v>
      </c>
      <c r="D154" s="131" t="s">
        <v>1224</v>
      </c>
      <c r="E154" s="132"/>
      <c r="F154" s="132"/>
      <c r="G154" s="155"/>
      <c r="H154" s="134">
        <f>SUM(H152:H153)</f>
        <v>1011232.75</v>
      </c>
      <c r="K154" s="213"/>
    </row>
    <row r="155" spans="3:11" ht="14.4" thickTop="1">
      <c r="C155" s="89"/>
      <c r="D155" s="90"/>
      <c r="E155" s="90"/>
      <c r="F155" s="90"/>
      <c r="G155" s="90"/>
      <c r="H155" s="91"/>
      <c r="K155" s="213"/>
    </row>
    <row r="156" spans="3:11">
      <c r="C156" s="320" t="s">
        <v>3226</v>
      </c>
      <c r="D156" s="321" t="s">
        <v>3227</v>
      </c>
      <c r="E156" s="90"/>
      <c r="F156" s="90"/>
      <c r="G156" s="90"/>
      <c r="H156" s="91"/>
      <c r="K156" s="213"/>
    </row>
    <row r="157" spans="3:11" ht="16.8" thickBot="1">
      <c r="C157" s="53" t="s">
        <v>3228</v>
      </c>
      <c r="D157" s="221" t="s">
        <v>1619</v>
      </c>
      <c r="E157" s="316"/>
      <c r="F157" s="316"/>
      <c r="G157" s="316"/>
      <c r="H157" s="316"/>
      <c r="I157" s="56">
        <f>ROUNDDOWN(H173,-2)</f>
        <v>1722800</v>
      </c>
      <c r="K157" s="213"/>
    </row>
    <row r="158" spans="3:11" ht="28.2" thickTop="1">
      <c r="C158" s="119" t="s">
        <v>1197</v>
      </c>
      <c r="D158" s="120" t="s">
        <v>1198</v>
      </c>
      <c r="E158" s="120" t="s">
        <v>1199</v>
      </c>
      <c r="F158" s="120" t="s">
        <v>1200</v>
      </c>
      <c r="G158" s="120" t="s">
        <v>1201</v>
      </c>
      <c r="H158" s="121" t="s">
        <v>1202</v>
      </c>
      <c r="K158" s="213"/>
    </row>
    <row r="159" spans="3:11">
      <c r="C159" s="141" t="s">
        <v>1203</v>
      </c>
      <c r="D159" s="59" t="s">
        <v>1204</v>
      </c>
      <c r="E159" s="73"/>
      <c r="F159" s="73"/>
      <c r="G159" s="73"/>
      <c r="H159" s="146"/>
      <c r="K159" s="213"/>
    </row>
    <row r="160" spans="3:11">
      <c r="C160" s="142">
        <v>1</v>
      </c>
      <c r="D160" s="59" t="s">
        <v>5</v>
      </c>
      <c r="E160" s="72" t="s">
        <v>6</v>
      </c>
      <c r="F160" s="74">
        <v>3</v>
      </c>
      <c r="G160" s="64">
        <f>VLOOKUP(D160,upahbahan,3,FALSE)</f>
        <v>100000</v>
      </c>
      <c r="H160" s="124">
        <f>F160*G160</f>
        <v>300000</v>
      </c>
      <c r="K160" s="213"/>
    </row>
    <row r="161" spans="3:11">
      <c r="C161" s="142">
        <v>2</v>
      </c>
      <c r="D161" s="59" t="s">
        <v>7</v>
      </c>
      <c r="E161" s="72" t="s">
        <v>6</v>
      </c>
      <c r="F161" s="74">
        <v>4.5</v>
      </c>
      <c r="G161" s="64">
        <f>VLOOKUP(D161,upahbahan,3,FALSE)</f>
        <v>145000</v>
      </c>
      <c r="H161" s="124">
        <f t="shared" ref="H161:H163" si="16">F161*G161</f>
        <v>652500</v>
      </c>
      <c r="K161" s="213"/>
    </row>
    <row r="162" spans="3:11">
      <c r="C162" s="142">
        <v>3</v>
      </c>
      <c r="D162" s="59" t="s">
        <v>18</v>
      </c>
      <c r="E162" s="72" t="s">
        <v>6</v>
      </c>
      <c r="F162" s="74">
        <v>0.45</v>
      </c>
      <c r="G162" s="64">
        <f>VLOOKUP(D162,upahbahan,3,FALSE)</f>
        <v>175000</v>
      </c>
      <c r="H162" s="124">
        <f t="shared" si="16"/>
        <v>78750</v>
      </c>
      <c r="K162" s="213"/>
    </row>
    <row r="163" spans="3:11">
      <c r="C163" s="142">
        <v>4</v>
      </c>
      <c r="D163" s="59" t="s">
        <v>19</v>
      </c>
      <c r="E163" s="72" t="s">
        <v>6</v>
      </c>
      <c r="F163" s="74">
        <v>0.15</v>
      </c>
      <c r="G163" s="64">
        <f>VLOOKUP(D163,upahbahan,3,FALSE)</f>
        <v>200000</v>
      </c>
      <c r="H163" s="124">
        <f t="shared" si="16"/>
        <v>30000</v>
      </c>
      <c r="K163" s="213"/>
    </row>
    <row r="164" spans="3:11">
      <c r="C164" s="144" t="s">
        <v>1210</v>
      </c>
      <c r="D164" s="80"/>
      <c r="E164" s="80"/>
      <c r="F164" s="217"/>
      <c r="G164" s="218"/>
      <c r="H164" s="124">
        <f>SUM(H160:H163)</f>
        <v>1061250</v>
      </c>
      <c r="I164" s="219"/>
      <c r="K164" s="213"/>
    </row>
    <row r="165" spans="3:11">
      <c r="C165" s="141" t="s">
        <v>1211</v>
      </c>
      <c r="D165" s="59" t="s">
        <v>1212</v>
      </c>
      <c r="E165" s="73"/>
      <c r="F165" s="73"/>
      <c r="G165" s="73"/>
      <c r="H165" s="146"/>
      <c r="K165" s="213"/>
    </row>
    <row r="166" spans="3:11">
      <c r="C166" s="142">
        <v>1</v>
      </c>
      <c r="D166" s="59" t="s">
        <v>674</v>
      </c>
      <c r="E166" s="72" t="s">
        <v>3216</v>
      </c>
      <c r="F166" s="227">
        <v>1</v>
      </c>
      <c r="G166" s="64">
        <f>VLOOKUP(D166,upahbahan,3,FALSE)</f>
        <v>450000</v>
      </c>
      <c r="H166" s="124">
        <f>F166*G166</f>
        <v>450000</v>
      </c>
      <c r="K166" s="213"/>
    </row>
    <row r="167" spans="3:11">
      <c r="C167" s="142">
        <v>2</v>
      </c>
      <c r="D167" s="59" t="s">
        <v>679</v>
      </c>
      <c r="E167" s="72" t="s">
        <v>3216</v>
      </c>
      <c r="F167" s="227">
        <v>1</v>
      </c>
      <c r="G167" s="64">
        <f>VLOOKUP(D167,upahbahan,3,FALSE)</f>
        <v>55000</v>
      </c>
      <c r="H167" s="124">
        <f>F167*G167</f>
        <v>55000</v>
      </c>
      <c r="K167" s="213"/>
    </row>
    <row r="168" spans="3:11">
      <c r="C168" s="144" t="s">
        <v>1216</v>
      </c>
      <c r="D168" s="80"/>
      <c r="E168" s="80"/>
      <c r="F168" s="80"/>
      <c r="G168" s="162"/>
      <c r="H168" s="124">
        <f>SUM(H166:H167)</f>
        <v>505000</v>
      </c>
      <c r="K168" s="213"/>
    </row>
    <row r="169" spans="3:11">
      <c r="C169" s="152" t="s">
        <v>1217</v>
      </c>
      <c r="D169" s="59" t="s">
        <v>1218</v>
      </c>
      <c r="E169" s="73"/>
      <c r="F169" s="73"/>
      <c r="G169" s="73"/>
      <c r="H169" s="146"/>
      <c r="K169" s="213"/>
    </row>
    <row r="170" spans="3:11">
      <c r="C170" s="144" t="s">
        <v>1219</v>
      </c>
      <c r="D170" s="80"/>
      <c r="E170" s="80"/>
      <c r="F170" s="80"/>
      <c r="G170" s="162"/>
      <c r="H170" s="153">
        <v>0</v>
      </c>
      <c r="K170" s="213"/>
    </row>
    <row r="171" spans="3:11">
      <c r="C171" s="122" t="s">
        <v>1220</v>
      </c>
      <c r="D171" s="69" t="s">
        <v>1221</v>
      </c>
      <c r="E171" s="70"/>
      <c r="F171" s="70"/>
      <c r="G171" s="71"/>
      <c r="H171" s="124">
        <f>H170+H168+H164</f>
        <v>1566250</v>
      </c>
      <c r="K171" s="213"/>
    </row>
    <row r="172" spans="3:11">
      <c r="C172" s="122" t="s">
        <v>1222</v>
      </c>
      <c r="D172" s="69" t="s">
        <v>1325</v>
      </c>
      <c r="E172" s="70"/>
      <c r="F172" s="71"/>
      <c r="G172" s="95">
        <f>$M$67</f>
        <v>0.1</v>
      </c>
      <c r="H172" s="124">
        <f>H171*G172</f>
        <v>156625</v>
      </c>
      <c r="K172" s="213"/>
    </row>
    <row r="173" spans="3:11" ht="14.4" thickBot="1">
      <c r="C173" s="130" t="s">
        <v>1223</v>
      </c>
      <c r="D173" s="131" t="s">
        <v>1224</v>
      </c>
      <c r="E173" s="132"/>
      <c r="F173" s="132"/>
      <c r="G173" s="155"/>
      <c r="H173" s="134">
        <f>SUM(H171:H172)</f>
        <v>1722875</v>
      </c>
      <c r="K173" s="213"/>
    </row>
    <row r="174" spans="3:11" ht="14.4" thickTop="1">
      <c r="C174" s="89"/>
      <c r="D174" s="90"/>
      <c r="E174" s="90"/>
      <c r="F174" s="90"/>
      <c r="G174" s="90"/>
      <c r="H174" s="91"/>
      <c r="K174" s="213"/>
    </row>
    <row r="175" spans="3:11" ht="16.8" thickBot="1">
      <c r="C175" s="53" t="s">
        <v>3229</v>
      </c>
      <c r="D175" s="221" t="s">
        <v>1620</v>
      </c>
      <c r="E175" s="316"/>
      <c r="F175" s="316"/>
      <c r="G175" s="316"/>
      <c r="H175" s="316"/>
      <c r="I175" s="56">
        <f>ROUNDDOWN(H193,-2)</f>
        <v>1992100</v>
      </c>
      <c r="K175" s="213"/>
    </row>
    <row r="176" spans="3:11" ht="28.2" thickTop="1">
      <c r="C176" s="119" t="s">
        <v>1197</v>
      </c>
      <c r="D176" s="120" t="s">
        <v>1198</v>
      </c>
      <c r="E176" s="120" t="s">
        <v>1199</v>
      </c>
      <c r="F176" s="120" t="s">
        <v>1200</v>
      </c>
      <c r="G176" s="120" t="s">
        <v>1201</v>
      </c>
      <c r="H176" s="121" t="s">
        <v>1202</v>
      </c>
      <c r="K176" s="213"/>
    </row>
    <row r="177" spans="3:11">
      <c r="C177" s="141" t="s">
        <v>1203</v>
      </c>
      <c r="D177" s="59" t="s">
        <v>1204</v>
      </c>
      <c r="E177" s="73"/>
      <c r="F177" s="73"/>
      <c r="G177" s="73"/>
      <c r="H177" s="146"/>
      <c r="K177" s="213"/>
    </row>
    <row r="178" spans="3:11">
      <c r="C178" s="142">
        <v>1</v>
      </c>
      <c r="D178" s="59" t="s">
        <v>5</v>
      </c>
      <c r="E178" s="72" t="s">
        <v>6</v>
      </c>
      <c r="F178" s="74">
        <v>6</v>
      </c>
      <c r="G178" s="64">
        <f>VLOOKUP(D178,upahbahan,3,FALSE)</f>
        <v>100000</v>
      </c>
      <c r="H178" s="124">
        <f>F178*G178</f>
        <v>600000</v>
      </c>
      <c r="K178" s="213"/>
    </row>
    <row r="179" spans="3:11">
      <c r="C179" s="142">
        <v>2</v>
      </c>
      <c r="D179" s="59" t="s">
        <v>7</v>
      </c>
      <c r="E179" s="72" t="s">
        <v>6</v>
      </c>
      <c r="F179" s="74">
        <v>3</v>
      </c>
      <c r="G179" s="64">
        <f>VLOOKUP(D179,upahbahan,3,FALSE)</f>
        <v>145000</v>
      </c>
      <c r="H179" s="124">
        <f t="shared" ref="H179:H181" si="17">F179*G179</f>
        <v>435000</v>
      </c>
      <c r="K179" s="213"/>
    </row>
    <row r="180" spans="3:11">
      <c r="C180" s="142">
        <v>3</v>
      </c>
      <c r="D180" s="59" t="s">
        <v>18</v>
      </c>
      <c r="E180" s="72" t="s">
        <v>6</v>
      </c>
      <c r="F180" s="74">
        <v>0.3</v>
      </c>
      <c r="G180" s="64">
        <f>VLOOKUP(D180,upahbahan,3,FALSE)</f>
        <v>175000</v>
      </c>
      <c r="H180" s="124">
        <f t="shared" si="17"/>
        <v>52500</v>
      </c>
      <c r="K180" s="213"/>
    </row>
    <row r="181" spans="3:11">
      <c r="C181" s="142">
        <v>4</v>
      </c>
      <c r="D181" s="59" t="s">
        <v>19</v>
      </c>
      <c r="E181" s="72" t="s">
        <v>6</v>
      </c>
      <c r="F181" s="74">
        <v>0.1</v>
      </c>
      <c r="G181" s="64">
        <f>VLOOKUP(D181,upahbahan,3,FALSE)</f>
        <v>200000</v>
      </c>
      <c r="H181" s="124">
        <f t="shared" si="17"/>
        <v>20000</v>
      </c>
      <c r="K181" s="213"/>
    </row>
    <row r="182" spans="3:11">
      <c r="C182" s="144" t="s">
        <v>1210</v>
      </c>
      <c r="D182" s="80"/>
      <c r="E182" s="80"/>
      <c r="F182" s="217"/>
      <c r="G182" s="218"/>
      <c r="H182" s="124">
        <f>SUM(H178:H181)</f>
        <v>1107500</v>
      </c>
      <c r="I182" s="219"/>
      <c r="K182" s="213"/>
    </row>
    <row r="183" spans="3:11">
      <c r="C183" s="141" t="s">
        <v>1211</v>
      </c>
      <c r="D183" s="59" t="s">
        <v>1212</v>
      </c>
      <c r="E183" s="73"/>
      <c r="F183" s="73"/>
      <c r="G183" s="73"/>
      <c r="H183" s="146"/>
      <c r="K183" s="213"/>
    </row>
    <row r="184" spans="3:11">
      <c r="C184" s="198" t="s">
        <v>1205</v>
      </c>
      <c r="D184" s="59" t="s">
        <v>43</v>
      </c>
      <c r="E184" s="72" t="s">
        <v>44</v>
      </c>
      <c r="F184" s="227">
        <v>150</v>
      </c>
      <c r="G184" s="64">
        <f>VLOOKUP(D184,upahbahan,3,FALSE)</f>
        <v>700</v>
      </c>
      <c r="H184" s="124">
        <f t="shared" ref="H184:H187" si="18">F184*G184</f>
        <v>105000</v>
      </c>
      <c r="K184" s="213"/>
    </row>
    <row r="185" spans="3:11">
      <c r="C185" s="198" t="s">
        <v>1206</v>
      </c>
      <c r="D185" s="59" t="s">
        <v>2361</v>
      </c>
      <c r="E185" s="72" t="s">
        <v>66</v>
      </c>
      <c r="F185" s="227">
        <v>120</v>
      </c>
      <c r="G185" s="64">
        <f>VLOOKUP(D185,upahbahan,3,FALSE)</f>
        <v>1300</v>
      </c>
      <c r="H185" s="124">
        <f t="shared" si="18"/>
        <v>156000</v>
      </c>
      <c r="K185" s="213"/>
    </row>
    <row r="186" spans="3:11">
      <c r="C186" s="198" t="s">
        <v>1207</v>
      </c>
      <c r="D186" s="77" t="s">
        <v>86</v>
      </c>
      <c r="E186" s="72" t="s">
        <v>42</v>
      </c>
      <c r="F186" s="227">
        <v>0.3</v>
      </c>
      <c r="G186" s="64">
        <f>VLOOKUP(D186,upahbahan,3,FALSE)</f>
        <v>275000</v>
      </c>
      <c r="H186" s="124">
        <f t="shared" si="18"/>
        <v>82500</v>
      </c>
      <c r="K186" s="213"/>
    </row>
    <row r="187" spans="3:11">
      <c r="C187" s="198" t="s">
        <v>1208</v>
      </c>
      <c r="D187" s="59" t="s">
        <v>496</v>
      </c>
      <c r="E187" s="72" t="s">
        <v>44</v>
      </c>
      <c r="F187" s="227">
        <v>360</v>
      </c>
      <c r="G187" s="64">
        <f>VLOOKUP(D187,upahbahan,3,FALSE)</f>
        <v>1000</v>
      </c>
      <c r="H187" s="124">
        <f t="shared" si="18"/>
        <v>360000</v>
      </c>
      <c r="K187" s="213"/>
    </row>
    <row r="188" spans="3:11">
      <c r="C188" s="144" t="s">
        <v>1216</v>
      </c>
      <c r="D188" s="80"/>
      <c r="E188" s="80"/>
      <c r="F188" s="80"/>
      <c r="G188" s="162"/>
      <c r="H188" s="124">
        <f>SUM(H184:H187)</f>
        <v>703500</v>
      </c>
      <c r="K188" s="213"/>
    </row>
    <row r="189" spans="3:11">
      <c r="C189" s="152" t="s">
        <v>1217</v>
      </c>
      <c r="D189" s="59" t="s">
        <v>1218</v>
      </c>
      <c r="E189" s="73"/>
      <c r="F189" s="73"/>
      <c r="G189" s="73"/>
      <c r="H189" s="146"/>
      <c r="K189" s="213"/>
    </row>
    <row r="190" spans="3:11">
      <c r="C190" s="144" t="s">
        <v>1219</v>
      </c>
      <c r="D190" s="80"/>
      <c r="E190" s="80"/>
      <c r="F190" s="80"/>
      <c r="G190" s="162"/>
      <c r="H190" s="153">
        <v>0</v>
      </c>
      <c r="K190" s="213"/>
    </row>
    <row r="191" spans="3:11">
      <c r="C191" s="122" t="s">
        <v>1220</v>
      </c>
      <c r="D191" s="69" t="s">
        <v>1221</v>
      </c>
      <c r="E191" s="70"/>
      <c r="F191" s="70"/>
      <c r="G191" s="71"/>
      <c r="H191" s="124">
        <f>H190+H188+H182</f>
        <v>1811000</v>
      </c>
      <c r="K191" s="213"/>
    </row>
    <row r="192" spans="3:11">
      <c r="C192" s="122" t="s">
        <v>1222</v>
      </c>
      <c r="D192" s="69" t="s">
        <v>1325</v>
      </c>
      <c r="E192" s="70"/>
      <c r="F192" s="71"/>
      <c r="G192" s="95">
        <f>$M$67</f>
        <v>0.1</v>
      </c>
      <c r="H192" s="124">
        <f>H191*G192</f>
        <v>181100</v>
      </c>
      <c r="K192" s="213"/>
    </row>
    <row r="193" spans="3:11" ht="14.4" thickBot="1">
      <c r="C193" s="130" t="s">
        <v>1223</v>
      </c>
      <c r="D193" s="131" t="s">
        <v>1224</v>
      </c>
      <c r="E193" s="132"/>
      <c r="F193" s="132"/>
      <c r="G193" s="155"/>
      <c r="H193" s="134">
        <f>SUM(H191:H192)</f>
        <v>1992100</v>
      </c>
      <c r="K193" s="213"/>
    </row>
    <row r="194" spans="3:11" ht="14.4" thickTop="1">
      <c r="C194" s="89"/>
      <c r="D194" s="90"/>
      <c r="E194" s="90"/>
      <c r="F194" s="90"/>
      <c r="G194" s="90"/>
      <c r="H194" s="91"/>
      <c r="K194" s="213"/>
    </row>
    <row r="195" spans="3:11" ht="16.8" thickBot="1">
      <c r="C195" s="53" t="s">
        <v>3230</v>
      </c>
      <c r="D195" s="221" t="s">
        <v>1621</v>
      </c>
      <c r="E195" s="223"/>
      <c r="F195" s="223"/>
      <c r="G195" s="223"/>
      <c r="H195" s="223"/>
      <c r="I195" s="56">
        <f>ROUNDDOWN(H212,-2)</f>
        <v>648900</v>
      </c>
      <c r="K195" s="213"/>
    </row>
    <row r="196" spans="3:11" ht="28.2" thickTop="1">
      <c r="C196" s="119" t="s">
        <v>1197</v>
      </c>
      <c r="D196" s="120" t="s">
        <v>1198</v>
      </c>
      <c r="E196" s="120" t="s">
        <v>1199</v>
      </c>
      <c r="F196" s="120" t="s">
        <v>1200</v>
      </c>
      <c r="G196" s="120" t="s">
        <v>1201</v>
      </c>
      <c r="H196" s="121" t="s">
        <v>1202</v>
      </c>
      <c r="K196" s="213"/>
    </row>
    <row r="197" spans="3:11">
      <c r="C197" s="141" t="s">
        <v>1203</v>
      </c>
      <c r="D197" s="59" t="s">
        <v>1204</v>
      </c>
      <c r="E197" s="73"/>
      <c r="F197" s="73"/>
      <c r="G197" s="73"/>
      <c r="H197" s="146"/>
      <c r="K197" s="213"/>
    </row>
    <row r="198" spans="3:11">
      <c r="C198" s="142">
        <v>1</v>
      </c>
      <c r="D198" s="59" t="s">
        <v>5</v>
      </c>
      <c r="E198" s="72" t="s">
        <v>6</v>
      </c>
      <c r="F198" s="93">
        <v>0.28570000000000001</v>
      </c>
      <c r="G198" s="64">
        <f>VLOOKUP(D198,upahbahan,3,FALSE)</f>
        <v>100000</v>
      </c>
      <c r="H198" s="124">
        <f t="shared" ref="H198:H201" si="19">F198*G198</f>
        <v>28570</v>
      </c>
      <c r="K198" s="213"/>
    </row>
    <row r="199" spans="3:11">
      <c r="C199" s="142">
        <v>2</v>
      </c>
      <c r="D199" s="59" t="s">
        <v>7</v>
      </c>
      <c r="E199" s="72" t="s">
        <v>6</v>
      </c>
      <c r="F199" s="93">
        <v>0.1429</v>
      </c>
      <c r="G199" s="64">
        <f>VLOOKUP(D199,upahbahan,3,FALSE)</f>
        <v>145000</v>
      </c>
      <c r="H199" s="124">
        <f t="shared" si="19"/>
        <v>20720.5</v>
      </c>
      <c r="K199" s="213"/>
    </row>
    <row r="200" spans="3:11">
      <c r="C200" s="142">
        <v>3</v>
      </c>
      <c r="D200" s="59" t="s">
        <v>18</v>
      </c>
      <c r="E200" s="72" t="s">
        <v>6</v>
      </c>
      <c r="F200" s="93">
        <v>0.05</v>
      </c>
      <c r="G200" s="64">
        <f>VLOOKUP(D200,upahbahan,3,FALSE)</f>
        <v>175000</v>
      </c>
      <c r="H200" s="124">
        <f t="shared" si="19"/>
        <v>8750</v>
      </c>
      <c r="K200" s="213"/>
    </row>
    <row r="201" spans="3:11">
      <c r="C201" s="142">
        <v>4</v>
      </c>
      <c r="D201" s="59" t="s">
        <v>19</v>
      </c>
      <c r="E201" s="72" t="s">
        <v>6</v>
      </c>
      <c r="F201" s="93">
        <v>0.9</v>
      </c>
      <c r="G201" s="64">
        <f>VLOOKUP(D201,upahbahan,3,FALSE)</f>
        <v>200000</v>
      </c>
      <c r="H201" s="124">
        <f t="shared" si="19"/>
        <v>180000</v>
      </c>
      <c r="K201" s="213"/>
    </row>
    <row r="202" spans="3:11">
      <c r="C202" s="144" t="s">
        <v>1210</v>
      </c>
      <c r="D202" s="80"/>
      <c r="E202" s="80"/>
      <c r="F202" s="217"/>
      <c r="G202" s="218"/>
      <c r="H202" s="124">
        <f>SUM(H198:H201)</f>
        <v>238040.5</v>
      </c>
      <c r="I202" s="219"/>
      <c r="K202" s="213"/>
    </row>
    <row r="203" spans="3:11">
      <c r="C203" s="141" t="s">
        <v>1211</v>
      </c>
      <c r="D203" s="59" t="s">
        <v>1212</v>
      </c>
      <c r="E203" s="73"/>
      <c r="F203" s="73"/>
      <c r="G203" s="73"/>
      <c r="H203" s="146"/>
      <c r="K203" s="213"/>
    </row>
    <row r="204" spans="3:11">
      <c r="C204" s="198" t="s">
        <v>1205</v>
      </c>
      <c r="D204" s="77" t="s">
        <v>673</v>
      </c>
      <c r="E204" s="72" t="s">
        <v>136</v>
      </c>
      <c r="F204" s="74">
        <v>1</v>
      </c>
      <c r="G204" s="64">
        <f>VLOOKUP(D204,upahbahan,3,FALSE)</f>
        <v>328400</v>
      </c>
      <c r="H204" s="124">
        <f t="shared" ref="H204:H206" si="20">F204*G204</f>
        <v>328400</v>
      </c>
      <c r="K204" s="213"/>
    </row>
    <row r="205" spans="3:11">
      <c r="C205" s="198" t="s">
        <v>1206</v>
      </c>
      <c r="D205" s="59" t="s">
        <v>1624</v>
      </c>
      <c r="E205" s="72" t="s">
        <v>114</v>
      </c>
      <c r="F205" s="74">
        <v>2</v>
      </c>
      <c r="G205" s="64">
        <f>VLOOKUP(D205,upahbahan,3,FALSE)</f>
        <v>8750</v>
      </c>
      <c r="H205" s="124">
        <f t="shared" si="20"/>
        <v>17500</v>
      </c>
      <c r="K205" s="213"/>
    </row>
    <row r="206" spans="3:11">
      <c r="C206" s="198" t="s">
        <v>1207</v>
      </c>
      <c r="D206" s="59" t="s">
        <v>734</v>
      </c>
      <c r="E206" s="72" t="s">
        <v>44</v>
      </c>
      <c r="F206" s="74">
        <v>1</v>
      </c>
      <c r="G206" s="64">
        <f>VLOOKUP(D206,upahbahan,3,FALSE)</f>
        <v>6000</v>
      </c>
      <c r="H206" s="124">
        <f t="shared" si="20"/>
        <v>6000</v>
      </c>
      <c r="K206" s="213"/>
    </row>
    <row r="207" spans="3:11">
      <c r="C207" s="144" t="s">
        <v>1216</v>
      </c>
      <c r="D207" s="80"/>
      <c r="E207" s="80"/>
      <c r="F207" s="80"/>
      <c r="G207" s="162"/>
      <c r="H207" s="124">
        <f>SUM(H204:H206)</f>
        <v>351900</v>
      </c>
      <c r="K207" s="213"/>
    </row>
    <row r="208" spans="3:11">
      <c r="C208" s="152" t="s">
        <v>1217</v>
      </c>
      <c r="D208" s="59" t="s">
        <v>1218</v>
      </c>
      <c r="E208" s="73"/>
      <c r="F208" s="73"/>
      <c r="G208" s="73"/>
      <c r="H208" s="146"/>
      <c r="K208" s="213"/>
    </row>
    <row r="209" spans="3:11">
      <c r="C209" s="144" t="s">
        <v>1219</v>
      </c>
      <c r="D209" s="80"/>
      <c r="E209" s="80"/>
      <c r="F209" s="80"/>
      <c r="G209" s="162"/>
      <c r="H209" s="153">
        <v>0</v>
      </c>
      <c r="K209" s="213"/>
    </row>
    <row r="210" spans="3:11">
      <c r="C210" s="122" t="s">
        <v>1220</v>
      </c>
      <c r="D210" s="69" t="s">
        <v>1221</v>
      </c>
      <c r="E210" s="70"/>
      <c r="F210" s="70"/>
      <c r="G210" s="71"/>
      <c r="H210" s="124">
        <f>H209+H207+H202</f>
        <v>589940.5</v>
      </c>
      <c r="K210" s="213"/>
    </row>
    <row r="211" spans="3:11">
      <c r="C211" s="122" t="s">
        <v>1222</v>
      </c>
      <c r="D211" s="69" t="s">
        <v>1325</v>
      </c>
      <c r="E211" s="70"/>
      <c r="F211" s="71"/>
      <c r="G211" s="95">
        <f>$M$67</f>
        <v>0.1</v>
      </c>
      <c r="H211" s="124">
        <f>H210*G211</f>
        <v>58994.05</v>
      </c>
      <c r="K211" s="213"/>
    </row>
    <row r="212" spans="3:11" ht="14.4" thickBot="1">
      <c r="C212" s="130" t="s">
        <v>1223</v>
      </c>
      <c r="D212" s="131" t="s">
        <v>1224</v>
      </c>
      <c r="E212" s="132"/>
      <c r="F212" s="132"/>
      <c r="G212" s="155"/>
      <c r="H212" s="134">
        <f>SUM(H210:H211)</f>
        <v>648934.55000000005</v>
      </c>
      <c r="K212" s="213"/>
    </row>
    <row r="213" spans="3:11" ht="14.4" thickTop="1">
      <c r="C213" s="89"/>
      <c r="D213" s="90"/>
      <c r="E213" s="90"/>
      <c r="F213" s="90"/>
      <c r="G213" s="90"/>
      <c r="H213" s="197"/>
      <c r="K213" s="213"/>
    </row>
    <row r="214" spans="3:11" ht="16.8" thickBot="1">
      <c r="C214" s="53" t="s">
        <v>3231</v>
      </c>
      <c r="D214" s="221" t="s">
        <v>1622</v>
      </c>
      <c r="E214" s="223"/>
      <c r="F214" s="223"/>
      <c r="G214" s="223"/>
      <c r="H214" s="223"/>
      <c r="I214" s="56">
        <f>ROUNDDOWN(H231,-2)</f>
        <v>727700</v>
      </c>
      <c r="K214" s="213"/>
    </row>
    <row r="215" spans="3:11" ht="28.2" thickTop="1">
      <c r="C215" s="119" t="s">
        <v>1197</v>
      </c>
      <c r="D215" s="120" t="s">
        <v>1198</v>
      </c>
      <c r="E215" s="120" t="s">
        <v>1199</v>
      </c>
      <c r="F215" s="120" t="s">
        <v>1200</v>
      </c>
      <c r="G215" s="120" t="s">
        <v>1201</v>
      </c>
      <c r="H215" s="121" t="s">
        <v>1202</v>
      </c>
      <c r="K215" s="213"/>
    </row>
    <row r="216" spans="3:11">
      <c r="C216" s="141" t="s">
        <v>1203</v>
      </c>
      <c r="D216" s="59" t="s">
        <v>1204</v>
      </c>
      <c r="E216" s="73"/>
      <c r="F216" s="73"/>
      <c r="G216" s="73"/>
      <c r="H216" s="146"/>
      <c r="K216" s="213"/>
    </row>
    <row r="217" spans="3:11">
      <c r="C217" s="142">
        <v>1</v>
      </c>
      <c r="D217" s="59" t="s">
        <v>5</v>
      </c>
      <c r="E217" s="72" t="s">
        <v>6</v>
      </c>
      <c r="F217" s="93">
        <v>0.28599999999999998</v>
      </c>
      <c r="G217" s="64">
        <f>VLOOKUP(D217,upahbahan,3,FALSE)</f>
        <v>100000</v>
      </c>
      <c r="H217" s="124">
        <f>F217*G217</f>
        <v>28599.999999999996</v>
      </c>
      <c r="K217" s="213"/>
    </row>
    <row r="218" spans="3:11">
      <c r="C218" s="142">
        <v>2</v>
      </c>
      <c r="D218" s="59" t="s">
        <v>7</v>
      </c>
      <c r="E218" s="72" t="s">
        <v>6</v>
      </c>
      <c r="F218" s="93">
        <v>0.14299999999999999</v>
      </c>
      <c r="G218" s="64">
        <f>VLOOKUP(D218,upahbahan,3,FALSE)</f>
        <v>145000</v>
      </c>
      <c r="H218" s="124">
        <f t="shared" ref="H218:H220" si="21">F218*G218</f>
        <v>20735</v>
      </c>
      <c r="K218" s="213"/>
    </row>
    <row r="219" spans="3:11">
      <c r="C219" s="142">
        <v>3</v>
      </c>
      <c r="D219" s="59" t="s">
        <v>18</v>
      </c>
      <c r="E219" s="72" t="s">
        <v>6</v>
      </c>
      <c r="F219" s="93">
        <v>0.05</v>
      </c>
      <c r="G219" s="64">
        <f>VLOOKUP(D219,upahbahan,3,FALSE)</f>
        <v>175000</v>
      </c>
      <c r="H219" s="124">
        <f t="shared" si="21"/>
        <v>8750</v>
      </c>
      <c r="K219" s="213"/>
    </row>
    <row r="220" spans="3:11">
      <c r="C220" s="142">
        <v>4</v>
      </c>
      <c r="D220" s="59" t="s">
        <v>19</v>
      </c>
      <c r="E220" s="72" t="s">
        <v>6</v>
      </c>
      <c r="F220" s="93">
        <v>0.9</v>
      </c>
      <c r="G220" s="64">
        <f>VLOOKUP(D220,upahbahan,3,FALSE)</f>
        <v>200000</v>
      </c>
      <c r="H220" s="124">
        <f t="shared" si="21"/>
        <v>180000</v>
      </c>
      <c r="K220" s="213"/>
    </row>
    <row r="221" spans="3:11">
      <c r="C221" s="144" t="s">
        <v>1210</v>
      </c>
      <c r="D221" s="80"/>
      <c r="E221" s="80"/>
      <c r="F221" s="217"/>
      <c r="G221" s="218"/>
      <c r="H221" s="124">
        <f>SUM(H217:H220)</f>
        <v>238085</v>
      </c>
      <c r="I221" s="219"/>
      <c r="K221" s="213"/>
    </row>
    <row r="222" spans="3:11">
      <c r="C222" s="141" t="s">
        <v>1211</v>
      </c>
      <c r="D222" s="59" t="s">
        <v>1212</v>
      </c>
      <c r="E222" s="73"/>
      <c r="F222" s="73"/>
      <c r="G222" s="73"/>
      <c r="H222" s="146"/>
      <c r="K222" s="213"/>
    </row>
    <row r="223" spans="3:11">
      <c r="C223" s="198" t="s">
        <v>1205</v>
      </c>
      <c r="D223" s="77" t="s">
        <v>672</v>
      </c>
      <c r="E223" s="72" t="s">
        <v>136</v>
      </c>
      <c r="F223" s="74">
        <v>1</v>
      </c>
      <c r="G223" s="64">
        <f>VLOOKUP(D223,upahbahan,3,FALSE)</f>
        <v>400000</v>
      </c>
      <c r="H223" s="124">
        <f>F223*G223</f>
        <v>400000</v>
      </c>
      <c r="K223" s="213"/>
    </row>
    <row r="224" spans="3:11">
      <c r="C224" s="198" t="s">
        <v>1206</v>
      </c>
      <c r="D224" s="59" t="s">
        <v>1624</v>
      </c>
      <c r="E224" s="72" t="s">
        <v>114</v>
      </c>
      <c r="F224" s="74">
        <v>2</v>
      </c>
      <c r="G224" s="64">
        <f>VLOOKUP(D224,upahbahan,3,FALSE)</f>
        <v>8750</v>
      </c>
      <c r="H224" s="124">
        <f t="shared" ref="H224:H225" si="22">F224*G224</f>
        <v>17500</v>
      </c>
      <c r="K224" s="213"/>
    </row>
    <row r="225" spans="3:11">
      <c r="C225" s="198" t="s">
        <v>1207</v>
      </c>
      <c r="D225" s="59" t="s">
        <v>734</v>
      </c>
      <c r="E225" s="72" t="s">
        <v>44</v>
      </c>
      <c r="F225" s="74">
        <v>1</v>
      </c>
      <c r="G225" s="64">
        <f>VLOOKUP(D225,upahbahan,3,FALSE)</f>
        <v>6000</v>
      </c>
      <c r="H225" s="124">
        <f t="shared" si="22"/>
        <v>6000</v>
      </c>
      <c r="K225" s="213"/>
    </row>
    <row r="226" spans="3:11">
      <c r="C226" s="144" t="s">
        <v>1216</v>
      </c>
      <c r="D226" s="80"/>
      <c r="E226" s="80"/>
      <c r="F226" s="80"/>
      <c r="G226" s="162"/>
      <c r="H226" s="124">
        <f>SUM(H223:H225)</f>
        <v>423500</v>
      </c>
      <c r="K226" s="213"/>
    </row>
    <row r="227" spans="3:11">
      <c r="C227" s="152" t="s">
        <v>1217</v>
      </c>
      <c r="D227" s="59" t="s">
        <v>1218</v>
      </c>
      <c r="E227" s="73"/>
      <c r="F227" s="73"/>
      <c r="G227" s="73"/>
      <c r="H227" s="146"/>
      <c r="K227" s="213"/>
    </row>
    <row r="228" spans="3:11">
      <c r="C228" s="144" t="s">
        <v>1219</v>
      </c>
      <c r="D228" s="80"/>
      <c r="E228" s="80"/>
      <c r="F228" s="80"/>
      <c r="G228" s="162"/>
      <c r="H228" s="153">
        <v>0</v>
      </c>
      <c r="K228" s="213"/>
    </row>
    <row r="229" spans="3:11">
      <c r="C229" s="122" t="s">
        <v>1220</v>
      </c>
      <c r="D229" s="69" t="s">
        <v>1221</v>
      </c>
      <c r="E229" s="70"/>
      <c r="F229" s="70"/>
      <c r="G229" s="71"/>
      <c r="H229" s="124">
        <f>H228+H226+H221</f>
        <v>661585</v>
      </c>
      <c r="K229" s="213"/>
    </row>
    <row r="230" spans="3:11">
      <c r="C230" s="122" t="s">
        <v>1222</v>
      </c>
      <c r="D230" s="69" t="s">
        <v>1325</v>
      </c>
      <c r="E230" s="70"/>
      <c r="F230" s="71"/>
      <c r="G230" s="95">
        <f>$M$67</f>
        <v>0.1</v>
      </c>
      <c r="H230" s="124">
        <f>H229*G230</f>
        <v>66158.5</v>
      </c>
      <c r="K230" s="213"/>
    </row>
    <row r="231" spans="3:11" ht="14.4" thickBot="1">
      <c r="C231" s="130" t="s">
        <v>1223</v>
      </c>
      <c r="D231" s="131" t="s">
        <v>1224</v>
      </c>
      <c r="E231" s="132"/>
      <c r="F231" s="132"/>
      <c r="G231" s="155"/>
      <c r="H231" s="134">
        <f>SUM(H229:H230)</f>
        <v>727743.5</v>
      </c>
      <c r="K231" s="213"/>
    </row>
    <row r="232" spans="3:11" ht="14.4" thickTop="1">
      <c r="C232" s="89"/>
      <c r="D232" s="90"/>
      <c r="E232" s="90"/>
      <c r="F232" s="90"/>
      <c r="G232" s="90"/>
      <c r="H232" s="197"/>
      <c r="K232" s="213"/>
    </row>
    <row r="233" spans="3:11" ht="16.8" thickBot="1">
      <c r="C233" s="53" t="s">
        <v>3232</v>
      </c>
      <c r="D233" s="236" t="s">
        <v>1623</v>
      </c>
      <c r="E233" s="223"/>
      <c r="F233" s="223"/>
      <c r="G233" s="223"/>
      <c r="H233" s="223"/>
      <c r="I233" s="56">
        <f>ROUNDDOWN(H253,-2)</f>
        <v>7893000</v>
      </c>
      <c r="K233" s="213"/>
    </row>
    <row r="234" spans="3:11" ht="28.2" thickTop="1">
      <c r="C234" s="119" t="s">
        <v>1197</v>
      </c>
      <c r="D234" s="120" t="s">
        <v>1198</v>
      </c>
      <c r="E234" s="120" t="s">
        <v>1199</v>
      </c>
      <c r="F234" s="120" t="s">
        <v>1200</v>
      </c>
      <c r="G234" s="120" t="s">
        <v>1201</v>
      </c>
      <c r="H234" s="121" t="s">
        <v>1202</v>
      </c>
      <c r="K234" s="213"/>
    </row>
    <row r="235" spans="3:11">
      <c r="C235" s="141" t="s">
        <v>1203</v>
      </c>
      <c r="D235" s="59" t="s">
        <v>1204</v>
      </c>
      <c r="E235" s="73"/>
      <c r="F235" s="73"/>
      <c r="G235" s="73"/>
      <c r="H235" s="146"/>
      <c r="K235" s="213"/>
    </row>
    <row r="236" spans="3:11">
      <c r="C236" s="142">
        <v>1</v>
      </c>
      <c r="D236" s="59" t="s">
        <v>5</v>
      </c>
      <c r="E236" s="72" t="s">
        <v>6</v>
      </c>
      <c r="F236" s="74">
        <v>3.5</v>
      </c>
      <c r="G236" s="64">
        <f>VLOOKUP(D236,upahbahan,3,FALSE)</f>
        <v>100000</v>
      </c>
      <c r="H236" s="124">
        <f>F236*G236</f>
        <v>350000</v>
      </c>
      <c r="K236" s="213"/>
    </row>
    <row r="237" spans="3:11">
      <c r="C237" s="142">
        <v>2</v>
      </c>
      <c r="D237" s="59" t="s">
        <v>7</v>
      </c>
      <c r="E237" s="72" t="s">
        <v>6</v>
      </c>
      <c r="F237" s="74">
        <v>4.5</v>
      </c>
      <c r="G237" s="64">
        <f>VLOOKUP(D237,upahbahan,3,FALSE)</f>
        <v>145000</v>
      </c>
      <c r="H237" s="124">
        <f t="shared" ref="H237:H239" si="23">F237*G237</f>
        <v>652500</v>
      </c>
      <c r="K237" s="213"/>
    </row>
    <row r="238" spans="3:11">
      <c r="C238" s="142">
        <v>3</v>
      </c>
      <c r="D238" s="59" t="s">
        <v>18</v>
      </c>
      <c r="E238" s="72" t="s">
        <v>6</v>
      </c>
      <c r="F238" s="74">
        <v>0.45</v>
      </c>
      <c r="G238" s="64">
        <f>VLOOKUP(D238,upahbahan,3,FALSE)</f>
        <v>175000</v>
      </c>
      <c r="H238" s="124">
        <f t="shared" si="23"/>
        <v>78750</v>
      </c>
      <c r="K238" s="213"/>
    </row>
    <row r="239" spans="3:11">
      <c r="C239" s="142">
        <v>4</v>
      </c>
      <c r="D239" s="59" t="s">
        <v>19</v>
      </c>
      <c r="E239" s="72" t="s">
        <v>6</v>
      </c>
      <c r="F239" s="74">
        <v>0.15</v>
      </c>
      <c r="G239" s="64">
        <f>VLOOKUP(D239,upahbahan,3,FALSE)</f>
        <v>200000</v>
      </c>
      <c r="H239" s="124">
        <f t="shared" si="23"/>
        <v>30000</v>
      </c>
      <c r="K239" s="213"/>
    </row>
    <row r="240" spans="3:11">
      <c r="C240" s="144" t="s">
        <v>1210</v>
      </c>
      <c r="D240" s="80"/>
      <c r="E240" s="80"/>
      <c r="F240" s="217"/>
      <c r="G240" s="218"/>
      <c r="H240" s="124">
        <f>SUM(H236:H239)</f>
        <v>1111250</v>
      </c>
      <c r="I240" s="219"/>
      <c r="K240" s="213"/>
    </row>
    <row r="241" spans="3:11">
      <c r="C241" s="141" t="s">
        <v>1211</v>
      </c>
      <c r="D241" s="59" t="s">
        <v>1212</v>
      </c>
      <c r="E241" s="73"/>
      <c r="F241" s="73"/>
      <c r="G241" s="73"/>
      <c r="H241" s="146"/>
      <c r="K241" s="213"/>
    </row>
    <row r="242" spans="3:11">
      <c r="C242" s="198" t="s">
        <v>1205</v>
      </c>
      <c r="D242" s="77" t="s">
        <v>1578</v>
      </c>
      <c r="E242" s="72" t="s">
        <v>42</v>
      </c>
      <c r="F242" s="74">
        <v>0.9</v>
      </c>
      <c r="G242" s="64">
        <f>'[1]Daftar HSP'!D120</f>
        <v>1239751.7407407407</v>
      </c>
      <c r="H242" s="124">
        <f t="shared" ref="H242:H247" si="24">F242*G242</f>
        <v>1115776.5666666667</v>
      </c>
      <c r="K242" s="213"/>
    </row>
    <row r="243" spans="3:11">
      <c r="C243" s="198" t="s">
        <v>1206</v>
      </c>
      <c r="D243" s="59" t="s">
        <v>233</v>
      </c>
      <c r="E243" s="72" t="s">
        <v>66</v>
      </c>
      <c r="F243" s="74">
        <v>180</v>
      </c>
      <c r="G243" s="64">
        <f>VLOOKUP(D243,upahbahan,3,FALSE)</f>
        <v>14250</v>
      </c>
      <c r="H243" s="124">
        <f t="shared" si="24"/>
        <v>2565000</v>
      </c>
      <c r="K243" s="213"/>
    </row>
    <row r="244" spans="3:11">
      <c r="C244" s="198" t="s">
        <v>1207</v>
      </c>
      <c r="D244" s="59" t="s">
        <v>1625</v>
      </c>
      <c r="E244" s="72" t="s">
        <v>63</v>
      </c>
      <c r="F244" s="74">
        <v>8</v>
      </c>
      <c r="G244" s="64">
        <f>VLOOKUP(D244,upahbahan,3,FALSE)</f>
        <v>160000</v>
      </c>
      <c r="H244" s="124">
        <f t="shared" si="24"/>
        <v>1280000</v>
      </c>
      <c r="K244" s="213"/>
    </row>
    <row r="245" spans="3:11">
      <c r="C245" s="198" t="s">
        <v>1208</v>
      </c>
      <c r="D245" s="59" t="s">
        <v>498</v>
      </c>
      <c r="E245" s="72" t="s">
        <v>44</v>
      </c>
      <c r="F245" s="74">
        <v>270</v>
      </c>
      <c r="G245" s="64">
        <f>VLOOKUP(D245,upahbahan,3,FALSE)</f>
        <v>4000</v>
      </c>
      <c r="H245" s="124">
        <f t="shared" si="24"/>
        <v>1080000</v>
      </c>
      <c r="K245" s="213"/>
    </row>
    <row r="246" spans="3:11">
      <c r="C246" s="198" t="s">
        <v>1209</v>
      </c>
      <c r="D246" s="59" t="s">
        <v>1624</v>
      </c>
      <c r="E246" s="72" t="s">
        <v>114</v>
      </c>
      <c r="F246" s="74">
        <v>2</v>
      </c>
      <c r="G246" s="64">
        <f>VLOOKUP(D246,upahbahan,3,FALSE)</f>
        <v>8750</v>
      </c>
      <c r="H246" s="124">
        <f t="shared" si="24"/>
        <v>17500</v>
      </c>
      <c r="K246" s="213"/>
    </row>
    <row r="247" spans="3:11">
      <c r="C247" s="198" t="s">
        <v>1213</v>
      </c>
      <c r="D247" s="59" t="s">
        <v>734</v>
      </c>
      <c r="E247" s="72" t="s">
        <v>44</v>
      </c>
      <c r="F247" s="74">
        <v>1</v>
      </c>
      <c r="G247" s="64">
        <f>VLOOKUP(D247,upahbahan,3,FALSE)</f>
        <v>6000</v>
      </c>
      <c r="H247" s="124">
        <f t="shared" si="24"/>
        <v>6000</v>
      </c>
      <c r="K247" s="213"/>
    </row>
    <row r="248" spans="3:11">
      <c r="C248" s="144" t="s">
        <v>1216</v>
      </c>
      <c r="D248" s="80"/>
      <c r="E248" s="80"/>
      <c r="F248" s="80"/>
      <c r="G248" s="162"/>
      <c r="H248" s="124">
        <f>SUM(H242:H247)</f>
        <v>6064276.5666666664</v>
      </c>
      <c r="K248" s="213"/>
    </row>
    <row r="249" spans="3:11">
      <c r="C249" s="152" t="s">
        <v>1217</v>
      </c>
      <c r="D249" s="59" t="s">
        <v>1218</v>
      </c>
      <c r="E249" s="73"/>
      <c r="F249" s="73"/>
      <c r="G249" s="73"/>
      <c r="H249" s="146"/>
      <c r="K249" s="213"/>
    </row>
    <row r="250" spans="3:11">
      <c r="C250" s="144" t="s">
        <v>1219</v>
      </c>
      <c r="D250" s="80"/>
      <c r="E250" s="80"/>
      <c r="F250" s="80"/>
      <c r="G250" s="162"/>
      <c r="H250" s="153">
        <v>0</v>
      </c>
      <c r="K250" s="213"/>
    </row>
    <row r="251" spans="3:11">
      <c r="C251" s="122" t="s">
        <v>1220</v>
      </c>
      <c r="D251" s="69" t="s">
        <v>1221</v>
      </c>
      <c r="E251" s="70"/>
      <c r="F251" s="70"/>
      <c r="G251" s="71"/>
      <c r="H251" s="124">
        <f>H250+H248+H240</f>
        <v>7175526.5666666664</v>
      </c>
      <c r="K251" s="213"/>
    </row>
    <row r="252" spans="3:11">
      <c r="C252" s="122" t="s">
        <v>1222</v>
      </c>
      <c r="D252" s="69" t="s">
        <v>1325</v>
      </c>
      <c r="E252" s="70"/>
      <c r="F252" s="71"/>
      <c r="G252" s="95">
        <f>$M$67</f>
        <v>0.1</v>
      </c>
      <c r="H252" s="124">
        <f>H251*G252</f>
        <v>717552.65666666673</v>
      </c>
      <c r="K252" s="213"/>
    </row>
    <row r="253" spans="3:11" ht="14.4" thickBot="1">
      <c r="C253" s="130" t="s">
        <v>1223</v>
      </c>
      <c r="D253" s="131" t="s">
        <v>1224</v>
      </c>
      <c r="E253" s="132"/>
      <c r="F253" s="132"/>
      <c r="G253" s="155"/>
      <c r="H253" s="134">
        <f>SUM(H251:H252)</f>
        <v>7893079.2233333327</v>
      </c>
      <c r="K253" s="213"/>
    </row>
    <row r="254" spans="3:11" ht="14.4" thickTop="1">
      <c r="C254" s="89"/>
      <c r="D254" s="90"/>
      <c r="E254" s="90"/>
      <c r="F254" s="90"/>
      <c r="G254" s="90"/>
      <c r="H254" s="197"/>
      <c r="K254" s="213"/>
    </row>
    <row r="255" spans="3:11" ht="14.4" thickBot="1">
      <c r="C255" s="53" t="s">
        <v>3233</v>
      </c>
      <c r="D255" s="236" t="s">
        <v>1579</v>
      </c>
      <c r="E255" s="223"/>
      <c r="F255" s="223"/>
      <c r="G255" s="223"/>
      <c r="H255" s="223"/>
      <c r="I255" s="56">
        <f>ROUNDDOWN(H272,-2)</f>
        <v>2962700</v>
      </c>
      <c r="K255" s="213"/>
    </row>
    <row r="256" spans="3:11" ht="28.2" thickTop="1">
      <c r="C256" s="119" t="s">
        <v>1197</v>
      </c>
      <c r="D256" s="120" t="s">
        <v>1198</v>
      </c>
      <c r="E256" s="120" t="s">
        <v>1199</v>
      </c>
      <c r="F256" s="120" t="s">
        <v>1200</v>
      </c>
      <c r="G256" s="120" t="s">
        <v>1201</v>
      </c>
      <c r="H256" s="121" t="s">
        <v>1202</v>
      </c>
      <c r="K256" s="213"/>
    </row>
    <row r="257" spans="3:11">
      <c r="C257" s="141" t="s">
        <v>1203</v>
      </c>
      <c r="D257" s="59" t="s">
        <v>1204</v>
      </c>
      <c r="E257" s="73"/>
      <c r="F257" s="73"/>
      <c r="G257" s="73"/>
      <c r="H257" s="146"/>
      <c r="K257" s="213"/>
    </row>
    <row r="258" spans="3:11">
      <c r="C258" s="142">
        <v>1</v>
      </c>
      <c r="D258" s="59" t="s">
        <v>5</v>
      </c>
      <c r="E258" s="72" t="s">
        <v>6</v>
      </c>
      <c r="F258" s="74">
        <v>7.4999999999999997E-2</v>
      </c>
      <c r="G258" s="64">
        <f>VLOOKUP(D258,upahbahan,3,FALSE)</f>
        <v>100000</v>
      </c>
      <c r="H258" s="124">
        <f>F258*G258</f>
        <v>7500</v>
      </c>
      <c r="K258" s="213"/>
    </row>
    <row r="259" spans="3:11">
      <c r="C259" s="142">
        <v>2</v>
      </c>
      <c r="D259" s="59" t="s">
        <v>7</v>
      </c>
      <c r="E259" s="72" t="s">
        <v>6</v>
      </c>
      <c r="F259" s="74">
        <v>0.75</v>
      </c>
      <c r="G259" s="64">
        <f>VLOOKUP(D259,upahbahan,3,FALSE)</f>
        <v>145000</v>
      </c>
      <c r="H259" s="124">
        <f t="shared" ref="H259:H261" si="25">F259*G259</f>
        <v>108750</v>
      </c>
      <c r="K259" s="213"/>
    </row>
    <row r="260" spans="3:11">
      <c r="C260" s="142">
        <v>3</v>
      </c>
      <c r="D260" s="59" t="s">
        <v>18</v>
      </c>
      <c r="E260" s="72" t="s">
        <v>6</v>
      </c>
      <c r="F260" s="74">
        <v>7.4999999999999997E-2</v>
      </c>
      <c r="G260" s="64">
        <f>VLOOKUP(D260,upahbahan,3,FALSE)</f>
        <v>175000</v>
      </c>
      <c r="H260" s="124">
        <f t="shared" si="25"/>
        <v>13125</v>
      </c>
      <c r="K260" s="213"/>
    </row>
    <row r="261" spans="3:11">
      <c r="C261" s="142">
        <v>4</v>
      </c>
      <c r="D261" s="59" t="s">
        <v>19</v>
      </c>
      <c r="E261" s="72" t="s">
        <v>6</v>
      </c>
      <c r="F261" s="74">
        <v>2.5000000000000001E-2</v>
      </c>
      <c r="G261" s="64">
        <f>VLOOKUP(D261,upahbahan,3,FALSE)</f>
        <v>200000</v>
      </c>
      <c r="H261" s="124">
        <f t="shared" si="25"/>
        <v>5000</v>
      </c>
      <c r="K261" s="213"/>
    </row>
    <row r="262" spans="3:11">
      <c r="C262" s="144" t="s">
        <v>1210</v>
      </c>
      <c r="D262" s="80"/>
      <c r="E262" s="80"/>
      <c r="F262" s="217"/>
      <c r="G262" s="218"/>
      <c r="H262" s="124">
        <f>SUM(H258:H261)</f>
        <v>134375</v>
      </c>
      <c r="I262" s="219"/>
      <c r="K262" s="213"/>
    </row>
    <row r="263" spans="3:11">
      <c r="C263" s="141" t="s">
        <v>1211</v>
      </c>
      <c r="D263" s="59" t="s">
        <v>1212</v>
      </c>
      <c r="E263" s="73"/>
      <c r="F263" s="73"/>
      <c r="G263" s="73"/>
      <c r="H263" s="146"/>
      <c r="K263" s="213"/>
    </row>
    <row r="264" spans="3:11">
      <c r="C264" s="198" t="s">
        <v>1205</v>
      </c>
      <c r="D264" s="77" t="s">
        <v>675</v>
      </c>
      <c r="E264" s="72" t="s">
        <v>136</v>
      </c>
      <c r="F264" s="74">
        <v>1</v>
      </c>
      <c r="G264" s="64">
        <f>VLOOKUP(D264,upahbahan,3,FALSE)</f>
        <v>2500000</v>
      </c>
      <c r="H264" s="124">
        <f>F264*G264</f>
        <v>2500000</v>
      </c>
      <c r="K264" s="213"/>
    </row>
    <row r="265" spans="3:11">
      <c r="C265" s="198" t="s">
        <v>1206</v>
      </c>
      <c r="D265" s="59" t="s">
        <v>679</v>
      </c>
      <c r="E265" s="72" t="s">
        <v>114</v>
      </c>
      <c r="F265" s="74">
        <v>1</v>
      </c>
      <c r="G265" s="64">
        <f>VLOOKUP(D265,upahbahan,3,FALSE)</f>
        <v>55000</v>
      </c>
      <c r="H265" s="124">
        <f t="shared" ref="H265:H266" si="26">F265*G265</f>
        <v>55000</v>
      </c>
      <c r="K265" s="213"/>
    </row>
    <row r="266" spans="3:11">
      <c r="C266" s="198" t="s">
        <v>1207</v>
      </c>
      <c r="D266" s="59" t="s">
        <v>733</v>
      </c>
      <c r="E266" s="72" t="s">
        <v>44</v>
      </c>
      <c r="F266" s="74">
        <v>1</v>
      </c>
      <c r="G266" s="64">
        <f>VLOOKUP(D266,upahbahan,3,FALSE)</f>
        <v>4000</v>
      </c>
      <c r="H266" s="124">
        <f t="shared" si="26"/>
        <v>4000</v>
      </c>
      <c r="K266" s="213"/>
    </row>
    <row r="267" spans="3:11">
      <c r="C267" s="144" t="s">
        <v>1216</v>
      </c>
      <c r="D267" s="80"/>
      <c r="E267" s="80"/>
      <c r="F267" s="80"/>
      <c r="G267" s="162"/>
      <c r="H267" s="124">
        <f>SUM(H264:H266)</f>
        <v>2559000</v>
      </c>
      <c r="K267" s="213"/>
    </row>
    <row r="268" spans="3:11">
      <c r="C268" s="152" t="s">
        <v>1217</v>
      </c>
      <c r="D268" s="59" t="s">
        <v>1218</v>
      </c>
      <c r="E268" s="73"/>
      <c r="F268" s="73"/>
      <c r="G268" s="73"/>
      <c r="H268" s="146"/>
      <c r="K268" s="213"/>
    </row>
    <row r="269" spans="3:11">
      <c r="C269" s="144" t="s">
        <v>1219</v>
      </c>
      <c r="D269" s="80"/>
      <c r="E269" s="80"/>
      <c r="F269" s="80"/>
      <c r="G269" s="162"/>
      <c r="H269" s="153">
        <v>0</v>
      </c>
      <c r="K269" s="213"/>
    </row>
    <row r="270" spans="3:11">
      <c r="C270" s="122" t="s">
        <v>1220</v>
      </c>
      <c r="D270" s="69" t="s">
        <v>1221</v>
      </c>
      <c r="E270" s="70"/>
      <c r="F270" s="70"/>
      <c r="G270" s="71"/>
      <c r="H270" s="124">
        <f>H269+H267+H262</f>
        <v>2693375</v>
      </c>
      <c r="K270" s="213"/>
    </row>
    <row r="271" spans="3:11">
      <c r="C271" s="122" t="s">
        <v>1222</v>
      </c>
      <c r="D271" s="69" t="s">
        <v>1325</v>
      </c>
      <c r="E271" s="70"/>
      <c r="F271" s="71"/>
      <c r="G271" s="95">
        <f>$M$67</f>
        <v>0.1</v>
      </c>
      <c r="H271" s="124">
        <f>H270*G271</f>
        <v>269337.5</v>
      </c>
      <c r="K271" s="213"/>
    </row>
    <row r="272" spans="3:11" ht="14.4" thickBot="1">
      <c r="C272" s="130" t="s">
        <v>1223</v>
      </c>
      <c r="D272" s="131" t="s">
        <v>1224</v>
      </c>
      <c r="E272" s="132"/>
      <c r="F272" s="132"/>
      <c r="G272" s="155"/>
      <c r="H272" s="134">
        <f>SUM(H270:H271)</f>
        <v>2962712.5</v>
      </c>
      <c r="K272" s="213"/>
    </row>
    <row r="273" spans="3:11" ht="14.4" thickTop="1">
      <c r="C273" s="89"/>
      <c r="D273" s="90"/>
      <c r="E273" s="90"/>
      <c r="F273" s="90"/>
      <c r="G273" s="90"/>
      <c r="H273" s="197"/>
      <c r="K273" s="213"/>
    </row>
    <row r="274" spans="3:11">
      <c r="C274" s="320" t="s">
        <v>3234</v>
      </c>
      <c r="D274" s="321" t="s">
        <v>3235</v>
      </c>
      <c r="E274" s="90"/>
      <c r="F274" s="90"/>
      <c r="G274" s="90"/>
      <c r="H274" s="197"/>
      <c r="K274" s="213"/>
    </row>
    <row r="275" spans="3:11" ht="14.4" thickBot="1">
      <c r="C275" s="53" t="s">
        <v>3236</v>
      </c>
      <c r="D275" s="221" t="s">
        <v>1580</v>
      </c>
      <c r="E275" s="223"/>
      <c r="F275" s="223"/>
      <c r="G275" s="223"/>
      <c r="H275" s="223"/>
      <c r="I275" s="56">
        <f>ROUNDDOWN(H290,-2)</f>
        <v>68800</v>
      </c>
      <c r="K275" s="213"/>
    </row>
    <row r="276" spans="3:11" ht="28.2" thickTop="1">
      <c r="C276" s="119" t="s">
        <v>1197</v>
      </c>
      <c r="D276" s="120" t="s">
        <v>1198</v>
      </c>
      <c r="E276" s="120" t="s">
        <v>1199</v>
      </c>
      <c r="F276" s="120" t="s">
        <v>1200</v>
      </c>
      <c r="G276" s="120" t="s">
        <v>1201</v>
      </c>
      <c r="H276" s="121" t="s">
        <v>1202</v>
      </c>
      <c r="K276" s="213"/>
    </row>
    <row r="277" spans="3:11">
      <c r="C277" s="141" t="s">
        <v>1203</v>
      </c>
      <c r="D277" s="59" t="s">
        <v>1204</v>
      </c>
      <c r="E277" s="73"/>
      <c r="F277" s="73"/>
      <c r="G277" s="73"/>
      <c r="H277" s="146"/>
      <c r="K277" s="213"/>
    </row>
    <row r="278" spans="3:11">
      <c r="C278" s="142">
        <v>1</v>
      </c>
      <c r="D278" s="59" t="s">
        <v>5</v>
      </c>
      <c r="E278" s="72" t="s">
        <v>6</v>
      </c>
      <c r="F278" s="93">
        <v>0.01</v>
      </c>
      <c r="G278" s="64">
        <f>VLOOKUP(D278,upahbahan,3,FALSE)</f>
        <v>100000</v>
      </c>
      <c r="H278" s="124">
        <f t="shared" ref="H278:H281" si="27">F278*G278</f>
        <v>1000</v>
      </c>
      <c r="K278" s="213"/>
    </row>
    <row r="279" spans="3:11">
      <c r="C279" s="142">
        <v>2</v>
      </c>
      <c r="D279" s="59" t="s">
        <v>7</v>
      </c>
      <c r="E279" s="72" t="s">
        <v>6</v>
      </c>
      <c r="F279" s="93">
        <v>0.1</v>
      </c>
      <c r="G279" s="64">
        <f>VLOOKUP(D279,upahbahan,3,FALSE)</f>
        <v>145000</v>
      </c>
      <c r="H279" s="124">
        <f t="shared" si="27"/>
        <v>14500</v>
      </c>
      <c r="K279" s="213"/>
    </row>
    <row r="280" spans="3:11">
      <c r="C280" s="142">
        <v>3</v>
      </c>
      <c r="D280" s="59" t="s">
        <v>18</v>
      </c>
      <c r="E280" s="72" t="s">
        <v>6</v>
      </c>
      <c r="F280" s="93">
        <v>0.01</v>
      </c>
      <c r="G280" s="64">
        <f>VLOOKUP(D280,upahbahan,3,FALSE)</f>
        <v>175000</v>
      </c>
      <c r="H280" s="124">
        <f t="shared" si="27"/>
        <v>1750</v>
      </c>
      <c r="K280" s="213"/>
    </row>
    <row r="281" spans="3:11">
      <c r="C281" s="142">
        <v>4</v>
      </c>
      <c r="D281" s="59" t="s">
        <v>19</v>
      </c>
      <c r="E281" s="72" t="s">
        <v>6</v>
      </c>
      <c r="F281" s="93">
        <v>3.3E-3</v>
      </c>
      <c r="G281" s="64">
        <f>VLOOKUP(D281,upahbahan,3,FALSE)</f>
        <v>200000</v>
      </c>
      <c r="H281" s="124">
        <f t="shared" si="27"/>
        <v>660</v>
      </c>
      <c r="K281" s="213"/>
    </row>
    <row r="282" spans="3:11">
      <c r="C282" s="144" t="s">
        <v>1210</v>
      </c>
      <c r="D282" s="80"/>
      <c r="E282" s="80"/>
      <c r="F282" s="217"/>
      <c r="G282" s="218"/>
      <c r="H282" s="124">
        <f>SUM(H278:H281)</f>
        <v>17910</v>
      </c>
      <c r="I282" s="219"/>
      <c r="K282" s="213"/>
    </row>
    <row r="283" spans="3:11">
      <c r="C283" s="141" t="s">
        <v>1211</v>
      </c>
      <c r="D283" s="59" t="s">
        <v>1212</v>
      </c>
      <c r="E283" s="73"/>
      <c r="F283" s="73"/>
      <c r="G283" s="73"/>
      <c r="H283" s="146"/>
      <c r="K283" s="213"/>
    </row>
    <row r="284" spans="3:11">
      <c r="C284" s="142">
        <v>1</v>
      </c>
      <c r="D284" s="59" t="s">
        <v>680</v>
      </c>
      <c r="E284" s="72" t="s">
        <v>44</v>
      </c>
      <c r="F284" s="227">
        <v>1</v>
      </c>
      <c r="G284" s="64">
        <f>VLOOKUP(D284,upahbahan,3,FALSE)</f>
        <v>44700</v>
      </c>
      <c r="H284" s="124">
        <f t="shared" ref="H284" si="28">F284*G284</f>
        <v>44700</v>
      </c>
      <c r="K284" s="213"/>
    </row>
    <row r="285" spans="3:11">
      <c r="C285" s="144" t="s">
        <v>1216</v>
      </c>
      <c r="D285" s="80"/>
      <c r="E285" s="80"/>
      <c r="F285" s="80"/>
      <c r="G285" s="162"/>
      <c r="H285" s="124">
        <f>SUM(H284)</f>
        <v>44700</v>
      </c>
      <c r="K285" s="213"/>
    </row>
    <row r="286" spans="3:11">
      <c r="C286" s="152" t="s">
        <v>1217</v>
      </c>
      <c r="D286" s="59" t="s">
        <v>1218</v>
      </c>
      <c r="E286" s="73"/>
      <c r="F286" s="73"/>
      <c r="G286" s="73"/>
      <c r="H286" s="146"/>
      <c r="K286" s="213"/>
    </row>
    <row r="287" spans="3:11">
      <c r="C287" s="144" t="s">
        <v>1219</v>
      </c>
      <c r="D287" s="80"/>
      <c r="E287" s="80"/>
      <c r="F287" s="80"/>
      <c r="G287" s="162"/>
      <c r="H287" s="153">
        <v>0</v>
      </c>
      <c r="K287" s="213"/>
    </row>
    <row r="288" spans="3:11">
      <c r="C288" s="122" t="s">
        <v>1220</v>
      </c>
      <c r="D288" s="69" t="s">
        <v>1221</v>
      </c>
      <c r="E288" s="70"/>
      <c r="F288" s="70"/>
      <c r="G288" s="71"/>
      <c r="H288" s="124">
        <f>H287+H285+H282</f>
        <v>62610</v>
      </c>
      <c r="K288" s="213"/>
    </row>
    <row r="289" spans="3:11">
      <c r="C289" s="122" t="s">
        <v>1222</v>
      </c>
      <c r="D289" s="69" t="s">
        <v>1325</v>
      </c>
      <c r="E289" s="70"/>
      <c r="F289" s="71"/>
      <c r="G289" s="95">
        <f>$M$67</f>
        <v>0.1</v>
      </c>
      <c r="H289" s="124">
        <f>H288*G289</f>
        <v>6261</v>
      </c>
      <c r="K289" s="213"/>
    </row>
    <row r="290" spans="3:11" ht="14.4" thickBot="1">
      <c r="C290" s="130" t="s">
        <v>1223</v>
      </c>
      <c r="D290" s="131" t="s">
        <v>1224</v>
      </c>
      <c r="E290" s="132"/>
      <c r="F290" s="132"/>
      <c r="G290" s="155"/>
      <c r="H290" s="134">
        <f>SUM(H288:H289)</f>
        <v>68871</v>
      </c>
      <c r="K290" s="213"/>
    </row>
    <row r="291" spans="3:11" ht="14.4" thickTop="1">
      <c r="C291" s="89"/>
      <c r="D291" s="90"/>
      <c r="E291" s="90"/>
      <c r="F291" s="90"/>
      <c r="G291" s="90"/>
      <c r="H291" s="91"/>
      <c r="K291" s="213"/>
    </row>
    <row r="292" spans="3:11" ht="18.75" customHeight="1">
      <c r="C292" s="320" t="s">
        <v>3237</v>
      </c>
      <c r="D292" s="321" t="s">
        <v>3238</v>
      </c>
      <c r="E292" s="90"/>
      <c r="F292" s="90"/>
      <c r="G292" s="90"/>
      <c r="H292" s="91"/>
      <c r="K292" s="213"/>
    </row>
    <row r="293" spans="3:11" ht="14.4" thickBot="1">
      <c r="C293" s="53" t="s">
        <v>3239</v>
      </c>
      <c r="D293" s="221" t="s">
        <v>1581</v>
      </c>
      <c r="E293" s="223"/>
      <c r="F293" s="223"/>
      <c r="G293" s="223"/>
      <c r="H293" s="223"/>
      <c r="I293" s="56">
        <f>ROUNDDOWN(H309,-2)</f>
        <v>121500</v>
      </c>
      <c r="K293" s="213"/>
    </row>
    <row r="294" spans="3:11" ht="28.2" thickTop="1">
      <c r="C294" s="119" t="s">
        <v>1197</v>
      </c>
      <c r="D294" s="120" t="s">
        <v>1198</v>
      </c>
      <c r="E294" s="120" t="s">
        <v>1199</v>
      </c>
      <c r="F294" s="120" t="s">
        <v>1200</v>
      </c>
      <c r="G294" s="120" t="s">
        <v>1201</v>
      </c>
      <c r="H294" s="121" t="s">
        <v>1202</v>
      </c>
      <c r="K294" s="213"/>
    </row>
    <row r="295" spans="3:11">
      <c r="C295" s="141" t="s">
        <v>1203</v>
      </c>
      <c r="D295" s="59" t="s">
        <v>1204</v>
      </c>
      <c r="E295" s="73"/>
      <c r="F295" s="73"/>
      <c r="G295" s="73"/>
      <c r="H295" s="146"/>
      <c r="K295" s="213"/>
    </row>
    <row r="296" spans="3:11">
      <c r="C296" s="142">
        <v>1</v>
      </c>
      <c r="D296" s="59" t="s">
        <v>5</v>
      </c>
      <c r="E296" s="302" t="s">
        <v>6</v>
      </c>
      <c r="F296" s="93">
        <v>0.01</v>
      </c>
      <c r="G296" s="64">
        <f>VLOOKUP(D296,upahbahan,3,FALSE)</f>
        <v>100000</v>
      </c>
      <c r="H296" s="124">
        <f t="shared" ref="H296:H299" si="29">F296*G296</f>
        <v>1000</v>
      </c>
      <c r="K296" s="213"/>
    </row>
    <row r="297" spans="3:11">
      <c r="C297" s="142">
        <v>2</v>
      </c>
      <c r="D297" s="59" t="s">
        <v>7</v>
      </c>
      <c r="E297" s="302" t="s">
        <v>6</v>
      </c>
      <c r="F297" s="93">
        <v>0.4</v>
      </c>
      <c r="G297" s="64">
        <f>VLOOKUP(D297,upahbahan,3,FALSE)</f>
        <v>145000</v>
      </c>
      <c r="H297" s="124">
        <f t="shared" si="29"/>
        <v>58000</v>
      </c>
      <c r="K297" s="213"/>
    </row>
    <row r="298" spans="3:11">
      <c r="C298" s="142">
        <v>3</v>
      </c>
      <c r="D298" s="59" t="s">
        <v>18</v>
      </c>
      <c r="E298" s="302" t="s">
        <v>6</v>
      </c>
      <c r="F298" s="93">
        <v>0.04</v>
      </c>
      <c r="G298" s="64">
        <f>VLOOKUP(D298,upahbahan,3,FALSE)</f>
        <v>175000</v>
      </c>
      <c r="H298" s="124">
        <f t="shared" si="29"/>
        <v>7000</v>
      </c>
      <c r="K298" s="213"/>
    </row>
    <row r="299" spans="3:11">
      <c r="C299" s="142">
        <v>4</v>
      </c>
      <c r="D299" s="59" t="s">
        <v>19</v>
      </c>
      <c r="E299" s="302" t="s">
        <v>6</v>
      </c>
      <c r="F299" s="93">
        <v>1.3299999999999999E-2</v>
      </c>
      <c r="G299" s="64">
        <f>VLOOKUP(D299,upahbahan,3,FALSE)</f>
        <v>200000</v>
      </c>
      <c r="H299" s="124">
        <f t="shared" si="29"/>
        <v>2660</v>
      </c>
      <c r="K299" s="213"/>
    </row>
    <row r="300" spans="3:11">
      <c r="C300" s="144" t="s">
        <v>1210</v>
      </c>
      <c r="D300" s="80"/>
      <c r="E300" s="80"/>
      <c r="F300" s="217"/>
      <c r="G300" s="218"/>
      <c r="H300" s="124">
        <f>SUM(H296:H299)</f>
        <v>68660</v>
      </c>
      <c r="I300" s="219"/>
      <c r="K300" s="213"/>
    </row>
    <row r="301" spans="3:11">
      <c r="C301" s="141" t="s">
        <v>1211</v>
      </c>
      <c r="D301" s="59" t="s">
        <v>1212</v>
      </c>
      <c r="E301" s="73"/>
      <c r="F301" s="73"/>
      <c r="G301" s="73"/>
      <c r="H301" s="146"/>
      <c r="K301" s="213"/>
    </row>
    <row r="302" spans="3:11">
      <c r="C302" s="142">
        <v>1</v>
      </c>
      <c r="D302" s="59" t="s">
        <v>695</v>
      </c>
      <c r="E302" s="362" t="s">
        <v>44</v>
      </c>
      <c r="F302" s="74">
        <v>1</v>
      </c>
      <c r="G302" s="64">
        <f>VLOOKUP(D302,upahbahan,3,FALSE)</f>
        <v>41700</v>
      </c>
      <c r="H302" s="124">
        <f>F302*G302</f>
        <v>41700</v>
      </c>
      <c r="K302" s="213"/>
    </row>
    <row r="303" spans="3:11">
      <c r="C303" s="142">
        <v>2</v>
      </c>
      <c r="D303" s="59" t="s">
        <v>1052</v>
      </c>
      <c r="E303" s="362" t="s">
        <v>44</v>
      </c>
      <c r="F303" s="74">
        <v>2.5000000000000001E-2</v>
      </c>
      <c r="G303" s="64">
        <f>VLOOKUP(D303,upahbahan,3,FALSE)</f>
        <v>5700</v>
      </c>
      <c r="H303" s="124">
        <f>F303*G303</f>
        <v>142.5</v>
      </c>
      <c r="K303" s="213"/>
    </row>
    <row r="304" spans="3:11">
      <c r="C304" s="144" t="s">
        <v>1216</v>
      </c>
      <c r="D304" s="80"/>
      <c r="E304" s="80"/>
      <c r="F304" s="80"/>
      <c r="G304" s="162"/>
      <c r="H304" s="124">
        <f>SUM(H302:H303)</f>
        <v>41842.5</v>
      </c>
      <c r="K304" s="213"/>
    </row>
    <row r="305" spans="3:11">
      <c r="C305" s="152" t="s">
        <v>1217</v>
      </c>
      <c r="D305" s="59" t="s">
        <v>1218</v>
      </c>
      <c r="E305" s="73"/>
      <c r="F305" s="73"/>
      <c r="G305" s="73"/>
      <c r="H305" s="146"/>
      <c r="K305" s="213"/>
    </row>
    <row r="306" spans="3:11">
      <c r="C306" s="144" t="s">
        <v>1219</v>
      </c>
      <c r="D306" s="80"/>
      <c r="E306" s="80"/>
      <c r="F306" s="80"/>
      <c r="G306" s="162"/>
      <c r="H306" s="153">
        <v>0</v>
      </c>
      <c r="K306" s="213"/>
    </row>
    <row r="307" spans="3:11">
      <c r="C307" s="122" t="s">
        <v>1220</v>
      </c>
      <c r="D307" s="69" t="s">
        <v>1221</v>
      </c>
      <c r="E307" s="70"/>
      <c r="F307" s="70"/>
      <c r="G307" s="71"/>
      <c r="H307" s="124">
        <f>H306+H304+H300</f>
        <v>110502.5</v>
      </c>
      <c r="K307" s="213"/>
    </row>
    <row r="308" spans="3:11">
      <c r="C308" s="122" t="s">
        <v>1222</v>
      </c>
      <c r="D308" s="69" t="s">
        <v>1325</v>
      </c>
      <c r="E308" s="70"/>
      <c r="F308" s="71"/>
      <c r="G308" s="95">
        <f>$M$67</f>
        <v>0.1</v>
      </c>
      <c r="H308" s="124">
        <f>H307*G308</f>
        <v>11050.25</v>
      </c>
      <c r="K308" s="213"/>
    </row>
    <row r="309" spans="3:11" ht="14.4" thickBot="1">
      <c r="C309" s="130" t="s">
        <v>1223</v>
      </c>
      <c r="D309" s="131" t="s">
        <v>1224</v>
      </c>
      <c r="E309" s="132"/>
      <c r="F309" s="132"/>
      <c r="G309" s="155"/>
      <c r="H309" s="134">
        <f>SUM(H307:H308)</f>
        <v>121552.75</v>
      </c>
      <c r="K309" s="213"/>
    </row>
    <row r="310" spans="3:11" ht="14.4" thickTop="1">
      <c r="C310" s="89"/>
      <c r="D310" s="90"/>
      <c r="E310" s="90"/>
      <c r="F310" s="90"/>
      <c r="G310" s="90"/>
      <c r="H310" s="91"/>
      <c r="K310" s="213"/>
    </row>
    <row r="311" spans="3:11" ht="14.4" thickBot="1">
      <c r="C311" s="53" t="s">
        <v>3240</v>
      </c>
      <c r="D311" s="221" t="s">
        <v>1582</v>
      </c>
      <c r="E311" s="223"/>
      <c r="F311" s="223"/>
      <c r="G311" s="223"/>
      <c r="H311" s="223"/>
      <c r="I311" s="56">
        <f>ROUNDDOWN(H327,-2)</f>
        <v>185600</v>
      </c>
      <c r="K311" s="213"/>
    </row>
    <row r="312" spans="3:11" ht="28.2" thickTop="1">
      <c r="C312" s="119" t="s">
        <v>1197</v>
      </c>
      <c r="D312" s="120" t="s">
        <v>1198</v>
      </c>
      <c r="E312" s="120" t="s">
        <v>1199</v>
      </c>
      <c r="F312" s="120" t="s">
        <v>1200</v>
      </c>
      <c r="G312" s="120" t="s">
        <v>1201</v>
      </c>
      <c r="H312" s="121" t="s">
        <v>1202</v>
      </c>
      <c r="K312" s="213"/>
    </row>
    <row r="313" spans="3:11">
      <c r="C313" s="141" t="s">
        <v>1203</v>
      </c>
      <c r="D313" s="59" t="s">
        <v>1204</v>
      </c>
      <c r="E313" s="73"/>
      <c r="F313" s="73"/>
      <c r="G313" s="73"/>
      <c r="H313" s="146"/>
      <c r="K313" s="213"/>
    </row>
    <row r="314" spans="3:11">
      <c r="C314" s="142">
        <v>1</v>
      </c>
      <c r="D314" s="59" t="s">
        <v>5</v>
      </c>
      <c r="E314" s="302" t="s">
        <v>6</v>
      </c>
      <c r="F314" s="93">
        <v>0.01</v>
      </c>
      <c r="G314" s="64">
        <f>VLOOKUP(D314,upahbahan,3,FALSE)</f>
        <v>100000</v>
      </c>
      <c r="H314" s="124">
        <f t="shared" ref="H314:H317" si="30">F314*G314</f>
        <v>1000</v>
      </c>
      <c r="K314" s="213"/>
    </row>
    <row r="315" spans="3:11">
      <c r="C315" s="142">
        <v>2</v>
      </c>
      <c r="D315" s="59" t="s">
        <v>7</v>
      </c>
      <c r="E315" s="302" t="s">
        <v>6</v>
      </c>
      <c r="F315" s="93">
        <v>0.4</v>
      </c>
      <c r="G315" s="64">
        <f>VLOOKUP(D315,upahbahan,3,FALSE)</f>
        <v>145000</v>
      </c>
      <c r="H315" s="124">
        <f t="shared" si="30"/>
        <v>58000</v>
      </c>
      <c r="K315" s="213"/>
    </row>
    <row r="316" spans="3:11">
      <c r="C316" s="142">
        <v>3</v>
      </c>
      <c r="D316" s="59" t="s">
        <v>18</v>
      </c>
      <c r="E316" s="302" t="s">
        <v>6</v>
      </c>
      <c r="F316" s="93">
        <v>0.04</v>
      </c>
      <c r="G316" s="64">
        <f>VLOOKUP(D316,upahbahan,3,FALSE)</f>
        <v>175000</v>
      </c>
      <c r="H316" s="124">
        <f t="shared" si="30"/>
        <v>7000</v>
      </c>
      <c r="K316" s="213"/>
    </row>
    <row r="317" spans="3:11">
      <c r="C317" s="142">
        <v>4</v>
      </c>
      <c r="D317" s="59" t="s">
        <v>19</v>
      </c>
      <c r="E317" s="302" t="s">
        <v>6</v>
      </c>
      <c r="F317" s="93">
        <v>1.3299999999999999E-2</v>
      </c>
      <c r="G317" s="64">
        <f>VLOOKUP(D317,upahbahan,3,FALSE)</f>
        <v>200000</v>
      </c>
      <c r="H317" s="124">
        <f t="shared" si="30"/>
        <v>2660</v>
      </c>
      <c r="K317" s="213"/>
    </row>
    <row r="318" spans="3:11">
      <c r="C318" s="144" t="s">
        <v>1210</v>
      </c>
      <c r="D318" s="80"/>
      <c r="E318" s="80"/>
      <c r="F318" s="217"/>
      <c r="G318" s="218"/>
      <c r="H318" s="124">
        <f>SUM(H314:H317)</f>
        <v>68660</v>
      </c>
      <c r="I318" s="219"/>
      <c r="K318" s="213"/>
    </row>
    <row r="319" spans="3:11">
      <c r="C319" s="141" t="s">
        <v>1211</v>
      </c>
      <c r="D319" s="59" t="s">
        <v>1212</v>
      </c>
      <c r="E319" s="73"/>
      <c r="F319" s="73"/>
      <c r="G319" s="73"/>
      <c r="H319" s="146"/>
      <c r="K319" s="213"/>
    </row>
    <row r="320" spans="3:11">
      <c r="C320" s="142">
        <v>1</v>
      </c>
      <c r="D320" s="59" t="s">
        <v>685</v>
      </c>
      <c r="E320" s="362" t="s">
        <v>44</v>
      </c>
      <c r="F320" s="74">
        <v>1</v>
      </c>
      <c r="G320" s="64">
        <f>VLOOKUP(D320,upahbahan,3,FALSE)</f>
        <v>100000</v>
      </c>
      <c r="H320" s="124">
        <f>F320*G320</f>
        <v>100000</v>
      </c>
      <c r="K320" s="213"/>
    </row>
    <row r="321" spans="3:11">
      <c r="C321" s="142">
        <v>2</v>
      </c>
      <c r="D321" s="59" t="s">
        <v>1052</v>
      </c>
      <c r="E321" s="362" t="s">
        <v>44</v>
      </c>
      <c r="F321" s="74">
        <v>2.5000000000000001E-2</v>
      </c>
      <c r="G321" s="64">
        <f>VLOOKUP(D321,upahbahan,3,FALSE)</f>
        <v>5700</v>
      </c>
      <c r="H321" s="124">
        <f t="shared" ref="H321" si="31">F321*G321</f>
        <v>142.5</v>
      </c>
      <c r="K321" s="213"/>
    </row>
    <row r="322" spans="3:11">
      <c r="C322" s="144" t="s">
        <v>1216</v>
      </c>
      <c r="D322" s="80"/>
      <c r="E322" s="80"/>
      <c r="F322" s="80"/>
      <c r="G322" s="162"/>
      <c r="H322" s="124">
        <f>SUM(H320:H321)</f>
        <v>100142.5</v>
      </c>
      <c r="K322" s="213"/>
    </row>
    <row r="323" spans="3:11">
      <c r="C323" s="152" t="s">
        <v>1217</v>
      </c>
      <c r="D323" s="59" t="s">
        <v>1218</v>
      </c>
      <c r="E323" s="73"/>
      <c r="F323" s="73"/>
      <c r="G323" s="73"/>
      <c r="H323" s="146"/>
      <c r="K323" s="213"/>
    </row>
    <row r="324" spans="3:11">
      <c r="C324" s="144" t="s">
        <v>1219</v>
      </c>
      <c r="D324" s="80"/>
      <c r="E324" s="80"/>
      <c r="F324" s="80"/>
      <c r="G324" s="162"/>
      <c r="H324" s="153">
        <v>0</v>
      </c>
      <c r="K324" s="213"/>
    </row>
    <row r="325" spans="3:11">
      <c r="C325" s="122" t="s">
        <v>1220</v>
      </c>
      <c r="D325" s="69" t="s">
        <v>1221</v>
      </c>
      <c r="E325" s="70"/>
      <c r="F325" s="70"/>
      <c r="G325" s="71"/>
      <c r="H325" s="124">
        <f>H324+H322+H318</f>
        <v>168802.5</v>
      </c>
      <c r="K325" s="213"/>
    </row>
    <row r="326" spans="3:11">
      <c r="C326" s="122" t="s">
        <v>1222</v>
      </c>
      <c r="D326" s="69" t="s">
        <v>1325</v>
      </c>
      <c r="E326" s="70"/>
      <c r="F326" s="71"/>
      <c r="G326" s="95">
        <f>$M$67</f>
        <v>0.1</v>
      </c>
      <c r="H326" s="124">
        <f>H325*G326</f>
        <v>16880.25</v>
      </c>
      <c r="K326" s="213"/>
    </row>
    <row r="327" spans="3:11" ht="14.4" thickBot="1">
      <c r="C327" s="130" t="s">
        <v>1223</v>
      </c>
      <c r="D327" s="131" t="s">
        <v>1224</v>
      </c>
      <c r="E327" s="132"/>
      <c r="F327" s="132"/>
      <c r="G327" s="155"/>
      <c r="H327" s="134">
        <f>SUM(H325:H326)</f>
        <v>185682.75</v>
      </c>
      <c r="K327" s="213"/>
    </row>
    <row r="328" spans="3:11" ht="14.4" thickTop="1">
      <c r="C328" s="89"/>
      <c r="D328" s="90"/>
      <c r="E328" s="90"/>
      <c r="F328" s="90"/>
      <c r="G328" s="90"/>
      <c r="H328" s="91"/>
      <c r="K328" s="213"/>
    </row>
    <row r="329" spans="3:11" ht="14.4" thickBot="1">
      <c r="C329" s="53" t="s">
        <v>3241</v>
      </c>
      <c r="D329" s="221" t="s">
        <v>1583</v>
      </c>
      <c r="E329" s="223"/>
      <c r="F329" s="223"/>
      <c r="G329" s="223"/>
      <c r="H329" s="223"/>
      <c r="I329" s="56">
        <f>ROUNDDOWN(H344,-2)</f>
        <v>96700</v>
      </c>
      <c r="K329" s="213"/>
    </row>
    <row r="330" spans="3:11" ht="28.2" thickTop="1">
      <c r="C330" s="119" t="s">
        <v>1197</v>
      </c>
      <c r="D330" s="120" t="s">
        <v>1198</v>
      </c>
      <c r="E330" s="120" t="s">
        <v>1199</v>
      </c>
      <c r="F330" s="120" t="s">
        <v>1200</v>
      </c>
      <c r="G330" s="120" t="s">
        <v>1201</v>
      </c>
      <c r="H330" s="121" t="s">
        <v>1202</v>
      </c>
      <c r="K330" s="213"/>
    </row>
    <row r="331" spans="3:11">
      <c r="C331" s="141" t="s">
        <v>1203</v>
      </c>
      <c r="D331" s="59" t="s">
        <v>1204</v>
      </c>
      <c r="E331" s="73"/>
      <c r="F331" s="73"/>
      <c r="G331" s="73"/>
      <c r="H331" s="146"/>
      <c r="K331" s="213"/>
    </row>
    <row r="332" spans="3:11">
      <c r="C332" s="142">
        <v>1</v>
      </c>
      <c r="D332" s="59" t="s">
        <v>5</v>
      </c>
      <c r="E332" s="302" t="s">
        <v>6</v>
      </c>
      <c r="F332" s="93">
        <v>0.01</v>
      </c>
      <c r="G332" s="64">
        <f>VLOOKUP(D332,upahbahan,3,FALSE)</f>
        <v>100000</v>
      </c>
      <c r="H332" s="124">
        <f>F332*G332</f>
        <v>1000</v>
      </c>
      <c r="K332" s="213"/>
    </row>
    <row r="333" spans="3:11">
      <c r="C333" s="142">
        <v>2</v>
      </c>
      <c r="D333" s="59" t="s">
        <v>7</v>
      </c>
      <c r="E333" s="302" t="s">
        <v>6</v>
      </c>
      <c r="F333" s="93">
        <v>0.1</v>
      </c>
      <c r="G333" s="64">
        <f>VLOOKUP(D333,upahbahan,3,FALSE)</f>
        <v>145000</v>
      </c>
      <c r="H333" s="124">
        <f t="shared" ref="H333:H335" si="32">F333*G333</f>
        <v>14500</v>
      </c>
      <c r="K333" s="213"/>
    </row>
    <row r="334" spans="3:11">
      <c r="C334" s="142">
        <v>3</v>
      </c>
      <c r="D334" s="59" t="s">
        <v>18</v>
      </c>
      <c r="E334" s="302" t="s">
        <v>6</v>
      </c>
      <c r="F334" s="93">
        <v>0.01</v>
      </c>
      <c r="G334" s="64">
        <f>VLOOKUP(D334,upahbahan,3,FALSE)</f>
        <v>175000</v>
      </c>
      <c r="H334" s="124">
        <f t="shared" si="32"/>
        <v>1750</v>
      </c>
      <c r="K334" s="213"/>
    </row>
    <row r="335" spans="3:11">
      <c r="C335" s="142">
        <v>4</v>
      </c>
      <c r="D335" s="59" t="s">
        <v>19</v>
      </c>
      <c r="E335" s="302" t="s">
        <v>6</v>
      </c>
      <c r="F335" s="93">
        <v>3.3E-3</v>
      </c>
      <c r="G335" s="64">
        <f>VLOOKUP(D335,upahbahan,3,FALSE)</f>
        <v>200000</v>
      </c>
      <c r="H335" s="124">
        <f t="shared" si="32"/>
        <v>660</v>
      </c>
      <c r="K335" s="213"/>
    </row>
    <row r="336" spans="3:11">
      <c r="C336" s="144" t="s">
        <v>1210</v>
      </c>
      <c r="D336" s="80"/>
      <c r="E336" s="80"/>
      <c r="F336" s="217"/>
      <c r="G336" s="218"/>
      <c r="H336" s="124">
        <f>SUM(H332:H335)</f>
        <v>17910</v>
      </c>
      <c r="I336" s="219"/>
      <c r="K336" s="213"/>
    </row>
    <row r="337" spans="3:11">
      <c r="C337" s="141" t="s">
        <v>1211</v>
      </c>
      <c r="D337" s="59" t="s">
        <v>1212</v>
      </c>
      <c r="E337" s="73"/>
      <c r="F337" s="73"/>
      <c r="G337" s="73"/>
      <c r="H337" s="146"/>
      <c r="K337" s="213"/>
    </row>
    <row r="338" spans="3:11">
      <c r="C338" s="142">
        <v>1</v>
      </c>
      <c r="D338" s="59" t="s">
        <v>711</v>
      </c>
      <c r="E338" s="362" t="s">
        <v>136</v>
      </c>
      <c r="F338" s="74">
        <v>1</v>
      </c>
      <c r="G338" s="64">
        <f>VLOOKUP(D338,upahbahan,3,FALSE)</f>
        <v>70000</v>
      </c>
      <c r="H338" s="124">
        <f t="shared" ref="H338" si="33">F338*G338</f>
        <v>70000</v>
      </c>
      <c r="K338" s="213"/>
    </row>
    <row r="339" spans="3:11">
      <c r="C339" s="144" t="s">
        <v>1216</v>
      </c>
      <c r="D339" s="80"/>
      <c r="E339" s="80"/>
      <c r="F339" s="80"/>
      <c r="G339" s="162"/>
      <c r="H339" s="124">
        <f>SUM(H338:H338)</f>
        <v>70000</v>
      </c>
      <c r="K339" s="213"/>
    </row>
    <row r="340" spans="3:11">
      <c r="C340" s="152" t="s">
        <v>1217</v>
      </c>
      <c r="D340" s="59" t="s">
        <v>1218</v>
      </c>
      <c r="E340" s="73"/>
      <c r="F340" s="73"/>
      <c r="G340" s="73"/>
      <c r="H340" s="146"/>
      <c r="K340" s="213"/>
    </row>
    <row r="341" spans="3:11">
      <c r="C341" s="144" t="s">
        <v>1219</v>
      </c>
      <c r="D341" s="80"/>
      <c r="E341" s="80"/>
      <c r="F341" s="80"/>
      <c r="G341" s="162"/>
      <c r="H341" s="153">
        <v>0</v>
      </c>
      <c r="K341" s="213"/>
    </row>
    <row r="342" spans="3:11">
      <c r="C342" s="122" t="s">
        <v>1220</v>
      </c>
      <c r="D342" s="69" t="s">
        <v>1221</v>
      </c>
      <c r="E342" s="70"/>
      <c r="F342" s="70"/>
      <c r="G342" s="71"/>
      <c r="H342" s="124">
        <f>H341+H339+H336</f>
        <v>87910</v>
      </c>
      <c r="K342" s="213"/>
    </row>
    <row r="343" spans="3:11">
      <c r="C343" s="122" t="s">
        <v>1222</v>
      </c>
      <c r="D343" s="69" t="s">
        <v>1325</v>
      </c>
      <c r="E343" s="70"/>
      <c r="F343" s="71"/>
      <c r="G343" s="95">
        <f>$M$67</f>
        <v>0.1</v>
      </c>
      <c r="H343" s="124">
        <f>H342*G343</f>
        <v>8791</v>
      </c>
      <c r="K343" s="213"/>
    </row>
    <row r="344" spans="3:11" ht="14.4" thickBot="1">
      <c r="C344" s="130" t="s">
        <v>1223</v>
      </c>
      <c r="D344" s="131" t="s">
        <v>1224</v>
      </c>
      <c r="E344" s="132"/>
      <c r="F344" s="132"/>
      <c r="G344" s="155"/>
      <c r="H344" s="134">
        <f>SUM(H342:H343)</f>
        <v>96701</v>
      </c>
      <c r="K344" s="213"/>
    </row>
    <row r="345" spans="3:11" ht="14.4" thickTop="1">
      <c r="C345" s="89"/>
      <c r="D345" s="90"/>
      <c r="E345" s="90"/>
      <c r="F345" s="90"/>
      <c r="G345" s="90"/>
      <c r="H345" s="91"/>
      <c r="K345" s="213"/>
    </row>
    <row r="346" spans="3:11" ht="14.4" thickBot="1">
      <c r="C346" s="53" t="s">
        <v>3242</v>
      </c>
      <c r="D346" s="221" t="s">
        <v>1584</v>
      </c>
      <c r="E346" s="223"/>
      <c r="F346" s="223"/>
      <c r="G346" s="223"/>
      <c r="H346" s="223"/>
      <c r="I346" s="56">
        <f>ROUNDDOWN(H361,-2)</f>
        <v>184700</v>
      </c>
      <c r="K346" s="213"/>
    </row>
    <row r="347" spans="3:11" ht="28.2" thickTop="1">
      <c r="C347" s="119" t="s">
        <v>1197</v>
      </c>
      <c r="D347" s="120" t="s">
        <v>1198</v>
      </c>
      <c r="E347" s="120" t="s">
        <v>1199</v>
      </c>
      <c r="F347" s="120" t="s">
        <v>1200</v>
      </c>
      <c r="G347" s="120" t="s">
        <v>1201</v>
      </c>
      <c r="H347" s="121" t="s">
        <v>1202</v>
      </c>
      <c r="K347" s="213"/>
    </row>
    <row r="348" spans="3:11">
      <c r="C348" s="141" t="s">
        <v>1203</v>
      </c>
      <c r="D348" s="59" t="s">
        <v>1204</v>
      </c>
      <c r="E348" s="73"/>
      <c r="F348" s="73"/>
      <c r="G348" s="73"/>
      <c r="H348" s="146"/>
      <c r="K348" s="213"/>
    </row>
    <row r="349" spans="3:11">
      <c r="C349" s="142">
        <v>1</v>
      </c>
      <c r="D349" s="59" t="s">
        <v>5</v>
      </c>
      <c r="E349" s="302" t="s">
        <v>6</v>
      </c>
      <c r="F349" s="93">
        <v>0.01</v>
      </c>
      <c r="G349" s="64">
        <f>VLOOKUP(D349,upahbahan,3,FALSE)</f>
        <v>100000</v>
      </c>
      <c r="H349" s="124">
        <f>F349*G349</f>
        <v>1000</v>
      </c>
      <c r="K349" s="213"/>
    </row>
    <row r="350" spans="3:11">
      <c r="C350" s="142">
        <v>2</v>
      </c>
      <c r="D350" s="59" t="s">
        <v>7</v>
      </c>
      <c r="E350" s="302" t="s">
        <v>6</v>
      </c>
      <c r="F350" s="93">
        <v>0.1</v>
      </c>
      <c r="G350" s="64">
        <f>VLOOKUP(D350,upahbahan,3,FALSE)</f>
        <v>145000</v>
      </c>
      <c r="H350" s="124">
        <f t="shared" ref="H350:H352" si="34">F350*G350</f>
        <v>14500</v>
      </c>
      <c r="K350" s="213"/>
    </row>
    <row r="351" spans="3:11">
      <c r="C351" s="142">
        <v>3</v>
      </c>
      <c r="D351" s="59" t="s">
        <v>18</v>
      </c>
      <c r="E351" s="302" t="s">
        <v>6</v>
      </c>
      <c r="F351" s="93">
        <v>0.01</v>
      </c>
      <c r="G351" s="64">
        <f>VLOOKUP(D351,upahbahan,3,FALSE)</f>
        <v>175000</v>
      </c>
      <c r="H351" s="124">
        <f t="shared" si="34"/>
        <v>1750</v>
      </c>
      <c r="K351" s="213"/>
    </row>
    <row r="352" spans="3:11">
      <c r="C352" s="142">
        <v>4</v>
      </c>
      <c r="D352" s="59" t="s">
        <v>19</v>
      </c>
      <c r="E352" s="302" t="s">
        <v>6</v>
      </c>
      <c r="F352" s="93">
        <v>3.3E-3</v>
      </c>
      <c r="G352" s="64">
        <f>VLOOKUP(D352,upahbahan,3,FALSE)</f>
        <v>200000</v>
      </c>
      <c r="H352" s="124">
        <f t="shared" si="34"/>
        <v>660</v>
      </c>
      <c r="K352" s="213"/>
    </row>
    <row r="353" spans="3:11">
      <c r="C353" s="144" t="s">
        <v>1210</v>
      </c>
      <c r="D353" s="80"/>
      <c r="E353" s="80"/>
      <c r="F353" s="217"/>
      <c r="G353" s="218"/>
      <c r="H353" s="124">
        <f>SUM(H349:H352)</f>
        <v>17910</v>
      </c>
      <c r="I353" s="219"/>
      <c r="K353" s="213"/>
    </row>
    <row r="354" spans="3:11">
      <c r="C354" s="141" t="s">
        <v>1211</v>
      </c>
      <c r="D354" s="59" t="s">
        <v>1212</v>
      </c>
      <c r="E354" s="73"/>
      <c r="F354" s="73"/>
      <c r="G354" s="73"/>
      <c r="H354" s="146"/>
      <c r="K354" s="213"/>
    </row>
    <row r="355" spans="3:11">
      <c r="C355" s="142">
        <v>1</v>
      </c>
      <c r="D355" s="59" t="s">
        <v>747</v>
      </c>
      <c r="E355" s="362" t="s">
        <v>136</v>
      </c>
      <c r="F355" s="74">
        <v>1</v>
      </c>
      <c r="G355" s="64">
        <f>VLOOKUP(D355,upahbahan,3,FALSE)</f>
        <v>150000</v>
      </c>
      <c r="H355" s="124">
        <f>F355*G355</f>
        <v>150000</v>
      </c>
      <c r="K355" s="213"/>
    </row>
    <row r="356" spans="3:11">
      <c r="C356" s="144" t="s">
        <v>1216</v>
      </c>
      <c r="D356" s="80"/>
      <c r="E356" s="80"/>
      <c r="F356" s="80"/>
      <c r="G356" s="162"/>
      <c r="H356" s="124">
        <f>SUM(H355:H355)</f>
        <v>150000</v>
      </c>
      <c r="K356" s="213"/>
    </row>
    <row r="357" spans="3:11">
      <c r="C357" s="152" t="s">
        <v>1217</v>
      </c>
      <c r="D357" s="59" t="s">
        <v>1218</v>
      </c>
      <c r="E357" s="73"/>
      <c r="F357" s="73"/>
      <c r="G357" s="73"/>
      <c r="H357" s="146"/>
      <c r="K357" s="213"/>
    </row>
    <row r="358" spans="3:11">
      <c r="C358" s="144" t="s">
        <v>1219</v>
      </c>
      <c r="D358" s="80"/>
      <c r="E358" s="80"/>
      <c r="F358" s="80"/>
      <c r="G358" s="162"/>
      <c r="H358" s="153">
        <v>0</v>
      </c>
      <c r="K358" s="213"/>
    </row>
    <row r="359" spans="3:11">
      <c r="C359" s="122" t="s">
        <v>1220</v>
      </c>
      <c r="D359" s="69" t="s">
        <v>1221</v>
      </c>
      <c r="E359" s="70"/>
      <c r="F359" s="70"/>
      <c r="G359" s="71"/>
      <c r="H359" s="124">
        <f>H358+H356+H353</f>
        <v>167910</v>
      </c>
      <c r="K359" s="213"/>
    </row>
    <row r="360" spans="3:11">
      <c r="C360" s="122" t="s">
        <v>1222</v>
      </c>
      <c r="D360" s="69" t="s">
        <v>1325</v>
      </c>
      <c r="E360" s="70"/>
      <c r="F360" s="71"/>
      <c r="G360" s="95">
        <f>$M$67</f>
        <v>0.1</v>
      </c>
      <c r="H360" s="124">
        <f>H359*G360</f>
        <v>16791</v>
      </c>
      <c r="K360" s="213"/>
    </row>
    <row r="361" spans="3:11" ht="14.4" thickBot="1">
      <c r="C361" s="130" t="s">
        <v>1223</v>
      </c>
      <c r="D361" s="131" t="s">
        <v>1224</v>
      </c>
      <c r="E361" s="132"/>
      <c r="F361" s="132"/>
      <c r="G361" s="155"/>
      <c r="H361" s="134">
        <f>SUM(H359:H360)</f>
        <v>184701</v>
      </c>
      <c r="K361" s="213"/>
    </row>
    <row r="362" spans="3:11" ht="14.4" thickTop="1">
      <c r="C362" s="89"/>
      <c r="D362" s="90"/>
      <c r="E362" s="90"/>
      <c r="F362" s="90"/>
      <c r="G362" s="90"/>
      <c r="H362" s="91"/>
      <c r="K362" s="213"/>
    </row>
    <row r="363" spans="3:11" ht="14.4" thickBot="1">
      <c r="C363" s="53" t="s">
        <v>3243</v>
      </c>
      <c r="D363" s="221" t="s">
        <v>1585</v>
      </c>
      <c r="E363" s="223"/>
      <c r="F363" s="223"/>
      <c r="G363" s="223"/>
      <c r="H363" s="223"/>
      <c r="I363" s="56">
        <f>ROUNDDOWN(H378,-2)</f>
        <v>151700</v>
      </c>
      <c r="K363" s="213"/>
    </row>
    <row r="364" spans="3:11" ht="28.2" thickTop="1">
      <c r="C364" s="119" t="s">
        <v>1197</v>
      </c>
      <c r="D364" s="120" t="s">
        <v>1198</v>
      </c>
      <c r="E364" s="120" t="s">
        <v>1199</v>
      </c>
      <c r="F364" s="120" t="s">
        <v>1200</v>
      </c>
      <c r="G364" s="120" t="s">
        <v>1201</v>
      </c>
      <c r="H364" s="121" t="s">
        <v>1202</v>
      </c>
      <c r="K364" s="213"/>
    </row>
    <row r="365" spans="3:11">
      <c r="C365" s="141" t="s">
        <v>1203</v>
      </c>
      <c r="D365" s="59" t="s">
        <v>1204</v>
      </c>
      <c r="E365" s="73"/>
      <c r="F365" s="73"/>
      <c r="G365" s="73"/>
      <c r="H365" s="146"/>
      <c r="K365" s="213"/>
    </row>
    <row r="366" spans="3:11">
      <c r="C366" s="142">
        <v>1</v>
      </c>
      <c r="D366" s="59" t="s">
        <v>5</v>
      </c>
      <c r="E366" s="302" t="s">
        <v>6</v>
      </c>
      <c r="F366" s="93">
        <v>0.01</v>
      </c>
      <c r="G366" s="64">
        <f>VLOOKUP(D366,upahbahan,3,FALSE)</f>
        <v>100000</v>
      </c>
      <c r="H366" s="124">
        <f t="shared" ref="H366:H369" si="35">F366*G366</f>
        <v>1000</v>
      </c>
      <c r="K366" s="213"/>
    </row>
    <row r="367" spans="3:11">
      <c r="C367" s="142">
        <v>2</v>
      </c>
      <c r="D367" s="59" t="s">
        <v>7</v>
      </c>
      <c r="E367" s="302" t="s">
        <v>6</v>
      </c>
      <c r="F367" s="93">
        <v>0.1</v>
      </c>
      <c r="G367" s="64">
        <f>VLOOKUP(D367,upahbahan,3,FALSE)</f>
        <v>145000</v>
      </c>
      <c r="H367" s="124">
        <f t="shared" si="35"/>
        <v>14500</v>
      </c>
      <c r="K367" s="213"/>
    </row>
    <row r="368" spans="3:11">
      <c r="C368" s="142">
        <v>3</v>
      </c>
      <c r="D368" s="59" t="s">
        <v>18</v>
      </c>
      <c r="E368" s="302" t="s">
        <v>6</v>
      </c>
      <c r="F368" s="93">
        <v>0.01</v>
      </c>
      <c r="G368" s="64">
        <f>VLOOKUP(D368,upahbahan,3,FALSE)</f>
        <v>175000</v>
      </c>
      <c r="H368" s="124">
        <f t="shared" si="35"/>
        <v>1750</v>
      </c>
      <c r="K368" s="213"/>
    </row>
    <row r="369" spans="3:11">
      <c r="C369" s="142">
        <v>4</v>
      </c>
      <c r="D369" s="59" t="s">
        <v>19</v>
      </c>
      <c r="E369" s="302" t="s">
        <v>6</v>
      </c>
      <c r="F369" s="93">
        <v>3.3E-3</v>
      </c>
      <c r="G369" s="64">
        <f>VLOOKUP(D369,upahbahan,3,FALSE)</f>
        <v>200000</v>
      </c>
      <c r="H369" s="124">
        <f t="shared" si="35"/>
        <v>660</v>
      </c>
      <c r="K369" s="213"/>
    </row>
    <row r="370" spans="3:11">
      <c r="C370" s="144" t="s">
        <v>1210</v>
      </c>
      <c r="D370" s="80"/>
      <c r="E370" s="80"/>
      <c r="F370" s="217"/>
      <c r="G370" s="218"/>
      <c r="H370" s="124">
        <f>SUM(H366:H369)</f>
        <v>17910</v>
      </c>
      <c r="I370" s="219"/>
      <c r="K370" s="213"/>
    </row>
    <row r="371" spans="3:11">
      <c r="C371" s="141" t="s">
        <v>1211</v>
      </c>
      <c r="D371" s="59" t="s">
        <v>1212</v>
      </c>
      <c r="E371" s="73"/>
      <c r="F371" s="73"/>
      <c r="G371" s="73"/>
      <c r="H371" s="146"/>
      <c r="K371" s="213"/>
    </row>
    <row r="372" spans="3:11">
      <c r="C372" s="142">
        <v>1</v>
      </c>
      <c r="D372" s="59" t="s">
        <v>681</v>
      </c>
      <c r="E372" s="362" t="s">
        <v>44</v>
      </c>
      <c r="F372" s="74">
        <v>1</v>
      </c>
      <c r="G372" s="64">
        <f>VLOOKUP(D372,upahbahan,3,FALSE)</f>
        <v>120000</v>
      </c>
      <c r="H372" s="124">
        <f t="shared" ref="H372" si="36">F372*G372</f>
        <v>120000</v>
      </c>
      <c r="K372" s="213"/>
    </row>
    <row r="373" spans="3:11">
      <c r="C373" s="144" t="s">
        <v>1216</v>
      </c>
      <c r="D373" s="80"/>
      <c r="E373" s="80"/>
      <c r="F373" s="80"/>
      <c r="G373" s="162"/>
      <c r="H373" s="124">
        <f>SUM(H372:H372)</f>
        <v>120000</v>
      </c>
      <c r="K373" s="213"/>
    </row>
    <row r="374" spans="3:11">
      <c r="C374" s="152" t="s">
        <v>1217</v>
      </c>
      <c r="D374" s="59" t="s">
        <v>1218</v>
      </c>
      <c r="E374" s="73"/>
      <c r="F374" s="73"/>
      <c r="G374" s="73"/>
      <c r="H374" s="146"/>
      <c r="K374" s="213"/>
    </row>
    <row r="375" spans="3:11">
      <c r="C375" s="144" t="s">
        <v>1219</v>
      </c>
      <c r="D375" s="80"/>
      <c r="E375" s="80"/>
      <c r="F375" s="80"/>
      <c r="G375" s="162"/>
      <c r="H375" s="153">
        <v>0</v>
      </c>
      <c r="K375" s="213"/>
    </row>
    <row r="376" spans="3:11">
      <c r="C376" s="122" t="s">
        <v>1220</v>
      </c>
      <c r="D376" s="69" t="s">
        <v>1221</v>
      </c>
      <c r="E376" s="70"/>
      <c r="F376" s="70"/>
      <c r="G376" s="71"/>
      <c r="H376" s="124">
        <f>H375+H373+H370</f>
        <v>137910</v>
      </c>
      <c r="K376" s="213"/>
    </row>
    <row r="377" spans="3:11">
      <c r="C377" s="122" t="s">
        <v>1222</v>
      </c>
      <c r="D377" s="69" t="s">
        <v>1325</v>
      </c>
      <c r="E377" s="70"/>
      <c r="F377" s="71"/>
      <c r="G377" s="95">
        <f>$M$67</f>
        <v>0.1</v>
      </c>
      <c r="H377" s="124">
        <f>H376*G377</f>
        <v>13791</v>
      </c>
      <c r="K377" s="213"/>
    </row>
    <row r="378" spans="3:11" ht="14.4" thickBot="1">
      <c r="C378" s="130" t="s">
        <v>1223</v>
      </c>
      <c r="D378" s="131" t="s">
        <v>1224</v>
      </c>
      <c r="E378" s="132"/>
      <c r="F378" s="132"/>
      <c r="G378" s="155"/>
      <c r="H378" s="134">
        <f>SUM(H376:H377)</f>
        <v>151701</v>
      </c>
      <c r="K378" s="213"/>
    </row>
    <row r="379" spans="3:11" ht="14.4" thickTop="1">
      <c r="C379" s="89"/>
      <c r="D379" s="90"/>
      <c r="E379" s="90"/>
      <c r="F379" s="90"/>
      <c r="G379" s="90"/>
      <c r="H379" s="91"/>
      <c r="K379" s="213"/>
    </row>
    <row r="380" spans="3:11">
      <c r="C380" s="89"/>
      <c r="D380" s="90"/>
      <c r="E380" s="90"/>
      <c r="F380" s="90"/>
      <c r="G380" s="90"/>
      <c r="H380" s="91"/>
      <c r="K380" s="213"/>
    </row>
    <row r="381" spans="3:11" ht="14.4" thickBot="1">
      <c r="C381" s="53" t="s">
        <v>3244</v>
      </c>
      <c r="D381" s="221" t="s">
        <v>1586</v>
      </c>
      <c r="E381" s="223"/>
      <c r="F381" s="223"/>
      <c r="G381" s="223"/>
      <c r="H381" s="223"/>
      <c r="I381" s="56">
        <f>ROUNDDOWN(H396,-2)</f>
        <v>184700</v>
      </c>
      <c r="K381" s="213"/>
    </row>
    <row r="382" spans="3:11" ht="28.2" thickTop="1">
      <c r="C382" s="119" t="s">
        <v>1197</v>
      </c>
      <c r="D382" s="120" t="s">
        <v>1198</v>
      </c>
      <c r="E382" s="120" t="s">
        <v>1199</v>
      </c>
      <c r="F382" s="120" t="s">
        <v>1200</v>
      </c>
      <c r="G382" s="120" t="s">
        <v>1201</v>
      </c>
      <c r="H382" s="121" t="s">
        <v>1202</v>
      </c>
      <c r="K382" s="213"/>
    </row>
    <row r="383" spans="3:11">
      <c r="C383" s="141" t="s">
        <v>1203</v>
      </c>
      <c r="D383" s="59" t="s">
        <v>1204</v>
      </c>
      <c r="E383" s="73"/>
      <c r="F383" s="73"/>
      <c r="G383" s="73"/>
      <c r="H383" s="146"/>
      <c r="K383" s="213"/>
    </row>
    <row r="384" spans="3:11">
      <c r="C384" s="142">
        <v>1</v>
      </c>
      <c r="D384" s="59" t="s">
        <v>5</v>
      </c>
      <c r="E384" s="302" t="s">
        <v>6</v>
      </c>
      <c r="F384" s="93">
        <v>0.01</v>
      </c>
      <c r="G384" s="64">
        <f>VLOOKUP(D384,upahbahan,3,FALSE)</f>
        <v>100000</v>
      </c>
      <c r="H384" s="124">
        <f t="shared" ref="H384:H387" si="37">F384*G384</f>
        <v>1000</v>
      </c>
      <c r="K384" s="213"/>
    </row>
    <row r="385" spans="3:11">
      <c r="C385" s="142">
        <v>2</v>
      </c>
      <c r="D385" s="59" t="s">
        <v>7</v>
      </c>
      <c r="E385" s="302" t="s">
        <v>6</v>
      </c>
      <c r="F385" s="93">
        <v>0.1</v>
      </c>
      <c r="G385" s="64">
        <f>VLOOKUP(D385,upahbahan,3,FALSE)</f>
        <v>145000</v>
      </c>
      <c r="H385" s="124">
        <f t="shared" si="37"/>
        <v>14500</v>
      </c>
      <c r="K385" s="213"/>
    </row>
    <row r="386" spans="3:11">
      <c r="C386" s="142">
        <v>3</v>
      </c>
      <c r="D386" s="59" t="s">
        <v>18</v>
      </c>
      <c r="E386" s="302" t="s">
        <v>6</v>
      </c>
      <c r="F386" s="93">
        <v>0.01</v>
      </c>
      <c r="G386" s="64">
        <f>VLOOKUP(D386,upahbahan,3,FALSE)</f>
        <v>175000</v>
      </c>
      <c r="H386" s="124">
        <f t="shared" si="37"/>
        <v>1750</v>
      </c>
      <c r="K386" s="213"/>
    </row>
    <row r="387" spans="3:11">
      <c r="C387" s="142">
        <v>4</v>
      </c>
      <c r="D387" s="59" t="s">
        <v>19</v>
      </c>
      <c r="E387" s="302" t="s">
        <v>6</v>
      </c>
      <c r="F387" s="93">
        <v>3.3E-3</v>
      </c>
      <c r="G387" s="64">
        <f>VLOOKUP(D387,upahbahan,3,FALSE)</f>
        <v>200000</v>
      </c>
      <c r="H387" s="124">
        <f t="shared" si="37"/>
        <v>660</v>
      </c>
      <c r="K387" s="213"/>
    </row>
    <row r="388" spans="3:11">
      <c r="C388" s="144" t="s">
        <v>1210</v>
      </c>
      <c r="D388" s="80"/>
      <c r="E388" s="80"/>
      <c r="F388" s="217"/>
      <c r="G388" s="218"/>
      <c r="H388" s="124">
        <f>SUM(H384:H387)</f>
        <v>17910</v>
      </c>
      <c r="I388" s="219"/>
      <c r="K388" s="213"/>
    </row>
    <row r="389" spans="3:11">
      <c r="C389" s="141" t="s">
        <v>1211</v>
      </c>
      <c r="D389" s="59" t="s">
        <v>1212</v>
      </c>
      <c r="E389" s="73"/>
      <c r="F389" s="73"/>
      <c r="G389" s="73"/>
      <c r="H389" s="146"/>
      <c r="K389" s="213"/>
    </row>
    <row r="390" spans="3:11">
      <c r="C390" s="142">
        <v>1</v>
      </c>
      <c r="D390" s="59" t="s">
        <v>732</v>
      </c>
      <c r="E390" s="362" t="s">
        <v>44</v>
      </c>
      <c r="F390" s="74">
        <v>1</v>
      </c>
      <c r="G390" s="64">
        <f>VLOOKUP(D390,upahbahan,3,FALSE)</f>
        <v>150000</v>
      </c>
      <c r="H390" s="124">
        <f t="shared" ref="H390" si="38">F390*G390</f>
        <v>150000</v>
      </c>
      <c r="K390" s="213"/>
    </row>
    <row r="391" spans="3:11">
      <c r="C391" s="144" t="s">
        <v>1216</v>
      </c>
      <c r="D391" s="80"/>
      <c r="E391" s="80"/>
      <c r="F391" s="80"/>
      <c r="G391" s="162"/>
      <c r="H391" s="124">
        <f>SUM(H390:H390)</f>
        <v>150000</v>
      </c>
      <c r="K391" s="213"/>
    </row>
    <row r="392" spans="3:11">
      <c r="C392" s="152" t="s">
        <v>1217</v>
      </c>
      <c r="D392" s="59" t="s">
        <v>1218</v>
      </c>
      <c r="E392" s="73"/>
      <c r="F392" s="73"/>
      <c r="G392" s="73"/>
      <c r="H392" s="146"/>
      <c r="K392" s="213"/>
    </row>
    <row r="393" spans="3:11">
      <c r="C393" s="144" t="s">
        <v>1219</v>
      </c>
      <c r="D393" s="80"/>
      <c r="E393" s="80"/>
      <c r="F393" s="80"/>
      <c r="G393" s="162"/>
      <c r="H393" s="153">
        <v>0</v>
      </c>
      <c r="K393" s="213"/>
    </row>
    <row r="394" spans="3:11">
      <c r="C394" s="122" t="s">
        <v>1220</v>
      </c>
      <c r="D394" s="69" t="s">
        <v>1221</v>
      </c>
      <c r="E394" s="70"/>
      <c r="F394" s="70"/>
      <c r="G394" s="71"/>
      <c r="H394" s="124">
        <f>H393+H391+H388</f>
        <v>167910</v>
      </c>
      <c r="K394" s="213"/>
    </row>
    <row r="395" spans="3:11">
      <c r="C395" s="122" t="s">
        <v>1222</v>
      </c>
      <c r="D395" s="69" t="s">
        <v>1325</v>
      </c>
      <c r="E395" s="70"/>
      <c r="F395" s="71"/>
      <c r="G395" s="95">
        <f>$M$67</f>
        <v>0.1</v>
      </c>
      <c r="H395" s="124">
        <f>H394*G395</f>
        <v>16791</v>
      </c>
      <c r="K395" s="213"/>
    </row>
    <row r="396" spans="3:11" ht="14.4" thickBot="1">
      <c r="C396" s="130" t="s">
        <v>1223</v>
      </c>
      <c r="D396" s="131" t="s">
        <v>1224</v>
      </c>
      <c r="E396" s="132"/>
      <c r="F396" s="132"/>
      <c r="G396" s="155"/>
      <c r="H396" s="134">
        <f>SUM(H394:H395)</f>
        <v>184701</v>
      </c>
      <c r="K396" s="213"/>
    </row>
    <row r="397" spans="3:11" ht="14.4" thickTop="1">
      <c r="C397" s="57"/>
      <c r="D397" s="81"/>
      <c r="E397" s="81"/>
      <c r="F397" s="81"/>
      <c r="G397" s="81"/>
      <c r="H397" s="82"/>
      <c r="K397" s="213"/>
    </row>
    <row r="398" spans="3:11" ht="14.4" thickBot="1">
      <c r="C398" s="53" t="s">
        <v>3245</v>
      </c>
      <c r="D398" s="221" t="s">
        <v>1587</v>
      </c>
      <c r="E398" s="223"/>
      <c r="F398" s="223"/>
      <c r="G398" s="223"/>
      <c r="H398" s="223"/>
      <c r="I398" s="56">
        <f>ROUNDDOWN(H413,-2)</f>
        <v>184700</v>
      </c>
      <c r="K398" s="213"/>
    </row>
    <row r="399" spans="3:11" ht="28.2" thickTop="1">
      <c r="C399" s="119" t="s">
        <v>1197</v>
      </c>
      <c r="D399" s="120" t="s">
        <v>1198</v>
      </c>
      <c r="E399" s="120" t="s">
        <v>1199</v>
      </c>
      <c r="F399" s="120" t="s">
        <v>1200</v>
      </c>
      <c r="G399" s="120" t="s">
        <v>1201</v>
      </c>
      <c r="H399" s="121" t="s">
        <v>1202</v>
      </c>
      <c r="K399" s="213"/>
    </row>
    <row r="400" spans="3:11">
      <c r="C400" s="141" t="s">
        <v>1203</v>
      </c>
      <c r="D400" s="59" t="s">
        <v>1204</v>
      </c>
      <c r="E400" s="73"/>
      <c r="F400" s="73"/>
      <c r="G400" s="73"/>
      <c r="H400" s="146"/>
      <c r="K400" s="213"/>
    </row>
    <row r="401" spans="3:11">
      <c r="C401" s="142">
        <v>1</v>
      </c>
      <c r="D401" s="59" t="s">
        <v>5</v>
      </c>
      <c r="E401" s="302" t="s">
        <v>6</v>
      </c>
      <c r="F401" s="93">
        <v>0.01</v>
      </c>
      <c r="G401" s="64">
        <f>VLOOKUP(D401,upahbahan,3,FALSE)</f>
        <v>100000</v>
      </c>
      <c r="H401" s="124">
        <f t="shared" ref="H401:H404" si="39">F401*G401</f>
        <v>1000</v>
      </c>
      <c r="K401" s="213"/>
    </row>
    <row r="402" spans="3:11">
      <c r="C402" s="142">
        <v>2</v>
      </c>
      <c r="D402" s="59" t="s">
        <v>7</v>
      </c>
      <c r="E402" s="302" t="s">
        <v>6</v>
      </c>
      <c r="F402" s="93">
        <v>0.1</v>
      </c>
      <c r="G402" s="64">
        <f>VLOOKUP(D402,upahbahan,3,FALSE)</f>
        <v>145000</v>
      </c>
      <c r="H402" s="124">
        <f t="shared" si="39"/>
        <v>14500</v>
      </c>
      <c r="K402" s="213"/>
    </row>
    <row r="403" spans="3:11">
      <c r="C403" s="142">
        <v>3</v>
      </c>
      <c r="D403" s="59" t="s">
        <v>18</v>
      </c>
      <c r="E403" s="302" t="s">
        <v>6</v>
      </c>
      <c r="F403" s="93">
        <v>0.01</v>
      </c>
      <c r="G403" s="64">
        <f>VLOOKUP(D403,upahbahan,3,FALSE)</f>
        <v>175000</v>
      </c>
      <c r="H403" s="124">
        <f t="shared" si="39"/>
        <v>1750</v>
      </c>
      <c r="K403" s="213"/>
    </row>
    <row r="404" spans="3:11">
      <c r="C404" s="142">
        <v>4</v>
      </c>
      <c r="D404" s="59" t="s">
        <v>19</v>
      </c>
      <c r="E404" s="302" t="s">
        <v>6</v>
      </c>
      <c r="F404" s="93">
        <v>3.3E-3</v>
      </c>
      <c r="G404" s="64">
        <f>VLOOKUP(D404,upahbahan,3,FALSE)</f>
        <v>200000</v>
      </c>
      <c r="H404" s="124">
        <f t="shared" si="39"/>
        <v>660</v>
      </c>
      <c r="K404" s="213"/>
    </row>
    <row r="405" spans="3:11">
      <c r="C405" s="144" t="s">
        <v>1210</v>
      </c>
      <c r="D405" s="80"/>
      <c r="E405" s="80"/>
      <c r="F405" s="217"/>
      <c r="G405" s="218"/>
      <c r="H405" s="124">
        <f>SUM(H401:H404)</f>
        <v>17910</v>
      </c>
      <c r="I405" s="219"/>
      <c r="K405" s="213"/>
    </row>
    <row r="406" spans="3:11">
      <c r="C406" s="141" t="s">
        <v>1211</v>
      </c>
      <c r="D406" s="59" t="s">
        <v>1212</v>
      </c>
      <c r="E406" s="73"/>
      <c r="F406" s="73"/>
      <c r="G406" s="73"/>
      <c r="H406" s="146"/>
      <c r="K406" s="213"/>
    </row>
    <row r="407" spans="3:11">
      <c r="C407" s="142">
        <v>1</v>
      </c>
      <c r="D407" s="59" t="s">
        <v>746</v>
      </c>
      <c r="E407" s="362" t="s">
        <v>44</v>
      </c>
      <c r="F407" s="74">
        <v>1</v>
      </c>
      <c r="G407" s="64">
        <f>VLOOKUP(D407,upahbahan,3,FALSE)</f>
        <v>150000</v>
      </c>
      <c r="H407" s="124">
        <f t="shared" ref="H407" si="40">F407*G407</f>
        <v>150000</v>
      </c>
    </row>
    <row r="408" spans="3:11">
      <c r="C408" s="144" t="s">
        <v>1216</v>
      </c>
      <c r="D408" s="80"/>
      <c r="E408" s="80"/>
      <c r="F408" s="80"/>
      <c r="G408" s="162"/>
      <c r="H408" s="124">
        <f>SUM(H407:H407)</f>
        <v>150000</v>
      </c>
    </row>
    <row r="409" spans="3:11">
      <c r="C409" s="152" t="s">
        <v>1217</v>
      </c>
      <c r="D409" s="59" t="s">
        <v>1218</v>
      </c>
      <c r="E409" s="73"/>
      <c r="F409" s="73"/>
      <c r="G409" s="73"/>
      <c r="H409" s="146"/>
    </row>
    <row r="410" spans="3:11">
      <c r="C410" s="144" t="s">
        <v>1219</v>
      </c>
      <c r="D410" s="80"/>
      <c r="E410" s="80"/>
      <c r="F410" s="80"/>
      <c r="G410" s="162"/>
      <c r="H410" s="153">
        <v>0</v>
      </c>
    </row>
    <row r="411" spans="3:11">
      <c r="C411" s="122" t="s">
        <v>1220</v>
      </c>
      <c r="D411" s="69" t="s">
        <v>1221</v>
      </c>
      <c r="E411" s="70"/>
      <c r="F411" s="70"/>
      <c r="G411" s="71"/>
      <c r="H411" s="124">
        <f>H410+H408+H405</f>
        <v>167910</v>
      </c>
    </row>
    <row r="412" spans="3:11">
      <c r="C412" s="122" t="s">
        <v>1222</v>
      </c>
      <c r="D412" s="69" t="s">
        <v>1325</v>
      </c>
      <c r="E412" s="70"/>
      <c r="F412" s="71"/>
      <c r="G412" s="95">
        <f>$M$67</f>
        <v>0.1</v>
      </c>
      <c r="H412" s="124">
        <f>H411*G412</f>
        <v>16791</v>
      </c>
    </row>
    <row r="413" spans="3:11" ht="14.4" thickBot="1">
      <c r="C413" s="130" t="s">
        <v>1223</v>
      </c>
      <c r="D413" s="131" t="s">
        <v>1224</v>
      </c>
      <c r="E413" s="132"/>
      <c r="F413" s="132"/>
      <c r="G413" s="155"/>
      <c r="H413" s="134">
        <f>SUM(H411:H412)</f>
        <v>184701</v>
      </c>
    </row>
    <row r="414" spans="3:11" ht="14.4" thickTop="1">
      <c r="C414" s="57"/>
      <c r="D414" s="81"/>
      <c r="E414" s="81"/>
      <c r="F414" s="81"/>
      <c r="G414" s="81"/>
      <c r="H414" s="82"/>
    </row>
    <row r="415" spans="3:11" ht="14.4" thickBot="1">
      <c r="C415" s="53" t="s">
        <v>3246</v>
      </c>
      <c r="D415" s="221" t="s">
        <v>3247</v>
      </c>
      <c r="E415" s="223"/>
      <c r="F415" s="223"/>
      <c r="G415" s="223"/>
      <c r="H415" s="223"/>
      <c r="I415" s="56">
        <f>ROUNDDOWN(H431,-2)</f>
        <v>75600</v>
      </c>
      <c r="K415" s="213"/>
    </row>
    <row r="416" spans="3:11" ht="28.2" thickTop="1">
      <c r="C416" s="119" t="s">
        <v>1197</v>
      </c>
      <c r="D416" s="120" t="s">
        <v>1198</v>
      </c>
      <c r="E416" s="120" t="s">
        <v>1199</v>
      </c>
      <c r="F416" s="120" t="s">
        <v>1200</v>
      </c>
      <c r="G416" s="120" t="s">
        <v>1201</v>
      </c>
      <c r="H416" s="121" t="s">
        <v>1202</v>
      </c>
      <c r="K416" s="213"/>
    </row>
    <row r="417" spans="3:11">
      <c r="C417" s="141" t="s">
        <v>1203</v>
      </c>
      <c r="D417" s="59" t="s">
        <v>1204</v>
      </c>
      <c r="E417" s="73"/>
      <c r="F417" s="73"/>
      <c r="G417" s="73"/>
      <c r="H417" s="146"/>
      <c r="K417" s="213"/>
    </row>
    <row r="418" spans="3:11">
      <c r="C418" s="142">
        <v>1</v>
      </c>
      <c r="D418" s="59" t="s">
        <v>5</v>
      </c>
      <c r="E418" s="302" t="s">
        <v>6</v>
      </c>
      <c r="F418" s="93">
        <v>0.01</v>
      </c>
      <c r="G418" s="64">
        <f>VLOOKUP(D418,upahbahan,3,FALSE)</f>
        <v>100000</v>
      </c>
      <c r="H418" s="124">
        <f t="shared" ref="H418:H421" si="41">F418*G418</f>
        <v>1000</v>
      </c>
      <c r="K418" s="213"/>
    </row>
    <row r="419" spans="3:11">
      <c r="C419" s="142">
        <v>2</v>
      </c>
      <c r="D419" s="59" t="s">
        <v>7</v>
      </c>
      <c r="E419" s="302" t="s">
        <v>6</v>
      </c>
      <c r="F419" s="93">
        <v>0.4</v>
      </c>
      <c r="G419" s="64">
        <f>VLOOKUP(D419,upahbahan,3,FALSE)</f>
        <v>145000</v>
      </c>
      <c r="H419" s="124">
        <f t="shared" si="41"/>
        <v>58000</v>
      </c>
      <c r="K419" s="213"/>
    </row>
    <row r="420" spans="3:11">
      <c r="C420" s="142">
        <v>3</v>
      </c>
      <c r="D420" s="59" t="s">
        <v>18</v>
      </c>
      <c r="E420" s="302" t="s">
        <v>6</v>
      </c>
      <c r="F420" s="93">
        <v>0.04</v>
      </c>
      <c r="G420" s="64">
        <f>VLOOKUP(D420,upahbahan,3,FALSE)</f>
        <v>175000</v>
      </c>
      <c r="H420" s="124">
        <f t="shared" si="41"/>
        <v>7000</v>
      </c>
      <c r="K420" s="213"/>
    </row>
    <row r="421" spans="3:11">
      <c r="C421" s="142">
        <v>4</v>
      </c>
      <c r="D421" s="59" t="s">
        <v>19</v>
      </c>
      <c r="E421" s="302" t="s">
        <v>6</v>
      </c>
      <c r="F421" s="93">
        <v>1.3299999999999999E-2</v>
      </c>
      <c r="G421" s="64">
        <f>VLOOKUP(D421,upahbahan,3,FALSE)</f>
        <v>200000</v>
      </c>
      <c r="H421" s="124">
        <f t="shared" si="41"/>
        <v>2660</v>
      </c>
      <c r="K421" s="213"/>
    </row>
    <row r="422" spans="3:11">
      <c r="C422" s="144" t="s">
        <v>1210</v>
      </c>
      <c r="D422" s="80"/>
      <c r="E422" s="80"/>
      <c r="F422" s="217"/>
      <c r="G422" s="218"/>
      <c r="H422" s="124">
        <f>SUM(H418:H421)</f>
        <v>68660</v>
      </c>
      <c r="I422" s="219"/>
      <c r="K422" s="213"/>
    </row>
    <row r="423" spans="3:11">
      <c r="C423" s="141" t="s">
        <v>1211</v>
      </c>
      <c r="D423" s="59" t="s">
        <v>1212</v>
      </c>
      <c r="E423" s="73"/>
      <c r="F423" s="73"/>
      <c r="G423" s="73"/>
      <c r="H423" s="146"/>
      <c r="K423" s="213"/>
    </row>
    <row r="424" spans="3:11">
      <c r="C424" s="141">
        <v>1</v>
      </c>
      <c r="D424" s="59" t="s">
        <v>3248</v>
      </c>
      <c r="E424" s="73" t="s">
        <v>3216</v>
      </c>
      <c r="F424" s="541">
        <v>1</v>
      </c>
      <c r="G424" s="64">
        <f>VLOOKUP(D424,upahbahan,3,FALSE)</f>
        <v>666000</v>
      </c>
      <c r="H424" s="124">
        <f t="shared" ref="H424:H425" si="42">F424*G424</f>
        <v>666000</v>
      </c>
      <c r="K424" s="213"/>
    </row>
    <row r="425" spans="3:11">
      <c r="C425" s="142">
        <v>2</v>
      </c>
      <c r="D425" s="59" t="s">
        <v>1052</v>
      </c>
      <c r="E425" s="362" t="s">
        <v>44</v>
      </c>
      <c r="F425" s="74">
        <v>2.5000000000000001E-2</v>
      </c>
      <c r="G425" s="64">
        <f>VLOOKUP(D425,upahbahan,3,FALSE)</f>
        <v>5700</v>
      </c>
      <c r="H425" s="124">
        <f t="shared" si="42"/>
        <v>142.5</v>
      </c>
      <c r="K425" s="213"/>
    </row>
    <row r="426" spans="3:11">
      <c r="C426" s="144" t="s">
        <v>1216</v>
      </c>
      <c r="D426" s="80"/>
      <c r="E426" s="80"/>
      <c r="F426" s="80"/>
      <c r="G426" s="162"/>
      <c r="H426" s="124">
        <f>SUM(H425:H425)</f>
        <v>142.5</v>
      </c>
      <c r="K426" s="213"/>
    </row>
    <row r="427" spans="3:11">
      <c r="C427" s="152" t="s">
        <v>1217</v>
      </c>
      <c r="D427" s="59" t="s">
        <v>1218</v>
      </c>
      <c r="E427" s="73"/>
      <c r="F427" s="73"/>
      <c r="G427" s="73"/>
      <c r="H427" s="146"/>
      <c r="K427" s="213"/>
    </row>
    <row r="428" spans="3:11">
      <c r="C428" s="144" t="s">
        <v>1219</v>
      </c>
      <c r="D428" s="80"/>
      <c r="E428" s="80"/>
      <c r="F428" s="80"/>
      <c r="G428" s="162"/>
      <c r="H428" s="153">
        <v>0</v>
      </c>
      <c r="K428" s="213"/>
    </row>
    <row r="429" spans="3:11">
      <c r="C429" s="122" t="s">
        <v>1220</v>
      </c>
      <c r="D429" s="69" t="s">
        <v>1221</v>
      </c>
      <c r="E429" s="70"/>
      <c r="F429" s="70"/>
      <c r="G429" s="71"/>
      <c r="H429" s="124">
        <f>H428+H426+H422</f>
        <v>68802.5</v>
      </c>
      <c r="K429" s="213"/>
    </row>
    <row r="430" spans="3:11">
      <c r="C430" s="122" t="s">
        <v>1222</v>
      </c>
      <c r="D430" s="69" t="s">
        <v>1325</v>
      </c>
      <c r="E430" s="70"/>
      <c r="F430" s="71"/>
      <c r="G430" s="95">
        <f>$M$67</f>
        <v>0.1</v>
      </c>
      <c r="H430" s="124">
        <f>H429*G430</f>
        <v>6880.25</v>
      </c>
      <c r="K430" s="213"/>
    </row>
    <row r="431" spans="3:11" ht="14.4" thickBot="1">
      <c r="C431" s="130" t="s">
        <v>1223</v>
      </c>
      <c r="D431" s="131" t="s">
        <v>1224</v>
      </c>
      <c r="E431" s="132"/>
      <c r="F431" s="132"/>
      <c r="G431" s="155"/>
      <c r="H431" s="134">
        <f>SUM(H429:H430)</f>
        <v>75682.75</v>
      </c>
      <c r="K431" s="213"/>
    </row>
    <row r="432" spans="3:11" ht="14.4" thickTop="1"/>
  </sheetData>
  <dataValidations count="1">
    <dataValidation type="list" allowBlank="1" showInputMessage="1" showErrorMessage="1" sqref="D67:D70 D103:D106 D85:D88" xr:uid="{00000000-0002-0000-1D00-000000000000}">
      <formula1>TENAGA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C2:M1783"/>
  <sheetViews>
    <sheetView topLeftCell="A1757" zoomScale="78" zoomScaleNormal="78" workbookViewId="0">
      <selection activeCell="C1372" sqref="C1372"/>
    </sheetView>
  </sheetViews>
  <sheetFormatPr defaultRowHeight="13.2"/>
  <cols>
    <col min="1" max="1" width="2.33203125" customWidth="1"/>
    <col min="2" max="2" width="3.33203125" customWidth="1"/>
    <col min="3" max="3" width="11.6640625" customWidth="1"/>
    <col min="4" max="4" width="31.109375" customWidth="1"/>
    <col min="5" max="5" width="9.109375" style="1"/>
    <col min="6" max="6" width="11.44140625" customWidth="1"/>
    <col min="7" max="7" width="19.6640625" customWidth="1"/>
    <col min="8" max="8" width="16.6640625" customWidth="1"/>
    <col min="9" max="9" width="18.44140625" customWidth="1"/>
    <col min="10" max="10" width="16.6640625" customWidth="1"/>
    <col min="11" max="11" width="15.33203125" customWidth="1"/>
  </cols>
  <sheetData>
    <row r="2" spans="3:13">
      <c r="C2" s="458">
        <v>4</v>
      </c>
      <c r="D2" s="458" t="s">
        <v>5950</v>
      </c>
    </row>
    <row r="3" spans="3:13" s="55" customFormat="1" ht="15.75" customHeight="1">
      <c r="C3" s="486" t="s">
        <v>5951</v>
      </c>
      <c r="D3" s="53" t="s">
        <v>5952</v>
      </c>
      <c r="E3" s="214"/>
      <c r="F3" s="215"/>
      <c r="G3" s="215"/>
      <c r="H3" s="215"/>
      <c r="I3" s="215"/>
      <c r="J3" s="215"/>
      <c r="K3" s="56"/>
      <c r="L3" s="159"/>
      <c r="M3" s="213"/>
    </row>
    <row r="4" spans="3:13" s="55" customFormat="1" ht="15.75" customHeight="1">
      <c r="C4" s="486" t="s">
        <v>5953</v>
      </c>
      <c r="D4" s="53" t="s">
        <v>5954</v>
      </c>
      <c r="E4" s="214"/>
      <c r="F4" s="215"/>
      <c r="G4" s="215"/>
      <c r="H4" s="215"/>
      <c r="I4" s="215"/>
      <c r="J4" s="215"/>
      <c r="K4" s="56"/>
      <c r="L4" s="159"/>
      <c r="M4" s="213"/>
    </row>
    <row r="5" spans="3:13" s="55" customFormat="1" ht="15.75" customHeight="1" thickBot="1">
      <c r="C5" s="486" t="s">
        <v>5955</v>
      </c>
      <c r="D5" s="53" t="s">
        <v>5956</v>
      </c>
      <c r="E5" s="214"/>
      <c r="F5" s="215"/>
      <c r="G5" s="215"/>
      <c r="H5" s="215"/>
      <c r="I5" s="215"/>
      <c r="J5" s="215"/>
      <c r="K5" s="56">
        <f>ROUNDDOWN(I34,-2)</f>
        <v>80600</v>
      </c>
      <c r="L5" s="159"/>
      <c r="M5" s="213"/>
    </row>
    <row r="6" spans="3:13" s="55" customFormat="1" ht="24.75" customHeight="1" thickTop="1">
      <c r="C6" s="119" t="s">
        <v>1197</v>
      </c>
      <c r="D6" s="120" t="s">
        <v>1198</v>
      </c>
      <c r="E6" s="120" t="s">
        <v>1926</v>
      </c>
      <c r="F6" s="657" t="s">
        <v>1200</v>
      </c>
      <c r="G6" s="664"/>
      <c r="H6" s="120" t="s">
        <v>5957</v>
      </c>
      <c r="I6" s="120" t="s">
        <v>1201</v>
      </c>
      <c r="J6" s="121" t="s">
        <v>5958</v>
      </c>
      <c r="K6" s="62"/>
      <c r="L6" s="159"/>
    </row>
    <row r="7" spans="3:13" s="55" customFormat="1" ht="17.399999999999999" customHeight="1">
      <c r="C7" s="643" t="s">
        <v>1780</v>
      </c>
      <c r="D7" s="777" t="s">
        <v>5959</v>
      </c>
      <c r="E7" s="778"/>
      <c r="F7" s="778"/>
      <c r="G7" s="778"/>
      <c r="H7" s="778"/>
      <c r="I7" s="778"/>
      <c r="J7" s="779"/>
      <c r="K7" s="62"/>
      <c r="L7" s="159"/>
    </row>
    <row r="8" spans="3:13" s="55" customFormat="1" ht="21.15" customHeight="1">
      <c r="C8" s="331">
        <v>1</v>
      </c>
      <c r="D8" s="59" t="s">
        <v>5960</v>
      </c>
      <c r="E8" s="329"/>
      <c r="F8" s="658"/>
      <c r="G8" s="665"/>
      <c r="H8" s="93"/>
      <c r="I8" s="64"/>
      <c r="J8" s="124"/>
      <c r="K8" s="62"/>
      <c r="L8" s="159"/>
    </row>
    <row r="9" spans="3:13" s="55" customFormat="1" ht="21.15" customHeight="1">
      <c r="C9" s="331">
        <v>2</v>
      </c>
      <c r="D9" s="59" t="s">
        <v>5961</v>
      </c>
      <c r="E9" s="329"/>
      <c r="F9" s="658"/>
      <c r="G9" s="665"/>
      <c r="H9" s="93"/>
      <c r="I9" s="64"/>
      <c r="J9" s="124"/>
      <c r="K9" s="62"/>
      <c r="L9" s="159"/>
    </row>
    <row r="10" spans="3:13" s="55" customFormat="1" ht="21.15" customHeight="1">
      <c r="C10" s="331">
        <v>3</v>
      </c>
      <c r="D10" s="59" t="s">
        <v>5962</v>
      </c>
      <c r="E10" s="329" t="s">
        <v>1781</v>
      </c>
      <c r="F10" s="659">
        <v>100</v>
      </c>
      <c r="G10" s="666"/>
      <c r="H10" s="93" t="s">
        <v>5966</v>
      </c>
      <c r="I10" s="64"/>
      <c r="J10" s="124"/>
      <c r="K10" s="62"/>
      <c r="L10" s="159"/>
    </row>
    <row r="11" spans="3:13" s="55" customFormat="1" ht="33.75" customHeight="1">
      <c r="C11" s="331">
        <v>4</v>
      </c>
      <c r="D11" s="59" t="s">
        <v>5963</v>
      </c>
      <c r="E11" s="329"/>
      <c r="F11" s="659">
        <v>1</v>
      </c>
      <c r="G11" s="666"/>
      <c r="H11" s="93" t="s">
        <v>2188</v>
      </c>
      <c r="I11" s="650">
        <v>65000</v>
      </c>
      <c r="J11" s="124" t="s">
        <v>5967</v>
      </c>
      <c r="K11" s="62"/>
      <c r="L11" s="159"/>
    </row>
    <row r="12" spans="3:13" s="55" customFormat="1" ht="37.5" customHeight="1">
      <c r="C12" s="642">
        <v>5</v>
      </c>
      <c r="D12" s="59" t="s">
        <v>5964</v>
      </c>
      <c r="E12" s="329"/>
      <c r="F12" s="659">
        <v>1</v>
      </c>
      <c r="G12" s="666"/>
      <c r="H12" s="93" t="s">
        <v>2160</v>
      </c>
      <c r="I12" s="650">
        <v>25000</v>
      </c>
      <c r="J12" s="124" t="s">
        <v>5967</v>
      </c>
      <c r="K12" s="62"/>
      <c r="L12" s="159"/>
    </row>
    <row r="13" spans="3:13" s="55" customFormat="1" ht="32.25" customHeight="1">
      <c r="C13" s="642">
        <v>6</v>
      </c>
      <c r="D13" s="59" t="s">
        <v>5965</v>
      </c>
      <c r="E13" s="329"/>
      <c r="F13" s="659">
        <v>1</v>
      </c>
      <c r="G13" s="666"/>
      <c r="H13" s="93" t="s">
        <v>2160</v>
      </c>
      <c r="I13" s="650">
        <v>365412.21</v>
      </c>
      <c r="J13" s="124" t="s">
        <v>5968</v>
      </c>
      <c r="K13" s="62"/>
      <c r="L13" s="159"/>
    </row>
    <row r="14" spans="3:13" s="55" customFormat="1" ht="13.8">
      <c r="C14" s="330" t="s">
        <v>5969</v>
      </c>
      <c r="D14" s="777" t="s">
        <v>5970</v>
      </c>
      <c r="E14" s="778"/>
      <c r="F14" s="778"/>
      <c r="G14" s="778"/>
      <c r="H14" s="778"/>
      <c r="I14" s="778"/>
      <c r="J14" s="779"/>
      <c r="K14" s="62"/>
      <c r="L14" s="159"/>
    </row>
    <row r="15" spans="3:13" s="55" customFormat="1" ht="48.75" customHeight="1">
      <c r="C15" s="349" t="s">
        <v>1205</v>
      </c>
      <c r="D15" s="59" t="s">
        <v>5971</v>
      </c>
      <c r="E15" s="78"/>
      <c r="F15" s="660"/>
      <c r="G15" s="667"/>
      <c r="H15" s="171"/>
      <c r="I15" s="64"/>
      <c r="J15" s="124"/>
      <c r="K15" s="62"/>
      <c r="L15" s="159"/>
    </row>
    <row r="16" spans="3:13" s="55" customFormat="1" ht="48.75" customHeight="1">
      <c r="C16" s="349">
        <v>2</v>
      </c>
      <c r="D16" s="59" t="s">
        <v>5972</v>
      </c>
      <c r="E16" s="78"/>
      <c r="F16" s="660"/>
      <c r="G16" s="667"/>
      <c r="H16" s="171"/>
      <c r="I16" s="64"/>
      <c r="J16" s="124"/>
      <c r="K16" s="62"/>
      <c r="L16" s="159"/>
    </row>
    <row r="17" spans="3:12" s="55" customFormat="1" ht="48.75" customHeight="1">
      <c r="C17" s="349">
        <v>3</v>
      </c>
      <c r="D17" s="59" t="s">
        <v>5973</v>
      </c>
      <c r="E17" s="78"/>
      <c r="F17" s="660"/>
      <c r="G17" s="667"/>
      <c r="H17" s="171"/>
      <c r="I17" s="64"/>
      <c r="J17" s="124"/>
      <c r="K17" s="62"/>
      <c r="L17" s="159"/>
    </row>
    <row r="18" spans="3:12" s="55" customFormat="1" ht="18.75" customHeight="1">
      <c r="C18" s="643" t="s">
        <v>1073</v>
      </c>
      <c r="D18" s="777" t="s">
        <v>5974</v>
      </c>
      <c r="E18" s="778"/>
      <c r="F18" s="778"/>
      <c r="G18" s="778"/>
      <c r="H18" s="778"/>
      <c r="I18" s="778"/>
      <c r="J18" s="779"/>
      <c r="K18" s="62"/>
      <c r="L18" s="159"/>
    </row>
    <row r="19" spans="3:12" s="55" customFormat="1" ht="18.75" customHeight="1">
      <c r="C19" s="643"/>
      <c r="D19" s="644" t="s">
        <v>5976</v>
      </c>
      <c r="E19" s="637" t="s">
        <v>5987</v>
      </c>
      <c r="F19" s="653"/>
      <c r="G19" s="668"/>
      <c r="H19" s="644"/>
      <c r="I19" s="644"/>
      <c r="J19" s="645"/>
      <c r="K19" s="62"/>
      <c r="L19" s="159"/>
    </row>
    <row r="20" spans="3:12" s="55" customFormat="1" ht="18.75" customHeight="1">
      <c r="C20" s="330" t="s">
        <v>5975</v>
      </c>
      <c r="D20" s="644" t="s">
        <v>5977</v>
      </c>
      <c r="E20" s="329" t="s">
        <v>1783</v>
      </c>
      <c r="F20" s="661">
        <v>100</v>
      </c>
      <c r="G20" s="669"/>
      <c r="H20" s="59" t="s">
        <v>5994</v>
      </c>
      <c r="I20" s="59"/>
      <c r="J20" s="646" t="s">
        <v>5967</v>
      </c>
      <c r="K20" s="62"/>
      <c r="L20" s="159"/>
    </row>
    <row r="21" spans="3:12" s="55" customFormat="1" ht="18.75" customHeight="1">
      <c r="C21" s="330"/>
      <c r="D21" s="59" t="s">
        <v>5978</v>
      </c>
      <c r="E21" s="329" t="s">
        <v>5988</v>
      </c>
      <c r="F21" s="661">
        <v>0.83</v>
      </c>
      <c r="G21" s="669"/>
      <c r="H21" s="59"/>
      <c r="I21" s="59"/>
      <c r="J21" s="646"/>
      <c r="K21" s="62"/>
      <c r="L21" s="159"/>
    </row>
    <row r="22" spans="3:12" s="55" customFormat="1" ht="18.75" customHeight="1">
      <c r="C22" s="330"/>
      <c r="D22" s="59" t="s">
        <v>5979</v>
      </c>
      <c r="E22" s="329" t="s">
        <v>5989</v>
      </c>
      <c r="F22" s="661">
        <v>40</v>
      </c>
      <c r="G22" s="669"/>
      <c r="H22" s="59" t="s">
        <v>5995</v>
      </c>
      <c r="I22" s="59"/>
      <c r="J22" s="646"/>
      <c r="K22" s="62"/>
      <c r="L22" s="159"/>
    </row>
    <row r="23" spans="3:12" s="55" customFormat="1" ht="18.75" customHeight="1">
      <c r="C23" s="330"/>
      <c r="D23" s="59" t="s">
        <v>5980</v>
      </c>
      <c r="E23" s="329" t="s">
        <v>5990</v>
      </c>
      <c r="F23" s="661">
        <v>60</v>
      </c>
      <c r="G23" s="669"/>
      <c r="H23" s="59" t="s">
        <v>5995</v>
      </c>
      <c r="I23" s="59"/>
      <c r="J23" s="646"/>
      <c r="K23" s="62"/>
      <c r="L23" s="159"/>
    </row>
    <row r="24" spans="3:12" s="55" customFormat="1" ht="18.75" customHeight="1">
      <c r="C24" s="330"/>
      <c r="D24" s="59" t="s">
        <v>5981</v>
      </c>
      <c r="E24" s="329" t="s">
        <v>5991</v>
      </c>
      <c r="F24" s="661">
        <v>2</v>
      </c>
      <c r="G24" s="669"/>
      <c r="H24" s="59" t="s">
        <v>5996</v>
      </c>
      <c r="I24" s="59"/>
      <c r="J24" s="646" t="s">
        <v>5967</v>
      </c>
      <c r="K24" s="62"/>
      <c r="L24" s="159"/>
    </row>
    <row r="25" spans="3:12" s="55" customFormat="1" ht="19.5" customHeight="1">
      <c r="C25" s="330"/>
      <c r="D25" s="644" t="s">
        <v>5982</v>
      </c>
      <c r="E25" s="329"/>
      <c r="F25" s="661"/>
      <c r="G25" s="669"/>
      <c r="H25" s="59"/>
      <c r="I25" s="59"/>
      <c r="J25" s="646"/>
      <c r="K25" s="62"/>
      <c r="L25" s="159"/>
    </row>
    <row r="26" spans="3:12" s="55" customFormat="1" ht="19.5" customHeight="1">
      <c r="C26" s="330"/>
      <c r="D26" s="59" t="s">
        <v>5983</v>
      </c>
      <c r="E26" s="329"/>
      <c r="F26" s="661">
        <v>100</v>
      </c>
      <c r="G26" s="669" t="s">
        <v>6280</v>
      </c>
      <c r="H26" s="59" t="s">
        <v>5997</v>
      </c>
      <c r="I26" s="59" t="s">
        <v>5999</v>
      </c>
      <c r="J26" s="646"/>
      <c r="K26" s="62"/>
      <c r="L26" s="159"/>
    </row>
    <row r="27" spans="3:12" s="55" customFormat="1" ht="19.5" customHeight="1">
      <c r="C27" s="330"/>
      <c r="D27" s="59" t="s">
        <v>5984</v>
      </c>
      <c r="E27" s="329"/>
      <c r="F27" s="661">
        <v>150</v>
      </c>
      <c r="G27" s="669" t="s">
        <v>6281</v>
      </c>
      <c r="H27" s="59" t="s">
        <v>5997</v>
      </c>
      <c r="I27" s="59"/>
      <c r="J27" s="646"/>
      <c r="K27" s="62"/>
      <c r="L27" s="159"/>
    </row>
    <row r="28" spans="3:12" s="55" customFormat="1" ht="19.5" customHeight="1" thickBot="1">
      <c r="C28" s="330"/>
      <c r="D28" s="59" t="s">
        <v>5985</v>
      </c>
      <c r="E28" s="329"/>
      <c r="F28" s="662" t="s">
        <v>5993</v>
      </c>
      <c r="G28" s="670"/>
      <c r="H28" s="648" t="s">
        <v>5993</v>
      </c>
      <c r="I28" s="59"/>
      <c r="J28" s="646"/>
      <c r="K28" s="62"/>
      <c r="L28" s="159"/>
    </row>
    <row r="29" spans="3:12" s="55" customFormat="1" ht="19.5" customHeight="1">
      <c r="C29" s="330"/>
      <c r="D29" s="59" t="s">
        <v>5986</v>
      </c>
      <c r="E29" s="329" t="s">
        <v>5992</v>
      </c>
      <c r="F29" s="663">
        <v>250</v>
      </c>
      <c r="G29" s="671"/>
      <c r="H29" s="647" t="s">
        <v>5997</v>
      </c>
      <c r="I29" s="59"/>
      <c r="J29" s="646"/>
      <c r="K29" s="62"/>
      <c r="L29" s="159"/>
    </row>
    <row r="30" spans="3:12" s="55" customFormat="1" ht="42" customHeight="1">
      <c r="C30" s="330"/>
      <c r="D30" s="59" t="s">
        <v>6274</v>
      </c>
      <c r="E30" s="329"/>
      <c r="F30" s="661"/>
      <c r="G30" s="669"/>
      <c r="H30" s="59" t="s">
        <v>5998</v>
      </c>
      <c r="I30" s="649">
        <f>I13*(F29/60)</f>
        <v>1522550.8750000002</v>
      </c>
      <c r="J30" s="656"/>
      <c r="K30" s="62"/>
      <c r="L30" s="159"/>
    </row>
    <row r="31" spans="3:12" s="55" customFormat="1" ht="42" customHeight="1">
      <c r="C31" s="330"/>
      <c r="D31" s="644" t="s">
        <v>6273</v>
      </c>
      <c r="E31" s="329"/>
      <c r="F31" s="661"/>
      <c r="G31" s="669"/>
      <c r="H31" s="59" t="s">
        <v>5998</v>
      </c>
      <c r="I31" s="649">
        <f>100/60*I12</f>
        <v>41666.666666666672</v>
      </c>
      <c r="J31" s="656"/>
      <c r="K31" s="62"/>
      <c r="L31" s="159"/>
    </row>
    <row r="32" spans="3:12" s="55" customFormat="1" ht="66.75" customHeight="1">
      <c r="C32" s="330" t="s">
        <v>6000</v>
      </c>
      <c r="D32" s="59" t="s">
        <v>6275</v>
      </c>
      <c r="E32" s="329"/>
      <c r="F32" s="661"/>
      <c r="G32" s="669"/>
      <c r="H32" s="59" t="s">
        <v>5998</v>
      </c>
      <c r="I32" s="649">
        <f>(I30+I31)/F20</f>
        <v>15642.175416666671</v>
      </c>
      <c r="J32" s="656"/>
      <c r="K32" s="62"/>
      <c r="L32" s="159"/>
    </row>
    <row r="33" spans="3:13" s="55" customFormat="1" ht="18.75" customHeight="1">
      <c r="C33" s="643" t="s">
        <v>6001</v>
      </c>
      <c r="D33" s="777" t="s">
        <v>6002</v>
      </c>
      <c r="E33" s="778"/>
      <c r="F33" s="778"/>
      <c r="G33" s="778"/>
      <c r="H33" s="778"/>
      <c r="I33" s="778"/>
      <c r="J33" s="779"/>
      <c r="K33" s="62"/>
      <c r="L33" s="159"/>
    </row>
    <row r="34" spans="3:13" s="55" customFormat="1" ht="60.75" customHeight="1">
      <c r="C34" s="330"/>
      <c r="D34" s="59" t="s">
        <v>6276</v>
      </c>
      <c r="E34" s="329"/>
      <c r="F34" s="661"/>
      <c r="G34" s="669"/>
      <c r="H34" s="59" t="s">
        <v>6004</v>
      </c>
      <c r="I34" s="649">
        <f>I11+I32</f>
        <v>80642.175416666665</v>
      </c>
      <c r="J34" s="646"/>
      <c r="K34" s="62"/>
      <c r="L34" s="159"/>
    </row>
    <row r="37" spans="3:13" s="55" customFormat="1" ht="15.75" customHeight="1" thickBot="1">
      <c r="C37" s="486" t="s">
        <v>6010</v>
      </c>
      <c r="D37" s="53" t="s">
        <v>6005</v>
      </c>
      <c r="E37" s="214"/>
      <c r="F37" s="215"/>
      <c r="G37" s="215"/>
      <c r="H37" s="215"/>
      <c r="I37" s="215"/>
      <c r="J37" s="215"/>
      <c r="K37" s="56">
        <f>ROUNDDOWN(I66,-2)</f>
        <v>1528900</v>
      </c>
      <c r="L37" s="159"/>
      <c r="M37" s="213"/>
    </row>
    <row r="38" spans="3:13" s="55" customFormat="1" ht="24.75" customHeight="1" thickTop="1">
      <c r="C38" s="119" t="s">
        <v>1197</v>
      </c>
      <c r="D38" s="120" t="s">
        <v>1198</v>
      </c>
      <c r="E38" s="120" t="s">
        <v>1926</v>
      </c>
      <c r="F38" s="657" t="s">
        <v>1200</v>
      </c>
      <c r="G38" s="664"/>
      <c r="H38" s="120" t="s">
        <v>5957</v>
      </c>
      <c r="I38" s="120" t="s">
        <v>1201</v>
      </c>
      <c r="J38" s="121" t="s">
        <v>5958</v>
      </c>
      <c r="K38" s="62"/>
      <c r="L38" s="159"/>
    </row>
    <row r="39" spans="3:13" s="55" customFormat="1" ht="17.399999999999999" customHeight="1">
      <c r="C39" s="643" t="s">
        <v>1780</v>
      </c>
      <c r="D39" s="777" t="s">
        <v>5959</v>
      </c>
      <c r="E39" s="778"/>
      <c r="F39" s="778"/>
      <c r="G39" s="778"/>
      <c r="H39" s="778"/>
      <c r="I39" s="778"/>
      <c r="J39" s="779"/>
      <c r="K39" s="62"/>
      <c r="L39" s="159"/>
    </row>
    <row r="40" spans="3:13" s="55" customFormat="1" ht="21.15" customHeight="1">
      <c r="C40" s="331">
        <v>1</v>
      </c>
      <c r="D40" s="59" t="s">
        <v>5960</v>
      </c>
      <c r="E40" s="329"/>
      <c r="F40" s="658"/>
      <c r="G40" s="665"/>
      <c r="H40" s="93"/>
      <c r="I40" s="64"/>
      <c r="J40" s="124"/>
      <c r="K40" s="62"/>
      <c r="L40" s="159"/>
    </row>
    <row r="41" spans="3:13" s="55" customFormat="1" ht="21.15" customHeight="1">
      <c r="C41" s="331">
        <v>2</v>
      </c>
      <c r="D41" s="59" t="s">
        <v>5961</v>
      </c>
      <c r="E41" s="329"/>
      <c r="F41" s="658"/>
      <c r="G41" s="665"/>
      <c r="H41" s="93"/>
      <c r="I41" s="64"/>
      <c r="J41" s="124"/>
      <c r="K41" s="62"/>
      <c r="L41" s="159"/>
    </row>
    <row r="42" spans="3:13" s="55" customFormat="1" ht="21.15" customHeight="1">
      <c r="C42" s="331">
        <v>3</v>
      </c>
      <c r="D42" s="59" t="s">
        <v>5962</v>
      </c>
      <c r="E42" s="329" t="s">
        <v>1781</v>
      </c>
      <c r="F42" s="659">
        <v>100</v>
      </c>
      <c r="G42" s="666"/>
      <c r="H42" s="93" t="s">
        <v>5966</v>
      </c>
      <c r="I42" s="64"/>
      <c r="J42" s="124"/>
      <c r="K42" s="62"/>
      <c r="L42" s="159"/>
    </row>
    <row r="43" spans="3:13" s="55" customFormat="1" ht="41.25" customHeight="1">
      <c r="C43" s="331">
        <v>4</v>
      </c>
      <c r="D43" s="59" t="s">
        <v>5963</v>
      </c>
      <c r="E43" s="329"/>
      <c r="F43" s="659">
        <v>1</v>
      </c>
      <c r="G43" s="666"/>
      <c r="H43" s="93" t="s">
        <v>2188</v>
      </c>
      <c r="I43" s="64">
        <v>1500000</v>
      </c>
      <c r="J43" s="124"/>
      <c r="K43" s="62"/>
      <c r="L43" s="159"/>
    </row>
    <row r="44" spans="3:13" s="55" customFormat="1" ht="38.25" customHeight="1">
      <c r="C44" s="642">
        <v>5</v>
      </c>
      <c r="D44" s="59" t="s">
        <v>6006</v>
      </c>
      <c r="E44" s="329"/>
      <c r="F44" s="659">
        <v>1</v>
      </c>
      <c r="G44" s="666"/>
      <c r="H44" s="93" t="s">
        <v>2160</v>
      </c>
      <c r="I44" s="64">
        <v>25000</v>
      </c>
      <c r="J44" s="124"/>
      <c r="K44" s="62"/>
      <c r="L44" s="159"/>
    </row>
    <row r="45" spans="3:13" s="55" customFormat="1" ht="38.25" customHeight="1">
      <c r="C45" s="642">
        <v>6</v>
      </c>
      <c r="D45" s="59" t="s">
        <v>6007</v>
      </c>
      <c r="E45" s="329"/>
      <c r="F45" s="659">
        <v>1</v>
      </c>
      <c r="G45" s="666"/>
      <c r="H45" s="93" t="s">
        <v>2160</v>
      </c>
      <c r="I45" s="64">
        <v>614377.5</v>
      </c>
      <c r="J45" s="124"/>
      <c r="K45" s="62"/>
      <c r="L45" s="159"/>
    </row>
    <row r="46" spans="3:13" s="55" customFormat="1" ht="13.8">
      <c r="C46" s="330" t="s">
        <v>5969</v>
      </c>
      <c r="D46" s="777" t="s">
        <v>5970</v>
      </c>
      <c r="E46" s="778"/>
      <c r="F46" s="778"/>
      <c r="G46" s="778"/>
      <c r="H46" s="778"/>
      <c r="I46" s="778"/>
      <c r="J46" s="779"/>
      <c r="K46" s="62"/>
      <c r="L46" s="159"/>
    </row>
    <row r="47" spans="3:13" s="55" customFormat="1" ht="48.75" customHeight="1">
      <c r="C47" s="349" t="s">
        <v>1205</v>
      </c>
      <c r="D47" s="59" t="s">
        <v>5971</v>
      </c>
      <c r="E47" s="78"/>
      <c r="F47" s="660"/>
      <c r="G47" s="667"/>
      <c r="H47" s="171"/>
      <c r="I47" s="64"/>
      <c r="J47" s="124"/>
      <c r="K47" s="62"/>
      <c r="L47" s="159"/>
    </row>
    <row r="48" spans="3:13" s="55" customFormat="1" ht="48.75" customHeight="1">
      <c r="C48" s="349">
        <v>2</v>
      </c>
      <c r="D48" s="59" t="s">
        <v>5972</v>
      </c>
      <c r="E48" s="78"/>
      <c r="F48" s="660"/>
      <c r="G48" s="667"/>
      <c r="H48" s="171"/>
      <c r="I48" s="64"/>
      <c r="J48" s="124"/>
      <c r="K48" s="62"/>
      <c r="L48" s="159"/>
    </row>
    <row r="49" spans="3:12" s="55" customFormat="1" ht="48.75" customHeight="1">
      <c r="C49" s="349">
        <v>3</v>
      </c>
      <c r="D49" s="59" t="s">
        <v>5973</v>
      </c>
      <c r="E49" s="78"/>
      <c r="F49" s="660"/>
      <c r="G49" s="667"/>
      <c r="H49" s="171"/>
      <c r="I49" s="64"/>
      <c r="J49" s="124"/>
      <c r="K49" s="62"/>
      <c r="L49" s="159"/>
    </row>
    <row r="50" spans="3:12" s="55" customFormat="1" ht="18.75" customHeight="1">
      <c r="C50" s="643" t="s">
        <v>1073</v>
      </c>
      <c r="D50" s="777" t="s">
        <v>5974</v>
      </c>
      <c r="E50" s="778"/>
      <c r="F50" s="778"/>
      <c r="G50" s="778"/>
      <c r="H50" s="778"/>
      <c r="I50" s="778"/>
      <c r="J50" s="779"/>
      <c r="K50" s="62"/>
      <c r="L50" s="159"/>
    </row>
    <row r="51" spans="3:12" s="55" customFormat="1" ht="18.75" customHeight="1">
      <c r="C51" s="643"/>
      <c r="D51" s="644" t="s">
        <v>6008</v>
      </c>
      <c r="E51" s="637" t="s">
        <v>6009</v>
      </c>
      <c r="F51" s="653"/>
      <c r="G51" s="668"/>
      <c r="H51" s="644"/>
      <c r="I51" s="644"/>
      <c r="J51" s="645"/>
      <c r="K51" s="62"/>
      <c r="L51" s="159"/>
    </row>
    <row r="52" spans="3:12" s="55" customFormat="1" ht="18.75" customHeight="1">
      <c r="C52" s="330" t="s">
        <v>5975</v>
      </c>
      <c r="D52" s="644" t="s">
        <v>5977</v>
      </c>
      <c r="E52" s="329" t="s">
        <v>1783</v>
      </c>
      <c r="F52" s="661">
        <v>200</v>
      </c>
      <c r="G52" s="669"/>
      <c r="H52" s="59" t="s">
        <v>5994</v>
      </c>
      <c r="I52" s="59"/>
      <c r="J52" s="646" t="s">
        <v>5967</v>
      </c>
      <c r="K52" s="62"/>
      <c r="L52" s="159"/>
    </row>
    <row r="53" spans="3:12" s="55" customFormat="1" ht="18.75" customHeight="1">
      <c r="C53" s="330"/>
      <c r="D53" s="59" t="s">
        <v>5978</v>
      </c>
      <c r="E53" s="329" t="s">
        <v>5988</v>
      </c>
      <c r="F53" s="661">
        <v>0.83</v>
      </c>
      <c r="G53" s="669"/>
      <c r="H53" s="59"/>
      <c r="I53" s="59"/>
      <c r="J53" s="646"/>
      <c r="K53" s="62"/>
      <c r="L53" s="159"/>
    </row>
    <row r="54" spans="3:12" s="55" customFormat="1" ht="18.75" customHeight="1">
      <c r="C54" s="330"/>
      <c r="D54" s="59" t="s">
        <v>5979</v>
      </c>
      <c r="E54" s="329" t="s">
        <v>5989</v>
      </c>
      <c r="F54" s="661">
        <v>40</v>
      </c>
      <c r="G54" s="669"/>
      <c r="H54" s="59" t="s">
        <v>5995</v>
      </c>
      <c r="I54" s="59"/>
      <c r="J54" s="646"/>
      <c r="K54" s="62"/>
      <c r="L54" s="159"/>
    </row>
    <row r="55" spans="3:12" s="55" customFormat="1" ht="18.75" customHeight="1">
      <c r="C55" s="330"/>
      <c r="D55" s="59" t="s">
        <v>5980</v>
      </c>
      <c r="E55" s="329" t="s">
        <v>5990</v>
      </c>
      <c r="F55" s="661">
        <v>60</v>
      </c>
      <c r="G55" s="669"/>
      <c r="H55" s="59" t="s">
        <v>5995</v>
      </c>
      <c r="I55" s="59"/>
      <c r="J55" s="646"/>
      <c r="K55" s="62"/>
      <c r="L55" s="159"/>
    </row>
    <row r="56" spans="3:12" s="55" customFormat="1" ht="39.15" customHeight="1">
      <c r="C56" s="330"/>
      <c r="D56" s="59" t="s">
        <v>5981</v>
      </c>
      <c r="E56" s="329" t="s">
        <v>5991</v>
      </c>
      <c r="F56" s="661">
        <v>1</v>
      </c>
      <c r="G56" s="669"/>
      <c r="H56" s="59" t="s">
        <v>5996</v>
      </c>
      <c r="I56" s="59"/>
      <c r="J56" s="646" t="s">
        <v>5967</v>
      </c>
      <c r="K56" s="62"/>
      <c r="L56" s="159"/>
    </row>
    <row r="57" spans="3:12" s="55" customFormat="1" ht="19.5" customHeight="1">
      <c r="C57" s="330"/>
      <c r="D57" s="644" t="s">
        <v>5982</v>
      </c>
      <c r="E57" s="329"/>
      <c r="F57" s="661"/>
      <c r="G57" s="669"/>
      <c r="H57" s="59"/>
      <c r="I57" s="59"/>
      <c r="J57" s="646"/>
      <c r="K57" s="62"/>
      <c r="L57" s="159"/>
    </row>
    <row r="58" spans="3:12" s="55" customFormat="1" ht="19.5" customHeight="1">
      <c r="C58" s="330"/>
      <c r="D58" s="59" t="s">
        <v>5983</v>
      </c>
      <c r="E58" s="329"/>
      <c r="F58" s="661">
        <v>400</v>
      </c>
      <c r="G58" s="669" t="s">
        <v>6280</v>
      </c>
      <c r="H58" s="59" t="s">
        <v>5997</v>
      </c>
      <c r="I58" s="59" t="s">
        <v>5999</v>
      </c>
      <c r="J58" s="646"/>
      <c r="K58" s="62"/>
      <c r="L58" s="159"/>
    </row>
    <row r="59" spans="3:12" s="55" customFormat="1" ht="19.5" customHeight="1">
      <c r="C59" s="330"/>
      <c r="D59" s="59" t="s">
        <v>5984</v>
      </c>
      <c r="E59" s="329"/>
      <c r="F59" s="661">
        <v>150</v>
      </c>
      <c r="G59" s="669" t="s">
        <v>6281</v>
      </c>
      <c r="H59" s="59" t="s">
        <v>5997</v>
      </c>
      <c r="I59" s="59"/>
      <c r="J59" s="646"/>
      <c r="K59" s="62"/>
      <c r="L59" s="159"/>
    </row>
    <row r="60" spans="3:12" s="55" customFormat="1" ht="19.5" customHeight="1" thickBot="1">
      <c r="C60" s="330"/>
      <c r="D60" s="59" t="s">
        <v>5985</v>
      </c>
      <c r="E60" s="329"/>
      <c r="F60" s="662" t="s">
        <v>5993</v>
      </c>
      <c r="G60" s="670"/>
      <c r="H60" s="648" t="s">
        <v>5993</v>
      </c>
      <c r="I60" s="59"/>
      <c r="J60" s="646"/>
      <c r="K60" s="62"/>
      <c r="L60" s="159"/>
    </row>
    <row r="61" spans="3:12" s="55" customFormat="1" ht="19.5" customHeight="1">
      <c r="C61" s="330"/>
      <c r="D61" s="59" t="s">
        <v>5986</v>
      </c>
      <c r="E61" s="329" t="s">
        <v>5992</v>
      </c>
      <c r="F61" s="663">
        <v>550</v>
      </c>
      <c r="G61" s="671"/>
      <c r="H61" s="647" t="s">
        <v>5997</v>
      </c>
      <c r="I61" s="59"/>
      <c r="J61" s="646"/>
      <c r="K61" s="62"/>
      <c r="L61" s="159"/>
    </row>
    <row r="62" spans="3:12" s="55" customFormat="1" ht="42" customHeight="1">
      <c r="C62" s="330"/>
      <c r="D62" s="59" t="s">
        <v>6274</v>
      </c>
      <c r="E62" s="329"/>
      <c r="F62" s="661"/>
      <c r="G62" s="669"/>
      <c r="H62" s="59" t="s">
        <v>5998</v>
      </c>
      <c r="I62" s="649">
        <f>I45*(F61/60)</f>
        <v>5631793.75</v>
      </c>
      <c r="J62" s="646"/>
      <c r="K62" s="62"/>
      <c r="L62" s="159"/>
    </row>
    <row r="63" spans="3:12" s="55" customFormat="1" ht="42" customHeight="1">
      <c r="C63" s="330"/>
      <c r="D63" s="59" t="s">
        <v>6277</v>
      </c>
      <c r="E63" s="329"/>
      <c r="F63" s="661"/>
      <c r="G63" s="669"/>
      <c r="H63" s="59" t="s">
        <v>5998</v>
      </c>
      <c r="I63" s="649">
        <f>(400/60)*I44</f>
        <v>166666.66666666669</v>
      </c>
      <c r="J63" s="646"/>
      <c r="K63" s="62"/>
      <c r="L63" s="159"/>
    </row>
    <row r="64" spans="3:12" s="55" customFormat="1" ht="66.75" customHeight="1">
      <c r="C64" s="330" t="s">
        <v>6000</v>
      </c>
      <c r="D64" s="59" t="s">
        <v>6275</v>
      </c>
      <c r="E64" s="329"/>
      <c r="F64" s="661"/>
      <c r="G64" s="669"/>
      <c r="H64" s="59" t="s">
        <v>5998</v>
      </c>
      <c r="I64" s="649">
        <f>(I62+I63)/F52</f>
        <v>28992.302083333336</v>
      </c>
      <c r="J64" s="646"/>
      <c r="K64" s="62"/>
      <c r="L64" s="159"/>
    </row>
    <row r="65" spans="3:13" s="55" customFormat="1" ht="18.75" customHeight="1">
      <c r="C65" s="643" t="s">
        <v>6001</v>
      </c>
      <c r="D65" s="777" t="s">
        <v>6002</v>
      </c>
      <c r="E65" s="778"/>
      <c r="F65" s="778"/>
      <c r="G65" s="778"/>
      <c r="H65" s="778"/>
      <c r="I65" s="778"/>
      <c r="J65" s="779"/>
      <c r="K65" s="62"/>
      <c r="L65" s="159"/>
    </row>
    <row r="66" spans="3:13" s="55" customFormat="1" ht="60.75" customHeight="1">
      <c r="C66" s="330"/>
      <c r="D66" s="59" t="s">
        <v>6003</v>
      </c>
      <c r="E66" s="329"/>
      <c r="F66" s="661"/>
      <c r="G66" s="669"/>
      <c r="H66" s="59" t="s">
        <v>6004</v>
      </c>
      <c r="I66" s="649">
        <f>I43+I64</f>
        <v>1528992.3020833333</v>
      </c>
      <c r="J66" s="646"/>
      <c r="K66" s="62"/>
      <c r="L66" s="159"/>
    </row>
    <row r="69" spans="3:13" s="55" customFormat="1" ht="15.75" customHeight="1" thickBot="1">
      <c r="C69" s="486" t="s">
        <v>6011</v>
      </c>
      <c r="D69" s="53" t="s">
        <v>6012</v>
      </c>
      <c r="E69" s="214"/>
      <c r="F69" s="215"/>
      <c r="G69" s="215"/>
      <c r="H69" s="215"/>
      <c r="I69" s="215"/>
      <c r="J69" s="215"/>
      <c r="K69" s="56">
        <f>ROUNDDOWN(I98,-2)</f>
        <v>13017600</v>
      </c>
      <c r="L69" s="159"/>
      <c r="M69" s="213"/>
    </row>
    <row r="70" spans="3:13" s="55" customFormat="1" ht="24.75" customHeight="1" thickTop="1">
      <c r="C70" s="119" t="s">
        <v>1197</v>
      </c>
      <c r="D70" s="120" t="s">
        <v>1198</v>
      </c>
      <c r="E70" s="120" t="s">
        <v>1926</v>
      </c>
      <c r="F70" s="657" t="s">
        <v>1200</v>
      </c>
      <c r="G70" s="664"/>
      <c r="H70" s="120" t="s">
        <v>5957</v>
      </c>
      <c r="I70" s="120" t="s">
        <v>1201</v>
      </c>
      <c r="J70" s="121" t="s">
        <v>5958</v>
      </c>
      <c r="K70" s="62"/>
      <c r="L70" s="159"/>
    </row>
    <row r="71" spans="3:13" s="55" customFormat="1" ht="17.399999999999999" customHeight="1">
      <c r="C71" s="643" t="s">
        <v>1780</v>
      </c>
      <c r="D71" s="777" t="s">
        <v>5959</v>
      </c>
      <c r="E71" s="778"/>
      <c r="F71" s="778"/>
      <c r="G71" s="778"/>
      <c r="H71" s="778"/>
      <c r="I71" s="778"/>
      <c r="J71" s="779"/>
      <c r="K71" s="62"/>
      <c r="L71" s="159"/>
    </row>
    <row r="72" spans="3:13" s="55" customFormat="1" ht="21.15" customHeight="1">
      <c r="C72" s="331">
        <v>1</v>
      </c>
      <c r="D72" s="59" t="s">
        <v>5960</v>
      </c>
      <c r="E72" s="329"/>
      <c r="F72" s="658"/>
      <c r="G72" s="665"/>
      <c r="H72" s="93"/>
      <c r="I72" s="64"/>
      <c r="J72" s="124"/>
      <c r="K72" s="62"/>
      <c r="L72" s="159"/>
    </row>
    <row r="73" spans="3:13" s="55" customFormat="1" ht="21.15" customHeight="1">
      <c r="C73" s="331">
        <v>2</v>
      </c>
      <c r="D73" s="59" t="s">
        <v>5961</v>
      </c>
      <c r="E73" s="329"/>
      <c r="F73" s="658"/>
      <c r="G73" s="665"/>
      <c r="H73" s="93"/>
      <c r="I73" s="64"/>
      <c r="J73" s="124"/>
      <c r="K73" s="62"/>
      <c r="L73" s="159"/>
    </row>
    <row r="74" spans="3:13" s="55" customFormat="1" ht="21.15" customHeight="1">
      <c r="C74" s="331">
        <v>3</v>
      </c>
      <c r="D74" s="59" t="s">
        <v>5962</v>
      </c>
      <c r="E74" s="329" t="s">
        <v>1781</v>
      </c>
      <c r="F74" s="659">
        <v>100</v>
      </c>
      <c r="G74" s="666"/>
      <c r="H74" s="93" t="s">
        <v>5966</v>
      </c>
      <c r="I74" s="64"/>
      <c r="J74" s="124"/>
      <c r="K74" s="62"/>
      <c r="L74" s="159"/>
    </row>
    <row r="75" spans="3:13" s="55" customFormat="1" ht="41.25" customHeight="1">
      <c r="C75" s="331">
        <v>4</v>
      </c>
      <c r="D75" s="59" t="s">
        <v>5963</v>
      </c>
      <c r="E75" s="329"/>
      <c r="F75" s="659">
        <v>1</v>
      </c>
      <c r="G75" s="666"/>
      <c r="H75" s="93" t="s">
        <v>2188</v>
      </c>
      <c r="I75" s="64">
        <v>12000000</v>
      </c>
      <c r="J75" s="124"/>
      <c r="K75" s="62"/>
      <c r="L75" s="159"/>
    </row>
    <row r="76" spans="3:13" s="55" customFormat="1" ht="38.25" customHeight="1">
      <c r="C76" s="642">
        <v>5</v>
      </c>
      <c r="D76" s="59" t="s">
        <v>6006</v>
      </c>
      <c r="E76" s="329"/>
      <c r="F76" s="659">
        <v>1</v>
      </c>
      <c r="G76" s="666"/>
      <c r="H76" s="93" t="s">
        <v>2160</v>
      </c>
      <c r="I76" s="64">
        <v>25000</v>
      </c>
      <c r="J76" s="124"/>
      <c r="K76" s="62"/>
      <c r="L76" s="159"/>
    </row>
    <row r="77" spans="3:13" s="55" customFormat="1" ht="38.25" customHeight="1">
      <c r="C77" s="642">
        <v>6</v>
      </c>
      <c r="D77" s="59" t="s">
        <v>6007</v>
      </c>
      <c r="E77" s="329" t="s">
        <v>6009</v>
      </c>
      <c r="F77" s="659">
        <v>1</v>
      </c>
      <c r="G77" s="666"/>
      <c r="H77" s="93" t="s">
        <v>2160</v>
      </c>
      <c r="I77" s="64">
        <v>614377.5</v>
      </c>
      <c r="J77" s="124"/>
      <c r="K77" s="62"/>
      <c r="L77" s="159"/>
    </row>
    <row r="78" spans="3:13" s="55" customFormat="1" ht="13.8">
      <c r="C78" s="330" t="s">
        <v>5969</v>
      </c>
      <c r="D78" s="777" t="s">
        <v>5970</v>
      </c>
      <c r="E78" s="778"/>
      <c r="F78" s="778"/>
      <c r="G78" s="778"/>
      <c r="H78" s="778"/>
      <c r="I78" s="778"/>
      <c r="J78" s="779"/>
      <c r="K78" s="62"/>
      <c r="L78" s="159"/>
    </row>
    <row r="79" spans="3:13" s="55" customFormat="1" ht="48.75" customHeight="1">
      <c r="C79" s="349" t="s">
        <v>1205</v>
      </c>
      <c r="D79" s="59" t="s">
        <v>5971</v>
      </c>
      <c r="E79" s="78"/>
      <c r="F79" s="660"/>
      <c r="G79" s="667"/>
      <c r="H79" s="171"/>
      <c r="I79" s="64"/>
      <c r="J79" s="124"/>
      <c r="K79" s="62"/>
      <c r="L79" s="159"/>
    </row>
    <row r="80" spans="3:13" s="55" customFormat="1" ht="48.75" customHeight="1">
      <c r="C80" s="349">
        <v>2</v>
      </c>
      <c r="D80" s="59" t="s">
        <v>5972</v>
      </c>
      <c r="E80" s="78"/>
      <c r="F80" s="660"/>
      <c r="G80" s="667"/>
      <c r="H80" s="171"/>
      <c r="I80" s="64"/>
      <c r="J80" s="124"/>
      <c r="K80" s="62"/>
      <c r="L80" s="159"/>
    </row>
    <row r="81" spans="3:12" s="55" customFormat="1" ht="48.75" customHeight="1">
      <c r="C81" s="349">
        <v>3</v>
      </c>
      <c r="D81" s="59" t="s">
        <v>5973</v>
      </c>
      <c r="E81" s="78"/>
      <c r="F81" s="660"/>
      <c r="G81" s="667"/>
      <c r="H81" s="171"/>
      <c r="I81" s="64"/>
      <c r="J81" s="124"/>
      <c r="K81" s="62"/>
      <c r="L81" s="159"/>
    </row>
    <row r="82" spans="3:12" s="55" customFormat="1" ht="18.75" customHeight="1">
      <c r="C82" s="643" t="s">
        <v>1073</v>
      </c>
      <c r="D82" s="777" t="s">
        <v>5974</v>
      </c>
      <c r="E82" s="778"/>
      <c r="F82" s="778"/>
      <c r="G82" s="778"/>
      <c r="H82" s="778"/>
      <c r="I82" s="778"/>
      <c r="J82" s="779"/>
      <c r="K82" s="62"/>
      <c r="L82" s="159"/>
    </row>
    <row r="83" spans="3:12" s="55" customFormat="1" ht="18.75" customHeight="1">
      <c r="C83" s="643"/>
      <c r="D83" s="644" t="s">
        <v>6008</v>
      </c>
      <c r="E83" s="637" t="s">
        <v>6009</v>
      </c>
      <c r="F83" s="653"/>
      <c r="G83" s="668"/>
      <c r="H83" s="644"/>
      <c r="I83" s="644"/>
      <c r="J83" s="645"/>
      <c r="K83" s="62"/>
      <c r="L83" s="159"/>
    </row>
    <row r="84" spans="3:12" s="55" customFormat="1" ht="18.75" customHeight="1">
      <c r="C84" s="330" t="s">
        <v>5975</v>
      </c>
      <c r="D84" s="644" t="s">
        <v>5977</v>
      </c>
      <c r="E84" s="329" t="s">
        <v>1783</v>
      </c>
      <c r="F84" s="661">
        <v>5</v>
      </c>
      <c r="G84" s="669"/>
      <c r="H84" s="59" t="s">
        <v>5994</v>
      </c>
      <c r="I84" s="59"/>
      <c r="J84" s="646" t="s">
        <v>5967</v>
      </c>
      <c r="K84" s="62"/>
      <c r="L84" s="159"/>
    </row>
    <row r="85" spans="3:12" s="55" customFormat="1" ht="18.75" customHeight="1">
      <c r="C85" s="330"/>
      <c r="D85" s="59" t="s">
        <v>5978</v>
      </c>
      <c r="E85" s="329" t="s">
        <v>5988</v>
      </c>
      <c r="F85" s="661">
        <v>0.83</v>
      </c>
      <c r="G85" s="669"/>
      <c r="H85" s="59"/>
      <c r="I85" s="59"/>
      <c r="J85" s="646"/>
      <c r="K85" s="62"/>
      <c r="L85" s="159"/>
    </row>
    <row r="86" spans="3:12" s="55" customFormat="1" ht="18.75" customHeight="1">
      <c r="C86" s="330"/>
      <c r="D86" s="59" t="s">
        <v>5979</v>
      </c>
      <c r="E86" s="329" t="s">
        <v>5989</v>
      </c>
      <c r="F86" s="661">
        <v>40</v>
      </c>
      <c r="G86" s="669"/>
      <c r="H86" s="59" t="s">
        <v>5995</v>
      </c>
      <c r="I86" s="59"/>
      <c r="J86" s="646"/>
      <c r="K86" s="62"/>
      <c r="L86" s="159"/>
    </row>
    <row r="87" spans="3:12" s="55" customFormat="1" ht="18.75" customHeight="1">
      <c r="C87" s="330"/>
      <c r="D87" s="59" t="s">
        <v>5980</v>
      </c>
      <c r="E87" s="329" t="s">
        <v>5990</v>
      </c>
      <c r="F87" s="661">
        <v>60</v>
      </c>
      <c r="G87" s="669"/>
      <c r="H87" s="59" t="s">
        <v>5995</v>
      </c>
      <c r="I87" s="59"/>
      <c r="J87" s="646"/>
      <c r="K87" s="62"/>
      <c r="L87" s="159"/>
    </row>
    <row r="88" spans="3:12" s="55" customFormat="1" ht="39.15" customHeight="1">
      <c r="C88" s="330"/>
      <c r="D88" s="59" t="s">
        <v>5981</v>
      </c>
      <c r="E88" s="329" t="s">
        <v>5991</v>
      </c>
      <c r="F88" s="661">
        <v>0.03</v>
      </c>
      <c r="G88" s="669"/>
      <c r="H88" s="59" t="s">
        <v>5996</v>
      </c>
      <c r="I88" s="59"/>
      <c r="J88" s="646" t="s">
        <v>5967</v>
      </c>
      <c r="K88" s="62"/>
      <c r="L88" s="159"/>
    </row>
    <row r="89" spans="3:12" s="55" customFormat="1" ht="19.5" customHeight="1">
      <c r="C89" s="330"/>
      <c r="D89" s="644" t="s">
        <v>5982</v>
      </c>
      <c r="E89" s="329"/>
      <c r="F89" s="661"/>
      <c r="G89" s="669"/>
      <c r="H89" s="59"/>
      <c r="I89" s="59"/>
      <c r="J89" s="646"/>
      <c r="K89" s="62"/>
      <c r="L89" s="159"/>
    </row>
    <row r="90" spans="3:12" s="55" customFormat="1" ht="19.5" customHeight="1">
      <c r="C90" s="330"/>
      <c r="D90" s="59" t="s">
        <v>5983</v>
      </c>
      <c r="E90" s="329"/>
      <c r="F90" s="661">
        <v>333.33</v>
      </c>
      <c r="G90" s="669" t="s">
        <v>6280</v>
      </c>
      <c r="H90" s="59" t="s">
        <v>5997</v>
      </c>
      <c r="I90" s="59"/>
      <c r="J90" s="646" t="s">
        <v>5999</v>
      </c>
      <c r="K90" s="62"/>
      <c r="L90" s="159"/>
    </row>
    <row r="91" spans="3:12" s="55" customFormat="1" ht="19.5" customHeight="1">
      <c r="C91" s="330"/>
      <c r="D91" s="59" t="s">
        <v>5984</v>
      </c>
      <c r="E91" s="329"/>
      <c r="F91" s="661">
        <v>150</v>
      </c>
      <c r="G91" s="669" t="s">
        <v>6281</v>
      </c>
      <c r="H91" s="59" t="s">
        <v>5997</v>
      </c>
      <c r="I91" s="59"/>
      <c r="J91" s="646"/>
      <c r="K91" s="62"/>
      <c r="L91" s="159"/>
    </row>
    <row r="92" spans="3:12" s="55" customFormat="1" ht="19.5" customHeight="1" thickBot="1">
      <c r="C92" s="330"/>
      <c r="D92" s="59" t="s">
        <v>5985</v>
      </c>
      <c r="E92" s="329"/>
      <c r="F92" s="662" t="s">
        <v>5993</v>
      </c>
      <c r="G92" s="670"/>
      <c r="H92" s="648" t="s">
        <v>5993</v>
      </c>
      <c r="I92" s="59"/>
      <c r="J92" s="646"/>
      <c r="K92" s="62"/>
      <c r="L92" s="159"/>
    </row>
    <row r="93" spans="3:12" s="55" customFormat="1" ht="19.5" customHeight="1">
      <c r="C93" s="330"/>
      <c r="D93" s="59" t="s">
        <v>5986</v>
      </c>
      <c r="E93" s="329" t="s">
        <v>5992</v>
      </c>
      <c r="F93" s="663">
        <v>483.33</v>
      </c>
      <c r="G93" s="671"/>
      <c r="H93" s="647" t="s">
        <v>5997</v>
      </c>
      <c r="I93" s="59"/>
      <c r="J93" s="646"/>
      <c r="K93" s="62"/>
      <c r="L93" s="159"/>
    </row>
    <row r="94" spans="3:12" s="55" customFormat="1" ht="42" customHeight="1">
      <c r="C94" s="330"/>
      <c r="D94" s="59" t="s">
        <v>6274</v>
      </c>
      <c r="E94" s="329"/>
      <c r="F94" s="661"/>
      <c r="G94" s="669"/>
      <c r="H94" s="59" t="s">
        <v>5998</v>
      </c>
      <c r="I94" s="649">
        <f>I77*(F93/60)</f>
        <v>4949117.9512499999</v>
      </c>
      <c r="J94" s="646"/>
      <c r="K94" s="62"/>
      <c r="L94" s="159"/>
    </row>
    <row r="95" spans="3:12" s="55" customFormat="1" ht="42" customHeight="1">
      <c r="C95" s="330"/>
      <c r="D95" s="59" t="s">
        <v>6277</v>
      </c>
      <c r="E95" s="329"/>
      <c r="F95" s="661"/>
      <c r="G95" s="669"/>
      <c r="H95" s="59" t="s">
        <v>5998</v>
      </c>
      <c r="I95" s="649">
        <f>F90/60*I76</f>
        <v>138887.5</v>
      </c>
      <c r="J95" s="646"/>
      <c r="K95" s="62"/>
      <c r="L95" s="159"/>
    </row>
    <row r="96" spans="3:12" s="55" customFormat="1" ht="66.75" customHeight="1">
      <c r="C96" s="330" t="s">
        <v>6000</v>
      </c>
      <c r="D96" s="59" t="s">
        <v>6278</v>
      </c>
      <c r="E96" s="329"/>
      <c r="F96" s="661"/>
      <c r="G96" s="669"/>
      <c r="H96" s="59" t="s">
        <v>5998</v>
      </c>
      <c r="I96" s="649">
        <f>(I94+I95)/F84</f>
        <v>1017601.09025</v>
      </c>
      <c r="J96" s="646"/>
      <c r="K96" s="62"/>
      <c r="L96" s="159"/>
    </row>
    <row r="97" spans="3:13" s="55" customFormat="1" ht="18.75" customHeight="1">
      <c r="C97" s="643" t="s">
        <v>6001</v>
      </c>
      <c r="D97" s="777" t="s">
        <v>6002</v>
      </c>
      <c r="E97" s="778"/>
      <c r="F97" s="778"/>
      <c r="G97" s="778"/>
      <c r="H97" s="778"/>
      <c r="I97" s="778"/>
      <c r="J97" s="779"/>
      <c r="K97" s="62"/>
      <c r="L97" s="159"/>
    </row>
    <row r="98" spans="3:13" s="55" customFormat="1" ht="60.75" customHeight="1">
      <c r="C98" s="330"/>
      <c r="D98" s="59" t="s">
        <v>6279</v>
      </c>
      <c r="E98" s="329"/>
      <c r="F98" s="661"/>
      <c r="G98" s="669"/>
      <c r="H98" s="59" t="s">
        <v>6004</v>
      </c>
      <c r="I98" s="649">
        <f>I75+I96</f>
        <v>13017601.09025</v>
      </c>
      <c r="J98" s="646"/>
      <c r="K98" s="62"/>
      <c r="L98" s="159"/>
    </row>
    <row r="100" spans="3:13" s="55" customFormat="1" ht="15.75" customHeight="1" thickBot="1">
      <c r="C100" s="486" t="s">
        <v>6282</v>
      </c>
      <c r="D100" s="53" t="s">
        <v>6283</v>
      </c>
      <c r="E100" s="214"/>
      <c r="F100" s="215"/>
      <c r="G100" s="215"/>
      <c r="H100" s="215"/>
      <c r="I100" s="215"/>
      <c r="J100" s="215"/>
      <c r="K100" s="56">
        <f>ROUNDDOWN(I125,-2)</f>
        <v>159700</v>
      </c>
      <c r="L100" s="159"/>
      <c r="M100" s="213"/>
    </row>
    <row r="101" spans="3:13" s="55" customFormat="1" ht="24.75" customHeight="1" thickTop="1">
      <c r="C101" s="119" t="s">
        <v>1197</v>
      </c>
      <c r="D101" s="120" t="s">
        <v>1198</v>
      </c>
      <c r="E101" s="120" t="s">
        <v>1926</v>
      </c>
      <c r="F101" s="657" t="s">
        <v>1200</v>
      </c>
      <c r="G101" s="664"/>
      <c r="H101" s="120" t="s">
        <v>5957</v>
      </c>
      <c r="I101" s="120" t="s">
        <v>1201</v>
      </c>
      <c r="J101" s="121" t="s">
        <v>5958</v>
      </c>
      <c r="K101" s="62"/>
      <c r="L101" s="159"/>
    </row>
    <row r="102" spans="3:13" s="55" customFormat="1" ht="17.399999999999999" customHeight="1">
      <c r="C102" s="643" t="s">
        <v>1780</v>
      </c>
      <c r="D102" s="777" t="s">
        <v>5959</v>
      </c>
      <c r="E102" s="778"/>
      <c r="F102" s="778"/>
      <c r="G102" s="778"/>
      <c r="H102" s="778"/>
      <c r="I102" s="778"/>
      <c r="J102" s="779"/>
      <c r="K102" s="62"/>
      <c r="L102" s="159"/>
    </row>
    <row r="103" spans="3:13" s="55" customFormat="1" ht="30.15" customHeight="1">
      <c r="C103" s="331">
        <v>1</v>
      </c>
      <c r="D103" s="59" t="s">
        <v>6284</v>
      </c>
      <c r="E103" s="329"/>
      <c r="F103" s="658"/>
      <c r="G103" s="665"/>
      <c r="H103" s="93"/>
      <c r="I103" s="64"/>
      <c r="J103" s="124"/>
      <c r="K103" s="62"/>
      <c r="L103" s="159"/>
    </row>
    <row r="104" spans="3:13" s="55" customFormat="1" ht="32.25" customHeight="1">
      <c r="C104" s="331">
        <v>2</v>
      </c>
      <c r="D104" s="59" t="s">
        <v>6285</v>
      </c>
      <c r="E104" s="329" t="s">
        <v>1781</v>
      </c>
      <c r="F104" s="659">
        <v>2</v>
      </c>
      <c r="G104" s="666"/>
      <c r="H104" s="93" t="s">
        <v>5966</v>
      </c>
      <c r="I104" s="64"/>
      <c r="J104" s="124"/>
      <c r="K104" s="62"/>
      <c r="L104" s="159"/>
    </row>
    <row r="105" spans="3:13" s="55" customFormat="1" ht="38.25" customHeight="1">
      <c r="C105" s="642">
        <v>3</v>
      </c>
      <c r="D105" s="59" t="s">
        <v>6006</v>
      </c>
      <c r="E105" s="329"/>
      <c r="F105" s="659">
        <v>1</v>
      </c>
      <c r="G105" s="666"/>
      <c r="H105" s="93" t="s">
        <v>2160</v>
      </c>
      <c r="I105" s="64"/>
      <c r="J105" s="124"/>
      <c r="K105" s="62"/>
      <c r="L105" s="159"/>
    </row>
    <row r="106" spans="3:13" s="55" customFormat="1" ht="38.25" customHeight="1">
      <c r="C106" s="642">
        <v>4</v>
      </c>
      <c r="D106" s="59" t="s">
        <v>6286</v>
      </c>
      <c r="E106" s="329" t="s">
        <v>6287</v>
      </c>
      <c r="F106" s="659">
        <v>1</v>
      </c>
      <c r="G106" s="666"/>
      <c r="H106" s="93" t="s">
        <v>2160</v>
      </c>
      <c r="I106" s="64">
        <v>568145.86</v>
      </c>
      <c r="J106" s="124"/>
      <c r="K106" s="62"/>
      <c r="L106" s="159"/>
    </row>
    <row r="107" spans="3:13" s="55" customFormat="1" ht="13.8">
      <c r="C107" s="330" t="s">
        <v>5969</v>
      </c>
      <c r="D107" s="777" t="s">
        <v>5970</v>
      </c>
      <c r="E107" s="778"/>
      <c r="F107" s="778"/>
      <c r="G107" s="778"/>
      <c r="H107" s="778"/>
      <c r="I107" s="778"/>
      <c r="J107" s="779"/>
      <c r="K107" s="62"/>
      <c r="L107" s="159"/>
    </row>
    <row r="108" spans="3:13" s="55" customFormat="1" ht="48.75" customHeight="1">
      <c r="C108" s="349" t="s">
        <v>1205</v>
      </c>
      <c r="D108" s="59" t="s">
        <v>6288</v>
      </c>
      <c r="E108" s="78"/>
      <c r="F108" s="660"/>
      <c r="G108" s="667"/>
      <c r="H108" s="171"/>
      <c r="I108" s="64"/>
      <c r="J108" s="124"/>
      <c r="K108" s="62"/>
      <c r="L108" s="159"/>
    </row>
    <row r="109" spans="3:13" s="55" customFormat="1" ht="48.75" customHeight="1">
      <c r="C109" s="349">
        <v>2</v>
      </c>
      <c r="D109" s="59" t="s">
        <v>6289</v>
      </c>
      <c r="E109" s="78"/>
      <c r="F109" s="660"/>
      <c r="G109" s="667"/>
      <c r="H109" s="171"/>
      <c r="I109" s="64"/>
      <c r="J109" s="124"/>
      <c r="K109" s="62"/>
      <c r="L109" s="159"/>
    </row>
    <row r="110" spans="3:13" s="55" customFormat="1" ht="48.75" customHeight="1">
      <c r="C110" s="349">
        <v>3</v>
      </c>
      <c r="D110" s="59" t="s">
        <v>6291</v>
      </c>
      <c r="E110" s="78"/>
      <c r="F110" s="660"/>
      <c r="G110" s="667"/>
      <c r="H110" s="171"/>
      <c r="I110" s="64"/>
      <c r="J110" s="124"/>
      <c r="K110" s="62"/>
      <c r="L110" s="159"/>
    </row>
    <row r="111" spans="3:13" s="55" customFormat="1" ht="48.75" customHeight="1">
      <c r="C111" s="349">
        <v>4</v>
      </c>
      <c r="D111" s="59" t="s">
        <v>6290</v>
      </c>
      <c r="E111" s="78"/>
      <c r="F111" s="660"/>
      <c r="G111" s="667"/>
      <c r="H111" s="171"/>
      <c r="I111" s="64"/>
      <c r="J111" s="124"/>
      <c r="K111" s="62"/>
      <c r="L111" s="159"/>
    </row>
    <row r="112" spans="3:13" s="55" customFormat="1" ht="48.75" customHeight="1">
      <c r="C112" s="349">
        <v>5</v>
      </c>
      <c r="D112" s="59" t="s">
        <v>6292</v>
      </c>
      <c r="E112" s="78"/>
      <c r="F112" s="660"/>
      <c r="G112" s="667"/>
      <c r="H112" s="171"/>
      <c r="I112" s="64"/>
      <c r="J112" s="124"/>
      <c r="K112" s="62"/>
      <c r="L112" s="159"/>
    </row>
    <row r="113" spans="3:13" s="55" customFormat="1" ht="18.75" customHeight="1">
      <c r="C113" s="643" t="s">
        <v>1073</v>
      </c>
      <c r="D113" s="777" t="s">
        <v>5974</v>
      </c>
      <c r="E113" s="778"/>
      <c r="F113" s="778"/>
      <c r="G113" s="778"/>
      <c r="H113" s="778"/>
      <c r="I113" s="778"/>
      <c r="J113" s="779"/>
      <c r="K113" s="62"/>
      <c r="L113" s="159"/>
    </row>
    <row r="114" spans="3:13" s="55" customFormat="1" ht="18.75" customHeight="1">
      <c r="C114" s="643"/>
      <c r="D114" s="644" t="s">
        <v>6293</v>
      </c>
      <c r="E114" s="637"/>
      <c r="F114" s="653"/>
      <c r="G114" s="668"/>
      <c r="H114" s="644"/>
      <c r="I114" s="644"/>
      <c r="J114" s="645"/>
      <c r="K114" s="62"/>
      <c r="L114" s="159"/>
    </row>
    <row r="115" spans="3:13" s="55" customFormat="1" ht="18.75" customHeight="1">
      <c r="C115" s="330" t="s">
        <v>5975</v>
      </c>
      <c r="D115" s="644" t="s">
        <v>5977</v>
      </c>
      <c r="E115" s="329" t="s">
        <v>1783</v>
      </c>
      <c r="F115" s="661">
        <v>25</v>
      </c>
      <c r="G115" s="669"/>
      <c r="H115" s="59" t="s">
        <v>6294</v>
      </c>
      <c r="I115" s="59"/>
      <c r="J115" s="646" t="s">
        <v>5967</v>
      </c>
      <c r="K115" s="62"/>
      <c r="L115" s="159"/>
    </row>
    <row r="116" spans="3:13" s="55" customFormat="1" ht="18.75" customHeight="1">
      <c r="C116" s="330"/>
      <c r="D116" s="59" t="s">
        <v>5978</v>
      </c>
      <c r="E116" s="329" t="s">
        <v>5988</v>
      </c>
      <c r="F116" s="661">
        <v>0.83</v>
      </c>
      <c r="G116" s="669"/>
      <c r="H116" s="59"/>
      <c r="I116" s="59"/>
      <c r="J116" s="646"/>
      <c r="K116" s="62"/>
      <c r="L116" s="159"/>
    </row>
    <row r="117" spans="3:13" s="55" customFormat="1" ht="19.5" customHeight="1">
      <c r="C117" s="330"/>
      <c r="D117" s="644" t="s">
        <v>5982</v>
      </c>
      <c r="E117" s="329"/>
      <c r="F117" s="661"/>
      <c r="G117" s="669"/>
      <c r="H117" s="59"/>
      <c r="I117" s="59"/>
      <c r="J117" s="646"/>
      <c r="K117" s="62"/>
      <c r="L117" s="159"/>
    </row>
    <row r="118" spans="3:13" s="55" customFormat="1" ht="28.5" customHeight="1">
      <c r="C118" s="330"/>
      <c r="D118" s="59" t="s">
        <v>6295</v>
      </c>
      <c r="E118" s="329"/>
      <c r="F118" s="661">
        <v>2</v>
      </c>
      <c r="G118" s="669" t="s">
        <v>6280</v>
      </c>
      <c r="H118" s="59" t="s">
        <v>5997</v>
      </c>
      <c r="I118" s="59"/>
      <c r="J118" s="646"/>
      <c r="K118" s="62"/>
      <c r="L118" s="159"/>
    </row>
    <row r="119" spans="3:13" s="55" customFormat="1" ht="19.5" customHeight="1">
      <c r="C119" s="330"/>
      <c r="D119" s="59" t="s">
        <v>6296</v>
      </c>
      <c r="E119" s="329"/>
      <c r="F119" s="661">
        <v>8</v>
      </c>
      <c r="G119" s="669" t="s">
        <v>6281</v>
      </c>
      <c r="H119" s="59" t="s">
        <v>5997</v>
      </c>
      <c r="I119" s="59"/>
      <c r="J119" s="646"/>
      <c r="K119" s="62"/>
      <c r="L119" s="159"/>
    </row>
    <row r="120" spans="3:13" s="55" customFormat="1" ht="19.5" customHeight="1">
      <c r="C120" s="330"/>
      <c r="D120" s="59" t="s">
        <v>6292</v>
      </c>
      <c r="E120" s="329"/>
      <c r="F120" s="672">
        <v>2</v>
      </c>
      <c r="G120" s="673" t="s">
        <v>6297</v>
      </c>
      <c r="H120" s="333" t="s">
        <v>5997</v>
      </c>
      <c r="I120" s="59"/>
      <c r="J120" s="646"/>
      <c r="K120" s="62"/>
      <c r="L120" s="159"/>
    </row>
    <row r="121" spans="3:13" s="55" customFormat="1" ht="19.5" customHeight="1" thickBot="1">
      <c r="C121" s="330"/>
      <c r="D121" s="59" t="s">
        <v>5985</v>
      </c>
      <c r="E121" s="329"/>
      <c r="F121" s="662">
        <v>2</v>
      </c>
      <c r="G121" s="670" t="s">
        <v>6299</v>
      </c>
      <c r="H121" s="648" t="s">
        <v>5997</v>
      </c>
      <c r="I121" s="59"/>
      <c r="J121" s="646"/>
      <c r="K121" s="62"/>
      <c r="L121" s="159"/>
    </row>
    <row r="122" spans="3:13" s="55" customFormat="1" ht="19.5" customHeight="1">
      <c r="C122" s="330"/>
      <c r="D122" s="59" t="s">
        <v>6298</v>
      </c>
      <c r="E122" s="329" t="s">
        <v>5992</v>
      </c>
      <c r="F122" s="663">
        <f>SUM(F118:F121)</f>
        <v>14</v>
      </c>
      <c r="G122" s="671"/>
      <c r="H122" s="647" t="s">
        <v>5997</v>
      </c>
      <c r="I122" s="59"/>
      <c r="J122" s="646"/>
      <c r="K122" s="62"/>
      <c r="L122" s="159"/>
    </row>
    <row r="123" spans="3:13" s="55" customFormat="1" ht="42" customHeight="1">
      <c r="C123" s="330"/>
      <c r="D123" s="644" t="s">
        <v>6300</v>
      </c>
      <c r="E123" s="329"/>
      <c r="F123" s="674">
        <f>(F116*60)/F122</f>
        <v>3.5571428571428569</v>
      </c>
      <c r="G123" s="669"/>
      <c r="H123" s="59" t="s">
        <v>6302</v>
      </c>
      <c r="I123" s="649"/>
      <c r="J123" s="646"/>
      <c r="K123" s="62"/>
      <c r="L123" s="159"/>
    </row>
    <row r="124" spans="3:13" s="55" customFormat="1" ht="42" customHeight="1">
      <c r="C124" s="330"/>
      <c r="D124" s="644" t="s">
        <v>6301</v>
      </c>
      <c r="E124" s="329"/>
      <c r="F124" s="674">
        <f>1/F123</f>
        <v>0.28112449799196787</v>
      </c>
      <c r="G124" s="669"/>
      <c r="H124" s="59" t="s">
        <v>2423</v>
      </c>
      <c r="I124" s="649">
        <f>F118/60*I105</f>
        <v>0</v>
      </c>
      <c r="J124" s="646"/>
      <c r="K124" s="62"/>
      <c r="L124" s="159"/>
    </row>
    <row r="125" spans="3:13" s="55" customFormat="1" ht="66.75" customHeight="1">
      <c r="C125" s="330"/>
      <c r="D125" s="644" t="s">
        <v>6303</v>
      </c>
      <c r="E125" s="329"/>
      <c r="F125" s="661"/>
      <c r="G125" s="669"/>
      <c r="H125" s="59" t="s">
        <v>6304</v>
      </c>
      <c r="I125" s="649">
        <f>(F124*I106)</f>
        <v>159719.71967871484</v>
      </c>
      <c r="J125" s="656"/>
      <c r="K125" s="62"/>
      <c r="L125" s="159"/>
    </row>
    <row r="127" spans="3:13" s="55" customFormat="1" ht="21.75" customHeight="1" thickBot="1">
      <c r="C127" s="486" t="s">
        <v>6305</v>
      </c>
      <c r="D127" s="53" t="s">
        <v>6306</v>
      </c>
      <c r="E127" s="214"/>
      <c r="F127" s="215"/>
      <c r="G127" s="215"/>
      <c r="H127" s="215"/>
      <c r="I127" s="215"/>
      <c r="J127" s="215"/>
      <c r="K127" s="56">
        <f>ROUNDDOWN(I160,-2)</f>
        <v>1315500</v>
      </c>
      <c r="L127" s="159"/>
      <c r="M127" s="213"/>
    </row>
    <row r="128" spans="3:13" s="55" customFormat="1" ht="24.75" customHeight="1" thickTop="1">
      <c r="C128" s="119" t="s">
        <v>1197</v>
      </c>
      <c r="D128" s="120" t="s">
        <v>1198</v>
      </c>
      <c r="E128" s="120" t="s">
        <v>1926</v>
      </c>
      <c r="F128" s="657" t="s">
        <v>1200</v>
      </c>
      <c r="G128" s="664"/>
      <c r="H128" s="120" t="s">
        <v>5957</v>
      </c>
      <c r="I128" s="120" t="s">
        <v>1201</v>
      </c>
      <c r="J128" s="121" t="s">
        <v>5958</v>
      </c>
      <c r="K128" s="62"/>
      <c r="L128" s="159"/>
    </row>
    <row r="129" spans="3:12" s="55" customFormat="1" ht="17.399999999999999" customHeight="1">
      <c r="C129" s="643" t="s">
        <v>1780</v>
      </c>
      <c r="D129" s="777" t="s">
        <v>5959</v>
      </c>
      <c r="E129" s="778"/>
      <c r="F129" s="778"/>
      <c r="G129" s="778"/>
      <c r="H129" s="778"/>
      <c r="I129" s="778"/>
      <c r="J129" s="779"/>
      <c r="K129" s="62"/>
      <c r="L129" s="159"/>
    </row>
    <row r="130" spans="3:12" s="55" customFormat="1" ht="30.15" customHeight="1">
      <c r="C130" s="331">
        <v>1</v>
      </c>
      <c r="D130" s="59" t="s">
        <v>6307</v>
      </c>
      <c r="E130" s="329"/>
      <c r="F130" s="658"/>
      <c r="G130" s="665"/>
      <c r="H130" s="93"/>
      <c r="I130" s="64"/>
      <c r="J130" s="124"/>
      <c r="K130" s="62"/>
      <c r="L130" s="159"/>
    </row>
    <row r="131" spans="3:12" s="55" customFormat="1" ht="32.25" customHeight="1">
      <c r="C131" s="331">
        <v>2</v>
      </c>
      <c r="D131" s="59" t="s">
        <v>6308</v>
      </c>
      <c r="E131" s="329"/>
      <c r="F131" s="659"/>
      <c r="G131" s="666"/>
      <c r="H131" s="93"/>
      <c r="I131" s="64"/>
      <c r="J131" s="124"/>
      <c r="K131" s="62"/>
      <c r="L131" s="159"/>
    </row>
    <row r="132" spans="3:12" s="55" customFormat="1" ht="38.25" customHeight="1">
      <c r="C132" s="642">
        <v>3</v>
      </c>
      <c r="D132" s="59" t="s">
        <v>6309</v>
      </c>
      <c r="E132" s="329"/>
      <c r="F132" s="659">
        <v>1</v>
      </c>
      <c r="G132" s="666"/>
      <c r="H132" s="93" t="s">
        <v>1082</v>
      </c>
      <c r="I132" s="64">
        <v>90000</v>
      </c>
      <c r="J132" s="675" t="s">
        <v>6311</v>
      </c>
      <c r="K132" s="62"/>
      <c r="L132" s="159"/>
    </row>
    <row r="133" spans="3:12" s="55" customFormat="1" ht="38.25" customHeight="1">
      <c r="C133" s="642">
        <v>4</v>
      </c>
      <c r="D133" s="59" t="s">
        <v>6310</v>
      </c>
      <c r="E133" s="329"/>
      <c r="F133" s="659">
        <v>1</v>
      </c>
      <c r="G133" s="666"/>
      <c r="H133" s="93" t="s">
        <v>136</v>
      </c>
      <c r="I133" s="64">
        <v>440500000</v>
      </c>
      <c r="J133" s="675" t="s">
        <v>6312</v>
      </c>
      <c r="K133" s="62"/>
      <c r="L133" s="159"/>
    </row>
    <row r="134" spans="3:12" s="55" customFormat="1" ht="13.8">
      <c r="C134" s="330" t="s">
        <v>5969</v>
      </c>
      <c r="D134" s="777" t="s">
        <v>5970</v>
      </c>
      <c r="E134" s="778"/>
      <c r="F134" s="778"/>
      <c r="G134" s="778"/>
      <c r="H134" s="778"/>
      <c r="I134" s="778"/>
      <c r="J134" s="779"/>
      <c r="K134" s="62"/>
      <c r="L134" s="159"/>
    </row>
    <row r="135" spans="3:12" s="55" customFormat="1" ht="48.75" customHeight="1">
      <c r="C135" s="349" t="s">
        <v>1205</v>
      </c>
      <c r="D135" s="59" t="s">
        <v>6313</v>
      </c>
      <c r="E135" s="78"/>
      <c r="F135" s="660"/>
      <c r="G135" s="667"/>
      <c r="H135" s="171"/>
      <c r="I135" s="64"/>
      <c r="J135" s="124"/>
      <c r="K135" s="62"/>
      <c r="L135" s="159"/>
    </row>
    <row r="136" spans="3:12" s="55" customFormat="1" ht="48.75" customHeight="1">
      <c r="C136" s="349">
        <v>2</v>
      </c>
      <c r="D136" s="59" t="s">
        <v>6314</v>
      </c>
      <c r="E136" s="78"/>
      <c r="F136" s="660"/>
      <c r="G136" s="667"/>
      <c r="H136" s="171"/>
      <c r="I136" s="64"/>
      <c r="J136" s="124"/>
      <c r="K136" s="62"/>
      <c r="L136" s="159"/>
    </row>
    <row r="137" spans="3:12" s="55" customFormat="1" ht="48.75" customHeight="1">
      <c r="C137" s="349">
        <v>3</v>
      </c>
      <c r="D137" s="59" t="s">
        <v>6315</v>
      </c>
      <c r="E137" s="78"/>
      <c r="F137" s="660"/>
      <c r="G137" s="667"/>
      <c r="H137" s="171"/>
      <c r="I137" s="64"/>
      <c r="J137" s="124"/>
      <c r="K137" s="62"/>
      <c r="L137" s="159"/>
    </row>
    <row r="138" spans="3:12" s="55" customFormat="1" ht="48.75" customHeight="1">
      <c r="C138" s="349">
        <v>4</v>
      </c>
      <c r="D138" s="59" t="s">
        <v>6316</v>
      </c>
      <c r="E138" s="78"/>
      <c r="F138" s="660"/>
      <c r="G138" s="667"/>
      <c r="H138" s="171"/>
      <c r="I138" s="64"/>
      <c r="J138" s="124"/>
      <c r="K138" s="62"/>
      <c r="L138" s="159"/>
    </row>
    <row r="139" spans="3:12" s="55" customFormat="1" ht="18.75" customHeight="1">
      <c r="C139" s="643" t="s">
        <v>1073</v>
      </c>
      <c r="D139" s="777" t="s">
        <v>5974</v>
      </c>
      <c r="E139" s="778"/>
      <c r="F139" s="778"/>
      <c r="G139" s="778"/>
      <c r="H139" s="778"/>
      <c r="I139" s="778"/>
      <c r="J139" s="779"/>
      <c r="K139" s="62"/>
      <c r="L139" s="159"/>
    </row>
    <row r="140" spans="3:12" s="55" customFormat="1" ht="18.75" customHeight="1">
      <c r="C140" s="643" t="s">
        <v>5975</v>
      </c>
      <c r="D140" s="676" t="s">
        <v>6317</v>
      </c>
      <c r="E140" s="637"/>
      <c r="F140" s="653"/>
      <c r="G140" s="668"/>
      <c r="H140" s="644"/>
      <c r="I140" s="644"/>
      <c r="J140" s="645"/>
      <c r="K140" s="62"/>
      <c r="L140" s="159"/>
    </row>
    <row r="141" spans="3:12" s="55" customFormat="1" ht="18.75" customHeight="1">
      <c r="C141" s="330"/>
      <c r="D141" s="59" t="s">
        <v>6318</v>
      </c>
      <c r="E141" s="329"/>
      <c r="F141" s="661">
        <v>5</v>
      </c>
      <c r="G141" s="669"/>
      <c r="H141" s="59" t="s">
        <v>6321</v>
      </c>
      <c r="I141" s="59"/>
      <c r="J141" s="646" t="s">
        <v>6322</v>
      </c>
      <c r="K141" s="62"/>
      <c r="L141" s="159"/>
    </row>
    <row r="142" spans="3:12" s="55" customFormat="1" ht="18.75" customHeight="1">
      <c r="C142" s="330"/>
      <c r="D142" s="59" t="s">
        <v>6319</v>
      </c>
      <c r="E142" s="329"/>
      <c r="F142" s="661">
        <v>5000</v>
      </c>
      <c r="G142" s="669"/>
      <c r="H142" s="59" t="s">
        <v>530</v>
      </c>
      <c r="I142" s="59"/>
      <c r="J142" s="646"/>
      <c r="K142" s="62"/>
      <c r="L142" s="159"/>
    </row>
    <row r="143" spans="3:12" s="55" customFormat="1" ht="19.5" customHeight="1">
      <c r="C143" s="330"/>
      <c r="D143" s="59" t="s">
        <v>6320</v>
      </c>
      <c r="E143" s="329"/>
      <c r="F143" s="661">
        <v>2</v>
      </c>
      <c r="G143" s="669"/>
      <c r="H143" s="59" t="s">
        <v>6323</v>
      </c>
      <c r="I143" s="59"/>
      <c r="J143" s="646"/>
      <c r="K143" s="62"/>
      <c r="L143" s="159"/>
    </row>
    <row r="144" spans="3:12" s="55" customFormat="1" ht="28.5" customHeight="1">
      <c r="C144" s="330"/>
      <c r="D144" s="59" t="s">
        <v>6324</v>
      </c>
      <c r="E144" s="329"/>
      <c r="F144" s="661">
        <v>2000</v>
      </c>
      <c r="G144" s="669"/>
      <c r="H144" s="59" t="s">
        <v>6325</v>
      </c>
      <c r="I144" s="59"/>
      <c r="J144" s="646"/>
      <c r="K144" s="62"/>
      <c r="L144" s="159"/>
    </row>
    <row r="145" spans="3:12" s="55" customFormat="1" ht="19.5" customHeight="1">
      <c r="C145" s="330"/>
      <c r="D145" s="676" t="s">
        <v>6326</v>
      </c>
      <c r="E145" s="329"/>
      <c r="F145" s="661"/>
      <c r="G145" s="669"/>
      <c r="H145" s="59"/>
      <c r="I145" s="59"/>
      <c r="J145" s="646"/>
      <c r="K145" s="62"/>
      <c r="L145" s="159"/>
    </row>
    <row r="146" spans="3:12" s="55" customFormat="1" ht="19.5" customHeight="1">
      <c r="C146" s="330"/>
      <c r="D146" s="59" t="s">
        <v>6327</v>
      </c>
      <c r="E146" s="329"/>
      <c r="F146" s="672"/>
      <c r="G146" s="673"/>
      <c r="H146" s="333" t="s">
        <v>6328</v>
      </c>
      <c r="I146" s="649">
        <v>7341666.6699999999</v>
      </c>
      <c r="J146" s="646"/>
      <c r="K146" s="62"/>
      <c r="L146" s="159"/>
    </row>
    <row r="147" spans="3:12" s="55" customFormat="1" ht="19.5" customHeight="1" thickBot="1">
      <c r="C147" s="330"/>
      <c r="D147" s="59" t="s">
        <v>6329</v>
      </c>
      <c r="E147" s="329"/>
      <c r="F147" s="662"/>
      <c r="G147" s="670"/>
      <c r="H147" s="648" t="s">
        <v>6328</v>
      </c>
      <c r="I147" s="649">
        <v>391666.67</v>
      </c>
      <c r="J147" s="646"/>
      <c r="K147" s="62"/>
      <c r="L147" s="159"/>
    </row>
    <row r="148" spans="3:12" s="55" customFormat="1" ht="19.5" customHeight="1">
      <c r="C148" s="330"/>
      <c r="D148" s="59" t="s">
        <v>6330</v>
      </c>
      <c r="E148" s="329"/>
      <c r="F148" s="663"/>
      <c r="G148" s="671"/>
      <c r="H148" s="647" t="s">
        <v>6331</v>
      </c>
      <c r="I148" s="649">
        <v>257777.78</v>
      </c>
      <c r="J148" s="646"/>
      <c r="K148" s="62"/>
      <c r="L148" s="159"/>
    </row>
    <row r="149" spans="3:12" s="55" customFormat="1" ht="42" customHeight="1">
      <c r="C149" s="330"/>
      <c r="D149" s="59" t="s">
        <v>6332</v>
      </c>
      <c r="E149" s="329"/>
      <c r="F149" s="674"/>
      <c r="G149" s="669"/>
      <c r="H149" s="59" t="s">
        <v>6333</v>
      </c>
      <c r="I149" s="677">
        <f>I148*F143</f>
        <v>515555.56</v>
      </c>
      <c r="J149" s="646"/>
      <c r="K149" s="62"/>
      <c r="L149" s="159"/>
    </row>
    <row r="150" spans="3:12" s="55" customFormat="1" ht="22.65" customHeight="1">
      <c r="C150" s="330"/>
      <c r="D150" s="676" t="s">
        <v>6334</v>
      </c>
      <c r="E150" s="329"/>
      <c r="F150" s="674"/>
      <c r="G150" s="669"/>
      <c r="H150" s="59"/>
      <c r="I150" s="649"/>
      <c r="J150" s="646"/>
      <c r="K150" s="62"/>
      <c r="L150" s="159"/>
    </row>
    <row r="151" spans="3:12" s="55" customFormat="1" ht="17.399999999999999" customHeight="1">
      <c r="C151" s="330"/>
      <c r="D151" s="59" t="s">
        <v>6335</v>
      </c>
      <c r="E151" s="329"/>
      <c r="F151" s="674"/>
      <c r="G151" s="669"/>
      <c r="H151" s="59" t="s">
        <v>6336</v>
      </c>
      <c r="I151" s="649">
        <v>4700000</v>
      </c>
      <c r="J151" s="646"/>
      <c r="K151" s="62"/>
      <c r="L151" s="159"/>
    </row>
    <row r="152" spans="3:12" s="55" customFormat="1" ht="31.65" customHeight="1">
      <c r="C152" s="330"/>
      <c r="D152" s="59" t="s">
        <v>6337</v>
      </c>
      <c r="E152" s="329"/>
      <c r="F152" s="674"/>
      <c r="G152" s="669"/>
      <c r="H152" s="59" t="s">
        <v>6336</v>
      </c>
      <c r="I152" s="649">
        <v>1900000</v>
      </c>
      <c r="J152" s="646"/>
      <c r="K152" s="62"/>
      <c r="L152" s="159"/>
    </row>
    <row r="153" spans="3:12" s="55" customFormat="1" ht="42" customHeight="1">
      <c r="C153" s="330"/>
      <c r="D153" s="59" t="s">
        <v>6338</v>
      </c>
      <c r="E153" s="329"/>
      <c r="F153" s="674"/>
      <c r="G153" s="669"/>
      <c r="H153" s="59" t="s">
        <v>6336</v>
      </c>
      <c r="I153" s="649">
        <f>I151+I152</f>
        <v>6600000</v>
      </c>
      <c r="J153" s="646"/>
      <c r="K153" s="62"/>
      <c r="L153" s="159"/>
    </row>
    <row r="154" spans="3:12" s="55" customFormat="1" ht="42" customHeight="1">
      <c r="C154" s="330"/>
      <c r="D154" s="59" t="s">
        <v>6339</v>
      </c>
      <c r="E154" s="329"/>
      <c r="F154" s="674"/>
      <c r="G154" s="669"/>
      <c r="H154" s="59" t="s">
        <v>6331</v>
      </c>
      <c r="I154" s="649">
        <f>I153/30</f>
        <v>220000</v>
      </c>
      <c r="J154" s="646"/>
      <c r="K154" s="62"/>
      <c r="L154" s="159"/>
    </row>
    <row r="155" spans="3:12" s="55" customFormat="1" ht="48.75" customHeight="1">
      <c r="C155" s="330"/>
      <c r="D155" s="644" t="s">
        <v>6340</v>
      </c>
      <c r="E155" s="329"/>
      <c r="F155" s="674"/>
      <c r="G155" s="669"/>
      <c r="H155" s="644" t="s">
        <v>6331</v>
      </c>
      <c r="I155" s="677">
        <f>I154*F143</f>
        <v>440000</v>
      </c>
      <c r="J155" s="646"/>
      <c r="K155" s="62"/>
      <c r="L155" s="159"/>
    </row>
    <row r="156" spans="3:12" s="55" customFormat="1" ht="21.15" customHeight="1">
      <c r="C156" s="643" t="s">
        <v>6000</v>
      </c>
      <c r="D156" s="676" t="s">
        <v>6341</v>
      </c>
      <c r="E156" s="329"/>
      <c r="F156" s="674"/>
      <c r="G156" s="669"/>
      <c r="H156" s="59"/>
      <c r="I156" s="649"/>
      <c r="J156" s="646"/>
      <c r="K156" s="62"/>
      <c r="L156" s="159"/>
    </row>
    <row r="157" spans="3:12" s="55" customFormat="1" ht="24" customHeight="1">
      <c r="C157" s="330"/>
      <c r="D157" s="59" t="s">
        <v>6342</v>
      </c>
      <c r="E157" s="329"/>
      <c r="F157" s="674">
        <v>2</v>
      </c>
      <c r="G157" s="669"/>
      <c r="H157" s="59" t="s">
        <v>6343</v>
      </c>
      <c r="I157" s="649"/>
      <c r="J157" s="646" t="s">
        <v>6344</v>
      </c>
      <c r="K157" s="62"/>
      <c r="L157" s="159"/>
    </row>
    <row r="158" spans="3:12" s="55" customFormat="1" ht="18" customHeight="1">
      <c r="C158" s="330"/>
      <c r="D158" s="59" t="s">
        <v>6345</v>
      </c>
      <c r="E158" s="329"/>
      <c r="F158" s="674">
        <v>4</v>
      </c>
      <c r="G158" s="669"/>
      <c r="H158" s="59" t="s">
        <v>6346</v>
      </c>
      <c r="I158" s="649"/>
      <c r="J158" s="646"/>
      <c r="K158" s="62"/>
      <c r="L158" s="159"/>
    </row>
    <row r="159" spans="3:12" s="55" customFormat="1" ht="18" customHeight="1">
      <c r="C159" s="330"/>
      <c r="D159" s="59" t="s">
        <v>6347</v>
      </c>
      <c r="E159" s="329"/>
      <c r="F159" s="674"/>
      <c r="G159" s="669"/>
      <c r="H159" s="59" t="s">
        <v>6331</v>
      </c>
      <c r="I159" s="677">
        <f>I132*F158</f>
        <v>360000</v>
      </c>
      <c r="J159" s="646"/>
      <c r="K159" s="62"/>
      <c r="L159" s="159"/>
    </row>
    <row r="160" spans="3:12" s="55" customFormat="1" ht="78" customHeight="1">
      <c r="C160" s="330"/>
      <c r="D160" s="676" t="s">
        <v>6348</v>
      </c>
      <c r="E160" s="329"/>
      <c r="F160" s="674"/>
      <c r="G160" s="669"/>
      <c r="H160" s="644" t="s">
        <v>6331</v>
      </c>
      <c r="I160" s="677">
        <f>I149+I155+I159</f>
        <v>1315555.56</v>
      </c>
      <c r="J160" s="646"/>
      <c r="K160" s="62"/>
      <c r="L160" s="159"/>
    </row>
    <row r="161" spans="3:12" s="55" customFormat="1" ht="18" customHeight="1">
      <c r="C161" s="330"/>
      <c r="D161" s="59" t="s">
        <v>6349</v>
      </c>
      <c r="E161" s="329">
        <v>5.0000000000000001E-4</v>
      </c>
      <c r="F161" s="674" t="s">
        <v>6350</v>
      </c>
      <c r="G161" s="669"/>
      <c r="H161" s="59"/>
      <c r="I161" s="649"/>
      <c r="J161" s="646"/>
      <c r="K161" s="62"/>
      <c r="L161" s="159"/>
    </row>
    <row r="163" spans="3:12" ht="13.8">
      <c r="C163" s="458" t="s">
        <v>6351</v>
      </c>
      <c r="D163" s="321" t="s">
        <v>6352</v>
      </c>
    </row>
    <row r="164" spans="3:12" s="55" customFormat="1" ht="14.4" thickBot="1">
      <c r="C164" s="53" t="s">
        <v>6353</v>
      </c>
      <c r="D164" s="221" t="s">
        <v>6354</v>
      </c>
      <c r="E164" s="342"/>
      <c r="F164" s="342"/>
      <c r="G164" s="342"/>
      <c r="H164" s="342"/>
      <c r="I164" s="56">
        <f>ROUNDDOWN(H185,-2)</f>
        <v>51400</v>
      </c>
    </row>
    <row r="165" spans="3:12" s="55" customFormat="1" ht="39.75" customHeight="1" thickTop="1">
      <c r="C165" s="119" t="s">
        <v>1197</v>
      </c>
      <c r="D165" s="120" t="s">
        <v>1198</v>
      </c>
      <c r="E165" s="120" t="s">
        <v>1199</v>
      </c>
      <c r="F165" s="120" t="s">
        <v>1200</v>
      </c>
      <c r="G165" s="120" t="s">
        <v>1201</v>
      </c>
      <c r="H165" s="121" t="s">
        <v>1202</v>
      </c>
      <c r="I165" s="62"/>
    </row>
    <row r="166" spans="3:12" s="55" customFormat="1" ht="13.8">
      <c r="C166" s="330" t="s">
        <v>1203</v>
      </c>
      <c r="D166" s="59" t="s">
        <v>1204</v>
      </c>
      <c r="E166" s="73"/>
      <c r="F166" s="73"/>
      <c r="G166" s="73"/>
      <c r="H166" s="146"/>
      <c r="I166" s="62"/>
    </row>
    <row r="167" spans="3:12" s="55" customFormat="1" ht="13.8">
      <c r="C167" s="356" t="s">
        <v>1206</v>
      </c>
      <c r="D167" s="59" t="s">
        <v>1801</v>
      </c>
      <c r="E167" s="72" t="s">
        <v>6</v>
      </c>
      <c r="F167" s="93">
        <v>1.43E-2</v>
      </c>
      <c r="G167" s="64">
        <f>VLOOKUP(D167,upahbahan,3,FALSE)</f>
        <v>145000</v>
      </c>
      <c r="H167" s="124">
        <f t="shared" ref="H167:H168" si="0">F167*G167</f>
        <v>2073.5</v>
      </c>
      <c r="I167" s="62"/>
    </row>
    <row r="168" spans="3:12" s="55" customFormat="1" ht="13.8">
      <c r="C168" s="356" t="s">
        <v>1208</v>
      </c>
      <c r="D168" s="59" t="s">
        <v>19</v>
      </c>
      <c r="E168" s="72" t="s">
        <v>6</v>
      </c>
      <c r="F168" s="93">
        <v>4.7999999999999996E-3</v>
      </c>
      <c r="G168" s="64">
        <f>VLOOKUP(D168,upahbahan,3,FALSE)</f>
        <v>200000</v>
      </c>
      <c r="H168" s="124">
        <f t="shared" si="0"/>
        <v>959.99999999999989</v>
      </c>
      <c r="I168" s="62"/>
    </row>
    <row r="169" spans="3:12" s="55" customFormat="1" ht="13.8">
      <c r="C169" s="144" t="s">
        <v>1210</v>
      </c>
      <c r="D169" s="80"/>
      <c r="E169" s="80"/>
      <c r="F169" s="217"/>
      <c r="G169" s="218"/>
      <c r="H169" s="124">
        <f>SUM(H167:H168)</f>
        <v>3033.5</v>
      </c>
      <c r="I169" s="220"/>
    </row>
    <row r="170" spans="3:12" s="55" customFormat="1" ht="13.8">
      <c r="C170" s="343" t="s">
        <v>1211</v>
      </c>
      <c r="D170" s="333" t="s">
        <v>1212</v>
      </c>
      <c r="E170" s="73"/>
      <c r="F170" s="60"/>
      <c r="G170" s="73"/>
      <c r="H170" s="344"/>
      <c r="I170" s="62"/>
    </row>
    <row r="171" spans="3:12" s="55" customFormat="1" ht="13.8">
      <c r="C171" s="343">
        <v>1</v>
      </c>
      <c r="D171" s="333" t="s">
        <v>6355</v>
      </c>
      <c r="E171" s="170" t="s">
        <v>44</v>
      </c>
      <c r="F171" s="67">
        <v>1.05</v>
      </c>
      <c r="G171" s="64">
        <f>VLOOKUP(D171,upahbahan,3,FALSE)</f>
        <v>18000</v>
      </c>
      <c r="H171" s="124">
        <f t="shared" ref="H171:H179" si="1">F171*G171</f>
        <v>18900</v>
      </c>
      <c r="I171" s="62"/>
    </row>
    <row r="172" spans="3:12" s="55" customFormat="1" ht="13.8">
      <c r="C172" s="343">
        <v>2</v>
      </c>
      <c r="D172" s="333" t="s">
        <v>6366</v>
      </c>
      <c r="E172" s="170" t="s">
        <v>66</v>
      </c>
      <c r="F172" s="67">
        <v>5.0000000000000001E-3</v>
      </c>
      <c r="G172" s="64">
        <f>VLOOKUP(D172,upahbahan,3,FALSE)</f>
        <v>28500</v>
      </c>
      <c r="H172" s="124">
        <f t="shared" si="1"/>
        <v>142.5</v>
      </c>
      <c r="I172" s="62"/>
    </row>
    <row r="173" spans="3:12" s="55" customFormat="1" ht="13.8">
      <c r="C173" s="343">
        <v>3</v>
      </c>
      <c r="D173" s="333" t="s">
        <v>6356</v>
      </c>
      <c r="E173" s="170"/>
      <c r="F173" s="67"/>
      <c r="G173" s="73"/>
      <c r="H173" s="124">
        <f t="shared" si="1"/>
        <v>0</v>
      </c>
      <c r="I173" s="62"/>
    </row>
    <row r="174" spans="3:12" s="55" customFormat="1" ht="13.8">
      <c r="C174" s="678" t="s">
        <v>5975</v>
      </c>
      <c r="D174" s="333" t="s">
        <v>6357</v>
      </c>
      <c r="E174" s="170" t="s">
        <v>107</v>
      </c>
      <c r="F174" s="67">
        <v>3</v>
      </c>
      <c r="G174" s="64">
        <f>VLOOKUP(D174,upahbahan,3,FALSE)</f>
        <v>7000</v>
      </c>
      <c r="H174" s="124">
        <f t="shared" si="1"/>
        <v>21000</v>
      </c>
      <c r="I174" s="62"/>
    </row>
    <row r="175" spans="3:12" s="55" customFormat="1" ht="13.8">
      <c r="C175" s="678" t="s">
        <v>6000</v>
      </c>
      <c r="D175" s="333" t="s">
        <v>6362</v>
      </c>
      <c r="E175" s="170" t="s">
        <v>114</v>
      </c>
      <c r="F175" s="67">
        <v>2</v>
      </c>
      <c r="G175" s="64">
        <f>VLOOKUP(D175,upahbahan,3,FALSE)</f>
        <v>200</v>
      </c>
      <c r="H175" s="124">
        <f t="shared" si="1"/>
        <v>400</v>
      </c>
      <c r="I175" s="62"/>
    </row>
    <row r="176" spans="3:12" s="55" customFormat="1" ht="13.8">
      <c r="C176" s="343">
        <v>4</v>
      </c>
      <c r="D176" s="333" t="s">
        <v>6358</v>
      </c>
      <c r="E176" s="170"/>
      <c r="F176" s="67"/>
      <c r="G176" s="73"/>
      <c r="H176" s="124">
        <f t="shared" si="1"/>
        <v>0</v>
      </c>
      <c r="I176" s="62"/>
    </row>
    <row r="177" spans="3:9" s="55" customFormat="1" ht="13.8">
      <c r="C177" s="678" t="s">
        <v>5975</v>
      </c>
      <c r="D177" s="333" t="s">
        <v>2105</v>
      </c>
      <c r="E177" s="170" t="s">
        <v>42</v>
      </c>
      <c r="F177" s="67">
        <v>1.46E-2</v>
      </c>
      <c r="G177" s="64">
        <f>VLOOKUP(D177,upahbahan,3,FALSE)</f>
        <v>165000</v>
      </c>
      <c r="H177" s="124">
        <f t="shared" si="1"/>
        <v>2409</v>
      </c>
      <c r="I177" s="62"/>
    </row>
    <row r="178" spans="3:9" s="55" customFormat="1" ht="13.8">
      <c r="C178" s="678" t="s">
        <v>6000</v>
      </c>
      <c r="D178" s="333" t="s">
        <v>6359</v>
      </c>
      <c r="E178" s="170" t="s">
        <v>42</v>
      </c>
      <c r="F178" s="67">
        <v>3.8999999999999998E-3</v>
      </c>
      <c r="G178" s="64">
        <f>VLOOKUP(D178,upahbahan,3,FALSE)</f>
        <v>178000</v>
      </c>
      <c r="H178" s="124">
        <f t="shared" si="1"/>
        <v>694.19999999999993</v>
      </c>
      <c r="I178" s="62"/>
    </row>
    <row r="179" spans="3:9" s="55" customFormat="1" ht="13.8">
      <c r="C179" s="678" t="s">
        <v>6360</v>
      </c>
      <c r="D179" s="333" t="s">
        <v>6365</v>
      </c>
      <c r="E179" s="170" t="s">
        <v>42</v>
      </c>
      <c r="F179" s="336">
        <v>1E-3</v>
      </c>
      <c r="G179" s="64">
        <f>VLOOKUP(D179,upahbahan,3,FALSE)</f>
        <v>165000</v>
      </c>
      <c r="H179" s="124">
        <f t="shared" si="1"/>
        <v>165</v>
      </c>
      <c r="I179" s="62"/>
    </row>
    <row r="180" spans="3:9" s="55" customFormat="1" ht="13.8">
      <c r="C180" s="144" t="s">
        <v>1216</v>
      </c>
      <c r="D180" s="80"/>
      <c r="E180" s="537"/>
      <c r="F180" s="80"/>
      <c r="G180" s="162"/>
      <c r="H180" s="124">
        <f>SUM(H171:H179)</f>
        <v>43710.7</v>
      </c>
      <c r="I180" s="62"/>
    </row>
    <row r="181" spans="3:9" s="55" customFormat="1" ht="13.8">
      <c r="C181" s="152" t="s">
        <v>1217</v>
      </c>
      <c r="D181" s="59" t="s">
        <v>1218</v>
      </c>
      <c r="E181" s="170"/>
      <c r="F181" s="73"/>
      <c r="G181" s="73"/>
      <c r="H181" s="146"/>
      <c r="I181" s="62"/>
    </row>
    <row r="182" spans="3:9" s="55" customFormat="1" ht="13.8">
      <c r="C182" s="144" t="s">
        <v>1219</v>
      </c>
      <c r="D182" s="80"/>
      <c r="E182" s="80"/>
      <c r="F182" s="80"/>
      <c r="G182" s="162"/>
      <c r="H182" s="539">
        <f>SUM(H181)</f>
        <v>0</v>
      </c>
      <c r="I182" s="62"/>
    </row>
    <row r="183" spans="3:9" s="55" customFormat="1" ht="13.8">
      <c r="C183" s="122" t="s">
        <v>1220</v>
      </c>
      <c r="D183" s="69" t="s">
        <v>1221</v>
      </c>
      <c r="E183" s="70"/>
      <c r="F183" s="70"/>
      <c r="G183" s="71"/>
      <c r="H183" s="124">
        <f>H182+H180+H169</f>
        <v>46744.2</v>
      </c>
      <c r="I183" s="62"/>
    </row>
    <row r="184" spans="3:9" s="55" customFormat="1" ht="13.8">
      <c r="C184" s="122" t="s">
        <v>1222</v>
      </c>
      <c r="D184" s="69" t="s">
        <v>1325</v>
      </c>
      <c r="E184" s="70"/>
      <c r="F184" s="71"/>
      <c r="G184" s="95">
        <v>0.1</v>
      </c>
      <c r="H184" s="124">
        <f>H183*G184</f>
        <v>4674.42</v>
      </c>
      <c r="I184" s="62"/>
    </row>
    <row r="185" spans="3:9" s="55" customFormat="1" ht="14.4" thickBot="1">
      <c r="C185" s="130" t="s">
        <v>1223</v>
      </c>
      <c r="D185" s="131" t="s">
        <v>1224</v>
      </c>
      <c r="E185" s="132"/>
      <c r="F185" s="132"/>
      <c r="G185" s="155"/>
      <c r="H185" s="134">
        <f>SUM(H183:H184)</f>
        <v>51418.619999999995</v>
      </c>
      <c r="I185" s="62"/>
    </row>
    <row r="186" spans="3:9" ht="13.8" thickTop="1"/>
    <row r="187" spans="3:9" s="55" customFormat="1" ht="14.4" thickBot="1">
      <c r="C187" s="53" t="s">
        <v>6367</v>
      </c>
      <c r="D187" s="221" t="s">
        <v>6368</v>
      </c>
      <c r="E187" s="342"/>
      <c r="F187" s="342"/>
      <c r="G187" s="342"/>
      <c r="H187" s="342"/>
      <c r="I187" s="56">
        <f>ROUNDDOWN(H208,-2)</f>
        <v>92100</v>
      </c>
    </row>
    <row r="188" spans="3:9" s="55" customFormat="1" ht="39.75" customHeight="1" thickTop="1">
      <c r="C188" s="119" t="s">
        <v>1197</v>
      </c>
      <c r="D188" s="120" t="s">
        <v>1198</v>
      </c>
      <c r="E188" s="120" t="s">
        <v>1199</v>
      </c>
      <c r="F188" s="120" t="s">
        <v>1200</v>
      </c>
      <c r="G188" s="120" t="s">
        <v>1201</v>
      </c>
      <c r="H188" s="121" t="s">
        <v>1202</v>
      </c>
      <c r="I188" s="62"/>
    </row>
    <row r="189" spans="3:9" s="55" customFormat="1" ht="13.8">
      <c r="C189" s="330" t="s">
        <v>1203</v>
      </c>
      <c r="D189" s="59" t="s">
        <v>1204</v>
      </c>
      <c r="E189" s="73"/>
      <c r="F189" s="73"/>
      <c r="G189" s="73"/>
      <c r="H189" s="146"/>
      <c r="I189" s="62"/>
    </row>
    <row r="190" spans="3:9" s="55" customFormat="1" ht="13.8">
      <c r="C190" s="356" t="s">
        <v>1206</v>
      </c>
      <c r="D190" s="59" t="s">
        <v>1801</v>
      </c>
      <c r="E190" s="72" t="s">
        <v>6</v>
      </c>
      <c r="F190" s="93">
        <v>0.02</v>
      </c>
      <c r="G190" s="64">
        <f>VLOOKUP(D190,upahbahan,3,FALSE)</f>
        <v>145000</v>
      </c>
      <c r="H190" s="124">
        <f t="shared" ref="H190:H191" si="2">F190*G190</f>
        <v>2900</v>
      </c>
      <c r="I190" s="62"/>
    </row>
    <row r="191" spans="3:9" s="55" customFormat="1" ht="13.8">
      <c r="C191" s="356" t="s">
        <v>1208</v>
      </c>
      <c r="D191" s="59" t="s">
        <v>19</v>
      </c>
      <c r="E191" s="72" t="s">
        <v>6</v>
      </c>
      <c r="F191" s="93">
        <v>6.7000000000000002E-3</v>
      </c>
      <c r="G191" s="64">
        <f>VLOOKUP(D191,upahbahan,3,FALSE)</f>
        <v>200000</v>
      </c>
      <c r="H191" s="124">
        <f t="shared" si="2"/>
        <v>1340</v>
      </c>
      <c r="I191" s="62"/>
    </row>
    <row r="192" spans="3:9" s="55" customFormat="1" ht="13.8">
      <c r="C192" s="144" t="s">
        <v>1210</v>
      </c>
      <c r="D192" s="80"/>
      <c r="E192" s="80"/>
      <c r="F192" s="217"/>
      <c r="G192" s="218"/>
      <c r="H192" s="124">
        <f>SUM(H190:H191)</f>
        <v>4240</v>
      </c>
      <c r="I192" s="220"/>
    </row>
    <row r="193" spans="3:9" s="55" customFormat="1" ht="13.8">
      <c r="C193" s="343" t="s">
        <v>1211</v>
      </c>
      <c r="D193" s="333" t="s">
        <v>1212</v>
      </c>
      <c r="E193" s="73"/>
      <c r="F193" s="60"/>
      <c r="G193" s="73"/>
      <c r="H193" s="344"/>
      <c r="I193" s="62"/>
    </row>
    <row r="194" spans="3:9" s="55" customFormat="1" ht="13.8">
      <c r="C194" s="343">
        <v>1</v>
      </c>
      <c r="D194" s="333" t="s">
        <v>6369</v>
      </c>
      <c r="E194" s="170" t="s">
        <v>44</v>
      </c>
      <c r="F194" s="67">
        <v>1.05</v>
      </c>
      <c r="G194" s="64">
        <f>VLOOKUP(D194,upahbahan,3,FALSE)</f>
        <v>50000</v>
      </c>
      <c r="H194" s="124">
        <f t="shared" ref="H194:H202" si="3">F194*G194</f>
        <v>52500</v>
      </c>
      <c r="I194" s="62"/>
    </row>
    <row r="195" spans="3:9" s="55" customFormat="1" ht="13.8">
      <c r="C195" s="343">
        <v>2</v>
      </c>
      <c r="D195" s="333" t="s">
        <v>6366</v>
      </c>
      <c r="E195" s="170" t="s">
        <v>66</v>
      </c>
      <c r="F195" s="67">
        <v>5.0000000000000001E-3</v>
      </c>
      <c r="G195" s="64">
        <f>VLOOKUP(D195,upahbahan,3,FALSE)</f>
        <v>28500</v>
      </c>
      <c r="H195" s="124">
        <f t="shared" si="3"/>
        <v>142.5</v>
      </c>
      <c r="I195" s="62"/>
    </row>
    <row r="196" spans="3:9" s="55" customFormat="1" ht="13.8">
      <c r="C196" s="343">
        <v>3</v>
      </c>
      <c r="D196" s="333" t="s">
        <v>6356</v>
      </c>
      <c r="E196" s="170"/>
      <c r="F196" s="67"/>
      <c r="G196" s="73"/>
      <c r="H196" s="124">
        <f t="shared" si="3"/>
        <v>0</v>
      </c>
      <c r="I196" s="62"/>
    </row>
    <row r="197" spans="3:9" s="55" customFormat="1" ht="13.8">
      <c r="C197" s="678" t="s">
        <v>5975</v>
      </c>
      <c r="D197" s="333" t="s">
        <v>6357</v>
      </c>
      <c r="E197" s="170" t="s">
        <v>107</v>
      </c>
      <c r="F197" s="67">
        <v>3</v>
      </c>
      <c r="G197" s="64">
        <f>VLOOKUP(D197,upahbahan,3,FALSE)</f>
        <v>7000</v>
      </c>
      <c r="H197" s="124">
        <f t="shared" si="3"/>
        <v>21000</v>
      </c>
      <c r="I197" s="62"/>
    </row>
    <row r="198" spans="3:9" s="55" customFormat="1" ht="13.8">
      <c r="C198" s="678" t="s">
        <v>6000</v>
      </c>
      <c r="D198" s="333" t="s">
        <v>6362</v>
      </c>
      <c r="E198" s="170" t="s">
        <v>114</v>
      </c>
      <c r="F198" s="67">
        <v>2</v>
      </c>
      <c r="G198" s="64">
        <f>VLOOKUP(D198,upahbahan,3,FALSE)</f>
        <v>200</v>
      </c>
      <c r="H198" s="124">
        <f t="shared" si="3"/>
        <v>400</v>
      </c>
      <c r="I198" s="62"/>
    </row>
    <row r="199" spans="3:9" s="55" customFormat="1" ht="13.8">
      <c r="C199" s="343">
        <v>4</v>
      </c>
      <c r="D199" s="333" t="s">
        <v>6358</v>
      </c>
      <c r="E199" s="170"/>
      <c r="F199" s="67"/>
      <c r="G199" s="73"/>
      <c r="H199" s="124">
        <f t="shared" si="3"/>
        <v>0</v>
      </c>
      <c r="I199" s="62"/>
    </row>
    <row r="200" spans="3:9" s="55" customFormat="1" ht="13.8">
      <c r="C200" s="678" t="s">
        <v>5975</v>
      </c>
      <c r="D200" s="333" t="s">
        <v>2105</v>
      </c>
      <c r="E200" s="170" t="s">
        <v>42</v>
      </c>
      <c r="F200" s="67">
        <v>2.4400000000000002E-2</v>
      </c>
      <c r="G200" s="64">
        <f>VLOOKUP(D200,upahbahan,3,FALSE)</f>
        <v>165000</v>
      </c>
      <c r="H200" s="124">
        <f t="shared" si="3"/>
        <v>4026.0000000000005</v>
      </c>
      <c r="I200" s="62"/>
    </row>
    <row r="201" spans="3:9" s="55" customFormat="1" ht="13.8">
      <c r="C201" s="678" t="s">
        <v>6000</v>
      </c>
      <c r="D201" s="333" t="s">
        <v>6370</v>
      </c>
      <c r="E201" s="170" t="s">
        <v>42</v>
      </c>
      <c r="F201" s="67">
        <v>6.4999999999999997E-3</v>
      </c>
      <c r="G201" s="64">
        <f>VLOOKUP(D201,upahbahan,3,FALSE)</f>
        <v>178000</v>
      </c>
      <c r="H201" s="124">
        <f t="shared" si="3"/>
        <v>1157</v>
      </c>
      <c r="I201" s="62"/>
    </row>
    <row r="202" spans="3:9" s="55" customFormat="1" ht="13.8">
      <c r="C202" s="678" t="s">
        <v>6360</v>
      </c>
      <c r="D202" s="333" t="s">
        <v>6365</v>
      </c>
      <c r="E202" s="170" t="s">
        <v>42</v>
      </c>
      <c r="F202" s="679">
        <v>1.6000000000000001E-3</v>
      </c>
      <c r="G202" s="64">
        <f>VLOOKUP(D202,upahbahan,3,FALSE)</f>
        <v>165000</v>
      </c>
      <c r="H202" s="124">
        <f t="shared" si="3"/>
        <v>264</v>
      </c>
      <c r="I202" s="62"/>
    </row>
    <row r="203" spans="3:9" s="55" customFormat="1" ht="13.8">
      <c r="C203" s="144" t="s">
        <v>1216</v>
      </c>
      <c r="D203" s="80"/>
      <c r="E203" s="537"/>
      <c r="F203" s="80"/>
      <c r="G203" s="162"/>
      <c r="H203" s="124">
        <f>SUM(H194:H202)</f>
        <v>79489.5</v>
      </c>
      <c r="I203" s="62"/>
    </row>
    <row r="204" spans="3:9" s="55" customFormat="1" ht="13.8">
      <c r="C204" s="152" t="s">
        <v>1217</v>
      </c>
      <c r="D204" s="59" t="s">
        <v>1218</v>
      </c>
      <c r="E204" s="170"/>
      <c r="F204" s="73"/>
      <c r="G204" s="73"/>
      <c r="H204" s="146"/>
      <c r="I204" s="62"/>
    </row>
    <row r="205" spans="3:9" s="55" customFormat="1" ht="13.8">
      <c r="C205" s="144" t="s">
        <v>1219</v>
      </c>
      <c r="D205" s="80"/>
      <c r="E205" s="80"/>
      <c r="F205" s="80"/>
      <c r="G205" s="162"/>
      <c r="H205" s="539">
        <f>SUM(H204)</f>
        <v>0</v>
      </c>
      <c r="I205" s="62"/>
    </row>
    <row r="206" spans="3:9" s="55" customFormat="1" ht="13.8">
      <c r="C206" s="122" t="s">
        <v>1220</v>
      </c>
      <c r="D206" s="69" t="s">
        <v>1221</v>
      </c>
      <c r="E206" s="70"/>
      <c r="F206" s="70"/>
      <c r="G206" s="71"/>
      <c r="H206" s="124">
        <f>H205+H203+H192</f>
        <v>83729.5</v>
      </c>
      <c r="I206" s="62"/>
    </row>
    <row r="207" spans="3:9" s="55" customFormat="1" ht="13.8">
      <c r="C207" s="122" t="s">
        <v>1222</v>
      </c>
      <c r="D207" s="69" t="s">
        <v>1325</v>
      </c>
      <c r="E207" s="70"/>
      <c r="F207" s="71"/>
      <c r="G207" s="95">
        <v>0.1</v>
      </c>
      <c r="H207" s="124">
        <f>H206*G207</f>
        <v>8372.9500000000007</v>
      </c>
      <c r="I207" s="62"/>
    </row>
    <row r="208" spans="3:9" s="55" customFormat="1" ht="14.4" thickBot="1">
      <c r="C208" s="130" t="s">
        <v>1223</v>
      </c>
      <c r="D208" s="131" t="s">
        <v>1224</v>
      </c>
      <c r="E208" s="132"/>
      <c r="F208" s="132"/>
      <c r="G208" s="155"/>
      <c r="H208" s="134">
        <f>SUM(H206:H207)</f>
        <v>92102.45</v>
      </c>
      <c r="I208" s="62"/>
    </row>
    <row r="209" spans="3:9" ht="13.8" thickTop="1"/>
    <row r="210" spans="3:9" s="55" customFormat="1" ht="14.4" thickBot="1">
      <c r="C210" s="53" t="s">
        <v>6371</v>
      </c>
      <c r="D210" s="221" t="s">
        <v>6372</v>
      </c>
      <c r="E210" s="342"/>
      <c r="F210" s="342"/>
      <c r="G210" s="342"/>
      <c r="H210" s="342"/>
      <c r="I210" s="56">
        <f>ROUNDDOWN(H232,-2)</f>
        <v>223100</v>
      </c>
    </row>
    <row r="211" spans="3:9" s="55" customFormat="1" ht="39.75" customHeight="1" thickTop="1">
      <c r="C211" s="119" t="s">
        <v>1197</v>
      </c>
      <c r="D211" s="120" t="s">
        <v>1198</v>
      </c>
      <c r="E211" s="120" t="s">
        <v>1199</v>
      </c>
      <c r="F211" s="120" t="s">
        <v>1200</v>
      </c>
      <c r="G211" s="120" t="s">
        <v>1201</v>
      </c>
      <c r="H211" s="121" t="s">
        <v>1202</v>
      </c>
      <c r="I211" s="62"/>
    </row>
    <row r="212" spans="3:9" s="55" customFormat="1" ht="13.8">
      <c r="C212" s="330" t="s">
        <v>1203</v>
      </c>
      <c r="D212" s="59" t="s">
        <v>1204</v>
      </c>
      <c r="E212" s="73"/>
      <c r="F212" s="73"/>
      <c r="G212" s="73"/>
      <c r="H212" s="146"/>
      <c r="I212" s="62"/>
    </row>
    <row r="213" spans="3:9" s="55" customFormat="1" ht="13.8">
      <c r="C213" s="330">
        <v>1</v>
      </c>
      <c r="D213" s="59" t="s">
        <v>5</v>
      </c>
      <c r="E213" s="170" t="s">
        <v>2123</v>
      </c>
      <c r="F213" s="189">
        <v>0.04</v>
      </c>
      <c r="G213" s="64">
        <f>VLOOKUP(D213,upahbahan,3,FALSE)</f>
        <v>100000</v>
      </c>
      <c r="H213" s="124">
        <f t="shared" ref="H213:H215" si="4">F213*G213</f>
        <v>4000</v>
      </c>
      <c r="I213" s="62"/>
    </row>
    <row r="214" spans="3:9" s="55" customFormat="1" ht="13.8">
      <c r="C214" s="356" t="s">
        <v>1206</v>
      </c>
      <c r="D214" s="59" t="s">
        <v>1801</v>
      </c>
      <c r="E214" s="72" t="s">
        <v>6</v>
      </c>
      <c r="F214" s="93">
        <v>0.04</v>
      </c>
      <c r="G214" s="64">
        <f>VLOOKUP(D214,upahbahan,3,FALSE)</f>
        <v>145000</v>
      </c>
      <c r="H214" s="124">
        <f t="shared" si="4"/>
        <v>5800</v>
      </c>
      <c r="I214" s="62"/>
    </row>
    <row r="215" spans="3:9" s="55" customFormat="1" ht="13.8">
      <c r="C215" s="356">
        <v>3</v>
      </c>
      <c r="D215" s="59" t="s">
        <v>19</v>
      </c>
      <c r="E215" s="72" t="s">
        <v>6</v>
      </c>
      <c r="F215" s="93">
        <v>1.2999999999999999E-2</v>
      </c>
      <c r="G215" s="64">
        <f>VLOOKUP(D215,upahbahan,3,FALSE)</f>
        <v>200000</v>
      </c>
      <c r="H215" s="124">
        <f t="shared" si="4"/>
        <v>2600</v>
      </c>
      <c r="I215" s="62"/>
    </row>
    <row r="216" spans="3:9" s="55" customFormat="1" ht="13.8">
      <c r="C216" s="144" t="s">
        <v>1210</v>
      </c>
      <c r="D216" s="80"/>
      <c r="E216" s="80"/>
      <c r="F216" s="217"/>
      <c r="G216" s="218"/>
      <c r="H216" s="124">
        <f>SUM(H213:H215)</f>
        <v>12400</v>
      </c>
      <c r="I216" s="220"/>
    </row>
    <row r="217" spans="3:9" s="55" customFormat="1" ht="13.8">
      <c r="C217" s="343" t="s">
        <v>1211</v>
      </c>
      <c r="D217" s="333" t="s">
        <v>1212</v>
      </c>
      <c r="E217" s="73"/>
      <c r="F217" s="60"/>
      <c r="G217" s="73"/>
      <c r="H217" s="344"/>
      <c r="I217" s="62"/>
    </row>
    <row r="218" spans="3:9" s="55" customFormat="1" ht="18" customHeight="1">
      <c r="C218" s="343">
        <v>1</v>
      </c>
      <c r="D218" s="333" t="s">
        <v>6373</v>
      </c>
      <c r="E218" s="170" t="s">
        <v>44</v>
      </c>
      <c r="F218" s="67">
        <v>1.05</v>
      </c>
      <c r="G218" s="64">
        <f>VLOOKUP(D218,upahbahan,3,FALSE)</f>
        <v>150000</v>
      </c>
      <c r="H218" s="124">
        <f t="shared" ref="H218:H226" si="5">F218*G218</f>
        <v>157500</v>
      </c>
      <c r="I218" s="62"/>
    </row>
    <row r="219" spans="3:9" s="55" customFormat="1" ht="13.8">
      <c r="C219" s="343">
        <v>2</v>
      </c>
      <c r="D219" s="333" t="s">
        <v>6366</v>
      </c>
      <c r="E219" s="170" t="s">
        <v>66</v>
      </c>
      <c r="F219" s="67">
        <v>0.01</v>
      </c>
      <c r="G219" s="64">
        <f>VLOOKUP(D219,upahbahan,3,FALSE)</f>
        <v>28500</v>
      </c>
      <c r="H219" s="124">
        <f t="shared" si="5"/>
        <v>285</v>
      </c>
      <c r="I219" s="62"/>
    </row>
    <row r="220" spans="3:9" s="55" customFormat="1" ht="13.8">
      <c r="C220" s="343">
        <v>3</v>
      </c>
      <c r="D220" s="333" t="s">
        <v>6356</v>
      </c>
      <c r="E220" s="170"/>
      <c r="F220" s="67"/>
      <c r="G220" s="73"/>
      <c r="H220" s="124">
        <f t="shared" si="5"/>
        <v>0</v>
      </c>
      <c r="I220" s="62"/>
    </row>
    <row r="221" spans="3:9" s="55" customFormat="1" ht="13.8">
      <c r="C221" s="678" t="s">
        <v>5975</v>
      </c>
      <c r="D221" s="333" t="s">
        <v>6357</v>
      </c>
      <c r="E221" s="170" t="s">
        <v>107</v>
      </c>
      <c r="F221" s="67">
        <v>3</v>
      </c>
      <c r="G221" s="64">
        <f>VLOOKUP(D221,upahbahan,3,FALSE)</f>
        <v>7000</v>
      </c>
      <c r="H221" s="124">
        <f t="shared" si="5"/>
        <v>21000</v>
      </c>
      <c r="I221" s="62"/>
    </row>
    <row r="222" spans="3:9" s="55" customFormat="1" ht="13.8">
      <c r="C222" s="678" t="s">
        <v>6000</v>
      </c>
      <c r="D222" s="333" t="s">
        <v>6362</v>
      </c>
      <c r="E222" s="170" t="s">
        <v>114</v>
      </c>
      <c r="F222" s="67">
        <v>4</v>
      </c>
      <c r="G222" s="64">
        <f>VLOOKUP(D222,upahbahan,3,FALSE)</f>
        <v>200</v>
      </c>
      <c r="H222" s="124">
        <f t="shared" si="5"/>
        <v>800</v>
      </c>
      <c r="I222" s="62"/>
    </row>
    <row r="223" spans="3:9" s="55" customFormat="1" ht="13.8">
      <c r="C223" s="343">
        <v>4</v>
      </c>
      <c r="D223" s="333" t="s">
        <v>6358</v>
      </c>
      <c r="E223" s="170"/>
      <c r="F223" s="67"/>
      <c r="G223" s="73"/>
      <c r="H223" s="124">
        <f t="shared" si="5"/>
        <v>0</v>
      </c>
      <c r="I223" s="62"/>
    </row>
    <row r="224" spans="3:9" s="55" customFormat="1" ht="13.8">
      <c r="C224" s="678" t="s">
        <v>5975</v>
      </c>
      <c r="D224" s="333" t="s">
        <v>2105</v>
      </c>
      <c r="E224" s="170" t="s">
        <v>42</v>
      </c>
      <c r="F224" s="67">
        <v>4.9000000000000002E-2</v>
      </c>
      <c r="G224" s="64">
        <f>VLOOKUP(D224,upahbahan,3,FALSE)</f>
        <v>165000</v>
      </c>
      <c r="H224" s="124">
        <f t="shared" si="5"/>
        <v>8085</v>
      </c>
      <c r="I224" s="62"/>
    </row>
    <row r="225" spans="3:9" s="55" customFormat="1" ht="13.8">
      <c r="C225" s="678" t="s">
        <v>6000</v>
      </c>
      <c r="D225" s="333" t="s">
        <v>6370</v>
      </c>
      <c r="E225" s="170" t="s">
        <v>42</v>
      </c>
      <c r="F225" s="67">
        <v>1.2999999999999999E-2</v>
      </c>
      <c r="G225" s="64">
        <f>VLOOKUP(D225,upahbahan,3,FALSE)</f>
        <v>178000</v>
      </c>
      <c r="H225" s="124">
        <f t="shared" si="5"/>
        <v>2314</v>
      </c>
      <c r="I225" s="62"/>
    </row>
    <row r="226" spans="3:9" s="55" customFormat="1" ht="13.8">
      <c r="C226" s="678" t="s">
        <v>6360</v>
      </c>
      <c r="D226" s="333" t="s">
        <v>6365</v>
      </c>
      <c r="E226" s="170" t="s">
        <v>42</v>
      </c>
      <c r="F226" s="336">
        <v>3.0000000000000001E-3</v>
      </c>
      <c r="G226" s="64">
        <f>VLOOKUP(D226,upahbahan,3,FALSE)</f>
        <v>165000</v>
      </c>
      <c r="H226" s="124">
        <f t="shared" si="5"/>
        <v>495</v>
      </c>
      <c r="I226" s="62"/>
    </row>
    <row r="227" spans="3:9" s="55" customFormat="1" ht="13.8">
      <c r="C227" s="144" t="s">
        <v>1216</v>
      </c>
      <c r="D227" s="80"/>
      <c r="E227" s="537"/>
      <c r="F227" s="80"/>
      <c r="G227" s="162"/>
      <c r="H227" s="124">
        <f>SUM(H218:H226)</f>
        <v>190479</v>
      </c>
      <c r="I227" s="62"/>
    </row>
    <row r="228" spans="3:9" s="55" customFormat="1" ht="13.8">
      <c r="C228" s="152" t="s">
        <v>1217</v>
      </c>
      <c r="D228" s="59" t="s">
        <v>1218</v>
      </c>
      <c r="E228" s="170"/>
      <c r="F228" s="73"/>
      <c r="G228" s="73"/>
      <c r="H228" s="146"/>
      <c r="I228" s="62"/>
    </row>
    <row r="229" spans="3:9" s="55" customFormat="1" ht="13.8">
      <c r="C229" s="144" t="s">
        <v>1219</v>
      </c>
      <c r="D229" s="80"/>
      <c r="E229" s="80"/>
      <c r="F229" s="80"/>
      <c r="G229" s="162"/>
      <c r="H229" s="539">
        <f>SUM(H228)</f>
        <v>0</v>
      </c>
      <c r="I229" s="62"/>
    </row>
    <row r="230" spans="3:9" s="55" customFormat="1" ht="13.8">
      <c r="C230" s="122" t="s">
        <v>1220</v>
      </c>
      <c r="D230" s="69" t="s">
        <v>1221</v>
      </c>
      <c r="E230" s="70"/>
      <c r="F230" s="70"/>
      <c r="G230" s="71"/>
      <c r="H230" s="124">
        <f>H229+H227+H216</f>
        <v>202879</v>
      </c>
      <c r="I230" s="62"/>
    </row>
    <row r="231" spans="3:9" s="55" customFormat="1" ht="13.8">
      <c r="C231" s="122" t="s">
        <v>1222</v>
      </c>
      <c r="D231" s="69" t="s">
        <v>1325</v>
      </c>
      <c r="E231" s="70"/>
      <c r="F231" s="71"/>
      <c r="G231" s="95">
        <v>0.1</v>
      </c>
      <c r="H231" s="124">
        <f>H230*G231</f>
        <v>20287.900000000001</v>
      </c>
      <c r="I231" s="62"/>
    </row>
    <row r="232" spans="3:9" s="55" customFormat="1" ht="14.4" thickBot="1">
      <c r="C232" s="130" t="s">
        <v>1223</v>
      </c>
      <c r="D232" s="131" t="s">
        <v>1224</v>
      </c>
      <c r="E232" s="132"/>
      <c r="F232" s="132"/>
      <c r="G232" s="155"/>
      <c r="H232" s="134">
        <f>SUM(H230:H231)</f>
        <v>223166.9</v>
      </c>
      <c r="I232" s="62"/>
    </row>
    <row r="233" spans="3:9" ht="13.8" thickTop="1"/>
    <row r="235" spans="3:9" s="55" customFormat="1" ht="14.4" thickBot="1">
      <c r="C235" s="53" t="s">
        <v>6374</v>
      </c>
      <c r="D235" s="221" t="s">
        <v>6375</v>
      </c>
      <c r="E235" s="342"/>
      <c r="F235" s="342"/>
      <c r="G235" s="342"/>
      <c r="H235" s="342"/>
      <c r="I235" s="56">
        <f>ROUNDDOWN(H257,-2)</f>
        <v>585400</v>
      </c>
    </row>
    <row r="236" spans="3:9" s="55" customFormat="1" ht="39.75" customHeight="1" thickTop="1">
      <c r="C236" s="119" t="s">
        <v>1197</v>
      </c>
      <c r="D236" s="120" t="s">
        <v>1198</v>
      </c>
      <c r="E236" s="120" t="s">
        <v>1199</v>
      </c>
      <c r="F236" s="120" t="s">
        <v>1200</v>
      </c>
      <c r="G236" s="120" t="s">
        <v>1201</v>
      </c>
      <c r="H236" s="121" t="s">
        <v>1202</v>
      </c>
      <c r="I236" s="62"/>
    </row>
    <row r="237" spans="3:9" s="55" customFormat="1" ht="13.8">
      <c r="C237" s="330" t="s">
        <v>1203</v>
      </c>
      <c r="D237" s="59" t="s">
        <v>1204</v>
      </c>
      <c r="E237" s="73"/>
      <c r="F237" s="73"/>
      <c r="G237" s="73"/>
      <c r="H237" s="146"/>
      <c r="I237" s="62"/>
    </row>
    <row r="238" spans="3:9" s="55" customFormat="1" ht="13.8">
      <c r="C238" s="330">
        <v>1</v>
      </c>
      <c r="D238" s="59" t="s">
        <v>5</v>
      </c>
      <c r="E238" s="170" t="s">
        <v>2123</v>
      </c>
      <c r="F238" s="189">
        <v>6.7000000000000004E-2</v>
      </c>
      <c r="G238" s="64">
        <f>VLOOKUP(D238,upahbahan,3,FALSE)</f>
        <v>100000</v>
      </c>
      <c r="H238" s="124">
        <f t="shared" ref="H238:H240" si="6">F238*G238</f>
        <v>6700</v>
      </c>
      <c r="I238" s="62"/>
    </row>
    <row r="239" spans="3:9" s="55" customFormat="1" ht="13.8">
      <c r="C239" s="356" t="s">
        <v>1206</v>
      </c>
      <c r="D239" s="59" t="s">
        <v>1801</v>
      </c>
      <c r="E239" s="72" t="s">
        <v>6</v>
      </c>
      <c r="F239" s="93">
        <v>6.7000000000000004E-2</v>
      </c>
      <c r="G239" s="64">
        <f>VLOOKUP(D239,upahbahan,3,FALSE)</f>
        <v>145000</v>
      </c>
      <c r="H239" s="124">
        <f t="shared" si="6"/>
        <v>9715</v>
      </c>
      <c r="I239" s="62"/>
    </row>
    <row r="240" spans="3:9" s="55" customFormat="1" ht="13.8">
      <c r="C240" s="356">
        <v>3</v>
      </c>
      <c r="D240" s="59" t="s">
        <v>19</v>
      </c>
      <c r="E240" s="72" t="s">
        <v>6</v>
      </c>
      <c r="F240" s="93">
        <v>2.1999999999999999E-2</v>
      </c>
      <c r="G240" s="64">
        <f>VLOOKUP(D240,upahbahan,3,FALSE)</f>
        <v>200000</v>
      </c>
      <c r="H240" s="124">
        <f t="shared" si="6"/>
        <v>4400</v>
      </c>
      <c r="I240" s="62"/>
    </row>
    <row r="241" spans="3:9" s="55" customFormat="1" ht="13.8">
      <c r="C241" s="144" t="s">
        <v>1210</v>
      </c>
      <c r="D241" s="80"/>
      <c r="E241" s="80"/>
      <c r="F241" s="217"/>
      <c r="G241" s="218"/>
      <c r="H241" s="124">
        <f>SUM(H238:H240)</f>
        <v>20815</v>
      </c>
      <c r="I241" s="220"/>
    </row>
    <row r="242" spans="3:9" s="55" customFormat="1" ht="13.8">
      <c r="C242" s="343" t="s">
        <v>1211</v>
      </c>
      <c r="D242" s="333" t="s">
        <v>1212</v>
      </c>
      <c r="E242" s="73"/>
      <c r="F242" s="60"/>
      <c r="G242" s="73"/>
      <c r="H242" s="344"/>
      <c r="I242" s="62"/>
    </row>
    <row r="243" spans="3:9" s="55" customFormat="1" ht="18" customHeight="1">
      <c r="C243" s="343">
        <v>1</v>
      </c>
      <c r="D243" s="333" t="s">
        <v>6376</v>
      </c>
      <c r="E243" s="170" t="s">
        <v>44</v>
      </c>
      <c r="F243" s="67">
        <v>1.05</v>
      </c>
      <c r="G243" s="64">
        <f>VLOOKUP(D243,upahbahan,3,FALSE)</f>
        <v>450000</v>
      </c>
      <c r="H243" s="124">
        <f t="shared" ref="H243:H251" si="7">F243*G243</f>
        <v>472500</v>
      </c>
      <c r="I243" s="62"/>
    </row>
    <row r="244" spans="3:9" s="55" customFormat="1" ht="13.8">
      <c r="C244" s="343">
        <v>2</v>
      </c>
      <c r="D244" s="333" t="s">
        <v>6366</v>
      </c>
      <c r="E244" s="170" t="s">
        <v>66</v>
      </c>
      <c r="F244" s="67">
        <v>0.01</v>
      </c>
      <c r="G244" s="64">
        <f>VLOOKUP(D244,upahbahan,3,FALSE)</f>
        <v>28500</v>
      </c>
      <c r="H244" s="124">
        <f t="shared" si="7"/>
        <v>285</v>
      </c>
      <c r="I244" s="62"/>
    </row>
    <row r="245" spans="3:9" s="55" customFormat="1" ht="13.8">
      <c r="C245" s="343">
        <v>3</v>
      </c>
      <c r="D245" s="333" t="s">
        <v>6356</v>
      </c>
      <c r="E245" s="170"/>
      <c r="F245" s="67"/>
      <c r="G245" s="73"/>
      <c r="H245" s="124">
        <f t="shared" si="7"/>
        <v>0</v>
      </c>
      <c r="I245" s="62"/>
    </row>
    <row r="246" spans="3:9" s="55" customFormat="1" ht="13.8">
      <c r="C246" s="678" t="s">
        <v>5975</v>
      </c>
      <c r="D246" s="333" t="s">
        <v>6357</v>
      </c>
      <c r="E246" s="170" t="s">
        <v>107</v>
      </c>
      <c r="F246" s="67">
        <v>3</v>
      </c>
      <c r="G246" s="64">
        <f>VLOOKUP(D246,upahbahan,3,FALSE)</f>
        <v>7000</v>
      </c>
      <c r="H246" s="124">
        <f t="shared" si="7"/>
        <v>21000</v>
      </c>
      <c r="I246" s="62"/>
    </row>
    <row r="247" spans="3:9" s="55" customFormat="1" ht="13.8">
      <c r="C247" s="678" t="s">
        <v>6000</v>
      </c>
      <c r="D247" s="333" t="s">
        <v>6362</v>
      </c>
      <c r="E247" s="170" t="s">
        <v>114</v>
      </c>
      <c r="F247" s="67">
        <v>6</v>
      </c>
      <c r="G247" s="64">
        <f>VLOOKUP(D247,upahbahan,3,FALSE)</f>
        <v>200</v>
      </c>
      <c r="H247" s="124">
        <f t="shared" si="7"/>
        <v>1200</v>
      </c>
      <c r="I247" s="62"/>
    </row>
    <row r="248" spans="3:9" s="55" customFormat="1" ht="13.8">
      <c r="C248" s="343">
        <v>4</v>
      </c>
      <c r="D248" s="333" t="s">
        <v>6358</v>
      </c>
      <c r="E248" s="170"/>
      <c r="F248" s="67"/>
      <c r="G248" s="73"/>
      <c r="H248" s="124">
        <f t="shared" si="7"/>
        <v>0</v>
      </c>
      <c r="I248" s="62"/>
    </row>
    <row r="249" spans="3:9" s="55" customFormat="1" ht="13.8">
      <c r="C249" s="678" t="s">
        <v>5975</v>
      </c>
      <c r="D249" s="333" t="s">
        <v>2105</v>
      </c>
      <c r="E249" s="170" t="s">
        <v>42</v>
      </c>
      <c r="F249" s="67">
        <v>7.2999999999999995E-2</v>
      </c>
      <c r="G249" s="64">
        <f>VLOOKUP(D249,upahbahan,3,FALSE)</f>
        <v>165000</v>
      </c>
      <c r="H249" s="124">
        <f t="shared" si="7"/>
        <v>12045</v>
      </c>
      <c r="I249" s="62"/>
    </row>
    <row r="250" spans="3:9" s="55" customFormat="1" ht="13.8">
      <c r="C250" s="678" t="s">
        <v>6000</v>
      </c>
      <c r="D250" s="333" t="s">
        <v>6370</v>
      </c>
      <c r="E250" s="170" t="s">
        <v>42</v>
      </c>
      <c r="F250" s="67">
        <v>0.02</v>
      </c>
      <c r="G250" s="64">
        <f>VLOOKUP(D250,upahbahan,3,FALSE)</f>
        <v>178000</v>
      </c>
      <c r="H250" s="124">
        <f t="shared" si="7"/>
        <v>3560</v>
      </c>
      <c r="I250" s="62"/>
    </row>
    <row r="251" spans="3:9" s="55" customFormat="1" ht="13.8">
      <c r="C251" s="678" t="s">
        <v>6360</v>
      </c>
      <c r="D251" s="333" t="s">
        <v>6365</v>
      </c>
      <c r="E251" s="170" t="s">
        <v>42</v>
      </c>
      <c r="F251" s="336">
        <v>5.0000000000000001E-3</v>
      </c>
      <c r="G251" s="64">
        <f>VLOOKUP(D251,upahbahan,3,FALSE)</f>
        <v>165000</v>
      </c>
      <c r="H251" s="124">
        <f t="shared" si="7"/>
        <v>825</v>
      </c>
      <c r="I251" s="62"/>
    </row>
    <row r="252" spans="3:9" s="55" customFormat="1" ht="13.8">
      <c r="C252" s="144" t="s">
        <v>1216</v>
      </c>
      <c r="D252" s="80"/>
      <c r="E252" s="537"/>
      <c r="F252" s="80"/>
      <c r="G252" s="162"/>
      <c r="H252" s="124">
        <f>SUM(H243:H251)</f>
        <v>511415</v>
      </c>
      <c r="I252" s="62"/>
    </row>
    <row r="253" spans="3:9" s="55" customFormat="1" ht="13.8">
      <c r="C253" s="152" t="s">
        <v>1217</v>
      </c>
      <c r="D253" s="59" t="s">
        <v>1218</v>
      </c>
      <c r="E253" s="170"/>
      <c r="F253" s="73"/>
      <c r="G253" s="73"/>
      <c r="H253" s="146"/>
      <c r="I253" s="62"/>
    </row>
    <row r="254" spans="3:9" s="55" customFormat="1" ht="13.8">
      <c r="C254" s="144" t="s">
        <v>1219</v>
      </c>
      <c r="D254" s="80"/>
      <c r="E254" s="80"/>
      <c r="F254" s="80"/>
      <c r="G254" s="162"/>
      <c r="H254" s="539">
        <f>SUM(H253)</f>
        <v>0</v>
      </c>
      <c r="I254" s="62"/>
    </row>
    <row r="255" spans="3:9" s="55" customFormat="1" ht="13.8">
      <c r="C255" s="122" t="s">
        <v>1220</v>
      </c>
      <c r="D255" s="69" t="s">
        <v>1221</v>
      </c>
      <c r="E255" s="70"/>
      <c r="F255" s="70"/>
      <c r="G255" s="71"/>
      <c r="H255" s="124">
        <f>H254+H252+H241</f>
        <v>532230</v>
      </c>
      <c r="I255" s="62"/>
    </row>
    <row r="256" spans="3:9" s="55" customFormat="1" ht="13.8">
      <c r="C256" s="122" t="s">
        <v>1222</v>
      </c>
      <c r="D256" s="69" t="s">
        <v>1325</v>
      </c>
      <c r="E256" s="70"/>
      <c r="F256" s="71"/>
      <c r="G256" s="95">
        <v>0.1</v>
      </c>
      <c r="H256" s="124">
        <f>H255*G256</f>
        <v>53223</v>
      </c>
      <c r="I256" s="62"/>
    </row>
    <row r="257" spans="3:9" s="55" customFormat="1" ht="14.4" thickBot="1">
      <c r="C257" s="130" t="s">
        <v>1223</v>
      </c>
      <c r="D257" s="131" t="s">
        <v>1224</v>
      </c>
      <c r="E257" s="132"/>
      <c r="F257" s="132"/>
      <c r="G257" s="155"/>
      <c r="H257" s="134">
        <f>SUM(H255:H256)</f>
        <v>585453</v>
      </c>
      <c r="I257" s="62"/>
    </row>
    <row r="258" spans="3:9" ht="13.8" thickTop="1"/>
    <row r="259" spans="3:9" s="55" customFormat="1" ht="21.75" customHeight="1" thickBot="1">
      <c r="C259" s="53" t="s">
        <v>6379</v>
      </c>
      <c r="D259" s="221" t="s">
        <v>6378</v>
      </c>
      <c r="E259" s="342"/>
      <c r="F259" s="342"/>
      <c r="G259" s="342"/>
      <c r="H259" s="342"/>
      <c r="I259" s="56">
        <f>ROUNDDOWN(H282,-2)</f>
        <v>1760900</v>
      </c>
    </row>
    <row r="260" spans="3:9" s="55" customFormat="1" ht="29.25" customHeight="1" thickTop="1">
      <c r="C260" s="119" t="s">
        <v>1197</v>
      </c>
      <c r="D260" s="120" t="s">
        <v>1198</v>
      </c>
      <c r="E260" s="120" t="s">
        <v>1199</v>
      </c>
      <c r="F260" s="120" t="s">
        <v>1200</v>
      </c>
      <c r="G260" s="120" t="s">
        <v>1201</v>
      </c>
      <c r="H260" s="121" t="s">
        <v>1202</v>
      </c>
      <c r="I260" s="62"/>
    </row>
    <row r="261" spans="3:9" s="55" customFormat="1" ht="15" customHeight="1">
      <c r="C261" s="330" t="s">
        <v>1203</v>
      </c>
      <c r="D261" s="59" t="s">
        <v>1204</v>
      </c>
      <c r="E261" s="73"/>
      <c r="F261" s="73"/>
      <c r="G261" s="73"/>
      <c r="H261" s="146"/>
      <c r="I261" s="62"/>
    </row>
    <row r="262" spans="3:9" s="55" customFormat="1" ht="15" customHeight="1">
      <c r="C262" s="330">
        <v>1</v>
      </c>
      <c r="D262" s="59" t="s">
        <v>5</v>
      </c>
      <c r="E262" s="170" t="s">
        <v>2123</v>
      </c>
      <c r="F262" s="189">
        <v>0.04</v>
      </c>
      <c r="G262" s="64">
        <f>VLOOKUP(D262,upahbahan,3,FALSE)</f>
        <v>100000</v>
      </c>
      <c r="H262" s="124">
        <f t="shared" ref="H262:H264" si="8">F262*G262</f>
        <v>4000</v>
      </c>
      <c r="I262" s="62"/>
    </row>
    <row r="263" spans="3:9" s="55" customFormat="1" ht="15" customHeight="1">
      <c r="C263" s="356" t="s">
        <v>1206</v>
      </c>
      <c r="D263" s="59" t="s">
        <v>1801</v>
      </c>
      <c r="E263" s="72" t="s">
        <v>6</v>
      </c>
      <c r="F263" s="93">
        <v>0.04</v>
      </c>
      <c r="G263" s="64">
        <f>VLOOKUP(D263,upahbahan,3,FALSE)</f>
        <v>145000</v>
      </c>
      <c r="H263" s="124">
        <f t="shared" si="8"/>
        <v>5800</v>
      </c>
      <c r="I263" s="62"/>
    </row>
    <row r="264" spans="3:9" s="55" customFormat="1" ht="15" customHeight="1">
      <c r="C264" s="356">
        <v>3</v>
      </c>
      <c r="D264" s="59" t="s">
        <v>19</v>
      </c>
      <c r="E264" s="72" t="s">
        <v>6</v>
      </c>
      <c r="F264" s="93">
        <v>0.02</v>
      </c>
      <c r="G264" s="64">
        <f>VLOOKUP(D264,upahbahan,3,FALSE)</f>
        <v>200000</v>
      </c>
      <c r="H264" s="124">
        <f t="shared" si="8"/>
        <v>4000</v>
      </c>
      <c r="I264" s="62"/>
    </row>
    <row r="265" spans="3:9" s="55" customFormat="1" ht="15" customHeight="1">
      <c r="C265" s="144" t="s">
        <v>1210</v>
      </c>
      <c r="D265" s="80"/>
      <c r="E265" s="80"/>
      <c r="F265" s="217"/>
      <c r="G265" s="218"/>
      <c r="H265" s="124">
        <f>SUM(H262:H264)</f>
        <v>13800</v>
      </c>
      <c r="I265" s="220"/>
    </row>
    <row r="266" spans="3:9" s="55" customFormat="1" ht="15" customHeight="1">
      <c r="C266" s="343" t="s">
        <v>1211</v>
      </c>
      <c r="D266" s="333" t="s">
        <v>1212</v>
      </c>
      <c r="E266" s="73"/>
      <c r="F266" s="60"/>
      <c r="G266" s="73"/>
      <c r="H266" s="344"/>
      <c r="I266" s="62"/>
    </row>
    <row r="267" spans="3:9" s="55" customFormat="1" ht="15" customHeight="1">
      <c r="C267" s="343">
        <v>1</v>
      </c>
      <c r="D267" s="333" t="s">
        <v>6377</v>
      </c>
      <c r="E267" s="170" t="s">
        <v>44</v>
      </c>
      <c r="F267" s="67">
        <v>1.05</v>
      </c>
      <c r="G267" s="64">
        <f>VLOOKUP(D267,upahbahan,3,FALSE)</f>
        <v>550000</v>
      </c>
      <c r="H267" s="124">
        <f t="shared" ref="H267:H275" si="9">F267*G267</f>
        <v>577500</v>
      </c>
      <c r="I267" s="62"/>
    </row>
    <row r="268" spans="3:9" s="55" customFormat="1" ht="15" customHeight="1">
      <c r="C268" s="343">
        <v>2</v>
      </c>
      <c r="D268" s="333" t="s">
        <v>6366</v>
      </c>
      <c r="E268" s="170" t="s">
        <v>66</v>
      </c>
      <c r="F268" s="67">
        <v>0.02</v>
      </c>
      <c r="G268" s="64">
        <f>VLOOKUP(D268,upahbahan,3,FALSE)</f>
        <v>28500</v>
      </c>
      <c r="H268" s="124">
        <f t="shared" si="9"/>
        <v>570</v>
      </c>
      <c r="I268" s="62"/>
    </row>
    <row r="269" spans="3:9" s="55" customFormat="1" ht="15" customHeight="1">
      <c r="C269" s="343">
        <v>3</v>
      </c>
      <c r="D269" s="333" t="s">
        <v>6356</v>
      </c>
      <c r="E269" s="170"/>
      <c r="F269" s="67"/>
      <c r="G269" s="73"/>
      <c r="H269" s="124">
        <f t="shared" si="9"/>
        <v>0</v>
      </c>
      <c r="I269" s="62"/>
    </row>
    <row r="270" spans="3:9" s="55" customFormat="1" ht="15" customHeight="1">
      <c r="C270" s="678" t="s">
        <v>5975</v>
      </c>
      <c r="D270" s="333" t="s">
        <v>6357</v>
      </c>
      <c r="E270" s="170" t="s">
        <v>107</v>
      </c>
      <c r="F270" s="67">
        <v>3</v>
      </c>
      <c r="G270" s="64">
        <f>VLOOKUP(D270,upahbahan,3,FALSE)</f>
        <v>7000</v>
      </c>
      <c r="H270" s="124">
        <f t="shared" si="9"/>
        <v>21000</v>
      </c>
      <c r="I270" s="62"/>
    </row>
    <row r="271" spans="3:9" s="55" customFormat="1" ht="15" customHeight="1">
      <c r="C271" s="678" t="s">
        <v>6000</v>
      </c>
      <c r="D271" s="333" t="s">
        <v>6362</v>
      </c>
      <c r="E271" s="170" t="s">
        <v>114</v>
      </c>
      <c r="F271" s="67">
        <v>10</v>
      </c>
      <c r="G271" s="64">
        <f>VLOOKUP(D271,upahbahan,3,FALSE)</f>
        <v>200</v>
      </c>
      <c r="H271" s="124">
        <f t="shared" si="9"/>
        <v>2000</v>
      </c>
      <c r="I271" s="62"/>
    </row>
    <row r="272" spans="3:9" s="55" customFormat="1" ht="15" customHeight="1">
      <c r="C272" s="343">
        <v>4</v>
      </c>
      <c r="D272" s="333" t="s">
        <v>6358</v>
      </c>
      <c r="E272" s="170"/>
      <c r="F272" s="67"/>
      <c r="G272" s="73"/>
      <c r="H272" s="124">
        <f t="shared" si="9"/>
        <v>0</v>
      </c>
      <c r="I272" s="62"/>
    </row>
    <row r="273" spans="3:9" s="55" customFormat="1" ht="15" customHeight="1">
      <c r="C273" s="678" t="s">
        <v>5975</v>
      </c>
      <c r="D273" s="333" t="s">
        <v>2105</v>
      </c>
      <c r="E273" s="170" t="s">
        <v>42</v>
      </c>
      <c r="F273" s="67">
        <v>9.8000000000000004E-2</v>
      </c>
      <c r="G273" s="64">
        <f>VLOOKUP(D273,upahbahan,3,FALSE)</f>
        <v>165000</v>
      </c>
      <c r="H273" s="124">
        <f t="shared" si="9"/>
        <v>16170</v>
      </c>
      <c r="I273" s="62"/>
    </row>
    <row r="274" spans="3:9" s="55" customFormat="1" ht="15" customHeight="1">
      <c r="C274" s="678" t="s">
        <v>6000</v>
      </c>
      <c r="D274" s="333" t="s">
        <v>6370</v>
      </c>
      <c r="E274" s="170" t="s">
        <v>42</v>
      </c>
      <c r="F274" s="67">
        <v>2.5999999999999999E-2</v>
      </c>
      <c r="G274" s="64">
        <f>VLOOKUP(D274,upahbahan,3,FALSE)</f>
        <v>178000</v>
      </c>
      <c r="H274" s="124">
        <f t="shared" si="9"/>
        <v>4628</v>
      </c>
      <c r="I274" s="62"/>
    </row>
    <row r="275" spans="3:9" s="55" customFormat="1" ht="15" customHeight="1">
      <c r="C275" s="678" t="s">
        <v>6360</v>
      </c>
      <c r="D275" s="333" t="s">
        <v>6365</v>
      </c>
      <c r="E275" s="170" t="s">
        <v>42</v>
      </c>
      <c r="F275" s="336">
        <v>7.0000000000000001E-3</v>
      </c>
      <c r="G275" s="64">
        <f>VLOOKUP(D275,upahbahan,3,FALSE)</f>
        <v>165000</v>
      </c>
      <c r="H275" s="124">
        <f t="shared" si="9"/>
        <v>1155</v>
      </c>
      <c r="I275" s="62"/>
    </row>
    <row r="276" spans="3:9" s="55" customFormat="1" ht="15" customHeight="1">
      <c r="C276" s="144" t="s">
        <v>1216</v>
      </c>
      <c r="D276" s="80"/>
      <c r="E276" s="537"/>
      <c r="F276" s="80"/>
      <c r="G276" s="162"/>
      <c r="H276" s="124">
        <f>SUM(H267:H275)</f>
        <v>623023</v>
      </c>
      <c r="I276" s="62"/>
    </row>
    <row r="277" spans="3:9" s="55" customFormat="1" ht="15" customHeight="1">
      <c r="C277" s="152" t="s">
        <v>1217</v>
      </c>
      <c r="D277" s="59" t="s">
        <v>1218</v>
      </c>
      <c r="E277" s="170"/>
      <c r="F277" s="73"/>
      <c r="G277" s="73"/>
      <c r="H277" s="146"/>
      <c r="I277" s="62"/>
    </row>
    <row r="278" spans="3:9" s="55" customFormat="1" ht="15" customHeight="1">
      <c r="C278" s="536">
        <v>1</v>
      </c>
      <c r="D278" s="59" t="s">
        <v>2529</v>
      </c>
      <c r="E278" s="170" t="s">
        <v>2423</v>
      </c>
      <c r="F278" s="171">
        <v>0.28000000000000003</v>
      </c>
      <c r="G278" s="64">
        <f>VLOOKUP(D278,upahbahan,3,FALSE)</f>
        <v>3442900</v>
      </c>
      <c r="H278" s="124">
        <f t="shared" ref="H278" si="10">F278*G278</f>
        <v>964012.00000000012</v>
      </c>
      <c r="I278" s="62"/>
    </row>
    <row r="279" spans="3:9" s="55" customFormat="1" ht="15" customHeight="1">
      <c r="C279" s="144" t="s">
        <v>1219</v>
      </c>
      <c r="D279" s="80"/>
      <c r="E279" s="80"/>
      <c r="F279" s="80"/>
      <c r="G279" s="162"/>
      <c r="H279" s="539">
        <f>SUM(H277:H278)</f>
        <v>964012.00000000012</v>
      </c>
      <c r="I279" s="62"/>
    </row>
    <row r="280" spans="3:9" s="55" customFormat="1" ht="15" customHeight="1">
      <c r="C280" s="122" t="s">
        <v>1220</v>
      </c>
      <c r="D280" s="69" t="s">
        <v>1221</v>
      </c>
      <c r="E280" s="70"/>
      <c r="F280" s="70"/>
      <c r="G280" s="71"/>
      <c r="H280" s="124">
        <f>H279+H276+H265</f>
        <v>1600835</v>
      </c>
      <c r="I280" s="62"/>
    </row>
    <row r="281" spans="3:9" s="55" customFormat="1" ht="15" customHeight="1">
      <c r="C281" s="122" t="s">
        <v>1222</v>
      </c>
      <c r="D281" s="69" t="s">
        <v>1325</v>
      </c>
      <c r="E281" s="70"/>
      <c r="F281" s="71"/>
      <c r="G281" s="95">
        <v>0.1</v>
      </c>
      <c r="H281" s="124">
        <f>H280*G281</f>
        <v>160083.5</v>
      </c>
      <c r="I281" s="62"/>
    </row>
    <row r="282" spans="3:9" s="55" customFormat="1" ht="15" customHeight="1" thickBot="1">
      <c r="C282" s="130" t="s">
        <v>1223</v>
      </c>
      <c r="D282" s="131" t="s">
        <v>1224</v>
      </c>
      <c r="E282" s="132"/>
      <c r="F282" s="132"/>
      <c r="G282" s="155"/>
      <c r="H282" s="134">
        <f>SUM(H280:H281)</f>
        <v>1760918.5</v>
      </c>
      <c r="I282" s="62"/>
    </row>
    <row r="283" spans="3:9" ht="15" customHeight="1" thickTop="1"/>
    <row r="285" spans="3:9" s="55" customFormat="1" ht="21.75" customHeight="1" thickBot="1">
      <c r="C285" s="53" t="s">
        <v>6380</v>
      </c>
      <c r="D285" s="221" t="s">
        <v>6381</v>
      </c>
      <c r="E285" s="342"/>
      <c r="F285" s="342"/>
      <c r="G285" s="342"/>
      <c r="H285" s="342"/>
      <c r="I285" s="56">
        <f>ROUNDDOWN(H308,-2)</f>
        <v>4990500</v>
      </c>
    </row>
    <row r="286" spans="3:9" s="55" customFormat="1" ht="36" customHeight="1" thickTop="1">
      <c r="C286" s="119" t="s">
        <v>1197</v>
      </c>
      <c r="D286" s="120" t="s">
        <v>1198</v>
      </c>
      <c r="E286" s="120" t="s">
        <v>1199</v>
      </c>
      <c r="F286" s="120" t="s">
        <v>1200</v>
      </c>
      <c r="G286" s="120" t="s">
        <v>1201</v>
      </c>
      <c r="H286" s="121" t="s">
        <v>1202</v>
      </c>
      <c r="I286" s="62"/>
    </row>
    <row r="287" spans="3:9" s="55" customFormat="1" ht="15" customHeight="1">
      <c r="C287" s="330" t="s">
        <v>1203</v>
      </c>
      <c r="D287" s="59" t="s">
        <v>1204</v>
      </c>
      <c r="E287" s="73"/>
      <c r="F287" s="73"/>
      <c r="G287" s="73"/>
      <c r="H287" s="146"/>
      <c r="I287" s="62"/>
    </row>
    <row r="288" spans="3:9" s="55" customFormat="1" ht="15" customHeight="1">
      <c r="C288" s="330">
        <v>1</v>
      </c>
      <c r="D288" s="59" t="s">
        <v>5</v>
      </c>
      <c r="E288" s="170" t="s">
        <v>2123</v>
      </c>
      <c r="F288" s="189">
        <v>6.7000000000000004E-2</v>
      </c>
      <c r="G288" s="64">
        <f>VLOOKUP(D288,upahbahan,3,FALSE)</f>
        <v>100000</v>
      </c>
      <c r="H288" s="124">
        <f t="shared" ref="H288:H290" si="11">F288*G288</f>
        <v>6700</v>
      </c>
      <c r="I288" s="62"/>
    </row>
    <row r="289" spans="3:9" s="55" customFormat="1" ht="15" customHeight="1">
      <c r="C289" s="356" t="s">
        <v>1206</v>
      </c>
      <c r="D289" s="59" t="s">
        <v>1801</v>
      </c>
      <c r="E289" s="72" t="s">
        <v>6</v>
      </c>
      <c r="F289" s="93">
        <v>6.7000000000000004E-2</v>
      </c>
      <c r="G289" s="64">
        <f>VLOOKUP(D289,upahbahan,3,FALSE)</f>
        <v>145000</v>
      </c>
      <c r="H289" s="124">
        <f t="shared" si="11"/>
        <v>9715</v>
      </c>
      <c r="I289" s="62"/>
    </row>
    <row r="290" spans="3:9" s="55" customFormat="1" ht="15" customHeight="1">
      <c r="C290" s="356">
        <v>3</v>
      </c>
      <c r="D290" s="59" t="s">
        <v>19</v>
      </c>
      <c r="E290" s="72" t="s">
        <v>6</v>
      </c>
      <c r="F290" s="93">
        <v>3.3000000000000002E-2</v>
      </c>
      <c r="G290" s="64">
        <f>VLOOKUP(D290,upahbahan,3,FALSE)</f>
        <v>200000</v>
      </c>
      <c r="H290" s="124">
        <f t="shared" si="11"/>
        <v>6600</v>
      </c>
      <c r="I290" s="62"/>
    </row>
    <row r="291" spans="3:9" s="55" customFormat="1" ht="15" customHeight="1">
      <c r="C291" s="144" t="s">
        <v>1210</v>
      </c>
      <c r="D291" s="80"/>
      <c r="E291" s="80"/>
      <c r="F291" s="217"/>
      <c r="G291" s="218"/>
      <c r="H291" s="124">
        <f>SUM(H288:H290)</f>
        <v>23015</v>
      </c>
      <c r="I291" s="220"/>
    </row>
    <row r="292" spans="3:9" s="55" customFormat="1" ht="15" customHeight="1">
      <c r="C292" s="343" t="s">
        <v>1211</v>
      </c>
      <c r="D292" s="333" t="s">
        <v>1212</v>
      </c>
      <c r="E292" s="73"/>
      <c r="F292" s="60"/>
      <c r="G292" s="73"/>
      <c r="H292" s="344"/>
      <c r="I292" s="62"/>
    </row>
    <row r="293" spans="3:9" s="55" customFormat="1" ht="15" customHeight="1">
      <c r="C293" s="343">
        <v>1</v>
      </c>
      <c r="D293" s="333" t="s">
        <v>6382</v>
      </c>
      <c r="E293" s="170" t="s">
        <v>44</v>
      </c>
      <c r="F293" s="67">
        <v>1.05</v>
      </c>
      <c r="G293" s="64">
        <f>VLOOKUP(D293,upahbahan,3,FALSE)</f>
        <v>2900000</v>
      </c>
      <c r="H293" s="124">
        <f t="shared" ref="H293:H301" si="12">F293*G293</f>
        <v>3045000</v>
      </c>
      <c r="I293" s="62"/>
    </row>
    <row r="294" spans="3:9" s="55" customFormat="1" ht="15" customHeight="1">
      <c r="C294" s="343">
        <v>2</v>
      </c>
      <c r="D294" s="333" t="s">
        <v>6366</v>
      </c>
      <c r="E294" s="170" t="s">
        <v>66</v>
      </c>
      <c r="F294" s="67">
        <v>0.02</v>
      </c>
      <c r="G294" s="64">
        <f>VLOOKUP(D294,upahbahan,3,FALSE)</f>
        <v>28500</v>
      </c>
      <c r="H294" s="124">
        <f t="shared" si="12"/>
        <v>570</v>
      </c>
      <c r="I294" s="62"/>
    </row>
    <row r="295" spans="3:9" s="55" customFormat="1" ht="15" customHeight="1">
      <c r="C295" s="343">
        <v>3</v>
      </c>
      <c r="D295" s="333" t="s">
        <v>6356</v>
      </c>
      <c r="E295" s="170"/>
      <c r="F295" s="67"/>
      <c r="G295" s="73"/>
      <c r="H295" s="124">
        <f t="shared" si="12"/>
        <v>0</v>
      </c>
      <c r="I295" s="62"/>
    </row>
    <row r="296" spans="3:9" s="55" customFormat="1" ht="15" customHeight="1">
      <c r="C296" s="678" t="s">
        <v>5975</v>
      </c>
      <c r="D296" s="333" t="s">
        <v>6357</v>
      </c>
      <c r="E296" s="170" t="s">
        <v>107</v>
      </c>
      <c r="F296" s="67">
        <v>3</v>
      </c>
      <c r="G296" s="64">
        <f>VLOOKUP(D296,upahbahan,3,FALSE)</f>
        <v>7000</v>
      </c>
      <c r="H296" s="124">
        <f t="shared" si="12"/>
        <v>21000</v>
      </c>
      <c r="I296" s="62"/>
    </row>
    <row r="297" spans="3:9" s="55" customFormat="1" ht="15" customHeight="1">
      <c r="C297" s="678" t="s">
        <v>6000</v>
      </c>
      <c r="D297" s="333" t="s">
        <v>6362</v>
      </c>
      <c r="E297" s="170" t="s">
        <v>114</v>
      </c>
      <c r="F297" s="67">
        <v>15</v>
      </c>
      <c r="G297" s="64">
        <f>VLOOKUP(D297,upahbahan,3,FALSE)</f>
        <v>200</v>
      </c>
      <c r="H297" s="124">
        <f t="shared" si="12"/>
        <v>3000</v>
      </c>
      <c r="I297" s="62"/>
    </row>
    <row r="298" spans="3:9" s="55" customFormat="1" ht="15" customHeight="1">
      <c r="C298" s="343">
        <v>4</v>
      </c>
      <c r="D298" s="333" t="s">
        <v>6358</v>
      </c>
      <c r="E298" s="170"/>
      <c r="F298" s="67"/>
      <c r="G298" s="73"/>
      <c r="H298" s="124">
        <f t="shared" si="12"/>
        <v>0</v>
      </c>
      <c r="I298" s="62"/>
    </row>
    <row r="299" spans="3:9" s="55" customFormat="1" ht="15" customHeight="1">
      <c r="C299" s="678" t="s">
        <v>5975</v>
      </c>
      <c r="D299" s="333" t="s">
        <v>2105</v>
      </c>
      <c r="E299" s="170" t="s">
        <v>42</v>
      </c>
      <c r="F299" s="67">
        <v>0.14599999999999999</v>
      </c>
      <c r="G299" s="64">
        <f>VLOOKUP(D299,upahbahan,3,FALSE)</f>
        <v>165000</v>
      </c>
      <c r="H299" s="124">
        <f t="shared" si="12"/>
        <v>24090</v>
      </c>
      <c r="I299" s="62"/>
    </row>
    <row r="300" spans="3:9" s="55" customFormat="1" ht="15" customHeight="1">
      <c r="C300" s="678" t="s">
        <v>6000</v>
      </c>
      <c r="D300" s="333" t="s">
        <v>6370</v>
      </c>
      <c r="E300" s="170" t="s">
        <v>42</v>
      </c>
      <c r="F300" s="67">
        <v>3.9E-2</v>
      </c>
      <c r="G300" s="64">
        <f>VLOOKUP(D300,upahbahan,3,FALSE)</f>
        <v>178000</v>
      </c>
      <c r="H300" s="124">
        <f t="shared" si="12"/>
        <v>6942</v>
      </c>
      <c r="I300" s="62"/>
    </row>
    <row r="301" spans="3:9" s="55" customFormat="1" ht="15" customHeight="1">
      <c r="C301" s="678" t="s">
        <v>6360</v>
      </c>
      <c r="D301" s="333" t="s">
        <v>6365</v>
      </c>
      <c r="E301" s="170" t="s">
        <v>42</v>
      </c>
      <c r="F301" s="336">
        <v>0.01</v>
      </c>
      <c r="G301" s="64">
        <f>VLOOKUP(D301,upahbahan,3,FALSE)</f>
        <v>165000</v>
      </c>
      <c r="H301" s="124">
        <f t="shared" si="12"/>
        <v>1650</v>
      </c>
      <c r="I301" s="62"/>
    </row>
    <row r="302" spans="3:9" s="55" customFormat="1" ht="15" customHeight="1">
      <c r="C302" s="144" t="s">
        <v>1216</v>
      </c>
      <c r="D302" s="80"/>
      <c r="E302" s="537"/>
      <c r="F302" s="80"/>
      <c r="G302" s="162"/>
      <c r="H302" s="124">
        <f>SUM(H293:H301)</f>
        <v>3102252</v>
      </c>
      <c r="I302" s="62"/>
    </row>
    <row r="303" spans="3:9" s="55" customFormat="1" ht="15" customHeight="1">
      <c r="C303" s="152" t="s">
        <v>1217</v>
      </c>
      <c r="D303" s="59" t="s">
        <v>1218</v>
      </c>
      <c r="E303" s="170"/>
      <c r="F303" s="73"/>
      <c r="G303" s="73"/>
      <c r="H303" s="146"/>
      <c r="I303" s="62"/>
    </row>
    <row r="304" spans="3:9" s="55" customFormat="1" ht="15" customHeight="1">
      <c r="C304" s="536">
        <v>1</v>
      </c>
      <c r="D304" s="59" t="s">
        <v>2529</v>
      </c>
      <c r="E304" s="170" t="s">
        <v>2423</v>
      </c>
      <c r="F304" s="171">
        <v>0.41</v>
      </c>
      <c r="G304" s="64">
        <f>VLOOKUP(D304,upahbahan,3,FALSE)</f>
        <v>3442900</v>
      </c>
      <c r="H304" s="124">
        <f t="shared" ref="H304" si="13">F304*G304</f>
        <v>1411589</v>
      </c>
      <c r="I304" s="62"/>
    </row>
    <row r="305" spans="3:9" s="55" customFormat="1" ht="15" customHeight="1">
      <c r="C305" s="144" t="s">
        <v>1219</v>
      </c>
      <c r="D305" s="80"/>
      <c r="E305" s="80"/>
      <c r="F305" s="80"/>
      <c r="G305" s="162"/>
      <c r="H305" s="539">
        <f>SUM(H303:H304)</f>
        <v>1411589</v>
      </c>
      <c r="I305" s="62"/>
    </row>
    <row r="306" spans="3:9" s="55" customFormat="1" ht="15" customHeight="1">
      <c r="C306" s="122" t="s">
        <v>1220</v>
      </c>
      <c r="D306" s="69" t="s">
        <v>1221</v>
      </c>
      <c r="E306" s="70"/>
      <c r="F306" s="70"/>
      <c r="G306" s="71"/>
      <c r="H306" s="124">
        <f>H305+H302+H291</f>
        <v>4536856</v>
      </c>
      <c r="I306" s="62"/>
    </row>
    <row r="307" spans="3:9" s="55" customFormat="1" ht="15" customHeight="1">
      <c r="C307" s="122" t="s">
        <v>1222</v>
      </c>
      <c r="D307" s="69" t="s">
        <v>1325</v>
      </c>
      <c r="E307" s="70"/>
      <c r="F307" s="71"/>
      <c r="G307" s="95">
        <v>0.1</v>
      </c>
      <c r="H307" s="124">
        <f>H306*G307</f>
        <v>453685.60000000003</v>
      </c>
      <c r="I307" s="62"/>
    </row>
    <row r="308" spans="3:9" s="55" customFormat="1" ht="15" customHeight="1" thickBot="1">
      <c r="C308" s="130" t="s">
        <v>1223</v>
      </c>
      <c r="D308" s="131" t="s">
        <v>1224</v>
      </c>
      <c r="E308" s="132"/>
      <c r="F308" s="132"/>
      <c r="G308" s="155"/>
      <c r="H308" s="134">
        <f>SUM(H306:H307)</f>
        <v>4990541.5999999996</v>
      </c>
      <c r="I308" s="62"/>
    </row>
    <row r="309" spans="3:9" ht="15" customHeight="1" thickTop="1"/>
    <row r="310" spans="3:9" s="55" customFormat="1" ht="21.75" customHeight="1" thickBot="1">
      <c r="C310" s="53" t="s">
        <v>6383</v>
      </c>
      <c r="D310" s="221" t="s">
        <v>6384</v>
      </c>
      <c r="E310" s="342"/>
      <c r="F310" s="342"/>
      <c r="G310" s="342"/>
      <c r="H310" s="342"/>
      <c r="I310" s="56">
        <f>ROUNDDOWN(H333,-2)</f>
        <v>8460200</v>
      </c>
    </row>
    <row r="311" spans="3:9" s="55" customFormat="1" ht="36" customHeight="1" thickTop="1">
      <c r="C311" s="119" t="s">
        <v>1197</v>
      </c>
      <c r="D311" s="120" t="s">
        <v>1198</v>
      </c>
      <c r="E311" s="120" t="s">
        <v>1199</v>
      </c>
      <c r="F311" s="120" t="s">
        <v>1200</v>
      </c>
      <c r="G311" s="120" t="s">
        <v>1201</v>
      </c>
      <c r="H311" s="121" t="s">
        <v>1202</v>
      </c>
      <c r="I311" s="62"/>
    </row>
    <row r="312" spans="3:9" s="55" customFormat="1" ht="15" customHeight="1">
      <c r="C312" s="330" t="s">
        <v>1203</v>
      </c>
      <c r="D312" s="59" t="s">
        <v>1204</v>
      </c>
      <c r="E312" s="73"/>
      <c r="F312" s="73"/>
      <c r="G312" s="73"/>
      <c r="H312" s="146"/>
      <c r="I312" s="62"/>
    </row>
    <row r="313" spans="3:9" s="55" customFormat="1" ht="15" customHeight="1">
      <c r="C313" s="330">
        <v>1</v>
      </c>
      <c r="D313" s="59" t="s">
        <v>5</v>
      </c>
      <c r="E313" s="170" t="s">
        <v>2123</v>
      </c>
      <c r="F313" s="189">
        <v>0.1</v>
      </c>
      <c r="G313" s="64">
        <f>VLOOKUP(D313,upahbahan,3,FALSE)</f>
        <v>100000</v>
      </c>
      <c r="H313" s="124">
        <f t="shared" ref="H313:H315" si="14">F313*G313</f>
        <v>10000</v>
      </c>
      <c r="I313" s="62"/>
    </row>
    <row r="314" spans="3:9" s="55" customFormat="1" ht="15" customHeight="1">
      <c r="C314" s="356" t="s">
        <v>1206</v>
      </c>
      <c r="D314" s="59" t="s">
        <v>1801</v>
      </c>
      <c r="E314" s="72" t="s">
        <v>6</v>
      </c>
      <c r="F314" s="93">
        <v>0.1</v>
      </c>
      <c r="G314" s="64">
        <f>VLOOKUP(D314,upahbahan,3,FALSE)</f>
        <v>145000</v>
      </c>
      <c r="H314" s="124">
        <f t="shared" si="14"/>
        <v>14500</v>
      </c>
      <c r="I314" s="62"/>
    </row>
    <row r="315" spans="3:9" s="55" customFormat="1" ht="15" customHeight="1">
      <c r="C315" s="356">
        <v>3</v>
      </c>
      <c r="D315" s="59" t="s">
        <v>19</v>
      </c>
      <c r="E315" s="72" t="s">
        <v>6</v>
      </c>
      <c r="F315" s="93">
        <v>0.05</v>
      </c>
      <c r="G315" s="64">
        <f>VLOOKUP(D315,upahbahan,3,FALSE)</f>
        <v>200000</v>
      </c>
      <c r="H315" s="124">
        <f t="shared" si="14"/>
        <v>10000</v>
      </c>
      <c r="I315" s="62"/>
    </row>
    <row r="316" spans="3:9" s="55" customFormat="1" ht="15" customHeight="1">
      <c r="C316" s="144" t="s">
        <v>1210</v>
      </c>
      <c r="D316" s="80"/>
      <c r="E316" s="80"/>
      <c r="F316" s="217"/>
      <c r="G316" s="218"/>
      <c r="H316" s="124">
        <f>SUM(H313:H315)</f>
        <v>34500</v>
      </c>
      <c r="I316" s="220"/>
    </row>
    <row r="317" spans="3:9" s="55" customFormat="1" ht="15" customHeight="1">
      <c r="C317" s="343" t="s">
        <v>1211</v>
      </c>
      <c r="D317" s="333" t="s">
        <v>1212</v>
      </c>
      <c r="E317" s="73"/>
      <c r="F317" s="60"/>
      <c r="G317" s="73"/>
      <c r="H317" s="344"/>
      <c r="I317" s="62"/>
    </row>
    <row r="318" spans="3:9" s="55" customFormat="1" ht="15" customHeight="1">
      <c r="C318" s="343">
        <v>1</v>
      </c>
      <c r="D318" s="333" t="s">
        <v>6385</v>
      </c>
      <c r="E318" s="170" t="s">
        <v>44</v>
      </c>
      <c r="F318" s="67">
        <v>1.05</v>
      </c>
      <c r="G318" s="64">
        <f>VLOOKUP(D318,upahbahan,3,FALSE)</f>
        <v>5390000</v>
      </c>
      <c r="H318" s="124">
        <f t="shared" ref="H318:H326" si="15">F318*G318</f>
        <v>5659500</v>
      </c>
      <c r="I318" s="62"/>
    </row>
    <row r="319" spans="3:9" s="55" customFormat="1" ht="15" customHeight="1">
      <c r="C319" s="343">
        <v>2</v>
      </c>
      <c r="D319" s="333" t="s">
        <v>6366</v>
      </c>
      <c r="E319" s="170" t="s">
        <v>66</v>
      </c>
      <c r="F319" s="67">
        <v>0.02</v>
      </c>
      <c r="G319" s="64">
        <f>VLOOKUP(D319,upahbahan,3,FALSE)</f>
        <v>28500</v>
      </c>
      <c r="H319" s="124">
        <f t="shared" si="15"/>
        <v>570</v>
      </c>
      <c r="I319" s="62"/>
    </row>
    <row r="320" spans="3:9" s="55" customFormat="1" ht="15" customHeight="1">
      <c r="C320" s="343">
        <v>3</v>
      </c>
      <c r="D320" s="333" t="s">
        <v>6356</v>
      </c>
      <c r="E320" s="170"/>
      <c r="F320" s="67"/>
      <c r="G320" s="73"/>
      <c r="H320" s="124">
        <f t="shared" si="15"/>
        <v>0</v>
      </c>
      <c r="I320" s="62"/>
    </row>
    <row r="321" spans="3:9" s="55" customFormat="1" ht="15" customHeight="1">
      <c r="C321" s="678" t="s">
        <v>5975</v>
      </c>
      <c r="D321" s="333" t="s">
        <v>6357</v>
      </c>
      <c r="E321" s="170" t="s">
        <v>107</v>
      </c>
      <c r="F321" s="67">
        <v>3</v>
      </c>
      <c r="G321" s="64">
        <f>VLOOKUP(D321,upahbahan,3,FALSE)</f>
        <v>7000</v>
      </c>
      <c r="H321" s="124">
        <f t="shared" si="15"/>
        <v>21000</v>
      </c>
      <c r="I321" s="62"/>
    </row>
    <row r="322" spans="3:9" s="55" customFormat="1" ht="15" customHeight="1">
      <c r="C322" s="678" t="s">
        <v>6000</v>
      </c>
      <c r="D322" s="333" t="s">
        <v>6362</v>
      </c>
      <c r="E322" s="170" t="s">
        <v>114</v>
      </c>
      <c r="F322" s="67">
        <v>20</v>
      </c>
      <c r="G322" s="64">
        <f>VLOOKUP(D322,upahbahan,3,FALSE)</f>
        <v>200</v>
      </c>
      <c r="H322" s="124">
        <f t="shared" si="15"/>
        <v>4000</v>
      </c>
      <c r="I322" s="62"/>
    </row>
    <row r="323" spans="3:9" s="55" customFormat="1" ht="15" customHeight="1">
      <c r="C323" s="343">
        <v>4</v>
      </c>
      <c r="D323" s="333" t="s">
        <v>6358</v>
      </c>
      <c r="E323" s="170"/>
      <c r="F323" s="67"/>
      <c r="G323" s="73"/>
      <c r="H323" s="124">
        <f t="shared" si="15"/>
        <v>0</v>
      </c>
      <c r="I323" s="62"/>
    </row>
    <row r="324" spans="3:9" s="55" customFormat="1" ht="15" customHeight="1">
      <c r="C324" s="678" t="s">
        <v>5975</v>
      </c>
      <c r="D324" s="333" t="s">
        <v>2105</v>
      </c>
      <c r="E324" s="170" t="s">
        <v>42</v>
      </c>
      <c r="F324" s="67">
        <v>0.19500000000000001</v>
      </c>
      <c r="G324" s="64">
        <f>VLOOKUP(D324,upahbahan,3,FALSE)</f>
        <v>165000</v>
      </c>
      <c r="H324" s="124">
        <f t="shared" si="15"/>
        <v>32175</v>
      </c>
      <c r="I324" s="62"/>
    </row>
    <row r="325" spans="3:9" s="55" customFormat="1" ht="15" customHeight="1">
      <c r="C325" s="678" t="s">
        <v>6000</v>
      </c>
      <c r="D325" s="333" t="s">
        <v>6370</v>
      </c>
      <c r="E325" s="170" t="s">
        <v>42</v>
      </c>
      <c r="F325" s="67">
        <v>5.1999999999999998E-2</v>
      </c>
      <c r="G325" s="64">
        <f>VLOOKUP(D325,upahbahan,3,FALSE)</f>
        <v>178000</v>
      </c>
      <c r="H325" s="124">
        <f t="shared" si="15"/>
        <v>9256</v>
      </c>
      <c r="I325" s="62"/>
    </row>
    <row r="326" spans="3:9" s="55" customFormat="1" ht="15" customHeight="1">
      <c r="C326" s="678" t="s">
        <v>6360</v>
      </c>
      <c r="D326" s="333" t="s">
        <v>6365</v>
      </c>
      <c r="E326" s="170" t="s">
        <v>42</v>
      </c>
      <c r="F326" s="336">
        <v>1.2999999999999999E-2</v>
      </c>
      <c r="G326" s="64">
        <f>VLOOKUP(D326,upahbahan,3,FALSE)</f>
        <v>165000</v>
      </c>
      <c r="H326" s="124">
        <f t="shared" si="15"/>
        <v>2145</v>
      </c>
      <c r="I326" s="62"/>
    </row>
    <row r="327" spans="3:9" s="55" customFormat="1" ht="15" customHeight="1">
      <c r="C327" s="144" t="s">
        <v>1216</v>
      </c>
      <c r="D327" s="80"/>
      <c r="E327" s="537"/>
      <c r="F327" s="80"/>
      <c r="G327" s="162"/>
      <c r="H327" s="124">
        <f>SUM(H318:H326)</f>
        <v>5728646</v>
      </c>
      <c r="I327" s="62"/>
    </row>
    <row r="328" spans="3:9" s="55" customFormat="1" ht="15" customHeight="1">
      <c r="C328" s="152" t="s">
        <v>1217</v>
      </c>
      <c r="D328" s="59" t="s">
        <v>1218</v>
      </c>
      <c r="E328" s="170"/>
      <c r="F328" s="73"/>
      <c r="G328" s="73"/>
      <c r="H328" s="146"/>
      <c r="I328" s="62"/>
    </row>
    <row r="329" spans="3:9" s="55" customFormat="1" ht="15" customHeight="1">
      <c r="C329" s="536">
        <v>1</v>
      </c>
      <c r="D329" s="59" t="s">
        <v>2529</v>
      </c>
      <c r="E329" s="170" t="s">
        <v>2423</v>
      </c>
      <c r="F329" s="171">
        <v>0.56000000000000005</v>
      </c>
      <c r="G329" s="64">
        <f>VLOOKUP(D329,upahbahan,3,FALSE)</f>
        <v>3442900</v>
      </c>
      <c r="H329" s="124">
        <f t="shared" ref="H329" si="16">F329*G329</f>
        <v>1928024.0000000002</v>
      </c>
      <c r="I329" s="62"/>
    </row>
    <row r="330" spans="3:9" s="55" customFormat="1" ht="15" customHeight="1">
      <c r="C330" s="144" t="s">
        <v>1219</v>
      </c>
      <c r="D330" s="80"/>
      <c r="E330" s="80"/>
      <c r="F330" s="80"/>
      <c r="G330" s="162"/>
      <c r="H330" s="539">
        <f>SUM(H328:H329)</f>
        <v>1928024.0000000002</v>
      </c>
      <c r="I330" s="62"/>
    </row>
    <row r="331" spans="3:9" s="55" customFormat="1" ht="15" customHeight="1">
      <c r="C331" s="122" t="s">
        <v>1220</v>
      </c>
      <c r="D331" s="69" t="s">
        <v>1221</v>
      </c>
      <c r="E331" s="70"/>
      <c r="F331" s="70"/>
      <c r="G331" s="71"/>
      <c r="H331" s="124">
        <f>H330+H327+H316</f>
        <v>7691170</v>
      </c>
      <c r="I331" s="62"/>
    </row>
    <row r="332" spans="3:9" s="55" customFormat="1" ht="15" customHeight="1">
      <c r="C332" s="122" t="s">
        <v>1222</v>
      </c>
      <c r="D332" s="69" t="s">
        <v>1325</v>
      </c>
      <c r="E332" s="70"/>
      <c r="F332" s="71"/>
      <c r="G332" s="95">
        <v>0.1</v>
      </c>
      <c r="H332" s="124">
        <f>H331*G332</f>
        <v>769117</v>
      </c>
      <c r="I332" s="62"/>
    </row>
    <row r="333" spans="3:9" s="55" customFormat="1" ht="15" customHeight="1" thickBot="1">
      <c r="C333" s="130" t="s">
        <v>1223</v>
      </c>
      <c r="D333" s="131" t="s">
        <v>1224</v>
      </c>
      <c r="E333" s="132"/>
      <c r="F333" s="132"/>
      <c r="G333" s="155"/>
      <c r="H333" s="134">
        <f>SUM(H331:H332)</f>
        <v>8460287</v>
      </c>
      <c r="I333" s="62"/>
    </row>
    <row r="334" spans="3:9" ht="15" customHeight="1" thickTop="1"/>
    <row r="335" spans="3:9" s="55" customFormat="1" ht="21.75" customHeight="1" thickBot="1">
      <c r="C335" s="53" t="s">
        <v>6386</v>
      </c>
      <c r="D335" s="221" t="s">
        <v>6387</v>
      </c>
      <c r="E335" s="342"/>
      <c r="F335" s="342"/>
      <c r="G335" s="342"/>
      <c r="H335" s="342"/>
      <c r="I335" s="56">
        <f>ROUNDDOWN(H358,-2)</f>
        <v>3528800</v>
      </c>
    </row>
    <row r="336" spans="3:9" s="55" customFormat="1" ht="36" customHeight="1" thickTop="1">
      <c r="C336" s="119" t="s">
        <v>1197</v>
      </c>
      <c r="D336" s="120" t="s">
        <v>1198</v>
      </c>
      <c r="E336" s="120" t="s">
        <v>1199</v>
      </c>
      <c r="F336" s="120" t="s">
        <v>1200</v>
      </c>
      <c r="G336" s="120" t="s">
        <v>1201</v>
      </c>
      <c r="H336" s="121" t="s">
        <v>1202</v>
      </c>
      <c r="I336" s="62"/>
    </row>
    <row r="337" spans="3:9" s="55" customFormat="1" ht="15" customHeight="1">
      <c r="C337" s="330" t="s">
        <v>1203</v>
      </c>
      <c r="D337" s="59" t="s">
        <v>1204</v>
      </c>
      <c r="E337" s="73"/>
      <c r="F337" s="73"/>
      <c r="G337" s="73"/>
      <c r="H337" s="146"/>
      <c r="I337" s="62"/>
    </row>
    <row r="338" spans="3:9" s="55" customFormat="1" ht="15" customHeight="1">
      <c r="C338" s="330">
        <v>1</v>
      </c>
      <c r="D338" s="59" t="s">
        <v>5</v>
      </c>
      <c r="E338" s="170" t="s">
        <v>2123</v>
      </c>
      <c r="F338" s="189">
        <v>0.1</v>
      </c>
      <c r="G338" s="64">
        <f>VLOOKUP(D338,upahbahan,3,FALSE)</f>
        <v>100000</v>
      </c>
      <c r="H338" s="124">
        <f t="shared" ref="H338:H340" si="17">F338*G338</f>
        <v>10000</v>
      </c>
      <c r="I338" s="62"/>
    </row>
    <row r="339" spans="3:9" s="55" customFormat="1" ht="15" customHeight="1">
      <c r="C339" s="356" t="s">
        <v>1206</v>
      </c>
      <c r="D339" s="59" t="s">
        <v>1801</v>
      </c>
      <c r="E339" s="72" t="s">
        <v>6</v>
      </c>
      <c r="F339" s="93">
        <v>0.1</v>
      </c>
      <c r="G339" s="64">
        <f>VLOOKUP(D339,upahbahan,3,FALSE)</f>
        <v>145000</v>
      </c>
      <c r="H339" s="124">
        <f t="shared" si="17"/>
        <v>14500</v>
      </c>
      <c r="I339" s="62"/>
    </row>
    <row r="340" spans="3:9" s="55" customFormat="1" ht="15" customHeight="1">
      <c r="C340" s="356">
        <v>3</v>
      </c>
      <c r="D340" s="59" t="s">
        <v>19</v>
      </c>
      <c r="E340" s="72" t="s">
        <v>6</v>
      </c>
      <c r="F340" s="93">
        <v>0.05</v>
      </c>
      <c r="G340" s="64">
        <f>VLOOKUP(D340,upahbahan,3,FALSE)</f>
        <v>200000</v>
      </c>
      <c r="H340" s="124">
        <f t="shared" si="17"/>
        <v>10000</v>
      </c>
      <c r="I340" s="62"/>
    </row>
    <row r="341" spans="3:9" s="55" customFormat="1" ht="15" customHeight="1">
      <c r="C341" s="144" t="s">
        <v>1210</v>
      </c>
      <c r="D341" s="80"/>
      <c r="E341" s="80"/>
      <c r="F341" s="217"/>
      <c r="G341" s="218"/>
      <c r="H341" s="124">
        <f>SUM(H338:H340)</f>
        <v>34500</v>
      </c>
      <c r="I341" s="220"/>
    </row>
    <row r="342" spans="3:9" s="55" customFormat="1" ht="15" customHeight="1">
      <c r="C342" s="343" t="s">
        <v>1211</v>
      </c>
      <c r="D342" s="333" t="s">
        <v>1212</v>
      </c>
      <c r="E342" s="73"/>
      <c r="F342" s="60"/>
      <c r="G342" s="73"/>
      <c r="H342" s="344"/>
      <c r="I342" s="62"/>
    </row>
    <row r="343" spans="3:9" s="55" customFormat="1" ht="15" customHeight="1">
      <c r="C343" s="343">
        <v>1</v>
      </c>
      <c r="D343" s="333" t="s">
        <v>6388</v>
      </c>
      <c r="E343" s="170" t="s">
        <v>44</v>
      </c>
      <c r="F343" s="67">
        <v>1.05</v>
      </c>
      <c r="G343" s="64">
        <f>VLOOKUP(D343,upahbahan,3,FALSE)</f>
        <v>650000</v>
      </c>
      <c r="H343" s="124">
        <f t="shared" ref="H343:H351" si="18">F343*G343</f>
        <v>682500</v>
      </c>
      <c r="I343" s="62"/>
    </row>
    <row r="344" spans="3:9" s="55" customFormat="1" ht="15" customHeight="1">
      <c r="C344" s="343">
        <v>2</v>
      </c>
      <c r="D344" s="333" t="s">
        <v>6366</v>
      </c>
      <c r="E344" s="170" t="s">
        <v>66</v>
      </c>
      <c r="F344" s="67">
        <v>0.02</v>
      </c>
      <c r="G344" s="64">
        <f>VLOOKUP(D344,upahbahan,3,FALSE)</f>
        <v>28500</v>
      </c>
      <c r="H344" s="124">
        <f t="shared" si="18"/>
        <v>570</v>
      </c>
      <c r="I344" s="62"/>
    </row>
    <row r="345" spans="3:9" s="55" customFormat="1" ht="15" customHeight="1">
      <c r="C345" s="343">
        <v>3</v>
      </c>
      <c r="D345" s="333" t="s">
        <v>6356</v>
      </c>
      <c r="E345" s="170"/>
      <c r="F345" s="67"/>
      <c r="G345" s="73"/>
      <c r="H345" s="124">
        <f t="shared" si="18"/>
        <v>0</v>
      </c>
      <c r="I345" s="62"/>
    </row>
    <row r="346" spans="3:9" s="55" customFormat="1" ht="15" customHeight="1">
      <c r="C346" s="678" t="s">
        <v>5975</v>
      </c>
      <c r="D346" s="333" t="s">
        <v>6357</v>
      </c>
      <c r="E346" s="170" t="s">
        <v>107</v>
      </c>
      <c r="F346" s="67">
        <v>3</v>
      </c>
      <c r="G346" s="64">
        <f>VLOOKUP(D346,upahbahan,3,FALSE)</f>
        <v>7000</v>
      </c>
      <c r="H346" s="124">
        <f t="shared" si="18"/>
        <v>21000</v>
      </c>
      <c r="I346" s="62"/>
    </row>
    <row r="347" spans="3:9" s="55" customFormat="1" ht="15" customHeight="1">
      <c r="C347" s="678" t="s">
        <v>6000</v>
      </c>
      <c r="D347" s="333" t="s">
        <v>6362</v>
      </c>
      <c r="E347" s="170" t="s">
        <v>114</v>
      </c>
      <c r="F347" s="67">
        <v>25</v>
      </c>
      <c r="G347" s="64">
        <f>VLOOKUP(D347,upahbahan,3,FALSE)</f>
        <v>200</v>
      </c>
      <c r="H347" s="124">
        <f t="shared" si="18"/>
        <v>5000</v>
      </c>
      <c r="I347" s="62"/>
    </row>
    <row r="348" spans="3:9" s="55" customFormat="1" ht="15" customHeight="1">
      <c r="C348" s="343">
        <v>4</v>
      </c>
      <c r="D348" s="333" t="s">
        <v>6358</v>
      </c>
      <c r="E348" s="170"/>
      <c r="F348" s="67"/>
      <c r="G348" s="73"/>
      <c r="H348" s="124">
        <f t="shared" si="18"/>
        <v>0</v>
      </c>
      <c r="I348" s="62"/>
    </row>
    <row r="349" spans="3:9" s="55" customFormat="1" ht="15" customHeight="1">
      <c r="C349" s="678" t="s">
        <v>5975</v>
      </c>
      <c r="D349" s="333" t="s">
        <v>2105</v>
      </c>
      <c r="E349" s="170" t="s">
        <v>42</v>
      </c>
      <c r="F349" s="67">
        <v>0.24399999999999999</v>
      </c>
      <c r="G349" s="64">
        <f>VLOOKUP(D349,upahbahan,3,FALSE)</f>
        <v>165000</v>
      </c>
      <c r="H349" s="124">
        <f t="shared" si="18"/>
        <v>40260</v>
      </c>
      <c r="I349" s="62"/>
    </row>
    <row r="350" spans="3:9" s="55" customFormat="1" ht="15" customHeight="1">
      <c r="C350" s="678" t="s">
        <v>6000</v>
      </c>
      <c r="D350" s="333" t="s">
        <v>6370</v>
      </c>
      <c r="E350" s="170" t="s">
        <v>42</v>
      </c>
      <c r="F350" s="67">
        <v>6.5000000000000002E-2</v>
      </c>
      <c r="G350" s="64">
        <f>VLOOKUP(D350,upahbahan,3,FALSE)</f>
        <v>178000</v>
      </c>
      <c r="H350" s="124">
        <f t="shared" si="18"/>
        <v>11570</v>
      </c>
      <c r="I350" s="62"/>
    </row>
    <row r="351" spans="3:9" s="55" customFormat="1" ht="15" customHeight="1">
      <c r="C351" s="678" t="s">
        <v>6360</v>
      </c>
      <c r="D351" s="333" t="s">
        <v>6365</v>
      </c>
      <c r="E351" s="170" t="s">
        <v>42</v>
      </c>
      <c r="F351" s="336">
        <v>1.6E-2</v>
      </c>
      <c r="G351" s="64">
        <f>VLOOKUP(D351,upahbahan,3,FALSE)</f>
        <v>165000</v>
      </c>
      <c r="H351" s="124">
        <f t="shared" si="18"/>
        <v>2640</v>
      </c>
      <c r="I351" s="62"/>
    </row>
    <row r="352" spans="3:9" s="55" customFormat="1" ht="15" customHeight="1">
      <c r="C352" s="144" t="s">
        <v>1216</v>
      </c>
      <c r="D352" s="80"/>
      <c r="E352" s="537"/>
      <c r="F352" s="80"/>
      <c r="G352" s="162"/>
      <c r="H352" s="124">
        <f>SUM(H343:H351)</f>
        <v>763540</v>
      </c>
      <c r="I352" s="62"/>
    </row>
    <row r="353" spans="3:9" s="55" customFormat="1" ht="15" customHeight="1">
      <c r="C353" s="152" t="s">
        <v>1217</v>
      </c>
      <c r="D353" s="59" t="s">
        <v>1218</v>
      </c>
      <c r="E353" s="170"/>
      <c r="F353" s="73"/>
      <c r="G353" s="73"/>
      <c r="H353" s="146"/>
      <c r="I353" s="62"/>
    </row>
    <row r="354" spans="3:9" s="55" customFormat="1" ht="15" customHeight="1">
      <c r="C354" s="536">
        <v>1</v>
      </c>
      <c r="D354" s="59" t="s">
        <v>2529</v>
      </c>
      <c r="E354" s="170" t="s">
        <v>2423</v>
      </c>
      <c r="F354" s="171">
        <v>0.7</v>
      </c>
      <c r="G354" s="64">
        <f>VLOOKUP(D354,upahbahan,3,FALSE)</f>
        <v>3442900</v>
      </c>
      <c r="H354" s="124">
        <f t="shared" ref="H354" si="19">F354*G354</f>
        <v>2410030</v>
      </c>
      <c r="I354" s="62"/>
    </row>
    <row r="355" spans="3:9" s="55" customFormat="1" ht="15" customHeight="1">
      <c r="C355" s="144" t="s">
        <v>1219</v>
      </c>
      <c r="D355" s="80"/>
      <c r="E355" s="80"/>
      <c r="F355" s="80"/>
      <c r="G355" s="162"/>
      <c r="H355" s="539">
        <f>SUM(H353:H354)</f>
        <v>2410030</v>
      </c>
      <c r="I355" s="62"/>
    </row>
    <row r="356" spans="3:9" s="55" customFormat="1" ht="15" customHeight="1">
      <c r="C356" s="122" t="s">
        <v>1220</v>
      </c>
      <c r="D356" s="69" t="s">
        <v>1221</v>
      </c>
      <c r="E356" s="70"/>
      <c r="F356" s="70"/>
      <c r="G356" s="71"/>
      <c r="H356" s="124">
        <f>H355+H352+H341</f>
        <v>3208070</v>
      </c>
      <c r="I356" s="62"/>
    </row>
    <row r="357" spans="3:9" s="55" customFormat="1" ht="15" customHeight="1">
      <c r="C357" s="122" t="s">
        <v>1222</v>
      </c>
      <c r="D357" s="69" t="s">
        <v>1325</v>
      </c>
      <c r="E357" s="70"/>
      <c r="F357" s="71"/>
      <c r="G357" s="95">
        <v>0.1</v>
      </c>
      <c r="H357" s="124">
        <f>H356*G357</f>
        <v>320807</v>
      </c>
      <c r="I357" s="62"/>
    </row>
    <row r="358" spans="3:9" s="55" customFormat="1" ht="15" customHeight="1" thickBot="1">
      <c r="C358" s="130" t="s">
        <v>1223</v>
      </c>
      <c r="D358" s="131" t="s">
        <v>1224</v>
      </c>
      <c r="E358" s="132"/>
      <c r="F358" s="132"/>
      <c r="G358" s="155"/>
      <c r="H358" s="134">
        <f>SUM(H356:H357)</f>
        <v>3528877</v>
      </c>
      <c r="I358" s="62"/>
    </row>
    <row r="359" spans="3:9" ht="13.8" thickTop="1"/>
    <row r="360" spans="3:9" ht="13.8">
      <c r="C360" s="160" t="s">
        <v>6389</v>
      </c>
      <c r="D360" s="436" t="s">
        <v>6390</v>
      </c>
    </row>
    <row r="361" spans="3:9" s="55" customFormat="1" ht="21.75" customHeight="1" thickBot="1">
      <c r="C361" s="53" t="s">
        <v>6391</v>
      </c>
      <c r="D361" s="221" t="s">
        <v>6392</v>
      </c>
      <c r="E361" s="342"/>
      <c r="F361" s="342"/>
      <c r="G361" s="342"/>
      <c r="H361" s="342"/>
      <c r="I361" s="56">
        <f>ROUNDDOWN(H383,-2)</f>
        <v>68600</v>
      </c>
    </row>
    <row r="362" spans="3:9" s="55" customFormat="1" ht="36" customHeight="1" thickTop="1">
      <c r="C362" s="119" t="s">
        <v>1197</v>
      </c>
      <c r="D362" s="120" t="s">
        <v>1198</v>
      </c>
      <c r="E362" s="120" t="s">
        <v>1199</v>
      </c>
      <c r="F362" s="120" t="s">
        <v>1200</v>
      </c>
      <c r="G362" s="120" t="s">
        <v>1201</v>
      </c>
      <c r="H362" s="121" t="s">
        <v>1202</v>
      </c>
      <c r="I362" s="62"/>
    </row>
    <row r="363" spans="3:9" s="55" customFormat="1" ht="15" customHeight="1">
      <c r="C363" s="330" t="s">
        <v>1203</v>
      </c>
      <c r="D363" s="59" t="s">
        <v>1204</v>
      </c>
      <c r="E363" s="73"/>
      <c r="F363" s="73"/>
      <c r="G363" s="73"/>
      <c r="H363" s="146"/>
      <c r="I363" s="62"/>
    </row>
    <row r="364" spans="3:9" s="55" customFormat="1" ht="15" customHeight="1">
      <c r="C364" s="330">
        <v>1</v>
      </c>
      <c r="D364" s="59" t="s">
        <v>5</v>
      </c>
      <c r="E364" s="170" t="s">
        <v>2123</v>
      </c>
      <c r="F364" s="189">
        <v>0.04</v>
      </c>
      <c r="G364" s="64">
        <f>VLOOKUP(D364,upahbahan,3,FALSE)</f>
        <v>100000</v>
      </c>
      <c r="H364" s="124">
        <f t="shared" ref="H364:H366" si="20">F364*G364</f>
        <v>4000</v>
      </c>
      <c r="I364" s="62"/>
    </row>
    <row r="365" spans="3:9" s="55" customFormat="1" ht="15" customHeight="1">
      <c r="C365" s="356" t="s">
        <v>1206</v>
      </c>
      <c r="D365" s="59" t="s">
        <v>1801</v>
      </c>
      <c r="E365" s="72" t="s">
        <v>6</v>
      </c>
      <c r="F365" s="93">
        <v>0.04</v>
      </c>
      <c r="G365" s="64">
        <f>VLOOKUP(D365,upahbahan,3,FALSE)</f>
        <v>145000</v>
      </c>
      <c r="H365" s="124">
        <f t="shared" si="20"/>
        <v>5800</v>
      </c>
      <c r="I365" s="62"/>
    </row>
    <row r="366" spans="3:9" s="55" customFormat="1" ht="15" customHeight="1">
      <c r="C366" s="356">
        <v>3</v>
      </c>
      <c r="D366" s="59" t="s">
        <v>19</v>
      </c>
      <c r="E366" s="72" t="s">
        <v>6</v>
      </c>
      <c r="F366" s="93">
        <v>0.02</v>
      </c>
      <c r="G366" s="64">
        <f>VLOOKUP(D366,upahbahan,3,FALSE)</f>
        <v>200000</v>
      </c>
      <c r="H366" s="124">
        <f t="shared" si="20"/>
        <v>4000</v>
      </c>
      <c r="I366" s="62"/>
    </row>
    <row r="367" spans="3:9" s="55" customFormat="1" ht="15" customHeight="1">
      <c r="C367" s="144" t="s">
        <v>1210</v>
      </c>
      <c r="D367" s="80"/>
      <c r="E367" s="80"/>
      <c r="F367" s="217"/>
      <c r="G367" s="218"/>
      <c r="H367" s="124">
        <f>SUM(H364:H366)</f>
        <v>13800</v>
      </c>
      <c r="I367" s="220"/>
    </row>
    <row r="368" spans="3:9" s="55" customFormat="1" ht="15" customHeight="1">
      <c r="C368" s="343" t="s">
        <v>1211</v>
      </c>
      <c r="D368" s="333" t="s">
        <v>1212</v>
      </c>
      <c r="E368" s="73"/>
      <c r="F368" s="60"/>
      <c r="G368" s="73"/>
      <c r="H368" s="344"/>
      <c r="I368" s="62"/>
    </row>
    <row r="369" spans="3:9" s="55" customFormat="1" ht="15" customHeight="1">
      <c r="C369" s="343">
        <v>1</v>
      </c>
      <c r="D369" s="333" t="s">
        <v>6393</v>
      </c>
      <c r="E369" s="170" t="s">
        <v>44</v>
      </c>
      <c r="F369" s="67">
        <v>1.05</v>
      </c>
      <c r="G369" s="64">
        <f>VLOOKUP(D369,upahbahan,3,FALSE)</f>
        <v>15000</v>
      </c>
      <c r="H369" s="124">
        <f t="shared" ref="H369:H377" si="21">F369*G369</f>
        <v>15750</v>
      </c>
      <c r="I369" s="62"/>
    </row>
    <row r="370" spans="3:9" s="55" customFormat="1" ht="15" customHeight="1">
      <c r="C370" s="343">
        <v>2</v>
      </c>
      <c r="D370" s="333" t="s">
        <v>6366</v>
      </c>
      <c r="E370" s="170" t="s">
        <v>66</v>
      </c>
      <c r="F370" s="67">
        <v>5.0000000000000001E-3</v>
      </c>
      <c r="G370" s="64">
        <f>VLOOKUP(D370,upahbahan,3,FALSE)</f>
        <v>28500</v>
      </c>
      <c r="H370" s="124">
        <f t="shared" si="21"/>
        <v>142.5</v>
      </c>
      <c r="I370" s="62"/>
    </row>
    <row r="371" spans="3:9" s="55" customFormat="1" ht="15" customHeight="1">
      <c r="C371" s="343">
        <v>3</v>
      </c>
      <c r="D371" s="333" t="s">
        <v>6356</v>
      </c>
      <c r="E371" s="170"/>
      <c r="F371" s="67"/>
      <c r="G371" s="73"/>
      <c r="H371" s="124">
        <f t="shared" si="21"/>
        <v>0</v>
      </c>
      <c r="I371" s="62"/>
    </row>
    <row r="372" spans="3:9" s="55" customFormat="1" ht="15" customHeight="1">
      <c r="C372" s="678" t="s">
        <v>5975</v>
      </c>
      <c r="D372" s="333" t="s">
        <v>6357</v>
      </c>
      <c r="E372" s="170" t="s">
        <v>107</v>
      </c>
      <c r="F372" s="67">
        <v>3</v>
      </c>
      <c r="G372" s="64">
        <f>VLOOKUP(D372,upahbahan,3,FALSE)</f>
        <v>7000</v>
      </c>
      <c r="H372" s="124">
        <f t="shared" si="21"/>
        <v>21000</v>
      </c>
      <c r="I372" s="62"/>
    </row>
    <row r="373" spans="3:9" s="55" customFormat="1" ht="15" customHeight="1">
      <c r="C373" s="678" t="s">
        <v>6000</v>
      </c>
      <c r="D373" s="333" t="s">
        <v>6362</v>
      </c>
      <c r="E373" s="170" t="s">
        <v>114</v>
      </c>
      <c r="F373" s="67">
        <v>4</v>
      </c>
      <c r="G373" s="64">
        <f>VLOOKUP(D373,upahbahan,3,FALSE)</f>
        <v>200</v>
      </c>
      <c r="H373" s="124">
        <f t="shared" si="21"/>
        <v>800</v>
      </c>
      <c r="I373" s="62"/>
    </row>
    <row r="374" spans="3:9" s="55" customFormat="1" ht="15" customHeight="1">
      <c r="C374" s="343">
        <v>4</v>
      </c>
      <c r="D374" s="333" t="s">
        <v>6358</v>
      </c>
      <c r="E374" s="170"/>
      <c r="F374" s="67"/>
      <c r="G374" s="73"/>
      <c r="H374" s="124">
        <f t="shared" si="21"/>
        <v>0</v>
      </c>
      <c r="I374" s="62"/>
    </row>
    <row r="375" spans="3:9" s="55" customFormat="1" ht="15" customHeight="1">
      <c r="C375" s="678" t="s">
        <v>5975</v>
      </c>
      <c r="D375" s="333" t="s">
        <v>2105</v>
      </c>
      <c r="E375" s="170" t="s">
        <v>42</v>
      </c>
      <c r="F375" s="67">
        <v>4.9000000000000002E-2</v>
      </c>
      <c r="G375" s="64">
        <f>VLOOKUP(D375,upahbahan,3,FALSE)</f>
        <v>165000</v>
      </c>
      <c r="H375" s="124">
        <f t="shared" si="21"/>
        <v>8085</v>
      </c>
      <c r="I375" s="62"/>
    </row>
    <row r="376" spans="3:9" s="55" customFormat="1" ht="15" customHeight="1">
      <c r="C376" s="678" t="s">
        <v>6000</v>
      </c>
      <c r="D376" s="333" t="s">
        <v>6370</v>
      </c>
      <c r="E376" s="170" t="s">
        <v>42</v>
      </c>
      <c r="F376" s="67">
        <v>1.2999999999999999E-2</v>
      </c>
      <c r="G376" s="64">
        <f>VLOOKUP(D376,upahbahan,3,FALSE)</f>
        <v>178000</v>
      </c>
      <c r="H376" s="124">
        <f t="shared" si="21"/>
        <v>2314</v>
      </c>
      <c r="I376" s="62"/>
    </row>
    <row r="377" spans="3:9" s="55" customFormat="1" ht="15" customHeight="1">
      <c r="C377" s="678" t="s">
        <v>6360</v>
      </c>
      <c r="D377" s="333" t="s">
        <v>6365</v>
      </c>
      <c r="E377" s="170" t="s">
        <v>42</v>
      </c>
      <c r="F377" s="336">
        <v>3.0000000000000001E-3</v>
      </c>
      <c r="G377" s="64">
        <f>VLOOKUP(D377,upahbahan,3,FALSE)</f>
        <v>165000</v>
      </c>
      <c r="H377" s="124">
        <f t="shared" si="21"/>
        <v>495</v>
      </c>
      <c r="I377" s="62"/>
    </row>
    <row r="378" spans="3:9" s="55" customFormat="1" ht="15" customHeight="1">
      <c r="C378" s="144" t="s">
        <v>1216</v>
      </c>
      <c r="D378" s="80"/>
      <c r="E378" s="537"/>
      <c r="F378" s="80"/>
      <c r="G378" s="162"/>
      <c r="H378" s="124">
        <f>SUM(H369:H377)</f>
        <v>48586.5</v>
      </c>
      <c r="I378" s="62"/>
    </row>
    <row r="379" spans="3:9" s="55" customFormat="1" ht="15" customHeight="1">
      <c r="C379" s="152" t="s">
        <v>1217</v>
      </c>
      <c r="D379" s="59" t="s">
        <v>1218</v>
      </c>
      <c r="E379" s="170"/>
      <c r="F379" s="73"/>
      <c r="G379" s="73"/>
      <c r="H379" s="146"/>
      <c r="I379" s="62"/>
    </row>
    <row r="380" spans="3:9" s="55" customFormat="1" ht="15" customHeight="1">
      <c r="C380" s="144" t="s">
        <v>1219</v>
      </c>
      <c r="D380" s="80"/>
      <c r="E380" s="80"/>
      <c r="F380" s="80"/>
      <c r="G380" s="162"/>
      <c r="H380" s="539">
        <f>SUM(H379:H379)</f>
        <v>0</v>
      </c>
      <c r="I380" s="62"/>
    </row>
    <row r="381" spans="3:9" s="55" customFormat="1" ht="15" customHeight="1">
      <c r="C381" s="122" t="s">
        <v>1220</v>
      </c>
      <c r="D381" s="69" t="s">
        <v>1221</v>
      </c>
      <c r="E381" s="70"/>
      <c r="F381" s="70"/>
      <c r="G381" s="71"/>
      <c r="H381" s="124">
        <f>H380+H378+H367</f>
        <v>62386.5</v>
      </c>
      <c r="I381" s="62"/>
    </row>
    <row r="382" spans="3:9" s="55" customFormat="1" ht="15" customHeight="1">
      <c r="C382" s="122" t="s">
        <v>1222</v>
      </c>
      <c r="D382" s="69" t="s">
        <v>1325</v>
      </c>
      <c r="E382" s="70"/>
      <c r="F382" s="71"/>
      <c r="G382" s="95">
        <v>0.1</v>
      </c>
      <c r="H382" s="124">
        <f>H381*G382</f>
        <v>6238.6500000000005</v>
      </c>
      <c r="I382" s="62"/>
    </row>
    <row r="383" spans="3:9" s="55" customFormat="1" ht="15" customHeight="1" thickBot="1">
      <c r="C383" s="130" t="s">
        <v>1223</v>
      </c>
      <c r="D383" s="131" t="s">
        <v>1224</v>
      </c>
      <c r="E383" s="132"/>
      <c r="F383" s="132"/>
      <c r="G383" s="155"/>
      <c r="H383" s="134">
        <f>SUM(H381:H382)</f>
        <v>68625.149999999994</v>
      </c>
      <c r="I383" s="62"/>
    </row>
    <row r="384" spans="3:9" ht="13.8" thickTop="1"/>
    <row r="385" spans="3:9" s="55" customFormat="1" ht="21.75" customHeight="1" thickBot="1">
      <c r="C385" s="53" t="s">
        <v>6394</v>
      </c>
      <c r="D385" s="221" t="s">
        <v>6395</v>
      </c>
      <c r="E385" s="342"/>
      <c r="F385" s="342"/>
      <c r="G385" s="342"/>
      <c r="H385" s="342"/>
      <c r="I385" s="56">
        <f>ROUNDDOWN(H407,-2)</f>
        <v>141800</v>
      </c>
    </row>
    <row r="386" spans="3:9" s="55" customFormat="1" ht="36" customHeight="1" thickTop="1">
      <c r="C386" s="119" t="s">
        <v>1197</v>
      </c>
      <c r="D386" s="120" t="s">
        <v>1198</v>
      </c>
      <c r="E386" s="120" t="s">
        <v>1199</v>
      </c>
      <c r="F386" s="120" t="s">
        <v>1200</v>
      </c>
      <c r="G386" s="120" t="s">
        <v>1201</v>
      </c>
      <c r="H386" s="121" t="s">
        <v>1202</v>
      </c>
      <c r="I386" s="62"/>
    </row>
    <row r="387" spans="3:9" s="55" customFormat="1" ht="15" customHeight="1">
      <c r="C387" s="330" t="s">
        <v>1203</v>
      </c>
      <c r="D387" s="59" t="s">
        <v>1204</v>
      </c>
      <c r="E387" s="73"/>
      <c r="F387" s="73"/>
      <c r="G387" s="73"/>
      <c r="H387" s="146"/>
      <c r="I387" s="62"/>
    </row>
    <row r="388" spans="3:9" s="55" customFormat="1" ht="15" customHeight="1">
      <c r="C388" s="330">
        <v>1</v>
      </c>
      <c r="D388" s="59" t="s">
        <v>5</v>
      </c>
      <c r="E388" s="170" t="s">
        <v>2123</v>
      </c>
      <c r="F388" s="189">
        <v>7.0000000000000007E-2</v>
      </c>
      <c r="G388" s="64">
        <f>VLOOKUP(D388,upahbahan,3,FALSE)</f>
        <v>100000</v>
      </c>
      <c r="H388" s="124">
        <f t="shared" ref="H388:H390" si="22">F388*G388</f>
        <v>7000.0000000000009</v>
      </c>
      <c r="I388" s="62"/>
    </row>
    <row r="389" spans="3:9" s="55" customFormat="1" ht="15" customHeight="1">
      <c r="C389" s="356" t="s">
        <v>1206</v>
      </c>
      <c r="D389" s="59" t="s">
        <v>1801</v>
      </c>
      <c r="E389" s="72" t="s">
        <v>6</v>
      </c>
      <c r="F389" s="93">
        <v>7.0000000000000007E-2</v>
      </c>
      <c r="G389" s="64">
        <f>VLOOKUP(D389,upahbahan,3,FALSE)</f>
        <v>145000</v>
      </c>
      <c r="H389" s="124">
        <f t="shared" si="22"/>
        <v>10150.000000000002</v>
      </c>
      <c r="I389" s="62"/>
    </row>
    <row r="390" spans="3:9" s="55" customFormat="1" ht="15" customHeight="1">
      <c r="C390" s="356">
        <v>3</v>
      </c>
      <c r="D390" s="59" t="s">
        <v>19</v>
      </c>
      <c r="E390" s="72" t="s">
        <v>6</v>
      </c>
      <c r="F390" s="93">
        <v>0.02</v>
      </c>
      <c r="G390" s="64">
        <f>VLOOKUP(D390,upahbahan,3,FALSE)</f>
        <v>200000</v>
      </c>
      <c r="H390" s="124">
        <f t="shared" si="22"/>
        <v>4000</v>
      </c>
      <c r="I390" s="62"/>
    </row>
    <row r="391" spans="3:9" s="55" customFormat="1" ht="15" customHeight="1">
      <c r="C391" s="144" t="s">
        <v>1210</v>
      </c>
      <c r="D391" s="80"/>
      <c r="E391" s="80"/>
      <c r="F391" s="217"/>
      <c r="G391" s="218"/>
      <c r="H391" s="124">
        <f>SUM(H388:H390)</f>
        <v>21150.000000000004</v>
      </c>
      <c r="I391" s="220"/>
    </row>
    <row r="392" spans="3:9" s="55" customFormat="1" ht="15" customHeight="1">
      <c r="C392" s="343" t="s">
        <v>1211</v>
      </c>
      <c r="D392" s="333" t="s">
        <v>1212</v>
      </c>
      <c r="E392" s="73"/>
      <c r="F392" s="60"/>
      <c r="G392" s="73"/>
      <c r="H392" s="344"/>
      <c r="I392" s="62"/>
    </row>
    <row r="393" spans="3:9" s="55" customFormat="1" ht="15" customHeight="1">
      <c r="C393" s="343">
        <v>1</v>
      </c>
      <c r="D393" s="333" t="s">
        <v>6396</v>
      </c>
      <c r="E393" s="170" t="s">
        <v>44</v>
      </c>
      <c r="F393" s="67">
        <v>1.05</v>
      </c>
      <c r="G393" s="64">
        <f>VLOOKUP(D393,upahbahan,3,FALSE)</f>
        <v>45000</v>
      </c>
      <c r="H393" s="124">
        <f t="shared" ref="H393:H401" si="23">F393*G393</f>
        <v>47250</v>
      </c>
      <c r="I393" s="62"/>
    </row>
    <row r="394" spans="3:9" s="55" customFormat="1" ht="15" customHeight="1">
      <c r="C394" s="343">
        <v>2</v>
      </c>
      <c r="D394" s="333" t="s">
        <v>6366</v>
      </c>
      <c r="E394" s="170" t="s">
        <v>66</v>
      </c>
      <c r="F394" s="67">
        <v>5.0000000000000001E-3</v>
      </c>
      <c r="G394" s="64">
        <f>VLOOKUP(D394,upahbahan,3,FALSE)</f>
        <v>28500</v>
      </c>
      <c r="H394" s="124">
        <f t="shared" si="23"/>
        <v>142.5</v>
      </c>
      <c r="I394" s="62"/>
    </row>
    <row r="395" spans="3:9" s="55" customFormat="1" ht="15" customHeight="1">
      <c r="C395" s="343">
        <v>3</v>
      </c>
      <c r="D395" s="333" t="s">
        <v>6356</v>
      </c>
      <c r="E395" s="170"/>
      <c r="F395" s="67"/>
      <c r="G395" s="73"/>
      <c r="H395" s="124">
        <f t="shared" si="23"/>
        <v>0</v>
      </c>
      <c r="I395" s="62"/>
    </row>
    <row r="396" spans="3:9" s="55" customFormat="1" ht="15" customHeight="1">
      <c r="C396" s="678" t="s">
        <v>5975</v>
      </c>
      <c r="D396" s="333" t="s">
        <v>6357</v>
      </c>
      <c r="E396" s="170" t="s">
        <v>107</v>
      </c>
      <c r="F396" s="67">
        <v>6</v>
      </c>
      <c r="G396" s="64">
        <f>VLOOKUP(D396,upahbahan,3,FALSE)</f>
        <v>7000</v>
      </c>
      <c r="H396" s="124">
        <f t="shared" si="23"/>
        <v>42000</v>
      </c>
      <c r="I396" s="62"/>
    </row>
    <row r="397" spans="3:9" s="55" customFormat="1" ht="15" customHeight="1">
      <c r="C397" s="678" t="s">
        <v>6000</v>
      </c>
      <c r="D397" s="333" t="s">
        <v>6362</v>
      </c>
      <c r="E397" s="170" t="s">
        <v>114</v>
      </c>
      <c r="F397" s="67">
        <v>10</v>
      </c>
      <c r="G397" s="64">
        <f>VLOOKUP(D397,upahbahan,3,FALSE)</f>
        <v>200</v>
      </c>
      <c r="H397" s="124">
        <f t="shared" si="23"/>
        <v>2000</v>
      </c>
      <c r="I397" s="62"/>
    </row>
    <row r="398" spans="3:9" s="55" customFormat="1" ht="15" customHeight="1">
      <c r="C398" s="343">
        <v>4</v>
      </c>
      <c r="D398" s="333" t="s">
        <v>6358</v>
      </c>
      <c r="E398" s="170"/>
      <c r="F398" s="67"/>
      <c r="G398" s="73"/>
      <c r="H398" s="124">
        <f t="shared" si="23"/>
        <v>0</v>
      </c>
      <c r="I398" s="62"/>
    </row>
    <row r="399" spans="3:9" s="55" customFormat="1" ht="15" customHeight="1">
      <c r="C399" s="678" t="s">
        <v>5975</v>
      </c>
      <c r="D399" s="333" t="s">
        <v>2105</v>
      </c>
      <c r="E399" s="170" t="s">
        <v>42</v>
      </c>
      <c r="F399" s="67">
        <v>7.2999999999999995E-2</v>
      </c>
      <c r="G399" s="64">
        <f>VLOOKUP(D399,upahbahan,3,FALSE)</f>
        <v>165000</v>
      </c>
      <c r="H399" s="124">
        <f t="shared" si="23"/>
        <v>12045</v>
      </c>
      <c r="I399" s="62"/>
    </row>
    <row r="400" spans="3:9" s="55" customFormat="1" ht="15" customHeight="1">
      <c r="C400" s="678" t="s">
        <v>6000</v>
      </c>
      <c r="D400" s="333" t="s">
        <v>6370</v>
      </c>
      <c r="E400" s="170" t="s">
        <v>42</v>
      </c>
      <c r="F400" s="67">
        <v>0.02</v>
      </c>
      <c r="G400" s="64">
        <f>VLOOKUP(D400,upahbahan,3,FALSE)</f>
        <v>178000</v>
      </c>
      <c r="H400" s="124">
        <f t="shared" si="23"/>
        <v>3560</v>
      </c>
      <c r="I400" s="62"/>
    </row>
    <row r="401" spans="3:9" s="55" customFormat="1" ht="15" customHeight="1">
      <c r="C401" s="678" t="s">
        <v>6360</v>
      </c>
      <c r="D401" s="333" t="s">
        <v>6365</v>
      </c>
      <c r="E401" s="170" t="s">
        <v>42</v>
      </c>
      <c r="F401" s="336">
        <v>5.0000000000000001E-3</v>
      </c>
      <c r="G401" s="64">
        <f>VLOOKUP(D401,upahbahan,3,FALSE)</f>
        <v>165000</v>
      </c>
      <c r="H401" s="124">
        <f t="shared" si="23"/>
        <v>825</v>
      </c>
      <c r="I401" s="62"/>
    </row>
    <row r="402" spans="3:9" s="55" customFormat="1" ht="15" customHeight="1">
      <c r="C402" s="144" t="s">
        <v>1216</v>
      </c>
      <c r="D402" s="80"/>
      <c r="E402" s="537"/>
      <c r="F402" s="80"/>
      <c r="G402" s="162"/>
      <c r="H402" s="124">
        <f>SUM(H393:H401)</f>
        <v>107822.5</v>
      </c>
      <c r="I402" s="62"/>
    </row>
    <row r="403" spans="3:9" s="55" customFormat="1" ht="15" customHeight="1">
      <c r="C403" s="152" t="s">
        <v>1217</v>
      </c>
      <c r="D403" s="59" t="s">
        <v>1218</v>
      </c>
      <c r="E403" s="170"/>
      <c r="F403" s="73"/>
      <c r="G403" s="73"/>
      <c r="H403" s="146"/>
      <c r="I403" s="62"/>
    </row>
    <row r="404" spans="3:9" s="55" customFormat="1" ht="15" customHeight="1">
      <c r="C404" s="144" t="s">
        <v>1219</v>
      </c>
      <c r="D404" s="80"/>
      <c r="E404" s="80"/>
      <c r="F404" s="80"/>
      <c r="G404" s="162"/>
      <c r="H404" s="539">
        <f>SUM(H403:H403)</f>
        <v>0</v>
      </c>
      <c r="I404" s="62"/>
    </row>
    <row r="405" spans="3:9" s="55" customFormat="1" ht="15" customHeight="1">
      <c r="C405" s="122" t="s">
        <v>1220</v>
      </c>
      <c r="D405" s="69" t="s">
        <v>1221</v>
      </c>
      <c r="E405" s="70"/>
      <c r="F405" s="70"/>
      <c r="G405" s="71"/>
      <c r="H405" s="124">
        <f>H404+H402+H391</f>
        <v>128972.5</v>
      </c>
      <c r="I405" s="62"/>
    </row>
    <row r="406" spans="3:9" s="55" customFormat="1" ht="15" customHeight="1">
      <c r="C406" s="122" t="s">
        <v>1222</v>
      </c>
      <c r="D406" s="69" t="s">
        <v>1325</v>
      </c>
      <c r="E406" s="70"/>
      <c r="F406" s="71"/>
      <c r="G406" s="95">
        <v>0.1</v>
      </c>
      <c r="H406" s="124">
        <f>H405*G406</f>
        <v>12897.25</v>
      </c>
      <c r="I406" s="62"/>
    </row>
    <row r="407" spans="3:9" s="55" customFormat="1" ht="15" customHeight="1" thickBot="1">
      <c r="C407" s="130" t="s">
        <v>1223</v>
      </c>
      <c r="D407" s="131" t="s">
        <v>1224</v>
      </c>
      <c r="E407" s="132"/>
      <c r="F407" s="132"/>
      <c r="G407" s="155"/>
      <c r="H407" s="134">
        <f>SUM(H405:H406)</f>
        <v>141869.75</v>
      </c>
      <c r="I407" s="62"/>
    </row>
    <row r="408" spans="3:9" ht="13.8" thickTop="1"/>
    <row r="410" spans="3:9" s="55" customFormat="1" ht="21.75" customHeight="1" thickBot="1">
      <c r="C410" s="53" t="s">
        <v>6397</v>
      </c>
      <c r="D410" s="221" t="s">
        <v>6398</v>
      </c>
      <c r="E410" s="342"/>
      <c r="F410" s="342"/>
      <c r="G410" s="342"/>
      <c r="H410" s="342"/>
      <c r="I410" s="56">
        <f>ROUNDDOWN(H433,-2)</f>
        <v>1391300</v>
      </c>
    </row>
    <row r="411" spans="3:9" s="55" customFormat="1" ht="36" customHeight="1" thickTop="1">
      <c r="C411" s="119" t="s">
        <v>1197</v>
      </c>
      <c r="D411" s="120" t="s">
        <v>1198</v>
      </c>
      <c r="E411" s="120" t="s">
        <v>1199</v>
      </c>
      <c r="F411" s="120" t="s">
        <v>1200</v>
      </c>
      <c r="G411" s="120" t="s">
        <v>1201</v>
      </c>
      <c r="H411" s="121" t="s">
        <v>1202</v>
      </c>
      <c r="I411" s="62"/>
    </row>
    <row r="412" spans="3:9" s="55" customFormat="1" ht="15" customHeight="1">
      <c r="C412" s="330" t="s">
        <v>1203</v>
      </c>
      <c r="D412" s="59" t="s">
        <v>1204</v>
      </c>
      <c r="E412" s="73"/>
      <c r="F412" s="73"/>
      <c r="G412" s="73"/>
      <c r="H412" s="146"/>
      <c r="I412" s="62"/>
    </row>
    <row r="413" spans="3:9" s="55" customFormat="1" ht="15" customHeight="1">
      <c r="C413" s="330">
        <v>1</v>
      </c>
      <c r="D413" s="59" t="s">
        <v>5</v>
      </c>
      <c r="E413" s="170" t="s">
        <v>2123</v>
      </c>
      <c r="F413" s="189">
        <v>0.04</v>
      </c>
      <c r="G413" s="64">
        <f>VLOOKUP(D413,upahbahan,3,FALSE)</f>
        <v>100000</v>
      </c>
      <c r="H413" s="124">
        <f t="shared" ref="H413:H415" si="24">F413*G413</f>
        <v>4000</v>
      </c>
      <c r="I413" s="62"/>
    </row>
    <row r="414" spans="3:9" s="55" customFormat="1" ht="15" customHeight="1">
      <c r="C414" s="356" t="s">
        <v>1206</v>
      </c>
      <c r="D414" s="59" t="s">
        <v>1801</v>
      </c>
      <c r="E414" s="72" t="s">
        <v>6</v>
      </c>
      <c r="F414" s="93">
        <v>0.04</v>
      </c>
      <c r="G414" s="64">
        <f>VLOOKUP(D414,upahbahan,3,FALSE)</f>
        <v>145000</v>
      </c>
      <c r="H414" s="124">
        <f t="shared" si="24"/>
        <v>5800</v>
      </c>
      <c r="I414" s="62"/>
    </row>
    <row r="415" spans="3:9" s="55" customFormat="1" ht="15" customHeight="1">
      <c r="C415" s="356">
        <v>3</v>
      </c>
      <c r="D415" s="59" t="s">
        <v>19</v>
      </c>
      <c r="E415" s="72" t="s">
        <v>6</v>
      </c>
      <c r="F415" s="93">
        <v>0.02</v>
      </c>
      <c r="G415" s="64">
        <f>VLOOKUP(D415,upahbahan,3,FALSE)</f>
        <v>200000</v>
      </c>
      <c r="H415" s="124">
        <f t="shared" si="24"/>
        <v>4000</v>
      </c>
      <c r="I415" s="62"/>
    </row>
    <row r="416" spans="3:9" s="55" customFormat="1" ht="15" customHeight="1">
      <c r="C416" s="144" t="s">
        <v>1210</v>
      </c>
      <c r="D416" s="80"/>
      <c r="E416" s="80"/>
      <c r="F416" s="217"/>
      <c r="G416" s="218"/>
      <c r="H416" s="124">
        <f>SUM(H413:H415)</f>
        <v>13800</v>
      </c>
      <c r="I416" s="220"/>
    </row>
    <row r="417" spans="3:9" s="55" customFormat="1" ht="15" customHeight="1">
      <c r="C417" s="343" t="s">
        <v>1211</v>
      </c>
      <c r="D417" s="333" t="s">
        <v>1212</v>
      </c>
      <c r="E417" s="73"/>
      <c r="F417" s="60"/>
      <c r="G417" s="73"/>
      <c r="H417" s="344"/>
      <c r="I417" s="62"/>
    </row>
    <row r="418" spans="3:9" s="55" customFormat="1" ht="15" customHeight="1">
      <c r="C418" s="343">
        <v>1</v>
      </c>
      <c r="D418" s="333" t="s">
        <v>6399</v>
      </c>
      <c r="E418" s="170" t="s">
        <v>44</v>
      </c>
      <c r="F418" s="67">
        <v>1.05</v>
      </c>
      <c r="G418" s="64">
        <f>VLOOKUP(D418,upahbahan,3,FALSE)</f>
        <v>230000</v>
      </c>
      <c r="H418" s="124">
        <f t="shared" ref="H418:H426" si="25">F418*G418</f>
        <v>241500</v>
      </c>
      <c r="I418" s="62"/>
    </row>
    <row r="419" spans="3:9" s="55" customFormat="1" ht="15" customHeight="1">
      <c r="C419" s="343">
        <v>2</v>
      </c>
      <c r="D419" s="333" t="s">
        <v>6366</v>
      </c>
      <c r="E419" s="170" t="s">
        <v>66</v>
      </c>
      <c r="F419" s="67">
        <v>0.02</v>
      </c>
      <c r="G419" s="64">
        <f>VLOOKUP(D419,upahbahan,3,FALSE)</f>
        <v>28500</v>
      </c>
      <c r="H419" s="124">
        <f t="shared" si="25"/>
        <v>570</v>
      </c>
      <c r="I419" s="62"/>
    </row>
    <row r="420" spans="3:9" s="55" customFormat="1" ht="15" customHeight="1">
      <c r="C420" s="343">
        <v>3</v>
      </c>
      <c r="D420" s="333" t="s">
        <v>6356</v>
      </c>
      <c r="E420" s="170"/>
      <c r="F420" s="67"/>
      <c r="G420" s="73"/>
      <c r="H420" s="124">
        <f t="shared" si="25"/>
        <v>0</v>
      </c>
      <c r="I420" s="62"/>
    </row>
    <row r="421" spans="3:9" s="55" customFormat="1" ht="15" customHeight="1">
      <c r="C421" s="678" t="s">
        <v>5975</v>
      </c>
      <c r="D421" s="333" t="s">
        <v>6357</v>
      </c>
      <c r="E421" s="170" t="s">
        <v>107</v>
      </c>
      <c r="F421" s="67">
        <v>3</v>
      </c>
      <c r="G421" s="64">
        <f>VLOOKUP(D421,upahbahan,3,FALSE)</f>
        <v>7000</v>
      </c>
      <c r="H421" s="124">
        <f t="shared" si="25"/>
        <v>21000</v>
      </c>
      <c r="I421" s="62"/>
    </row>
    <row r="422" spans="3:9" s="55" customFormat="1" ht="15" customHeight="1">
      <c r="C422" s="678" t="s">
        <v>6000</v>
      </c>
      <c r="D422" s="333" t="s">
        <v>6362</v>
      </c>
      <c r="E422" s="170" t="s">
        <v>114</v>
      </c>
      <c r="F422" s="67">
        <v>10</v>
      </c>
      <c r="G422" s="64">
        <f>VLOOKUP(D422,upahbahan,3,FALSE)</f>
        <v>200</v>
      </c>
      <c r="H422" s="124">
        <f t="shared" si="25"/>
        <v>2000</v>
      </c>
      <c r="I422" s="62"/>
    </row>
    <row r="423" spans="3:9" s="55" customFormat="1" ht="15" customHeight="1">
      <c r="C423" s="343">
        <v>4</v>
      </c>
      <c r="D423" s="333" t="s">
        <v>6358</v>
      </c>
      <c r="E423" s="170"/>
      <c r="F423" s="67"/>
      <c r="G423" s="73"/>
      <c r="H423" s="124">
        <f t="shared" si="25"/>
        <v>0</v>
      </c>
      <c r="I423" s="62"/>
    </row>
    <row r="424" spans="3:9" s="55" customFormat="1" ht="15" customHeight="1">
      <c r="C424" s="678" t="s">
        <v>5975</v>
      </c>
      <c r="D424" s="333" t="s">
        <v>2105</v>
      </c>
      <c r="E424" s="170" t="s">
        <v>42</v>
      </c>
      <c r="F424" s="67">
        <v>9.8000000000000004E-2</v>
      </c>
      <c r="G424" s="64">
        <f>VLOOKUP(D424,upahbahan,3,FALSE)</f>
        <v>165000</v>
      </c>
      <c r="H424" s="124">
        <f t="shared" si="25"/>
        <v>16170</v>
      </c>
      <c r="I424" s="62"/>
    </row>
    <row r="425" spans="3:9" s="55" customFormat="1" ht="15" customHeight="1">
      <c r="C425" s="678" t="s">
        <v>6000</v>
      </c>
      <c r="D425" s="333" t="s">
        <v>6370</v>
      </c>
      <c r="E425" s="170" t="s">
        <v>42</v>
      </c>
      <c r="F425" s="67">
        <v>2.5999999999999999E-2</v>
      </c>
      <c r="G425" s="64">
        <f>VLOOKUP(D425,upahbahan,3,FALSE)</f>
        <v>178000</v>
      </c>
      <c r="H425" s="124">
        <f t="shared" si="25"/>
        <v>4628</v>
      </c>
      <c r="I425" s="62"/>
    </row>
    <row r="426" spans="3:9" s="55" customFormat="1" ht="15" customHeight="1">
      <c r="C426" s="678" t="s">
        <v>6360</v>
      </c>
      <c r="D426" s="333" t="s">
        <v>6365</v>
      </c>
      <c r="E426" s="170" t="s">
        <v>42</v>
      </c>
      <c r="F426" s="336">
        <v>7.0000000000000001E-3</v>
      </c>
      <c r="G426" s="64">
        <f>VLOOKUP(D426,upahbahan,3,FALSE)</f>
        <v>165000</v>
      </c>
      <c r="H426" s="124">
        <f t="shared" si="25"/>
        <v>1155</v>
      </c>
      <c r="I426" s="62"/>
    </row>
    <row r="427" spans="3:9" s="55" customFormat="1" ht="15" customHeight="1">
      <c r="C427" s="144" t="s">
        <v>1216</v>
      </c>
      <c r="D427" s="80"/>
      <c r="E427" s="537"/>
      <c r="F427" s="80"/>
      <c r="G427" s="162"/>
      <c r="H427" s="124">
        <f>SUM(H418:H426)</f>
        <v>287023</v>
      </c>
      <c r="I427" s="62"/>
    </row>
    <row r="428" spans="3:9" s="55" customFormat="1" ht="15" customHeight="1">
      <c r="C428" s="141" t="s">
        <v>1217</v>
      </c>
      <c r="D428" s="59" t="s">
        <v>1218</v>
      </c>
      <c r="E428" s="170"/>
      <c r="F428" s="73"/>
      <c r="G428" s="73"/>
      <c r="H428" s="146"/>
      <c r="I428" s="62"/>
    </row>
    <row r="429" spans="3:9" s="55" customFormat="1" ht="15" customHeight="1">
      <c r="C429" s="445">
        <v>1</v>
      </c>
      <c r="D429" s="446" t="s">
        <v>2529</v>
      </c>
      <c r="E429" s="590" t="s">
        <v>2423</v>
      </c>
      <c r="F429" s="591">
        <v>0.28000000000000003</v>
      </c>
      <c r="G429" s="64">
        <f>VLOOKUP(D429,upahbahan,3,FALSE)</f>
        <v>3442900</v>
      </c>
      <c r="H429" s="124">
        <f>F429*G429</f>
        <v>964012.00000000012</v>
      </c>
      <c r="I429" s="62"/>
    </row>
    <row r="430" spans="3:9" s="55" customFormat="1" ht="15" customHeight="1">
      <c r="C430" s="144" t="s">
        <v>1219</v>
      </c>
      <c r="D430" s="80"/>
      <c r="E430" s="80"/>
      <c r="F430" s="80"/>
      <c r="G430" s="162"/>
      <c r="H430" s="680">
        <f>SUM(H429)</f>
        <v>964012.00000000012</v>
      </c>
      <c r="I430" s="62"/>
    </row>
    <row r="431" spans="3:9" s="55" customFormat="1" ht="15" customHeight="1">
      <c r="C431" s="122" t="s">
        <v>1220</v>
      </c>
      <c r="D431" s="69" t="s">
        <v>1221</v>
      </c>
      <c r="E431" s="70"/>
      <c r="F431" s="70"/>
      <c r="G431" s="71"/>
      <c r="H431" s="124">
        <f>H430+H427+H416</f>
        <v>1264835</v>
      </c>
      <c r="I431" s="62"/>
    </row>
    <row r="432" spans="3:9" s="55" customFormat="1" ht="15" customHeight="1">
      <c r="C432" s="122" t="s">
        <v>1222</v>
      </c>
      <c r="D432" s="69" t="s">
        <v>1325</v>
      </c>
      <c r="E432" s="70"/>
      <c r="F432" s="71"/>
      <c r="G432" s="95">
        <v>0.1</v>
      </c>
      <c r="H432" s="124">
        <f>H431*G432</f>
        <v>126483.5</v>
      </c>
      <c r="I432" s="62"/>
    </row>
    <row r="433" spans="3:9" s="55" customFormat="1" ht="15" customHeight="1" thickBot="1">
      <c r="C433" s="130" t="s">
        <v>1223</v>
      </c>
      <c r="D433" s="131" t="s">
        <v>1224</v>
      </c>
      <c r="E433" s="132"/>
      <c r="F433" s="132"/>
      <c r="G433" s="155"/>
      <c r="H433" s="134">
        <f>SUM(H431:H432)</f>
        <v>1391318.5</v>
      </c>
      <c r="I433" s="62"/>
    </row>
    <row r="434" spans="3:9" ht="13.8" thickTop="1"/>
    <row r="435" spans="3:9" s="55" customFormat="1" ht="21.75" customHeight="1" thickBot="1">
      <c r="C435" s="53" t="s">
        <v>6400</v>
      </c>
      <c r="D435" s="221" t="s">
        <v>6401</v>
      </c>
      <c r="E435" s="342"/>
      <c r="F435" s="342"/>
      <c r="G435" s="342"/>
      <c r="H435" s="342"/>
      <c r="I435" s="56">
        <f>ROUNDDOWN(H458,-2)</f>
        <v>2153900</v>
      </c>
    </row>
    <row r="436" spans="3:9" s="55" customFormat="1" ht="36" customHeight="1" thickTop="1">
      <c r="C436" s="119" t="s">
        <v>1197</v>
      </c>
      <c r="D436" s="120" t="s">
        <v>1198</v>
      </c>
      <c r="E436" s="120" t="s">
        <v>1199</v>
      </c>
      <c r="F436" s="120" t="s">
        <v>1200</v>
      </c>
      <c r="G436" s="120" t="s">
        <v>1201</v>
      </c>
      <c r="H436" s="121" t="s">
        <v>1202</v>
      </c>
      <c r="I436" s="62"/>
    </row>
    <row r="437" spans="3:9" s="55" customFormat="1" ht="15" customHeight="1">
      <c r="C437" s="330" t="s">
        <v>1203</v>
      </c>
      <c r="D437" s="59" t="s">
        <v>1204</v>
      </c>
      <c r="E437" s="73"/>
      <c r="F437" s="73"/>
      <c r="G437" s="73"/>
      <c r="H437" s="146"/>
      <c r="I437" s="62"/>
    </row>
    <row r="438" spans="3:9" s="55" customFormat="1" ht="15" customHeight="1">
      <c r="C438" s="330">
        <v>1</v>
      </c>
      <c r="D438" s="59" t="s">
        <v>5</v>
      </c>
      <c r="E438" s="170" t="s">
        <v>2123</v>
      </c>
      <c r="F438" s="189">
        <v>6.7000000000000004E-2</v>
      </c>
      <c r="G438" s="64">
        <f>VLOOKUP(D438,upahbahan,3,FALSE)</f>
        <v>100000</v>
      </c>
      <c r="H438" s="124">
        <f t="shared" ref="H438:H440" si="26">F438*G438</f>
        <v>6700</v>
      </c>
      <c r="I438" s="62"/>
    </row>
    <row r="439" spans="3:9" s="55" customFormat="1" ht="15" customHeight="1">
      <c r="C439" s="356" t="s">
        <v>1206</v>
      </c>
      <c r="D439" s="59" t="s">
        <v>1801</v>
      </c>
      <c r="E439" s="72" t="s">
        <v>6</v>
      </c>
      <c r="F439" s="93">
        <v>6.7000000000000004E-2</v>
      </c>
      <c r="G439" s="64">
        <f>VLOOKUP(D439,upahbahan,3,FALSE)</f>
        <v>145000</v>
      </c>
      <c r="H439" s="124">
        <f t="shared" si="26"/>
        <v>9715</v>
      </c>
      <c r="I439" s="62"/>
    </row>
    <row r="440" spans="3:9" s="55" customFormat="1" ht="15" customHeight="1">
      <c r="C440" s="356">
        <v>3</v>
      </c>
      <c r="D440" s="59" t="s">
        <v>19</v>
      </c>
      <c r="E440" s="72" t="s">
        <v>6</v>
      </c>
      <c r="F440" s="93">
        <v>3.3000000000000002E-2</v>
      </c>
      <c r="G440" s="64">
        <f>VLOOKUP(D440,upahbahan,3,FALSE)</f>
        <v>200000</v>
      </c>
      <c r="H440" s="124">
        <f t="shared" si="26"/>
        <v>6600</v>
      </c>
      <c r="I440" s="62"/>
    </row>
    <row r="441" spans="3:9" s="55" customFormat="1" ht="15" customHeight="1">
      <c r="C441" s="144" t="s">
        <v>1210</v>
      </c>
      <c r="D441" s="80"/>
      <c r="E441" s="80"/>
      <c r="F441" s="217"/>
      <c r="G441" s="218"/>
      <c r="H441" s="124">
        <f>SUM(H438:H440)</f>
        <v>23015</v>
      </c>
      <c r="I441" s="220"/>
    </row>
    <row r="442" spans="3:9" s="55" customFormat="1" ht="15" customHeight="1">
      <c r="C442" s="343" t="s">
        <v>1211</v>
      </c>
      <c r="D442" s="333" t="s">
        <v>1212</v>
      </c>
      <c r="E442" s="73"/>
      <c r="F442" s="60"/>
      <c r="G442" s="73"/>
      <c r="H442" s="344"/>
      <c r="I442" s="62"/>
    </row>
    <row r="443" spans="3:9" s="55" customFormat="1" ht="15" customHeight="1">
      <c r="C443" s="343">
        <v>1</v>
      </c>
      <c r="D443" s="333" t="s">
        <v>6402</v>
      </c>
      <c r="E443" s="170" t="s">
        <v>44</v>
      </c>
      <c r="F443" s="67">
        <v>1.05</v>
      </c>
      <c r="G443" s="64">
        <f>VLOOKUP(D443,upahbahan,3,FALSE)</f>
        <v>445000</v>
      </c>
      <c r="H443" s="124">
        <f t="shared" ref="H443:H451" si="27">F443*G443</f>
        <v>467250</v>
      </c>
      <c r="I443" s="62"/>
    </row>
    <row r="444" spans="3:9" s="55" customFormat="1" ht="15" customHeight="1">
      <c r="C444" s="343">
        <v>2</v>
      </c>
      <c r="D444" s="333" t="s">
        <v>6366</v>
      </c>
      <c r="E444" s="170" t="s">
        <v>66</v>
      </c>
      <c r="F444" s="67">
        <v>0.02</v>
      </c>
      <c r="G444" s="64">
        <f>VLOOKUP(D444,upahbahan,3,FALSE)</f>
        <v>28500</v>
      </c>
      <c r="H444" s="124">
        <f t="shared" si="27"/>
        <v>570</v>
      </c>
      <c r="I444" s="62"/>
    </row>
    <row r="445" spans="3:9" s="55" customFormat="1" ht="15" customHeight="1">
      <c r="C445" s="343">
        <v>3</v>
      </c>
      <c r="D445" s="333" t="s">
        <v>6356</v>
      </c>
      <c r="E445" s="170"/>
      <c r="F445" s="67"/>
      <c r="G445" s="73"/>
      <c r="H445" s="124">
        <f t="shared" si="27"/>
        <v>0</v>
      </c>
      <c r="I445" s="62"/>
    </row>
    <row r="446" spans="3:9" s="55" customFormat="1" ht="15" customHeight="1">
      <c r="C446" s="678" t="s">
        <v>5975</v>
      </c>
      <c r="D446" s="333" t="s">
        <v>6357</v>
      </c>
      <c r="E446" s="170" t="s">
        <v>107</v>
      </c>
      <c r="F446" s="67">
        <v>3</v>
      </c>
      <c r="G446" s="64">
        <f>VLOOKUP(D446,upahbahan,3,FALSE)</f>
        <v>7000</v>
      </c>
      <c r="H446" s="124">
        <f t="shared" si="27"/>
        <v>21000</v>
      </c>
      <c r="I446" s="62"/>
    </row>
    <row r="447" spans="3:9" s="55" customFormat="1" ht="15" customHeight="1">
      <c r="C447" s="678" t="s">
        <v>6000</v>
      </c>
      <c r="D447" s="333" t="s">
        <v>6362</v>
      </c>
      <c r="E447" s="170" t="s">
        <v>114</v>
      </c>
      <c r="F447" s="67">
        <v>10</v>
      </c>
      <c r="G447" s="64">
        <f>VLOOKUP(D447,upahbahan,3,FALSE)</f>
        <v>200</v>
      </c>
      <c r="H447" s="124">
        <f t="shared" si="27"/>
        <v>2000</v>
      </c>
      <c r="I447" s="62"/>
    </row>
    <row r="448" spans="3:9" s="55" customFormat="1" ht="15" customHeight="1">
      <c r="C448" s="343">
        <v>4</v>
      </c>
      <c r="D448" s="333" t="s">
        <v>6358</v>
      </c>
      <c r="E448" s="170"/>
      <c r="F448" s="67"/>
      <c r="G448" s="73"/>
      <c r="H448" s="124">
        <f t="shared" si="27"/>
        <v>0</v>
      </c>
      <c r="I448" s="62"/>
    </row>
    <row r="449" spans="3:9" s="55" customFormat="1" ht="15" customHeight="1">
      <c r="C449" s="678" t="s">
        <v>5975</v>
      </c>
      <c r="D449" s="333" t="s">
        <v>2105</v>
      </c>
      <c r="E449" s="170" t="s">
        <v>42</v>
      </c>
      <c r="F449" s="67">
        <v>0.14599999999999999</v>
      </c>
      <c r="G449" s="64">
        <f>VLOOKUP(D449,upahbahan,3,FALSE)</f>
        <v>165000</v>
      </c>
      <c r="H449" s="124">
        <f t="shared" si="27"/>
        <v>24090</v>
      </c>
      <c r="I449" s="62"/>
    </row>
    <row r="450" spans="3:9" s="55" customFormat="1" ht="15" customHeight="1">
      <c r="C450" s="678" t="s">
        <v>6000</v>
      </c>
      <c r="D450" s="333" t="s">
        <v>6370</v>
      </c>
      <c r="E450" s="170" t="s">
        <v>42</v>
      </c>
      <c r="F450" s="67">
        <v>3.9E-2</v>
      </c>
      <c r="G450" s="64">
        <f>VLOOKUP(D450,upahbahan,3,FALSE)</f>
        <v>178000</v>
      </c>
      <c r="H450" s="124">
        <f t="shared" si="27"/>
        <v>6942</v>
      </c>
      <c r="I450" s="62"/>
    </row>
    <row r="451" spans="3:9" s="55" customFormat="1" ht="15" customHeight="1">
      <c r="C451" s="678" t="s">
        <v>6360</v>
      </c>
      <c r="D451" s="333" t="s">
        <v>6365</v>
      </c>
      <c r="E451" s="170" t="s">
        <v>42</v>
      </c>
      <c r="F451" s="336">
        <v>0.01</v>
      </c>
      <c r="G451" s="64">
        <f>VLOOKUP(D451,upahbahan,3,FALSE)</f>
        <v>165000</v>
      </c>
      <c r="H451" s="124">
        <f t="shared" si="27"/>
        <v>1650</v>
      </c>
      <c r="I451" s="62"/>
    </row>
    <row r="452" spans="3:9" s="55" customFormat="1" ht="15" customHeight="1">
      <c r="C452" s="144" t="s">
        <v>1216</v>
      </c>
      <c r="D452" s="80"/>
      <c r="E452" s="537"/>
      <c r="F452" s="80"/>
      <c r="G452" s="162"/>
      <c r="H452" s="124">
        <f>SUM(H443:H451)</f>
        <v>523502</v>
      </c>
      <c r="I452" s="62"/>
    </row>
    <row r="453" spans="3:9" s="55" customFormat="1" ht="15" customHeight="1">
      <c r="C453" s="141" t="s">
        <v>1217</v>
      </c>
      <c r="D453" s="59" t="s">
        <v>1218</v>
      </c>
      <c r="E453" s="170"/>
      <c r="F453" s="73"/>
      <c r="G453" s="73"/>
      <c r="H453" s="146"/>
      <c r="I453" s="62"/>
    </row>
    <row r="454" spans="3:9" s="55" customFormat="1" ht="15" customHeight="1">
      <c r="C454" s="445">
        <v>1</v>
      </c>
      <c r="D454" s="446" t="s">
        <v>2529</v>
      </c>
      <c r="E454" s="590" t="s">
        <v>2423</v>
      </c>
      <c r="F454" s="591">
        <v>0.41</v>
      </c>
      <c r="G454" s="64">
        <f>VLOOKUP(D454,upahbahan,3,FALSE)</f>
        <v>3442900</v>
      </c>
      <c r="H454" s="124">
        <f>F454*G454</f>
        <v>1411589</v>
      </c>
      <c r="I454" s="62"/>
    </row>
    <row r="455" spans="3:9" s="55" customFormat="1" ht="15" customHeight="1">
      <c r="C455" s="144" t="s">
        <v>1219</v>
      </c>
      <c r="D455" s="80"/>
      <c r="E455" s="80"/>
      <c r="F455" s="80"/>
      <c r="G455" s="162"/>
      <c r="H455" s="680">
        <f>SUM(H454)</f>
        <v>1411589</v>
      </c>
      <c r="I455" s="62"/>
    </row>
    <row r="456" spans="3:9" s="55" customFormat="1" ht="15" customHeight="1">
      <c r="C456" s="122" t="s">
        <v>1220</v>
      </c>
      <c r="D456" s="69" t="s">
        <v>1221</v>
      </c>
      <c r="E456" s="70"/>
      <c r="F456" s="70"/>
      <c r="G456" s="71"/>
      <c r="H456" s="124">
        <f>H455+H452+H441</f>
        <v>1958106</v>
      </c>
      <c r="I456" s="62"/>
    </row>
    <row r="457" spans="3:9" s="55" customFormat="1" ht="15" customHeight="1">
      <c r="C457" s="122" t="s">
        <v>1222</v>
      </c>
      <c r="D457" s="69" t="s">
        <v>1325</v>
      </c>
      <c r="E457" s="70"/>
      <c r="F457" s="71"/>
      <c r="G457" s="95">
        <v>0.1</v>
      </c>
      <c r="H457" s="124">
        <f>H456*G457</f>
        <v>195810.6</v>
      </c>
      <c r="I457" s="62"/>
    </row>
    <row r="458" spans="3:9" s="55" customFormat="1" ht="15" customHeight="1" thickBot="1">
      <c r="C458" s="130" t="s">
        <v>1223</v>
      </c>
      <c r="D458" s="131" t="s">
        <v>1224</v>
      </c>
      <c r="E458" s="132"/>
      <c r="F458" s="132"/>
      <c r="G458" s="155"/>
      <c r="H458" s="134">
        <f>SUM(H456:H457)</f>
        <v>2153916.6</v>
      </c>
      <c r="I458" s="62"/>
    </row>
    <row r="459" spans="3:9" ht="13.8" thickTop="1"/>
    <row r="460" spans="3:9" s="55" customFormat="1" ht="21.75" customHeight="1" thickBot="1">
      <c r="C460" s="53" t="s">
        <v>6403</v>
      </c>
      <c r="D460" s="221" t="s">
        <v>6404</v>
      </c>
      <c r="E460" s="342"/>
      <c r="F460" s="342"/>
      <c r="G460" s="342"/>
      <c r="H460" s="342"/>
      <c r="I460" s="56">
        <f>ROUNDDOWN(H483,-2)</f>
        <v>2766100</v>
      </c>
    </row>
    <row r="461" spans="3:9" s="55" customFormat="1" ht="36" customHeight="1" thickTop="1">
      <c r="C461" s="119" t="s">
        <v>1197</v>
      </c>
      <c r="D461" s="120" t="s">
        <v>1198</v>
      </c>
      <c r="E461" s="120" t="s">
        <v>1199</v>
      </c>
      <c r="F461" s="120" t="s">
        <v>1200</v>
      </c>
      <c r="G461" s="120" t="s">
        <v>1201</v>
      </c>
      <c r="H461" s="121" t="s">
        <v>1202</v>
      </c>
      <c r="I461" s="62"/>
    </row>
    <row r="462" spans="3:9" s="55" customFormat="1" ht="15" customHeight="1">
      <c r="C462" s="330" t="s">
        <v>1203</v>
      </c>
      <c r="D462" s="59" t="s">
        <v>1204</v>
      </c>
      <c r="E462" s="73"/>
      <c r="F462" s="73"/>
      <c r="G462" s="73"/>
      <c r="H462" s="146"/>
      <c r="I462" s="62"/>
    </row>
    <row r="463" spans="3:9" s="55" customFormat="1" ht="15" customHeight="1">
      <c r="C463" s="330">
        <v>1</v>
      </c>
      <c r="D463" s="59" t="s">
        <v>5</v>
      </c>
      <c r="E463" s="170" t="s">
        <v>2123</v>
      </c>
      <c r="F463" s="189">
        <v>0.1</v>
      </c>
      <c r="G463" s="64">
        <f>VLOOKUP(D463,upahbahan,3,FALSE)</f>
        <v>100000</v>
      </c>
      <c r="H463" s="124">
        <f t="shared" ref="H463:H465" si="28">F463*G463</f>
        <v>10000</v>
      </c>
      <c r="I463" s="62"/>
    </row>
    <row r="464" spans="3:9" s="55" customFormat="1" ht="15" customHeight="1">
      <c r="C464" s="356" t="s">
        <v>1206</v>
      </c>
      <c r="D464" s="59" t="s">
        <v>1801</v>
      </c>
      <c r="E464" s="72" t="s">
        <v>6</v>
      </c>
      <c r="F464" s="93">
        <v>0.1</v>
      </c>
      <c r="G464" s="64">
        <f>VLOOKUP(D464,upahbahan,3,FALSE)</f>
        <v>145000</v>
      </c>
      <c r="H464" s="124">
        <f t="shared" si="28"/>
        <v>14500</v>
      </c>
      <c r="I464" s="62"/>
    </row>
    <row r="465" spans="3:9" s="55" customFormat="1" ht="15" customHeight="1">
      <c r="C465" s="356">
        <v>3</v>
      </c>
      <c r="D465" s="59" t="s">
        <v>19</v>
      </c>
      <c r="E465" s="72" t="s">
        <v>6</v>
      </c>
      <c r="F465" s="93">
        <v>0.05</v>
      </c>
      <c r="G465" s="64">
        <f>VLOOKUP(D465,upahbahan,3,FALSE)</f>
        <v>200000</v>
      </c>
      <c r="H465" s="124">
        <f t="shared" si="28"/>
        <v>10000</v>
      </c>
      <c r="I465" s="62"/>
    </row>
    <row r="466" spans="3:9" s="55" customFormat="1" ht="15" customHeight="1">
      <c r="C466" s="144" t="s">
        <v>1210</v>
      </c>
      <c r="D466" s="80"/>
      <c r="E466" s="80"/>
      <c r="F466" s="217"/>
      <c r="G466" s="218"/>
      <c r="H466" s="124">
        <f>SUM(H463:H465)</f>
        <v>34500</v>
      </c>
      <c r="I466" s="220"/>
    </row>
    <row r="467" spans="3:9" s="55" customFormat="1" ht="15" customHeight="1">
      <c r="C467" s="343" t="s">
        <v>1211</v>
      </c>
      <c r="D467" s="333" t="s">
        <v>1212</v>
      </c>
      <c r="E467" s="73"/>
      <c r="F467" s="60"/>
      <c r="G467" s="73"/>
      <c r="H467" s="344"/>
      <c r="I467" s="62"/>
    </row>
    <row r="468" spans="3:9" s="55" customFormat="1" ht="15" customHeight="1">
      <c r="C468" s="343">
        <v>1</v>
      </c>
      <c r="D468" s="333" t="s">
        <v>6405</v>
      </c>
      <c r="E468" s="170" t="s">
        <v>44</v>
      </c>
      <c r="F468" s="67">
        <v>1.05</v>
      </c>
      <c r="G468" s="64">
        <f>VLOOKUP(D468,upahbahan,3,FALSE)</f>
        <v>460000</v>
      </c>
      <c r="H468" s="124">
        <f t="shared" ref="H468:H476" si="29">F468*G468</f>
        <v>483000</v>
      </c>
      <c r="I468" s="62"/>
    </row>
    <row r="469" spans="3:9" s="55" customFormat="1" ht="15" customHeight="1">
      <c r="C469" s="343">
        <v>2</v>
      </c>
      <c r="D469" s="333" t="s">
        <v>6366</v>
      </c>
      <c r="E469" s="170" t="s">
        <v>66</v>
      </c>
      <c r="F469" s="67">
        <v>0.02</v>
      </c>
      <c r="G469" s="64">
        <f>VLOOKUP(D469,upahbahan,3,FALSE)</f>
        <v>28500</v>
      </c>
      <c r="H469" s="124">
        <f t="shared" si="29"/>
        <v>570</v>
      </c>
      <c r="I469" s="62"/>
    </row>
    <row r="470" spans="3:9" s="55" customFormat="1" ht="15" customHeight="1">
      <c r="C470" s="343">
        <v>3</v>
      </c>
      <c r="D470" s="333" t="s">
        <v>6356</v>
      </c>
      <c r="E470" s="170"/>
      <c r="F470" s="67"/>
      <c r="G470" s="73"/>
      <c r="H470" s="124">
        <f t="shared" si="29"/>
        <v>0</v>
      </c>
      <c r="I470" s="62"/>
    </row>
    <row r="471" spans="3:9" s="55" customFormat="1" ht="15" customHeight="1">
      <c r="C471" s="678" t="s">
        <v>5975</v>
      </c>
      <c r="D471" s="333" t="s">
        <v>6357</v>
      </c>
      <c r="E471" s="170" t="s">
        <v>107</v>
      </c>
      <c r="F471" s="67">
        <v>3</v>
      </c>
      <c r="G471" s="64">
        <f>VLOOKUP(D471,upahbahan,3,FALSE)</f>
        <v>7000</v>
      </c>
      <c r="H471" s="124">
        <f t="shared" si="29"/>
        <v>21000</v>
      </c>
      <c r="I471" s="62"/>
    </row>
    <row r="472" spans="3:9" s="55" customFormat="1" ht="15" customHeight="1">
      <c r="C472" s="678" t="s">
        <v>6000</v>
      </c>
      <c r="D472" s="333" t="s">
        <v>6362</v>
      </c>
      <c r="E472" s="170" t="s">
        <v>114</v>
      </c>
      <c r="F472" s="67">
        <v>20</v>
      </c>
      <c r="G472" s="64">
        <f>VLOOKUP(D472,upahbahan,3,FALSE)</f>
        <v>200</v>
      </c>
      <c r="H472" s="124">
        <f t="shared" si="29"/>
        <v>4000</v>
      </c>
      <c r="I472" s="62"/>
    </row>
    <row r="473" spans="3:9" s="55" customFormat="1" ht="15" customHeight="1">
      <c r="C473" s="343">
        <v>4</v>
      </c>
      <c r="D473" s="333" t="s">
        <v>6358</v>
      </c>
      <c r="E473" s="170"/>
      <c r="F473" s="67"/>
      <c r="G473" s="73"/>
      <c r="H473" s="124">
        <f t="shared" si="29"/>
        <v>0</v>
      </c>
      <c r="I473" s="62"/>
    </row>
    <row r="474" spans="3:9" s="55" customFormat="1" ht="15" customHeight="1">
      <c r="C474" s="678" t="s">
        <v>5975</v>
      </c>
      <c r="D474" s="333" t="s">
        <v>2105</v>
      </c>
      <c r="E474" s="170" t="s">
        <v>42</v>
      </c>
      <c r="F474" s="67">
        <v>0.19500000000000001</v>
      </c>
      <c r="G474" s="64">
        <f>VLOOKUP(D474,upahbahan,3,FALSE)</f>
        <v>165000</v>
      </c>
      <c r="H474" s="124">
        <f t="shared" si="29"/>
        <v>32175</v>
      </c>
      <c r="I474" s="62"/>
    </row>
    <row r="475" spans="3:9" s="55" customFormat="1" ht="15" customHeight="1">
      <c r="C475" s="678" t="s">
        <v>6000</v>
      </c>
      <c r="D475" s="333" t="s">
        <v>6370</v>
      </c>
      <c r="E475" s="170" t="s">
        <v>42</v>
      </c>
      <c r="F475" s="67">
        <v>5.1999999999999998E-2</v>
      </c>
      <c r="G475" s="64">
        <f>VLOOKUP(D475,upahbahan,3,FALSE)</f>
        <v>178000</v>
      </c>
      <c r="H475" s="124">
        <f t="shared" si="29"/>
        <v>9256</v>
      </c>
      <c r="I475" s="62"/>
    </row>
    <row r="476" spans="3:9" s="55" customFormat="1" ht="15" customHeight="1">
      <c r="C476" s="678" t="s">
        <v>6360</v>
      </c>
      <c r="D476" s="333" t="s">
        <v>6365</v>
      </c>
      <c r="E476" s="170" t="s">
        <v>42</v>
      </c>
      <c r="F476" s="336">
        <v>1.2999999999999999E-2</v>
      </c>
      <c r="G476" s="64">
        <f>VLOOKUP(D476,upahbahan,3,FALSE)</f>
        <v>165000</v>
      </c>
      <c r="H476" s="124">
        <f t="shared" si="29"/>
        <v>2145</v>
      </c>
      <c r="I476" s="62"/>
    </row>
    <row r="477" spans="3:9" s="55" customFormat="1" ht="15" customHeight="1">
      <c r="C477" s="144" t="s">
        <v>1216</v>
      </c>
      <c r="D477" s="80"/>
      <c r="E477" s="537"/>
      <c r="F477" s="80"/>
      <c r="G477" s="162"/>
      <c r="H477" s="124">
        <f>SUM(H468:H476)</f>
        <v>552146</v>
      </c>
      <c r="I477" s="62"/>
    </row>
    <row r="478" spans="3:9" s="55" customFormat="1" ht="15" customHeight="1">
      <c r="C478" s="152" t="s">
        <v>1217</v>
      </c>
      <c r="D478" s="59" t="s">
        <v>1218</v>
      </c>
      <c r="E478" s="170"/>
      <c r="F478" s="73"/>
      <c r="G478" s="73"/>
      <c r="H478" s="146"/>
      <c r="I478" s="62"/>
    </row>
    <row r="479" spans="3:9" s="55" customFormat="1" ht="15" customHeight="1">
      <c r="C479" s="536"/>
      <c r="D479" s="446" t="s">
        <v>2529</v>
      </c>
      <c r="E479" s="590" t="s">
        <v>2423</v>
      </c>
      <c r="F479" s="591">
        <v>0.56000000000000005</v>
      </c>
      <c r="G479" s="64">
        <f>VLOOKUP(D479,upahbahan,3,FALSE)</f>
        <v>3442900</v>
      </c>
      <c r="H479" s="124">
        <f>F479*G479</f>
        <v>1928024.0000000002</v>
      </c>
      <c r="I479" s="62"/>
    </row>
    <row r="480" spans="3:9" s="55" customFormat="1" ht="15" customHeight="1">
      <c r="C480" s="144" t="s">
        <v>1219</v>
      </c>
      <c r="D480" s="80"/>
      <c r="E480" s="80"/>
      <c r="F480" s="80"/>
      <c r="G480" s="162"/>
      <c r="H480" s="680">
        <f>SUM(H479)</f>
        <v>1928024.0000000002</v>
      </c>
      <c r="I480" s="62"/>
    </row>
    <row r="481" spans="3:9" s="55" customFormat="1" ht="15" customHeight="1">
      <c r="C481" s="122" t="s">
        <v>1220</v>
      </c>
      <c r="D481" s="69" t="s">
        <v>1221</v>
      </c>
      <c r="E481" s="70"/>
      <c r="F481" s="70"/>
      <c r="G481" s="71"/>
      <c r="H481" s="124">
        <f>H480+H477+H466</f>
        <v>2514670</v>
      </c>
      <c r="I481" s="62"/>
    </row>
    <row r="482" spans="3:9" s="55" customFormat="1" ht="15" customHeight="1">
      <c r="C482" s="122" t="s">
        <v>1222</v>
      </c>
      <c r="D482" s="69" t="s">
        <v>1325</v>
      </c>
      <c r="E482" s="70"/>
      <c r="F482" s="71"/>
      <c r="G482" s="95">
        <v>0.1</v>
      </c>
      <c r="H482" s="124">
        <f>H481*G482</f>
        <v>251467</v>
      </c>
      <c r="I482" s="62"/>
    </row>
    <row r="483" spans="3:9" s="55" customFormat="1" ht="15" customHeight="1" thickBot="1">
      <c r="C483" s="130" t="s">
        <v>1223</v>
      </c>
      <c r="D483" s="131" t="s">
        <v>1224</v>
      </c>
      <c r="E483" s="132"/>
      <c r="F483" s="132"/>
      <c r="G483" s="155"/>
      <c r="H483" s="134">
        <f>SUM(H481:H482)</f>
        <v>2766137</v>
      </c>
      <c r="I483" s="62"/>
    </row>
    <row r="484" spans="3:9" ht="13.8" thickTop="1"/>
    <row r="485" spans="3:9" s="55" customFormat="1" ht="21.75" customHeight="1" thickBot="1">
      <c r="C485" s="53" t="s">
        <v>6406</v>
      </c>
      <c r="D485" s="221" t="s">
        <v>6407</v>
      </c>
      <c r="E485" s="342"/>
      <c r="F485" s="342"/>
      <c r="G485" s="342"/>
      <c r="H485" s="342"/>
      <c r="I485" s="56">
        <f>ROUNDDOWN(H508,-2)</f>
        <v>3367100</v>
      </c>
    </row>
    <row r="486" spans="3:9" s="55" customFormat="1" ht="36" customHeight="1" thickTop="1">
      <c r="C486" s="119" t="s">
        <v>1197</v>
      </c>
      <c r="D486" s="120" t="s">
        <v>1198</v>
      </c>
      <c r="E486" s="120" t="s">
        <v>1199</v>
      </c>
      <c r="F486" s="120" t="s">
        <v>1200</v>
      </c>
      <c r="G486" s="120" t="s">
        <v>1201</v>
      </c>
      <c r="H486" s="121" t="s">
        <v>1202</v>
      </c>
      <c r="I486" s="62"/>
    </row>
    <row r="487" spans="3:9" s="55" customFormat="1" ht="15" customHeight="1">
      <c r="C487" s="330" t="s">
        <v>1203</v>
      </c>
      <c r="D487" s="59" t="s">
        <v>1204</v>
      </c>
      <c r="E487" s="73"/>
      <c r="F487" s="73"/>
      <c r="G487" s="73"/>
      <c r="H487" s="146"/>
      <c r="I487" s="62"/>
    </row>
    <row r="488" spans="3:9" s="55" customFormat="1" ht="15" customHeight="1">
      <c r="C488" s="330">
        <v>1</v>
      </c>
      <c r="D488" s="59" t="s">
        <v>5</v>
      </c>
      <c r="E488" s="170" t="s">
        <v>2123</v>
      </c>
      <c r="F488" s="189">
        <v>0.1</v>
      </c>
      <c r="G488" s="64">
        <f>VLOOKUP(D488,upahbahan,3,FALSE)</f>
        <v>100000</v>
      </c>
      <c r="H488" s="124">
        <f t="shared" ref="H488:H490" si="30">F488*G488</f>
        <v>10000</v>
      </c>
      <c r="I488" s="62"/>
    </row>
    <row r="489" spans="3:9" s="55" customFormat="1" ht="15" customHeight="1">
      <c r="C489" s="356" t="s">
        <v>1206</v>
      </c>
      <c r="D489" s="59" t="s">
        <v>1801</v>
      </c>
      <c r="E489" s="72" t="s">
        <v>6</v>
      </c>
      <c r="F489" s="93">
        <v>0.1</v>
      </c>
      <c r="G489" s="64">
        <f>VLOOKUP(D489,upahbahan,3,FALSE)</f>
        <v>145000</v>
      </c>
      <c r="H489" s="124">
        <f t="shared" si="30"/>
        <v>14500</v>
      </c>
      <c r="I489" s="62"/>
    </row>
    <row r="490" spans="3:9" s="55" customFormat="1" ht="15" customHeight="1">
      <c r="C490" s="356">
        <v>3</v>
      </c>
      <c r="D490" s="59" t="s">
        <v>19</v>
      </c>
      <c r="E490" s="72" t="s">
        <v>6</v>
      </c>
      <c r="F490" s="93">
        <v>0.05</v>
      </c>
      <c r="G490" s="64">
        <f>VLOOKUP(D490,upahbahan,3,FALSE)</f>
        <v>200000</v>
      </c>
      <c r="H490" s="124">
        <f t="shared" si="30"/>
        <v>10000</v>
      </c>
      <c r="I490" s="62"/>
    </row>
    <row r="491" spans="3:9" s="55" customFormat="1" ht="15" customHeight="1">
      <c r="C491" s="144" t="s">
        <v>1210</v>
      </c>
      <c r="D491" s="80"/>
      <c r="E491" s="80"/>
      <c r="F491" s="217"/>
      <c r="G491" s="218"/>
      <c r="H491" s="124">
        <f>SUM(H488:H490)</f>
        <v>34500</v>
      </c>
      <c r="I491" s="220"/>
    </row>
    <row r="492" spans="3:9" s="55" customFormat="1" ht="15" customHeight="1">
      <c r="C492" s="343" t="s">
        <v>1211</v>
      </c>
      <c r="D492" s="333" t="s">
        <v>1212</v>
      </c>
      <c r="E492" s="73"/>
      <c r="F492" s="60"/>
      <c r="G492" s="73"/>
      <c r="H492" s="344"/>
      <c r="I492" s="62"/>
    </row>
    <row r="493" spans="3:9" s="55" customFormat="1" ht="15" customHeight="1">
      <c r="C493" s="343">
        <v>1</v>
      </c>
      <c r="D493" s="333" t="s">
        <v>6408</v>
      </c>
      <c r="E493" s="170" t="s">
        <v>44</v>
      </c>
      <c r="F493" s="67">
        <v>1.05</v>
      </c>
      <c r="G493" s="64">
        <f>VLOOKUP(D493,upahbahan,3,FALSE)</f>
        <v>510000</v>
      </c>
      <c r="H493" s="124">
        <f t="shared" ref="H493:H501" si="31">F493*G493</f>
        <v>535500</v>
      </c>
      <c r="I493" s="62"/>
    </row>
    <row r="494" spans="3:9" s="55" customFormat="1" ht="15" customHeight="1">
      <c r="C494" s="343">
        <v>2</v>
      </c>
      <c r="D494" s="333" t="s">
        <v>6366</v>
      </c>
      <c r="E494" s="170" t="s">
        <v>66</v>
      </c>
      <c r="F494" s="67">
        <v>0.02</v>
      </c>
      <c r="G494" s="64">
        <f>VLOOKUP(D494,upahbahan,3,FALSE)</f>
        <v>28500</v>
      </c>
      <c r="H494" s="124">
        <f t="shared" si="31"/>
        <v>570</v>
      </c>
      <c r="I494" s="62"/>
    </row>
    <row r="495" spans="3:9" s="55" customFormat="1" ht="15" customHeight="1">
      <c r="C495" s="343">
        <v>3</v>
      </c>
      <c r="D495" s="333" t="s">
        <v>6356</v>
      </c>
      <c r="E495" s="170"/>
      <c r="F495" s="67"/>
      <c r="G495" s="73"/>
      <c r="H495" s="124">
        <f t="shared" si="31"/>
        <v>0</v>
      </c>
      <c r="I495" s="62"/>
    </row>
    <row r="496" spans="3:9" s="55" customFormat="1" ht="15" customHeight="1">
      <c r="C496" s="678" t="s">
        <v>5975</v>
      </c>
      <c r="D496" s="333" t="s">
        <v>6357</v>
      </c>
      <c r="E496" s="170" t="s">
        <v>107</v>
      </c>
      <c r="F496" s="67">
        <v>3</v>
      </c>
      <c r="G496" s="64">
        <f>VLOOKUP(D496,upahbahan,3,FALSE)</f>
        <v>7000</v>
      </c>
      <c r="H496" s="124">
        <f t="shared" si="31"/>
        <v>21000</v>
      </c>
      <c r="I496" s="62"/>
    </row>
    <row r="497" spans="3:9" s="55" customFormat="1" ht="15" customHeight="1">
      <c r="C497" s="678" t="s">
        <v>6000</v>
      </c>
      <c r="D497" s="333" t="s">
        <v>6362</v>
      </c>
      <c r="E497" s="170" t="s">
        <v>114</v>
      </c>
      <c r="F497" s="67">
        <v>25</v>
      </c>
      <c r="G497" s="64">
        <f>VLOOKUP(D497,upahbahan,3,FALSE)</f>
        <v>200</v>
      </c>
      <c r="H497" s="124">
        <f t="shared" si="31"/>
        <v>5000</v>
      </c>
      <c r="I497" s="62"/>
    </row>
    <row r="498" spans="3:9" s="55" customFormat="1" ht="15" customHeight="1">
      <c r="C498" s="343">
        <v>4</v>
      </c>
      <c r="D498" s="333" t="s">
        <v>6358</v>
      </c>
      <c r="E498" s="170"/>
      <c r="F498" s="67"/>
      <c r="G498" s="73"/>
      <c r="H498" s="124">
        <f t="shared" si="31"/>
        <v>0</v>
      </c>
      <c r="I498" s="62"/>
    </row>
    <row r="499" spans="3:9" s="55" customFormat="1" ht="15" customHeight="1">
      <c r="C499" s="678" t="s">
        <v>5975</v>
      </c>
      <c r="D499" s="333" t="s">
        <v>2105</v>
      </c>
      <c r="E499" s="170" t="s">
        <v>42</v>
      </c>
      <c r="F499" s="67">
        <v>0.24399999999999999</v>
      </c>
      <c r="G499" s="64">
        <f>VLOOKUP(D499,upahbahan,3,FALSE)</f>
        <v>165000</v>
      </c>
      <c r="H499" s="124">
        <f t="shared" si="31"/>
        <v>40260</v>
      </c>
      <c r="I499" s="62"/>
    </row>
    <row r="500" spans="3:9" s="55" customFormat="1" ht="15" customHeight="1">
      <c r="C500" s="678" t="s">
        <v>6000</v>
      </c>
      <c r="D500" s="333" t="s">
        <v>6370</v>
      </c>
      <c r="E500" s="170" t="s">
        <v>42</v>
      </c>
      <c r="F500" s="67">
        <v>6.5000000000000002E-2</v>
      </c>
      <c r="G500" s="64">
        <f>VLOOKUP(D500,upahbahan,3,FALSE)</f>
        <v>178000</v>
      </c>
      <c r="H500" s="124">
        <f t="shared" si="31"/>
        <v>11570</v>
      </c>
      <c r="I500" s="62"/>
    </row>
    <row r="501" spans="3:9" s="55" customFormat="1" ht="15" customHeight="1">
      <c r="C501" s="678" t="s">
        <v>6360</v>
      </c>
      <c r="D501" s="333" t="s">
        <v>6365</v>
      </c>
      <c r="E501" s="170" t="s">
        <v>42</v>
      </c>
      <c r="F501" s="336">
        <v>1.6E-2</v>
      </c>
      <c r="G501" s="64">
        <f>VLOOKUP(D501,upahbahan,3,FALSE)</f>
        <v>165000</v>
      </c>
      <c r="H501" s="124">
        <f t="shared" si="31"/>
        <v>2640</v>
      </c>
      <c r="I501" s="62"/>
    </row>
    <row r="502" spans="3:9" s="55" customFormat="1" ht="15" customHeight="1">
      <c r="C502" s="144" t="s">
        <v>1216</v>
      </c>
      <c r="D502" s="80"/>
      <c r="E502" s="537"/>
      <c r="F502" s="80"/>
      <c r="G502" s="162"/>
      <c r="H502" s="124">
        <f>SUM(H493:H501)</f>
        <v>616540</v>
      </c>
      <c r="I502" s="62"/>
    </row>
    <row r="503" spans="3:9" s="55" customFormat="1" ht="15" customHeight="1">
      <c r="C503" s="152" t="s">
        <v>1217</v>
      </c>
      <c r="D503" s="59" t="s">
        <v>1218</v>
      </c>
      <c r="E503" s="170"/>
      <c r="F503" s="73"/>
      <c r="G503" s="73"/>
      <c r="H503" s="146"/>
      <c r="I503" s="62"/>
    </row>
    <row r="504" spans="3:9" s="55" customFormat="1" ht="15" customHeight="1">
      <c r="C504" s="536"/>
      <c r="D504" s="446" t="s">
        <v>2529</v>
      </c>
      <c r="E504" s="590" t="s">
        <v>2423</v>
      </c>
      <c r="F504" s="591">
        <v>0.7</v>
      </c>
      <c r="G504" s="64">
        <f>VLOOKUP(D504,upahbahan,3,FALSE)</f>
        <v>3442900</v>
      </c>
      <c r="H504" s="124">
        <f>F504*G504</f>
        <v>2410030</v>
      </c>
      <c r="I504" s="62"/>
    </row>
    <row r="505" spans="3:9" s="55" customFormat="1" ht="15" customHeight="1">
      <c r="C505" s="144" t="s">
        <v>1219</v>
      </c>
      <c r="D505" s="80"/>
      <c r="E505" s="80"/>
      <c r="F505" s="80"/>
      <c r="G505" s="162"/>
      <c r="H505" s="680">
        <f>SUM(H504)</f>
        <v>2410030</v>
      </c>
      <c r="I505" s="62"/>
    </row>
    <row r="506" spans="3:9" s="55" customFormat="1" ht="15" customHeight="1">
      <c r="C506" s="122" t="s">
        <v>1220</v>
      </c>
      <c r="D506" s="69" t="s">
        <v>1221</v>
      </c>
      <c r="E506" s="70"/>
      <c r="F506" s="70"/>
      <c r="G506" s="71"/>
      <c r="H506" s="124">
        <f>H505+H502+H491</f>
        <v>3061070</v>
      </c>
      <c r="I506" s="62"/>
    </row>
    <row r="507" spans="3:9" s="55" customFormat="1" ht="15" customHeight="1">
      <c r="C507" s="122" t="s">
        <v>1222</v>
      </c>
      <c r="D507" s="69" t="s">
        <v>1325</v>
      </c>
      <c r="E507" s="70"/>
      <c r="F507" s="71"/>
      <c r="G507" s="95">
        <v>0.1</v>
      </c>
      <c r="H507" s="124">
        <f>H506*G507</f>
        <v>306107</v>
      </c>
      <c r="I507" s="62"/>
    </row>
    <row r="508" spans="3:9" s="55" customFormat="1" ht="15" customHeight="1" thickBot="1">
      <c r="C508" s="130" t="s">
        <v>1223</v>
      </c>
      <c r="D508" s="131" t="s">
        <v>1224</v>
      </c>
      <c r="E508" s="132"/>
      <c r="F508" s="132"/>
      <c r="G508" s="155"/>
      <c r="H508" s="134">
        <f>SUM(H506:H507)</f>
        <v>3367177</v>
      </c>
      <c r="I508" s="62"/>
    </row>
    <row r="509" spans="3:9" ht="13.8" thickTop="1"/>
    <row r="510" spans="3:9" ht="13.8">
      <c r="C510" s="160" t="s">
        <v>6409</v>
      </c>
      <c r="D510" s="436" t="s">
        <v>6410</v>
      </c>
    </row>
    <row r="511" spans="3:9" s="55" customFormat="1" ht="21.75" customHeight="1" thickBot="1">
      <c r="C511" s="53" t="s">
        <v>6411</v>
      </c>
      <c r="D511" s="221" t="s">
        <v>6412</v>
      </c>
      <c r="E511" s="342"/>
      <c r="F511" s="342"/>
      <c r="G511" s="342"/>
      <c r="H511" s="342"/>
      <c r="I511" s="56">
        <f>ROUNDDOWN(H529,-2)</f>
        <v>63800</v>
      </c>
    </row>
    <row r="512" spans="3:9" s="55" customFormat="1" ht="36" customHeight="1" thickTop="1">
      <c r="C512" s="119" t="s">
        <v>1197</v>
      </c>
      <c r="D512" s="120" t="s">
        <v>1198</v>
      </c>
      <c r="E512" s="120" t="s">
        <v>1199</v>
      </c>
      <c r="F512" s="120" t="s">
        <v>1200</v>
      </c>
      <c r="G512" s="120" t="s">
        <v>1201</v>
      </c>
      <c r="H512" s="121" t="s">
        <v>1202</v>
      </c>
      <c r="I512" s="62"/>
    </row>
    <row r="513" spans="3:9" s="55" customFormat="1" ht="15" customHeight="1">
      <c r="C513" s="330" t="s">
        <v>1203</v>
      </c>
      <c r="D513" s="59" t="s">
        <v>1204</v>
      </c>
      <c r="E513" s="73"/>
      <c r="F513" s="73"/>
      <c r="G513" s="73"/>
      <c r="H513" s="146"/>
      <c r="I513" s="62"/>
    </row>
    <row r="514" spans="3:9" s="55" customFormat="1" ht="15" customHeight="1">
      <c r="C514" s="356">
        <v>1</v>
      </c>
      <c r="D514" s="59" t="s">
        <v>1801</v>
      </c>
      <c r="E514" s="72" t="s">
        <v>6</v>
      </c>
      <c r="F514" s="93">
        <v>0.05</v>
      </c>
      <c r="G514" s="64">
        <f>VLOOKUP(D514,upahbahan,3,FALSE)</f>
        <v>145000</v>
      </c>
      <c r="H514" s="124">
        <f t="shared" ref="H514:H515" si="32">F514*G514</f>
        <v>7250</v>
      </c>
      <c r="I514" s="62"/>
    </row>
    <row r="515" spans="3:9" s="55" customFormat="1" ht="15" customHeight="1">
      <c r="C515" s="356">
        <v>2</v>
      </c>
      <c r="D515" s="59" t="s">
        <v>19</v>
      </c>
      <c r="E515" s="72" t="s">
        <v>6</v>
      </c>
      <c r="F515" s="93">
        <v>0.01</v>
      </c>
      <c r="G515" s="64">
        <f>VLOOKUP(D515,upahbahan,3,FALSE)</f>
        <v>200000</v>
      </c>
      <c r="H515" s="124">
        <f t="shared" si="32"/>
        <v>2000</v>
      </c>
      <c r="I515" s="62"/>
    </row>
    <row r="516" spans="3:9" s="55" customFormat="1" ht="15" customHeight="1">
      <c r="C516" s="144" t="s">
        <v>1210</v>
      </c>
      <c r="D516" s="80"/>
      <c r="E516" s="80"/>
      <c r="F516" s="217"/>
      <c r="G516" s="218"/>
      <c r="H516" s="124">
        <f>SUM(H514:H515)</f>
        <v>9250</v>
      </c>
      <c r="I516" s="220"/>
    </row>
    <row r="517" spans="3:9" s="55" customFormat="1" ht="15" customHeight="1">
      <c r="C517" s="343" t="s">
        <v>1211</v>
      </c>
      <c r="D517" s="333" t="s">
        <v>1212</v>
      </c>
      <c r="E517" s="73"/>
      <c r="F517" s="60"/>
      <c r="G517" s="73"/>
      <c r="H517" s="344"/>
      <c r="I517" s="62"/>
    </row>
    <row r="518" spans="3:9" s="55" customFormat="1" ht="15" customHeight="1">
      <c r="C518" s="343">
        <v>1</v>
      </c>
      <c r="D518" s="333" t="s">
        <v>6413</v>
      </c>
      <c r="E518" s="170" t="s">
        <v>44</v>
      </c>
      <c r="F518" s="67">
        <v>25</v>
      </c>
      <c r="G518" s="64">
        <f>VLOOKUP(D518,upahbahan,3,FALSE)</f>
        <v>1900</v>
      </c>
      <c r="H518" s="124">
        <f t="shared" ref="H518:H523" si="33">F518*G518</f>
        <v>47500</v>
      </c>
      <c r="I518" s="62"/>
    </row>
    <row r="519" spans="3:9" s="55" customFormat="1" ht="15" customHeight="1">
      <c r="C519" s="343">
        <v>2</v>
      </c>
      <c r="D519" s="333" t="s">
        <v>6366</v>
      </c>
      <c r="E519" s="170" t="s">
        <v>66</v>
      </c>
      <c r="F519" s="67">
        <v>0.01</v>
      </c>
      <c r="G519" s="64">
        <f>VLOOKUP(D519,upahbahan,3,FALSE)</f>
        <v>28500</v>
      </c>
      <c r="H519" s="124">
        <f t="shared" si="33"/>
        <v>285</v>
      </c>
      <c r="I519" s="62"/>
    </row>
    <row r="520" spans="3:9" s="55" customFormat="1" ht="15" customHeight="1">
      <c r="C520" s="343">
        <v>3</v>
      </c>
      <c r="D520" s="333" t="s">
        <v>6358</v>
      </c>
      <c r="E520" s="170"/>
      <c r="F520" s="67"/>
      <c r="G520" s="73"/>
      <c r="H520" s="124">
        <f t="shared" si="33"/>
        <v>0</v>
      </c>
      <c r="I520" s="62"/>
    </row>
    <row r="521" spans="3:9" s="55" customFormat="1" ht="15" customHeight="1">
      <c r="C521" s="678" t="s">
        <v>5975</v>
      </c>
      <c r="D521" s="333" t="s">
        <v>2105</v>
      </c>
      <c r="E521" s="170" t="s">
        <v>42</v>
      </c>
      <c r="F521" s="67">
        <v>5.0000000000000001E-3</v>
      </c>
      <c r="G521" s="64">
        <f>VLOOKUP(D521,upahbahan,3,FALSE)</f>
        <v>165000</v>
      </c>
      <c r="H521" s="124">
        <f t="shared" si="33"/>
        <v>825</v>
      </c>
      <c r="I521" s="62"/>
    </row>
    <row r="522" spans="3:9" s="55" customFormat="1" ht="15" customHeight="1">
      <c r="C522" s="678" t="s">
        <v>6000</v>
      </c>
      <c r="D522" s="333" t="s">
        <v>6370</v>
      </c>
      <c r="E522" s="170" t="s">
        <v>42</v>
      </c>
      <c r="F522" s="67">
        <v>1E-3</v>
      </c>
      <c r="G522" s="64">
        <f>VLOOKUP(D522,upahbahan,3,FALSE)</f>
        <v>178000</v>
      </c>
      <c r="H522" s="124">
        <f t="shared" si="33"/>
        <v>178</v>
      </c>
      <c r="I522" s="62"/>
    </row>
    <row r="523" spans="3:9" s="55" customFormat="1" ht="15" customHeight="1">
      <c r="C523" s="678" t="s">
        <v>6360</v>
      </c>
      <c r="D523" s="333" t="s">
        <v>6365</v>
      </c>
      <c r="E523" s="170" t="s">
        <v>42</v>
      </c>
      <c r="F523" s="679">
        <v>2.9999999999999997E-4</v>
      </c>
      <c r="G523" s="64">
        <f>VLOOKUP(D523,upahbahan,3,FALSE)</f>
        <v>165000</v>
      </c>
      <c r="H523" s="124">
        <f t="shared" si="33"/>
        <v>49.499999999999993</v>
      </c>
      <c r="I523" s="62"/>
    </row>
    <row r="524" spans="3:9" s="55" customFormat="1" ht="15" customHeight="1">
      <c r="C524" s="144" t="s">
        <v>1216</v>
      </c>
      <c r="D524" s="80"/>
      <c r="E524" s="537"/>
      <c r="F524" s="80"/>
      <c r="G524" s="162"/>
      <c r="H524" s="124">
        <f>SUM(H518:H523)</f>
        <v>48837.5</v>
      </c>
      <c r="I524" s="62"/>
    </row>
    <row r="525" spans="3:9" s="55" customFormat="1" ht="15" customHeight="1">
      <c r="C525" s="141" t="s">
        <v>1217</v>
      </c>
      <c r="D525" s="59" t="s">
        <v>1218</v>
      </c>
      <c r="E525" s="170"/>
      <c r="F525" s="73"/>
      <c r="G525" s="73"/>
      <c r="H525" s="146">
        <v>0</v>
      </c>
      <c r="I525" s="62"/>
    </row>
    <row r="526" spans="3:9" s="55" customFormat="1" ht="15" customHeight="1">
      <c r="C526" s="144" t="s">
        <v>1219</v>
      </c>
      <c r="D526" s="80"/>
      <c r="E526" s="80"/>
      <c r="F526" s="80"/>
      <c r="G526" s="162"/>
      <c r="H526" s="680">
        <f>SUM(H525)</f>
        <v>0</v>
      </c>
      <c r="I526" s="62"/>
    </row>
    <row r="527" spans="3:9" s="55" customFormat="1" ht="15" customHeight="1">
      <c r="C527" s="122" t="s">
        <v>1220</v>
      </c>
      <c r="D527" s="69" t="s">
        <v>1221</v>
      </c>
      <c r="E527" s="70"/>
      <c r="F527" s="70"/>
      <c r="G527" s="71"/>
      <c r="H527" s="124">
        <f>H526+H524+H516</f>
        <v>58087.5</v>
      </c>
      <c r="I527" s="62"/>
    </row>
    <row r="528" spans="3:9" s="55" customFormat="1" ht="15" customHeight="1">
      <c r="C528" s="122" t="s">
        <v>1222</v>
      </c>
      <c r="D528" s="69" t="s">
        <v>1325</v>
      </c>
      <c r="E528" s="70"/>
      <c r="F528" s="71"/>
      <c r="G528" s="95">
        <v>0.1</v>
      </c>
      <c r="H528" s="124">
        <f>H527*G528</f>
        <v>5808.75</v>
      </c>
      <c r="I528" s="62"/>
    </row>
    <row r="529" spans="3:9" s="55" customFormat="1" ht="15" customHeight="1" thickBot="1">
      <c r="C529" s="130" t="s">
        <v>1223</v>
      </c>
      <c r="D529" s="131" t="s">
        <v>1224</v>
      </c>
      <c r="E529" s="132"/>
      <c r="F529" s="132"/>
      <c r="G529" s="155"/>
      <c r="H529" s="134">
        <f>SUM(H527:H528)</f>
        <v>63896.25</v>
      </c>
      <c r="I529" s="62"/>
    </row>
    <row r="530" spans="3:9" ht="13.8" thickTop="1"/>
    <row r="531" spans="3:9" s="55" customFormat="1" ht="21.75" customHeight="1" thickBot="1">
      <c r="C531" s="53" t="s">
        <v>6415</v>
      </c>
      <c r="D531" s="221" t="s">
        <v>6416</v>
      </c>
      <c r="E531" s="342"/>
      <c r="F531" s="342"/>
      <c r="G531" s="342"/>
      <c r="H531" s="342"/>
      <c r="I531" s="56">
        <f>ROUNDDOWN(H549,-2)</f>
        <v>50200</v>
      </c>
    </row>
    <row r="532" spans="3:9" s="55" customFormat="1" ht="36" customHeight="1" thickTop="1">
      <c r="C532" s="119" t="s">
        <v>1197</v>
      </c>
      <c r="D532" s="120" t="s">
        <v>1198</v>
      </c>
      <c r="E532" s="120" t="s">
        <v>1199</v>
      </c>
      <c r="F532" s="120" t="s">
        <v>1200</v>
      </c>
      <c r="G532" s="120" t="s">
        <v>1201</v>
      </c>
      <c r="H532" s="121" t="s">
        <v>1202</v>
      </c>
      <c r="I532" s="62"/>
    </row>
    <row r="533" spans="3:9" s="55" customFormat="1" ht="15" customHeight="1">
      <c r="C533" s="330" t="s">
        <v>1203</v>
      </c>
      <c r="D533" s="59" t="s">
        <v>1204</v>
      </c>
      <c r="E533" s="73"/>
      <c r="F533" s="73"/>
      <c r="G533" s="73"/>
      <c r="H533" s="146"/>
      <c r="I533" s="62"/>
    </row>
    <row r="534" spans="3:9" s="55" customFormat="1" ht="15" customHeight="1">
      <c r="C534" s="356">
        <v>1</v>
      </c>
      <c r="D534" s="59" t="s">
        <v>1801</v>
      </c>
      <c r="E534" s="72" t="s">
        <v>6</v>
      </c>
      <c r="F534" s="93">
        <v>0.05</v>
      </c>
      <c r="G534" s="64">
        <f>VLOOKUP(D534,upahbahan,3,FALSE)</f>
        <v>145000</v>
      </c>
      <c r="H534" s="124">
        <f t="shared" ref="H534:H535" si="34">F534*G534</f>
        <v>7250</v>
      </c>
      <c r="I534" s="62"/>
    </row>
    <row r="535" spans="3:9" s="55" customFormat="1" ht="15" customHeight="1">
      <c r="C535" s="356">
        <v>2</v>
      </c>
      <c r="D535" s="59" t="s">
        <v>19</v>
      </c>
      <c r="E535" s="72" t="s">
        <v>6</v>
      </c>
      <c r="F535" s="93">
        <v>0.01</v>
      </c>
      <c r="G535" s="64">
        <f>VLOOKUP(D535,upahbahan,3,FALSE)</f>
        <v>200000</v>
      </c>
      <c r="H535" s="124">
        <f t="shared" si="34"/>
        <v>2000</v>
      </c>
      <c r="I535" s="62"/>
    </row>
    <row r="536" spans="3:9" s="55" customFormat="1" ht="15" customHeight="1">
      <c r="C536" s="144" t="s">
        <v>1210</v>
      </c>
      <c r="D536" s="80"/>
      <c r="E536" s="80"/>
      <c r="F536" s="217"/>
      <c r="G536" s="218"/>
      <c r="H536" s="124">
        <f>SUM(H534:H535)</f>
        <v>9250</v>
      </c>
      <c r="I536" s="220"/>
    </row>
    <row r="537" spans="3:9" s="55" customFormat="1" ht="15" customHeight="1">
      <c r="C537" s="343" t="s">
        <v>1211</v>
      </c>
      <c r="D537" s="333" t="s">
        <v>1212</v>
      </c>
      <c r="E537" s="73"/>
      <c r="F537" s="60"/>
      <c r="G537" s="73"/>
      <c r="H537" s="344"/>
      <c r="I537" s="62"/>
    </row>
    <row r="538" spans="3:9" s="55" customFormat="1" ht="15" customHeight="1">
      <c r="C538" s="343">
        <v>1</v>
      </c>
      <c r="D538" s="333" t="s">
        <v>6417</v>
      </c>
      <c r="E538" s="170" t="s">
        <v>44</v>
      </c>
      <c r="F538" s="67">
        <v>16</v>
      </c>
      <c r="G538" s="64">
        <f>VLOOKUP(D538,upahbahan,3,FALSE)</f>
        <v>2100</v>
      </c>
      <c r="H538" s="124">
        <f t="shared" ref="H538:H543" si="35">F538*G538</f>
        <v>33600</v>
      </c>
      <c r="I538" s="62"/>
    </row>
    <row r="539" spans="3:9" s="55" customFormat="1" ht="15" customHeight="1">
      <c r="C539" s="343">
        <v>2</v>
      </c>
      <c r="D539" s="333" t="s">
        <v>6366</v>
      </c>
      <c r="E539" s="170" t="s">
        <v>66</v>
      </c>
      <c r="F539" s="67">
        <v>0.01</v>
      </c>
      <c r="G539" s="64">
        <f>VLOOKUP(D539,upahbahan,3,FALSE)</f>
        <v>28500</v>
      </c>
      <c r="H539" s="124">
        <f t="shared" si="35"/>
        <v>285</v>
      </c>
      <c r="I539" s="62"/>
    </row>
    <row r="540" spans="3:9" s="55" customFormat="1" ht="15" customHeight="1">
      <c r="C540" s="343">
        <v>3</v>
      </c>
      <c r="D540" s="333" t="s">
        <v>6358</v>
      </c>
      <c r="E540" s="170"/>
      <c r="F540" s="67"/>
      <c r="G540" s="73"/>
      <c r="H540" s="124">
        <f t="shared" si="35"/>
        <v>0</v>
      </c>
      <c r="I540" s="62"/>
    </row>
    <row r="541" spans="3:9" s="55" customFormat="1" ht="15" customHeight="1">
      <c r="C541" s="678" t="s">
        <v>5975</v>
      </c>
      <c r="D541" s="333" t="s">
        <v>2105</v>
      </c>
      <c r="E541" s="170" t="s">
        <v>42</v>
      </c>
      <c r="F541" s="67">
        <v>1.0999999999999999E-2</v>
      </c>
      <c r="G541" s="64">
        <f>VLOOKUP(D541,upahbahan,3,FALSE)</f>
        <v>165000</v>
      </c>
      <c r="H541" s="124">
        <f t="shared" si="35"/>
        <v>1815</v>
      </c>
      <c r="I541" s="62"/>
    </row>
    <row r="542" spans="3:9" s="55" customFormat="1" ht="15" customHeight="1">
      <c r="C542" s="678" t="s">
        <v>6000</v>
      </c>
      <c r="D542" s="333" t="s">
        <v>6370</v>
      </c>
      <c r="E542" s="170" t="s">
        <v>42</v>
      </c>
      <c r="F542" s="67">
        <v>3.0000000000000001E-3</v>
      </c>
      <c r="G542" s="64">
        <f>VLOOKUP(D542,upahbahan,3,FALSE)</f>
        <v>178000</v>
      </c>
      <c r="H542" s="124">
        <f t="shared" si="35"/>
        <v>534</v>
      </c>
      <c r="I542" s="62"/>
    </row>
    <row r="543" spans="3:9" s="55" customFormat="1" ht="15" customHeight="1">
      <c r="C543" s="678" t="s">
        <v>6360</v>
      </c>
      <c r="D543" s="333" t="s">
        <v>6365</v>
      </c>
      <c r="E543" s="170" t="s">
        <v>42</v>
      </c>
      <c r="F543" s="679">
        <v>1E-3</v>
      </c>
      <c r="G543" s="64">
        <f>VLOOKUP(D543,upahbahan,3,FALSE)</f>
        <v>165000</v>
      </c>
      <c r="H543" s="124">
        <f t="shared" si="35"/>
        <v>165</v>
      </c>
      <c r="I543" s="62"/>
    </row>
    <row r="544" spans="3:9" s="55" customFormat="1" ht="15" customHeight="1">
      <c r="C544" s="144" t="s">
        <v>1216</v>
      </c>
      <c r="D544" s="80"/>
      <c r="E544" s="537"/>
      <c r="F544" s="80"/>
      <c r="G544" s="162"/>
      <c r="H544" s="124">
        <f>SUM(H538:H543)</f>
        <v>36399</v>
      </c>
      <c r="I544" s="62"/>
    </row>
    <row r="545" spans="3:9" s="55" customFormat="1" ht="15" customHeight="1">
      <c r="C545" s="141" t="s">
        <v>1217</v>
      </c>
      <c r="D545" s="59" t="s">
        <v>1218</v>
      </c>
      <c r="E545" s="170"/>
      <c r="F545" s="73"/>
      <c r="G545" s="73"/>
      <c r="H545" s="146">
        <v>0</v>
      </c>
      <c r="I545" s="62"/>
    </row>
    <row r="546" spans="3:9" s="55" customFormat="1" ht="15" customHeight="1">
      <c r="C546" s="144" t="s">
        <v>1219</v>
      </c>
      <c r="D546" s="80"/>
      <c r="E546" s="80"/>
      <c r="F546" s="80"/>
      <c r="G546" s="162"/>
      <c r="H546" s="680">
        <f>SUM(H545)</f>
        <v>0</v>
      </c>
      <c r="I546" s="62"/>
    </row>
    <row r="547" spans="3:9" s="55" customFormat="1" ht="15" customHeight="1">
      <c r="C547" s="122" t="s">
        <v>1220</v>
      </c>
      <c r="D547" s="69" t="s">
        <v>1221</v>
      </c>
      <c r="E547" s="70"/>
      <c r="F547" s="70"/>
      <c r="G547" s="71"/>
      <c r="H547" s="124">
        <f>H546+H544+H536</f>
        <v>45649</v>
      </c>
      <c r="I547" s="62"/>
    </row>
    <row r="548" spans="3:9" s="55" customFormat="1" ht="15" customHeight="1">
      <c r="C548" s="122" t="s">
        <v>1222</v>
      </c>
      <c r="D548" s="69" t="s">
        <v>1325</v>
      </c>
      <c r="E548" s="70"/>
      <c r="F548" s="71"/>
      <c r="G548" s="95">
        <v>0.1</v>
      </c>
      <c r="H548" s="124">
        <f>H547*G548</f>
        <v>4564.9000000000005</v>
      </c>
      <c r="I548" s="62"/>
    </row>
    <row r="549" spans="3:9" s="55" customFormat="1" ht="15" customHeight="1" thickBot="1">
      <c r="C549" s="130" t="s">
        <v>1223</v>
      </c>
      <c r="D549" s="131" t="s">
        <v>1224</v>
      </c>
      <c r="E549" s="132"/>
      <c r="F549" s="132"/>
      <c r="G549" s="155"/>
      <c r="H549" s="134">
        <f>SUM(H547:H548)</f>
        <v>50213.9</v>
      </c>
      <c r="I549" s="62"/>
    </row>
    <row r="550" spans="3:9" ht="13.8" thickTop="1"/>
    <row r="551" spans="3:9" s="55" customFormat="1" ht="21.75" customHeight="1" thickBot="1">
      <c r="C551" s="53" t="s">
        <v>6418</v>
      </c>
      <c r="D551" s="221" t="s">
        <v>6419</v>
      </c>
      <c r="E551" s="342"/>
      <c r="F551" s="342"/>
      <c r="G551" s="342"/>
      <c r="H551" s="342"/>
      <c r="I551" s="56">
        <f>ROUNDDOWN(H569,-2)</f>
        <v>36000</v>
      </c>
    </row>
    <row r="552" spans="3:9" s="55" customFormat="1" ht="36" customHeight="1" thickTop="1">
      <c r="C552" s="119" t="s">
        <v>1197</v>
      </c>
      <c r="D552" s="120" t="s">
        <v>1198</v>
      </c>
      <c r="E552" s="120" t="s">
        <v>1199</v>
      </c>
      <c r="F552" s="120" t="s">
        <v>1200</v>
      </c>
      <c r="G552" s="120" t="s">
        <v>1201</v>
      </c>
      <c r="H552" s="121" t="s">
        <v>1202</v>
      </c>
      <c r="I552" s="62"/>
    </row>
    <row r="553" spans="3:9" s="55" customFormat="1" ht="15" customHeight="1">
      <c r="C553" s="330" t="s">
        <v>1203</v>
      </c>
      <c r="D553" s="59" t="s">
        <v>1204</v>
      </c>
      <c r="E553" s="73"/>
      <c r="F553" s="73"/>
      <c r="G553" s="73"/>
      <c r="H553" s="146"/>
      <c r="I553" s="62"/>
    </row>
    <row r="554" spans="3:9" s="55" customFormat="1" ht="15" customHeight="1">
      <c r="C554" s="356">
        <v>1</v>
      </c>
      <c r="D554" s="59" t="s">
        <v>1801</v>
      </c>
      <c r="E554" s="72" t="s">
        <v>6</v>
      </c>
      <c r="F554" s="93">
        <v>0.05</v>
      </c>
      <c r="G554" s="64">
        <f>VLOOKUP(D554,upahbahan,3,FALSE)</f>
        <v>145000</v>
      </c>
      <c r="H554" s="124">
        <f t="shared" ref="H554:H555" si="36">F554*G554</f>
        <v>7250</v>
      </c>
      <c r="I554" s="62"/>
    </row>
    <row r="555" spans="3:9" s="55" customFormat="1" ht="15" customHeight="1">
      <c r="C555" s="356">
        <v>2</v>
      </c>
      <c r="D555" s="59" t="s">
        <v>19</v>
      </c>
      <c r="E555" s="72" t="s">
        <v>6</v>
      </c>
      <c r="F555" s="93">
        <v>0.01</v>
      </c>
      <c r="G555" s="64">
        <f>VLOOKUP(D555,upahbahan,3,FALSE)</f>
        <v>200000</v>
      </c>
      <c r="H555" s="124">
        <f t="shared" si="36"/>
        <v>2000</v>
      </c>
      <c r="I555" s="62"/>
    </row>
    <row r="556" spans="3:9" s="55" customFormat="1" ht="15" customHeight="1">
      <c r="C556" s="144" t="s">
        <v>1210</v>
      </c>
      <c r="D556" s="80"/>
      <c r="E556" s="80"/>
      <c r="F556" s="217"/>
      <c r="G556" s="218"/>
      <c r="H556" s="124">
        <f>SUM(H554:H555)</f>
        <v>9250</v>
      </c>
      <c r="I556" s="220"/>
    </row>
    <row r="557" spans="3:9" s="55" customFormat="1" ht="15" customHeight="1">
      <c r="C557" s="343" t="s">
        <v>1211</v>
      </c>
      <c r="D557" s="333" t="s">
        <v>1212</v>
      </c>
      <c r="E557" s="73"/>
      <c r="F557" s="60"/>
      <c r="G557" s="73"/>
      <c r="H557" s="344"/>
      <c r="I557" s="62"/>
    </row>
    <row r="558" spans="3:9" s="55" customFormat="1" ht="15" customHeight="1">
      <c r="C558" s="343">
        <v>1</v>
      </c>
      <c r="D558" s="333" t="s">
        <v>6417</v>
      </c>
      <c r="E558" s="170" t="s">
        <v>44</v>
      </c>
      <c r="F558" s="67">
        <v>9</v>
      </c>
      <c r="G558" s="64">
        <f>VLOOKUP(D558,upahbahan,3,FALSE)</f>
        <v>2100</v>
      </c>
      <c r="H558" s="124">
        <f t="shared" ref="H558:H563" si="37">F558*G558</f>
        <v>18900</v>
      </c>
      <c r="I558" s="62"/>
    </row>
    <row r="559" spans="3:9" s="55" customFormat="1" ht="15" customHeight="1">
      <c r="C559" s="343">
        <v>2</v>
      </c>
      <c r="D559" s="333" t="s">
        <v>6366</v>
      </c>
      <c r="E559" s="170" t="s">
        <v>66</v>
      </c>
      <c r="F559" s="67">
        <v>0.01</v>
      </c>
      <c r="G559" s="64">
        <f>VLOOKUP(D559,upahbahan,3,FALSE)</f>
        <v>28500</v>
      </c>
      <c r="H559" s="124">
        <f t="shared" si="37"/>
        <v>285</v>
      </c>
      <c r="I559" s="62"/>
    </row>
    <row r="560" spans="3:9" s="55" customFormat="1" ht="15" customHeight="1">
      <c r="C560" s="343">
        <v>3</v>
      </c>
      <c r="D560" s="333" t="s">
        <v>6358</v>
      </c>
      <c r="E560" s="170"/>
      <c r="F560" s="67"/>
      <c r="G560" s="73"/>
      <c r="H560" s="124">
        <f t="shared" si="37"/>
        <v>0</v>
      </c>
      <c r="I560" s="62"/>
    </row>
    <row r="561" spans="3:9" s="55" customFormat="1" ht="15" customHeight="1">
      <c r="C561" s="678" t="s">
        <v>5975</v>
      </c>
      <c r="D561" s="333" t="s">
        <v>2105</v>
      </c>
      <c r="E561" s="170" t="s">
        <v>42</v>
      </c>
      <c r="F561" s="67">
        <v>0.02</v>
      </c>
      <c r="G561" s="64">
        <f>VLOOKUP(D561,upahbahan,3,FALSE)</f>
        <v>165000</v>
      </c>
      <c r="H561" s="124">
        <f t="shared" si="37"/>
        <v>3300</v>
      </c>
      <c r="I561" s="62"/>
    </row>
    <row r="562" spans="3:9" s="55" customFormat="1" ht="15" customHeight="1">
      <c r="C562" s="678" t="s">
        <v>6000</v>
      </c>
      <c r="D562" s="333" t="s">
        <v>6370</v>
      </c>
      <c r="E562" s="170" t="s">
        <v>42</v>
      </c>
      <c r="F562" s="67">
        <v>5.0000000000000001E-3</v>
      </c>
      <c r="G562" s="64">
        <f>VLOOKUP(D562,upahbahan,3,FALSE)</f>
        <v>178000</v>
      </c>
      <c r="H562" s="124">
        <f t="shared" si="37"/>
        <v>890</v>
      </c>
      <c r="I562" s="62"/>
    </row>
    <row r="563" spans="3:9" s="55" customFormat="1" ht="15" customHeight="1">
      <c r="C563" s="678" t="s">
        <v>6360</v>
      </c>
      <c r="D563" s="333" t="s">
        <v>6365</v>
      </c>
      <c r="E563" s="170" t="s">
        <v>42</v>
      </c>
      <c r="F563" s="679">
        <v>1E-3</v>
      </c>
      <c r="G563" s="64">
        <f>VLOOKUP(D563,upahbahan,3,FALSE)</f>
        <v>165000</v>
      </c>
      <c r="H563" s="124">
        <f t="shared" si="37"/>
        <v>165</v>
      </c>
      <c r="I563" s="62"/>
    </row>
    <row r="564" spans="3:9" s="55" customFormat="1" ht="15" customHeight="1">
      <c r="C564" s="144" t="s">
        <v>1216</v>
      </c>
      <c r="D564" s="80"/>
      <c r="E564" s="537"/>
      <c r="F564" s="80"/>
      <c r="G564" s="162"/>
      <c r="H564" s="124">
        <f>SUM(H558:H563)</f>
        <v>23540</v>
      </c>
      <c r="I564" s="62"/>
    </row>
    <row r="565" spans="3:9" s="55" customFormat="1" ht="15" customHeight="1">
      <c r="C565" s="141" t="s">
        <v>1217</v>
      </c>
      <c r="D565" s="59" t="s">
        <v>1218</v>
      </c>
      <c r="E565" s="170"/>
      <c r="F565" s="73"/>
      <c r="G565" s="73"/>
      <c r="H565" s="146">
        <v>0</v>
      </c>
      <c r="I565" s="62"/>
    </row>
    <row r="566" spans="3:9" s="55" customFormat="1" ht="15" customHeight="1">
      <c r="C566" s="144" t="s">
        <v>1219</v>
      </c>
      <c r="D566" s="80"/>
      <c r="E566" s="80"/>
      <c r="F566" s="80"/>
      <c r="G566" s="162"/>
      <c r="H566" s="680">
        <f>SUM(H565)</f>
        <v>0</v>
      </c>
      <c r="I566" s="62"/>
    </row>
    <row r="567" spans="3:9" s="55" customFormat="1" ht="15" customHeight="1">
      <c r="C567" s="122" t="s">
        <v>1220</v>
      </c>
      <c r="D567" s="69" t="s">
        <v>1221</v>
      </c>
      <c r="E567" s="70"/>
      <c r="F567" s="70"/>
      <c r="G567" s="71"/>
      <c r="H567" s="124">
        <f>H566+H564+H556</f>
        <v>32790</v>
      </c>
      <c r="I567" s="62"/>
    </row>
    <row r="568" spans="3:9" s="55" customFormat="1" ht="15" customHeight="1">
      <c r="C568" s="122" t="s">
        <v>1222</v>
      </c>
      <c r="D568" s="69" t="s">
        <v>1325</v>
      </c>
      <c r="E568" s="70"/>
      <c r="F568" s="71"/>
      <c r="G568" s="95">
        <v>0.1</v>
      </c>
      <c r="H568" s="124">
        <f>H567*G568</f>
        <v>3279</v>
      </c>
      <c r="I568" s="62"/>
    </row>
    <row r="569" spans="3:9" s="55" customFormat="1" ht="15" customHeight="1" thickBot="1">
      <c r="C569" s="130" t="s">
        <v>1223</v>
      </c>
      <c r="D569" s="131" t="s">
        <v>1224</v>
      </c>
      <c r="E569" s="132"/>
      <c r="F569" s="132"/>
      <c r="G569" s="155"/>
      <c r="H569" s="134">
        <f>SUM(H567:H568)</f>
        <v>36069</v>
      </c>
      <c r="I569" s="62"/>
    </row>
    <row r="570" spans="3:9" ht="13.8" thickTop="1"/>
    <row r="571" spans="3:9" ht="13.8">
      <c r="C571" s="160" t="s">
        <v>6420</v>
      </c>
      <c r="D571" s="436" t="s">
        <v>6421</v>
      </c>
    </row>
    <row r="572" spans="3:9" s="55" customFormat="1" ht="21.75" customHeight="1" thickBot="1">
      <c r="C572" s="53" t="s">
        <v>6422</v>
      </c>
      <c r="D572" s="221" t="s">
        <v>6423</v>
      </c>
      <c r="E572" s="342"/>
      <c r="F572" s="342"/>
      <c r="G572" s="342"/>
      <c r="H572" s="342"/>
      <c r="I572" s="56">
        <f>ROUNDDOWN(H590,-2)</f>
        <v>77700</v>
      </c>
    </row>
    <row r="573" spans="3:9" s="55" customFormat="1" ht="36" customHeight="1" thickTop="1">
      <c r="C573" s="119" t="s">
        <v>1197</v>
      </c>
      <c r="D573" s="120" t="s">
        <v>1198</v>
      </c>
      <c r="E573" s="120" t="s">
        <v>1199</v>
      </c>
      <c r="F573" s="120" t="s">
        <v>1200</v>
      </c>
      <c r="G573" s="120" t="s">
        <v>1201</v>
      </c>
      <c r="H573" s="121" t="s">
        <v>1202</v>
      </c>
      <c r="I573" s="62"/>
    </row>
    <row r="574" spans="3:9" s="55" customFormat="1" ht="15" customHeight="1">
      <c r="C574" s="330" t="s">
        <v>1203</v>
      </c>
      <c r="D574" s="59" t="s">
        <v>1204</v>
      </c>
      <c r="E574" s="73"/>
      <c r="F574" s="73"/>
      <c r="G574" s="73"/>
      <c r="H574" s="146"/>
      <c r="I574" s="62"/>
    </row>
    <row r="575" spans="3:9" s="55" customFormat="1" ht="15" customHeight="1">
      <c r="C575" s="356">
        <v>1</v>
      </c>
      <c r="D575" s="59" t="s">
        <v>1801</v>
      </c>
      <c r="E575" s="72" t="s">
        <v>6</v>
      </c>
      <c r="F575" s="93">
        <v>0.04</v>
      </c>
      <c r="G575" s="64">
        <f>VLOOKUP(D575,upahbahan,3,FALSE)</f>
        <v>145000</v>
      </c>
      <c r="H575" s="124">
        <f t="shared" ref="H575:H576" si="38">F575*G575</f>
        <v>5800</v>
      </c>
      <c r="I575" s="62"/>
    </row>
    <row r="576" spans="3:9" s="55" customFormat="1" ht="15" customHeight="1">
      <c r="C576" s="356">
        <v>2</v>
      </c>
      <c r="D576" s="59" t="s">
        <v>19</v>
      </c>
      <c r="E576" s="72" t="s">
        <v>6</v>
      </c>
      <c r="F576" s="93">
        <v>0.01</v>
      </c>
      <c r="G576" s="64">
        <f>VLOOKUP(D576,upahbahan,3,FALSE)</f>
        <v>200000</v>
      </c>
      <c r="H576" s="124">
        <f t="shared" si="38"/>
        <v>2000</v>
      </c>
      <c r="I576" s="62"/>
    </row>
    <row r="577" spans="3:9" s="55" customFormat="1" ht="15" customHeight="1">
      <c r="C577" s="144" t="s">
        <v>1210</v>
      </c>
      <c r="D577" s="80"/>
      <c r="E577" s="80"/>
      <c r="F577" s="217"/>
      <c r="G577" s="218"/>
      <c r="H577" s="124">
        <f>SUM(H575:H576)</f>
        <v>7800</v>
      </c>
      <c r="I577" s="220"/>
    </row>
    <row r="578" spans="3:9" s="55" customFormat="1" ht="15" customHeight="1">
      <c r="C578" s="343" t="s">
        <v>1211</v>
      </c>
      <c r="D578" s="333" t="s">
        <v>1212</v>
      </c>
      <c r="E578" s="73"/>
      <c r="F578" s="60"/>
      <c r="G578" s="73"/>
      <c r="H578" s="344"/>
      <c r="I578" s="62"/>
    </row>
    <row r="579" spans="3:9" s="55" customFormat="1" ht="15" customHeight="1">
      <c r="C579" s="343">
        <v>1</v>
      </c>
      <c r="D579" s="333" t="s">
        <v>6424</v>
      </c>
      <c r="E579" s="170" t="s">
        <v>44</v>
      </c>
      <c r="F579" s="67">
        <v>25</v>
      </c>
      <c r="G579" s="64">
        <f>VLOOKUP(D579,upahbahan,3,FALSE)</f>
        <v>2500</v>
      </c>
      <c r="H579" s="124">
        <f t="shared" ref="H579:H584" si="39">F579*G579</f>
        <v>62500</v>
      </c>
      <c r="I579" s="62"/>
    </row>
    <row r="580" spans="3:9" s="55" customFormat="1" ht="15" customHeight="1">
      <c r="C580" s="343">
        <v>2</v>
      </c>
      <c r="D580" s="333" t="s">
        <v>6366</v>
      </c>
      <c r="E580" s="170" t="s">
        <v>66</v>
      </c>
      <c r="F580" s="67">
        <v>0.01</v>
      </c>
      <c r="G580" s="64">
        <f>VLOOKUP(D580,upahbahan,3,FALSE)</f>
        <v>28500</v>
      </c>
      <c r="H580" s="124">
        <f t="shared" si="39"/>
        <v>285</v>
      </c>
      <c r="I580" s="62"/>
    </row>
    <row r="581" spans="3:9" s="55" customFormat="1" ht="15" customHeight="1">
      <c r="C581" s="343">
        <v>3</v>
      </c>
      <c r="D581" s="333" t="s">
        <v>6358</v>
      </c>
      <c r="E581" s="170"/>
      <c r="F581" s="67"/>
      <c r="G581" s="73"/>
      <c r="H581" s="124">
        <f t="shared" si="39"/>
        <v>0</v>
      </c>
      <c r="I581" s="62"/>
    </row>
    <row r="582" spans="3:9" s="55" customFormat="1" ht="15" customHeight="1">
      <c r="C582" s="678" t="s">
        <v>5975</v>
      </c>
      <c r="D582" s="333" t="s">
        <v>2105</v>
      </c>
      <c r="E582" s="170" t="s">
        <v>42</v>
      </c>
      <c r="F582" s="67">
        <v>5.0000000000000001E-4</v>
      </c>
      <c r="G582" s="64">
        <f>VLOOKUP(D582,upahbahan,3,FALSE)</f>
        <v>165000</v>
      </c>
      <c r="H582" s="124">
        <f t="shared" si="39"/>
        <v>82.5</v>
      </c>
      <c r="I582" s="62"/>
    </row>
    <row r="583" spans="3:9" s="55" customFormat="1" ht="15" customHeight="1">
      <c r="C583" s="678" t="s">
        <v>6000</v>
      </c>
      <c r="D583" s="333" t="s">
        <v>6370</v>
      </c>
      <c r="E583" s="170" t="s">
        <v>42</v>
      </c>
      <c r="F583" s="67">
        <v>1E-4</v>
      </c>
      <c r="G583" s="64">
        <f>VLOOKUP(D583,upahbahan,3,FALSE)</f>
        <v>178000</v>
      </c>
      <c r="H583" s="124">
        <f t="shared" si="39"/>
        <v>17.8</v>
      </c>
      <c r="I583" s="62"/>
    </row>
    <row r="584" spans="3:9" s="55" customFormat="1" ht="15" customHeight="1">
      <c r="C584" s="678" t="s">
        <v>6360</v>
      </c>
      <c r="D584" s="333" t="s">
        <v>6365</v>
      </c>
      <c r="E584" s="170" t="s">
        <v>42</v>
      </c>
      <c r="F584" s="682">
        <v>3.0000000000000001E-5</v>
      </c>
      <c r="G584" s="64">
        <f>VLOOKUP(D584,upahbahan,3,FALSE)</f>
        <v>165000</v>
      </c>
      <c r="H584" s="124">
        <f t="shared" si="39"/>
        <v>4.95</v>
      </c>
      <c r="I584" s="62"/>
    </row>
    <row r="585" spans="3:9" s="55" customFormat="1" ht="15" customHeight="1">
      <c r="C585" s="144" t="s">
        <v>1216</v>
      </c>
      <c r="D585" s="80"/>
      <c r="E585" s="537"/>
      <c r="F585" s="80"/>
      <c r="G585" s="162"/>
      <c r="H585" s="124">
        <f>SUM(H579:H584)</f>
        <v>62890.25</v>
      </c>
      <c r="I585" s="62"/>
    </row>
    <row r="586" spans="3:9" s="55" customFormat="1" ht="15" customHeight="1">
      <c r="C586" s="141" t="s">
        <v>1217</v>
      </c>
      <c r="D586" s="59" t="s">
        <v>1218</v>
      </c>
      <c r="E586" s="170"/>
      <c r="F586" s="73"/>
      <c r="G586" s="73"/>
      <c r="H586" s="146">
        <v>0</v>
      </c>
      <c r="I586" s="62"/>
    </row>
    <row r="587" spans="3:9" s="55" customFormat="1" ht="15" customHeight="1">
      <c r="C587" s="144" t="s">
        <v>1219</v>
      </c>
      <c r="D587" s="80"/>
      <c r="E587" s="80"/>
      <c r="F587" s="80"/>
      <c r="G587" s="162"/>
      <c r="H587" s="680">
        <f>SUM(H586)</f>
        <v>0</v>
      </c>
      <c r="I587" s="62"/>
    </row>
    <row r="588" spans="3:9" s="55" customFormat="1" ht="15" customHeight="1">
      <c r="C588" s="122" t="s">
        <v>1220</v>
      </c>
      <c r="D588" s="69" t="s">
        <v>1221</v>
      </c>
      <c r="E588" s="70"/>
      <c r="F588" s="70"/>
      <c r="G588" s="71"/>
      <c r="H588" s="124">
        <f>H587+H585+H577</f>
        <v>70690.25</v>
      </c>
      <c r="I588" s="62"/>
    </row>
    <row r="589" spans="3:9" s="55" customFormat="1" ht="15" customHeight="1">
      <c r="C589" s="122" t="s">
        <v>1222</v>
      </c>
      <c r="D589" s="69" t="s">
        <v>1325</v>
      </c>
      <c r="E589" s="70"/>
      <c r="F589" s="71"/>
      <c r="G589" s="95">
        <v>0.1</v>
      </c>
      <c r="H589" s="124">
        <f>H588*G589</f>
        <v>7069.0250000000005</v>
      </c>
      <c r="I589" s="62"/>
    </row>
    <row r="590" spans="3:9" s="55" customFormat="1" ht="15" customHeight="1" thickBot="1">
      <c r="C590" s="130" t="s">
        <v>1223</v>
      </c>
      <c r="D590" s="131" t="s">
        <v>1224</v>
      </c>
      <c r="E590" s="132"/>
      <c r="F590" s="132"/>
      <c r="G590" s="155"/>
      <c r="H590" s="134">
        <f>SUM(H588:H589)</f>
        <v>77759.274999999994</v>
      </c>
      <c r="I590" s="62"/>
    </row>
    <row r="591" spans="3:9" ht="13.8" thickTop="1"/>
    <row r="592" spans="3:9" ht="13.8">
      <c r="C592" s="160" t="s">
        <v>6425</v>
      </c>
      <c r="D592" s="436" t="s">
        <v>6426</v>
      </c>
    </row>
    <row r="593" spans="3:9" s="55" customFormat="1" ht="21.75" customHeight="1" thickBot="1">
      <c r="C593" s="53" t="s">
        <v>6427</v>
      </c>
      <c r="D593" s="221" t="s">
        <v>6428</v>
      </c>
      <c r="E593" s="342"/>
      <c r="F593" s="342"/>
      <c r="G593" s="342"/>
      <c r="H593" s="342"/>
      <c r="I593" s="56">
        <f>ROUNDDOWN(H610,-2)</f>
        <v>27600</v>
      </c>
    </row>
    <row r="594" spans="3:9" s="55" customFormat="1" ht="36" customHeight="1" thickTop="1">
      <c r="C594" s="119" t="s">
        <v>1197</v>
      </c>
      <c r="D594" s="120" t="s">
        <v>1198</v>
      </c>
      <c r="E594" s="120" t="s">
        <v>1199</v>
      </c>
      <c r="F594" s="120" t="s">
        <v>1200</v>
      </c>
      <c r="G594" s="120" t="s">
        <v>1201</v>
      </c>
      <c r="H594" s="121" t="s">
        <v>1202</v>
      </c>
      <c r="I594" s="62"/>
    </row>
    <row r="595" spans="3:9" s="55" customFormat="1" ht="15" customHeight="1">
      <c r="C595" s="330" t="s">
        <v>1203</v>
      </c>
      <c r="D595" s="59" t="s">
        <v>1204</v>
      </c>
      <c r="E595" s="73"/>
      <c r="F595" s="73"/>
      <c r="G595" s="73"/>
      <c r="H595" s="146"/>
      <c r="I595" s="62"/>
    </row>
    <row r="596" spans="3:9" s="55" customFormat="1" ht="15" customHeight="1">
      <c r="C596" s="330">
        <v>1</v>
      </c>
      <c r="D596" s="59" t="s">
        <v>5</v>
      </c>
      <c r="E596" s="170" t="s">
        <v>2123</v>
      </c>
      <c r="F596" s="189">
        <v>0.02</v>
      </c>
      <c r="G596" s="64">
        <f>VLOOKUP(D596,upahbahan,3,FALSE)</f>
        <v>100000</v>
      </c>
      <c r="H596" s="124">
        <f t="shared" ref="H596:H598" si="40">F596*G596</f>
        <v>2000</v>
      </c>
      <c r="I596" s="62"/>
    </row>
    <row r="597" spans="3:9" s="55" customFormat="1" ht="15" customHeight="1">
      <c r="C597" s="356">
        <v>2</v>
      </c>
      <c r="D597" s="59" t="s">
        <v>1801</v>
      </c>
      <c r="E597" s="72" t="s">
        <v>6</v>
      </c>
      <c r="F597" s="93">
        <v>0.02</v>
      </c>
      <c r="G597" s="64">
        <f>VLOOKUP(D597,upahbahan,3,FALSE)</f>
        <v>145000</v>
      </c>
      <c r="H597" s="124">
        <f t="shared" si="40"/>
        <v>2900</v>
      </c>
      <c r="I597" s="62"/>
    </row>
    <row r="598" spans="3:9" s="55" customFormat="1" ht="15" customHeight="1">
      <c r="C598" s="356">
        <v>3</v>
      </c>
      <c r="D598" s="59" t="s">
        <v>19</v>
      </c>
      <c r="E598" s="72" t="s">
        <v>6</v>
      </c>
      <c r="F598" s="93">
        <v>4.0000000000000001E-3</v>
      </c>
      <c r="G598" s="64">
        <f>VLOOKUP(D598,upahbahan,3,FALSE)</f>
        <v>200000</v>
      </c>
      <c r="H598" s="124">
        <f t="shared" si="40"/>
        <v>800</v>
      </c>
      <c r="I598" s="62"/>
    </row>
    <row r="599" spans="3:9" s="55" customFormat="1" ht="15" customHeight="1">
      <c r="C599" s="144" t="s">
        <v>1210</v>
      </c>
      <c r="D599" s="80"/>
      <c r="E599" s="80"/>
      <c r="F599" s="217"/>
      <c r="G599" s="218"/>
      <c r="H599" s="124">
        <f>SUM(H596:H598)</f>
        <v>5700</v>
      </c>
      <c r="I599" s="220"/>
    </row>
    <row r="600" spans="3:9" s="55" customFormat="1" ht="15" customHeight="1">
      <c r="C600" s="343" t="s">
        <v>1211</v>
      </c>
      <c r="D600" s="333" t="s">
        <v>1212</v>
      </c>
      <c r="E600" s="73"/>
      <c r="F600" s="60"/>
      <c r="G600" s="73"/>
      <c r="H600" s="344"/>
      <c r="I600" s="62"/>
    </row>
    <row r="601" spans="3:9" s="55" customFormat="1" ht="15" customHeight="1">
      <c r="C601" s="343">
        <v>1</v>
      </c>
      <c r="D601" s="333" t="s">
        <v>6429</v>
      </c>
      <c r="E601" s="170" t="s">
        <v>44</v>
      </c>
      <c r="F601" s="683">
        <v>1</v>
      </c>
      <c r="G601" s="64">
        <f>VLOOKUP(D601,upahbahan,3,FALSE)</f>
        <v>2900</v>
      </c>
      <c r="H601" s="124">
        <f t="shared" ref="H601:H604" si="41">F601*G601</f>
        <v>2900</v>
      </c>
      <c r="I601" s="62"/>
    </row>
    <row r="602" spans="3:9" s="55" customFormat="1" ht="15" customHeight="1">
      <c r="C602" s="343">
        <v>2</v>
      </c>
      <c r="D602" s="333" t="s">
        <v>6358</v>
      </c>
      <c r="E602" s="170"/>
      <c r="F602" s="67"/>
      <c r="G602" s="73"/>
      <c r="H602" s="124">
        <f t="shared" si="41"/>
        <v>0</v>
      </c>
      <c r="I602" s="62"/>
    </row>
    <row r="603" spans="3:9" s="55" customFormat="1" ht="15" customHeight="1">
      <c r="C603" s="678" t="s">
        <v>5975</v>
      </c>
      <c r="D603" s="333" t="s">
        <v>2105</v>
      </c>
      <c r="E603" s="170" t="s">
        <v>42</v>
      </c>
      <c r="F603" s="67">
        <v>0.09</v>
      </c>
      <c r="G603" s="64">
        <f>VLOOKUP(D603,upahbahan,3,FALSE)</f>
        <v>165000</v>
      </c>
      <c r="H603" s="124">
        <f t="shared" si="41"/>
        <v>14850</v>
      </c>
      <c r="I603" s="62"/>
    </row>
    <row r="604" spans="3:9" s="55" customFormat="1" ht="15" customHeight="1">
      <c r="C604" s="678" t="s">
        <v>6000</v>
      </c>
      <c r="D604" s="333" t="s">
        <v>6365</v>
      </c>
      <c r="E604" s="170" t="s">
        <v>42</v>
      </c>
      <c r="F604" s="682">
        <v>0.01</v>
      </c>
      <c r="G604" s="64">
        <f>VLOOKUP(D604,upahbahan,3,FALSE)</f>
        <v>165000</v>
      </c>
      <c r="H604" s="124">
        <f t="shared" si="41"/>
        <v>1650</v>
      </c>
      <c r="I604" s="62"/>
    </row>
    <row r="605" spans="3:9" s="55" customFormat="1" ht="15" customHeight="1">
      <c r="C605" s="144" t="s">
        <v>1216</v>
      </c>
      <c r="D605" s="80"/>
      <c r="E605" s="537"/>
      <c r="F605" s="80"/>
      <c r="G605" s="162"/>
      <c r="H605" s="124">
        <f>SUM(H601:H604)</f>
        <v>19400</v>
      </c>
      <c r="I605" s="62"/>
    </row>
    <row r="606" spans="3:9" s="55" customFormat="1" ht="15" customHeight="1">
      <c r="C606" s="141" t="s">
        <v>1217</v>
      </c>
      <c r="D606" s="59" t="s">
        <v>1218</v>
      </c>
      <c r="E606" s="170"/>
      <c r="F606" s="73"/>
      <c r="G606" s="73"/>
      <c r="H606" s="146">
        <v>0</v>
      </c>
      <c r="I606" s="62"/>
    </row>
    <row r="607" spans="3:9" s="55" customFormat="1" ht="15" customHeight="1">
      <c r="C607" s="144" t="s">
        <v>1219</v>
      </c>
      <c r="D607" s="80"/>
      <c r="E607" s="80"/>
      <c r="F607" s="80"/>
      <c r="G607" s="162"/>
      <c r="H607" s="680">
        <f>SUM(H606)</f>
        <v>0</v>
      </c>
      <c r="I607" s="62"/>
    </row>
    <row r="608" spans="3:9" s="55" customFormat="1" ht="15" customHeight="1">
      <c r="C608" s="122" t="s">
        <v>1220</v>
      </c>
      <c r="D608" s="69" t="s">
        <v>1221</v>
      </c>
      <c r="E608" s="70"/>
      <c r="F608" s="70"/>
      <c r="G608" s="71"/>
      <c r="H608" s="124">
        <f>H607+H605+H599</f>
        <v>25100</v>
      </c>
      <c r="I608" s="62"/>
    </row>
    <row r="609" spans="3:9" s="55" customFormat="1" ht="15" customHeight="1">
      <c r="C609" s="122" t="s">
        <v>1222</v>
      </c>
      <c r="D609" s="69" t="s">
        <v>1325</v>
      </c>
      <c r="E609" s="70"/>
      <c r="F609" s="71"/>
      <c r="G609" s="95">
        <v>0.1</v>
      </c>
      <c r="H609" s="124">
        <f>H608*G609</f>
        <v>2510</v>
      </c>
      <c r="I609" s="62"/>
    </row>
    <row r="610" spans="3:9" s="55" customFormat="1" ht="15" customHeight="1" thickBot="1">
      <c r="C610" s="130" t="s">
        <v>1223</v>
      </c>
      <c r="D610" s="131" t="s">
        <v>1224</v>
      </c>
      <c r="E610" s="132"/>
      <c r="F610" s="132"/>
      <c r="G610" s="155"/>
      <c r="H610" s="134">
        <f>SUM(H608:H609)</f>
        <v>27610</v>
      </c>
      <c r="I610" s="62"/>
    </row>
    <row r="611" spans="3:9" ht="13.8" thickTop="1"/>
    <row r="612" spans="3:9" ht="13.8">
      <c r="C612" s="160" t="s">
        <v>6430</v>
      </c>
      <c r="D612" s="436" t="s">
        <v>6431</v>
      </c>
    </row>
    <row r="613" spans="3:9" s="55" customFormat="1" ht="21.75" customHeight="1" thickBot="1">
      <c r="C613" s="53" t="s">
        <v>6432</v>
      </c>
      <c r="D613" s="221" t="s">
        <v>6433</v>
      </c>
      <c r="E613" s="342"/>
      <c r="F613" s="342"/>
      <c r="G613" s="342"/>
      <c r="H613" s="342"/>
      <c r="I613" s="56">
        <f>ROUNDDOWN(H634,-2)</f>
        <v>137800</v>
      </c>
    </row>
    <row r="614" spans="3:9" s="55" customFormat="1" ht="36" customHeight="1" thickTop="1">
      <c r="C614" s="119" t="s">
        <v>1197</v>
      </c>
      <c r="D614" s="120" t="s">
        <v>1198</v>
      </c>
      <c r="E614" s="120" t="s">
        <v>1199</v>
      </c>
      <c r="F614" s="120" t="s">
        <v>1200</v>
      </c>
      <c r="G614" s="120" t="s">
        <v>1201</v>
      </c>
      <c r="H614" s="121" t="s">
        <v>1202</v>
      </c>
      <c r="I614" s="62"/>
    </row>
    <row r="615" spans="3:9" s="55" customFormat="1" ht="15" customHeight="1">
      <c r="C615" s="330" t="s">
        <v>1203</v>
      </c>
      <c r="D615" s="59" t="s">
        <v>1204</v>
      </c>
      <c r="E615" s="73"/>
      <c r="F615" s="73"/>
      <c r="G615" s="73"/>
      <c r="H615" s="146"/>
      <c r="I615" s="62"/>
    </row>
    <row r="616" spans="3:9" s="55" customFormat="1" ht="15" customHeight="1">
      <c r="C616" s="330">
        <v>1</v>
      </c>
      <c r="D616" s="59" t="s">
        <v>5</v>
      </c>
      <c r="E616" s="170" t="s">
        <v>2123</v>
      </c>
      <c r="F616" s="189">
        <v>5.0000000000000001E-4</v>
      </c>
      <c r="G616" s="64">
        <f>VLOOKUP(D616,upahbahan,3,FALSE)</f>
        <v>100000</v>
      </c>
      <c r="H616" s="124">
        <f t="shared" ref="H616:H618" si="42">F616*G616</f>
        <v>50</v>
      </c>
      <c r="I616" s="62"/>
    </row>
    <row r="617" spans="3:9" s="55" customFormat="1" ht="15" customHeight="1">
      <c r="C617" s="356">
        <v>2</v>
      </c>
      <c r="D617" s="59" t="s">
        <v>1801</v>
      </c>
      <c r="E617" s="72" t="s">
        <v>6</v>
      </c>
      <c r="F617" s="93">
        <v>1E-3</v>
      </c>
      <c r="G617" s="64">
        <f>VLOOKUP(D617,upahbahan,3,FALSE)</f>
        <v>145000</v>
      </c>
      <c r="H617" s="124">
        <f t="shared" si="42"/>
        <v>145</v>
      </c>
      <c r="I617" s="62"/>
    </row>
    <row r="618" spans="3:9" s="55" customFormat="1" ht="15" customHeight="1">
      <c r="C618" s="356">
        <v>3</v>
      </c>
      <c r="D618" s="59" t="s">
        <v>19</v>
      </c>
      <c r="E618" s="72" t="s">
        <v>6</v>
      </c>
      <c r="F618" s="93">
        <v>1E-4</v>
      </c>
      <c r="G618" s="64">
        <f>VLOOKUP(D618,upahbahan,3,FALSE)</f>
        <v>200000</v>
      </c>
      <c r="H618" s="124">
        <f t="shared" si="42"/>
        <v>20</v>
      </c>
      <c r="I618" s="62"/>
    </row>
    <row r="619" spans="3:9" s="55" customFormat="1" ht="15" customHeight="1">
      <c r="C619" s="144" t="s">
        <v>1210</v>
      </c>
      <c r="D619" s="80"/>
      <c r="E619" s="80"/>
      <c r="F619" s="217"/>
      <c r="G619" s="218"/>
      <c r="H619" s="124">
        <f>SUM(H616:H618)</f>
        <v>215</v>
      </c>
      <c r="I619" s="220"/>
    </row>
    <row r="620" spans="3:9" s="55" customFormat="1" ht="15" customHeight="1">
      <c r="C620" s="343" t="s">
        <v>1211</v>
      </c>
      <c r="D620" s="333" t="s">
        <v>1212</v>
      </c>
      <c r="E620" s="73"/>
      <c r="F620" s="60"/>
      <c r="G620" s="73"/>
      <c r="H620" s="344"/>
      <c r="I620" s="62"/>
    </row>
    <row r="621" spans="3:9" s="55" customFormat="1" ht="15" customHeight="1">
      <c r="C621" s="343">
        <v>1</v>
      </c>
      <c r="D621" s="333" t="s">
        <v>6434</v>
      </c>
      <c r="E621" s="170" t="s">
        <v>63</v>
      </c>
      <c r="F621" s="94">
        <v>1</v>
      </c>
      <c r="G621" s="64">
        <f t="shared" ref="G621:G627" si="43">VLOOKUP(D621,upahbahan,3,FALSE)</f>
        <v>5600</v>
      </c>
      <c r="H621" s="124">
        <f>F621*G621</f>
        <v>5600</v>
      </c>
      <c r="I621" s="62"/>
    </row>
    <row r="622" spans="3:9" s="55" customFormat="1" ht="15" customHeight="1">
      <c r="C622" s="343">
        <v>2</v>
      </c>
      <c r="D622" s="333" t="s">
        <v>6439</v>
      </c>
      <c r="E622" s="170" t="s">
        <v>66</v>
      </c>
      <c r="F622" s="94">
        <v>3.0000000000000001E-3</v>
      </c>
      <c r="G622" s="64">
        <f t="shared" si="43"/>
        <v>16000</v>
      </c>
      <c r="H622" s="124">
        <f t="shared" ref="H622:H627" si="44">F622*G622</f>
        <v>48</v>
      </c>
      <c r="I622" s="62"/>
    </row>
    <row r="623" spans="3:9" s="55" customFormat="1" ht="15" customHeight="1">
      <c r="C623" s="343">
        <v>3</v>
      </c>
      <c r="D623" s="333" t="s">
        <v>6435</v>
      </c>
      <c r="E623" s="170" t="s">
        <v>66</v>
      </c>
      <c r="F623" s="94">
        <v>0.01</v>
      </c>
      <c r="G623" s="64">
        <f t="shared" si="43"/>
        <v>80000</v>
      </c>
      <c r="H623" s="124">
        <f t="shared" si="44"/>
        <v>800</v>
      </c>
      <c r="I623" s="62"/>
    </row>
    <row r="624" spans="3:9" s="55" customFormat="1" ht="15" customHeight="1">
      <c r="C624" s="343">
        <v>4</v>
      </c>
      <c r="D624" s="333" t="s">
        <v>6436</v>
      </c>
      <c r="E624" s="170" t="s">
        <v>66</v>
      </c>
      <c r="F624" s="94">
        <v>0.3</v>
      </c>
      <c r="G624" s="64">
        <f t="shared" si="43"/>
        <v>35000</v>
      </c>
      <c r="H624" s="124">
        <f t="shared" si="44"/>
        <v>10500</v>
      </c>
      <c r="I624" s="62"/>
    </row>
    <row r="625" spans="3:9" s="55" customFormat="1" ht="15" customHeight="1">
      <c r="C625" s="343">
        <v>5</v>
      </c>
      <c r="D625" s="333" t="s">
        <v>6363</v>
      </c>
      <c r="E625" s="170" t="s">
        <v>66</v>
      </c>
      <c r="F625" s="94">
        <v>0.6</v>
      </c>
      <c r="G625" s="64">
        <f t="shared" si="43"/>
        <v>178000</v>
      </c>
      <c r="H625" s="124">
        <f t="shared" si="44"/>
        <v>106800</v>
      </c>
      <c r="I625" s="62"/>
    </row>
    <row r="626" spans="3:9" s="55" customFormat="1" ht="15" customHeight="1">
      <c r="C626" s="343">
        <v>6</v>
      </c>
      <c r="D626" s="333" t="s">
        <v>6437</v>
      </c>
      <c r="E626" s="170" t="s">
        <v>66</v>
      </c>
      <c r="F626" s="94">
        <v>4.0000000000000001E-3</v>
      </c>
      <c r="G626" s="64">
        <f t="shared" si="43"/>
        <v>18000</v>
      </c>
      <c r="H626" s="124">
        <f t="shared" si="44"/>
        <v>72</v>
      </c>
      <c r="I626" s="62"/>
    </row>
    <row r="627" spans="3:9" s="55" customFormat="1" ht="15" customHeight="1">
      <c r="C627" s="343">
        <v>7</v>
      </c>
      <c r="D627" s="333" t="s">
        <v>962</v>
      </c>
      <c r="E627" s="170" t="s">
        <v>530</v>
      </c>
      <c r="F627" s="94">
        <v>5.6</v>
      </c>
      <c r="G627" s="64">
        <f t="shared" si="43"/>
        <v>200</v>
      </c>
      <c r="H627" s="124">
        <f t="shared" si="44"/>
        <v>1120</v>
      </c>
      <c r="I627" s="62"/>
    </row>
    <row r="628" spans="3:9" s="55" customFormat="1" ht="15" customHeight="1">
      <c r="C628" s="144" t="s">
        <v>1216</v>
      </c>
      <c r="D628" s="80"/>
      <c r="E628" s="537"/>
      <c r="F628" s="80"/>
      <c r="G628" s="162"/>
      <c r="H628" s="124">
        <f>SUM(H621:H627)</f>
        <v>124940</v>
      </c>
      <c r="I628" s="62"/>
    </row>
    <row r="629" spans="3:9" s="55" customFormat="1" ht="15" customHeight="1">
      <c r="C629" s="141" t="s">
        <v>1217</v>
      </c>
      <c r="D629" s="59" t="s">
        <v>1218</v>
      </c>
      <c r="E629" s="170"/>
      <c r="F629" s="73"/>
      <c r="G629" s="73"/>
      <c r="H629" s="146"/>
      <c r="I629" s="62"/>
    </row>
    <row r="630" spans="3:9" s="55" customFormat="1" ht="15" customHeight="1">
      <c r="C630" s="445">
        <v>1</v>
      </c>
      <c r="D630" s="59" t="s">
        <v>6438</v>
      </c>
      <c r="E630" s="170" t="s">
        <v>1995</v>
      </c>
      <c r="F630" s="188">
        <v>5.0000000000000001E-4</v>
      </c>
      <c r="G630" s="64">
        <f>VLOOKUP(D630,upahbahan,3,FALSE)</f>
        <v>350000</v>
      </c>
      <c r="H630" s="124">
        <f>F630*G630</f>
        <v>175</v>
      </c>
      <c r="I630" s="62"/>
    </row>
    <row r="631" spans="3:9" s="55" customFormat="1" ht="15" customHeight="1">
      <c r="C631" s="144" t="s">
        <v>1219</v>
      </c>
      <c r="D631" s="80"/>
      <c r="E631" s="80"/>
      <c r="F631" s="80"/>
      <c r="G631" s="162"/>
      <c r="H631" s="680">
        <f>SUM(H629:H630)</f>
        <v>175</v>
      </c>
      <c r="I631" s="62"/>
    </row>
    <row r="632" spans="3:9" s="55" customFormat="1" ht="15" customHeight="1">
      <c r="C632" s="122" t="s">
        <v>1220</v>
      </c>
      <c r="D632" s="69" t="s">
        <v>1221</v>
      </c>
      <c r="E632" s="70"/>
      <c r="F632" s="70"/>
      <c r="G632" s="71"/>
      <c r="H632" s="124">
        <f>H631+H628+H619</f>
        <v>125330</v>
      </c>
      <c r="I632" s="62"/>
    </row>
    <row r="633" spans="3:9" s="55" customFormat="1" ht="15" customHeight="1">
      <c r="C633" s="122" t="s">
        <v>1222</v>
      </c>
      <c r="D633" s="69" t="s">
        <v>1325</v>
      </c>
      <c r="E633" s="70"/>
      <c r="F633" s="71"/>
      <c r="G633" s="95">
        <v>0.1</v>
      </c>
      <c r="H633" s="124">
        <f>H632*G633</f>
        <v>12533</v>
      </c>
      <c r="I633" s="62"/>
    </row>
    <row r="634" spans="3:9" s="55" customFormat="1" ht="15" customHeight="1" thickBot="1">
      <c r="C634" s="130" t="s">
        <v>1223</v>
      </c>
      <c r="D634" s="131" t="s">
        <v>1224</v>
      </c>
      <c r="E634" s="132"/>
      <c r="F634" s="132"/>
      <c r="G634" s="155"/>
      <c r="H634" s="134">
        <f>SUM(H632:H633)</f>
        <v>137863</v>
      </c>
      <c r="I634" s="62"/>
    </row>
    <row r="635" spans="3:9" ht="13.8" thickTop="1"/>
    <row r="637" spans="3:9" s="55" customFormat="1" ht="21.75" customHeight="1" thickBot="1">
      <c r="C637" s="53" t="s">
        <v>6440</v>
      </c>
      <c r="D637" s="221" t="s">
        <v>6441</v>
      </c>
      <c r="E637" s="342"/>
      <c r="F637" s="342"/>
      <c r="G637" s="342"/>
      <c r="H637" s="342"/>
      <c r="I637" s="56">
        <f>ROUNDDOWN(H657,-2)</f>
        <v>150300</v>
      </c>
    </row>
    <row r="638" spans="3:9" s="55" customFormat="1" ht="36" customHeight="1" thickTop="1">
      <c r="C638" s="119" t="s">
        <v>1197</v>
      </c>
      <c r="D638" s="120" t="s">
        <v>1198</v>
      </c>
      <c r="E638" s="120" t="s">
        <v>1199</v>
      </c>
      <c r="F638" s="120" t="s">
        <v>1200</v>
      </c>
      <c r="G638" s="120" t="s">
        <v>1201</v>
      </c>
      <c r="H638" s="121" t="s">
        <v>1202</v>
      </c>
      <c r="I638" s="62"/>
    </row>
    <row r="639" spans="3:9" s="55" customFormat="1" ht="15" customHeight="1">
      <c r="C639" s="330" t="s">
        <v>1203</v>
      </c>
      <c r="D639" s="59" t="s">
        <v>1204</v>
      </c>
      <c r="E639" s="73"/>
      <c r="F639" s="73"/>
      <c r="G639" s="73"/>
      <c r="H639" s="146"/>
      <c r="I639" s="62"/>
    </row>
    <row r="640" spans="3:9" s="55" customFormat="1" ht="15" customHeight="1">
      <c r="C640" s="330">
        <v>1</v>
      </c>
      <c r="D640" s="59" t="s">
        <v>5</v>
      </c>
      <c r="E640" s="170" t="s">
        <v>2123</v>
      </c>
      <c r="F640" s="189">
        <v>2.5000000000000001E-2</v>
      </c>
      <c r="G640" s="64">
        <f>VLOOKUP(D640,upahbahan,3,FALSE)</f>
        <v>100000</v>
      </c>
      <c r="H640" s="124">
        <f t="shared" ref="H640:H642" si="45">F640*G640</f>
        <v>2500</v>
      </c>
      <c r="I640" s="62"/>
    </row>
    <row r="641" spans="3:9" s="55" customFormat="1" ht="15" customHeight="1">
      <c r="C641" s="356">
        <v>2</v>
      </c>
      <c r="D641" s="59" t="s">
        <v>1801</v>
      </c>
      <c r="E641" s="72" t="s">
        <v>6</v>
      </c>
      <c r="F641" s="93">
        <v>0.05</v>
      </c>
      <c r="G641" s="64">
        <f>VLOOKUP(D641,upahbahan,3,FALSE)</f>
        <v>145000</v>
      </c>
      <c r="H641" s="124">
        <f t="shared" si="45"/>
        <v>7250</v>
      </c>
      <c r="I641" s="62"/>
    </row>
    <row r="642" spans="3:9" s="55" customFormat="1" ht="15" customHeight="1">
      <c r="C642" s="356">
        <v>3</v>
      </c>
      <c r="D642" s="59" t="s">
        <v>19</v>
      </c>
      <c r="E642" s="72" t="s">
        <v>6</v>
      </c>
      <c r="F642" s="93">
        <v>0.01</v>
      </c>
      <c r="G642" s="64">
        <f>VLOOKUP(D642,upahbahan,3,FALSE)</f>
        <v>200000</v>
      </c>
      <c r="H642" s="124">
        <f t="shared" si="45"/>
        <v>2000</v>
      </c>
      <c r="I642" s="62"/>
    </row>
    <row r="643" spans="3:9" s="55" customFormat="1" ht="15" customHeight="1">
      <c r="C643" s="144" t="s">
        <v>1210</v>
      </c>
      <c r="D643" s="80"/>
      <c r="E643" s="80"/>
      <c r="F643" s="217"/>
      <c r="G643" s="218"/>
      <c r="H643" s="124">
        <f>SUM(H640:H642)</f>
        <v>11750</v>
      </c>
      <c r="I643" s="220"/>
    </row>
    <row r="644" spans="3:9" s="55" customFormat="1" ht="15" customHeight="1">
      <c r="C644" s="343" t="s">
        <v>1211</v>
      </c>
      <c r="D644" s="333" t="s">
        <v>1212</v>
      </c>
      <c r="E644" s="73"/>
      <c r="F644" s="60"/>
      <c r="G644" s="73"/>
      <c r="H644" s="344"/>
      <c r="I644" s="62"/>
    </row>
    <row r="645" spans="3:9" s="55" customFormat="1" ht="15" customHeight="1">
      <c r="C645" s="343">
        <v>1</v>
      </c>
      <c r="D645" s="333" t="s">
        <v>6434</v>
      </c>
      <c r="E645" s="170" t="s">
        <v>63</v>
      </c>
      <c r="F645" s="94">
        <v>1</v>
      </c>
      <c r="G645" s="64">
        <f t="shared" ref="G645:G651" si="46">VLOOKUP(D645,upahbahan,3,FALSE)</f>
        <v>5600</v>
      </c>
      <c r="H645" s="124">
        <f>F645*G645</f>
        <v>5600</v>
      </c>
      <c r="I645" s="62"/>
    </row>
    <row r="646" spans="3:9" s="55" customFormat="1" ht="15" customHeight="1">
      <c r="C646" s="343">
        <v>2</v>
      </c>
      <c r="D646" s="333" t="s">
        <v>6442</v>
      </c>
      <c r="E646" s="170" t="s">
        <v>66</v>
      </c>
      <c r="F646" s="94">
        <v>3.0000000000000001E-3</v>
      </c>
      <c r="G646" s="64">
        <f t="shared" si="46"/>
        <v>18000</v>
      </c>
      <c r="H646" s="124">
        <f t="shared" ref="H646:H651" si="47">F646*G646</f>
        <v>54</v>
      </c>
      <c r="I646" s="62"/>
    </row>
    <row r="647" spans="3:9" s="55" customFormat="1" ht="15" customHeight="1">
      <c r="C647" s="343">
        <v>3</v>
      </c>
      <c r="D647" s="333" t="s">
        <v>6435</v>
      </c>
      <c r="E647" s="170" t="s">
        <v>66</v>
      </c>
      <c r="F647" s="94">
        <v>0.01</v>
      </c>
      <c r="G647" s="64">
        <f t="shared" si="46"/>
        <v>80000</v>
      </c>
      <c r="H647" s="124">
        <f t="shared" si="47"/>
        <v>800</v>
      </c>
      <c r="I647" s="62"/>
    </row>
    <row r="648" spans="3:9" s="55" customFormat="1" ht="15" customHeight="1">
      <c r="C648" s="343">
        <v>4</v>
      </c>
      <c r="D648" s="333" t="s">
        <v>6436</v>
      </c>
      <c r="E648" s="170" t="s">
        <v>66</v>
      </c>
      <c r="F648" s="94">
        <v>0.3</v>
      </c>
      <c r="G648" s="64">
        <f t="shared" si="46"/>
        <v>35000</v>
      </c>
      <c r="H648" s="124">
        <f t="shared" si="47"/>
        <v>10500</v>
      </c>
      <c r="I648" s="62"/>
    </row>
    <row r="649" spans="3:9" s="55" customFormat="1" ht="15" customHeight="1">
      <c r="C649" s="343">
        <v>5</v>
      </c>
      <c r="D649" s="333" t="s">
        <v>6363</v>
      </c>
      <c r="E649" s="170" t="s">
        <v>66</v>
      </c>
      <c r="F649" s="94">
        <v>0.6</v>
      </c>
      <c r="G649" s="64">
        <f t="shared" si="46"/>
        <v>178000</v>
      </c>
      <c r="H649" s="124">
        <f t="shared" si="47"/>
        <v>106800</v>
      </c>
      <c r="I649" s="62"/>
    </row>
    <row r="650" spans="3:9" s="55" customFormat="1" ht="15" customHeight="1">
      <c r="C650" s="343">
        <v>6</v>
      </c>
      <c r="D650" s="333" t="s">
        <v>6437</v>
      </c>
      <c r="E650" s="170" t="s">
        <v>66</v>
      </c>
      <c r="F650" s="94">
        <v>4.0000000000000001E-3</v>
      </c>
      <c r="G650" s="64">
        <f t="shared" si="46"/>
        <v>18000</v>
      </c>
      <c r="H650" s="124">
        <f t="shared" si="47"/>
        <v>72</v>
      </c>
      <c r="I650" s="62"/>
    </row>
    <row r="651" spans="3:9" s="55" customFormat="1" ht="15" customHeight="1">
      <c r="C651" s="343">
        <v>7</v>
      </c>
      <c r="D651" s="333" t="s">
        <v>962</v>
      </c>
      <c r="E651" s="170" t="s">
        <v>530</v>
      </c>
      <c r="F651" s="94">
        <v>5.6</v>
      </c>
      <c r="G651" s="64">
        <f t="shared" si="46"/>
        <v>200</v>
      </c>
      <c r="H651" s="124">
        <f t="shared" si="47"/>
        <v>1120</v>
      </c>
      <c r="I651" s="62"/>
    </row>
    <row r="652" spans="3:9" s="55" customFormat="1" ht="15" customHeight="1">
      <c r="C652" s="144" t="s">
        <v>1216</v>
      </c>
      <c r="D652" s="80"/>
      <c r="E652" s="537"/>
      <c r="F652" s="80"/>
      <c r="G652" s="162"/>
      <c r="H652" s="124">
        <f>SUM(H645:H651)</f>
        <v>124946</v>
      </c>
      <c r="I652" s="62"/>
    </row>
    <row r="653" spans="3:9" s="55" customFormat="1" ht="15" customHeight="1">
      <c r="C653" s="141" t="s">
        <v>1217</v>
      </c>
      <c r="D653" s="59" t="s">
        <v>1218</v>
      </c>
      <c r="E653" s="170"/>
      <c r="F653" s="73"/>
      <c r="G653" s="73"/>
      <c r="H653" s="146"/>
      <c r="I653" s="62"/>
    </row>
    <row r="654" spans="3:9" s="55" customFormat="1" ht="15" customHeight="1">
      <c r="C654" s="144" t="s">
        <v>1219</v>
      </c>
      <c r="D654" s="80"/>
      <c r="E654" s="80"/>
      <c r="F654" s="80"/>
      <c r="G654" s="162"/>
      <c r="H654" s="680">
        <f>SUM(H653:H653)</f>
        <v>0</v>
      </c>
      <c r="I654" s="62"/>
    </row>
    <row r="655" spans="3:9" s="55" customFormat="1" ht="15" customHeight="1">
      <c r="C655" s="122" t="s">
        <v>1220</v>
      </c>
      <c r="D655" s="69" t="s">
        <v>1221</v>
      </c>
      <c r="E655" s="70"/>
      <c r="F655" s="70"/>
      <c r="G655" s="71"/>
      <c r="H655" s="124">
        <f>H654+H652+H643</f>
        <v>136696</v>
      </c>
      <c r="I655" s="62"/>
    </row>
    <row r="656" spans="3:9" s="55" customFormat="1" ht="15" customHeight="1">
      <c r="C656" s="122" t="s">
        <v>1222</v>
      </c>
      <c r="D656" s="69" t="s">
        <v>1325</v>
      </c>
      <c r="E656" s="70"/>
      <c r="F656" s="71"/>
      <c r="G656" s="95">
        <v>0.1</v>
      </c>
      <c r="H656" s="124">
        <f>H655*G656</f>
        <v>13669.6</v>
      </c>
      <c r="I656" s="62"/>
    </row>
    <row r="657" spans="3:9" s="55" customFormat="1" ht="15" customHeight="1" thickBot="1">
      <c r="C657" s="130" t="s">
        <v>1223</v>
      </c>
      <c r="D657" s="131" t="s">
        <v>1224</v>
      </c>
      <c r="E657" s="132"/>
      <c r="F657" s="132"/>
      <c r="G657" s="155"/>
      <c r="H657" s="134">
        <f>SUM(H655:H656)</f>
        <v>150365.6</v>
      </c>
      <c r="I657" s="62"/>
    </row>
    <row r="658" spans="3:9" ht="13.8" thickTop="1"/>
    <row r="660" spans="3:9" s="55" customFormat="1" ht="21.75" customHeight="1" thickBot="1">
      <c r="C660" s="53" t="s">
        <v>6443</v>
      </c>
      <c r="D660" s="221" t="s">
        <v>6444</v>
      </c>
      <c r="E660" s="342"/>
      <c r="F660" s="342"/>
      <c r="G660" s="342"/>
      <c r="H660" s="342"/>
      <c r="I660" s="56">
        <f>ROUNDDOWN(H681,-2)</f>
        <v>179300</v>
      </c>
    </row>
    <row r="661" spans="3:9" s="55" customFormat="1" ht="36" customHeight="1" thickTop="1">
      <c r="C661" s="119" t="s">
        <v>1197</v>
      </c>
      <c r="D661" s="120" t="s">
        <v>1198</v>
      </c>
      <c r="E661" s="120" t="s">
        <v>1199</v>
      </c>
      <c r="F661" s="120" t="s">
        <v>1200</v>
      </c>
      <c r="G661" s="120" t="s">
        <v>1201</v>
      </c>
      <c r="H661" s="121" t="s">
        <v>1202</v>
      </c>
      <c r="I661" s="62"/>
    </row>
    <row r="662" spans="3:9" s="55" customFormat="1" ht="15" customHeight="1">
      <c r="C662" s="330" t="s">
        <v>1203</v>
      </c>
      <c r="D662" s="59" t="s">
        <v>1204</v>
      </c>
      <c r="E662" s="73"/>
      <c r="F662" s="73"/>
      <c r="G662" s="73"/>
      <c r="H662" s="146"/>
      <c r="I662" s="62"/>
    </row>
    <row r="663" spans="3:9" s="55" customFormat="1" ht="15" customHeight="1">
      <c r="C663" s="330">
        <v>1</v>
      </c>
      <c r="D663" s="59" t="s">
        <v>5</v>
      </c>
      <c r="E663" s="170" t="s">
        <v>2123</v>
      </c>
      <c r="F663" s="189">
        <v>1E-3</v>
      </c>
      <c r="G663" s="64">
        <f>VLOOKUP(D663,upahbahan,3,FALSE)</f>
        <v>100000</v>
      </c>
      <c r="H663" s="124">
        <f t="shared" ref="H663:H665" si="48">F663*G663</f>
        <v>100</v>
      </c>
      <c r="I663" s="62"/>
    </row>
    <row r="664" spans="3:9" s="55" customFormat="1" ht="15" customHeight="1">
      <c r="C664" s="356">
        <v>2</v>
      </c>
      <c r="D664" s="59" t="s">
        <v>1801</v>
      </c>
      <c r="E664" s="72" t="s">
        <v>6</v>
      </c>
      <c r="F664" s="93">
        <v>2E-3</v>
      </c>
      <c r="G664" s="64">
        <f>VLOOKUP(D664,upahbahan,3,FALSE)</f>
        <v>145000</v>
      </c>
      <c r="H664" s="124">
        <f t="shared" si="48"/>
        <v>290</v>
      </c>
      <c r="I664" s="62"/>
    </row>
    <row r="665" spans="3:9" s="55" customFormat="1" ht="15" customHeight="1">
      <c r="C665" s="356">
        <v>3</v>
      </c>
      <c r="D665" s="59" t="s">
        <v>19</v>
      </c>
      <c r="E665" s="72" t="s">
        <v>6</v>
      </c>
      <c r="F665" s="93">
        <v>2.0000000000000001E-4</v>
      </c>
      <c r="G665" s="64">
        <f>VLOOKUP(D665,upahbahan,3,FALSE)</f>
        <v>200000</v>
      </c>
      <c r="H665" s="124">
        <f t="shared" si="48"/>
        <v>40</v>
      </c>
      <c r="I665" s="62"/>
    </row>
    <row r="666" spans="3:9" s="55" customFormat="1" ht="15" customHeight="1">
      <c r="C666" s="144" t="s">
        <v>1210</v>
      </c>
      <c r="D666" s="80"/>
      <c r="E666" s="80"/>
      <c r="F666" s="217"/>
      <c r="G666" s="218"/>
      <c r="H666" s="124">
        <f>SUM(H663:H665)</f>
        <v>430</v>
      </c>
      <c r="I666" s="220"/>
    </row>
    <row r="667" spans="3:9" s="55" customFormat="1" ht="15" customHeight="1">
      <c r="C667" s="343" t="s">
        <v>1211</v>
      </c>
      <c r="D667" s="333" t="s">
        <v>1212</v>
      </c>
      <c r="E667" s="73"/>
      <c r="F667" s="60"/>
      <c r="G667" s="73"/>
      <c r="H667" s="344"/>
      <c r="I667" s="62"/>
    </row>
    <row r="668" spans="3:9" s="55" customFormat="1" ht="15" customHeight="1">
      <c r="C668" s="343">
        <v>1</v>
      </c>
      <c r="D668" s="333" t="s">
        <v>6445</v>
      </c>
      <c r="E668" s="170" t="s">
        <v>63</v>
      </c>
      <c r="F668" s="94">
        <v>1</v>
      </c>
      <c r="G668" s="64">
        <f t="shared" ref="G668:G674" si="49">VLOOKUP(D668,upahbahan,3,FALSE)</f>
        <v>7500</v>
      </c>
      <c r="H668" s="124">
        <f>F668*G668</f>
        <v>7500</v>
      </c>
      <c r="I668" s="62"/>
    </row>
    <row r="669" spans="3:9" s="55" customFormat="1" ht="15" customHeight="1">
      <c r="C669" s="343">
        <v>2</v>
      </c>
      <c r="D669" s="333" t="s">
        <v>6439</v>
      </c>
      <c r="E669" s="170" t="s">
        <v>66</v>
      </c>
      <c r="F669" s="94">
        <v>3.0000000000000001E-3</v>
      </c>
      <c r="G669" s="64">
        <f t="shared" si="49"/>
        <v>16000</v>
      </c>
      <c r="H669" s="124">
        <f t="shared" ref="H669:H674" si="50">F669*G669</f>
        <v>48</v>
      </c>
      <c r="I669" s="62"/>
    </row>
    <row r="670" spans="3:9" s="55" customFormat="1" ht="15" customHeight="1">
      <c r="C670" s="343">
        <v>3</v>
      </c>
      <c r="D670" s="333" t="s">
        <v>6435</v>
      </c>
      <c r="E670" s="170" t="s">
        <v>66</v>
      </c>
      <c r="F670" s="94">
        <v>0.01</v>
      </c>
      <c r="G670" s="64">
        <f t="shared" si="49"/>
        <v>80000</v>
      </c>
      <c r="H670" s="124">
        <f t="shared" si="50"/>
        <v>800</v>
      </c>
      <c r="I670" s="62"/>
    </row>
    <row r="671" spans="3:9" s="55" customFormat="1" ht="15" customHeight="1">
      <c r="C671" s="343">
        <v>4</v>
      </c>
      <c r="D671" s="333" t="s">
        <v>6436</v>
      </c>
      <c r="E671" s="170" t="s">
        <v>66</v>
      </c>
      <c r="F671" s="94">
        <v>0.3</v>
      </c>
      <c r="G671" s="64">
        <f t="shared" si="49"/>
        <v>35000</v>
      </c>
      <c r="H671" s="124">
        <f t="shared" si="50"/>
        <v>10500</v>
      </c>
      <c r="I671" s="62"/>
    </row>
    <row r="672" spans="3:9" s="55" customFormat="1" ht="15" customHeight="1">
      <c r="C672" s="343">
        <v>5</v>
      </c>
      <c r="D672" s="333" t="s">
        <v>6363</v>
      </c>
      <c r="E672" s="170" t="s">
        <v>66</v>
      </c>
      <c r="F672" s="94">
        <v>0.8</v>
      </c>
      <c r="G672" s="64">
        <f t="shared" si="49"/>
        <v>178000</v>
      </c>
      <c r="H672" s="124">
        <f t="shared" si="50"/>
        <v>142400</v>
      </c>
      <c r="I672" s="62"/>
    </row>
    <row r="673" spans="3:9" s="55" customFormat="1" ht="15" customHeight="1">
      <c r="C673" s="343">
        <v>6</v>
      </c>
      <c r="D673" s="333" t="s">
        <v>6437</v>
      </c>
      <c r="E673" s="170" t="s">
        <v>66</v>
      </c>
      <c r="F673" s="94">
        <v>4.0000000000000001E-3</v>
      </c>
      <c r="G673" s="64">
        <f t="shared" si="49"/>
        <v>18000</v>
      </c>
      <c r="H673" s="124">
        <f t="shared" si="50"/>
        <v>72</v>
      </c>
      <c r="I673" s="62"/>
    </row>
    <row r="674" spans="3:9" s="55" customFormat="1" ht="15" customHeight="1">
      <c r="C674" s="343">
        <v>7</v>
      </c>
      <c r="D674" s="333" t="s">
        <v>962</v>
      </c>
      <c r="E674" s="170" t="s">
        <v>530</v>
      </c>
      <c r="F674" s="94">
        <v>5.6</v>
      </c>
      <c r="G674" s="64">
        <f t="shared" si="49"/>
        <v>200</v>
      </c>
      <c r="H674" s="124">
        <f t="shared" si="50"/>
        <v>1120</v>
      </c>
      <c r="I674" s="62"/>
    </row>
    <row r="675" spans="3:9" s="55" customFormat="1" ht="15" customHeight="1">
      <c r="C675" s="144" t="s">
        <v>1216</v>
      </c>
      <c r="D675" s="80"/>
      <c r="E675" s="537"/>
      <c r="F675" s="80"/>
      <c r="G675" s="162"/>
      <c r="H675" s="124">
        <f>SUM(H668:H674)</f>
        <v>162440</v>
      </c>
      <c r="I675" s="62"/>
    </row>
    <row r="676" spans="3:9" s="55" customFormat="1" ht="15" customHeight="1">
      <c r="C676" s="141" t="s">
        <v>1217</v>
      </c>
      <c r="D676" s="59" t="s">
        <v>1218</v>
      </c>
      <c r="E676" s="170"/>
      <c r="F676" s="73"/>
      <c r="G676" s="73"/>
      <c r="H676" s="146"/>
      <c r="I676" s="62"/>
    </row>
    <row r="677" spans="3:9" s="55" customFormat="1" ht="15" customHeight="1">
      <c r="C677" s="445">
        <v>1</v>
      </c>
      <c r="D677" s="59" t="s">
        <v>6438</v>
      </c>
      <c r="E677" s="170" t="s">
        <v>1995</v>
      </c>
      <c r="F677" s="188">
        <v>5.0000000000000001E-4</v>
      </c>
      <c r="G677" s="64">
        <f>VLOOKUP(D677,upahbahan,3,FALSE)</f>
        <v>350000</v>
      </c>
      <c r="H677" s="124">
        <f>F677*G677</f>
        <v>175</v>
      </c>
      <c r="I677" s="62"/>
    </row>
    <row r="678" spans="3:9" s="55" customFormat="1" ht="15" customHeight="1">
      <c r="C678" s="144" t="s">
        <v>1219</v>
      </c>
      <c r="D678" s="80"/>
      <c r="E678" s="80"/>
      <c r="F678" s="80"/>
      <c r="G678" s="162"/>
      <c r="H678" s="680">
        <f>SUM(H676:H677)</f>
        <v>175</v>
      </c>
      <c r="I678" s="62"/>
    </row>
    <row r="679" spans="3:9" s="55" customFormat="1" ht="15" customHeight="1">
      <c r="C679" s="122" t="s">
        <v>1220</v>
      </c>
      <c r="D679" s="69" t="s">
        <v>1221</v>
      </c>
      <c r="E679" s="70"/>
      <c r="F679" s="70"/>
      <c r="G679" s="71"/>
      <c r="H679" s="124">
        <f>H678+H675+H666</f>
        <v>163045</v>
      </c>
      <c r="I679" s="62"/>
    </row>
    <row r="680" spans="3:9" s="55" customFormat="1" ht="15" customHeight="1">
      <c r="C680" s="122" t="s">
        <v>1222</v>
      </c>
      <c r="D680" s="69" t="s">
        <v>1325</v>
      </c>
      <c r="E680" s="70"/>
      <c r="F680" s="71"/>
      <c r="G680" s="95">
        <v>0.1</v>
      </c>
      <c r="H680" s="124">
        <f>H679*G680</f>
        <v>16304.5</v>
      </c>
      <c r="I680" s="62"/>
    </row>
    <row r="681" spans="3:9" s="55" customFormat="1" ht="15" customHeight="1" thickBot="1">
      <c r="C681" s="130" t="s">
        <v>1223</v>
      </c>
      <c r="D681" s="131" t="s">
        <v>1224</v>
      </c>
      <c r="E681" s="132"/>
      <c r="F681" s="132"/>
      <c r="G681" s="155"/>
      <c r="H681" s="134">
        <f>SUM(H679:H680)</f>
        <v>179349.5</v>
      </c>
      <c r="I681" s="62"/>
    </row>
    <row r="682" spans="3:9" ht="13.8" thickTop="1"/>
    <row r="683" spans="3:9" s="55" customFormat="1" ht="21.75" customHeight="1" thickBot="1">
      <c r="C683" s="53" t="s">
        <v>6448</v>
      </c>
      <c r="D683" s="221" t="s">
        <v>6449</v>
      </c>
      <c r="E683" s="342"/>
      <c r="F683" s="342"/>
      <c r="G683" s="342"/>
      <c r="H683" s="342"/>
      <c r="I683" s="56">
        <f>ROUNDDOWN(H703,-2)</f>
        <v>190100</v>
      </c>
    </row>
    <row r="684" spans="3:9" s="55" customFormat="1" ht="36" customHeight="1" thickTop="1">
      <c r="C684" s="119" t="s">
        <v>1197</v>
      </c>
      <c r="D684" s="120" t="s">
        <v>1198</v>
      </c>
      <c r="E684" s="120" t="s">
        <v>1199</v>
      </c>
      <c r="F684" s="120" t="s">
        <v>1200</v>
      </c>
      <c r="G684" s="120" t="s">
        <v>1201</v>
      </c>
      <c r="H684" s="121" t="s">
        <v>1202</v>
      </c>
      <c r="I684" s="62"/>
    </row>
    <row r="685" spans="3:9" s="55" customFormat="1" ht="15" customHeight="1">
      <c r="C685" s="330" t="s">
        <v>1203</v>
      </c>
      <c r="D685" s="59" t="s">
        <v>1204</v>
      </c>
      <c r="E685" s="73"/>
      <c r="F685" s="73"/>
      <c r="G685" s="73"/>
      <c r="H685" s="146"/>
      <c r="I685" s="62"/>
    </row>
    <row r="686" spans="3:9" s="55" customFormat="1" ht="15" customHeight="1">
      <c r="C686" s="330">
        <v>1</v>
      </c>
      <c r="D686" s="59" t="s">
        <v>5</v>
      </c>
      <c r="E686" s="170" t="s">
        <v>2123</v>
      </c>
      <c r="F686" s="189">
        <v>0.05</v>
      </c>
      <c r="G686" s="64">
        <f>VLOOKUP(D686,upahbahan,3,FALSE)</f>
        <v>100000</v>
      </c>
      <c r="H686" s="124">
        <f t="shared" ref="H686:H688" si="51">F686*G686</f>
        <v>5000</v>
      </c>
      <c r="I686" s="62"/>
    </row>
    <row r="687" spans="3:9" s="55" customFormat="1" ht="15" customHeight="1">
      <c r="C687" s="356">
        <v>2</v>
      </c>
      <c r="D687" s="59" t="s">
        <v>1801</v>
      </c>
      <c r="E687" s="72" t="s">
        <v>6</v>
      </c>
      <c r="F687" s="93">
        <v>0.01</v>
      </c>
      <c r="G687" s="64">
        <f>VLOOKUP(D687,upahbahan,3,FALSE)</f>
        <v>145000</v>
      </c>
      <c r="H687" s="124">
        <f t="shared" si="51"/>
        <v>1450</v>
      </c>
      <c r="I687" s="62"/>
    </row>
    <row r="688" spans="3:9" s="55" customFormat="1" ht="15" customHeight="1">
      <c r="C688" s="356">
        <v>3</v>
      </c>
      <c r="D688" s="59" t="s">
        <v>19</v>
      </c>
      <c r="E688" s="72" t="s">
        <v>6</v>
      </c>
      <c r="F688" s="93">
        <v>0.02</v>
      </c>
      <c r="G688" s="64">
        <f>VLOOKUP(D688,upahbahan,3,FALSE)</f>
        <v>200000</v>
      </c>
      <c r="H688" s="124">
        <f t="shared" si="51"/>
        <v>4000</v>
      </c>
      <c r="I688" s="62"/>
    </row>
    <row r="689" spans="3:9" s="55" customFormat="1" ht="15" customHeight="1">
      <c r="C689" s="144" t="s">
        <v>1210</v>
      </c>
      <c r="D689" s="80"/>
      <c r="E689" s="80"/>
      <c r="F689" s="217"/>
      <c r="G689" s="218"/>
      <c r="H689" s="124">
        <f>SUM(H686:H688)</f>
        <v>10450</v>
      </c>
      <c r="I689" s="220"/>
    </row>
    <row r="690" spans="3:9" s="55" customFormat="1" ht="15" customHeight="1">
      <c r="C690" s="343" t="s">
        <v>1211</v>
      </c>
      <c r="D690" s="333" t="s">
        <v>1212</v>
      </c>
      <c r="E690" s="73"/>
      <c r="F690" s="60"/>
      <c r="G690" s="73"/>
      <c r="H690" s="344"/>
      <c r="I690" s="62"/>
    </row>
    <row r="691" spans="3:9" s="55" customFormat="1" ht="15" customHeight="1">
      <c r="C691" s="343">
        <v>1</v>
      </c>
      <c r="D691" s="333" t="s">
        <v>6445</v>
      </c>
      <c r="E691" s="170" t="s">
        <v>63</v>
      </c>
      <c r="F691" s="94">
        <v>1</v>
      </c>
      <c r="G691" s="64">
        <f t="shared" ref="G691:G697" si="52">VLOOKUP(D691,upahbahan,3,FALSE)</f>
        <v>7500</v>
      </c>
      <c r="H691" s="124">
        <f>F691*G691</f>
        <v>7500</v>
      </c>
      <c r="I691" s="62"/>
    </row>
    <row r="692" spans="3:9" s="55" customFormat="1" ht="15" customHeight="1">
      <c r="C692" s="343">
        <v>2</v>
      </c>
      <c r="D692" s="333" t="s">
        <v>6439</v>
      </c>
      <c r="E692" s="170" t="s">
        <v>66</v>
      </c>
      <c r="F692" s="94">
        <v>3.0000000000000001E-3</v>
      </c>
      <c r="G692" s="64">
        <f t="shared" si="52"/>
        <v>16000</v>
      </c>
      <c r="H692" s="124">
        <f t="shared" ref="H692" si="53">F692*G692</f>
        <v>48</v>
      </c>
      <c r="I692" s="62"/>
    </row>
    <row r="693" spans="3:9" s="55" customFormat="1" ht="15" customHeight="1">
      <c r="C693" s="343">
        <v>3</v>
      </c>
      <c r="D693" s="333" t="s">
        <v>6435</v>
      </c>
      <c r="E693" s="170" t="s">
        <v>66</v>
      </c>
      <c r="F693" s="94">
        <v>0.01</v>
      </c>
      <c r="G693" s="64">
        <f t="shared" si="52"/>
        <v>80000</v>
      </c>
      <c r="H693" s="124">
        <f t="shared" ref="H693:H697" si="54">F693*G693</f>
        <v>800</v>
      </c>
      <c r="I693" s="62"/>
    </row>
    <row r="694" spans="3:9" s="55" customFormat="1" ht="15" customHeight="1">
      <c r="C694" s="343">
        <v>4</v>
      </c>
      <c r="D694" s="333" t="s">
        <v>6436</v>
      </c>
      <c r="E694" s="170" t="s">
        <v>66</v>
      </c>
      <c r="F694" s="94">
        <v>0.3</v>
      </c>
      <c r="G694" s="64">
        <f t="shared" si="52"/>
        <v>35000</v>
      </c>
      <c r="H694" s="124">
        <f t="shared" si="54"/>
        <v>10500</v>
      </c>
      <c r="I694" s="62"/>
    </row>
    <row r="695" spans="3:9" s="55" customFormat="1" ht="15" customHeight="1">
      <c r="C695" s="343">
        <v>5</v>
      </c>
      <c r="D695" s="333" t="s">
        <v>6363</v>
      </c>
      <c r="E695" s="170" t="s">
        <v>66</v>
      </c>
      <c r="F695" s="94">
        <v>0.8</v>
      </c>
      <c r="G695" s="64">
        <f t="shared" si="52"/>
        <v>178000</v>
      </c>
      <c r="H695" s="124">
        <f t="shared" si="54"/>
        <v>142400</v>
      </c>
      <c r="I695" s="62"/>
    </row>
    <row r="696" spans="3:9" s="55" customFormat="1" ht="15" customHeight="1">
      <c r="C696" s="343">
        <v>6</v>
      </c>
      <c r="D696" s="333" t="s">
        <v>6437</v>
      </c>
      <c r="E696" s="170" t="s">
        <v>66</v>
      </c>
      <c r="F696" s="94">
        <v>4.0000000000000001E-3</v>
      </c>
      <c r="G696" s="64">
        <f t="shared" si="52"/>
        <v>18000</v>
      </c>
      <c r="H696" s="124">
        <f t="shared" si="54"/>
        <v>72</v>
      </c>
      <c r="I696" s="62"/>
    </row>
    <row r="697" spans="3:9" s="55" customFormat="1" ht="15" customHeight="1">
      <c r="C697" s="343">
        <v>7</v>
      </c>
      <c r="D697" s="333" t="s">
        <v>962</v>
      </c>
      <c r="E697" s="170" t="s">
        <v>530</v>
      </c>
      <c r="F697" s="94">
        <v>5.6</v>
      </c>
      <c r="G697" s="64">
        <f t="shared" si="52"/>
        <v>200</v>
      </c>
      <c r="H697" s="124">
        <f t="shared" si="54"/>
        <v>1120</v>
      </c>
      <c r="I697" s="62"/>
    </row>
    <row r="698" spans="3:9" s="55" customFormat="1" ht="15" customHeight="1">
      <c r="C698" s="144" t="s">
        <v>1216</v>
      </c>
      <c r="D698" s="80"/>
      <c r="E698" s="537"/>
      <c r="F698" s="80"/>
      <c r="G698" s="162"/>
      <c r="H698" s="124">
        <f>SUM(H691:H697)</f>
        <v>162440</v>
      </c>
      <c r="I698" s="62"/>
    </row>
    <row r="699" spans="3:9" s="55" customFormat="1" ht="15" customHeight="1">
      <c r="C699" s="141" t="s">
        <v>1217</v>
      </c>
      <c r="D699" s="59" t="s">
        <v>1218</v>
      </c>
      <c r="E699" s="170"/>
      <c r="F699" s="73"/>
      <c r="G699" s="73"/>
      <c r="H699" s="146"/>
      <c r="I699" s="62"/>
    </row>
    <row r="700" spans="3:9" s="55" customFormat="1" ht="15" customHeight="1">
      <c r="C700" s="144" t="s">
        <v>1219</v>
      </c>
      <c r="D700" s="80"/>
      <c r="E700" s="80"/>
      <c r="F700" s="80"/>
      <c r="G700" s="162"/>
      <c r="H700" s="680">
        <f>SUM(H699:H699)</f>
        <v>0</v>
      </c>
      <c r="I700" s="62"/>
    </row>
    <row r="701" spans="3:9" s="55" customFormat="1" ht="15" customHeight="1">
      <c r="C701" s="122" t="s">
        <v>1220</v>
      </c>
      <c r="D701" s="69" t="s">
        <v>1221</v>
      </c>
      <c r="E701" s="70"/>
      <c r="F701" s="70"/>
      <c r="G701" s="71"/>
      <c r="H701" s="124">
        <f>H700+H698+H689</f>
        <v>172890</v>
      </c>
      <c r="I701" s="62"/>
    </row>
    <row r="702" spans="3:9" s="55" customFormat="1" ht="15" customHeight="1">
      <c r="C702" s="122" t="s">
        <v>1222</v>
      </c>
      <c r="D702" s="69" t="s">
        <v>1325</v>
      </c>
      <c r="E702" s="70"/>
      <c r="F702" s="71"/>
      <c r="G702" s="95">
        <v>0.1</v>
      </c>
      <c r="H702" s="124">
        <f>H701*G702</f>
        <v>17289</v>
      </c>
      <c r="I702" s="62"/>
    </row>
    <row r="703" spans="3:9" s="55" customFormat="1" ht="15" customHeight="1" thickBot="1">
      <c r="C703" s="130" t="s">
        <v>1223</v>
      </c>
      <c r="D703" s="131" t="s">
        <v>1224</v>
      </c>
      <c r="E703" s="132"/>
      <c r="F703" s="132"/>
      <c r="G703" s="155"/>
      <c r="H703" s="134">
        <f>SUM(H701:H702)</f>
        <v>190179</v>
      </c>
      <c r="I703" s="62"/>
    </row>
    <row r="704" spans="3:9" ht="13.8" thickTop="1"/>
    <row r="705" spans="3:9" s="55" customFormat="1" ht="21.75" customHeight="1" thickBot="1">
      <c r="C705" s="53" t="s">
        <v>6446</v>
      </c>
      <c r="D705" s="221" t="s">
        <v>6450</v>
      </c>
      <c r="E705" s="342"/>
      <c r="F705" s="342"/>
      <c r="G705" s="342"/>
      <c r="H705" s="342"/>
      <c r="I705" s="56">
        <f>ROUNDDOWN(H726,-2)</f>
        <v>221100</v>
      </c>
    </row>
    <row r="706" spans="3:9" s="55" customFormat="1" ht="36" customHeight="1" thickTop="1">
      <c r="C706" s="119" t="s">
        <v>1197</v>
      </c>
      <c r="D706" s="120" t="s">
        <v>1198</v>
      </c>
      <c r="E706" s="120" t="s">
        <v>1199</v>
      </c>
      <c r="F706" s="120" t="s">
        <v>1200</v>
      </c>
      <c r="G706" s="120" t="s">
        <v>1201</v>
      </c>
      <c r="H706" s="121" t="s">
        <v>1202</v>
      </c>
      <c r="I706" s="62"/>
    </row>
    <row r="707" spans="3:9" s="55" customFormat="1" ht="15" customHeight="1">
      <c r="C707" s="330" t="s">
        <v>1203</v>
      </c>
      <c r="D707" s="59" t="s">
        <v>1204</v>
      </c>
      <c r="E707" s="73"/>
      <c r="F707" s="73"/>
      <c r="G707" s="73"/>
      <c r="H707" s="146"/>
      <c r="I707" s="62"/>
    </row>
    <row r="708" spans="3:9" s="55" customFormat="1" ht="15" customHeight="1">
      <c r="C708" s="330">
        <v>1</v>
      </c>
      <c r="D708" s="59" t="s">
        <v>5</v>
      </c>
      <c r="E708" s="170" t="s">
        <v>2123</v>
      </c>
      <c r="F708" s="189">
        <v>2E-3</v>
      </c>
      <c r="G708" s="64">
        <f>VLOOKUP(D708,upahbahan,3,FALSE)</f>
        <v>100000</v>
      </c>
      <c r="H708" s="124">
        <f t="shared" ref="H708:H710" si="55">F708*G708</f>
        <v>200</v>
      </c>
      <c r="I708" s="62"/>
    </row>
    <row r="709" spans="3:9" s="55" customFormat="1" ht="15" customHeight="1">
      <c r="C709" s="356">
        <v>2</v>
      </c>
      <c r="D709" s="59" t="s">
        <v>1801</v>
      </c>
      <c r="E709" s="72" t="s">
        <v>6</v>
      </c>
      <c r="F709" s="93">
        <v>4.0000000000000001E-3</v>
      </c>
      <c r="G709" s="64">
        <f>VLOOKUP(D709,upahbahan,3,FALSE)</f>
        <v>145000</v>
      </c>
      <c r="H709" s="124">
        <f t="shared" si="55"/>
        <v>580</v>
      </c>
      <c r="I709" s="62"/>
    </row>
    <row r="710" spans="3:9" s="55" customFormat="1" ht="15" customHeight="1">
      <c r="C710" s="356">
        <v>3</v>
      </c>
      <c r="D710" s="59" t="s">
        <v>19</v>
      </c>
      <c r="E710" s="72" t="s">
        <v>6</v>
      </c>
      <c r="F710" s="93">
        <v>4.0000000000000002E-4</v>
      </c>
      <c r="G710" s="64">
        <f>VLOOKUP(D710,upahbahan,3,FALSE)</f>
        <v>200000</v>
      </c>
      <c r="H710" s="124">
        <f t="shared" si="55"/>
        <v>80</v>
      </c>
      <c r="I710" s="62"/>
    </row>
    <row r="711" spans="3:9" s="55" customFormat="1" ht="15" customHeight="1">
      <c r="C711" s="144" t="s">
        <v>1210</v>
      </c>
      <c r="D711" s="80"/>
      <c r="E711" s="80"/>
      <c r="F711" s="217"/>
      <c r="G711" s="218"/>
      <c r="H711" s="124">
        <f>SUM(H708:H710)</f>
        <v>860</v>
      </c>
      <c r="I711" s="220"/>
    </row>
    <row r="712" spans="3:9" s="55" customFormat="1" ht="15" customHeight="1">
      <c r="C712" s="343" t="s">
        <v>1211</v>
      </c>
      <c r="D712" s="333" t="s">
        <v>1212</v>
      </c>
      <c r="E712" s="73"/>
      <c r="F712" s="60"/>
      <c r="G712" s="73"/>
      <c r="H712" s="344"/>
      <c r="I712" s="62"/>
    </row>
    <row r="713" spans="3:9" s="55" customFormat="1" ht="15" customHeight="1">
      <c r="C713" s="343">
        <v>1</v>
      </c>
      <c r="D713" s="333" t="s">
        <v>6447</v>
      </c>
      <c r="E713" s="170" t="s">
        <v>63</v>
      </c>
      <c r="F713" s="94">
        <v>1</v>
      </c>
      <c r="G713" s="64">
        <f t="shared" ref="G713:G719" si="56">VLOOKUP(D713,upahbahan,3,FALSE)</f>
        <v>9500</v>
      </c>
      <c r="H713" s="124">
        <f>F713*G713</f>
        <v>9500</v>
      </c>
      <c r="I713" s="62"/>
    </row>
    <row r="714" spans="3:9" s="55" customFormat="1" ht="15" customHeight="1">
      <c r="C714" s="343">
        <v>2</v>
      </c>
      <c r="D714" s="333" t="s">
        <v>6439</v>
      </c>
      <c r="E714" s="170" t="s">
        <v>66</v>
      </c>
      <c r="F714" s="94">
        <v>3.0000000000000001E-3</v>
      </c>
      <c r="G714" s="64">
        <f t="shared" si="56"/>
        <v>16000</v>
      </c>
      <c r="H714" s="124">
        <f t="shared" ref="H714:H719" si="57">F714*G714</f>
        <v>48</v>
      </c>
      <c r="I714" s="62"/>
    </row>
    <row r="715" spans="3:9" s="55" customFormat="1" ht="15" customHeight="1">
      <c r="C715" s="343">
        <v>3</v>
      </c>
      <c r="D715" s="333" t="s">
        <v>6435</v>
      </c>
      <c r="E715" s="170" t="s">
        <v>66</v>
      </c>
      <c r="F715" s="94">
        <v>0.01</v>
      </c>
      <c r="G715" s="64">
        <f t="shared" si="56"/>
        <v>80000</v>
      </c>
      <c r="H715" s="124">
        <f t="shared" si="57"/>
        <v>800</v>
      </c>
      <c r="I715" s="62"/>
    </row>
    <row r="716" spans="3:9" s="55" customFormat="1" ht="15" customHeight="1">
      <c r="C716" s="343">
        <v>4</v>
      </c>
      <c r="D716" s="333" t="s">
        <v>6436</v>
      </c>
      <c r="E716" s="170" t="s">
        <v>66</v>
      </c>
      <c r="F716" s="94">
        <v>0.3</v>
      </c>
      <c r="G716" s="64">
        <f t="shared" si="56"/>
        <v>35000</v>
      </c>
      <c r="H716" s="124">
        <f t="shared" si="57"/>
        <v>10500</v>
      </c>
      <c r="I716" s="62"/>
    </row>
    <row r="717" spans="3:9" s="55" customFormat="1" ht="15" customHeight="1">
      <c r="C717" s="343">
        <v>5</v>
      </c>
      <c r="D717" s="333" t="s">
        <v>6363</v>
      </c>
      <c r="E717" s="170" t="s">
        <v>66</v>
      </c>
      <c r="F717" s="94">
        <v>1</v>
      </c>
      <c r="G717" s="64">
        <f t="shared" si="56"/>
        <v>178000</v>
      </c>
      <c r="H717" s="124">
        <f t="shared" si="57"/>
        <v>178000</v>
      </c>
      <c r="I717" s="62"/>
    </row>
    <row r="718" spans="3:9" s="55" customFormat="1" ht="15" customHeight="1">
      <c r="C718" s="343">
        <v>6</v>
      </c>
      <c r="D718" s="333" t="s">
        <v>6437</v>
      </c>
      <c r="E718" s="170" t="s">
        <v>66</v>
      </c>
      <c r="F718" s="94">
        <v>4.0000000000000001E-3</v>
      </c>
      <c r="G718" s="64">
        <f t="shared" si="56"/>
        <v>18000</v>
      </c>
      <c r="H718" s="124">
        <f t="shared" si="57"/>
        <v>72</v>
      </c>
      <c r="I718" s="62"/>
    </row>
    <row r="719" spans="3:9" s="55" customFormat="1" ht="15" customHeight="1">
      <c r="C719" s="343">
        <v>7</v>
      </c>
      <c r="D719" s="333" t="s">
        <v>962</v>
      </c>
      <c r="E719" s="170" t="s">
        <v>530</v>
      </c>
      <c r="F719" s="94">
        <v>5.6</v>
      </c>
      <c r="G719" s="64">
        <f t="shared" si="56"/>
        <v>200</v>
      </c>
      <c r="H719" s="124">
        <f t="shared" si="57"/>
        <v>1120</v>
      </c>
      <c r="I719" s="62"/>
    </row>
    <row r="720" spans="3:9" s="55" customFormat="1" ht="15" customHeight="1">
      <c r="C720" s="144" t="s">
        <v>1216</v>
      </c>
      <c r="D720" s="80"/>
      <c r="E720" s="537"/>
      <c r="F720" s="80"/>
      <c r="G720" s="162"/>
      <c r="H720" s="124">
        <f>SUM(H713:H719)</f>
        <v>200040</v>
      </c>
      <c r="I720" s="62"/>
    </row>
    <row r="721" spans="3:9" s="55" customFormat="1" ht="15" customHeight="1">
      <c r="C721" s="141" t="s">
        <v>1217</v>
      </c>
      <c r="D721" s="59" t="s">
        <v>1218</v>
      </c>
      <c r="E721" s="170"/>
      <c r="F721" s="73"/>
      <c r="G721" s="73"/>
      <c r="H721" s="146"/>
      <c r="I721" s="62"/>
    </row>
    <row r="722" spans="3:9" s="55" customFormat="1" ht="15" customHeight="1">
      <c r="C722" s="445">
        <v>1</v>
      </c>
      <c r="D722" s="59" t="s">
        <v>6438</v>
      </c>
      <c r="E722" s="170" t="s">
        <v>1995</v>
      </c>
      <c r="F722" s="188">
        <v>5.0000000000000001E-4</v>
      </c>
      <c r="G722" s="64">
        <f>VLOOKUP(D722,upahbahan,3,FALSE)</f>
        <v>350000</v>
      </c>
      <c r="H722" s="124">
        <f>F722*G722</f>
        <v>175</v>
      </c>
      <c r="I722" s="62"/>
    </row>
    <row r="723" spans="3:9" s="55" customFormat="1" ht="15" customHeight="1">
      <c r="C723" s="144" t="s">
        <v>1219</v>
      </c>
      <c r="D723" s="80"/>
      <c r="E723" s="80"/>
      <c r="F723" s="80"/>
      <c r="G723" s="162"/>
      <c r="H723" s="680">
        <f>SUM(H721:H722)</f>
        <v>175</v>
      </c>
      <c r="I723" s="62"/>
    </row>
    <row r="724" spans="3:9" s="55" customFormat="1" ht="15" customHeight="1">
      <c r="C724" s="122" t="s">
        <v>1220</v>
      </c>
      <c r="D724" s="69" t="s">
        <v>1221</v>
      </c>
      <c r="E724" s="70"/>
      <c r="F724" s="70"/>
      <c r="G724" s="71"/>
      <c r="H724" s="124">
        <f>H723+H720+H711</f>
        <v>201075</v>
      </c>
      <c r="I724" s="62"/>
    </row>
    <row r="725" spans="3:9" s="55" customFormat="1" ht="15" customHeight="1">
      <c r="C725" s="122" t="s">
        <v>1222</v>
      </c>
      <c r="D725" s="69" t="s">
        <v>1325</v>
      </c>
      <c r="E725" s="70"/>
      <c r="F725" s="71"/>
      <c r="G725" s="95">
        <v>0.1</v>
      </c>
      <c r="H725" s="124">
        <f>H724*G725</f>
        <v>20107.5</v>
      </c>
      <c r="I725" s="62"/>
    </row>
    <row r="726" spans="3:9" s="55" customFormat="1" ht="15" customHeight="1" thickBot="1">
      <c r="C726" s="130" t="s">
        <v>1223</v>
      </c>
      <c r="D726" s="131" t="s">
        <v>1224</v>
      </c>
      <c r="E726" s="132"/>
      <c r="F726" s="132"/>
      <c r="G726" s="155"/>
      <c r="H726" s="134">
        <f>SUM(H724:H725)</f>
        <v>221182.5</v>
      </c>
      <c r="I726" s="62"/>
    </row>
    <row r="727" spans="3:9" ht="13.8" thickTop="1"/>
    <row r="728" spans="3:9" s="55" customFormat="1" ht="21.75" customHeight="1" thickBot="1">
      <c r="C728" s="53" t="s">
        <v>6451</v>
      </c>
      <c r="D728" s="221" t="s">
        <v>6452</v>
      </c>
      <c r="E728" s="342"/>
      <c r="F728" s="342"/>
      <c r="G728" s="342"/>
      <c r="H728" s="342"/>
      <c r="I728" s="56">
        <f>ROUNDDOWN(H748,-2)</f>
        <v>271700</v>
      </c>
    </row>
    <row r="729" spans="3:9" s="55" customFormat="1" ht="36" customHeight="1" thickTop="1">
      <c r="C729" s="119" t="s">
        <v>1197</v>
      </c>
      <c r="D729" s="120" t="s">
        <v>1198</v>
      </c>
      <c r="E729" s="120" t="s">
        <v>1199</v>
      </c>
      <c r="F729" s="120" t="s">
        <v>1200</v>
      </c>
      <c r="G729" s="120" t="s">
        <v>1201</v>
      </c>
      <c r="H729" s="121" t="s">
        <v>1202</v>
      </c>
      <c r="I729" s="62"/>
    </row>
    <row r="730" spans="3:9" s="55" customFormat="1" ht="15" customHeight="1">
      <c r="C730" s="330" t="s">
        <v>1203</v>
      </c>
      <c r="D730" s="59" t="s">
        <v>1204</v>
      </c>
      <c r="E730" s="73"/>
      <c r="F730" s="73"/>
      <c r="G730" s="73"/>
      <c r="H730" s="146"/>
      <c r="I730" s="62"/>
    </row>
    <row r="731" spans="3:9" s="55" customFormat="1" ht="15" customHeight="1">
      <c r="C731" s="330">
        <v>1</v>
      </c>
      <c r="D731" s="59" t="s">
        <v>5</v>
      </c>
      <c r="E731" s="170" t="s">
        <v>2123</v>
      </c>
      <c r="F731" s="189">
        <v>0.1</v>
      </c>
      <c r="G731" s="64">
        <f>VLOOKUP(D731,upahbahan,3,FALSE)</f>
        <v>100000</v>
      </c>
      <c r="H731" s="124">
        <f t="shared" ref="H731:H733" si="58">F731*G731</f>
        <v>10000</v>
      </c>
      <c r="I731" s="62"/>
    </row>
    <row r="732" spans="3:9" s="55" customFormat="1" ht="15" customHeight="1">
      <c r="C732" s="356">
        <v>2</v>
      </c>
      <c r="D732" s="59" t="s">
        <v>1801</v>
      </c>
      <c r="E732" s="72" t="s">
        <v>6</v>
      </c>
      <c r="F732" s="93">
        <v>0.2</v>
      </c>
      <c r="G732" s="64">
        <f>VLOOKUP(D732,upahbahan,3,FALSE)</f>
        <v>145000</v>
      </c>
      <c r="H732" s="124">
        <f t="shared" si="58"/>
        <v>29000</v>
      </c>
      <c r="I732" s="62"/>
    </row>
    <row r="733" spans="3:9" s="55" customFormat="1" ht="15" customHeight="1">
      <c r="C733" s="356">
        <v>3</v>
      </c>
      <c r="D733" s="59" t="s">
        <v>19</v>
      </c>
      <c r="E733" s="72" t="s">
        <v>6</v>
      </c>
      <c r="F733" s="93">
        <v>0.04</v>
      </c>
      <c r="G733" s="64">
        <f>VLOOKUP(D733,upahbahan,3,FALSE)</f>
        <v>200000</v>
      </c>
      <c r="H733" s="124">
        <f t="shared" si="58"/>
        <v>8000</v>
      </c>
      <c r="I733" s="62"/>
    </row>
    <row r="734" spans="3:9" s="55" customFormat="1" ht="15" customHeight="1">
      <c r="C734" s="144" t="s">
        <v>1210</v>
      </c>
      <c r="D734" s="80"/>
      <c r="E734" s="80"/>
      <c r="F734" s="217"/>
      <c r="G734" s="218"/>
      <c r="H734" s="124">
        <f>SUM(H731:H733)</f>
        <v>47000</v>
      </c>
      <c r="I734" s="220"/>
    </row>
    <row r="735" spans="3:9" s="55" customFormat="1" ht="15" customHeight="1">
      <c r="C735" s="343" t="s">
        <v>1211</v>
      </c>
      <c r="D735" s="333" t="s">
        <v>1212</v>
      </c>
      <c r="E735" s="73"/>
      <c r="F735" s="60"/>
      <c r="G735" s="73"/>
      <c r="H735" s="344"/>
      <c r="I735" s="62"/>
    </row>
    <row r="736" spans="3:9" s="55" customFormat="1" ht="15" customHeight="1">
      <c r="C736" s="343">
        <v>1</v>
      </c>
      <c r="D736" s="333" t="s">
        <v>6447</v>
      </c>
      <c r="E736" s="170" t="s">
        <v>63</v>
      </c>
      <c r="F736" s="94">
        <v>1</v>
      </c>
      <c r="G736" s="64">
        <f t="shared" ref="G736:G742" si="59">VLOOKUP(D736,upahbahan,3,FALSE)</f>
        <v>9500</v>
      </c>
      <c r="H736" s="124">
        <f>F736*G736</f>
        <v>9500</v>
      </c>
      <c r="I736" s="62"/>
    </row>
    <row r="737" spans="3:9" s="55" customFormat="1" ht="15" customHeight="1">
      <c r="C737" s="343">
        <v>2</v>
      </c>
      <c r="D737" s="333" t="s">
        <v>6442</v>
      </c>
      <c r="E737" s="170" t="s">
        <v>66</v>
      </c>
      <c r="F737" s="94">
        <v>3.0000000000000001E-3</v>
      </c>
      <c r="G737" s="64">
        <f t="shared" si="59"/>
        <v>18000</v>
      </c>
      <c r="H737" s="124">
        <f t="shared" ref="H737:H742" si="60">F737*G737</f>
        <v>54</v>
      </c>
      <c r="I737" s="62"/>
    </row>
    <row r="738" spans="3:9" s="55" customFormat="1" ht="15" customHeight="1">
      <c r="C738" s="343">
        <v>3</v>
      </c>
      <c r="D738" s="333" t="s">
        <v>6435</v>
      </c>
      <c r="E738" s="170" t="s">
        <v>66</v>
      </c>
      <c r="F738" s="94">
        <v>0.01</v>
      </c>
      <c r="G738" s="64">
        <f t="shared" si="59"/>
        <v>80000</v>
      </c>
      <c r="H738" s="124">
        <f t="shared" si="60"/>
        <v>800</v>
      </c>
      <c r="I738" s="62"/>
    </row>
    <row r="739" spans="3:9" s="55" customFormat="1" ht="15" customHeight="1">
      <c r="C739" s="343">
        <v>4</v>
      </c>
      <c r="D739" s="333" t="s">
        <v>6436</v>
      </c>
      <c r="E739" s="170" t="s">
        <v>66</v>
      </c>
      <c r="F739" s="94">
        <v>0.3</v>
      </c>
      <c r="G739" s="64">
        <f t="shared" si="59"/>
        <v>35000</v>
      </c>
      <c r="H739" s="124">
        <f t="shared" si="60"/>
        <v>10500</v>
      </c>
      <c r="I739" s="62"/>
    </row>
    <row r="740" spans="3:9" s="55" customFormat="1" ht="15" customHeight="1">
      <c r="C740" s="343">
        <v>5</v>
      </c>
      <c r="D740" s="333" t="s">
        <v>6363</v>
      </c>
      <c r="E740" s="170" t="s">
        <v>66</v>
      </c>
      <c r="F740" s="94">
        <v>1</v>
      </c>
      <c r="G740" s="64">
        <f t="shared" si="59"/>
        <v>178000</v>
      </c>
      <c r="H740" s="124">
        <f t="shared" si="60"/>
        <v>178000</v>
      </c>
      <c r="I740" s="62"/>
    </row>
    <row r="741" spans="3:9" s="55" customFormat="1" ht="15" customHeight="1">
      <c r="C741" s="343">
        <v>6</v>
      </c>
      <c r="D741" s="333" t="s">
        <v>6437</v>
      </c>
      <c r="E741" s="170" t="s">
        <v>66</v>
      </c>
      <c r="F741" s="94">
        <v>4.0000000000000001E-3</v>
      </c>
      <c r="G741" s="64">
        <f t="shared" si="59"/>
        <v>18000</v>
      </c>
      <c r="H741" s="124">
        <f t="shared" si="60"/>
        <v>72</v>
      </c>
      <c r="I741" s="62"/>
    </row>
    <row r="742" spans="3:9" s="55" customFormat="1" ht="15" customHeight="1">
      <c r="C742" s="343">
        <v>7</v>
      </c>
      <c r="D742" s="333" t="s">
        <v>962</v>
      </c>
      <c r="E742" s="170" t="s">
        <v>530</v>
      </c>
      <c r="F742" s="94">
        <v>5.6</v>
      </c>
      <c r="G742" s="64">
        <f t="shared" si="59"/>
        <v>200</v>
      </c>
      <c r="H742" s="124">
        <f t="shared" si="60"/>
        <v>1120</v>
      </c>
      <c r="I742" s="62"/>
    </row>
    <row r="743" spans="3:9" s="55" customFormat="1" ht="15" customHeight="1">
      <c r="C743" s="144" t="s">
        <v>1216</v>
      </c>
      <c r="D743" s="80"/>
      <c r="E743" s="537"/>
      <c r="F743" s="80"/>
      <c r="G743" s="162"/>
      <c r="H743" s="124">
        <f>SUM(H736:H742)</f>
        <v>200046</v>
      </c>
      <c r="I743" s="62"/>
    </row>
    <row r="744" spans="3:9" s="55" customFormat="1" ht="15" customHeight="1">
      <c r="C744" s="141" t="s">
        <v>1217</v>
      </c>
      <c r="D744" s="59" t="s">
        <v>1218</v>
      </c>
      <c r="E744" s="170"/>
      <c r="F744" s="73"/>
      <c r="G744" s="73"/>
      <c r="H744" s="146"/>
      <c r="I744" s="62"/>
    </row>
    <row r="745" spans="3:9" s="55" customFormat="1" ht="15" customHeight="1">
      <c r="C745" s="144" t="s">
        <v>1219</v>
      </c>
      <c r="D745" s="80"/>
      <c r="E745" s="80"/>
      <c r="F745" s="80"/>
      <c r="G745" s="162"/>
      <c r="H745" s="680">
        <f>SUM(H744:H744)</f>
        <v>0</v>
      </c>
      <c r="I745" s="62"/>
    </row>
    <row r="746" spans="3:9" s="55" customFormat="1" ht="15" customHeight="1">
      <c r="C746" s="122" t="s">
        <v>1220</v>
      </c>
      <c r="D746" s="69" t="s">
        <v>1221</v>
      </c>
      <c r="E746" s="70"/>
      <c r="F746" s="70"/>
      <c r="G746" s="71"/>
      <c r="H746" s="124">
        <f>H745+H743+H734</f>
        <v>247046</v>
      </c>
      <c r="I746" s="62"/>
    </row>
    <row r="747" spans="3:9" s="55" customFormat="1" ht="15" customHeight="1">
      <c r="C747" s="122" t="s">
        <v>1222</v>
      </c>
      <c r="D747" s="69" t="s">
        <v>1325</v>
      </c>
      <c r="E747" s="70"/>
      <c r="F747" s="71"/>
      <c r="G747" s="95">
        <v>0.1</v>
      </c>
      <c r="H747" s="124">
        <f>H746*G747</f>
        <v>24704.600000000002</v>
      </c>
      <c r="I747" s="62"/>
    </row>
    <row r="748" spans="3:9" s="55" customFormat="1" ht="15" customHeight="1" thickBot="1">
      <c r="C748" s="130" t="s">
        <v>1223</v>
      </c>
      <c r="D748" s="131" t="s">
        <v>1224</v>
      </c>
      <c r="E748" s="132"/>
      <c r="F748" s="132"/>
      <c r="G748" s="155"/>
      <c r="H748" s="134">
        <f>SUM(H746:H747)</f>
        <v>271750.59999999998</v>
      </c>
      <c r="I748" s="62"/>
    </row>
    <row r="749" spans="3:9" ht="13.8" thickTop="1"/>
    <row r="750" spans="3:9" s="55" customFormat="1" ht="21.75" customHeight="1" thickBot="1">
      <c r="C750" s="53" t="s">
        <v>6453</v>
      </c>
      <c r="D750" s="221" t="s">
        <v>6454</v>
      </c>
      <c r="E750" s="342"/>
      <c r="F750" s="342"/>
      <c r="G750" s="342"/>
      <c r="H750" s="342"/>
      <c r="I750" s="56">
        <f>ROUNDDOWN(H771,-2)</f>
        <v>217100</v>
      </c>
    </row>
    <row r="751" spans="3:9" s="55" customFormat="1" ht="36" customHeight="1" thickTop="1">
      <c r="C751" s="119" t="s">
        <v>1197</v>
      </c>
      <c r="D751" s="120" t="s">
        <v>1198</v>
      </c>
      <c r="E751" s="120" t="s">
        <v>1199</v>
      </c>
      <c r="F751" s="120" t="s">
        <v>1200</v>
      </c>
      <c r="G751" s="120" t="s">
        <v>1201</v>
      </c>
      <c r="H751" s="121" t="s">
        <v>1202</v>
      </c>
      <c r="I751" s="62"/>
    </row>
    <row r="752" spans="3:9" s="55" customFormat="1" ht="15" customHeight="1">
      <c r="C752" s="330" t="s">
        <v>1203</v>
      </c>
      <c r="D752" s="59" t="s">
        <v>1204</v>
      </c>
      <c r="E752" s="73"/>
      <c r="F752" s="73"/>
      <c r="G752" s="73"/>
      <c r="H752" s="146"/>
      <c r="I752" s="62"/>
    </row>
    <row r="753" spans="3:9" s="55" customFormat="1" ht="15" customHeight="1">
      <c r="C753" s="330">
        <v>1</v>
      </c>
      <c r="D753" s="59" t="s">
        <v>5</v>
      </c>
      <c r="E753" s="170" t="s">
        <v>2123</v>
      </c>
      <c r="F753" s="189">
        <v>5.0000000000000001E-4</v>
      </c>
      <c r="G753" s="64">
        <f>VLOOKUP(D753,upahbahan,3,FALSE)</f>
        <v>100000</v>
      </c>
      <c r="H753" s="124">
        <f t="shared" ref="H753:H755" si="61">F753*G753</f>
        <v>50</v>
      </c>
      <c r="I753" s="62"/>
    </row>
    <row r="754" spans="3:9" s="55" customFormat="1" ht="15" customHeight="1">
      <c r="C754" s="356">
        <v>2</v>
      </c>
      <c r="D754" s="59" t="s">
        <v>1801</v>
      </c>
      <c r="E754" s="72" t="s">
        <v>6</v>
      </c>
      <c r="F754" s="93">
        <v>1E-3</v>
      </c>
      <c r="G754" s="64">
        <f>VLOOKUP(D754,upahbahan,3,FALSE)</f>
        <v>145000</v>
      </c>
      <c r="H754" s="124">
        <f t="shared" si="61"/>
        <v>145</v>
      </c>
      <c r="I754" s="62"/>
    </row>
    <row r="755" spans="3:9" s="55" customFormat="1" ht="15" customHeight="1">
      <c r="C755" s="356">
        <v>3</v>
      </c>
      <c r="D755" s="59" t="s">
        <v>19</v>
      </c>
      <c r="E755" s="72" t="s">
        <v>6</v>
      </c>
      <c r="F755" s="93">
        <v>1E-4</v>
      </c>
      <c r="G755" s="64">
        <f>VLOOKUP(D755,upahbahan,3,FALSE)</f>
        <v>200000</v>
      </c>
      <c r="H755" s="124">
        <f t="shared" si="61"/>
        <v>20</v>
      </c>
      <c r="I755" s="62"/>
    </row>
    <row r="756" spans="3:9" s="55" customFormat="1" ht="15" customHeight="1">
      <c r="C756" s="144" t="s">
        <v>1210</v>
      </c>
      <c r="D756" s="80"/>
      <c r="E756" s="80"/>
      <c r="F756" s="217"/>
      <c r="G756" s="218"/>
      <c r="H756" s="124">
        <f>SUM(H753:H755)</f>
        <v>215</v>
      </c>
      <c r="I756" s="220"/>
    </row>
    <row r="757" spans="3:9" s="55" customFormat="1" ht="15" customHeight="1">
      <c r="C757" s="343" t="s">
        <v>1211</v>
      </c>
      <c r="D757" s="333" t="s">
        <v>1212</v>
      </c>
      <c r="E757" s="73"/>
      <c r="F757" s="60"/>
      <c r="G757" s="73"/>
      <c r="H757" s="344"/>
      <c r="I757" s="62"/>
    </row>
    <row r="758" spans="3:9" s="55" customFormat="1" ht="15" customHeight="1">
      <c r="C758" s="343">
        <v>1</v>
      </c>
      <c r="D758" s="333" t="s">
        <v>6434</v>
      </c>
      <c r="E758" s="170" t="s">
        <v>63</v>
      </c>
      <c r="F758" s="94">
        <v>1</v>
      </c>
      <c r="G758" s="64">
        <f t="shared" ref="G758:G764" si="62">VLOOKUP(D758,upahbahan,3,FALSE)</f>
        <v>5600</v>
      </c>
      <c r="H758" s="124">
        <f>F758*G758</f>
        <v>5600</v>
      </c>
      <c r="I758" s="62"/>
    </row>
    <row r="759" spans="3:9" s="55" customFormat="1" ht="15" customHeight="1">
      <c r="C759" s="343">
        <v>2</v>
      </c>
      <c r="D759" s="333" t="s">
        <v>6439</v>
      </c>
      <c r="E759" s="170" t="s">
        <v>66</v>
      </c>
      <c r="F759" s="94">
        <v>3.0000000000000001E-3</v>
      </c>
      <c r="G759" s="64">
        <f t="shared" si="62"/>
        <v>16000</v>
      </c>
      <c r="H759" s="124">
        <f t="shared" ref="H759:H764" si="63">F759*G759</f>
        <v>48</v>
      </c>
      <c r="I759" s="62"/>
    </row>
    <row r="760" spans="3:9" s="55" customFormat="1" ht="15" customHeight="1">
      <c r="C760" s="343">
        <v>3</v>
      </c>
      <c r="D760" s="333" t="s">
        <v>6455</v>
      </c>
      <c r="E760" s="170" t="s">
        <v>66</v>
      </c>
      <c r="F760" s="94">
        <v>0.01</v>
      </c>
      <c r="G760" s="64">
        <f t="shared" si="62"/>
        <v>166000</v>
      </c>
      <c r="H760" s="124">
        <f t="shared" si="63"/>
        <v>1660</v>
      </c>
      <c r="I760" s="62"/>
    </row>
    <row r="761" spans="3:9" s="55" customFormat="1" ht="15" customHeight="1">
      <c r="C761" s="343">
        <v>4</v>
      </c>
      <c r="D761" s="333" t="s">
        <v>6436</v>
      </c>
      <c r="E761" s="170" t="s">
        <v>66</v>
      </c>
      <c r="F761" s="94">
        <v>0.3</v>
      </c>
      <c r="G761" s="64">
        <f t="shared" si="62"/>
        <v>35000</v>
      </c>
      <c r="H761" s="124">
        <f t="shared" si="63"/>
        <v>10500</v>
      </c>
      <c r="I761" s="62"/>
    </row>
    <row r="762" spans="3:9" s="55" customFormat="1" ht="15" customHeight="1">
      <c r="C762" s="343">
        <v>5</v>
      </c>
      <c r="D762" s="333" t="s">
        <v>6363</v>
      </c>
      <c r="E762" s="170" t="s">
        <v>66</v>
      </c>
      <c r="F762" s="94">
        <v>1</v>
      </c>
      <c r="G762" s="64">
        <f t="shared" si="62"/>
        <v>178000</v>
      </c>
      <c r="H762" s="124">
        <f t="shared" si="63"/>
        <v>178000</v>
      </c>
      <c r="I762" s="62"/>
    </row>
    <row r="763" spans="3:9" s="55" customFormat="1" ht="15" customHeight="1">
      <c r="C763" s="343">
        <v>6</v>
      </c>
      <c r="D763" s="333" t="s">
        <v>6437</v>
      </c>
      <c r="E763" s="170" t="s">
        <v>66</v>
      </c>
      <c r="F763" s="94">
        <v>4.0000000000000001E-3</v>
      </c>
      <c r="G763" s="64">
        <f t="shared" si="62"/>
        <v>18000</v>
      </c>
      <c r="H763" s="124">
        <f t="shared" si="63"/>
        <v>72</v>
      </c>
      <c r="I763" s="62"/>
    </row>
    <row r="764" spans="3:9" s="55" customFormat="1" ht="15" customHeight="1">
      <c r="C764" s="343">
        <v>7</v>
      </c>
      <c r="D764" s="333" t="s">
        <v>962</v>
      </c>
      <c r="E764" s="170" t="s">
        <v>530</v>
      </c>
      <c r="F764" s="94">
        <v>5.6</v>
      </c>
      <c r="G764" s="64">
        <f t="shared" si="62"/>
        <v>200</v>
      </c>
      <c r="H764" s="124">
        <f t="shared" si="63"/>
        <v>1120</v>
      </c>
      <c r="I764" s="62"/>
    </row>
    <row r="765" spans="3:9" s="55" customFormat="1" ht="15" customHeight="1">
      <c r="C765" s="144" t="s">
        <v>1216</v>
      </c>
      <c r="D765" s="80"/>
      <c r="E765" s="537"/>
      <c r="F765" s="80"/>
      <c r="G765" s="162"/>
      <c r="H765" s="124">
        <f>SUM(H758:H764)</f>
        <v>197000</v>
      </c>
      <c r="I765" s="62"/>
    </row>
    <row r="766" spans="3:9" s="55" customFormat="1" ht="15" customHeight="1">
      <c r="C766" s="141" t="s">
        <v>1217</v>
      </c>
      <c r="D766" s="59" t="s">
        <v>1218</v>
      </c>
      <c r="E766" s="170"/>
      <c r="F766" s="73"/>
      <c r="G766" s="73"/>
      <c r="H766" s="146"/>
      <c r="I766" s="62"/>
    </row>
    <row r="767" spans="3:9" s="55" customFormat="1" ht="15" customHeight="1">
      <c r="C767" s="445">
        <v>1</v>
      </c>
      <c r="D767" s="59" t="s">
        <v>6438</v>
      </c>
      <c r="E767" s="170" t="s">
        <v>1995</v>
      </c>
      <c r="F767" s="188">
        <v>5.0000000000000001E-4</v>
      </c>
      <c r="G767" s="64">
        <f>VLOOKUP(D767,upahbahan,3,FALSE)</f>
        <v>350000</v>
      </c>
      <c r="H767" s="124">
        <f>F767*G767</f>
        <v>175</v>
      </c>
      <c r="I767" s="62"/>
    </row>
    <row r="768" spans="3:9" s="55" customFormat="1" ht="15" customHeight="1">
      <c r="C768" s="144" t="s">
        <v>1219</v>
      </c>
      <c r="D768" s="80"/>
      <c r="E768" s="80"/>
      <c r="F768" s="80"/>
      <c r="G768" s="162"/>
      <c r="H768" s="680">
        <f>SUM(H766:H767)</f>
        <v>175</v>
      </c>
      <c r="I768" s="62"/>
    </row>
    <row r="769" spans="3:9" s="55" customFormat="1" ht="15" customHeight="1">
      <c r="C769" s="122" t="s">
        <v>1220</v>
      </c>
      <c r="D769" s="69" t="s">
        <v>1221</v>
      </c>
      <c r="E769" s="70"/>
      <c r="F769" s="70"/>
      <c r="G769" s="71"/>
      <c r="H769" s="124">
        <f>H768+H765+H756</f>
        <v>197390</v>
      </c>
      <c r="I769" s="62"/>
    </row>
    <row r="770" spans="3:9" s="55" customFormat="1" ht="15" customHeight="1">
      <c r="C770" s="122" t="s">
        <v>1222</v>
      </c>
      <c r="D770" s="69" t="s">
        <v>1325</v>
      </c>
      <c r="E770" s="70"/>
      <c r="F770" s="71"/>
      <c r="G770" s="95">
        <v>0.1</v>
      </c>
      <c r="H770" s="124">
        <f>H769*G770</f>
        <v>19739</v>
      </c>
      <c r="I770" s="62"/>
    </row>
    <row r="771" spans="3:9" s="55" customFormat="1" ht="15" customHeight="1" thickBot="1">
      <c r="C771" s="130" t="s">
        <v>1223</v>
      </c>
      <c r="D771" s="131" t="s">
        <v>1224</v>
      </c>
      <c r="E771" s="132"/>
      <c r="F771" s="132"/>
      <c r="G771" s="155"/>
      <c r="H771" s="134">
        <f>SUM(H769:H770)</f>
        <v>217129</v>
      </c>
      <c r="I771" s="62"/>
    </row>
    <row r="772" spans="3:9" ht="13.8" thickTop="1"/>
    <row r="773" spans="3:9" s="55" customFormat="1" ht="21.75" customHeight="1" thickBot="1">
      <c r="C773" s="53" t="s">
        <v>6621</v>
      </c>
      <c r="D773" s="221" t="s">
        <v>6456</v>
      </c>
      <c r="E773" s="342"/>
      <c r="F773" s="342"/>
      <c r="G773" s="342"/>
      <c r="H773" s="342"/>
      <c r="I773" s="56">
        <f>ROUNDDOWN(H793,-2)</f>
        <v>152200</v>
      </c>
    </row>
    <row r="774" spans="3:9" s="55" customFormat="1" ht="36" customHeight="1" thickTop="1">
      <c r="C774" s="119" t="s">
        <v>1197</v>
      </c>
      <c r="D774" s="120" t="s">
        <v>1198</v>
      </c>
      <c r="E774" s="120" t="s">
        <v>1199</v>
      </c>
      <c r="F774" s="120" t="s">
        <v>1200</v>
      </c>
      <c r="G774" s="120" t="s">
        <v>1201</v>
      </c>
      <c r="H774" s="121" t="s">
        <v>1202</v>
      </c>
      <c r="I774" s="62"/>
    </row>
    <row r="775" spans="3:9" s="55" customFormat="1" ht="15" customHeight="1">
      <c r="C775" s="330" t="s">
        <v>1203</v>
      </c>
      <c r="D775" s="59" t="s">
        <v>1204</v>
      </c>
      <c r="E775" s="73"/>
      <c r="F775" s="73"/>
      <c r="G775" s="73"/>
      <c r="H775" s="146"/>
      <c r="I775" s="62"/>
    </row>
    <row r="776" spans="3:9" s="55" customFormat="1" ht="15" customHeight="1">
      <c r="C776" s="330">
        <v>1</v>
      </c>
      <c r="D776" s="59" t="s">
        <v>5</v>
      </c>
      <c r="E776" s="170" t="s">
        <v>2123</v>
      </c>
      <c r="F776" s="189">
        <v>2.5000000000000001E-2</v>
      </c>
      <c r="G776" s="64">
        <f>VLOOKUP(D776,upahbahan,3,FALSE)</f>
        <v>100000</v>
      </c>
      <c r="H776" s="124">
        <f t="shared" ref="H776:H778" si="64">F776*G776</f>
        <v>2500</v>
      </c>
      <c r="I776" s="62"/>
    </row>
    <row r="777" spans="3:9" s="55" customFormat="1" ht="15" customHeight="1">
      <c r="C777" s="356">
        <v>2</v>
      </c>
      <c r="D777" s="59" t="s">
        <v>1801</v>
      </c>
      <c r="E777" s="72" t="s">
        <v>6</v>
      </c>
      <c r="F777" s="93">
        <v>0.05</v>
      </c>
      <c r="G777" s="64">
        <f>VLOOKUP(D777,upahbahan,3,FALSE)</f>
        <v>145000</v>
      </c>
      <c r="H777" s="124">
        <f t="shared" si="64"/>
        <v>7250</v>
      </c>
      <c r="I777" s="62"/>
    </row>
    <row r="778" spans="3:9" s="55" customFormat="1" ht="15" customHeight="1">
      <c r="C778" s="356">
        <v>3</v>
      </c>
      <c r="D778" s="59" t="s">
        <v>19</v>
      </c>
      <c r="E778" s="72" t="s">
        <v>6</v>
      </c>
      <c r="F778" s="93">
        <v>0.01</v>
      </c>
      <c r="G778" s="64">
        <f>VLOOKUP(D778,upahbahan,3,FALSE)</f>
        <v>200000</v>
      </c>
      <c r="H778" s="124">
        <f t="shared" si="64"/>
        <v>2000</v>
      </c>
      <c r="I778" s="62"/>
    </row>
    <row r="779" spans="3:9" s="55" customFormat="1" ht="15" customHeight="1">
      <c r="C779" s="144" t="s">
        <v>1210</v>
      </c>
      <c r="D779" s="80"/>
      <c r="E779" s="80"/>
      <c r="F779" s="217"/>
      <c r="G779" s="218"/>
      <c r="H779" s="124">
        <f>SUM(H776:H778)</f>
        <v>11750</v>
      </c>
      <c r="I779" s="220"/>
    </row>
    <row r="780" spans="3:9" s="55" customFormat="1" ht="15" customHeight="1">
      <c r="C780" s="343" t="s">
        <v>1211</v>
      </c>
      <c r="D780" s="333" t="s">
        <v>1212</v>
      </c>
      <c r="E780" s="73"/>
      <c r="F780" s="60"/>
      <c r="G780" s="73"/>
      <c r="H780" s="344"/>
      <c r="I780" s="62"/>
    </row>
    <row r="781" spans="3:9" s="55" customFormat="1" ht="15" customHeight="1">
      <c r="C781" s="343">
        <v>1</v>
      </c>
      <c r="D781" s="333" t="s">
        <v>6434</v>
      </c>
      <c r="E781" s="170" t="s">
        <v>63</v>
      </c>
      <c r="F781" s="94">
        <v>1</v>
      </c>
      <c r="G781" s="64">
        <f t="shared" ref="G781:G787" si="65">VLOOKUP(D781,upahbahan,3,FALSE)</f>
        <v>5600</v>
      </c>
      <c r="H781" s="124">
        <f>F781*G781</f>
        <v>5600</v>
      </c>
      <c r="I781" s="62"/>
    </row>
    <row r="782" spans="3:9" s="55" customFormat="1" ht="15" customHeight="1">
      <c r="C782" s="343">
        <v>2</v>
      </c>
      <c r="D782" s="333" t="s">
        <v>6442</v>
      </c>
      <c r="E782" s="170" t="s">
        <v>66</v>
      </c>
      <c r="F782" s="94">
        <v>3.0000000000000001E-3</v>
      </c>
      <c r="G782" s="64">
        <f t="shared" si="65"/>
        <v>18000</v>
      </c>
      <c r="H782" s="124">
        <f t="shared" ref="H782:H787" si="66">F782*G782</f>
        <v>54</v>
      </c>
      <c r="I782" s="62"/>
    </row>
    <row r="783" spans="3:9" s="55" customFormat="1" ht="15" customHeight="1">
      <c r="C783" s="343">
        <v>3</v>
      </c>
      <c r="D783" s="333" t="s">
        <v>6455</v>
      </c>
      <c r="E783" s="170" t="s">
        <v>66</v>
      </c>
      <c r="F783" s="94">
        <v>1.4999999999999999E-2</v>
      </c>
      <c r="G783" s="64">
        <f t="shared" si="65"/>
        <v>166000</v>
      </c>
      <c r="H783" s="124">
        <f t="shared" si="66"/>
        <v>2490</v>
      </c>
      <c r="I783" s="62"/>
    </row>
    <row r="784" spans="3:9" s="55" customFormat="1" ht="15" customHeight="1">
      <c r="C784" s="343">
        <v>4</v>
      </c>
      <c r="D784" s="333" t="s">
        <v>6436</v>
      </c>
      <c r="E784" s="170" t="s">
        <v>66</v>
      </c>
      <c r="F784" s="94">
        <v>0.3</v>
      </c>
      <c r="G784" s="64">
        <f t="shared" si="65"/>
        <v>35000</v>
      </c>
      <c r="H784" s="124">
        <f t="shared" si="66"/>
        <v>10500</v>
      </c>
      <c r="I784" s="62"/>
    </row>
    <row r="785" spans="3:9" s="55" customFormat="1" ht="15" customHeight="1">
      <c r="C785" s="343">
        <v>5</v>
      </c>
      <c r="D785" s="333" t="s">
        <v>6363</v>
      </c>
      <c r="E785" s="170" t="s">
        <v>66</v>
      </c>
      <c r="F785" s="94">
        <v>0.6</v>
      </c>
      <c r="G785" s="64">
        <f t="shared" si="65"/>
        <v>178000</v>
      </c>
      <c r="H785" s="124">
        <f t="shared" si="66"/>
        <v>106800</v>
      </c>
      <c r="I785" s="62"/>
    </row>
    <row r="786" spans="3:9" s="55" customFormat="1" ht="15" customHeight="1">
      <c r="C786" s="343">
        <v>6</v>
      </c>
      <c r="D786" s="333" t="s">
        <v>6437</v>
      </c>
      <c r="E786" s="170" t="s">
        <v>66</v>
      </c>
      <c r="F786" s="94">
        <v>4.0000000000000001E-3</v>
      </c>
      <c r="G786" s="64">
        <f t="shared" si="65"/>
        <v>18000</v>
      </c>
      <c r="H786" s="124">
        <f t="shared" si="66"/>
        <v>72</v>
      </c>
      <c r="I786" s="62"/>
    </row>
    <row r="787" spans="3:9" s="55" customFormat="1" ht="15" customHeight="1">
      <c r="C787" s="343">
        <v>7</v>
      </c>
      <c r="D787" s="333" t="s">
        <v>962</v>
      </c>
      <c r="E787" s="170" t="s">
        <v>530</v>
      </c>
      <c r="F787" s="94">
        <v>5.6</v>
      </c>
      <c r="G787" s="64">
        <f t="shared" si="65"/>
        <v>200</v>
      </c>
      <c r="H787" s="124">
        <f t="shared" si="66"/>
        <v>1120</v>
      </c>
      <c r="I787" s="62"/>
    </row>
    <row r="788" spans="3:9" s="55" customFormat="1" ht="15" customHeight="1">
      <c r="C788" s="144" t="s">
        <v>1216</v>
      </c>
      <c r="D788" s="80"/>
      <c r="E788" s="537"/>
      <c r="F788" s="80"/>
      <c r="G788" s="162"/>
      <c r="H788" s="124">
        <f>SUM(H781:H787)</f>
        <v>126636</v>
      </c>
      <c r="I788" s="62"/>
    </row>
    <row r="789" spans="3:9" s="55" customFormat="1" ht="15" customHeight="1">
      <c r="C789" s="141" t="s">
        <v>1217</v>
      </c>
      <c r="D789" s="59" t="s">
        <v>1218</v>
      </c>
      <c r="E789" s="170"/>
      <c r="F789" s="73"/>
      <c r="G789" s="73"/>
      <c r="H789" s="146"/>
      <c r="I789" s="62"/>
    </row>
    <row r="790" spans="3:9" s="55" customFormat="1" ht="15" customHeight="1">
      <c r="C790" s="144" t="s">
        <v>1219</v>
      </c>
      <c r="D790" s="80"/>
      <c r="E790" s="80"/>
      <c r="F790" s="80"/>
      <c r="G790" s="162"/>
      <c r="H790" s="680">
        <f>SUM(H789:H789)</f>
        <v>0</v>
      </c>
      <c r="I790" s="62"/>
    </row>
    <row r="791" spans="3:9" s="55" customFormat="1" ht="15" customHeight="1">
      <c r="C791" s="122" t="s">
        <v>1220</v>
      </c>
      <c r="D791" s="69" t="s">
        <v>1221</v>
      </c>
      <c r="E791" s="70"/>
      <c r="F791" s="70"/>
      <c r="G791" s="71"/>
      <c r="H791" s="124">
        <f>H790+H788+H779</f>
        <v>138386</v>
      </c>
      <c r="I791" s="62"/>
    </row>
    <row r="792" spans="3:9" s="55" customFormat="1" ht="15" customHeight="1">
      <c r="C792" s="122" t="s">
        <v>1222</v>
      </c>
      <c r="D792" s="69" t="s">
        <v>1325</v>
      </c>
      <c r="E792" s="70"/>
      <c r="F792" s="71"/>
      <c r="G792" s="95">
        <v>0.1</v>
      </c>
      <c r="H792" s="124">
        <f>H791*G792</f>
        <v>13838.6</v>
      </c>
      <c r="I792" s="62"/>
    </row>
    <row r="793" spans="3:9" s="55" customFormat="1" ht="15" customHeight="1" thickBot="1">
      <c r="C793" s="130" t="s">
        <v>1223</v>
      </c>
      <c r="D793" s="131" t="s">
        <v>1224</v>
      </c>
      <c r="E793" s="132"/>
      <c r="F793" s="132"/>
      <c r="G793" s="155"/>
      <c r="H793" s="134">
        <f>SUM(H791:H792)</f>
        <v>152224.6</v>
      </c>
      <c r="I793" s="62"/>
    </row>
    <row r="794" spans="3:9" ht="13.8" thickTop="1"/>
    <row r="795" spans="3:9" s="55" customFormat="1" ht="21.75" customHeight="1" thickBot="1">
      <c r="C795" s="53" t="s">
        <v>6457</v>
      </c>
      <c r="D795" s="221" t="s">
        <v>6458</v>
      </c>
      <c r="E795" s="342"/>
      <c r="F795" s="342"/>
      <c r="G795" s="342"/>
      <c r="H795" s="342"/>
      <c r="I795" s="56">
        <f>ROUNDDOWN(H816,-2)</f>
        <v>181200</v>
      </c>
    </row>
    <row r="796" spans="3:9" s="55" customFormat="1" ht="36" customHeight="1" thickTop="1">
      <c r="C796" s="119" t="s">
        <v>1197</v>
      </c>
      <c r="D796" s="120" t="s">
        <v>1198</v>
      </c>
      <c r="E796" s="120" t="s">
        <v>1199</v>
      </c>
      <c r="F796" s="120" t="s">
        <v>1200</v>
      </c>
      <c r="G796" s="120" t="s">
        <v>1201</v>
      </c>
      <c r="H796" s="121" t="s">
        <v>1202</v>
      </c>
      <c r="I796" s="62"/>
    </row>
    <row r="797" spans="3:9" s="55" customFormat="1" ht="15" customHeight="1">
      <c r="C797" s="330" t="s">
        <v>1203</v>
      </c>
      <c r="D797" s="59" t="s">
        <v>1204</v>
      </c>
      <c r="E797" s="73"/>
      <c r="F797" s="73"/>
      <c r="G797" s="73"/>
      <c r="H797" s="146"/>
      <c r="I797" s="62"/>
    </row>
    <row r="798" spans="3:9" s="55" customFormat="1" ht="15" customHeight="1">
      <c r="C798" s="330">
        <v>1</v>
      </c>
      <c r="D798" s="59" t="s">
        <v>5</v>
      </c>
      <c r="E798" s="170" t="s">
        <v>2123</v>
      </c>
      <c r="F798" s="189">
        <v>1E-3</v>
      </c>
      <c r="G798" s="64">
        <f>VLOOKUP(D798,upahbahan,3,FALSE)</f>
        <v>100000</v>
      </c>
      <c r="H798" s="124">
        <f t="shared" ref="H798:H800" si="67">F798*G798</f>
        <v>100</v>
      </c>
      <c r="I798" s="62"/>
    </row>
    <row r="799" spans="3:9" s="55" customFormat="1" ht="15" customHeight="1">
      <c r="C799" s="356">
        <v>2</v>
      </c>
      <c r="D799" s="59" t="s">
        <v>1801</v>
      </c>
      <c r="E799" s="72" t="s">
        <v>6</v>
      </c>
      <c r="F799" s="93">
        <v>2E-3</v>
      </c>
      <c r="G799" s="64">
        <f>VLOOKUP(D799,upahbahan,3,FALSE)</f>
        <v>145000</v>
      </c>
      <c r="H799" s="124">
        <f t="shared" si="67"/>
        <v>290</v>
      </c>
      <c r="I799" s="62"/>
    </row>
    <row r="800" spans="3:9" s="55" customFormat="1" ht="15" customHeight="1">
      <c r="C800" s="356">
        <v>3</v>
      </c>
      <c r="D800" s="59" t="s">
        <v>19</v>
      </c>
      <c r="E800" s="72" t="s">
        <v>6</v>
      </c>
      <c r="F800" s="93">
        <v>2.0000000000000001E-4</v>
      </c>
      <c r="G800" s="64">
        <f>VLOOKUP(D800,upahbahan,3,FALSE)</f>
        <v>200000</v>
      </c>
      <c r="H800" s="124">
        <f t="shared" si="67"/>
        <v>40</v>
      </c>
      <c r="I800" s="62"/>
    </row>
    <row r="801" spans="3:9" s="55" customFormat="1" ht="15" customHeight="1">
      <c r="C801" s="144" t="s">
        <v>1210</v>
      </c>
      <c r="D801" s="80"/>
      <c r="E801" s="80"/>
      <c r="F801" s="217"/>
      <c r="G801" s="218"/>
      <c r="H801" s="124">
        <f>SUM(H798:H800)</f>
        <v>430</v>
      </c>
      <c r="I801" s="220"/>
    </row>
    <row r="802" spans="3:9" s="55" customFormat="1" ht="15" customHeight="1">
      <c r="C802" s="343" t="s">
        <v>1211</v>
      </c>
      <c r="D802" s="333" t="s">
        <v>1212</v>
      </c>
      <c r="E802" s="73"/>
      <c r="F802" s="60"/>
      <c r="G802" s="73"/>
      <c r="H802" s="344"/>
      <c r="I802" s="62"/>
    </row>
    <row r="803" spans="3:9" s="55" customFormat="1" ht="15" customHeight="1">
      <c r="C803" s="343">
        <v>1</v>
      </c>
      <c r="D803" s="333" t="s">
        <v>6445</v>
      </c>
      <c r="E803" s="170" t="s">
        <v>63</v>
      </c>
      <c r="F803" s="94">
        <v>1</v>
      </c>
      <c r="G803" s="64">
        <f t="shared" ref="G803:G809" si="68">VLOOKUP(D803,upahbahan,3,FALSE)</f>
        <v>7500</v>
      </c>
      <c r="H803" s="124">
        <f>F803*G803</f>
        <v>7500</v>
      </c>
      <c r="I803" s="62"/>
    </row>
    <row r="804" spans="3:9" s="55" customFormat="1" ht="15" customHeight="1">
      <c r="C804" s="343">
        <v>2</v>
      </c>
      <c r="D804" s="333" t="s">
        <v>6439</v>
      </c>
      <c r="E804" s="170" t="s">
        <v>66</v>
      </c>
      <c r="F804" s="94">
        <v>3.0000000000000001E-3</v>
      </c>
      <c r="G804" s="64">
        <f t="shared" si="68"/>
        <v>16000</v>
      </c>
      <c r="H804" s="124">
        <f t="shared" ref="H804:H809" si="69">F804*G804</f>
        <v>48</v>
      </c>
      <c r="I804" s="62"/>
    </row>
    <row r="805" spans="3:9" s="55" customFormat="1" ht="15" customHeight="1">
      <c r="C805" s="343">
        <v>3</v>
      </c>
      <c r="D805" s="333" t="s">
        <v>6455</v>
      </c>
      <c r="E805" s="170" t="s">
        <v>66</v>
      </c>
      <c r="F805" s="94">
        <v>1.4999999999999999E-2</v>
      </c>
      <c r="G805" s="64">
        <f t="shared" si="68"/>
        <v>166000</v>
      </c>
      <c r="H805" s="124">
        <f t="shared" si="69"/>
        <v>2490</v>
      </c>
      <c r="I805" s="62"/>
    </row>
    <row r="806" spans="3:9" s="55" customFormat="1" ht="15" customHeight="1">
      <c r="C806" s="343">
        <v>4</v>
      </c>
      <c r="D806" s="333" t="s">
        <v>6436</v>
      </c>
      <c r="E806" s="170" t="s">
        <v>66</v>
      </c>
      <c r="F806" s="94">
        <v>0.3</v>
      </c>
      <c r="G806" s="64">
        <f t="shared" si="68"/>
        <v>35000</v>
      </c>
      <c r="H806" s="124">
        <f t="shared" si="69"/>
        <v>10500</v>
      </c>
      <c r="I806" s="62"/>
    </row>
    <row r="807" spans="3:9" s="55" customFormat="1" ht="15" customHeight="1">
      <c r="C807" s="343">
        <v>5</v>
      </c>
      <c r="D807" s="333" t="s">
        <v>6363</v>
      </c>
      <c r="E807" s="170" t="s">
        <v>66</v>
      </c>
      <c r="F807" s="94">
        <v>0.8</v>
      </c>
      <c r="G807" s="64">
        <f t="shared" si="68"/>
        <v>178000</v>
      </c>
      <c r="H807" s="124">
        <f t="shared" si="69"/>
        <v>142400</v>
      </c>
      <c r="I807" s="62"/>
    </row>
    <row r="808" spans="3:9" s="55" customFormat="1" ht="15" customHeight="1">
      <c r="C808" s="343">
        <v>6</v>
      </c>
      <c r="D808" s="333" t="s">
        <v>6437</v>
      </c>
      <c r="E808" s="170" t="s">
        <v>66</v>
      </c>
      <c r="F808" s="94">
        <v>4.0000000000000001E-3</v>
      </c>
      <c r="G808" s="64">
        <f t="shared" si="68"/>
        <v>18000</v>
      </c>
      <c r="H808" s="124">
        <f t="shared" si="69"/>
        <v>72</v>
      </c>
      <c r="I808" s="62"/>
    </row>
    <row r="809" spans="3:9" s="55" customFormat="1" ht="15" customHeight="1">
      <c r="C809" s="343">
        <v>7</v>
      </c>
      <c r="D809" s="333" t="s">
        <v>962</v>
      </c>
      <c r="E809" s="170" t="s">
        <v>530</v>
      </c>
      <c r="F809" s="94">
        <v>5.6</v>
      </c>
      <c r="G809" s="64">
        <f t="shared" si="68"/>
        <v>200</v>
      </c>
      <c r="H809" s="124">
        <f t="shared" si="69"/>
        <v>1120</v>
      </c>
      <c r="I809" s="62"/>
    </row>
    <row r="810" spans="3:9" s="55" customFormat="1" ht="15" customHeight="1">
      <c r="C810" s="144" t="s">
        <v>1216</v>
      </c>
      <c r="D810" s="80"/>
      <c r="E810" s="537"/>
      <c r="F810" s="80"/>
      <c r="G810" s="162"/>
      <c r="H810" s="124">
        <f>SUM(H803:H809)</f>
        <v>164130</v>
      </c>
      <c r="I810" s="62"/>
    </row>
    <row r="811" spans="3:9" s="55" customFormat="1" ht="15" customHeight="1">
      <c r="C811" s="141" t="s">
        <v>1217</v>
      </c>
      <c r="D811" s="59" t="s">
        <v>1218</v>
      </c>
      <c r="E811" s="170"/>
      <c r="F811" s="73"/>
      <c r="G811" s="73"/>
      <c r="H811" s="146"/>
      <c r="I811" s="62"/>
    </row>
    <row r="812" spans="3:9" s="55" customFormat="1" ht="15" customHeight="1">
      <c r="C812" s="445">
        <v>1</v>
      </c>
      <c r="D812" s="59" t="s">
        <v>6438</v>
      </c>
      <c r="E812" s="170" t="s">
        <v>1995</v>
      </c>
      <c r="F812" s="188">
        <v>5.0000000000000001E-4</v>
      </c>
      <c r="G812" s="64">
        <f>VLOOKUP(D812,upahbahan,3,FALSE)</f>
        <v>350000</v>
      </c>
      <c r="H812" s="124">
        <f>F812*G812</f>
        <v>175</v>
      </c>
      <c r="I812" s="62"/>
    </row>
    <row r="813" spans="3:9" s="55" customFormat="1" ht="15" customHeight="1">
      <c r="C813" s="144" t="s">
        <v>1219</v>
      </c>
      <c r="D813" s="80"/>
      <c r="E813" s="80"/>
      <c r="F813" s="80"/>
      <c r="G813" s="162"/>
      <c r="H813" s="680">
        <f>SUM(H811:H812)</f>
        <v>175</v>
      </c>
      <c r="I813" s="62"/>
    </row>
    <row r="814" spans="3:9" s="55" customFormat="1" ht="15" customHeight="1">
      <c r="C814" s="122" t="s">
        <v>1220</v>
      </c>
      <c r="D814" s="69" t="s">
        <v>1221</v>
      </c>
      <c r="E814" s="70"/>
      <c r="F814" s="70"/>
      <c r="G814" s="71"/>
      <c r="H814" s="124">
        <f>H813+H810+H801</f>
        <v>164735</v>
      </c>
      <c r="I814" s="62"/>
    </row>
    <row r="815" spans="3:9" s="55" customFormat="1" ht="15" customHeight="1">
      <c r="C815" s="122" t="s">
        <v>1222</v>
      </c>
      <c r="D815" s="69" t="s">
        <v>1325</v>
      </c>
      <c r="E815" s="70"/>
      <c r="F815" s="71"/>
      <c r="G815" s="95">
        <v>0.1</v>
      </c>
      <c r="H815" s="124">
        <f>H814*G815</f>
        <v>16473.5</v>
      </c>
      <c r="I815" s="62"/>
    </row>
    <row r="816" spans="3:9" s="55" customFormat="1" ht="15" customHeight="1" thickBot="1">
      <c r="C816" s="130" t="s">
        <v>1223</v>
      </c>
      <c r="D816" s="131" t="s">
        <v>1224</v>
      </c>
      <c r="E816" s="132"/>
      <c r="F816" s="132"/>
      <c r="G816" s="155"/>
      <c r="H816" s="134">
        <f>SUM(H814:H815)</f>
        <v>181208.5</v>
      </c>
      <c r="I816" s="62"/>
    </row>
    <row r="817" spans="3:9" ht="13.8" thickTop="1"/>
    <row r="818" spans="3:9" s="55" customFormat="1" ht="21.75" customHeight="1" thickBot="1">
      <c r="C818" s="53" t="s">
        <v>6460</v>
      </c>
      <c r="D818" s="221" t="s">
        <v>6459</v>
      </c>
      <c r="E818" s="342"/>
      <c r="F818" s="342"/>
      <c r="G818" s="342"/>
      <c r="H818" s="342"/>
      <c r="I818" s="56">
        <f>ROUNDDOWN(H838,-2)</f>
        <v>192000</v>
      </c>
    </row>
    <row r="819" spans="3:9" s="55" customFormat="1" ht="36" customHeight="1" thickTop="1">
      <c r="C819" s="119" t="s">
        <v>1197</v>
      </c>
      <c r="D819" s="120" t="s">
        <v>1198</v>
      </c>
      <c r="E819" s="120" t="s">
        <v>1199</v>
      </c>
      <c r="F819" s="120" t="s">
        <v>1200</v>
      </c>
      <c r="G819" s="120" t="s">
        <v>1201</v>
      </c>
      <c r="H819" s="121" t="s">
        <v>1202</v>
      </c>
      <c r="I819" s="62"/>
    </row>
    <row r="820" spans="3:9" s="55" customFormat="1" ht="15" customHeight="1">
      <c r="C820" s="330" t="s">
        <v>1203</v>
      </c>
      <c r="D820" s="59" t="s">
        <v>1204</v>
      </c>
      <c r="E820" s="73"/>
      <c r="F820" s="73"/>
      <c r="G820" s="73"/>
      <c r="H820" s="146"/>
      <c r="I820" s="62"/>
    </row>
    <row r="821" spans="3:9" s="55" customFormat="1" ht="15" customHeight="1">
      <c r="C821" s="330">
        <v>1</v>
      </c>
      <c r="D821" s="59" t="s">
        <v>5</v>
      </c>
      <c r="E821" s="170" t="s">
        <v>2123</v>
      </c>
      <c r="F821" s="189">
        <v>0.05</v>
      </c>
      <c r="G821" s="64">
        <f>VLOOKUP(D821,upahbahan,3,FALSE)</f>
        <v>100000</v>
      </c>
      <c r="H821" s="124">
        <f t="shared" ref="H821:H823" si="70">F821*G821</f>
        <v>5000</v>
      </c>
      <c r="I821" s="62"/>
    </row>
    <row r="822" spans="3:9" s="55" customFormat="1" ht="15" customHeight="1">
      <c r="C822" s="356">
        <v>2</v>
      </c>
      <c r="D822" s="59" t="s">
        <v>1801</v>
      </c>
      <c r="E822" s="72" t="s">
        <v>6</v>
      </c>
      <c r="F822" s="93">
        <v>0.01</v>
      </c>
      <c r="G822" s="64">
        <f>VLOOKUP(D822,upahbahan,3,FALSE)</f>
        <v>145000</v>
      </c>
      <c r="H822" s="124">
        <f t="shared" si="70"/>
        <v>1450</v>
      </c>
      <c r="I822" s="62"/>
    </row>
    <row r="823" spans="3:9" s="55" customFormat="1" ht="15" customHeight="1">
      <c r="C823" s="356">
        <v>3</v>
      </c>
      <c r="D823" s="59" t="s">
        <v>19</v>
      </c>
      <c r="E823" s="72" t="s">
        <v>6</v>
      </c>
      <c r="F823" s="93">
        <v>0.02</v>
      </c>
      <c r="G823" s="64">
        <f>VLOOKUP(D823,upahbahan,3,FALSE)</f>
        <v>200000</v>
      </c>
      <c r="H823" s="124">
        <f t="shared" si="70"/>
        <v>4000</v>
      </c>
      <c r="I823" s="62"/>
    </row>
    <row r="824" spans="3:9" s="55" customFormat="1" ht="15" customHeight="1">
      <c r="C824" s="144" t="s">
        <v>1210</v>
      </c>
      <c r="D824" s="80"/>
      <c r="E824" s="80"/>
      <c r="F824" s="217"/>
      <c r="G824" s="218"/>
      <c r="H824" s="124">
        <f>SUM(H821:H823)</f>
        <v>10450</v>
      </c>
      <c r="I824" s="220"/>
    </row>
    <row r="825" spans="3:9" s="55" customFormat="1" ht="15" customHeight="1">
      <c r="C825" s="343" t="s">
        <v>1211</v>
      </c>
      <c r="D825" s="333" t="s">
        <v>1212</v>
      </c>
      <c r="E825" s="73"/>
      <c r="F825" s="60"/>
      <c r="G825" s="73"/>
      <c r="H825" s="344"/>
      <c r="I825" s="62"/>
    </row>
    <row r="826" spans="3:9" s="55" customFormat="1" ht="15" customHeight="1">
      <c r="C826" s="343">
        <v>1</v>
      </c>
      <c r="D826" s="333" t="s">
        <v>6445</v>
      </c>
      <c r="E826" s="170" t="s">
        <v>63</v>
      </c>
      <c r="F826" s="94">
        <v>1</v>
      </c>
      <c r="G826" s="64">
        <f t="shared" ref="G826:G832" si="71">VLOOKUP(D826,upahbahan,3,FALSE)</f>
        <v>7500</v>
      </c>
      <c r="H826" s="124">
        <f>F826*G826</f>
        <v>7500</v>
      </c>
      <c r="I826" s="62"/>
    </row>
    <row r="827" spans="3:9" s="55" customFormat="1" ht="15" customHeight="1">
      <c r="C827" s="343">
        <v>2</v>
      </c>
      <c r="D827" s="333" t="s">
        <v>6442</v>
      </c>
      <c r="E827" s="170" t="s">
        <v>66</v>
      </c>
      <c r="F827" s="94">
        <v>3.0000000000000001E-3</v>
      </c>
      <c r="G827" s="64">
        <f t="shared" si="71"/>
        <v>18000</v>
      </c>
      <c r="H827" s="124">
        <f t="shared" ref="H827:H832" si="72">F827*G827</f>
        <v>54</v>
      </c>
      <c r="I827" s="62"/>
    </row>
    <row r="828" spans="3:9" s="55" customFormat="1" ht="15" customHeight="1">
      <c r="C828" s="343">
        <v>3</v>
      </c>
      <c r="D828" s="333" t="s">
        <v>6455</v>
      </c>
      <c r="E828" s="170" t="s">
        <v>66</v>
      </c>
      <c r="F828" s="94">
        <v>1.4999999999999999E-2</v>
      </c>
      <c r="G828" s="64">
        <f t="shared" si="71"/>
        <v>166000</v>
      </c>
      <c r="H828" s="124">
        <f t="shared" si="72"/>
        <v>2490</v>
      </c>
      <c r="I828" s="62"/>
    </row>
    <row r="829" spans="3:9" s="55" customFormat="1" ht="15" customHeight="1">
      <c r="C829" s="343">
        <v>4</v>
      </c>
      <c r="D829" s="333" t="s">
        <v>6436</v>
      </c>
      <c r="E829" s="170" t="s">
        <v>66</v>
      </c>
      <c r="F829" s="94">
        <v>0.3</v>
      </c>
      <c r="G829" s="64">
        <f t="shared" si="71"/>
        <v>35000</v>
      </c>
      <c r="H829" s="124">
        <f t="shared" si="72"/>
        <v>10500</v>
      </c>
      <c r="I829" s="62"/>
    </row>
    <row r="830" spans="3:9" s="55" customFormat="1" ht="15" customHeight="1">
      <c r="C830" s="343">
        <v>5</v>
      </c>
      <c r="D830" s="333" t="s">
        <v>6363</v>
      </c>
      <c r="E830" s="170" t="s">
        <v>66</v>
      </c>
      <c r="F830" s="94">
        <v>0.8</v>
      </c>
      <c r="G830" s="64">
        <f t="shared" si="71"/>
        <v>178000</v>
      </c>
      <c r="H830" s="124">
        <f t="shared" si="72"/>
        <v>142400</v>
      </c>
      <c r="I830" s="62"/>
    </row>
    <row r="831" spans="3:9" s="55" customFormat="1" ht="15" customHeight="1">
      <c r="C831" s="343">
        <v>6</v>
      </c>
      <c r="D831" s="333" t="s">
        <v>6437</v>
      </c>
      <c r="E831" s="170" t="s">
        <v>66</v>
      </c>
      <c r="F831" s="94">
        <v>4.0000000000000001E-3</v>
      </c>
      <c r="G831" s="64">
        <f t="shared" si="71"/>
        <v>18000</v>
      </c>
      <c r="H831" s="124">
        <f t="shared" si="72"/>
        <v>72</v>
      </c>
      <c r="I831" s="62"/>
    </row>
    <row r="832" spans="3:9" s="55" customFormat="1" ht="15" customHeight="1">
      <c r="C832" s="343">
        <v>7</v>
      </c>
      <c r="D832" s="333" t="s">
        <v>962</v>
      </c>
      <c r="E832" s="170" t="s">
        <v>530</v>
      </c>
      <c r="F832" s="94">
        <v>5.6</v>
      </c>
      <c r="G832" s="64">
        <f t="shared" si="71"/>
        <v>200</v>
      </c>
      <c r="H832" s="124">
        <f t="shared" si="72"/>
        <v>1120</v>
      </c>
      <c r="I832" s="62"/>
    </row>
    <row r="833" spans="3:9" s="55" customFormat="1" ht="15" customHeight="1">
      <c r="C833" s="144" t="s">
        <v>1216</v>
      </c>
      <c r="D833" s="80"/>
      <c r="E833" s="537"/>
      <c r="F833" s="80"/>
      <c r="G833" s="162"/>
      <c r="H833" s="124">
        <f>SUM(H826:H832)</f>
        <v>164136</v>
      </c>
      <c r="I833" s="62"/>
    </row>
    <row r="834" spans="3:9" s="55" customFormat="1" ht="15" customHeight="1">
      <c r="C834" s="141" t="s">
        <v>1217</v>
      </c>
      <c r="D834" s="59" t="s">
        <v>1218</v>
      </c>
      <c r="E834" s="170"/>
      <c r="F834" s="73"/>
      <c r="G834" s="73"/>
      <c r="H834" s="146"/>
      <c r="I834" s="62"/>
    </row>
    <row r="835" spans="3:9" s="55" customFormat="1" ht="15" customHeight="1">
      <c r="C835" s="144" t="s">
        <v>1219</v>
      </c>
      <c r="D835" s="80"/>
      <c r="E835" s="80"/>
      <c r="F835" s="80"/>
      <c r="G835" s="162"/>
      <c r="H835" s="680">
        <f>SUM(H834:H834)</f>
        <v>0</v>
      </c>
      <c r="I835" s="62"/>
    </row>
    <row r="836" spans="3:9" s="55" customFormat="1" ht="15" customHeight="1">
      <c r="C836" s="122" t="s">
        <v>1220</v>
      </c>
      <c r="D836" s="69" t="s">
        <v>1221</v>
      </c>
      <c r="E836" s="70"/>
      <c r="F836" s="70"/>
      <c r="G836" s="71"/>
      <c r="H836" s="124">
        <f>H835+H833+H824</f>
        <v>174586</v>
      </c>
      <c r="I836" s="62"/>
    </row>
    <row r="837" spans="3:9" s="55" customFormat="1" ht="15" customHeight="1">
      <c r="C837" s="122" t="s">
        <v>1222</v>
      </c>
      <c r="D837" s="69" t="s">
        <v>1325</v>
      </c>
      <c r="E837" s="70"/>
      <c r="F837" s="71"/>
      <c r="G837" s="95">
        <v>0.1</v>
      </c>
      <c r="H837" s="124">
        <f>H836*G837</f>
        <v>17458.600000000002</v>
      </c>
      <c r="I837" s="62"/>
    </row>
    <row r="838" spans="3:9" s="55" customFormat="1" ht="15" customHeight="1" thickBot="1">
      <c r="C838" s="130" t="s">
        <v>1223</v>
      </c>
      <c r="D838" s="131" t="s">
        <v>1224</v>
      </c>
      <c r="E838" s="132"/>
      <c r="F838" s="132"/>
      <c r="G838" s="155"/>
      <c r="H838" s="134">
        <f>SUM(H836:H837)</f>
        <v>192044.6</v>
      </c>
      <c r="I838" s="62"/>
    </row>
    <row r="839" spans="3:9" ht="13.8" thickTop="1"/>
    <row r="840" spans="3:9" s="55" customFormat="1" ht="21.75" customHeight="1" thickBot="1">
      <c r="C840" s="53" t="s">
        <v>6461</v>
      </c>
      <c r="D840" s="221" t="s">
        <v>6462</v>
      </c>
      <c r="E840" s="342"/>
      <c r="F840" s="342"/>
      <c r="G840" s="342"/>
      <c r="H840" s="342"/>
      <c r="I840" s="56">
        <f>ROUNDDOWN(H861,-2)</f>
        <v>223000</v>
      </c>
    </row>
    <row r="841" spans="3:9" s="55" customFormat="1" ht="36" customHeight="1" thickTop="1">
      <c r="C841" s="119" t="s">
        <v>1197</v>
      </c>
      <c r="D841" s="120" t="s">
        <v>1198</v>
      </c>
      <c r="E841" s="120" t="s">
        <v>1199</v>
      </c>
      <c r="F841" s="120" t="s">
        <v>1200</v>
      </c>
      <c r="G841" s="120" t="s">
        <v>1201</v>
      </c>
      <c r="H841" s="121" t="s">
        <v>1202</v>
      </c>
      <c r="I841" s="62"/>
    </row>
    <row r="842" spans="3:9" s="55" customFormat="1" ht="15" customHeight="1">
      <c r="C842" s="330" t="s">
        <v>1203</v>
      </c>
      <c r="D842" s="59" t="s">
        <v>1204</v>
      </c>
      <c r="E842" s="73"/>
      <c r="F842" s="73"/>
      <c r="G842" s="73"/>
      <c r="H842" s="146"/>
      <c r="I842" s="62"/>
    </row>
    <row r="843" spans="3:9" s="55" customFormat="1" ht="15" customHeight="1">
      <c r="C843" s="330">
        <v>1</v>
      </c>
      <c r="D843" s="59" t="s">
        <v>5</v>
      </c>
      <c r="E843" s="170" t="s">
        <v>2123</v>
      </c>
      <c r="F843" s="189">
        <v>2E-3</v>
      </c>
      <c r="G843" s="64">
        <f>VLOOKUP(D843,upahbahan,3,FALSE)</f>
        <v>100000</v>
      </c>
      <c r="H843" s="124">
        <f t="shared" ref="H843:H845" si="73">F843*G843</f>
        <v>200</v>
      </c>
      <c r="I843" s="62"/>
    </row>
    <row r="844" spans="3:9" s="55" customFormat="1" ht="15" customHeight="1">
      <c r="C844" s="356">
        <v>2</v>
      </c>
      <c r="D844" s="59" t="s">
        <v>1801</v>
      </c>
      <c r="E844" s="72" t="s">
        <v>6</v>
      </c>
      <c r="F844" s="93">
        <v>4.0000000000000001E-3</v>
      </c>
      <c r="G844" s="64">
        <f>VLOOKUP(D844,upahbahan,3,FALSE)</f>
        <v>145000</v>
      </c>
      <c r="H844" s="124">
        <f t="shared" si="73"/>
        <v>580</v>
      </c>
      <c r="I844" s="62"/>
    </row>
    <row r="845" spans="3:9" s="55" customFormat="1" ht="15" customHeight="1">
      <c r="C845" s="356">
        <v>3</v>
      </c>
      <c r="D845" s="59" t="s">
        <v>19</v>
      </c>
      <c r="E845" s="72" t="s">
        <v>6</v>
      </c>
      <c r="F845" s="93">
        <v>4.0000000000000002E-4</v>
      </c>
      <c r="G845" s="64">
        <f>VLOOKUP(D845,upahbahan,3,FALSE)</f>
        <v>200000</v>
      </c>
      <c r="H845" s="124">
        <f t="shared" si="73"/>
        <v>80</v>
      </c>
      <c r="I845" s="62"/>
    </row>
    <row r="846" spans="3:9" s="55" customFormat="1" ht="15" customHeight="1">
      <c r="C846" s="144" t="s">
        <v>1210</v>
      </c>
      <c r="D846" s="80"/>
      <c r="E846" s="80"/>
      <c r="F846" s="217"/>
      <c r="G846" s="218"/>
      <c r="H846" s="124">
        <f>SUM(H843:H845)</f>
        <v>860</v>
      </c>
      <c r="I846" s="220"/>
    </row>
    <row r="847" spans="3:9" s="55" customFormat="1" ht="15" customHeight="1">
      <c r="C847" s="343" t="s">
        <v>1211</v>
      </c>
      <c r="D847" s="333" t="s">
        <v>1212</v>
      </c>
      <c r="E847" s="73"/>
      <c r="F847" s="60"/>
      <c r="G847" s="73"/>
      <c r="H847" s="344"/>
      <c r="I847" s="62"/>
    </row>
    <row r="848" spans="3:9" s="55" customFormat="1" ht="15" customHeight="1">
      <c r="C848" s="343">
        <v>1</v>
      </c>
      <c r="D848" s="333" t="s">
        <v>6447</v>
      </c>
      <c r="E848" s="170" t="s">
        <v>63</v>
      </c>
      <c r="F848" s="94">
        <v>1</v>
      </c>
      <c r="G848" s="64">
        <f t="shared" ref="G848:G854" si="74">VLOOKUP(D848,upahbahan,3,FALSE)</f>
        <v>9500</v>
      </c>
      <c r="H848" s="124">
        <f>F848*G848</f>
        <v>9500</v>
      </c>
      <c r="I848" s="62"/>
    </row>
    <row r="849" spans="3:9" s="55" customFormat="1" ht="15" customHeight="1">
      <c r="C849" s="343">
        <v>2</v>
      </c>
      <c r="D849" s="333" t="s">
        <v>6439</v>
      </c>
      <c r="E849" s="170" t="s">
        <v>66</v>
      </c>
      <c r="F849" s="94">
        <v>3.0000000000000001E-3</v>
      </c>
      <c r="G849" s="64">
        <f t="shared" si="74"/>
        <v>16000</v>
      </c>
      <c r="H849" s="124">
        <f t="shared" ref="H849:H854" si="75">F849*G849</f>
        <v>48</v>
      </c>
      <c r="I849" s="62"/>
    </row>
    <row r="850" spans="3:9" s="55" customFormat="1" ht="15" customHeight="1">
      <c r="C850" s="343">
        <v>3</v>
      </c>
      <c r="D850" s="333" t="s">
        <v>6455</v>
      </c>
      <c r="E850" s="170" t="s">
        <v>66</v>
      </c>
      <c r="F850" s="94">
        <v>1.4999999999999999E-2</v>
      </c>
      <c r="G850" s="64">
        <f t="shared" si="74"/>
        <v>166000</v>
      </c>
      <c r="H850" s="124">
        <f t="shared" si="75"/>
        <v>2490</v>
      </c>
      <c r="I850" s="62"/>
    </row>
    <row r="851" spans="3:9" s="55" customFormat="1" ht="15" customHeight="1">
      <c r="C851" s="343">
        <v>4</v>
      </c>
      <c r="D851" s="333" t="s">
        <v>6436</v>
      </c>
      <c r="E851" s="170" t="s">
        <v>66</v>
      </c>
      <c r="F851" s="94">
        <v>0.3</v>
      </c>
      <c r="G851" s="64">
        <f t="shared" si="74"/>
        <v>35000</v>
      </c>
      <c r="H851" s="124">
        <f t="shared" si="75"/>
        <v>10500</v>
      </c>
      <c r="I851" s="62"/>
    </row>
    <row r="852" spans="3:9" s="55" customFormat="1" ht="15" customHeight="1">
      <c r="C852" s="343">
        <v>5</v>
      </c>
      <c r="D852" s="333" t="s">
        <v>6363</v>
      </c>
      <c r="E852" s="170" t="s">
        <v>66</v>
      </c>
      <c r="F852" s="94">
        <v>1</v>
      </c>
      <c r="G852" s="64">
        <f t="shared" si="74"/>
        <v>178000</v>
      </c>
      <c r="H852" s="124">
        <f t="shared" si="75"/>
        <v>178000</v>
      </c>
      <c r="I852" s="62"/>
    </row>
    <row r="853" spans="3:9" s="55" customFormat="1" ht="15" customHeight="1">
      <c r="C853" s="343">
        <v>6</v>
      </c>
      <c r="D853" s="333" t="s">
        <v>6437</v>
      </c>
      <c r="E853" s="170" t="s">
        <v>66</v>
      </c>
      <c r="F853" s="94">
        <v>4.0000000000000001E-3</v>
      </c>
      <c r="G853" s="64">
        <f t="shared" si="74"/>
        <v>18000</v>
      </c>
      <c r="H853" s="124">
        <f t="shared" si="75"/>
        <v>72</v>
      </c>
      <c r="I853" s="62"/>
    </row>
    <row r="854" spans="3:9" s="55" customFormat="1" ht="15" customHeight="1">
      <c r="C854" s="343">
        <v>7</v>
      </c>
      <c r="D854" s="333" t="s">
        <v>962</v>
      </c>
      <c r="E854" s="170" t="s">
        <v>530</v>
      </c>
      <c r="F854" s="94">
        <v>5.6</v>
      </c>
      <c r="G854" s="64">
        <f t="shared" si="74"/>
        <v>200</v>
      </c>
      <c r="H854" s="124">
        <f t="shared" si="75"/>
        <v>1120</v>
      </c>
      <c r="I854" s="62"/>
    </row>
    <row r="855" spans="3:9" s="55" customFormat="1" ht="15" customHeight="1">
      <c r="C855" s="144" t="s">
        <v>1216</v>
      </c>
      <c r="D855" s="80"/>
      <c r="E855" s="537"/>
      <c r="F855" s="80"/>
      <c r="G855" s="162"/>
      <c r="H855" s="124">
        <f>SUM(H848:H854)</f>
        <v>201730</v>
      </c>
      <c r="I855" s="62"/>
    </row>
    <row r="856" spans="3:9" s="55" customFormat="1" ht="15" customHeight="1">
      <c r="C856" s="141" t="s">
        <v>1217</v>
      </c>
      <c r="D856" s="59" t="s">
        <v>1218</v>
      </c>
      <c r="E856" s="170"/>
      <c r="F856" s="73"/>
      <c r="G856" s="73"/>
      <c r="H856" s="146"/>
      <c r="I856" s="62"/>
    </row>
    <row r="857" spans="3:9" s="55" customFormat="1" ht="15" customHeight="1">
      <c r="C857" s="445">
        <v>1</v>
      </c>
      <c r="D857" s="59" t="s">
        <v>6438</v>
      </c>
      <c r="E857" s="170" t="s">
        <v>1995</v>
      </c>
      <c r="F857" s="188">
        <v>5.0000000000000001E-4</v>
      </c>
      <c r="G857" s="64">
        <f>VLOOKUP(D857,upahbahan,3,FALSE)</f>
        <v>350000</v>
      </c>
      <c r="H857" s="124">
        <f>F857*G857</f>
        <v>175</v>
      </c>
      <c r="I857" s="62"/>
    </row>
    <row r="858" spans="3:9" s="55" customFormat="1" ht="15" customHeight="1">
      <c r="C858" s="144" t="s">
        <v>1219</v>
      </c>
      <c r="D858" s="80"/>
      <c r="E858" s="80"/>
      <c r="F858" s="80"/>
      <c r="G858" s="162"/>
      <c r="H858" s="680">
        <f>SUM(H856:H857)</f>
        <v>175</v>
      </c>
      <c r="I858" s="62"/>
    </row>
    <row r="859" spans="3:9" s="55" customFormat="1" ht="15" customHeight="1">
      <c r="C859" s="122" t="s">
        <v>1220</v>
      </c>
      <c r="D859" s="69" t="s">
        <v>1221</v>
      </c>
      <c r="E859" s="70"/>
      <c r="F859" s="70"/>
      <c r="G859" s="71"/>
      <c r="H859" s="124">
        <f>H858+H855+H846</f>
        <v>202765</v>
      </c>
      <c r="I859" s="62"/>
    </row>
    <row r="860" spans="3:9" s="55" customFormat="1" ht="15" customHeight="1">
      <c r="C860" s="122" t="s">
        <v>1222</v>
      </c>
      <c r="D860" s="69" t="s">
        <v>1325</v>
      </c>
      <c r="E860" s="70"/>
      <c r="F860" s="71"/>
      <c r="G860" s="95">
        <v>0.1</v>
      </c>
      <c r="H860" s="124">
        <f>H859*G860</f>
        <v>20276.5</v>
      </c>
      <c r="I860" s="62"/>
    </row>
    <row r="861" spans="3:9" s="55" customFormat="1" ht="15" customHeight="1" thickBot="1">
      <c r="C861" s="130" t="s">
        <v>1223</v>
      </c>
      <c r="D861" s="131" t="s">
        <v>1224</v>
      </c>
      <c r="E861" s="132"/>
      <c r="F861" s="132"/>
      <c r="G861" s="155"/>
      <c r="H861" s="134">
        <f>SUM(H859:H860)</f>
        <v>223041.5</v>
      </c>
      <c r="I861" s="62"/>
    </row>
    <row r="862" spans="3:9" ht="13.8" thickTop="1"/>
    <row r="863" spans="3:9" s="55" customFormat="1" ht="21.75" customHeight="1" thickBot="1">
      <c r="C863" s="53" t="s">
        <v>6463</v>
      </c>
      <c r="D863" s="221" t="s">
        <v>6464</v>
      </c>
      <c r="E863" s="342"/>
      <c r="F863" s="342"/>
      <c r="G863" s="342"/>
      <c r="H863" s="342"/>
      <c r="I863" s="56">
        <f>ROUNDDOWN(H883,-2)</f>
        <v>273600</v>
      </c>
    </row>
    <row r="864" spans="3:9" s="55" customFormat="1" ht="36" customHeight="1" thickTop="1">
      <c r="C864" s="119" t="s">
        <v>1197</v>
      </c>
      <c r="D864" s="120" t="s">
        <v>1198</v>
      </c>
      <c r="E864" s="120" t="s">
        <v>1199</v>
      </c>
      <c r="F864" s="120" t="s">
        <v>1200</v>
      </c>
      <c r="G864" s="120" t="s">
        <v>1201</v>
      </c>
      <c r="H864" s="121" t="s">
        <v>1202</v>
      </c>
      <c r="I864" s="62"/>
    </row>
    <row r="865" spans="3:9" s="55" customFormat="1" ht="15" customHeight="1">
      <c r="C865" s="330" t="s">
        <v>1203</v>
      </c>
      <c r="D865" s="59" t="s">
        <v>1204</v>
      </c>
      <c r="E865" s="73"/>
      <c r="F865" s="73"/>
      <c r="G865" s="73"/>
      <c r="H865" s="146"/>
      <c r="I865" s="62"/>
    </row>
    <row r="866" spans="3:9" s="55" customFormat="1" ht="15" customHeight="1">
      <c r="C866" s="330">
        <v>1</v>
      </c>
      <c r="D866" s="59" t="s">
        <v>5</v>
      </c>
      <c r="E866" s="170" t="s">
        <v>2123</v>
      </c>
      <c r="F866" s="189">
        <v>0.1</v>
      </c>
      <c r="G866" s="64">
        <f>VLOOKUP(D866,upahbahan,3,FALSE)</f>
        <v>100000</v>
      </c>
      <c r="H866" s="124">
        <f t="shared" ref="H866:H868" si="76">F866*G866</f>
        <v>10000</v>
      </c>
      <c r="I866" s="62"/>
    </row>
    <row r="867" spans="3:9" s="55" customFormat="1" ht="15" customHeight="1">
      <c r="C867" s="356">
        <v>2</v>
      </c>
      <c r="D867" s="59" t="s">
        <v>1801</v>
      </c>
      <c r="E867" s="72" t="s">
        <v>6</v>
      </c>
      <c r="F867" s="93">
        <v>0.2</v>
      </c>
      <c r="G867" s="64">
        <f>VLOOKUP(D867,upahbahan,3,FALSE)</f>
        <v>145000</v>
      </c>
      <c r="H867" s="124">
        <f t="shared" si="76"/>
        <v>29000</v>
      </c>
      <c r="I867" s="62"/>
    </row>
    <row r="868" spans="3:9" s="55" customFormat="1" ht="15" customHeight="1">
      <c r="C868" s="356">
        <v>3</v>
      </c>
      <c r="D868" s="59" t="s">
        <v>19</v>
      </c>
      <c r="E868" s="72" t="s">
        <v>6</v>
      </c>
      <c r="F868" s="93">
        <v>0.04</v>
      </c>
      <c r="G868" s="64">
        <f>VLOOKUP(D868,upahbahan,3,FALSE)</f>
        <v>200000</v>
      </c>
      <c r="H868" s="124">
        <f t="shared" si="76"/>
        <v>8000</v>
      </c>
      <c r="I868" s="62"/>
    </row>
    <row r="869" spans="3:9" s="55" customFormat="1" ht="15" customHeight="1">
      <c r="C869" s="144" t="s">
        <v>1210</v>
      </c>
      <c r="D869" s="80"/>
      <c r="E869" s="80"/>
      <c r="F869" s="217"/>
      <c r="G869" s="218"/>
      <c r="H869" s="124">
        <f>SUM(H866:H868)</f>
        <v>47000</v>
      </c>
      <c r="I869" s="220"/>
    </row>
    <row r="870" spans="3:9" s="55" customFormat="1" ht="15" customHeight="1">
      <c r="C870" s="343" t="s">
        <v>1211</v>
      </c>
      <c r="D870" s="333" t="s">
        <v>1212</v>
      </c>
      <c r="E870" s="73"/>
      <c r="F870" s="60"/>
      <c r="G870" s="73"/>
      <c r="H870" s="344"/>
      <c r="I870" s="62"/>
    </row>
    <row r="871" spans="3:9" s="55" customFormat="1" ht="15" customHeight="1">
      <c r="C871" s="343">
        <v>1</v>
      </c>
      <c r="D871" s="333" t="s">
        <v>6447</v>
      </c>
      <c r="E871" s="170" t="s">
        <v>63</v>
      </c>
      <c r="F871" s="94">
        <v>1</v>
      </c>
      <c r="G871" s="64">
        <f t="shared" ref="G871:G877" si="77">VLOOKUP(D871,upahbahan,3,FALSE)</f>
        <v>9500</v>
      </c>
      <c r="H871" s="124">
        <f>F871*G871</f>
        <v>9500</v>
      </c>
      <c r="I871" s="62"/>
    </row>
    <row r="872" spans="3:9" s="55" customFormat="1" ht="15" customHeight="1">
      <c r="C872" s="343">
        <v>2</v>
      </c>
      <c r="D872" s="333" t="s">
        <v>6442</v>
      </c>
      <c r="E872" s="170" t="s">
        <v>66</v>
      </c>
      <c r="F872" s="94">
        <v>3.0000000000000001E-3</v>
      </c>
      <c r="G872" s="64">
        <f t="shared" si="77"/>
        <v>18000</v>
      </c>
      <c r="H872" s="124">
        <f t="shared" ref="H872:H877" si="78">F872*G872</f>
        <v>54</v>
      </c>
      <c r="I872" s="62"/>
    </row>
    <row r="873" spans="3:9" s="55" customFormat="1" ht="15" customHeight="1">
      <c r="C873" s="343">
        <v>3</v>
      </c>
      <c r="D873" s="333" t="s">
        <v>6455</v>
      </c>
      <c r="E873" s="170" t="s">
        <v>66</v>
      </c>
      <c r="F873" s="94">
        <v>1.4999999999999999E-2</v>
      </c>
      <c r="G873" s="64">
        <f t="shared" si="77"/>
        <v>166000</v>
      </c>
      <c r="H873" s="124">
        <f t="shared" si="78"/>
        <v>2490</v>
      </c>
      <c r="I873" s="62"/>
    </row>
    <row r="874" spans="3:9" s="55" customFormat="1" ht="15" customHeight="1">
      <c r="C874" s="343">
        <v>4</v>
      </c>
      <c r="D874" s="333" t="s">
        <v>6436</v>
      </c>
      <c r="E874" s="170" t="s">
        <v>66</v>
      </c>
      <c r="F874" s="94">
        <v>0.3</v>
      </c>
      <c r="G874" s="64">
        <f t="shared" si="77"/>
        <v>35000</v>
      </c>
      <c r="H874" s="124">
        <f t="shared" si="78"/>
        <v>10500</v>
      </c>
      <c r="I874" s="62"/>
    </row>
    <row r="875" spans="3:9" s="55" customFormat="1" ht="15" customHeight="1">
      <c r="C875" s="343">
        <v>5</v>
      </c>
      <c r="D875" s="333" t="s">
        <v>6363</v>
      </c>
      <c r="E875" s="170" t="s">
        <v>66</v>
      </c>
      <c r="F875" s="94">
        <v>1</v>
      </c>
      <c r="G875" s="64">
        <f t="shared" si="77"/>
        <v>178000</v>
      </c>
      <c r="H875" s="124">
        <f t="shared" si="78"/>
        <v>178000</v>
      </c>
      <c r="I875" s="62"/>
    </row>
    <row r="876" spans="3:9" s="55" customFormat="1" ht="15" customHeight="1">
      <c r="C876" s="343">
        <v>6</v>
      </c>
      <c r="D876" s="333" t="s">
        <v>6437</v>
      </c>
      <c r="E876" s="170" t="s">
        <v>66</v>
      </c>
      <c r="F876" s="94">
        <v>4.0000000000000001E-3</v>
      </c>
      <c r="G876" s="64">
        <f t="shared" si="77"/>
        <v>18000</v>
      </c>
      <c r="H876" s="124">
        <f t="shared" si="78"/>
        <v>72</v>
      </c>
      <c r="I876" s="62"/>
    </row>
    <row r="877" spans="3:9" s="55" customFormat="1" ht="15" customHeight="1">
      <c r="C877" s="343">
        <v>7</v>
      </c>
      <c r="D877" s="333" t="s">
        <v>962</v>
      </c>
      <c r="E877" s="170" t="s">
        <v>530</v>
      </c>
      <c r="F877" s="94">
        <v>5.6</v>
      </c>
      <c r="G877" s="64">
        <f t="shared" si="77"/>
        <v>200</v>
      </c>
      <c r="H877" s="124">
        <f t="shared" si="78"/>
        <v>1120</v>
      </c>
      <c r="I877" s="62"/>
    </row>
    <row r="878" spans="3:9" s="55" customFormat="1" ht="15" customHeight="1">
      <c r="C878" s="144" t="s">
        <v>1216</v>
      </c>
      <c r="D878" s="80"/>
      <c r="E878" s="537"/>
      <c r="F878" s="80"/>
      <c r="G878" s="162"/>
      <c r="H878" s="124">
        <f>SUM(H871:H877)</f>
        <v>201736</v>
      </c>
      <c r="I878" s="62"/>
    </row>
    <row r="879" spans="3:9" s="55" customFormat="1" ht="15" customHeight="1">
      <c r="C879" s="141" t="s">
        <v>1217</v>
      </c>
      <c r="D879" s="59" t="s">
        <v>1218</v>
      </c>
      <c r="E879" s="170"/>
      <c r="F879" s="73"/>
      <c r="G879" s="73"/>
      <c r="H879" s="146"/>
      <c r="I879" s="62"/>
    </row>
    <row r="880" spans="3:9" s="55" customFormat="1" ht="15" customHeight="1">
      <c r="C880" s="144" t="s">
        <v>1219</v>
      </c>
      <c r="D880" s="80"/>
      <c r="E880" s="80"/>
      <c r="F880" s="80"/>
      <c r="G880" s="162"/>
      <c r="H880" s="680">
        <f>SUM(H879:H879)</f>
        <v>0</v>
      </c>
      <c r="I880" s="62"/>
    </row>
    <row r="881" spans="3:9" s="55" customFormat="1" ht="15" customHeight="1">
      <c r="C881" s="122" t="s">
        <v>1220</v>
      </c>
      <c r="D881" s="69" t="s">
        <v>1221</v>
      </c>
      <c r="E881" s="70"/>
      <c r="F881" s="70"/>
      <c r="G881" s="71"/>
      <c r="H881" s="124">
        <f>H880+H878+H869</f>
        <v>248736</v>
      </c>
      <c r="I881" s="62"/>
    </row>
    <row r="882" spans="3:9" s="55" customFormat="1" ht="15" customHeight="1">
      <c r="C882" s="122" t="s">
        <v>1222</v>
      </c>
      <c r="D882" s="69" t="s">
        <v>1325</v>
      </c>
      <c r="E882" s="70"/>
      <c r="F882" s="71"/>
      <c r="G882" s="95">
        <v>0.1</v>
      </c>
      <c r="H882" s="124">
        <f>H881*G882</f>
        <v>24873.600000000002</v>
      </c>
      <c r="I882" s="62"/>
    </row>
    <row r="883" spans="3:9" s="55" customFormat="1" ht="15" customHeight="1" thickBot="1">
      <c r="C883" s="130" t="s">
        <v>1223</v>
      </c>
      <c r="D883" s="131" t="s">
        <v>1224</v>
      </c>
      <c r="E883" s="132"/>
      <c r="F883" s="132"/>
      <c r="G883" s="155"/>
      <c r="H883" s="134">
        <f>SUM(H881:H882)</f>
        <v>273609.59999999998</v>
      </c>
      <c r="I883" s="62"/>
    </row>
    <row r="884" spans="3:9" ht="13.8" thickTop="1"/>
    <row r="885" spans="3:9" ht="13.8">
      <c r="C885" s="160" t="s">
        <v>6465</v>
      </c>
      <c r="D885" s="458" t="s">
        <v>6466</v>
      </c>
    </row>
    <row r="886" spans="3:9" s="55" customFormat="1" ht="21.75" customHeight="1" thickBot="1">
      <c r="C886" s="53" t="s">
        <v>6467</v>
      </c>
      <c r="D886" s="221" t="s">
        <v>6468</v>
      </c>
      <c r="E886" s="342"/>
      <c r="F886" s="342"/>
      <c r="G886" s="342"/>
      <c r="H886" s="342"/>
      <c r="I886" s="56">
        <f>ROUNDDOWN(H901,-2)</f>
        <v>76700</v>
      </c>
    </row>
    <row r="887" spans="3:9" s="55" customFormat="1" ht="36" customHeight="1" thickTop="1">
      <c r="C887" s="119" t="s">
        <v>1197</v>
      </c>
      <c r="D887" s="120" t="s">
        <v>1198</v>
      </c>
      <c r="E887" s="120" t="s">
        <v>1199</v>
      </c>
      <c r="F887" s="120" t="s">
        <v>1200</v>
      </c>
      <c r="G887" s="120" t="s">
        <v>1201</v>
      </c>
      <c r="H887" s="121" t="s">
        <v>1202</v>
      </c>
      <c r="I887" s="62"/>
    </row>
    <row r="888" spans="3:9" s="55" customFormat="1" ht="15" customHeight="1">
      <c r="C888" s="330" t="s">
        <v>1203</v>
      </c>
      <c r="D888" s="59" t="s">
        <v>1204</v>
      </c>
      <c r="E888" s="73"/>
      <c r="F888" s="73"/>
      <c r="G888" s="73"/>
      <c r="H888" s="146"/>
      <c r="I888" s="62"/>
    </row>
    <row r="889" spans="3:9" s="55" customFormat="1" ht="15" customHeight="1">
      <c r="C889" s="330">
        <v>1</v>
      </c>
      <c r="D889" s="59" t="s">
        <v>5</v>
      </c>
      <c r="E889" s="170" t="s">
        <v>2123</v>
      </c>
      <c r="F889" s="189">
        <v>0.36</v>
      </c>
      <c r="G889" s="64">
        <f>VLOOKUP(D889,upahbahan,3,FALSE)</f>
        <v>100000</v>
      </c>
      <c r="H889" s="124">
        <f t="shared" ref="H889:H890" si="79">F889*G889</f>
        <v>36000</v>
      </c>
      <c r="I889" s="62"/>
    </row>
    <row r="890" spans="3:9" s="55" customFormat="1" ht="15" customHeight="1">
      <c r="C890" s="356">
        <v>2</v>
      </c>
      <c r="D890" s="59" t="s">
        <v>19</v>
      </c>
      <c r="E890" s="72" t="s">
        <v>6</v>
      </c>
      <c r="F890" s="93">
        <v>3.5999999999999997E-2</v>
      </c>
      <c r="G890" s="64">
        <f>VLOOKUP(D890,upahbahan,3,FALSE)</f>
        <v>200000</v>
      </c>
      <c r="H890" s="124">
        <f t="shared" si="79"/>
        <v>7199.9999999999991</v>
      </c>
      <c r="I890" s="62"/>
    </row>
    <row r="891" spans="3:9" s="55" customFormat="1" ht="15" customHeight="1">
      <c r="C891" s="144" t="s">
        <v>1210</v>
      </c>
      <c r="D891" s="80"/>
      <c r="E891" s="80"/>
      <c r="F891" s="217"/>
      <c r="G891" s="218"/>
      <c r="H891" s="124">
        <f>SUM(H889:H890)</f>
        <v>43200</v>
      </c>
      <c r="I891" s="220"/>
    </row>
    <row r="892" spans="3:9" s="55" customFormat="1" ht="15" customHeight="1">
      <c r="C892" s="343" t="s">
        <v>1211</v>
      </c>
      <c r="D892" s="333" t="s">
        <v>1212</v>
      </c>
      <c r="E892" s="73"/>
      <c r="F892" s="60"/>
      <c r="G892" s="73"/>
      <c r="H892" s="344"/>
      <c r="I892" s="62"/>
    </row>
    <row r="893" spans="3:9" s="55" customFormat="1" ht="15" customHeight="1">
      <c r="C893" s="343">
        <v>1</v>
      </c>
      <c r="D893" s="333" t="s">
        <v>6469</v>
      </c>
      <c r="E893" s="170" t="s">
        <v>42</v>
      </c>
      <c r="F893" s="94">
        <v>0.4</v>
      </c>
      <c r="G893" s="64">
        <f>VLOOKUP(D893,upahbahan,3,FALSE)</f>
        <v>10500</v>
      </c>
      <c r="H893" s="124">
        <f>F893*G893</f>
        <v>4200</v>
      </c>
      <c r="I893" s="62"/>
    </row>
    <row r="894" spans="3:9" s="55" customFormat="1" ht="15" customHeight="1">
      <c r="C894" s="343">
        <v>2</v>
      </c>
      <c r="D894" s="333" t="s">
        <v>6470</v>
      </c>
      <c r="E894" s="170" t="s">
        <v>66</v>
      </c>
      <c r="F894" s="94">
        <v>0.3</v>
      </c>
      <c r="G894" s="64">
        <f>VLOOKUP(D894,upahbahan,3,FALSE)</f>
        <v>3100</v>
      </c>
      <c r="H894" s="124">
        <f t="shared" ref="H894" si="80">F894*G894</f>
        <v>930</v>
      </c>
      <c r="I894" s="62"/>
    </row>
    <row r="895" spans="3:9" s="55" customFormat="1" ht="15" customHeight="1">
      <c r="C895" s="144" t="s">
        <v>1216</v>
      </c>
      <c r="D895" s="80"/>
      <c r="E895" s="537"/>
      <c r="F895" s="80"/>
      <c r="G895" s="162"/>
      <c r="H895" s="124">
        <f>SUM(H893:H894)</f>
        <v>5130</v>
      </c>
      <c r="I895" s="62"/>
    </row>
    <row r="896" spans="3:9" s="55" customFormat="1" ht="15" customHeight="1">
      <c r="C896" s="141" t="s">
        <v>1217</v>
      </c>
      <c r="D896" s="59" t="s">
        <v>1218</v>
      </c>
      <c r="E896" s="170"/>
      <c r="F896" s="73"/>
      <c r="G896" s="73"/>
      <c r="H896" s="146"/>
      <c r="I896" s="62"/>
    </row>
    <row r="897" spans="3:9" s="55" customFormat="1" ht="15" customHeight="1">
      <c r="C897" s="445">
        <v>1</v>
      </c>
      <c r="D897" s="59" t="s">
        <v>1169</v>
      </c>
      <c r="E897" s="170" t="s">
        <v>1995</v>
      </c>
      <c r="F897" s="188">
        <v>7.1400000000000005E-2</v>
      </c>
      <c r="G897" s="64">
        <f>VLOOKUP(D897,upahbahan,3,FALSE)</f>
        <v>300000</v>
      </c>
      <c r="H897" s="124">
        <f>F897*G897</f>
        <v>21420</v>
      </c>
      <c r="I897" s="62"/>
    </row>
    <row r="898" spans="3:9" s="55" customFormat="1" ht="15" customHeight="1">
      <c r="C898" s="144" t="s">
        <v>1219</v>
      </c>
      <c r="D898" s="80"/>
      <c r="E898" s="80"/>
      <c r="F898" s="80"/>
      <c r="G898" s="162"/>
      <c r="H898" s="680">
        <f>SUM(H896:H897)</f>
        <v>21420</v>
      </c>
      <c r="I898" s="62"/>
    </row>
    <row r="899" spans="3:9" s="55" customFormat="1" ht="15" customHeight="1">
      <c r="C899" s="122" t="s">
        <v>1220</v>
      </c>
      <c r="D899" s="69" t="s">
        <v>1221</v>
      </c>
      <c r="E899" s="70"/>
      <c r="F899" s="70"/>
      <c r="G899" s="71"/>
      <c r="H899" s="124">
        <f>H898+H895+H891</f>
        <v>69750</v>
      </c>
      <c r="I899" s="62"/>
    </row>
    <row r="900" spans="3:9" s="55" customFormat="1" ht="15" customHeight="1">
      <c r="C900" s="122" t="s">
        <v>1222</v>
      </c>
      <c r="D900" s="69" t="s">
        <v>1325</v>
      </c>
      <c r="E900" s="70"/>
      <c r="F900" s="71"/>
      <c r="G900" s="95">
        <v>0.1</v>
      </c>
      <c r="H900" s="124">
        <f>H899*G900</f>
        <v>6975</v>
      </c>
      <c r="I900" s="62"/>
    </row>
    <row r="901" spans="3:9" s="55" customFormat="1" ht="15" customHeight="1" thickBot="1">
      <c r="C901" s="130" t="s">
        <v>1223</v>
      </c>
      <c r="D901" s="131" t="s">
        <v>1224</v>
      </c>
      <c r="E901" s="132"/>
      <c r="F901" s="132"/>
      <c r="G901" s="155"/>
      <c r="H901" s="134">
        <f>SUM(H899:H900)</f>
        <v>76725</v>
      </c>
      <c r="I901" s="62"/>
    </row>
    <row r="902" spans="3:9" ht="13.8" thickTop="1"/>
    <row r="903" spans="3:9" s="55" customFormat="1" ht="21.75" customHeight="1" thickBot="1">
      <c r="C903" s="53" t="s">
        <v>6471</v>
      </c>
      <c r="D903" s="221" t="s">
        <v>6472</v>
      </c>
      <c r="E903" s="342"/>
      <c r="F903" s="342"/>
      <c r="G903" s="342"/>
      <c r="H903" s="342"/>
      <c r="I903" s="56">
        <f>ROUNDDOWN(H918,-2)</f>
        <v>76600</v>
      </c>
    </row>
    <row r="904" spans="3:9" s="55" customFormat="1" ht="36" customHeight="1" thickTop="1">
      <c r="C904" s="119" t="s">
        <v>1197</v>
      </c>
      <c r="D904" s="120" t="s">
        <v>1198</v>
      </c>
      <c r="E904" s="120" t="s">
        <v>1199</v>
      </c>
      <c r="F904" s="120" t="s">
        <v>1200</v>
      </c>
      <c r="G904" s="120" t="s">
        <v>1201</v>
      </c>
      <c r="H904" s="121" t="s">
        <v>1202</v>
      </c>
      <c r="I904" s="62"/>
    </row>
    <row r="905" spans="3:9" s="55" customFormat="1" ht="15" customHeight="1">
      <c r="C905" s="330" t="s">
        <v>1203</v>
      </c>
      <c r="D905" s="59" t="s">
        <v>1204</v>
      </c>
      <c r="E905" s="73"/>
      <c r="F905" s="73"/>
      <c r="G905" s="73"/>
      <c r="H905" s="146"/>
      <c r="I905" s="62"/>
    </row>
    <row r="906" spans="3:9" s="55" customFormat="1" ht="15" customHeight="1">
      <c r="C906" s="330">
        <v>1</v>
      </c>
      <c r="D906" s="59" t="s">
        <v>5</v>
      </c>
      <c r="E906" s="170" t="s">
        <v>2123</v>
      </c>
      <c r="F906" s="189">
        <v>0.36</v>
      </c>
      <c r="G906" s="64">
        <f>VLOOKUP(D906,upahbahan,3,FALSE)</f>
        <v>100000</v>
      </c>
      <c r="H906" s="124">
        <f t="shared" ref="H906:H907" si="81">F906*G906</f>
        <v>36000</v>
      </c>
      <c r="I906" s="62"/>
    </row>
    <row r="907" spans="3:9" s="55" customFormat="1" ht="15" customHeight="1">
      <c r="C907" s="356">
        <v>2</v>
      </c>
      <c r="D907" s="59" t="s">
        <v>19</v>
      </c>
      <c r="E907" s="72" t="s">
        <v>6</v>
      </c>
      <c r="F907" s="93">
        <v>3.5999999999999997E-2</v>
      </c>
      <c r="G907" s="64">
        <f>VLOOKUP(D907,upahbahan,3,FALSE)</f>
        <v>200000</v>
      </c>
      <c r="H907" s="124">
        <f t="shared" si="81"/>
        <v>7199.9999999999991</v>
      </c>
      <c r="I907" s="62"/>
    </row>
    <row r="908" spans="3:9" s="55" customFormat="1" ht="15" customHeight="1">
      <c r="C908" s="144" t="s">
        <v>1210</v>
      </c>
      <c r="D908" s="80"/>
      <c r="E908" s="80"/>
      <c r="F908" s="217"/>
      <c r="G908" s="218"/>
      <c r="H908" s="124">
        <f>SUM(H906:H907)</f>
        <v>43200</v>
      </c>
      <c r="I908" s="220"/>
    </row>
    <row r="909" spans="3:9" s="55" customFormat="1" ht="15" customHeight="1">
      <c r="C909" s="343" t="s">
        <v>1211</v>
      </c>
      <c r="D909" s="333" t="s">
        <v>1212</v>
      </c>
      <c r="E909" s="73"/>
      <c r="F909" s="60"/>
      <c r="G909" s="73"/>
      <c r="H909" s="344"/>
      <c r="I909" s="62"/>
    </row>
    <row r="910" spans="3:9" s="55" customFormat="1" ht="15" customHeight="1">
      <c r="C910" s="343">
        <v>1</v>
      </c>
      <c r="D910" s="333" t="s">
        <v>6469</v>
      </c>
      <c r="E910" s="170" t="s">
        <v>42</v>
      </c>
      <c r="F910" s="94">
        <v>0.35</v>
      </c>
      <c r="G910" s="64">
        <f>VLOOKUP(D910,upahbahan,3,FALSE)</f>
        <v>10500</v>
      </c>
      <c r="H910" s="124">
        <f>F910*G910</f>
        <v>3674.9999999999995</v>
      </c>
      <c r="I910" s="62"/>
    </row>
    <row r="911" spans="3:9" s="55" customFormat="1" ht="15" customHeight="1">
      <c r="C911" s="343">
        <v>2</v>
      </c>
      <c r="D911" s="333" t="s">
        <v>6470</v>
      </c>
      <c r="E911" s="170" t="s">
        <v>66</v>
      </c>
      <c r="F911" s="94">
        <v>0.45</v>
      </c>
      <c r="G911" s="64">
        <f>VLOOKUP(D911,upahbahan,3,FALSE)</f>
        <v>3100</v>
      </c>
      <c r="H911" s="124">
        <f t="shared" ref="H911" si="82">F911*G911</f>
        <v>1395</v>
      </c>
      <c r="I911" s="62"/>
    </row>
    <row r="912" spans="3:9" s="55" customFormat="1" ht="15" customHeight="1">
      <c r="C912" s="144" t="s">
        <v>1216</v>
      </c>
      <c r="D912" s="80"/>
      <c r="E912" s="537"/>
      <c r="F912" s="80"/>
      <c r="G912" s="162"/>
      <c r="H912" s="124">
        <f>SUM(H910:H911)</f>
        <v>5070</v>
      </c>
      <c r="I912" s="62"/>
    </row>
    <row r="913" spans="3:9" s="55" customFormat="1" ht="15" customHeight="1">
      <c r="C913" s="141" t="s">
        <v>1217</v>
      </c>
      <c r="D913" s="59" t="s">
        <v>1218</v>
      </c>
      <c r="E913" s="170"/>
      <c r="F913" s="73"/>
      <c r="G913" s="73"/>
      <c r="H913" s="146"/>
      <c r="I913" s="62"/>
    </row>
    <row r="914" spans="3:9" s="55" customFormat="1" ht="15" customHeight="1">
      <c r="C914" s="445">
        <v>1</v>
      </c>
      <c r="D914" s="59" t="s">
        <v>1169</v>
      </c>
      <c r="E914" s="170" t="s">
        <v>1995</v>
      </c>
      <c r="F914" s="188">
        <v>7.1400000000000005E-2</v>
      </c>
      <c r="G914" s="64">
        <f>VLOOKUP(D914,upahbahan,3,FALSE)</f>
        <v>300000</v>
      </c>
      <c r="H914" s="124">
        <f>F914*G914</f>
        <v>21420</v>
      </c>
      <c r="I914" s="62"/>
    </row>
    <row r="915" spans="3:9" s="55" customFormat="1" ht="15" customHeight="1">
      <c r="C915" s="144" t="s">
        <v>1219</v>
      </c>
      <c r="D915" s="80"/>
      <c r="E915" s="80"/>
      <c r="F915" s="80"/>
      <c r="G915" s="162"/>
      <c r="H915" s="680">
        <f>SUM(H913:H914)</f>
        <v>21420</v>
      </c>
      <c r="I915" s="62"/>
    </row>
    <row r="916" spans="3:9" s="55" customFormat="1" ht="15" customHeight="1">
      <c r="C916" s="122" t="s">
        <v>1220</v>
      </c>
      <c r="D916" s="69" t="s">
        <v>1221</v>
      </c>
      <c r="E916" s="70"/>
      <c r="F916" s="70"/>
      <c r="G916" s="71"/>
      <c r="H916" s="124">
        <f>H915+H912+H908</f>
        <v>69690</v>
      </c>
      <c r="I916" s="62"/>
    </row>
    <row r="917" spans="3:9" s="55" customFormat="1" ht="15" customHeight="1">
      <c r="C917" s="122" t="s">
        <v>1222</v>
      </c>
      <c r="D917" s="69" t="s">
        <v>1325</v>
      </c>
      <c r="E917" s="70"/>
      <c r="F917" s="71"/>
      <c r="G917" s="95">
        <v>0.1</v>
      </c>
      <c r="H917" s="124">
        <f>H916*G917</f>
        <v>6969</v>
      </c>
      <c r="I917" s="62"/>
    </row>
    <row r="918" spans="3:9" s="55" customFormat="1" ht="15" customHeight="1" thickBot="1">
      <c r="C918" s="130" t="s">
        <v>1223</v>
      </c>
      <c r="D918" s="131" t="s">
        <v>1224</v>
      </c>
      <c r="E918" s="132"/>
      <c r="F918" s="132"/>
      <c r="G918" s="155"/>
      <c r="H918" s="134">
        <f>SUM(H916:H917)</f>
        <v>76659</v>
      </c>
      <c r="I918" s="62"/>
    </row>
    <row r="919" spans="3:9" ht="13.8" thickTop="1"/>
    <row r="920" spans="3:9" s="55" customFormat="1" ht="21.75" customHeight="1" thickBot="1">
      <c r="C920" s="53" t="s">
        <v>6473</v>
      </c>
      <c r="D920" s="221" t="s">
        <v>6474</v>
      </c>
      <c r="E920" s="342"/>
      <c r="F920" s="342"/>
      <c r="G920" s="342"/>
      <c r="H920" s="342"/>
      <c r="I920" s="56">
        <f>ROUNDDOWN(H936,-2)</f>
        <v>94900</v>
      </c>
    </row>
    <row r="921" spans="3:9" s="55" customFormat="1" ht="36" customHeight="1" thickTop="1">
      <c r="C921" s="119" t="s">
        <v>1197</v>
      </c>
      <c r="D921" s="120" t="s">
        <v>1198</v>
      </c>
      <c r="E921" s="120" t="s">
        <v>1199</v>
      </c>
      <c r="F921" s="120" t="s">
        <v>1200</v>
      </c>
      <c r="G921" s="120" t="s">
        <v>1201</v>
      </c>
      <c r="H921" s="121" t="s">
        <v>1202</v>
      </c>
      <c r="I921" s="62"/>
    </row>
    <row r="922" spans="3:9" s="55" customFormat="1" ht="15" customHeight="1">
      <c r="C922" s="330" t="s">
        <v>1203</v>
      </c>
      <c r="D922" s="59" t="s">
        <v>1204</v>
      </c>
      <c r="E922" s="73"/>
      <c r="F922" s="73"/>
      <c r="G922" s="73"/>
      <c r="H922" s="146"/>
      <c r="I922" s="62"/>
    </row>
    <row r="923" spans="3:9" s="55" customFormat="1" ht="15" customHeight="1">
      <c r="C923" s="330">
        <v>1</v>
      </c>
      <c r="D923" s="59" t="s">
        <v>5</v>
      </c>
      <c r="E923" s="170" t="s">
        <v>2123</v>
      </c>
      <c r="F923" s="189">
        <v>0.36</v>
      </c>
      <c r="G923" s="64">
        <f>VLOOKUP(D923,upahbahan,3,FALSE)</f>
        <v>100000</v>
      </c>
      <c r="H923" s="124">
        <f t="shared" ref="H923:H924" si="83">F923*G923</f>
        <v>36000</v>
      </c>
      <c r="I923" s="62"/>
    </row>
    <row r="924" spans="3:9" s="55" customFormat="1" ht="15" customHeight="1">
      <c r="C924" s="356">
        <v>2</v>
      </c>
      <c r="D924" s="59" t="s">
        <v>19</v>
      </c>
      <c r="E924" s="72" t="s">
        <v>6</v>
      </c>
      <c r="F924" s="93">
        <v>3.5999999999999997E-2</v>
      </c>
      <c r="G924" s="64">
        <f>VLOOKUP(D924,upahbahan,3,FALSE)</f>
        <v>200000</v>
      </c>
      <c r="H924" s="124">
        <f t="shared" si="83"/>
        <v>7199.9999999999991</v>
      </c>
      <c r="I924" s="62"/>
    </row>
    <row r="925" spans="3:9" s="55" customFormat="1" ht="15" customHeight="1">
      <c r="C925" s="144" t="s">
        <v>1210</v>
      </c>
      <c r="D925" s="80"/>
      <c r="E925" s="80"/>
      <c r="F925" s="217"/>
      <c r="G925" s="218"/>
      <c r="H925" s="124">
        <f>SUM(H923:H924)</f>
        <v>43200</v>
      </c>
      <c r="I925" s="220"/>
    </row>
    <row r="926" spans="3:9" s="55" customFormat="1" ht="15" customHeight="1">
      <c r="C926" s="343" t="s">
        <v>1211</v>
      </c>
      <c r="D926" s="333" t="s">
        <v>1212</v>
      </c>
      <c r="E926" s="73"/>
      <c r="F926" s="60"/>
      <c r="G926" s="73"/>
      <c r="H926" s="344"/>
      <c r="I926" s="62"/>
    </row>
    <row r="927" spans="3:9" s="55" customFormat="1" ht="15" customHeight="1">
      <c r="C927" s="343">
        <v>1</v>
      </c>
      <c r="D927" s="333" t="s">
        <v>6469</v>
      </c>
      <c r="E927" s="170" t="s">
        <v>42</v>
      </c>
      <c r="F927" s="94">
        <v>0.4</v>
      </c>
      <c r="G927" s="64">
        <f>VLOOKUP(D927,upahbahan,3,FALSE)</f>
        <v>10500</v>
      </c>
      <c r="H927" s="124">
        <f>F927*G927</f>
        <v>4200</v>
      </c>
      <c r="I927" s="62"/>
    </row>
    <row r="928" spans="3:9" s="55" customFormat="1" ht="15" customHeight="1">
      <c r="C928" s="343">
        <v>2</v>
      </c>
      <c r="D928" s="333" t="s">
        <v>2001</v>
      </c>
      <c r="E928" s="170" t="s">
        <v>42</v>
      </c>
      <c r="F928" s="94">
        <v>0.15</v>
      </c>
      <c r="G928" s="64">
        <f>VLOOKUP(D928,upahbahan,3,FALSE)</f>
        <v>250000</v>
      </c>
      <c r="H928" s="124">
        <f t="shared" ref="H928:H929" si="84">F928*G928</f>
        <v>37500</v>
      </c>
      <c r="I928" s="62"/>
    </row>
    <row r="929" spans="3:9" s="55" customFormat="1" ht="15" customHeight="1">
      <c r="C929" s="343">
        <v>3</v>
      </c>
      <c r="D929" s="333" t="s">
        <v>6470</v>
      </c>
      <c r="E929" s="170" t="s">
        <v>66</v>
      </c>
      <c r="F929" s="94">
        <v>0.45</v>
      </c>
      <c r="G929" s="64">
        <f>VLOOKUP(D929,upahbahan,3,FALSE)</f>
        <v>3100</v>
      </c>
      <c r="H929" s="124">
        <f t="shared" si="84"/>
        <v>1395</v>
      </c>
      <c r="I929" s="62"/>
    </row>
    <row r="930" spans="3:9" s="55" customFormat="1" ht="15" customHeight="1">
      <c r="C930" s="144" t="s">
        <v>1216</v>
      </c>
      <c r="D930" s="80"/>
      <c r="E930" s="537"/>
      <c r="F930" s="80"/>
      <c r="G930" s="162"/>
      <c r="H930" s="124">
        <f>SUM(H927:H929)</f>
        <v>43095</v>
      </c>
      <c r="I930" s="62"/>
    </row>
    <row r="931" spans="3:9" s="55" customFormat="1" ht="15" customHeight="1">
      <c r="C931" s="141" t="s">
        <v>1217</v>
      </c>
      <c r="D931" s="59" t="s">
        <v>1218</v>
      </c>
      <c r="E931" s="170"/>
      <c r="F931" s="73"/>
      <c r="G931" s="73"/>
      <c r="H931" s="146"/>
      <c r="I931" s="62"/>
    </row>
    <row r="932" spans="3:9" s="55" customFormat="1" ht="15" customHeight="1">
      <c r="C932" s="445">
        <v>1</v>
      </c>
      <c r="D932" s="59" t="s">
        <v>1169</v>
      </c>
      <c r="E932" s="170" t="s">
        <v>1995</v>
      </c>
      <c r="F932" s="188">
        <v>7.1400000000000005E-2</v>
      </c>
      <c r="G932" s="64">
        <f>VLOOKUP(D932,upahbahan,3,FALSE)</f>
        <v>300000</v>
      </c>
      <c r="H932" s="124">
        <f>F932*G932</f>
        <v>21420</v>
      </c>
      <c r="I932" s="62"/>
    </row>
    <row r="933" spans="3:9" s="55" customFormat="1" ht="15" customHeight="1">
      <c r="C933" s="144" t="s">
        <v>1219</v>
      </c>
      <c r="D933" s="80"/>
      <c r="E933" s="80"/>
      <c r="F933" s="80"/>
      <c r="G933" s="162"/>
      <c r="H933" s="680">
        <f>SUM(H931:H931)</f>
        <v>0</v>
      </c>
      <c r="I933" s="62"/>
    </row>
    <row r="934" spans="3:9" s="55" customFormat="1" ht="15" customHeight="1">
      <c r="C934" s="122" t="s">
        <v>1220</v>
      </c>
      <c r="D934" s="69" t="s">
        <v>1221</v>
      </c>
      <c r="E934" s="70"/>
      <c r="F934" s="70"/>
      <c r="G934" s="71"/>
      <c r="H934" s="124">
        <f>H933+H930+H925</f>
        <v>86295</v>
      </c>
      <c r="I934" s="62"/>
    </row>
    <row r="935" spans="3:9" s="55" customFormat="1" ht="15" customHeight="1">
      <c r="C935" s="122" t="s">
        <v>1222</v>
      </c>
      <c r="D935" s="69" t="s">
        <v>1325</v>
      </c>
      <c r="E935" s="70"/>
      <c r="F935" s="71"/>
      <c r="G935" s="95">
        <v>0.1</v>
      </c>
      <c r="H935" s="124">
        <f>H934*G935</f>
        <v>8629.5</v>
      </c>
      <c r="I935" s="62"/>
    </row>
    <row r="936" spans="3:9" s="55" customFormat="1" ht="15" customHeight="1" thickBot="1">
      <c r="C936" s="130" t="s">
        <v>1223</v>
      </c>
      <c r="D936" s="131" t="s">
        <v>1224</v>
      </c>
      <c r="E936" s="132"/>
      <c r="F936" s="132"/>
      <c r="G936" s="155"/>
      <c r="H936" s="134">
        <f>SUM(H934:H935)</f>
        <v>94924.5</v>
      </c>
      <c r="I936" s="62"/>
    </row>
    <row r="937" spans="3:9" ht="13.8" thickTop="1"/>
    <row r="938" spans="3:9" s="55" customFormat="1" ht="21.75" customHeight="1" thickBot="1">
      <c r="C938" s="53" t="s">
        <v>6475</v>
      </c>
      <c r="D938" s="221" t="s">
        <v>6476</v>
      </c>
      <c r="E938" s="342"/>
      <c r="F938" s="342"/>
      <c r="G938" s="342"/>
      <c r="H938" s="342"/>
      <c r="I938" s="56">
        <f>ROUNDDOWN(H953,-2)</f>
        <v>77400</v>
      </c>
    </row>
    <row r="939" spans="3:9" s="55" customFormat="1" ht="36" customHeight="1" thickTop="1">
      <c r="C939" s="119" t="s">
        <v>1197</v>
      </c>
      <c r="D939" s="120" t="s">
        <v>1198</v>
      </c>
      <c r="E939" s="120" t="s">
        <v>1199</v>
      </c>
      <c r="F939" s="120" t="s">
        <v>1200</v>
      </c>
      <c r="G939" s="120" t="s">
        <v>1201</v>
      </c>
      <c r="H939" s="121" t="s">
        <v>1202</v>
      </c>
      <c r="I939" s="62"/>
    </row>
    <row r="940" spans="3:9" s="55" customFormat="1" ht="15" customHeight="1">
      <c r="C940" s="330" t="s">
        <v>1203</v>
      </c>
      <c r="D940" s="59" t="s">
        <v>1204</v>
      </c>
      <c r="E940" s="73"/>
      <c r="F940" s="73"/>
      <c r="G940" s="73"/>
      <c r="H940" s="146"/>
      <c r="I940" s="62"/>
    </row>
    <row r="941" spans="3:9" s="55" customFormat="1" ht="15" customHeight="1">
      <c r="C941" s="330">
        <v>1</v>
      </c>
      <c r="D941" s="59" t="s">
        <v>5</v>
      </c>
      <c r="E941" s="170" t="s">
        <v>2123</v>
      </c>
      <c r="F941" s="189">
        <v>0.36</v>
      </c>
      <c r="G941" s="64">
        <f>VLOOKUP(D941,upahbahan,3,FALSE)</f>
        <v>100000</v>
      </c>
      <c r="H941" s="124">
        <f t="shared" ref="H941:H942" si="85">F941*G941</f>
        <v>36000</v>
      </c>
      <c r="I941" s="62"/>
    </row>
    <row r="942" spans="3:9" s="55" customFormat="1" ht="15" customHeight="1">
      <c r="C942" s="356">
        <v>2</v>
      </c>
      <c r="D942" s="59" t="s">
        <v>19</v>
      </c>
      <c r="E942" s="72" t="s">
        <v>6</v>
      </c>
      <c r="F942" s="93">
        <v>3.5999999999999997E-2</v>
      </c>
      <c r="G942" s="64">
        <f>VLOOKUP(D942,upahbahan,3,FALSE)</f>
        <v>200000</v>
      </c>
      <c r="H942" s="124">
        <f t="shared" si="85"/>
        <v>7199.9999999999991</v>
      </c>
      <c r="I942" s="62"/>
    </row>
    <row r="943" spans="3:9" s="55" customFormat="1" ht="15" customHeight="1">
      <c r="C943" s="144" t="s">
        <v>1210</v>
      </c>
      <c r="D943" s="80"/>
      <c r="E943" s="80"/>
      <c r="F943" s="217"/>
      <c r="G943" s="218"/>
      <c r="H943" s="124">
        <f>SUM(H941:H942)</f>
        <v>43200</v>
      </c>
      <c r="I943" s="220"/>
    </row>
    <row r="944" spans="3:9" s="55" customFormat="1" ht="15" customHeight="1">
      <c r="C944" s="343" t="s">
        <v>1211</v>
      </c>
      <c r="D944" s="333" t="s">
        <v>1212</v>
      </c>
      <c r="E944" s="73"/>
      <c r="F944" s="60"/>
      <c r="G944" s="73"/>
      <c r="H944" s="344"/>
      <c r="I944" s="62"/>
    </row>
    <row r="945" spans="3:9" s="55" customFormat="1" ht="15" customHeight="1">
      <c r="C945" s="343">
        <v>1</v>
      </c>
      <c r="D945" s="333" t="s">
        <v>6469</v>
      </c>
      <c r="E945" s="170" t="s">
        <v>42</v>
      </c>
      <c r="F945" s="94">
        <v>0.4</v>
      </c>
      <c r="G945" s="64">
        <f>VLOOKUP(D945,upahbahan,3,FALSE)</f>
        <v>10500</v>
      </c>
      <c r="H945" s="124">
        <f>F945*G945</f>
        <v>4200</v>
      </c>
      <c r="I945" s="62"/>
    </row>
    <row r="946" spans="3:9" s="55" customFormat="1" ht="15" customHeight="1">
      <c r="C946" s="343">
        <v>2</v>
      </c>
      <c r="D946" s="333" t="s">
        <v>6470</v>
      </c>
      <c r="E946" s="170" t="s">
        <v>66</v>
      </c>
      <c r="F946" s="94">
        <v>0.5</v>
      </c>
      <c r="G946" s="64">
        <f>VLOOKUP(D946,upahbahan,3,FALSE)</f>
        <v>3100</v>
      </c>
      <c r="H946" s="124">
        <f t="shared" ref="H946" si="86">F946*G946</f>
        <v>1550</v>
      </c>
      <c r="I946" s="62"/>
    </row>
    <row r="947" spans="3:9" s="55" customFormat="1" ht="15" customHeight="1">
      <c r="C947" s="144" t="s">
        <v>1216</v>
      </c>
      <c r="D947" s="80"/>
      <c r="E947" s="537"/>
      <c r="F947" s="80"/>
      <c r="G947" s="162"/>
      <c r="H947" s="124">
        <f>SUM(H945:H946)</f>
        <v>5750</v>
      </c>
      <c r="I947" s="62"/>
    </row>
    <row r="948" spans="3:9" s="55" customFormat="1" ht="15" customHeight="1">
      <c r="C948" s="141" t="s">
        <v>1217</v>
      </c>
      <c r="D948" s="59" t="s">
        <v>1218</v>
      </c>
      <c r="E948" s="170"/>
      <c r="F948" s="73"/>
      <c r="G948" s="73"/>
      <c r="H948" s="146"/>
      <c r="I948" s="62"/>
    </row>
    <row r="949" spans="3:9" s="55" customFormat="1" ht="15" customHeight="1">
      <c r="C949" s="445">
        <v>1</v>
      </c>
      <c r="D949" s="59" t="s">
        <v>1169</v>
      </c>
      <c r="E949" s="170" t="s">
        <v>1995</v>
      </c>
      <c r="F949" s="188">
        <v>7.1400000000000005E-2</v>
      </c>
      <c r="G949" s="64">
        <f>VLOOKUP(D949,upahbahan,3,FALSE)</f>
        <v>300000</v>
      </c>
      <c r="H949" s="124">
        <f>F949*G949</f>
        <v>21420</v>
      </c>
      <c r="I949" s="62"/>
    </row>
    <row r="950" spans="3:9" s="55" customFormat="1" ht="15" customHeight="1">
      <c r="C950" s="144" t="s">
        <v>1219</v>
      </c>
      <c r="D950" s="80"/>
      <c r="E950" s="80"/>
      <c r="F950" s="80"/>
      <c r="G950" s="162"/>
      <c r="H950" s="680">
        <f>SUM(H948:H949)</f>
        <v>21420</v>
      </c>
      <c r="I950" s="62"/>
    </row>
    <row r="951" spans="3:9" s="55" customFormat="1" ht="15" customHeight="1">
      <c r="C951" s="122" t="s">
        <v>1220</v>
      </c>
      <c r="D951" s="69" t="s">
        <v>1221</v>
      </c>
      <c r="E951" s="70"/>
      <c r="F951" s="70"/>
      <c r="G951" s="71"/>
      <c r="H951" s="124">
        <f>H950+H947+H943</f>
        <v>70370</v>
      </c>
      <c r="I951" s="62"/>
    </row>
    <row r="952" spans="3:9" s="55" customFormat="1" ht="15" customHeight="1">
      <c r="C952" s="122" t="s">
        <v>1222</v>
      </c>
      <c r="D952" s="69" t="s">
        <v>1325</v>
      </c>
      <c r="E952" s="70"/>
      <c r="F952" s="71"/>
      <c r="G952" s="95">
        <v>0.1</v>
      </c>
      <c r="H952" s="124">
        <f>H951*G952</f>
        <v>7037</v>
      </c>
      <c r="I952" s="62"/>
    </row>
    <row r="953" spans="3:9" s="55" customFormat="1" ht="15" customHeight="1" thickBot="1">
      <c r="C953" s="130" t="s">
        <v>1223</v>
      </c>
      <c r="D953" s="131" t="s">
        <v>1224</v>
      </c>
      <c r="E953" s="132"/>
      <c r="F953" s="132"/>
      <c r="G953" s="155"/>
      <c r="H953" s="134">
        <f>SUM(H951:H952)</f>
        <v>77407</v>
      </c>
      <c r="I953" s="62"/>
    </row>
    <row r="954" spans="3:9" ht="13.8" thickTop="1"/>
    <row r="955" spans="3:9" s="55" customFormat="1" ht="21.75" customHeight="1" thickBot="1">
      <c r="C955" s="53" t="s">
        <v>6477</v>
      </c>
      <c r="D955" s="221" t="s">
        <v>6478</v>
      </c>
      <c r="E955" s="342"/>
      <c r="F955" s="342"/>
      <c r="G955" s="342"/>
      <c r="H955" s="342"/>
      <c r="I955" s="56">
        <f>ROUNDDOWN(H970,-2)</f>
        <v>77600</v>
      </c>
    </row>
    <row r="956" spans="3:9" s="55" customFormat="1" ht="36" customHeight="1" thickTop="1">
      <c r="C956" s="119" t="s">
        <v>1197</v>
      </c>
      <c r="D956" s="120" t="s">
        <v>1198</v>
      </c>
      <c r="E956" s="120" t="s">
        <v>1199</v>
      </c>
      <c r="F956" s="120" t="s">
        <v>1200</v>
      </c>
      <c r="G956" s="120" t="s">
        <v>1201</v>
      </c>
      <c r="H956" s="121" t="s">
        <v>1202</v>
      </c>
      <c r="I956" s="62"/>
    </row>
    <row r="957" spans="3:9" s="55" customFormat="1" ht="15" customHeight="1">
      <c r="C957" s="330" t="s">
        <v>1203</v>
      </c>
      <c r="D957" s="59" t="s">
        <v>1204</v>
      </c>
      <c r="E957" s="73"/>
      <c r="F957" s="73"/>
      <c r="G957" s="73"/>
      <c r="H957" s="146"/>
      <c r="I957" s="62"/>
    </row>
    <row r="958" spans="3:9" s="55" customFormat="1" ht="15" customHeight="1">
      <c r="C958" s="330">
        <v>1</v>
      </c>
      <c r="D958" s="59" t="s">
        <v>5</v>
      </c>
      <c r="E958" s="170" t="s">
        <v>2123</v>
      </c>
      <c r="F958" s="189">
        <v>0.36</v>
      </c>
      <c r="G958" s="64">
        <f>VLOOKUP(D958,upahbahan,3,FALSE)</f>
        <v>100000</v>
      </c>
      <c r="H958" s="124">
        <f t="shared" ref="H958:H959" si="87">F958*G958</f>
        <v>36000</v>
      </c>
      <c r="I958" s="62"/>
    </row>
    <row r="959" spans="3:9" s="55" customFormat="1" ht="15" customHeight="1">
      <c r="C959" s="356">
        <v>2</v>
      </c>
      <c r="D959" s="59" t="s">
        <v>19</v>
      </c>
      <c r="E959" s="72" t="s">
        <v>6</v>
      </c>
      <c r="F959" s="93">
        <v>3.5999999999999997E-2</v>
      </c>
      <c r="G959" s="64">
        <f>VLOOKUP(D959,upahbahan,3,FALSE)</f>
        <v>200000</v>
      </c>
      <c r="H959" s="124">
        <f t="shared" si="87"/>
        <v>7199.9999999999991</v>
      </c>
      <c r="I959" s="62"/>
    </row>
    <row r="960" spans="3:9" s="55" customFormat="1" ht="15" customHeight="1">
      <c r="C960" s="144" t="s">
        <v>1210</v>
      </c>
      <c r="D960" s="80"/>
      <c r="E960" s="80"/>
      <c r="F960" s="217"/>
      <c r="G960" s="218"/>
      <c r="H960" s="124">
        <f>SUM(H958:H959)</f>
        <v>43200</v>
      </c>
      <c r="I960" s="220"/>
    </row>
    <row r="961" spans="3:9" s="55" customFormat="1" ht="15" customHeight="1">
      <c r="C961" s="343" t="s">
        <v>1211</v>
      </c>
      <c r="D961" s="333" t="s">
        <v>1212</v>
      </c>
      <c r="E961" s="73"/>
      <c r="F961" s="60"/>
      <c r="G961" s="73"/>
      <c r="H961" s="344"/>
      <c r="I961" s="62"/>
    </row>
    <row r="962" spans="3:9" s="55" customFormat="1" ht="15" customHeight="1">
      <c r="C962" s="343">
        <v>1</v>
      </c>
      <c r="D962" s="333" t="s">
        <v>6469</v>
      </c>
      <c r="E962" s="170" t="s">
        <v>42</v>
      </c>
      <c r="F962" s="94">
        <v>0.35</v>
      </c>
      <c r="G962" s="64">
        <f>VLOOKUP(D962,upahbahan,3,FALSE)</f>
        <v>10500</v>
      </c>
      <c r="H962" s="124">
        <f>F962*G962</f>
        <v>3674.9999999999995</v>
      </c>
      <c r="I962" s="62"/>
    </row>
    <row r="963" spans="3:9" s="55" customFormat="1" ht="15" customHeight="1">
      <c r="C963" s="343">
        <v>2</v>
      </c>
      <c r="D963" s="333" t="s">
        <v>6470</v>
      </c>
      <c r="E963" s="170" t="s">
        <v>66</v>
      </c>
      <c r="F963" s="94">
        <v>0.75</v>
      </c>
      <c r="G963" s="64">
        <f>VLOOKUP(D963,upahbahan,3,FALSE)</f>
        <v>3100</v>
      </c>
      <c r="H963" s="124">
        <f t="shared" ref="H963" si="88">F963*G963</f>
        <v>2325</v>
      </c>
      <c r="I963" s="62"/>
    </row>
    <row r="964" spans="3:9" s="55" customFormat="1" ht="15" customHeight="1">
      <c r="C964" s="144" t="s">
        <v>1216</v>
      </c>
      <c r="D964" s="80"/>
      <c r="E964" s="537"/>
      <c r="F964" s="80"/>
      <c r="G964" s="162"/>
      <c r="H964" s="124">
        <f>SUM(H962:H963)</f>
        <v>6000</v>
      </c>
      <c r="I964" s="62"/>
    </row>
    <row r="965" spans="3:9" s="55" customFormat="1" ht="15" customHeight="1">
      <c r="C965" s="141" t="s">
        <v>1217</v>
      </c>
      <c r="D965" s="59" t="s">
        <v>1218</v>
      </c>
      <c r="E965" s="170"/>
      <c r="F965" s="73"/>
      <c r="G965" s="73"/>
      <c r="H965" s="146"/>
      <c r="I965" s="62"/>
    </row>
    <row r="966" spans="3:9" s="55" customFormat="1" ht="15" customHeight="1">
      <c r="C966" s="445">
        <v>1</v>
      </c>
      <c r="D966" s="59" t="s">
        <v>1169</v>
      </c>
      <c r="E966" s="170" t="s">
        <v>1995</v>
      </c>
      <c r="F966" s="188">
        <v>7.1400000000000005E-2</v>
      </c>
      <c r="G966" s="64">
        <f>VLOOKUP(D966,upahbahan,3,FALSE)</f>
        <v>300000</v>
      </c>
      <c r="H966" s="124">
        <f>F966*G966</f>
        <v>21420</v>
      </c>
      <c r="I966" s="62"/>
    </row>
    <row r="967" spans="3:9" s="55" customFormat="1" ht="15" customHeight="1">
      <c r="C967" s="144" t="s">
        <v>1219</v>
      </c>
      <c r="D967" s="80"/>
      <c r="E967" s="80"/>
      <c r="F967" s="80"/>
      <c r="G967" s="162"/>
      <c r="H967" s="680">
        <f>SUM(H965:H966)</f>
        <v>21420</v>
      </c>
      <c r="I967" s="62"/>
    </row>
    <row r="968" spans="3:9" s="55" customFormat="1" ht="15" customHeight="1">
      <c r="C968" s="122" t="s">
        <v>1220</v>
      </c>
      <c r="D968" s="69" t="s">
        <v>1221</v>
      </c>
      <c r="E968" s="70"/>
      <c r="F968" s="70"/>
      <c r="G968" s="71"/>
      <c r="H968" s="124">
        <f>H967+H964+H960</f>
        <v>70620</v>
      </c>
      <c r="I968" s="62"/>
    </row>
    <row r="969" spans="3:9" s="55" customFormat="1" ht="15" customHeight="1">
      <c r="C969" s="122" t="s">
        <v>1222</v>
      </c>
      <c r="D969" s="69" t="s">
        <v>1325</v>
      </c>
      <c r="E969" s="70"/>
      <c r="F969" s="71"/>
      <c r="G969" s="95">
        <v>0.1</v>
      </c>
      <c r="H969" s="124">
        <f>H968*G969</f>
        <v>7062</v>
      </c>
      <c r="I969" s="62"/>
    </row>
    <row r="970" spans="3:9" s="55" customFormat="1" ht="15" customHeight="1" thickBot="1">
      <c r="C970" s="130" t="s">
        <v>1223</v>
      </c>
      <c r="D970" s="131" t="s">
        <v>1224</v>
      </c>
      <c r="E970" s="132"/>
      <c r="F970" s="132"/>
      <c r="G970" s="155"/>
      <c r="H970" s="134">
        <f>SUM(H968:H969)</f>
        <v>77682</v>
      </c>
      <c r="I970" s="62"/>
    </row>
    <row r="971" spans="3:9" ht="13.8" thickTop="1"/>
    <row r="973" spans="3:9" s="55" customFormat="1" ht="21.75" customHeight="1" thickBot="1">
      <c r="C973" s="53" t="s">
        <v>6479</v>
      </c>
      <c r="D973" s="221" t="s">
        <v>6480</v>
      </c>
      <c r="E973" s="342"/>
      <c r="F973" s="342"/>
      <c r="G973" s="342"/>
      <c r="H973" s="342"/>
      <c r="I973" s="56">
        <f>ROUNDDOWN(H989,-2)</f>
        <v>120300</v>
      </c>
    </row>
    <row r="974" spans="3:9" s="55" customFormat="1" ht="36" customHeight="1" thickTop="1">
      <c r="C974" s="119" t="s">
        <v>1197</v>
      </c>
      <c r="D974" s="120" t="s">
        <v>1198</v>
      </c>
      <c r="E974" s="120" t="s">
        <v>1199</v>
      </c>
      <c r="F974" s="120" t="s">
        <v>1200</v>
      </c>
      <c r="G974" s="120" t="s">
        <v>1201</v>
      </c>
      <c r="H974" s="121" t="s">
        <v>1202</v>
      </c>
      <c r="I974" s="62"/>
    </row>
    <row r="975" spans="3:9" s="55" customFormat="1" ht="15" customHeight="1">
      <c r="C975" s="330" t="s">
        <v>1203</v>
      </c>
      <c r="D975" s="59" t="s">
        <v>1204</v>
      </c>
      <c r="E975" s="73"/>
      <c r="F975" s="73"/>
      <c r="G975" s="73"/>
      <c r="H975" s="146"/>
      <c r="I975" s="62"/>
    </row>
    <row r="976" spans="3:9" s="55" customFormat="1" ht="15" customHeight="1">
      <c r="C976" s="330">
        <v>1</v>
      </c>
      <c r="D976" s="59" t="s">
        <v>5</v>
      </c>
      <c r="E976" s="170" t="s">
        <v>2123</v>
      </c>
      <c r="F976" s="189">
        <v>0.36</v>
      </c>
      <c r="G976" s="64">
        <f>VLOOKUP(D976,upahbahan,3,FALSE)</f>
        <v>100000</v>
      </c>
      <c r="H976" s="124">
        <f t="shared" ref="H976:H977" si="89">F976*G976</f>
        <v>36000</v>
      </c>
      <c r="I976" s="62"/>
    </row>
    <row r="977" spans="3:9" s="55" customFormat="1" ht="15" customHeight="1">
      <c r="C977" s="356">
        <v>2</v>
      </c>
      <c r="D977" s="59" t="s">
        <v>19</v>
      </c>
      <c r="E977" s="72" t="s">
        <v>6</v>
      </c>
      <c r="F977" s="93">
        <v>3.5999999999999997E-2</v>
      </c>
      <c r="G977" s="64">
        <f>VLOOKUP(D977,upahbahan,3,FALSE)</f>
        <v>200000</v>
      </c>
      <c r="H977" s="124">
        <f t="shared" si="89"/>
        <v>7199.9999999999991</v>
      </c>
      <c r="I977" s="62"/>
    </row>
    <row r="978" spans="3:9" s="55" customFormat="1" ht="15" customHeight="1">
      <c r="C978" s="144" t="s">
        <v>1210</v>
      </c>
      <c r="D978" s="80"/>
      <c r="E978" s="80"/>
      <c r="F978" s="217"/>
      <c r="G978" s="218"/>
      <c r="H978" s="124">
        <f>SUM(H976:H977)</f>
        <v>43200</v>
      </c>
      <c r="I978" s="220"/>
    </row>
    <row r="979" spans="3:9" s="55" customFormat="1" ht="15" customHeight="1">
      <c r="C979" s="343" t="s">
        <v>1211</v>
      </c>
      <c r="D979" s="333" t="s">
        <v>1212</v>
      </c>
      <c r="E979" s="73"/>
      <c r="F979" s="60"/>
      <c r="G979" s="73"/>
      <c r="H979" s="344"/>
      <c r="I979" s="62"/>
    </row>
    <row r="980" spans="3:9" s="55" customFormat="1" ht="15" customHeight="1">
      <c r="C980" s="343">
        <v>1</v>
      </c>
      <c r="D980" s="333" t="s">
        <v>6469</v>
      </c>
      <c r="E980" s="170" t="s">
        <v>42</v>
      </c>
      <c r="F980" s="94">
        <v>0.4</v>
      </c>
      <c r="G980" s="64">
        <f>VLOOKUP(D980,upahbahan,3,FALSE)</f>
        <v>10500</v>
      </c>
      <c r="H980" s="124">
        <f>F980*G980</f>
        <v>4200</v>
      </c>
      <c r="I980" s="62"/>
    </row>
    <row r="981" spans="3:9" s="55" customFormat="1" ht="15" customHeight="1">
      <c r="C981" s="343">
        <v>3</v>
      </c>
      <c r="D981" s="333" t="s">
        <v>2001</v>
      </c>
      <c r="E981" s="170" t="s">
        <v>42</v>
      </c>
      <c r="F981" s="94">
        <v>0.15</v>
      </c>
      <c r="G981" s="64">
        <f>VLOOKUP(D981,upahbahan,3,FALSE)</f>
        <v>250000</v>
      </c>
      <c r="H981" s="124">
        <f t="shared" ref="H981:H982" si="90">F981*G981</f>
        <v>37500</v>
      </c>
      <c r="I981" s="62"/>
    </row>
    <row r="982" spans="3:9" s="55" customFormat="1" ht="15" customHeight="1">
      <c r="C982" s="343">
        <v>2</v>
      </c>
      <c r="D982" s="333" t="s">
        <v>6470</v>
      </c>
      <c r="E982" s="170" t="s">
        <v>66</v>
      </c>
      <c r="F982" s="94">
        <v>1</v>
      </c>
      <c r="G982" s="64">
        <f>VLOOKUP(D982,upahbahan,3,FALSE)</f>
        <v>3100</v>
      </c>
      <c r="H982" s="124">
        <f t="shared" si="90"/>
        <v>3100</v>
      </c>
      <c r="I982" s="62"/>
    </row>
    <row r="983" spans="3:9" s="55" customFormat="1" ht="15" customHeight="1">
      <c r="C983" s="144" t="s">
        <v>1216</v>
      </c>
      <c r="D983" s="80"/>
      <c r="E983" s="537"/>
      <c r="F983" s="80"/>
      <c r="G983" s="162"/>
      <c r="H983" s="124">
        <f>SUM(H980:H982)</f>
        <v>44800</v>
      </c>
      <c r="I983" s="62"/>
    </row>
    <row r="984" spans="3:9" s="55" customFormat="1" ht="15" customHeight="1">
      <c r="C984" s="141" t="s">
        <v>1217</v>
      </c>
      <c r="D984" s="59" t="s">
        <v>1218</v>
      </c>
      <c r="E984" s="170"/>
      <c r="F984" s="73"/>
      <c r="G984" s="73"/>
      <c r="H984" s="146"/>
      <c r="I984" s="62"/>
    </row>
    <row r="985" spans="3:9" s="55" customFormat="1" ht="15" customHeight="1">
      <c r="C985" s="445">
        <v>1</v>
      </c>
      <c r="D985" s="59" t="s">
        <v>1169</v>
      </c>
      <c r="E985" s="170" t="s">
        <v>1995</v>
      </c>
      <c r="F985" s="188">
        <v>7.1400000000000005E-2</v>
      </c>
      <c r="G985" s="64">
        <f>VLOOKUP(D985,upahbahan,3,FALSE)</f>
        <v>300000</v>
      </c>
      <c r="H985" s="124">
        <f>F985*G985</f>
        <v>21420</v>
      </c>
      <c r="I985" s="62"/>
    </row>
    <row r="986" spans="3:9" s="55" customFormat="1" ht="15" customHeight="1">
      <c r="C986" s="144" t="s">
        <v>1219</v>
      </c>
      <c r="D986" s="80"/>
      <c r="E986" s="80"/>
      <c r="F986" s="80"/>
      <c r="G986" s="162"/>
      <c r="H986" s="680">
        <f>SUM(H984:H985)</f>
        <v>21420</v>
      </c>
      <c r="I986" s="62"/>
    </row>
    <row r="987" spans="3:9" s="55" customFormat="1" ht="15" customHeight="1">
      <c r="C987" s="122" t="s">
        <v>1220</v>
      </c>
      <c r="D987" s="69" t="s">
        <v>1221</v>
      </c>
      <c r="E987" s="70"/>
      <c r="F987" s="70"/>
      <c r="G987" s="71"/>
      <c r="H987" s="124">
        <f>H986+H983+H978</f>
        <v>109420</v>
      </c>
      <c r="I987" s="62"/>
    </row>
    <row r="988" spans="3:9" s="55" customFormat="1" ht="15" customHeight="1">
      <c r="C988" s="122" t="s">
        <v>1222</v>
      </c>
      <c r="D988" s="69" t="s">
        <v>1325</v>
      </c>
      <c r="E988" s="70"/>
      <c r="F988" s="71"/>
      <c r="G988" s="95">
        <v>0.1</v>
      </c>
      <c r="H988" s="124">
        <f>H987*G988</f>
        <v>10942</v>
      </c>
      <c r="I988" s="62"/>
    </row>
    <row r="989" spans="3:9" s="55" customFormat="1" ht="15" customHeight="1" thickBot="1">
      <c r="C989" s="130" t="s">
        <v>1223</v>
      </c>
      <c r="D989" s="131" t="s">
        <v>1224</v>
      </c>
      <c r="E989" s="132"/>
      <c r="F989" s="132"/>
      <c r="G989" s="155"/>
      <c r="H989" s="134">
        <f>SUM(H987:H988)</f>
        <v>120362</v>
      </c>
      <c r="I989" s="62"/>
    </row>
    <row r="990" spans="3:9" ht="13.8" thickTop="1"/>
    <row r="991" spans="3:9" s="55" customFormat="1" ht="21.75" customHeight="1" thickBot="1">
      <c r="C991" s="53" t="s">
        <v>6481</v>
      </c>
      <c r="D991" s="221" t="s">
        <v>6482</v>
      </c>
      <c r="E991" s="342"/>
      <c r="F991" s="342"/>
      <c r="G991" s="342"/>
      <c r="H991" s="342"/>
      <c r="I991" s="56">
        <f>ROUNDDOWN(H1006,-2)</f>
        <v>77100</v>
      </c>
    </row>
    <row r="992" spans="3:9" s="55" customFormat="1" ht="36" customHeight="1" thickTop="1">
      <c r="C992" s="119" t="s">
        <v>1197</v>
      </c>
      <c r="D992" s="120" t="s">
        <v>1198</v>
      </c>
      <c r="E992" s="120" t="s">
        <v>1199</v>
      </c>
      <c r="F992" s="120" t="s">
        <v>1200</v>
      </c>
      <c r="G992" s="120" t="s">
        <v>1201</v>
      </c>
      <c r="H992" s="121" t="s">
        <v>1202</v>
      </c>
      <c r="I992" s="62"/>
    </row>
    <row r="993" spans="3:9" s="55" customFormat="1" ht="15" customHeight="1">
      <c r="C993" s="330" t="s">
        <v>1203</v>
      </c>
      <c r="D993" s="59" t="s">
        <v>1204</v>
      </c>
      <c r="E993" s="73"/>
      <c r="F993" s="73"/>
      <c r="G993" s="73"/>
      <c r="H993" s="146"/>
      <c r="I993" s="62"/>
    </row>
    <row r="994" spans="3:9" s="55" customFormat="1" ht="15" customHeight="1">
      <c r="C994" s="330">
        <v>1</v>
      </c>
      <c r="D994" s="59" t="s">
        <v>5</v>
      </c>
      <c r="E994" s="170" t="s">
        <v>2123</v>
      </c>
      <c r="F994" s="189">
        <v>0.36</v>
      </c>
      <c r="G994" s="64">
        <f>VLOOKUP(D994,upahbahan,3,FALSE)</f>
        <v>100000</v>
      </c>
      <c r="H994" s="124">
        <f t="shared" ref="H994:H995" si="91">F994*G994</f>
        <v>36000</v>
      </c>
      <c r="I994" s="62"/>
    </row>
    <row r="995" spans="3:9" s="55" customFormat="1" ht="15" customHeight="1">
      <c r="C995" s="356">
        <v>2</v>
      </c>
      <c r="D995" s="59" t="s">
        <v>19</v>
      </c>
      <c r="E995" s="72" t="s">
        <v>6</v>
      </c>
      <c r="F995" s="93">
        <v>3.5999999999999997E-2</v>
      </c>
      <c r="G995" s="64">
        <f>VLOOKUP(D995,upahbahan,3,FALSE)</f>
        <v>200000</v>
      </c>
      <c r="H995" s="124">
        <f t="shared" si="91"/>
        <v>7199.9999999999991</v>
      </c>
      <c r="I995" s="62"/>
    </row>
    <row r="996" spans="3:9" s="55" customFormat="1" ht="15" customHeight="1">
      <c r="C996" s="144" t="s">
        <v>1210</v>
      </c>
      <c r="D996" s="80"/>
      <c r="E996" s="80"/>
      <c r="F996" s="217"/>
      <c r="G996" s="218"/>
      <c r="H996" s="124">
        <f>SUM(H994:H995)</f>
        <v>43200</v>
      </c>
      <c r="I996" s="220"/>
    </row>
    <row r="997" spans="3:9" s="55" customFormat="1" ht="15" customHeight="1">
      <c r="C997" s="343" t="s">
        <v>1211</v>
      </c>
      <c r="D997" s="333" t="s">
        <v>1212</v>
      </c>
      <c r="E997" s="73"/>
      <c r="F997" s="60"/>
      <c r="G997" s="73"/>
      <c r="H997" s="344"/>
      <c r="I997" s="62"/>
    </row>
    <row r="998" spans="3:9" s="55" customFormat="1" ht="15" customHeight="1">
      <c r="C998" s="343">
        <v>1</v>
      </c>
      <c r="D998" s="333" t="s">
        <v>6469</v>
      </c>
      <c r="E998" s="170" t="s">
        <v>42</v>
      </c>
      <c r="F998" s="94">
        <v>0.35</v>
      </c>
      <c r="G998" s="64">
        <f>VLOOKUP(D998,upahbahan,3,FALSE)</f>
        <v>10500</v>
      </c>
      <c r="H998" s="124">
        <f>F998*G998</f>
        <v>3674.9999999999995</v>
      </c>
      <c r="I998" s="62"/>
    </row>
    <row r="999" spans="3:9" s="55" customFormat="1" ht="15" customHeight="1">
      <c r="C999" s="343">
        <v>2</v>
      </c>
      <c r="D999" s="333" t="s">
        <v>6484</v>
      </c>
      <c r="E999" s="170" t="s">
        <v>66</v>
      </c>
      <c r="F999" s="94">
        <v>0.15</v>
      </c>
      <c r="G999" s="64">
        <f>VLOOKUP(D999,upahbahan,3,FALSE)</f>
        <v>12000</v>
      </c>
      <c r="H999" s="124">
        <f t="shared" ref="H999" si="92">F999*G999</f>
        <v>1800</v>
      </c>
      <c r="I999" s="62"/>
    </row>
    <row r="1000" spans="3:9" s="55" customFormat="1" ht="15" customHeight="1">
      <c r="C1000" s="144" t="s">
        <v>1216</v>
      </c>
      <c r="D1000" s="80"/>
      <c r="E1000" s="537"/>
      <c r="F1000" s="80"/>
      <c r="G1000" s="162"/>
      <c r="H1000" s="124">
        <f>SUM(H998:H999)</f>
        <v>5475</v>
      </c>
      <c r="I1000" s="62"/>
    </row>
    <row r="1001" spans="3:9" s="55" customFormat="1" ht="15" customHeight="1">
      <c r="C1001" s="141" t="s">
        <v>1217</v>
      </c>
      <c r="D1001" s="59" t="s">
        <v>1218</v>
      </c>
      <c r="E1001" s="170"/>
      <c r="F1001" s="73"/>
      <c r="G1001" s="73"/>
      <c r="H1001" s="146"/>
      <c r="I1001" s="62"/>
    </row>
    <row r="1002" spans="3:9" s="55" customFormat="1" ht="15" customHeight="1">
      <c r="C1002" s="445">
        <v>1</v>
      </c>
      <c r="D1002" s="59" t="s">
        <v>1169</v>
      </c>
      <c r="E1002" s="170" t="s">
        <v>1995</v>
      </c>
      <c r="F1002" s="188">
        <v>7.1400000000000005E-2</v>
      </c>
      <c r="G1002" s="64">
        <f>VLOOKUP(D1002,upahbahan,3,FALSE)</f>
        <v>300000</v>
      </c>
      <c r="H1002" s="124">
        <f>F1002*G1002</f>
        <v>21420</v>
      </c>
      <c r="I1002" s="62"/>
    </row>
    <row r="1003" spans="3:9" s="55" customFormat="1" ht="15" customHeight="1">
      <c r="C1003" s="144" t="s">
        <v>1219</v>
      </c>
      <c r="D1003" s="80"/>
      <c r="E1003" s="80"/>
      <c r="F1003" s="80"/>
      <c r="G1003" s="162"/>
      <c r="H1003" s="680">
        <f>SUM(H1001:H1002)</f>
        <v>21420</v>
      </c>
      <c r="I1003" s="62"/>
    </row>
    <row r="1004" spans="3:9" s="55" customFormat="1" ht="15" customHeight="1">
      <c r="C1004" s="122" t="s">
        <v>1220</v>
      </c>
      <c r="D1004" s="69" t="s">
        <v>1221</v>
      </c>
      <c r="E1004" s="70"/>
      <c r="F1004" s="70"/>
      <c r="G1004" s="71"/>
      <c r="H1004" s="124">
        <f>H1003+H1000+H996</f>
        <v>70095</v>
      </c>
      <c r="I1004" s="62"/>
    </row>
    <row r="1005" spans="3:9" s="55" customFormat="1" ht="15" customHeight="1">
      <c r="C1005" s="122" t="s">
        <v>1222</v>
      </c>
      <c r="D1005" s="69" t="s">
        <v>1325</v>
      </c>
      <c r="E1005" s="70"/>
      <c r="F1005" s="71"/>
      <c r="G1005" s="95">
        <v>0.1</v>
      </c>
      <c r="H1005" s="124">
        <f>H1004*G1005</f>
        <v>7009.5</v>
      </c>
      <c r="I1005" s="62"/>
    </row>
    <row r="1006" spans="3:9" s="55" customFormat="1" ht="15" customHeight="1" thickBot="1">
      <c r="C1006" s="130" t="s">
        <v>1223</v>
      </c>
      <c r="D1006" s="131" t="s">
        <v>1224</v>
      </c>
      <c r="E1006" s="132"/>
      <c r="F1006" s="132"/>
      <c r="G1006" s="155"/>
      <c r="H1006" s="134">
        <f>SUM(H1004:H1005)</f>
        <v>77104.5</v>
      </c>
      <c r="I1006" s="62"/>
    </row>
    <row r="1007" spans="3:9" ht="13.8" thickTop="1"/>
    <row r="1008" spans="3:9" s="55" customFormat="1" ht="21.75" customHeight="1" thickBot="1">
      <c r="C1008" s="53" t="s">
        <v>6485</v>
      </c>
      <c r="D1008" s="221" t="s">
        <v>6486</v>
      </c>
      <c r="E1008" s="342"/>
      <c r="F1008" s="342"/>
      <c r="G1008" s="342"/>
      <c r="H1008" s="342"/>
      <c r="I1008" s="56">
        <f>ROUNDDOWN(H1023,-2)</f>
        <v>77600</v>
      </c>
    </row>
    <row r="1009" spans="3:9" s="55" customFormat="1" ht="36" customHeight="1" thickTop="1">
      <c r="C1009" s="119" t="s">
        <v>1197</v>
      </c>
      <c r="D1009" s="120" t="s">
        <v>1198</v>
      </c>
      <c r="E1009" s="120" t="s">
        <v>1199</v>
      </c>
      <c r="F1009" s="120" t="s">
        <v>1200</v>
      </c>
      <c r="G1009" s="120" t="s">
        <v>1201</v>
      </c>
      <c r="H1009" s="121" t="s">
        <v>1202</v>
      </c>
      <c r="I1009" s="62"/>
    </row>
    <row r="1010" spans="3:9" s="55" customFormat="1" ht="15" customHeight="1">
      <c r="C1010" s="330" t="s">
        <v>1203</v>
      </c>
      <c r="D1010" s="59" t="s">
        <v>1204</v>
      </c>
      <c r="E1010" s="73"/>
      <c r="F1010" s="73"/>
      <c r="G1010" s="73"/>
      <c r="H1010" s="146"/>
      <c r="I1010" s="62"/>
    </row>
    <row r="1011" spans="3:9" s="55" customFormat="1" ht="15" customHeight="1">
      <c r="C1011" s="330">
        <v>1</v>
      </c>
      <c r="D1011" s="59" t="s">
        <v>5</v>
      </c>
      <c r="E1011" s="170" t="s">
        <v>2123</v>
      </c>
      <c r="F1011" s="189">
        <v>0.36</v>
      </c>
      <c r="G1011" s="64">
        <f>VLOOKUP(D1011,upahbahan,3,FALSE)</f>
        <v>100000</v>
      </c>
      <c r="H1011" s="124">
        <f t="shared" ref="H1011:H1012" si="93">F1011*G1011</f>
        <v>36000</v>
      </c>
      <c r="I1011" s="62"/>
    </row>
    <row r="1012" spans="3:9" s="55" customFormat="1" ht="15" customHeight="1">
      <c r="C1012" s="356">
        <v>2</v>
      </c>
      <c r="D1012" s="59" t="s">
        <v>19</v>
      </c>
      <c r="E1012" s="72" t="s">
        <v>6</v>
      </c>
      <c r="F1012" s="93">
        <v>3.5999999999999997E-2</v>
      </c>
      <c r="G1012" s="64">
        <f>VLOOKUP(D1012,upahbahan,3,FALSE)</f>
        <v>200000</v>
      </c>
      <c r="H1012" s="124">
        <f t="shared" si="93"/>
        <v>7199.9999999999991</v>
      </c>
      <c r="I1012" s="62"/>
    </row>
    <row r="1013" spans="3:9" s="55" customFormat="1" ht="15" customHeight="1">
      <c r="C1013" s="144" t="s">
        <v>1210</v>
      </c>
      <c r="D1013" s="80"/>
      <c r="E1013" s="80"/>
      <c r="F1013" s="217"/>
      <c r="G1013" s="218"/>
      <c r="H1013" s="124">
        <f>SUM(H1011:H1012)</f>
        <v>43200</v>
      </c>
      <c r="I1013" s="220"/>
    </row>
    <row r="1014" spans="3:9" s="55" customFormat="1" ht="15" customHeight="1">
      <c r="C1014" s="343" t="s">
        <v>1211</v>
      </c>
      <c r="D1014" s="333" t="s">
        <v>1212</v>
      </c>
      <c r="E1014" s="73"/>
      <c r="F1014" s="60"/>
      <c r="G1014" s="73"/>
      <c r="H1014" s="344"/>
      <c r="I1014" s="62"/>
    </row>
    <row r="1015" spans="3:9" s="55" customFormat="1" ht="15" customHeight="1">
      <c r="C1015" s="343">
        <v>1</v>
      </c>
      <c r="D1015" s="333" t="s">
        <v>6469</v>
      </c>
      <c r="E1015" s="170" t="s">
        <v>42</v>
      </c>
      <c r="F1015" s="94">
        <v>0.4</v>
      </c>
      <c r="G1015" s="64">
        <f>VLOOKUP(D1015,upahbahan,3,FALSE)</f>
        <v>10500</v>
      </c>
      <c r="H1015" s="124">
        <f>F1015*G1015</f>
        <v>4200</v>
      </c>
      <c r="I1015" s="62"/>
    </row>
    <row r="1016" spans="3:9" s="55" customFormat="1" ht="15" customHeight="1">
      <c r="C1016" s="343">
        <v>2</v>
      </c>
      <c r="D1016" s="333" t="s">
        <v>6484</v>
      </c>
      <c r="E1016" s="170" t="s">
        <v>66</v>
      </c>
      <c r="F1016" s="94">
        <v>0.15</v>
      </c>
      <c r="G1016" s="64">
        <f>VLOOKUP(D1016,upahbahan,3,FALSE)</f>
        <v>12000</v>
      </c>
      <c r="H1016" s="124">
        <f t="shared" ref="H1016" si="94">F1016*G1016</f>
        <v>1800</v>
      </c>
      <c r="I1016" s="62"/>
    </row>
    <row r="1017" spans="3:9" s="55" customFormat="1" ht="15" customHeight="1">
      <c r="C1017" s="144" t="s">
        <v>1216</v>
      </c>
      <c r="D1017" s="80"/>
      <c r="E1017" s="537"/>
      <c r="F1017" s="80"/>
      <c r="G1017" s="162"/>
      <c r="H1017" s="124">
        <f>SUM(H1015:H1016)</f>
        <v>6000</v>
      </c>
      <c r="I1017" s="62"/>
    </row>
    <row r="1018" spans="3:9" s="55" customFormat="1" ht="15" customHeight="1">
      <c r="C1018" s="141" t="s">
        <v>1217</v>
      </c>
      <c r="D1018" s="59" t="s">
        <v>1218</v>
      </c>
      <c r="E1018" s="170"/>
      <c r="F1018" s="73"/>
      <c r="G1018" s="73"/>
      <c r="H1018" s="146"/>
      <c r="I1018" s="62"/>
    </row>
    <row r="1019" spans="3:9" s="55" customFormat="1" ht="15" customHeight="1">
      <c r="C1019" s="445">
        <v>1</v>
      </c>
      <c r="D1019" s="59" t="s">
        <v>1169</v>
      </c>
      <c r="E1019" s="170" t="s">
        <v>1995</v>
      </c>
      <c r="F1019" s="188">
        <v>7.1400000000000005E-2</v>
      </c>
      <c r="G1019" s="64">
        <f>VLOOKUP(D1019,upahbahan,3,FALSE)</f>
        <v>300000</v>
      </c>
      <c r="H1019" s="124">
        <f>F1019*G1019</f>
        <v>21420</v>
      </c>
      <c r="I1019" s="62"/>
    </row>
    <row r="1020" spans="3:9" s="55" customFormat="1" ht="15" customHeight="1">
      <c r="C1020" s="144" t="s">
        <v>1219</v>
      </c>
      <c r="D1020" s="80"/>
      <c r="E1020" s="80"/>
      <c r="F1020" s="80"/>
      <c r="G1020" s="162"/>
      <c r="H1020" s="680">
        <f>SUM(H1018:H1019)</f>
        <v>21420</v>
      </c>
      <c r="I1020" s="62"/>
    </row>
    <row r="1021" spans="3:9" s="55" customFormat="1" ht="15" customHeight="1">
      <c r="C1021" s="122" t="s">
        <v>1220</v>
      </c>
      <c r="D1021" s="69" t="s">
        <v>1221</v>
      </c>
      <c r="E1021" s="70"/>
      <c r="F1021" s="70"/>
      <c r="G1021" s="71"/>
      <c r="H1021" s="124">
        <f>H1020+H1017+H1013</f>
        <v>70620</v>
      </c>
      <c r="I1021" s="62"/>
    </row>
    <row r="1022" spans="3:9" s="55" customFormat="1" ht="15" customHeight="1">
      <c r="C1022" s="122" t="s">
        <v>1222</v>
      </c>
      <c r="D1022" s="69" t="s">
        <v>1325</v>
      </c>
      <c r="E1022" s="70"/>
      <c r="F1022" s="71"/>
      <c r="G1022" s="95">
        <v>0.1</v>
      </c>
      <c r="H1022" s="124">
        <f>H1021*G1022</f>
        <v>7062</v>
      </c>
      <c r="I1022" s="62"/>
    </row>
    <row r="1023" spans="3:9" s="55" customFormat="1" ht="15" customHeight="1" thickBot="1">
      <c r="C1023" s="130" t="s">
        <v>1223</v>
      </c>
      <c r="D1023" s="131" t="s">
        <v>1224</v>
      </c>
      <c r="E1023" s="132"/>
      <c r="F1023" s="132"/>
      <c r="G1023" s="155"/>
      <c r="H1023" s="134">
        <f>SUM(H1021:H1022)</f>
        <v>77682</v>
      </c>
      <c r="I1023" s="62"/>
    </row>
    <row r="1024" spans="3:9" ht="13.8" thickTop="1"/>
    <row r="1026" spans="3:9" s="55" customFormat="1" ht="21.75" customHeight="1" thickBot="1">
      <c r="C1026" s="53" t="s">
        <v>6487</v>
      </c>
      <c r="D1026" s="221" t="s">
        <v>6488</v>
      </c>
      <c r="E1026" s="342"/>
      <c r="F1026" s="342"/>
      <c r="G1026" s="342"/>
      <c r="H1026" s="342"/>
      <c r="I1026" s="56">
        <f>ROUNDDOWN(H1041,-2)</f>
        <v>77100</v>
      </c>
    </row>
    <row r="1027" spans="3:9" s="55" customFormat="1" ht="36" customHeight="1" thickTop="1">
      <c r="C1027" s="119" t="s">
        <v>1197</v>
      </c>
      <c r="D1027" s="120" t="s">
        <v>1198</v>
      </c>
      <c r="E1027" s="120" t="s">
        <v>1199</v>
      </c>
      <c r="F1027" s="120" t="s">
        <v>1200</v>
      </c>
      <c r="G1027" s="120" t="s">
        <v>1201</v>
      </c>
      <c r="H1027" s="121" t="s">
        <v>1202</v>
      </c>
      <c r="I1027" s="62"/>
    </row>
    <row r="1028" spans="3:9" s="55" customFormat="1" ht="15" customHeight="1">
      <c r="C1028" s="330" t="s">
        <v>1203</v>
      </c>
      <c r="D1028" s="59" t="s">
        <v>1204</v>
      </c>
      <c r="E1028" s="73"/>
      <c r="F1028" s="73"/>
      <c r="G1028" s="73"/>
      <c r="H1028" s="146"/>
      <c r="I1028" s="62"/>
    </row>
    <row r="1029" spans="3:9" s="55" customFormat="1" ht="15" customHeight="1">
      <c r="C1029" s="330">
        <v>1</v>
      </c>
      <c r="D1029" s="59" t="s">
        <v>5</v>
      </c>
      <c r="E1029" s="170" t="s">
        <v>2123</v>
      </c>
      <c r="F1029" s="189">
        <v>0.36</v>
      </c>
      <c r="G1029" s="64">
        <f>VLOOKUP(D1029,upahbahan,3,FALSE)</f>
        <v>100000</v>
      </c>
      <c r="H1029" s="124">
        <f t="shared" ref="H1029:H1030" si="95">F1029*G1029</f>
        <v>36000</v>
      </c>
      <c r="I1029" s="62"/>
    </row>
    <row r="1030" spans="3:9" s="55" customFormat="1" ht="15" customHeight="1">
      <c r="C1030" s="356">
        <v>2</v>
      </c>
      <c r="D1030" s="59" t="s">
        <v>19</v>
      </c>
      <c r="E1030" s="72" t="s">
        <v>6</v>
      </c>
      <c r="F1030" s="93">
        <v>3.5999999999999997E-2</v>
      </c>
      <c r="G1030" s="64">
        <f>VLOOKUP(D1030,upahbahan,3,FALSE)</f>
        <v>200000</v>
      </c>
      <c r="H1030" s="124">
        <f t="shared" si="95"/>
        <v>7199.9999999999991</v>
      </c>
      <c r="I1030" s="62"/>
    </row>
    <row r="1031" spans="3:9" s="55" customFormat="1" ht="15" customHeight="1">
      <c r="C1031" s="144" t="s">
        <v>1210</v>
      </c>
      <c r="D1031" s="80"/>
      <c r="E1031" s="80"/>
      <c r="F1031" s="217"/>
      <c r="G1031" s="218"/>
      <c r="H1031" s="124">
        <f>SUM(H1029:H1030)</f>
        <v>43200</v>
      </c>
      <c r="I1031" s="220"/>
    </row>
    <row r="1032" spans="3:9" s="55" customFormat="1" ht="15" customHeight="1">
      <c r="C1032" s="343" t="s">
        <v>1211</v>
      </c>
      <c r="D1032" s="333" t="s">
        <v>1212</v>
      </c>
      <c r="E1032" s="73"/>
      <c r="F1032" s="60"/>
      <c r="G1032" s="73"/>
      <c r="H1032" s="344"/>
      <c r="I1032" s="62"/>
    </row>
    <row r="1033" spans="3:9" s="55" customFormat="1" ht="15" customHeight="1">
      <c r="C1033" s="343">
        <v>1</v>
      </c>
      <c r="D1033" s="333" t="s">
        <v>6469</v>
      </c>
      <c r="E1033" s="170" t="s">
        <v>42</v>
      </c>
      <c r="F1033" s="94">
        <v>0.35</v>
      </c>
      <c r="G1033" s="64">
        <f>VLOOKUP(D1033,upahbahan,3,FALSE)</f>
        <v>10500</v>
      </c>
      <c r="H1033" s="124">
        <f>F1033*G1033</f>
        <v>3674.9999999999995</v>
      </c>
      <c r="I1033" s="62"/>
    </row>
    <row r="1034" spans="3:9" s="55" customFormat="1" ht="15" customHeight="1">
      <c r="C1034" s="343">
        <v>2</v>
      </c>
      <c r="D1034" s="333" t="s">
        <v>6484</v>
      </c>
      <c r="E1034" s="170" t="s">
        <v>66</v>
      </c>
      <c r="F1034" s="94">
        <v>0.15</v>
      </c>
      <c r="G1034" s="64">
        <f>VLOOKUP(D1034,upahbahan,3,FALSE)</f>
        <v>12000</v>
      </c>
      <c r="H1034" s="124">
        <f t="shared" ref="H1034" si="96">F1034*G1034</f>
        <v>1800</v>
      </c>
      <c r="I1034" s="62"/>
    </row>
    <row r="1035" spans="3:9" s="55" customFormat="1" ht="15" customHeight="1">
      <c r="C1035" s="144" t="s">
        <v>1216</v>
      </c>
      <c r="D1035" s="80"/>
      <c r="E1035" s="537"/>
      <c r="F1035" s="80"/>
      <c r="G1035" s="162"/>
      <c r="H1035" s="124">
        <f>SUM(H1033:H1034)</f>
        <v>5475</v>
      </c>
      <c r="I1035" s="62"/>
    </row>
    <row r="1036" spans="3:9" s="55" customFormat="1" ht="15" customHeight="1">
      <c r="C1036" s="141" t="s">
        <v>1217</v>
      </c>
      <c r="D1036" s="59" t="s">
        <v>1218</v>
      </c>
      <c r="E1036" s="170"/>
      <c r="F1036" s="73"/>
      <c r="G1036" s="73"/>
      <c r="H1036" s="146"/>
      <c r="I1036" s="62"/>
    </row>
    <row r="1037" spans="3:9" s="55" customFormat="1" ht="15" customHeight="1">
      <c r="C1037" s="445">
        <v>1</v>
      </c>
      <c r="D1037" s="59" t="s">
        <v>1169</v>
      </c>
      <c r="E1037" s="170" t="s">
        <v>1995</v>
      </c>
      <c r="F1037" s="188">
        <v>7.1400000000000005E-2</v>
      </c>
      <c r="G1037" s="64">
        <f>VLOOKUP(D1037,upahbahan,3,FALSE)</f>
        <v>300000</v>
      </c>
      <c r="H1037" s="124">
        <f>F1037*G1037</f>
        <v>21420</v>
      </c>
      <c r="I1037" s="62"/>
    </row>
    <row r="1038" spans="3:9" s="55" customFormat="1" ht="15" customHeight="1">
      <c r="C1038" s="144" t="s">
        <v>1219</v>
      </c>
      <c r="D1038" s="80"/>
      <c r="E1038" s="80"/>
      <c r="F1038" s="80"/>
      <c r="G1038" s="162"/>
      <c r="H1038" s="680">
        <f>SUM(H1036:H1037)</f>
        <v>21420</v>
      </c>
      <c r="I1038" s="62"/>
    </row>
    <row r="1039" spans="3:9" s="55" customFormat="1" ht="15" customHeight="1">
      <c r="C1039" s="122" t="s">
        <v>1220</v>
      </c>
      <c r="D1039" s="69" t="s">
        <v>1221</v>
      </c>
      <c r="E1039" s="70"/>
      <c r="F1039" s="70"/>
      <c r="G1039" s="71"/>
      <c r="H1039" s="124">
        <f>H1038+H1035+H1031</f>
        <v>70095</v>
      </c>
      <c r="I1039" s="62"/>
    </row>
    <row r="1040" spans="3:9" s="55" customFormat="1" ht="15" customHeight="1">
      <c r="C1040" s="122" t="s">
        <v>1222</v>
      </c>
      <c r="D1040" s="69" t="s">
        <v>1325</v>
      </c>
      <c r="E1040" s="70"/>
      <c r="F1040" s="71"/>
      <c r="G1040" s="95">
        <v>0.1</v>
      </c>
      <c r="H1040" s="124">
        <f>H1039*G1040</f>
        <v>7009.5</v>
      </c>
      <c r="I1040" s="62"/>
    </row>
    <row r="1041" spans="3:9" s="55" customFormat="1" ht="15" customHeight="1" thickBot="1">
      <c r="C1041" s="130" t="s">
        <v>1223</v>
      </c>
      <c r="D1041" s="131" t="s">
        <v>1224</v>
      </c>
      <c r="E1041" s="132"/>
      <c r="F1041" s="132"/>
      <c r="G1041" s="155"/>
      <c r="H1041" s="134">
        <f>SUM(H1039:H1040)</f>
        <v>77104.5</v>
      </c>
      <c r="I1041" s="62"/>
    </row>
    <row r="1042" spans="3:9" ht="13.8" thickTop="1"/>
    <row r="1043" spans="3:9" s="55" customFormat="1" ht="21.75" customHeight="1" thickBot="1">
      <c r="C1043" s="53" t="s">
        <v>6489</v>
      </c>
      <c r="D1043" s="221" t="s">
        <v>6490</v>
      </c>
      <c r="E1043" s="342"/>
      <c r="F1043" s="342"/>
      <c r="G1043" s="342"/>
      <c r="H1043" s="342"/>
      <c r="I1043" s="56">
        <f>ROUNDDOWN(H1059,-2)</f>
        <v>118900</v>
      </c>
    </row>
    <row r="1044" spans="3:9" s="55" customFormat="1" ht="36" customHeight="1" thickTop="1">
      <c r="C1044" s="119" t="s">
        <v>1197</v>
      </c>
      <c r="D1044" s="120" t="s">
        <v>1198</v>
      </c>
      <c r="E1044" s="120" t="s">
        <v>1199</v>
      </c>
      <c r="F1044" s="120" t="s">
        <v>1200</v>
      </c>
      <c r="G1044" s="120" t="s">
        <v>1201</v>
      </c>
      <c r="H1044" s="121" t="s">
        <v>1202</v>
      </c>
      <c r="I1044" s="62"/>
    </row>
    <row r="1045" spans="3:9" s="55" customFormat="1" ht="15" customHeight="1">
      <c r="C1045" s="330" t="s">
        <v>1203</v>
      </c>
      <c r="D1045" s="59" t="s">
        <v>1204</v>
      </c>
      <c r="E1045" s="73"/>
      <c r="F1045" s="73"/>
      <c r="G1045" s="73"/>
      <c r="H1045" s="146"/>
      <c r="I1045" s="62"/>
    </row>
    <row r="1046" spans="3:9" s="55" customFormat="1" ht="15" customHeight="1">
      <c r="C1046" s="330">
        <v>1</v>
      </c>
      <c r="D1046" s="59" t="s">
        <v>5</v>
      </c>
      <c r="E1046" s="170" t="s">
        <v>2123</v>
      </c>
      <c r="F1046" s="189">
        <v>0.36</v>
      </c>
      <c r="G1046" s="64">
        <f>VLOOKUP(D1046,upahbahan,3,FALSE)</f>
        <v>100000</v>
      </c>
      <c r="H1046" s="124">
        <f t="shared" ref="H1046:H1047" si="97">F1046*G1046</f>
        <v>36000</v>
      </c>
      <c r="I1046" s="62"/>
    </row>
    <row r="1047" spans="3:9" s="55" customFormat="1" ht="15" customHeight="1">
      <c r="C1047" s="356">
        <v>2</v>
      </c>
      <c r="D1047" s="59" t="s">
        <v>19</v>
      </c>
      <c r="E1047" s="72" t="s">
        <v>6</v>
      </c>
      <c r="F1047" s="93">
        <v>3.5999999999999997E-2</v>
      </c>
      <c r="G1047" s="64">
        <f>VLOOKUP(D1047,upahbahan,3,FALSE)</f>
        <v>200000</v>
      </c>
      <c r="H1047" s="124">
        <f t="shared" si="97"/>
        <v>7199.9999999999991</v>
      </c>
      <c r="I1047" s="62"/>
    </row>
    <row r="1048" spans="3:9" s="55" customFormat="1" ht="15" customHeight="1">
      <c r="C1048" s="144" t="s">
        <v>1210</v>
      </c>
      <c r="D1048" s="80"/>
      <c r="E1048" s="80"/>
      <c r="F1048" s="217"/>
      <c r="G1048" s="218"/>
      <c r="H1048" s="124">
        <f>SUM(H1046:H1047)</f>
        <v>43200</v>
      </c>
      <c r="I1048" s="220"/>
    </row>
    <row r="1049" spans="3:9" s="55" customFormat="1" ht="15" customHeight="1">
      <c r="C1049" s="343" t="s">
        <v>1211</v>
      </c>
      <c r="D1049" s="333" t="s">
        <v>1212</v>
      </c>
      <c r="E1049" s="73"/>
      <c r="F1049" s="60"/>
      <c r="G1049" s="73"/>
      <c r="H1049" s="344"/>
      <c r="I1049" s="62"/>
    </row>
    <row r="1050" spans="3:9" s="55" customFormat="1" ht="15" customHeight="1">
      <c r="C1050" s="343">
        <v>1</v>
      </c>
      <c r="D1050" s="333" t="s">
        <v>6469</v>
      </c>
      <c r="E1050" s="170" t="s">
        <v>42</v>
      </c>
      <c r="F1050" s="94">
        <v>0.4</v>
      </c>
      <c r="G1050" s="64">
        <f>VLOOKUP(D1050,upahbahan,3,FALSE)</f>
        <v>10500</v>
      </c>
      <c r="H1050" s="124">
        <f>F1050*G1050</f>
        <v>4200</v>
      </c>
      <c r="I1050" s="62"/>
    </row>
    <row r="1051" spans="3:9" s="55" customFormat="1" ht="15" customHeight="1">
      <c r="C1051" s="343">
        <v>2</v>
      </c>
      <c r="D1051" s="333" t="s">
        <v>2001</v>
      </c>
      <c r="E1051" s="170" t="s">
        <v>42</v>
      </c>
      <c r="F1051" s="94">
        <v>0.15</v>
      </c>
      <c r="G1051" s="64">
        <f>VLOOKUP(D1051,upahbahan,3,FALSE)</f>
        <v>250000</v>
      </c>
      <c r="H1051" s="124">
        <f t="shared" ref="H1051:H1052" si="98">F1051*G1051</f>
        <v>37500</v>
      </c>
      <c r="I1051" s="62"/>
    </row>
    <row r="1052" spans="3:9" s="55" customFormat="1" ht="15" customHeight="1">
      <c r="C1052" s="343">
        <v>3</v>
      </c>
      <c r="D1052" s="333" t="s">
        <v>6484</v>
      </c>
      <c r="E1052" s="170" t="s">
        <v>66</v>
      </c>
      <c r="F1052" s="94">
        <v>0.15</v>
      </c>
      <c r="G1052" s="64">
        <f>VLOOKUP(D1052,upahbahan,3,FALSE)</f>
        <v>12000</v>
      </c>
      <c r="H1052" s="124">
        <f t="shared" si="98"/>
        <v>1800</v>
      </c>
      <c r="I1052" s="62"/>
    </row>
    <row r="1053" spans="3:9" s="55" customFormat="1" ht="15" customHeight="1">
      <c r="C1053" s="144" t="s">
        <v>1216</v>
      </c>
      <c r="D1053" s="80"/>
      <c r="E1053" s="537"/>
      <c r="F1053" s="80"/>
      <c r="G1053" s="162"/>
      <c r="H1053" s="124">
        <f>SUM(H1050:H1052)</f>
        <v>43500</v>
      </c>
      <c r="I1053" s="62"/>
    </row>
    <row r="1054" spans="3:9" s="55" customFormat="1" ht="15" customHeight="1">
      <c r="C1054" s="141" t="s">
        <v>1217</v>
      </c>
      <c r="D1054" s="59" t="s">
        <v>1218</v>
      </c>
      <c r="E1054" s="170"/>
      <c r="F1054" s="73"/>
      <c r="G1054" s="73"/>
      <c r="H1054" s="146"/>
      <c r="I1054" s="62"/>
    </row>
    <row r="1055" spans="3:9" s="55" customFormat="1" ht="15" customHeight="1">
      <c r="C1055" s="445">
        <v>1</v>
      </c>
      <c r="D1055" s="59" t="s">
        <v>1169</v>
      </c>
      <c r="E1055" s="170" t="s">
        <v>1995</v>
      </c>
      <c r="F1055" s="188">
        <v>7.1400000000000005E-2</v>
      </c>
      <c r="G1055" s="64">
        <f>VLOOKUP(D1055,upahbahan,3,FALSE)</f>
        <v>300000</v>
      </c>
      <c r="H1055" s="124">
        <f>F1055*G1055</f>
        <v>21420</v>
      </c>
      <c r="I1055" s="62"/>
    </row>
    <row r="1056" spans="3:9" s="55" customFormat="1" ht="15" customHeight="1">
      <c r="C1056" s="144" t="s">
        <v>1219</v>
      </c>
      <c r="D1056" s="80"/>
      <c r="E1056" s="80"/>
      <c r="F1056" s="80"/>
      <c r="G1056" s="162"/>
      <c r="H1056" s="680">
        <f>SUM(H1054:H1055)</f>
        <v>21420</v>
      </c>
      <c r="I1056" s="62"/>
    </row>
    <row r="1057" spans="3:9" s="55" customFormat="1" ht="15" customHeight="1">
      <c r="C1057" s="122" t="s">
        <v>1220</v>
      </c>
      <c r="D1057" s="69" t="s">
        <v>1221</v>
      </c>
      <c r="E1057" s="70"/>
      <c r="F1057" s="70"/>
      <c r="G1057" s="71"/>
      <c r="H1057" s="124">
        <f>H1056+H1053+H1048</f>
        <v>108120</v>
      </c>
      <c r="I1057" s="62"/>
    </row>
    <row r="1058" spans="3:9" s="55" customFormat="1" ht="15" customHeight="1">
      <c r="C1058" s="122" t="s">
        <v>1222</v>
      </c>
      <c r="D1058" s="69" t="s">
        <v>1325</v>
      </c>
      <c r="E1058" s="70"/>
      <c r="F1058" s="71"/>
      <c r="G1058" s="95">
        <v>0.1</v>
      </c>
      <c r="H1058" s="124">
        <f>H1057*G1058</f>
        <v>10812</v>
      </c>
      <c r="I1058" s="62"/>
    </row>
    <row r="1059" spans="3:9" s="55" customFormat="1" ht="15" customHeight="1" thickBot="1">
      <c r="C1059" s="130" t="s">
        <v>1223</v>
      </c>
      <c r="D1059" s="131" t="s">
        <v>1224</v>
      </c>
      <c r="E1059" s="132"/>
      <c r="F1059" s="132"/>
      <c r="G1059" s="155"/>
      <c r="H1059" s="134">
        <f>SUM(H1057:H1058)</f>
        <v>118932</v>
      </c>
      <c r="I1059" s="62"/>
    </row>
    <row r="1060" spans="3:9" ht="13.8" thickTop="1"/>
    <row r="1061" spans="3:9" ht="13.8">
      <c r="C1061" s="160" t="s">
        <v>6491</v>
      </c>
      <c r="D1061" s="436" t="s">
        <v>6492</v>
      </c>
    </row>
    <row r="1062" spans="3:9" s="55" customFormat="1" ht="21.75" customHeight="1" thickBot="1">
      <c r="C1062" s="53" t="s">
        <v>6493</v>
      </c>
      <c r="D1062" s="221" t="s">
        <v>6494</v>
      </c>
      <c r="E1062" s="342"/>
      <c r="F1062" s="342"/>
      <c r="G1062" s="342"/>
      <c r="H1062" s="342"/>
      <c r="I1062" s="56">
        <f>ROUNDDOWN(H1076,-2)</f>
        <v>75100</v>
      </c>
    </row>
    <row r="1063" spans="3:9" s="55" customFormat="1" ht="36" customHeight="1" thickTop="1">
      <c r="C1063" s="119" t="s">
        <v>1197</v>
      </c>
      <c r="D1063" s="120" t="s">
        <v>1198</v>
      </c>
      <c r="E1063" s="120" t="s">
        <v>1199</v>
      </c>
      <c r="F1063" s="120" t="s">
        <v>1200</v>
      </c>
      <c r="G1063" s="120" t="s">
        <v>1201</v>
      </c>
      <c r="H1063" s="121" t="s">
        <v>1202</v>
      </c>
      <c r="I1063" s="62"/>
    </row>
    <row r="1064" spans="3:9" s="55" customFormat="1" ht="15" customHeight="1">
      <c r="C1064" s="330" t="s">
        <v>1203</v>
      </c>
      <c r="D1064" s="59" t="s">
        <v>1204</v>
      </c>
      <c r="E1064" s="73"/>
      <c r="F1064" s="73"/>
      <c r="G1064" s="73"/>
      <c r="H1064" s="146"/>
      <c r="I1064" s="62"/>
    </row>
    <row r="1065" spans="3:9" s="55" customFormat="1" ht="15" customHeight="1">
      <c r="C1065" s="330">
        <v>1</v>
      </c>
      <c r="D1065" s="59" t="s">
        <v>5</v>
      </c>
      <c r="E1065" s="170" t="s">
        <v>2123</v>
      </c>
      <c r="F1065" s="189">
        <v>0.36</v>
      </c>
      <c r="G1065" s="64">
        <f>VLOOKUP(D1065,upahbahan,3,FALSE)</f>
        <v>100000</v>
      </c>
      <c r="H1065" s="124">
        <f t="shared" ref="H1065:H1066" si="99">F1065*G1065</f>
        <v>36000</v>
      </c>
      <c r="I1065" s="62"/>
    </row>
    <row r="1066" spans="3:9" s="55" customFormat="1" ht="15" customHeight="1">
      <c r="C1066" s="356">
        <v>2</v>
      </c>
      <c r="D1066" s="59" t="s">
        <v>19</v>
      </c>
      <c r="E1066" s="72" t="s">
        <v>6</v>
      </c>
      <c r="F1066" s="93">
        <v>3.5999999999999997E-2</v>
      </c>
      <c r="G1066" s="64">
        <f>VLOOKUP(D1066,upahbahan,3,FALSE)</f>
        <v>200000</v>
      </c>
      <c r="H1066" s="124">
        <f t="shared" si="99"/>
        <v>7199.9999999999991</v>
      </c>
      <c r="I1066" s="62"/>
    </row>
    <row r="1067" spans="3:9" s="55" customFormat="1" ht="15" customHeight="1">
      <c r="C1067" s="144" t="s">
        <v>1210</v>
      </c>
      <c r="D1067" s="80"/>
      <c r="E1067" s="80"/>
      <c r="F1067" s="217"/>
      <c r="G1067" s="218"/>
      <c r="H1067" s="124">
        <f>SUM(H1065:H1066)</f>
        <v>43200</v>
      </c>
      <c r="I1067" s="220"/>
    </row>
    <row r="1068" spans="3:9" s="55" customFormat="1" ht="15" customHeight="1">
      <c r="C1068" s="343" t="s">
        <v>1211</v>
      </c>
      <c r="D1068" s="333" t="s">
        <v>1212</v>
      </c>
      <c r="E1068" s="73"/>
      <c r="F1068" s="60"/>
      <c r="G1068" s="73"/>
      <c r="H1068" s="344"/>
      <c r="I1068" s="62"/>
    </row>
    <row r="1069" spans="3:9" s="55" customFormat="1" ht="15" customHeight="1">
      <c r="C1069" s="343">
        <v>1</v>
      </c>
      <c r="D1069" s="333" t="s">
        <v>6469</v>
      </c>
      <c r="E1069" s="170" t="s">
        <v>42</v>
      </c>
      <c r="F1069" s="94">
        <v>0.35</v>
      </c>
      <c r="G1069" s="64">
        <f>VLOOKUP(D1069,upahbahan,3,FALSE)</f>
        <v>10500</v>
      </c>
      <c r="H1069" s="124">
        <f>F1069*G1069</f>
        <v>3674.9999999999995</v>
      </c>
      <c r="I1069" s="62"/>
    </row>
    <row r="1070" spans="3:9" s="55" customFormat="1" ht="15" customHeight="1">
      <c r="C1070" s="144" t="s">
        <v>1216</v>
      </c>
      <c r="D1070" s="80"/>
      <c r="E1070" s="537"/>
      <c r="F1070" s="80"/>
      <c r="G1070" s="162"/>
      <c r="H1070" s="124">
        <f>SUM(H1069:H1069)</f>
        <v>3674.9999999999995</v>
      </c>
      <c r="I1070" s="62"/>
    </row>
    <row r="1071" spans="3:9" s="55" customFormat="1" ht="15" customHeight="1">
      <c r="C1071" s="141" t="s">
        <v>1217</v>
      </c>
      <c r="D1071" s="59" t="s">
        <v>1218</v>
      </c>
      <c r="E1071" s="170"/>
      <c r="F1071" s="73"/>
      <c r="G1071" s="73"/>
      <c r="H1071" s="146"/>
      <c r="I1071" s="62"/>
    </row>
    <row r="1072" spans="3:9" s="55" customFormat="1" ht="15" customHeight="1">
      <c r="C1072" s="445">
        <v>1</v>
      </c>
      <c r="D1072" s="59" t="s">
        <v>1169</v>
      </c>
      <c r="E1072" s="170" t="s">
        <v>1995</v>
      </c>
      <c r="F1072" s="188">
        <v>7.1400000000000005E-2</v>
      </c>
      <c r="G1072" s="64">
        <f>VLOOKUP(D1072,upahbahan,3,FALSE)</f>
        <v>300000</v>
      </c>
      <c r="H1072" s="124">
        <f>F1072*G1072</f>
        <v>21420</v>
      </c>
      <c r="I1072" s="62"/>
    </row>
    <row r="1073" spans="3:9" s="55" customFormat="1" ht="15" customHeight="1">
      <c r="C1073" s="144" t="s">
        <v>1219</v>
      </c>
      <c r="D1073" s="80"/>
      <c r="E1073" s="80"/>
      <c r="F1073" s="80"/>
      <c r="G1073" s="162"/>
      <c r="H1073" s="680">
        <f>SUM(H1071:H1072)</f>
        <v>21420</v>
      </c>
      <c r="I1073" s="62"/>
    </row>
    <row r="1074" spans="3:9" s="55" customFormat="1" ht="15" customHeight="1">
      <c r="C1074" s="122" t="s">
        <v>1220</v>
      </c>
      <c r="D1074" s="69" t="s">
        <v>1221</v>
      </c>
      <c r="E1074" s="70"/>
      <c r="F1074" s="70"/>
      <c r="G1074" s="71"/>
      <c r="H1074" s="124">
        <f>H1073+H1070+H1067</f>
        <v>68295</v>
      </c>
      <c r="I1074" s="62"/>
    </row>
    <row r="1075" spans="3:9" s="55" customFormat="1" ht="15" customHeight="1">
      <c r="C1075" s="122" t="s">
        <v>1222</v>
      </c>
      <c r="D1075" s="69" t="s">
        <v>1325</v>
      </c>
      <c r="E1075" s="70"/>
      <c r="F1075" s="71"/>
      <c r="G1075" s="95">
        <v>0.1</v>
      </c>
      <c r="H1075" s="124">
        <f>H1074*G1075</f>
        <v>6829.5</v>
      </c>
      <c r="I1075" s="62"/>
    </row>
    <row r="1076" spans="3:9" s="55" customFormat="1" ht="15" customHeight="1" thickBot="1">
      <c r="C1076" s="130" t="s">
        <v>1223</v>
      </c>
      <c r="D1076" s="131" t="s">
        <v>1224</v>
      </c>
      <c r="E1076" s="132"/>
      <c r="F1076" s="132"/>
      <c r="G1076" s="155"/>
      <c r="H1076" s="134">
        <f>SUM(H1074:H1075)</f>
        <v>75124.5</v>
      </c>
      <c r="I1076" s="62"/>
    </row>
    <row r="1077" spans="3:9" ht="13.8" thickTop="1"/>
    <row r="1078" spans="3:9" s="55" customFormat="1" ht="21.75" customHeight="1" thickBot="1">
      <c r="C1078" s="53" t="s">
        <v>6495</v>
      </c>
      <c r="D1078" s="221" t="s">
        <v>6496</v>
      </c>
      <c r="E1078" s="342"/>
      <c r="F1078" s="342"/>
      <c r="G1078" s="342"/>
      <c r="H1078" s="342"/>
      <c r="I1078" s="56">
        <f>ROUNDDOWN(H1093,-2)</f>
        <v>116900</v>
      </c>
    </row>
    <row r="1079" spans="3:9" s="55" customFormat="1" ht="36" customHeight="1" thickTop="1">
      <c r="C1079" s="119" t="s">
        <v>1197</v>
      </c>
      <c r="D1079" s="120" t="s">
        <v>1198</v>
      </c>
      <c r="E1079" s="120" t="s">
        <v>1199</v>
      </c>
      <c r="F1079" s="120" t="s">
        <v>1200</v>
      </c>
      <c r="G1079" s="120" t="s">
        <v>1201</v>
      </c>
      <c r="H1079" s="121" t="s">
        <v>1202</v>
      </c>
      <c r="I1079" s="62"/>
    </row>
    <row r="1080" spans="3:9" s="55" customFormat="1" ht="15" customHeight="1">
      <c r="C1080" s="330" t="s">
        <v>1203</v>
      </c>
      <c r="D1080" s="59" t="s">
        <v>1204</v>
      </c>
      <c r="E1080" s="73"/>
      <c r="F1080" s="73"/>
      <c r="G1080" s="73"/>
      <c r="H1080" s="146"/>
      <c r="I1080" s="62"/>
    </row>
    <row r="1081" spans="3:9" s="55" customFormat="1" ht="15" customHeight="1">
      <c r="C1081" s="330">
        <v>1</v>
      </c>
      <c r="D1081" s="59" t="s">
        <v>5</v>
      </c>
      <c r="E1081" s="170" t="s">
        <v>2123</v>
      </c>
      <c r="F1081" s="189">
        <v>0.36</v>
      </c>
      <c r="G1081" s="64">
        <f>VLOOKUP(D1081,upahbahan,3,FALSE)</f>
        <v>100000</v>
      </c>
      <c r="H1081" s="124">
        <f t="shared" ref="H1081:H1082" si="100">F1081*G1081</f>
        <v>36000</v>
      </c>
      <c r="I1081" s="62"/>
    </row>
    <row r="1082" spans="3:9" s="55" customFormat="1" ht="15" customHeight="1">
      <c r="C1082" s="356">
        <v>2</v>
      </c>
      <c r="D1082" s="59" t="s">
        <v>19</v>
      </c>
      <c r="E1082" s="72" t="s">
        <v>6</v>
      </c>
      <c r="F1082" s="93">
        <v>3.5999999999999997E-2</v>
      </c>
      <c r="G1082" s="64">
        <f>VLOOKUP(D1082,upahbahan,3,FALSE)</f>
        <v>200000</v>
      </c>
      <c r="H1082" s="124">
        <f t="shared" si="100"/>
        <v>7199.9999999999991</v>
      </c>
      <c r="I1082" s="62"/>
    </row>
    <row r="1083" spans="3:9" s="55" customFormat="1" ht="15" customHeight="1">
      <c r="C1083" s="144" t="s">
        <v>1210</v>
      </c>
      <c r="D1083" s="80"/>
      <c r="E1083" s="80"/>
      <c r="F1083" s="217"/>
      <c r="G1083" s="218"/>
      <c r="H1083" s="124">
        <f>SUM(H1081:H1082)</f>
        <v>43200</v>
      </c>
      <c r="I1083" s="220"/>
    </row>
    <row r="1084" spans="3:9" s="55" customFormat="1" ht="15" customHeight="1">
      <c r="C1084" s="343" t="s">
        <v>1211</v>
      </c>
      <c r="D1084" s="333" t="s">
        <v>1212</v>
      </c>
      <c r="E1084" s="73"/>
      <c r="F1084" s="60"/>
      <c r="G1084" s="73"/>
      <c r="H1084" s="344"/>
      <c r="I1084" s="62"/>
    </row>
    <row r="1085" spans="3:9" s="55" customFormat="1" ht="15" customHeight="1">
      <c r="C1085" s="343">
        <v>1</v>
      </c>
      <c r="D1085" s="333" t="s">
        <v>6469</v>
      </c>
      <c r="E1085" s="170" t="s">
        <v>42</v>
      </c>
      <c r="F1085" s="94">
        <v>0.4</v>
      </c>
      <c r="G1085" s="64">
        <f>VLOOKUP(D1085,upahbahan,3,FALSE)</f>
        <v>10500</v>
      </c>
      <c r="H1085" s="124">
        <f>F1085*G1085</f>
        <v>4200</v>
      </c>
      <c r="I1085" s="62"/>
    </row>
    <row r="1086" spans="3:9" s="55" customFormat="1" ht="15" customHeight="1">
      <c r="C1086" s="343">
        <v>2</v>
      </c>
      <c r="D1086" s="333" t="s">
        <v>2001</v>
      </c>
      <c r="E1086" s="170" t="s">
        <v>42</v>
      </c>
      <c r="F1086" s="94">
        <v>0.15</v>
      </c>
      <c r="G1086" s="64">
        <f>VLOOKUP(D1086,upahbahan,3,FALSE)</f>
        <v>250000</v>
      </c>
      <c r="H1086" s="124">
        <f t="shared" ref="H1086" si="101">F1086*G1086</f>
        <v>37500</v>
      </c>
      <c r="I1086" s="62"/>
    </row>
    <row r="1087" spans="3:9" s="55" customFormat="1" ht="15" customHeight="1">
      <c r="C1087" s="144" t="s">
        <v>1216</v>
      </c>
      <c r="D1087" s="80"/>
      <c r="E1087" s="537"/>
      <c r="F1087" s="80"/>
      <c r="G1087" s="162"/>
      <c r="H1087" s="124">
        <f>SUM(H1085:H1086)</f>
        <v>41700</v>
      </c>
      <c r="I1087" s="62"/>
    </row>
    <row r="1088" spans="3:9" s="55" customFormat="1" ht="15" customHeight="1">
      <c r="C1088" s="141" t="s">
        <v>1217</v>
      </c>
      <c r="D1088" s="59" t="s">
        <v>1218</v>
      </c>
      <c r="E1088" s="170"/>
      <c r="F1088" s="73"/>
      <c r="G1088" s="73"/>
      <c r="H1088" s="146"/>
      <c r="I1088" s="62"/>
    </row>
    <row r="1089" spans="3:9" s="55" customFormat="1" ht="15" customHeight="1">
      <c r="C1089" s="445">
        <v>1</v>
      </c>
      <c r="D1089" s="59" t="s">
        <v>1169</v>
      </c>
      <c r="E1089" s="170" t="s">
        <v>1995</v>
      </c>
      <c r="F1089" s="188">
        <v>7.1400000000000005E-2</v>
      </c>
      <c r="G1089" s="64">
        <f>VLOOKUP(D1089,upahbahan,3,FALSE)</f>
        <v>300000</v>
      </c>
      <c r="H1089" s="124">
        <f>F1089*G1089</f>
        <v>21420</v>
      </c>
      <c r="I1089" s="62"/>
    </row>
    <row r="1090" spans="3:9" s="55" customFormat="1" ht="15" customHeight="1">
      <c r="C1090" s="144" t="s">
        <v>1219</v>
      </c>
      <c r="D1090" s="80"/>
      <c r="E1090" s="80"/>
      <c r="F1090" s="80"/>
      <c r="G1090" s="162"/>
      <c r="H1090" s="680">
        <f>SUM(H1088:H1089)</f>
        <v>21420</v>
      </c>
      <c r="I1090" s="62"/>
    </row>
    <row r="1091" spans="3:9" s="55" customFormat="1" ht="15" customHeight="1">
      <c r="C1091" s="122" t="s">
        <v>1220</v>
      </c>
      <c r="D1091" s="69" t="s">
        <v>1221</v>
      </c>
      <c r="E1091" s="70"/>
      <c r="F1091" s="70"/>
      <c r="G1091" s="71"/>
      <c r="H1091" s="124">
        <f>H1090+H1087+H1083</f>
        <v>106320</v>
      </c>
      <c r="I1091" s="62"/>
    </row>
    <row r="1092" spans="3:9" s="55" customFormat="1" ht="15" customHeight="1">
      <c r="C1092" s="122" t="s">
        <v>1222</v>
      </c>
      <c r="D1092" s="69" t="s">
        <v>1325</v>
      </c>
      <c r="E1092" s="70"/>
      <c r="F1092" s="71"/>
      <c r="G1092" s="95">
        <v>0.1</v>
      </c>
      <c r="H1092" s="124">
        <f>H1091*G1092</f>
        <v>10632</v>
      </c>
      <c r="I1092" s="62"/>
    </row>
    <row r="1093" spans="3:9" s="55" customFormat="1" ht="15" customHeight="1" thickBot="1">
      <c r="C1093" s="130" t="s">
        <v>1223</v>
      </c>
      <c r="D1093" s="131" t="s">
        <v>1224</v>
      </c>
      <c r="E1093" s="132"/>
      <c r="F1093" s="132"/>
      <c r="G1093" s="155"/>
      <c r="H1093" s="134">
        <f>SUM(H1091:H1092)</f>
        <v>116952</v>
      </c>
      <c r="I1093" s="62"/>
    </row>
    <row r="1094" spans="3:9" ht="13.8" thickTop="1"/>
    <row r="1096" spans="3:9" s="55" customFormat="1" ht="21.75" customHeight="1" thickBot="1">
      <c r="C1096" s="53" t="s">
        <v>6497</v>
      </c>
      <c r="D1096" s="221" t="s">
        <v>6498</v>
      </c>
      <c r="E1096" s="342"/>
      <c r="F1096" s="342"/>
      <c r="G1096" s="342"/>
      <c r="H1096" s="342"/>
      <c r="I1096" s="56">
        <f>ROUNDDOWN(H1110,-2)</f>
        <v>75700</v>
      </c>
    </row>
    <row r="1097" spans="3:9" s="55" customFormat="1" ht="36" customHeight="1" thickTop="1">
      <c r="C1097" s="119" t="s">
        <v>1197</v>
      </c>
      <c r="D1097" s="120" t="s">
        <v>1198</v>
      </c>
      <c r="E1097" s="120" t="s">
        <v>1199</v>
      </c>
      <c r="F1097" s="120" t="s">
        <v>1200</v>
      </c>
      <c r="G1097" s="120" t="s">
        <v>1201</v>
      </c>
      <c r="H1097" s="121" t="s">
        <v>1202</v>
      </c>
      <c r="I1097" s="62"/>
    </row>
    <row r="1098" spans="3:9" s="55" customFormat="1" ht="15" customHeight="1">
      <c r="C1098" s="330" t="s">
        <v>1203</v>
      </c>
      <c r="D1098" s="59" t="s">
        <v>1204</v>
      </c>
      <c r="E1098" s="73"/>
      <c r="F1098" s="73"/>
      <c r="G1098" s="73"/>
      <c r="H1098" s="146"/>
      <c r="I1098" s="62"/>
    </row>
    <row r="1099" spans="3:9" s="55" customFormat="1" ht="15" customHeight="1">
      <c r="C1099" s="330">
        <v>1</v>
      </c>
      <c r="D1099" s="59" t="s">
        <v>5</v>
      </c>
      <c r="E1099" s="170" t="s">
        <v>2123</v>
      </c>
      <c r="F1099" s="189">
        <v>0.36</v>
      </c>
      <c r="G1099" s="64">
        <f>VLOOKUP(D1099,upahbahan,3,FALSE)</f>
        <v>100000</v>
      </c>
      <c r="H1099" s="124">
        <f t="shared" ref="H1099:H1100" si="102">F1099*G1099</f>
        <v>36000</v>
      </c>
      <c r="I1099" s="62"/>
    </row>
    <row r="1100" spans="3:9" s="55" customFormat="1" ht="15" customHeight="1">
      <c r="C1100" s="356">
        <v>2</v>
      </c>
      <c r="D1100" s="59" t="s">
        <v>19</v>
      </c>
      <c r="E1100" s="72" t="s">
        <v>6</v>
      </c>
      <c r="F1100" s="93">
        <v>3.5999999999999997E-2</v>
      </c>
      <c r="G1100" s="64">
        <f>VLOOKUP(D1100,upahbahan,3,FALSE)</f>
        <v>200000</v>
      </c>
      <c r="H1100" s="124">
        <f t="shared" si="102"/>
        <v>7199.9999999999991</v>
      </c>
      <c r="I1100" s="62"/>
    </row>
    <row r="1101" spans="3:9" s="55" customFormat="1" ht="15" customHeight="1">
      <c r="C1101" s="144" t="s">
        <v>1210</v>
      </c>
      <c r="D1101" s="80"/>
      <c r="E1101" s="80"/>
      <c r="F1101" s="217"/>
      <c r="G1101" s="218"/>
      <c r="H1101" s="124">
        <f>SUM(H1099:H1100)</f>
        <v>43200</v>
      </c>
      <c r="I1101" s="220"/>
    </row>
    <row r="1102" spans="3:9" s="55" customFormat="1" ht="15" customHeight="1">
      <c r="C1102" s="343" t="s">
        <v>1211</v>
      </c>
      <c r="D1102" s="333" t="s">
        <v>1212</v>
      </c>
      <c r="E1102" s="73"/>
      <c r="F1102" s="60"/>
      <c r="G1102" s="73"/>
      <c r="H1102" s="344"/>
      <c r="I1102" s="62"/>
    </row>
    <row r="1103" spans="3:9" s="55" customFormat="1" ht="15" customHeight="1">
      <c r="C1103" s="343">
        <v>1</v>
      </c>
      <c r="D1103" s="333" t="s">
        <v>6469</v>
      </c>
      <c r="E1103" s="170" t="s">
        <v>42</v>
      </c>
      <c r="F1103" s="94">
        <v>0.4</v>
      </c>
      <c r="G1103" s="64">
        <f>VLOOKUP(D1103,upahbahan,3,FALSE)</f>
        <v>10500</v>
      </c>
      <c r="H1103" s="124">
        <f>F1103*G1103</f>
        <v>4200</v>
      </c>
      <c r="I1103" s="62"/>
    </row>
    <row r="1104" spans="3:9" s="55" customFormat="1" ht="15" customHeight="1">
      <c r="C1104" s="144" t="s">
        <v>1216</v>
      </c>
      <c r="D1104" s="80"/>
      <c r="E1104" s="537"/>
      <c r="F1104" s="80"/>
      <c r="G1104" s="162"/>
      <c r="H1104" s="124">
        <f>SUM(H1103:H1103)</f>
        <v>4200</v>
      </c>
      <c r="I1104" s="62"/>
    </row>
    <row r="1105" spans="3:9" s="55" customFormat="1" ht="15" customHeight="1">
      <c r="C1105" s="141" t="s">
        <v>1217</v>
      </c>
      <c r="D1105" s="59" t="s">
        <v>1218</v>
      </c>
      <c r="E1105" s="170"/>
      <c r="F1105" s="73"/>
      <c r="G1105" s="73"/>
      <c r="H1105" s="146"/>
      <c r="I1105" s="62"/>
    </row>
    <row r="1106" spans="3:9" s="55" customFormat="1" ht="15" customHeight="1">
      <c r="C1106" s="445">
        <v>1</v>
      </c>
      <c r="D1106" s="59" t="s">
        <v>1169</v>
      </c>
      <c r="E1106" s="170" t="s">
        <v>1995</v>
      </c>
      <c r="F1106" s="188">
        <v>7.1400000000000005E-2</v>
      </c>
      <c r="G1106" s="64">
        <f>VLOOKUP(D1106,upahbahan,3,FALSE)</f>
        <v>300000</v>
      </c>
      <c r="H1106" s="124">
        <f>F1106*G1106</f>
        <v>21420</v>
      </c>
      <c r="I1106" s="62"/>
    </row>
    <row r="1107" spans="3:9" s="55" customFormat="1" ht="15" customHeight="1">
      <c r="C1107" s="144" t="s">
        <v>1219</v>
      </c>
      <c r="D1107" s="80"/>
      <c r="E1107" s="80"/>
      <c r="F1107" s="80"/>
      <c r="G1107" s="162"/>
      <c r="H1107" s="680">
        <f>SUM(H1105:H1106)</f>
        <v>21420</v>
      </c>
      <c r="I1107" s="62"/>
    </row>
    <row r="1108" spans="3:9" s="55" customFormat="1" ht="15" customHeight="1">
      <c r="C1108" s="122" t="s">
        <v>1220</v>
      </c>
      <c r="D1108" s="69" t="s">
        <v>1221</v>
      </c>
      <c r="E1108" s="70"/>
      <c r="F1108" s="70"/>
      <c r="G1108" s="71"/>
      <c r="H1108" s="124">
        <f>H1107+H1104+H1101</f>
        <v>68820</v>
      </c>
      <c r="I1108" s="62"/>
    </row>
    <row r="1109" spans="3:9" s="55" customFormat="1" ht="15" customHeight="1">
      <c r="C1109" s="122" t="s">
        <v>1222</v>
      </c>
      <c r="D1109" s="69" t="s">
        <v>1325</v>
      </c>
      <c r="E1109" s="70"/>
      <c r="F1109" s="71"/>
      <c r="G1109" s="95">
        <v>0.1</v>
      </c>
      <c r="H1109" s="124">
        <f>H1108*G1109</f>
        <v>6882</v>
      </c>
      <c r="I1109" s="62"/>
    </row>
    <row r="1110" spans="3:9" s="55" customFormat="1" ht="15" customHeight="1" thickBot="1">
      <c r="C1110" s="130" t="s">
        <v>1223</v>
      </c>
      <c r="D1110" s="131" t="s">
        <v>1224</v>
      </c>
      <c r="E1110" s="132"/>
      <c r="F1110" s="132"/>
      <c r="G1110" s="155"/>
      <c r="H1110" s="134">
        <f>SUM(H1108:H1109)</f>
        <v>75702</v>
      </c>
      <c r="I1110" s="62"/>
    </row>
    <row r="1111" spans="3:9" ht="13.8" thickTop="1"/>
    <row r="1112" spans="3:9" ht="13.8">
      <c r="C1112" s="160" t="s">
        <v>6499</v>
      </c>
      <c r="D1112" s="436" t="s">
        <v>6500</v>
      </c>
    </row>
    <row r="1113" spans="3:9" s="55" customFormat="1" ht="21.75" customHeight="1" thickBot="1">
      <c r="C1113" s="53" t="s">
        <v>6501</v>
      </c>
      <c r="D1113" s="221" t="s">
        <v>6502</v>
      </c>
      <c r="E1113" s="342"/>
      <c r="F1113" s="342"/>
      <c r="G1113" s="342"/>
      <c r="H1113" s="342"/>
      <c r="I1113" s="56">
        <f>ROUNDDOWN(H1125,-2)</f>
        <v>500</v>
      </c>
    </row>
    <row r="1114" spans="3:9" s="55" customFormat="1" ht="36" customHeight="1" thickTop="1">
      <c r="C1114" s="119" t="s">
        <v>1197</v>
      </c>
      <c r="D1114" s="120" t="s">
        <v>1198</v>
      </c>
      <c r="E1114" s="120" t="s">
        <v>1199</v>
      </c>
      <c r="F1114" s="120" t="s">
        <v>1200</v>
      </c>
      <c r="G1114" s="120" t="s">
        <v>1201</v>
      </c>
      <c r="H1114" s="121" t="s">
        <v>1202</v>
      </c>
      <c r="I1114" s="62"/>
    </row>
    <row r="1115" spans="3:9" s="55" customFormat="1" ht="15" customHeight="1">
      <c r="C1115" s="330" t="s">
        <v>1203</v>
      </c>
      <c r="D1115" s="59" t="s">
        <v>1204</v>
      </c>
      <c r="E1115" s="73"/>
      <c r="F1115" s="73"/>
      <c r="G1115" s="73"/>
      <c r="H1115" s="146"/>
      <c r="I1115" s="62"/>
    </row>
    <row r="1116" spans="3:9" s="55" customFormat="1" ht="15" customHeight="1">
      <c r="C1116" s="330">
        <v>1</v>
      </c>
      <c r="D1116" s="59" t="s">
        <v>5</v>
      </c>
      <c r="E1116" s="170" t="s">
        <v>2123</v>
      </c>
      <c r="F1116" s="189">
        <v>2.3999999999999998E-3</v>
      </c>
      <c r="G1116" s="64">
        <f>VLOOKUP(D1116,upahbahan,3,FALSE)</f>
        <v>100000</v>
      </c>
      <c r="H1116" s="124">
        <f t="shared" ref="H1116" si="103">F1116*G1116</f>
        <v>239.99999999999997</v>
      </c>
      <c r="I1116" s="62"/>
    </row>
    <row r="1117" spans="3:9" s="55" customFormat="1" ht="15" customHeight="1">
      <c r="C1117" s="144" t="s">
        <v>1210</v>
      </c>
      <c r="D1117" s="80"/>
      <c r="E1117" s="80"/>
      <c r="F1117" s="217"/>
      <c r="G1117" s="218"/>
      <c r="H1117" s="124">
        <f>SUM(H1116:H1116)</f>
        <v>239.99999999999997</v>
      </c>
      <c r="I1117" s="220"/>
    </row>
    <row r="1118" spans="3:9" s="55" customFormat="1" ht="15" customHeight="1">
      <c r="C1118" s="343" t="s">
        <v>1211</v>
      </c>
      <c r="D1118" s="333" t="s">
        <v>1212</v>
      </c>
      <c r="E1118" s="73"/>
      <c r="F1118" s="60"/>
      <c r="G1118" s="73"/>
      <c r="H1118" s="344"/>
      <c r="I1118" s="62"/>
    </row>
    <row r="1119" spans="3:9" s="55" customFormat="1" ht="15" customHeight="1">
      <c r="C1119" s="343">
        <v>1</v>
      </c>
      <c r="D1119" s="333" t="s">
        <v>6503</v>
      </c>
      <c r="E1119" s="170" t="s">
        <v>530</v>
      </c>
      <c r="F1119" s="94">
        <v>0.4</v>
      </c>
      <c r="G1119" s="64">
        <f>VLOOKUP(D1119,upahbahan,3,FALSE)</f>
        <v>550</v>
      </c>
      <c r="H1119" s="124">
        <f>F1119*G1119</f>
        <v>220</v>
      </c>
      <c r="I1119" s="62"/>
    </row>
    <row r="1120" spans="3:9" s="55" customFormat="1" ht="15" customHeight="1">
      <c r="C1120" s="144" t="s">
        <v>1216</v>
      </c>
      <c r="D1120" s="80"/>
      <c r="E1120" s="537"/>
      <c r="F1120" s="80"/>
      <c r="G1120" s="162"/>
      <c r="H1120" s="124">
        <f>SUM(H1119:H1119)</f>
        <v>220</v>
      </c>
      <c r="I1120" s="62"/>
    </row>
    <row r="1121" spans="3:9" s="55" customFormat="1" ht="15" customHeight="1">
      <c r="C1121" s="141" t="s">
        <v>1217</v>
      </c>
      <c r="D1121" s="59" t="s">
        <v>1218</v>
      </c>
      <c r="E1121" s="170"/>
      <c r="F1121" s="73"/>
      <c r="G1121" s="73"/>
      <c r="H1121" s="146"/>
      <c r="I1121" s="62"/>
    </row>
    <row r="1122" spans="3:9" s="55" customFormat="1" ht="15" customHeight="1">
      <c r="C1122" s="144" t="s">
        <v>1219</v>
      </c>
      <c r="D1122" s="80"/>
      <c r="E1122" s="80"/>
      <c r="F1122" s="80"/>
      <c r="G1122" s="162"/>
      <c r="H1122" s="680">
        <f>SUM(H1121:H1121)</f>
        <v>0</v>
      </c>
      <c r="I1122" s="62"/>
    </row>
    <row r="1123" spans="3:9" s="55" customFormat="1" ht="15" customHeight="1">
      <c r="C1123" s="122" t="s">
        <v>1220</v>
      </c>
      <c r="D1123" s="69" t="s">
        <v>1221</v>
      </c>
      <c r="E1123" s="70"/>
      <c r="F1123" s="70"/>
      <c r="G1123" s="71"/>
      <c r="H1123" s="124">
        <f>H1122+H1120+H1117</f>
        <v>460</v>
      </c>
      <c r="I1123" s="62"/>
    </row>
    <row r="1124" spans="3:9" s="55" customFormat="1" ht="15" customHeight="1">
      <c r="C1124" s="122" t="s">
        <v>1222</v>
      </c>
      <c r="D1124" s="69" t="s">
        <v>1325</v>
      </c>
      <c r="E1124" s="70"/>
      <c r="F1124" s="71"/>
      <c r="G1124" s="95">
        <v>0.1</v>
      </c>
      <c r="H1124" s="124">
        <f>H1123*G1124</f>
        <v>46</v>
      </c>
      <c r="I1124" s="62"/>
    </row>
    <row r="1125" spans="3:9" s="55" customFormat="1" ht="15" customHeight="1" thickBot="1">
      <c r="C1125" s="130" t="s">
        <v>1223</v>
      </c>
      <c r="D1125" s="131" t="s">
        <v>1224</v>
      </c>
      <c r="E1125" s="132"/>
      <c r="F1125" s="132"/>
      <c r="G1125" s="155"/>
      <c r="H1125" s="134">
        <f>SUM(H1123:H1124)</f>
        <v>506</v>
      </c>
      <c r="I1125" s="62"/>
    </row>
    <row r="1126" spans="3:9" ht="13.8" thickTop="1"/>
    <row r="1128" spans="3:9" s="55" customFormat="1" ht="21.75" customHeight="1" thickBot="1">
      <c r="C1128" s="53" t="s">
        <v>6504</v>
      </c>
      <c r="D1128" s="221" t="s">
        <v>6506</v>
      </c>
      <c r="E1128" s="342"/>
      <c r="F1128" s="342"/>
      <c r="G1128" s="342"/>
      <c r="H1128" s="342"/>
      <c r="I1128" s="56">
        <f>ROUNDDOWN(H1140,-2)</f>
        <v>1800</v>
      </c>
    </row>
    <row r="1129" spans="3:9" s="55" customFormat="1" ht="36" customHeight="1" thickTop="1">
      <c r="C1129" s="119" t="s">
        <v>1197</v>
      </c>
      <c r="D1129" s="120" t="s">
        <v>1198</v>
      </c>
      <c r="E1129" s="120" t="s">
        <v>1199</v>
      </c>
      <c r="F1129" s="120" t="s">
        <v>1200</v>
      </c>
      <c r="G1129" s="120" t="s">
        <v>1201</v>
      </c>
      <c r="H1129" s="121" t="s">
        <v>1202</v>
      </c>
      <c r="I1129" s="62"/>
    </row>
    <row r="1130" spans="3:9" s="55" customFormat="1" ht="15" customHeight="1">
      <c r="C1130" s="330" t="s">
        <v>1203</v>
      </c>
      <c r="D1130" s="59" t="s">
        <v>1204</v>
      </c>
      <c r="E1130" s="73"/>
      <c r="F1130" s="73"/>
      <c r="G1130" s="73"/>
      <c r="H1130" s="146"/>
      <c r="I1130" s="62"/>
    </row>
    <row r="1131" spans="3:9" s="55" customFormat="1" ht="15" customHeight="1">
      <c r="C1131" s="330">
        <v>1</v>
      </c>
      <c r="D1131" s="59" t="s">
        <v>5</v>
      </c>
      <c r="E1131" s="170" t="s">
        <v>2123</v>
      </c>
      <c r="F1131" s="189">
        <v>4.0000000000000002E-4</v>
      </c>
      <c r="G1131" s="64">
        <f>VLOOKUP(D1131,upahbahan,3,FALSE)</f>
        <v>100000</v>
      </c>
      <c r="H1131" s="124">
        <f t="shared" ref="H1131" si="104">F1131*G1131</f>
        <v>40</v>
      </c>
      <c r="I1131" s="62"/>
    </row>
    <row r="1132" spans="3:9" s="55" customFormat="1" ht="15" customHeight="1">
      <c r="C1132" s="144" t="s">
        <v>1210</v>
      </c>
      <c r="D1132" s="80"/>
      <c r="E1132" s="80"/>
      <c r="F1132" s="217"/>
      <c r="G1132" s="218"/>
      <c r="H1132" s="124">
        <f>SUM(H1131:H1131)</f>
        <v>40</v>
      </c>
      <c r="I1132" s="220"/>
    </row>
    <row r="1133" spans="3:9" s="55" customFormat="1" ht="15" customHeight="1">
      <c r="C1133" s="343" t="s">
        <v>1211</v>
      </c>
      <c r="D1133" s="333" t="s">
        <v>1212</v>
      </c>
      <c r="E1133" s="73"/>
      <c r="F1133" s="60"/>
      <c r="G1133" s="73"/>
      <c r="H1133" s="344"/>
      <c r="I1133" s="62"/>
    </row>
    <row r="1134" spans="3:9" s="55" customFormat="1" ht="15" customHeight="1">
      <c r="C1134" s="343">
        <v>1</v>
      </c>
      <c r="D1134" s="333" t="s">
        <v>6503</v>
      </c>
      <c r="E1134" s="170" t="s">
        <v>530</v>
      </c>
      <c r="F1134" s="94">
        <v>3</v>
      </c>
      <c r="G1134" s="64">
        <f>VLOOKUP(D1134,upahbahan,3,FALSE)</f>
        <v>550</v>
      </c>
      <c r="H1134" s="124">
        <f>F1134*G1134</f>
        <v>1650</v>
      </c>
      <c r="I1134" s="62"/>
    </row>
    <row r="1135" spans="3:9" s="55" customFormat="1" ht="15" customHeight="1">
      <c r="C1135" s="144" t="s">
        <v>1216</v>
      </c>
      <c r="D1135" s="80"/>
      <c r="E1135" s="537"/>
      <c r="F1135" s="80"/>
      <c r="G1135" s="162"/>
      <c r="H1135" s="124">
        <f>SUM(H1134:H1134)</f>
        <v>1650</v>
      </c>
      <c r="I1135" s="62"/>
    </row>
    <row r="1136" spans="3:9" s="55" customFormat="1" ht="15" customHeight="1">
      <c r="C1136" s="141" t="s">
        <v>1217</v>
      </c>
      <c r="D1136" s="59" t="s">
        <v>1218</v>
      </c>
      <c r="E1136" s="170"/>
      <c r="F1136" s="73"/>
      <c r="G1136" s="73"/>
      <c r="H1136" s="146"/>
      <c r="I1136" s="62"/>
    </row>
    <row r="1137" spans="3:9" s="55" customFormat="1" ht="15" customHeight="1">
      <c r="C1137" s="144" t="s">
        <v>1219</v>
      </c>
      <c r="D1137" s="80"/>
      <c r="E1137" s="80"/>
      <c r="F1137" s="80"/>
      <c r="G1137" s="162"/>
      <c r="H1137" s="680">
        <f>SUM(H1136:H1136)</f>
        <v>0</v>
      </c>
      <c r="I1137" s="62"/>
    </row>
    <row r="1138" spans="3:9" s="55" customFormat="1" ht="15" customHeight="1">
      <c r="C1138" s="122" t="s">
        <v>1220</v>
      </c>
      <c r="D1138" s="69" t="s">
        <v>1221</v>
      </c>
      <c r="E1138" s="70"/>
      <c r="F1138" s="70"/>
      <c r="G1138" s="71"/>
      <c r="H1138" s="124">
        <f>H1137+H1135+H1132</f>
        <v>1690</v>
      </c>
      <c r="I1138" s="62"/>
    </row>
    <row r="1139" spans="3:9" s="55" customFormat="1" ht="15" customHeight="1">
      <c r="C1139" s="122" t="s">
        <v>1222</v>
      </c>
      <c r="D1139" s="69" t="s">
        <v>1325</v>
      </c>
      <c r="E1139" s="70"/>
      <c r="F1139" s="71"/>
      <c r="G1139" s="95">
        <v>0.1</v>
      </c>
      <c r="H1139" s="124">
        <f>H1138*G1139</f>
        <v>169</v>
      </c>
      <c r="I1139" s="62"/>
    </row>
    <row r="1140" spans="3:9" s="55" customFormat="1" ht="15" customHeight="1" thickBot="1">
      <c r="C1140" s="130" t="s">
        <v>1223</v>
      </c>
      <c r="D1140" s="131" t="s">
        <v>1224</v>
      </c>
      <c r="E1140" s="132"/>
      <c r="F1140" s="132"/>
      <c r="G1140" s="155"/>
      <c r="H1140" s="134">
        <f>SUM(H1138:H1139)</f>
        <v>1859</v>
      </c>
      <c r="I1140" s="62"/>
    </row>
    <row r="1141" spans="3:9" ht="13.8" thickTop="1"/>
    <row r="1142" spans="3:9" s="55" customFormat="1" ht="21.75" customHeight="1" thickBot="1">
      <c r="C1142" s="53" t="s">
        <v>6505</v>
      </c>
      <c r="D1142" s="221" t="s">
        <v>6507</v>
      </c>
      <c r="E1142" s="342"/>
      <c r="F1142" s="342"/>
      <c r="G1142" s="342"/>
      <c r="H1142" s="342"/>
      <c r="I1142" s="56">
        <f>ROUNDDOWN(H1154,-2)</f>
        <v>2400</v>
      </c>
    </row>
    <row r="1143" spans="3:9" s="55" customFormat="1" ht="36" customHeight="1" thickTop="1">
      <c r="C1143" s="119" t="s">
        <v>1197</v>
      </c>
      <c r="D1143" s="120" t="s">
        <v>1198</v>
      </c>
      <c r="E1143" s="120" t="s">
        <v>1199</v>
      </c>
      <c r="F1143" s="120" t="s">
        <v>1200</v>
      </c>
      <c r="G1143" s="120" t="s">
        <v>1201</v>
      </c>
      <c r="H1143" s="121" t="s">
        <v>1202</v>
      </c>
      <c r="I1143" s="62"/>
    </row>
    <row r="1144" spans="3:9" s="55" customFormat="1" ht="15" customHeight="1">
      <c r="C1144" s="330" t="s">
        <v>1203</v>
      </c>
      <c r="D1144" s="59" t="s">
        <v>1204</v>
      </c>
      <c r="E1144" s="73"/>
      <c r="F1144" s="73"/>
      <c r="G1144" s="73"/>
      <c r="H1144" s="146"/>
      <c r="I1144" s="62"/>
    </row>
    <row r="1145" spans="3:9" s="55" customFormat="1" ht="15" customHeight="1">
      <c r="C1145" s="330">
        <v>1</v>
      </c>
      <c r="D1145" s="59" t="s">
        <v>5</v>
      </c>
      <c r="E1145" s="170" t="s">
        <v>2123</v>
      </c>
      <c r="F1145" s="189">
        <v>4.0000000000000002E-4</v>
      </c>
      <c r="G1145" s="64">
        <f>VLOOKUP(D1145,upahbahan,3,FALSE)</f>
        <v>100000</v>
      </c>
      <c r="H1145" s="124">
        <f t="shared" ref="H1145" si="105">F1145*G1145</f>
        <v>40</v>
      </c>
      <c r="I1145" s="62"/>
    </row>
    <row r="1146" spans="3:9" s="55" customFormat="1" ht="15" customHeight="1">
      <c r="C1146" s="144" t="s">
        <v>1210</v>
      </c>
      <c r="D1146" s="80"/>
      <c r="E1146" s="80"/>
      <c r="F1146" s="217"/>
      <c r="G1146" s="218"/>
      <c r="H1146" s="124">
        <f>SUM(H1145:H1145)</f>
        <v>40</v>
      </c>
      <c r="I1146" s="220"/>
    </row>
    <row r="1147" spans="3:9" s="55" customFormat="1" ht="15" customHeight="1">
      <c r="C1147" s="343" t="s">
        <v>1211</v>
      </c>
      <c r="D1147" s="333" t="s">
        <v>1212</v>
      </c>
      <c r="E1147" s="73"/>
      <c r="F1147" s="60"/>
      <c r="G1147" s="73"/>
      <c r="H1147" s="344"/>
      <c r="I1147" s="62"/>
    </row>
    <row r="1148" spans="3:9" s="55" customFormat="1" ht="15" customHeight="1">
      <c r="C1148" s="343">
        <v>1</v>
      </c>
      <c r="D1148" s="333" t="s">
        <v>6503</v>
      </c>
      <c r="E1148" s="170" t="s">
        <v>530</v>
      </c>
      <c r="F1148" s="94">
        <v>4</v>
      </c>
      <c r="G1148" s="64">
        <f>VLOOKUP(D1148,upahbahan,3,FALSE)</f>
        <v>550</v>
      </c>
      <c r="H1148" s="124">
        <f>F1148*G1148</f>
        <v>2200</v>
      </c>
      <c r="I1148" s="62"/>
    </row>
    <row r="1149" spans="3:9" s="55" customFormat="1" ht="15" customHeight="1">
      <c r="C1149" s="144" t="s">
        <v>1216</v>
      </c>
      <c r="D1149" s="80"/>
      <c r="E1149" s="537"/>
      <c r="F1149" s="80"/>
      <c r="G1149" s="162"/>
      <c r="H1149" s="124">
        <f>SUM(H1148:H1148)</f>
        <v>2200</v>
      </c>
      <c r="I1149" s="62"/>
    </row>
    <row r="1150" spans="3:9" s="55" customFormat="1" ht="15" customHeight="1">
      <c r="C1150" s="141" t="s">
        <v>1217</v>
      </c>
      <c r="D1150" s="59" t="s">
        <v>1218</v>
      </c>
      <c r="E1150" s="170"/>
      <c r="F1150" s="73"/>
      <c r="G1150" s="73"/>
      <c r="H1150" s="146"/>
      <c r="I1150" s="62"/>
    </row>
    <row r="1151" spans="3:9" s="55" customFormat="1" ht="15" customHeight="1">
      <c r="C1151" s="144" t="s">
        <v>1219</v>
      </c>
      <c r="D1151" s="80"/>
      <c r="E1151" s="80"/>
      <c r="F1151" s="80"/>
      <c r="G1151" s="162"/>
      <c r="H1151" s="680">
        <f>SUM(H1150:H1150)</f>
        <v>0</v>
      </c>
      <c r="I1151" s="62"/>
    </row>
    <row r="1152" spans="3:9" s="55" customFormat="1" ht="15" customHeight="1">
      <c r="C1152" s="122" t="s">
        <v>1220</v>
      </c>
      <c r="D1152" s="69" t="s">
        <v>1221</v>
      </c>
      <c r="E1152" s="70"/>
      <c r="F1152" s="70"/>
      <c r="G1152" s="71"/>
      <c r="H1152" s="124">
        <f>H1151+H1149+H1146</f>
        <v>2240</v>
      </c>
      <c r="I1152" s="62"/>
    </row>
    <row r="1153" spans="3:9" s="55" customFormat="1" ht="15" customHeight="1">
      <c r="C1153" s="122" t="s">
        <v>1222</v>
      </c>
      <c r="D1153" s="69" t="s">
        <v>1325</v>
      </c>
      <c r="E1153" s="70"/>
      <c r="F1153" s="71"/>
      <c r="G1153" s="95">
        <v>0.1</v>
      </c>
      <c r="H1153" s="124">
        <f>H1152*G1153</f>
        <v>224</v>
      </c>
      <c r="I1153" s="62"/>
    </row>
    <row r="1154" spans="3:9" s="55" customFormat="1" ht="15" customHeight="1" thickBot="1">
      <c r="C1154" s="130" t="s">
        <v>1223</v>
      </c>
      <c r="D1154" s="131" t="s">
        <v>1224</v>
      </c>
      <c r="E1154" s="132"/>
      <c r="F1154" s="132"/>
      <c r="G1154" s="155"/>
      <c r="H1154" s="134">
        <f>SUM(H1152:H1153)</f>
        <v>2464</v>
      </c>
      <c r="I1154" s="62"/>
    </row>
    <row r="1155" spans="3:9" ht="13.8" thickTop="1"/>
    <row r="1157" spans="3:9" s="55" customFormat="1" ht="21.75" customHeight="1" thickBot="1">
      <c r="C1157" s="53" t="s">
        <v>6508</v>
      </c>
      <c r="D1157" s="221" t="s">
        <v>6509</v>
      </c>
      <c r="E1157" s="342"/>
      <c r="F1157" s="342"/>
      <c r="G1157" s="342"/>
      <c r="H1157" s="342"/>
      <c r="I1157" s="56">
        <f>ROUNDDOWN(H1169,-2)</f>
        <v>1800</v>
      </c>
    </row>
    <row r="1158" spans="3:9" s="55" customFormat="1" ht="36" customHeight="1" thickTop="1">
      <c r="C1158" s="119" t="s">
        <v>1197</v>
      </c>
      <c r="D1158" s="120" t="s">
        <v>1198</v>
      </c>
      <c r="E1158" s="120" t="s">
        <v>1199</v>
      </c>
      <c r="F1158" s="120" t="s">
        <v>1200</v>
      </c>
      <c r="G1158" s="120" t="s">
        <v>1201</v>
      </c>
      <c r="H1158" s="121" t="s">
        <v>1202</v>
      </c>
      <c r="I1158" s="62"/>
    </row>
    <row r="1159" spans="3:9" s="55" customFormat="1" ht="15" customHeight="1">
      <c r="C1159" s="330" t="s">
        <v>1203</v>
      </c>
      <c r="D1159" s="59" t="s">
        <v>1204</v>
      </c>
      <c r="E1159" s="73"/>
      <c r="F1159" s="73"/>
      <c r="G1159" s="73"/>
      <c r="H1159" s="146"/>
      <c r="I1159" s="62"/>
    </row>
    <row r="1160" spans="3:9" s="55" customFormat="1" ht="15" customHeight="1">
      <c r="C1160" s="330">
        <v>1</v>
      </c>
      <c r="D1160" s="59" t="s">
        <v>5</v>
      </c>
      <c r="E1160" s="170" t="s">
        <v>2123</v>
      </c>
      <c r="F1160" s="189">
        <v>2.9999999999999997E-4</v>
      </c>
      <c r="G1160" s="64">
        <f>VLOOKUP(D1160,upahbahan,3,FALSE)</f>
        <v>100000</v>
      </c>
      <c r="H1160" s="124">
        <f t="shared" ref="H1160" si="106">F1160*G1160</f>
        <v>29.999999999999996</v>
      </c>
      <c r="I1160" s="62"/>
    </row>
    <row r="1161" spans="3:9" s="55" customFormat="1" ht="15" customHeight="1">
      <c r="C1161" s="144" t="s">
        <v>1210</v>
      </c>
      <c r="D1161" s="80"/>
      <c r="E1161" s="80"/>
      <c r="F1161" s="217"/>
      <c r="G1161" s="218"/>
      <c r="H1161" s="124">
        <f>SUM(H1160:H1160)</f>
        <v>29.999999999999996</v>
      </c>
      <c r="I1161" s="220"/>
    </row>
    <row r="1162" spans="3:9" s="55" customFormat="1" ht="15" customHeight="1">
      <c r="C1162" s="343" t="s">
        <v>1211</v>
      </c>
      <c r="D1162" s="333" t="s">
        <v>1212</v>
      </c>
      <c r="E1162" s="73"/>
      <c r="F1162" s="60"/>
      <c r="G1162" s="73"/>
      <c r="H1162" s="344"/>
      <c r="I1162" s="62"/>
    </row>
    <row r="1163" spans="3:9" s="55" customFormat="1" ht="15" customHeight="1">
      <c r="C1163" s="343">
        <v>1</v>
      </c>
      <c r="D1163" s="333" t="s">
        <v>6503</v>
      </c>
      <c r="E1163" s="170" t="s">
        <v>530</v>
      </c>
      <c r="F1163" s="94">
        <v>3</v>
      </c>
      <c r="G1163" s="64">
        <f>VLOOKUP(D1163,upahbahan,3,FALSE)</f>
        <v>550</v>
      </c>
      <c r="H1163" s="124">
        <f>F1163*G1163</f>
        <v>1650</v>
      </c>
      <c r="I1163" s="62"/>
    </row>
    <row r="1164" spans="3:9" s="55" customFormat="1" ht="15" customHeight="1">
      <c r="C1164" s="144" t="s">
        <v>1216</v>
      </c>
      <c r="D1164" s="80"/>
      <c r="E1164" s="537"/>
      <c r="F1164" s="80"/>
      <c r="G1164" s="162"/>
      <c r="H1164" s="124">
        <f>SUM(H1163:H1163)</f>
        <v>1650</v>
      </c>
      <c r="I1164" s="62"/>
    </row>
    <row r="1165" spans="3:9" s="55" customFormat="1" ht="15" customHeight="1">
      <c r="C1165" s="141" t="s">
        <v>1217</v>
      </c>
      <c r="D1165" s="59" t="s">
        <v>1218</v>
      </c>
      <c r="E1165" s="170"/>
      <c r="F1165" s="73"/>
      <c r="G1165" s="73"/>
      <c r="H1165" s="146"/>
      <c r="I1165" s="62"/>
    </row>
    <row r="1166" spans="3:9" s="55" customFormat="1" ht="15" customHeight="1">
      <c r="C1166" s="144" t="s">
        <v>1219</v>
      </c>
      <c r="D1166" s="80"/>
      <c r="E1166" s="80"/>
      <c r="F1166" s="80"/>
      <c r="G1166" s="162"/>
      <c r="H1166" s="680">
        <f>SUM(H1165:H1165)</f>
        <v>0</v>
      </c>
      <c r="I1166" s="62"/>
    </row>
    <row r="1167" spans="3:9" s="55" customFormat="1" ht="15" customHeight="1">
      <c r="C1167" s="122" t="s">
        <v>1220</v>
      </c>
      <c r="D1167" s="69" t="s">
        <v>1221</v>
      </c>
      <c r="E1167" s="70"/>
      <c r="F1167" s="70"/>
      <c r="G1167" s="71"/>
      <c r="H1167" s="124">
        <f>H1166+H1164+H1161</f>
        <v>1680</v>
      </c>
      <c r="I1167" s="62"/>
    </row>
    <row r="1168" spans="3:9" s="55" customFormat="1" ht="15" customHeight="1">
      <c r="C1168" s="122" t="s">
        <v>1222</v>
      </c>
      <c r="D1168" s="69" t="s">
        <v>1325</v>
      </c>
      <c r="E1168" s="70"/>
      <c r="F1168" s="71"/>
      <c r="G1168" s="95">
        <v>0.1</v>
      </c>
      <c r="H1168" s="124">
        <f>H1167*G1168</f>
        <v>168</v>
      </c>
      <c r="I1168" s="62"/>
    </row>
    <row r="1169" spans="3:9" s="55" customFormat="1" ht="15" customHeight="1" thickBot="1">
      <c r="C1169" s="130" t="s">
        <v>1223</v>
      </c>
      <c r="D1169" s="131" t="s">
        <v>1224</v>
      </c>
      <c r="E1169" s="132"/>
      <c r="F1169" s="132"/>
      <c r="G1169" s="155"/>
      <c r="H1169" s="134">
        <f>SUM(H1167:H1168)</f>
        <v>1848</v>
      </c>
      <c r="I1169" s="62"/>
    </row>
    <row r="1170" spans="3:9" ht="13.8" thickTop="1"/>
    <row r="1171" spans="3:9" s="55" customFormat="1" ht="21.75" customHeight="1" thickBot="1">
      <c r="C1171" s="53" t="s">
        <v>6510</v>
      </c>
      <c r="D1171" s="221" t="s">
        <v>6511</v>
      </c>
      <c r="E1171" s="342"/>
      <c r="F1171" s="342"/>
      <c r="G1171" s="342"/>
      <c r="H1171" s="342"/>
      <c r="I1171" s="56">
        <f>ROUNDDOWN(H1183,-2)</f>
        <v>2400</v>
      </c>
    </row>
    <row r="1172" spans="3:9" s="55" customFormat="1" ht="36" customHeight="1" thickTop="1">
      <c r="C1172" s="119" t="s">
        <v>1197</v>
      </c>
      <c r="D1172" s="120" t="s">
        <v>1198</v>
      </c>
      <c r="E1172" s="120" t="s">
        <v>1199</v>
      </c>
      <c r="F1172" s="120" t="s">
        <v>1200</v>
      </c>
      <c r="G1172" s="120" t="s">
        <v>1201</v>
      </c>
      <c r="H1172" s="121" t="s">
        <v>1202</v>
      </c>
      <c r="I1172" s="62"/>
    </row>
    <row r="1173" spans="3:9" s="55" customFormat="1" ht="15" customHeight="1">
      <c r="C1173" s="330" t="s">
        <v>1203</v>
      </c>
      <c r="D1173" s="59" t="s">
        <v>1204</v>
      </c>
      <c r="E1173" s="73"/>
      <c r="F1173" s="73"/>
      <c r="G1173" s="73"/>
      <c r="H1173" s="146"/>
      <c r="I1173" s="62"/>
    </row>
    <row r="1174" spans="3:9" s="55" customFormat="1" ht="15" customHeight="1">
      <c r="C1174" s="330">
        <v>1</v>
      </c>
      <c r="D1174" s="59" t="s">
        <v>5</v>
      </c>
      <c r="E1174" s="170" t="s">
        <v>2123</v>
      </c>
      <c r="F1174" s="189">
        <v>2.9999999999999997E-4</v>
      </c>
      <c r="G1174" s="64">
        <f>VLOOKUP(D1174,upahbahan,3,FALSE)</f>
        <v>100000</v>
      </c>
      <c r="H1174" s="124">
        <f t="shared" ref="H1174" si="107">F1174*G1174</f>
        <v>29.999999999999996</v>
      </c>
      <c r="I1174" s="62"/>
    </row>
    <row r="1175" spans="3:9" s="55" customFormat="1" ht="15" customHeight="1">
      <c r="C1175" s="144" t="s">
        <v>1210</v>
      </c>
      <c r="D1175" s="80"/>
      <c r="E1175" s="80"/>
      <c r="F1175" s="217"/>
      <c r="G1175" s="218"/>
      <c r="H1175" s="124">
        <f>SUM(H1174:H1174)</f>
        <v>29.999999999999996</v>
      </c>
      <c r="I1175" s="220"/>
    </row>
    <row r="1176" spans="3:9" s="55" customFormat="1" ht="15" customHeight="1">
      <c r="C1176" s="343" t="s">
        <v>1211</v>
      </c>
      <c r="D1176" s="333" t="s">
        <v>1212</v>
      </c>
      <c r="E1176" s="73"/>
      <c r="F1176" s="60"/>
      <c r="G1176" s="73"/>
      <c r="H1176" s="344"/>
      <c r="I1176" s="62"/>
    </row>
    <row r="1177" spans="3:9" s="55" customFormat="1" ht="15" customHeight="1">
      <c r="C1177" s="343">
        <v>1</v>
      </c>
      <c r="D1177" s="333" t="s">
        <v>6503</v>
      </c>
      <c r="E1177" s="170" t="s">
        <v>530</v>
      </c>
      <c r="F1177" s="94">
        <v>4</v>
      </c>
      <c r="G1177" s="64">
        <f>VLOOKUP(D1177,upahbahan,3,FALSE)</f>
        <v>550</v>
      </c>
      <c r="H1177" s="124">
        <f>F1177*G1177</f>
        <v>2200</v>
      </c>
      <c r="I1177" s="62"/>
    </row>
    <row r="1178" spans="3:9" s="55" customFormat="1" ht="15" customHeight="1">
      <c r="C1178" s="144" t="s">
        <v>1216</v>
      </c>
      <c r="D1178" s="80"/>
      <c r="E1178" s="537"/>
      <c r="F1178" s="80"/>
      <c r="G1178" s="162"/>
      <c r="H1178" s="124">
        <f>SUM(H1177:H1177)</f>
        <v>2200</v>
      </c>
      <c r="I1178" s="62"/>
    </row>
    <row r="1179" spans="3:9" s="55" customFormat="1" ht="15" customHeight="1">
      <c r="C1179" s="141" t="s">
        <v>1217</v>
      </c>
      <c r="D1179" s="59" t="s">
        <v>1218</v>
      </c>
      <c r="E1179" s="170"/>
      <c r="F1179" s="73"/>
      <c r="G1179" s="73"/>
      <c r="H1179" s="146"/>
      <c r="I1179" s="62"/>
    </row>
    <row r="1180" spans="3:9" s="55" customFormat="1" ht="15" customHeight="1">
      <c r="C1180" s="144" t="s">
        <v>1219</v>
      </c>
      <c r="D1180" s="80"/>
      <c r="E1180" s="80"/>
      <c r="F1180" s="80"/>
      <c r="G1180" s="162"/>
      <c r="H1180" s="680">
        <f>SUM(H1179:H1179)</f>
        <v>0</v>
      </c>
      <c r="I1180" s="62"/>
    </row>
    <row r="1181" spans="3:9" s="55" customFormat="1" ht="15" customHeight="1">
      <c r="C1181" s="122" t="s">
        <v>1220</v>
      </c>
      <c r="D1181" s="69" t="s">
        <v>1221</v>
      </c>
      <c r="E1181" s="70"/>
      <c r="F1181" s="70"/>
      <c r="G1181" s="71"/>
      <c r="H1181" s="124">
        <f>H1180+H1178+H1175</f>
        <v>2230</v>
      </c>
      <c r="I1181" s="62"/>
    </row>
    <row r="1182" spans="3:9" s="55" customFormat="1" ht="15" customHeight="1">
      <c r="C1182" s="122" t="s">
        <v>1222</v>
      </c>
      <c r="D1182" s="69" t="s">
        <v>1325</v>
      </c>
      <c r="E1182" s="70"/>
      <c r="F1182" s="71"/>
      <c r="G1182" s="95">
        <v>0.1</v>
      </c>
      <c r="H1182" s="124">
        <f>H1181*G1182</f>
        <v>223</v>
      </c>
      <c r="I1182" s="62"/>
    </row>
    <row r="1183" spans="3:9" s="55" customFormat="1" ht="15" customHeight="1" thickBot="1">
      <c r="C1183" s="130" t="s">
        <v>1223</v>
      </c>
      <c r="D1183" s="131" t="s">
        <v>1224</v>
      </c>
      <c r="E1183" s="132"/>
      <c r="F1183" s="132"/>
      <c r="G1183" s="155"/>
      <c r="H1183" s="134">
        <f>SUM(H1181:H1182)</f>
        <v>2453</v>
      </c>
      <c r="I1183" s="62"/>
    </row>
    <row r="1184" spans="3:9" ht="13.8" thickTop="1"/>
    <row r="1186" spans="3:9" ht="13.8">
      <c r="C1186" s="160" t="s">
        <v>6512</v>
      </c>
      <c r="D1186" s="436" t="s">
        <v>6513</v>
      </c>
    </row>
    <row r="1187" spans="3:9" s="55" customFormat="1" ht="21.75" customHeight="1" thickBot="1">
      <c r="C1187" s="53" t="s">
        <v>6514</v>
      </c>
      <c r="D1187" s="221" t="s">
        <v>6515</v>
      </c>
      <c r="E1187" s="342"/>
      <c r="F1187" s="342"/>
      <c r="G1187" s="342"/>
      <c r="H1187" s="342"/>
      <c r="I1187" s="56">
        <f>ROUNDDOWN(H1200,-2)</f>
        <v>6900</v>
      </c>
    </row>
    <row r="1188" spans="3:9" s="55" customFormat="1" ht="36" customHeight="1" thickTop="1">
      <c r="C1188" s="119" t="s">
        <v>1197</v>
      </c>
      <c r="D1188" s="120" t="s">
        <v>1198</v>
      </c>
      <c r="E1188" s="120" t="s">
        <v>1199</v>
      </c>
      <c r="F1188" s="120" t="s">
        <v>1200</v>
      </c>
      <c r="G1188" s="120" t="s">
        <v>1201</v>
      </c>
      <c r="H1188" s="121" t="s">
        <v>1202</v>
      </c>
      <c r="I1188" s="62"/>
    </row>
    <row r="1189" spans="3:9" s="55" customFormat="1" ht="15" customHeight="1">
      <c r="C1189" s="330" t="s">
        <v>1203</v>
      </c>
      <c r="D1189" s="59" t="s">
        <v>1204</v>
      </c>
      <c r="E1189" s="73"/>
      <c r="F1189" s="73"/>
      <c r="G1189" s="73"/>
      <c r="H1189" s="146"/>
      <c r="I1189" s="62"/>
    </row>
    <row r="1190" spans="3:9" s="55" customFormat="1" ht="15" customHeight="1">
      <c r="C1190" s="330">
        <v>1</v>
      </c>
      <c r="D1190" s="59" t="s">
        <v>5</v>
      </c>
      <c r="E1190" s="170" t="s">
        <v>2123</v>
      </c>
      <c r="F1190" s="189">
        <v>4.0000000000000002E-4</v>
      </c>
      <c r="G1190" s="64">
        <f>VLOOKUP(D1190,upahbahan,3,FALSE)</f>
        <v>100000</v>
      </c>
      <c r="H1190" s="124">
        <f t="shared" ref="H1190" si="108">F1190*G1190</f>
        <v>40</v>
      </c>
      <c r="I1190" s="62"/>
    </row>
    <row r="1191" spans="3:9" s="55" customFormat="1" ht="15" customHeight="1">
      <c r="C1191" s="144" t="s">
        <v>1210</v>
      </c>
      <c r="D1191" s="80"/>
      <c r="E1191" s="80"/>
      <c r="F1191" s="217"/>
      <c r="G1191" s="218"/>
      <c r="H1191" s="124">
        <f>SUM(H1190:H1190)</f>
        <v>40</v>
      </c>
      <c r="I1191" s="220"/>
    </row>
    <row r="1192" spans="3:9" s="55" customFormat="1" ht="15" customHeight="1">
      <c r="C1192" s="343" t="s">
        <v>1211</v>
      </c>
      <c r="D1192" s="333" t="s">
        <v>1212</v>
      </c>
      <c r="E1192" s="73"/>
      <c r="F1192" s="60"/>
      <c r="G1192" s="73"/>
      <c r="H1192" s="344"/>
      <c r="I1192" s="62"/>
    </row>
    <row r="1193" spans="3:9" s="55" customFormat="1" ht="15" customHeight="1">
      <c r="C1193" s="343">
        <v>1</v>
      </c>
      <c r="D1193" s="333" t="s">
        <v>6503</v>
      </c>
      <c r="E1193" s="170" t="s">
        <v>530</v>
      </c>
      <c r="F1193" s="94">
        <v>10</v>
      </c>
      <c r="G1193" s="64">
        <f>VLOOKUP(D1193,upahbahan,3,FALSE)</f>
        <v>550</v>
      </c>
      <c r="H1193" s="124">
        <f>F1193*G1193</f>
        <v>5500</v>
      </c>
      <c r="I1193" s="62"/>
    </row>
    <row r="1194" spans="3:9" s="55" customFormat="1" ht="15" customHeight="1">
      <c r="C1194" s="144" t="s">
        <v>1216</v>
      </c>
      <c r="D1194" s="80"/>
      <c r="E1194" s="537"/>
      <c r="F1194" s="80"/>
      <c r="G1194" s="162"/>
      <c r="H1194" s="124">
        <f>SUM(H1193:H1193)</f>
        <v>5500</v>
      </c>
      <c r="I1194" s="62"/>
    </row>
    <row r="1195" spans="3:9" s="55" customFormat="1" ht="15" customHeight="1">
      <c r="C1195" s="141" t="s">
        <v>1217</v>
      </c>
      <c r="D1195" s="59" t="s">
        <v>1218</v>
      </c>
      <c r="E1195" s="170"/>
      <c r="F1195" s="73"/>
      <c r="G1195" s="73"/>
      <c r="H1195" s="146"/>
      <c r="I1195" s="62"/>
    </row>
    <row r="1196" spans="3:9" s="55" customFormat="1" ht="15" customHeight="1">
      <c r="C1196" s="330">
        <v>1</v>
      </c>
      <c r="D1196" s="59" t="s">
        <v>6517</v>
      </c>
      <c r="E1196" s="170" t="s">
        <v>1995</v>
      </c>
      <c r="F1196" s="189">
        <v>5.0000000000000001E-4</v>
      </c>
      <c r="G1196" s="64">
        <f>VLOOKUP(D1196,upahbahan,3,FALSE)</f>
        <v>1550000</v>
      </c>
      <c r="H1196" s="124">
        <f t="shared" ref="H1196" si="109">F1196*G1196</f>
        <v>775</v>
      </c>
      <c r="I1196" s="62"/>
    </row>
    <row r="1197" spans="3:9" s="55" customFormat="1" ht="15" customHeight="1">
      <c r="C1197" s="144" t="s">
        <v>1219</v>
      </c>
      <c r="D1197" s="80"/>
      <c r="E1197" s="80"/>
      <c r="F1197" s="80"/>
      <c r="G1197" s="162"/>
      <c r="H1197" s="680">
        <f>SUM(H1195:H1196)</f>
        <v>775</v>
      </c>
      <c r="I1197" s="62"/>
    </row>
    <row r="1198" spans="3:9" s="55" customFormat="1" ht="15" customHeight="1">
      <c r="C1198" s="122" t="s">
        <v>1220</v>
      </c>
      <c r="D1198" s="69" t="s">
        <v>1221</v>
      </c>
      <c r="E1198" s="70"/>
      <c r="F1198" s="70"/>
      <c r="G1198" s="71"/>
      <c r="H1198" s="124">
        <f>H1197+H1194+H1191</f>
        <v>6315</v>
      </c>
      <c r="I1198" s="62"/>
    </row>
    <row r="1199" spans="3:9" s="55" customFormat="1" ht="15" customHeight="1">
      <c r="C1199" s="122" t="s">
        <v>1222</v>
      </c>
      <c r="D1199" s="69" t="s">
        <v>1325</v>
      </c>
      <c r="E1199" s="70"/>
      <c r="F1199" s="71"/>
      <c r="G1199" s="95">
        <v>0.1</v>
      </c>
      <c r="H1199" s="124">
        <f>H1198*G1199</f>
        <v>631.5</v>
      </c>
      <c r="I1199" s="62"/>
    </row>
    <row r="1200" spans="3:9" s="55" customFormat="1" ht="15" customHeight="1" thickBot="1">
      <c r="C1200" s="130" t="s">
        <v>1223</v>
      </c>
      <c r="D1200" s="131" t="s">
        <v>1224</v>
      </c>
      <c r="E1200" s="132"/>
      <c r="F1200" s="132"/>
      <c r="G1200" s="155"/>
      <c r="H1200" s="134">
        <f>SUM(H1198:H1199)</f>
        <v>6946.5</v>
      </c>
      <c r="I1200" s="62"/>
    </row>
    <row r="1201" spans="3:9" ht="14.4" thickTop="1">
      <c r="C1201" s="684" t="s">
        <v>6516</v>
      </c>
    </row>
    <row r="1204" spans="3:9" s="55" customFormat="1" ht="21.75" customHeight="1" thickBot="1">
      <c r="C1204" s="53" t="s">
        <v>6518</v>
      </c>
      <c r="D1204" s="221" t="s">
        <v>6519</v>
      </c>
      <c r="E1204" s="342"/>
      <c r="F1204" s="342"/>
      <c r="G1204" s="342"/>
      <c r="H1204" s="342"/>
      <c r="I1204" s="56">
        <f>ROUNDDOWN(H1217,-2)</f>
        <v>4500</v>
      </c>
    </row>
    <row r="1205" spans="3:9" s="55" customFormat="1" ht="36" customHeight="1" thickTop="1">
      <c r="C1205" s="119" t="s">
        <v>1197</v>
      </c>
      <c r="D1205" s="120" t="s">
        <v>1198</v>
      </c>
      <c r="E1205" s="120" t="s">
        <v>1199</v>
      </c>
      <c r="F1205" s="120" t="s">
        <v>1200</v>
      </c>
      <c r="G1205" s="120" t="s">
        <v>1201</v>
      </c>
      <c r="H1205" s="121" t="s">
        <v>1202</v>
      </c>
      <c r="I1205" s="62"/>
    </row>
    <row r="1206" spans="3:9" s="55" customFormat="1" ht="15" customHeight="1">
      <c r="C1206" s="330" t="s">
        <v>1203</v>
      </c>
      <c r="D1206" s="59" t="s">
        <v>1204</v>
      </c>
      <c r="E1206" s="73"/>
      <c r="F1206" s="73"/>
      <c r="G1206" s="73"/>
      <c r="H1206" s="146"/>
      <c r="I1206" s="62"/>
    </row>
    <row r="1207" spans="3:9" s="55" customFormat="1" ht="15" customHeight="1">
      <c r="C1207" s="330">
        <v>1</v>
      </c>
      <c r="D1207" s="59" t="s">
        <v>5</v>
      </c>
      <c r="E1207" s="170" t="s">
        <v>2123</v>
      </c>
      <c r="F1207" s="189">
        <v>4.0000000000000002E-4</v>
      </c>
      <c r="G1207" s="64">
        <f>VLOOKUP(D1207,upahbahan,3,FALSE)</f>
        <v>100000</v>
      </c>
      <c r="H1207" s="124">
        <f t="shared" ref="H1207" si="110">F1207*G1207</f>
        <v>40</v>
      </c>
      <c r="I1207" s="62"/>
    </row>
    <row r="1208" spans="3:9" s="55" customFormat="1" ht="15" customHeight="1">
      <c r="C1208" s="144" t="s">
        <v>1210</v>
      </c>
      <c r="D1208" s="80"/>
      <c r="E1208" s="80"/>
      <c r="F1208" s="217"/>
      <c r="G1208" s="218"/>
      <c r="H1208" s="124">
        <f>SUM(H1207:H1207)</f>
        <v>40</v>
      </c>
      <c r="I1208" s="220"/>
    </row>
    <row r="1209" spans="3:9" s="55" customFormat="1" ht="15" customHeight="1">
      <c r="C1209" s="343" t="s">
        <v>1211</v>
      </c>
      <c r="D1209" s="333" t="s">
        <v>1212</v>
      </c>
      <c r="E1209" s="73"/>
      <c r="F1209" s="60"/>
      <c r="G1209" s="73"/>
      <c r="H1209" s="344"/>
      <c r="I1209" s="62"/>
    </row>
    <row r="1210" spans="3:9" s="55" customFormat="1" ht="15" customHeight="1">
      <c r="C1210" s="343">
        <v>1</v>
      </c>
      <c r="D1210" s="333" t="s">
        <v>6503</v>
      </c>
      <c r="E1210" s="170" t="s">
        <v>530</v>
      </c>
      <c r="F1210" s="94">
        <v>6</v>
      </c>
      <c r="G1210" s="64">
        <f>VLOOKUP(D1210,upahbahan,3,FALSE)</f>
        <v>550</v>
      </c>
      <c r="H1210" s="124">
        <f>F1210*G1210</f>
        <v>3300</v>
      </c>
      <c r="I1210" s="62"/>
    </row>
    <row r="1211" spans="3:9" s="55" customFormat="1" ht="15" customHeight="1">
      <c r="C1211" s="144" t="s">
        <v>1216</v>
      </c>
      <c r="D1211" s="80"/>
      <c r="E1211" s="537"/>
      <c r="F1211" s="80"/>
      <c r="G1211" s="162"/>
      <c r="H1211" s="124">
        <f>SUM(H1210:H1210)</f>
        <v>3300</v>
      </c>
      <c r="I1211" s="62"/>
    </row>
    <row r="1212" spans="3:9" s="55" customFormat="1" ht="15" customHeight="1">
      <c r="C1212" s="141" t="s">
        <v>1217</v>
      </c>
      <c r="D1212" s="59" t="s">
        <v>1218</v>
      </c>
      <c r="E1212" s="170"/>
      <c r="F1212" s="73"/>
      <c r="G1212" s="73"/>
      <c r="H1212" s="146"/>
      <c r="I1212" s="62"/>
    </row>
    <row r="1213" spans="3:9" s="55" customFormat="1" ht="15" customHeight="1">
      <c r="C1213" s="330">
        <v>1</v>
      </c>
      <c r="D1213" s="59" t="s">
        <v>6517</v>
      </c>
      <c r="E1213" s="170" t="s">
        <v>1995</v>
      </c>
      <c r="F1213" s="189">
        <v>5.0000000000000001E-4</v>
      </c>
      <c r="G1213" s="64">
        <f>VLOOKUP(D1213,upahbahan,3,FALSE)</f>
        <v>1550000</v>
      </c>
      <c r="H1213" s="124">
        <f t="shared" ref="H1213" si="111">F1213*G1213</f>
        <v>775</v>
      </c>
      <c r="I1213" s="62"/>
    </row>
    <row r="1214" spans="3:9" s="55" customFormat="1" ht="15" customHeight="1">
      <c r="C1214" s="144" t="s">
        <v>1219</v>
      </c>
      <c r="D1214" s="80"/>
      <c r="E1214" s="80"/>
      <c r="F1214" s="80"/>
      <c r="G1214" s="162"/>
      <c r="H1214" s="680">
        <f>SUM(H1212:H1213)</f>
        <v>775</v>
      </c>
      <c r="I1214" s="62"/>
    </row>
    <row r="1215" spans="3:9" s="55" customFormat="1" ht="15" customHeight="1">
      <c r="C1215" s="122" t="s">
        <v>1220</v>
      </c>
      <c r="D1215" s="69" t="s">
        <v>1221</v>
      </c>
      <c r="E1215" s="70"/>
      <c r="F1215" s="70"/>
      <c r="G1215" s="71"/>
      <c r="H1215" s="124">
        <f>H1214+H1211+H1208</f>
        <v>4115</v>
      </c>
      <c r="I1215" s="62"/>
    </row>
    <row r="1216" spans="3:9" s="55" customFormat="1" ht="15" customHeight="1">
      <c r="C1216" s="122" t="s">
        <v>1222</v>
      </c>
      <c r="D1216" s="69" t="s">
        <v>1325</v>
      </c>
      <c r="E1216" s="70"/>
      <c r="F1216" s="71"/>
      <c r="G1216" s="95">
        <v>0.1</v>
      </c>
      <c r="H1216" s="124">
        <f>H1215*G1216</f>
        <v>411.5</v>
      </c>
      <c r="I1216" s="62"/>
    </row>
    <row r="1217" spans="3:9" s="55" customFormat="1" ht="15" customHeight="1" thickBot="1">
      <c r="C1217" s="130" t="s">
        <v>1223</v>
      </c>
      <c r="D1217" s="131" t="s">
        <v>1224</v>
      </c>
      <c r="E1217" s="132"/>
      <c r="F1217" s="132"/>
      <c r="G1217" s="155"/>
      <c r="H1217" s="134">
        <f>SUM(H1215:H1216)</f>
        <v>4526.5</v>
      </c>
      <c r="I1217" s="62"/>
    </row>
    <row r="1218" spans="3:9" ht="14.4" thickTop="1">
      <c r="C1218" s="684" t="s">
        <v>6516</v>
      </c>
    </row>
    <row r="1220" spans="3:9" s="55" customFormat="1" ht="21.75" customHeight="1" thickBot="1">
      <c r="C1220" s="53" t="s">
        <v>6520</v>
      </c>
      <c r="D1220" s="221" t="s">
        <v>6521</v>
      </c>
      <c r="E1220" s="342"/>
      <c r="F1220" s="342"/>
      <c r="G1220" s="342"/>
      <c r="H1220" s="342"/>
      <c r="I1220" s="56">
        <f>ROUNDDOWN(H1233,-2)</f>
        <v>5700</v>
      </c>
    </row>
    <row r="1221" spans="3:9" s="55" customFormat="1" ht="36" customHeight="1" thickTop="1">
      <c r="C1221" s="119" t="s">
        <v>1197</v>
      </c>
      <c r="D1221" s="120" t="s">
        <v>1198</v>
      </c>
      <c r="E1221" s="120" t="s">
        <v>1199</v>
      </c>
      <c r="F1221" s="120" t="s">
        <v>1200</v>
      </c>
      <c r="G1221" s="120" t="s">
        <v>1201</v>
      </c>
      <c r="H1221" s="121" t="s">
        <v>1202</v>
      </c>
      <c r="I1221" s="62"/>
    </row>
    <row r="1222" spans="3:9" s="55" customFormat="1" ht="15" customHeight="1">
      <c r="C1222" s="330" t="s">
        <v>1203</v>
      </c>
      <c r="D1222" s="59" t="s">
        <v>1204</v>
      </c>
      <c r="E1222" s="73"/>
      <c r="F1222" s="73"/>
      <c r="G1222" s="73"/>
      <c r="H1222" s="146"/>
      <c r="I1222" s="62"/>
    </row>
    <row r="1223" spans="3:9" s="55" customFormat="1" ht="15" customHeight="1">
      <c r="C1223" s="330">
        <v>1</v>
      </c>
      <c r="D1223" s="59" t="s">
        <v>5</v>
      </c>
      <c r="E1223" s="170" t="s">
        <v>2123</v>
      </c>
      <c r="F1223" s="189">
        <v>4.0000000000000002E-4</v>
      </c>
      <c r="G1223" s="64">
        <f>VLOOKUP(D1223,upahbahan,3,FALSE)</f>
        <v>100000</v>
      </c>
      <c r="H1223" s="124">
        <f t="shared" ref="H1223" si="112">F1223*G1223</f>
        <v>40</v>
      </c>
      <c r="I1223" s="62"/>
    </row>
    <row r="1224" spans="3:9" s="55" customFormat="1" ht="15" customHeight="1">
      <c r="C1224" s="144" t="s">
        <v>1210</v>
      </c>
      <c r="D1224" s="80"/>
      <c r="E1224" s="80"/>
      <c r="F1224" s="217"/>
      <c r="G1224" s="218"/>
      <c r="H1224" s="124">
        <f>SUM(H1223:H1223)</f>
        <v>40</v>
      </c>
      <c r="I1224" s="220"/>
    </row>
    <row r="1225" spans="3:9" s="55" customFormat="1" ht="15" customHeight="1">
      <c r="C1225" s="343" t="s">
        <v>1211</v>
      </c>
      <c r="D1225" s="333" t="s">
        <v>1212</v>
      </c>
      <c r="E1225" s="73"/>
      <c r="F1225" s="60"/>
      <c r="G1225" s="73"/>
      <c r="H1225" s="344"/>
      <c r="I1225" s="62"/>
    </row>
    <row r="1226" spans="3:9" s="55" customFormat="1" ht="15" customHeight="1">
      <c r="C1226" s="343">
        <v>1</v>
      </c>
      <c r="D1226" s="333" t="s">
        <v>6503</v>
      </c>
      <c r="E1226" s="170" t="s">
        <v>530</v>
      </c>
      <c r="F1226" s="94">
        <v>8</v>
      </c>
      <c r="G1226" s="64">
        <f>VLOOKUP(D1226,upahbahan,3,FALSE)</f>
        <v>550</v>
      </c>
      <c r="H1226" s="124">
        <f>F1226*G1226</f>
        <v>4400</v>
      </c>
      <c r="I1226" s="62"/>
    </row>
    <row r="1227" spans="3:9" s="55" customFormat="1" ht="15" customHeight="1">
      <c r="C1227" s="144" t="s">
        <v>1216</v>
      </c>
      <c r="D1227" s="80"/>
      <c r="E1227" s="537"/>
      <c r="F1227" s="80"/>
      <c r="G1227" s="162"/>
      <c r="H1227" s="124">
        <f>SUM(H1226:H1226)</f>
        <v>4400</v>
      </c>
      <c r="I1227" s="62"/>
    </row>
    <row r="1228" spans="3:9" s="55" customFormat="1" ht="15" customHeight="1">
      <c r="C1228" s="141" t="s">
        <v>1217</v>
      </c>
      <c r="D1228" s="59" t="s">
        <v>1218</v>
      </c>
      <c r="E1228" s="170"/>
      <c r="F1228" s="73"/>
      <c r="G1228" s="73"/>
      <c r="H1228" s="146"/>
      <c r="I1228" s="62"/>
    </row>
    <row r="1229" spans="3:9" s="55" customFormat="1" ht="15" customHeight="1">
      <c r="C1229" s="330">
        <v>1</v>
      </c>
      <c r="D1229" s="59" t="s">
        <v>6517</v>
      </c>
      <c r="E1229" s="170" t="s">
        <v>1995</v>
      </c>
      <c r="F1229" s="189">
        <v>5.0000000000000001E-4</v>
      </c>
      <c r="G1229" s="64">
        <f>VLOOKUP(D1229,upahbahan,3,FALSE)</f>
        <v>1550000</v>
      </c>
      <c r="H1229" s="124">
        <f t="shared" ref="H1229" si="113">F1229*G1229</f>
        <v>775</v>
      </c>
      <c r="I1229" s="62"/>
    </row>
    <row r="1230" spans="3:9" s="55" customFormat="1" ht="15" customHeight="1">
      <c r="C1230" s="144" t="s">
        <v>1219</v>
      </c>
      <c r="D1230" s="80"/>
      <c r="E1230" s="80"/>
      <c r="F1230" s="80"/>
      <c r="G1230" s="162"/>
      <c r="H1230" s="680">
        <f>SUM(H1228:H1229)</f>
        <v>775</v>
      </c>
      <c r="I1230" s="62"/>
    </row>
    <row r="1231" spans="3:9" s="55" customFormat="1" ht="15" customHeight="1">
      <c r="C1231" s="122" t="s">
        <v>1220</v>
      </c>
      <c r="D1231" s="69" t="s">
        <v>1221</v>
      </c>
      <c r="E1231" s="70"/>
      <c r="F1231" s="70"/>
      <c r="G1231" s="71"/>
      <c r="H1231" s="124">
        <f>H1230+H1227+H1224</f>
        <v>5215</v>
      </c>
      <c r="I1231" s="62"/>
    </row>
    <row r="1232" spans="3:9" s="55" customFormat="1" ht="15" customHeight="1">
      <c r="C1232" s="122" t="s">
        <v>1222</v>
      </c>
      <c r="D1232" s="69" t="s">
        <v>1325</v>
      </c>
      <c r="E1232" s="70"/>
      <c r="F1232" s="71"/>
      <c r="G1232" s="95">
        <v>0.1</v>
      </c>
      <c r="H1232" s="124">
        <f>H1231*G1232</f>
        <v>521.5</v>
      </c>
      <c r="I1232" s="62"/>
    </row>
    <row r="1233" spans="3:9" s="55" customFormat="1" ht="15" customHeight="1" thickBot="1">
      <c r="C1233" s="130" t="s">
        <v>1223</v>
      </c>
      <c r="D1233" s="131" t="s">
        <v>1224</v>
      </c>
      <c r="E1233" s="132"/>
      <c r="F1233" s="132"/>
      <c r="G1233" s="155"/>
      <c r="H1233" s="134">
        <f>SUM(H1231:H1232)</f>
        <v>5736.5</v>
      </c>
      <c r="I1233" s="62"/>
    </row>
    <row r="1234" spans="3:9" ht="14.4" thickTop="1">
      <c r="C1234" s="684" t="s">
        <v>6516</v>
      </c>
    </row>
    <row r="1236" spans="3:9" s="55" customFormat="1" ht="21.75" customHeight="1" thickBot="1">
      <c r="C1236" s="53" t="s">
        <v>6522</v>
      </c>
      <c r="D1236" s="221" t="s">
        <v>6523</v>
      </c>
      <c r="E1236" s="342"/>
      <c r="F1236" s="342"/>
      <c r="G1236" s="342"/>
      <c r="H1236" s="342"/>
      <c r="I1236" s="56">
        <f>ROUNDDOWN(H1249,-2)</f>
        <v>4500</v>
      </c>
    </row>
    <row r="1237" spans="3:9" s="55" customFormat="1" ht="36" customHeight="1" thickTop="1">
      <c r="C1237" s="119" t="s">
        <v>1197</v>
      </c>
      <c r="D1237" s="120" t="s">
        <v>1198</v>
      </c>
      <c r="E1237" s="120" t="s">
        <v>1199</v>
      </c>
      <c r="F1237" s="120" t="s">
        <v>1200</v>
      </c>
      <c r="G1237" s="120" t="s">
        <v>1201</v>
      </c>
      <c r="H1237" s="121" t="s">
        <v>1202</v>
      </c>
      <c r="I1237" s="62"/>
    </row>
    <row r="1238" spans="3:9" s="55" customFormat="1" ht="15" customHeight="1">
      <c r="C1238" s="330" t="s">
        <v>1203</v>
      </c>
      <c r="D1238" s="59" t="s">
        <v>1204</v>
      </c>
      <c r="E1238" s="73"/>
      <c r="F1238" s="73"/>
      <c r="G1238" s="73"/>
      <c r="H1238" s="146"/>
      <c r="I1238" s="62"/>
    </row>
    <row r="1239" spans="3:9" s="55" customFormat="1" ht="15" customHeight="1">
      <c r="C1239" s="330">
        <v>1</v>
      </c>
      <c r="D1239" s="59" t="s">
        <v>5</v>
      </c>
      <c r="E1239" s="170" t="s">
        <v>2123</v>
      </c>
      <c r="F1239" s="189">
        <v>2.9999999999999997E-4</v>
      </c>
      <c r="G1239" s="64">
        <f>VLOOKUP(D1239,upahbahan,3,FALSE)</f>
        <v>100000</v>
      </c>
      <c r="H1239" s="124">
        <f t="shared" ref="H1239" si="114">F1239*G1239</f>
        <v>29.999999999999996</v>
      </c>
      <c r="I1239" s="62"/>
    </row>
    <row r="1240" spans="3:9" s="55" customFormat="1" ht="15" customHeight="1">
      <c r="C1240" s="144" t="s">
        <v>1210</v>
      </c>
      <c r="D1240" s="80"/>
      <c r="E1240" s="80"/>
      <c r="F1240" s="217"/>
      <c r="G1240" s="218"/>
      <c r="H1240" s="124">
        <f>SUM(H1239:H1239)</f>
        <v>29.999999999999996</v>
      </c>
      <c r="I1240" s="220"/>
    </row>
    <row r="1241" spans="3:9" s="55" customFormat="1" ht="15" customHeight="1">
      <c r="C1241" s="343" t="s">
        <v>1211</v>
      </c>
      <c r="D1241" s="333" t="s">
        <v>1212</v>
      </c>
      <c r="E1241" s="73"/>
      <c r="F1241" s="60"/>
      <c r="G1241" s="73"/>
      <c r="H1241" s="344"/>
      <c r="I1241" s="62"/>
    </row>
    <row r="1242" spans="3:9" s="55" customFormat="1" ht="15" customHeight="1">
      <c r="C1242" s="343">
        <v>1</v>
      </c>
      <c r="D1242" s="333" t="s">
        <v>6503</v>
      </c>
      <c r="E1242" s="170" t="s">
        <v>530</v>
      </c>
      <c r="F1242" s="94">
        <v>6</v>
      </c>
      <c r="G1242" s="64">
        <f>VLOOKUP(D1242,upahbahan,3,FALSE)</f>
        <v>550</v>
      </c>
      <c r="H1242" s="124">
        <f>F1242*G1242</f>
        <v>3300</v>
      </c>
      <c r="I1242" s="62"/>
    </row>
    <row r="1243" spans="3:9" s="55" customFormat="1" ht="15" customHeight="1">
      <c r="C1243" s="144" t="s">
        <v>1216</v>
      </c>
      <c r="D1243" s="80"/>
      <c r="E1243" s="537"/>
      <c r="F1243" s="80"/>
      <c r="G1243" s="162"/>
      <c r="H1243" s="124">
        <f>SUM(H1242:H1242)</f>
        <v>3300</v>
      </c>
      <c r="I1243" s="62"/>
    </row>
    <row r="1244" spans="3:9" s="55" customFormat="1" ht="15" customHeight="1">
      <c r="C1244" s="141" t="s">
        <v>1217</v>
      </c>
      <c r="D1244" s="59" t="s">
        <v>1218</v>
      </c>
      <c r="E1244" s="170"/>
      <c r="F1244" s="73"/>
      <c r="G1244" s="73"/>
      <c r="H1244" s="146"/>
      <c r="I1244" s="62"/>
    </row>
    <row r="1245" spans="3:9" s="55" customFormat="1" ht="15" customHeight="1">
      <c r="C1245" s="330">
        <v>1</v>
      </c>
      <c r="D1245" s="59" t="s">
        <v>6517</v>
      </c>
      <c r="E1245" s="170" t="s">
        <v>1995</v>
      </c>
      <c r="F1245" s="189">
        <v>5.0000000000000001E-4</v>
      </c>
      <c r="G1245" s="64">
        <f>VLOOKUP(D1245,upahbahan,3,FALSE)</f>
        <v>1550000</v>
      </c>
      <c r="H1245" s="124">
        <f t="shared" ref="H1245" si="115">F1245*G1245</f>
        <v>775</v>
      </c>
      <c r="I1245" s="62"/>
    </row>
    <row r="1246" spans="3:9" s="55" customFormat="1" ht="15" customHeight="1">
      <c r="C1246" s="144" t="s">
        <v>1219</v>
      </c>
      <c r="D1246" s="80"/>
      <c r="E1246" s="80"/>
      <c r="F1246" s="80"/>
      <c r="G1246" s="162"/>
      <c r="H1246" s="680">
        <f>SUM(H1244:H1245)</f>
        <v>775</v>
      </c>
      <c r="I1246" s="62"/>
    </row>
    <row r="1247" spans="3:9" s="55" customFormat="1" ht="15" customHeight="1">
      <c r="C1247" s="122" t="s">
        <v>1220</v>
      </c>
      <c r="D1247" s="69" t="s">
        <v>1221</v>
      </c>
      <c r="E1247" s="70"/>
      <c r="F1247" s="70"/>
      <c r="G1247" s="71"/>
      <c r="H1247" s="124">
        <f>H1246+H1243+H1240</f>
        <v>4105</v>
      </c>
      <c r="I1247" s="62"/>
    </row>
    <row r="1248" spans="3:9" s="55" customFormat="1" ht="15" customHeight="1">
      <c r="C1248" s="122" t="s">
        <v>1222</v>
      </c>
      <c r="D1248" s="69" t="s">
        <v>1325</v>
      </c>
      <c r="E1248" s="70"/>
      <c r="F1248" s="71"/>
      <c r="G1248" s="95">
        <v>0.1</v>
      </c>
      <c r="H1248" s="124">
        <f>H1247*G1248</f>
        <v>410.5</v>
      </c>
      <c r="I1248" s="62"/>
    </row>
    <row r="1249" spans="3:9" s="55" customFormat="1" ht="15" customHeight="1" thickBot="1">
      <c r="C1249" s="130" t="s">
        <v>1223</v>
      </c>
      <c r="D1249" s="131" t="s">
        <v>1224</v>
      </c>
      <c r="E1249" s="132"/>
      <c r="F1249" s="132"/>
      <c r="G1249" s="155"/>
      <c r="H1249" s="134">
        <f>SUM(H1247:H1248)</f>
        <v>4515.5</v>
      </c>
      <c r="I1249" s="62"/>
    </row>
    <row r="1250" spans="3:9" ht="14.4" thickTop="1">
      <c r="C1250" s="684" t="s">
        <v>6516</v>
      </c>
    </row>
    <row r="1252" spans="3:9" s="55" customFormat="1" ht="21.75" customHeight="1" thickBot="1">
      <c r="C1252" s="53" t="s">
        <v>6524</v>
      </c>
      <c r="D1252" s="221" t="s">
        <v>6525</v>
      </c>
      <c r="E1252" s="342"/>
      <c r="F1252" s="342"/>
      <c r="G1252" s="342"/>
      <c r="H1252" s="342"/>
      <c r="I1252" s="56">
        <f>ROUNDDOWN(H1265,-2)</f>
        <v>5700</v>
      </c>
    </row>
    <row r="1253" spans="3:9" s="55" customFormat="1" ht="36" customHeight="1" thickTop="1">
      <c r="C1253" s="119" t="s">
        <v>1197</v>
      </c>
      <c r="D1253" s="120" t="s">
        <v>1198</v>
      </c>
      <c r="E1253" s="120" t="s">
        <v>1199</v>
      </c>
      <c r="F1253" s="120" t="s">
        <v>1200</v>
      </c>
      <c r="G1253" s="120" t="s">
        <v>1201</v>
      </c>
      <c r="H1253" s="121" t="s">
        <v>1202</v>
      </c>
      <c r="I1253" s="62"/>
    </row>
    <row r="1254" spans="3:9" s="55" customFormat="1" ht="15" customHeight="1">
      <c r="C1254" s="330" t="s">
        <v>1203</v>
      </c>
      <c r="D1254" s="59" t="s">
        <v>1204</v>
      </c>
      <c r="E1254" s="73"/>
      <c r="F1254" s="73"/>
      <c r="G1254" s="73"/>
      <c r="H1254" s="146"/>
      <c r="I1254" s="62"/>
    </row>
    <row r="1255" spans="3:9" s="55" customFormat="1" ht="15" customHeight="1">
      <c r="C1255" s="330">
        <v>1</v>
      </c>
      <c r="D1255" s="59" t="s">
        <v>5</v>
      </c>
      <c r="E1255" s="170" t="s">
        <v>2123</v>
      </c>
      <c r="F1255" s="189">
        <v>2.9999999999999997E-4</v>
      </c>
      <c r="G1255" s="64">
        <f>VLOOKUP(D1255,upahbahan,3,FALSE)</f>
        <v>100000</v>
      </c>
      <c r="H1255" s="124">
        <f t="shared" ref="H1255" si="116">F1255*G1255</f>
        <v>29.999999999999996</v>
      </c>
      <c r="I1255" s="62"/>
    </row>
    <row r="1256" spans="3:9" s="55" customFormat="1" ht="15" customHeight="1">
      <c r="C1256" s="144" t="s">
        <v>1210</v>
      </c>
      <c r="D1256" s="80"/>
      <c r="E1256" s="80"/>
      <c r="F1256" s="217"/>
      <c r="G1256" s="218"/>
      <c r="H1256" s="124">
        <f>SUM(H1255:H1255)</f>
        <v>29.999999999999996</v>
      </c>
      <c r="I1256" s="220"/>
    </row>
    <row r="1257" spans="3:9" s="55" customFormat="1" ht="15" customHeight="1">
      <c r="C1257" s="343" t="s">
        <v>1211</v>
      </c>
      <c r="D1257" s="333" t="s">
        <v>1212</v>
      </c>
      <c r="E1257" s="73"/>
      <c r="F1257" s="60"/>
      <c r="G1257" s="73"/>
      <c r="H1257" s="344"/>
      <c r="I1257" s="62"/>
    </row>
    <row r="1258" spans="3:9" s="55" customFormat="1" ht="15" customHeight="1">
      <c r="C1258" s="343">
        <v>1</v>
      </c>
      <c r="D1258" s="333" t="s">
        <v>6503</v>
      </c>
      <c r="E1258" s="170" t="s">
        <v>530</v>
      </c>
      <c r="F1258" s="94">
        <v>8</v>
      </c>
      <c r="G1258" s="64">
        <f>VLOOKUP(D1258,upahbahan,3,FALSE)</f>
        <v>550</v>
      </c>
      <c r="H1258" s="124">
        <f>F1258*G1258</f>
        <v>4400</v>
      </c>
      <c r="I1258" s="62"/>
    </row>
    <row r="1259" spans="3:9" s="55" customFormat="1" ht="15" customHeight="1">
      <c r="C1259" s="144" t="s">
        <v>1216</v>
      </c>
      <c r="D1259" s="80"/>
      <c r="E1259" s="537"/>
      <c r="F1259" s="80"/>
      <c r="G1259" s="162"/>
      <c r="H1259" s="124">
        <f>SUM(H1258:H1258)</f>
        <v>4400</v>
      </c>
      <c r="I1259" s="62"/>
    </row>
    <row r="1260" spans="3:9" s="55" customFormat="1" ht="15" customHeight="1">
      <c r="C1260" s="141" t="s">
        <v>1217</v>
      </c>
      <c r="D1260" s="59" t="s">
        <v>1218</v>
      </c>
      <c r="E1260" s="170"/>
      <c r="F1260" s="73"/>
      <c r="G1260" s="73"/>
      <c r="H1260" s="146"/>
      <c r="I1260" s="62"/>
    </row>
    <row r="1261" spans="3:9" s="55" customFormat="1" ht="15" customHeight="1">
      <c r="C1261" s="330">
        <v>1</v>
      </c>
      <c r="D1261" s="59" t="s">
        <v>6517</v>
      </c>
      <c r="E1261" s="170" t="s">
        <v>1995</v>
      </c>
      <c r="F1261" s="189">
        <v>5.0000000000000001E-4</v>
      </c>
      <c r="G1261" s="64">
        <f>VLOOKUP(D1261,upahbahan,3,FALSE)</f>
        <v>1550000</v>
      </c>
      <c r="H1261" s="124">
        <f t="shared" ref="H1261" si="117">F1261*G1261</f>
        <v>775</v>
      </c>
      <c r="I1261" s="62"/>
    </row>
    <row r="1262" spans="3:9" s="55" customFormat="1" ht="15" customHeight="1">
      <c r="C1262" s="144" t="s">
        <v>1219</v>
      </c>
      <c r="D1262" s="80"/>
      <c r="E1262" s="80"/>
      <c r="F1262" s="80"/>
      <c r="G1262" s="162"/>
      <c r="H1262" s="680">
        <f>SUM(H1260:H1261)</f>
        <v>775</v>
      </c>
      <c r="I1262" s="62"/>
    </row>
    <row r="1263" spans="3:9" s="55" customFormat="1" ht="15" customHeight="1">
      <c r="C1263" s="122" t="s">
        <v>1220</v>
      </c>
      <c r="D1263" s="69" t="s">
        <v>1221</v>
      </c>
      <c r="E1263" s="70"/>
      <c r="F1263" s="70"/>
      <c r="G1263" s="71"/>
      <c r="H1263" s="124">
        <f>H1262+H1259+H1256</f>
        <v>5205</v>
      </c>
      <c r="I1263" s="62"/>
    </row>
    <row r="1264" spans="3:9" s="55" customFormat="1" ht="15" customHeight="1">
      <c r="C1264" s="122" t="s">
        <v>1222</v>
      </c>
      <c r="D1264" s="69" t="s">
        <v>1325</v>
      </c>
      <c r="E1264" s="70"/>
      <c r="F1264" s="71"/>
      <c r="G1264" s="95">
        <v>0.1</v>
      </c>
      <c r="H1264" s="124">
        <f>H1263*G1264</f>
        <v>520.5</v>
      </c>
      <c r="I1264" s="62"/>
    </row>
    <row r="1265" spans="3:9" s="55" customFormat="1" ht="15" customHeight="1" thickBot="1">
      <c r="C1265" s="130" t="s">
        <v>1223</v>
      </c>
      <c r="D1265" s="131" t="s">
        <v>1224</v>
      </c>
      <c r="E1265" s="132"/>
      <c r="F1265" s="132"/>
      <c r="G1265" s="155"/>
      <c r="H1265" s="134">
        <f>SUM(H1263:H1264)</f>
        <v>5725.5</v>
      </c>
      <c r="I1265" s="62"/>
    </row>
    <row r="1266" spans="3:9" ht="14.4" thickTop="1">
      <c r="C1266" s="684" t="s">
        <v>6516</v>
      </c>
    </row>
    <row r="1268" spans="3:9" s="55" customFormat="1" ht="21.75" customHeight="1" thickBot="1">
      <c r="C1268" s="53" t="s">
        <v>6526</v>
      </c>
      <c r="D1268" s="221" t="s">
        <v>6529</v>
      </c>
      <c r="E1268" s="342"/>
      <c r="F1268" s="342"/>
      <c r="G1268" s="342"/>
      <c r="H1268" s="342"/>
      <c r="I1268" s="56">
        <f>ROUNDDOWN(H1280,-2)</f>
        <v>6300</v>
      </c>
    </row>
    <row r="1269" spans="3:9" s="55" customFormat="1" ht="36" customHeight="1" thickTop="1">
      <c r="C1269" s="119" t="s">
        <v>1197</v>
      </c>
      <c r="D1269" s="120" t="s">
        <v>1198</v>
      </c>
      <c r="E1269" s="120" t="s">
        <v>1199</v>
      </c>
      <c r="F1269" s="120" t="s">
        <v>1200</v>
      </c>
      <c r="G1269" s="120" t="s">
        <v>1201</v>
      </c>
      <c r="H1269" s="121" t="s">
        <v>1202</v>
      </c>
      <c r="I1269" s="62"/>
    </row>
    <row r="1270" spans="3:9" s="55" customFormat="1" ht="15" customHeight="1">
      <c r="C1270" s="330" t="s">
        <v>1203</v>
      </c>
      <c r="D1270" s="59" t="s">
        <v>1204</v>
      </c>
      <c r="E1270" s="73"/>
      <c r="F1270" s="73"/>
      <c r="G1270" s="73"/>
      <c r="H1270" s="146"/>
      <c r="I1270" s="62"/>
    </row>
    <row r="1271" spans="3:9" s="55" customFormat="1" ht="15" customHeight="1">
      <c r="C1271" s="330">
        <v>1</v>
      </c>
      <c r="D1271" s="59" t="s">
        <v>5</v>
      </c>
      <c r="E1271" s="170" t="s">
        <v>2123</v>
      </c>
      <c r="F1271" s="189">
        <v>2.3999999999999998E-3</v>
      </c>
      <c r="G1271" s="64">
        <f>VLOOKUP(D1271,upahbahan,3,FALSE)</f>
        <v>100000</v>
      </c>
      <c r="H1271" s="124">
        <f t="shared" ref="H1271" si="118">F1271*G1271</f>
        <v>239.99999999999997</v>
      </c>
      <c r="I1271" s="62"/>
    </row>
    <row r="1272" spans="3:9" s="55" customFormat="1" ht="15" customHeight="1">
      <c r="C1272" s="144" t="s">
        <v>1210</v>
      </c>
      <c r="D1272" s="80"/>
      <c r="E1272" s="80"/>
      <c r="F1272" s="217"/>
      <c r="G1272" s="218"/>
      <c r="H1272" s="124">
        <f>SUM(H1271:H1271)</f>
        <v>239.99999999999997</v>
      </c>
      <c r="I1272" s="220"/>
    </row>
    <row r="1273" spans="3:9" s="55" customFormat="1" ht="15" customHeight="1">
      <c r="C1273" s="343" t="s">
        <v>1211</v>
      </c>
      <c r="D1273" s="333" t="s">
        <v>1212</v>
      </c>
      <c r="E1273" s="73"/>
      <c r="F1273" s="60"/>
      <c r="G1273" s="73"/>
      <c r="H1273" s="344"/>
      <c r="I1273" s="62"/>
    </row>
    <row r="1274" spans="3:9" s="55" customFormat="1" ht="15" customHeight="1">
      <c r="C1274" s="343">
        <v>1</v>
      </c>
      <c r="D1274" s="333" t="s">
        <v>6503</v>
      </c>
      <c r="E1274" s="170" t="s">
        <v>530</v>
      </c>
      <c r="F1274" s="94">
        <v>10</v>
      </c>
      <c r="G1274" s="64">
        <f>VLOOKUP(D1274,upahbahan,3,FALSE)</f>
        <v>550</v>
      </c>
      <c r="H1274" s="124">
        <f>F1274*G1274</f>
        <v>5500</v>
      </c>
      <c r="I1274" s="62"/>
    </row>
    <row r="1275" spans="3:9" s="55" customFormat="1" ht="15" customHeight="1">
      <c r="C1275" s="144" t="s">
        <v>1216</v>
      </c>
      <c r="D1275" s="80"/>
      <c r="E1275" s="537"/>
      <c r="F1275" s="80"/>
      <c r="G1275" s="162"/>
      <c r="H1275" s="124">
        <f>SUM(H1274:H1274)</f>
        <v>5500</v>
      </c>
      <c r="I1275" s="62"/>
    </row>
    <row r="1276" spans="3:9" s="55" customFormat="1" ht="15" customHeight="1">
      <c r="C1276" s="141" t="s">
        <v>1217</v>
      </c>
      <c r="D1276" s="59" t="s">
        <v>1218</v>
      </c>
      <c r="E1276" s="170"/>
      <c r="F1276" s="73"/>
      <c r="G1276" s="73"/>
      <c r="H1276" s="146"/>
      <c r="I1276" s="62"/>
    </row>
    <row r="1277" spans="3:9" s="55" customFormat="1" ht="15" customHeight="1">
      <c r="C1277" s="144" t="s">
        <v>1219</v>
      </c>
      <c r="D1277" s="80"/>
      <c r="E1277" s="80"/>
      <c r="F1277" s="80"/>
      <c r="G1277" s="162"/>
      <c r="H1277" s="680">
        <f>SUM(H1276:H1276)</f>
        <v>0</v>
      </c>
      <c r="I1277" s="62"/>
    </row>
    <row r="1278" spans="3:9" s="55" customFormat="1" ht="15" customHeight="1">
      <c r="C1278" s="122" t="s">
        <v>1220</v>
      </c>
      <c r="D1278" s="69" t="s">
        <v>1221</v>
      </c>
      <c r="E1278" s="70"/>
      <c r="F1278" s="70"/>
      <c r="G1278" s="71"/>
      <c r="H1278" s="124">
        <f>H1277+H1275+H1272</f>
        <v>5740</v>
      </c>
      <c r="I1278" s="62"/>
    </row>
    <row r="1279" spans="3:9" s="55" customFormat="1" ht="15" customHeight="1">
      <c r="C1279" s="122" t="s">
        <v>1222</v>
      </c>
      <c r="D1279" s="69" t="s">
        <v>1325</v>
      </c>
      <c r="E1279" s="70"/>
      <c r="F1279" s="71"/>
      <c r="G1279" s="95">
        <v>0.1</v>
      </c>
      <c r="H1279" s="124">
        <f>H1278*G1279</f>
        <v>574</v>
      </c>
      <c r="I1279" s="62"/>
    </row>
    <row r="1280" spans="3:9" s="55" customFormat="1" ht="15" customHeight="1" thickBot="1">
      <c r="C1280" s="130" t="s">
        <v>1223</v>
      </c>
      <c r="D1280" s="131" t="s">
        <v>1224</v>
      </c>
      <c r="E1280" s="132"/>
      <c r="F1280" s="132"/>
      <c r="G1280" s="155"/>
      <c r="H1280" s="134">
        <f>SUM(H1278:H1279)</f>
        <v>6314</v>
      </c>
      <c r="I1280" s="62"/>
    </row>
    <row r="1281" spans="3:9" ht="14.4" thickTop="1">
      <c r="C1281" s="684"/>
    </row>
    <row r="1282" spans="3:9" s="55" customFormat="1" ht="21.75" customHeight="1" thickBot="1">
      <c r="C1282" s="53" t="s">
        <v>6527</v>
      </c>
      <c r="D1282" s="221" t="s">
        <v>6528</v>
      </c>
      <c r="E1282" s="342"/>
      <c r="F1282" s="342"/>
      <c r="G1282" s="342"/>
      <c r="H1282" s="342"/>
      <c r="I1282" s="56">
        <f>ROUNDDOWN(H1294,-2)</f>
        <v>3600</v>
      </c>
    </row>
    <row r="1283" spans="3:9" s="55" customFormat="1" ht="36" customHeight="1" thickTop="1">
      <c r="C1283" s="119" t="s">
        <v>1197</v>
      </c>
      <c r="D1283" s="120" t="s">
        <v>1198</v>
      </c>
      <c r="E1283" s="120" t="s">
        <v>1199</v>
      </c>
      <c r="F1283" s="120" t="s">
        <v>1200</v>
      </c>
      <c r="G1283" s="120" t="s">
        <v>1201</v>
      </c>
      <c r="H1283" s="121" t="s">
        <v>1202</v>
      </c>
      <c r="I1283" s="62"/>
    </row>
    <row r="1284" spans="3:9" s="55" customFormat="1" ht="15" customHeight="1">
      <c r="C1284" s="330" t="s">
        <v>1203</v>
      </c>
      <c r="D1284" s="59" t="s">
        <v>1204</v>
      </c>
      <c r="E1284" s="73"/>
      <c r="F1284" s="73"/>
      <c r="G1284" s="73"/>
      <c r="H1284" s="146"/>
      <c r="I1284" s="62"/>
    </row>
    <row r="1285" spans="3:9" s="55" customFormat="1" ht="15" customHeight="1">
      <c r="C1285" s="330">
        <v>1</v>
      </c>
      <c r="D1285" s="59" t="s">
        <v>5</v>
      </c>
      <c r="E1285" s="170" t="s">
        <v>2123</v>
      </c>
      <c r="F1285" s="189">
        <v>4.0000000000000002E-4</v>
      </c>
      <c r="G1285" s="64">
        <f>VLOOKUP(D1285,upahbahan,3,FALSE)</f>
        <v>100000</v>
      </c>
      <c r="H1285" s="124">
        <f t="shared" ref="H1285" si="119">F1285*G1285</f>
        <v>40</v>
      </c>
      <c r="I1285" s="62"/>
    </row>
    <row r="1286" spans="3:9" s="55" customFormat="1" ht="15" customHeight="1">
      <c r="C1286" s="144" t="s">
        <v>1210</v>
      </c>
      <c r="D1286" s="80"/>
      <c r="E1286" s="80"/>
      <c r="F1286" s="217"/>
      <c r="G1286" s="218"/>
      <c r="H1286" s="124">
        <f>SUM(H1285:H1285)</f>
        <v>40</v>
      </c>
      <c r="I1286" s="220"/>
    </row>
    <row r="1287" spans="3:9" s="55" customFormat="1" ht="15" customHeight="1">
      <c r="C1287" s="343" t="s">
        <v>1211</v>
      </c>
      <c r="D1287" s="333" t="s">
        <v>1212</v>
      </c>
      <c r="E1287" s="73"/>
      <c r="F1287" s="60"/>
      <c r="G1287" s="73"/>
      <c r="H1287" s="344"/>
      <c r="I1287" s="62"/>
    </row>
    <row r="1288" spans="3:9" s="55" customFormat="1" ht="15" customHeight="1">
      <c r="C1288" s="343">
        <v>1</v>
      </c>
      <c r="D1288" s="333" t="s">
        <v>6503</v>
      </c>
      <c r="E1288" s="170" t="s">
        <v>530</v>
      </c>
      <c r="F1288" s="94">
        <v>6</v>
      </c>
      <c r="G1288" s="64">
        <f>VLOOKUP(D1288,upahbahan,3,FALSE)</f>
        <v>550</v>
      </c>
      <c r="H1288" s="124">
        <f>F1288*G1288</f>
        <v>3300</v>
      </c>
      <c r="I1288" s="62"/>
    </row>
    <row r="1289" spans="3:9" s="55" customFormat="1" ht="15" customHeight="1">
      <c r="C1289" s="144" t="s">
        <v>1216</v>
      </c>
      <c r="D1289" s="80"/>
      <c r="E1289" s="537"/>
      <c r="F1289" s="80"/>
      <c r="G1289" s="162"/>
      <c r="H1289" s="124">
        <f>SUM(H1288:H1288)</f>
        <v>3300</v>
      </c>
      <c r="I1289" s="62"/>
    </row>
    <row r="1290" spans="3:9" s="55" customFormat="1" ht="15" customHeight="1">
      <c r="C1290" s="141" t="s">
        <v>1217</v>
      </c>
      <c r="D1290" s="59" t="s">
        <v>1218</v>
      </c>
      <c r="E1290" s="170"/>
      <c r="F1290" s="73"/>
      <c r="G1290" s="73"/>
      <c r="H1290" s="146"/>
      <c r="I1290" s="62"/>
    </row>
    <row r="1291" spans="3:9" s="55" customFormat="1" ht="15" customHeight="1">
      <c r="C1291" s="144" t="s">
        <v>1219</v>
      </c>
      <c r="D1291" s="80"/>
      <c r="E1291" s="80"/>
      <c r="F1291" s="80"/>
      <c r="G1291" s="162"/>
      <c r="H1291" s="680">
        <f>SUM(H1290:H1290)</f>
        <v>0</v>
      </c>
      <c r="I1291" s="62"/>
    </row>
    <row r="1292" spans="3:9" s="55" customFormat="1" ht="15" customHeight="1">
      <c r="C1292" s="122" t="s">
        <v>1220</v>
      </c>
      <c r="D1292" s="69" t="s">
        <v>1221</v>
      </c>
      <c r="E1292" s="70"/>
      <c r="F1292" s="70"/>
      <c r="G1292" s="71"/>
      <c r="H1292" s="124">
        <f>H1291+H1289+H1286</f>
        <v>3340</v>
      </c>
      <c r="I1292" s="62"/>
    </row>
    <row r="1293" spans="3:9" s="55" customFormat="1" ht="15" customHeight="1">
      <c r="C1293" s="122" t="s">
        <v>1222</v>
      </c>
      <c r="D1293" s="69" t="s">
        <v>1325</v>
      </c>
      <c r="E1293" s="70"/>
      <c r="F1293" s="71"/>
      <c r="G1293" s="95">
        <v>0.1</v>
      </c>
      <c r="H1293" s="124">
        <f>H1292*G1293</f>
        <v>334</v>
      </c>
      <c r="I1293" s="62"/>
    </row>
    <row r="1294" spans="3:9" s="55" customFormat="1" ht="15" customHeight="1" thickBot="1">
      <c r="C1294" s="130" t="s">
        <v>1223</v>
      </c>
      <c r="D1294" s="131" t="s">
        <v>1224</v>
      </c>
      <c r="E1294" s="132"/>
      <c r="F1294" s="132"/>
      <c r="G1294" s="155"/>
      <c r="H1294" s="134">
        <f>SUM(H1292:H1293)</f>
        <v>3674</v>
      </c>
      <c r="I1294" s="62"/>
    </row>
    <row r="1295" spans="3:9" ht="13.8" thickTop="1"/>
    <row r="1296" spans="3:9" s="55" customFormat="1" ht="21.75" customHeight="1" thickBot="1">
      <c r="C1296" s="53" t="s">
        <v>6530</v>
      </c>
      <c r="D1296" s="221" t="s">
        <v>6531</v>
      </c>
      <c r="E1296" s="342"/>
      <c r="F1296" s="342"/>
      <c r="G1296" s="342"/>
      <c r="H1296" s="342"/>
      <c r="I1296" s="56">
        <f>ROUNDDOWN(H1308,-2)</f>
        <v>4800</v>
      </c>
    </row>
    <row r="1297" spans="3:9" s="55" customFormat="1" ht="36" customHeight="1" thickTop="1">
      <c r="C1297" s="119" t="s">
        <v>1197</v>
      </c>
      <c r="D1297" s="120" t="s">
        <v>1198</v>
      </c>
      <c r="E1297" s="120" t="s">
        <v>1199</v>
      </c>
      <c r="F1297" s="120" t="s">
        <v>1200</v>
      </c>
      <c r="G1297" s="120" t="s">
        <v>1201</v>
      </c>
      <c r="H1297" s="121" t="s">
        <v>1202</v>
      </c>
      <c r="I1297" s="62"/>
    </row>
    <row r="1298" spans="3:9" s="55" customFormat="1" ht="15" customHeight="1">
      <c r="C1298" s="330" t="s">
        <v>1203</v>
      </c>
      <c r="D1298" s="59" t="s">
        <v>1204</v>
      </c>
      <c r="E1298" s="73"/>
      <c r="F1298" s="73"/>
      <c r="G1298" s="73"/>
      <c r="H1298" s="146"/>
      <c r="I1298" s="62"/>
    </row>
    <row r="1299" spans="3:9" s="55" customFormat="1" ht="15" customHeight="1">
      <c r="C1299" s="330">
        <v>1</v>
      </c>
      <c r="D1299" s="59" t="s">
        <v>5</v>
      </c>
      <c r="E1299" s="170" t="s">
        <v>2123</v>
      </c>
      <c r="F1299" s="189">
        <v>4.0000000000000002E-4</v>
      </c>
      <c r="G1299" s="64">
        <f>VLOOKUP(D1299,upahbahan,3,FALSE)</f>
        <v>100000</v>
      </c>
      <c r="H1299" s="124">
        <f t="shared" ref="H1299" si="120">F1299*G1299</f>
        <v>40</v>
      </c>
      <c r="I1299" s="62"/>
    </row>
    <row r="1300" spans="3:9" s="55" customFormat="1" ht="15" customHeight="1">
      <c r="C1300" s="144" t="s">
        <v>1210</v>
      </c>
      <c r="D1300" s="80"/>
      <c r="E1300" s="80"/>
      <c r="F1300" s="217"/>
      <c r="G1300" s="218"/>
      <c r="H1300" s="124">
        <f>SUM(H1299:H1299)</f>
        <v>40</v>
      </c>
      <c r="I1300" s="220"/>
    </row>
    <row r="1301" spans="3:9" s="55" customFormat="1" ht="15" customHeight="1">
      <c r="C1301" s="343" t="s">
        <v>1211</v>
      </c>
      <c r="D1301" s="333" t="s">
        <v>1212</v>
      </c>
      <c r="E1301" s="73"/>
      <c r="F1301" s="60"/>
      <c r="G1301" s="73"/>
      <c r="H1301" s="344"/>
      <c r="I1301" s="62"/>
    </row>
    <row r="1302" spans="3:9" s="55" customFormat="1" ht="15" customHeight="1">
      <c r="C1302" s="343">
        <v>1</v>
      </c>
      <c r="D1302" s="333" t="s">
        <v>6503</v>
      </c>
      <c r="E1302" s="170" t="s">
        <v>530</v>
      </c>
      <c r="F1302" s="94">
        <v>8</v>
      </c>
      <c r="G1302" s="64">
        <f>VLOOKUP(D1302,upahbahan,3,FALSE)</f>
        <v>550</v>
      </c>
      <c r="H1302" s="124">
        <f>F1302*G1302</f>
        <v>4400</v>
      </c>
      <c r="I1302" s="62"/>
    </row>
    <row r="1303" spans="3:9" s="55" customFormat="1" ht="15" customHeight="1">
      <c r="C1303" s="144" t="s">
        <v>1216</v>
      </c>
      <c r="D1303" s="80"/>
      <c r="E1303" s="537"/>
      <c r="F1303" s="80"/>
      <c r="G1303" s="162"/>
      <c r="H1303" s="124">
        <f>SUM(H1302:H1302)</f>
        <v>4400</v>
      </c>
      <c r="I1303" s="62"/>
    </row>
    <row r="1304" spans="3:9" s="55" customFormat="1" ht="15" customHeight="1">
      <c r="C1304" s="141" t="s">
        <v>1217</v>
      </c>
      <c r="D1304" s="59" t="s">
        <v>1218</v>
      </c>
      <c r="E1304" s="170"/>
      <c r="F1304" s="73"/>
      <c r="G1304" s="73"/>
      <c r="H1304" s="146"/>
      <c r="I1304" s="62"/>
    </row>
    <row r="1305" spans="3:9" s="55" customFormat="1" ht="15" customHeight="1">
      <c r="C1305" s="144" t="s">
        <v>1219</v>
      </c>
      <c r="D1305" s="80"/>
      <c r="E1305" s="80"/>
      <c r="F1305" s="80"/>
      <c r="G1305" s="162"/>
      <c r="H1305" s="680">
        <f>SUM(H1304:H1304)</f>
        <v>0</v>
      </c>
      <c r="I1305" s="62"/>
    </row>
    <row r="1306" spans="3:9" s="55" customFormat="1" ht="15" customHeight="1">
      <c r="C1306" s="122" t="s">
        <v>1220</v>
      </c>
      <c r="D1306" s="69" t="s">
        <v>1221</v>
      </c>
      <c r="E1306" s="70"/>
      <c r="F1306" s="70"/>
      <c r="G1306" s="71"/>
      <c r="H1306" s="124">
        <f>H1305+H1303+H1300</f>
        <v>4440</v>
      </c>
      <c r="I1306" s="62"/>
    </row>
    <row r="1307" spans="3:9" s="55" customFormat="1" ht="15" customHeight="1">
      <c r="C1307" s="122" t="s">
        <v>1222</v>
      </c>
      <c r="D1307" s="69" t="s">
        <v>1325</v>
      </c>
      <c r="E1307" s="70"/>
      <c r="F1307" s="71"/>
      <c r="G1307" s="95">
        <v>0.1</v>
      </c>
      <c r="H1307" s="124">
        <f>H1306*G1307</f>
        <v>444</v>
      </c>
      <c r="I1307" s="62"/>
    </row>
    <row r="1308" spans="3:9" s="55" customFormat="1" ht="15" customHeight="1" thickBot="1">
      <c r="C1308" s="130" t="s">
        <v>1223</v>
      </c>
      <c r="D1308" s="131" t="s">
        <v>1224</v>
      </c>
      <c r="E1308" s="132"/>
      <c r="F1308" s="132"/>
      <c r="G1308" s="155"/>
      <c r="H1308" s="134">
        <f>SUM(H1306:H1307)</f>
        <v>4884</v>
      </c>
      <c r="I1308" s="62"/>
    </row>
    <row r="1309" spans="3:9" ht="13.8" thickTop="1"/>
    <row r="1311" spans="3:9" s="55" customFormat="1" ht="21.75" customHeight="1" thickBot="1">
      <c r="C1311" s="53" t="s">
        <v>6532</v>
      </c>
      <c r="D1311" s="221" t="s">
        <v>6533</v>
      </c>
      <c r="E1311" s="342"/>
      <c r="F1311" s="342"/>
      <c r="G1311" s="342"/>
      <c r="H1311" s="342"/>
      <c r="I1311" s="56">
        <f>ROUNDDOWN(H1323,-2)</f>
        <v>3600</v>
      </c>
    </row>
    <row r="1312" spans="3:9" s="55" customFormat="1" ht="36" customHeight="1" thickTop="1">
      <c r="C1312" s="119" t="s">
        <v>1197</v>
      </c>
      <c r="D1312" s="120" t="s">
        <v>1198</v>
      </c>
      <c r="E1312" s="120" t="s">
        <v>1199</v>
      </c>
      <c r="F1312" s="120" t="s">
        <v>1200</v>
      </c>
      <c r="G1312" s="120" t="s">
        <v>1201</v>
      </c>
      <c r="H1312" s="121" t="s">
        <v>1202</v>
      </c>
      <c r="I1312" s="62"/>
    </row>
    <row r="1313" spans="3:9" s="55" customFormat="1" ht="15" customHeight="1">
      <c r="C1313" s="330" t="s">
        <v>1203</v>
      </c>
      <c r="D1313" s="59" t="s">
        <v>1204</v>
      </c>
      <c r="E1313" s="73"/>
      <c r="F1313" s="73"/>
      <c r="G1313" s="73"/>
      <c r="H1313" s="146"/>
      <c r="I1313" s="62"/>
    </row>
    <row r="1314" spans="3:9" s="55" customFormat="1" ht="15" customHeight="1">
      <c r="C1314" s="330">
        <v>1</v>
      </c>
      <c r="D1314" s="59" t="s">
        <v>5</v>
      </c>
      <c r="E1314" s="170" t="s">
        <v>2123</v>
      </c>
      <c r="F1314" s="189">
        <v>2.9999999999999997E-4</v>
      </c>
      <c r="G1314" s="64">
        <f>VLOOKUP(D1314,upahbahan,3,FALSE)</f>
        <v>100000</v>
      </c>
      <c r="H1314" s="124">
        <f t="shared" ref="H1314" si="121">F1314*G1314</f>
        <v>29.999999999999996</v>
      </c>
      <c r="I1314" s="62"/>
    </row>
    <row r="1315" spans="3:9" s="55" customFormat="1" ht="15" customHeight="1">
      <c r="C1315" s="144" t="s">
        <v>1210</v>
      </c>
      <c r="D1315" s="80"/>
      <c r="E1315" s="80"/>
      <c r="F1315" s="217"/>
      <c r="G1315" s="218"/>
      <c r="H1315" s="124">
        <f>SUM(H1314:H1314)</f>
        <v>29.999999999999996</v>
      </c>
      <c r="I1315" s="220"/>
    </row>
    <row r="1316" spans="3:9" s="55" customFormat="1" ht="15" customHeight="1">
      <c r="C1316" s="343" t="s">
        <v>1211</v>
      </c>
      <c r="D1316" s="333" t="s">
        <v>1212</v>
      </c>
      <c r="E1316" s="73"/>
      <c r="F1316" s="60"/>
      <c r="G1316" s="73"/>
      <c r="H1316" s="344"/>
      <c r="I1316" s="62"/>
    </row>
    <row r="1317" spans="3:9" s="55" customFormat="1" ht="15" customHeight="1">
      <c r="C1317" s="343">
        <v>1</v>
      </c>
      <c r="D1317" s="333" t="s">
        <v>6503</v>
      </c>
      <c r="E1317" s="170" t="s">
        <v>530</v>
      </c>
      <c r="F1317" s="94">
        <v>6</v>
      </c>
      <c r="G1317" s="64">
        <f>VLOOKUP(D1317,upahbahan,3,FALSE)</f>
        <v>550</v>
      </c>
      <c r="H1317" s="124">
        <f>F1317*G1317</f>
        <v>3300</v>
      </c>
      <c r="I1317" s="62"/>
    </row>
    <row r="1318" spans="3:9" s="55" customFormat="1" ht="15" customHeight="1">
      <c r="C1318" s="144" t="s">
        <v>1216</v>
      </c>
      <c r="D1318" s="80"/>
      <c r="E1318" s="537"/>
      <c r="F1318" s="80"/>
      <c r="G1318" s="162"/>
      <c r="H1318" s="124">
        <f>SUM(H1317:H1317)</f>
        <v>3300</v>
      </c>
      <c r="I1318" s="62"/>
    </row>
    <row r="1319" spans="3:9" s="55" customFormat="1" ht="15" customHeight="1">
      <c r="C1319" s="141" t="s">
        <v>1217</v>
      </c>
      <c r="D1319" s="59" t="s">
        <v>1218</v>
      </c>
      <c r="E1319" s="170"/>
      <c r="F1319" s="73"/>
      <c r="G1319" s="73"/>
      <c r="H1319" s="146"/>
      <c r="I1319" s="62"/>
    </row>
    <row r="1320" spans="3:9" s="55" customFormat="1" ht="15" customHeight="1">
      <c r="C1320" s="144" t="s">
        <v>1219</v>
      </c>
      <c r="D1320" s="80"/>
      <c r="E1320" s="80"/>
      <c r="F1320" s="80"/>
      <c r="G1320" s="162"/>
      <c r="H1320" s="680">
        <f>SUM(H1319:H1319)</f>
        <v>0</v>
      </c>
      <c r="I1320" s="62"/>
    </row>
    <row r="1321" spans="3:9" s="55" customFormat="1" ht="15" customHeight="1">
      <c r="C1321" s="122" t="s">
        <v>1220</v>
      </c>
      <c r="D1321" s="69" t="s">
        <v>1221</v>
      </c>
      <c r="E1321" s="70"/>
      <c r="F1321" s="70"/>
      <c r="G1321" s="71"/>
      <c r="H1321" s="124">
        <f>H1320+H1318+H1315</f>
        <v>3330</v>
      </c>
      <c r="I1321" s="62"/>
    </row>
    <row r="1322" spans="3:9" s="55" customFormat="1" ht="15" customHeight="1">
      <c r="C1322" s="122" t="s">
        <v>1222</v>
      </c>
      <c r="D1322" s="69" t="s">
        <v>1325</v>
      </c>
      <c r="E1322" s="70"/>
      <c r="F1322" s="71"/>
      <c r="G1322" s="95">
        <v>0.1</v>
      </c>
      <c r="H1322" s="124">
        <f>H1321*G1322</f>
        <v>333</v>
      </c>
      <c r="I1322" s="62"/>
    </row>
    <row r="1323" spans="3:9" s="55" customFormat="1" ht="15" customHeight="1" thickBot="1">
      <c r="C1323" s="130" t="s">
        <v>1223</v>
      </c>
      <c r="D1323" s="131" t="s">
        <v>1224</v>
      </c>
      <c r="E1323" s="132"/>
      <c r="F1323" s="132"/>
      <c r="G1323" s="155"/>
      <c r="H1323" s="134">
        <f>SUM(H1321:H1322)</f>
        <v>3663</v>
      </c>
      <c r="I1323" s="62"/>
    </row>
    <row r="1324" spans="3:9" ht="13.8" thickTop="1"/>
    <row r="1325" spans="3:9" s="55" customFormat="1" ht="21.75" customHeight="1" thickBot="1">
      <c r="C1325" s="53" t="s">
        <v>6534</v>
      </c>
      <c r="D1325" s="221" t="s">
        <v>6535</v>
      </c>
      <c r="E1325" s="342"/>
      <c r="F1325" s="342"/>
      <c r="G1325" s="342"/>
      <c r="H1325" s="342"/>
      <c r="I1325" s="56">
        <f>ROUNDDOWN(H1337,-2)</f>
        <v>4800</v>
      </c>
    </row>
    <row r="1326" spans="3:9" s="55" customFormat="1" ht="36" customHeight="1" thickTop="1">
      <c r="C1326" s="119" t="s">
        <v>1197</v>
      </c>
      <c r="D1326" s="120" t="s">
        <v>1198</v>
      </c>
      <c r="E1326" s="120" t="s">
        <v>1199</v>
      </c>
      <c r="F1326" s="120" t="s">
        <v>1200</v>
      </c>
      <c r="G1326" s="120" t="s">
        <v>1201</v>
      </c>
      <c r="H1326" s="121" t="s">
        <v>1202</v>
      </c>
      <c r="I1326" s="62"/>
    </row>
    <row r="1327" spans="3:9" s="55" customFormat="1" ht="15" customHeight="1">
      <c r="C1327" s="330" t="s">
        <v>1203</v>
      </c>
      <c r="D1327" s="59" t="s">
        <v>1204</v>
      </c>
      <c r="E1327" s="73"/>
      <c r="F1327" s="73"/>
      <c r="G1327" s="73"/>
      <c r="H1327" s="146"/>
      <c r="I1327" s="62"/>
    </row>
    <row r="1328" spans="3:9" s="55" customFormat="1" ht="15" customHeight="1">
      <c r="C1328" s="330">
        <v>1</v>
      </c>
      <c r="D1328" s="59" t="s">
        <v>5</v>
      </c>
      <c r="E1328" s="170" t="s">
        <v>2123</v>
      </c>
      <c r="F1328" s="189">
        <v>2.9999999999999997E-4</v>
      </c>
      <c r="G1328" s="64">
        <f>VLOOKUP(D1328,upahbahan,3,FALSE)</f>
        <v>100000</v>
      </c>
      <c r="H1328" s="124">
        <f t="shared" ref="H1328" si="122">F1328*G1328</f>
        <v>29.999999999999996</v>
      </c>
      <c r="I1328" s="62"/>
    </row>
    <row r="1329" spans="3:9" s="55" customFormat="1" ht="15" customHeight="1">
      <c r="C1329" s="144" t="s">
        <v>1210</v>
      </c>
      <c r="D1329" s="80"/>
      <c r="E1329" s="80"/>
      <c r="F1329" s="217"/>
      <c r="G1329" s="218"/>
      <c r="H1329" s="124">
        <f>SUM(H1328:H1328)</f>
        <v>29.999999999999996</v>
      </c>
      <c r="I1329" s="220"/>
    </row>
    <row r="1330" spans="3:9" s="55" customFormat="1" ht="15" customHeight="1">
      <c r="C1330" s="343" t="s">
        <v>1211</v>
      </c>
      <c r="D1330" s="333" t="s">
        <v>1212</v>
      </c>
      <c r="E1330" s="73"/>
      <c r="F1330" s="60"/>
      <c r="G1330" s="73"/>
      <c r="H1330" s="344"/>
      <c r="I1330" s="62"/>
    </row>
    <row r="1331" spans="3:9" s="55" customFormat="1" ht="15" customHeight="1">
      <c r="C1331" s="343">
        <v>1</v>
      </c>
      <c r="D1331" s="333" t="s">
        <v>6503</v>
      </c>
      <c r="E1331" s="170" t="s">
        <v>530</v>
      </c>
      <c r="F1331" s="94">
        <v>8</v>
      </c>
      <c r="G1331" s="64">
        <f>VLOOKUP(D1331,upahbahan,3,FALSE)</f>
        <v>550</v>
      </c>
      <c r="H1331" s="124">
        <f>F1331*G1331</f>
        <v>4400</v>
      </c>
      <c r="I1331" s="62"/>
    </row>
    <row r="1332" spans="3:9" s="55" customFormat="1" ht="15" customHeight="1">
      <c r="C1332" s="144" t="s">
        <v>1216</v>
      </c>
      <c r="D1332" s="80"/>
      <c r="E1332" s="537"/>
      <c r="F1332" s="80"/>
      <c r="G1332" s="162"/>
      <c r="H1332" s="124">
        <f>SUM(H1331:H1331)</f>
        <v>4400</v>
      </c>
      <c r="I1332" s="62"/>
    </row>
    <row r="1333" spans="3:9" s="55" customFormat="1" ht="15" customHeight="1">
      <c r="C1333" s="141" t="s">
        <v>1217</v>
      </c>
      <c r="D1333" s="59" t="s">
        <v>1218</v>
      </c>
      <c r="E1333" s="170"/>
      <c r="F1333" s="73"/>
      <c r="G1333" s="73"/>
      <c r="H1333" s="146"/>
      <c r="I1333" s="62"/>
    </row>
    <row r="1334" spans="3:9" s="55" customFormat="1" ht="15" customHeight="1">
      <c r="C1334" s="144" t="s">
        <v>1219</v>
      </c>
      <c r="D1334" s="80"/>
      <c r="E1334" s="80"/>
      <c r="F1334" s="80"/>
      <c r="G1334" s="162"/>
      <c r="H1334" s="680">
        <f>SUM(H1333:H1333)</f>
        <v>0</v>
      </c>
      <c r="I1334" s="62"/>
    </row>
    <row r="1335" spans="3:9" s="55" customFormat="1" ht="15" customHeight="1">
      <c r="C1335" s="122" t="s">
        <v>1220</v>
      </c>
      <c r="D1335" s="69" t="s">
        <v>1221</v>
      </c>
      <c r="E1335" s="70"/>
      <c r="F1335" s="70"/>
      <c r="G1335" s="71"/>
      <c r="H1335" s="124">
        <f>H1334+H1332+H1329</f>
        <v>4430</v>
      </c>
      <c r="I1335" s="62"/>
    </row>
    <row r="1336" spans="3:9" s="55" customFormat="1" ht="15" customHeight="1">
      <c r="C1336" s="122" t="s">
        <v>1222</v>
      </c>
      <c r="D1336" s="69" t="s">
        <v>1325</v>
      </c>
      <c r="E1336" s="70"/>
      <c r="F1336" s="71"/>
      <c r="G1336" s="95">
        <v>0.1</v>
      </c>
      <c r="H1336" s="124">
        <f>H1335*G1336</f>
        <v>443</v>
      </c>
      <c r="I1336" s="62"/>
    </row>
    <row r="1337" spans="3:9" s="55" customFormat="1" ht="15" customHeight="1" thickBot="1">
      <c r="C1337" s="130" t="s">
        <v>1223</v>
      </c>
      <c r="D1337" s="131" t="s">
        <v>1224</v>
      </c>
      <c r="E1337" s="132"/>
      <c r="F1337" s="132"/>
      <c r="G1337" s="155"/>
      <c r="H1337" s="134">
        <f>SUM(H1335:H1336)</f>
        <v>4873</v>
      </c>
      <c r="I1337" s="62"/>
    </row>
    <row r="1338" spans="3:9" ht="13.8" thickTop="1"/>
    <row r="1339" spans="3:9" ht="13.8">
      <c r="C1339" s="160" t="s">
        <v>6536</v>
      </c>
      <c r="D1339" s="436" t="s">
        <v>6537</v>
      </c>
    </row>
    <row r="1340" spans="3:9" s="55" customFormat="1" ht="21.75" customHeight="1" thickBot="1">
      <c r="C1340" s="53" t="s">
        <v>6538</v>
      </c>
      <c r="D1340" s="221" t="s">
        <v>6539</v>
      </c>
      <c r="E1340" s="342"/>
      <c r="F1340" s="342"/>
      <c r="G1340" s="342"/>
      <c r="H1340" s="342"/>
      <c r="I1340" s="56">
        <f>ROUNDDOWN(H1353,-2)</f>
        <v>3000</v>
      </c>
    </row>
    <row r="1341" spans="3:9" s="55" customFormat="1" ht="36" customHeight="1" thickTop="1">
      <c r="C1341" s="119" t="s">
        <v>1197</v>
      </c>
      <c r="D1341" s="120" t="s">
        <v>1198</v>
      </c>
      <c r="E1341" s="120" t="s">
        <v>1199</v>
      </c>
      <c r="F1341" s="120" t="s">
        <v>1200</v>
      </c>
      <c r="G1341" s="120" t="s">
        <v>1201</v>
      </c>
      <c r="H1341" s="121" t="s">
        <v>1202</v>
      </c>
      <c r="I1341" s="62"/>
    </row>
    <row r="1342" spans="3:9" s="55" customFormat="1" ht="15" customHeight="1">
      <c r="C1342" s="330" t="s">
        <v>1203</v>
      </c>
      <c r="D1342" s="59" t="s">
        <v>1204</v>
      </c>
      <c r="E1342" s="73"/>
      <c r="F1342" s="73"/>
      <c r="G1342" s="73"/>
      <c r="H1342" s="146"/>
      <c r="I1342" s="62"/>
    </row>
    <row r="1343" spans="3:9" s="55" customFormat="1" ht="15" customHeight="1">
      <c r="C1343" s="330">
        <v>1</v>
      </c>
      <c r="D1343" s="59" t="s">
        <v>5</v>
      </c>
      <c r="E1343" s="170" t="s">
        <v>2123</v>
      </c>
      <c r="F1343" s="471">
        <v>5.1000000000000004E-4</v>
      </c>
      <c r="G1343" s="64">
        <f>VLOOKUP(D1343,upahbahan,3,FALSE)</f>
        <v>100000</v>
      </c>
      <c r="H1343" s="124">
        <f t="shared" ref="H1343" si="123">F1343*G1343</f>
        <v>51.000000000000007</v>
      </c>
      <c r="I1343" s="62"/>
    </row>
    <row r="1344" spans="3:9" s="55" customFormat="1" ht="15" customHeight="1">
      <c r="C1344" s="343">
        <v>2</v>
      </c>
      <c r="D1344" s="333" t="s">
        <v>19</v>
      </c>
      <c r="E1344" s="170" t="s">
        <v>2123</v>
      </c>
      <c r="F1344" s="685">
        <v>5.0000000000000002E-5</v>
      </c>
      <c r="G1344" s="64">
        <f>VLOOKUP(D1344,upahbahan,3,FALSE)</f>
        <v>200000</v>
      </c>
      <c r="H1344" s="124">
        <f>F1344*G1344</f>
        <v>10</v>
      </c>
      <c r="I1344" s="62"/>
    </row>
    <row r="1345" spans="3:9" s="55" customFormat="1" ht="15" customHeight="1">
      <c r="C1345" s="144" t="s">
        <v>1210</v>
      </c>
      <c r="D1345" s="80"/>
      <c r="E1345" s="80"/>
      <c r="F1345" s="217"/>
      <c r="G1345" s="218"/>
      <c r="H1345" s="124">
        <f>SUM(H1343:H1344)</f>
        <v>61.000000000000007</v>
      </c>
      <c r="I1345" s="220"/>
    </row>
    <row r="1346" spans="3:9" s="55" customFormat="1" ht="15" customHeight="1">
      <c r="C1346" s="343" t="s">
        <v>1211</v>
      </c>
      <c r="D1346" s="333" t="s">
        <v>1212</v>
      </c>
      <c r="E1346" s="73"/>
      <c r="F1346" s="60"/>
      <c r="G1346" s="73"/>
      <c r="H1346" s="344"/>
      <c r="I1346" s="62"/>
    </row>
    <row r="1347" spans="3:9" s="55" customFormat="1" ht="15" customHeight="1">
      <c r="C1347" s="343">
        <v>1</v>
      </c>
      <c r="D1347" s="333" t="s">
        <v>6503</v>
      </c>
      <c r="E1347" s="170" t="s">
        <v>530</v>
      </c>
      <c r="F1347" s="94">
        <v>5</v>
      </c>
      <c r="G1347" s="64">
        <f>VLOOKUP(D1347,upahbahan,3,FALSE)</f>
        <v>550</v>
      </c>
      <c r="H1347" s="124">
        <f>F1347*G1347</f>
        <v>2750</v>
      </c>
      <c r="I1347" s="62"/>
    </row>
    <row r="1348" spans="3:9" s="55" customFormat="1" ht="15" customHeight="1">
      <c r="C1348" s="144" t="s">
        <v>1216</v>
      </c>
      <c r="D1348" s="80"/>
      <c r="E1348" s="537"/>
      <c r="F1348" s="80"/>
      <c r="G1348" s="162"/>
      <c r="H1348" s="124">
        <f>SUM(H1347:H1347)</f>
        <v>2750</v>
      </c>
      <c r="I1348" s="62"/>
    </row>
    <row r="1349" spans="3:9" s="55" customFormat="1" ht="15" customHeight="1">
      <c r="C1349" s="141" t="s">
        <v>1217</v>
      </c>
      <c r="D1349" s="59" t="s">
        <v>1218</v>
      </c>
      <c r="E1349" s="170"/>
      <c r="F1349" s="73"/>
      <c r="G1349" s="73"/>
      <c r="H1349" s="146"/>
      <c r="I1349" s="62"/>
    </row>
    <row r="1350" spans="3:9" s="55" customFormat="1" ht="15" customHeight="1">
      <c r="C1350" s="144" t="s">
        <v>1219</v>
      </c>
      <c r="D1350" s="80"/>
      <c r="E1350" s="80"/>
      <c r="F1350" s="80"/>
      <c r="G1350" s="162"/>
      <c r="H1350" s="680">
        <f>SUM(H1349:H1349)</f>
        <v>0</v>
      </c>
      <c r="I1350" s="62"/>
    </row>
    <row r="1351" spans="3:9" s="55" customFormat="1" ht="15" customHeight="1">
      <c r="C1351" s="122" t="s">
        <v>1220</v>
      </c>
      <c r="D1351" s="69" t="s">
        <v>1221</v>
      </c>
      <c r="E1351" s="70"/>
      <c r="F1351" s="70"/>
      <c r="G1351" s="71"/>
      <c r="H1351" s="124">
        <f>H1350+H1348+H1345</f>
        <v>2811</v>
      </c>
      <c r="I1351" s="62"/>
    </row>
    <row r="1352" spans="3:9" s="55" customFormat="1" ht="15" customHeight="1">
      <c r="C1352" s="122" t="s">
        <v>1222</v>
      </c>
      <c r="D1352" s="69" t="s">
        <v>1325</v>
      </c>
      <c r="E1352" s="70"/>
      <c r="F1352" s="71"/>
      <c r="G1352" s="95">
        <v>0.1</v>
      </c>
      <c r="H1352" s="124">
        <f>H1351*G1352</f>
        <v>281.10000000000002</v>
      </c>
      <c r="I1352" s="62"/>
    </row>
    <row r="1353" spans="3:9" s="55" customFormat="1" ht="15" customHeight="1" thickBot="1">
      <c r="C1353" s="130" t="s">
        <v>1223</v>
      </c>
      <c r="D1353" s="131" t="s">
        <v>1224</v>
      </c>
      <c r="E1353" s="132"/>
      <c r="F1353" s="132"/>
      <c r="G1353" s="155"/>
      <c r="H1353" s="134">
        <f>SUM(H1351:H1352)</f>
        <v>3092.1</v>
      </c>
      <c r="I1353" s="62"/>
    </row>
    <row r="1354" spans="3:9" ht="13.8" thickTop="1"/>
    <row r="1355" spans="3:9" s="55" customFormat="1" ht="21.75" customHeight="1" thickBot="1">
      <c r="C1355" s="53" t="s">
        <v>6633</v>
      </c>
      <c r="D1355" s="221" t="s">
        <v>6540</v>
      </c>
      <c r="E1355" s="342"/>
      <c r="F1355" s="342"/>
      <c r="G1355" s="342"/>
      <c r="H1355" s="342"/>
      <c r="I1355" s="56">
        <f>ROUNDDOWN(H1368,-2)</f>
        <v>3100</v>
      </c>
    </row>
    <row r="1356" spans="3:9" s="55" customFormat="1" ht="36" customHeight="1" thickTop="1">
      <c r="C1356" s="119" t="s">
        <v>1197</v>
      </c>
      <c r="D1356" s="120" t="s">
        <v>1198</v>
      </c>
      <c r="E1356" s="120" t="s">
        <v>1199</v>
      </c>
      <c r="F1356" s="120" t="s">
        <v>1200</v>
      </c>
      <c r="G1356" s="120" t="s">
        <v>1201</v>
      </c>
      <c r="H1356" s="121" t="s">
        <v>1202</v>
      </c>
      <c r="I1356" s="62"/>
    </row>
    <row r="1357" spans="3:9" s="55" customFormat="1" ht="15" customHeight="1">
      <c r="C1357" s="330" t="s">
        <v>1203</v>
      </c>
      <c r="D1357" s="59" t="s">
        <v>1204</v>
      </c>
      <c r="E1357" s="73"/>
      <c r="F1357" s="73"/>
      <c r="G1357" s="73"/>
      <c r="H1357" s="146"/>
      <c r="I1357" s="62"/>
    </row>
    <row r="1358" spans="3:9" s="55" customFormat="1" ht="15" customHeight="1">
      <c r="C1358" s="330">
        <v>1</v>
      </c>
      <c r="D1358" s="59" t="s">
        <v>5</v>
      </c>
      <c r="E1358" s="170" t="s">
        <v>2123</v>
      </c>
      <c r="F1358" s="471">
        <v>6.2E-4</v>
      </c>
      <c r="G1358" s="64">
        <f>VLOOKUP(D1358,upahbahan,3,FALSE)</f>
        <v>100000</v>
      </c>
      <c r="H1358" s="124">
        <f t="shared" ref="H1358" si="124">F1358*G1358</f>
        <v>62</v>
      </c>
      <c r="I1358" s="62"/>
    </row>
    <row r="1359" spans="3:9" s="55" customFormat="1" ht="15" customHeight="1">
      <c r="C1359" s="343">
        <v>2</v>
      </c>
      <c r="D1359" s="333" t="s">
        <v>19</v>
      </c>
      <c r="E1359" s="170" t="s">
        <v>2123</v>
      </c>
      <c r="F1359" s="685">
        <v>9.0000000000000006E-5</v>
      </c>
      <c r="G1359" s="64">
        <f>VLOOKUP(D1359,upahbahan,3,FALSE)</f>
        <v>200000</v>
      </c>
      <c r="H1359" s="124">
        <f>F1359*G1359</f>
        <v>18</v>
      </c>
      <c r="I1359" s="62"/>
    </row>
    <row r="1360" spans="3:9" s="55" customFormat="1" ht="15" customHeight="1">
      <c r="C1360" s="144" t="s">
        <v>1210</v>
      </c>
      <c r="D1360" s="80"/>
      <c r="E1360" s="80"/>
      <c r="F1360" s="217"/>
      <c r="G1360" s="218"/>
      <c r="H1360" s="124">
        <f>SUM(H1358:H1359)</f>
        <v>80</v>
      </c>
      <c r="I1360" s="220"/>
    </row>
    <row r="1361" spans="3:9" s="55" customFormat="1" ht="15" customHeight="1">
      <c r="C1361" s="343" t="s">
        <v>1211</v>
      </c>
      <c r="D1361" s="333" t="s">
        <v>1212</v>
      </c>
      <c r="E1361" s="73"/>
      <c r="F1361" s="60"/>
      <c r="G1361" s="73"/>
      <c r="H1361" s="344"/>
      <c r="I1361" s="62"/>
    </row>
    <row r="1362" spans="3:9" s="55" customFormat="1" ht="15" customHeight="1">
      <c r="C1362" s="343">
        <v>1</v>
      </c>
      <c r="D1362" s="333" t="s">
        <v>6503</v>
      </c>
      <c r="E1362" s="170" t="s">
        <v>530</v>
      </c>
      <c r="F1362" s="94">
        <v>5</v>
      </c>
      <c r="G1362" s="64">
        <f>VLOOKUP(D1362,upahbahan,3,FALSE)</f>
        <v>550</v>
      </c>
      <c r="H1362" s="124">
        <f>F1362*G1362</f>
        <v>2750</v>
      </c>
      <c r="I1362" s="62"/>
    </row>
    <row r="1363" spans="3:9" s="55" customFormat="1" ht="15" customHeight="1">
      <c r="C1363" s="144" t="s">
        <v>1216</v>
      </c>
      <c r="D1363" s="80"/>
      <c r="E1363" s="537"/>
      <c r="F1363" s="80"/>
      <c r="G1363" s="162"/>
      <c r="H1363" s="124">
        <f>SUM(H1362:H1362)</f>
        <v>2750</v>
      </c>
      <c r="I1363" s="62"/>
    </row>
    <row r="1364" spans="3:9" s="55" customFormat="1" ht="15" customHeight="1">
      <c r="C1364" s="141" t="s">
        <v>1217</v>
      </c>
      <c r="D1364" s="59" t="s">
        <v>1218</v>
      </c>
      <c r="E1364" s="170"/>
      <c r="F1364" s="73"/>
      <c r="G1364" s="73"/>
      <c r="H1364" s="146"/>
      <c r="I1364" s="62"/>
    </row>
    <row r="1365" spans="3:9" s="55" customFormat="1" ht="15" customHeight="1">
      <c r="C1365" s="144" t="s">
        <v>1219</v>
      </c>
      <c r="D1365" s="80"/>
      <c r="E1365" s="80"/>
      <c r="F1365" s="80"/>
      <c r="G1365" s="162"/>
      <c r="H1365" s="680">
        <f>SUM(H1364:H1364)</f>
        <v>0</v>
      </c>
      <c r="I1365" s="62"/>
    </row>
    <row r="1366" spans="3:9" s="55" customFormat="1" ht="15" customHeight="1">
      <c r="C1366" s="122" t="s">
        <v>1220</v>
      </c>
      <c r="D1366" s="69" t="s">
        <v>1221</v>
      </c>
      <c r="E1366" s="70"/>
      <c r="F1366" s="70"/>
      <c r="G1366" s="71"/>
      <c r="H1366" s="124">
        <f>H1365+H1363+H1360</f>
        <v>2830</v>
      </c>
      <c r="I1366" s="62"/>
    </row>
    <row r="1367" spans="3:9" s="55" customFormat="1" ht="15" customHeight="1">
      <c r="C1367" s="122" t="s">
        <v>1222</v>
      </c>
      <c r="D1367" s="69" t="s">
        <v>1325</v>
      </c>
      <c r="E1367" s="70"/>
      <c r="F1367" s="71"/>
      <c r="G1367" s="95">
        <v>0.1</v>
      </c>
      <c r="H1367" s="124">
        <f>H1366*G1367</f>
        <v>283</v>
      </c>
      <c r="I1367" s="62"/>
    </row>
    <row r="1368" spans="3:9" s="55" customFormat="1" ht="15" customHeight="1" thickBot="1">
      <c r="C1368" s="130" t="s">
        <v>1223</v>
      </c>
      <c r="D1368" s="131" t="s">
        <v>1224</v>
      </c>
      <c r="E1368" s="132"/>
      <c r="F1368" s="132"/>
      <c r="G1368" s="155"/>
      <c r="H1368" s="134">
        <f>SUM(H1366:H1367)</f>
        <v>3113</v>
      </c>
      <c r="I1368" s="62"/>
    </row>
    <row r="1369" spans="3:9" ht="13.8" thickTop="1"/>
    <row r="1371" spans="3:9" s="55" customFormat="1" ht="21.75" customHeight="1" thickBot="1">
      <c r="C1371" s="53" t="s">
        <v>6634</v>
      </c>
      <c r="D1371" s="221" t="s">
        <v>6541</v>
      </c>
      <c r="E1371" s="342"/>
      <c r="F1371" s="342"/>
      <c r="G1371" s="342"/>
      <c r="H1371" s="342"/>
      <c r="I1371" s="56">
        <f>ROUNDDOWN(H1384,-2)</f>
        <v>3100</v>
      </c>
    </row>
    <row r="1372" spans="3:9" s="55" customFormat="1" ht="36" customHeight="1" thickTop="1">
      <c r="C1372" s="119" t="s">
        <v>1197</v>
      </c>
      <c r="D1372" s="120" t="s">
        <v>1198</v>
      </c>
      <c r="E1372" s="120" t="s">
        <v>1199</v>
      </c>
      <c r="F1372" s="120" t="s">
        <v>1200</v>
      </c>
      <c r="G1372" s="120" t="s">
        <v>1201</v>
      </c>
      <c r="H1372" s="121" t="s">
        <v>1202</v>
      </c>
      <c r="I1372" s="62"/>
    </row>
    <row r="1373" spans="3:9" s="55" customFormat="1" ht="15" customHeight="1">
      <c r="C1373" s="330" t="s">
        <v>1203</v>
      </c>
      <c r="D1373" s="59" t="s">
        <v>1204</v>
      </c>
      <c r="E1373" s="73"/>
      <c r="F1373" s="73"/>
      <c r="G1373" s="73"/>
      <c r="H1373" s="146"/>
      <c r="I1373" s="62"/>
    </row>
    <row r="1374" spans="3:9" s="55" customFormat="1" ht="15" customHeight="1">
      <c r="C1374" s="330">
        <v>1</v>
      </c>
      <c r="D1374" s="59" t="s">
        <v>5</v>
      </c>
      <c r="E1374" s="170" t="s">
        <v>2123</v>
      </c>
      <c r="F1374" s="471">
        <v>1.1100000000000001E-3</v>
      </c>
      <c r="G1374" s="64">
        <f>VLOOKUP(D1374,upahbahan,3,FALSE)</f>
        <v>100000</v>
      </c>
      <c r="H1374" s="124">
        <f t="shared" ref="H1374" si="125">F1374*G1374</f>
        <v>111.00000000000001</v>
      </c>
      <c r="I1374" s="62"/>
    </row>
    <row r="1375" spans="3:9" s="55" customFormat="1" ht="15" customHeight="1">
      <c r="C1375" s="343">
        <v>2</v>
      </c>
      <c r="D1375" s="333" t="s">
        <v>19</v>
      </c>
      <c r="E1375" s="170" t="s">
        <v>2123</v>
      </c>
      <c r="F1375" s="685">
        <v>2.2000000000000001E-4</v>
      </c>
      <c r="G1375" s="64">
        <f>VLOOKUP(D1375,upahbahan,3,FALSE)</f>
        <v>200000</v>
      </c>
      <c r="H1375" s="124">
        <f>F1375*G1375</f>
        <v>44</v>
      </c>
      <c r="I1375" s="62"/>
    </row>
    <row r="1376" spans="3:9" s="55" customFormat="1" ht="15" customHeight="1">
      <c r="C1376" s="144" t="s">
        <v>1210</v>
      </c>
      <c r="D1376" s="80"/>
      <c r="E1376" s="80"/>
      <c r="F1376" s="217"/>
      <c r="G1376" s="218"/>
      <c r="H1376" s="124">
        <f>SUM(H1374:H1375)</f>
        <v>155</v>
      </c>
      <c r="I1376" s="220"/>
    </row>
    <row r="1377" spans="3:9" s="55" customFormat="1" ht="15" customHeight="1">
      <c r="C1377" s="343" t="s">
        <v>1211</v>
      </c>
      <c r="D1377" s="333" t="s">
        <v>1212</v>
      </c>
      <c r="E1377" s="73"/>
      <c r="F1377" s="60"/>
      <c r="G1377" s="73"/>
      <c r="H1377" s="344"/>
      <c r="I1377" s="62"/>
    </row>
    <row r="1378" spans="3:9" s="55" customFormat="1" ht="15" customHeight="1">
      <c r="C1378" s="343">
        <v>1</v>
      </c>
      <c r="D1378" s="333" t="s">
        <v>6503</v>
      </c>
      <c r="E1378" s="170" t="s">
        <v>530</v>
      </c>
      <c r="F1378" s="94">
        <v>5</v>
      </c>
      <c r="G1378" s="64">
        <f>VLOOKUP(D1378,upahbahan,3,FALSE)</f>
        <v>550</v>
      </c>
      <c r="H1378" s="124">
        <f>F1378*G1378</f>
        <v>2750</v>
      </c>
      <c r="I1378" s="62"/>
    </row>
    <row r="1379" spans="3:9" s="55" customFormat="1" ht="15" customHeight="1">
      <c r="C1379" s="144" t="s">
        <v>1216</v>
      </c>
      <c r="D1379" s="80"/>
      <c r="E1379" s="537"/>
      <c r="F1379" s="80"/>
      <c r="G1379" s="162"/>
      <c r="H1379" s="124">
        <f>SUM(H1378:H1378)</f>
        <v>2750</v>
      </c>
      <c r="I1379" s="62"/>
    </row>
    <row r="1380" spans="3:9" s="55" customFormat="1" ht="15" customHeight="1">
      <c r="C1380" s="141" t="s">
        <v>1217</v>
      </c>
      <c r="D1380" s="59" t="s">
        <v>1218</v>
      </c>
      <c r="E1380" s="170"/>
      <c r="F1380" s="73"/>
      <c r="G1380" s="73"/>
      <c r="H1380" s="146"/>
      <c r="I1380" s="62"/>
    </row>
    <row r="1381" spans="3:9" s="55" customFormat="1" ht="15" customHeight="1">
      <c r="C1381" s="144" t="s">
        <v>1219</v>
      </c>
      <c r="D1381" s="80"/>
      <c r="E1381" s="80"/>
      <c r="F1381" s="80"/>
      <c r="G1381" s="162"/>
      <c r="H1381" s="680">
        <f>SUM(H1380:H1380)</f>
        <v>0</v>
      </c>
      <c r="I1381" s="62"/>
    </row>
    <row r="1382" spans="3:9" s="55" customFormat="1" ht="15" customHeight="1">
      <c r="C1382" s="122" t="s">
        <v>1220</v>
      </c>
      <c r="D1382" s="69" t="s">
        <v>1221</v>
      </c>
      <c r="E1382" s="70"/>
      <c r="F1382" s="70"/>
      <c r="G1382" s="71"/>
      <c r="H1382" s="124">
        <f>H1381+H1379+H1376</f>
        <v>2905</v>
      </c>
      <c r="I1382" s="62"/>
    </row>
    <row r="1383" spans="3:9" s="55" customFormat="1" ht="15" customHeight="1">
      <c r="C1383" s="122" t="s">
        <v>1222</v>
      </c>
      <c r="D1383" s="69" t="s">
        <v>1325</v>
      </c>
      <c r="E1383" s="70"/>
      <c r="F1383" s="71"/>
      <c r="G1383" s="95">
        <v>0.1</v>
      </c>
      <c r="H1383" s="124">
        <f>H1382*G1383</f>
        <v>290.5</v>
      </c>
      <c r="I1383" s="62"/>
    </row>
    <row r="1384" spans="3:9" s="55" customFormat="1" ht="15" customHeight="1" thickBot="1">
      <c r="C1384" s="130" t="s">
        <v>1223</v>
      </c>
      <c r="D1384" s="131" t="s">
        <v>1224</v>
      </c>
      <c r="E1384" s="132"/>
      <c r="F1384" s="132"/>
      <c r="G1384" s="155"/>
      <c r="H1384" s="134">
        <f>SUM(H1382:H1383)</f>
        <v>3195.5</v>
      </c>
      <c r="I1384" s="62"/>
    </row>
    <row r="1385" spans="3:9" ht="13.8" thickTop="1"/>
    <row r="1386" spans="3:9" ht="13.8">
      <c r="C1386" s="160" t="s">
        <v>6542</v>
      </c>
      <c r="D1386" s="436" t="s">
        <v>6543</v>
      </c>
    </row>
    <row r="1387" spans="3:9" s="55" customFormat="1" ht="21.75" customHeight="1" thickBot="1">
      <c r="C1387" s="53" t="s">
        <v>6544</v>
      </c>
      <c r="D1387" s="221" t="s">
        <v>6545</v>
      </c>
      <c r="E1387" s="342"/>
      <c r="F1387" s="342"/>
      <c r="G1387" s="342"/>
      <c r="H1387" s="342"/>
      <c r="I1387" s="56">
        <f>ROUNDDOWN(H1401,-2)</f>
        <v>6900</v>
      </c>
    </row>
    <row r="1388" spans="3:9" s="55" customFormat="1" ht="36" customHeight="1" thickTop="1">
      <c r="C1388" s="119" t="s">
        <v>1197</v>
      </c>
      <c r="D1388" s="120" t="s">
        <v>1198</v>
      </c>
      <c r="E1388" s="120" t="s">
        <v>1199</v>
      </c>
      <c r="F1388" s="120" t="s">
        <v>1200</v>
      </c>
      <c r="G1388" s="120" t="s">
        <v>1201</v>
      </c>
      <c r="H1388" s="121" t="s">
        <v>1202</v>
      </c>
      <c r="I1388" s="62"/>
    </row>
    <row r="1389" spans="3:9" s="55" customFormat="1" ht="15" customHeight="1">
      <c r="C1389" s="330" t="s">
        <v>1203</v>
      </c>
      <c r="D1389" s="59" t="s">
        <v>1204</v>
      </c>
      <c r="E1389" s="73"/>
      <c r="F1389" s="73"/>
      <c r="G1389" s="73"/>
      <c r="H1389" s="146"/>
      <c r="I1389" s="62"/>
    </row>
    <row r="1390" spans="3:9" s="55" customFormat="1" ht="15" customHeight="1">
      <c r="C1390" s="330">
        <v>1</v>
      </c>
      <c r="D1390" s="59" t="s">
        <v>5</v>
      </c>
      <c r="E1390" s="170" t="s">
        <v>2123</v>
      </c>
      <c r="F1390" s="471">
        <v>5.1000000000000004E-4</v>
      </c>
      <c r="G1390" s="64">
        <f>VLOOKUP(D1390,upahbahan,3,FALSE)</f>
        <v>100000</v>
      </c>
      <c r="H1390" s="124">
        <f t="shared" ref="H1390" si="126">F1390*G1390</f>
        <v>51.000000000000007</v>
      </c>
      <c r="I1390" s="62"/>
    </row>
    <row r="1391" spans="3:9" s="55" customFormat="1" ht="15" customHeight="1">
      <c r="C1391" s="343">
        <v>2</v>
      </c>
      <c r="D1391" s="333" t="s">
        <v>19</v>
      </c>
      <c r="E1391" s="170" t="s">
        <v>2123</v>
      </c>
      <c r="F1391" s="685">
        <v>5.0000000000000002E-5</v>
      </c>
      <c r="G1391" s="64">
        <f>VLOOKUP(D1391,upahbahan,3,FALSE)</f>
        <v>200000</v>
      </c>
      <c r="H1391" s="124">
        <f>F1391*G1391</f>
        <v>10</v>
      </c>
      <c r="I1391" s="62"/>
    </row>
    <row r="1392" spans="3:9" s="55" customFormat="1" ht="15" customHeight="1">
      <c r="C1392" s="144" t="s">
        <v>1210</v>
      </c>
      <c r="D1392" s="80"/>
      <c r="E1392" s="80"/>
      <c r="F1392" s="217"/>
      <c r="G1392" s="218"/>
      <c r="H1392" s="124">
        <f>SUM(H1390:H1391)</f>
        <v>61.000000000000007</v>
      </c>
      <c r="I1392" s="220"/>
    </row>
    <row r="1393" spans="3:9" s="55" customFormat="1" ht="15" customHeight="1">
      <c r="C1393" s="343" t="s">
        <v>1211</v>
      </c>
      <c r="D1393" s="333" t="s">
        <v>1212</v>
      </c>
      <c r="E1393" s="73"/>
      <c r="F1393" s="60"/>
      <c r="G1393" s="73"/>
      <c r="H1393" s="344"/>
      <c r="I1393" s="62"/>
    </row>
    <row r="1394" spans="3:9" s="55" customFormat="1" ht="15" customHeight="1">
      <c r="C1394" s="343">
        <v>1</v>
      </c>
      <c r="D1394" s="333" t="s">
        <v>6503</v>
      </c>
      <c r="E1394" s="170" t="s">
        <v>530</v>
      </c>
      <c r="F1394" s="94">
        <v>10</v>
      </c>
      <c r="G1394" s="64">
        <f>VLOOKUP(D1394,upahbahan,3,FALSE)</f>
        <v>550</v>
      </c>
      <c r="H1394" s="124">
        <f>F1394*G1394</f>
        <v>5500</v>
      </c>
      <c r="I1394" s="62"/>
    </row>
    <row r="1395" spans="3:9" s="55" customFormat="1" ht="15" customHeight="1">
      <c r="C1395" s="144" t="s">
        <v>1216</v>
      </c>
      <c r="D1395" s="80"/>
      <c r="E1395" s="537"/>
      <c r="F1395" s="80"/>
      <c r="G1395" s="162"/>
      <c r="H1395" s="124">
        <f>SUM(H1394:H1394)</f>
        <v>5500</v>
      </c>
      <c r="I1395" s="62"/>
    </row>
    <row r="1396" spans="3:9" s="55" customFormat="1" ht="15" customHeight="1">
      <c r="C1396" s="141" t="s">
        <v>1217</v>
      </c>
      <c r="D1396" s="59" t="s">
        <v>1218</v>
      </c>
      <c r="E1396" s="170"/>
      <c r="F1396" s="73"/>
      <c r="G1396" s="73"/>
      <c r="H1396" s="146"/>
      <c r="I1396" s="62"/>
    </row>
    <row r="1397" spans="3:9" s="55" customFormat="1" ht="15" customHeight="1">
      <c r="C1397" s="343">
        <v>1</v>
      </c>
      <c r="D1397" s="333" t="s">
        <v>6517</v>
      </c>
      <c r="E1397" s="170" t="s">
        <v>1082</v>
      </c>
      <c r="F1397" s="94">
        <v>5.0000000000000001E-4</v>
      </c>
      <c r="G1397" s="64">
        <f>VLOOKUP(D1397,upahbahan,3,FALSE)</f>
        <v>1550000</v>
      </c>
      <c r="H1397" s="124">
        <f>F1397*G1397</f>
        <v>775</v>
      </c>
      <c r="I1397" s="62"/>
    </row>
    <row r="1398" spans="3:9" s="55" customFormat="1" ht="15" customHeight="1">
      <c r="C1398" s="144" t="s">
        <v>1219</v>
      </c>
      <c r="D1398" s="80"/>
      <c r="E1398" s="80"/>
      <c r="F1398" s="80"/>
      <c r="G1398" s="162"/>
      <c r="H1398" s="680">
        <f>SUM(H1396:H1397)</f>
        <v>775</v>
      </c>
      <c r="I1398" s="62"/>
    </row>
    <row r="1399" spans="3:9" s="55" customFormat="1" ht="15" customHeight="1">
      <c r="C1399" s="122" t="s">
        <v>1220</v>
      </c>
      <c r="D1399" s="69" t="s">
        <v>1221</v>
      </c>
      <c r="E1399" s="70"/>
      <c r="F1399" s="70"/>
      <c r="G1399" s="71"/>
      <c r="H1399" s="124">
        <f>H1398+H1395+H1392</f>
        <v>6336</v>
      </c>
      <c r="I1399" s="62"/>
    </row>
    <row r="1400" spans="3:9" s="55" customFormat="1" ht="15" customHeight="1">
      <c r="C1400" s="122" t="s">
        <v>1222</v>
      </c>
      <c r="D1400" s="69" t="s">
        <v>1325</v>
      </c>
      <c r="E1400" s="70"/>
      <c r="F1400" s="71"/>
      <c r="G1400" s="95">
        <v>0.1</v>
      </c>
      <c r="H1400" s="124">
        <f>H1399*G1400</f>
        <v>633.6</v>
      </c>
      <c r="I1400" s="62"/>
    </row>
    <row r="1401" spans="3:9" s="55" customFormat="1" ht="15" customHeight="1" thickBot="1">
      <c r="C1401" s="130" t="s">
        <v>1223</v>
      </c>
      <c r="D1401" s="131" t="s">
        <v>1224</v>
      </c>
      <c r="E1401" s="132"/>
      <c r="F1401" s="132"/>
      <c r="G1401" s="155"/>
      <c r="H1401" s="134">
        <f>SUM(H1399:H1400)</f>
        <v>6969.6</v>
      </c>
      <c r="I1401" s="62"/>
    </row>
    <row r="1402" spans="3:9" ht="13.8" thickTop="1"/>
    <row r="1404" spans="3:9" s="55" customFormat="1" ht="21.75" customHeight="1" thickBot="1">
      <c r="C1404" s="53" t="s">
        <v>6546</v>
      </c>
      <c r="D1404" s="221" t="s">
        <v>6547</v>
      </c>
      <c r="E1404" s="342"/>
      <c r="F1404" s="342"/>
      <c r="G1404" s="342"/>
      <c r="H1404" s="342"/>
      <c r="I1404" s="56">
        <f>ROUNDDOWN(H1418,-2)</f>
        <v>6900</v>
      </c>
    </row>
    <row r="1405" spans="3:9" s="55" customFormat="1" ht="36" customHeight="1" thickTop="1">
      <c r="C1405" s="119" t="s">
        <v>1197</v>
      </c>
      <c r="D1405" s="120" t="s">
        <v>1198</v>
      </c>
      <c r="E1405" s="120" t="s">
        <v>1199</v>
      </c>
      <c r="F1405" s="120" t="s">
        <v>1200</v>
      </c>
      <c r="G1405" s="120" t="s">
        <v>1201</v>
      </c>
      <c r="H1405" s="121" t="s">
        <v>1202</v>
      </c>
      <c r="I1405" s="62"/>
    </row>
    <row r="1406" spans="3:9" s="55" customFormat="1" ht="15" customHeight="1">
      <c r="C1406" s="330" t="s">
        <v>1203</v>
      </c>
      <c r="D1406" s="59" t="s">
        <v>1204</v>
      </c>
      <c r="E1406" s="73"/>
      <c r="F1406" s="73"/>
      <c r="G1406" s="73"/>
      <c r="H1406" s="146"/>
      <c r="I1406" s="62"/>
    </row>
    <row r="1407" spans="3:9" s="55" customFormat="1" ht="15" customHeight="1">
      <c r="C1407" s="330">
        <v>1</v>
      </c>
      <c r="D1407" s="59" t="s">
        <v>5</v>
      </c>
      <c r="E1407" s="170" t="s">
        <v>2123</v>
      </c>
      <c r="F1407" s="471">
        <v>6.2E-4</v>
      </c>
      <c r="G1407" s="64">
        <f>VLOOKUP(D1407,upahbahan,3,FALSE)</f>
        <v>100000</v>
      </c>
      <c r="H1407" s="124">
        <f t="shared" ref="H1407" si="127">F1407*G1407</f>
        <v>62</v>
      </c>
      <c r="I1407" s="62"/>
    </row>
    <row r="1408" spans="3:9" s="55" customFormat="1" ht="15" customHeight="1">
      <c r="C1408" s="343">
        <v>2</v>
      </c>
      <c r="D1408" s="333" t="s">
        <v>19</v>
      </c>
      <c r="E1408" s="170" t="s">
        <v>2123</v>
      </c>
      <c r="F1408" s="685">
        <v>9.0000000000000006E-5</v>
      </c>
      <c r="G1408" s="64">
        <f>VLOOKUP(D1408,upahbahan,3,FALSE)</f>
        <v>200000</v>
      </c>
      <c r="H1408" s="124">
        <f>F1408*G1408</f>
        <v>18</v>
      </c>
      <c r="I1408" s="62"/>
    </row>
    <row r="1409" spans="3:9" s="55" customFormat="1" ht="15" customHeight="1">
      <c r="C1409" s="144" t="s">
        <v>1210</v>
      </c>
      <c r="D1409" s="80"/>
      <c r="E1409" s="80"/>
      <c r="F1409" s="217"/>
      <c r="G1409" s="218"/>
      <c r="H1409" s="124">
        <f>SUM(H1407:H1408)</f>
        <v>80</v>
      </c>
      <c r="I1409" s="220"/>
    </row>
    <row r="1410" spans="3:9" s="55" customFormat="1" ht="15" customHeight="1">
      <c r="C1410" s="343" t="s">
        <v>1211</v>
      </c>
      <c r="D1410" s="333" t="s">
        <v>1212</v>
      </c>
      <c r="E1410" s="73"/>
      <c r="F1410" s="60"/>
      <c r="G1410" s="73"/>
      <c r="H1410" s="344"/>
      <c r="I1410" s="62"/>
    </row>
    <row r="1411" spans="3:9" s="55" customFormat="1" ht="15" customHeight="1">
      <c r="C1411" s="343">
        <v>1</v>
      </c>
      <c r="D1411" s="333" t="s">
        <v>6503</v>
      </c>
      <c r="E1411" s="170" t="s">
        <v>530</v>
      </c>
      <c r="F1411" s="94">
        <v>10</v>
      </c>
      <c r="G1411" s="64">
        <f>VLOOKUP(D1411,upahbahan,3,FALSE)</f>
        <v>550</v>
      </c>
      <c r="H1411" s="124">
        <f>F1411*G1411</f>
        <v>5500</v>
      </c>
      <c r="I1411" s="62"/>
    </row>
    <row r="1412" spans="3:9" s="55" customFormat="1" ht="15" customHeight="1">
      <c r="C1412" s="144" t="s">
        <v>1216</v>
      </c>
      <c r="D1412" s="80"/>
      <c r="E1412" s="537"/>
      <c r="F1412" s="80"/>
      <c r="G1412" s="162"/>
      <c r="H1412" s="124">
        <f>SUM(H1411:H1411)</f>
        <v>5500</v>
      </c>
      <c r="I1412" s="62"/>
    </row>
    <row r="1413" spans="3:9" s="55" customFormat="1" ht="15" customHeight="1">
      <c r="C1413" s="141" t="s">
        <v>1217</v>
      </c>
      <c r="D1413" s="59" t="s">
        <v>1218</v>
      </c>
      <c r="E1413" s="170"/>
      <c r="F1413" s="73"/>
      <c r="G1413" s="73"/>
      <c r="H1413" s="146"/>
      <c r="I1413" s="62"/>
    </row>
    <row r="1414" spans="3:9" s="55" customFormat="1" ht="15" customHeight="1">
      <c r="C1414" s="343">
        <v>1</v>
      </c>
      <c r="D1414" s="333" t="s">
        <v>6517</v>
      </c>
      <c r="E1414" s="170" t="s">
        <v>1082</v>
      </c>
      <c r="F1414" s="94">
        <v>5.0000000000000001E-4</v>
      </c>
      <c r="G1414" s="64">
        <f>VLOOKUP(D1414,upahbahan,3,FALSE)</f>
        <v>1550000</v>
      </c>
      <c r="H1414" s="124">
        <f>F1414*G1414</f>
        <v>775</v>
      </c>
      <c r="I1414" s="62"/>
    </row>
    <row r="1415" spans="3:9" s="55" customFormat="1" ht="15" customHeight="1">
      <c r="C1415" s="144" t="s">
        <v>1219</v>
      </c>
      <c r="D1415" s="80"/>
      <c r="E1415" s="80"/>
      <c r="F1415" s="80"/>
      <c r="G1415" s="162"/>
      <c r="H1415" s="680">
        <f>SUM(H1413:H1414)</f>
        <v>775</v>
      </c>
      <c r="I1415" s="62"/>
    </row>
    <row r="1416" spans="3:9" s="55" customFormat="1" ht="15" customHeight="1">
      <c r="C1416" s="122" t="s">
        <v>1220</v>
      </c>
      <c r="D1416" s="69" t="s">
        <v>1221</v>
      </c>
      <c r="E1416" s="70"/>
      <c r="F1416" s="70"/>
      <c r="G1416" s="71"/>
      <c r="H1416" s="124">
        <f>H1415+H1412+H1409</f>
        <v>6355</v>
      </c>
      <c r="I1416" s="62"/>
    </row>
    <row r="1417" spans="3:9" s="55" customFormat="1" ht="15" customHeight="1">
      <c r="C1417" s="122" t="s">
        <v>1222</v>
      </c>
      <c r="D1417" s="69" t="s">
        <v>1325</v>
      </c>
      <c r="E1417" s="70"/>
      <c r="F1417" s="71"/>
      <c r="G1417" s="95">
        <v>0.1</v>
      </c>
      <c r="H1417" s="124">
        <f>H1416*G1417</f>
        <v>635.5</v>
      </c>
      <c r="I1417" s="62"/>
    </row>
    <row r="1418" spans="3:9" s="55" customFormat="1" ht="15" customHeight="1" thickBot="1">
      <c r="C1418" s="130" t="s">
        <v>1223</v>
      </c>
      <c r="D1418" s="131" t="s">
        <v>1224</v>
      </c>
      <c r="E1418" s="132"/>
      <c r="F1418" s="132"/>
      <c r="G1418" s="155"/>
      <c r="H1418" s="134">
        <f>SUM(H1416:H1417)</f>
        <v>6990.5</v>
      </c>
      <c r="I1418" s="62"/>
    </row>
    <row r="1419" spans="3:9" ht="13.8" thickTop="1"/>
    <row r="1421" spans="3:9" s="55" customFormat="1" ht="21.75" customHeight="1" thickBot="1">
      <c r="C1421" s="53" t="s">
        <v>6548</v>
      </c>
      <c r="D1421" s="221" t="s">
        <v>6549</v>
      </c>
      <c r="E1421" s="342"/>
      <c r="F1421" s="342"/>
      <c r="G1421" s="342"/>
      <c r="H1421" s="342"/>
      <c r="I1421" s="56">
        <f>ROUNDDOWN(H1435,-2)</f>
        <v>7000</v>
      </c>
    </row>
    <row r="1422" spans="3:9" s="55" customFormat="1" ht="36" customHeight="1" thickTop="1">
      <c r="C1422" s="119" t="s">
        <v>1197</v>
      </c>
      <c r="D1422" s="120" t="s">
        <v>1198</v>
      </c>
      <c r="E1422" s="120" t="s">
        <v>1199</v>
      </c>
      <c r="F1422" s="120" t="s">
        <v>1200</v>
      </c>
      <c r="G1422" s="120" t="s">
        <v>1201</v>
      </c>
      <c r="H1422" s="121" t="s">
        <v>1202</v>
      </c>
      <c r="I1422" s="62"/>
    </row>
    <row r="1423" spans="3:9" s="55" customFormat="1" ht="15" customHeight="1">
      <c r="C1423" s="330" t="s">
        <v>1203</v>
      </c>
      <c r="D1423" s="59" t="s">
        <v>1204</v>
      </c>
      <c r="E1423" s="73"/>
      <c r="F1423" s="73"/>
      <c r="G1423" s="73"/>
      <c r="H1423" s="146"/>
      <c r="I1423" s="62"/>
    </row>
    <row r="1424" spans="3:9" s="55" customFormat="1" ht="15" customHeight="1">
      <c r="C1424" s="330">
        <v>1</v>
      </c>
      <c r="D1424" s="59" t="s">
        <v>5</v>
      </c>
      <c r="E1424" s="170" t="s">
        <v>2123</v>
      </c>
      <c r="F1424" s="471">
        <v>1.1100000000000001E-3</v>
      </c>
      <c r="G1424" s="64">
        <f>VLOOKUP(D1424,upahbahan,3,FALSE)</f>
        <v>100000</v>
      </c>
      <c r="H1424" s="124">
        <f t="shared" ref="H1424" si="128">F1424*G1424</f>
        <v>111.00000000000001</v>
      </c>
      <c r="I1424" s="62"/>
    </row>
    <row r="1425" spans="3:9" s="55" customFormat="1" ht="15" customHeight="1">
      <c r="C1425" s="343">
        <v>2</v>
      </c>
      <c r="D1425" s="333" t="s">
        <v>19</v>
      </c>
      <c r="E1425" s="170" t="s">
        <v>2123</v>
      </c>
      <c r="F1425" s="685">
        <v>2.2000000000000001E-4</v>
      </c>
      <c r="G1425" s="64">
        <f>VLOOKUP(D1425,upahbahan,3,FALSE)</f>
        <v>200000</v>
      </c>
      <c r="H1425" s="124">
        <f>F1425*G1425</f>
        <v>44</v>
      </c>
      <c r="I1425" s="62"/>
    </row>
    <row r="1426" spans="3:9" s="55" customFormat="1" ht="15" customHeight="1">
      <c r="C1426" s="144" t="s">
        <v>1210</v>
      </c>
      <c r="D1426" s="80"/>
      <c r="E1426" s="80"/>
      <c r="F1426" s="217"/>
      <c r="G1426" s="218"/>
      <c r="H1426" s="124">
        <f>SUM(H1424:H1425)</f>
        <v>155</v>
      </c>
      <c r="I1426" s="220"/>
    </row>
    <row r="1427" spans="3:9" s="55" customFormat="1" ht="15" customHeight="1">
      <c r="C1427" s="343" t="s">
        <v>1211</v>
      </c>
      <c r="D1427" s="333" t="s">
        <v>1212</v>
      </c>
      <c r="E1427" s="73"/>
      <c r="F1427" s="60"/>
      <c r="G1427" s="73"/>
      <c r="H1427" s="344"/>
      <c r="I1427" s="62"/>
    </row>
    <row r="1428" spans="3:9" s="55" customFormat="1" ht="15" customHeight="1">
      <c r="C1428" s="343">
        <v>1</v>
      </c>
      <c r="D1428" s="333" t="s">
        <v>6503</v>
      </c>
      <c r="E1428" s="170" t="s">
        <v>530</v>
      </c>
      <c r="F1428" s="94">
        <v>10</v>
      </c>
      <c r="G1428" s="64">
        <f>VLOOKUP(D1428,upahbahan,3,FALSE)</f>
        <v>550</v>
      </c>
      <c r="H1428" s="124">
        <f>F1428*G1428</f>
        <v>5500</v>
      </c>
      <c r="I1428" s="62"/>
    </row>
    <row r="1429" spans="3:9" s="55" customFormat="1" ht="15" customHeight="1">
      <c r="C1429" s="144" t="s">
        <v>1216</v>
      </c>
      <c r="D1429" s="80"/>
      <c r="E1429" s="537"/>
      <c r="F1429" s="80"/>
      <c r="G1429" s="162"/>
      <c r="H1429" s="124">
        <f>SUM(H1428:H1428)</f>
        <v>5500</v>
      </c>
      <c r="I1429" s="62"/>
    </row>
    <row r="1430" spans="3:9" s="55" customFormat="1" ht="15" customHeight="1">
      <c r="C1430" s="141" t="s">
        <v>1217</v>
      </c>
      <c r="D1430" s="59" t="s">
        <v>1218</v>
      </c>
      <c r="E1430" s="170"/>
      <c r="F1430" s="73"/>
      <c r="G1430" s="73"/>
      <c r="H1430" s="146"/>
      <c r="I1430" s="62"/>
    </row>
    <row r="1431" spans="3:9" s="55" customFormat="1" ht="15" customHeight="1">
      <c r="C1431" s="343">
        <v>1</v>
      </c>
      <c r="D1431" s="333" t="s">
        <v>6517</v>
      </c>
      <c r="E1431" s="170" t="s">
        <v>1082</v>
      </c>
      <c r="F1431" s="94">
        <v>5.0000000000000001E-4</v>
      </c>
      <c r="G1431" s="64">
        <f>VLOOKUP(D1431,upahbahan,3,FALSE)</f>
        <v>1550000</v>
      </c>
      <c r="H1431" s="124">
        <f>F1431*G1431</f>
        <v>775</v>
      </c>
      <c r="I1431" s="62"/>
    </row>
    <row r="1432" spans="3:9" s="55" customFormat="1" ht="15" customHeight="1">
      <c r="C1432" s="144" t="s">
        <v>1219</v>
      </c>
      <c r="D1432" s="80"/>
      <c r="E1432" s="80"/>
      <c r="F1432" s="80"/>
      <c r="G1432" s="162"/>
      <c r="H1432" s="680">
        <f>SUM(H1430:H1431)</f>
        <v>775</v>
      </c>
      <c r="I1432" s="62"/>
    </row>
    <row r="1433" spans="3:9" s="55" customFormat="1" ht="15" customHeight="1">
      <c r="C1433" s="122" t="s">
        <v>1220</v>
      </c>
      <c r="D1433" s="69" t="s">
        <v>1221</v>
      </c>
      <c r="E1433" s="70"/>
      <c r="F1433" s="70"/>
      <c r="G1433" s="71"/>
      <c r="H1433" s="124">
        <f>H1432+H1429+H1426</f>
        <v>6430</v>
      </c>
      <c r="I1433" s="62"/>
    </row>
    <row r="1434" spans="3:9" s="55" customFormat="1" ht="15" customHeight="1">
      <c r="C1434" s="122" t="s">
        <v>1222</v>
      </c>
      <c r="D1434" s="69" t="s">
        <v>1325</v>
      </c>
      <c r="E1434" s="70"/>
      <c r="F1434" s="71"/>
      <c r="G1434" s="95">
        <v>0.1</v>
      </c>
      <c r="H1434" s="124">
        <f>H1433*G1434</f>
        <v>643</v>
      </c>
      <c r="I1434" s="62"/>
    </row>
    <row r="1435" spans="3:9" s="55" customFormat="1" ht="15" customHeight="1" thickBot="1">
      <c r="C1435" s="130" t="s">
        <v>1223</v>
      </c>
      <c r="D1435" s="131" t="s">
        <v>1224</v>
      </c>
      <c r="E1435" s="132"/>
      <c r="F1435" s="132"/>
      <c r="G1435" s="155"/>
      <c r="H1435" s="134">
        <f>SUM(H1433:H1434)</f>
        <v>7073</v>
      </c>
      <c r="I1435" s="62"/>
    </row>
    <row r="1436" spans="3:9" ht="13.8" thickTop="1"/>
    <row r="1437" spans="3:9" s="55" customFormat="1" ht="21.75" customHeight="1" thickBot="1">
      <c r="C1437" s="53" t="s">
        <v>6550</v>
      </c>
      <c r="D1437" s="221" t="s">
        <v>6551</v>
      </c>
      <c r="E1437" s="342"/>
      <c r="F1437" s="342"/>
      <c r="G1437" s="342"/>
      <c r="H1437" s="342"/>
      <c r="I1437" s="56">
        <f>ROUNDDOWN(H1451,-2)</f>
        <v>6900</v>
      </c>
    </row>
    <row r="1438" spans="3:9" s="55" customFormat="1" ht="36" customHeight="1" thickTop="1">
      <c r="C1438" s="119" t="s">
        <v>1197</v>
      </c>
      <c r="D1438" s="120" t="s">
        <v>1198</v>
      </c>
      <c r="E1438" s="120" t="s">
        <v>1199</v>
      </c>
      <c r="F1438" s="120" t="s">
        <v>1200</v>
      </c>
      <c r="G1438" s="120" t="s">
        <v>1201</v>
      </c>
      <c r="H1438" s="121" t="s">
        <v>1202</v>
      </c>
      <c r="I1438" s="62"/>
    </row>
    <row r="1439" spans="3:9" s="55" customFormat="1" ht="15" customHeight="1">
      <c r="C1439" s="330" t="s">
        <v>1203</v>
      </c>
      <c r="D1439" s="59" t="s">
        <v>1204</v>
      </c>
      <c r="E1439" s="73"/>
      <c r="F1439" s="73"/>
      <c r="G1439" s="73"/>
      <c r="H1439" s="146"/>
      <c r="I1439" s="62"/>
    </row>
    <row r="1440" spans="3:9" s="55" customFormat="1" ht="15" customHeight="1">
      <c r="C1440" s="330">
        <v>1</v>
      </c>
      <c r="D1440" s="59" t="s">
        <v>5</v>
      </c>
      <c r="E1440" s="170" t="s">
        <v>2123</v>
      </c>
      <c r="F1440" s="471">
        <v>5.1000000000000004E-4</v>
      </c>
      <c r="G1440" s="64">
        <f>VLOOKUP(D1440,upahbahan,3,FALSE)</f>
        <v>100000</v>
      </c>
      <c r="H1440" s="124">
        <f t="shared" ref="H1440" si="129">F1440*G1440</f>
        <v>51.000000000000007</v>
      </c>
      <c r="I1440" s="62"/>
    </row>
    <row r="1441" spans="3:9" s="55" customFormat="1" ht="15" customHeight="1">
      <c r="C1441" s="343">
        <v>2</v>
      </c>
      <c r="D1441" s="333" t="s">
        <v>19</v>
      </c>
      <c r="E1441" s="170" t="s">
        <v>2123</v>
      </c>
      <c r="F1441" s="685">
        <v>5.0000000000000002E-5</v>
      </c>
      <c r="G1441" s="64">
        <f>VLOOKUP(D1441,upahbahan,3,FALSE)</f>
        <v>200000</v>
      </c>
      <c r="H1441" s="124">
        <f>F1441*G1441</f>
        <v>10</v>
      </c>
      <c r="I1441" s="62"/>
    </row>
    <row r="1442" spans="3:9" s="55" customFormat="1" ht="15" customHeight="1">
      <c r="C1442" s="144" t="s">
        <v>1210</v>
      </c>
      <c r="D1442" s="80"/>
      <c r="E1442" s="80"/>
      <c r="F1442" s="217"/>
      <c r="G1442" s="218"/>
      <c r="H1442" s="124">
        <f>SUM(H1440:H1441)</f>
        <v>61.000000000000007</v>
      </c>
      <c r="I1442" s="220"/>
    </row>
    <row r="1443" spans="3:9" s="55" customFormat="1" ht="15" customHeight="1">
      <c r="C1443" s="343" t="s">
        <v>1211</v>
      </c>
      <c r="D1443" s="333" t="s">
        <v>1212</v>
      </c>
      <c r="E1443" s="73"/>
      <c r="F1443" s="60"/>
      <c r="G1443" s="73"/>
      <c r="H1443" s="344"/>
      <c r="I1443" s="62"/>
    </row>
    <row r="1444" spans="3:9" s="55" customFormat="1" ht="15" customHeight="1">
      <c r="C1444" s="343">
        <v>1</v>
      </c>
      <c r="D1444" s="333" t="s">
        <v>6503</v>
      </c>
      <c r="E1444" s="170" t="s">
        <v>530</v>
      </c>
      <c r="F1444" s="94">
        <v>10</v>
      </c>
      <c r="G1444" s="64">
        <f>VLOOKUP(D1444,upahbahan,3,FALSE)</f>
        <v>550</v>
      </c>
      <c r="H1444" s="124">
        <f>F1444*G1444</f>
        <v>5500</v>
      </c>
      <c r="I1444" s="62"/>
    </row>
    <row r="1445" spans="3:9" s="55" customFormat="1" ht="15" customHeight="1">
      <c r="C1445" s="144" t="s">
        <v>1216</v>
      </c>
      <c r="D1445" s="80"/>
      <c r="E1445" s="537"/>
      <c r="F1445" s="80"/>
      <c r="G1445" s="162"/>
      <c r="H1445" s="124">
        <f>SUM(H1444:H1444)</f>
        <v>5500</v>
      </c>
      <c r="I1445" s="62"/>
    </row>
    <row r="1446" spans="3:9" s="55" customFormat="1" ht="15" customHeight="1">
      <c r="C1446" s="141" t="s">
        <v>1217</v>
      </c>
      <c r="D1446" s="59" t="s">
        <v>1218</v>
      </c>
      <c r="E1446" s="170"/>
      <c r="F1446" s="73"/>
      <c r="G1446" s="73"/>
      <c r="H1446" s="146"/>
      <c r="I1446" s="62"/>
    </row>
    <row r="1447" spans="3:9" s="55" customFormat="1" ht="15" customHeight="1">
      <c r="C1447" s="343">
        <v>1</v>
      </c>
      <c r="D1447" s="333" t="s">
        <v>6517</v>
      </c>
      <c r="E1447" s="170" t="s">
        <v>1082</v>
      </c>
      <c r="F1447" s="94">
        <v>5.0000000000000001E-4</v>
      </c>
      <c r="G1447" s="64">
        <f>VLOOKUP(D1447,upahbahan,3,FALSE)</f>
        <v>1550000</v>
      </c>
      <c r="H1447" s="124">
        <f>F1447*G1447</f>
        <v>775</v>
      </c>
      <c r="I1447" s="62"/>
    </row>
    <row r="1448" spans="3:9" s="55" customFormat="1" ht="15" customHeight="1">
      <c r="C1448" s="144" t="s">
        <v>1219</v>
      </c>
      <c r="D1448" s="80"/>
      <c r="E1448" s="80"/>
      <c r="F1448" s="80"/>
      <c r="G1448" s="162"/>
      <c r="H1448" s="680">
        <f>SUM(H1446:H1447)</f>
        <v>775</v>
      </c>
      <c r="I1448" s="62"/>
    </row>
    <row r="1449" spans="3:9" s="55" customFormat="1" ht="15" customHeight="1">
      <c r="C1449" s="122" t="s">
        <v>1220</v>
      </c>
      <c r="D1449" s="69" t="s">
        <v>1221</v>
      </c>
      <c r="E1449" s="70"/>
      <c r="F1449" s="70"/>
      <c r="G1449" s="71"/>
      <c r="H1449" s="124">
        <f>H1448+H1445+H1442</f>
        <v>6336</v>
      </c>
      <c r="I1449" s="62"/>
    </row>
    <row r="1450" spans="3:9" s="55" customFormat="1" ht="15" customHeight="1">
      <c r="C1450" s="122" t="s">
        <v>1222</v>
      </c>
      <c r="D1450" s="69" t="s">
        <v>1325</v>
      </c>
      <c r="E1450" s="70"/>
      <c r="F1450" s="71"/>
      <c r="G1450" s="95">
        <v>0.1</v>
      </c>
      <c r="H1450" s="124">
        <f>H1449*G1450</f>
        <v>633.6</v>
      </c>
      <c r="I1450" s="62"/>
    </row>
    <row r="1451" spans="3:9" s="55" customFormat="1" ht="15" customHeight="1" thickBot="1">
      <c r="C1451" s="130" t="s">
        <v>1223</v>
      </c>
      <c r="D1451" s="131" t="s">
        <v>1224</v>
      </c>
      <c r="E1451" s="132"/>
      <c r="F1451" s="132"/>
      <c r="G1451" s="155"/>
      <c r="H1451" s="134">
        <f>SUM(H1449:H1450)</f>
        <v>6969.6</v>
      </c>
      <c r="I1451" s="62"/>
    </row>
    <row r="1452" spans="3:9" ht="13.8" thickTop="1"/>
    <row r="1454" spans="3:9" s="55" customFormat="1" ht="21.75" customHeight="1" thickBot="1">
      <c r="C1454" s="53" t="s">
        <v>6552</v>
      </c>
      <c r="D1454" s="221" t="s">
        <v>6555</v>
      </c>
      <c r="E1454" s="342"/>
      <c r="F1454" s="342"/>
      <c r="G1454" s="342"/>
      <c r="H1454" s="342"/>
      <c r="I1454" s="56">
        <f>ROUNDDOWN(H1468,-2)</f>
        <v>7000</v>
      </c>
    </row>
    <row r="1455" spans="3:9" s="55" customFormat="1" ht="36" customHeight="1" thickTop="1">
      <c r="C1455" s="119" t="s">
        <v>1197</v>
      </c>
      <c r="D1455" s="120" t="s">
        <v>1198</v>
      </c>
      <c r="E1455" s="120" t="s">
        <v>1199</v>
      </c>
      <c r="F1455" s="120" t="s">
        <v>1200</v>
      </c>
      <c r="G1455" s="120" t="s">
        <v>1201</v>
      </c>
      <c r="H1455" s="121" t="s">
        <v>1202</v>
      </c>
      <c r="I1455" s="62"/>
    </row>
    <row r="1456" spans="3:9" s="55" customFormat="1" ht="15" customHeight="1">
      <c r="C1456" s="330" t="s">
        <v>1203</v>
      </c>
      <c r="D1456" s="59" t="s">
        <v>1204</v>
      </c>
      <c r="E1456" s="73"/>
      <c r="F1456" s="73"/>
      <c r="G1456" s="73"/>
      <c r="H1456" s="146"/>
      <c r="I1456" s="62"/>
    </row>
    <row r="1457" spans="3:9" s="55" customFormat="1" ht="15" customHeight="1">
      <c r="C1457" s="330">
        <v>1</v>
      </c>
      <c r="D1457" s="59" t="s">
        <v>5</v>
      </c>
      <c r="E1457" s="170" t="s">
        <v>2123</v>
      </c>
      <c r="F1457" s="471">
        <v>1.1100000000000001E-3</v>
      </c>
      <c r="G1457" s="64">
        <f>VLOOKUP(D1457,upahbahan,3,FALSE)</f>
        <v>100000</v>
      </c>
      <c r="H1457" s="124">
        <f t="shared" ref="H1457" si="130">F1457*G1457</f>
        <v>111.00000000000001</v>
      </c>
      <c r="I1457" s="62"/>
    </row>
    <row r="1458" spans="3:9" s="55" customFormat="1" ht="15" customHeight="1">
      <c r="C1458" s="343">
        <v>2</v>
      </c>
      <c r="D1458" s="333" t="s">
        <v>19</v>
      </c>
      <c r="E1458" s="170" t="s">
        <v>2123</v>
      </c>
      <c r="F1458" s="685">
        <v>2.2000000000000001E-4</v>
      </c>
      <c r="G1458" s="64">
        <f>VLOOKUP(D1458,upahbahan,3,FALSE)</f>
        <v>200000</v>
      </c>
      <c r="H1458" s="124">
        <f>F1458*G1458</f>
        <v>44</v>
      </c>
      <c r="I1458" s="62"/>
    </row>
    <row r="1459" spans="3:9" s="55" customFormat="1" ht="15" customHeight="1">
      <c r="C1459" s="144" t="s">
        <v>1210</v>
      </c>
      <c r="D1459" s="80"/>
      <c r="E1459" s="80"/>
      <c r="F1459" s="217"/>
      <c r="G1459" s="218"/>
      <c r="H1459" s="124">
        <f>SUM(H1457:H1458)</f>
        <v>155</v>
      </c>
      <c r="I1459" s="220"/>
    </row>
    <row r="1460" spans="3:9" s="55" customFormat="1" ht="15" customHeight="1">
      <c r="C1460" s="343" t="s">
        <v>1211</v>
      </c>
      <c r="D1460" s="333" t="s">
        <v>1212</v>
      </c>
      <c r="E1460" s="73"/>
      <c r="F1460" s="60"/>
      <c r="G1460" s="73"/>
      <c r="H1460" s="344"/>
      <c r="I1460" s="62"/>
    </row>
    <row r="1461" spans="3:9" s="55" customFormat="1" ht="15" customHeight="1">
      <c r="C1461" s="343">
        <v>1</v>
      </c>
      <c r="D1461" s="333" t="s">
        <v>6503</v>
      </c>
      <c r="E1461" s="170" t="s">
        <v>530</v>
      </c>
      <c r="F1461" s="94">
        <v>10</v>
      </c>
      <c r="G1461" s="64">
        <f>VLOOKUP(D1461,upahbahan,3,FALSE)</f>
        <v>550</v>
      </c>
      <c r="H1461" s="124">
        <f>F1461*G1461</f>
        <v>5500</v>
      </c>
      <c r="I1461" s="62"/>
    </row>
    <row r="1462" spans="3:9" s="55" customFormat="1" ht="15" customHeight="1">
      <c r="C1462" s="144" t="s">
        <v>1216</v>
      </c>
      <c r="D1462" s="80"/>
      <c r="E1462" s="537"/>
      <c r="F1462" s="80"/>
      <c r="G1462" s="162"/>
      <c r="H1462" s="124">
        <f>SUM(H1461:H1461)</f>
        <v>5500</v>
      </c>
      <c r="I1462" s="62"/>
    </row>
    <row r="1463" spans="3:9" s="55" customFormat="1" ht="15" customHeight="1">
      <c r="C1463" s="141" t="s">
        <v>1217</v>
      </c>
      <c r="D1463" s="59" t="s">
        <v>1218</v>
      </c>
      <c r="E1463" s="170"/>
      <c r="F1463" s="73"/>
      <c r="G1463" s="73"/>
      <c r="H1463" s="146"/>
      <c r="I1463" s="62"/>
    </row>
    <row r="1464" spans="3:9" s="55" customFormat="1" ht="15" customHeight="1">
      <c r="C1464" s="343">
        <v>1</v>
      </c>
      <c r="D1464" s="333" t="s">
        <v>6517</v>
      </c>
      <c r="E1464" s="170" t="s">
        <v>1082</v>
      </c>
      <c r="F1464" s="94">
        <v>5.0000000000000001E-4</v>
      </c>
      <c r="G1464" s="64">
        <f>VLOOKUP(D1464,upahbahan,3,FALSE)</f>
        <v>1550000</v>
      </c>
      <c r="H1464" s="124">
        <f>F1464*G1464</f>
        <v>775</v>
      </c>
      <c r="I1464" s="62"/>
    </row>
    <row r="1465" spans="3:9" s="55" customFormat="1" ht="15" customHeight="1">
      <c r="C1465" s="144" t="s">
        <v>1219</v>
      </c>
      <c r="D1465" s="80"/>
      <c r="E1465" s="80"/>
      <c r="F1465" s="80"/>
      <c r="G1465" s="162"/>
      <c r="H1465" s="680">
        <f>SUM(H1463:H1464)</f>
        <v>775</v>
      </c>
      <c r="I1465" s="62"/>
    </row>
    <row r="1466" spans="3:9" s="55" customFormat="1" ht="15" customHeight="1">
      <c r="C1466" s="122" t="s">
        <v>1220</v>
      </c>
      <c r="D1466" s="69" t="s">
        <v>1221</v>
      </c>
      <c r="E1466" s="70"/>
      <c r="F1466" s="70"/>
      <c r="G1466" s="71"/>
      <c r="H1466" s="124">
        <f>H1465+H1462+H1459</f>
        <v>6430</v>
      </c>
      <c r="I1466" s="62"/>
    </row>
    <row r="1467" spans="3:9" s="55" customFormat="1" ht="15" customHeight="1">
      <c r="C1467" s="122" t="s">
        <v>1222</v>
      </c>
      <c r="D1467" s="69" t="s">
        <v>1325</v>
      </c>
      <c r="E1467" s="70"/>
      <c r="F1467" s="71"/>
      <c r="G1467" s="95">
        <v>0.1</v>
      </c>
      <c r="H1467" s="124">
        <f>H1466*G1467</f>
        <v>643</v>
      </c>
      <c r="I1467" s="62"/>
    </row>
    <row r="1468" spans="3:9" s="55" customFormat="1" ht="15" customHeight="1" thickBot="1">
      <c r="C1468" s="130" t="s">
        <v>1223</v>
      </c>
      <c r="D1468" s="131" t="s">
        <v>1224</v>
      </c>
      <c r="E1468" s="132"/>
      <c r="F1468" s="132"/>
      <c r="G1468" s="155"/>
      <c r="H1468" s="134">
        <f>SUM(H1466:H1467)</f>
        <v>7073</v>
      </c>
      <c r="I1468" s="62"/>
    </row>
    <row r="1469" spans="3:9" ht="13.8" thickTop="1"/>
    <row r="1470" spans="3:9" s="55" customFormat="1" ht="21.75" customHeight="1" thickBot="1">
      <c r="C1470" s="53" t="s">
        <v>6553</v>
      </c>
      <c r="D1470" s="221" t="s">
        <v>6554</v>
      </c>
      <c r="E1470" s="342"/>
      <c r="F1470" s="342"/>
      <c r="G1470" s="342"/>
      <c r="H1470" s="342"/>
      <c r="I1470" s="56">
        <f>ROUNDDOWN(H1484,-2)</f>
        <v>7000</v>
      </c>
    </row>
    <row r="1471" spans="3:9" s="55" customFormat="1" ht="36" customHeight="1" thickTop="1">
      <c r="C1471" s="119" t="s">
        <v>1197</v>
      </c>
      <c r="D1471" s="120" t="s">
        <v>1198</v>
      </c>
      <c r="E1471" s="120" t="s">
        <v>1199</v>
      </c>
      <c r="F1471" s="120" t="s">
        <v>1200</v>
      </c>
      <c r="G1471" s="120" t="s">
        <v>1201</v>
      </c>
      <c r="H1471" s="121" t="s">
        <v>1202</v>
      </c>
      <c r="I1471" s="62"/>
    </row>
    <row r="1472" spans="3:9" s="55" customFormat="1" ht="15" customHeight="1">
      <c r="C1472" s="330" t="s">
        <v>1203</v>
      </c>
      <c r="D1472" s="59" t="s">
        <v>1204</v>
      </c>
      <c r="E1472" s="73"/>
      <c r="F1472" s="73"/>
      <c r="G1472" s="73"/>
      <c r="H1472" s="146"/>
      <c r="I1472" s="62"/>
    </row>
    <row r="1473" spans="3:9" s="55" customFormat="1" ht="15" customHeight="1">
      <c r="C1473" s="330">
        <v>1</v>
      </c>
      <c r="D1473" s="59" t="s">
        <v>5</v>
      </c>
      <c r="E1473" s="170" t="s">
        <v>2123</v>
      </c>
      <c r="F1473" s="471">
        <v>1.1100000000000001E-3</v>
      </c>
      <c r="G1473" s="64">
        <f>VLOOKUP(D1473,upahbahan,3,FALSE)</f>
        <v>100000</v>
      </c>
      <c r="H1473" s="124">
        <f t="shared" ref="H1473" si="131">F1473*G1473</f>
        <v>111.00000000000001</v>
      </c>
      <c r="I1473" s="62"/>
    </row>
    <row r="1474" spans="3:9" s="55" customFormat="1" ht="15" customHeight="1">
      <c r="C1474" s="343">
        <v>2</v>
      </c>
      <c r="D1474" s="333" t="s">
        <v>19</v>
      </c>
      <c r="E1474" s="170" t="s">
        <v>2123</v>
      </c>
      <c r="F1474" s="685">
        <v>2.2000000000000001E-4</v>
      </c>
      <c r="G1474" s="64">
        <f>VLOOKUP(D1474,upahbahan,3,FALSE)</f>
        <v>200000</v>
      </c>
      <c r="H1474" s="124">
        <f>F1474*G1474</f>
        <v>44</v>
      </c>
      <c r="I1474" s="62"/>
    </row>
    <row r="1475" spans="3:9" s="55" customFormat="1" ht="15" customHeight="1">
      <c r="C1475" s="144" t="s">
        <v>1210</v>
      </c>
      <c r="D1475" s="80"/>
      <c r="E1475" s="80"/>
      <c r="F1475" s="217"/>
      <c r="G1475" s="218"/>
      <c r="H1475" s="124">
        <f>SUM(H1473:H1474)</f>
        <v>155</v>
      </c>
      <c r="I1475" s="220"/>
    </row>
    <row r="1476" spans="3:9" s="55" customFormat="1" ht="15" customHeight="1">
      <c r="C1476" s="343" t="s">
        <v>1211</v>
      </c>
      <c r="D1476" s="333" t="s">
        <v>1212</v>
      </c>
      <c r="E1476" s="73"/>
      <c r="F1476" s="60"/>
      <c r="G1476" s="73"/>
      <c r="H1476" s="344"/>
      <c r="I1476" s="62"/>
    </row>
    <row r="1477" spans="3:9" s="55" customFormat="1" ht="15" customHeight="1">
      <c r="C1477" s="343">
        <v>1</v>
      </c>
      <c r="D1477" s="333" t="s">
        <v>6503</v>
      </c>
      <c r="E1477" s="170" t="s">
        <v>530</v>
      </c>
      <c r="F1477" s="94">
        <v>10</v>
      </c>
      <c r="G1477" s="64">
        <f>VLOOKUP(D1477,upahbahan,3,FALSE)</f>
        <v>550</v>
      </c>
      <c r="H1477" s="124">
        <f>F1477*G1477</f>
        <v>5500</v>
      </c>
      <c r="I1477" s="62"/>
    </row>
    <row r="1478" spans="3:9" s="55" customFormat="1" ht="15" customHeight="1">
      <c r="C1478" s="144" t="s">
        <v>1216</v>
      </c>
      <c r="D1478" s="80"/>
      <c r="E1478" s="537"/>
      <c r="F1478" s="80"/>
      <c r="G1478" s="162"/>
      <c r="H1478" s="124">
        <f>SUM(H1477:H1477)</f>
        <v>5500</v>
      </c>
      <c r="I1478" s="62"/>
    </row>
    <row r="1479" spans="3:9" s="55" customFormat="1" ht="15" customHeight="1">
      <c r="C1479" s="141" t="s">
        <v>1217</v>
      </c>
      <c r="D1479" s="59" t="s">
        <v>1218</v>
      </c>
      <c r="E1479" s="170"/>
      <c r="F1479" s="73"/>
      <c r="G1479" s="73"/>
      <c r="H1479" s="146"/>
      <c r="I1479" s="62"/>
    </row>
    <row r="1480" spans="3:9" s="55" customFormat="1" ht="15" customHeight="1">
      <c r="C1480" s="343">
        <v>1</v>
      </c>
      <c r="D1480" s="333" t="s">
        <v>6517</v>
      </c>
      <c r="E1480" s="170" t="s">
        <v>1082</v>
      </c>
      <c r="F1480" s="94">
        <v>5.0000000000000001E-4</v>
      </c>
      <c r="G1480" s="64">
        <f>VLOOKUP(D1480,upahbahan,3,FALSE)</f>
        <v>1550000</v>
      </c>
      <c r="H1480" s="124">
        <f>F1480*G1480</f>
        <v>775</v>
      </c>
      <c r="I1480" s="62"/>
    </row>
    <row r="1481" spans="3:9" s="55" customFormat="1" ht="15" customHeight="1">
      <c r="C1481" s="144" t="s">
        <v>1219</v>
      </c>
      <c r="D1481" s="80"/>
      <c r="E1481" s="80"/>
      <c r="F1481" s="80"/>
      <c r="G1481" s="162"/>
      <c r="H1481" s="680">
        <f>SUM(H1479:H1480)</f>
        <v>775</v>
      </c>
      <c r="I1481" s="62"/>
    </row>
    <row r="1482" spans="3:9" s="55" customFormat="1" ht="15" customHeight="1">
      <c r="C1482" s="122" t="s">
        <v>1220</v>
      </c>
      <c r="D1482" s="69" t="s">
        <v>1221</v>
      </c>
      <c r="E1482" s="70"/>
      <c r="F1482" s="70"/>
      <c r="G1482" s="71"/>
      <c r="H1482" s="124">
        <f>H1481+H1478+H1475</f>
        <v>6430</v>
      </c>
      <c r="I1482" s="62"/>
    </row>
    <row r="1483" spans="3:9" s="55" customFormat="1" ht="15" customHeight="1">
      <c r="C1483" s="122" t="s">
        <v>1222</v>
      </c>
      <c r="D1483" s="69" t="s">
        <v>1325</v>
      </c>
      <c r="E1483" s="70"/>
      <c r="F1483" s="71"/>
      <c r="G1483" s="95">
        <v>0.1</v>
      </c>
      <c r="H1483" s="124">
        <f>H1482*G1483</f>
        <v>643</v>
      </c>
      <c r="I1483" s="62"/>
    </row>
    <row r="1484" spans="3:9" s="55" customFormat="1" ht="15" customHeight="1" thickBot="1">
      <c r="C1484" s="130" t="s">
        <v>1223</v>
      </c>
      <c r="D1484" s="131" t="s">
        <v>1224</v>
      </c>
      <c r="E1484" s="132"/>
      <c r="F1484" s="132"/>
      <c r="G1484" s="155"/>
      <c r="H1484" s="134">
        <f>SUM(H1482:H1483)</f>
        <v>7073</v>
      </c>
      <c r="I1484" s="62"/>
    </row>
    <row r="1485" spans="3:9" ht="13.8" thickTop="1"/>
    <row r="1486" spans="3:9" ht="13.8">
      <c r="C1486" s="160" t="s">
        <v>6556</v>
      </c>
      <c r="D1486" s="436" t="s">
        <v>6557</v>
      </c>
    </row>
    <row r="1487" spans="3:9" ht="13.8">
      <c r="C1487" s="160" t="s">
        <v>6558</v>
      </c>
      <c r="D1487" s="436" t="s">
        <v>6559</v>
      </c>
    </row>
    <row r="1488" spans="3:9" s="55" customFormat="1" ht="21.75" customHeight="1" thickBot="1">
      <c r="C1488" s="53" t="s">
        <v>6560</v>
      </c>
      <c r="D1488" s="221" t="s">
        <v>6561</v>
      </c>
      <c r="E1488" s="342"/>
      <c r="F1488" s="342"/>
      <c r="G1488" s="342"/>
      <c r="H1488" s="342"/>
      <c r="I1488" s="56">
        <f>ROUNDDOWN(H1500,-2)</f>
        <v>3000</v>
      </c>
    </row>
    <row r="1489" spans="3:9" s="55" customFormat="1" ht="36" customHeight="1" thickTop="1">
      <c r="C1489" s="119" t="s">
        <v>1197</v>
      </c>
      <c r="D1489" s="120" t="s">
        <v>1198</v>
      </c>
      <c r="E1489" s="120" t="s">
        <v>1199</v>
      </c>
      <c r="F1489" s="120" t="s">
        <v>1200</v>
      </c>
      <c r="G1489" s="120" t="s">
        <v>1201</v>
      </c>
      <c r="H1489" s="121" t="s">
        <v>1202</v>
      </c>
      <c r="I1489" s="62"/>
    </row>
    <row r="1490" spans="3:9" s="55" customFormat="1" ht="15" customHeight="1">
      <c r="C1490" s="330" t="s">
        <v>1203</v>
      </c>
      <c r="D1490" s="59" t="s">
        <v>1204</v>
      </c>
      <c r="E1490" s="73"/>
      <c r="F1490" s="73"/>
      <c r="G1490" s="73"/>
      <c r="H1490" s="146"/>
      <c r="I1490" s="62"/>
    </row>
    <row r="1491" spans="3:9" s="55" customFormat="1" ht="15" customHeight="1">
      <c r="C1491" s="330">
        <v>1</v>
      </c>
      <c r="D1491" s="59" t="s">
        <v>5</v>
      </c>
      <c r="E1491" s="170" t="s">
        <v>2123</v>
      </c>
      <c r="F1491" s="471">
        <v>4.0000000000000002E-4</v>
      </c>
      <c r="G1491" s="64">
        <f>VLOOKUP(D1491,upahbahan,3,FALSE)</f>
        <v>100000</v>
      </c>
      <c r="H1491" s="124">
        <f t="shared" ref="H1491" si="132">F1491*G1491</f>
        <v>40</v>
      </c>
      <c r="I1491" s="62"/>
    </row>
    <row r="1492" spans="3:9" s="55" customFormat="1" ht="15" customHeight="1">
      <c r="C1492" s="144" t="s">
        <v>1210</v>
      </c>
      <c r="D1492" s="80"/>
      <c r="E1492" s="80"/>
      <c r="F1492" s="217"/>
      <c r="G1492" s="218"/>
      <c r="H1492" s="124">
        <f>SUM(H1491:H1491)</f>
        <v>40</v>
      </c>
      <c r="I1492" s="220"/>
    </row>
    <row r="1493" spans="3:9" s="55" customFormat="1" ht="15" customHeight="1">
      <c r="C1493" s="343" t="s">
        <v>1211</v>
      </c>
      <c r="D1493" s="333" t="s">
        <v>1212</v>
      </c>
      <c r="E1493" s="73"/>
      <c r="F1493" s="60"/>
      <c r="G1493" s="73"/>
      <c r="H1493" s="344"/>
      <c r="I1493" s="62"/>
    </row>
    <row r="1494" spans="3:9" s="55" customFormat="1" ht="15" customHeight="1">
      <c r="C1494" s="343">
        <v>1</v>
      </c>
      <c r="D1494" s="333" t="s">
        <v>6503</v>
      </c>
      <c r="E1494" s="170" t="s">
        <v>530</v>
      </c>
      <c r="F1494" s="94">
        <v>5</v>
      </c>
      <c r="G1494" s="64">
        <f>VLOOKUP(D1494,upahbahan,3,FALSE)</f>
        <v>550</v>
      </c>
      <c r="H1494" s="124">
        <f>F1494*G1494</f>
        <v>2750</v>
      </c>
      <c r="I1494" s="62"/>
    </row>
    <row r="1495" spans="3:9" s="55" customFormat="1" ht="15" customHeight="1">
      <c r="C1495" s="144" t="s">
        <v>1216</v>
      </c>
      <c r="D1495" s="80"/>
      <c r="E1495" s="537"/>
      <c r="F1495" s="80"/>
      <c r="G1495" s="162"/>
      <c r="H1495" s="124">
        <f>SUM(H1494:H1494)</f>
        <v>2750</v>
      </c>
      <c r="I1495" s="62"/>
    </row>
    <row r="1496" spans="3:9" s="55" customFormat="1" ht="15" customHeight="1">
      <c r="C1496" s="141" t="s">
        <v>1217</v>
      </c>
      <c r="D1496" s="59" t="s">
        <v>1218</v>
      </c>
      <c r="E1496" s="170"/>
      <c r="F1496" s="73"/>
      <c r="G1496" s="73"/>
      <c r="H1496" s="146"/>
      <c r="I1496" s="62"/>
    </row>
    <row r="1497" spans="3:9" s="55" customFormat="1" ht="15" customHeight="1">
      <c r="C1497" s="144" t="s">
        <v>1219</v>
      </c>
      <c r="D1497" s="80"/>
      <c r="E1497" s="80"/>
      <c r="F1497" s="80"/>
      <c r="G1497" s="162"/>
      <c r="H1497" s="680">
        <f>SUM(H1496:H1496)</f>
        <v>0</v>
      </c>
      <c r="I1497" s="62"/>
    </row>
    <row r="1498" spans="3:9" s="55" customFormat="1" ht="15" customHeight="1">
      <c r="C1498" s="122" t="s">
        <v>1220</v>
      </c>
      <c r="D1498" s="69" t="s">
        <v>1221</v>
      </c>
      <c r="E1498" s="70"/>
      <c r="F1498" s="70"/>
      <c r="G1498" s="71"/>
      <c r="H1498" s="124">
        <f>H1497+H1495+H1492</f>
        <v>2790</v>
      </c>
      <c r="I1498" s="62"/>
    </row>
    <row r="1499" spans="3:9" s="55" customFormat="1" ht="15" customHeight="1">
      <c r="C1499" s="122" t="s">
        <v>1222</v>
      </c>
      <c r="D1499" s="69" t="s">
        <v>1325</v>
      </c>
      <c r="E1499" s="70"/>
      <c r="F1499" s="71"/>
      <c r="G1499" s="95">
        <v>0.1</v>
      </c>
      <c r="H1499" s="124">
        <f>H1498*G1499</f>
        <v>279</v>
      </c>
      <c r="I1499" s="62"/>
    </row>
    <row r="1500" spans="3:9" s="55" customFormat="1" ht="15" customHeight="1" thickBot="1">
      <c r="C1500" s="130" t="s">
        <v>1223</v>
      </c>
      <c r="D1500" s="131" t="s">
        <v>1224</v>
      </c>
      <c r="E1500" s="132"/>
      <c r="F1500" s="132"/>
      <c r="G1500" s="155"/>
      <c r="H1500" s="134">
        <f>SUM(H1498:H1499)</f>
        <v>3069</v>
      </c>
      <c r="I1500" s="62"/>
    </row>
    <row r="1501" spans="3:9" ht="13.8" thickTop="1"/>
    <row r="1502" spans="3:9" s="55" customFormat="1" ht="21.75" customHeight="1" thickBot="1">
      <c r="C1502" s="53" t="s">
        <v>6562</v>
      </c>
      <c r="D1502" s="221" t="s">
        <v>6563</v>
      </c>
      <c r="E1502" s="342"/>
      <c r="F1502" s="342"/>
      <c r="G1502" s="342"/>
      <c r="H1502" s="342"/>
      <c r="I1502" s="56">
        <f>ROUNDDOWN(H1514,-2)</f>
        <v>3000</v>
      </c>
    </row>
    <row r="1503" spans="3:9" s="55" customFormat="1" ht="36" customHeight="1" thickTop="1">
      <c r="C1503" s="119" t="s">
        <v>1197</v>
      </c>
      <c r="D1503" s="120" t="s">
        <v>1198</v>
      </c>
      <c r="E1503" s="120" t="s">
        <v>1199</v>
      </c>
      <c r="F1503" s="120" t="s">
        <v>1200</v>
      </c>
      <c r="G1503" s="120" t="s">
        <v>1201</v>
      </c>
      <c r="H1503" s="121" t="s">
        <v>1202</v>
      </c>
      <c r="I1503" s="62"/>
    </row>
    <row r="1504" spans="3:9" s="55" customFormat="1" ht="15" customHeight="1">
      <c r="C1504" s="330" t="s">
        <v>1203</v>
      </c>
      <c r="D1504" s="59" t="s">
        <v>1204</v>
      </c>
      <c r="E1504" s="73"/>
      <c r="F1504" s="73"/>
      <c r="G1504" s="73"/>
      <c r="H1504" s="146"/>
      <c r="I1504" s="62"/>
    </row>
    <row r="1505" spans="3:9" s="55" customFormat="1" ht="15" customHeight="1">
      <c r="C1505" s="330">
        <v>1</v>
      </c>
      <c r="D1505" s="59" t="s">
        <v>5</v>
      </c>
      <c r="E1505" s="170" t="s">
        <v>2123</v>
      </c>
      <c r="F1505" s="471">
        <v>2.9999999999999997E-4</v>
      </c>
      <c r="G1505" s="64">
        <f>VLOOKUP(D1505,upahbahan,3,FALSE)</f>
        <v>100000</v>
      </c>
      <c r="H1505" s="124">
        <f t="shared" ref="H1505" si="133">F1505*G1505</f>
        <v>29.999999999999996</v>
      </c>
      <c r="I1505" s="62"/>
    </row>
    <row r="1506" spans="3:9" s="55" customFormat="1" ht="15" customHeight="1">
      <c r="C1506" s="144" t="s">
        <v>1210</v>
      </c>
      <c r="D1506" s="80"/>
      <c r="E1506" s="80"/>
      <c r="F1506" s="217"/>
      <c r="G1506" s="218"/>
      <c r="H1506" s="124">
        <f>SUM(H1505:H1505)</f>
        <v>29.999999999999996</v>
      </c>
      <c r="I1506" s="220"/>
    </row>
    <row r="1507" spans="3:9" s="55" customFormat="1" ht="15" customHeight="1">
      <c r="C1507" s="343" t="s">
        <v>1211</v>
      </c>
      <c r="D1507" s="333" t="s">
        <v>1212</v>
      </c>
      <c r="E1507" s="73"/>
      <c r="F1507" s="60"/>
      <c r="G1507" s="73"/>
      <c r="H1507" s="344"/>
      <c r="I1507" s="62"/>
    </row>
    <row r="1508" spans="3:9" s="55" customFormat="1" ht="15" customHeight="1">
      <c r="C1508" s="343">
        <v>1</v>
      </c>
      <c r="D1508" s="333" t="s">
        <v>6503</v>
      </c>
      <c r="E1508" s="170" t="s">
        <v>530</v>
      </c>
      <c r="F1508" s="94">
        <v>5</v>
      </c>
      <c r="G1508" s="64">
        <f>VLOOKUP(D1508,upahbahan,3,FALSE)</f>
        <v>550</v>
      </c>
      <c r="H1508" s="124">
        <f>F1508*G1508</f>
        <v>2750</v>
      </c>
      <c r="I1508" s="62"/>
    </row>
    <row r="1509" spans="3:9" s="55" customFormat="1" ht="15" customHeight="1">
      <c r="C1509" s="144" t="s">
        <v>1216</v>
      </c>
      <c r="D1509" s="80"/>
      <c r="E1509" s="537"/>
      <c r="F1509" s="80"/>
      <c r="G1509" s="162"/>
      <c r="H1509" s="124">
        <f>SUM(H1508:H1508)</f>
        <v>2750</v>
      </c>
      <c r="I1509" s="62"/>
    </row>
    <row r="1510" spans="3:9" s="55" customFormat="1" ht="15" customHeight="1">
      <c r="C1510" s="141" t="s">
        <v>1217</v>
      </c>
      <c r="D1510" s="59" t="s">
        <v>1218</v>
      </c>
      <c r="E1510" s="170"/>
      <c r="F1510" s="73"/>
      <c r="G1510" s="73"/>
      <c r="H1510" s="146"/>
      <c r="I1510" s="62"/>
    </row>
    <row r="1511" spans="3:9" s="55" customFormat="1" ht="15" customHeight="1">
      <c r="C1511" s="144" t="s">
        <v>1219</v>
      </c>
      <c r="D1511" s="80"/>
      <c r="E1511" s="80"/>
      <c r="F1511" s="80"/>
      <c r="G1511" s="162"/>
      <c r="H1511" s="680">
        <f>SUM(H1510:H1510)</f>
        <v>0</v>
      </c>
      <c r="I1511" s="62"/>
    </row>
    <row r="1512" spans="3:9" s="55" customFormat="1" ht="15" customHeight="1">
      <c r="C1512" s="122" t="s">
        <v>1220</v>
      </c>
      <c r="D1512" s="69" t="s">
        <v>1221</v>
      </c>
      <c r="E1512" s="70"/>
      <c r="F1512" s="70"/>
      <c r="G1512" s="71"/>
      <c r="H1512" s="124">
        <f>H1511+H1509+H1506</f>
        <v>2780</v>
      </c>
      <c r="I1512" s="62"/>
    </row>
    <row r="1513" spans="3:9" s="55" customFormat="1" ht="15" customHeight="1">
      <c r="C1513" s="122" t="s">
        <v>1222</v>
      </c>
      <c r="D1513" s="69" t="s">
        <v>1325</v>
      </c>
      <c r="E1513" s="70"/>
      <c r="F1513" s="71"/>
      <c r="G1513" s="95">
        <v>0.1</v>
      </c>
      <c r="H1513" s="124">
        <f>H1512*G1513</f>
        <v>278</v>
      </c>
      <c r="I1513" s="62"/>
    </row>
    <row r="1514" spans="3:9" s="55" customFormat="1" ht="15" customHeight="1" thickBot="1">
      <c r="C1514" s="130" t="s">
        <v>1223</v>
      </c>
      <c r="D1514" s="131" t="s">
        <v>1224</v>
      </c>
      <c r="E1514" s="132"/>
      <c r="F1514" s="132"/>
      <c r="G1514" s="155"/>
      <c r="H1514" s="134">
        <f>SUM(H1512:H1513)</f>
        <v>3058</v>
      </c>
      <c r="I1514" s="62"/>
    </row>
    <row r="1515" spans="3:9" ht="13.8" thickTop="1"/>
    <row r="1516" spans="3:9" ht="13.8">
      <c r="C1516" s="160" t="s">
        <v>6565</v>
      </c>
      <c r="D1516" s="436" t="s">
        <v>6564</v>
      </c>
    </row>
    <row r="1517" spans="3:9" s="55" customFormat="1" ht="21.75" customHeight="1" thickBot="1">
      <c r="C1517" s="53" t="s">
        <v>6566</v>
      </c>
      <c r="D1517" s="221" t="s">
        <v>6567</v>
      </c>
      <c r="E1517" s="342"/>
      <c r="F1517" s="342"/>
      <c r="G1517" s="342"/>
      <c r="H1517" s="342"/>
      <c r="I1517" s="56">
        <f>ROUNDDOWN(H1529,-2)</f>
        <v>3700</v>
      </c>
    </row>
    <row r="1518" spans="3:9" s="55" customFormat="1" ht="36" customHeight="1" thickTop="1">
      <c r="C1518" s="119" t="s">
        <v>1197</v>
      </c>
      <c r="D1518" s="120" t="s">
        <v>1198</v>
      </c>
      <c r="E1518" s="120" t="s">
        <v>1199</v>
      </c>
      <c r="F1518" s="120" t="s">
        <v>1200</v>
      </c>
      <c r="G1518" s="120" t="s">
        <v>1201</v>
      </c>
      <c r="H1518" s="121" t="s">
        <v>1202</v>
      </c>
      <c r="I1518" s="62"/>
    </row>
    <row r="1519" spans="3:9" s="55" customFormat="1" ht="15" customHeight="1">
      <c r="C1519" s="330" t="s">
        <v>1203</v>
      </c>
      <c r="D1519" s="59" t="s">
        <v>1204</v>
      </c>
      <c r="E1519" s="73"/>
      <c r="F1519" s="73"/>
      <c r="G1519" s="73"/>
      <c r="H1519" s="146"/>
      <c r="I1519" s="62"/>
    </row>
    <row r="1520" spans="3:9" s="55" customFormat="1" ht="15" customHeight="1">
      <c r="C1520" s="330">
        <v>1</v>
      </c>
      <c r="D1520" s="59" t="s">
        <v>1802</v>
      </c>
      <c r="E1520" s="170" t="s">
        <v>2123</v>
      </c>
      <c r="F1520" s="471">
        <v>1.7899999999999999E-2</v>
      </c>
      <c r="G1520" s="64">
        <f>VLOOKUP(D1520,upahbahan,3,FALSE)</f>
        <v>145000</v>
      </c>
      <c r="H1520" s="124">
        <f t="shared" ref="H1520" si="134">F1520*G1520</f>
        <v>2595.5</v>
      </c>
      <c r="I1520" s="62"/>
    </row>
    <row r="1521" spans="3:9" s="55" customFormat="1" ht="15" customHeight="1">
      <c r="C1521" s="144" t="s">
        <v>1210</v>
      </c>
      <c r="D1521" s="80"/>
      <c r="E1521" s="80"/>
      <c r="F1521" s="217"/>
      <c r="G1521" s="218"/>
      <c r="H1521" s="124">
        <f>SUM(H1520:H1520)</f>
        <v>2595.5</v>
      </c>
      <c r="I1521" s="220"/>
    </row>
    <row r="1522" spans="3:9" s="55" customFormat="1" ht="15" customHeight="1">
      <c r="C1522" s="343" t="s">
        <v>1211</v>
      </c>
      <c r="D1522" s="333" t="s">
        <v>1212</v>
      </c>
      <c r="E1522" s="73"/>
      <c r="F1522" s="60"/>
      <c r="G1522" s="73"/>
      <c r="H1522" s="344"/>
      <c r="I1522" s="62"/>
    </row>
    <row r="1523" spans="3:9" s="55" customFormat="1" ht="15" customHeight="1">
      <c r="C1523" s="343">
        <v>1</v>
      </c>
      <c r="D1523" s="333" t="s">
        <v>6363</v>
      </c>
      <c r="E1523" s="170" t="s">
        <v>530</v>
      </c>
      <c r="F1523" s="94">
        <v>4.7999999999999996E-3</v>
      </c>
      <c r="G1523" s="64">
        <f>VLOOKUP(D1523,upahbahan,3,FALSE)</f>
        <v>178000</v>
      </c>
      <c r="H1523" s="124">
        <f>F1523*G1523</f>
        <v>854.4</v>
      </c>
      <c r="I1523" s="62"/>
    </row>
    <row r="1524" spans="3:9" s="55" customFormat="1" ht="15" customHeight="1">
      <c r="C1524" s="144" t="s">
        <v>1216</v>
      </c>
      <c r="D1524" s="80"/>
      <c r="E1524" s="537"/>
      <c r="F1524" s="80"/>
      <c r="G1524" s="162"/>
      <c r="H1524" s="124">
        <f>SUM(H1523:H1523)</f>
        <v>854.4</v>
      </c>
      <c r="I1524" s="62"/>
    </row>
    <row r="1525" spans="3:9" s="55" customFormat="1" ht="15" customHeight="1">
      <c r="C1525" s="141" t="s">
        <v>1217</v>
      </c>
      <c r="D1525" s="59" t="s">
        <v>1218</v>
      </c>
      <c r="E1525" s="170"/>
      <c r="F1525" s="73"/>
      <c r="G1525" s="73"/>
      <c r="H1525" s="146"/>
      <c r="I1525" s="62"/>
    </row>
    <row r="1526" spans="3:9" s="55" customFormat="1" ht="15" customHeight="1">
      <c r="C1526" s="144" t="s">
        <v>1219</v>
      </c>
      <c r="D1526" s="80"/>
      <c r="E1526" s="80"/>
      <c r="F1526" s="80"/>
      <c r="G1526" s="162"/>
      <c r="H1526" s="680">
        <f>SUM(H1525:H1525)</f>
        <v>0</v>
      </c>
      <c r="I1526" s="62"/>
    </row>
    <row r="1527" spans="3:9" s="55" customFormat="1" ht="15" customHeight="1">
      <c r="C1527" s="122" t="s">
        <v>1220</v>
      </c>
      <c r="D1527" s="69" t="s">
        <v>1221</v>
      </c>
      <c r="E1527" s="70"/>
      <c r="F1527" s="70"/>
      <c r="G1527" s="71"/>
      <c r="H1527" s="124">
        <f>H1526+H1524+H1521</f>
        <v>3449.9</v>
      </c>
      <c r="I1527" s="62"/>
    </row>
    <row r="1528" spans="3:9" s="55" customFormat="1" ht="15" customHeight="1">
      <c r="C1528" s="122" t="s">
        <v>1222</v>
      </c>
      <c r="D1528" s="69" t="s">
        <v>1325</v>
      </c>
      <c r="E1528" s="70"/>
      <c r="F1528" s="71"/>
      <c r="G1528" s="95">
        <v>0.1</v>
      </c>
      <c r="H1528" s="124">
        <f>H1527*G1528</f>
        <v>344.99</v>
      </c>
      <c r="I1528" s="62"/>
    </row>
    <row r="1529" spans="3:9" s="55" customFormat="1" ht="15" customHeight="1" thickBot="1">
      <c r="C1529" s="130" t="s">
        <v>1223</v>
      </c>
      <c r="D1529" s="131" t="s">
        <v>1224</v>
      </c>
      <c r="E1529" s="132"/>
      <c r="F1529" s="132"/>
      <c r="G1529" s="155"/>
      <c r="H1529" s="134">
        <f>SUM(H1527:H1528)</f>
        <v>3794.8900000000003</v>
      </c>
      <c r="I1529" s="62"/>
    </row>
    <row r="1530" spans="3:9" ht="13.8" thickTop="1"/>
    <row r="1532" spans="3:9" s="55" customFormat="1" ht="21.75" customHeight="1" thickBot="1">
      <c r="C1532" s="53" t="s">
        <v>6568</v>
      </c>
      <c r="D1532" s="221" t="s">
        <v>6569</v>
      </c>
      <c r="E1532" s="342"/>
      <c r="F1532" s="342"/>
      <c r="G1532" s="342"/>
      <c r="H1532" s="342"/>
      <c r="I1532" s="56">
        <f>ROUNDDOWN(H1544,-2)</f>
        <v>1100</v>
      </c>
    </row>
    <row r="1533" spans="3:9" s="55" customFormat="1" ht="36" customHeight="1" thickTop="1">
      <c r="C1533" s="119" t="s">
        <v>1197</v>
      </c>
      <c r="D1533" s="120" t="s">
        <v>1198</v>
      </c>
      <c r="E1533" s="120" t="s">
        <v>1199</v>
      </c>
      <c r="F1533" s="120" t="s">
        <v>1200</v>
      </c>
      <c r="G1533" s="120" t="s">
        <v>1201</v>
      </c>
      <c r="H1533" s="121" t="s">
        <v>1202</v>
      </c>
      <c r="I1533" s="62"/>
    </row>
    <row r="1534" spans="3:9" s="55" customFormat="1" ht="15" customHeight="1">
      <c r="C1534" s="330" t="s">
        <v>1203</v>
      </c>
      <c r="D1534" s="59" t="s">
        <v>1204</v>
      </c>
      <c r="E1534" s="73"/>
      <c r="F1534" s="73"/>
      <c r="G1534" s="73"/>
      <c r="H1534" s="146"/>
      <c r="I1534" s="62"/>
    </row>
    <row r="1535" spans="3:9" s="55" customFormat="1" ht="15" customHeight="1">
      <c r="C1535" s="330">
        <v>1</v>
      </c>
      <c r="D1535" s="59" t="s">
        <v>1802</v>
      </c>
      <c r="E1535" s="170" t="s">
        <v>2123</v>
      </c>
      <c r="F1535" s="471">
        <v>1.4E-3</v>
      </c>
      <c r="G1535" s="64">
        <f>VLOOKUP(D1535,upahbahan,3,FALSE)</f>
        <v>145000</v>
      </c>
      <c r="H1535" s="124">
        <f t="shared" ref="H1535" si="135">F1535*G1535</f>
        <v>203</v>
      </c>
      <c r="I1535" s="62"/>
    </row>
    <row r="1536" spans="3:9" s="55" customFormat="1" ht="15" customHeight="1">
      <c r="C1536" s="144" t="s">
        <v>1210</v>
      </c>
      <c r="D1536" s="80"/>
      <c r="E1536" s="80"/>
      <c r="F1536" s="217"/>
      <c r="G1536" s="218"/>
      <c r="H1536" s="124">
        <f>SUM(H1535:H1535)</f>
        <v>203</v>
      </c>
      <c r="I1536" s="220"/>
    </row>
    <row r="1537" spans="3:9" s="55" customFormat="1" ht="15" customHeight="1">
      <c r="C1537" s="343" t="s">
        <v>1211</v>
      </c>
      <c r="D1537" s="333" t="s">
        <v>1212</v>
      </c>
      <c r="E1537" s="73"/>
      <c r="F1537" s="60"/>
      <c r="G1537" s="73"/>
      <c r="H1537" s="344"/>
      <c r="I1537" s="62"/>
    </row>
    <row r="1538" spans="3:9" s="55" customFormat="1" ht="15" customHeight="1">
      <c r="C1538" s="343">
        <v>1</v>
      </c>
      <c r="D1538" s="333" t="s">
        <v>6363</v>
      </c>
      <c r="E1538" s="170" t="s">
        <v>530</v>
      </c>
      <c r="F1538" s="94">
        <v>4.7999999999999996E-3</v>
      </c>
      <c r="G1538" s="64">
        <f>VLOOKUP(D1538,upahbahan,3,FALSE)</f>
        <v>178000</v>
      </c>
      <c r="H1538" s="124">
        <f>F1538*G1538</f>
        <v>854.4</v>
      </c>
      <c r="I1538" s="62"/>
    </row>
    <row r="1539" spans="3:9" s="55" customFormat="1" ht="15" customHeight="1">
      <c r="C1539" s="144" t="s">
        <v>1216</v>
      </c>
      <c r="D1539" s="80"/>
      <c r="E1539" s="537"/>
      <c r="F1539" s="80"/>
      <c r="G1539" s="162"/>
      <c r="H1539" s="124">
        <f>SUM(H1538:H1538)</f>
        <v>854.4</v>
      </c>
      <c r="I1539" s="62"/>
    </row>
    <row r="1540" spans="3:9" s="55" customFormat="1" ht="15" customHeight="1">
      <c r="C1540" s="141" t="s">
        <v>1217</v>
      </c>
      <c r="D1540" s="59" t="s">
        <v>1218</v>
      </c>
      <c r="E1540" s="170"/>
      <c r="F1540" s="73"/>
      <c r="G1540" s="73"/>
      <c r="H1540" s="146"/>
      <c r="I1540" s="62"/>
    </row>
    <row r="1541" spans="3:9" s="55" customFormat="1" ht="15" customHeight="1">
      <c r="C1541" s="144" t="s">
        <v>1219</v>
      </c>
      <c r="D1541" s="80"/>
      <c r="E1541" s="80"/>
      <c r="F1541" s="80"/>
      <c r="G1541" s="162"/>
      <c r="H1541" s="680">
        <f>SUM(H1540:H1540)</f>
        <v>0</v>
      </c>
      <c r="I1541" s="62"/>
    </row>
    <row r="1542" spans="3:9" s="55" customFormat="1" ht="15" customHeight="1">
      <c r="C1542" s="122" t="s">
        <v>1220</v>
      </c>
      <c r="D1542" s="69" t="s">
        <v>1221</v>
      </c>
      <c r="E1542" s="70"/>
      <c r="F1542" s="70"/>
      <c r="G1542" s="71"/>
      <c r="H1542" s="124">
        <f>H1541+H1539+H1536</f>
        <v>1057.4000000000001</v>
      </c>
      <c r="I1542" s="62"/>
    </row>
    <row r="1543" spans="3:9" s="55" customFormat="1" ht="15" customHeight="1">
      <c r="C1543" s="122" t="s">
        <v>1222</v>
      </c>
      <c r="D1543" s="69" t="s">
        <v>1325</v>
      </c>
      <c r="E1543" s="70"/>
      <c r="F1543" s="71"/>
      <c r="G1543" s="95">
        <v>0.1</v>
      </c>
      <c r="H1543" s="124">
        <f>H1542*G1543</f>
        <v>105.74000000000001</v>
      </c>
      <c r="I1543" s="62"/>
    </row>
    <row r="1544" spans="3:9" s="55" customFormat="1" ht="15" customHeight="1" thickBot="1">
      <c r="C1544" s="130" t="s">
        <v>1223</v>
      </c>
      <c r="D1544" s="131" t="s">
        <v>1224</v>
      </c>
      <c r="E1544" s="132"/>
      <c r="F1544" s="132"/>
      <c r="G1544" s="155"/>
      <c r="H1544" s="134">
        <f>SUM(H1542:H1543)</f>
        <v>1163.1400000000001</v>
      </c>
      <c r="I1544" s="62"/>
    </row>
    <row r="1545" spans="3:9" ht="13.8" thickTop="1"/>
    <row r="1546" spans="3:9" ht="13.8">
      <c r="C1546" s="160" t="s">
        <v>6570</v>
      </c>
      <c r="D1546" s="436" t="s">
        <v>6571</v>
      </c>
    </row>
    <row r="1547" spans="3:9" s="55" customFormat="1" ht="21.75" customHeight="1" thickBot="1">
      <c r="C1547" s="53" t="s">
        <v>6572</v>
      </c>
      <c r="D1547" s="221" t="s">
        <v>6578</v>
      </c>
      <c r="E1547" s="342"/>
      <c r="F1547" s="342"/>
      <c r="G1547" s="342"/>
      <c r="H1547" s="342"/>
      <c r="I1547" s="56">
        <f>ROUNDDOWN(H1561,-2)</f>
        <v>4100</v>
      </c>
    </row>
    <row r="1548" spans="3:9" s="55" customFormat="1" ht="36" customHeight="1" thickTop="1">
      <c r="C1548" s="119" t="s">
        <v>1197</v>
      </c>
      <c r="D1548" s="120" t="s">
        <v>1198</v>
      </c>
      <c r="E1548" s="120" t="s">
        <v>1199</v>
      </c>
      <c r="F1548" s="120" t="s">
        <v>1200</v>
      </c>
      <c r="G1548" s="120" t="s">
        <v>1201</v>
      </c>
      <c r="H1548" s="121" t="s">
        <v>1202</v>
      </c>
      <c r="I1548" s="62"/>
    </row>
    <row r="1549" spans="3:9" s="55" customFormat="1" ht="15" customHeight="1">
      <c r="C1549" s="330" t="s">
        <v>1203</v>
      </c>
      <c r="D1549" s="59" t="s">
        <v>1204</v>
      </c>
      <c r="E1549" s="73"/>
      <c r="F1549" s="73"/>
      <c r="G1549" s="73"/>
      <c r="H1549" s="146"/>
      <c r="I1549" s="62"/>
    </row>
    <row r="1550" spans="3:9" s="55" customFormat="1" ht="15" customHeight="1">
      <c r="C1550" s="330">
        <v>1</v>
      </c>
      <c r="D1550" s="59" t="s">
        <v>5</v>
      </c>
      <c r="E1550" s="170" t="s">
        <v>2123</v>
      </c>
      <c r="F1550" s="471">
        <v>4.7999999999999996E-3</v>
      </c>
      <c r="G1550" s="64">
        <f>VLOOKUP(D1550,upahbahan,3,FALSE)</f>
        <v>100000</v>
      </c>
      <c r="H1550" s="124">
        <f t="shared" ref="H1550" si="136">F1550*G1550</f>
        <v>479.99999999999994</v>
      </c>
      <c r="I1550" s="62"/>
    </row>
    <row r="1551" spans="3:9" s="55" customFormat="1" ht="15" customHeight="1">
      <c r="C1551" s="330">
        <v>2</v>
      </c>
      <c r="D1551" s="59" t="s">
        <v>1802</v>
      </c>
      <c r="E1551" s="170" t="s">
        <v>2123</v>
      </c>
      <c r="F1551" s="471">
        <v>1.43E-2</v>
      </c>
      <c r="G1551" s="64">
        <f>VLOOKUP(D1551,upahbahan,3,FALSE)</f>
        <v>145000</v>
      </c>
      <c r="H1551" s="124">
        <f t="shared" ref="H1551" si="137">F1551*G1551</f>
        <v>2073.5</v>
      </c>
      <c r="I1551" s="62"/>
    </row>
    <row r="1552" spans="3:9" s="55" customFormat="1" ht="15" customHeight="1">
      <c r="C1552" s="144" t="s">
        <v>1210</v>
      </c>
      <c r="D1552" s="80"/>
      <c r="E1552" s="80"/>
      <c r="F1552" s="217"/>
      <c r="G1552" s="218"/>
      <c r="H1552" s="124">
        <f>SUM(H1550:H1551)</f>
        <v>2553.5</v>
      </c>
      <c r="I1552" s="220"/>
    </row>
    <row r="1553" spans="3:9" s="55" customFormat="1" ht="17.399999999999999" customHeight="1">
      <c r="C1553" s="343" t="s">
        <v>1211</v>
      </c>
      <c r="D1553" s="333" t="s">
        <v>1212</v>
      </c>
      <c r="E1553" s="73"/>
      <c r="F1553" s="60"/>
      <c r="G1553" s="73"/>
      <c r="H1553" s="344"/>
      <c r="I1553" s="62"/>
    </row>
    <row r="1554" spans="3:9" s="55" customFormat="1" ht="15" customHeight="1">
      <c r="C1554" s="343">
        <v>1</v>
      </c>
      <c r="D1554" s="333" t="s">
        <v>6573</v>
      </c>
      <c r="E1554" s="170" t="s">
        <v>42</v>
      </c>
      <c r="F1554" s="94">
        <v>1.1999999999999999E-3</v>
      </c>
      <c r="G1554" s="64">
        <f>VLOOKUP(D1554,upahbahan,3,FALSE)</f>
        <v>180000</v>
      </c>
      <c r="H1554" s="124">
        <f>F1554*G1554</f>
        <v>215.99999999999997</v>
      </c>
      <c r="I1554" s="62"/>
    </row>
    <row r="1555" spans="3:9" s="55" customFormat="1" ht="15" customHeight="1">
      <c r="C1555" s="343">
        <v>2</v>
      </c>
      <c r="D1555" s="333" t="s">
        <v>962</v>
      </c>
      <c r="E1555" s="170" t="s">
        <v>530</v>
      </c>
      <c r="F1555" s="94">
        <v>5</v>
      </c>
      <c r="G1555" s="64">
        <f>VLOOKUP(D1555,upahbahan,3,FALSE)</f>
        <v>200</v>
      </c>
      <c r="H1555" s="124">
        <f>F1555*G1555</f>
        <v>1000</v>
      </c>
      <c r="I1555" s="62"/>
    </row>
    <row r="1556" spans="3:9" s="55" customFormat="1" ht="15" customHeight="1">
      <c r="C1556" s="144" t="s">
        <v>1216</v>
      </c>
      <c r="D1556" s="80"/>
      <c r="E1556" s="537"/>
      <c r="F1556" s="80"/>
      <c r="G1556" s="162"/>
      <c r="H1556" s="124">
        <f>SUM(H1554:H1555)</f>
        <v>1216</v>
      </c>
      <c r="I1556" s="62"/>
    </row>
    <row r="1557" spans="3:9" s="55" customFormat="1" ht="15" customHeight="1">
      <c r="C1557" s="141" t="s">
        <v>1217</v>
      </c>
      <c r="D1557" s="59" t="s">
        <v>1218</v>
      </c>
      <c r="E1557" s="170"/>
      <c r="F1557" s="73"/>
      <c r="G1557" s="73"/>
      <c r="H1557" s="146"/>
      <c r="I1557" s="62"/>
    </row>
    <row r="1558" spans="3:9" s="55" customFormat="1" ht="15" customHeight="1">
      <c r="C1558" s="144" t="s">
        <v>1219</v>
      </c>
      <c r="D1558" s="80"/>
      <c r="E1558" s="80"/>
      <c r="F1558" s="80"/>
      <c r="G1558" s="162"/>
      <c r="H1558" s="680">
        <f>SUM(H1557:H1557)</f>
        <v>0</v>
      </c>
      <c r="I1558" s="62"/>
    </row>
    <row r="1559" spans="3:9" s="55" customFormat="1" ht="15" customHeight="1">
      <c r="C1559" s="122" t="s">
        <v>1220</v>
      </c>
      <c r="D1559" s="69" t="s">
        <v>1221</v>
      </c>
      <c r="E1559" s="70"/>
      <c r="F1559" s="70"/>
      <c r="G1559" s="71"/>
      <c r="H1559" s="124">
        <f>H1558+H1556+H1552</f>
        <v>3769.5</v>
      </c>
      <c r="I1559" s="62"/>
    </row>
    <row r="1560" spans="3:9" s="55" customFormat="1" ht="15" customHeight="1">
      <c r="C1560" s="122" t="s">
        <v>1222</v>
      </c>
      <c r="D1560" s="69" t="s">
        <v>1325</v>
      </c>
      <c r="E1560" s="70"/>
      <c r="F1560" s="71"/>
      <c r="G1560" s="95">
        <v>0.1</v>
      </c>
      <c r="H1560" s="124">
        <f>H1559*G1560</f>
        <v>376.95000000000005</v>
      </c>
      <c r="I1560" s="62"/>
    </row>
    <row r="1561" spans="3:9" s="55" customFormat="1" ht="15" customHeight="1" thickBot="1">
      <c r="C1561" s="130" t="s">
        <v>1223</v>
      </c>
      <c r="D1561" s="131" t="s">
        <v>1224</v>
      </c>
      <c r="E1561" s="132"/>
      <c r="F1561" s="132"/>
      <c r="G1561" s="155"/>
      <c r="H1561" s="134">
        <f>SUM(H1559:H1560)</f>
        <v>4146.45</v>
      </c>
      <c r="I1561" s="62"/>
    </row>
    <row r="1562" spans="3:9" ht="13.8" thickTop="1"/>
    <row r="1564" spans="3:9" s="55" customFormat="1" ht="21.75" customHeight="1" thickBot="1">
      <c r="C1564" s="53" t="s">
        <v>6574</v>
      </c>
      <c r="D1564" s="221" t="s">
        <v>6579</v>
      </c>
      <c r="E1564" s="342"/>
      <c r="F1564" s="342"/>
      <c r="G1564" s="342"/>
      <c r="H1564" s="342"/>
      <c r="I1564" s="56">
        <f>ROUNDDOWN(H1578,-2)</f>
        <v>1400</v>
      </c>
    </row>
    <row r="1565" spans="3:9" s="55" customFormat="1" ht="36" customHeight="1" thickTop="1">
      <c r="C1565" s="119" t="s">
        <v>1197</v>
      </c>
      <c r="D1565" s="120" t="s">
        <v>1198</v>
      </c>
      <c r="E1565" s="120" t="s">
        <v>1199</v>
      </c>
      <c r="F1565" s="120" t="s">
        <v>1200</v>
      </c>
      <c r="G1565" s="120" t="s">
        <v>1201</v>
      </c>
      <c r="H1565" s="121" t="s">
        <v>1202</v>
      </c>
      <c r="I1565" s="62"/>
    </row>
    <row r="1566" spans="3:9" s="55" customFormat="1" ht="15" customHeight="1">
      <c r="C1566" s="330" t="s">
        <v>1203</v>
      </c>
      <c r="D1566" s="59" t="s">
        <v>1204</v>
      </c>
      <c r="E1566" s="73"/>
      <c r="F1566" s="73"/>
      <c r="G1566" s="73"/>
      <c r="H1566" s="146"/>
      <c r="I1566" s="62"/>
    </row>
    <row r="1567" spans="3:9" s="55" customFormat="1" ht="15" customHeight="1">
      <c r="C1567" s="330">
        <v>1</v>
      </c>
      <c r="D1567" s="59" t="s">
        <v>5</v>
      </c>
      <c r="E1567" s="170" t="s">
        <v>2123</v>
      </c>
      <c r="F1567" s="471">
        <v>2.0000000000000001E-4</v>
      </c>
      <c r="G1567" s="64">
        <f>VLOOKUP(D1567,upahbahan,3,FALSE)</f>
        <v>100000</v>
      </c>
      <c r="H1567" s="124">
        <f t="shared" ref="H1567:H1568" si="138">F1567*G1567</f>
        <v>20</v>
      </c>
      <c r="I1567" s="62"/>
    </row>
    <row r="1568" spans="3:9" s="55" customFormat="1" ht="15" customHeight="1">
      <c r="C1568" s="330">
        <v>2</v>
      </c>
      <c r="D1568" s="59" t="s">
        <v>1802</v>
      </c>
      <c r="E1568" s="170" t="s">
        <v>2123</v>
      </c>
      <c r="F1568" s="471">
        <v>6.9999999999999999E-4</v>
      </c>
      <c r="G1568" s="64">
        <f>VLOOKUP(D1568,upahbahan,3,FALSE)</f>
        <v>145000</v>
      </c>
      <c r="H1568" s="124">
        <f t="shared" si="138"/>
        <v>101.5</v>
      </c>
      <c r="I1568" s="62"/>
    </row>
    <row r="1569" spans="3:9" s="55" customFormat="1" ht="15" customHeight="1">
      <c r="C1569" s="144" t="s">
        <v>1210</v>
      </c>
      <c r="D1569" s="80"/>
      <c r="E1569" s="80"/>
      <c r="F1569" s="217"/>
      <c r="G1569" s="218"/>
      <c r="H1569" s="124">
        <f>SUM(H1567:H1568)</f>
        <v>121.5</v>
      </c>
      <c r="I1569" s="220"/>
    </row>
    <row r="1570" spans="3:9" s="55" customFormat="1" ht="17.399999999999999" customHeight="1">
      <c r="C1570" s="343" t="s">
        <v>1211</v>
      </c>
      <c r="D1570" s="333" t="s">
        <v>1212</v>
      </c>
      <c r="E1570" s="73"/>
      <c r="F1570" s="60"/>
      <c r="G1570" s="73"/>
      <c r="H1570" s="344"/>
      <c r="I1570" s="62"/>
    </row>
    <row r="1571" spans="3:9" s="55" customFormat="1" ht="15" customHeight="1">
      <c r="C1571" s="343">
        <v>1</v>
      </c>
      <c r="D1571" s="333" t="s">
        <v>6573</v>
      </c>
      <c r="E1571" s="170" t="s">
        <v>42</v>
      </c>
      <c r="F1571" s="94">
        <v>1.1999999999999999E-3</v>
      </c>
      <c r="G1571" s="64">
        <f>VLOOKUP(D1571,upahbahan,3,FALSE)</f>
        <v>180000</v>
      </c>
      <c r="H1571" s="124">
        <f>F1571*G1571</f>
        <v>215.99999999999997</v>
      </c>
      <c r="I1571" s="62"/>
    </row>
    <row r="1572" spans="3:9" s="55" customFormat="1" ht="15" customHeight="1">
      <c r="C1572" s="343">
        <v>2</v>
      </c>
      <c r="D1572" s="333" t="s">
        <v>962</v>
      </c>
      <c r="E1572" s="170" t="s">
        <v>530</v>
      </c>
      <c r="F1572" s="94">
        <v>5</v>
      </c>
      <c r="G1572" s="64">
        <f>VLOOKUP(D1572,upahbahan,3,FALSE)</f>
        <v>200</v>
      </c>
      <c r="H1572" s="124">
        <f>F1572*G1572</f>
        <v>1000</v>
      </c>
      <c r="I1572" s="62"/>
    </row>
    <row r="1573" spans="3:9" s="55" customFormat="1" ht="15" customHeight="1">
      <c r="C1573" s="144" t="s">
        <v>1216</v>
      </c>
      <c r="D1573" s="80"/>
      <c r="E1573" s="537"/>
      <c r="F1573" s="80"/>
      <c r="G1573" s="162"/>
      <c r="H1573" s="124">
        <f>SUM(H1571:H1572)</f>
        <v>1216</v>
      </c>
      <c r="I1573" s="62"/>
    </row>
    <row r="1574" spans="3:9" s="55" customFormat="1" ht="15" customHeight="1">
      <c r="C1574" s="141" t="s">
        <v>1217</v>
      </c>
      <c r="D1574" s="59" t="s">
        <v>1218</v>
      </c>
      <c r="E1574" s="170"/>
      <c r="F1574" s="73"/>
      <c r="G1574" s="73"/>
      <c r="H1574" s="146"/>
      <c r="I1574" s="62"/>
    </row>
    <row r="1575" spans="3:9" s="55" customFormat="1" ht="15" customHeight="1">
      <c r="C1575" s="144" t="s">
        <v>1219</v>
      </c>
      <c r="D1575" s="80"/>
      <c r="E1575" s="80"/>
      <c r="F1575" s="80"/>
      <c r="G1575" s="162"/>
      <c r="H1575" s="680">
        <f>SUM(H1574:H1574)</f>
        <v>0</v>
      </c>
      <c r="I1575" s="62"/>
    </row>
    <row r="1576" spans="3:9" s="55" customFormat="1" ht="15" customHeight="1">
      <c r="C1576" s="122" t="s">
        <v>1220</v>
      </c>
      <c r="D1576" s="69" t="s">
        <v>1221</v>
      </c>
      <c r="E1576" s="70"/>
      <c r="F1576" s="70"/>
      <c r="G1576" s="71"/>
      <c r="H1576" s="124">
        <f>H1575+H1573+H1569</f>
        <v>1337.5</v>
      </c>
      <c r="I1576" s="62"/>
    </row>
    <row r="1577" spans="3:9" s="55" customFormat="1" ht="15" customHeight="1">
      <c r="C1577" s="122" t="s">
        <v>1222</v>
      </c>
      <c r="D1577" s="69" t="s">
        <v>1325</v>
      </c>
      <c r="E1577" s="70"/>
      <c r="F1577" s="71"/>
      <c r="G1577" s="95">
        <v>0.1</v>
      </c>
      <c r="H1577" s="124">
        <f>H1576*G1577</f>
        <v>133.75</v>
      </c>
      <c r="I1577" s="62"/>
    </row>
    <row r="1578" spans="3:9" s="55" customFormat="1" ht="15" customHeight="1" thickBot="1">
      <c r="C1578" s="130" t="s">
        <v>1223</v>
      </c>
      <c r="D1578" s="131" t="s">
        <v>1224</v>
      </c>
      <c r="E1578" s="132"/>
      <c r="F1578" s="132"/>
      <c r="G1578" s="155"/>
      <c r="H1578" s="134">
        <f>SUM(H1576:H1577)</f>
        <v>1471.25</v>
      </c>
      <c r="I1578" s="62"/>
    </row>
    <row r="1579" spans="3:9" ht="13.8" thickTop="1"/>
    <row r="1580" spans="3:9">
      <c r="D1580" t="s">
        <v>6575</v>
      </c>
    </row>
    <row r="1581" spans="3:9">
      <c r="D1581" t="s">
        <v>6576</v>
      </c>
    </row>
    <row r="1583" spans="3:9" s="55" customFormat="1" ht="21.75" customHeight="1" thickBot="1">
      <c r="C1583" s="53" t="s">
        <v>6577</v>
      </c>
      <c r="D1583" s="221" t="s">
        <v>6580</v>
      </c>
      <c r="E1583" s="342"/>
      <c r="F1583" s="342"/>
      <c r="G1583" s="342"/>
      <c r="H1583" s="342"/>
      <c r="I1583" s="56">
        <f>ROUNDDOWN(H1597,-2)</f>
        <v>23700</v>
      </c>
    </row>
    <row r="1584" spans="3:9" s="55" customFormat="1" ht="36" customHeight="1" thickTop="1">
      <c r="C1584" s="119" t="s">
        <v>1197</v>
      </c>
      <c r="D1584" s="120" t="s">
        <v>1198</v>
      </c>
      <c r="E1584" s="120" t="s">
        <v>1199</v>
      </c>
      <c r="F1584" s="120" t="s">
        <v>1200</v>
      </c>
      <c r="G1584" s="120" t="s">
        <v>1201</v>
      </c>
      <c r="H1584" s="121" t="s">
        <v>1202</v>
      </c>
      <c r="I1584" s="62"/>
    </row>
    <row r="1585" spans="3:9" s="55" customFormat="1" ht="15" customHeight="1">
      <c r="C1585" s="330" t="s">
        <v>1203</v>
      </c>
      <c r="D1585" s="59" t="s">
        <v>1204</v>
      </c>
      <c r="E1585" s="73"/>
      <c r="F1585" s="73"/>
      <c r="G1585" s="73"/>
      <c r="H1585" s="146"/>
      <c r="I1585" s="62"/>
    </row>
    <row r="1586" spans="3:9" s="55" customFormat="1" ht="15" customHeight="1">
      <c r="C1586" s="330">
        <v>1</v>
      </c>
      <c r="D1586" s="59" t="s">
        <v>5</v>
      </c>
      <c r="E1586" s="170" t="s">
        <v>2123</v>
      </c>
      <c r="F1586" s="471">
        <v>4.7999999999999996E-3</v>
      </c>
      <c r="G1586" s="64">
        <f>VLOOKUP(D1586,upahbahan,3,FALSE)</f>
        <v>100000</v>
      </c>
      <c r="H1586" s="124">
        <f t="shared" ref="H1586:H1587" si="139">F1586*G1586</f>
        <v>479.99999999999994</v>
      </c>
      <c r="I1586" s="62"/>
    </row>
    <row r="1587" spans="3:9" s="55" customFormat="1" ht="15" customHeight="1">
      <c r="C1587" s="330">
        <v>2</v>
      </c>
      <c r="D1587" s="59" t="s">
        <v>1802</v>
      </c>
      <c r="E1587" s="170" t="s">
        <v>2123</v>
      </c>
      <c r="F1587" s="471">
        <v>1.43E-2</v>
      </c>
      <c r="G1587" s="64">
        <f>VLOOKUP(D1587,upahbahan,3,FALSE)</f>
        <v>145000</v>
      </c>
      <c r="H1587" s="124">
        <f t="shared" si="139"/>
        <v>2073.5</v>
      </c>
      <c r="I1587" s="62"/>
    </row>
    <row r="1588" spans="3:9" s="55" customFormat="1" ht="15" customHeight="1">
      <c r="C1588" s="144" t="s">
        <v>1210</v>
      </c>
      <c r="D1588" s="80"/>
      <c r="E1588" s="80"/>
      <c r="F1588" s="217"/>
      <c r="G1588" s="218"/>
      <c r="H1588" s="124">
        <f>SUM(H1586:H1587)</f>
        <v>2553.5</v>
      </c>
      <c r="I1588" s="220"/>
    </row>
    <row r="1589" spans="3:9" s="55" customFormat="1" ht="17.399999999999999" customHeight="1">
      <c r="C1589" s="343" t="s">
        <v>1211</v>
      </c>
      <c r="D1589" s="333" t="s">
        <v>1212</v>
      </c>
      <c r="E1589" s="73"/>
      <c r="F1589" s="60"/>
      <c r="G1589" s="73"/>
      <c r="H1589" s="344"/>
      <c r="I1589" s="62"/>
    </row>
    <row r="1590" spans="3:9" s="55" customFormat="1" ht="15" customHeight="1">
      <c r="C1590" s="343">
        <v>1</v>
      </c>
      <c r="D1590" s="333" t="s">
        <v>6581</v>
      </c>
      <c r="E1590" s="170" t="s">
        <v>42</v>
      </c>
      <c r="F1590" s="94">
        <v>1.1999999999999999E-3</v>
      </c>
      <c r="G1590" s="64">
        <f>VLOOKUP(D1590,upahbahan,3,FALSE)</f>
        <v>15000000</v>
      </c>
      <c r="H1590" s="124">
        <f>F1590*G1590</f>
        <v>18000</v>
      </c>
      <c r="I1590" s="62"/>
    </row>
    <row r="1591" spans="3:9" s="55" customFormat="1" ht="15" customHeight="1">
      <c r="C1591" s="343">
        <v>2</v>
      </c>
      <c r="D1591" s="333" t="s">
        <v>962</v>
      </c>
      <c r="E1591" s="170" t="s">
        <v>530</v>
      </c>
      <c r="F1591" s="94">
        <v>5</v>
      </c>
      <c r="G1591" s="64">
        <f>VLOOKUP(D1591,upahbahan,3,FALSE)</f>
        <v>200</v>
      </c>
      <c r="H1591" s="124">
        <f>F1591*G1591</f>
        <v>1000</v>
      </c>
      <c r="I1591" s="62"/>
    </row>
    <row r="1592" spans="3:9" s="55" customFormat="1" ht="15" customHeight="1">
      <c r="C1592" s="144" t="s">
        <v>1216</v>
      </c>
      <c r="D1592" s="80"/>
      <c r="E1592" s="537"/>
      <c r="F1592" s="80"/>
      <c r="G1592" s="162"/>
      <c r="H1592" s="124">
        <f>SUM(H1590:H1591)</f>
        <v>19000</v>
      </c>
      <c r="I1592" s="62"/>
    </row>
    <row r="1593" spans="3:9" s="55" customFormat="1" ht="15" customHeight="1">
      <c r="C1593" s="141" t="s">
        <v>1217</v>
      </c>
      <c r="D1593" s="59" t="s">
        <v>1218</v>
      </c>
      <c r="E1593" s="170"/>
      <c r="F1593" s="73"/>
      <c r="G1593" s="73"/>
      <c r="H1593" s="146"/>
      <c r="I1593" s="62"/>
    </row>
    <row r="1594" spans="3:9" s="55" customFormat="1" ht="15" customHeight="1">
      <c r="C1594" s="144" t="s">
        <v>1219</v>
      </c>
      <c r="D1594" s="80"/>
      <c r="E1594" s="80"/>
      <c r="F1594" s="80"/>
      <c r="G1594" s="162"/>
      <c r="H1594" s="680">
        <f>SUM(H1593:H1593)</f>
        <v>0</v>
      </c>
      <c r="I1594" s="62"/>
    </row>
    <row r="1595" spans="3:9" s="55" customFormat="1" ht="15" customHeight="1">
      <c r="C1595" s="122" t="s">
        <v>1220</v>
      </c>
      <c r="D1595" s="69" t="s">
        <v>1221</v>
      </c>
      <c r="E1595" s="70"/>
      <c r="F1595" s="70"/>
      <c r="G1595" s="71"/>
      <c r="H1595" s="124">
        <f>H1594+H1592+H1588</f>
        <v>21553.5</v>
      </c>
      <c r="I1595" s="62"/>
    </row>
    <row r="1596" spans="3:9" s="55" customFormat="1" ht="15" customHeight="1">
      <c r="C1596" s="122" t="s">
        <v>1222</v>
      </c>
      <c r="D1596" s="69" t="s">
        <v>1325</v>
      </c>
      <c r="E1596" s="70"/>
      <c r="F1596" s="71"/>
      <c r="G1596" s="95">
        <v>0.1</v>
      </c>
      <c r="H1596" s="124">
        <f>H1595*G1596</f>
        <v>2155.35</v>
      </c>
      <c r="I1596" s="62"/>
    </row>
    <row r="1597" spans="3:9" s="55" customFormat="1" ht="15" customHeight="1" thickBot="1">
      <c r="C1597" s="130" t="s">
        <v>1223</v>
      </c>
      <c r="D1597" s="131" t="s">
        <v>1224</v>
      </c>
      <c r="E1597" s="132"/>
      <c r="F1597" s="132"/>
      <c r="G1597" s="155"/>
      <c r="H1597" s="134">
        <f>SUM(H1595:H1596)</f>
        <v>23708.85</v>
      </c>
      <c r="I1597" s="62"/>
    </row>
    <row r="1598" spans="3:9" ht="13.8" thickTop="1"/>
    <row r="1599" spans="3:9">
      <c r="D1599" t="s">
        <v>6575</v>
      </c>
    </row>
    <row r="1601" spans="3:9" s="55" customFormat="1" ht="21.75" customHeight="1" thickBot="1">
      <c r="C1601" s="53" t="s">
        <v>6582</v>
      </c>
      <c r="D1601" s="221" t="s">
        <v>6583</v>
      </c>
      <c r="E1601" s="342"/>
      <c r="F1601" s="342"/>
      <c r="G1601" s="342"/>
      <c r="H1601" s="342"/>
      <c r="I1601" s="56">
        <f>ROUNDDOWN(H1615,-2)</f>
        <v>182700</v>
      </c>
    </row>
    <row r="1602" spans="3:9" s="55" customFormat="1" ht="36" customHeight="1" thickTop="1">
      <c r="C1602" s="119" t="s">
        <v>1197</v>
      </c>
      <c r="D1602" s="120" t="s">
        <v>1198</v>
      </c>
      <c r="E1602" s="120" t="s">
        <v>1199</v>
      </c>
      <c r="F1602" s="120" t="s">
        <v>1200</v>
      </c>
      <c r="G1602" s="120" t="s">
        <v>1201</v>
      </c>
      <c r="H1602" s="121" t="s">
        <v>1202</v>
      </c>
      <c r="I1602" s="62"/>
    </row>
    <row r="1603" spans="3:9" s="55" customFormat="1" ht="15" customHeight="1">
      <c r="C1603" s="330" t="s">
        <v>1203</v>
      </c>
      <c r="D1603" s="59" t="s">
        <v>1204</v>
      </c>
      <c r="E1603" s="73"/>
      <c r="F1603" s="73"/>
      <c r="G1603" s="73"/>
      <c r="H1603" s="146"/>
      <c r="I1603" s="62"/>
    </row>
    <row r="1604" spans="3:9" s="55" customFormat="1" ht="15" customHeight="1">
      <c r="C1604" s="330">
        <v>1</v>
      </c>
      <c r="D1604" s="59" t="s">
        <v>5</v>
      </c>
      <c r="E1604" s="170" t="s">
        <v>2123</v>
      </c>
      <c r="F1604" s="471">
        <v>2.0000000000000001E-4</v>
      </c>
      <c r="G1604" s="64">
        <f>VLOOKUP(D1604,upahbahan,3,FALSE)</f>
        <v>100000</v>
      </c>
      <c r="H1604" s="124">
        <f t="shared" ref="H1604:H1605" si="140">F1604*G1604</f>
        <v>20</v>
      </c>
      <c r="I1604" s="62"/>
    </row>
    <row r="1605" spans="3:9" s="55" customFormat="1" ht="15" customHeight="1">
      <c r="C1605" s="330">
        <v>2</v>
      </c>
      <c r="D1605" s="59" t="s">
        <v>1802</v>
      </c>
      <c r="E1605" s="170" t="s">
        <v>2123</v>
      </c>
      <c r="F1605" s="471">
        <v>6.9999999999999999E-4</v>
      </c>
      <c r="G1605" s="64">
        <f>VLOOKUP(D1605,upahbahan,3,FALSE)</f>
        <v>145000</v>
      </c>
      <c r="H1605" s="124">
        <f t="shared" si="140"/>
        <v>101.5</v>
      </c>
      <c r="I1605" s="62"/>
    </row>
    <row r="1606" spans="3:9" s="55" customFormat="1" ht="15" customHeight="1">
      <c r="C1606" s="144" t="s">
        <v>1210</v>
      </c>
      <c r="D1606" s="80"/>
      <c r="E1606" s="80"/>
      <c r="F1606" s="217"/>
      <c r="G1606" s="218"/>
      <c r="H1606" s="124">
        <f>SUM(H1604:H1605)</f>
        <v>121.5</v>
      </c>
      <c r="I1606" s="220"/>
    </row>
    <row r="1607" spans="3:9" s="55" customFormat="1" ht="17.399999999999999" customHeight="1">
      <c r="C1607" s="343" t="s">
        <v>1211</v>
      </c>
      <c r="D1607" s="333" t="s">
        <v>1212</v>
      </c>
      <c r="E1607" s="73"/>
      <c r="F1607" s="60"/>
      <c r="G1607" s="73"/>
      <c r="H1607" s="344"/>
      <c r="I1607" s="62"/>
    </row>
    <row r="1608" spans="3:9" s="55" customFormat="1" ht="15" customHeight="1">
      <c r="C1608" s="343">
        <v>1</v>
      </c>
      <c r="D1608" s="333" t="s">
        <v>6581</v>
      </c>
      <c r="E1608" s="170" t="s">
        <v>42</v>
      </c>
      <c r="F1608" s="94">
        <v>1.0999999999999999E-2</v>
      </c>
      <c r="G1608" s="64">
        <f>VLOOKUP(D1608,upahbahan,3,FALSE)</f>
        <v>15000000</v>
      </c>
      <c r="H1608" s="124">
        <f>F1608*G1608</f>
        <v>165000</v>
      </c>
      <c r="I1608" s="62"/>
    </row>
    <row r="1609" spans="3:9" s="55" customFormat="1" ht="15" customHeight="1">
      <c r="C1609" s="343">
        <v>2</v>
      </c>
      <c r="D1609" s="333" t="s">
        <v>962</v>
      </c>
      <c r="E1609" s="170" t="s">
        <v>530</v>
      </c>
      <c r="F1609" s="94">
        <v>5</v>
      </c>
      <c r="G1609" s="64">
        <f>VLOOKUP(D1609,upahbahan,3,FALSE)</f>
        <v>200</v>
      </c>
      <c r="H1609" s="124">
        <f>F1609*G1609</f>
        <v>1000</v>
      </c>
      <c r="I1609" s="62"/>
    </row>
    <row r="1610" spans="3:9" s="55" customFormat="1" ht="15" customHeight="1">
      <c r="C1610" s="144" t="s">
        <v>1216</v>
      </c>
      <c r="D1610" s="80"/>
      <c r="E1610" s="537"/>
      <c r="F1610" s="80"/>
      <c r="G1610" s="162"/>
      <c r="H1610" s="124">
        <f>SUM(H1608:H1609)</f>
        <v>166000</v>
      </c>
      <c r="I1610" s="62"/>
    </row>
    <row r="1611" spans="3:9" s="55" customFormat="1" ht="15" customHeight="1">
      <c r="C1611" s="141" t="s">
        <v>1217</v>
      </c>
      <c r="D1611" s="59" t="s">
        <v>1218</v>
      </c>
      <c r="E1611" s="170"/>
      <c r="F1611" s="73"/>
      <c r="G1611" s="73"/>
      <c r="H1611" s="146"/>
      <c r="I1611" s="62"/>
    </row>
    <row r="1612" spans="3:9" s="55" customFormat="1" ht="15" customHeight="1">
      <c r="C1612" s="144" t="s">
        <v>1219</v>
      </c>
      <c r="D1612" s="80"/>
      <c r="E1612" s="80"/>
      <c r="F1612" s="80"/>
      <c r="G1612" s="162"/>
      <c r="H1612" s="680">
        <f>SUM(H1611:H1611)</f>
        <v>0</v>
      </c>
      <c r="I1612" s="62"/>
    </row>
    <row r="1613" spans="3:9" s="55" customFormat="1" ht="15" customHeight="1">
      <c r="C1613" s="122" t="s">
        <v>1220</v>
      </c>
      <c r="D1613" s="69" t="s">
        <v>1221</v>
      </c>
      <c r="E1613" s="70"/>
      <c r="F1613" s="70"/>
      <c r="G1613" s="71"/>
      <c r="H1613" s="124">
        <f>H1612+H1610+H1606</f>
        <v>166121.5</v>
      </c>
      <c r="I1613" s="62"/>
    </row>
    <row r="1614" spans="3:9" s="55" customFormat="1" ht="15" customHeight="1">
      <c r="C1614" s="122" t="s">
        <v>1222</v>
      </c>
      <c r="D1614" s="69" t="s">
        <v>1325</v>
      </c>
      <c r="E1614" s="70"/>
      <c r="F1614" s="71"/>
      <c r="G1614" s="95">
        <v>0.1</v>
      </c>
      <c r="H1614" s="124">
        <f>H1613*G1614</f>
        <v>16612.150000000001</v>
      </c>
      <c r="I1614" s="62"/>
    </row>
    <row r="1615" spans="3:9" s="55" customFormat="1" ht="15" customHeight="1" thickBot="1">
      <c r="C1615" s="130" t="s">
        <v>1223</v>
      </c>
      <c r="D1615" s="131" t="s">
        <v>1224</v>
      </c>
      <c r="E1615" s="132"/>
      <c r="F1615" s="132"/>
      <c r="G1615" s="155"/>
      <c r="H1615" s="134">
        <f>SUM(H1613:H1614)</f>
        <v>182733.65</v>
      </c>
      <c r="I1615" s="62"/>
    </row>
    <row r="1616" spans="3:9" ht="13.8" thickTop="1"/>
    <row r="1617" spans="3:9">
      <c r="D1617" t="s">
        <v>6575</v>
      </c>
    </row>
    <row r="1619" spans="3:9" ht="16.5" customHeight="1">
      <c r="C1619" s="458" t="s">
        <v>6584</v>
      </c>
      <c r="D1619" s="458" t="s">
        <v>6585</v>
      </c>
    </row>
    <row r="1620" spans="3:9" s="55" customFormat="1" ht="21.75" customHeight="1" thickBot="1">
      <c r="C1620" s="53" t="s">
        <v>6586</v>
      </c>
      <c r="D1620" s="221" t="s">
        <v>6587</v>
      </c>
      <c r="E1620" s="342"/>
      <c r="F1620" s="342"/>
      <c r="G1620" s="342"/>
      <c r="H1620" s="342"/>
      <c r="I1620" s="56">
        <f>ROUNDDOWN(H1631,-2)</f>
        <v>7500</v>
      </c>
    </row>
    <row r="1621" spans="3:9" s="55" customFormat="1" ht="36" customHeight="1" thickTop="1">
      <c r="C1621" s="119" t="s">
        <v>1197</v>
      </c>
      <c r="D1621" s="120" t="s">
        <v>1198</v>
      </c>
      <c r="E1621" s="120" t="s">
        <v>1199</v>
      </c>
      <c r="F1621" s="120" t="s">
        <v>1200</v>
      </c>
      <c r="G1621" s="120" t="s">
        <v>1201</v>
      </c>
      <c r="H1621" s="121" t="s">
        <v>1202</v>
      </c>
      <c r="I1621" s="62"/>
    </row>
    <row r="1622" spans="3:9" s="55" customFormat="1" ht="15" customHeight="1">
      <c r="C1622" s="330" t="s">
        <v>1203</v>
      </c>
      <c r="D1622" s="59" t="s">
        <v>1204</v>
      </c>
      <c r="E1622" s="73"/>
      <c r="F1622" s="73"/>
      <c r="G1622" s="73"/>
      <c r="H1622" s="146"/>
      <c r="I1622" s="62"/>
    </row>
    <row r="1623" spans="3:9" s="55" customFormat="1" ht="15" customHeight="1">
      <c r="C1623" s="330">
        <v>1</v>
      </c>
      <c r="D1623" s="59" t="s">
        <v>6588</v>
      </c>
      <c r="E1623" s="170" t="s">
        <v>2123</v>
      </c>
      <c r="F1623" s="471">
        <v>4.7600000000000003E-2</v>
      </c>
      <c r="G1623" s="64">
        <f>VLOOKUP(D1623,upahbahan,3,FALSE)</f>
        <v>145000</v>
      </c>
      <c r="H1623" s="124">
        <f t="shared" ref="H1623" si="141">F1623*G1623</f>
        <v>6902.0000000000009</v>
      </c>
      <c r="I1623" s="62"/>
    </row>
    <row r="1624" spans="3:9" s="55" customFormat="1" ht="15" customHeight="1">
      <c r="C1624" s="144" t="s">
        <v>1210</v>
      </c>
      <c r="D1624" s="80"/>
      <c r="E1624" s="80"/>
      <c r="F1624" s="217"/>
      <c r="G1624" s="218"/>
      <c r="H1624" s="124">
        <f>SUM(H1623:H1623)</f>
        <v>6902.0000000000009</v>
      </c>
      <c r="I1624" s="220"/>
    </row>
    <row r="1625" spans="3:9" s="55" customFormat="1" ht="17.399999999999999" customHeight="1">
      <c r="C1625" s="343" t="s">
        <v>1211</v>
      </c>
      <c r="D1625" s="333" t="s">
        <v>1212</v>
      </c>
      <c r="E1625" s="73"/>
      <c r="F1625" s="60"/>
      <c r="G1625" s="73"/>
      <c r="H1625" s="344"/>
      <c r="I1625" s="62"/>
    </row>
    <row r="1626" spans="3:9" s="55" customFormat="1" ht="15" customHeight="1">
      <c r="C1626" s="144" t="s">
        <v>1216</v>
      </c>
      <c r="D1626" s="80"/>
      <c r="E1626" s="537"/>
      <c r="F1626" s="80"/>
      <c r="G1626" s="162"/>
      <c r="H1626" s="124">
        <f>SUM(H1625)</f>
        <v>0</v>
      </c>
      <c r="I1626" s="62"/>
    </row>
    <row r="1627" spans="3:9" s="55" customFormat="1" ht="15" customHeight="1">
      <c r="C1627" s="141" t="s">
        <v>1217</v>
      </c>
      <c r="D1627" s="59" t="s">
        <v>1218</v>
      </c>
      <c r="E1627" s="170"/>
      <c r="F1627" s="73"/>
      <c r="G1627" s="73"/>
      <c r="H1627" s="146"/>
      <c r="I1627" s="62"/>
    </row>
    <row r="1628" spans="3:9" s="55" customFormat="1" ht="15" customHeight="1">
      <c r="C1628" s="144" t="s">
        <v>1219</v>
      </c>
      <c r="D1628" s="80"/>
      <c r="E1628" s="80"/>
      <c r="F1628" s="80"/>
      <c r="G1628" s="162"/>
      <c r="H1628" s="680">
        <f>SUM(H1627:H1627)</f>
        <v>0</v>
      </c>
      <c r="I1628" s="62"/>
    </row>
    <row r="1629" spans="3:9" s="55" customFormat="1" ht="15" customHeight="1">
      <c r="C1629" s="122" t="s">
        <v>1220</v>
      </c>
      <c r="D1629" s="69" t="s">
        <v>1221</v>
      </c>
      <c r="E1629" s="70"/>
      <c r="F1629" s="70"/>
      <c r="G1629" s="71"/>
      <c r="H1629" s="124">
        <f>H1628+H1626+H1624</f>
        <v>6902.0000000000009</v>
      </c>
      <c r="I1629" s="62"/>
    </row>
    <row r="1630" spans="3:9" s="55" customFormat="1" ht="15" customHeight="1">
      <c r="C1630" s="122" t="s">
        <v>1222</v>
      </c>
      <c r="D1630" s="69" t="s">
        <v>1325</v>
      </c>
      <c r="E1630" s="70"/>
      <c r="F1630" s="71"/>
      <c r="G1630" s="95">
        <v>0.1</v>
      </c>
      <c r="H1630" s="124">
        <f>H1629*G1630</f>
        <v>690.20000000000016</v>
      </c>
      <c r="I1630" s="62"/>
    </row>
    <row r="1631" spans="3:9" s="55" customFormat="1" ht="15" customHeight="1" thickBot="1">
      <c r="C1631" s="130" t="s">
        <v>1223</v>
      </c>
      <c r="D1631" s="131" t="s">
        <v>1224</v>
      </c>
      <c r="E1631" s="132"/>
      <c r="F1631" s="132"/>
      <c r="G1631" s="155"/>
      <c r="H1631" s="134">
        <f>SUM(H1629:H1630)</f>
        <v>7592.2000000000007</v>
      </c>
      <c r="I1631" s="62"/>
    </row>
    <row r="1632" spans="3:9" ht="13.8" thickTop="1"/>
    <row r="1633" spans="3:9">
      <c r="D1633" t="s">
        <v>6589</v>
      </c>
    </row>
    <row r="1635" spans="3:9" s="55" customFormat="1" ht="21.75" customHeight="1" thickBot="1">
      <c r="C1635" s="53" t="s">
        <v>6590</v>
      </c>
      <c r="D1635" s="221" t="s">
        <v>6593</v>
      </c>
      <c r="E1635" s="342"/>
      <c r="F1635" s="342"/>
      <c r="G1635" s="342"/>
      <c r="H1635" s="342"/>
      <c r="I1635" s="56">
        <f>ROUNDDOWN(H1646,-2)</f>
        <v>11600</v>
      </c>
    </row>
    <row r="1636" spans="3:9" s="55" customFormat="1" ht="36" customHeight="1" thickTop="1">
      <c r="C1636" s="119" t="s">
        <v>1197</v>
      </c>
      <c r="D1636" s="120" t="s">
        <v>1198</v>
      </c>
      <c r="E1636" s="120" t="s">
        <v>1199</v>
      </c>
      <c r="F1636" s="120" t="s">
        <v>1200</v>
      </c>
      <c r="G1636" s="120" t="s">
        <v>1201</v>
      </c>
      <c r="H1636" s="121" t="s">
        <v>1202</v>
      </c>
      <c r="I1636" s="62"/>
    </row>
    <row r="1637" spans="3:9" s="55" customFormat="1" ht="15" customHeight="1">
      <c r="C1637" s="330" t="s">
        <v>1203</v>
      </c>
      <c r="D1637" s="59" t="s">
        <v>1204</v>
      </c>
      <c r="E1637" s="73"/>
      <c r="F1637" s="73"/>
      <c r="G1637" s="73"/>
      <c r="H1637" s="146"/>
      <c r="I1637" s="62"/>
    </row>
    <row r="1638" spans="3:9" s="55" customFormat="1" ht="15" customHeight="1">
      <c r="C1638" s="330">
        <v>1</v>
      </c>
      <c r="D1638" s="59" t="s">
        <v>6588</v>
      </c>
      <c r="E1638" s="170" t="s">
        <v>2123</v>
      </c>
      <c r="F1638" s="471">
        <v>7.3300000000000004E-2</v>
      </c>
      <c r="G1638" s="64">
        <f>VLOOKUP(D1638,upahbahan,3,FALSE)</f>
        <v>145000</v>
      </c>
      <c r="H1638" s="124">
        <f t="shared" ref="H1638" si="142">F1638*G1638</f>
        <v>10628.5</v>
      </c>
      <c r="I1638" s="62"/>
    </row>
    <row r="1639" spans="3:9" s="55" customFormat="1" ht="15" customHeight="1">
      <c r="C1639" s="144" t="s">
        <v>1210</v>
      </c>
      <c r="D1639" s="80"/>
      <c r="E1639" s="80"/>
      <c r="F1639" s="217"/>
      <c r="G1639" s="218"/>
      <c r="H1639" s="124">
        <f>SUM(H1638:H1638)</f>
        <v>10628.5</v>
      </c>
      <c r="I1639" s="220"/>
    </row>
    <row r="1640" spans="3:9" s="55" customFormat="1" ht="17.399999999999999" customHeight="1">
      <c r="C1640" s="343" t="s">
        <v>1211</v>
      </c>
      <c r="D1640" s="333" t="s">
        <v>1212</v>
      </c>
      <c r="E1640" s="73"/>
      <c r="F1640" s="60"/>
      <c r="G1640" s="73"/>
      <c r="H1640" s="344"/>
      <c r="I1640" s="62"/>
    </row>
    <row r="1641" spans="3:9" s="55" customFormat="1" ht="15" customHeight="1">
      <c r="C1641" s="144" t="s">
        <v>1216</v>
      </c>
      <c r="D1641" s="80"/>
      <c r="E1641" s="537"/>
      <c r="F1641" s="80"/>
      <c r="G1641" s="162"/>
      <c r="H1641" s="124">
        <f>SUM(H1640)</f>
        <v>0</v>
      </c>
      <c r="I1641" s="62"/>
    </row>
    <row r="1642" spans="3:9" s="55" customFormat="1" ht="15" customHeight="1">
      <c r="C1642" s="141" t="s">
        <v>1217</v>
      </c>
      <c r="D1642" s="59" t="s">
        <v>1218</v>
      </c>
      <c r="E1642" s="170"/>
      <c r="F1642" s="73"/>
      <c r="G1642" s="73"/>
      <c r="H1642" s="146"/>
      <c r="I1642" s="62"/>
    </row>
    <row r="1643" spans="3:9" s="55" customFormat="1" ht="15" customHeight="1">
      <c r="C1643" s="144" t="s">
        <v>1219</v>
      </c>
      <c r="D1643" s="80"/>
      <c r="E1643" s="80"/>
      <c r="F1643" s="80"/>
      <c r="G1643" s="162"/>
      <c r="H1643" s="680">
        <f>SUM(H1642:H1642)</f>
        <v>0</v>
      </c>
      <c r="I1643" s="62"/>
    </row>
    <row r="1644" spans="3:9" s="55" customFormat="1" ht="15" customHeight="1">
      <c r="C1644" s="122" t="s">
        <v>1220</v>
      </c>
      <c r="D1644" s="69" t="s">
        <v>1221</v>
      </c>
      <c r="E1644" s="70"/>
      <c r="F1644" s="70"/>
      <c r="G1644" s="71"/>
      <c r="H1644" s="124">
        <f>H1643+H1641+H1639</f>
        <v>10628.5</v>
      </c>
      <c r="I1644" s="62"/>
    </row>
    <row r="1645" spans="3:9" s="55" customFormat="1" ht="15" customHeight="1">
      <c r="C1645" s="122" t="s">
        <v>1222</v>
      </c>
      <c r="D1645" s="69" t="s">
        <v>1325</v>
      </c>
      <c r="E1645" s="70"/>
      <c r="F1645" s="71"/>
      <c r="G1645" s="95">
        <v>0.1</v>
      </c>
      <c r="H1645" s="124">
        <f>H1644*G1645</f>
        <v>1062.8500000000001</v>
      </c>
      <c r="I1645" s="62"/>
    </row>
    <row r="1646" spans="3:9" s="55" customFormat="1" ht="15" customHeight="1" thickBot="1">
      <c r="C1646" s="130" t="s">
        <v>1223</v>
      </c>
      <c r="D1646" s="131" t="s">
        <v>1224</v>
      </c>
      <c r="E1646" s="132"/>
      <c r="F1646" s="132"/>
      <c r="G1646" s="155"/>
      <c r="H1646" s="134">
        <f>SUM(H1644:H1645)</f>
        <v>11691.35</v>
      </c>
      <c r="I1646" s="62"/>
    </row>
    <row r="1647" spans="3:9" ht="13.8" thickTop="1"/>
    <row r="1648" spans="3:9">
      <c r="D1648" t="s">
        <v>6589</v>
      </c>
    </row>
    <row r="1651" spans="3:9" s="55" customFormat="1" ht="21.75" customHeight="1" thickBot="1">
      <c r="C1651" s="53" t="s">
        <v>6591</v>
      </c>
      <c r="D1651" s="221" t="s">
        <v>6592</v>
      </c>
      <c r="E1651" s="342"/>
      <c r="F1651" s="342"/>
      <c r="G1651" s="342"/>
      <c r="H1651" s="342"/>
      <c r="I1651" s="56">
        <f>ROUNDDOWN(H1662,-2)</f>
        <v>20700</v>
      </c>
    </row>
    <row r="1652" spans="3:9" s="55" customFormat="1" ht="36" customHeight="1" thickTop="1">
      <c r="C1652" s="119" t="s">
        <v>1197</v>
      </c>
      <c r="D1652" s="120" t="s">
        <v>1198</v>
      </c>
      <c r="E1652" s="120" t="s">
        <v>1199</v>
      </c>
      <c r="F1652" s="120" t="s">
        <v>1200</v>
      </c>
      <c r="G1652" s="120" t="s">
        <v>1201</v>
      </c>
      <c r="H1652" s="121" t="s">
        <v>1202</v>
      </c>
      <c r="I1652" s="62"/>
    </row>
    <row r="1653" spans="3:9" s="55" customFormat="1" ht="15" customHeight="1">
      <c r="C1653" s="330" t="s">
        <v>1203</v>
      </c>
      <c r="D1653" s="59" t="s">
        <v>1204</v>
      </c>
      <c r="E1653" s="73"/>
      <c r="F1653" s="73"/>
      <c r="G1653" s="73"/>
      <c r="H1653" s="146"/>
      <c r="I1653" s="62"/>
    </row>
    <row r="1654" spans="3:9" s="55" customFormat="1" ht="15" customHeight="1">
      <c r="C1654" s="330">
        <v>1</v>
      </c>
      <c r="D1654" s="59" t="s">
        <v>6588</v>
      </c>
      <c r="E1654" s="170" t="s">
        <v>2123</v>
      </c>
      <c r="F1654" s="471">
        <v>0.12989999999999999</v>
      </c>
      <c r="G1654" s="64">
        <f>VLOOKUP(D1654,upahbahan,3,FALSE)</f>
        <v>145000</v>
      </c>
      <c r="H1654" s="124">
        <f t="shared" ref="H1654" si="143">F1654*G1654</f>
        <v>18835.5</v>
      </c>
      <c r="I1654" s="62"/>
    </row>
    <row r="1655" spans="3:9" s="55" customFormat="1" ht="15" customHeight="1">
      <c r="C1655" s="144" t="s">
        <v>1210</v>
      </c>
      <c r="D1655" s="80"/>
      <c r="E1655" s="80"/>
      <c r="F1655" s="217"/>
      <c r="G1655" s="218"/>
      <c r="H1655" s="124">
        <f>SUM(H1654:H1654)</f>
        <v>18835.5</v>
      </c>
      <c r="I1655" s="220"/>
    </row>
    <row r="1656" spans="3:9" s="55" customFormat="1" ht="17.399999999999999" customHeight="1">
      <c r="C1656" s="343" t="s">
        <v>1211</v>
      </c>
      <c r="D1656" s="333" t="s">
        <v>1212</v>
      </c>
      <c r="E1656" s="73"/>
      <c r="F1656" s="60"/>
      <c r="G1656" s="73"/>
      <c r="H1656" s="344"/>
      <c r="I1656" s="62"/>
    </row>
    <row r="1657" spans="3:9" s="55" customFormat="1" ht="15" customHeight="1">
      <c r="C1657" s="144" t="s">
        <v>1216</v>
      </c>
      <c r="D1657" s="80"/>
      <c r="E1657" s="537"/>
      <c r="F1657" s="80"/>
      <c r="G1657" s="162"/>
      <c r="H1657" s="124">
        <f>SUM(H1656)</f>
        <v>0</v>
      </c>
      <c r="I1657" s="62"/>
    </row>
    <row r="1658" spans="3:9" s="55" customFormat="1" ht="15" customHeight="1">
      <c r="C1658" s="141" t="s">
        <v>1217</v>
      </c>
      <c r="D1658" s="59" t="s">
        <v>1218</v>
      </c>
      <c r="E1658" s="170"/>
      <c r="F1658" s="73"/>
      <c r="G1658" s="73"/>
      <c r="H1658" s="146"/>
      <c r="I1658" s="62"/>
    </row>
    <row r="1659" spans="3:9" s="55" customFormat="1" ht="15" customHeight="1">
      <c r="C1659" s="144" t="s">
        <v>1219</v>
      </c>
      <c r="D1659" s="80"/>
      <c r="E1659" s="80"/>
      <c r="F1659" s="80"/>
      <c r="G1659" s="162"/>
      <c r="H1659" s="680">
        <f>SUM(H1658:H1658)</f>
        <v>0</v>
      </c>
      <c r="I1659" s="62"/>
    </row>
    <row r="1660" spans="3:9" s="55" customFormat="1" ht="15" customHeight="1">
      <c r="C1660" s="122" t="s">
        <v>1220</v>
      </c>
      <c r="D1660" s="69" t="s">
        <v>1221</v>
      </c>
      <c r="E1660" s="70"/>
      <c r="F1660" s="70"/>
      <c r="G1660" s="71"/>
      <c r="H1660" s="124">
        <f>H1659+H1657+H1655</f>
        <v>18835.5</v>
      </c>
      <c r="I1660" s="62"/>
    </row>
    <row r="1661" spans="3:9" s="55" customFormat="1" ht="15" customHeight="1">
      <c r="C1661" s="122" t="s">
        <v>1222</v>
      </c>
      <c r="D1661" s="69" t="s">
        <v>1325</v>
      </c>
      <c r="E1661" s="70"/>
      <c r="F1661" s="71"/>
      <c r="G1661" s="95">
        <v>0.1</v>
      </c>
      <c r="H1661" s="124">
        <f>H1660*G1661</f>
        <v>1883.5500000000002</v>
      </c>
      <c r="I1661" s="62"/>
    </row>
    <row r="1662" spans="3:9" s="55" customFormat="1" ht="15" customHeight="1" thickBot="1">
      <c r="C1662" s="130" t="s">
        <v>1223</v>
      </c>
      <c r="D1662" s="131" t="s">
        <v>1224</v>
      </c>
      <c r="E1662" s="132"/>
      <c r="F1662" s="132"/>
      <c r="G1662" s="155"/>
      <c r="H1662" s="134">
        <f>SUM(H1660:H1661)</f>
        <v>20719.05</v>
      </c>
      <c r="I1662" s="62"/>
    </row>
    <row r="1663" spans="3:9" ht="13.8" thickTop="1"/>
    <row r="1664" spans="3:9">
      <c r="D1664" t="s">
        <v>6589</v>
      </c>
    </row>
    <row r="1667" spans="3:9" s="55" customFormat="1" ht="21.75" customHeight="1" thickBot="1">
      <c r="C1667" s="53" t="s">
        <v>6594</v>
      </c>
      <c r="D1667" s="221" t="s">
        <v>6595</v>
      </c>
      <c r="E1667" s="342"/>
      <c r="F1667" s="342"/>
      <c r="G1667" s="342"/>
      <c r="H1667" s="342"/>
      <c r="I1667" s="56">
        <f>ROUNDDOWN(H1678,-2)</f>
        <v>3100</v>
      </c>
    </row>
    <row r="1668" spans="3:9" s="55" customFormat="1" ht="36" customHeight="1" thickTop="1">
      <c r="C1668" s="119" t="s">
        <v>1197</v>
      </c>
      <c r="D1668" s="120" t="s">
        <v>1198</v>
      </c>
      <c r="E1668" s="120" t="s">
        <v>1199</v>
      </c>
      <c r="F1668" s="120" t="s">
        <v>1200</v>
      </c>
      <c r="G1668" s="120" t="s">
        <v>1201</v>
      </c>
      <c r="H1668" s="121" t="s">
        <v>1202</v>
      </c>
      <c r="I1668" s="62"/>
    </row>
    <row r="1669" spans="3:9" s="55" customFormat="1" ht="15" customHeight="1">
      <c r="C1669" s="330" t="s">
        <v>1203</v>
      </c>
      <c r="D1669" s="59" t="s">
        <v>1204</v>
      </c>
      <c r="E1669" s="73"/>
      <c r="F1669" s="73"/>
      <c r="G1669" s="73"/>
      <c r="H1669" s="146"/>
      <c r="I1669" s="62"/>
    </row>
    <row r="1670" spans="3:9" s="55" customFormat="1" ht="15" customHeight="1">
      <c r="C1670" s="330">
        <v>1</v>
      </c>
      <c r="D1670" s="59" t="s">
        <v>6588</v>
      </c>
      <c r="E1670" s="170" t="s">
        <v>2123</v>
      </c>
      <c r="F1670" s="471">
        <v>1.9900000000000001E-2</v>
      </c>
      <c r="G1670" s="64">
        <f>VLOOKUP(D1670,upahbahan,3,FALSE)</f>
        <v>145000</v>
      </c>
      <c r="H1670" s="124">
        <f t="shared" ref="H1670" si="144">F1670*G1670</f>
        <v>2885.5</v>
      </c>
      <c r="I1670" s="62"/>
    </row>
    <row r="1671" spans="3:9" s="55" customFormat="1" ht="15" customHeight="1">
      <c r="C1671" s="144" t="s">
        <v>1210</v>
      </c>
      <c r="D1671" s="80"/>
      <c r="E1671" s="80"/>
      <c r="F1671" s="217"/>
      <c r="G1671" s="218"/>
      <c r="H1671" s="124">
        <f>SUM(H1670:H1670)</f>
        <v>2885.5</v>
      </c>
      <c r="I1671" s="220"/>
    </row>
    <row r="1672" spans="3:9" s="55" customFormat="1" ht="17.399999999999999" customHeight="1">
      <c r="C1672" s="343" t="s">
        <v>1211</v>
      </c>
      <c r="D1672" s="333" t="s">
        <v>1212</v>
      </c>
      <c r="E1672" s="73"/>
      <c r="F1672" s="60"/>
      <c r="G1672" s="73"/>
      <c r="H1672" s="344"/>
      <c r="I1672" s="62"/>
    </row>
    <row r="1673" spans="3:9" s="55" customFormat="1" ht="15" customHeight="1">
      <c r="C1673" s="144" t="s">
        <v>1216</v>
      </c>
      <c r="D1673" s="80"/>
      <c r="E1673" s="537"/>
      <c r="F1673" s="80"/>
      <c r="G1673" s="162"/>
      <c r="H1673" s="124">
        <f>SUM(H1672)</f>
        <v>0</v>
      </c>
      <c r="I1673" s="62"/>
    </row>
    <row r="1674" spans="3:9" s="55" customFormat="1" ht="15" customHeight="1">
      <c r="C1674" s="141" t="s">
        <v>1217</v>
      </c>
      <c r="D1674" s="59" t="s">
        <v>1218</v>
      </c>
      <c r="E1674" s="170"/>
      <c r="F1674" s="73"/>
      <c r="G1674" s="73"/>
      <c r="H1674" s="146"/>
      <c r="I1674" s="62"/>
    </row>
    <row r="1675" spans="3:9" s="55" customFormat="1" ht="15" customHeight="1">
      <c r="C1675" s="144" t="s">
        <v>1219</v>
      </c>
      <c r="D1675" s="80"/>
      <c r="E1675" s="80"/>
      <c r="F1675" s="80"/>
      <c r="G1675" s="162"/>
      <c r="H1675" s="680">
        <f>SUM(H1674:H1674)</f>
        <v>0</v>
      </c>
      <c r="I1675" s="62"/>
    </row>
    <row r="1676" spans="3:9" s="55" customFormat="1" ht="15" customHeight="1">
      <c r="C1676" s="122" t="s">
        <v>1220</v>
      </c>
      <c r="D1676" s="69" t="s">
        <v>1221</v>
      </c>
      <c r="E1676" s="70"/>
      <c r="F1676" s="70"/>
      <c r="G1676" s="71"/>
      <c r="H1676" s="124">
        <f>H1675+H1673+H1671</f>
        <v>2885.5</v>
      </c>
      <c r="I1676" s="62"/>
    </row>
    <row r="1677" spans="3:9" s="55" customFormat="1" ht="15" customHeight="1">
      <c r="C1677" s="122" t="s">
        <v>1222</v>
      </c>
      <c r="D1677" s="69" t="s">
        <v>1325</v>
      </c>
      <c r="E1677" s="70"/>
      <c r="F1677" s="71"/>
      <c r="G1677" s="95">
        <v>0.1</v>
      </c>
      <c r="H1677" s="124">
        <f>H1676*G1677</f>
        <v>288.55</v>
      </c>
      <c r="I1677" s="62"/>
    </row>
    <row r="1678" spans="3:9" s="55" customFormat="1" ht="15" customHeight="1" thickBot="1">
      <c r="C1678" s="130" t="s">
        <v>1223</v>
      </c>
      <c r="D1678" s="131" t="s">
        <v>1224</v>
      </c>
      <c r="E1678" s="132"/>
      <c r="F1678" s="132"/>
      <c r="G1678" s="155"/>
      <c r="H1678" s="134">
        <f>SUM(H1676:H1677)</f>
        <v>3174.05</v>
      </c>
      <c r="I1678" s="62"/>
    </row>
    <row r="1679" spans="3:9" ht="13.8" thickTop="1"/>
    <row r="1680" spans="3:9">
      <c r="D1680" t="s">
        <v>6589</v>
      </c>
    </row>
    <row r="1683" spans="3:9" s="55" customFormat="1" ht="21.75" customHeight="1" thickBot="1">
      <c r="C1683" s="53" t="s">
        <v>6596</v>
      </c>
      <c r="D1683" s="221" t="s">
        <v>6597</v>
      </c>
      <c r="E1683" s="342"/>
      <c r="F1683" s="342"/>
      <c r="G1683" s="342"/>
      <c r="H1683" s="342"/>
      <c r="I1683" s="56">
        <f>ROUNDDOWN(H1694,-2)</f>
        <v>100</v>
      </c>
    </row>
    <row r="1684" spans="3:9" s="55" customFormat="1" ht="36" customHeight="1" thickTop="1">
      <c r="C1684" s="119" t="s">
        <v>1197</v>
      </c>
      <c r="D1684" s="120" t="s">
        <v>1198</v>
      </c>
      <c r="E1684" s="120" t="s">
        <v>1199</v>
      </c>
      <c r="F1684" s="120" t="s">
        <v>1200</v>
      </c>
      <c r="G1684" s="120" t="s">
        <v>1201</v>
      </c>
      <c r="H1684" s="121" t="s">
        <v>1202</v>
      </c>
      <c r="I1684" s="62"/>
    </row>
    <row r="1685" spans="3:9" s="55" customFormat="1" ht="15" customHeight="1">
      <c r="C1685" s="330" t="s">
        <v>1203</v>
      </c>
      <c r="D1685" s="59" t="s">
        <v>1204</v>
      </c>
      <c r="E1685" s="73"/>
      <c r="F1685" s="73"/>
      <c r="G1685" s="73"/>
      <c r="H1685" s="146"/>
      <c r="I1685" s="62"/>
    </row>
    <row r="1686" spans="3:9" s="55" customFormat="1" ht="15" customHeight="1">
      <c r="C1686" s="330">
        <v>1</v>
      </c>
      <c r="D1686" s="59" t="s">
        <v>6588</v>
      </c>
      <c r="E1686" s="170" t="s">
        <v>2123</v>
      </c>
      <c r="F1686" s="471">
        <v>8.0000000000000004E-4</v>
      </c>
      <c r="G1686" s="64">
        <f>VLOOKUP(D1686,upahbahan,3,FALSE)</f>
        <v>145000</v>
      </c>
      <c r="H1686" s="124">
        <f t="shared" ref="H1686" si="145">F1686*G1686</f>
        <v>116</v>
      </c>
      <c r="I1686" s="62"/>
    </row>
    <row r="1687" spans="3:9" s="55" customFormat="1" ht="15" customHeight="1">
      <c r="C1687" s="144" t="s">
        <v>1210</v>
      </c>
      <c r="D1687" s="80"/>
      <c r="E1687" s="80"/>
      <c r="F1687" s="217"/>
      <c r="G1687" s="218"/>
      <c r="H1687" s="124">
        <f>SUM(H1686:H1686)</f>
        <v>116</v>
      </c>
      <c r="I1687" s="220"/>
    </row>
    <row r="1688" spans="3:9" s="55" customFormat="1" ht="17.399999999999999" customHeight="1">
      <c r="C1688" s="343" t="s">
        <v>1211</v>
      </c>
      <c r="D1688" s="333" t="s">
        <v>1212</v>
      </c>
      <c r="E1688" s="73"/>
      <c r="F1688" s="60"/>
      <c r="G1688" s="73"/>
      <c r="H1688" s="344"/>
      <c r="I1688" s="62"/>
    </row>
    <row r="1689" spans="3:9" s="55" customFormat="1" ht="15" customHeight="1">
      <c r="C1689" s="144" t="s">
        <v>1216</v>
      </c>
      <c r="D1689" s="80"/>
      <c r="E1689" s="537"/>
      <c r="F1689" s="80"/>
      <c r="G1689" s="162"/>
      <c r="H1689" s="124">
        <f>SUM(H1688)</f>
        <v>0</v>
      </c>
      <c r="I1689" s="62"/>
    </row>
    <row r="1690" spans="3:9" s="55" customFormat="1" ht="15" customHeight="1">
      <c r="C1690" s="141" t="s">
        <v>1217</v>
      </c>
      <c r="D1690" s="59" t="s">
        <v>1218</v>
      </c>
      <c r="E1690" s="170"/>
      <c r="F1690" s="73"/>
      <c r="G1690" s="73"/>
      <c r="H1690" s="146"/>
      <c r="I1690" s="62"/>
    </row>
    <row r="1691" spans="3:9" s="55" customFormat="1" ht="15" customHeight="1">
      <c r="C1691" s="144" t="s">
        <v>1219</v>
      </c>
      <c r="D1691" s="80"/>
      <c r="E1691" s="80"/>
      <c r="F1691" s="80"/>
      <c r="G1691" s="162"/>
      <c r="H1691" s="680">
        <f>SUM(H1690:H1690)</f>
        <v>0</v>
      </c>
      <c r="I1691" s="62"/>
    </row>
    <row r="1692" spans="3:9" s="55" customFormat="1" ht="15" customHeight="1">
      <c r="C1692" s="122" t="s">
        <v>1220</v>
      </c>
      <c r="D1692" s="69" t="s">
        <v>1221</v>
      </c>
      <c r="E1692" s="70"/>
      <c r="F1692" s="70"/>
      <c r="G1692" s="71"/>
      <c r="H1692" s="124">
        <f>H1691+H1689+H1687</f>
        <v>116</v>
      </c>
      <c r="I1692" s="62"/>
    </row>
    <row r="1693" spans="3:9" s="55" customFormat="1" ht="15" customHeight="1">
      <c r="C1693" s="122" t="s">
        <v>1222</v>
      </c>
      <c r="D1693" s="69" t="s">
        <v>1325</v>
      </c>
      <c r="E1693" s="70"/>
      <c r="F1693" s="71"/>
      <c r="G1693" s="95">
        <v>0.1</v>
      </c>
      <c r="H1693" s="124">
        <f>H1692*G1693</f>
        <v>11.600000000000001</v>
      </c>
      <c r="I1693" s="62"/>
    </row>
    <row r="1694" spans="3:9" s="55" customFormat="1" ht="15" customHeight="1" thickBot="1">
      <c r="C1694" s="130" t="s">
        <v>1223</v>
      </c>
      <c r="D1694" s="131" t="s">
        <v>1224</v>
      </c>
      <c r="E1694" s="132"/>
      <c r="F1694" s="132"/>
      <c r="G1694" s="155"/>
      <c r="H1694" s="134">
        <f>SUM(H1692:H1693)</f>
        <v>127.6</v>
      </c>
      <c r="I1694" s="62"/>
    </row>
    <row r="1695" spans="3:9" ht="13.8" thickTop="1"/>
    <row r="1696" spans="3:9">
      <c r="D1696" t="s">
        <v>6589</v>
      </c>
    </row>
    <row r="1699" spans="3:9" s="55" customFormat="1" ht="21.75" customHeight="1" thickBot="1">
      <c r="C1699" s="53" t="s">
        <v>6598</v>
      </c>
      <c r="D1699" s="221" t="s">
        <v>6599</v>
      </c>
      <c r="E1699" s="342"/>
      <c r="F1699" s="342"/>
      <c r="G1699" s="342"/>
      <c r="H1699" s="342"/>
      <c r="I1699" s="56">
        <f>ROUNDDOWN(H1710,-2)</f>
        <v>0</v>
      </c>
    </row>
    <row r="1700" spans="3:9" s="55" customFormat="1" ht="36" customHeight="1" thickTop="1">
      <c r="C1700" s="119" t="s">
        <v>1197</v>
      </c>
      <c r="D1700" s="120" t="s">
        <v>1198</v>
      </c>
      <c r="E1700" s="120" t="s">
        <v>1199</v>
      </c>
      <c r="F1700" s="120" t="s">
        <v>1200</v>
      </c>
      <c r="G1700" s="120" t="s">
        <v>1201</v>
      </c>
      <c r="H1700" s="121" t="s">
        <v>1202</v>
      </c>
      <c r="I1700" s="62"/>
    </row>
    <row r="1701" spans="3:9" s="55" customFormat="1" ht="15" customHeight="1">
      <c r="C1701" s="330" t="s">
        <v>1203</v>
      </c>
      <c r="D1701" s="59" t="s">
        <v>1204</v>
      </c>
      <c r="E1701" s="73"/>
      <c r="F1701" s="73"/>
      <c r="G1701" s="73"/>
      <c r="H1701" s="146"/>
      <c r="I1701" s="62"/>
    </row>
    <row r="1702" spans="3:9" s="55" customFormat="1" ht="15" customHeight="1">
      <c r="C1702" s="330">
        <v>1</v>
      </c>
      <c r="D1702" s="59" t="s">
        <v>6588</v>
      </c>
      <c r="E1702" s="170" t="s">
        <v>2123</v>
      </c>
      <c r="F1702" s="471">
        <v>4.0000000000000002E-4</v>
      </c>
      <c r="G1702" s="64">
        <f>VLOOKUP(D1702,upahbahan,3,FALSE)</f>
        <v>145000</v>
      </c>
      <c r="H1702" s="124">
        <f t="shared" ref="H1702" si="146">F1702*G1702</f>
        <v>58</v>
      </c>
      <c r="I1702" s="62"/>
    </row>
    <row r="1703" spans="3:9" s="55" customFormat="1" ht="15" customHeight="1">
      <c r="C1703" s="144" t="s">
        <v>1210</v>
      </c>
      <c r="D1703" s="80"/>
      <c r="E1703" s="80"/>
      <c r="F1703" s="217"/>
      <c r="G1703" s="218"/>
      <c r="H1703" s="124">
        <f>SUM(H1702:H1702)</f>
        <v>58</v>
      </c>
      <c r="I1703" s="220"/>
    </row>
    <row r="1704" spans="3:9" s="55" customFormat="1" ht="17.399999999999999" customHeight="1">
      <c r="C1704" s="343" t="s">
        <v>1211</v>
      </c>
      <c r="D1704" s="333" t="s">
        <v>1212</v>
      </c>
      <c r="E1704" s="73"/>
      <c r="F1704" s="60"/>
      <c r="G1704" s="73"/>
      <c r="H1704" s="344"/>
      <c r="I1704" s="62"/>
    </row>
    <row r="1705" spans="3:9" s="55" customFormat="1" ht="15" customHeight="1">
      <c r="C1705" s="144" t="s">
        <v>1216</v>
      </c>
      <c r="D1705" s="80"/>
      <c r="E1705" s="537"/>
      <c r="F1705" s="80"/>
      <c r="G1705" s="162"/>
      <c r="H1705" s="124">
        <f>SUM(H1704)</f>
        <v>0</v>
      </c>
      <c r="I1705" s="62"/>
    </row>
    <row r="1706" spans="3:9" s="55" customFormat="1" ht="15" customHeight="1">
      <c r="C1706" s="141" t="s">
        <v>1217</v>
      </c>
      <c r="D1706" s="59" t="s">
        <v>1218</v>
      </c>
      <c r="E1706" s="170"/>
      <c r="F1706" s="73"/>
      <c r="G1706" s="73"/>
      <c r="H1706" s="146"/>
      <c r="I1706" s="62"/>
    </row>
    <row r="1707" spans="3:9" s="55" customFormat="1" ht="15" customHeight="1">
      <c r="C1707" s="144" t="s">
        <v>1219</v>
      </c>
      <c r="D1707" s="80"/>
      <c r="E1707" s="80"/>
      <c r="F1707" s="80"/>
      <c r="G1707" s="162"/>
      <c r="H1707" s="680">
        <f>SUM(H1706:H1706)</f>
        <v>0</v>
      </c>
      <c r="I1707" s="62"/>
    </row>
    <row r="1708" spans="3:9" s="55" customFormat="1" ht="15" customHeight="1">
      <c r="C1708" s="122" t="s">
        <v>1220</v>
      </c>
      <c r="D1708" s="69" t="s">
        <v>1221</v>
      </c>
      <c r="E1708" s="70"/>
      <c r="F1708" s="70"/>
      <c r="G1708" s="71"/>
      <c r="H1708" s="124">
        <f>H1707+H1705+H1703</f>
        <v>58</v>
      </c>
      <c r="I1708" s="62"/>
    </row>
    <row r="1709" spans="3:9" s="55" customFormat="1" ht="15" customHeight="1">
      <c r="C1709" s="122" t="s">
        <v>1222</v>
      </c>
      <c r="D1709" s="69" t="s">
        <v>1325</v>
      </c>
      <c r="E1709" s="70"/>
      <c r="F1709" s="71"/>
      <c r="G1709" s="95">
        <v>0.1</v>
      </c>
      <c r="H1709" s="124">
        <f>H1708*G1709</f>
        <v>5.8000000000000007</v>
      </c>
      <c r="I1709" s="62"/>
    </row>
    <row r="1710" spans="3:9" s="55" customFormat="1" ht="15" customHeight="1" thickBot="1">
      <c r="C1710" s="130" t="s">
        <v>1223</v>
      </c>
      <c r="D1710" s="131" t="s">
        <v>1224</v>
      </c>
      <c r="E1710" s="132"/>
      <c r="F1710" s="132"/>
      <c r="G1710" s="155"/>
      <c r="H1710" s="134">
        <f>SUM(H1708:H1709)</f>
        <v>63.8</v>
      </c>
      <c r="I1710" s="62"/>
    </row>
    <row r="1711" spans="3:9" ht="13.8" thickTop="1"/>
    <row r="1712" spans="3:9">
      <c r="D1712" t="s">
        <v>6589</v>
      </c>
    </row>
    <row r="1715" spans="3:9">
      <c r="C1715" s="458" t="s">
        <v>6600</v>
      </c>
      <c r="D1715" s="458" t="s">
        <v>6601</v>
      </c>
    </row>
    <row r="1716" spans="3:9" s="55" customFormat="1" ht="21.75" customHeight="1" thickBot="1">
      <c r="C1716" s="53" t="s">
        <v>6602</v>
      </c>
      <c r="D1716" s="221" t="s">
        <v>6603</v>
      </c>
      <c r="E1716" s="342"/>
      <c r="F1716" s="342"/>
      <c r="G1716" s="342"/>
      <c r="H1716" s="342"/>
      <c r="I1716" s="56">
        <f>ROUNDDOWN(H1730,-2)</f>
        <v>1400</v>
      </c>
    </row>
    <row r="1717" spans="3:9" s="55" customFormat="1" ht="36" customHeight="1" thickTop="1">
      <c r="C1717" s="119" t="s">
        <v>1197</v>
      </c>
      <c r="D1717" s="120" t="s">
        <v>1198</v>
      </c>
      <c r="E1717" s="120" t="s">
        <v>1199</v>
      </c>
      <c r="F1717" s="120" t="s">
        <v>1200</v>
      </c>
      <c r="G1717" s="120" t="s">
        <v>1201</v>
      </c>
      <c r="H1717" s="121" t="s">
        <v>1202</v>
      </c>
      <c r="I1717" s="62"/>
    </row>
    <row r="1718" spans="3:9" s="55" customFormat="1" ht="15" customHeight="1">
      <c r="C1718" s="330" t="s">
        <v>1203</v>
      </c>
      <c r="D1718" s="59" t="s">
        <v>1204</v>
      </c>
      <c r="E1718" s="73"/>
      <c r="F1718" s="73"/>
      <c r="G1718" s="73"/>
      <c r="H1718" s="146"/>
      <c r="I1718" s="62"/>
    </row>
    <row r="1719" spans="3:9" s="55" customFormat="1" ht="15" customHeight="1">
      <c r="C1719" s="330">
        <v>1</v>
      </c>
      <c r="D1719" s="59" t="s">
        <v>5</v>
      </c>
      <c r="E1719" s="170" t="s">
        <v>2123</v>
      </c>
      <c r="F1719" s="471">
        <v>5.0000000000000001E-4</v>
      </c>
      <c r="G1719" s="64">
        <f>VLOOKUP(D1719,upahbahan,3,FALSE)</f>
        <v>100000</v>
      </c>
      <c r="H1719" s="124">
        <f t="shared" ref="H1719:H1720" si="147">F1719*G1719</f>
        <v>50</v>
      </c>
      <c r="I1719" s="62"/>
    </row>
    <row r="1720" spans="3:9" s="55" customFormat="1" ht="15" customHeight="1">
      <c r="C1720" s="330">
        <v>2</v>
      </c>
      <c r="D1720" s="59" t="s">
        <v>1802</v>
      </c>
      <c r="E1720" s="170" t="s">
        <v>2123</v>
      </c>
      <c r="F1720" s="471">
        <v>1.4E-3</v>
      </c>
      <c r="G1720" s="64">
        <f>VLOOKUP(D1720,upahbahan,3,FALSE)</f>
        <v>145000</v>
      </c>
      <c r="H1720" s="124">
        <f t="shared" si="147"/>
        <v>203</v>
      </c>
      <c r="I1720" s="62"/>
    </row>
    <row r="1721" spans="3:9" s="55" customFormat="1" ht="15" customHeight="1">
      <c r="C1721" s="144" t="s">
        <v>1210</v>
      </c>
      <c r="D1721" s="80"/>
      <c r="E1721" s="80"/>
      <c r="F1721" s="217"/>
      <c r="G1721" s="218"/>
      <c r="H1721" s="124">
        <f>SUM(H1719:H1720)</f>
        <v>253</v>
      </c>
      <c r="I1721" s="220"/>
    </row>
    <row r="1722" spans="3:9" s="55" customFormat="1" ht="17.399999999999999" customHeight="1">
      <c r="C1722" s="343" t="s">
        <v>1211</v>
      </c>
      <c r="D1722" s="333" t="s">
        <v>1212</v>
      </c>
      <c r="E1722" s="73"/>
      <c r="F1722" s="60"/>
      <c r="G1722" s="73"/>
      <c r="H1722" s="344"/>
      <c r="I1722" s="62"/>
    </row>
    <row r="1723" spans="3:9" s="55" customFormat="1" ht="15" customHeight="1">
      <c r="C1723" s="343">
        <v>1</v>
      </c>
      <c r="D1723" s="333" t="s">
        <v>6604</v>
      </c>
      <c r="E1723" s="170" t="s">
        <v>2453</v>
      </c>
      <c r="F1723" s="94">
        <v>1E-3</v>
      </c>
      <c r="G1723" s="64">
        <f>VLOOKUP(D1723,upahbahan,3,FALSE)</f>
        <v>430000</v>
      </c>
      <c r="H1723" s="124">
        <f>F1723*G1723</f>
        <v>430</v>
      </c>
      <c r="I1723" s="62"/>
    </row>
    <row r="1724" spans="3:9" s="55" customFormat="1" ht="15" customHeight="1">
      <c r="C1724" s="343">
        <v>2</v>
      </c>
      <c r="D1724" s="333" t="s">
        <v>962</v>
      </c>
      <c r="E1724" s="170" t="s">
        <v>530</v>
      </c>
      <c r="F1724" s="94">
        <v>3</v>
      </c>
      <c r="G1724" s="64">
        <f>VLOOKUP(D1724,upahbahan,3,FALSE)</f>
        <v>200</v>
      </c>
      <c r="H1724" s="124">
        <f>F1724*G1724</f>
        <v>600</v>
      </c>
      <c r="I1724" s="62"/>
    </row>
    <row r="1725" spans="3:9" s="55" customFormat="1" ht="15" customHeight="1">
      <c r="C1725" s="144" t="s">
        <v>1216</v>
      </c>
      <c r="D1725" s="80"/>
      <c r="E1725" s="537"/>
      <c r="F1725" s="80"/>
      <c r="G1725" s="162"/>
      <c r="H1725" s="124">
        <f>SUM(H1723:H1724)</f>
        <v>1030</v>
      </c>
      <c r="I1725" s="62"/>
    </row>
    <row r="1726" spans="3:9" s="55" customFormat="1" ht="15" customHeight="1">
      <c r="C1726" s="141" t="s">
        <v>1217</v>
      </c>
      <c r="D1726" s="59" t="s">
        <v>1218</v>
      </c>
      <c r="E1726" s="170"/>
      <c r="F1726" s="73"/>
      <c r="G1726" s="73"/>
      <c r="H1726" s="146"/>
      <c r="I1726" s="62"/>
    </row>
    <row r="1727" spans="3:9" s="55" customFormat="1" ht="15" customHeight="1">
      <c r="C1727" s="144" t="s">
        <v>1219</v>
      </c>
      <c r="D1727" s="80"/>
      <c r="E1727" s="80"/>
      <c r="F1727" s="80"/>
      <c r="G1727" s="162"/>
      <c r="H1727" s="680">
        <f>SUM(H1726:H1726)</f>
        <v>0</v>
      </c>
      <c r="I1727" s="62"/>
    </row>
    <row r="1728" spans="3:9" s="55" customFormat="1" ht="15" customHeight="1">
      <c r="C1728" s="122" t="s">
        <v>1220</v>
      </c>
      <c r="D1728" s="69" t="s">
        <v>1221</v>
      </c>
      <c r="E1728" s="70"/>
      <c r="F1728" s="70"/>
      <c r="G1728" s="71"/>
      <c r="H1728" s="124">
        <f>H1727+H1725+H1721</f>
        <v>1283</v>
      </c>
      <c r="I1728" s="62"/>
    </row>
    <row r="1729" spans="3:9" s="55" customFormat="1" ht="15" customHeight="1">
      <c r="C1729" s="122" t="s">
        <v>1222</v>
      </c>
      <c r="D1729" s="69" t="s">
        <v>1325</v>
      </c>
      <c r="E1729" s="70"/>
      <c r="F1729" s="71"/>
      <c r="G1729" s="95">
        <v>0.1</v>
      </c>
      <c r="H1729" s="124">
        <f>H1728*G1729</f>
        <v>128.30000000000001</v>
      </c>
      <c r="I1729" s="62"/>
    </row>
    <row r="1730" spans="3:9" s="55" customFormat="1" ht="15" customHeight="1" thickBot="1">
      <c r="C1730" s="130" t="s">
        <v>1223</v>
      </c>
      <c r="D1730" s="131" t="s">
        <v>1224</v>
      </c>
      <c r="E1730" s="132"/>
      <c r="F1730" s="132"/>
      <c r="G1730" s="155"/>
      <c r="H1730" s="134">
        <f>SUM(H1728:H1729)</f>
        <v>1411.3</v>
      </c>
      <c r="I1730" s="62"/>
    </row>
    <row r="1731" spans="3:9" ht="13.8" thickTop="1"/>
    <row r="1732" spans="3:9" s="55" customFormat="1" ht="21.75" customHeight="1" thickBot="1">
      <c r="C1732" s="53" t="s">
        <v>6605</v>
      </c>
      <c r="D1732" s="221" t="s">
        <v>6619</v>
      </c>
      <c r="E1732" s="342"/>
      <c r="F1732" s="342"/>
      <c r="G1732" s="342"/>
      <c r="H1732" s="342"/>
      <c r="I1732" s="56">
        <f>ROUNDDOWN(H1746,-2)</f>
        <v>1200</v>
      </c>
    </row>
    <row r="1733" spans="3:9" s="55" customFormat="1" ht="36" customHeight="1" thickTop="1">
      <c r="C1733" s="119" t="s">
        <v>1197</v>
      </c>
      <c r="D1733" s="120" t="s">
        <v>1198</v>
      </c>
      <c r="E1733" s="120" t="s">
        <v>1199</v>
      </c>
      <c r="F1733" s="120" t="s">
        <v>1200</v>
      </c>
      <c r="G1733" s="120" t="s">
        <v>1201</v>
      </c>
      <c r="H1733" s="121" t="s">
        <v>1202</v>
      </c>
      <c r="I1733" s="62"/>
    </row>
    <row r="1734" spans="3:9" s="55" customFormat="1" ht="15" customHeight="1">
      <c r="C1734" s="330" t="s">
        <v>1203</v>
      </c>
      <c r="D1734" s="59" t="s">
        <v>1204</v>
      </c>
      <c r="E1734" s="73"/>
      <c r="F1734" s="73"/>
      <c r="G1734" s="73"/>
      <c r="H1734" s="146"/>
      <c r="I1734" s="62"/>
    </row>
    <row r="1735" spans="3:9" s="55" customFormat="1" ht="15" customHeight="1">
      <c r="C1735" s="330">
        <v>1</v>
      </c>
      <c r="D1735" s="59" t="s">
        <v>5</v>
      </c>
      <c r="E1735" s="170" t="s">
        <v>2123</v>
      </c>
      <c r="F1735" s="471">
        <v>5.0000000000000001E-4</v>
      </c>
      <c r="G1735" s="64">
        <f>VLOOKUP(D1735,upahbahan,3,FALSE)</f>
        <v>100000</v>
      </c>
      <c r="H1735" s="124">
        <f t="shared" ref="H1735:H1736" si="148">F1735*G1735</f>
        <v>50</v>
      </c>
      <c r="I1735" s="62"/>
    </row>
    <row r="1736" spans="3:9" s="55" customFormat="1" ht="15" customHeight="1">
      <c r="C1736" s="330">
        <v>4</v>
      </c>
      <c r="D1736" s="59" t="s">
        <v>1802</v>
      </c>
      <c r="E1736" s="170" t="s">
        <v>2123</v>
      </c>
      <c r="F1736" s="471">
        <v>2.0000000000000001E-4</v>
      </c>
      <c r="G1736" s="64">
        <f>VLOOKUP(D1736,upahbahan,3,FALSE)</f>
        <v>145000</v>
      </c>
      <c r="H1736" s="124">
        <f t="shared" si="148"/>
        <v>29</v>
      </c>
      <c r="I1736" s="62"/>
    </row>
    <row r="1737" spans="3:9" s="55" customFormat="1" ht="15" customHeight="1">
      <c r="C1737" s="144" t="s">
        <v>1210</v>
      </c>
      <c r="D1737" s="80"/>
      <c r="E1737" s="80"/>
      <c r="F1737" s="217"/>
      <c r="G1737" s="218"/>
      <c r="H1737" s="124">
        <f>SUM(H1735:H1736)</f>
        <v>79</v>
      </c>
      <c r="I1737" s="220"/>
    </row>
    <row r="1738" spans="3:9" s="55" customFormat="1" ht="17.399999999999999" customHeight="1">
      <c r="C1738" s="343" t="s">
        <v>1211</v>
      </c>
      <c r="D1738" s="333" t="s">
        <v>1212</v>
      </c>
      <c r="E1738" s="73"/>
      <c r="F1738" s="60"/>
      <c r="G1738" s="73"/>
      <c r="H1738" s="344"/>
      <c r="I1738" s="62"/>
    </row>
    <row r="1739" spans="3:9" s="55" customFormat="1" ht="15" customHeight="1">
      <c r="C1739" s="343">
        <v>1</v>
      </c>
      <c r="D1739" s="333" t="s">
        <v>6604</v>
      </c>
      <c r="E1739" s="170" t="s">
        <v>2453</v>
      </c>
      <c r="F1739" s="94">
        <v>1E-3</v>
      </c>
      <c r="G1739" s="64">
        <f>VLOOKUP(D1739,upahbahan,3,FALSE)</f>
        <v>430000</v>
      </c>
      <c r="H1739" s="124">
        <f>F1739*G1739</f>
        <v>430</v>
      </c>
      <c r="I1739" s="62"/>
    </row>
    <row r="1740" spans="3:9" s="55" customFormat="1" ht="15" customHeight="1">
      <c r="C1740" s="343">
        <v>2</v>
      </c>
      <c r="D1740" s="333" t="s">
        <v>962</v>
      </c>
      <c r="E1740" s="170" t="s">
        <v>530</v>
      </c>
      <c r="F1740" s="94">
        <v>3</v>
      </c>
      <c r="G1740" s="64">
        <f>VLOOKUP(D1740,upahbahan,3,FALSE)</f>
        <v>200</v>
      </c>
      <c r="H1740" s="124">
        <f t="shared" ref="H1740" si="149">F1740*G1740</f>
        <v>600</v>
      </c>
      <c r="I1740" s="62"/>
    </row>
    <row r="1741" spans="3:9" s="55" customFormat="1" ht="15" customHeight="1">
      <c r="C1741" s="144" t="s">
        <v>1216</v>
      </c>
      <c r="D1741" s="80"/>
      <c r="E1741" s="537"/>
      <c r="F1741" s="80"/>
      <c r="G1741" s="162"/>
      <c r="H1741" s="124">
        <f>SUM(H1739:H1740)</f>
        <v>1030</v>
      </c>
      <c r="I1741" s="62"/>
    </row>
    <row r="1742" spans="3:9" s="55" customFormat="1" ht="15" customHeight="1">
      <c r="C1742" s="141" t="s">
        <v>1217</v>
      </c>
      <c r="D1742" s="59" t="s">
        <v>1218</v>
      </c>
      <c r="E1742" s="170"/>
      <c r="F1742" s="73"/>
      <c r="G1742" s="73"/>
      <c r="H1742" s="146"/>
      <c r="I1742" s="62"/>
    </row>
    <row r="1743" spans="3:9" s="55" customFormat="1" ht="15" customHeight="1">
      <c r="C1743" s="144" t="s">
        <v>1219</v>
      </c>
      <c r="D1743" s="80"/>
      <c r="E1743" s="80"/>
      <c r="F1743" s="80"/>
      <c r="G1743" s="162"/>
      <c r="H1743" s="680">
        <f>SUM(H1742:H1742)</f>
        <v>0</v>
      </c>
      <c r="I1743" s="62"/>
    </row>
    <row r="1744" spans="3:9" s="55" customFormat="1" ht="15" customHeight="1">
      <c r="C1744" s="122" t="s">
        <v>1220</v>
      </c>
      <c r="D1744" s="69" t="s">
        <v>1221</v>
      </c>
      <c r="E1744" s="70"/>
      <c r="F1744" s="70"/>
      <c r="G1744" s="71"/>
      <c r="H1744" s="124">
        <f>H1743+H1741+H1737</f>
        <v>1109</v>
      </c>
      <c r="I1744" s="62"/>
    </row>
    <row r="1745" spans="3:9" s="55" customFormat="1" ht="15" customHeight="1">
      <c r="C1745" s="122" t="s">
        <v>1222</v>
      </c>
      <c r="D1745" s="69" t="s">
        <v>1325</v>
      </c>
      <c r="E1745" s="70"/>
      <c r="F1745" s="71"/>
      <c r="G1745" s="95">
        <v>0.1</v>
      </c>
      <c r="H1745" s="124">
        <f>H1744*G1745</f>
        <v>110.9</v>
      </c>
      <c r="I1745" s="62"/>
    </row>
    <row r="1746" spans="3:9" s="55" customFormat="1" ht="15" customHeight="1" thickBot="1">
      <c r="C1746" s="130" t="s">
        <v>1223</v>
      </c>
      <c r="D1746" s="131" t="s">
        <v>1224</v>
      </c>
      <c r="E1746" s="132"/>
      <c r="F1746" s="132"/>
      <c r="G1746" s="155"/>
      <c r="H1746" s="134">
        <f>SUM(H1744:H1745)</f>
        <v>1219.9000000000001</v>
      </c>
      <c r="I1746" s="62"/>
    </row>
    <row r="1747" spans="3:9" ht="13.8" thickTop="1"/>
    <row r="1748" spans="3:9" ht="13.8">
      <c r="C1748" s="160" t="s">
        <v>6606</v>
      </c>
      <c r="D1748" s="436" t="s">
        <v>6607</v>
      </c>
    </row>
    <row r="1749" spans="3:9" s="55" customFormat="1" ht="21.75" customHeight="1" thickBot="1">
      <c r="C1749" s="53" t="s">
        <v>6608</v>
      </c>
      <c r="D1749" s="221" t="s">
        <v>6609</v>
      </c>
      <c r="E1749" s="342"/>
      <c r="F1749" s="342"/>
      <c r="G1749" s="342"/>
      <c r="H1749" s="342"/>
      <c r="I1749" s="56">
        <f>ROUNDDOWN(H1760,)</f>
        <v>55</v>
      </c>
    </row>
    <row r="1750" spans="3:9" s="55" customFormat="1" ht="36" customHeight="1" thickTop="1">
      <c r="C1750" s="119" t="s">
        <v>1197</v>
      </c>
      <c r="D1750" s="120" t="s">
        <v>1198</v>
      </c>
      <c r="E1750" s="120" t="s">
        <v>1199</v>
      </c>
      <c r="F1750" s="120" t="s">
        <v>1200</v>
      </c>
      <c r="G1750" s="120" t="s">
        <v>1201</v>
      </c>
      <c r="H1750" s="121" t="s">
        <v>1202</v>
      </c>
      <c r="I1750" s="62"/>
    </row>
    <row r="1751" spans="3:9" s="55" customFormat="1" ht="15" customHeight="1">
      <c r="C1751" s="330" t="s">
        <v>1203</v>
      </c>
      <c r="D1751" s="59" t="s">
        <v>1204</v>
      </c>
      <c r="E1751" s="73"/>
      <c r="F1751" s="73"/>
      <c r="G1751" s="73"/>
      <c r="H1751" s="146"/>
      <c r="I1751" s="62"/>
    </row>
    <row r="1752" spans="3:9" s="55" customFormat="1" ht="15" customHeight="1">
      <c r="C1752" s="330">
        <v>1</v>
      </c>
      <c r="D1752" s="59" t="s">
        <v>5</v>
      </c>
      <c r="E1752" s="170" t="s">
        <v>2123</v>
      </c>
      <c r="F1752" s="471">
        <v>5.0000000000000001E-4</v>
      </c>
      <c r="G1752" s="64">
        <f>VLOOKUP(D1752,upahbahan,3,FALSE)</f>
        <v>100000</v>
      </c>
      <c r="H1752" s="124">
        <f t="shared" ref="H1752" si="150">F1752*G1752</f>
        <v>50</v>
      </c>
      <c r="I1752" s="62"/>
    </row>
    <row r="1753" spans="3:9" s="55" customFormat="1" ht="15" customHeight="1">
      <c r="C1753" s="144" t="s">
        <v>1210</v>
      </c>
      <c r="D1753" s="80"/>
      <c r="E1753" s="80"/>
      <c r="F1753" s="217"/>
      <c r="G1753" s="218"/>
      <c r="H1753" s="124">
        <f>SUM(H1752:H1752)</f>
        <v>50</v>
      </c>
      <c r="I1753" s="220"/>
    </row>
    <row r="1754" spans="3:9" s="55" customFormat="1" ht="17.399999999999999" customHeight="1">
      <c r="C1754" s="343" t="s">
        <v>1211</v>
      </c>
      <c r="D1754" s="333" t="s">
        <v>1212</v>
      </c>
      <c r="E1754" s="73"/>
      <c r="F1754" s="60"/>
      <c r="G1754" s="73"/>
      <c r="H1754" s="344"/>
      <c r="I1754" s="62"/>
    </row>
    <row r="1755" spans="3:9" s="55" customFormat="1" ht="15" customHeight="1">
      <c r="C1755" s="144" t="s">
        <v>1216</v>
      </c>
      <c r="D1755" s="80"/>
      <c r="E1755" s="537"/>
      <c r="F1755" s="80"/>
      <c r="G1755" s="162"/>
      <c r="H1755" s="124">
        <f>SUM(H1754)</f>
        <v>0</v>
      </c>
      <c r="I1755" s="62"/>
    </row>
    <row r="1756" spans="3:9" s="55" customFormat="1" ht="15" customHeight="1">
      <c r="C1756" s="141" t="s">
        <v>1217</v>
      </c>
      <c r="D1756" s="59" t="s">
        <v>1218</v>
      </c>
      <c r="E1756" s="170"/>
      <c r="F1756" s="73"/>
      <c r="G1756" s="73"/>
      <c r="H1756" s="146"/>
      <c r="I1756" s="62"/>
    </row>
    <row r="1757" spans="3:9" s="55" customFormat="1" ht="15" customHeight="1">
      <c r="C1757" s="144" t="s">
        <v>1219</v>
      </c>
      <c r="D1757" s="80"/>
      <c r="E1757" s="80"/>
      <c r="F1757" s="80"/>
      <c r="G1757" s="162"/>
      <c r="H1757" s="680">
        <f>SUM(H1756:H1756)</f>
        <v>0</v>
      </c>
      <c r="I1757" s="62"/>
    </row>
    <row r="1758" spans="3:9" s="55" customFormat="1" ht="15" customHeight="1">
      <c r="C1758" s="122" t="s">
        <v>1220</v>
      </c>
      <c r="D1758" s="69" t="s">
        <v>1221</v>
      </c>
      <c r="E1758" s="70"/>
      <c r="F1758" s="70"/>
      <c r="G1758" s="71"/>
      <c r="H1758" s="124">
        <f>H1757+H1755+H1753</f>
        <v>50</v>
      </c>
      <c r="I1758" s="62"/>
    </row>
    <row r="1759" spans="3:9" s="55" customFormat="1" ht="15" customHeight="1">
      <c r="C1759" s="122" t="s">
        <v>1222</v>
      </c>
      <c r="D1759" s="69" t="s">
        <v>1325</v>
      </c>
      <c r="E1759" s="70"/>
      <c r="F1759" s="71"/>
      <c r="G1759" s="95">
        <v>0.1</v>
      </c>
      <c r="H1759" s="124">
        <f>H1758*G1759</f>
        <v>5</v>
      </c>
      <c r="I1759" s="62"/>
    </row>
    <row r="1760" spans="3:9" s="55" customFormat="1" ht="15" customHeight="1" thickBot="1">
      <c r="C1760" s="130" t="s">
        <v>1223</v>
      </c>
      <c r="D1760" s="131" t="s">
        <v>1224</v>
      </c>
      <c r="E1760" s="132"/>
      <c r="F1760" s="132"/>
      <c r="G1760" s="155"/>
      <c r="H1760" s="134">
        <f>SUM(H1758:H1759)</f>
        <v>55</v>
      </c>
      <c r="I1760" s="62"/>
    </row>
    <row r="1761" spans="3:9" ht="13.8" thickTop="1"/>
    <row r="1763" spans="3:9" ht="13.8">
      <c r="C1763" s="160" t="s">
        <v>6610</v>
      </c>
      <c r="D1763" s="436" t="s">
        <v>6611</v>
      </c>
    </row>
    <row r="1764" spans="3:9" s="55" customFormat="1" ht="21.75" customHeight="1" thickBot="1">
      <c r="C1764" s="53" t="s">
        <v>6612</v>
      </c>
      <c r="D1764" s="221" t="s">
        <v>6613</v>
      </c>
      <c r="E1764" s="342"/>
      <c r="F1764" s="342"/>
      <c r="G1764" s="342"/>
      <c r="H1764" s="342"/>
      <c r="I1764" s="56">
        <f>ROUNDDOWN(H1782,-2)</f>
        <v>454600</v>
      </c>
    </row>
    <row r="1765" spans="3:9" s="55" customFormat="1" ht="36" customHeight="1" thickTop="1">
      <c r="C1765" s="119" t="s">
        <v>1197</v>
      </c>
      <c r="D1765" s="120" t="s">
        <v>1198</v>
      </c>
      <c r="E1765" s="120" t="s">
        <v>1199</v>
      </c>
      <c r="F1765" s="120" t="s">
        <v>1200</v>
      </c>
      <c r="G1765" s="120" t="s">
        <v>1201</v>
      </c>
      <c r="H1765" s="121" t="s">
        <v>1202</v>
      </c>
      <c r="I1765" s="62"/>
    </row>
    <row r="1766" spans="3:9" s="55" customFormat="1" ht="15" customHeight="1">
      <c r="C1766" s="330" t="s">
        <v>1203</v>
      </c>
      <c r="D1766" s="59" t="s">
        <v>1204</v>
      </c>
      <c r="E1766" s="73"/>
      <c r="F1766" s="73"/>
      <c r="G1766" s="73"/>
      <c r="H1766" s="146"/>
      <c r="I1766" s="62"/>
    </row>
    <row r="1767" spans="3:9" s="55" customFormat="1" ht="15" customHeight="1">
      <c r="C1767" s="330">
        <v>1</v>
      </c>
      <c r="D1767" s="59" t="s">
        <v>5</v>
      </c>
      <c r="E1767" s="170" t="s">
        <v>2123</v>
      </c>
      <c r="F1767" s="471">
        <v>0.05</v>
      </c>
      <c r="G1767" s="64">
        <f>VLOOKUP(D1767,upahbahan,3,FALSE)</f>
        <v>100000</v>
      </c>
      <c r="H1767" s="124">
        <f t="shared" ref="H1767:H1770" si="151">F1767*G1767</f>
        <v>5000</v>
      </c>
      <c r="I1767" s="62"/>
    </row>
    <row r="1768" spans="3:9" s="55" customFormat="1" ht="15" customHeight="1">
      <c r="C1768" s="330">
        <v>2</v>
      </c>
      <c r="D1768" s="59" t="s">
        <v>12</v>
      </c>
      <c r="E1768" s="170" t="s">
        <v>2123</v>
      </c>
      <c r="F1768" s="471">
        <v>0.05</v>
      </c>
      <c r="G1768" s="64">
        <f>VLOOKUP(D1768,upahbahan,3,FALSE)</f>
        <v>145000</v>
      </c>
      <c r="H1768" s="124">
        <f t="shared" si="151"/>
        <v>7250</v>
      </c>
      <c r="I1768" s="62"/>
    </row>
    <row r="1769" spans="3:9" s="55" customFormat="1" ht="15" customHeight="1">
      <c r="C1769" s="330">
        <v>3</v>
      </c>
      <c r="D1769" s="59" t="s">
        <v>1314</v>
      </c>
      <c r="E1769" s="170" t="s">
        <v>2123</v>
      </c>
      <c r="F1769" s="471">
        <v>5.0000000000000001E-3</v>
      </c>
      <c r="G1769" s="64">
        <f>VLOOKUP(D1769,upahbahan,3,FALSE)</f>
        <v>175000</v>
      </c>
      <c r="H1769" s="124">
        <f t="shared" si="151"/>
        <v>875</v>
      </c>
      <c r="I1769" s="62"/>
    </row>
    <row r="1770" spans="3:9" s="55" customFormat="1" ht="15" customHeight="1">
      <c r="C1770" s="330">
        <v>4</v>
      </c>
      <c r="D1770" s="59" t="s">
        <v>19</v>
      </c>
      <c r="E1770" s="170" t="s">
        <v>2123</v>
      </c>
      <c r="F1770" s="471">
        <v>1.6999999999999999E-3</v>
      </c>
      <c r="G1770" s="64">
        <f>VLOOKUP(D1770,upahbahan,3,FALSE)</f>
        <v>200000</v>
      </c>
      <c r="H1770" s="124">
        <f t="shared" si="151"/>
        <v>340</v>
      </c>
      <c r="I1770" s="62"/>
    </row>
    <row r="1771" spans="3:9" s="55" customFormat="1" ht="15" customHeight="1">
      <c r="C1771" s="144" t="s">
        <v>1210</v>
      </c>
      <c r="D1771" s="80"/>
      <c r="E1771" s="80"/>
      <c r="F1771" s="217"/>
      <c r="G1771" s="218"/>
      <c r="H1771" s="124">
        <f>SUM(H1767:H1770)</f>
        <v>13465</v>
      </c>
      <c r="I1771" s="220"/>
    </row>
    <row r="1772" spans="3:9" s="55" customFormat="1" ht="17.399999999999999" customHeight="1">
      <c r="C1772" s="343" t="s">
        <v>1211</v>
      </c>
      <c r="D1772" s="333" t="s">
        <v>1212</v>
      </c>
      <c r="E1772" s="73"/>
      <c r="F1772" s="60"/>
      <c r="G1772" s="73"/>
      <c r="H1772" s="344"/>
      <c r="I1772" s="62"/>
    </row>
    <row r="1773" spans="3:9" s="55" customFormat="1" ht="15" customHeight="1">
      <c r="C1773" s="343">
        <v>1</v>
      </c>
      <c r="D1773" s="333" t="s">
        <v>6614</v>
      </c>
      <c r="E1773" s="170" t="s">
        <v>44</v>
      </c>
      <c r="F1773" s="94">
        <v>1</v>
      </c>
      <c r="G1773" s="64">
        <f>VLOOKUP(D1773,upahbahan,3,FALSE)</f>
        <v>340000</v>
      </c>
      <c r="H1773" s="124">
        <f>F1773*G1773</f>
        <v>340000</v>
      </c>
      <c r="I1773" s="62"/>
    </row>
    <row r="1774" spans="3:9" s="55" customFormat="1" ht="15" customHeight="1">
      <c r="C1774" s="343">
        <v>2</v>
      </c>
      <c r="D1774" s="333" t="s">
        <v>6615</v>
      </c>
      <c r="E1774" s="170" t="s">
        <v>1304</v>
      </c>
      <c r="F1774" s="94">
        <v>4</v>
      </c>
      <c r="G1774" s="64">
        <f>VLOOKUP(D1774,upahbahan,3,FALSE)</f>
        <v>13700</v>
      </c>
      <c r="H1774" s="124">
        <f t="shared" ref="H1774:H1776" si="152">F1774*G1774</f>
        <v>54800</v>
      </c>
      <c r="I1774" s="62"/>
    </row>
    <row r="1775" spans="3:9" s="55" customFormat="1" ht="15" customHeight="1">
      <c r="C1775" s="343">
        <v>3</v>
      </c>
      <c r="D1775" s="333" t="s">
        <v>255</v>
      </c>
      <c r="E1775" s="170" t="s">
        <v>6617</v>
      </c>
      <c r="F1775" s="94">
        <v>2.9000000000000001E-2</v>
      </c>
      <c r="G1775" s="64">
        <f>VLOOKUP(D1775,upahbahan,3,FALSE)</f>
        <v>45550</v>
      </c>
      <c r="H1775" s="124">
        <f t="shared" si="152"/>
        <v>1320.95</v>
      </c>
      <c r="I1775" s="62"/>
    </row>
    <row r="1776" spans="3:9" s="55" customFormat="1" ht="15" customHeight="1">
      <c r="C1776" s="343">
        <v>4</v>
      </c>
      <c r="D1776" s="333" t="s">
        <v>6616</v>
      </c>
      <c r="E1776" s="170" t="s">
        <v>530</v>
      </c>
      <c r="F1776" s="94">
        <v>7.6999999999999999E-2</v>
      </c>
      <c r="G1776" s="64">
        <f>VLOOKUP(D1776,upahbahan,3,FALSE)</f>
        <v>48500</v>
      </c>
      <c r="H1776" s="124">
        <f t="shared" si="152"/>
        <v>3734.5</v>
      </c>
      <c r="I1776" s="62"/>
    </row>
    <row r="1777" spans="3:9" s="55" customFormat="1" ht="15" customHeight="1">
      <c r="C1777" s="144" t="s">
        <v>1216</v>
      </c>
      <c r="D1777" s="80"/>
      <c r="E1777" s="537"/>
      <c r="F1777" s="80"/>
      <c r="G1777" s="162"/>
      <c r="H1777" s="124">
        <f>SUM(H1773:H1776)</f>
        <v>399855.45</v>
      </c>
      <c r="I1777" s="62"/>
    </row>
    <row r="1778" spans="3:9" s="55" customFormat="1" ht="15" customHeight="1">
      <c r="C1778" s="141" t="s">
        <v>1217</v>
      </c>
      <c r="D1778" s="59" t="s">
        <v>1218</v>
      </c>
      <c r="E1778" s="170"/>
      <c r="F1778" s="73"/>
      <c r="G1778" s="73"/>
      <c r="H1778" s="146"/>
      <c r="I1778" s="62"/>
    </row>
    <row r="1779" spans="3:9" s="55" customFormat="1" ht="15" customHeight="1">
      <c r="C1779" s="144" t="s">
        <v>1219</v>
      </c>
      <c r="D1779" s="80"/>
      <c r="E1779" s="80"/>
      <c r="F1779" s="80"/>
      <c r="G1779" s="162"/>
      <c r="H1779" s="680">
        <f>SUM(H1778:H1778)</f>
        <v>0</v>
      </c>
      <c r="I1779" s="62"/>
    </row>
    <row r="1780" spans="3:9" s="55" customFormat="1" ht="15" customHeight="1">
      <c r="C1780" s="122" t="s">
        <v>1220</v>
      </c>
      <c r="D1780" s="69" t="s">
        <v>1221</v>
      </c>
      <c r="E1780" s="70"/>
      <c r="F1780" s="70"/>
      <c r="G1780" s="71"/>
      <c r="H1780" s="124">
        <f>H1779+H1777+H1771</f>
        <v>413320.45</v>
      </c>
      <c r="I1780" s="62"/>
    </row>
    <row r="1781" spans="3:9" s="55" customFormat="1" ht="15" customHeight="1">
      <c r="C1781" s="122" t="s">
        <v>1222</v>
      </c>
      <c r="D1781" s="69" t="s">
        <v>1325</v>
      </c>
      <c r="E1781" s="70"/>
      <c r="F1781" s="71"/>
      <c r="G1781" s="95">
        <v>0.1</v>
      </c>
      <c r="H1781" s="124">
        <f>H1780*G1781</f>
        <v>41332.045000000006</v>
      </c>
      <c r="I1781" s="62"/>
    </row>
    <row r="1782" spans="3:9" s="55" customFormat="1" ht="15" customHeight="1" thickBot="1">
      <c r="C1782" s="130" t="s">
        <v>1223</v>
      </c>
      <c r="D1782" s="131" t="s">
        <v>1224</v>
      </c>
      <c r="E1782" s="132"/>
      <c r="F1782" s="132"/>
      <c r="G1782" s="155"/>
      <c r="H1782" s="134">
        <f>SUM(H1780:H1781)</f>
        <v>454652.495</v>
      </c>
      <c r="I1782" s="62"/>
    </row>
    <row r="1783" spans="3:9" ht="13.8" thickTop="1"/>
  </sheetData>
  <mergeCells count="18">
    <mergeCell ref="D134:J134"/>
    <mergeCell ref="D139:J139"/>
    <mergeCell ref="D102:J102"/>
    <mergeCell ref="D107:J107"/>
    <mergeCell ref="D113:J113"/>
    <mergeCell ref="D129:J129"/>
    <mergeCell ref="D7:J7"/>
    <mergeCell ref="D14:J14"/>
    <mergeCell ref="D18:J18"/>
    <mergeCell ref="D33:J33"/>
    <mergeCell ref="D39:J39"/>
    <mergeCell ref="D97:J97"/>
    <mergeCell ref="D46:J46"/>
    <mergeCell ref="D50:J50"/>
    <mergeCell ref="D65:J65"/>
    <mergeCell ref="D71:J71"/>
    <mergeCell ref="D78:J78"/>
    <mergeCell ref="D82:J82"/>
  </mergeCells>
  <dataValidations disablePrompts="1" count="1">
    <dataValidation type="list" allowBlank="1" showInputMessage="1" showErrorMessage="1" sqref="D167:D168 D214:D215 D190:D191 D239:D240 D263:D264 D289:D290 D314:D315 D339:D340 D365:D366 D389:D390 D414:D415 D439:D440 D464:D465 D489:D490 D514:D515 D534:D535 D554:D555 D575:D576 D597:D598 D617:D618 D641:D642 D664:D665 D687:D688 D709:D710 D732:D733 D754:D755 D777:D778 D799:D800 D822:D823 D844:D845 D867:D868 D890 D907 D924 D942 D959 D977 D995 D1012 D1030 D1047 D1066 D1082 D1100" xr:uid="{00000000-0002-0000-1E00-000000000000}">
      <formula1>TENAGA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7474"/>
  <sheetViews>
    <sheetView topLeftCell="B7443" zoomScale="69" zoomScaleNormal="69" workbookViewId="0">
      <selection activeCell="C7346" sqref="C7346"/>
    </sheetView>
  </sheetViews>
  <sheetFormatPr defaultColWidth="8.88671875" defaultRowHeight="13.8"/>
  <cols>
    <col min="1" max="2" width="4.44140625" style="55" customWidth="1"/>
    <col min="3" max="3" width="13.44140625" style="62" customWidth="1"/>
    <col min="4" max="4" width="30.33203125" style="62" customWidth="1"/>
    <col min="5" max="5" width="7.44140625" style="62" customWidth="1"/>
    <col min="6" max="6" width="10.5546875" style="62" customWidth="1"/>
    <col min="7" max="7" width="14.44140625" style="62" customWidth="1"/>
    <col min="8" max="8" width="22" style="62" customWidth="1"/>
    <col min="9" max="9" width="21.109375" style="54" customWidth="1"/>
    <col min="10" max="10" width="19.6640625" style="55" customWidth="1"/>
    <col min="11" max="11" width="14" style="55" customWidth="1"/>
    <col min="12" max="12" width="11.33203125" style="55" customWidth="1"/>
    <col min="13" max="16384" width="8.88671875" style="55"/>
  </cols>
  <sheetData>
    <row r="2" spans="3:13">
      <c r="C2" s="160">
        <v>5</v>
      </c>
      <c r="D2" s="54" t="s">
        <v>3249</v>
      </c>
    </row>
    <row r="3" spans="3:13">
      <c r="C3" s="52" t="s">
        <v>3250</v>
      </c>
      <c r="D3" s="226" t="s">
        <v>3251</v>
      </c>
      <c r="E3" s="226"/>
      <c r="F3" s="226"/>
      <c r="G3" s="226"/>
      <c r="H3" s="226"/>
    </row>
    <row r="4" spans="3:13">
      <c r="C4" s="52" t="s">
        <v>3253</v>
      </c>
      <c r="D4" s="226" t="s">
        <v>3252</v>
      </c>
      <c r="E4" s="226"/>
      <c r="F4" s="226"/>
      <c r="G4" s="226"/>
      <c r="H4" s="226"/>
    </row>
    <row r="5" spans="3:13">
      <c r="C5" s="52" t="s">
        <v>3254</v>
      </c>
      <c r="D5" s="226" t="s">
        <v>3255</v>
      </c>
      <c r="E5" s="226"/>
      <c r="F5" s="226"/>
      <c r="G5" s="226"/>
      <c r="H5" s="226"/>
    </row>
    <row r="6" spans="3:13">
      <c r="C6" s="62" t="s">
        <v>6013</v>
      </c>
      <c r="D6" s="313" t="s">
        <v>1640</v>
      </c>
      <c r="E6" s="307"/>
      <c r="F6" s="307"/>
      <c r="G6" s="307"/>
      <c r="H6" s="307"/>
      <c r="I6" s="56">
        <f>ROUNDDOWN(H21,-2)</f>
        <v>19400</v>
      </c>
    </row>
    <row r="7" spans="3:13" ht="27.6">
      <c r="C7" s="300" t="s">
        <v>1197</v>
      </c>
      <c r="D7" s="300" t="s">
        <v>1198</v>
      </c>
      <c r="E7" s="300" t="s">
        <v>1199</v>
      </c>
      <c r="F7" s="300" t="s">
        <v>1200</v>
      </c>
      <c r="G7" s="300" t="s">
        <v>1201</v>
      </c>
      <c r="H7" s="300" t="s">
        <v>1202</v>
      </c>
    </row>
    <row r="8" spans="3:13">
      <c r="C8" s="72" t="s">
        <v>1203</v>
      </c>
      <c r="D8" s="59" t="s">
        <v>1204</v>
      </c>
      <c r="E8" s="73"/>
      <c r="F8" s="73"/>
      <c r="G8" s="73"/>
      <c r="H8" s="73"/>
      <c r="J8" s="159" t="s">
        <v>1249</v>
      </c>
    </row>
    <row r="9" spans="3:13">
      <c r="C9" s="301">
        <v>1</v>
      </c>
      <c r="D9" s="59" t="s">
        <v>5</v>
      </c>
      <c r="E9" s="302" t="s">
        <v>6</v>
      </c>
      <c r="F9" s="74">
        <v>2.4E-2</v>
      </c>
      <c r="G9" s="64">
        <f>VLOOKUP(D9,upahbahan,3,FALSE)</f>
        <v>100000</v>
      </c>
      <c r="H9" s="64">
        <f t="shared" ref="H9:H12" si="0">F9*G9</f>
        <v>2400</v>
      </c>
      <c r="J9" s="159" t="s">
        <v>1250</v>
      </c>
      <c r="M9" s="65">
        <v>0.1</v>
      </c>
    </row>
    <row r="10" spans="3:13">
      <c r="C10" s="301">
        <v>2</v>
      </c>
      <c r="D10" s="59" t="s">
        <v>17</v>
      </c>
      <c r="E10" s="302" t="s">
        <v>6</v>
      </c>
      <c r="F10" s="74">
        <v>0.04</v>
      </c>
      <c r="G10" s="64">
        <f>VLOOKUP(D10,upahbahan,3,FALSE)</f>
        <v>145000</v>
      </c>
      <c r="H10" s="64">
        <f t="shared" si="0"/>
        <v>5800</v>
      </c>
    </row>
    <row r="11" spans="3:13">
      <c r="C11" s="301">
        <v>3</v>
      </c>
      <c r="D11" s="59" t="s">
        <v>18</v>
      </c>
      <c r="E11" s="302" t="s">
        <v>6</v>
      </c>
      <c r="F11" s="74">
        <v>4.0000000000000001E-3</v>
      </c>
      <c r="G11" s="64">
        <f>VLOOKUP(D11,upahbahan,3,FALSE)</f>
        <v>175000</v>
      </c>
      <c r="H11" s="64">
        <f t="shared" si="0"/>
        <v>700</v>
      </c>
    </row>
    <row r="12" spans="3:13">
      <c r="C12" s="301">
        <v>4</v>
      </c>
      <c r="D12" s="59" t="s">
        <v>19</v>
      </c>
      <c r="E12" s="302" t="s">
        <v>6</v>
      </c>
      <c r="F12" s="74">
        <v>1E-3</v>
      </c>
      <c r="G12" s="64">
        <f>VLOOKUP(D12,upahbahan,3,FALSE)</f>
        <v>200000</v>
      </c>
      <c r="H12" s="64">
        <f t="shared" si="0"/>
        <v>200</v>
      </c>
    </row>
    <row r="13" spans="3:13">
      <c r="C13" s="83" t="s">
        <v>1210</v>
      </c>
      <c r="D13" s="80"/>
      <c r="E13" s="80"/>
      <c r="F13" s="217"/>
      <c r="G13" s="218"/>
      <c r="H13" s="64">
        <f>SUM(H9:H12)</f>
        <v>9100</v>
      </c>
      <c r="I13" s="219"/>
    </row>
    <row r="14" spans="3:13">
      <c r="C14" s="72" t="s">
        <v>1211</v>
      </c>
      <c r="D14" s="59" t="s">
        <v>1212</v>
      </c>
      <c r="E14" s="73"/>
      <c r="F14" s="73"/>
      <c r="G14" s="73"/>
      <c r="H14" s="73"/>
    </row>
    <row r="15" spans="3:13">
      <c r="C15" s="301">
        <v>1</v>
      </c>
      <c r="D15" s="77" t="s">
        <v>914</v>
      </c>
      <c r="E15" s="68" t="s">
        <v>114</v>
      </c>
      <c r="F15" s="74">
        <v>1.1499999999999999</v>
      </c>
      <c r="G15" s="64">
        <f>VLOOKUP(D15,upahbahan,3,FALSE)</f>
        <v>7500</v>
      </c>
      <c r="H15" s="64">
        <f t="shared" ref="H15" si="1">F15*G15</f>
        <v>8625</v>
      </c>
    </row>
    <row r="16" spans="3:13">
      <c r="C16" s="83" t="s">
        <v>1216</v>
      </c>
      <c r="D16" s="80"/>
      <c r="E16" s="80"/>
      <c r="F16" s="80"/>
      <c r="G16" s="162"/>
      <c r="H16" s="64">
        <f>SUM(H15:H15)</f>
        <v>8625</v>
      </c>
    </row>
    <row r="17" spans="3:11">
      <c r="C17" s="72" t="s">
        <v>1217</v>
      </c>
      <c r="D17" s="59" t="s">
        <v>1218</v>
      </c>
      <c r="E17" s="73"/>
      <c r="F17" s="73"/>
      <c r="G17" s="73"/>
      <c r="H17" s="73"/>
    </row>
    <row r="18" spans="3:11">
      <c r="C18" s="83" t="s">
        <v>1219</v>
      </c>
      <c r="D18" s="80"/>
      <c r="E18" s="80"/>
      <c r="F18" s="80"/>
      <c r="G18" s="162"/>
      <c r="H18" s="303">
        <v>0</v>
      </c>
    </row>
    <row r="19" spans="3:11">
      <c r="C19" s="58" t="s">
        <v>1220</v>
      </c>
      <c r="D19" s="69" t="s">
        <v>1221</v>
      </c>
      <c r="E19" s="70"/>
      <c r="F19" s="70"/>
      <c r="G19" s="71"/>
      <c r="H19" s="64">
        <f>H18+H16+H13</f>
        <v>17725</v>
      </c>
    </row>
    <row r="20" spans="3:11">
      <c r="C20" s="58" t="s">
        <v>1222</v>
      </c>
      <c r="D20" s="69" t="s">
        <v>1325</v>
      </c>
      <c r="E20" s="70"/>
      <c r="F20" s="71"/>
      <c r="G20" s="95">
        <f>$M$9</f>
        <v>0.1</v>
      </c>
      <c r="H20" s="64">
        <f>H19*G20</f>
        <v>1772.5</v>
      </c>
    </row>
    <row r="21" spans="3:11">
      <c r="C21" s="58" t="s">
        <v>1223</v>
      </c>
      <c r="D21" s="69" t="s">
        <v>1224</v>
      </c>
      <c r="E21" s="70"/>
      <c r="F21" s="70"/>
      <c r="G21" s="71"/>
      <c r="H21" s="365">
        <f>SUM(H19:H20)</f>
        <v>19497.5</v>
      </c>
    </row>
    <row r="22" spans="3:11">
      <c r="C22" s="89"/>
      <c r="D22" s="90"/>
      <c r="E22" s="90"/>
      <c r="F22" s="90"/>
      <c r="G22" s="90"/>
      <c r="H22" s="306"/>
    </row>
    <row r="23" spans="3:11">
      <c r="C23" s="55" t="s">
        <v>3256</v>
      </c>
      <c r="D23" s="313" t="s">
        <v>1641</v>
      </c>
      <c r="E23" s="307"/>
      <c r="F23" s="307"/>
      <c r="G23" s="307"/>
      <c r="H23" s="307"/>
      <c r="I23" s="56">
        <f>ROUNDDOWN(H38,-2)</f>
        <v>25100</v>
      </c>
      <c r="J23" s="159"/>
      <c r="K23" s="325"/>
    </row>
    <row r="24" spans="3:11" ht="27.6">
      <c r="C24" s="300" t="s">
        <v>1197</v>
      </c>
      <c r="D24" s="300" t="s">
        <v>1198</v>
      </c>
      <c r="E24" s="300" t="s">
        <v>1199</v>
      </c>
      <c r="F24" s="300" t="s">
        <v>1200</v>
      </c>
      <c r="G24" s="300" t="s">
        <v>1201</v>
      </c>
      <c r="H24" s="300" t="s">
        <v>1202</v>
      </c>
      <c r="J24" s="159"/>
    </row>
    <row r="25" spans="3:11">
      <c r="C25" s="72" t="s">
        <v>1203</v>
      </c>
      <c r="D25" s="59" t="s">
        <v>1204</v>
      </c>
      <c r="E25" s="73"/>
      <c r="F25" s="73"/>
      <c r="G25" s="73"/>
      <c r="H25" s="73"/>
      <c r="J25" s="159"/>
    </row>
    <row r="26" spans="3:11">
      <c r="C26" s="301">
        <v>1</v>
      </c>
      <c r="D26" s="59" t="s">
        <v>5</v>
      </c>
      <c r="E26" s="302" t="s">
        <v>6</v>
      </c>
      <c r="F26" s="74">
        <v>2.4E-2</v>
      </c>
      <c r="G26" s="64">
        <f>VLOOKUP(D26,upahbahan,3,FALSE)</f>
        <v>100000</v>
      </c>
      <c r="H26" s="64">
        <f t="shared" ref="H26:H29" si="2">F26*G26</f>
        <v>2400</v>
      </c>
      <c r="J26" s="159"/>
    </row>
    <row r="27" spans="3:11">
      <c r="C27" s="301">
        <v>2</v>
      </c>
      <c r="D27" s="59" t="str">
        <f>D10</f>
        <v>Tukang listrik</v>
      </c>
      <c r="E27" s="302" t="s">
        <v>6</v>
      </c>
      <c r="F27" s="74">
        <v>0.04</v>
      </c>
      <c r="G27" s="64">
        <f>VLOOKUP(D27,upahbahan,3,FALSE)</f>
        <v>145000</v>
      </c>
      <c r="H27" s="64">
        <f t="shared" si="2"/>
        <v>5800</v>
      </c>
      <c r="J27" s="159"/>
    </row>
    <row r="28" spans="3:11">
      <c r="C28" s="301">
        <v>3</v>
      </c>
      <c r="D28" s="59" t="s">
        <v>18</v>
      </c>
      <c r="E28" s="302" t="s">
        <v>6</v>
      </c>
      <c r="F28" s="74">
        <v>4.0000000000000001E-3</v>
      </c>
      <c r="G28" s="64">
        <f>VLOOKUP(D28,upahbahan,3,FALSE)</f>
        <v>175000</v>
      </c>
      <c r="H28" s="64">
        <f t="shared" si="2"/>
        <v>700</v>
      </c>
      <c r="J28" s="159"/>
    </row>
    <row r="29" spans="3:11">
      <c r="C29" s="301">
        <v>4</v>
      </c>
      <c r="D29" s="59" t="s">
        <v>19</v>
      </c>
      <c r="E29" s="302" t="s">
        <v>6</v>
      </c>
      <c r="F29" s="74">
        <v>1E-3</v>
      </c>
      <c r="G29" s="64">
        <f>VLOOKUP(D29,upahbahan,3,FALSE)</f>
        <v>200000</v>
      </c>
      <c r="H29" s="64">
        <f t="shared" si="2"/>
        <v>200</v>
      </c>
      <c r="J29" s="159"/>
    </row>
    <row r="30" spans="3:11">
      <c r="C30" s="83" t="s">
        <v>1210</v>
      </c>
      <c r="D30" s="80"/>
      <c r="E30" s="80"/>
      <c r="F30" s="217"/>
      <c r="G30" s="218"/>
      <c r="H30" s="64">
        <f>SUM(H26:H29)</f>
        <v>9100</v>
      </c>
      <c r="I30" s="219"/>
      <c r="J30" s="159"/>
    </row>
    <row r="31" spans="3:11">
      <c r="C31" s="72" t="s">
        <v>1211</v>
      </c>
      <c r="D31" s="59" t="s">
        <v>1212</v>
      </c>
      <c r="E31" s="73"/>
      <c r="F31" s="73"/>
      <c r="G31" s="73"/>
      <c r="H31" s="73"/>
      <c r="J31" s="159"/>
    </row>
    <row r="32" spans="3:11">
      <c r="C32" s="301">
        <v>1</v>
      </c>
      <c r="D32" s="77" t="s">
        <v>918</v>
      </c>
      <c r="E32" s="68" t="s">
        <v>114</v>
      </c>
      <c r="F32" s="74">
        <v>1.1499999999999999</v>
      </c>
      <c r="G32" s="64">
        <f>VLOOKUP(D32,upahbahan,3,FALSE)</f>
        <v>12000</v>
      </c>
      <c r="H32" s="64">
        <f>F32*G32</f>
        <v>13799.999999999998</v>
      </c>
      <c r="J32" s="159"/>
    </row>
    <row r="33" spans="3:11">
      <c r="C33" s="83" t="s">
        <v>1216</v>
      </c>
      <c r="D33" s="80"/>
      <c r="E33" s="80"/>
      <c r="F33" s="80"/>
      <c r="G33" s="162"/>
      <c r="H33" s="64">
        <f>SUM(H32:H32)</f>
        <v>13799.999999999998</v>
      </c>
      <c r="J33" s="159"/>
    </row>
    <row r="34" spans="3:11">
      <c r="C34" s="72" t="s">
        <v>1217</v>
      </c>
      <c r="D34" s="59" t="s">
        <v>1218</v>
      </c>
      <c r="E34" s="73"/>
      <c r="F34" s="73"/>
      <c r="G34" s="73"/>
      <c r="H34" s="73"/>
      <c r="J34" s="159"/>
    </row>
    <row r="35" spans="3:11">
      <c r="C35" s="83" t="s">
        <v>1219</v>
      </c>
      <c r="D35" s="80"/>
      <c r="E35" s="80"/>
      <c r="F35" s="80"/>
      <c r="G35" s="162"/>
      <c r="H35" s="303">
        <v>0</v>
      </c>
      <c r="J35" s="159"/>
    </row>
    <row r="36" spans="3:11">
      <c r="C36" s="58" t="s">
        <v>1220</v>
      </c>
      <c r="D36" s="69" t="s">
        <v>1221</v>
      </c>
      <c r="E36" s="70"/>
      <c r="F36" s="70"/>
      <c r="G36" s="71"/>
      <c r="H36" s="64">
        <f>H35+H33+H30</f>
        <v>22900</v>
      </c>
      <c r="J36" s="159"/>
    </row>
    <row r="37" spans="3:11">
      <c r="C37" s="58" t="s">
        <v>1222</v>
      </c>
      <c r="D37" s="69" t="s">
        <v>1325</v>
      </c>
      <c r="E37" s="70"/>
      <c r="F37" s="71"/>
      <c r="G37" s="95">
        <f>$M$9</f>
        <v>0.1</v>
      </c>
      <c r="H37" s="64">
        <f>H36*G37</f>
        <v>2290</v>
      </c>
      <c r="J37" s="159"/>
    </row>
    <row r="38" spans="3:11">
      <c r="C38" s="58" t="s">
        <v>1223</v>
      </c>
      <c r="D38" s="69" t="s">
        <v>1224</v>
      </c>
      <c r="E38" s="70"/>
      <c r="F38" s="70"/>
      <c r="G38" s="71"/>
      <c r="H38" s="365">
        <f>SUM(H36:H37)</f>
        <v>25190</v>
      </c>
      <c r="J38" s="159"/>
    </row>
    <row r="39" spans="3:11">
      <c r="C39" s="89"/>
      <c r="D39" s="90"/>
      <c r="E39" s="90"/>
      <c r="F39" s="90"/>
      <c r="G39" s="90"/>
      <c r="H39" s="306"/>
      <c r="J39" s="159"/>
    </row>
    <row r="40" spans="3:11">
      <c r="C40" s="53" t="s">
        <v>3257</v>
      </c>
      <c r="D40" s="313" t="s">
        <v>1642</v>
      </c>
      <c r="E40" s="307"/>
      <c r="F40" s="307"/>
      <c r="G40" s="307"/>
      <c r="H40" s="307"/>
      <c r="I40" s="56">
        <f>ROUNDDOWN(H55,-2)</f>
        <v>32700</v>
      </c>
      <c r="J40" s="159"/>
      <c r="K40" s="325"/>
    </row>
    <row r="41" spans="3:11" ht="27.6">
      <c r="C41" s="300" t="s">
        <v>1197</v>
      </c>
      <c r="D41" s="300" t="s">
        <v>1198</v>
      </c>
      <c r="E41" s="300" t="s">
        <v>1199</v>
      </c>
      <c r="F41" s="300" t="s">
        <v>1200</v>
      </c>
      <c r="G41" s="300" t="s">
        <v>1201</v>
      </c>
      <c r="H41" s="300" t="s">
        <v>1202</v>
      </c>
      <c r="J41" s="159"/>
      <c r="K41" s="325"/>
    </row>
    <row r="42" spans="3:11">
      <c r="C42" s="72" t="s">
        <v>1203</v>
      </c>
      <c r="D42" s="59" t="s">
        <v>1204</v>
      </c>
      <c r="E42" s="73"/>
      <c r="F42" s="73"/>
      <c r="G42" s="73"/>
      <c r="H42" s="73"/>
      <c r="J42" s="159"/>
      <c r="K42" s="325"/>
    </row>
    <row r="43" spans="3:11">
      <c r="C43" s="301">
        <v>1</v>
      </c>
      <c r="D43" s="59" t="s">
        <v>5</v>
      </c>
      <c r="E43" s="329" t="s">
        <v>6</v>
      </c>
      <c r="F43" s="74">
        <v>2.4E-2</v>
      </c>
      <c r="G43" s="64">
        <f>VLOOKUP(D43,upahbahan,3,FALSE)</f>
        <v>100000</v>
      </c>
      <c r="H43" s="64">
        <f>F43*G43</f>
        <v>2400</v>
      </c>
      <c r="J43" s="159"/>
      <c r="K43" s="325"/>
    </row>
    <row r="44" spans="3:11">
      <c r="C44" s="301">
        <v>2</v>
      </c>
      <c r="D44" s="59" t="str">
        <f>D27</f>
        <v>Tukang listrik</v>
      </c>
      <c r="E44" s="329" t="s">
        <v>6</v>
      </c>
      <c r="F44" s="74">
        <v>0.04</v>
      </c>
      <c r="G44" s="64">
        <f>VLOOKUP(D44,upahbahan,3,FALSE)</f>
        <v>145000</v>
      </c>
      <c r="H44" s="64">
        <f t="shared" ref="H44:H46" si="3">F44*G44</f>
        <v>5800</v>
      </c>
      <c r="J44" s="159"/>
      <c r="K44" s="325"/>
    </row>
    <row r="45" spans="3:11">
      <c r="C45" s="301">
        <v>3</v>
      </c>
      <c r="D45" s="59" t="s">
        <v>18</v>
      </c>
      <c r="E45" s="329" t="s">
        <v>6</v>
      </c>
      <c r="F45" s="74">
        <v>4.0000000000000001E-3</v>
      </c>
      <c r="G45" s="64">
        <f>VLOOKUP(D45,upahbahan,3,FALSE)</f>
        <v>175000</v>
      </c>
      <c r="H45" s="64">
        <f t="shared" si="3"/>
        <v>700</v>
      </c>
      <c r="J45" s="159"/>
      <c r="K45" s="325"/>
    </row>
    <row r="46" spans="3:11">
      <c r="C46" s="301">
        <v>4</v>
      </c>
      <c r="D46" s="59" t="s">
        <v>19</v>
      </c>
      <c r="E46" s="329" t="s">
        <v>6</v>
      </c>
      <c r="F46" s="74">
        <v>1E-3</v>
      </c>
      <c r="G46" s="64">
        <f>VLOOKUP(D46,upahbahan,3,FALSE)</f>
        <v>200000</v>
      </c>
      <c r="H46" s="64">
        <f t="shared" si="3"/>
        <v>200</v>
      </c>
      <c r="J46" s="159"/>
      <c r="K46" s="325"/>
    </row>
    <row r="47" spans="3:11">
      <c r="C47" s="83" t="s">
        <v>1210</v>
      </c>
      <c r="D47" s="80"/>
      <c r="E47" s="80"/>
      <c r="F47" s="217"/>
      <c r="G47" s="218"/>
      <c r="H47" s="64">
        <f>SUM(H43:H46)</f>
        <v>9100</v>
      </c>
      <c r="I47" s="219"/>
      <c r="J47" s="159"/>
      <c r="K47" s="325"/>
    </row>
    <row r="48" spans="3:11">
      <c r="C48" s="72" t="s">
        <v>1211</v>
      </c>
      <c r="D48" s="59" t="s">
        <v>1212</v>
      </c>
      <c r="E48" s="78"/>
      <c r="F48" s="73"/>
      <c r="G48" s="73"/>
      <c r="H48" s="73"/>
      <c r="J48" s="159"/>
      <c r="K48" s="325"/>
    </row>
    <row r="49" spans="3:11">
      <c r="C49" s="301">
        <v>1</v>
      </c>
      <c r="D49" s="77" t="s">
        <v>905</v>
      </c>
      <c r="E49" s="357" t="s">
        <v>114</v>
      </c>
      <c r="F49" s="74">
        <v>1.1499999999999999</v>
      </c>
      <c r="G49" s="64">
        <f>VLOOKUP(D49,upahbahan,3,FALSE)</f>
        <v>18000</v>
      </c>
      <c r="H49" s="64">
        <f>F49*G49</f>
        <v>20700</v>
      </c>
      <c r="J49" s="159"/>
      <c r="K49" s="325"/>
    </row>
    <row r="50" spans="3:11">
      <c r="C50" s="83" t="s">
        <v>1216</v>
      </c>
      <c r="D50" s="80"/>
      <c r="E50" s="80"/>
      <c r="F50" s="80"/>
      <c r="G50" s="162"/>
      <c r="H50" s="64">
        <f>SUM(H49:H49)</f>
        <v>20700</v>
      </c>
      <c r="J50" s="159"/>
      <c r="K50" s="325"/>
    </row>
    <row r="51" spans="3:11">
      <c r="C51" s="72" t="s">
        <v>1217</v>
      </c>
      <c r="D51" s="59" t="s">
        <v>1218</v>
      </c>
      <c r="E51" s="73"/>
      <c r="F51" s="73"/>
      <c r="G51" s="73"/>
      <c r="H51" s="73"/>
      <c r="J51" s="159"/>
      <c r="K51" s="325"/>
    </row>
    <row r="52" spans="3:11">
      <c r="C52" s="83" t="s">
        <v>1219</v>
      </c>
      <c r="D52" s="80"/>
      <c r="E52" s="80"/>
      <c r="F52" s="80"/>
      <c r="G52" s="162"/>
      <c r="H52" s="303">
        <v>0</v>
      </c>
      <c r="J52" s="159"/>
      <c r="K52" s="325"/>
    </row>
    <row r="53" spans="3:11">
      <c r="C53" s="58" t="s">
        <v>1220</v>
      </c>
      <c r="D53" s="69" t="s">
        <v>1221</v>
      </c>
      <c r="E53" s="70"/>
      <c r="F53" s="70"/>
      <c r="G53" s="71"/>
      <c r="H53" s="64">
        <f>H52+H50+H47</f>
        <v>29800</v>
      </c>
      <c r="J53" s="159"/>
      <c r="K53" s="325"/>
    </row>
    <row r="54" spans="3:11">
      <c r="C54" s="58" t="s">
        <v>1222</v>
      </c>
      <c r="D54" s="69" t="s">
        <v>1325</v>
      </c>
      <c r="E54" s="70"/>
      <c r="F54" s="71"/>
      <c r="G54" s="95">
        <f>$M$9</f>
        <v>0.1</v>
      </c>
      <c r="H54" s="64">
        <f>H53*G54</f>
        <v>2980</v>
      </c>
      <c r="J54" s="159"/>
      <c r="K54" s="325"/>
    </row>
    <row r="55" spans="3:11">
      <c r="C55" s="58" t="s">
        <v>1223</v>
      </c>
      <c r="D55" s="69" t="s">
        <v>1224</v>
      </c>
      <c r="E55" s="70"/>
      <c r="F55" s="70"/>
      <c r="G55" s="71"/>
      <c r="H55" s="365">
        <f>SUM(H53:H54)</f>
        <v>32780</v>
      </c>
      <c r="J55" s="159"/>
      <c r="K55" s="325"/>
    </row>
    <row r="56" spans="3:11">
      <c r="J56" s="159"/>
      <c r="K56" s="325"/>
    </row>
    <row r="57" spans="3:11">
      <c r="C57" s="53" t="s">
        <v>3258</v>
      </c>
      <c r="D57" s="313" t="s">
        <v>1643</v>
      </c>
      <c r="E57" s="315"/>
      <c r="F57" s="315"/>
      <c r="G57" s="315"/>
      <c r="H57" s="315"/>
      <c r="I57" s="56">
        <f>ROUNDDOWN(H72,-2)</f>
        <v>55500</v>
      </c>
      <c r="J57" s="159"/>
      <c r="K57" s="325"/>
    </row>
    <row r="58" spans="3:11" ht="27.6">
      <c r="C58" s="300" t="s">
        <v>1197</v>
      </c>
      <c r="D58" s="300" t="s">
        <v>1198</v>
      </c>
      <c r="E58" s="300" t="s">
        <v>1199</v>
      </c>
      <c r="F58" s="300" t="s">
        <v>1200</v>
      </c>
      <c r="G58" s="300" t="s">
        <v>1201</v>
      </c>
      <c r="H58" s="300" t="s">
        <v>1202</v>
      </c>
      <c r="J58" s="159"/>
      <c r="K58" s="325"/>
    </row>
    <row r="59" spans="3:11">
      <c r="C59" s="302" t="s">
        <v>1203</v>
      </c>
      <c r="D59" s="59" t="s">
        <v>1204</v>
      </c>
      <c r="E59" s="73"/>
      <c r="F59" s="73"/>
      <c r="G59" s="73"/>
      <c r="H59" s="73"/>
      <c r="J59" s="159"/>
      <c r="K59" s="325"/>
    </row>
    <row r="60" spans="3:11">
      <c r="C60" s="358">
        <v>1</v>
      </c>
      <c r="D60" s="59" t="s">
        <v>5</v>
      </c>
      <c r="E60" s="72" t="s">
        <v>6</v>
      </c>
      <c r="F60" s="74">
        <v>2.4E-2</v>
      </c>
      <c r="G60" s="64">
        <f>VLOOKUP(D60,upahbahan,3,FALSE)</f>
        <v>100000</v>
      </c>
      <c r="H60" s="64">
        <f t="shared" ref="H60:H63" si="4">F60*G60</f>
        <v>2400</v>
      </c>
      <c r="J60" s="159"/>
      <c r="K60" s="325"/>
    </row>
    <row r="61" spans="3:11">
      <c r="C61" s="358">
        <v>2</v>
      </c>
      <c r="D61" s="59" t="str">
        <f>D44</f>
        <v>Tukang listrik</v>
      </c>
      <c r="E61" s="72" t="s">
        <v>6</v>
      </c>
      <c r="F61" s="74">
        <v>0.04</v>
      </c>
      <c r="G61" s="64">
        <f>VLOOKUP(D61,upahbahan,3,FALSE)</f>
        <v>145000</v>
      </c>
      <c r="H61" s="64">
        <f t="shared" si="4"/>
        <v>5800</v>
      </c>
      <c r="J61" s="159"/>
      <c r="K61" s="325"/>
    </row>
    <row r="62" spans="3:11">
      <c r="C62" s="358">
        <v>3</v>
      </c>
      <c r="D62" s="59" t="s">
        <v>18</v>
      </c>
      <c r="E62" s="72" t="s">
        <v>6</v>
      </c>
      <c r="F62" s="74">
        <v>4.0000000000000001E-3</v>
      </c>
      <c r="G62" s="64">
        <f>VLOOKUP(D62,upahbahan,3,FALSE)</f>
        <v>175000</v>
      </c>
      <c r="H62" s="64">
        <f t="shared" si="4"/>
        <v>700</v>
      </c>
      <c r="J62" s="159"/>
      <c r="K62" s="325"/>
    </row>
    <row r="63" spans="3:11">
      <c r="C63" s="358">
        <v>4</v>
      </c>
      <c r="D63" s="59" t="s">
        <v>19</v>
      </c>
      <c r="E63" s="72" t="s">
        <v>6</v>
      </c>
      <c r="F63" s="74">
        <v>1E-3</v>
      </c>
      <c r="G63" s="64">
        <f>VLOOKUP(D63,upahbahan,3,FALSE)</f>
        <v>200000</v>
      </c>
      <c r="H63" s="64">
        <f t="shared" si="4"/>
        <v>200</v>
      </c>
      <c r="J63" s="159"/>
      <c r="K63" s="325"/>
    </row>
    <row r="64" spans="3:11">
      <c r="C64" s="83" t="s">
        <v>1210</v>
      </c>
      <c r="D64" s="80"/>
      <c r="E64" s="80"/>
      <c r="F64" s="217"/>
      <c r="G64" s="218"/>
      <c r="H64" s="64">
        <f>SUM(H60:H63)</f>
        <v>9100</v>
      </c>
      <c r="I64" s="219"/>
      <c r="J64" s="159"/>
      <c r="K64" s="325"/>
    </row>
    <row r="65" spans="3:11">
      <c r="C65" s="72" t="s">
        <v>1211</v>
      </c>
      <c r="D65" s="59" t="s">
        <v>1212</v>
      </c>
      <c r="E65" s="73"/>
      <c r="F65" s="73"/>
      <c r="G65" s="73"/>
      <c r="H65" s="73"/>
      <c r="J65" s="159"/>
      <c r="K65" s="325"/>
    </row>
    <row r="66" spans="3:11">
      <c r="C66" s="301">
        <v>1</v>
      </c>
      <c r="D66" s="77" t="s">
        <v>908</v>
      </c>
      <c r="E66" s="72" t="s">
        <v>114</v>
      </c>
      <c r="F66" s="74">
        <v>1.1499999999999999</v>
      </c>
      <c r="G66" s="64">
        <f>VLOOKUP(D66,upahbahan,3,FALSE)</f>
        <v>36000</v>
      </c>
      <c r="H66" s="64">
        <f t="shared" ref="H66" si="5">F66*G66</f>
        <v>41400</v>
      </c>
      <c r="J66" s="159"/>
      <c r="K66" s="325"/>
    </row>
    <row r="67" spans="3:11">
      <c r="C67" s="83" t="s">
        <v>1216</v>
      </c>
      <c r="D67" s="80"/>
      <c r="E67" s="80"/>
      <c r="F67" s="80"/>
      <c r="G67" s="162"/>
      <c r="H67" s="64">
        <f>SUM(H66:H66)</f>
        <v>41400</v>
      </c>
      <c r="J67" s="159"/>
      <c r="K67" s="325"/>
    </row>
    <row r="68" spans="3:11">
      <c r="C68" s="72" t="s">
        <v>1217</v>
      </c>
      <c r="D68" s="59" t="s">
        <v>1218</v>
      </c>
      <c r="E68" s="73"/>
      <c r="F68" s="73"/>
      <c r="G68" s="73"/>
      <c r="H68" s="73"/>
      <c r="J68" s="159"/>
      <c r="K68" s="325"/>
    </row>
    <row r="69" spans="3:11">
      <c r="C69" s="83" t="s">
        <v>1219</v>
      </c>
      <c r="D69" s="80"/>
      <c r="E69" s="80"/>
      <c r="F69" s="80"/>
      <c r="G69" s="162"/>
      <c r="H69" s="303">
        <v>0</v>
      </c>
      <c r="J69" s="159"/>
      <c r="K69" s="325"/>
    </row>
    <row r="70" spans="3:11">
      <c r="C70" s="58" t="s">
        <v>1220</v>
      </c>
      <c r="D70" s="69" t="s">
        <v>1221</v>
      </c>
      <c r="E70" s="70"/>
      <c r="F70" s="70"/>
      <c r="G70" s="71"/>
      <c r="H70" s="304">
        <f>H69+H67+H64</f>
        <v>50500</v>
      </c>
      <c r="I70" s="319"/>
      <c r="J70" s="159"/>
      <c r="K70" s="325"/>
    </row>
    <row r="71" spans="3:11">
      <c r="C71" s="58" t="s">
        <v>1222</v>
      </c>
      <c r="D71" s="69" t="s">
        <v>1325</v>
      </c>
      <c r="E71" s="70"/>
      <c r="F71" s="71"/>
      <c r="G71" s="95">
        <f>$M$9</f>
        <v>0.1</v>
      </c>
      <c r="H71" s="64">
        <f>H70*G71</f>
        <v>5050</v>
      </c>
      <c r="I71" s="319"/>
      <c r="J71" s="159"/>
      <c r="K71" s="325"/>
    </row>
    <row r="72" spans="3:11">
      <c r="C72" s="58" t="s">
        <v>1223</v>
      </c>
      <c r="D72" s="69" t="s">
        <v>1224</v>
      </c>
      <c r="E72" s="70"/>
      <c r="F72" s="70"/>
      <c r="G72" s="71"/>
      <c r="H72" s="305">
        <f>SUM(H70:H71)</f>
        <v>55550</v>
      </c>
      <c r="I72" s="319"/>
      <c r="J72" s="159"/>
      <c r="K72" s="325"/>
    </row>
    <row r="73" spans="3:11">
      <c r="C73" s="89"/>
      <c r="D73" s="90"/>
      <c r="E73" s="90"/>
      <c r="F73" s="90"/>
      <c r="G73" s="90"/>
      <c r="H73" s="306"/>
      <c r="J73" s="159"/>
      <c r="K73" s="325"/>
    </row>
    <row r="74" spans="3:11">
      <c r="C74" s="53" t="s">
        <v>6014</v>
      </c>
      <c r="D74" s="313" t="s">
        <v>1644</v>
      </c>
      <c r="E74" s="315"/>
      <c r="F74" s="315"/>
      <c r="G74" s="315"/>
      <c r="H74" s="315"/>
      <c r="I74" s="56">
        <f>ROUNDDOWN(H89,-2)</f>
        <v>83000</v>
      </c>
      <c r="J74" s="159"/>
      <c r="K74" s="325"/>
    </row>
    <row r="75" spans="3:11" ht="27.6">
      <c r="C75" s="300" t="s">
        <v>1197</v>
      </c>
      <c r="D75" s="300" t="s">
        <v>1198</v>
      </c>
      <c r="E75" s="300" t="s">
        <v>1199</v>
      </c>
      <c r="F75" s="300" t="s">
        <v>1200</v>
      </c>
      <c r="G75" s="300" t="s">
        <v>1201</v>
      </c>
      <c r="H75" s="300" t="s">
        <v>1202</v>
      </c>
      <c r="J75" s="159"/>
      <c r="K75" s="325"/>
    </row>
    <row r="76" spans="3:11">
      <c r="C76" s="302" t="s">
        <v>1203</v>
      </c>
      <c r="D76" s="59" t="s">
        <v>1204</v>
      </c>
      <c r="E76" s="73"/>
      <c r="F76" s="73"/>
      <c r="G76" s="73"/>
      <c r="H76" s="73"/>
      <c r="J76" s="159"/>
      <c r="K76" s="325"/>
    </row>
    <row r="77" spans="3:11">
      <c r="C77" s="358">
        <v>1</v>
      </c>
      <c r="D77" s="59" t="s">
        <v>5</v>
      </c>
      <c r="E77" s="72" t="s">
        <v>6</v>
      </c>
      <c r="F77" s="181">
        <v>2.9000000000000001E-2</v>
      </c>
      <c r="G77" s="64">
        <f>VLOOKUP(D77,upahbahan,3,FALSE)</f>
        <v>100000</v>
      </c>
      <c r="H77" s="64">
        <f t="shared" ref="H77:H80" si="6">F77*G77</f>
        <v>2900</v>
      </c>
      <c r="J77" s="159"/>
      <c r="K77" s="325"/>
    </row>
    <row r="78" spans="3:11">
      <c r="C78" s="358">
        <v>2</v>
      </c>
      <c r="D78" s="59" t="str">
        <f>D61</f>
        <v>Tukang listrik</v>
      </c>
      <c r="E78" s="72" t="s">
        <v>6</v>
      </c>
      <c r="F78" s="181">
        <v>4.8000000000000001E-2</v>
      </c>
      <c r="G78" s="64">
        <f>VLOOKUP(D78,upahbahan,3,FALSE)</f>
        <v>145000</v>
      </c>
      <c r="H78" s="64">
        <f t="shared" si="6"/>
        <v>6960</v>
      </c>
      <c r="J78" s="159"/>
      <c r="K78" s="325"/>
    </row>
    <row r="79" spans="3:11">
      <c r="C79" s="358">
        <v>3</v>
      </c>
      <c r="D79" s="59" t="s">
        <v>18</v>
      </c>
      <c r="E79" s="72" t="s">
        <v>6</v>
      </c>
      <c r="F79" s="181">
        <v>5.0000000000000001E-3</v>
      </c>
      <c r="G79" s="64">
        <f>VLOOKUP(D79,upahbahan,3,FALSE)</f>
        <v>175000</v>
      </c>
      <c r="H79" s="64">
        <f t="shared" si="6"/>
        <v>875</v>
      </c>
      <c r="J79" s="159"/>
      <c r="K79" s="325"/>
    </row>
    <row r="80" spans="3:11">
      <c r="C80" s="358">
        <v>4</v>
      </c>
      <c r="D80" s="59" t="s">
        <v>19</v>
      </c>
      <c r="E80" s="72" t="s">
        <v>6</v>
      </c>
      <c r="F80" s="181">
        <v>2E-3</v>
      </c>
      <c r="G80" s="64">
        <f>VLOOKUP(D80,upahbahan,3,FALSE)</f>
        <v>200000</v>
      </c>
      <c r="H80" s="64">
        <f t="shared" si="6"/>
        <v>400</v>
      </c>
      <c r="J80" s="159"/>
      <c r="K80" s="325"/>
    </row>
    <row r="81" spans="3:11">
      <c r="C81" s="83" t="s">
        <v>1210</v>
      </c>
      <c r="D81" s="80"/>
      <c r="E81" s="80"/>
      <c r="F81" s="217"/>
      <c r="G81" s="218"/>
      <c r="H81" s="64">
        <f>SUM(H77:H80)</f>
        <v>11135</v>
      </c>
      <c r="I81" s="219"/>
      <c r="J81" s="159"/>
      <c r="K81" s="325"/>
    </row>
    <row r="82" spans="3:11">
      <c r="C82" s="72" t="s">
        <v>1211</v>
      </c>
      <c r="D82" s="59" t="s">
        <v>1212</v>
      </c>
      <c r="E82" s="73"/>
      <c r="F82" s="73"/>
      <c r="G82" s="73"/>
      <c r="H82" s="73"/>
      <c r="J82" s="159"/>
      <c r="K82" s="325"/>
    </row>
    <row r="83" spans="3:11">
      <c r="C83" s="301">
        <v>1</v>
      </c>
      <c r="D83" s="77" t="s">
        <v>910</v>
      </c>
      <c r="E83" s="72" t="s">
        <v>114</v>
      </c>
      <c r="F83" s="74">
        <v>1.1499999999999999</v>
      </c>
      <c r="G83" s="64">
        <f>VLOOKUP(D83,upahbahan,3,FALSE)</f>
        <v>56000</v>
      </c>
      <c r="H83" s="64">
        <f t="shared" ref="H83" si="7">F83*G83</f>
        <v>64399.999999999993</v>
      </c>
      <c r="J83" s="159"/>
      <c r="K83" s="325"/>
    </row>
    <row r="84" spans="3:11">
      <c r="C84" s="83" t="s">
        <v>1216</v>
      </c>
      <c r="D84" s="80"/>
      <c r="E84" s="80"/>
      <c r="F84" s="80"/>
      <c r="G84" s="162"/>
      <c r="H84" s="64">
        <f>SUM(H83:H83)</f>
        <v>64399.999999999993</v>
      </c>
      <c r="J84" s="159"/>
      <c r="K84" s="325"/>
    </row>
    <row r="85" spans="3:11">
      <c r="C85" s="72" t="s">
        <v>1217</v>
      </c>
      <c r="D85" s="59" t="s">
        <v>1218</v>
      </c>
      <c r="E85" s="73"/>
      <c r="F85" s="73"/>
      <c r="G85" s="73"/>
      <c r="H85" s="73"/>
      <c r="J85" s="159"/>
      <c r="K85" s="325"/>
    </row>
    <row r="86" spans="3:11">
      <c r="C86" s="83" t="s">
        <v>1219</v>
      </c>
      <c r="D86" s="80"/>
      <c r="E86" s="80"/>
      <c r="F86" s="80"/>
      <c r="G86" s="162"/>
      <c r="H86" s="303">
        <v>0</v>
      </c>
      <c r="J86" s="159"/>
      <c r="K86" s="325"/>
    </row>
    <row r="87" spans="3:11">
      <c r="C87" s="58" t="s">
        <v>1220</v>
      </c>
      <c r="D87" s="69" t="s">
        <v>1221</v>
      </c>
      <c r="E87" s="70"/>
      <c r="F87" s="70"/>
      <c r="G87" s="71"/>
      <c r="H87" s="304">
        <f>H86+H84+H81</f>
        <v>75535</v>
      </c>
      <c r="I87" s="319"/>
      <c r="J87" s="159"/>
      <c r="K87" s="325"/>
    </row>
    <row r="88" spans="3:11">
      <c r="C88" s="58" t="s">
        <v>1222</v>
      </c>
      <c r="D88" s="69" t="s">
        <v>1325</v>
      </c>
      <c r="E88" s="70"/>
      <c r="F88" s="71"/>
      <c r="G88" s="95">
        <f>$M$9</f>
        <v>0.1</v>
      </c>
      <c r="H88" s="64">
        <f>H87*G88</f>
        <v>7553.5</v>
      </c>
      <c r="I88" s="319"/>
      <c r="J88" s="159"/>
      <c r="K88" s="325"/>
    </row>
    <row r="89" spans="3:11">
      <c r="C89" s="58" t="s">
        <v>1223</v>
      </c>
      <c r="D89" s="69" t="s">
        <v>1224</v>
      </c>
      <c r="E89" s="70"/>
      <c r="F89" s="70"/>
      <c r="G89" s="71"/>
      <c r="H89" s="305">
        <f>SUM(H87:H88)</f>
        <v>83088.5</v>
      </c>
      <c r="I89" s="319"/>
      <c r="J89" s="159"/>
      <c r="K89" s="325"/>
    </row>
    <row r="90" spans="3:11">
      <c r="C90" s="57"/>
      <c r="D90" s="81"/>
      <c r="E90" s="81"/>
      <c r="F90" s="81"/>
      <c r="G90" s="81"/>
      <c r="H90" s="82"/>
      <c r="J90" s="159"/>
      <c r="K90" s="325"/>
    </row>
    <row r="91" spans="3:11">
      <c r="C91" s="55" t="s">
        <v>3260</v>
      </c>
      <c r="D91" s="313" t="s">
        <v>1645</v>
      </c>
      <c r="E91" s="315"/>
      <c r="F91" s="315"/>
      <c r="G91" s="315"/>
      <c r="H91" s="315"/>
      <c r="I91" s="56">
        <f>ROUNDDOWN(H106,-2)</f>
        <v>110000</v>
      </c>
      <c r="J91" s="159"/>
      <c r="K91" s="325"/>
    </row>
    <row r="92" spans="3:11" ht="27.6">
      <c r="C92" s="300" t="s">
        <v>1197</v>
      </c>
      <c r="D92" s="300" t="s">
        <v>1198</v>
      </c>
      <c r="E92" s="300" t="s">
        <v>1199</v>
      </c>
      <c r="F92" s="300" t="s">
        <v>1200</v>
      </c>
      <c r="G92" s="300" t="s">
        <v>1201</v>
      </c>
      <c r="H92" s="300" t="s">
        <v>1202</v>
      </c>
      <c r="J92" s="159"/>
      <c r="K92" s="325"/>
    </row>
    <row r="93" spans="3:11">
      <c r="C93" s="302" t="s">
        <v>1203</v>
      </c>
      <c r="D93" s="59" t="s">
        <v>1204</v>
      </c>
      <c r="E93" s="170"/>
      <c r="F93" s="73"/>
      <c r="G93" s="73"/>
      <c r="H93" s="73"/>
      <c r="J93" s="159"/>
      <c r="K93" s="325"/>
    </row>
    <row r="94" spans="3:11">
      <c r="C94" s="358">
        <v>1</v>
      </c>
      <c r="D94" s="59" t="s">
        <v>5</v>
      </c>
      <c r="E94" s="72" t="s">
        <v>6</v>
      </c>
      <c r="F94" s="74">
        <v>3.5999999999999997E-2</v>
      </c>
      <c r="G94" s="64">
        <f>VLOOKUP(D94,upahbahan,3,FALSE)</f>
        <v>100000</v>
      </c>
      <c r="H94" s="64">
        <f t="shared" ref="H94:H97" si="8">F94*G94</f>
        <v>3599.9999999999995</v>
      </c>
      <c r="J94" s="159"/>
      <c r="K94" s="325"/>
    </row>
    <row r="95" spans="3:11">
      <c r="C95" s="358">
        <v>2</v>
      </c>
      <c r="D95" s="59" t="str">
        <f>D78</f>
        <v>Tukang listrik</v>
      </c>
      <c r="E95" s="72" t="s">
        <v>6</v>
      </c>
      <c r="F95" s="74">
        <v>0.06</v>
      </c>
      <c r="G95" s="64">
        <f>VLOOKUP(D95,upahbahan,3,FALSE)</f>
        <v>145000</v>
      </c>
      <c r="H95" s="64">
        <f t="shared" si="8"/>
        <v>8700</v>
      </c>
      <c r="J95" s="159"/>
      <c r="K95" s="325"/>
    </row>
    <row r="96" spans="3:11">
      <c r="C96" s="358">
        <v>3</v>
      </c>
      <c r="D96" s="59" t="s">
        <v>18</v>
      </c>
      <c r="E96" s="72" t="s">
        <v>6</v>
      </c>
      <c r="F96" s="74">
        <v>6.0000000000000001E-3</v>
      </c>
      <c r="G96" s="64">
        <f>VLOOKUP(D96,upahbahan,3,FALSE)</f>
        <v>175000</v>
      </c>
      <c r="H96" s="64">
        <f t="shared" si="8"/>
        <v>1050</v>
      </c>
      <c r="J96" s="159"/>
      <c r="K96" s="325"/>
    </row>
    <row r="97" spans="3:11">
      <c r="C97" s="358">
        <v>4</v>
      </c>
      <c r="D97" s="59" t="s">
        <v>19</v>
      </c>
      <c r="E97" s="72" t="s">
        <v>6</v>
      </c>
      <c r="F97" s="74">
        <v>2E-3</v>
      </c>
      <c r="G97" s="64">
        <f>VLOOKUP(D97,upahbahan,3,FALSE)</f>
        <v>200000</v>
      </c>
      <c r="H97" s="64">
        <f t="shared" si="8"/>
        <v>400</v>
      </c>
      <c r="J97" s="159"/>
      <c r="K97" s="325"/>
    </row>
    <row r="98" spans="3:11">
      <c r="C98" s="83" t="s">
        <v>1210</v>
      </c>
      <c r="D98" s="80"/>
      <c r="E98" s="80"/>
      <c r="F98" s="217"/>
      <c r="G98" s="218"/>
      <c r="H98" s="64">
        <f>SUM(H94:H97)</f>
        <v>13750</v>
      </c>
      <c r="I98" s="219"/>
      <c r="J98" s="159"/>
      <c r="K98" s="325"/>
    </row>
    <row r="99" spans="3:11">
      <c r="C99" s="72" t="s">
        <v>1211</v>
      </c>
      <c r="D99" s="59" t="s">
        <v>1212</v>
      </c>
      <c r="E99" s="73"/>
      <c r="F99" s="73"/>
      <c r="G99" s="73"/>
      <c r="H99" s="73"/>
      <c r="J99" s="159"/>
      <c r="K99" s="325"/>
    </row>
    <row r="100" spans="3:11">
      <c r="C100" s="301">
        <v>1</v>
      </c>
      <c r="D100" s="77" t="s">
        <v>913</v>
      </c>
      <c r="E100" s="72" t="s">
        <v>114</v>
      </c>
      <c r="F100" s="74">
        <f>F83</f>
        <v>1.1499999999999999</v>
      </c>
      <c r="G100" s="64">
        <f>VLOOKUP(D100,upahbahan,3,FALSE)</f>
        <v>75000</v>
      </c>
      <c r="H100" s="64">
        <f t="shared" ref="H100" si="9">F100*G100</f>
        <v>86250</v>
      </c>
      <c r="J100" s="159"/>
      <c r="K100" s="325"/>
    </row>
    <row r="101" spans="3:11">
      <c r="C101" s="83" t="s">
        <v>1216</v>
      </c>
      <c r="D101" s="80"/>
      <c r="E101" s="80"/>
      <c r="F101" s="80"/>
      <c r="G101" s="162"/>
      <c r="H101" s="64">
        <f>SUM(H100:H100)</f>
        <v>86250</v>
      </c>
      <c r="J101" s="159"/>
      <c r="K101" s="325"/>
    </row>
    <row r="102" spans="3:11">
      <c r="C102" s="72" t="s">
        <v>1217</v>
      </c>
      <c r="D102" s="59" t="s">
        <v>1218</v>
      </c>
      <c r="E102" s="73"/>
      <c r="F102" s="73"/>
      <c r="G102" s="73"/>
      <c r="H102" s="73"/>
      <c r="J102" s="159"/>
      <c r="K102" s="325"/>
    </row>
    <row r="103" spans="3:11">
      <c r="C103" s="83" t="s">
        <v>1219</v>
      </c>
      <c r="D103" s="80"/>
      <c r="E103" s="80"/>
      <c r="F103" s="80"/>
      <c r="G103" s="162"/>
      <c r="H103" s="303">
        <v>0</v>
      </c>
      <c r="J103" s="159"/>
      <c r="K103" s="325"/>
    </row>
    <row r="104" spans="3:11">
      <c r="C104" s="58" t="s">
        <v>1220</v>
      </c>
      <c r="D104" s="69" t="s">
        <v>1221</v>
      </c>
      <c r="E104" s="70"/>
      <c r="F104" s="70"/>
      <c r="G104" s="71"/>
      <c r="H104" s="304">
        <f>H103+H101+H98</f>
        <v>100000</v>
      </c>
      <c r="I104" s="319"/>
      <c r="J104" s="159"/>
      <c r="K104" s="325"/>
    </row>
    <row r="105" spans="3:11">
      <c r="C105" s="58" t="s">
        <v>1222</v>
      </c>
      <c r="D105" s="69" t="s">
        <v>1325</v>
      </c>
      <c r="E105" s="70"/>
      <c r="F105" s="71"/>
      <c r="G105" s="95">
        <f>$M$9</f>
        <v>0.1</v>
      </c>
      <c r="H105" s="64">
        <f>H104*G105</f>
        <v>10000</v>
      </c>
      <c r="I105" s="319"/>
      <c r="J105" s="159"/>
      <c r="K105" s="325"/>
    </row>
    <row r="106" spans="3:11">
      <c r="C106" s="58" t="s">
        <v>1223</v>
      </c>
      <c r="D106" s="69" t="s">
        <v>1224</v>
      </c>
      <c r="E106" s="70"/>
      <c r="F106" s="70"/>
      <c r="G106" s="71"/>
      <c r="H106" s="305">
        <f>SUM(H104:H105)</f>
        <v>110000</v>
      </c>
      <c r="I106" s="319"/>
      <c r="J106" s="159"/>
      <c r="K106" s="325"/>
    </row>
    <row r="107" spans="3:11">
      <c r="C107" s="57"/>
      <c r="D107" s="81"/>
      <c r="E107" s="81"/>
      <c r="F107" s="81"/>
      <c r="G107" s="81"/>
      <c r="H107" s="82"/>
      <c r="J107" s="159"/>
      <c r="K107" s="325"/>
    </row>
    <row r="108" spans="3:11">
      <c r="C108" s="53" t="s">
        <v>3261</v>
      </c>
      <c r="D108" s="313" t="s">
        <v>1646</v>
      </c>
      <c r="E108" s="315"/>
      <c r="F108" s="315"/>
      <c r="G108" s="315"/>
      <c r="H108" s="315"/>
      <c r="I108" s="56">
        <f>ROUNDDOWN(H123,-2)</f>
        <v>141100</v>
      </c>
      <c r="J108" s="159"/>
      <c r="K108" s="325"/>
    </row>
    <row r="109" spans="3:11" ht="27.6">
      <c r="C109" s="300" t="s">
        <v>1197</v>
      </c>
      <c r="D109" s="300" t="s">
        <v>1198</v>
      </c>
      <c r="E109" s="300" t="s">
        <v>1199</v>
      </c>
      <c r="F109" s="300" t="s">
        <v>1200</v>
      </c>
      <c r="G109" s="300" t="s">
        <v>1201</v>
      </c>
      <c r="H109" s="300" t="s">
        <v>1202</v>
      </c>
      <c r="J109" s="159"/>
      <c r="K109" s="325"/>
    </row>
    <row r="110" spans="3:11">
      <c r="C110" s="302" t="s">
        <v>1203</v>
      </c>
      <c r="D110" s="59" t="s">
        <v>1204</v>
      </c>
      <c r="E110" s="170"/>
      <c r="F110" s="73"/>
      <c r="G110" s="73"/>
      <c r="H110" s="73"/>
      <c r="J110" s="159"/>
      <c r="K110" s="325"/>
    </row>
    <row r="111" spans="3:11">
      <c r="C111" s="358">
        <v>1</v>
      </c>
      <c r="D111" s="59" t="s">
        <v>5</v>
      </c>
      <c r="E111" s="72" t="s">
        <v>6</v>
      </c>
      <c r="F111" s="74">
        <v>3.5999999999999997E-2</v>
      </c>
      <c r="G111" s="64">
        <f>VLOOKUP(D111,upahbahan,3,FALSE)</f>
        <v>100000</v>
      </c>
      <c r="H111" s="64">
        <f t="shared" ref="H111:H114" si="10">F111*G111</f>
        <v>3599.9999999999995</v>
      </c>
      <c r="J111" s="159"/>
      <c r="K111" s="325"/>
    </row>
    <row r="112" spans="3:11">
      <c r="C112" s="358">
        <v>2</v>
      </c>
      <c r="D112" s="59" t="str">
        <f>D95</f>
        <v>Tukang listrik</v>
      </c>
      <c r="E112" s="72" t="s">
        <v>6</v>
      </c>
      <c r="F112" s="74">
        <v>0.06</v>
      </c>
      <c r="G112" s="64">
        <f>VLOOKUP(D112,upahbahan,3,FALSE)</f>
        <v>145000</v>
      </c>
      <c r="H112" s="64">
        <f t="shared" si="10"/>
        <v>8700</v>
      </c>
      <c r="J112" s="159"/>
      <c r="K112" s="325"/>
    </row>
    <row r="113" spans="3:11">
      <c r="C113" s="358">
        <v>3</v>
      </c>
      <c r="D113" s="59" t="s">
        <v>18</v>
      </c>
      <c r="E113" s="72" t="s">
        <v>6</v>
      </c>
      <c r="F113" s="74">
        <v>6.0000000000000001E-3</v>
      </c>
      <c r="G113" s="64">
        <f>VLOOKUP(D113,upahbahan,3,FALSE)</f>
        <v>175000</v>
      </c>
      <c r="H113" s="64">
        <f t="shared" si="10"/>
        <v>1050</v>
      </c>
      <c r="J113" s="159"/>
      <c r="K113" s="325"/>
    </row>
    <row r="114" spans="3:11">
      <c r="C114" s="358">
        <v>4</v>
      </c>
      <c r="D114" s="59" t="s">
        <v>19</v>
      </c>
      <c r="E114" s="72" t="s">
        <v>6</v>
      </c>
      <c r="F114" s="74">
        <v>2E-3</v>
      </c>
      <c r="G114" s="64">
        <f>VLOOKUP(D114,upahbahan,3,FALSE)</f>
        <v>200000</v>
      </c>
      <c r="H114" s="64">
        <f t="shared" si="10"/>
        <v>400</v>
      </c>
      <c r="J114" s="159"/>
      <c r="K114" s="325"/>
    </row>
    <row r="115" spans="3:11">
      <c r="C115" s="83" t="s">
        <v>1210</v>
      </c>
      <c r="D115" s="80"/>
      <c r="E115" s="80"/>
      <c r="F115" s="217"/>
      <c r="G115" s="218"/>
      <c r="H115" s="64">
        <f>SUM(H111:H114)</f>
        <v>13750</v>
      </c>
      <c r="I115" s="219"/>
      <c r="J115" s="159"/>
      <c r="K115" s="325"/>
    </row>
    <row r="116" spans="3:11">
      <c r="C116" s="72" t="s">
        <v>1211</v>
      </c>
      <c r="D116" s="59" t="s">
        <v>1212</v>
      </c>
      <c r="E116" s="73"/>
      <c r="F116" s="73"/>
      <c r="G116" s="73"/>
      <c r="H116" s="73"/>
      <c r="J116" s="159"/>
      <c r="K116" s="325"/>
    </row>
    <row r="117" spans="3:11">
      <c r="C117" s="301">
        <v>1</v>
      </c>
      <c r="D117" s="77" t="s">
        <v>916</v>
      </c>
      <c r="E117" s="72" t="s">
        <v>114</v>
      </c>
      <c r="F117" s="74">
        <f>F100</f>
        <v>1.1499999999999999</v>
      </c>
      <c r="G117" s="64">
        <f>VLOOKUP(D117,upahbahan,3,FALSE)</f>
        <v>99600</v>
      </c>
      <c r="H117" s="64">
        <f t="shared" ref="H117" si="11">F117*G117</f>
        <v>114539.99999999999</v>
      </c>
      <c r="J117" s="159"/>
      <c r="K117" s="325"/>
    </row>
    <row r="118" spans="3:11">
      <c r="C118" s="83" t="s">
        <v>1216</v>
      </c>
      <c r="D118" s="80"/>
      <c r="E118" s="80"/>
      <c r="F118" s="80"/>
      <c r="G118" s="162"/>
      <c r="H118" s="64">
        <f>SUM(H117:H117)</f>
        <v>114539.99999999999</v>
      </c>
      <c r="J118" s="159"/>
      <c r="K118" s="325"/>
    </row>
    <row r="119" spans="3:11">
      <c r="C119" s="72" t="s">
        <v>1217</v>
      </c>
      <c r="D119" s="59" t="s">
        <v>1218</v>
      </c>
      <c r="E119" s="73"/>
      <c r="F119" s="73"/>
      <c r="G119" s="73"/>
      <c r="H119" s="73"/>
      <c r="J119" s="159"/>
      <c r="K119" s="325"/>
    </row>
    <row r="120" spans="3:11">
      <c r="C120" s="83" t="s">
        <v>1219</v>
      </c>
      <c r="D120" s="80"/>
      <c r="E120" s="80"/>
      <c r="F120" s="80"/>
      <c r="G120" s="162"/>
      <c r="H120" s="303">
        <v>0</v>
      </c>
      <c r="J120" s="159"/>
      <c r="K120" s="325"/>
    </row>
    <row r="121" spans="3:11">
      <c r="C121" s="58" t="s">
        <v>1220</v>
      </c>
      <c r="D121" s="69" t="s">
        <v>1221</v>
      </c>
      <c r="E121" s="70"/>
      <c r="F121" s="70"/>
      <c r="G121" s="71"/>
      <c r="H121" s="304">
        <f>H120+H118+H115</f>
        <v>128289.99999999999</v>
      </c>
      <c r="I121" s="319"/>
      <c r="J121" s="159"/>
      <c r="K121" s="325"/>
    </row>
    <row r="122" spans="3:11">
      <c r="C122" s="58" t="s">
        <v>1222</v>
      </c>
      <c r="D122" s="69" t="s">
        <v>1325</v>
      </c>
      <c r="E122" s="70"/>
      <c r="F122" s="71"/>
      <c r="G122" s="95">
        <f>$M$9</f>
        <v>0.1</v>
      </c>
      <c r="H122" s="64">
        <f>H121*G122</f>
        <v>12829</v>
      </c>
      <c r="I122" s="319"/>
      <c r="J122" s="159"/>
      <c r="K122" s="325"/>
    </row>
    <row r="123" spans="3:11">
      <c r="C123" s="58" t="s">
        <v>1223</v>
      </c>
      <c r="D123" s="69" t="s">
        <v>1224</v>
      </c>
      <c r="E123" s="70"/>
      <c r="F123" s="70"/>
      <c r="G123" s="71"/>
      <c r="H123" s="305">
        <f>SUM(H121:H122)</f>
        <v>141119</v>
      </c>
      <c r="I123" s="319"/>
      <c r="J123" s="159"/>
      <c r="K123" s="325"/>
    </row>
    <row r="124" spans="3:11">
      <c r="C124" s="57"/>
      <c r="D124" s="81"/>
      <c r="E124" s="81"/>
      <c r="F124" s="81"/>
      <c r="G124" s="81"/>
      <c r="H124" s="82"/>
      <c r="J124" s="159"/>
      <c r="K124" s="325"/>
    </row>
    <row r="125" spans="3:11">
      <c r="C125" s="53" t="s">
        <v>3262</v>
      </c>
      <c r="D125" s="313" t="s">
        <v>1647</v>
      </c>
      <c r="E125" s="315"/>
      <c r="F125" s="315"/>
      <c r="G125" s="315"/>
      <c r="H125" s="315"/>
      <c r="I125" s="56">
        <f>ROUNDDOWN(H140,-2)</f>
        <v>204600</v>
      </c>
      <c r="J125" s="159"/>
      <c r="K125" s="325"/>
    </row>
    <row r="126" spans="3:11" ht="27.6">
      <c r="C126" s="300" t="s">
        <v>1197</v>
      </c>
      <c r="D126" s="300" t="s">
        <v>1198</v>
      </c>
      <c r="E126" s="300" t="s">
        <v>1199</v>
      </c>
      <c r="F126" s="300" t="s">
        <v>1200</v>
      </c>
      <c r="G126" s="300" t="s">
        <v>1201</v>
      </c>
      <c r="H126" s="300" t="s">
        <v>1202</v>
      </c>
      <c r="J126" s="159"/>
      <c r="K126" s="325"/>
    </row>
    <row r="127" spans="3:11">
      <c r="C127" s="302" t="s">
        <v>1203</v>
      </c>
      <c r="D127" s="59" t="s">
        <v>1204</v>
      </c>
      <c r="E127" s="170"/>
      <c r="F127" s="73"/>
      <c r="G127" s="73"/>
      <c r="H127" s="73"/>
      <c r="J127" s="159"/>
      <c r="K127" s="325"/>
    </row>
    <row r="128" spans="3:11">
      <c r="C128" s="358">
        <v>1</v>
      </c>
      <c r="D128" s="59" t="s">
        <v>5</v>
      </c>
      <c r="E128" s="72" t="s">
        <v>6</v>
      </c>
      <c r="F128" s="74">
        <v>0.06</v>
      </c>
      <c r="G128" s="64">
        <f>VLOOKUP(D128,upahbahan,3,FALSE)</f>
        <v>100000</v>
      </c>
      <c r="H128" s="64">
        <f t="shared" ref="H128:H131" si="12">F128*G128</f>
        <v>6000</v>
      </c>
      <c r="J128" s="159"/>
      <c r="K128" s="325"/>
    </row>
    <row r="129" spans="3:11">
      <c r="C129" s="358">
        <v>2</v>
      </c>
      <c r="D129" s="59" t="str">
        <f>D112</f>
        <v>Tukang listrik</v>
      </c>
      <c r="E129" s="72" t="s">
        <v>6</v>
      </c>
      <c r="F129" s="74">
        <v>9.9000000000000005E-2</v>
      </c>
      <c r="G129" s="64">
        <f>VLOOKUP(D129,upahbahan,3,FALSE)</f>
        <v>145000</v>
      </c>
      <c r="H129" s="64">
        <f t="shared" si="12"/>
        <v>14355</v>
      </c>
      <c r="J129" s="159"/>
      <c r="K129" s="325"/>
    </row>
    <row r="130" spans="3:11">
      <c r="C130" s="358">
        <v>3</v>
      </c>
      <c r="D130" s="59" t="s">
        <v>18</v>
      </c>
      <c r="E130" s="72" t="s">
        <v>6</v>
      </c>
      <c r="F130" s="74">
        <v>0.01</v>
      </c>
      <c r="G130" s="64">
        <f>VLOOKUP(D130,upahbahan,3,FALSE)</f>
        <v>175000</v>
      </c>
      <c r="H130" s="64">
        <f t="shared" si="12"/>
        <v>1750</v>
      </c>
      <c r="J130" s="159"/>
      <c r="K130" s="325"/>
    </row>
    <row r="131" spans="3:11">
      <c r="C131" s="358">
        <v>4</v>
      </c>
      <c r="D131" s="59" t="s">
        <v>19</v>
      </c>
      <c r="E131" s="72" t="s">
        <v>6</v>
      </c>
      <c r="F131" s="74">
        <v>3.0000000000000001E-3</v>
      </c>
      <c r="G131" s="64">
        <f>VLOOKUP(D131,upahbahan,3,FALSE)</f>
        <v>200000</v>
      </c>
      <c r="H131" s="64">
        <f t="shared" si="12"/>
        <v>600</v>
      </c>
      <c r="J131" s="159"/>
      <c r="K131" s="325"/>
    </row>
    <row r="132" spans="3:11">
      <c r="C132" s="83" t="s">
        <v>1210</v>
      </c>
      <c r="D132" s="80"/>
      <c r="E132" s="80"/>
      <c r="F132" s="187"/>
      <c r="G132" s="218"/>
      <c r="H132" s="64">
        <f>SUM(H128:H131)</f>
        <v>22705</v>
      </c>
      <c r="I132" s="219"/>
      <c r="J132" s="159"/>
      <c r="K132" s="325"/>
    </row>
    <row r="133" spans="3:11">
      <c r="C133" s="72" t="s">
        <v>1211</v>
      </c>
      <c r="D133" s="59" t="s">
        <v>1212</v>
      </c>
      <c r="E133" s="73"/>
      <c r="F133" s="205"/>
      <c r="G133" s="73"/>
      <c r="H133" s="73"/>
      <c r="J133" s="159"/>
      <c r="K133" s="325"/>
    </row>
    <row r="134" spans="3:11">
      <c r="C134" s="301">
        <v>1</v>
      </c>
      <c r="D134" s="77" t="s">
        <v>920</v>
      </c>
      <c r="E134" s="72" t="s">
        <v>114</v>
      </c>
      <c r="F134" s="74">
        <v>1.1499999999999999</v>
      </c>
      <c r="G134" s="64">
        <f>VLOOKUP(D134,upahbahan,3,FALSE)</f>
        <v>142000</v>
      </c>
      <c r="H134" s="64">
        <f t="shared" ref="H134" si="13">F134*G134</f>
        <v>163300</v>
      </c>
      <c r="J134" s="159"/>
      <c r="K134" s="325"/>
    </row>
    <row r="135" spans="3:11">
      <c r="C135" s="83" t="s">
        <v>1216</v>
      </c>
      <c r="D135" s="80"/>
      <c r="E135" s="80"/>
      <c r="F135" s="80"/>
      <c r="G135" s="162"/>
      <c r="H135" s="64">
        <f>SUM(H134:H134)</f>
        <v>163300</v>
      </c>
      <c r="J135" s="159"/>
      <c r="K135" s="325"/>
    </row>
    <row r="136" spans="3:11">
      <c r="C136" s="72" t="s">
        <v>1217</v>
      </c>
      <c r="D136" s="59" t="s">
        <v>1218</v>
      </c>
      <c r="E136" s="73"/>
      <c r="F136" s="73"/>
      <c r="G136" s="73"/>
      <c r="H136" s="73"/>
      <c r="J136" s="159"/>
      <c r="K136" s="325"/>
    </row>
    <row r="137" spans="3:11">
      <c r="C137" s="83" t="s">
        <v>1219</v>
      </c>
      <c r="D137" s="80"/>
      <c r="E137" s="80"/>
      <c r="F137" s="80"/>
      <c r="G137" s="162"/>
      <c r="H137" s="303">
        <v>0</v>
      </c>
      <c r="J137" s="159"/>
      <c r="K137" s="325"/>
    </row>
    <row r="138" spans="3:11">
      <c r="C138" s="58" t="s">
        <v>1220</v>
      </c>
      <c r="D138" s="69" t="s">
        <v>1221</v>
      </c>
      <c r="E138" s="70"/>
      <c r="F138" s="70"/>
      <c r="G138" s="71"/>
      <c r="H138" s="304">
        <f>H137+H135+H132</f>
        <v>186005</v>
      </c>
      <c r="I138" s="319"/>
      <c r="J138" s="159"/>
      <c r="K138" s="325"/>
    </row>
    <row r="139" spans="3:11">
      <c r="C139" s="58" t="s">
        <v>1222</v>
      </c>
      <c r="D139" s="69" t="s">
        <v>1325</v>
      </c>
      <c r="E139" s="70"/>
      <c r="F139" s="71"/>
      <c r="G139" s="95">
        <f>$M$9</f>
        <v>0.1</v>
      </c>
      <c r="H139" s="64">
        <f>H138*G139</f>
        <v>18600.5</v>
      </c>
      <c r="I139" s="319"/>
      <c r="J139" s="159"/>
      <c r="K139" s="325"/>
    </row>
    <row r="140" spans="3:11">
      <c r="C140" s="58" t="s">
        <v>1223</v>
      </c>
      <c r="D140" s="69" t="s">
        <v>1224</v>
      </c>
      <c r="E140" s="70"/>
      <c r="F140" s="70"/>
      <c r="G140" s="71"/>
      <c r="H140" s="305">
        <f>SUM(H138:H139)</f>
        <v>204605.5</v>
      </c>
      <c r="I140" s="319"/>
      <c r="J140" s="159"/>
      <c r="K140" s="325"/>
    </row>
    <row r="141" spans="3:11">
      <c r="C141" s="57"/>
      <c r="D141" s="81"/>
      <c r="E141" s="81"/>
      <c r="F141" s="81"/>
      <c r="G141" s="81"/>
      <c r="H141" s="82"/>
      <c r="J141" s="159"/>
      <c r="K141" s="325"/>
    </row>
    <row r="142" spans="3:11">
      <c r="C142" s="53" t="s">
        <v>3263</v>
      </c>
      <c r="D142" s="313" t="s">
        <v>1648</v>
      </c>
      <c r="E142" s="315"/>
      <c r="F142" s="315"/>
      <c r="G142" s="315"/>
      <c r="H142" s="315"/>
      <c r="I142" s="56">
        <f>ROUNDDOWN(H157,-2)</f>
        <v>273500</v>
      </c>
      <c r="J142" s="159"/>
      <c r="K142" s="325"/>
    </row>
    <row r="143" spans="3:11" ht="27.6">
      <c r="C143" s="300" t="s">
        <v>1197</v>
      </c>
      <c r="D143" s="300" t="s">
        <v>1198</v>
      </c>
      <c r="E143" s="300" t="s">
        <v>1199</v>
      </c>
      <c r="F143" s="300" t="s">
        <v>1200</v>
      </c>
      <c r="G143" s="300" t="s">
        <v>1201</v>
      </c>
      <c r="H143" s="300" t="s">
        <v>1202</v>
      </c>
      <c r="J143" s="159"/>
      <c r="K143" s="325"/>
    </row>
    <row r="144" spans="3:11">
      <c r="C144" s="302" t="s">
        <v>1203</v>
      </c>
      <c r="D144" s="59" t="s">
        <v>1204</v>
      </c>
      <c r="E144" s="170"/>
      <c r="F144" s="73"/>
      <c r="G144" s="73"/>
      <c r="H144" s="73"/>
      <c r="J144" s="159"/>
      <c r="K144" s="325"/>
    </row>
    <row r="145" spans="3:11">
      <c r="C145" s="358">
        <v>1</v>
      </c>
      <c r="D145" s="59" t="s">
        <v>5</v>
      </c>
      <c r="E145" s="72" t="s">
        <v>6</v>
      </c>
      <c r="F145" s="74">
        <v>0.06</v>
      </c>
      <c r="G145" s="64">
        <f>VLOOKUP(D145,upahbahan,3,FALSE)</f>
        <v>100000</v>
      </c>
      <c r="H145" s="64">
        <f t="shared" ref="H145:H148" si="14">F145*G145</f>
        <v>6000</v>
      </c>
      <c r="J145" s="159"/>
      <c r="K145" s="325"/>
    </row>
    <row r="146" spans="3:11">
      <c r="C146" s="358">
        <v>2</v>
      </c>
      <c r="D146" s="59" t="str">
        <f>D129</f>
        <v>Tukang listrik</v>
      </c>
      <c r="E146" s="72" t="s">
        <v>6</v>
      </c>
      <c r="F146" s="74">
        <v>9.9000000000000005E-2</v>
      </c>
      <c r="G146" s="64">
        <f>VLOOKUP(D146,upahbahan,3,FALSE)</f>
        <v>145000</v>
      </c>
      <c r="H146" s="64">
        <f t="shared" si="14"/>
        <v>14355</v>
      </c>
      <c r="J146" s="159"/>
      <c r="K146" s="325"/>
    </row>
    <row r="147" spans="3:11">
      <c r="C147" s="358">
        <v>3</v>
      </c>
      <c r="D147" s="59" t="s">
        <v>18</v>
      </c>
      <c r="E147" s="72" t="s">
        <v>6</v>
      </c>
      <c r="F147" s="74">
        <v>0.01</v>
      </c>
      <c r="G147" s="64">
        <f>VLOOKUP(D147,upahbahan,3,FALSE)</f>
        <v>175000</v>
      </c>
      <c r="H147" s="64">
        <f t="shared" si="14"/>
        <v>1750</v>
      </c>
      <c r="J147" s="159"/>
      <c r="K147" s="325"/>
    </row>
    <row r="148" spans="3:11">
      <c r="C148" s="358">
        <v>4</v>
      </c>
      <c r="D148" s="59" t="s">
        <v>19</v>
      </c>
      <c r="E148" s="72" t="s">
        <v>6</v>
      </c>
      <c r="F148" s="74">
        <v>3.0000000000000001E-3</v>
      </c>
      <c r="G148" s="64">
        <f>VLOOKUP(D148,upahbahan,3,FALSE)</f>
        <v>200000</v>
      </c>
      <c r="H148" s="64">
        <f t="shared" si="14"/>
        <v>600</v>
      </c>
      <c r="J148" s="159"/>
      <c r="K148" s="325"/>
    </row>
    <row r="149" spans="3:11">
      <c r="C149" s="83" t="s">
        <v>1210</v>
      </c>
      <c r="D149" s="80"/>
      <c r="E149" s="80"/>
      <c r="F149" s="187"/>
      <c r="G149" s="218"/>
      <c r="H149" s="64">
        <f>SUM(H145:H148)</f>
        <v>22705</v>
      </c>
      <c r="I149" s="219"/>
      <c r="J149" s="159"/>
      <c r="K149" s="325"/>
    </row>
    <row r="150" spans="3:11">
      <c r="C150" s="72" t="s">
        <v>1211</v>
      </c>
      <c r="D150" s="59" t="s">
        <v>1212</v>
      </c>
      <c r="E150" s="73"/>
      <c r="F150" s="205"/>
      <c r="G150" s="73"/>
      <c r="H150" s="73"/>
      <c r="J150" s="159"/>
      <c r="K150" s="325"/>
    </row>
    <row r="151" spans="3:11">
      <c r="C151" s="301">
        <v>1</v>
      </c>
      <c r="D151" s="77" t="s">
        <v>921</v>
      </c>
      <c r="E151" s="72" t="s">
        <v>114</v>
      </c>
      <c r="F151" s="74">
        <v>1.1499999999999999</v>
      </c>
      <c r="G151" s="64">
        <f>VLOOKUP(D151,upahbahan,3,FALSE)</f>
        <v>196500</v>
      </c>
      <c r="H151" s="64">
        <f t="shared" ref="H151" si="15">F151*G151</f>
        <v>225974.99999999997</v>
      </c>
      <c r="J151" s="159"/>
      <c r="K151" s="325"/>
    </row>
    <row r="152" spans="3:11">
      <c r="C152" s="83" t="s">
        <v>1216</v>
      </c>
      <c r="D152" s="80"/>
      <c r="E152" s="80"/>
      <c r="F152" s="80"/>
      <c r="G152" s="162"/>
      <c r="H152" s="64">
        <f>SUM(H151:H151)</f>
        <v>225974.99999999997</v>
      </c>
      <c r="J152" s="159"/>
      <c r="K152" s="325"/>
    </row>
    <row r="153" spans="3:11">
      <c r="C153" s="72" t="s">
        <v>1217</v>
      </c>
      <c r="D153" s="59" t="s">
        <v>1218</v>
      </c>
      <c r="E153" s="73"/>
      <c r="F153" s="73"/>
      <c r="G153" s="73"/>
      <c r="H153" s="73"/>
      <c r="J153" s="159"/>
      <c r="K153" s="325"/>
    </row>
    <row r="154" spans="3:11">
      <c r="C154" s="83" t="s">
        <v>1219</v>
      </c>
      <c r="D154" s="80"/>
      <c r="E154" s="80"/>
      <c r="F154" s="80"/>
      <c r="G154" s="162"/>
      <c r="H154" s="303">
        <v>0</v>
      </c>
      <c r="J154" s="159"/>
      <c r="K154" s="325"/>
    </row>
    <row r="155" spans="3:11">
      <c r="C155" s="58" t="s">
        <v>1220</v>
      </c>
      <c r="D155" s="69" t="s">
        <v>1221</v>
      </c>
      <c r="E155" s="70"/>
      <c r="F155" s="70"/>
      <c r="G155" s="71"/>
      <c r="H155" s="304">
        <f>H154+H152+H149</f>
        <v>248679.99999999997</v>
      </c>
      <c r="I155" s="319"/>
      <c r="J155" s="159"/>
      <c r="K155" s="325"/>
    </row>
    <row r="156" spans="3:11">
      <c r="C156" s="58" t="s">
        <v>1222</v>
      </c>
      <c r="D156" s="69" t="s">
        <v>1325</v>
      </c>
      <c r="E156" s="70"/>
      <c r="F156" s="71"/>
      <c r="G156" s="95">
        <f>$M$9</f>
        <v>0.1</v>
      </c>
      <c r="H156" s="64">
        <f>H155*G156</f>
        <v>24868</v>
      </c>
      <c r="I156" s="319"/>
      <c r="J156" s="159"/>
      <c r="K156" s="325"/>
    </row>
    <row r="157" spans="3:11">
      <c r="C157" s="58" t="s">
        <v>1223</v>
      </c>
      <c r="D157" s="69" t="s">
        <v>1224</v>
      </c>
      <c r="E157" s="70"/>
      <c r="F157" s="70"/>
      <c r="G157" s="71"/>
      <c r="H157" s="305">
        <f>SUM(H155:H156)</f>
        <v>273548</v>
      </c>
      <c r="I157" s="319"/>
      <c r="J157" s="159"/>
      <c r="K157" s="325"/>
    </row>
    <row r="158" spans="3:11">
      <c r="C158" s="57"/>
      <c r="D158" s="81"/>
      <c r="E158" s="81"/>
      <c r="F158" s="81"/>
      <c r="G158" s="81"/>
      <c r="H158" s="82"/>
      <c r="J158" s="159"/>
      <c r="K158" s="325"/>
    </row>
    <row r="159" spans="3:11">
      <c r="C159" s="53" t="s">
        <v>3264</v>
      </c>
      <c r="D159" s="313" t="s">
        <v>1649</v>
      </c>
      <c r="E159" s="315"/>
      <c r="F159" s="315"/>
      <c r="G159" s="315"/>
      <c r="H159" s="315"/>
      <c r="I159" s="56">
        <f>ROUNDDOWN(H174,-2)</f>
        <v>336700</v>
      </c>
      <c r="J159" s="159"/>
      <c r="K159" s="325"/>
    </row>
    <row r="160" spans="3:11" ht="27.6">
      <c r="C160" s="300" t="s">
        <v>1197</v>
      </c>
      <c r="D160" s="300" t="s">
        <v>1198</v>
      </c>
      <c r="E160" s="300" t="s">
        <v>1199</v>
      </c>
      <c r="F160" s="300" t="s">
        <v>1200</v>
      </c>
      <c r="G160" s="300" t="s">
        <v>1201</v>
      </c>
      <c r="H160" s="300" t="s">
        <v>1202</v>
      </c>
      <c r="J160" s="159"/>
      <c r="K160" s="325"/>
    </row>
    <row r="161" spans="3:11">
      <c r="C161" s="302" t="s">
        <v>1203</v>
      </c>
      <c r="D161" s="59" t="s">
        <v>1204</v>
      </c>
      <c r="E161" s="170"/>
      <c r="F161" s="73"/>
      <c r="G161" s="73"/>
      <c r="H161" s="73"/>
      <c r="J161" s="159"/>
      <c r="K161" s="325"/>
    </row>
    <row r="162" spans="3:11">
      <c r="C162" s="358">
        <v>1</v>
      </c>
      <c r="D162" s="59" t="s">
        <v>5</v>
      </c>
      <c r="E162" s="72" t="s">
        <v>6</v>
      </c>
      <c r="F162" s="74">
        <v>0.06</v>
      </c>
      <c r="G162" s="64">
        <f>VLOOKUP(D162,upahbahan,3,FALSE)</f>
        <v>100000</v>
      </c>
      <c r="H162" s="64">
        <f t="shared" ref="H162:H165" si="16">F162*G162</f>
        <v>6000</v>
      </c>
      <c r="J162" s="159"/>
      <c r="K162" s="325"/>
    </row>
    <row r="163" spans="3:11">
      <c r="C163" s="358">
        <v>2</v>
      </c>
      <c r="D163" s="59" t="str">
        <f>D146</f>
        <v>Tukang listrik</v>
      </c>
      <c r="E163" s="72" t="s">
        <v>6</v>
      </c>
      <c r="F163" s="74">
        <v>9.9000000000000005E-2</v>
      </c>
      <c r="G163" s="64">
        <f>VLOOKUP(D163,upahbahan,3,FALSE)</f>
        <v>145000</v>
      </c>
      <c r="H163" s="64">
        <f t="shared" si="16"/>
        <v>14355</v>
      </c>
      <c r="J163" s="159"/>
      <c r="K163" s="325"/>
    </row>
    <row r="164" spans="3:11">
      <c r="C164" s="358">
        <v>3</v>
      </c>
      <c r="D164" s="59" t="s">
        <v>18</v>
      </c>
      <c r="E164" s="72" t="s">
        <v>6</v>
      </c>
      <c r="F164" s="74">
        <v>0.01</v>
      </c>
      <c r="G164" s="64">
        <f>VLOOKUP(D164,upahbahan,3,FALSE)</f>
        <v>175000</v>
      </c>
      <c r="H164" s="64">
        <f t="shared" si="16"/>
        <v>1750</v>
      </c>
      <c r="J164" s="159"/>
      <c r="K164" s="325"/>
    </row>
    <row r="165" spans="3:11">
      <c r="C165" s="358">
        <v>4</v>
      </c>
      <c r="D165" s="59" t="s">
        <v>19</v>
      </c>
      <c r="E165" s="72" t="s">
        <v>6</v>
      </c>
      <c r="F165" s="74">
        <v>3.0000000000000001E-3</v>
      </c>
      <c r="G165" s="64">
        <f>VLOOKUP(D165,upahbahan,3,FALSE)</f>
        <v>200000</v>
      </c>
      <c r="H165" s="64">
        <f t="shared" si="16"/>
        <v>600</v>
      </c>
      <c r="J165" s="159"/>
      <c r="K165" s="325"/>
    </row>
    <row r="166" spans="3:11">
      <c r="C166" s="83" t="s">
        <v>1210</v>
      </c>
      <c r="D166" s="80"/>
      <c r="E166" s="80"/>
      <c r="F166" s="187"/>
      <c r="G166" s="218"/>
      <c r="H166" s="64">
        <f>SUM(H162:H165)</f>
        <v>22705</v>
      </c>
      <c r="I166" s="219"/>
      <c r="J166" s="159"/>
      <c r="K166" s="325"/>
    </row>
    <row r="167" spans="3:11">
      <c r="C167" s="72" t="s">
        <v>1211</v>
      </c>
      <c r="D167" s="59" t="s">
        <v>1212</v>
      </c>
      <c r="E167" s="73"/>
      <c r="F167" s="205"/>
      <c r="G167" s="73"/>
      <c r="H167" s="73"/>
      <c r="J167" s="159"/>
      <c r="K167" s="325"/>
    </row>
    <row r="168" spans="3:11">
      <c r="C168" s="301">
        <v>1</v>
      </c>
      <c r="D168" s="77" t="s">
        <v>906</v>
      </c>
      <c r="E168" s="72" t="s">
        <v>114</v>
      </c>
      <c r="F168" s="74">
        <v>1.1499999999999999</v>
      </c>
      <c r="G168" s="64">
        <f>VLOOKUP(D168,upahbahan,3,FALSE)</f>
        <v>246500</v>
      </c>
      <c r="H168" s="64">
        <f t="shared" ref="H168" si="17">F168*G168</f>
        <v>283475</v>
      </c>
      <c r="J168" s="159"/>
      <c r="K168" s="325"/>
    </row>
    <row r="169" spans="3:11">
      <c r="C169" s="83" t="s">
        <v>1216</v>
      </c>
      <c r="D169" s="80"/>
      <c r="E169" s="80"/>
      <c r="F169" s="80"/>
      <c r="G169" s="162"/>
      <c r="H169" s="64">
        <f>SUM(H168:H168)</f>
        <v>283475</v>
      </c>
      <c r="J169" s="159"/>
      <c r="K169" s="325"/>
    </row>
    <row r="170" spans="3:11">
      <c r="C170" s="72" t="s">
        <v>1217</v>
      </c>
      <c r="D170" s="59" t="s">
        <v>1218</v>
      </c>
      <c r="E170" s="73"/>
      <c r="F170" s="73"/>
      <c r="G170" s="73"/>
      <c r="H170" s="73"/>
      <c r="J170" s="159"/>
      <c r="K170" s="325"/>
    </row>
    <row r="171" spans="3:11">
      <c r="C171" s="83" t="s">
        <v>1219</v>
      </c>
      <c r="D171" s="80"/>
      <c r="E171" s="80"/>
      <c r="F171" s="80"/>
      <c r="G171" s="162"/>
      <c r="H171" s="303">
        <v>0</v>
      </c>
      <c r="J171" s="159"/>
      <c r="K171" s="325"/>
    </row>
    <row r="172" spans="3:11">
      <c r="C172" s="58" t="s">
        <v>1220</v>
      </c>
      <c r="D172" s="69" t="s">
        <v>1221</v>
      </c>
      <c r="E172" s="70"/>
      <c r="F172" s="70"/>
      <c r="G172" s="71"/>
      <c r="H172" s="304">
        <f>H171+H169+H166</f>
        <v>306180</v>
      </c>
      <c r="I172" s="319"/>
      <c r="J172" s="159"/>
      <c r="K172" s="325"/>
    </row>
    <row r="173" spans="3:11">
      <c r="C173" s="58" t="s">
        <v>1222</v>
      </c>
      <c r="D173" s="69" t="s">
        <v>1325</v>
      </c>
      <c r="E173" s="70"/>
      <c r="F173" s="71"/>
      <c r="G173" s="95">
        <f>$M$9</f>
        <v>0.1</v>
      </c>
      <c r="H173" s="64">
        <f>H172*G173</f>
        <v>30618</v>
      </c>
      <c r="I173" s="319"/>
      <c r="J173" s="159"/>
      <c r="K173" s="325"/>
    </row>
    <row r="174" spans="3:11">
      <c r="C174" s="58" t="s">
        <v>1223</v>
      </c>
      <c r="D174" s="69" t="s">
        <v>1224</v>
      </c>
      <c r="E174" s="70"/>
      <c r="F174" s="70"/>
      <c r="G174" s="71"/>
      <c r="H174" s="305">
        <f>SUM(H172:H173)</f>
        <v>336798</v>
      </c>
      <c r="I174" s="319"/>
      <c r="J174" s="159"/>
      <c r="K174" s="325"/>
    </row>
    <row r="175" spans="3:11">
      <c r="C175" s="57"/>
      <c r="D175" s="81"/>
      <c r="E175" s="81"/>
      <c r="F175" s="81"/>
      <c r="G175" s="81"/>
      <c r="H175" s="82"/>
      <c r="J175" s="159"/>
      <c r="K175" s="325"/>
    </row>
    <row r="176" spans="3:11">
      <c r="C176" s="53" t="s">
        <v>3265</v>
      </c>
      <c r="D176" s="313" t="s">
        <v>1650</v>
      </c>
      <c r="E176" s="315"/>
      <c r="F176" s="315"/>
      <c r="G176" s="315"/>
      <c r="H176" s="315"/>
      <c r="I176" s="56">
        <f>ROUNDDOWN(H191,-2)</f>
        <v>408200</v>
      </c>
      <c r="J176" s="159"/>
      <c r="K176" s="325"/>
    </row>
    <row r="177" spans="3:11" ht="27.6">
      <c r="C177" s="300" t="s">
        <v>1197</v>
      </c>
      <c r="D177" s="300" t="s">
        <v>1198</v>
      </c>
      <c r="E177" s="300" t="s">
        <v>1199</v>
      </c>
      <c r="F177" s="300" t="s">
        <v>1200</v>
      </c>
      <c r="G177" s="300" t="s">
        <v>1201</v>
      </c>
      <c r="H177" s="300" t="s">
        <v>1202</v>
      </c>
      <c r="J177" s="159"/>
      <c r="K177" s="325"/>
    </row>
    <row r="178" spans="3:11">
      <c r="C178" s="302" t="s">
        <v>1203</v>
      </c>
      <c r="D178" s="59" t="s">
        <v>1204</v>
      </c>
      <c r="E178" s="170"/>
      <c r="F178" s="73"/>
      <c r="G178" s="73"/>
      <c r="H178" s="73"/>
      <c r="J178" s="159"/>
      <c r="K178" s="325"/>
    </row>
    <row r="179" spans="3:11">
      <c r="C179" s="358">
        <v>1</v>
      </c>
      <c r="D179" s="59" t="s">
        <v>5</v>
      </c>
      <c r="E179" s="72" t="s">
        <v>6</v>
      </c>
      <c r="F179" s="74">
        <v>0.06</v>
      </c>
      <c r="G179" s="64">
        <f>VLOOKUP(D179,upahbahan,3,FALSE)</f>
        <v>100000</v>
      </c>
      <c r="H179" s="64">
        <f t="shared" ref="H179:H182" si="18">F179*G179</f>
        <v>6000</v>
      </c>
      <c r="J179" s="159"/>
      <c r="K179" s="325"/>
    </row>
    <row r="180" spans="3:11">
      <c r="C180" s="358">
        <v>2</v>
      </c>
      <c r="D180" s="59" t="str">
        <f>D163</f>
        <v>Tukang listrik</v>
      </c>
      <c r="E180" s="72" t="s">
        <v>6</v>
      </c>
      <c r="F180" s="74">
        <v>9.9000000000000005E-2</v>
      </c>
      <c r="G180" s="64">
        <f>VLOOKUP(D180,upahbahan,3,FALSE)</f>
        <v>145000</v>
      </c>
      <c r="H180" s="64">
        <f t="shared" si="18"/>
        <v>14355</v>
      </c>
      <c r="J180" s="159"/>
      <c r="K180" s="325"/>
    </row>
    <row r="181" spans="3:11">
      <c r="C181" s="358">
        <v>3</v>
      </c>
      <c r="D181" s="59" t="s">
        <v>18</v>
      </c>
      <c r="E181" s="72" t="s">
        <v>6</v>
      </c>
      <c r="F181" s="74">
        <v>0.01</v>
      </c>
      <c r="G181" s="64">
        <f>VLOOKUP(D181,upahbahan,3,FALSE)</f>
        <v>175000</v>
      </c>
      <c r="H181" s="64">
        <f t="shared" si="18"/>
        <v>1750</v>
      </c>
      <c r="J181" s="159"/>
      <c r="K181" s="325"/>
    </row>
    <row r="182" spans="3:11">
      <c r="C182" s="358">
        <v>4</v>
      </c>
      <c r="D182" s="59" t="s">
        <v>19</v>
      </c>
      <c r="E182" s="72" t="s">
        <v>6</v>
      </c>
      <c r="F182" s="74">
        <v>3.0000000000000001E-3</v>
      </c>
      <c r="G182" s="64">
        <f>VLOOKUP(D182,upahbahan,3,FALSE)</f>
        <v>200000</v>
      </c>
      <c r="H182" s="64">
        <f t="shared" si="18"/>
        <v>600</v>
      </c>
      <c r="J182" s="159"/>
      <c r="K182" s="325"/>
    </row>
    <row r="183" spans="3:11">
      <c r="C183" s="83" t="s">
        <v>1210</v>
      </c>
      <c r="D183" s="80"/>
      <c r="E183" s="80"/>
      <c r="F183" s="187"/>
      <c r="G183" s="218"/>
      <c r="H183" s="64">
        <f>SUM(H179:H182)</f>
        <v>22705</v>
      </c>
      <c r="I183" s="219"/>
      <c r="J183" s="159"/>
      <c r="K183" s="325"/>
    </row>
    <row r="184" spans="3:11">
      <c r="C184" s="72" t="s">
        <v>1211</v>
      </c>
      <c r="D184" s="59" t="s">
        <v>1212</v>
      </c>
      <c r="E184" s="73"/>
      <c r="F184" s="205"/>
      <c r="G184" s="73"/>
      <c r="H184" s="73"/>
      <c r="J184" s="159"/>
      <c r="K184" s="325"/>
    </row>
    <row r="185" spans="3:11">
      <c r="C185" s="301">
        <v>1</v>
      </c>
      <c r="D185" s="77" t="s">
        <v>907</v>
      </c>
      <c r="E185" s="72" t="s">
        <v>114</v>
      </c>
      <c r="F185" s="74">
        <v>1.1499999999999999</v>
      </c>
      <c r="G185" s="64">
        <f>VLOOKUP(D185,upahbahan,3,FALSE)</f>
        <v>303000</v>
      </c>
      <c r="H185" s="64">
        <f t="shared" ref="H185" si="19">F185*G185</f>
        <v>348450</v>
      </c>
      <c r="J185" s="159"/>
      <c r="K185" s="325"/>
    </row>
    <row r="186" spans="3:11">
      <c r="C186" s="83" t="s">
        <v>1216</v>
      </c>
      <c r="D186" s="80"/>
      <c r="E186" s="80"/>
      <c r="F186" s="80"/>
      <c r="G186" s="162"/>
      <c r="H186" s="64">
        <f>SUM(H185:H185)</f>
        <v>348450</v>
      </c>
      <c r="J186" s="159"/>
      <c r="K186" s="325"/>
    </row>
    <row r="187" spans="3:11">
      <c r="C187" s="72" t="s">
        <v>1217</v>
      </c>
      <c r="D187" s="59" t="s">
        <v>1218</v>
      </c>
      <c r="E187" s="73"/>
      <c r="F187" s="73"/>
      <c r="G187" s="73"/>
      <c r="H187" s="73"/>
      <c r="J187" s="159"/>
      <c r="K187" s="325"/>
    </row>
    <row r="188" spans="3:11">
      <c r="C188" s="83" t="s">
        <v>1219</v>
      </c>
      <c r="D188" s="80"/>
      <c r="E188" s="80"/>
      <c r="F188" s="80"/>
      <c r="G188" s="162"/>
      <c r="H188" s="303">
        <v>0</v>
      </c>
      <c r="J188" s="159"/>
      <c r="K188" s="325"/>
    </row>
    <row r="189" spans="3:11">
      <c r="C189" s="58" t="s">
        <v>1220</v>
      </c>
      <c r="D189" s="69" t="s">
        <v>1221</v>
      </c>
      <c r="E189" s="70"/>
      <c r="F189" s="70"/>
      <c r="G189" s="71"/>
      <c r="H189" s="304">
        <f>H188+H186+H183</f>
        <v>371155</v>
      </c>
      <c r="I189" s="319"/>
      <c r="J189" s="159"/>
      <c r="K189" s="325"/>
    </row>
    <row r="190" spans="3:11">
      <c r="C190" s="58" t="s">
        <v>1222</v>
      </c>
      <c r="D190" s="69" t="s">
        <v>1325</v>
      </c>
      <c r="E190" s="70"/>
      <c r="F190" s="71"/>
      <c r="G190" s="95">
        <f>$M$9</f>
        <v>0.1</v>
      </c>
      <c r="H190" s="64">
        <f>H189*G190</f>
        <v>37115.5</v>
      </c>
      <c r="I190" s="319"/>
      <c r="J190" s="159"/>
      <c r="K190" s="325"/>
    </row>
    <row r="191" spans="3:11">
      <c r="C191" s="58" t="s">
        <v>1223</v>
      </c>
      <c r="D191" s="69" t="s">
        <v>1224</v>
      </c>
      <c r="E191" s="70"/>
      <c r="F191" s="70"/>
      <c r="G191" s="71"/>
      <c r="H191" s="305">
        <f>SUM(H189:H190)</f>
        <v>408270.5</v>
      </c>
      <c r="I191" s="319"/>
      <c r="J191" s="159"/>
      <c r="K191" s="325"/>
    </row>
    <row r="192" spans="3:11">
      <c r="C192" s="57"/>
      <c r="D192" s="81"/>
      <c r="E192" s="81"/>
      <c r="F192" s="81"/>
      <c r="G192" s="81"/>
      <c r="H192" s="82"/>
      <c r="J192" s="159"/>
      <c r="K192" s="325"/>
    </row>
    <row r="193" spans="3:11">
      <c r="C193" s="53" t="s">
        <v>3266</v>
      </c>
      <c r="D193" s="313" t="s">
        <v>1651</v>
      </c>
      <c r="E193" s="315"/>
      <c r="F193" s="315"/>
      <c r="G193" s="315"/>
      <c r="H193" s="315"/>
      <c r="I193" s="56">
        <f>ROUNDDOWN(H208,-2)</f>
        <v>506800</v>
      </c>
      <c r="J193" s="159"/>
      <c r="K193" s="325"/>
    </row>
    <row r="194" spans="3:11" ht="27.6">
      <c r="C194" s="300" t="s">
        <v>1197</v>
      </c>
      <c r="D194" s="300" t="s">
        <v>1198</v>
      </c>
      <c r="E194" s="300" t="s">
        <v>1199</v>
      </c>
      <c r="F194" s="300" t="s">
        <v>1200</v>
      </c>
      <c r="G194" s="300" t="s">
        <v>1201</v>
      </c>
      <c r="H194" s="300" t="s">
        <v>1202</v>
      </c>
      <c r="J194" s="159"/>
      <c r="K194" s="325"/>
    </row>
    <row r="195" spans="3:11">
      <c r="C195" s="302" t="s">
        <v>1203</v>
      </c>
      <c r="D195" s="59" t="s">
        <v>1204</v>
      </c>
      <c r="E195" s="170"/>
      <c r="F195" s="73"/>
      <c r="G195" s="73"/>
      <c r="H195" s="73"/>
      <c r="J195" s="159"/>
      <c r="K195" s="325"/>
    </row>
    <row r="196" spans="3:11">
      <c r="C196" s="358">
        <v>1</v>
      </c>
      <c r="D196" s="59" t="s">
        <v>5</v>
      </c>
      <c r="E196" s="72" t="s">
        <v>6</v>
      </c>
      <c r="F196" s="181">
        <v>7.0999999999999994E-2</v>
      </c>
      <c r="G196" s="64">
        <f>VLOOKUP(D196,upahbahan,3,FALSE)</f>
        <v>100000</v>
      </c>
      <c r="H196" s="64">
        <f t="shared" ref="H196:H199" si="20">F196*G196</f>
        <v>7099.9999999999991</v>
      </c>
      <c r="J196" s="159"/>
      <c r="K196" s="325"/>
    </row>
    <row r="197" spans="3:11">
      <c r="C197" s="358">
        <v>2</v>
      </c>
      <c r="D197" s="59" t="str">
        <f>D180</f>
        <v>Tukang listrik</v>
      </c>
      <c r="E197" s="72" t="s">
        <v>6</v>
      </c>
      <c r="F197" s="181">
        <v>0.11899999999999999</v>
      </c>
      <c r="G197" s="64">
        <f>VLOOKUP(D197,upahbahan,3,FALSE)</f>
        <v>145000</v>
      </c>
      <c r="H197" s="64">
        <f t="shared" si="20"/>
        <v>17255</v>
      </c>
      <c r="J197" s="159"/>
      <c r="K197" s="325"/>
    </row>
    <row r="198" spans="3:11">
      <c r="C198" s="358">
        <v>3</v>
      </c>
      <c r="D198" s="59" t="s">
        <v>18</v>
      </c>
      <c r="E198" s="72" t="s">
        <v>6</v>
      </c>
      <c r="F198" s="181">
        <v>1.2E-2</v>
      </c>
      <c r="G198" s="64">
        <f>VLOOKUP(D198,upahbahan,3,FALSE)</f>
        <v>175000</v>
      </c>
      <c r="H198" s="64">
        <f t="shared" si="20"/>
        <v>2100</v>
      </c>
      <c r="J198" s="159"/>
      <c r="K198" s="325"/>
    </row>
    <row r="199" spans="3:11">
      <c r="C199" s="358">
        <v>4</v>
      </c>
      <c r="D199" s="59" t="s">
        <v>19</v>
      </c>
      <c r="E199" s="72" t="s">
        <v>6</v>
      </c>
      <c r="F199" s="181">
        <v>4.0000000000000001E-3</v>
      </c>
      <c r="G199" s="64">
        <f>VLOOKUP(D199,upahbahan,3,FALSE)</f>
        <v>200000</v>
      </c>
      <c r="H199" s="64">
        <f t="shared" si="20"/>
        <v>800</v>
      </c>
      <c r="J199" s="159"/>
      <c r="K199" s="325"/>
    </row>
    <row r="200" spans="3:11">
      <c r="C200" s="83" t="s">
        <v>1210</v>
      </c>
      <c r="D200" s="80"/>
      <c r="E200" s="80"/>
      <c r="F200" s="217"/>
      <c r="G200" s="218"/>
      <c r="H200" s="64">
        <f>SUM(H196:H199)</f>
        <v>27255</v>
      </c>
      <c r="I200" s="219"/>
      <c r="J200" s="159"/>
      <c r="K200" s="325"/>
    </row>
    <row r="201" spans="3:11">
      <c r="C201" s="72" t="s">
        <v>1211</v>
      </c>
      <c r="D201" s="59" t="s">
        <v>1212</v>
      </c>
      <c r="E201" s="73"/>
      <c r="F201" s="73"/>
      <c r="G201" s="73"/>
      <c r="H201" s="73"/>
      <c r="J201" s="159"/>
      <c r="K201" s="325"/>
    </row>
    <row r="202" spans="3:11">
      <c r="C202" s="301">
        <v>1</v>
      </c>
      <c r="D202" s="77" t="s">
        <v>909</v>
      </c>
      <c r="E202" s="72" t="s">
        <v>114</v>
      </c>
      <c r="F202" s="74">
        <v>1.1499999999999999</v>
      </c>
      <c r="G202" s="64">
        <f>VLOOKUP(D202,upahbahan,3,FALSE)</f>
        <v>377000</v>
      </c>
      <c r="H202" s="64">
        <f t="shared" ref="H202" si="21">F202*G202</f>
        <v>433549.99999999994</v>
      </c>
      <c r="J202" s="159"/>
      <c r="K202" s="325"/>
    </row>
    <row r="203" spans="3:11">
      <c r="C203" s="83" t="s">
        <v>1216</v>
      </c>
      <c r="D203" s="80"/>
      <c r="E203" s="80"/>
      <c r="F203" s="80"/>
      <c r="G203" s="162"/>
      <c r="H203" s="64">
        <f>SUM(H202:H202)</f>
        <v>433549.99999999994</v>
      </c>
      <c r="J203" s="159"/>
      <c r="K203" s="325"/>
    </row>
    <row r="204" spans="3:11">
      <c r="C204" s="72" t="s">
        <v>1217</v>
      </c>
      <c r="D204" s="59" t="s">
        <v>1218</v>
      </c>
      <c r="E204" s="73"/>
      <c r="F204" s="73"/>
      <c r="G204" s="73"/>
      <c r="H204" s="73"/>
      <c r="J204" s="159"/>
      <c r="K204" s="325"/>
    </row>
    <row r="205" spans="3:11">
      <c r="C205" s="83" t="s">
        <v>1219</v>
      </c>
      <c r="D205" s="80"/>
      <c r="E205" s="80"/>
      <c r="F205" s="80"/>
      <c r="G205" s="162"/>
      <c r="H205" s="303">
        <v>0</v>
      </c>
      <c r="J205" s="159"/>
      <c r="K205" s="325"/>
    </row>
    <row r="206" spans="3:11">
      <c r="C206" s="58" t="s">
        <v>1220</v>
      </c>
      <c r="D206" s="69" t="s">
        <v>1221</v>
      </c>
      <c r="E206" s="70"/>
      <c r="F206" s="70"/>
      <c r="G206" s="71"/>
      <c r="H206" s="304">
        <f>H205+H203+H200</f>
        <v>460804.99999999994</v>
      </c>
      <c r="I206" s="319"/>
      <c r="J206" s="159"/>
      <c r="K206" s="325"/>
    </row>
    <row r="207" spans="3:11">
      <c r="C207" s="58" t="s">
        <v>1222</v>
      </c>
      <c r="D207" s="69" t="s">
        <v>1325</v>
      </c>
      <c r="E207" s="70"/>
      <c r="F207" s="71"/>
      <c r="G207" s="95">
        <f>$M$9</f>
        <v>0.1</v>
      </c>
      <c r="H207" s="64">
        <f>H206*G207</f>
        <v>46080.5</v>
      </c>
      <c r="I207" s="319"/>
      <c r="J207" s="159"/>
      <c r="K207" s="325"/>
    </row>
    <row r="208" spans="3:11">
      <c r="C208" s="58" t="s">
        <v>1223</v>
      </c>
      <c r="D208" s="69" t="s">
        <v>1224</v>
      </c>
      <c r="E208" s="70"/>
      <c r="F208" s="70"/>
      <c r="G208" s="71"/>
      <c r="H208" s="305">
        <f>SUM(H206:H207)</f>
        <v>506885.49999999994</v>
      </c>
      <c r="I208" s="319"/>
      <c r="J208" s="159"/>
      <c r="K208" s="325"/>
    </row>
    <row r="209" spans="3:11">
      <c r="C209" s="57"/>
      <c r="D209" s="81"/>
      <c r="E209" s="81"/>
      <c r="F209" s="81"/>
      <c r="G209" s="81"/>
      <c r="H209" s="82"/>
      <c r="J209" s="159"/>
      <c r="K209" s="325"/>
    </row>
    <row r="210" spans="3:11">
      <c r="C210" s="53" t="s">
        <v>3267</v>
      </c>
      <c r="D210" s="313" t="s">
        <v>1652</v>
      </c>
      <c r="E210" s="315"/>
      <c r="F210" s="315"/>
      <c r="G210" s="315"/>
      <c r="H210" s="315"/>
      <c r="I210" s="56">
        <f>ROUNDDOWN(H225,-2)</f>
        <v>657400</v>
      </c>
      <c r="J210" s="159"/>
      <c r="K210" s="325"/>
    </row>
    <row r="211" spans="3:11" ht="27.6">
      <c r="C211" s="300" t="s">
        <v>1197</v>
      </c>
      <c r="D211" s="300" t="s">
        <v>1198</v>
      </c>
      <c r="E211" s="300" t="s">
        <v>1199</v>
      </c>
      <c r="F211" s="300" t="s">
        <v>1200</v>
      </c>
      <c r="G211" s="300" t="s">
        <v>1201</v>
      </c>
      <c r="H211" s="300" t="s">
        <v>1202</v>
      </c>
      <c r="J211" s="159"/>
      <c r="K211" s="325"/>
    </row>
    <row r="212" spans="3:11">
      <c r="C212" s="302" t="s">
        <v>1203</v>
      </c>
      <c r="D212" s="59" t="s">
        <v>1204</v>
      </c>
      <c r="E212" s="170"/>
      <c r="F212" s="73"/>
      <c r="G212" s="73"/>
      <c r="H212" s="73"/>
      <c r="J212" s="159"/>
      <c r="K212" s="325"/>
    </row>
    <row r="213" spans="3:11">
      <c r="C213" s="358">
        <v>1</v>
      </c>
      <c r="D213" s="59" t="s">
        <v>5</v>
      </c>
      <c r="E213" s="72" t="s">
        <v>6</v>
      </c>
      <c r="F213" s="181">
        <v>7.0999999999999994E-2</v>
      </c>
      <c r="G213" s="64">
        <f>VLOOKUP(D213,upahbahan,3,FALSE)</f>
        <v>100000</v>
      </c>
      <c r="H213" s="64">
        <f t="shared" ref="H213:H216" si="22">F213*G213</f>
        <v>7099.9999999999991</v>
      </c>
      <c r="J213" s="159"/>
      <c r="K213" s="325"/>
    </row>
    <row r="214" spans="3:11">
      <c r="C214" s="358">
        <v>2</v>
      </c>
      <c r="D214" s="59" t="str">
        <f>D197</f>
        <v>Tukang listrik</v>
      </c>
      <c r="E214" s="72" t="s">
        <v>6</v>
      </c>
      <c r="F214" s="181">
        <v>0.11899999999999999</v>
      </c>
      <c r="G214" s="64">
        <f>VLOOKUP(D214,upahbahan,3,FALSE)</f>
        <v>145000</v>
      </c>
      <c r="H214" s="64">
        <f t="shared" si="22"/>
        <v>17255</v>
      </c>
      <c r="J214" s="159"/>
      <c r="K214" s="325"/>
    </row>
    <row r="215" spans="3:11">
      <c r="C215" s="358">
        <v>3</v>
      </c>
      <c r="D215" s="59" t="s">
        <v>18</v>
      </c>
      <c r="E215" s="72" t="s">
        <v>6</v>
      </c>
      <c r="F215" s="181">
        <v>1.2E-2</v>
      </c>
      <c r="G215" s="64">
        <f>VLOOKUP(D215,upahbahan,3,FALSE)</f>
        <v>175000</v>
      </c>
      <c r="H215" s="64">
        <f t="shared" si="22"/>
        <v>2100</v>
      </c>
      <c r="J215" s="159"/>
      <c r="K215" s="325"/>
    </row>
    <row r="216" spans="3:11">
      <c r="C216" s="358">
        <v>4</v>
      </c>
      <c r="D216" s="59" t="s">
        <v>19</v>
      </c>
      <c r="E216" s="72" t="s">
        <v>6</v>
      </c>
      <c r="F216" s="181">
        <v>4.0000000000000001E-3</v>
      </c>
      <c r="G216" s="64">
        <f>VLOOKUP(D216,upahbahan,3,FALSE)</f>
        <v>200000</v>
      </c>
      <c r="H216" s="64">
        <f t="shared" si="22"/>
        <v>800</v>
      </c>
      <c r="J216" s="159"/>
      <c r="K216" s="325"/>
    </row>
    <row r="217" spans="3:11">
      <c r="C217" s="83" t="s">
        <v>1210</v>
      </c>
      <c r="D217" s="80"/>
      <c r="E217" s="80"/>
      <c r="F217" s="217"/>
      <c r="G217" s="218"/>
      <c r="H217" s="64">
        <f>SUM(H213:H216)</f>
        <v>27255</v>
      </c>
      <c r="I217" s="219"/>
      <c r="J217" s="159"/>
      <c r="K217" s="325"/>
    </row>
    <row r="218" spans="3:11">
      <c r="C218" s="72" t="s">
        <v>1211</v>
      </c>
      <c r="D218" s="59" t="s">
        <v>1212</v>
      </c>
      <c r="E218" s="73"/>
      <c r="F218" s="73"/>
      <c r="G218" s="73"/>
      <c r="H218" s="73"/>
      <c r="J218" s="159"/>
      <c r="K218" s="325"/>
    </row>
    <row r="219" spans="3:11">
      <c r="C219" s="301">
        <v>1</v>
      </c>
      <c r="D219" s="77" t="s">
        <v>911</v>
      </c>
      <c r="E219" s="72" t="s">
        <v>114</v>
      </c>
      <c r="F219" s="74">
        <v>1.1499999999999999</v>
      </c>
      <c r="G219" s="64">
        <f>VLOOKUP(D219,upahbahan,3,FALSE)</f>
        <v>496000</v>
      </c>
      <c r="H219" s="64">
        <f t="shared" ref="H219" si="23">F219*G219</f>
        <v>570400</v>
      </c>
      <c r="J219" s="159"/>
      <c r="K219" s="325"/>
    </row>
    <row r="220" spans="3:11">
      <c r="C220" s="83" t="s">
        <v>1216</v>
      </c>
      <c r="D220" s="80"/>
      <c r="E220" s="80"/>
      <c r="F220" s="80"/>
      <c r="G220" s="162"/>
      <c r="H220" s="64">
        <f>SUM(H219:H219)</f>
        <v>570400</v>
      </c>
      <c r="J220" s="159"/>
      <c r="K220" s="325"/>
    </row>
    <row r="221" spans="3:11">
      <c r="C221" s="72" t="s">
        <v>1217</v>
      </c>
      <c r="D221" s="59" t="s">
        <v>1218</v>
      </c>
      <c r="E221" s="73"/>
      <c r="F221" s="73"/>
      <c r="G221" s="73"/>
      <c r="H221" s="73"/>
      <c r="J221" s="159"/>
      <c r="K221" s="325"/>
    </row>
    <row r="222" spans="3:11">
      <c r="C222" s="83" t="s">
        <v>1219</v>
      </c>
      <c r="D222" s="80"/>
      <c r="E222" s="80"/>
      <c r="F222" s="80"/>
      <c r="G222" s="162"/>
      <c r="H222" s="303">
        <v>0</v>
      </c>
      <c r="J222" s="159"/>
      <c r="K222" s="325"/>
    </row>
    <row r="223" spans="3:11">
      <c r="C223" s="58" t="s">
        <v>1220</v>
      </c>
      <c r="D223" s="69" t="s">
        <v>1221</v>
      </c>
      <c r="E223" s="70"/>
      <c r="F223" s="70"/>
      <c r="G223" s="71"/>
      <c r="H223" s="304">
        <f>H222+H220+H217</f>
        <v>597655</v>
      </c>
      <c r="I223" s="319"/>
      <c r="J223" s="159"/>
      <c r="K223" s="325"/>
    </row>
    <row r="224" spans="3:11">
      <c r="C224" s="58" t="s">
        <v>1222</v>
      </c>
      <c r="D224" s="69" t="s">
        <v>1325</v>
      </c>
      <c r="E224" s="70"/>
      <c r="F224" s="71"/>
      <c r="G224" s="95">
        <f>$M$9</f>
        <v>0.1</v>
      </c>
      <c r="H224" s="64">
        <f>H223*G224</f>
        <v>59765.5</v>
      </c>
      <c r="I224" s="319"/>
      <c r="J224" s="159"/>
      <c r="K224" s="325"/>
    </row>
    <row r="225" spans="3:11">
      <c r="C225" s="58" t="s">
        <v>1223</v>
      </c>
      <c r="D225" s="69" t="s">
        <v>1224</v>
      </c>
      <c r="E225" s="70"/>
      <c r="F225" s="70"/>
      <c r="G225" s="71"/>
      <c r="H225" s="305">
        <f>SUM(H223:H224)</f>
        <v>657420.5</v>
      </c>
      <c r="I225" s="319"/>
      <c r="J225" s="159"/>
      <c r="K225" s="325"/>
    </row>
    <row r="226" spans="3:11">
      <c r="C226" s="57"/>
      <c r="D226" s="81"/>
      <c r="E226" s="81"/>
      <c r="F226" s="81"/>
      <c r="G226" s="81"/>
      <c r="H226" s="82"/>
      <c r="J226" s="159"/>
      <c r="K226" s="325"/>
    </row>
    <row r="227" spans="3:11">
      <c r="C227" s="53" t="s">
        <v>3268</v>
      </c>
      <c r="D227" s="313" t="s">
        <v>1653</v>
      </c>
      <c r="E227" s="315"/>
      <c r="F227" s="315"/>
      <c r="G227" s="315"/>
      <c r="H227" s="315"/>
      <c r="I227" s="56">
        <f>ROUNDDOWN(H242,-2)</f>
        <v>818100</v>
      </c>
      <c r="J227" s="159"/>
      <c r="K227" s="325"/>
    </row>
    <row r="228" spans="3:11" ht="27.6">
      <c r="C228" s="300" t="s">
        <v>1197</v>
      </c>
      <c r="D228" s="300" t="s">
        <v>1198</v>
      </c>
      <c r="E228" s="300" t="s">
        <v>1199</v>
      </c>
      <c r="F228" s="300" t="s">
        <v>1200</v>
      </c>
      <c r="G228" s="300" t="s">
        <v>1201</v>
      </c>
      <c r="H228" s="300" t="s">
        <v>1202</v>
      </c>
      <c r="J228" s="159"/>
      <c r="K228" s="325"/>
    </row>
    <row r="229" spans="3:11">
      <c r="C229" s="302" t="s">
        <v>1203</v>
      </c>
      <c r="D229" s="59" t="s">
        <v>1204</v>
      </c>
      <c r="E229" s="170"/>
      <c r="F229" s="73"/>
      <c r="G229" s="73"/>
      <c r="H229" s="73"/>
      <c r="J229" s="159"/>
      <c r="K229" s="325"/>
    </row>
    <row r="230" spans="3:11">
      <c r="C230" s="358">
        <v>1</v>
      </c>
      <c r="D230" s="59" t="s">
        <v>5</v>
      </c>
      <c r="E230" s="72" t="s">
        <v>6</v>
      </c>
      <c r="F230" s="74">
        <v>8.3000000000000004E-2</v>
      </c>
      <c r="G230" s="64">
        <f>VLOOKUP(D230,upahbahan,3,FALSE)</f>
        <v>100000</v>
      </c>
      <c r="H230" s="64">
        <f t="shared" ref="H230:H233" si="24">F230*G230</f>
        <v>8300</v>
      </c>
      <c r="J230" s="159"/>
      <c r="K230" s="325"/>
    </row>
    <row r="231" spans="3:11">
      <c r="C231" s="358">
        <v>2</v>
      </c>
      <c r="D231" s="59" t="str">
        <f>D214</f>
        <v>Tukang listrik</v>
      </c>
      <c r="E231" s="72" t="s">
        <v>6</v>
      </c>
      <c r="F231" s="74">
        <v>0.13900000000000001</v>
      </c>
      <c r="G231" s="64">
        <f>VLOOKUP(D231,upahbahan,3,FALSE)</f>
        <v>145000</v>
      </c>
      <c r="H231" s="64">
        <f t="shared" si="24"/>
        <v>20155</v>
      </c>
      <c r="J231" s="159"/>
      <c r="K231" s="325"/>
    </row>
    <row r="232" spans="3:11">
      <c r="C232" s="358">
        <v>3</v>
      </c>
      <c r="D232" s="59" t="s">
        <v>18</v>
      </c>
      <c r="E232" s="72" t="s">
        <v>6</v>
      </c>
      <c r="F232" s="74">
        <v>1.4E-2</v>
      </c>
      <c r="G232" s="64">
        <f>VLOOKUP(D232,upahbahan,3,FALSE)</f>
        <v>175000</v>
      </c>
      <c r="H232" s="64">
        <f t="shared" si="24"/>
        <v>2450</v>
      </c>
      <c r="J232" s="159"/>
      <c r="K232" s="325"/>
    </row>
    <row r="233" spans="3:11">
      <c r="C233" s="358">
        <v>4</v>
      </c>
      <c r="D233" s="59" t="s">
        <v>19</v>
      </c>
      <c r="E233" s="72" t="s">
        <v>6</v>
      </c>
      <c r="F233" s="74">
        <v>5.0000000000000001E-3</v>
      </c>
      <c r="G233" s="64">
        <f>VLOOKUP(D233,upahbahan,3,FALSE)</f>
        <v>200000</v>
      </c>
      <c r="H233" s="64">
        <f t="shared" si="24"/>
        <v>1000</v>
      </c>
      <c r="J233" s="159"/>
      <c r="K233" s="325"/>
    </row>
    <row r="234" spans="3:11">
      <c r="C234" s="83" t="s">
        <v>1210</v>
      </c>
      <c r="D234" s="80"/>
      <c r="E234" s="80"/>
      <c r="F234" s="187"/>
      <c r="G234" s="218"/>
      <c r="H234" s="64">
        <f>SUM(H230:H233)</f>
        <v>31905</v>
      </c>
      <c r="I234" s="219"/>
      <c r="J234" s="159"/>
      <c r="K234" s="325"/>
    </row>
    <row r="235" spans="3:11">
      <c r="C235" s="72" t="s">
        <v>1211</v>
      </c>
      <c r="D235" s="59" t="s">
        <v>1212</v>
      </c>
      <c r="E235" s="73"/>
      <c r="F235" s="205"/>
      <c r="G235" s="73"/>
      <c r="H235" s="73"/>
      <c r="J235" s="159"/>
      <c r="K235" s="325"/>
    </row>
    <row r="236" spans="3:11">
      <c r="C236" s="301">
        <v>1</v>
      </c>
      <c r="D236" s="77" t="s">
        <v>912</v>
      </c>
      <c r="E236" s="72" t="s">
        <v>114</v>
      </c>
      <c r="F236" s="74">
        <v>1.1499999999999999</v>
      </c>
      <c r="G236" s="64">
        <f>VLOOKUP(D236,upahbahan,3,FALSE)</f>
        <v>619000</v>
      </c>
      <c r="H236" s="64">
        <f>F236*G236</f>
        <v>711850</v>
      </c>
      <c r="J236" s="159"/>
      <c r="K236" s="325"/>
    </row>
    <row r="237" spans="3:11">
      <c r="C237" s="83" t="s">
        <v>1216</v>
      </c>
      <c r="D237" s="80"/>
      <c r="E237" s="80"/>
      <c r="F237" s="80"/>
      <c r="G237" s="162"/>
      <c r="H237" s="64">
        <f>SUM(H236:H236)</f>
        <v>711850</v>
      </c>
      <c r="J237" s="159"/>
      <c r="K237" s="325"/>
    </row>
    <row r="238" spans="3:11">
      <c r="C238" s="72" t="s">
        <v>1217</v>
      </c>
      <c r="D238" s="59" t="s">
        <v>1218</v>
      </c>
      <c r="E238" s="73"/>
      <c r="F238" s="73"/>
      <c r="G238" s="73"/>
      <c r="H238" s="73"/>
      <c r="J238" s="159"/>
      <c r="K238" s="325"/>
    </row>
    <row r="239" spans="3:11">
      <c r="C239" s="83" t="s">
        <v>1219</v>
      </c>
      <c r="D239" s="80"/>
      <c r="E239" s="80"/>
      <c r="F239" s="80"/>
      <c r="G239" s="162"/>
      <c r="H239" s="303">
        <v>0</v>
      </c>
      <c r="J239" s="159"/>
      <c r="K239" s="325"/>
    </row>
    <row r="240" spans="3:11">
      <c r="C240" s="58" t="s">
        <v>1220</v>
      </c>
      <c r="D240" s="69" t="s">
        <v>1221</v>
      </c>
      <c r="E240" s="70"/>
      <c r="F240" s="70"/>
      <c r="G240" s="71"/>
      <c r="H240" s="304">
        <f>H239+H237+H234</f>
        <v>743755</v>
      </c>
      <c r="I240" s="319"/>
      <c r="J240" s="159"/>
      <c r="K240" s="325"/>
    </row>
    <row r="241" spans="3:11">
      <c r="C241" s="58" t="s">
        <v>1222</v>
      </c>
      <c r="D241" s="69" t="s">
        <v>1325</v>
      </c>
      <c r="E241" s="70"/>
      <c r="F241" s="71"/>
      <c r="G241" s="95">
        <f>$M$9</f>
        <v>0.1</v>
      </c>
      <c r="H241" s="64">
        <f>H240*G241</f>
        <v>74375.5</v>
      </c>
      <c r="I241" s="319"/>
      <c r="J241" s="159"/>
      <c r="K241" s="325"/>
    </row>
    <row r="242" spans="3:11">
      <c r="C242" s="58" t="s">
        <v>1223</v>
      </c>
      <c r="D242" s="69" t="s">
        <v>1224</v>
      </c>
      <c r="E242" s="70"/>
      <c r="F242" s="70"/>
      <c r="G242" s="71"/>
      <c r="H242" s="305">
        <f>SUM(H240:H241)</f>
        <v>818130.5</v>
      </c>
      <c r="I242" s="319"/>
      <c r="J242" s="159"/>
      <c r="K242" s="325"/>
    </row>
    <row r="243" spans="3:11">
      <c r="C243" s="57"/>
      <c r="D243" s="81"/>
      <c r="E243" s="81"/>
      <c r="F243" s="81"/>
      <c r="G243" s="81"/>
      <c r="H243" s="82"/>
      <c r="J243" s="159"/>
      <c r="K243" s="325"/>
    </row>
    <row r="244" spans="3:11">
      <c r="C244" s="53" t="s">
        <v>3269</v>
      </c>
      <c r="D244" s="313" t="s">
        <v>1654</v>
      </c>
      <c r="E244" s="315"/>
      <c r="F244" s="315"/>
      <c r="G244" s="315"/>
      <c r="H244" s="315"/>
      <c r="I244" s="56">
        <f>ROUNDDOWN(H259,-2)</f>
        <v>1034200</v>
      </c>
      <c r="J244" s="159"/>
      <c r="K244" s="325"/>
    </row>
    <row r="245" spans="3:11" ht="27.6">
      <c r="C245" s="300" t="s">
        <v>1197</v>
      </c>
      <c r="D245" s="300" t="s">
        <v>1198</v>
      </c>
      <c r="E245" s="300" t="s">
        <v>1199</v>
      </c>
      <c r="F245" s="300" t="s">
        <v>1200</v>
      </c>
      <c r="G245" s="300" t="s">
        <v>1201</v>
      </c>
      <c r="H245" s="300" t="s">
        <v>1202</v>
      </c>
      <c r="J245" s="159"/>
      <c r="K245" s="325"/>
    </row>
    <row r="246" spans="3:11">
      <c r="C246" s="302" t="s">
        <v>1203</v>
      </c>
      <c r="D246" s="59" t="s">
        <v>1204</v>
      </c>
      <c r="E246" s="170"/>
      <c r="F246" s="73"/>
      <c r="G246" s="73"/>
      <c r="H246" s="73"/>
      <c r="J246" s="159"/>
      <c r="K246" s="325"/>
    </row>
    <row r="247" spans="3:11">
      <c r="C247" s="358">
        <v>1</v>
      </c>
      <c r="D247" s="59" t="s">
        <v>5</v>
      </c>
      <c r="E247" s="72" t="s">
        <v>6</v>
      </c>
      <c r="F247" s="181">
        <v>9.5000000000000001E-2</v>
      </c>
      <c r="G247" s="64">
        <f>VLOOKUP(D247,upahbahan,3,FALSE)</f>
        <v>100000</v>
      </c>
      <c r="H247" s="64">
        <f t="shared" ref="H247:H250" si="25">F247*G247</f>
        <v>9500</v>
      </c>
      <c r="J247" s="159"/>
      <c r="K247" s="325"/>
    </row>
    <row r="248" spans="3:11">
      <c r="C248" s="358">
        <v>2</v>
      </c>
      <c r="D248" s="59" t="str">
        <f>D231</f>
        <v>Tukang listrik</v>
      </c>
      <c r="E248" s="72" t="s">
        <v>6</v>
      </c>
      <c r="F248" s="181">
        <v>0.159</v>
      </c>
      <c r="G248" s="64">
        <f>VLOOKUP(D248,upahbahan,3,FALSE)</f>
        <v>145000</v>
      </c>
      <c r="H248" s="64">
        <f t="shared" si="25"/>
        <v>23055</v>
      </c>
      <c r="J248" s="159"/>
      <c r="K248" s="325"/>
    </row>
    <row r="249" spans="3:11">
      <c r="C249" s="358">
        <v>3</v>
      </c>
      <c r="D249" s="59" t="s">
        <v>18</v>
      </c>
      <c r="E249" s="72" t="s">
        <v>6</v>
      </c>
      <c r="F249" s="181">
        <v>1.6E-2</v>
      </c>
      <c r="G249" s="64">
        <f>VLOOKUP(D249,upahbahan,3,FALSE)</f>
        <v>175000</v>
      </c>
      <c r="H249" s="64">
        <f t="shared" si="25"/>
        <v>2800</v>
      </c>
      <c r="J249" s="159"/>
      <c r="K249" s="325"/>
    </row>
    <row r="250" spans="3:11">
      <c r="C250" s="358">
        <v>4</v>
      </c>
      <c r="D250" s="59" t="s">
        <v>19</v>
      </c>
      <c r="E250" s="72" t="s">
        <v>6</v>
      </c>
      <c r="F250" s="181">
        <v>5.0000000000000001E-3</v>
      </c>
      <c r="G250" s="64">
        <f>VLOOKUP(D250,upahbahan,3,FALSE)</f>
        <v>200000</v>
      </c>
      <c r="H250" s="64">
        <f t="shared" si="25"/>
        <v>1000</v>
      </c>
      <c r="J250" s="159"/>
      <c r="K250" s="325"/>
    </row>
    <row r="251" spans="3:11">
      <c r="C251" s="83" t="s">
        <v>1210</v>
      </c>
      <c r="D251" s="80"/>
      <c r="E251" s="80"/>
      <c r="F251" s="217"/>
      <c r="G251" s="218"/>
      <c r="H251" s="64">
        <f>SUM(H247:H250)</f>
        <v>36355</v>
      </c>
      <c r="I251" s="219"/>
      <c r="J251" s="159"/>
      <c r="K251" s="325"/>
    </row>
    <row r="252" spans="3:11">
      <c r="C252" s="72" t="s">
        <v>1211</v>
      </c>
      <c r="D252" s="59" t="s">
        <v>1212</v>
      </c>
      <c r="E252" s="73"/>
      <c r="F252" s="73"/>
      <c r="G252" s="73"/>
      <c r="H252" s="73"/>
      <c r="J252" s="159"/>
      <c r="K252" s="325"/>
    </row>
    <row r="253" spans="3:11">
      <c r="C253" s="301">
        <v>1</v>
      </c>
      <c r="D253" s="77" t="s">
        <v>915</v>
      </c>
      <c r="E253" s="72" t="s">
        <v>114</v>
      </c>
      <c r="F253" s="74">
        <v>1.1499999999999999</v>
      </c>
      <c r="G253" s="64">
        <f>VLOOKUP(D253,upahbahan,3,FALSE)</f>
        <v>786000</v>
      </c>
      <c r="H253" s="64">
        <f t="shared" ref="H253" si="26">F253*G253</f>
        <v>903899.99999999988</v>
      </c>
      <c r="J253" s="159"/>
      <c r="K253" s="325"/>
    </row>
    <row r="254" spans="3:11">
      <c r="C254" s="83" t="s">
        <v>1216</v>
      </c>
      <c r="D254" s="80"/>
      <c r="E254" s="80"/>
      <c r="F254" s="80"/>
      <c r="G254" s="162"/>
      <c r="H254" s="64">
        <f>SUM(H253:H253)</f>
        <v>903899.99999999988</v>
      </c>
      <c r="J254" s="159"/>
      <c r="K254" s="325"/>
    </row>
    <row r="255" spans="3:11">
      <c r="C255" s="72" t="s">
        <v>1217</v>
      </c>
      <c r="D255" s="59" t="s">
        <v>1218</v>
      </c>
      <c r="E255" s="73"/>
      <c r="F255" s="73"/>
      <c r="G255" s="73"/>
      <c r="H255" s="73"/>
      <c r="J255" s="159"/>
      <c r="K255" s="325"/>
    </row>
    <row r="256" spans="3:11">
      <c r="C256" s="83" t="s">
        <v>1219</v>
      </c>
      <c r="D256" s="80"/>
      <c r="E256" s="80"/>
      <c r="F256" s="80"/>
      <c r="G256" s="162"/>
      <c r="H256" s="303">
        <v>0</v>
      </c>
      <c r="J256" s="159"/>
      <c r="K256" s="325"/>
    </row>
    <row r="257" spans="3:11">
      <c r="C257" s="58" t="s">
        <v>1220</v>
      </c>
      <c r="D257" s="69" t="s">
        <v>1221</v>
      </c>
      <c r="E257" s="70"/>
      <c r="F257" s="70"/>
      <c r="G257" s="71"/>
      <c r="H257" s="304">
        <f>H256+H254+H251</f>
        <v>940254.99999999988</v>
      </c>
      <c r="I257" s="319"/>
      <c r="J257" s="159"/>
      <c r="K257" s="325"/>
    </row>
    <row r="258" spans="3:11">
      <c r="C258" s="58" t="s">
        <v>1222</v>
      </c>
      <c r="D258" s="69" t="s">
        <v>1325</v>
      </c>
      <c r="E258" s="70"/>
      <c r="F258" s="71"/>
      <c r="G258" s="95">
        <f>$M$9</f>
        <v>0.1</v>
      </c>
      <c r="H258" s="64">
        <f>H257*G258</f>
        <v>94025.5</v>
      </c>
      <c r="I258" s="319"/>
      <c r="J258" s="159"/>
      <c r="K258" s="325"/>
    </row>
    <row r="259" spans="3:11">
      <c r="C259" s="58" t="s">
        <v>1223</v>
      </c>
      <c r="D259" s="69" t="s">
        <v>1224</v>
      </c>
      <c r="E259" s="70"/>
      <c r="F259" s="70"/>
      <c r="G259" s="71"/>
      <c r="H259" s="305">
        <f>SUM(H257:H258)</f>
        <v>1034280.4999999999</v>
      </c>
      <c r="I259" s="319"/>
      <c r="J259" s="159"/>
      <c r="K259" s="325"/>
    </row>
    <row r="260" spans="3:11">
      <c r="C260" s="57"/>
      <c r="D260" s="81"/>
      <c r="E260" s="81"/>
      <c r="F260" s="81"/>
      <c r="G260" s="81"/>
      <c r="H260" s="82"/>
      <c r="J260" s="159"/>
      <c r="K260" s="325"/>
    </row>
    <row r="261" spans="3:11">
      <c r="C261" s="53" t="s">
        <v>3270</v>
      </c>
      <c r="D261" s="313" t="s">
        <v>1655</v>
      </c>
      <c r="E261" s="315"/>
      <c r="F261" s="315"/>
      <c r="G261" s="315"/>
      <c r="H261" s="315"/>
      <c r="I261" s="56">
        <f>ROUNDDOWN(H276,-2)</f>
        <v>1320700</v>
      </c>
      <c r="J261" s="159"/>
      <c r="K261" s="325"/>
    </row>
    <row r="262" spans="3:11" ht="27.6">
      <c r="C262" s="300" t="s">
        <v>1197</v>
      </c>
      <c r="D262" s="300" t="s">
        <v>1198</v>
      </c>
      <c r="E262" s="300" t="s">
        <v>1199</v>
      </c>
      <c r="F262" s="300" t="s">
        <v>1200</v>
      </c>
      <c r="G262" s="300" t="s">
        <v>1201</v>
      </c>
      <c r="H262" s="300" t="s">
        <v>1202</v>
      </c>
      <c r="J262" s="159"/>
      <c r="K262" s="325"/>
    </row>
    <row r="263" spans="3:11">
      <c r="C263" s="302" t="s">
        <v>1203</v>
      </c>
      <c r="D263" s="59" t="s">
        <v>1204</v>
      </c>
      <c r="E263" s="170"/>
      <c r="F263" s="73"/>
      <c r="G263" s="73"/>
      <c r="H263" s="73"/>
      <c r="J263" s="159"/>
      <c r="K263" s="325"/>
    </row>
    <row r="264" spans="3:11">
      <c r="C264" s="358">
        <v>1</v>
      </c>
      <c r="D264" s="59" t="s">
        <v>5</v>
      </c>
      <c r="E264" s="72" t="s">
        <v>6</v>
      </c>
      <c r="F264" s="74">
        <v>0.11899999999999999</v>
      </c>
      <c r="G264" s="64">
        <f>VLOOKUP(D264,upahbahan,3,FALSE)</f>
        <v>100000</v>
      </c>
      <c r="H264" s="64">
        <f t="shared" ref="H264:H267" si="27">F264*G264</f>
        <v>11900</v>
      </c>
      <c r="J264" s="159"/>
      <c r="K264" s="325"/>
    </row>
    <row r="265" spans="3:11">
      <c r="C265" s="358">
        <v>2</v>
      </c>
      <c r="D265" s="59" t="str">
        <f>D248</f>
        <v>Tukang listrik</v>
      </c>
      <c r="E265" s="72" t="s">
        <v>6</v>
      </c>
      <c r="F265" s="74">
        <v>0.19900000000000001</v>
      </c>
      <c r="G265" s="64">
        <f>VLOOKUP(D265,upahbahan,3,FALSE)</f>
        <v>145000</v>
      </c>
      <c r="H265" s="64">
        <f t="shared" si="27"/>
        <v>28855</v>
      </c>
      <c r="J265" s="159"/>
      <c r="K265" s="325"/>
    </row>
    <row r="266" spans="3:11">
      <c r="C266" s="358">
        <v>3</v>
      </c>
      <c r="D266" s="59" t="s">
        <v>18</v>
      </c>
      <c r="E266" s="72" t="s">
        <v>6</v>
      </c>
      <c r="F266" s="74">
        <v>0.02</v>
      </c>
      <c r="G266" s="64">
        <f>VLOOKUP(D266,upahbahan,3,FALSE)</f>
        <v>175000</v>
      </c>
      <c r="H266" s="64">
        <f t="shared" si="27"/>
        <v>3500</v>
      </c>
      <c r="J266" s="159"/>
      <c r="K266" s="325"/>
    </row>
    <row r="267" spans="3:11">
      <c r="C267" s="358">
        <v>4</v>
      </c>
      <c r="D267" s="59" t="s">
        <v>19</v>
      </c>
      <c r="E267" s="72" t="s">
        <v>6</v>
      </c>
      <c r="F267" s="74">
        <v>7.0000000000000001E-3</v>
      </c>
      <c r="G267" s="64">
        <f>VLOOKUP(D267,upahbahan,3,FALSE)</f>
        <v>200000</v>
      </c>
      <c r="H267" s="64">
        <f t="shared" si="27"/>
        <v>1400</v>
      </c>
      <c r="J267" s="159"/>
      <c r="K267" s="325"/>
    </row>
    <row r="268" spans="3:11">
      <c r="C268" s="83" t="s">
        <v>1210</v>
      </c>
      <c r="D268" s="80"/>
      <c r="E268" s="80"/>
      <c r="F268" s="187"/>
      <c r="G268" s="218"/>
      <c r="H268" s="64">
        <f>SUM(H264:H267)</f>
        <v>45655</v>
      </c>
      <c r="I268" s="219"/>
      <c r="J268" s="159"/>
      <c r="K268" s="325"/>
    </row>
    <row r="269" spans="3:11">
      <c r="C269" s="72" t="s">
        <v>1211</v>
      </c>
      <c r="D269" s="59" t="s">
        <v>1212</v>
      </c>
      <c r="E269" s="73"/>
      <c r="F269" s="205"/>
      <c r="G269" s="73"/>
      <c r="H269" s="73"/>
      <c r="J269" s="159"/>
      <c r="K269" s="325"/>
    </row>
    <row r="270" spans="3:11">
      <c r="C270" s="301">
        <v>1</v>
      </c>
      <c r="D270" s="77" t="s">
        <v>917</v>
      </c>
      <c r="E270" s="72" t="s">
        <v>114</v>
      </c>
      <c r="F270" s="74">
        <v>1.1499999999999999</v>
      </c>
      <c r="G270" s="64">
        <f>VLOOKUP(D270,upahbahan,3,FALSE)</f>
        <v>1004400</v>
      </c>
      <c r="H270" s="64">
        <f t="shared" ref="H270" si="28">F270*G270</f>
        <v>1155060</v>
      </c>
      <c r="J270" s="159"/>
      <c r="K270" s="325"/>
    </row>
    <row r="271" spans="3:11">
      <c r="C271" s="83" t="s">
        <v>1216</v>
      </c>
      <c r="D271" s="80"/>
      <c r="E271" s="80"/>
      <c r="F271" s="80"/>
      <c r="G271" s="162"/>
      <c r="H271" s="64">
        <f>SUM(H270:H270)</f>
        <v>1155060</v>
      </c>
      <c r="J271" s="159"/>
      <c r="K271" s="325"/>
    </row>
    <row r="272" spans="3:11">
      <c r="C272" s="72" t="s">
        <v>1217</v>
      </c>
      <c r="D272" s="59" t="s">
        <v>1218</v>
      </c>
      <c r="E272" s="73"/>
      <c r="F272" s="73"/>
      <c r="G272" s="73"/>
      <c r="H272" s="73"/>
      <c r="J272" s="159"/>
      <c r="K272" s="325"/>
    </row>
    <row r="273" spans="3:11">
      <c r="C273" s="83" t="s">
        <v>1219</v>
      </c>
      <c r="D273" s="80"/>
      <c r="E273" s="80"/>
      <c r="F273" s="80"/>
      <c r="G273" s="162"/>
      <c r="H273" s="303">
        <v>0</v>
      </c>
      <c r="J273" s="159"/>
      <c r="K273" s="325"/>
    </row>
    <row r="274" spans="3:11">
      <c r="C274" s="58" t="s">
        <v>1220</v>
      </c>
      <c r="D274" s="69" t="s">
        <v>1221</v>
      </c>
      <c r="E274" s="70"/>
      <c r="F274" s="70"/>
      <c r="G274" s="71"/>
      <c r="H274" s="304">
        <f>H273+H271+H268</f>
        <v>1200715</v>
      </c>
      <c r="I274" s="319"/>
      <c r="J274" s="159"/>
      <c r="K274" s="325"/>
    </row>
    <row r="275" spans="3:11">
      <c r="C275" s="58" t="s">
        <v>1222</v>
      </c>
      <c r="D275" s="69" t="s">
        <v>1325</v>
      </c>
      <c r="E275" s="70"/>
      <c r="F275" s="71"/>
      <c r="G275" s="95">
        <f>$M$9</f>
        <v>0.1</v>
      </c>
      <c r="H275" s="64">
        <f>H274*G275</f>
        <v>120071.5</v>
      </c>
      <c r="I275" s="319"/>
      <c r="J275" s="159"/>
      <c r="K275" s="325"/>
    </row>
    <row r="276" spans="3:11">
      <c r="C276" s="58" t="s">
        <v>1223</v>
      </c>
      <c r="D276" s="69" t="s">
        <v>1224</v>
      </c>
      <c r="E276" s="70"/>
      <c r="F276" s="70"/>
      <c r="G276" s="71"/>
      <c r="H276" s="305">
        <f>SUM(H274:H275)</f>
        <v>1320786.5</v>
      </c>
      <c r="I276" s="319"/>
      <c r="J276" s="159"/>
      <c r="K276" s="325"/>
    </row>
    <row r="277" spans="3:11">
      <c r="C277" s="57"/>
      <c r="D277" s="81"/>
      <c r="E277" s="81"/>
      <c r="F277" s="81"/>
      <c r="G277" s="81"/>
      <c r="H277" s="82"/>
      <c r="J277" s="159"/>
      <c r="K277" s="325"/>
    </row>
    <row r="278" spans="3:11">
      <c r="C278" s="53" t="s">
        <v>3271</v>
      </c>
      <c r="D278" s="313" t="s">
        <v>1656</v>
      </c>
      <c r="E278" s="315"/>
      <c r="F278" s="315"/>
      <c r="G278" s="315"/>
      <c r="H278" s="315"/>
      <c r="I278" s="56">
        <f>ROUNDDOWN(H293,-2)</f>
        <v>1635100</v>
      </c>
      <c r="J278" s="159"/>
      <c r="K278" s="325"/>
    </row>
    <row r="279" spans="3:11" ht="27.6">
      <c r="C279" s="300" t="s">
        <v>1197</v>
      </c>
      <c r="D279" s="300" t="s">
        <v>1198</v>
      </c>
      <c r="E279" s="300" t="s">
        <v>1199</v>
      </c>
      <c r="F279" s="300" t="s">
        <v>1200</v>
      </c>
      <c r="G279" s="300" t="s">
        <v>1201</v>
      </c>
      <c r="H279" s="300" t="s">
        <v>1202</v>
      </c>
      <c r="J279" s="159"/>
      <c r="K279" s="325"/>
    </row>
    <row r="280" spans="3:11">
      <c r="C280" s="302" t="s">
        <v>1203</v>
      </c>
      <c r="D280" s="59" t="s">
        <v>1204</v>
      </c>
      <c r="E280" s="170"/>
      <c r="F280" s="73"/>
      <c r="G280" s="73"/>
      <c r="H280" s="73"/>
      <c r="J280" s="159"/>
      <c r="K280" s="325"/>
    </row>
    <row r="281" spans="3:11">
      <c r="C281" s="358">
        <v>1</v>
      </c>
      <c r="D281" s="59" t="s">
        <v>5</v>
      </c>
      <c r="E281" s="72" t="s">
        <v>6</v>
      </c>
      <c r="F281" s="181">
        <v>0.14299999999999999</v>
      </c>
      <c r="G281" s="64">
        <f>VLOOKUP(D281,upahbahan,3,FALSE)</f>
        <v>100000</v>
      </c>
      <c r="H281" s="64">
        <f t="shared" ref="H281:H284" si="29">F281*G281</f>
        <v>14299.999999999998</v>
      </c>
      <c r="J281" s="159"/>
      <c r="K281" s="325"/>
    </row>
    <row r="282" spans="3:11">
      <c r="C282" s="358">
        <v>2</v>
      </c>
      <c r="D282" s="59" t="str">
        <f>D265</f>
        <v>Tukang listrik</v>
      </c>
      <c r="E282" s="72" t="s">
        <v>6</v>
      </c>
      <c r="F282" s="181">
        <v>0.23899999999999999</v>
      </c>
      <c r="G282" s="64">
        <f>VLOOKUP(D282,upahbahan,3,FALSE)</f>
        <v>145000</v>
      </c>
      <c r="H282" s="64">
        <f t="shared" si="29"/>
        <v>34655</v>
      </c>
      <c r="J282" s="159"/>
      <c r="K282" s="325"/>
    </row>
    <row r="283" spans="3:11">
      <c r="C283" s="358">
        <v>3</v>
      </c>
      <c r="D283" s="59" t="s">
        <v>18</v>
      </c>
      <c r="E283" s="72" t="s">
        <v>6</v>
      </c>
      <c r="F283" s="181">
        <v>2.4E-2</v>
      </c>
      <c r="G283" s="64">
        <f>VLOOKUP(D283,upahbahan,3,FALSE)</f>
        <v>175000</v>
      </c>
      <c r="H283" s="64">
        <f t="shared" si="29"/>
        <v>4200</v>
      </c>
      <c r="J283" s="159"/>
      <c r="K283" s="325"/>
    </row>
    <row r="284" spans="3:11">
      <c r="C284" s="358">
        <v>4</v>
      </c>
      <c r="D284" s="59" t="s">
        <v>19</v>
      </c>
      <c r="E284" s="72" t="s">
        <v>6</v>
      </c>
      <c r="F284" s="181">
        <v>8.0000000000000002E-3</v>
      </c>
      <c r="G284" s="64">
        <f>VLOOKUP(D284,upahbahan,3,FALSE)</f>
        <v>200000</v>
      </c>
      <c r="H284" s="64">
        <f t="shared" si="29"/>
        <v>1600</v>
      </c>
      <c r="J284" s="159"/>
      <c r="K284" s="325"/>
    </row>
    <row r="285" spans="3:11">
      <c r="C285" s="83" t="s">
        <v>1210</v>
      </c>
      <c r="D285" s="80"/>
      <c r="E285" s="80"/>
      <c r="F285" s="217"/>
      <c r="G285" s="218"/>
      <c r="H285" s="64">
        <f>SUM(H281:H284)</f>
        <v>54755</v>
      </c>
      <c r="I285" s="219"/>
      <c r="J285" s="159"/>
      <c r="K285" s="325"/>
    </row>
    <row r="286" spans="3:11">
      <c r="C286" s="72" t="s">
        <v>1211</v>
      </c>
      <c r="D286" s="59" t="s">
        <v>1212</v>
      </c>
      <c r="E286" s="73"/>
      <c r="F286" s="73"/>
      <c r="G286" s="73"/>
      <c r="H286" s="73"/>
      <c r="J286" s="159"/>
      <c r="K286" s="325"/>
    </row>
    <row r="287" spans="3:11">
      <c r="C287" s="301">
        <v>1</v>
      </c>
      <c r="D287" s="77" t="s">
        <v>919</v>
      </c>
      <c r="E287" s="72" t="s">
        <v>114</v>
      </c>
      <c r="F287" s="74">
        <f>F270</f>
        <v>1.1499999999999999</v>
      </c>
      <c r="G287" s="64">
        <f>VLOOKUP(D287,upahbahan,3,FALSE)</f>
        <v>1245000</v>
      </c>
      <c r="H287" s="64">
        <f t="shared" ref="H287" si="30">F287*G287</f>
        <v>1431750</v>
      </c>
      <c r="J287" s="159"/>
      <c r="K287" s="325"/>
    </row>
    <row r="288" spans="3:11">
      <c r="C288" s="83" t="s">
        <v>1216</v>
      </c>
      <c r="D288" s="80"/>
      <c r="E288" s="80"/>
      <c r="F288" s="80"/>
      <c r="G288" s="162"/>
      <c r="H288" s="64">
        <f>SUM(H287:H287)</f>
        <v>1431750</v>
      </c>
      <c r="J288" s="159"/>
      <c r="K288" s="325"/>
    </row>
    <row r="289" spans="3:11">
      <c r="C289" s="72" t="s">
        <v>1217</v>
      </c>
      <c r="D289" s="59" t="s">
        <v>1218</v>
      </c>
      <c r="E289" s="73"/>
      <c r="F289" s="73"/>
      <c r="G289" s="73"/>
      <c r="H289" s="73"/>
      <c r="J289" s="159"/>
      <c r="K289" s="325"/>
    </row>
    <row r="290" spans="3:11">
      <c r="C290" s="83" t="s">
        <v>1219</v>
      </c>
      <c r="D290" s="80"/>
      <c r="E290" s="80"/>
      <c r="F290" s="80"/>
      <c r="G290" s="162"/>
      <c r="H290" s="303">
        <v>0</v>
      </c>
      <c r="J290" s="159"/>
      <c r="K290" s="325"/>
    </row>
    <row r="291" spans="3:11">
      <c r="C291" s="58" t="s">
        <v>1220</v>
      </c>
      <c r="D291" s="69" t="s">
        <v>1221</v>
      </c>
      <c r="E291" s="70"/>
      <c r="F291" s="70"/>
      <c r="G291" s="71"/>
      <c r="H291" s="304">
        <f>H290+H288+H285</f>
        <v>1486505</v>
      </c>
      <c r="I291" s="319"/>
      <c r="J291" s="159"/>
      <c r="K291" s="325"/>
    </row>
    <row r="292" spans="3:11">
      <c r="C292" s="58" t="s">
        <v>1222</v>
      </c>
      <c r="D292" s="69" t="s">
        <v>1325</v>
      </c>
      <c r="E292" s="70"/>
      <c r="F292" s="71"/>
      <c r="G292" s="95">
        <f>$M$9</f>
        <v>0.1</v>
      </c>
      <c r="H292" s="64">
        <f>H291*G292</f>
        <v>148650.5</v>
      </c>
      <c r="I292" s="319"/>
      <c r="J292" s="159"/>
      <c r="K292" s="325"/>
    </row>
    <row r="293" spans="3:11">
      <c r="C293" s="58" t="s">
        <v>1223</v>
      </c>
      <c r="D293" s="69" t="s">
        <v>1224</v>
      </c>
      <c r="E293" s="70"/>
      <c r="F293" s="70"/>
      <c r="G293" s="71"/>
      <c r="H293" s="305">
        <f>SUM(H291:H292)</f>
        <v>1635155.5</v>
      </c>
      <c r="I293" s="319"/>
      <c r="J293" s="159"/>
      <c r="K293" s="325"/>
    </row>
    <row r="294" spans="3:11">
      <c r="C294" s="57"/>
      <c r="D294" s="81"/>
      <c r="E294" s="81"/>
      <c r="F294" s="81"/>
      <c r="G294" s="81"/>
      <c r="H294" s="82"/>
      <c r="J294" s="159"/>
      <c r="K294" s="325"/>
    </row>
    <row r="295" spans="3:11">
      <c r="C295" s="53" t="s">
        <v>3272</v>
      </c>
      <c r="D295" s="313" t="s">
        <v>1657</v>
      </c>
      <c r="E295" s="315"/>
      <c r="F295" s="315"/>
      <c r="G295" s="315"/>
      <c r="H295" s="315"/>
      <c r="I295" s="56">
        <f>ROUNDDOWN(H310,-2)</f>
        <v>25100</v>
      </c>
      <c r="J295" s="159"/>
      <c r="K295" s="325"/>
    </row>
    <row r="296" spans="3:11" ht="27.6">
      <c r="C296" s="300" t="s">
        <v>1197</v>
      </c>
      <c r="D296" s="300" t="s">
        <v>1198</v>
      </c>
      <c r="E296" s="300" t="s">
        <v>1199</v>
      </c>
      <c r="F296" s="300" t="s">
        <v>1200</v>
      </c>
      <c r="G296" s="300" t="s">
        <v>1201</v>
      </c>
      <c r="H296" s="300" t="s">
        <v>1202</v>
      </c>
      <c r="J296" s="159"/>
      <c r="K296" s="325"/>
    </row>
    <row r="297" spans="3:11">
      <c r="C297" s="302" t="s">
        <v>1203</v>
      </c>
      <c r="D297" s="59" t="s">
        <v>1204</v>
      </c>
      <c r="E297" s="73"/>
      <c r="F297" s="73"/>
      <c r="G297" s="73"/>
      <c r="H297" s="73"/>
      <c r="J297" s="159"/>
      <c r="K297" s="325"/>
    </row>
    <row r="298" spans="3:11">
      <c r="C298" s="358">
        <v>1</v>
      </c>
      <c r="D298" s="59" t="s">
        <v>5</v>
      </c>
      <c r="E298" s="302" t="s">
        <v>6</v>
      </c>
      <c r="F298" s="74">
        <v>2.4E-2</v>
      </c>
      <c r="G298" s="64">
        <f>VLOOKUP(D298,upahbahan,3,FALSE)</f>
        <v>100000</v>
      </c>
      <c r="H298" s="64">
        <f t="shared" ref="H298:H301" si="31">F298*G298</f>
        <v>2400</v>
      </c>
      <c r="J298" s="159"/>
      <c r="K298" s="325"/>
    </row>
    <row r="299" spans="3:11">
      <c r="C299" s="358">
        <v>2</v>
      </c>
      <c r="D299" s="59" t="str">
        <f>D282</f>
        <v>Tukang listrik</v>
      </c>
      <c r="E299" s="302" t="s">
        <v>6</v>
      </c>
      <c r="F299" s="74">
        <v>0.04</v>
      </c>
      <c r="G299" s="64">
        <f>VLOOKUP(D299,upahbahan,3,FALSE)</f>
        <v>145000</v>
      </c>
      <c r="H299" s="64">
        <f t="shared" si="31"/>
        <v>5800</v>
      </c>
      <c r="J299" s="159"/>
      <c r="K299" s="325"/>
    </row>
    <row r="300" spans="3:11">
      <c r="C300" s="358">
        <v>3</v>
      </c>
      <c r="D300" s="59" t="s">
        <v>18</v>
      </c>
      <c r="E300" s="302" t="s">
        <v>6</v>
      </c>
      <c r="F300" s="74">
        <v>4.0000000000000001E-3</v>
      </c>
      <c r="G300" s="64">
        <f>VLOOKUP(D300,upahbahan,3,FALSE)</f>
        <v>175000</v>
      </c>
      <c r="H300" s="64">
        <f t="shared" si="31"/>
        <v>700</v>
      </c>
      <c r="J300" s="159"/>
      <c r="K300" s="325"/>
    </row>
    <row r="301" spans="3:11">
      <c r="C301" s="358">
        <v>4</v>
      </c>
      <c r="D301" s="59" t="s">
        <v>19</v>
      </c>
      <c r="E301" s="302" t="s">
        <v>6</v>
      </c>
      <c r="F301" s="74">
        <v>1E-3</v>
      </c>
      <c r="G301" s="64">
        <f>VLOOKUP(D301,upahbahan,3,FALSE)</f>
        <v>200000</v>
      </c>
      <c r="H301" s="64">
        <f t="shared" si="31"/>
        <v>200</v>
      </c>
      <c r="J301" s="159"/>
      <c r="K301" s="325"/>
    </row>
    <row r="302" spans="3:11">
      <c r="C302" s="83" t="s">
        <v>1210</v>
      </c>
      <c r="D302" s="80"/>
      <c r="E302" s="80"/>
      <c r="F302" s="187"/>
      <c r="G302" s="218"/>
      <c r="H302" s="64">
        <f>SUM(H298:H301)</f>
        <v>9100</v>
      </c>
      <c r="I302" s="219"/>
      <c r="J302" s="159"/>
      <c r="K302" s="325"/>
    </row>
    <row r="303" spans="3:11">
      <c r="C303" s="302" t="s">
        <v>1211</v>
      </c>
      <c r="D303" s="59" t="s">
        <v>1212</v>
      </c>
      <c r="E303" s="73"/>
      <c r="F303" s="205"/>
      <c r="G303" s="73"/>
      <c r="H303" s="73"/>
      <c r="J303" s="159"/>
      <c r="K303" s="325"/>
    </row>
    <row r="304" spans="3:11">
      <c r="C304" s="358">
        <v>1</v>
      </c>
      <c r="D304" s="77" t="s">
        <v>922</v>
      </c>
      <c r="E304" s="68" t="s">
        <v>114</v>
      </c>
      <c r="F304" s="74">
        <v>1.1499999999999999</v>
      </c>
      <c r="G304" s="64">
        <f>VLOOKUP(D304,upahbahan,3,FALSE)</f>
        <v>12000</v>
      </c>
      <c r="H304" s="64">
        <f t="shared" ref="H304" si="32">F304*G304</f>
        <v>13799.999999999998</v>
      </c>
      <c r="J304" s="159"/>
      <c r="K304" s="325"/>
    </row>
    <row r="305" spans="3:11">
      <c r="C305" s="83" t="s">
        <v>1216</v>
      </c>
      <c r="D305" s="80"/>
      <c r="E305" s="80"/>
      <c r="F305" s="80"/>
      <c r="G305" s="162"/>
      <c r="H305" s="64">
        <f>SUM(H304:H304)</f>
        <v>13799.999999999998</v>
      </c>
      <c r="J305" s="159"/>
      <c r="K305" s="325"/>
    </row>
    <row r="306" spans="3:11">
      <c r="C306" s="72" t="s">
        <v>1217</v>
      </c>
      <c r="D306" s="59" t="s">
        <v>1218</v>
      </c>
      <c r="E306" s="73"/>
      <c r="F306" s="73"/>
      <c r="G306" s="73"/>
      <c r="H306" s="73"/>
      <c r="J306" s="159"/>
      <c r="K306" s="325"/>
    </row>
    <row r="307" spans="3:11">
      <c r="C307" s="83" t="s">
        <v>1219</v>
      </c>
      <c r="D307" s="80"/>
      <c r="E307" s="80"/>
      <c r="F307" s="80"/>
      <c r="G307" s="162"/>
      <c r="H307" s="303">
        <v>0</v>
      </c>
      <c r="J307" s="159"/>
      <c r="K307" s="325"/>
    </row>
    <row r="308" spans="3:11">
      <c r="C308" s="58" t="s">
        <v>1220</v>
      </c>
      <c r="D308" s="69" t="s">
        <v>1221</v>
      </c>
      <c r="E308" s="70"/>
      <c r="F308" s="70"/>
      <c r="G308" s="71"/>
      <c r="H308" s="304">
        <f>H307+H305+H302</f>
        <v>22900</v>
      </c>
      <c r="I308" s="319"/>
      <c r="J308" s="159"/>
      <c r="K308" s="325"/>
    </row>
    <row r="309" spans="3:11">
      <c r="C309" s="58" t="s">
        <v>1222</v>
      </c>
      <c r="D309" s="69" t="s">
        <v>1325</v>
      </c>
      <c r="E309" s="70"/>
      <c r="F309" s="71"/>
      <c r="G309" s="95">
        <f>$M$9</f>
        <v>0.1</v>
      </c>
      <c r="H309" s="64">
        <f>H308*G309</f>
        <v>2290</v>
      </c>
      <c r="I309" s="319"/>
      <c r="J309" s="159"/>
      <c r="K309" s="325"/>
    </row>
    <row r="310" spans="3:11">
      <c r="C310" s="58" t="s">
        <v>1223</v>
      </c>
      <c r="D310" s="69" t="s">
        <v>1224</v>
      </c>
      <c r="E310" s="70"/>
      <c r="F310" s="70"/>
      <c r="G310" s="71"/>
      <c r="H310" s="305">
        <f>SUM(H308:H309)</f>
        <v>25190</v>
      </c>
      <c r="I310" s="319"/>
      <c r="J310" s="159"/>
      <c r="K310" s="325"/>
    </row>
    <row r="311" spans="3:11">
      <c r="C311" s="89"/>
      <c r="D311" s="90"/>
      <c r="E311" s="90"/>
      <c r="F311" s="90"/>
      <c r="G311" s="90"/>
      <c r="H311" s="306"/>
      <c r="J311" s="159"/>
      <c r="K311" s="325"/>
    </row>
    <row r="312" spans="3:11">
      <c r="C312" s="53" t="s">
        <v>3273</v>
      </c>
      <c r="D312" s="313" t="s">
        <v>1658</v>
      </c>
      <c r="E312" s="315"/>
      <c r="F312" s="315"/>
      <c r="G312" s="315"/>
      <c r="H312" s="315"/>
      <c r="I312" s="56">
        <f>ROUNDDOWN(H327,-2)</f>
        <v>30900</v>
      </c>
      <c r="J312" s="159"/>
      <c r="K312" s="325"/>
    </row>
    <row r="313" spans="3:11" ht="27.6">
      <c r="C313" s="300" t="s">
        <v>1197</v>
      </c>
      <c r="D313" s="300" t="s">
        <v>1198</v>
      </c>
      <c r="E313" s="300" t="s">
        <v>1199</v>
      </c>
      <c r="F313" s="300" t="s">
        <v>1200</v>
      </c>
      <c r="G313" s="300" t="s">
        <v>1201</v>
      </c>
      <c r="H313" s="300" t="s">
        <v>1202</v>
      </c>
      <c r="J313" s="159"/>
      <c r="K313" s="325"/>
    </row>
    <row r="314" spans="3:11">
      <c r="C314" s="302" t="s">
        <v>1203</v>
      </c>
      <c r="D314" s="59" t="s">
        <v>1204</v>
      </c>
      <c r="E314" s="73"/>
      <c r="F314" s="73"/>
      <c r="G314" s="73"/>
      <c r="H314" s="73"/>
      <c r="J314" s="159"/>
      <c r="K314" s="325"/>
    </row>
    <row r="315" spans="3:11">
      <c r="C315" s="358">
        <v>1</v>
      </c>
      <c r="D315" s="59" t="s">
        <v>5</v>
      </c>
      <c r="E315" s="302" t="s">
        <v>6</v>
      </c>
      <c r="F315" s="74">
        <v>2.4E-2</v>
      </c>
      <c r="G315" s="64">
        <f>VLOOKUP(D315,upahbahan,3,FALSE)</f>
        <v>100000</v>
      </c>
      <c r="H315" s="64">
        <f t="shared" ref="H315:H318" si="33">F315*G315</f>
        <v>2400</v>
      </c>
      <c r="J315" s="159"/>
      <c r="K315" s="325"/>
    </row>
    <row r="316" spans="3:11">
      <c r="C316" s="358">
        <v>2</v>
      </c>
      <c r="D316" s="59" t="str">
        <f>D299</f>
        <v>Tukang listrik</v>
      </c>
      <c r="E316" s="302" t="s">
        <v>6</v>
      </c>
      <c r="F316" s="74">
        <v>0.04</v>
      </c>
      <c r="G316" s="64">
        <f>VLOOKUP(D316,upahbahan,3,FALSE)</f>
        <v>145000</v>
      </c>
      <c r="H316" s="64">
        <f t="shared" si="33"/>
        <v>5800</v>
      </c>
      <c r="J316" s="159"/>
      <c r="K316" s="325"/>
    </row>
    <row r="317" spans="3:11">
      <c r="C317" s="358">
        <v>3</v>
      </c>
      <c r="D317" s="59" t="s">
        <v>18</v>
      </c>
      <c r="E317" s="302" t="s">
        <v>6</v>
      </c>
      <c r="F317" s="74">
        <v>4.0000000000000001E-3</v>
      </c>
      <c r="G317" s="64">
        <f>VLOOKUP(D317,upahbahan,3,FALSE)</f>
        <v>175000</v>
      </c>
      <c r="H317" s="64">
        <f t="shared" si="33"/>
        <v>700</v>
      </c>
      <c r="J317" s="159"/>
      <c r="K317" s="325"/>
    </row>
    <row r="318" spans="3:11">
      <c r="C318" s="358">
        <v>4</v>
      </c>
      <c r="D318" s="59" t="s">
        <v>19</v>
      </c>
      <c r="E318" s="302" t="s">
        <v>6</v>
      </c>
      <c r="F318" s="74">
        <v>1E-3</v>
      </c>
      <c r="G318" s="64">
        <f>VLOOKUP(D318,upahbahan,3,FALSE)</f>
        <v>200000</v>
      </c>
      <c r="H318" s="64">
        <f t="shared" si="33"/>
        <v>200</v>
      </c>
      <c r="J318" s="159"/>
      <c r="K318" s="325"/>
    </row>
    <row r="319" spans="3:11">
      <c r="C319" s="83" t="s">
        <v>1210</v>
      </c>
      <c r="D319" s="80"/>
      <c r="E319" s="80"/>
      <c r="F319" s="187"/>
      <c r="G319" s="218"/>
      <c r="H319" s="64">
        <f>SUM(H315:H318)</f>
        <v>9100</v>
      </c>
      <c r="I319" s="219"/>
      <c r="J319" s="159"/>
      <c r="K319" s="325"/>
    </row>
    <row r="320" spans="3:11">
      <c r="C320" s="302" t="s">
        <v>1211</v>
      </c>
      <c r="D320" s="59" t="s">
        <v>1212</v>
      </c>
      <c r="E320" s="73"/>
      <c r="F320" s="205"/>
      <c r="G320" s="73"/>
      <c r="H320" s="73"/>
      <c r="J320" s="159"/>
      <c r="K320" s="325"/>
    </row>
    <row r="321" spans="3:11">
      <c r="C321" s="358">
        <v>1</v>
      </c>
      <c r="D321" s="77" t="s">
        <v>925</v>
      </c>
      <c r="E321" s="68" t="s">
        <v>114</v>
      </c>
      <c r="F321" s="74">
        <v>1.1499999999999999</v>
      </c>
      <c r="G321" s="64">
        <f>VLOOKUP(D321,upahbahan,3,FALSE)</f>
        <v>16560</v>
      </c>
      <c r="H321" s="64">
        <f>F321*G321</f>
        <v>19044</v>
      </c>
      <c r="J321" s="159"/>
      <c r="K321" s="325"/>
    </row>
    <row r="322" spans="3:11">
      <c r="C322" s="83" t="s">
        <v>1216</v>
      </c>
      <c r="D322" s="80"/>
      <c r="E322" s="80"/>
      <c r="F322" s="80"/>
      <c r="G322" s="162"/>
      <c r="H322" s="64">
        <f>SUM(H321:H321)</f>
        <v>19044</v>
      </c>
      <c r="J322" s="159"/>
      <c r="K322" s="325"/>
    </row>
    <row r="323" spans="3:11">
      <c r="C323" s="72" t="s">
        <v>1217</v>
      </c>
      <c r="D323" s="59" t="s">
        <v>1218</v>
      </c>
      <c r="E323" s="73"/>
      <c r="F323" s="73"/>
      <c r="G323" s="73"/>
      <c r="H323" s="73"/>
      <c r="J323" s="159"/>
      <c r="K323" s="325"/>
    </row>
    <row r="324" spans="3:11">
      <c r="C324" s="83" t="s">
        <v>1219</v>
      </c>
      <c r="D324" s="80"/>
      <c r="E324" s="80"/>
      <c r="F324" s="80"/>
      <c r="G324" s="162"/>
      <c r="H324" s="303">
        <v>0</v>
      </c>
      <c r="J324" s="159"/>
      <c r="K324" s="325"/>
    </row>
    <row r="325" spans="3:11">
      <c r="C325" s="58" t="s">
        <v>1220</v>
      </c>
      <c r="D325" s="69" t="s">
        <v>1221</v>
      </c>
      <c r="E325" s="70"/>
      <c r="F325" s="70"/>
      <c r="G325" s="71"/>
      <c r="H325" s="304">
        <f>H324+H322+H319</f>
        <v>28144</v>
      </c>
      <c r="I325" s="319"/>
      <c r="J325" s="159"/>
      <c r="K325" s="325"/>
    </row>
    <row r="326" spans="3:11">
      <c r="C326" s="58" t="s">
        <v>1222</v>
      </c>
      <c r="D326" s="69" t="s">
        <v>1325</v>
      </c>
      <c r="E326" s="70"/>
      <c r="F326" s="71"/>
      <c r="G326" s="95">
        <f>$M$9</f>
        <v>0.1</v>
      </c>
      <c r="H326" s="64">
        <f>H325*G326</f>
        <v>2814.4</v>
      </c>
      <c r="I326" s="319"/>
      <c r="J326" s="159"/>
      <c r="K326" s="325"/>
    </row>
    <row r="327" spans="3:11">
      <c r="C327" s="58" t="s">
        <v>1223</v>
      </c>
      <c r="D327" s="69" t="s">
        <v>1224</v>
      </c>
      <c r="E327" s="70"/>
      <c r="F327" s="70"/>
      <c r="G327" s="71"/>
      <c r="H327" s="305">
        <f>SUM(H325:H326)</f>
        <v>30958.400000000001</v>
      </c>
      <c r="I327" s="319"/>
      <c r="J327" s="159"/>
      <c r="K327" s="325"/>
    </row>
    <row r="328" spans="3:11">
      <c r="C328" s="57"/>
      <c r="D328" s="81"/>
      <c r="E328" s="81"/>
      <c r="F328" s="81"/>
      <c r="G328" s="81"/>
      <c r="H328" s="82"/>
      <c r="J328" s="159"/>
      <c r="K328" s="325"/>
    </row>
    <row r="329" spans="3:11">
      <c r="C329" s="53" t="s">
        <v>3274</v>
      </c>
      <c r="D329" s="313" t="s">
        <v>1659</v>
      </c>
      <c r="E329" s="315"/>
      <c r="F329" s="315"/>
      <c r="G329" s="315"/>
      <c r="H329" s="315"/>
      <c r="I329" s="56">
        <f>ROUNDDOWN(H344,-2)</f>
        <v>39100</v>
      </c>
      <c r="J329" s="159"/>
      <c r="K329" s="325"/>
    </row>
    <row r="330" spans="3:11" ht="27.6">
      <c r="C330" s="300" t="s">
        <v>1197</v>
      </c>
      <c r="D330" s="300" t="s">
        <v>1198</v>
      </c>
      <c r="E330" s="300" t="s">
        <v>1199</v>
      </c>
      <c r="F330" s="300" t="s">
        <v>1200</v>
      </c>
      <c r="G330" s="300" t="s">
        <v>1201</v>
      </c>
      <c r="H330" s="300" t="s">
        <v>1202</v>
      </c>
      <c r="J330" s="159"/>
      <c r="K330" s="325"/>
    </row>
    <row r="331" spans="3:11">
      <c r="C331" s="302" t="s">
        <v>1203</v>
      </c>
      <c r="D331" s="59" t="s">
        <v>1204</v>
      </c>
      <c r="E331" s="73"/>
      <c r="F331" s="73"/>
      <c r="G331" s="73"/>
      <c r="H331" s="73"/>
      <c r="J331" s="159"/>
      <c r="K331" s="325"/>
    </row>
    <row r="332" spans="3:11">
      <c r="C332" s="358">
        <v>1</v>
      </c>
      <c r="D332" s="59" t="s">
        <v>5</v>
      </c>
      <c r="E332" s="302" t="s">
        <v>6</v>
      </c>
      <c r="F332" s="74">
        <v>2.4E-2</v>
      </c>
      <c r="G332" s="64">
        <f>VLOOKUP(D332,upahbahan,3,FALSE)</f>
        <v>100000</v>
      </c>
      <c r="H332" s="64">
        <f t="shared" ref="H332:H335" si="34">F332*G332</f>
        <v>2400</v>
      </c>
      <c r="J332" s="159"/>
      <c r="K332" s="325"/>
    </row>
    <row r="333" spans="3:11">
      <c r="C333" s="358">
        <v>2</v>
      </c>
      <c r="D333" s="59" t="str">
        <f>D316</f>
        <v>Tukang listrik</v>
      </c>
      <c r="E333" s="302" t="s">
        <v>6</v>
      </c>
      <c r="F333" s="74">
        <v>0.04</v>
      </c>
      <c r="G333" s="64">
        <f>VLOOKUP(D333,upahbahan,3,FALSE)</f>
        <v>145000</v>
      </c>
      <c r="H333" s="64">
        <f t="shared" si="34"/>
        <v>5800</v>
      </c>
      <c r="J333" s="159"/>
      <c r="K333" s="325"/>
    </row>
    <row r="334" spans="3:11">
      <c r="C334" s="358">
        <v>3</v>
      </c>
      <c r="D334" s="59" t="s">
        <v>18</v>
      </c>
      <c r="E334" s="302" t="s">
        <v>6</v>
      </c>
      <c r="F334" s="74">
        <v>4.0000000000000001E-3</v>
      </c>
      <c r="G334" s="64">
        <f>VLOOKUP(D334,upahbahan,3,FALSE)</f>
        <v>175000</v>
      </c>
      <c r="H334" s="64">
        <f t="shared" si="34"/>
        <v>700</v>
      </c>
      <c r="J334" s="159"/>
      <c r="K334" s="325"/>
    </row>
    <row r="335" spans="3:11">
      <c r="C335" s="358">
        <v>4</v>
      </c>
      <c r="D335" s="59" t="s">
        <v>19</v>
      </c>
      <c r="E335" s="302" t="s">
        <v>6</v>
      </c>
      <c r="F335" s="74">
        <v>1E-3</v>
      </c>
      <c r="G335" s="64">
        <f>VLOOKUP(D335,upahbahan,3,FALSE)</f>
        <v>200000</v>
      </c>
      <c r="H335" s="64">
        <f t="shared" si="34"/>
        <v>200</v>
      </c>
      <c r="J335" s="159"/>
      <c r="K335" s="325"/>
    </row>
    <row r="336" spans="3:11">
      <c r="C336" s="83" t="s">
        <v>1210</v>
      </c>
      <c r="D336" s="80"/>
      <c r="E336" s="80"/>
      <c r="F336" s="187"/>
      <c r="G336" s="218"/>
      <c r="H336" s="64">
        <f>SUM(H332:H335)</f>
        <v>9100</v>
      </c>
      <c r="I336" s="219"/>
      <c r="J336" s="159"/>
      <c r="K336" s="325"/>
    </row>
    <row r="337" spans="3:11">
      <c r="C337" s="302" t="s">
        <v>1211</v>
      </c>
      <c r="D337" s="59" t="s">
        <v>1212</v>
      </c>
      <c r="E337" s="73"/>
      <c r="F337" s="205"/>
      <c r="G337" s="73"/>
      <c r="H337" s="73"/>
      <c r="J337" s="159"/>
      <c r="K337" s="325"/>
    </row>
    <row r="338" spans="3:11">
      <c r="C338" s="358">
        <v>1</v>
      </c>
      <c r="D338" s="77" t="s">
        <v>926</v>
      </c>
      <c r="E338" s="68" t="s">
        <v>114</v>
      </c>
      <c r="F338" s="74">
        <v>1.1499999999999999</v>
      </c>
      <c r="G338" s="64">
        <f>VLOOKUP(D338,upahbahan,3,FALSE)</f>
        <v>23000</v>
      </c>
      <c r="H338" s="64">
        <f t="shared" ref="H338" si="35">F338*G338</f>
        <v>26449.999999999996</v>
      </c>
      <c r="J338" s="159"/>
      <c r="K338" s="325"/>
    </row>
    <row r="339" spans="3:11">
      <c r="C339" s="83" t="s">
        <v>1216</v>
      </c>
      <c r="D339" s="80"/>
      <c r="E339" s="80"/>
      <c r="F339" s="80"/>
      <c r="G339" s="162"/>
      <c r="H339" s="64">
        <f>SUM(H338:H338)</f>
        <v>26449.999999999996</v>
      </c>
      <c r="J339" s="159"/>
      <c r="K339" s="325"/>
    </row>
    <row r="340" spans="3:11">
      <c r="C340" s="72" t="s">
        <v>1217</v>
      </c>
      <c r="D340" s="59" t="s">
        <v>1218</v>
      </c>
      <c r="E340" s="73"/>
      <c r="F340" s="73"/>
      <c r="G340" s="73"/>
      <c r="H340" s="73"/>
      <c r="J340" s="159"/>
      <c r="K340" s="325"/>
    </row>
    <row r="341" spans="3:11">
      <c r="C341" s="83" t="s">
        <v>1219</v>
      </c>
      <c r="D341" s="80"/>
      <c r="E341" s="80"/>
      <c r="F341" s="80"/>
      <c r="G341" s="162"/>
      <c r="H341" s="303">
        <v>0</v>
      </c>
      <c r="J341" s="159"/>
      <c r="K341" s="325"/>
    </row>
    <row r="342" spans="3:11">
      <c r="C342" s="58" t="s">
        <v>1220</v>
      </c>
      <c r="D342" s="69" t="s">
        <v>1221</v>
      </c>
      <c r="E342" s="70"/>
      <c r="F342" s="70"/>
      <c r="G342" s="71"/>
      <c r="H342" s="304">
        <f>H341+H339+H336</f>
        <v>35550</v>
      </c>
      <c r="I342" s="319"/>
      <c r="J342" s="159"/>
      <c r="K342" s="325"/>
    </row>
    <row r="343" spans="3:11">
      <c r="C343" s="58" t="s">
        <v>1222</v>
      </c>
      <c r="D343" s="69" t="s">
        <v>1325</v>
      </c>
      <c r="E343" s="70"/>
      <c r="F343" s="71"/>
      <c r="G343" s="95">
        <f>$M$9</f>
        <v>0.1</v>
      </c>
      <c r="H343" s="64">
        <f>H342*G343</f>
        <v>3555</v>
      </c>
      <c r="I343" s="319"/>
      <c r="J343" s="159"/>
      <c r="K343" s="325"/>
    </row>
    <row r="344" spans="3:11">
      <c r="C344" s="58" t="s">
        <v>1223</v>
      </c>
      <c r="D344" s="69" t="s">
        <v>1224</v>
      </c>
      <c r="E344" s="70"/>
      <c r="F344" s="70"/>
      <c r="G344" s="71"/>
      <c r="H344" s="305">
        <f>SUM(H342:H343)</f>
        <v>39105</v>
      </c>
      <c r="I344" s="319"/>
      <c r="J344" s="159"/>
      <c r="K344" s="325"/>
    </row>
    <row r="345" spans="3:11">
      <c r="C345" s="57"/>
      <c r="D345" s="81"/>
      <c r="E345" s="81"/>
      <c r="F345" s="81"/>
      <c r="G345" s="81"/>
      <c r="H345" s="82"/>
      <c r="J345" s="159"/>
      <c r="K345" s="325"/>
    </row>
    <row r="346" spans="3:11">
      <c r="C346" s="53" t="s">
        <v>3275</v>
      </c>
      <c r="D346" s="313" t="s">
        <v>1660</v>
      </c>
      <c r="E346" s="315"/>
      <c r="F346" s="315"/>
      <c r="G346" s="315"/>
      <c r="H346" s="315"/>
      <c r="I346" s="56">
        <f>ROUNDDOWN(H361,-2)</f>
        <v>54200</v>
      </c>
      <c r="J346" s="159"/>
      <c r="K346" s="325"/>
    </row>
    <row r="347" spans="3:11" ht="27.6">
      <c r="C347" s="300" t="s">
        <v>1197</v>
      </c>
      <c r="D347" s="300" t="s">
        <v>1198</v>
      </c>
      <c r="E347" s="300" t="s">
        <v>1199</v>
      </c>
      <c r="F347" s="300" t="s">
        <v>1200</v>
      </c>
      <c r="G347" s="300" t="s">
        <v>1201</v>
      </c>
      <c r="H347" s="300" t="s">
        <v>1202</v>
      </c>
      <c r="J347" s="159"/>
      <c r="K347" s="325"/>
    </row>
    <row r="348" spans="3:11">
      <c r="C348" s="72" t="s">
        <v>1203</v>
      </c>
      <c r="D348" s="59" t="s">
        <v>1204</v>
      </c>
      <c r="E348" s="73"/>
      <c r="F348" s="73"/>
      <c r="G348" s="73"/>
      <c r="H348" s="73"/>
      <c r="J348" s="159"/>
      <c r="K348" s="325"/>
    </row>
    <row r="349" spans="3:11">
      <c r="C349" s="301">
        <v>1</v>
      </c>
      <c r="D349" s="59" t="s">
        <v>5</v>
      </c>
      <c r="E349" s="302" t="s">
        <v>6</v>
      </c>
      <c r="F349" s="74">
        <v>2.4E-2</v>
      </c>
      <c r="G349" s="64">
        <f>VLOOKUP(D349,upahbahan,3,FALSE)</f>
        <v>100000</v>
      </c>
      <c r="H349" s="64">
        <f t="shared" ref="H349:H352" si="36">F349*G349</f>
        <v>2400</v>
      </c>
      <c r="J349" s="159"/>
      <c r="K349" s="325"/>
    </row>
    <row r="350" spans="3:11">
      <c r="C350" s="301">
        <v>2</v>
      </c>
      <c r="D350" s="59" t="str">
        <f>D333</f>
        <v>Tukang listrik</v>
      </c>
      <c r="E350" s="302" t="s">
        <v>6</v>
      </c>
      <c r="F350" s="74">
        <v>0.04</v>
      </c>
      <c r="G350" s="64">
        <f>VLOOKUP(D350,upahbahan,3,FALSE)</f>
        <v>145000</v>
      </c>
      <c r="H350" s="64">
        <f t="shared" si="36"/>
        <v>5800</v>
      </c>
      <c r="J350" s="159"/>
      <c r="K350" s="325"/>
    </row>
    <row r="351" spans="3:11">
      <c r="C351" s="301">
        <v>3</v>
      </c>
      <c r="D351" s="59" t="s">
        <v>18</v>
      </c>
      <c r="E351" s="302" t="s">
        <v>6</v>
      </c>
      <c r="F351" s="74">
        <v>4.0000000000000001E-3</v>
      </c>
      <c r="G351" s="64">
        <f>VLOOKUP(D351,upahbahan,3,FALSE)</f>
        <v>175000</v>
      </c>
      <c r="H351" s="64">
        <f t="shared" si="36"/>
        <v>700</v>
      </c>
      <c r="J351" s="159"/>
      <c r="K351" s="325"/>
    </row>
    <row r="352" spans="3:11">
      <c r="C352" s="301">
        <v>4</v>
      </c>
      <c r="D352" s="59" t="s">
        <v>19</v>
      </c>
      <c r="E352" s="302" t="s">
        <v>6</v>
      </c>
      <c r="F352" s="74">
        <v>1E-3</v>
      </c>
      <c r="G352" s="64">
        <f>VLOOKUP(D352,upahbahan,3,FALSE)</f>
        <v>200000</v>
      </c>
      <c r="H352" s="64">
        <f t="shared" si="36"/>
        <v>200</v>
      </c>
      <c r="J352" s="159"/>
      <c r="K352" s="325"/>
    </row>
    <row r="353" spans="3:11">
      <c r="C353" s="83" t="s">
        <v>1210</v>
      </c>
      <c r="D353" s="80"/>
      <c r="E353" s="80"/>
      <c r="F353" s="187"/>
      <c r="G353" s="218"/>
      <c r="H353" s="64">
        <f>SUM(H349:H352)</f>
        <v>9100</v>
      </c>
      <c r="I353" s="219"/>
      <c r="J353" s="159"/>
      <c r="K353" s="325"/>
    </row>
    <row r="354" spans="3:11">
      <c r="C354" s="72" t="s">
        <v>1211</v>
      </c>
      <c r="D354" s="59" t="s">
        <v>1212</v>
      </c>
      <c r="E354" s="73"/>
      <c r="F354" s="205"/>
      <c r="G354" s="73"/>
      <c r="H354" s="73"/>
      <c r="J354" s="159"/>
      <c r="K354" s="325"/>
    </row>
    <row r="355" spans="3:11">
      <c r="C355" s="301">
        <v>1</v>
      </c>
      <c r="D355" s="77" t="s">
        <v>927</v>
      </c>
      <c r="E355" s="68" t="s">
        <v>114</v>
      </c>
      <c r="F355" s="74">
        <v>1.1499999999999999</v>
      </c>
      <c r="G355" s="64">
        <f>VLOOKUP(D355,upahbahan,3,FALSE)</f>
        <v>35000</v>
      </c>
      <c r="H355" s="64">
        <f t="shared" ref="H355" si="37">F355*G355</f>
        <v>40250</v>
      </c>
      <c r="J355" s="159"/>
      <c r="K355" s="325"/>
    </row>
    <row r="356" spans="3:11">
      <c r="C356" s="83" t="s">
        <v>1216</v>
      </c>
      <c r="D356" s="80"/>
      <c r="E356" s="80"/>
      <c r="F356" s="80"/>
      <c r="G356" s="162"/>
      <c r="H356" s="64">
        <f>SUM(H355:H355)</f>
        <v>40250</v>
      </c>
      <c r="J356" s="159"/>
      <c r="K356" s="325"/>
    </row>
    <row r="357" spans="3:11">
      <c r="C357" s="72" t="s">
        <v>1217</v>
      </c>
      <c r="D357" s="59" t="s">
        <v>1218</v>
      </c>
      <c r="E357" s="73"/>
      <c r="F357" s="73"/>
      <c r="G357" s="73"/>
      <c r="H357" s="73"/>
      <c r="J357" s="159"/>
      <c r="K357" s="325"/>
    </row>
    <row r="358" spans="3:11">
      <c r="C358" s="83" t="s">
        <v>1219</v>
      </c>
      <c r="D358" s="80"/>
      <c r="E358" s="80"/>
      <c r="F358" s="80"/>
      <c r="G358" s="162"/>
      <c r="H358" s="303">
        <v>0</v>
      </c>
      <c r="J358" s="159"/>
      <c r="K358" s="325"/>
    </row>
    <row r="359" spans="3:11">
      <c r="C359" s="58" t="s">
        <v>1220</v>
      </c>
      <c r="D359" s="69" t="s">
        <v>1221</v>
      </c>
      <c r="E359" s="70"/>
      <c r="F359" s="70"/>
      <c r="G359" s="71"/>
      <c r="H359" s="304">
        <f>H358+H356+H353</f>
        <v>49350</v>
      </c>
      <c r="I359" s="319"/>
      <c r="J359" s="159"/>
      <c r="K359" s="325"/>
    </row>
    <row r="360" spans="3:11">
      <c r="C360" s="58" t="s">
        <v>1222</v>
      </c>
      <c r="D360" s="69" t="s">
        <v>1325</v>
      </c>
      <c r="E360" s="70"/>
      <c r="F360" s="71"/>
      <c r="G360" s="95">
        <f>$M$9</f>
        <v>0.1</v>
      </c>
      <c r="H360" s="64">
        <f>H359*G360</f>
        <v>4935</v>
      </c>
      <c r="I360" s="319"/>
      <c r="J360" s="159"/>
      <c r="K360" s="325"/>
    </row>
    <row r="361" spans="3:11">
      <c r="C361" s="58" t="s">
        <v>1223</v>
      </c>
      <c r="D361" s="69" t="s">
        <v>1224</v>
      </c>
      <c r="E361" s="70"/>
      <c r="F361" s="70"/>
      <c r="G361" s="71"/>
      <c r="H361" s="305">
        <f>SUM(H359:H360)</f>
        <v>54285</v>
      </c>
      <c r="I361" s="319"/>
      <c r="J361" s="159"/>
      <c r="K361" s="325"/>
    </row>
    <row r="362" spans="3:11">
      <c r="C362" s="57"/>
      <c r="D362" s="81"/>
      <c r="E362" s="81"/>
      <c r="F362" s="81"/>
      <c r="G362" s="81"/>
      <c r="H362" s="82"/>
      <c r="J362" s="159"/>
      <c r="K362" s="325"/>
    </row>
    <row r="363" spans="3:11">
      <c r="C363" s="53" t="s">
        <v>3276</v>
      </c>
      <c r="D363" s="313" t="s">
        <v>1661</v>
      </c>
      <c r="E363" s="315"/>
      <c r="F363" s="315"/>
      <c r="G363" s="315"/>
      <c r="H363" s="315"/>
      <c r="I363" s="56">
        <f>ROUNDDOWN(H378,-2)</f>
        <v>82700</v>
      </c>
      <c r="J363" s="159"/>
      <c r="K363" s="325"/>
    </row>
    <row r="364" spans="3:11" ht="27.6">
      <c r="C364" s="300" t="s">
        <v>1197</v>
      </c>
      <c r="D364" s="300" t="s">
        <v>1198</v>
      </c>
      <c r="E364" s="300" t="s">
        <v>1199</v>
      </c>
      <c r="F364" s="300" t="s">
        <v>1200</v>
      </c>
      <c r="G364" s="300" t="s">
        <v>1201</v>
      </c>
      <c r="H364" s="300" t="s">
        <v>1202</v>
      </c>
      <c r="J364" s="159"/>
      <c r="K364" s="325"/>
    </row>
    <row r="365" spans="3:11">
      <c r="C365" s="302" t="s">
        <v>1203</v>
      </c>
      <c r="D365" s="59" t="s">
        <v>1204</v>
      </c>
      <c r="E365" s="73"/>
      <c r="F365" s="73"/>
      <c r="G365" s="73"/>
      <c r="H365" s="73"/>
      <c r="J365" s="159"/>
      <c r="K365" s="325"/>
    </row>
    <row r="366" spans="3:11">
      <c r="C366" s="358">
        <v>1</v>
      </c>
      <c r="D366" s="59" t="s">
        <v>5</v>
      </c>
      <c r="E366" s="302" t="s">
        <v>6</v>
      </c>
      <c r="F366" s="74">
        <v>2.4E-2</v>
      </c>
      <c r="G366" s="64">
        <f>VLOOKUP(D366,upahbahan,3,FALSE)</f>
        <v>100000</v>
      </c>
      <c r="H366" s="64">
        <f t="shared" ref="H366:H369" si="38">F366*G366</f>
        <v>2400</v>
      </c>
      <c r="J366" s="159"/>
      <c r="K366" s="325"/>
    </row>
    <row r="367" spans="3:11">
      <c r="C367" s="358">
        <v>2</v>
      </c>
      <c r="D367" s="59" t="str">
        <f>D350</f>
        <v>Tukang listrik</v>
      </c>
      <c r="E367" s="302" t="s">
        <v>6</v>
      </c>
      <c r="F367" s="74">
        <v>0.04</v>
      </c>
      <c r="G367" s="64">
        <f>VLOOKUP(D367,upahbahan,3,FALSE)</f>
        <v>145000</v>
      </c>
      <c r="H367" s="64">
        <f t="shared" si="38"/>
        <v>5800</v>
      </c>
      <c r="J367" s="159"/>
      <c r="K367" s="325"/>
    </row>
    <row r="368" spans="3:11">
      <c r="C368" s="358">
        <v>3</v>
      </c>
      <c r="D368" s="59" t="s">
        <v>18</v>
      </c>
      <c r="E368" s="302" t="s">
        <v>6</v>
      </c>
      <c r="F368" s="74">
        <v>4.0000000000000001E-3</v>
      </c>
      <c r="G368" s="64">
        <f>VLOOKUP(D368,upahbahan,3,FALSE)</f>
        <v>175000</v>
      </c>
      <c r="H368" s="64">
        <f t="shared" si="38"/>
        <v>700</v>
      </c>
      <c r="J368" s="159"/>
      <c r="K368" s="325"/>
    </row>
    <row r="369" spans="3:11">
      <c r="C369" s="358">
        <v>4</v>
      </c>
      <c r="D369" s="59" t="s">
        <v>19</v>
      </c>
      <c r="E369" s="302" t="s">
        <v>6</v>
      </c>
      <c r="F369" s="74">
        <v>1E-3</v>
      </c>
      <c r="G369" s="64">
        <f>VLOOKUP(D369,upahbahan,3,FALSE)</f>
        <v>200000</v>
      </c>
      <c r="H369" s="64">
        <f t="shared" si="38"/>
        <v>200</v>
      </c>
      <c r="J369" s="159"/>
      <c r="K369" s="325"/>
    </row>
    <row r="370" spans="3:11">
      <c r="C370" s="83" t="s">
        <v>1210</v>
      </c>
      <c r="D370" s="80"/>
      <c r="E370" s="80"/>
      <c r="F370" s="187"/>
      <c r="G370" s="218"/>
      <c r="H370" s="64">
        <f>SUM(H366:H369)</f>
        <v>9100</v>
      </c>
      <c r="I370" s="219"/>
      <c r="J370" s="159"/>
      <c r="K370" s="325"/>
    </row>
    <row r="371" spans="3:11">
      <c r="C371" s="302" t="s">
        <v>1211</v>
      </c>
      <c r="D371" s="59" t="s">
        <v>1212</v>
      </c>
      <c r="E371" s="73"/>
      <c r="F371" s="205"/>
      <c r="G371" s="73"/>
      <c r="H371" s="73"/>
      <c r="J371" s="159"/>
      <c r="K371" s="325"/>
    </row>
    <row r="372" spans="3:11">
      <c r="C372" s="358">
        <v>1</v>
      </c>
      <c r="D372" s="77" t="s">
        <v>923</v>
      </c>
      <c r="E372" s="68" t="s">
        <v>114</v>
      </c>
      <c r="F372" s="74">
        <v>1.1499999999999999</v>
      </c>
      <c r="G372" s="64">
        <f>VLOOKUP(D372,upahbahan,3,FALSE)</f>
        <v>57500</v>
      </c>
      <c r="H372" s="64">
        <f t="shared" ref="H372" si="39">F372*G372</f>
        <v>66125</v>
      </c>
      <c r="J372" s="159"/>
      <c r="K372" s="325"/>
    </row>
    <row r="373" spans="3:11">
      <c r="C373" s="83" t="s">
        <v>1216</v>
      </c>
      <c r="D373" s="80"/>
      <c r="E373" s="80"/>
      <c r="F373" s="80"/>
      <c r="G373" s="162"/>
      <c r="H373" s="64">
        <f>SUM(H372:H372)</f>
        <v>66125</v>
      </c>
      <c r="J373" s="159"/>
      <c r="K373" s="325"/>
    </row>
    <row r="374" spans="3:11">
      <c r="C374" s="72" t="s">
        <v>1217</v>
      </c>
      <c r="D374" s="59" t="s">
        <v>1218</v>
      </c>
      <c r="E374" s="73"/>
      <c r="F374" s="73"/>
      <c r="G374" s="73"/>
      <c r="H374" s="73"/>
      <c r="J374" s="159"/>
      <c r="K374" s="325"/>
    </row>
    <row r="375" spans="3:11">
      <c r="C375" s="83" t="s">
        <v>1219</v>
      </c>
      <c r="D375" s="80"/>
      <c r="E375" s="80"/>
      <c r="F375" s="80"/>
      <c r="G375" s="162"/>
      <c r="H375" s="303">
        <v>0</v>
      </c>
      <c r="J375" s="159"/>
      <c r="K375" s="325"/>
    </row>
    <row r="376" spans="3:11">
      <c r="C376" s="58" t="s">
        <v>1220</v>
      </c>
      <c r="D376" s="69" t="s">
        <v>1221</v>
      </c>
      <c r="E376" s="70"/>
      <c r="F376" s="70"/>
      <c r="G376" s="71"/>
      <c r="H376" s="304">
        <f>H375+H373+H370</f>
        <v>75225</v>
      </c>
      <c r="I376" s="319"/>
      <c r="J376" s="159"/>
      <c r="K376" s="325"/>
    </row>
    <row r="377" spans="3:11">
      <c r="C377" s="58" t="s">
        <v>1222</v>
      </c>
      <c r="D377" s="69" t="s">
        <v>1325</v>
      </c>
      <c r="E377" s="70"/>
      <c r="F377" s="71"/>
      <c r="G377" s="95">
        <f>$M$9</f>
        <v>0.1</v>
      </c>
      <c r="H377" s="64">
        <f>H376*G377</f>
        <v>7522.5</v>
      </c>
      <c r="I377" s="319"/>
      <c r="J377" s="159"/>
      <c r="K377" s="325"/>
    </row>
    <row r="378" spans="3:11">
      <c r="C378" s="58" t="s">
        <v>1223</v>
      </c>
      <c r="D378" s="69" t="s">
        <v>1224</v>
      </c>
      <c r="E378" s="70"/>
      <c r="F378" s="70"/>
      <c r="G378" s="71"/>
      <c r="H378" s="305">
        <f>SUM(H376:H377)</f>
        <v>82747.5</v>
      </c>
      <c r="I378" s="319"/>
      <c r="J378" s="159"/>
      <c r="K378" s="325"/>
    </row>
    <row r="379" spans="3:11">
      <c r="C379" s="57"/>
      <c r="D379" s="81"/>
      <c r="E379" s="81"/>
      <c r="F379" s="81"/>
      <c r="G379" s="81"/>
      <c r="H379" s="82"/>
      <c r="J379" s="159"/>
      <c r="K379" s="325"/>
    </row>
    <row r="380" spans="3:11">
      <c r="C380" s="53" t="s">
        <v>3277</v>
      </c>
      <c r="D380" s="313" t="s">
        <v>1662</v>
      </c>
      <c r="E380" s="315"/>
      <c r="F380" s="315"/>
      <c r="G380" s="315"/>
      <c r="H380" s="315"/>
      <c r="I380" s="56">
        <f>ROUNDDOWN(H395,-2)</f>
        <v>126300</v>
      </c>
      <c r="J380" s="159"/>
      <c r="K380" s="325"/>
    </row>
    <row r="381" spans="3:11" ht="27.6">
      <c r="C381" s="300" t="s">
        <v>1197</v>
      </c>
      <c r="D381" s="300" t="s">
        <v>1198</v>
      </c>
      <c r="E381" s="300" t="s">
        <v>1199</v>
      </c>
      <c r="F381" s="300" t="s">
        <v>1200</v>
      </c>
      <c r="G381" s="300" t="s">
        <v>1201</v>
      </c>
      <c r="H381" s="300" t="s">
        <v>1202</v>
      </c>
      <c r="J381" s="159"/>
      <c r="K381" s="325"/>
    </row>
    <row r="382" spans="3:11">
      <c r="C382" s="302" t="s">
        <v>1203</v>
      </c>
      <c r="D382" s="59" t="s">
        <v>1204</v>
      </c>
      <c r="E382" s="73"/>
      <c r="F382" s="73"/>
      <c r="G382" s="73"/>
      <c r="H382" s="73"/>
      <c r="J382" s="159"/>
      <c r="K382" s="325"/>
    </row>
    <row r="383" spans="3:11">
      <c r="C383" s="358">
        <v>1</v>
      </c>
      <c r="D383" s="59" t="s">
        <v>5</v>
      </c>
      <c r="E383" s="302" t="s">
        <v>6</v>
      </c>
      <c r="F383" s="74">
        <v>2.4E-2</v>
      </c>
      <c r="G383" s="64">
        <f>VLOOKUP(D383,upahbahan,3,FALSE)</f>
        <v>100000</v>
      </c>
      <c r="H383" s="64">
        <f t="shared" ref="H383:H386" si="40">F383*G383</f>
        <v>2400</v>
      </c>
      <c r="J383" s="159"/>
      <c r="K383" s="325"/>
    </row>
    <row r="384" spans="3:11">
      <c r="C384" s="358">
        <v>2</v>
      </c>
      <c r="D384" s="59" t="str">
        <f>D367</f>
        <v>Tukang listrik</v>
      </c>
      <c r="E384" s="302" t="s">
        <v>6</v>
      </c>
      <c r="F384" s="74">
        <v>0.04</v>
      </c>
      <c r="G384" s="64">
        <f>VLOOKUP(D384,upahbahan,3,FALSE)</f>
        <v>145000</v>
      </c>
      <c r="H384" s="64">
        <f t="shared" si="40"/>
        <v>5800</v>
      </c>
      <c r="J384" s="159"/>
      <c r="K384" s="325"/>
    </row>
    <row r="385" spans="3:11">
      <c r="C385" s="358">
        <v>3</v>
      </c>
      <c r="D385" s="59" t="s">
        <v>18</v>
      </c>
      <c r="E385" s="302" t="s">
        <v>6</v>
      </c>
      <c r="F385" s="74">
        <v>4.0000000000000001E-3</v>
      </c>
      <c r="G385" s="64">
        <f>VLOOKUP(D385,upahbahan,3,FALSE)</f>
        <v>175000</v>
      </c>
      <c r="H385" s="64">
        <f t="shared" si="40"/>
        <v>700</v>
      </c>
      <c r="J385" s="159"/>
      <c r="K385" s="325"/>
    </row>
    <row r="386" spans="3:11">
      <c r="C386" s="358">
        <v>4</v>
      </c>
      <c r="D386" s="59" t="s">
        <v>19</v>
      </c>
      <c r="E386" s="302" t="s">
        <v>6</v>
      </c>
      <c r="F386" s="74">
        <v>1E-3</v>
      </c>
      <c r="G386" s="64">
        <f>VLOOKUP(D386,upahbahan,3,FALSE)</f>
        <v>200000</v>
      </c>
      <c r="H386" s="64">
        <f t="shared" si="40"/>
        <v>200</v>
      </c>
      <c r="J386" s="159"/>
      <c r="K386" s="325"/>
    </row>
    <row r="387" spans="3:11">
      <c r="C387" s="83" t="s">
        <v>1210</v>
      </c>
      <c r="D387" s="80"/>
      <c r="E387" s="80"/>
      <c r="F387" s="187"/>
      <c r="G387" s="218"/>
      <c r="H387" s="64">
        <f>SUM(H383:H386)</f>
        <v>9100</v>
      </c>
      <c r="I387" s="219"/>
      <c r="J387" s="159"/>
      <c r="K387" s="325"/>
    </row>
    <row r="388" spans="3:11">
      <c r="C388" s="302" t="s">
        <v>1211</v>
      </c>
      <c r="D388" s="59" t="s">
        <v>1212</v>
      </c>
      <c r="E388" s="73"/>
      <c r="F388" s="205"/>
      <c r="G388" s="73"/>
      <c r="H388" s="73"/>
      <c r="J388" s="159"/>
      <c r="K388" s="325"/>
    </row>
    <row r="389" spans="3:11">
      <c r="C389" s="358">
        <v>1</v>
      </c>
      <c r="D389" s="77" t="s">
        <v>924</v>
      </c>
      <c r="E389" s="68" t="s">
        <v>114</v>
      </c>
      <c r="F389" s="74">
        <v>1.1499999999999999</v>
      </c>
      <c r="G389" s="64">
        <f>VLOOKUP(D389,upahbahan,3,FALSE)</f>
        <v>92000</v>
      </c>
      <c r="H389" s="64">
        <f t="shared" ref="H389" si="41">F389*G389</f>
        <v>105799.99999999999</v>
      </c>
      <c r="J389" s="159"/>
      <c r="K389" s="325"/>
    </row>
    <row r="390" spans="3:11">
      <c r="C390" s="83" t="s">
        <v>1216</v>
      </c>
      <c r="D390" s="80"/>
      <c r="E390" s="80"/>
      <c r="F390" s="80"/>
      <c r="G390" s="162"/>
      <c r="H390" s="64">
        <f>SUM(H389:H389)</f>
        <v>105799.99999999999</v>
      </c>
      <c r="J390" s="159"/>
      <c r="K390" s="325"/>
    </row>
    <row r="391" spans="3:11">
      <c r="C391" s="72" t="s">
        <v>1217</v>
      </c>
      <c r="D391" s="59" t="s">
        <v>1218</v>
      </c>
      <c r="E391" s="73"/>
      <c r="F391" s="73"/>
      <c r="G391" s="73"/>
      <c r="H391" s="73"/>
      <c r="J391" s="159"/>
      <c r="K391" s="325"/>
    </row>
    <row r="392" spans="3:11">
      <c r="C392" s="83" t="s">
        <v>1219</v>
      </c>
      <c r="D392" s="80"/>
      <c r="E392" s="80"/>
      <c r="F392" s="80"/>
      <c r="G392" s="162"/>
      <c r="H392" s="303">
        <v>0</v>
      </c>
      <c r="J392" s="159"/>
      <c r="K392" s="325"/>
    </row>
    <row r="393" spans="3:11">
      <c r="C393" s="58" t="s">
        <v>1220</v>
      </c>
      <c r="D393" s="69" t="s">
        <v>1221</v>
      </c>
      <c r="E393" s="70"/>
      <c r="F393" s="70"/>
      <c r="G393" s="71"/>
      <c r="H393" s="304">
        <f>H392+H390+H387</f>
        <v>114899.99999999999</v>
      </c>
      <c r="I393" s="319"/>
      <c r="J393" s="159"/>
      <c r="K393" s="325"/>
    </row>
    <row r="394" spans="3:11">
      <c r="C394" s="58" t="s">
        <v>1222</v>
      </c>
      <c r="D394" s="69" t="s">
        <v>1325</v>
      </c>
      <c r="E394" s="70"/>
      <c r="F394" s="71"/>
      <c r="G394" s="95">
        <f>$M$9</f>
        <v>0.1</v>
      </c>
      <c r="H394" s="64">
        <f>H393*G394</f>
        <v>11490</v>
      </c>
      <c r="I394" s="319"/>
      <c r="J394" s="159"/>
      <c r="K394" s="325"/>
    </row>
    <row r="395" spans="3:11">
      <c r="C395" s="58" t="s">
        <v>1223</v>
      </c>
      <c r="D395" s="69" t="s">
        <v>1224</v>
      </c>
      <c r="E395" s="70"/>
      <c r="F395" s="70"/>
      <c r="G395" s="71"/>
      <c r="H395" s="305">
        <f>SUM(H393:H394)</f>
        <v>126389.99999999999</v>
      </c>
      <c r="I395" s="319"/>
      <c r="J395" s="159"/>
      <c r="K395" s="325"/>
    </row>
    <row r="396" spans="3:11">
      <c r="C396" s="57"/>
      <c r="D396" s="81"/>
      <c r="E396" s="81"/>
      <c r="F396" s="81"/>
      <c r="G396" s="81"/>
      <c r="H396" s="82"/>
      <c r="J396" s="159"/>
      <c r="K396" s="325"/>
    </row>
    <row r="397" spans="3:11">
      <c r="C397" s="53" t="s">
        <v>3278</v>
      </c>
      <c r="D397" s="313" t="s">
        <v>1663</v>
      </c>
      <c r="E397" s="315"/>
      <c r="F397" s="315"/>
      <c r="G397" s="315"/>
      <c r="H397" s="315"/>
      <c r="I397" s="56">
        <f>ROUNDDOWN(H412,-2)</f>
        <v>28900</v>
      </c>
      <c r="J397" s="159"/>
      <c r="K397" s="325"/>
    </row>
    <row r="398" spans="3:11" ht="27.6">
      <c r="C398" s="300" t="s">
        <v>1197</v>
      </c>
      <c r="D398" s="300" t="s">
        <v>1198</v>
      </c>
      <c r="E398" s="300" t="s">
        <v>1199</v>
      </c>
      <c r="F398" s="300" t="s">
        <v>1200</v>
      </c>
      <c r="G398" s="300" t="s">
        <v>1201</v>
      </c>
      <c r="H398" s="300" t="s">
        <v>1202</v>
      </c>
      <c r="J398" s="159"/>
      <c r="K398" s="325"/>
    </row>
    <row r="399" spans="3:11">
      <c r="C399" s="302" t="s">
        <v>1203</v>
      </c>
      <c r="D399" s="59" t="s">
        <v>1204</v>
      </c>
      <c r="E399" s="73"/>
      <c r="F399" s="73"/>
      <c r="G399" s="73"/>
      <c r="H399" s="73"/>
      <c r="J399" s="159"/>
      <c r="K399" s="325"/>
    </row>
    <row r="400" spans="3:11">
      <c r="C400" s="358">
        <v>1</v>
      </c>
      <c r="D400" s="59" t="s">
        <v>5</v>
      </c>
      <c r="E400" s="302" t="s">
        <v>6</v>
      </c>
      <c r="F400" s="74">
        <v>2.4E-2</v>
      </c>
      <c r="G400" s="64">
        <f>VLOOKUP(D400,upahbahan,3,FALSE)</f>
        <v>100000</v>
      </c>
      <c r="H400" s="64">
        <f>F400*G400</f>
        <v>2400</v>
      </c>
      <c r="J400" s="159"/>
      <c r="K400" s="325"/>
    </row>
    <row r="401" spans="3:11">
      <c r="C401" s="358">
        <v>2</v>
      </c>
      <c r="D401" s="59" t="str">
        <f>D384</f>
        <v>Tukang listrik</v>
      </c>
      <c r="E401" s="302" t="s">
        <v>6</v>
      </c>
      <c r="F401" s="74">
        <v>0.04</v>
      </c>
      <c r="G401" s="64">
        <f>VLOOKUP(D401,upahbahan,3,FALSE)</f>
        <v>145000</v>
      </c>
      <c r="H401" s="64">
        <f t="shared" ref="H401:H403" si="42">F401*G401</f>
        <v>5800</v>
      </c>
      <c r="J401" s="159"/>
      <c r="K401" s="325"/>
    </row>
    <row r="402" spans="3:11">
      <c r="C402" s="358">
        <v>3</v>
      </c>
      <c r="D402" s="59" t="s">
        <v>18</v>
      </c>
      <c r="E402" s="302" t="s">
        <v>6</v>
      </c>
      <c r="F402" s="74">
        <v>4.0000000000000001E-3</v>
      </c>
      <c r="G402" s="64">
        <f>VLOOKUP(D402,upahbahan,3,FALSE)</f>
        <v>175000</v>
      </c>
      <c r="H402" s="64">
        <f t="shared" si="42"/>
        <v>700</v>
      </c>
      <c r="J402" s="159"/>
      <c r="K402" s="325"/>
    </row>
    <row r="403" spans="3:11">
      <c r="C403" s="358">
        <v>4</v>
      </c>
      <c r="D403" s="59" t="s">
        <v>19</v>
      </c>
      <c r="E403" s="302" t="s">
        <v>6</v>
      </c>
      <c r="F403" s="74">
        <v>1E-3</v>
      </c>
      <c r="G403" s="64">
        <f>VLOOKUP(D403,upahbahan,3,FALSE)</f>
        <v>200000</v>
      </c>
      <c r="H403" s="64">
        <f t="shared" si="42"/>
        <v>200</v>
      </c>
      <c r="J403" s="159"/>
      <c r="K403" s="325"/>
    </row>
    <row r="404" spans="3:11">
      <c r="C404" s="83" t="s">
        <v>1210</v>
      </c>
      <c r="D404" s="80"/>
      <c r="E404" s="80"/>
      <c r="F404" s="187"/>
      <c r="G404" s="218"/>
      <c r="H404" s="64">
        <f>SUM(H400:H403)</f>
        <v>9100</v>
      </c>
      <c r="I404" s="219"/>
      <c r="J404" s="159"/>
      <c r="K404" s="325"/>
    </row>
    <row r="405" spans="3:11">
      <c r="C405" s="302" t="s">
        <v>1211</v>
      </c>
      <c r="D405" s="59" t="s">
        <v>1212</v>
      </c>
      <c r="E405" s="73"/>
      <c r="F405" s="205"/>
      <c r="G405" s="73"/>
      <c r="H405" s="73"/>
      <c r="J405" s="159"/>
      <c r="K405" s="325"/>
    </row>
    <row r="406" spans="3:11">
      <c r="C406" s="358">
        <v>1</v>
      </c>
      <c r="D406" s="77" t="s">
        <v>928</v>
      </c>
      <c r="E406" s="68" t="s">
        <v>114</v>
      </c>
      <c r="F406" s="74">
        <v>1.1499999999999999</v>
      </c>
      <c r="G406" s="64">
        <f>VLOOKUP(D406,upahbahan,3,FALSE)</f>
        <v>15000</v>
      </c>
      <c r="H406" s="64">
        <f t="shared" ref="H406" si="43">F406*G406</f>
        <v>17250</v>
      </c>
      <c r="J406" s="159"/>
      <c r="K406" s="325"/>
    </row>
    <row r="407" spans="3:11">
      <c r="C407" s="83" t="s">
        <v>1216</v>
      </c>
      <c r="D407" s="80"/>
      <c r="E407" s="80"/>
      <c r="F407" s="80"/>
      <c r="G407" s="162"/>
      <c r="H407" s="64">
        <f>SUM(H406:H406)</f>
        <v>17250</v>
      </c>
      <c r="J407" s="159"/>
      <c r="K407" s="325"/>
    </row>
    <row r="408" spans="3:11">
      <c r="C408" s="72" t="s">
        <v>1217</v>
      </c>
      <c r="D408" s="59" t="s">
        <v>1218</v>
      </c>
      <c r="E408" s="73"/>
      <c r="F408" s="73"/>
      <c r="G408" s="73"/>
      <c r="H408" s="73"/>
      <c r="J408" s="159"/>
      <c r="K408" s="325"/>
    </row>
    <row r="409" spans="3:11">
      <c r="C409" s="83" t="s">
        <v>1219</v>
      </c>
      <c r="D409" s="80"/>
      <c r="E409" s="80"/>
      <c r="F409" s="80"/>
      <c r="G409" s="162"/>
      <c r="H409" s="303">
        <v>0</v>
      </c>
      <c r="J409" s="159"/>
      <c r="K409" s="325"/>
    </row>
    <row r="410" spans="3:11">
      <c r="C410" s="58" t="s">
        <v>1220</v>
      </c>
      <c r="D410" s="69" t="s">
        <v>1221</v>
      </c>
      <c r="E410" s="70"/>
      <c r="F410" s="70"/>
      <c r="G410" s="71"/>
      <c r="H410" s="304">
        <f>H409+H407+H404</f>
        <v>26350</v>
      </c>
      <c r="I410" s="319"/>
      <c r="J410" s="159"/>
      <c r="K410" s="325"/>
    </row>
    <row r="411" spans="3:11">
      <c r="C411" s="58" t="s">
        <v>1222</v>
      </c>
      <c r="D411" s="69" t="s">
        <v>1325</v>
      </c>
      <c r="E411" s="70"/>
      <c r="F411" s="71"/>
      <c r="G411" s="95">
        <f>$M$9</f>
        <v>0.1</v>
      </c>
      <c r="H411" s="64">
        <f>H410*G411</f>
        <v>2635</v>
      </c>
      <c r="I411" s="319"/>
      <c r="J411" s="159"/>
      <c r="K411" s="325"/>
    </row>
    <row r="412" spans="3:11">
      <c r="C412" s="58" t="s">
        <v>1223</v>
      </c>
      <c r="D412" s="69" t="s">
        <v>1224</v>
      </c>
      <c r="E412" s="70"/>
      <c r="F412" s="70"/>
      <c r="G412" s="71"/>
      <c r="H412" s="305">
        <f>SUM(H410:H411)</f>
        <v>28985</v>
      </c>
      <c r="I412" s="319"/>
      <c r="J412" s="159"/>
      <c r="K412" s="325"/>
    </row>
    <row r="413" spans="3:11">
      <c r="C413" s="57"/>
      <c r="D413" s="81"/>
      <c r="E413" s="81"/>
      <c r="F413" s="81"/>
      <c r="G413" s="81"/>
      <c r="H413" s="82"/>
      <c r="J413" s="159"/>
      <c r="K413" s="325"/>
    </row>
    <row r="414" spans="3:11">
      <c r="C414" s="53" t="s">
        <v>3279</v>
      </c>
      <c r="D414" s="313" t="s">
        <v>1664</v>
      </c>
      <c r="E414" s="315"/>
      <c r="F414" s="315"/>
      <c r="G414" s="315"/>
      <c r="H414" s="315"/>
      <c r="I414" s="56">
        <f>ROUNDDOWN(H429,-2)</f>
        <v>37200</v>
      </c>
      <c r="J414" s="159"/>
      <c r="K414" s="325"/>
    </row>
    <row r="415" spans="3:11" ht="27.6">
      <c r="C415" s="300" t="s">
        <v>1197</v>
      </c>
      <c r="D415" s="300" t="s">
        <v>1198</v>
      </c>
      <c r="E415" s="300" t="s">
        <v>1199</v>
      </c>
      <c r="F415" s="300" t="s">
        <v>1200</v>
      </c>
      <c r="G415" s="300" t="s">
        <v>1201</v>
      </c>
      <c r="H415" s="300" t="s">
        <v>1202</v>
      </c>
      <c r="J415" s="159"/>
      <c r="K415" s="325"/>
    </row>
    <row r="416" spans="3:11">
      <c r="C416" s="302" t="s">
        <v>1203</v>
      </c>
      <c r="D416" s="59" t="s">
        <v>1204</v>
      </c>
      <c r="E416" s="73"/>
      <c r="F416" s="73"/>
      <c r="G416" s="73"/>
      <c r="H416" s="73"/>
      <c r="J416" s="159"/>
      <c r="K416" s="325"/>
    </row>
    <row r="417" spans="3:11">
      <c r="C417" s="358">
        <v>1</v>
      </c>
      <c r="D417" s="59" t="s">
        <v>5</v>
      </c>
      <c r="E417" s="302" t="s">
        <v>6</v>
      </c>
      <c r="F417" s="74">
        <v>2.4E-2</v>
      </c>
      <c r="G417" s="64">
        <f>VLOOKUP(D417,upahbahan,3,FALSE)</f>
        <v>100000</v>
      </c>
      <c r="H417" s="64">
        <f t="shared" ref="H417:H420" si="44">F417*G417</f>
        <v>2400</v>
      </c>
      <c r="J417" s="159"/>
      <c r="K417" s="325"/>
    </row>
    <row r="418" spans="3:11">
      <c r="C418" s="358">
        <v>2</v>
      </c>
      <c r="D418" s="59" t="str">
        <f>D401</f>
        <v>Tukang listrik</v>
      </c>
      <c r="E418" s="302" t="s">
        <v>6</v>
      </c>
      <c r="F418" s="74">
        <v>0.04</v>
      </c>
      <c r="G418" s="64">
        <f>VLOOKUP(D418,upahbahan,3,FALSE)</f>
        <v>145000</v>
      </c>
      <c r="H418" s="64">
        <f t="shared" si="44"/>
        <v>5800</v>
      </c>
      <c r="J418" s="159"/>
      <c r="K418" s="325"/>
    </row>
    <row r="419" spans="3:11">
      <c r="C419" s="358">
        <v>3</v>
      </c>
      <c r="D419" s="59" t="s">
        <v>18</v>
      </c>
      <c r="E419" s="302" t="s">
        <v>6</v>
      </c>
      <c r="F419" s="74">
        <v>4.0000000000000001E-3</v>
      </c>
      <c r="G419" s="64">
        <f>VLOOKUP(D419,upahbahan,3,FALSE)</f>
        <v>175000</v>
      </c>
      <c r="H419" s="64">
        <f t="shared" si="44"/>
        <v>700</v>
      </c>
      <c r="J419" s="159"/>
      <c r="K419" s="325"/>
    </row>
    <row r="420" spans="3:11">
      <c r="C420" s="358">
        <v>4</v>
      </c>
      <c r="D420" s="59" t="s">
        <v>19</v>
      </c>
      <c r="E420" s="302" t="s">
        <v>6</v>
      </c>
      <c r="F420" s="74">
        <v>1E-3</v>
      </c>
      <c r="G420" s="64">
        <f>VLOOKUP(D420,upahbahan,3,FALSE)</f>
        <v>200000</v>
      </c>
      <c r="H420" s="64">
        <f t="shared" si="44"/>
        <v>200</v>
      </c>
      <c r="J420" s="159"/>
      <c r="K420" s="325"/>
    </row>
    <row r="421" spans="3:11">
      <c r="C421" s="83" t="s">
        <v>1210</v>
      </c>
      <c r="D421" s="80"/>
      <c r="E421" s="80"/>
      <c r="F421" s="187"/>
      <c r="G421" s="218"/>
      <c r="H421" s="64">
        <f>SUM(H417:H420)</f>
        <v>9100</v>
      </c>
      <c r="I421" s="219"/>
      <c r="J421" s="159"/>
      <c r="K421" s="325"/>
    </row>
    <row r="422" spans="3:11">
      <c r="C422" s="302" t="s">
        <v>1211</v>
      </c>
      <c r="D422" s="59" t="s">
        <v>1212</v>
      </c>
      <c r="E422" s="73"/>
      <c r="F422" s="205"/>
      <c r="G422" s="73"/>
      <c r="H422" s="73"/>
      <c r="J422" s="159"/>
      <c r="K422" s="325"/>
    </row>
    <row r="423" spans="3:11">
      <c r="C423" s="358">
        <v>1</v>
      </c>
      <c r="D423" s="77" t="s">
        <v>931</v>
      </c>
      <c r="E423" s="68" t="s">
        <v>114</v>
      </c>
      <c r="F423" s="74">
        <v>1.1499999999999999</v>
      </c>
      <c r="G423" s="64">
        <f>VLOOKUP(D423,upahbahan,3,FALSE)</f>
        <v>21500</v>
      </c>
      <c r="H423" s="64">
        <f t="shared" ref="H423" si="45">F423*G423</f>
        <v>24724.999999999996</v>
      </c>
      <c r="J423" s="159"/>
      <c r="K423" s="325"/>
    </row>
    <row r="424" spans="3:11">
      <c r="C424" s="83" t="s">
        <v>1216</v>
      </c>
      <c r="D424" s="80"/>
      <c r="E424" s="80"/>
      <c r="F424" s="80"/>
      <c r="G424" s="162"/>
      <c r="H424" s="64">
        <f>SUM(H423:H423)</f>
        <v>24724.999999999996</v>
      </c>
      <c r="J424" s="159"/>
      <c r="K424" s="325"/>
    </row>
    <row r="425" spans="3:11">
      <c r="C425" s="72" t="s">
        <v>1217</v>
      </c>
      <c r="D425" s="59" t="s">
        <v>1218</v>
      </c>
      <c r="E425" s="73"/>
      <c r="F425" s="73"/>
      <c r="G425" s="73"/>
      <c r="H425" s="73"/>
      <c r="J425" s="159"/>
      <c r="K425" s="325"/>
    </row>
    <row r="426" spans="3:11">
      <c r="C426" s="83" t="s">
        <v>1219</v>
      </c>
      <c r="D426" s="80"/>
      <c r="E426" s="80"/>
      <c r="F426" s="80"/>
      <c r="G426" s="162"/>
      <c r="H426" s="303">
        <v>0</v>
      </c>
      <c r="J426" s="159"/>
      <c r="K426" s="325"/>
    </row>
    <row r="427" spans="3:11">
      <c r="C427" s="58" t="s">
        <v>1220</v>
      </c>
      <c r="D427" s="69" t="s">
        <v>1221</v>
      </c>
      <c r="E427" s="70"/>
      <c r="F427" s="70"/>
      <c r="G427" s="71"/>
      <c r="H427" s="304">
        <f>H426+H424+H421</f>
        <v>33825</v>
      </c>
      <c r="I427" s="319"/>
      <c r="J427" s="159"/>
      <c r="K427" s="325"/>
    </row>
    <row r="428" spans="3:11">
      <c r="C428" s="58" t="s">
        <v>1222</v>
      </c>
      <c r="D428" s="69" t="s">
        <v>1325</v>
      </c>
      <c r="E428" s="70"/>
      <c r="F428" s="71"/>
      <c r="G428" s="95">
        <f>$M$9</f>
        <v>0.1</v>
      </c>
      <c r="H428" s="64">
        <f>H427*G428</f>
        <v>3382.5</v>
      </c>
      <c r="I428" s="319"/>
      <c r="J428" s="159"/>
      <c r="K428" s="325"/>
    </row>
    <row r="429" spans="3:11">
      <c r="C429" s="58" t="s">
        <v>1223</v>
      </c>
      <c r="D429" s="69" t="s">
        <v>1224</v>
      </c>
      <c r="E429" s="70"/>
      <c r="F429" s="70"/>
      <c r="G429" s="71"/>
      <c r="H429" s="305">
        <f>SUM(H427:H428)</f>
        <v>37207.5</v>
      </c>
      <c r="I429" s="319"/>
      <c r="J429" s="159"/>
      <c r="K429" s="325"/>
    </row>
    <row r="430" spans="3:11">
      <c r="C430" s="57"/>
      <c r="D430" s="81"/>
      <c r="E430" s="81"/>
      <c r="F430" s="81"/>
      <c r="G430" s="81"/>
      <c r="H430" s="82"/>
      <c r="J430" s="159"/>
      <c r="K430" s="325"/>
    </row>
    <row r="431" spans="3:11">
      <c r="C431" s="53" t="s">
        <v>3280</v>
      </c>
      <c r="D431" s="313" t="s">
        <v>1665</v>
      </c>
      <c r="E431" s="315"/>
      <c r="F431" s="315"/>
      <c r="G431" s="315"/>
      <c r="H431" s="315"/>
      <c r="I431" s="56">
        <f>ROUNDDOWN(H446,-2)</f>
        <v>53900</v>
      </c>
      <c r="J431" s="159"/>
      <c r="K431" s="325"/>
    </row>
    <row r="432" spans="3:11" ht="27.6">
      <c r="C432" s="300" t="s">
        <v>1197</v>
      </c>
      <c r="D432" s="300" t="s">
        <v>1198</v>
      </c>
      <c r="E432" s="300" t="s">
        <v>1199</v>
      </c>
      <c r="F432" s="300" t="s">
        <v>1200</v>
      </c>
      <c r="G432" s="300" t="s">
        <v>1201</v>
      </c>
      <c r="H432" s="300" t="s">
        <v>1202</v>
      </c>
      <c r="J432" s="159"/>
      <c r="K432" s="325"/>
    </row>
    <row r="433" spans="3:11">
      <c r="C433" s="302" t="s">
        <v>1203</v>
      </c>
      <c r="D433" s="59" t="s">
        <v>1204</v>
      </c>
      <c r="E433" s="73"/>
      <c r="F433" s="73"/>
      <c r="G433" s="73"/>
      <c r="H433" s="73"/>
      <c r="J433" s="159"/>
      <c r="K433" s="325"/>
    </row>
    <row r="434" spans="3:11">
      <c r="C434" s="358">
        <v>1</v>
      </c>
      <c r="D434" s="59" t="s">
        <v>5</v>
      </c>
      <c r="E434" s="302" t="s">
        <v>6</v>
      </c>
      <c r="F434" s="181">
        <v>2.9000000000000001E-2</v>
      </c>
      <c r="G434" s="64">
        <f>VLOOKUP(D434,upahbahan,3,FALSE)</f>
        <v>100000</v>
      </c>
      <c r="H434" s="64">
        <f t="shared" ref="H434:H437" si="46">F434*G434</f>
        <v>2900</v>
      </c>
      <c r="J434" s="159"/>
      <c r="K434" s="325"/>
    </row>
    <row r="435" spans="3:11">
      <c r="C435" s="358">
        <v>2</v>
      </c>
      <c r="D435" s="59" t="str">
        <f>D418</f>
        <v>Tukang listrik</v>
      </c>
      <c r="E435" s="302" t="s">
        <v>6</v>
      </c>
      <c r="F435" s="181">
        <v>4.8000000000000001E-2</v>
      </c>
      <c r="G435" s="64">
        <f>VLOOKUP(D435,upahbahan,3,FALSE)</f>
        <v>145000</v>
      </c>
      <c r="H435" s="64">
        <f t="shared" si="46"/>
        <v>6960</v>
      </c>
      <c r="J435" s="159"/>
      <c r="K435" s="325"/>
    </row>
    <row r="436" spans="3:11">
      <c r="C436" s="358">
        <v>3</v>
      </c>
      <c r="D436" s="59" t="s">
        <v>18</v>
      </c>
      <c r="E436" s="302" t="s">
        <v>6</v>
      </c>
      <c r="F436" s="181">
        <v>5.0000000000000001E-3</v>
      </c>
      <c r="G436" s="64">
        <f>VLOOKUP(D436,upahbahan,3,FALSE)</f>
        <v>175000</v>
      </c>
      <c r="H436" s="64">
        <f t="shared" si="46"/>
        <v>875</v>
      </c>
      <c r="J436" s="159"/>
      <c r="K436" s="325"/>
    </row>
    <row r="437" spans="3:11">
      <c r="C437" s="358">
        <v>4</v>
      </c>
      <c r="D437" s="59" t="s">
        <v>19</v>
      </c>
      <c r="E437" s="302" t="s">
        <v>6</v>
      </c>
      <c r="F437" s="181">
        <v>2E-3</v>
      </c>
      <c r="G437" s="64">
        <f>VLOOKUP(D437,upahbahan,3,FALSE)</f>
        <v>200000</v>
      </c>
      <c r="H437" s="64">
        <f t="shared" si="46"/>
        <v>400</v>
      </c>
      <c r="J437" s="159"/>
      <c r="K437" s="325"/>
    </row>
    <row r="438" spans="3:11">
      <c r="C438" s="83" t="s">
        <v>1210</v>
      </c>
      <c r="D438" s="80"/>
      <c r="E438" s="80"/>
      <c r="F438" s="217"/>
      <c r="G438" s="218"/>
      <c r="H438" s="64">
        <f>SUM(H434:H437)</f>
        <v>11135</v>
      </c>
      <c r="I438" s="219"/>
      <c r="J438" s="159"/>
      <c r="K438" s="325"/>
    </row>
    <row r="439" spans="3:11">
      <c r="C439" s="302" t="s">
        <v>1211</v>
      </c>
      <c r="D439" s="59" t="s">
        <v>1212</v>
      </c>
      <c r="E439" s="73"/>
      <c r="F439" s="73"/>
      <c r="G439" s="73"/>
      <c r="H439" s="73"/>
      <c r="J439" s="159"/>
      <c r="K439" s="325"/>
    </row>
    <row r="440" spans="3:11">
      <c r="C440" s="358">
        <v>1</v>
      </c>
      <c r="D440" s="77" t="s">
        <v>934</v>
      </c>
      <c r="E440" s="68" t="s">
        <v>114</v>
      </c>
      <c r="F440" s="227">
        <f>F423</f>
        <v>1.1499999999999999</v>
      </c>
      <c r="G440" s="64">
        <f>VLOOKUP(D440,upahbahan,3,FALSE)</f>
        <v>33000</v>
      </c>
      <c r="H440" s="64">
        <f t="shared" ref="H440" si="47">F440*G440</f>
        <v>37950</v>
      </c>
      <c r="J440" s="159"/>
      <c r="K440" s="325"/>
    </row>
    <row r="441" spans="3:11">
      <c r="C441" s="83" t="s">
        <v>1216</v>
      </c>
      <c r="D441" s="80"/>
      <c r="E441" s="80"/>
      <c r="F441" s="80"/>
      <c r="G441" s="162"/>
      <c r="H441" s="64">
        <f>SUM(H440:H440)</f>
        <v>37950</v>
      </c>
      <c r="J441" s="159"/>
      <c r="K441" s="325"/>
    </row>
    <row r="442" spans="3:11">
      <c r="C442" s="72" t="s">
        <v>1217</v>
      </c>
      <c r="D442" s="59" t="s">
        <v>1218</v>
      </c>
      <c r="E442" s="73"/>
      <c r="F442" s="73"/>
      <c r="G442" s="73"/>
      <c r="H442" s="73"/>
      <c r="J442" s="159"/>
      <c r="K442" s="325"/>
    </row>
    <row r="443" spans="3:11">
      <c r="C443" s="83" t="s">
        <v>1219</v>
      </c>
      <c r="D443" s="80"/>
      <c r="E443" s="80"/>
      <c r="F443" s="80"/>
      <c r="G443" s="162"/>
      <c r="H443" s="303">
        <v>0</v>
      </c>
      <c r="J443" s="159"/>
      <c r="K443" s="325"/>
    </row>
    <row r="444" spans="3:11">
      <c r="C444" s="58" t="s">
        <v>1220</v>
      </c>
      <c r="D444" s="69" t="s">
        <v>1221</v>
      </c>
      <c r="E444" s="70"/>
      <c r="F444" s="70"/>
      <c r="G444" s="71"/>
      <c r="H444" s="304">
        <f>H443+H441+H438</f>
        <v>49085</v>
      </c>
      <c r="I444" s="319"/>
      <c r="J444" s="159"/>
      <c r="K444" s="325"/>
    </row>
    <row r="445" spans="3:11">
      <c r="C445" s="58" t="s">
        <v>1222</v>
      </c>
      <c r="D445" s="69" t="s">
        <v>1325</v>
      </c>
      <c r="E445" s="70"/>
      <c r="F445" s="71"/>
      <c r="G445" s="95">
        <f>$M$9</f>
        <v>0.1</v>
      </c>
      <c r="H445" s="64">
        <f>H444*G445</f>
        <v>4908.5</v>
      </c>
      <c r="I445" s="319"/>
      <c r="J445" s="159"/>
      <c r="K445" s="325"/>
    </row>
    <row r="446" spans="3:11">
      <c r="C446" s="58" t="s">
        <v>1223</v>
      </c>
      <c r="D446" s="69" t="s">
        <v>1224</v>
      </c>
      <c r="E446" s="70"/>
      <c r="F446" s="70"/>
      <c r="G446" s="71"/>
      <c r="H446" s="305">
        <f>SUM(H444:H445)</f>
        <v>53993.5</v>
      </c>
      <c r="I446" s="319"/>
      <c r="J446" s="159"/>
      <c r="K446" s="325"/>
    </row>
    <row r="447" spans="3:11">
      <c r="C447" s="57"/>
      <c r="D447" s="81"/>
      <c r="E447" s="81"/>
      <c r="F447" s="81"/>
      <c r="G447" s="81"/>
      <c r="H447" s="82"/>
      <c r="J447" s="159"/>
      <c r="K447" s="325"/>
    </row>
    <row r="448" spans="3:11">
      <c r="C448" s="53" t="s">
        <v>3281</v>
      </c>
      <c r="D448" s="313" t="s">
        <v>1666</v>
      </c>
      <c r="E448" s="315"/>
      <c r="F448" s="315"/>
      <c r="G448" s="315"/>
      <c r="H448" s="315"/>
      <c r="I448" s="56">
        <f>ROUNDDOWN(H463,-2)</f>
        <v>70400</v>
      </c>
      <c r="J448" s="159"/>
      <c r="K448" s="325"/>
    </row>
    <row r="449" spans="3:11" ht="27.6">
      <c r="C449" s="300" t="s">
        <v>1197</v>
      </c>
      <c r="D449" s="300" t="s">
        <v>1198</v>
      </c>
      <c r="E449" s="300" t="s">
        <v>1199</v>
      </c>
      <c r="F449" s="300" t="s">
        <v>1200</v>
      </c>
      <c r="G449" s="300" t="s">
        <v>1201</v>
      </c>
      <c r="H449" s="300" t="s">
        <v>1202</v>
      </c>
      <c r="J449" s="159"/>
      <c r="K449" s="325"/>
    </row>
    <row r="450" spans="3:11">
      <c r="C450" s="72" t="s">
        <v>1203</v>
      </c>
      <c r="D450" s="59" t="s">
        <v>1204</v>
      </c>
      <c r="E450" s="73"/>
      <c r="F450" s="73"/>
      <c r="G450" s="73"/>
      <c r="H450" s="73"/>
      <c r="J450" s="159"/>
      <c r="K450" s="325"/>
    </row>
    <row r="451" spans="3:11">
      <c r="C451" s="301">
        <v>1</v>
      </c>
      <c r="D451" s="59" t="s">
        <v>5</v>
      </c>
      <c r="E451" s="302" t="s">
        <v>6</v>
      </c>
      <c r="F451" s="181">
        <v>2.9000000000000001E-2</v>
      </c>
      <c r="G451" s="64">
        <f>VLOOKUP(D451,upahbahan,3,FALSE)</f>
        <v>100000</v>
      </c>
      <c r="H451" s="64">
        <f>F451*G451</f>
        <v>2900</v>
      </c>
      <c r="J451" s="159"/>
      <c r="K451" s="325"/>
    </row>
    <row r="452" spans="3:11">
      <c r="C452" s="301">
        <v>2</v>
      </c>
      <c r="D452" s="59" t="str">
        <f>D435</f>
        <v>Tukang listrik</v>
      </c>
      <c r="E452" s="302" t="s">
        <v>6</v>
      </c>
      <c r="F452" s="181">
        <v>4.8000000000000001E-2</v>
      </c>
      <c r="G452" s="64">
        <f>VLOOKUP(D452,upahbahan,3,FALSE)</f>
        <v>145000</v>
      </c>
      <c r="H452" s="64">
        <f t="shared" ref="H452:H454" si="48">F452*G452</f>
        <v>6960</v>
      </c>
      <c r="J452" s="159"/>
      <c r="K452" s="325"/>
    </row>
    <row r="453" spans="3:11">
      <c r="C453" s="301">
        <v>3</v>
      </c>
      <c r="D453" s="59" t="s">
        <v>18</v>
      </c>
      <c r="E453" s="302" t="s">
        <v>6</v>
      </c>
      <c r="F453" s="181">
        <v>5.0000000000000001E-3</v>
      </c>
      <c r="G453" s="64">
        <f>VLOOKUP(D453,upahbahan,3,FALSE)</f>
        <v>175000</v>
      </c>
      <c r="H453" s="64">
        <f t="shared" si="48"/>
        <v>875</v>
      </c>
      <c r="J453" s="159"/>
      <c r="K453" s="325"/>
    </row>
    <row r="454" spans="3:11">
      <c r="C454" s="301">
        <v>4</v>
      </c>
      <c r="D454" s="59" t="s">
        <v>19</v>
      </c>
      <c r="E454" s="302" t="s">
        <v>6</v>
      </c>
      <c r="F454" s="181">
        <v>2E-3</v>
      </c>
      <c r="G454" s="64">
        <f>VLOOKUP(D454,upahbahan,3,FALSE)</f>
        <v>200000</v>
      </c>
      <c r="H454" s="64">
        <f t="shared" si="48"/>
        <v>400</v>
      </c>
      <c r="J454" s="159"/>
      <c r="K454" s="325"/>
    </row>
    <row r="455" spans="3:11">
      <c r="C455" s="83" t="s">
        <v>1210</v>
      </c>
      <c r="D455" s="80"/>
      <c r="E455" s="80"/>
      <c r="F455" s="217"/>
      <c r="G455" s="218"/>
      <c r="H455" s="64">
        <f>SUM(H451:H454)</f>
        <v>11135</v>
      </c>
      <c r="I455" s="219"/>
      <c r="J455" s="159"/>
      <c r="K455" s="325"/>
    </row>
    <row r="456" spans="3:11">
      <c r="C456" s="72" t="s">
        <v>1211</v>
      </c>
      <c r="D456" s="59" t="s">
        <v>1212</v>
      </c>
      <c r="E456" s="73"/>
      <c r="F456" s="73"/>
      <c r="G456" s="73"/>
      <c r="H456" s="73"/>
      <c r="J456" s="159"/>
      <c r="K456" s="325"/>
    </row>
    <row r="457" spans="3:11">
      <c r="C457" s="301">
        <v>1</v>
      </c>
      <c r="D457" s="77" t="s">
        <v>936</v>
      </c>
      <c r="E457" s="68" t="s">
        <v>114</v>
      </c>
      <c r="F457" s="227">
        <f>F440</f>
        <v>1.1499999999999999</v>
      </c>
      <c r="G457" s="64">
        <f>VLOOKUP(D457,upahbahan,3,FALSE)</f>
        <v>46000</v>
      </c>
      <c r="H457" s="64">
        <f t="shared" ref="H457" si="49">F457*G457</f>
        <v>52899.999999999993</v>
      </c>
      <c r="J457" s="159"/>
      <c r="K457" s="325"/>
    </row>
    <row r="458" spans="3:11">
      <c r="C458" s="83" t="s">
        <v>1216</v>
      </c>
      <c r="D458" s="80"/>
      <c r="E458" s="80"/>
      <c r="F458" s="80"/>
      <c r="G458" s="162"/>
      <c r="H458" s="64">
        <f>SUM(H457:H457)</f>
        <v>52899.999999999993</v>
      </c>
      <c r="J458" s="159"/>
      <c r="K458" s="325"/>
    </row>
    <row r="459" spans="3:11">
      <c r="C459" s="72" t="s">
        <v>1217</v>
      </c>
      <c r="D459" s="59" t="s">
        <v>1218</v>
      </c>
      <c r="E459" s="73"/>
      <c r="F459" s="73"/>
      <c r="G459" s="73"/>
      <c r="H459" s="73"/>
      <c r="J459" s="159"/>
      <c r="K459" s="325"/>
    </row>
    <row r="460" spans="3:11">
      <c r="C460" s="83" t="s">
        <v>1219</v>
      </c>
      <c r="D460" s="80"/>
      <c r="E460" s="80"/>
      <c r="F460" s="80"/>
      <c r="G460" s="162"/>
      <c r="H460" s="303">
        <v>0</v>
      </c>
      <c r="J460" s="159"/>
      <c r="K460" s="325"/>
    </row>
    <row r="461" spans="3:11">
      <c r="C461" s="58" t="s">
        <v>1220</v>
      </c>
      <c r="D461" s="69" t="s">
        <v>1221</v>
      </c>
      <c r="E461" s="70"/>
      <c r="F461" s="70"/>
      <c r="G461" s="71"/>
      <c r="H461" s="304">
        <f>H460+H458+H455</f>
        <v>64034.999999999993</v>
      </c>
      <c r="I461" s="319"/>
      <c r="J461" s="159"/>
      <c r="K461" s="325"/>
    </row>
    <row r="462" spans="3:11">
      <c r="C462" s="58" t="s">
        <v>1222</v>
      </c>
      <c r="D462" s="69" t="s">
        <v>1325</v>
      </c>
      <c r="E462" s="70"/>
      <c r="F462" s="71"/>
      <c r="G462" s="95">
        <f>$M$9</f>
        <v>0.1</v>
      </c>
      <c r="H462" s="64">
        <f>H461*G462</f>
        <v>6403.5</v>
      </c>
      <c r="I462" s="319"/>
      <c r="J462" s="159"/>
      <c r="K462" s="325"/>
    </row>
    <row r="463" spans="3:11">
      <c r="C463" s="58" t="s">
        <v>1223</v>
      </c>
      <c r="D463" s="69" t="s">
        <v>1224</v>
      </c>
      <c r="E463" s="70"/>
      <c r="F463" s="70"/>
      <c r="G463" s="71"/>
      <c r="H463" s="305">
        <f>SUM(H461:H462)</f>
        <v>70438.5</v>
      </c>
      <c r="I463" s="319"/>
      <c r="J463" s="159"/>
      <c r="K463" s="325"/>
    </row>
    <row r="464" spans="3:11">
      <c r="C464" s="57"/>
      <c r="D464" s="81"/>
      <c r="E464" s="81"/>
      <c r="F464" s="81"/>
      <c r="G464" s="81"/>
      <c r="H464" s="82"/>
      <c r="J464" s="159"/>
      <c r="K464" s="325"/>
    </row>
    <row r="465" spans="3:11">
      <c r="C465" s="53" t="s">
        <v>3282</v>
      </c>
      <c r="D465" s="313" t="s">
        <v>1667</v>
      </c>
      <c r="E465" s="315"/>
      <c r="F465" s="315"/>
      <c r="G465" s="315"/>
      <c r="H465" s="315"/>
      <c r="I465" s="56">
        <f>ROUNDDOWN(H480,-2)</f>
        <v>109400</v>
      </c>
      <c r="J465" s="159"/>
      <c r="K465" s="325"/>
    </row>
    <row r="466" spans="3:11" ht="27.6">
      <c r="C466" s="300" t="s">
        <v>1197</v>
      </c>
      <c r="D466" s="300" t="s">
        <v>1198</v>
      </c>
      <c r="E466" s="300" t="s">
        <v>1199</v>
      </c>
      <c r="F466" s="300" t="s">
        <v>1200</v>
      </c>
      <c r="G466" s="300" t="s">
        <v>1201</v>
      </c>
      <c r="H466" s="300" t="s">
        <v>1202</v>
      </c>
      <c r="J466" s="159"/>
      <c r="K466" s="325"/>
    </row>
    <row r="467" spans="3:11">
      <c r="C467" s="72" t="s">
        <v>1203</v>
      </c>
      <c r="D467" s="59" t="s">
        <v>1204</v>
      </c>
      <c r="E467" s="73"/>
      <c r="F467" s="73"/>
      <c r="G467" s="73"/>
      <c r="H467" s="73"/>
      <c r="J467" s="159"/>
      <c r="K467" s="325"/>
    </row>
    <row r="468" spans="3:11">
      <c r="C468" s="301">
        <v>1</v>
      </c>
      <c r="D468" s="59" t="s">
        <v>5</v>
      </c>
      <c r="E468" s="302" t="s">
        <v>6</v>
      </c>
      <c r="F468" s="74">
        <v>3.5999999999999997E-2</v>
      </c>
      <c r="G468" s="64">
        <f>VLOOKUP(D468,upahbahan,3,FALSE)</f>
        <v>100000</v>
      </c>
      <c r="H468" s="64">
        <f t="shared" ref="H468:H471" si="50">F468*G468</f>
        <v>3599.9999999999995</v>
      </c>
      <c r="J468" s="159"/>
      <c r="K468" s="325"/>
    </row>
    <row r="469" spans="3:11">
      <c r="C469" s="301">
        <v>2</v>
      </c>
      <c r="D469" s="59" t="str">
        <f>D452</f>
        <v>Tukang listrik</v>
      </c>
      <c r="E469" s="302" t="s">
        <v>6</v>
      </c>
      <c r="F469" s="74">
        <v>0.06</v>
      </c>
      <c r="G469" s="64">
        <f>VLOOKUP(D469,upahbahan,3,FALSE)</f>
        <v>145000</v>
      </c>
      <c r="H469" s="64">
        <f t="shared" si="50"/>
        <v>8700</v>
      </c>
      <c r="J469" s="159"/>
      <c r="K469" s="325"/>
    </row>
    <row r="470" spans="3:11">
      <c r="C470" s="301">
        <v>3</v>
      </c>
      <c r="D470" s="59" t="s">
        <v>18</v>
      </c>
      <c r="E470" s="302" t="s">
        <v>6</v>
      </c>
      <c r="F470" s="74">
        <v>6.0000000000000001E-3</v>
      </c>
      <c r="G470" s="64">
        <f>VLOOKUP(D470,upahbahan,3,FALSE)</f>
        <v>175000</v>
      </c>
      <c r="H470" s="64">
        <f t="shared" si="50"/>
        <v>1050</v>
      </c>
      <c r="J470" s="159"/>
      <c r="K470" s="325"/>
    </row>
    <row r="471" spans="3:11">
      <c r="C471" s="301">
        <v>4</v>
      </c>
      <c r="D471" s="59" t="s">
        <v>19</v>
      </c>
      <c r="E471" s="302" t="s">
        <v>6</v>
      </c>
      <c r="F471" s="74">
        <v>2E-3</v>
      </c>
      <c r="G471" s="64">
        <f>VLOOKUP(D471,upahbahan,3,FALSE)</f>
        <v>200000</v>
      </c>
      <c r="H471" s="64">
        <f t="shared" si="50"/>
        <v>400</v>
      </c>
      <c r="J471" s="159"/>
      <c r="K471" s="325"/>
    </row>
    <row r="472" spans="3:11">
      <c r="C472" s="83" t="s">
        <v>1210</v>
      </c>
      <c r="D472" s="80"/>
      <c r="E472" s="80"/>
      <c r="F472" s="187"/>
      <c r="G472" s="218"/>
      <c r="H472" s="64">
        <f>SUM(H468:H471)</f>
        <v>13750</v>
      </c>
      <c r="I472" s="219"/>
      <c r="J472" s="159"/>
      <c r="K472" s="325"/>
    </row>
    <row r="473" spans="3:11">
      <c r="C473" s="72" t="s">
        <v>1211</v>
      </c>
      <c r="D473" s="59" t="s">
        <v>1212</v>
      </c>
      <c r="E473" s="73"/>
      <c r="F473" s="205"/>
      <c r="G473" s="73"/>
      <c r="H473" s="73"/>
      <c r="J473" s="159"/>
      <c r="K473" s="325"/>
    </row>
    <row r="474" spans="3:11">
      <c r="C474" s="301">
        <v>1</v>
      </c>
      <c r="D474" s="77" t="s">
        <v>929</v>
      </c>
      <c r="E474" s="68" t="s">
        <v>114</v>
      </c>
      <c r="F474" s="74">
        <v>1.1499999999999999</v>
      </c>
      <c r="G474" s="64">
        <f>VLOOKUP(D474,upahbahan,3,FALSE)</f>
        <v>74600</v>
      </c>
      <c r="H474" s="64">
        <f t="shared" ref="H474" si="51">F474*G474</f>
        <v>85790</v>
      </c>
      <c r="J474" s="159"/>
      <c r="K474" s="325"/>
    </row>
    <row r="475" spans="3:11">
      <c r="C475" s="83" t="s">
        <v>1216</v>
      </c>
      <c r="D475" s="80"/>
      <c r="E475" s="80"/>
      <c r="F475" s="80"/>
      <c r="G475" s="162"/>
      <c r="H475" s="64">
        <f>SUM(H474:H474)</f>
        <v>85790</v>
      </c>
      <c r="J475" s="159"/>
      <c r="K475" s="325"/>
    </row>
    <row r="476" spans="3:11">
      <c r="C476" s="72" t="s">
        <v>1217</v>
      </c>
      <c r="D476" s="59" t="s">
        <v>1218</v>
      </c>
      <c r="E476" s="73"/>
      <c r="F476" s="73"/>
      <c r="G476" s="73"/>
      <c r="H476" s="73"/>
      <c r="J476" s="159"/>
      <c r="K476" s="325"/>
    </row>
    <row r="477" spans="3:11">
      <c r="C477" s="83" t="s">
        <v>1219</v>
      </c>
      <c r="D477" s="80"/>
      <c r="E477" s="80"/>
      <c r="F477" s="80"/>
      <c r="G477" s="162"/>
      <c r="H477" s="303">
        <v>0</v>
      </c>
      <c r="J477" s="159"/>
      <c r="K477" s="325"/>
    </row>
    <row r="478" spans="3:11">
      <c r="C478" s="58" t="s">
        <v>1220</v>
      </c>
      <c r="D478" s="69" t="s">
        <v>1221</v>
      </c>
      <c r="E478" s="70"/>
      <c r="F478" s="70"/>
      <c r="G478" s="71"/>
      <c r="H478" s="304">
        <f>H477+H475+H472</f>
        <v>99540</v>
      </c>
      <c r="I478" s="319"/>
      <c r="J478" s="159"/>
      <c r="K478" s="325"/>
    </row>
    <row r="479" spans="3:11">
      <c r="C479" s="58" t="s">
        <v>1222</v>
      </c>
      <c r="D479" s="69" t="s">
        <v>1325</v>
      </c>
      <c r="E479" s="70"/>
      <c r="F479" s="71"/>
      <c r="G479" s="95">
        <f>$M$9</f>
        <v>0.1</v>
      </c>
      <c r="H479" s="64">
        <f>H478*G479</f>
        <v>9954</v>
      </c>
      <c r="I479" s="319"/>
      <c r="J479" s="159"/>
      <c r="K479" s="325"/>
    </row>
    <row r="480" spans="3:11">
      <c r="C480" s="58" t="s">
        <v>1223</v>
      </c>
      <c r="D480" s="69" t="s">
        <v>1224</v>
      </c>
      <c r="E480" s="70"/>
      <c r="F480" s="70"/>
      <c r="G480" s="71"/>
      <c r="H480" s="305">
        <f>SUM(H478:H479)</f>
        <v>109494</v>
      </c>
      <c r="I480" s="319"/>
      <c r="J480" s="159"/>
      <c r="K480" s="325"/>
    </row>
    <row r="481" spans="3:11">
      <c r="C481" s="57"/>
      <c r="D481" s="81"/>
      <c r="E481" s="81"/>
      <c r="F481" s="81"/>
      <c r="G481" s="81"/>
      <c r="H481" s="82"/>
      <c r="J481" s="159"/>
      <c r="K481" s="325"/>
    </row>
    <row r="482" spans="3:11">
      <c r="C482" s="53" t="s">
        <v>3283</v>
      </c>
      <c r="D482" s="313" t="s">
        <v>1668</v>
      </c>
      <c r="E482" s="315"/>
      <c r="F482" s="315"/>
      <c r="G482" s="315"/>
      <c r="H482" s="315"/>
      <c r="I482" s="56">
        <f>ROUNDDOWN(H497,-2)</f>
        <v>159300</v>
      </c>
      <c r="J482" s="159"/>
      <c r="K482" s="325"/>
    </row>
    <row r="483" spans="3:11" ht="27.6">
      <c r="C483" s="300" t="s">
        <v>1197</v>
      </c>
      <c r="D483" s="300" t="s">
        <v>1198</v>
      </c>
      <c r="E483" s="300" t="s">
        <v>1199</v>
      </c>
      <c r="F483" s="300" t="s">
        <v>1200</v>
      </c>
      <c r="G483" s="300" t="s">
        <v>1201</v>
      </c>
      <c r="H483" s="300" t="s">
        <v>1202</v>
      </c>
      <c r="J483" s="159"/>
      <c r="K483" s="325"/>
    </row>
    <row r="484" spans="3:11">
      <c r="C484" s="302" t="s">
        <v>1203</v>
      </c>
      <c r="D484" s="59" t="s">
        <v>1204</v>
      </c>
      <c r="E484" s="73"/>
      <c r="F484" s="73"/>
      <c r="G484" s="73"/>
      <c r="H484" s="73"/>
      <c r="J484" s="159"/>
      <c r="K484" s="325"/>
    </row>
    <row r="485" spans="3:11">
      <c r="C485" s="358">
        <v>1</v>
      </c>
      <c r="D485" s="59" t="s">
        <v>5</v>
      </c>
      <c r="E485" s="302" t="s">
        <v>6</v>
      </c>
      <c r="F485" s="74">
        <v>3.5999999999999997E-2</v>
      </c>
      <c r="G485" s="64">
        <f>VLOOKUP(D485,upahbahan,3,FALSE)</f>
        <v>100000</v>
      </c>
      <c r="H485" s="64">
        <f>F485*G485</f>
        <v>3599.9999999999995</v>
      </c>
      <c r="J485" s="159"/>
      <c r="K485" s="325"/>
    </row>
    <row r="486" spans="3:11">
      <c r="C486" s="358">
        <v>2</v>
      </c>
      <c r="D486" s="59" t="str">
        <f>D469</f>
        <v>Tukang listrik</v>
      </c>
      <c r="E486" s="302" t="s">
        <v>6</v>
      </c>
      <c r="F486" s="74">
        <v>0.06</v>
      </c>
      <c r="G486" s="64">
        <f>VLOOKUP(D486,upahbahan,3,FALSE)</f>
        <v>145000</v>
      </c>
      <c r="H486" s="64">
        <f t="shared" ref="H486:H488" si="52">F486*G486</f>
        <v>8700</v>
      </c>
      <c r="J486" s="159"/>
      <c r="K486" s="325"/>
    </row>
    <row r="487" spans="3:11">
      <c r="C487" s="358">
        <v>3</v>
      </c>
      <c r="D487" s="59" t="s">
        <v>18</v>
      </c>
      <c r="E487" s="302" t="s">
        <v>6</v>
      </c>
      <c r="F487" s="74">
        <v>6.0000000000000001E-3</v>
      </c>
      <c r="G487" s="64">
        <f>VLOOKUP(D487,upahbahan,3,FALSE)</f>
        <v>175000</v>
      </c>
      <c r="H487" s="64">
        <f t="shared" si="52"/>
        <v>1050</v>
      </c>
      <c r="J487" s="159"/>
      <c r="K487" s="325"/>
    </row>
    <row r="488" spans="3:11">
      <c r="C488" s="358">
        <v>4</v>
      </c>
      <c r="D488" s="59" t="s">
        <v>19</v>
      </c>
      <c r="E488" s="302" t="s">
        <v>6</v>
      </c>
      <c r="F488" s="74">
        <v>2E-3</v>
      </c>
      <c r="G488" s="64">
        <f>VLOOKUP(D488,upahbahan,3,FALSE)</f>
        <v>200000</v>
      </c>
      <c r="H488" s="64">
        <f t="shared" si="52"/>
        <v>400</v>
      </c>
      <c r="J488" s="159"/>
      <c r="K488" s="325"/>
    </row>
    <row r="489" spans="3:11">
      <c r="C489" s="83" t="s">
        <v>1210</v>
      </c>
      <c r="D489" s="80"/>
      <c r="E489" s="80"/>
      <c r="F489" s="187"/>
      <c r="G489" s="218"/>
      <c r="H489" s="64">
        <f>SUM(H485:H488)</f>
        <v>13750</v>
      </c>
      <c r="I489" s="219"/>
      <c r="J489" s="159"/>
      <c r="K489" s="325"/>
    </row>
    <row r="490" spans="3:11">
      <c r="C490" s="302" t="s">
        <v>1211</v>
      </c>
      <c r="D490" s="59" t="s">
        <v>1212</v>
      </c>
      <c r="E490" s="73"/>
      <c r="F490" s="205"/>
      <c r="G490" s="73"/>
      <c r="H490" s="73"/>
      <c r="J490" s="159"/>
      <c r="K490" s="325"/>
    </row>
    <row r="491" spans="3:11">
      <c r="C491" s="358">
        <v>1</v>
      </c>
      <c r="D491" s="77" t="s">
        <v>930</v>
      </c>
      <c r="E491" s="68" t="s">
        <v>114</v>
      </c>
      <c r="F491" s="74">
        <v>1.1499999999999999</v>
      </c>
      <c r="G491" s="64">
        <f>VLOOKUP(D491,upahbahan,3,FALSE)</f>
        <v>114000</v>
      </c>
      <c r="H491" s="64">
        <f t="shared" ref="H491" si="53">F491*G491</f>
        <v>131100</v>
      </c>
      <c r="J491" s="159"/>
      <c r="K491" s="325"/>
    </row>
    <row r="492" spans="3:11">
      <c r="C492" s="83" t="s">
        <v>1216</v>
      </c>
      <c r="D492" s="80"/>
      <c r="E492" s="80"/>
      <c r="F492" s="80"/>
      <c r="G492" s="162"/>
      <c r="H492" s="64">
        <f>SUM(H491:H491)</f>
        <v>131100</v>
      </c>
      <c r="J492" s="159"/>
      <c r="K492" s="325"/>
    </row>
    <row r="493" spans="3:11">
      <c r="C493" s="72" t="s">
        <v>1217</v>
      </c>
      <c r="D493" s="59" t="s">
        <v>1218</v>
      </c>
      <c r="E493" s="73"/>
      <c r="F493" s="73"/>
      <c r="G493" s="73"/>
      <c r="H493" s="73"/>
      <c r="J493" s="159"/>
      <c r="K493" s="325"/>
    </row>
    <row r="494" spans="3:11">
      <c r="C494" s="83" t="s">
        <v>1219</v>
      </c>
      <c r="D494" s="80"/>
      <c r="E494" s="80"/>
      <c r="F494" s="80"/>
      <c r="G494" s="162"/>
      <c r="H494" s="303">
        <v>0</v>
      </c>
      <c r="J494" s="159"/>
      <c r="K494" s="325"/>
    </row>
    <row r="495" spans="3:11">
      <c r="C495" s="58" t="s">
        <v>1220</v>
      </c>
      <c r="D495" s="69" t="s">
        <v>1221</v>
      </c>
      <c r="E495" s="70"/>
      <c r="F495" s="70"/>
      <c r="G495" s="71"/>
      <c r="H495" s="304">
        <f>H494+H492+H489</f>
        <v>144850</v>
      </c>
      <c r="I495" s="319"/>
      <c r="J495" s="159"/>
      <c r="K495" s="325"/>
    </row>
    <row r="496" spans="3:11">
      <c r="C496" s="58" t="s">
        <v>1222</v>
      </c>
      <c r="D496" s="69" t="s">
        <v>1325</v>
      </c>
      <c r="E496" s="70"/>
      <c r="F496" s="71"/>
      <c r="G496" s="95">
        <f>$M$9</f>
        <v>0.1</v>
      </c>
      <c r="H496" s="64">
        <f>H495*G496</f>
        <v>14485</v>
      </c>
      <c r="I496" s="319"/>
      <c r="J496" s="159"/>
      <c r="K496" s="325"/>
    </row>
    <row r="497" spans="3:11">
      <c r="C497" s="58" t="s">
        <v>1223</v>
      </c>
      <c r="D497" s="69" t="s">
        <v>1224</v>
      </c>
      <c r="E497" s="70"/>
      <c r="F497" s="70"/>
      <c r="G497" s="71"/>
      <c r="H497" s="305">
        <f>SUM(H495:H496)</f>
        <v>159335</v>
      </c>
      <c r="I497" s="319"/>
      <c r="J497" s="159"/>
      <c r="K497" s="325"/>
    </row>
    <row r="498" spans="3:11">
      <c r="C498" s="57"/>
      <c r="D498" s="81"/>
      <c r="E498" s="81"/>
      <c r="F498" s="81"/>
      <c r="G498" s="81"/>
      <c r="H498" s="82"/>
      <c r="J498" s="159"/>
      <c r="K498" s="325"/>
    </row>
    <row r="499" spans="3:11">
      <c r="C499" s="53" t="s">
        <v>3284</v>
      </c>
      <c r="D499" s="313" t="s">
        <v>1669</v>
      </c>
      <c r="E499" s="315"/>
      <c r="F499" s="315"/>
      <c r="G499" s="315"/>
      <c r="H499" s="315"/>
      <c r="I499" s="56">
        <f>ROUNDDOWN(H514,-2)</f>
        <v>236300</v>
      </c>
      <c r="J499" s="159"/>
      <c r="K499" s="325"/>
    </row>
    <row r="500" spans="3:11" ht="27.6">
      <c r="C500" s="300" t="s">
        <v>1197</v>
      </c>
      <c r="D500" s="300" t="s">
        <v>1198</v>
      </c>
      <c r="E500" s="300" t="s">
        <v>1199</v>
      </c>
      <c r="F500" s="300" t="s">
        <v>1200</v>
      </c>
      <c r="G500" s="300" t="s">
        <v>1201</v>
      </c>
      <c r="H500" s="300" t="s">
        <v>1202</v>
      </c>
      <c r="J500" s="159"/>
      <c r="K500" s="325"/>
    </row>
    <row r="501" spans="3:11">
      <c r="C501" s="302" t="s">
        <v>1203</v>
      </c>
      <c r="D501" s="59" t="s">
        <v>1204</v>
      </c>
      <c r="E501" s="73"/>
      <c r="F501" s="73"/>
      <c r="G501" s="73"/>
      <c r="H501" s="73"/>
      <c r="J501" s="159"/>
      <c r="K501" s="325"/>
    </row>
    <row r="502" spans="3:11">
      <c r="C502" s="358">
        <v>1</v>
      </c>
      <c r="D502" s="59" t="s">
        <v>5</v>
      </c>
      <c r="E502" s="302" t="s">
        <v>6</v>
      </c>
      <c r="F502" s="74">
        <v>3.5999999999999997E-2</v>
      </c>
      <c r="G502" s="64">
        <f>VLOOKUP(D502,upahbahan,3,FALSE)</f>
        <v>100000</v>
      </c>
      <c r="H502" s="64">
        <f t="shared" ref="H502:H505" si="54">F502*G502</f>
        <v>3599.9999999999995</v>
      </c>
      <c r="J502" s="159"/>
      <c r="K502" s="325"/>
    </row>
    <row r="503" spans="3:11">
      <c r="C503" s="358">
        <v>2</v>
      </c>
      <c r="D503" s="59" t="str">
        <f>D486</f>
        <v>Tukang listrik</v>
      </c>
      <c r="E503" s="302" t="s">
        <v>6</v>
      </c>
      <c r="F503" s="74">
        <v>0.06</v>
      </c>
      <c r="G503" s="64">
        <f>VLOOKUP(D503,upahbahan,3,FALSE)</f>
        <v>145000</v>
      </c>
      <c r="H503" s="64">
        <f t="shared" si="54"/>
        <v>8700</v>
      </c>
      <c r="J503" s="159"/>
      <c r="K503" s="325"/>
    </row>
    <row r="504" spans="3:11">
      <c r="C504" s="358">
        <v>3</v>
      </c>
      <c r="D504" s="59" t="s">
        <v>18</v>
      </c>
      <c r="E504" s="302" t="s">
        <v>6</v>
      </c>
      <c r="F504" s="74">
        <v>6.0000000000000001E-3</v>
      </c>
      <c r="G504" s="64">
        <f>VLOOKUP(D504,upahbahan,3,FALSE)</f>
        <v>175000</v>
      </c>
      <c r="H504" s="64">
        <f t="shared" si="54"/>
        <v>1050</v>
      </c>
      <c r="J504" s="159"/>
      <c r="K504" s="325"/>
    </row>
    <row r="505" spans="3:11">
      <c r="C505" s="358">
        <v>4</v>
      </c>
      <c r="D505" s="59" t="s">
        <v>19</v>
      </c>
      <c r="E505" s="302" t="s">
        <v>6</v>
      </c>
      <c r="F505" s="74">
        <v>2E-3</v>
      </c>
      <c r="G505" s="64">
        <f>VLOOKUP(D505,upahbahan,3,FALSE)</f>
        <v>200000</v>
      </c>
      <c r="H505" s="64">
        <f t="shared" si="54"/>
        <v>400</v>
      </c>
      <c r="J505" s="159"/>
      <c r="K505" s="325"/>
    </row>
    <row r="506" spans="3:11">
      <c r="C506" s="83" t="s">
        <v>1210</v>
      </c>
      <c r="D506" s="80"/>
      <c r="E506" s="80"/>
      <c r="F506" s="187"/>
      <c r="G506" s="218"/>
      <c r="H506" s="64">
        <f>SUM(H502:H505)</f>
        <v>13750</v>
      </c>
      <c r="I506" s="219"/>
      <c r="J506" s="159"/>
      <c r="K506" s="325"/>
    </row>
    <row r="507" spans="3:11">
      <c r="C507" s="302" t="s">
        <v>1211</v>
      </c>
      <c r="D507" s="59" t="s">
        <v>1212</v>
      </c>
      <c r="E507" s="73"/>
      <c r="F507" s="205"/>
      <c r="G507" s="73"/>
      <c r="H507" s="73"/>
      <c r="J507" s="159"/>
      <c r="K507" s="325"/>
    </row>
    <row r="508" spans="3:11">
      <c r="C508" s="358">
        <v>1</v>
      </c>
      <c r="D508" s="77" t="s">
        <v>932</v>
      </c>
      <c r="E508" s="68" t="s">
        <v>114</v>
      </c>
      <c r="F508" s="74">
        <v>1.1499999999999999</v>
      </c>
      <c r="G508" s="64">
        <f>VLOOKUP(D508,upahbahan,3,FALSE)</f>
        <v>174900</v>
      </c>
      <c r="H508" s="64">
        <f t="shared" ref="H508" si="55">F508*G508</f>
        <v>201134.99999999997</v>
      </c>
      <c r="J508" s="159"/>
      <c r="K508" s="325"/>
    </row>
    <row r="509" spans="3:11">
      <c r="C509" s="83" t="s">
        <v>1216</v>
      </c>
      <c r="D509" s="80"/>
      <c r="E509" s="80"/>
      <c r="F509" s="80"/>
      <c r="G509" s="162"/>
      <c r="H509" s="64">
        <f>SUM(H508:H508)</f>
        <v>201134.99999999997</v>
      </c>
      <c r="J509" s="159"/>
      <c r="K509" s="325"/>
    </row>
    <row r="510" spans="3:11">
      <c r="C510" s="72" t="s">
        <v>1217</v>
      </c>
      <c r="D510" s="59" t="s">
        <v>1218</v>
      </c>
      <c r="E510" s="73"/>
      <c r="F510" s="73"/>
      <c r="G510" s="73"/>
      <c r="H510" s="73"/>
      <c r="J510" s="159"/>
      <c r="K510" s="325"/>
    </row>
    <row r="511" spans="3:11">
      <c r="C511" s="83" t="s">
        <v>1219</v>
      </c>
      <c r="D511" s="80"/>
      <c r="E511" s="80"/>
      <c r="F511" s="80"/>
      <c r="G511" s="162"/>
      <c r="H511" s="303">
        <v>0</v>
      </c>
      <c r="J511" s="159"/>
      <c r="K511" s="325"/>
    </row>
    <row r="512" spans="3:11">
      <c r="C512" s="58" t="s">
        <v>1220</v>
      </c>
      <c r="D512" s="69" t="s">
        <v>1221</v>
      </c>
      <c r="E512" s="70"/>
      <c r="F512" s="70"/>
      <c r="G512" s="71"/>
      <c r="H512" s="304">
        <f>H511+H509+H506</f>
        <v>214884.99999999997</v>
      </c>
      <c r="I512" s="319"/>
      <c r="J512" s="159"/>
      <c r="K512" s="325"/>
    </row>
    <row r="513" spans="3:11">
      <c r="C513" s="58" t="s">
        <v>1222</v>
      </c>
      <c r="D513" s="69" t="s">
        <v>1325</v>
      </c>
      <c r="E513" s="70"/>
      <c r="F513" s="71"/>
      <c r="G513" s="95">
        <f>$M$9</f>
        <v>0.1</v>
      </c>
      <c r="H513" s="64">
        <f>H512*G513</f>
        <v>21488.5</v>
      </c>
      <c r="I513" s="319"/>
      <c r="J513" s="159"/>
      <c r="K513" s="325"/>
    </row>
    <row r="514" spans="3:11">
      <c r="C514" s="58" t="s">
        <v>1223</v>
      </c>
      <c r="D514" s="69" t="s">
        <v>1224</v>
      </c>
      <c r="E514" s="70"/>
      <c r="F514" s="70"/>
      <c r="G514" s="71"/>
      <c r="H514" s="305">
        <f>SUM(H512:H513)</f>
        <v>236373.49999999997</v>
      </c>
      <c r="I514" s="319"/>
      <c r="J514" s="159"/>
      <c r="K514" s="325"/>
    </row>
    <row r="515" spans="3:11">
      <c r="J515" s="159"/>
      <c r="K515" s="325"/>
    </row>
    <row r="516" spans="3:11">
      <c r="C516" s="53" t="s">
        <v>3285</v>
      </c>
      <c r="D516" s="313" t="s">
        <v>1670</v>
      </c>
      <c r="E516" s="315"/>
      <c r="F516" s="315"/>
      <c r="G516" s="315"/>
      <c r="H516" s="315"/>
      <c r="I516" s="56">
        <f>ROUNDDOWN(H531,-2)</f>
        <v>315900</v>
      </c>
      <c r="J516" s="159"/>
      <c r="K516" s="325"/>
    </row>
    <row r="517" spans="3:11" ht="27.6">
      <c r="C517" s="300" t="s">
        <v>1197</v>
      </c>
      <c r="D517" s="300" t="s">
        <v>1198</v>
      </c>
      <c r="E517" s="300" t="s">
        <v>1199</v>
      </c>
      <c r="F517" s="300" t="s">
        <v>1200</v>
      </c>
      <c r="G517" s="300" t="s">
        <v>1201</v>
      </c>
      <c r="H517" s="300" t="s">
        <v>1202</v>
      </c>
      <c r="J517" s="159"/>
      <c r="K517" s="325"/>
    </row>
    <row r="518" spans="3:11">
      <c r="C518" s="72" t="s">
        <v>1203</v>
      </c>
      <c r="D518" s="59" t="s">
        <v>1204</v>
      </c>
      <c r="E518" s="73"/>
      <c r="F518" s="73"/>
      <c r="G518" s="73"/>
      <c r="H518" s="73"/>
      <c r="J518" s="159"/>
      <c r="K518" s="325"/>
    </row>
    <row r="519" spans="3:11">
      <c r="C519" s="301">
        <v>1</v>
      </c>
      <c r="D519" s="59" t="s">
        <v>5</v>
      </c>
      <c r="E519" s="302" t="s">
        <v>6</v>
      </c>
      <c r="F519" s="181">
        <v>4.2999999999999997E-2</v>
      </c>
      <c r="G519" s="64">
        <f>VLOOKUP(D519,upahbahan,3,FALSE)</f>
        <v>100000</v>
      </c>
      <c r="H519" s="64">
        <f t="shared" ref="H519:H522" si="56">F519*G519</f>
        <v>4300</v>
      </c>
      <c r="J519" s="159"/>
      <c r="K519" s="325"/>
    </row>
    <row r="520" spans="3:11">
      <c r="C520" s="301">
        <v>2</v>
      </c>
      <c r="D520" s="59" t="str">
        <f>D503</f>
        <v>Tukang listrik</v>
      </c>
      <c r="E520" s="302" t="s">
        <v>6</v>
      </c>
      <c r="F520" s="181">
        <v>7.1999999999999995E-2</v>
      </c>
      <c r="G520" s="64">
        <f>VLOOKUP(D520,upahbahan,3,FALSE)</f>
        <v>145000</v>
      </c>
      <c r="H520" s="64">
        <f t="shared" si="56"/>
        <v>10440</v>
      </c>
      <c r="J520" s="159"/>
      <c r="K520" s="325"/>
    </row>
    <row r="521" spans="3:11">
      <c r="C521" s="301">
        <v>3</v>
      </c>
      <c r="D521" s="59" t="s">
        <v>18</v>
      </c>
      <c r="E521" s="302" t="s">
        <v>6</v>
      </c>
      <c r="F521" s="181">
        <v>7.0000000000000001E-3</v>
      </c>
      <c r="G521" s="64">
        <f>VLOOKUP(D521,upahbahan,3,FALSE)</f>
        <v>175000</v>
      </c>
      <c r="H521" s="64">
        <f t="shared" si="56"/>
        <v>1225</v>
      </c>
      <c r="J521" s="159"/>
      <c r="K521" s="325"/>
    </row>
    <row r="522" spans="3:11">
      <c r="C522" s="301">
        <v>4</v>
      </c>
      <c r="D522" s="59" t="s">
        <v>19</v>
      </c>
      <c r="E522" s="302" t="s">
        <v>6</v>
      </c>
      <c r="F522" s="181">
        <v>2E-3</v>
      </c>
      <c r="G522" s="64">
        <f>VLOOKUP(D522,upahbahan,3,FALSE)</f>
        <v>200000</v>
      </c>
      <c r="H522" s="64">
        <f t="shared" si="56"/>
        <v>400</v>
      </c>
      <c r="J522" s="159"/>
      <c r="K522" s="325"/>
    </row>
    <row r="523" spans="3:11">
      <c r="C523" s="83" t="s">
        <v>1210</v>
      </c>
      <c r="D523" s="80"/>
      <c r="E523" s="80"/>
      <c r="F523" s="187"/>
      <c r="G523" s="218"/>
      <c r="H523" s="64">
        <f>SUM(H519:H522)</f>
        <v>16365</v>
      </c>
      <c r="I523" s="219"/>
      <c r="J523" s="159"/>
      <c r="K523" s="325"/>
    </row>
    <row r="524" spans="3:11">
      <c r="C524" s="72" t="s">
        <v>1211</v>
      </c>
      <c r="D524" s="59" t="s">
        <v>1212</v>
      </c>
      <c r="E524" s="73"/>
      <c r="F524" s="205"/>
      <c r="G524" s="73"/>
      <c r="H524" s="73"/>
      <c r="J524" s="159"/>
      <c r="K524" s="325"/>
    </row>
    <row r="525" spans="3:11">
      <c r="C525" s="301">
        <v>1</v>
      </c>
      <c r="D525" s="77" t="s">
        <v>933</v>
      </c>
      <c r="E525" s="68" t="s">
        <v>114</v>
      </c>
      <c r="F525" s="74">
        <v>1.1499999999999999</v>
      </c>
      <c r="G525" s="64">
        <f>VLOOKUP(D525,upahbahan,3,FALSE)</f>
        <v>235500</v>
      </c>
      <c r="H525" s="64">
        <f t="shared" ref="H525" si="57">F525*G525</f>
        <v>270825</v>
      </c>
      <c r="J525" s="159"/>
      <c r="K525" s="325"/>
    </row>
    <row r="526" spans="3:11">
      <c r="C526" s="83" t="s">
        <v>1216</v>
      </c>
      <c r="D526" s="80"/>
      <c r="E526" s="80"/>
      <c r="F526" s="80"/>
      <c r="G526" s="162"/>
      <c r="H526" s="64">
        <f>SUM(H525:H525)</f>
        <v>270825</v>
      </c>
      <c r="J526" s="159"/>
      <c r="K526" s="325"/>
    </row>
    <row r="527" spans="3:11">
      <c r="C527" s="72" t="s">
        <v>1217</v>
      </c>
      <c r="D527" s="59" t="s">
        <v>1218</v>
      </c>
      <c r="E527" s="73"/>
      <c r="F527" s="73"/>
      <c r="G527" s="73"/>
      <c r="H527" s="73"/>
      <c r="J527" s="159"/>
      <c r="K527" s="325"/>
    </row>
    <row r="528" spans="3:11">
      <c r="C528" s="83" t="s">
        <v>1219</v>
      </c>
      <c r="D528" s="80"/>
      <c r="E528" s="80"/>
      <c r="F528" s="80"/>
      <c r="G528" s="162"/>
      <c r="H528" s="303">
        <v>0</v>
      </c>
      <c r="J528" s="159"/>
      <c r="K528" s="325"/>
    </row>
    <row r="529" spans="3:11">
      <c r="C529" s="58" t="s">
        <v>1220</v>
      </c>
      <c r="D529" s="69" t="s">
        <v>1221</v>
      </c>
      <c r="E529" s="70"/>
      <c r="F529" s="70"/>
      <c r="G529" s="71"/>
      <c r="H529" s="304">
        <f>H528+H526+H523</f>
        <v>287190</v>
      </c>
      <c r="I529" s="319"/>
      <c r="J529" s="159"/>
      <c r="K529" s="325"/>
    </row>
    <row r="530" spans="3:11">
      <c r="C530" s="58" t="s">
        <v>1222</v>
      </c>
      <c r="D530" s="69" t="s">
        <v>1325</v>
      </c>
      <c r="E530" s="70"/>
      <c r="F530" s="71"/>
      <c r="G530" s="95">
        <f>$M$9</f>
        <v>0.1</v>
      </c>
      <c r="H530" s="64">
        <f>H529*G530</f>
        <v>28719</v>
      </c>
      <c r="I530" s="319"/>
      <c r="J530" s="159"/>
      <c r="K530" s="325"/>
    </row>
    <row r="531" spans="3:11">
      <c r="C531" s="58" t="s">
        <v>1223</v>
      </c>
      <c r="D531" s="69" t="s">
        <v>1224</v>
      </c>
      <c r="E531" s="70"/>
      <c r="F531" s="70"/>
      <c r="G531" s="71"/>
      <c r="H531" s="305">
        <f>SUM(H529:H530)</f>
        <v>315909</v>
      </c>
      <c r="I531" s="319"/>
      <c r="J531" s="159"/>
      <c r="K531" s="325"/>
    </row>
    <row r="532" spans="3:11">
      <c r="J532" s="159"/>
      <c r="K532" s="325"/>
    </row>
    <row r="533" spans="3:11">
      <c r="C533" s="53" t="s">
        <v>3286</v>
      </c>
      <c r="D533" s="313" t="s">
        <v>1671</v>
      </c>
      <c r="E533" s="315"/>
      <c r="F533" s="315"/>
      <c r="G533" s="315"/>
      <c r="H533" s="315"/>
      <c r="I533" s="56">
        <f>ROUNDDOWN(H548,-2)</f>
        <v>406900</v>
      </c>
      <c r="J533" s="159"/>
      <c r="K533" s="325"/>
    </row>
    <row r="534" spans="3:11" ht="27.6">
      <c r="C534" s="300" t="s">
        <v>1197</v>
      </c>
      <c r="D534" s="300" t="s">
        <v>1198</v>
      </c>
      <c r="E534" s="300" t="s">
        <v>1199</v>
      </c>
      <c r="F534" s="300" t="s">
        <v>1200</v>
      </c>
      <c r="G534" s="300" t="s">
        <v>1201</v>
      </c>
      <c r="H534" s="300" t="s">
        <v>1202</v>
      </c>
      <c r="J534" s="159"/>
      <c r="K534" s="325"/>
    </row>
    <row r="535" spans="3:11">
      <c r="C535" s="302" t="s">
        <v>1203</v>
      </c>
      <c r="D535" s="59" t="s">
        <v>1204</v>
      </c>
      <c r="E535" s="73"/>
      <c r="F535" s="73"/>
      <c r="G535" s="73"/>
      <c r="H535" s="73"/>
      <c r="J535" s="159"/>
      <c r="K535" s="325"/>
    </row>
    <row r="536" spans="3:11">
      <c r="C536" s="358">
        <v>1</v>
      </c>
      <c r="D536" s="59" t="s">
        <v>5</v>
      </c>
      <c r="E536" s="302" t="s">
        <v>6</v>
      </c>
      <c r="F536" s="74">
        <v>4.8000000000000001E-2</v>
      </c>
      <c r="G536" s="64">
        <f>VLOOKUP(D536,upahbahan,3,FALSE)</f>
        <v>100000</v>
      </c>
      <c r="H536" s="64">
        <f t="shared" ref="H536:H539" si="58">F536*G536</f>
        <v>4800</v>
      </c>
      <c r="J536" s="159"/>
      <c r="K536" s="325"/>
    </row>
    <row r="537" spans="3:11">
      <c r="C537" s="358">
        <v>2</v>
      </c>
      <c r="D537" s="59" t="str">
        <f>D520</f>
        <v>Tukang listrik</v>
      </c>
      <c r="E537" s="302" t="s">
        <v>6</v>
      </c>
      <c r="F537" s="74">
        <v>0.08</v>
      </c>
      <c r="G537" s="64">
        <f>VLOOKUP(D537,upahbahan,3,FALSE)</f>
        <v>145000</v>
      </c>
      <c r="H537" s="64">
        <f t="shared" si="58"/>
        <v>11600</v>
      </c>
      <c r="J537" s="159"/>
      <c r="K537" s="325"/>
    </row>
    <row r="538" spans="3:11">
      <c r="C538" s="358">
        <v>3</v>
      </c>
      <c r="D538" s="59" t="s">
        <v>18</v>
      </c>
      <c r="E538" s="302" t="s">
        <v>6</v>
      </c>
      <c r="F538" s="74">
        <v>8.0000000000000002E-3</v>
      </c>
      <c r="G538" s="64">
        <f>VLOOKUP(D538,upahbahan,3,FALSE)</f>
        <v>175000</v>
      </c>
      <c r="H538" s="64">
        <f t="shared" si="58"/>
        <v>1400</v>
      </c>
      <c r="J538" s="159"/>
      <c r="K538" s="325"/>
    </row>
    <row r="539" spans="3:11">
      <c r="C539" s="358">
        <v>4</v>
      </c>
      <c r="D539" s="59" t="s">
        <v>19</v>
      </c>
      <c r="E539" s="302" t="s">
        <v>6</v>
      </c>
      <c r="F539" s="74">
        <v>3.0000000000000001E-3</v>
      </c>
      <c r="G539" s="64">
        <f>VLOOKUP(D539,upahbahan,3,FALSE)</f>
        <v>200000</v>
      </c>
      <c r="H539" s="64">
        <f t="shared" si="58"/>
        <v>600</v>
      </c>
      <c r="J539" s="159"/>
      <c r="K539" s="325"/>
    </row>
    <row r="540" spans="3:11">
      <c r="C540" s="83" t="s">
        <v>1210</v>
      </c>
      <c r="D540" s="80"/>
      <c r="E540" s="80"/>
      <c r="F540" s="187"/>
      <c r="G540" s="218"/>
      <c r="H540" s="64">
        <f>SUM(H536:H539)</f>
        <v>18400</v>
      </c>
      <c r="I540" s="219"/>
      <c r="J540" s="159"/>
      <c r="K540" s="325"/>
    </row>
    <row r="541" spans="3:11">
      <c r="C541" s="302" t="s">
        <v>1211</v>
      </c>
      <c r="D541" s="59" t="s">
        <v>1212</v>
      </c>
      <c r="E541" s="73"/>
      <c r="F541" s="205"/>
      <c r="G541" s="73"/>
      <c r="H541" s="73"/>
      <c r="J541" s="159"/>
      <c r="K541" s="325"/>
    </row>
    <row r="542" spans="3:11">
      <c r="C542" s="358">
        <v>1</v>
      </c>
      <c r="D542" s="77" t="s">
        <v>935</v>
      </c>
      <c r="E542" s="68" t="s">
        <v>114</v>
      </c>
      <c r="F542" s="74">
        <v>1.1499999999999999</v>
      </c>
      <c r="G542" s="64">
        <f>VLOOKUP(D542,upahbahan,3,FALSE)</f>
        <v>305700</v>
      </c>
      <c r="H542" s="64">
        <f t="shared" ref="H542" si="59">F542*G542</f>
        <v>351555</v>
      </c>
      <c r="J542" s="159"/>
      <c r="K542" s="325"/>
    </row>
    <row r="543" spans="3:11">
      <c r="C543" s="83" t="s">
        <v>1216</v>
      </c>
      <c r="D543" s="80"/>
      <c r="E543" s="80"/>
      <c r="F543" s="80"/>
      <c r="G543" s="162"/>
      <c r="H543" s="64">
        <f>SUM(H542:H542)</f>
        <v>351555</v>
      </c>
      <c r="J543" s="159"/>
      <c r="K543" s="325"/>
    </row>
    <row r="544" spans="3:11">
      <c r="C544" s="72" t="s">
        <v>1217</v>
      </c>
      <c r="D544" s="59" t="s">
        <v>1218</v>
      </c>
      <c r="E544" s="73"/>
      <c r="F544" s="73"/>
      <c r="G544" s="73"/>
      <c r="H544" s="73"/>
      <c r="J544" s="159"/>
      <c r="K544" s="325"/>
    </row>
    <row r="545" spans="3:11">
      <c r="C545" s="83" t="s">
        <v>1219</v>
      </c>
      <c r="D545" s="80"/>
      <c r="E545" s="80"/>
      <c r="F545" s="80"/>
      <c r="G545" s="162"/>
      <c r="H545" s="303">
        <v>0</v>
      </c>
      <c r="J545" s="159"/>
      <c r="K545" s="325"/>
    </row>
    <row r="546" spans="3:11">
      <c r="C546" s="58" t="s">
        <v>1220</v>
      </c>
      <c r="D546" s="69" t="s">
        <v>1221</v>
      </c>
      <c r="E546" s="70"/>
      <c r="F546" s="70"/>
      <c r="G546" s="71"/>
      <c r="H546" s="304">
        <f>H545+H543+H540</f>
        <v>369955</v>
      </c>
      <c r="I546" s="319"/>
      <c r="J546" s="159"/>
      <c r="K546" s="325"/>
    </row>
    <row r="547" spans="3:11">
      <c r="C547" s="58" t="s">
        <v>1222</v>
      </c>
      <c r="D547" s="69" t="s">
        <v>1325</v>
      </c>
      <c r="E547" s="70"/>
      <c r="F547" s="71"/>
      <c r="G547" s="95">
        <f>$M$9</f>
        <v>0.1</v>
      </c>
      <c r="H547" s="64">
        <f>H546*G547</f>
        <v>36995.5</v>
      </c>
      <c r="I547" s="319"/>
      <c r="J547" s="159"/>
      <c r="K547" s="325"/>
    </row>
    <row r="548" spans="3:11">
      <c r="C548" s="58" t="s">
        <v>1223</v>
      </c>
      <c r="D548" s="69" t="s">
        <v>1224</v>
      </c>
      <c r="E548" s="70"/>
      <c r="F548" s="70"/>
      <c r="G548" s="71"/>
      <c r="H548" s="305">
        <f>SUM(H546:H547)</f>
        <v>406950.5</v>
      </c>
      <c r="I548" s="319"/>
      <c r="J548" s="159"/>
      <c r="K548" s="325"/>
    </row>
    <row r="549" spans="3:11">
      <c r="J549" s="159"/>
      <c r="K549" s="325"/>
    </row>
    <row r="550" spans="3:11">
      <c r="C550" s="53" t="s">
        <v>3287</v>
      </c>
      <c r="D550" s="313" t="s">
        <v>1672</v>
      </c>
      <c r="E550" s="315"/>
      <c r="F550" s="315"/>
      <c r="G550" s="315"/>
      <c r="H550" s="315"/>
      <c r="I550" s="56">
        <f>ROUNDDOWN(H565,-2)</f>
        <v>33500</v>
      </c>
      <c r="J550" s="159"/>
      <c r="K550" s="325"/>
    </row>
    <row r="551" spans="3:11" ht="27.6">
      <c r="C551" s="300" t="s">
        <v>1197</v>
      </c>
      <c r="D551" s="300" t="s">
        <v>1198</v>
      </c>
      <c r="E551" s="300" t="s">
        <v>1199</v>
      </c>
      <c r="F551" s="300" t="s">
        <v>1200</v>
      </c>
      <c r="G551" s="300" t="s">
        <v>1201</v>
      </c>
      <c r="H551" s="300" t="s">
        <v>1202</v>
      </c>
      <c r="J551" s="159"/>
      <c r="K551" s="325"/>
    </row>
    <row r="552" spans="3:11">
      <c r="C552" s="302" t="s">
        <v>1203</v>
      </c>
      <c r="D552" s="59" t="s">
        <v>1204</v>
      </c>
      <c r="E552" s="73"/>
      <c r="F552" s="73"/>
      <c r="G552" s="73"/>
      <c r="H552" s="73"/>
      <c r="J552" s="159"/>
      <c r="K552" s="325"/>
    </row>
    <row r="553" spans="3:11">
      <c r="C553" s="358">
        <v>1</v>
      </c>
      <c r="D553" s="59" t="s">
        <v>5</v>
      </c>
      <c r="E553" s="302" t="s">
        <v>6</v>
      </c>
      <c r="F553" s="74">
        <v>2.4E-2</v>
      </c>
      <c r="G553" s="64">
        <f>VLOOKUP(D553,upahbahan,3,FALSE)</f>
        <v>100000</v>
      </c>
      <c r="H553" s="64">
        <f t="shared" ref="H553:H556" si="60">F553*G553</f>
        <v>2400</v>
      </c>
      <c r="J553" s="159"/>
      <c r="K553" s="325"/>
    </row>
    <row r="554" spans="3:11">
      <c r="C554" s="358">
        <v>2</v>
      </c>
      <c r="D554" s="59" t="str">
        <f>D537</f>
        <v>Tukang listrik</v>
      </c>
      <c r="E554" s="302" t="s">
        <v>6</v>
      </c>
      <c r="F554" s="74">
        <v>0.04</v>
      </c>
      <c r="G554" s="64">
        <f>VLOOKUP(D554,upahbahan,3,FALSE)</f>
        <v>145000</v>
      </c>
      <c r="H554" s="64">
        <f t="shared" si="60"/>
        <v>5800</v>
      </c>
      <c r="J554" s="159"/>
      <c r="K554" s="325"/>
    </row>
    <row r="555" spans="3:11">
      <c r="C555" s="358">
        <v>3</v>
      </c>
      <c r="D555" s="59" t="s">
        <v>18</v>
      </c>
      <c r="E555" s="302" t="s">
        <v>6</v>
      </c>
      <c r="F555" s="74">
        <v>4.0000000000000001E-3</v>
      </c>
      <c r="G555" s="64">
        <f>VLOOKUP(D555,upahbahan,3,FALSE)</f>
        <v>175000</v>
      </c>
      <c r="H555" s="64">
        <f t="shared" si="60"/>
        <v>700</v>
      </c>
      <c r="J555" s="159"/>
      <c r="K555" s="325"/>
    </row>
    <row r="556" spans="3:11">
      <c r="C556" s="358">
        <v>4</v>
      </c>
      <c r="D556" s="59" t="s">
        <v>19</v>
      </c>
      <c r="E556" s="302" t="s">
        <v>6</v>
      </c>
      <c r="F556" s="74">
        <v>1E-3</v>
      </c>
      <c r="G556" s="64">
        <f>VLOOKUP(D556,upahbahan,3,FALSE)</f>
        <v>200000</v>
      </c>
      <c r="H556" s="64">
        <f t="shared" si="60"/>
        <v>200</v>
      </c>
      <c r="J556" s="159"/>
      <c r="K556" s="325"/>
    </row>
    <row r="557" spans="3:11">
      <c r="C557" s="83" t="s">
        <v>1210</v>
      </c>
      <c r="D557" s="80"/>
      <c r="E557" s="80"/>
      <c r="F557" s="187"/>
      <c r="G557" s="218"/>
      <c r="H557" s="64">
        <f>SUM(H553:H556)</f>
        <v>9100</v>
      </c>
      <c r="I557" s="219"/>
      <c r="J557" s="159"/>
      <c r="K557" s="325"/>
    </row>
    <row r="558" spans="3:11">
      <c r="C558" s="302" t="s">
        <v>1211</v>
      </c>
      <c r="D558" s="59" t="s">
        <v>1212</v>
      </c>
      <c r="E558" s="73"/>
      <c r="F558" s="205"/>
      <c r="G558" s="73"/>
      <c r="H558" s="73"/>
      <c r="J558" s="159"/>
      <c r="K558" s="325"/>
    </row>
    <row r="559" spans="3:11">
      <c r="C559" s="358">
        <v>1</v>
      </c>
      <c r="D559" s="77" t="s">
        <v>937</v>
      </c>
      <c r="E559" s="68" t="s">
        <v>114</v>
      </c>
      <c r="F559" s="74">
        <v>1.1499999999999999</v>
      </c>
      <c r="G559" s="64">
        <f>VLOOKUP(D559,upahbahan,3,FALSE)</f>
        <v>18600</v>
      </c>
      <c r="H559" s="64">
        <f>F559*G559</f>
        <v>21390</v>
      </c>
      <c r="J559" s="159"/>
      <c r="K559" s="325"/>
    </row>
    <row r="560" spans="3:11">
      <c r="C560" s="83" t="s">
        <v>1216</v>
      </c>
      <c r="D560" s="80"/>
      <c r="E560" s="80"/>
      <c r="F560" s="80"/>
      <c r="G560" s="162"/>
      <c r="H560" s="64">
        <f>SUM(H559:H559)</f>
        <v>21390</v>
      </c>
      <c r="J560" s="159"/>
      <c r="K560" s="325"/>
    </row>
    <row r="561" spans="3:11">
      <c r="C561" s="72" t="s">
        <v>1217</v>
      </c>
      <c r="D561" s="59" t="s">
        <v>1218</v>
      </c>
      <c r="E561" s="73"/>
      <c r="F561" s="73"/>
      <c r="G561" s="73"/>
      <c r="H561" s="73"/>
      <c r="J561" s="159"/>
      <c r="K561" s="325"/>
    </row>
    <row r="562" spans="3:11">
      <c r="C562" s="83" t="s">
        <v>1219</v>
      </c>
      <c r="D562" s="80"/>
      <c r="E562" s="80"/>
      <c r="F562" s="80"/>
      <c r="G562" s="162"/>
      <c r="H562" s="303">
        <v>0</v>
      </c>
      <c r="J562" s="159"/>
      <c r="K562" s="325"/>
    </row>
    <row r="563" spans="3:11">
      <c r="C563" s="58" t="s">
        <v>1220</v>
      </c>
      <c r="D563" s="69" t="s">
        <v>1221</v>
      </c>
      <c r="E563" s="70"/>
      <c r="F563" s="70"/>
      <c r="G563" s="71"/>
      <c r="H563" s="304">
        <f>H562+H560+H557</f>
        <v>30490</v>
      </c>
      <c r="I563" s="319"/>
      <c r="J563" s="159"/>
      <c r="K563" s="325"/>
    </row>
    <row r="564" spans="3:11">
      <c r="C564" s="58" t="s">
        <v>1222</v>
      </c>
      <c r="D564" s="69" t="s">
        <v>1325</v>
      </c>
      <c r="E564" s="70"/>
      <c r="F564" s="71"/>
      <c r="G564" s="95">
        <f>$M$9</f>
        <v>0.1</v>
      </c>
      <c r="H564" s="64">
        <f>H563*G564</f>
        <v>3049</v>
      </c>
      <c r="I564" s="319"/>
      <c r="J564" s="159"/>
      <c r="K564" s="325"/>
    </row>
    <row r="565" spans="3:11">
      <c r="C565" s="58" t="s">
        <v>1223</v>
      </c>
      <c r="D565" s="69" t="s">
        <v>1224</v>
      </c>
      <c r="E565" s="70"/>
      <c r="F565" s="70"/>
      <c r="G565" s="71"/>
      <c r="H565" s="305">
        <f>SUM(H563:H564)</f>
        <v>33539</v>
      </c>
      <c r="I565" s="319"/>
      <c r="J565" s="159"/>
      <c r="K565" s="325"/>
    </row>
    <row r="566" spans="3:11">
      <c r="J566" s="159"/>
      <c r="K566" s="325"/>
    </row>
    <row r="567" spans="3:11">
      <c r="C567" s="53" t="s">
        <v>3288</v>
      </c>
      <c r="D567" s="313" t="s">
        <v>1673</v>
      </c>
      <c r="E567" s="315"/>
      <c r="F567" s="315"/>
      <c r="G567" s="315"/>
      <c r="H567" s="315"/>
      <c r="I567" s="56">
        <f>ROUNDDOWN(H582,-2)</f>
        <v>46200</v>
      </c>
      <c r="J567" s="159"/>
      <c r="K567" s="325"/>
    </row>
    <row r="568" spans="3:11" ht="27.6">
      <c r="C568" s="300" t="s">
        <v>1197</v>
      </c>
      <c r="D568" s="300" t="s">
        <v>1198</v>
      </c>
      <c r="E568" s="300" t="s">
        <v>1199</v>
      </c>
      <c r="F568" s="300" t="s">
        <v>1200</v>
      </c>
      <c r="G568" s="300" t="s">
        <v>1201</v>
      </c>
      <c r="H568" s="300" t="s">
        <v>1202</v>
      </c>
      <c r="J568" s="159"/>
      <c r="K568" s="325"/>
    </row>
    <row r="569" spans="3:11">
      <c r="C569" s="302" t="s">
        <v>1203</v>
      </c>
      <c r="D569" s="59" t="s">
        <v>1204</v>
      </c>
      <c r="E569" s="73"/>
      <c r="F569" s="73"/>
      <c r="G569" s="73"/>
      <c r="H569" s="73"/>
      <c r="J569" s="159"/>
      <c r="K569" s="325"/>
    </row>
    <row r="570" spans="3:11">
      <c r="C570" s="358">
        <v>1</v>
      </c>
      <c r="D570" s="59" t="s">
        <v>5</v>
      </c>
      <c r="E570" s="302" t="s">
        <v>6</v>
      </c>
      <c r="F570" s="74">
        <v>2.4E-2</v>
      </c>
      <c r="G570" s="64">
        <f>VLOOKUP(D570,upahbahan,3,FALSE)</f>
        <v>100000</v>
      </c>
      <c r="H570" s="64">
        <f t="shared" ref="H570:H573" si="61">F570*G570</f>
        <v>2400</v>
      </c>
      <c r="J570" s="159"/>
      <c r="K570" s="325"/>
    </row>
    <row r="571" spans="3:11">
      <c r="C571" s="358">
        <v>2</v>
      </c>
      <c r="D571" s="59" t="str">
        <f>D554</f>
        <v>Tukang listrik</v>
      </c>
      <c r="E571" s="302" t="s">
        <v>6</v>
      </c>
      <c r="F571" s="74">
        <v>0.04</v>
      </c>
      <c r="G571" s="64">
        <f>VLOOKUP(D571,upahbahan,3,FALSE)</f>
        <v>145000</v>
      </c>
      <c r="H571" s="64">
        <f t="shared" si="61"/>
        <v>5800</v>
      </c>
      <c r="J571" s="159"/>
      <c r="K571" s="325"/>
    </row>
    <row r="572" spans="3:11">
      <c r="C572" s="358">
        <v>3</v>
      </c>
      <c r="D572" s="59" t="s">
        <v>18</v>
      </c>
      <c r="E572" s="302" t="s">
        <v>6</v>
      </c>
      <c r="F572" s="74">
        <v>4.0000000000000001E-3</v>
      </c>
      <c r="G572" s="64">
        <f>VLOOKUP(D572,upahbahan,3,FALSE)</f>
        <v>175000</v>
      </c>
      <c r="H572" s="64">
        <f t="shared" si="61"/>
        <v>700</v>
      </c>
      <c r="J572" s="159"/>
      <c r="K572" s="325"/>
    </row>
    <row r="573" spans="3:11">
      <c r="C573" s="358">
        <v>4</v>
      </c>
      <c r="D573" s="59" t="s">
        <v>19</v>
      </c>
      <c r="E573" s="302" t="s">
        <v>6</v>
      </c>
      <c r="F573" s="74">
        <v>1E-3</v>
      </c>
      <c r="G573" s="64">
        <f>VLOOKUP(D573,upahbahan,3,FALSE)</f>
        <v>200000</v>
      </c>
      <c r="H573" s="64">
        <f t="shared" si="61"/>
        <v>200</v>
      </c>
      <c r="J573" s="159"/>
      <c r="K573" s="325"/>
    </row>
    <row r="574" spans="3:11">
      <c r="C574" s="83" t="s">
        <v>1210</v>
      </c>
      <c r="D574" s="80"/>
      <c r="E574" s="80"/>
      <c r="F574" s="187"/>
      <c r="G574" s="218"/>
      <c r="H574" s="64">
        <f>SUM(H570:H573)</f>
        <v>9100</v>
      </c>
      <c r="I574" s="219"/>
      <c r="J574" s="159"/>
      <c r="K574" s="325"/>
    </row>
    <row r="575" spans="3:11">
      <c r="C575" s="302" t="s">
        <v>1211</v>
      </c>
      <c r="D575" s="59" t="s">
        <v>1212</v>
      </c>
      <c r="E575" s="73"/>
      <c r="F575" s="205"/>
      <c r="G575" s="73"/>
      <c r="H575" s="73"/>
      <c r="J575" s="159"/>
      <c r="K575" s="325"/>
    </row>
    <row r="576" spans="3:11">
      <c r="C576" s="358">
        <v>1</v>
      </c>
      <c r="D576" s="77" t="s">
        <v>943</v>
      </c>
      <c r="E576" s="68" t="s">
        <v>114</v>
      </c>
      <c r="F576" s="74">
        <v>1.1499999999999999</v>
      </c>
      <c r="G576" s="64">
        <f>VLOOKUP(D576,upahbahan,3,FALSE)</f>
        <v>28620</v>
      </c>
      <c r="H576" s="64">
        <f>F576*G576</f>
        <v>32913</v>
      </c>
      <c r="J576" s="159"/>
      <c r="K576" s="325"/>
    </row>
    <row r="577" spans="3:11">
      <c r="C577" s="83" t="s">
        <v>1216</v>
      </c>
      <c r="D577" s="80"/>
      <c r="E577" s="80"/>
      <c r="F577" s="80"/>
      <c r="G577" s="162"/>
      <c r="H577" s="64">
        <f>SUM(H576:H576)</f>
        <v>32913</v>
      </c>
      <c r="J577" s="159"/>
      <c r="K577" s="325"/>
    </row>
    <row r="578" spans="3:11">
      <c r="C578" s="72" t="s">
        <v>1217</v>
      </c>
      <c r="D578" s="59" t="s">
        <v>1218</v>
      </c>
      <c r="E578" s="73"/>
      <c r="F578" s="73"/>
      <c r="G578" s="73"/>
      <c r="H578" s="73"/>
      <c r="J578" s="159"/>
      <c r="K578" s="325"/>
    </row>
    <row r="579" spans="3:11">
      <c r="C579" s="83" t="s">
        <v>1219</v>
      </c>
      <c r="D579" s="80"/>
      <c r="E579" s="80"/>
      <c r="F579" s="80"/>
      <c r="G579" s="162"/>
      <c r="H579" s="303">
        <v>0</v>
      </c>
      <c r="J579" s="159"/>
      <c r="K579" s="325"/>
    </row>
    <row r="580" spans="3:11">
      <c r="C580" s="58" t="s">
        <v>1220</v>
      </c>
      <c r="D580" s="69" t="s">
        <v>1221</v>
      </c>
      <c r="E580" s="70"/>
      <c r="F580" s="70"/>
      <c r="G580" s="71"/>
      <c r="H580" s="304">
        <f>H579+H577+H574</f>
        <v>42013</v>
      </c>
      <c r="I580" s="319"/>
      <c r="J580" s="159"/>
      <c r="K580" s="325"/>
    </row>
    <row r="581" spans="3:11">
      <c r="C581" s="58" t="s">
        <v>1222</v>
      </c>
      <c r="D581" s="69" t="s">
        <v>1325</v>
      </c>
      <c r="E581" s="70"/>
      <c r="F581" s="71"/>
      <c r="G581" s="95">
        <f>$M$9</f>
        <v>0.1</v>
      </c>
      <c r="H581" s="64">
        <f>H580*G581</f>
        <v>4201.3</v>
      </c>
      <c r="I581" s="319"/>
      <c r="J581" s="159"/>
      <c r="K581" s="325"/>
    </row>
    <row r="582" spans="3:11">
      <c r="C582" s="58" t="s">
        <v>1223</v>
      </c>
      <c r="D582" s="69" t="s">
        <v>1224</v>
      </c>
      <c r="E582" s="70"/>
      <c r="F582" s="70"/>
      <c r="G582" s="71"/>
      <c r="H582" s="305">
        <f>SUM(H580:H581)</f>
        <v>46214.3</v>
      </c>
      <c r="I582" s="319"/>
      <c r="J582" s="159"/>
      <c r="K582" s="325"/>
    </row>
    <row r="583" spans="3:11">
      <c r="J583" s="159"/>
      <c r="K583" s="325"/>
    </row>
    <row r="584" spans="3:11">
      <c r="C584" s="53" t="s">
        <v>3289</v>
      </c>
      <c r="D584" s="313" t="s">
        <v>1674</v>
      </c>
      <c r="E584" s="315"/>
      <c r="F584" s="315"/>
      <c r="G584" s="315"/>
      <c r="H584" s="315"/>
      <c r="I584" s="56">
        <f>ROUNDDOWN(H599,-2)</f>
        <v>66600</v>
      </c>
      <c r="J584" s="159"/>
      <c r="K584" s="325"/>
    </row>
    <row r="585" spans="3:11" ht="27.6">
      <c r="C585" s="300" t="s">
        <v>1197</v>
      </c>
      <c r="D585" s="300" t="s">
        <v>1198</v>
      </c>
      <c r="E585" s="300" t="s">
        <v>1199</v>
      </c>
      <c r="F585" s="300" t="s">
        <v>1200</v>
      </c>
      <c r="G585" s="300" t="s">
        <v>1201</v>
      </c>
      <c r="H585" s="300" t="s">
        <v>1202</v>
      </c>
      <c r="J585" s="159"/>
      <c r="K585" s="325"/>
    </row>
    <row r="586" spans="3:11">
      <c r="C586" s="302" t="s">
        <v>1203</v>
      </c>
      <c r="D586" s="59" t="s">
        <v>1204</v>
      </c>
      <c r="E586" s="73"/>
      <c r="F586" s="73"/>
      <c r="G586" s="73"/>
      <c r="H586" s="73"/>
      <c r="J586" s="159"/>
      <c r="K586" s="325"/>
    </row>
    <row r="587" spans="3:11">
      <c r="C587" s="358">
        <v>1</v>
      </c>
      <c r="D587" s="59" t="s">
        <v>5</v>
      </c>
      <c r="E587" s="302" t="s">
        <v>6</v>
      </c>
      <c r="F587" s="181">
        <v>2.9000000000000001E-2</v>
      </c>
      <c r="G587" s="64">
        <f>VLOOKUP(D587,upahbahan,3,FALSE)</f>
        <v>100000</v>
      </c>
      <c r="H587" s="64">
        <f t="shared" ref="H587:H590" si="62">F587*G587</f>
        <v>2900</v>
      </c>
      <c r="J587" s="159"/>
      <c r="K587" s="325"/>
    </row>
    <row r="588" spans="3:11">
      <c r="C588" s="358">
        <v>2</v>
      </c>
      <c r="D588" s="59" t="str">
        <f>D571</f>
        <v>Tukang listrik</v>
      </c>
      <c r="E588" s="302" t="s">
        <v>6</v>
      </c>
      <c r="F588" s="181">
        <v>4.8000000000000001E-2</v>
      </c>
      <c r="G588" s="64">
        <f>VLOOKUP(D588,upahbahan,3,FALSE)</f>
        <v>145000</v>
      </c>
      <c r="H588" s="64">
        <f t="shared" si="62"/>
        <v>6960</v>
      </c>
      <c r="J588" s="159"/>
      <c r="K588" s="325"/>
    </row>
    <row r="589" spans="3:11">
      <c r="C589" s="358">
        <v>3</v>
      </c>
      <c r="D589" s="59" t="s">
        <v>18</v>
      </c>
      <c r="E589" s="302" t="s">
        <v>6</v>
      </c>
      <c r="F589" s="181">
        <v>5.0000000000000001E-3</v>
      </c>
      <c r="G589" s="64">
        <f>VLOOKUP(D589,upahbahan,3,FALSE)</f>
        <v>175000</v>
      </c>
      <c r="H589" s="64">
        <f t="shared" si="62"/>
        <v>875</v>
      </c>
      <c r="J589" s="159"/>
      <c r="K589" s="325"/>
    </row>
    <row r="590" spans="3:11">
      <c r="C590" s="358">
        <v>4</v>
      </c>
      <c r="D590" s="59" t="s">
        <v>19</v>
      </c>
      <c r="E590" s="302" t="s">
        <v>6</v>
      </c>
      <c r="F590" s="181">
        <v>2E-3</v>
      </c>
      <c r="G590" s="64">
        <f>VLOOKUP(D590,upahbahan,3,FALSE)</f>
        <v>200000</v>
      </c>
      <c r="H590" s="64">
        <f t="shared" si="62"/>
        <v>400</v>
      </c>
      <c r="J590" s="159"/>
      <c r="K590" s="325"/>
    </row>
    <row r="591" spans="3:11">
      <c r="C591" s="83" t="s">
        <v>1210</v>
      </c>
      <c r="D591" s="80"/>
      <c r="E591" s="80"/>
      <c r="F591" s="187"/>
      <c r="G591" s="218"/>
      <c r="H591" s="64">
        <f>SUM(H587:H590)</f>
        <v>11135</v>
      </c>
      <c r="I591" s="219"/>
      <c r="J591" s="159"/>
      <c r="K591" s="325"/>
    </row>
    <row r="592" spans="3:11">
      <c r="C592" s="302" t="s">
        <v>1211</v>
      </c>
      <c r="D592" s="59" t="s">
        <v>1212</v>
      </c>
      <c r="E592" s="73"/>
      <c r="F592" s="205"/>
      <c r="G592" s="73"/>
      <c r="H592" s="73"/>
      <c r="J592" s="159"/>
      <c r="K592" s="325"/>
    </row>
    <row r="593" spans="3:11">
      <c r="C593" s="358">
        <v>1</v>
      </c>
      <c r="D593" s="77" t="s">
        <v>948</v>
      </c>
      <c r="E593" s="68" t="s">
        <v>114</v>
      </c>
      <c r="F593" s="74">
        <v>1.1499999999999999</v>
      </c>
      <c r="G593" s="64">
        <f>VLOOKUP(D593,upahbahan,3,FALSE)</f>
        <v>43000</v>
      </c>
      <c r="H593" s="64">
        <f t="shared" ref="H593" si="63">F593*G593</f>
        <v>49449.999999999993</v>
      </c>
      <c r="J593" s="159"/>
      <c r="K593" s="325"/>
    </row>
    <row r="594" spans="3:11">
      <c r="C594" s="83" t="s">
        <v>1216</v>
      </c>
      <c r="D594" s="80"/>
      <c r="E594" s="80"/>
      <c r="F594" s="80"/>
      <c r="G594" s="162"/>
      <c r="H594" s="64">
        <f>SUM(H593:H593)</f>
        <v>49449.999999999993</v>
      </c>
      <c r="J594" s="159"/>
      <c r="K594" s="325"/>
    </row>
    <row r="595" spans="3:11">
      <c r="C595" s="72" t="s">
        <v>1217</v>
      </c>
      <c r="D595" s="59" t="s">
        <v>1218</v>
      </c>
      <c r="E595" s="73"/>
      <c r="F595" s="73"/>
      <c r="G595" s="73"/>
      <c r="H595" s="73"/>
      <c r="J595" s="159"/>
      <c r="K595" s="325"/>
    </row>
    <row r="596" spans="3:11">
      <c r="C596" s="83" t="s">
        <v>1219</v>
      </c>
      <c r="D596" s="80"/>
      <c r="E596" s="80"/>
      <c r="F596" s="80"/>
      <c r="G596" s="162"/>
      <c r="H596" s="303">
        <v>0</v>
      </c>
      <c r="J596" s="159"/>
      <c r="K596" s="325"/>
    </row>
    <row r="597" spans="3:11">
      <c r="C597" s="58" t="s">
        <v>1220</v>
      </c>
      <c r="D597" s="69" t="s">
        <v>1221</v>
      </c>
      <c r="E597" s="70"/>
      <c r="F597" s="70"/>
      <c r="G597" s="71"/>
      <c r="H597" s="304">
        <f>H596+H594+H591</f>
        <v>60584.999999999993</v>
      </c>
      <c r="I597" s="319"/>
      <c r="J597" s="159"/>
      <c r="K597" s="325"/>
    </row>
    <row r="598" spans="3:11">
      <c r="C598" s="58" t="s">
        <v>1222</v>
      </c>
      <c r="D598" s="69" t="s">
        <v>1325</v>
      </c>
      <c r="E598" s="70"/>
      <c r="F598" s="71"/>
      <c r="G598" s="95">
        <f>$M$9</f>
        <v>0.1</v>
      </c>
      <c r="H598" s="64">
        <f>H597*G598</f>
        <v>6058.5</v>
      </c>
      <c r="I598" s="319"/>
      <c r="J598" s="159"/>
      <c r="K598" s="325"/>
    </row>
    <row r="599" spans="3:11">
      <c r="C599" s="58" t="s">
        <v>1223</v>
      </c>
      <c r="D599" s="69" t="s">
        <v>1224</v>
      </c>
      <c r="E599" s="70"/>
      <c r="F599" s="70"/>
      <c r="G599" s="71"/>
      <c r="H599" s="305">
        <f>SUM(H597:H598)</f>
        <v>66643.5</v>
      </c>
      <c r="I599" s="319"/>
      <c r="J599" s="159"/>
      <c r="K599" s="325"/>
    </row>
    <row r="600" spans="3:11">
      <c r="J600" s="159"/>
      <c r="K600" s="325"/>
    </row>
    <row r="601" spans="3:11">
      <c r="C601" s="53" t="s">
        <v>3290</v>
      </c>
      <c r="D601" s="313" t="s">
        <v>1675</v>
      </c>
      <c r="E601" s="315"/>
      <c r="F601" s="315"/>
      <c r="G601" s="315"/>
      <c r="H601" s="315"/>
      <c r="I601" s="56">
        <f>ROUNDDOWN(H616,-2)</f>
        <v>89400</v>
      </c>
      <c r="J601" s="159"/>
      <c r="K601" s="325"/>
    </row>
    <row r="602" spans="3:11" ht="27.6">
      <c r="C602" s="300" t="s">
        <v>1197</v>
      </c>
      <c r="D602" s="300" t="s">
        <v>1198</v>
      </c>
      <c r="E602" s="300" t="s">
        <v>1199</v>
      </c>
      <c r="F602" s="300" t="s">
        <v>1200</v>
      </c>
      <c r="G602" s="300" t="s">
        <v>1201</v>
      </c>
      <c r="H602" s="300" t="s">
        <v>1202</v>
      </c>
      <c r="J602" s="159"/>
      <c r="K602" s="325"/>
    </row>
    <row r="603" spans="3:11">
      <c r="C603" s="302" t="s">
        <v>1203</v>
      </c>
      <c r="D603" s="59" t="s">
        <v>1204</v>
      </c>
      <c r="E603" s="73"/>
      <c r="F603" s="73"/>
      <c r="G603" s="73"/>
      <c r="H603" s="73"/>
      <c r="J603" s="159"/>
      <c r="K603" s="325"/>
    </row>
    <row r="604" spans="3:11">
      <c r="C604" s="358">
        <v>1</v>
      </c>
      <c r="D604" s="59" t="s">
        <v>5</v>
      </c>
      <c r="E604" s="302" t="s">
        <v>6</v>
      </c>
      <c r="F604" s="181">
        <v>2.9000000000000001E-2</v>
      </c>
      <c r="G604" s="64">
        <f>VLOOKUP(D604,upahbahan,3,FALSE)</f>
        <v>100000</v>
      </c>
      <c r="H604" s="64">
        <f t="shared" ref="H604:H607" si="64">F604*G604</f>
        <v>2900</v>
      </c>
      <c r="J604" s="159"/>
      <c r="K604" s="325"/>
    </row>
    <row r="605" spans="3:11">
      <c r="C605" s="358">
        <v>2</v>
      </c>
      <c r="D605" s="59" t="str">
        <f>D588</f>
        <v>Tukang listrik</v>
      </c>
      <c r="E605" s="302" t="s">
        <v>6</v>
      </c>
      <c r="F605" s="181">
        <v>4.8000000000000001E-2</v>
      </c>
      <c r="G605" s="64">
        <f>VLOOKUP(D605,upahbahan,3,FALSE)</f>
        <v>145000</v>
      </c>
      <c r="H605" s="64">
        <f t="shared" si="64"/>
        <v>6960</v>
      </c>
      <c r="J605" s="159"/>
      <c r="K605" s="325"/>
    </row>
    <row r="606" spans="3:11">
      <c r="C606" s="358">
        <v>3</v>
      </c>
      <c r="D606" s="59" t="s">
        <v>18</v>
      </c>
      <c r="E606" s="302" t="s">
        <v>6</v>
      </c>
      <c r="F606" s="181">
        <v>5.0000000000000001E-3</v>
      </c>
      <c r="G606" s="64">
        <f>VLOOKUP(D606,upahbahan,3,FALSE)</f>
        <v>175000</v>
      </c>
      <c r="H606" s="64">
        <f t="shared" si="64"/>
        <v>875</v>
      </c>
      <c r="J606" s="159"/>
      <c r="K606" s="325"/>
    </row>
    <row r="607" spans="3:11">
      <c r="C607" s="358">
        <v>4</v>
      </c>
      <c r="D607" s="59" t="s">
        <v>19</v>
      </c>
      <c r="E607" s="302" t="s">
        <v>6</v>
      </c>
      <c r="F607" s="181">
        <v>2E-3</v>
      </c>
      <c r="G607" s="64">
        <f>VLOOKUP(D607,upahbahan,3,FALSE)</f>
        <v>200000</v>
      </c>
      <c r="H607" s="64">
        <f t="shared" si="64"/>
        <v>400</v>
      </c>
      <c r="J607" s="159"/>
      <c r="K607" s="325"/>
    </row>
    <row r="608" spans="3:11">
      <c r="C608" s="83" t="s">
        <v>1210</v>
      </c>
      <c r="D608" s="80"/>
      <c r="E608" s="80"/>
      <c r="F608" s="187"/>
      <c r="G608" s="218"/>
      <c r="H608" s="64">
        <f>SUM(H604:H607)</f>
        <v>11135</v>
      </c>
      <c r="I608" s="219"/>
      <c r="J608" s="159"/>
      <c r="K608" s="325"/>
    </row>
    <row r="609" spans="3:11">
      <c r="C609" s="302" t="s">
        <v>1211</v>
      </c>
      <c r="D609" s="59" t="s">
        <v>1212</v>
      </c>
      <c r="E609" s="73"/>
      <c r="F609" s="205"/>
      <c r="G609" s="73"/>
      <c r="H609" s="73"/>
      <c r="J609" s="159"/>
      <c r="K609" s="325"/>
    </row>
    <row r="610" spans="3:11">
      <c r="C610" s="358">
        <v>1</v>
      </c>
      <c r="D610" s="77" t="s">
        <v>950</v>
      </c>
      <c r="E610" s="68" t="s">
        <v>114</v>
      </c>
      <c r="F610" s="74">
        <v>1.1499999999999999</v>
      </c>
      <c r="G610" s="64">
        <f>VLOOKUP(D610,upahbahan,3,FALSE)</f>
        <v>61000</v>
      </c>
      <c r="H610" s="64">
        <f t="shared" ref="H610" si="65">F610*G610</f>
        <v>70150</v>
      </c>
      <c r="J610" s="159"/>
      <c r="K610" s="325"/>
    </row>
    <row r="611" spans="3:11">
      <c r="C611" s="83" t="s">
        <v>1216</v>
      </c>
      <c r="D611" s="80"/>
      <c r="E611" s="80"/>
      <c r="F611" s="80"/>
      <c r="G611" s="162"/>
      <c r="H611" s="64">
        <f>SUM(H610:H610)</f>
        <v>70150</v>
      </c>
      <c r="J611" s="159"/>
      <c r="K611" s="325"/>
    </row>
    <row r="612" spans="3:11">
      <c r="C612" s="72" t="s">
        <v>1217</v>
      </c>
      <c r="D612" s="59" t="s">
        <v>1218</v>
      </c>
      <c r="E612" s="73"/>
      <c r="F612" s="73"/>
      <c r="G612" s="73"/>
      <c r="H612" s="73"/>
      <c r="J612" s="159"/>
      <c r="K612" s="325"/>
    </row>
    <row r="613" spans="3:11">
      <c r="C613" s="83" t="s">
        <v>1219</v>
      </c>
      <c r="D613" s="80"/>
      <c r="E613" s="80"/>
      <c r="F613" s="80"/>
      <c r="G613" s="162"/>
      <c r="H613" s="303">
        <v>0</v>
      </c>
      <c r="J613" s="159"/>
      <c r="K613" s="325"/>
    </row>
    <row r="614" spans="3:11">
      <c r="C614" s="58" t="s">
        <v>1220</v>
      </c>
      <c r="D614" s="69" t="s">
        <v>1221</v>
      </c>
      <c r="E614" s="70"/>
      <c r="F614" s="70"/>
      <c r="G614" s="71"/>
      <c r="H614" s="304">
        <f>H613+H611+H608</f>
        <v>81285</v>
      </c>
      <c r="I614" s="319"/>
      <c r="J614" s="159"/>
      <c r="K614" s="325"/>
    </row>
    <row r="615" spans="3:11">
      <c r="C615" s="58" t="s">
        <v>1222</v>
      </c>
      <c r="D615" s="69" t="s">
        <v>1325</v>
      </c>
      <c r="E615" s="70"/>
      <c r="F615" s="71"/>
      <c r="G615" s="95">
        <f>$M$9</f>
        <v>0.1</v>
      </c>
      <c r="H615" s="64">
        <f>H614*G615</f>
        <v>8128.5</v>
      </c>
      <c r="I615" s="319"/>
      <c r="J615" s="159"/>
      <c r="K615" s="325"/>
    </row>
    <row r="616" spans="3:11">
      <c r="C616" s="58" t="s">
        <v>1223</v>
      </c>
      <c r="D616" s="69" t="s">
        <v>1224</v>
      </c>
      <c r="E616" s="70"/>
      <c r="F616" s="70"/>
      <c r="G616" s="71"/>
      <c r="H616" s="305">
        <f>SUM(H614:H615)</f>
        <v>89413.5</v>
      </c>
      <c r="I616" s="319"/>
      <c r="J616" s="159"/>
      <c r="K616" s="325"/>
    </row>
    <row r="617" spans="3:11">
      <c r="J617" s="159"/>
      <c r="K617" s="325"/>
    </row>
    <row r="618" spans="3:11">
      <c r="C618" s="53" t="s">
        <v>3291</v>
      </c>
      <c r="D618" s="313" t="s">
        <v>1676</v>
      </c>
      <c r="E618" s="315"/>
      <c r="F618" s="315"/>
      <c r="G618" s="315"/>
      <c r="H618" s="315"/>
      <c r="I618" s="56">
        <f>ROUNDDOWN(H633,-2)</f>
        <v>136500</v>
      </c>
      <c r="J618" s="159"/>
      <c r="K618" s="325"/>
    </row>
    <row r="619" spans="3:11" ht="27.6">
      <c r="C619" s="300" t="s">
        <v>1197</v>
      </c>
      <c r="D619" s="300" t="s">
        <v>1198</v>
      </c>
      <c r="E619" s="300" t="s">
        <v>1199</v>
      </c>
      <c r="F619" s="300" t="s">
        <v>1200</v>
      </c>
      <c r="G619" s="300" t="s">
        <v>1201</v>
      </c>
      <c r="H619" s="300" t="s">
        <v>1202</v>
      </c>
      <c r="J619" s="159"/>
      <c r="K619" s="325"/>
    </row>
    <row r="620" spans="3:11">
      <c r="C620" s="302" t="s">
        <v>1203</v>
      </c>
      <c r="D620" s="59" t="s">
        <v>1204</v>
      </c>
      <c r="E620" s="73"/>
      <c r="F620" s="73"/>
      <c r="G620" s="73"/>
      <c r="H620" s="73"/>
      <c r="J620" s="159"/>
      <c r="K620" s="325"/>
    </row>
    <row r="621" spans="3:11">
      <c r="C621" s="358">
        <v>1</v>
      </c>
      <c r="D621" s="59" t="s">
        <v>5</v>
      </c>
      <c r="E621" s="302" t="s">
        <v>6</v>
      </c>
      <c r="F621" s="74">
        <v>3.5999999999999997E-2</v>
      </c>
      <c r="G621" s="64">
        <f>VLOOKUP(D621,upahbahan,3,FALSE)</f>
        <v>100000</v>
      </c>
      <c r="H621" s="64">
        <f t="shared" ref="H621:H624" si="66">F621*G621</f>
        <v>3599.9999999999995</v>
      </c>
      <c r="J621" s="159"/>
      <c r="K621" s="325"/>
    </row>
    <row r="622" spans="3:11">
      <c r="C622" s="358">
        <v>2</v>
      </c>
      <c r="D622" s="59" t="str">
        <f>D605</f>
        <v>Tukang listrik</v>
      </c>
      <c r="E622" s="302" t="s">
        <v>6</v>
      </c>
      <c r="F622" s="74">
        <v>0.06</v>
      </c>
      <c r="G622" s="64">
        <f>VLOOKUP(D622,upahbahan,3,FALSE)</f>
        <v>145000</v>
      </c>
      <c r="H622" s="64">
        <f t="shared" si="66"/>
        <v>8700</v>
      </c>
      <c r="J622" s="159"/>
      <c r="K622" s="325"/>
    </row>
    <row r="623" spans="3:11">
      <c r="C623" s="358">
        <v>3</v>
      </c>
      <c r="D623" s="59" t="s">
        <v>18</v>
      </c>
      <c r="E623" s="302" t="s">
        <v>6</v>
      </c>
      <c r="F623" s="74">
        <v>6.0000000000000001E-3</v>
      </c>
      <c r="G623" s="64">
        <f>VLOOKUP(D623,upahbahan,3,FALSE)</f>
        <v>175000</v>
      </c>
      <c r="H623" s="64">
        <f t="shared" si="66"/>
        <v>1050</v>
      </c>
      <c r="J623" s="159"/>
      <c r="K623" s="325"/>
    </row>
    <row r="624" spans="3:11">
      <c r="C624" s="358">
        <v>4</v>
      </c>
      <c r="D624" s="59" t="s">
        <v>19</v>
      </c>
      <c r="E624" s="302" t="s">
        <v>6</v>
      </c>
      <c r="F624" s="74">
        <v>2E-3</v>
      </c>
      <c r="G624" s="64">
        <f>VLOOKUP(D624,upahbahan,3,FALSE)</f>
        <v>200000</v>
      </c>
      <c r="H624" s="64">
        <f t="shared" si="66"/>
        <v>400</v>
      </c>
      <c r="J624" s="159"/>
      <c r="K624" s="325"/>
    </row>
    <row r="625" spans="3:11">
      <c r="C625" s="83" t="s">
        <v>1210</v>
      </c>
      <c r="D625" s="80"/>
      <c r="E625" s="80"/>
      <c r="F625" s="187"/>
      <c r="G625" s="218"/>
      <c r="H625" s="64">
        <f>SUM(H621:H624)</f>
        <v>13750</v>
      </c>
      <c r="I625" s="219"/>
      <c r="J625" s="159"/>
      <c r="K625" s="325"/>
    </row>
    <row r="626" spans="3:11">
      <c r="C626" s="302" t="s">
        <v>1211</v>
      </c>
      <c r="D626" s="59" t="s">
        <v>1212</v>
      </c>
      <c r="E626" s="73"/>
      <c r="F626" s="205"/>
      <c r="G626" s="73"/>
      <c r="H626" s="73"/>
      <c r="J626" s="159"/>
      <c r="K626" s="325"/>
    </row>
    <row r="627" spans="3:11">
      <c r="C627" s="358">
        <v>1</v>
      </c>
      <c r="D627" s="77" t="s">
        <v>938</v>
      </c>
      <c r="E627" s="68" t="s">
        <v>114</v>
      </c>
      <c r="F627" s="74">
        <v>1.1499999999999999</v>
      </c>
      <c r="G627" s="64">
        <f>VLOOKUP(D627,upahbahan,3,FALSE)</f>
        <v>96000</v>
      </c>
      <c r="H627" s="64">
        <f t="shared" ref="H627" si="67">F627*G627</f>
        <v>110399.99999999999</v>
      </c>
      <c r="J627" s="159"/>
      <c r="K627" s="325"/>
    </row>
    <row r="628" spans="3:11">
      <c r="C628" s="83" t="s">
        <v>1216</v>
      </c>
      <c r="D628" s="80"/>
      <c r="E628" s="80"/>
      <c r="F628" s="80"/>
      <c r="G628" s="162"/>
      <c r="H628" s="64">
        <f>SUM(H627:H627)</f>
        <v>110399.99999999999</v>
      </c>
      <c r="J628" s="159"/>
      <c r="K628" s="325"/>
    </row>
    <row r="629" spans="3:11">
      <c r="C629" s="72" t="s">
        <v>1217</v>
      </c>
      <c r="D629" s="59" t="s">
        <v>1218</v>
      </c>
      <c r="E629" s="73"/>
      <c r="F629" s="73"/>
      <c r="G629" s="73"/>
      <c r="H629" s="73"/>
      <c r="J629" s="159"/>
      <c r="K629" s="325"/>
    </row>
    <row r="630" spans="3:11">
      <c r="C630" s="83" t="s">
        <v>1219</v>
      </c>
      <c r="D630" s="80"/>
      <c r="E630" s="80"/>
      <c r="F630" s="80"/>
      <c r="G630" s="162"/>
      <c r="H630" s="303">
        <v>0</v>
      </c>
      <c r="J630" s="159"/>
      <c r="K630" s="325"/>
    </row>
    <row r="631" spans="3:11">
      <c r="C631" s="58" t="s">
        <v>1220</v>
      </c>
      <c r="D631" s="69" t="s">
        <v>1221</v>
      </c>
      <c r="E631" s="70"/>
      <c r="F631" s="70"/>
      <c r="G631" s="71"/>
      <c r="H631" s="304">
        <f>H630+H628+H625</f>
        <v>124149.99999999999</v>
      </c>
      <c r="I631" s="319"/>
      <c r="J631" s="159"/>
      <c r="K631" s="325"/>
    </row>
    <row r="632" spans="3:11">
      <c r="C632" s="58" t="s">
        <v>1222</v>
      </c>
      <c r="D632" s="69" t="s">
        <v>1325</v>
      </c>
      <c r="E632" s="70"/>
      <c r="F632" s="71"/>
      <c r="G632" s="95">
        <f>$M$9</f>
        <v>0.1</v>
      </c>
      <c r="H632" s="64">
        <f>H631*G632</f>
        <v>12415</v>
      </c>
      <c r="I632" s="319"/>
      <c r="J632" s="159"/>
      <c r="K632" s="325"/>
    </row>
    <row r="633" spans="3:11">
      <c r="C633" s="58" t="s">
        <v>1223</v>
      </c>
      <c r="D633" s="69" t="s">
        <v>1224</v>
      </c>
      <c r="E633" s="70"/>
      <c r="F633" s="70"/>
      <c r="G633" s="71"/>
      <c r="H633" s="305">
        <f>SUM(H631:H632)</f>
        <v>136565</v>
      </c>
      <c r="I633" s="319"/>
      <c r="J633" s="159"/>
      <c r="K633" s="325"/>
    </row>
    <row r="634" spans="3:11">
      <c r="J634" s="159"/>
      <c r="K634" s="325"/>
    </row>
    <row r="635" spans="3:11">
      <c r="C635" s="53" t="s">
        <v>3292</v>
      </c>
      <c r="D635" s="313" t="s">
        <v>1677</v>
      </c>
      <c r="E635" s="315"/>
      <c r="F635" s="315"/>
      <c r="G635" s="315"/>
      <c r="H635" s="315"/>
      <c r="I635" s="56">
        <f>ROUNDDOWN(H650,-2)</f>
        <v>202900</v>
      </c>
      <c r="J635" s="159"/>
      <c r="K635" s="325"/>
    </row>
    <row r="636" spans="3:11" ht="27.6">
      <c r="C636" s="300" t="s">
        <v>1197</v>
      </c>
      <c r="D636" s="300" t="s">
        <v>1198</v>
      </c>
      <c r="E636" s="300" t="s">
        <v>1199</v>
      </c>
      <c r="F636" s="300" t="s">
        <v>1200</v>
      </c>
      <c r="G636" s="300" t="s">
        <v>1201</v>
      </c>
      <c r="H636" s="300" t="s">
        <v>1202</v>
      </c>
      <c r="J636" s="159"/>
      <c r="K636" s="325"/>
    </row>
    <row r="637" spans="3:11">
      <c r="C637" s="302" t="s">
        <v>1203</v>
      </c>
      <c r="D637" s="59" t="s">
        <v>1204</v>
      </c>
      <c r="E637" s="73"/>
      <c r="F637" s="73"/>
      <c r="G637" s="73"/>
      <c r="H637" s="73"/>
      <c r="J637" s="159"/>
      <c r="K637" s="325"/>
    </row>
    <row r="638" spans="3:11">
      <c r="C638" s="358">
        <v>1</v>
      </c>
      <c r="D638" s="59" t="s">
        <v>5</v>
      </c>
      <c r="E638" s="302" t="s">
        <v>6</v>
      </c>
      <c r="F638" s="74">
        <v>3.5999999999999997E-2</v>
      </c>
      <c r="G638" s="64">
        <f>VLOOKUP(D638,upahbahan,3,FALSE)</f>
        <v>100000</v>
      </c>
      <c r="H638" s="64">
        <f t="shared" ref="H638:H641" si="68">F638*G638</f>
        <v>3599.9999999999995</v>
      </c>
      <c r="J638" s="159"/>
      <c r="K638" s="325"/>
    </row>
    <row r="639" spans="3:11">
      <c r="C639" s="358">
        <v>2</v>
      </c>
      <c r="D639" s="59" t="str">
        <f>D622</f>
        <v>Tukang listrik</v>
      </c>
      <c r="E639" s="302" t="s">
        <v>6</v>
      </c>
      <c r="F639" s="74">
        <v>0.06</v>
      </c>
      <c r="G639" s="64">
        <f>VLOOKUP(D639,upahbahan,3,FALSE)</f>
        <v>145000</v>
      </c>
      <c r="H639" s="64">
        <f t="shared" si="68"/>
        <v>8700</v>
      </c>
      <c r="J639" s="159"/>
      <c r="K639" s="325"/>
    </row>
    <row r="640" spans="3:11">
      <c r="C640" s="358">
        <v>3</v>
      </c>
      <c r="D640" s="59" t="s">
        <v>18</v>
      </c>
      <c r="E640" s="302" t="s">
        <v>6</v>
      </c>
      <c r="F640" s="74">
        <v>6.0000000000000001E-3</v>
      </c>
      <c r="G640" s="64">
        <f>VLOOKUP(D640,upahbahan,3,FALSE)</f>
        <v>175000</v>
      </c>
      <c r="H640" s="64">
        <f t="shared" si="68"/>
        <v>1050</v>
      </c>
      <c r="J640" s="159"/>
      <c r="K640" s="325"/>
    </row>
    <row r="641" spans="3:11">
      <c r="C641" s="358">
        <v>4</v>
      </c>
      <c r="D641" s="59" t="s">
        <v>19</v>
      </c>
      <c r="E641" s="302" t="s">
        <v>6</v>
      </c>
      <c r="F641" s="74">
        <v>2E-3</v>
      </c>
      <c r="G641" s="64">
        <f>VLOOKUP(D641,upahbahan,3,FALSE)</f>
        <v>200000</v>
      </c>
      <c r="H641" s="64">
        <f t="shared" si="68"/>
        <v>400</v>
      </c>
      <c r="J641" s="159"/>
      <c r="K641" s="325"/>
    </row>
    <row r="642" spans="3:11">
      <c r="C642" s="83" t="s">
        <v>1210</v>
      </c>
      <c r="D642" s="80"/>
      <c r="E642" s="80"/>
      <c r="F642" s="187"/>
      <c r="G642" s="218"/>
      <c r="H642" s="64">
        <f>SUM(H638:H641)</f>
        <v>13750</v>
      </c>
      <c r="I642" s="219"/>
      <c r="J642" s="159"/>
      <c r="K642" s="325"/>
    </row>
    <row r="643" spans="3:11">
      <c r="C643" s="302" t="s">
        <v>1211</v>
      </c>
      <c r="D643" s="59" t="s">
        <v>1212</v>
      </c>
      <c r="E643" s="73"/>
      <c r="F643" s="205"/>
      <c r="G643" s="73"/>
      <c r="H643" s="73"/>
      <c r="J643" s="159"/>
      <c r="K643" s="325"/>
    </row>
    <row r="644" spans="3:11">
      <c r="C644" s="358">
        <v>1</v>
      </c>
      <c r="D644" s="77" t="s">
        <v>941</v>
      </c>
      <c r="E644" s="68" t="s">
        <v>114</v>
      </c>
      <c r="F644" s="74">
        <v>1.1499999999999999</v>
      </c>
      <c r="G644" s="64">
        <f>VLOOKUP(D644,upahbahan,3,FALSE)</f>
        <v>148500</v>
      </c>
      <c r="H644" s="64">
        <f>F644*G644</f>
        <v>170775</v>
      </c>
      <c r="J644" s="159"/>
      <c r="K644" s="325"/>
    </row>
    <row r="645" spans="3:11">
      <c r="C645" s="83" t="s">
        <v>1216</v>
      </c>
      <c r="D645" s="80"/>
      <c r="E645" s="80"/>
      <c r="F645" s="80"/>
      <c r="G645" s="162"/>
      <c r="H645" s="64">
        <f>SUM(H644:H644)</f>
        <v>170775</v>
      </c>
      <c r="J645" s="159"/>
      <c r="K645" s="325"/>
    </row>
    <row r="646" spans="3:11">
      <c r="C646" s="72" t="s">
        <v>1217</v>
      </c>
      <c r="D646" s="59" t="s">
        <v>1218</v>
      </c>
      <c r="E646" s="73"/>
      <c r="F646" s="73"/>
      <c r="G646" s="73"/>
      <c r="H646" s="73"/>
      <c r="J646" s="159"/>
      <c r="K646" s="325"/>
    </row>
    <row r="647" spans="3:11">
      <c r="C647" s="83" t="s">
        <v>1219</v>
      </c>
      <c r="D647" s="80"/>
      <c r="E647" s="80"/>
      <c r="F647" s="80"/>
      <c r="G647" s="162"/>
      <c r="H647" s="303">
        <v>0</v>
      </c>
      <c r="J647" s="159"/>
      <c r="K647" s="325"/>
    </row>
    <row r="648" spans="3:11">
      <c r="C648" s="58" t="s">
        <v>1220</v>
      </c>
      <c r="D648" s="69" t="s">
        <v>1221</v>
      </c>
      <c r="E648" s="70"/>
      <c r="F648" s="70"/>
      <c r="G648" s="71"/>
      <c r="H648" s="304">
        <f>H647+H645+H642</f>
        <v>184525</v>
      </c>
      <c r="I648" s="319"/>
      <c r="J648" s="159"/>
      <c r="K648" s="325"/>
    </row>
    <row r="649" spans="3:11">
      <c r="C649" s="58" t="s">
        <v>1222</v>
      </c>
      <c r="D649" s="69" t="s">
        <v>1325</v>
      </c>
      <c r="E649" s="70"/>
      <c r="F649" s="71"/>
      <c r="G649" s="95">
        <f>$M$9</f>
        <v>0.1</v>
      </c>
      <c r="H649" s="64">
        <f>H648*G649</f>
        <v>18452.5</v>
      </c>
      <c r="I649" s="319"/>
      <c r="J649" s="159"/>
      <c r="K649" s="325"/>
    </row>
    <row r="650" spans="3:11">
      <c r="C650" s="58" t="s">
        <v>1223</v>
      </c>
      <c r="D650" s="69" t="s">
        <v>1224</v>
      </c>
      <c r="E650" s="70"/>
      <c r="F650" s="70"/>
      <c r="G650" s="71"/>
      <c r="H650" s="305">
        <f>SUM(H648:H649)</f>
        <v>202977.5</v>
      </c>
      <c r="I650" s="319"/>
      <c r="J650" s="159"/>
      <c r="K650" s="325"/>
    </row>
    <row r="651" spans="3:11">
      <c r="J651" s="159"/>
      <c r="K651" s="325"/>
    </row>
    <row r="652" spans="3:11">
      <c r="C652" s="53" t="s">
        <v>3293</v>
      </c>
      <c r="D652" s="313" t="s">
        <v>1678</v>
      </c>
      <c r="E652" s="315"/>
      <c r="F652" s="315"/>
      <c r="G652" s="315"/>
      <c r="H652" s="315"/>
      <c r="I652" s="56">
        <f>ROUNDDOWN(H667,-2)</f>
        <v>308600</v>
      </c>
      <c r="J652" s="159"/>
      <c r="K652" s="325"/>
    </row>
    <row r="653" spans="3:11" ht="27.6">
      <c r="C653" s="300" t="s">
        <v>1197</v>
      </c>
      <c r="D653" s="300" t="s">
        <v>1198</v>
      </c>
      <c r="E653" s="300" t="s">
        <v>1199</v>
      </c>
      <c r="F653" s="300" t="s">
        <v>1200</v>
      </c>
      <c r="G653" s="300" t="s">
        <v>1201</v>
      </c>
      <c r="H653" s="300" t="s">
        <v>1202</v>
      </c>
      <c r="J653" s="159"/>
      <c r="K653" s="325"/>
    </row>
    <row r="654" spans="3:11">
      <c r="C654" s="302" t="s">
        <v>1203</v>
      </c>
      <c r="D654" s="59" t="s">
        <v>1204</v>
      </c>
      <c r="E654" s="73"/>
      <c r="F654" s="73"/>
      <c r="G654" s="73"/>
      <c r="H654" s="73"/>
      <c r="J654" s="159"/>
      <c r="K654" s="325"/>
    </row>
    <row r="655" spans="3:11">
      <c r="C655" s="358">
        <v>1</v>
      </c>
      <c r="D655" s="59" t="s">
        <v>5</v>
      </c>
      <c r="E655" s="302" t="s">
        <v>6</v>
      </c>
      <c r="F655" s="74">
        <v>4.8000000000000001E-2</v>
      </c>
      <c r="G655" s="64">
        <f>VLOOKUP(D655,upahbahan,3,FALSE)</f>
        <v>100000</v>
      </c>
      <c r="H655" s="64">
        <f t="shared" ref="H655:H658" si="69">F655*G655</f>
        <v>4800</v>
      </c>
      <c r="J655" s="159"/>
      <c r="K655" s="325"/>
    </row>
    <row r="656" spans="3:11">
      <c r="C656" s="358">
        <v>2</v>
      </c>
      <c r="D656" s="59" t="str">
        <f>D639</f>
        <v>Tukang listrik</v>
      </c>
      <c r="E656" s="302" t="s">
        <v>6</v>
      </c>
      <c r="F656" s="74">
        <v>0.08</v>
      </c>
      <c r="G656" s="64">
        <f>VLOOKUP(D656,upahbahan,3,FALSE)</f>
        <v>145000</v>
      </c>
      <c r="H656" s="64">
        <f t="shared" si="69"/>
        <v>11600</v>
      </c>
      <c r="J656" s="159"/>
      <c r="K656" s="325"/>
    </row>
    <row r="657" spans="3:11">
      <c r="C657" s="358">
        <v>3</v>
      </c>
      <c r="D657" s="59" t="s">
        <v>18</v>
      </c>
      <c r="E657" s="302" t="s">
        <v>6</v>
      </c>
      <c r="F657" s="74">
        <v>8.0000000000000002E-3</v>
      </c>
      <c r="G657" s="64">
        <f>VLOOKUP(D657,upahbahan,3,FALSE)</f>
        <v>175000</v>
      </c>
      <c r="H657" s="64">
        <f t="shared" si="69"/>
        <v>1400</v>
      </c>
      <c r="J657" s="159"/>
      <c r="K657" s="325"/>
    </row>
    <row r="658" spans="3:11">
      <c r="C658" s="358">
        <v>4</v>
      </c>
      <c r="D658" s="59" t="s">
        <v>19</v>
      </c>
      <c r="E658" s="302" t="s">
        <v>6</v>
      </c>
      <c r="F658" s="74">
        <v>3.0000000000000001E-3</v>
      </c>
      <c r="G658" s="64">
        <f>VLOOKUP(D658,upahbahan,3,FALSE)</f>
        <v>200000</v>
      </c>
      <c r="H658" s="64">
        <f t="shared" si="69"/>
        <v>600</v>
      </c>
      <c r="J658" s="159"/>
      <c r="K658" s="325"/>
    </row>
    <row r="659" spans="3:11">
      <c r="C659" s="83" t="s">
        <v>1210</v>
      </c>
      <c r="D659" s="80"/>
      <c r="E659" s="80"/>
      <c r="F659" s="187"/>
      <c r="G659" s="218"/>
      <c r="H659" s="64">
        <f>SUM(H655:H658)</f>
        <v>18400</v>
      </c>
      <c r="I659" s="219"/>
      <c r="J659" s="159"/>
      <c r="K659" s="325"/>
    </row>
    <row r="660" spans="3:11">
      <c r="C660" s="302" t="s">
        <v>1211</v>
      </c>
      <c r="D660" s="59" t="s">
        <v>1212</v>
      </c>
      <c r="E660" s="73"/>
      <c r="F660" s="205"/>
      <c r="G660" s="73"/>
      <c r="H660" s="73"/>
      <c r="J660" s="159"/>
      <c r="K660" s="325"/>
    </row>
    <row r="661" spans="3:11">
      <c r="C661" s="358">
        <v>1</v>
      </c>
      <c r="D661" s="77" t="s">
        <v>945</v>
      </c>
      <c r="E661" s="68" t="s">
        <v>114</v>
      </c>
      <c r="F661" s="74">
        <v>1.1499999999999999</v>
      </c>
      <c r="G661" s="64">
        <f>VLOOKUP(D661,upahbahan,3,FALSE)</f>
        <v>228000</v>
      </c>
      <c r="H661" s="64">
        <f>F661*G661</f>
        <v>262200</v>
      </c>
      <c r="J661" s="159"/>
      <c r="K661" s="325"/>
    </row>
    <row r="662" spans="3:11">
      <c r="C662" s="83" t="s">
        <v>1216</v>
      </c>
      <c r="D662" s="80"/>
      <c r="E662" s="80"/>
      <c r="F662" s="80"/>
      <c r="G662" s="162"/>
      <c r="H662" s="64">
        <f>SUM(H661:H661)</f>
        <v>262200</v>
      </c>
      <c r="J662" s="159"/>
      <c r="K662" s="325"/>
    </row>
    <row r="663" spans="3:11">
      <c r="C663" s="72" t="s">
        <v>1217</v>
      </c>
      <c r="D663" s="59" t="s">
        <v>1218</v>
      </c>
      <c r="E663" s="73"/>
      <c r="F663" s="73"/>
      <c r="G663" s="73"/>
      <c r="H663" s="73"/>
      <c r="J663" s="159"/>
      <c r="K663" s="325"/>
    </row>
    <row r="664" spans="3:11">
      <c r="C664" s="83" t="s">
        <v>1219</v>
      </c>
      <c r="D664" s="80"/>
      <c r="E664" s="80"/>
      <c r="F664" s="80"/>
      <c r="G664" s="162"/>
      <c r="H664" s="303">
        <v>0</v>
      </c>
      <c r="J664" s="159"/>
      <c r="K664" s="325"/>
    </row>
    <row r="665" spans="3:11">
      <c r="C665" s="58" t="s">
        <v>1220</v>
      </c>
      <c r="D665" s="69" t="s">
        <v>1221</v>
      </c>
      <c r="E665" s="70"/>
      <c r="F665" s="70"/>
      <c r="G665" s="71"/>
      <c r="H665" s="304">
        <f>H664+H662+H659</f>
        <v>280600</v>
      </c>
      <c r="I665" s="319"/>
      <c r="J665" s="159"/>
      <c r="K665" s="325"/>
    </row>
    <row r="666" spans="3:11">
      <c r="C666" s="58" t="s">
        <v>1222</v>
      </c>
      <c r="D666" s="69" t="s">
        <v>1325</v>
      </c>
      <c r="E666" s="70"/>
      <c r="F666" s="71"/>
      <c r="G666" s="95">
        <f>$M$9</f>
        <v>0.1</v>
      </c>
      <c r="H666" s="64">
        <f>H665*G666</f>
        <v>28060</v>
      </c>
      <c r="I666" s="319"/>
      <c r="J666" s="159"/>
      <c r="K666" s="325"/>
    </row>
    <row r="667" spans="3:11">
      <c r="C667" s="58" t="s">
        <v>1223</v>
      </c>
      <c r="D667" s="69" t="s">
        <v>1224</v>
      </c>
      <c r="E667" s="70"/>
      <c r="F667" s="70"/>
      <c r="G667" s="71"/>
      <c r="H667" s="305">
        <f>SUM(H665:H666)</f>
        <v>308660</v>
      </c>
      <c r="I667" s="319"/>
      <c r="J667" s="159"/>
      <c r="K667" s="325"/>
    </row>
    <row r="668" spans="3:11">
      <c r="J668" s="159"/>
      <c r="K668" s="325"/>
    </row>
    <row r="669" spans="3:11">
      <c r="C669" s="53" t="s">
        <v>3294</v>
      </c>
      <c r="D669" s="313" t="s">
        <v>1679</v>
      </c>
      <c r="E669" s="315"/>
      <c r="F669" s="315"/>
      <c r="G669" s="315"/>
      <c r="H669" s="315"/>
      <c r="I669" s="56">
        <f>ROUNDDOWN(H684,-2)</f>
        <v>417700</v>
      </c>
      <c r="J669" s="159"/>
      <c r="K669" s="325"/>
    </row>
    <row r="670" spans="3:11" ht="27.6">
      <c r="C670" s="300" t="s">
        <v>1197</v>
      </c>
      <c r="D670" s="300" t="s">
        <v>1198</v>
      </c>
      <c r="E670" s="300" t="s">
        <v>1199</v>
      </c>
      <c r="F670" s="300" t="s">
        <v>1200</v>
      </c>
      <c r="G670" s="300" t="s">
        <v>1201</v>
      </c>
      <c r="H670" s="300" t="s">
        <v>1202</v>
      </c>
      <c r="J670" s="159"/>
      <c r="K670" s="325"/>
    </row>
    <row r="671" spans="3:11">
      <c r="C671" s="302" t="s">
        <v>1203</v>
      </c>
      <c r="D671" s="59" t="s">
        <v>1204</v>
      </c>
      <c r="E671" s="73"/>
      <c r="F671" s="73"/>
      <c r="G671" s="73"/>
      <c r="H671" s="73"/>
      <c r="J671" s="159"/>
      <c r="K671" s="325"/>
    </row>
    <row r="672" spans="3:11">
      <c r="C672" s="358">
        <v>1</v>
      </c>
      <c r="D672" s="59" t="s">
        <v>5</v>
      </c>
      <c r="E672" s="302" t="s">
        <v>6</v>
      </c>
      <c r="F672" s="74">
        <v>0.06</v>
      </c>
      <c r="G672" s="64">
        <f>VLOOKUP(D672,upahbahan,3,FALSE)</f>
        <v>100000</v>
      </c>
      <c r="H672" s="64">
        <f t="shared" ref="H672:H675" si="70">F672*G672</f>
        <v>6000</v>
      </c>
      <c r="J672" s="159"/>
      <c r="K672" s="325"/>
    </row>
    <row r="673" spans="3:11">
      <c r="C673" s="358">
        <v>2</v>
      </c>
      <c r="D673" s="59" t="str">
        <f>D656</f>
        <v>Tukang listrik</v>
      </c>
      <c r="E673" s="302" t="s">
        <v>6</v>
      </c>
      <c r="F673" s="74">
        <v>9.9000000000000005E-2</v>
      </c>
      <c r="G673" s="64">
        <f>VLOOKUP(D673,upahbahan,3,FALSE)</f>
        <v>145000</v>
      </c>
      <c r="H673" s="64">
        <f t="shared" si="70"/>
        <v>14355</v>
      </c>
      <c r="J673" s="159"/>
      <c r="K673" s="325"/>
    </row>
    <row r="674" spans="3:11">
      <c r="C674" s="358">
        <v>3</v>
      </c>
      <c r="D674" s="59" t="s">
        <v>18</v>
      </c>
      <c r="E674" s="302" t="s">
        <v>6</v>
      </c>
      <c r="F674" s="74">
        <v>0.01</v>
      </c>
      <c r="G674" s="64">
        <f>VLOOKUP(D674,upahbahan,3,FALSE)</f>
        <v>175000</v>
      </c>
      <c r="H674" s="64">
        <f t="shared" si="70"/>
        <v>1750</v>
      </c>
      <c r="J674" s="159"/>
      <c r="K674" s="325"/>
    </row>
    <row r="675" spans="3:11">
      <c r="C675" s="358">
        <v>4</v>
      </c>
      <c r="D675" s="59" t="s">
        <v>19</v>
      </c>
      <c r="E675" s="302" t="s">
        <v>6</v>
      </c>
      <c r="F675" s="74">
        <v>3.0000000000000001E-3</v>
      </c>
      <c r="G675" s="64">
        <f>VLOOKUP(D675,upahbahan,3,FALSE)</f>
        <v>200000</v>
      </c>
      <c r="H675" s="64">
        <f t="shared" si="70"/>
        <v>600</v>
      </c>
      <c r="J675" s="159"/>
      <c r="K675" s="325"/>
    </row>
    <row r="676" spans="3:11">
      <c r="C676" s="83" t="s">
        <v>1210</v>
      </c>
      <c r="D676" s="80"/>
      <c r="E676" s="80"/>
      <c r="F676" s="187"/>
      <c r="G676" s="218"/>
      <c r="H676" s="64">
        <f>SUM(H672:H675)</f>
        <v>22705</v>
      </c>
      <c r="I676" s="219"/>
      <c r="J676" s="159"/>
      <c r="K676" s="325"/>
    </row>
    <row r="677" spans="3:11">
      <c r="C677" s="302" t="s">
        <v>1211</v>
      </c>
      <c r="D677" s="59" t="s">
        <v>1212</v>
      </c>
      <c r="E677" s="73"/>
      <c r="F677" s="205"/>
      <c r="G677" s="73"/>
      <c r="H677" s="73"/>
      <c r="J677" s="159"/>
      <c r="K677" s="325"/>
    </row>
    <row r="678" spans="3:11">
      <c r="C678" s="358">
        <v>1</v>
      </c>
      <c r="D678" s="77" t="s">
        <v>947</v>
      </c>
      <c r="E678" s="68" t="s">
        <v>114</v>
      </c>
      <c r="F678" s="74">
        <v>1.1499999999999999</v>
      </c>
      <c r="G678" s="64">
        <f>VLOOKUP(D678,upahbahan,3,FALSE)</f>
        <v>310500</v>
      </c>
      <c r="H678" s="64">
        <f t="shared" ref="H678" si="71">F678*G678</f>
        <v>357075</v>
      </c>
      <c r="J678" s="159"/>
      <c r="K678" s="325"/>
    </row>
    <row r="679" spans="3:11">
      <c r="C679" s="83" t="s">
        <v>1216</v>
      </c>
      <c r="D679" s="80"/>
      <c r="E679" s="80"/>
      <c r="F679" s="80"/>
      <c r="G679" s="162"/>
      <c r="H679" s="64">
        <f>SUM(H678:H678)</f>
        <v>357075</v>
      </c>
      <c r="J679" s="159"/>
      <c r="K679" s="325"/>
    </row>
    <row r="680" spans="3:11">
      <c r="C680" s="72" t="s">
        <v>1217</v>
      </c>
      <c r="D680" s="59" t="s">
        <v>1218</v>
      </c>
      <c r="E680" s="73"/>
      <c r="F680" s="73"/>
      <c r="G680" s="73"/>
      <c r="H680" s="73"/>
      <c r="J680" s="159"/>
      <c r="K680" s="325"/>
    </row>
    <row r="681" spans="3:11">
      <c r="C681" s="83" t="s">
        <v>1219</v>
      </c>
      <c r="D681" s="80"/>
      <c r="E681" s="80"/>
      <c r="F681" s="80"/>
      <c r="G681" s="162"/>
      <c r="H681" s="303">
        <v>0</v>
      </c>
      <c r="J681" s="159"/>
      <c r="K681" s="325"/>
    </row>
    <row r="682" spans="3:11">
      <c r="C682" s="58" t="s">
        <v>1220</v>
      </c>
      <c r="D682" s="69" t="s">
        <v>1221</v>
      </c>
      <c r="E682" s="70"/>
      <c r="F682" s="70"/>
      <c r="G682" s="71"/>
      <c r="H682" s="304">
        <f>H681+H679+H676</f>
        <v>379780</v>
      </c>
      <c r="I682" s="319"/>
      <c r="J682" s="159"/>
      <c r="K682" s="325"/>
    </row>
    <row r="683" spans="3:11">
      <c r="C683" s="58" t="s">
        <v>1222</v>
      </c>
      <c r="D683" s="69" t="s">
        <v>1325</v>
      </c>
      <c r="E683" s="70"/>
      <c r="F683" s="71"/>
      <c r="G683" s="95">
        <f>$M$9</f>
        <v>0.1</v>
      </c>
      <c r="H683" s="64">
        <f>H682*G683</f>
        <v>37978</v>
      </c>
      <c r="I683" s="319"/>
      <c r="J683" s="159"/>
      <c r="K683" s="325"/>
    </row>
    <row r="684" spans="3:11">
      <c r="C684" s="58" t="s">
        <v>1223</v>
      </c>
      <c r="D684" s="69" t="s">
        <v>1224</v>
      </c>
      <c r="E684" s="70"/>
      <c r="F684" s="70"/>
      <c r="G684" s="71"/>
      <c r="H684" s="305">
        <f>SUM(H682:H683)</f>
        <v>417758</v>
      </c>
      <c r="I684" s="319"/>
      <c r="J684" s="159"/>
      <c r="K684" s="325"/>
    </row>
    <row r="685" spans="3:11">
      <c r="J685" s="159"/>
      <c r="K685" s="325"/>
    </row>
    <row r="686" spans="3:11">
      <c r="C686" s="53" t="s">
        <v>3295</v>
      </c>
      <c r="D686" s="313" t="s">
        <v>1680</v>
      </c>
      <c r="E686" s="315"/>
      <c r="F686" s="315"/>
      <c r="G686" s="315"/>
      <c r="H686" s="315"/>
      <c r="I686" s="56">
        <f>ROUNDDOWN(H701,-2)</f>
        <v>551400</v>
      </c>
      <c r="J686" s="159"/>
      <c r="K686" s="325"/>
    </row>
    <row r="687" spans="3:11" ht="27.6">
      <c r="C687" s="300" t="s">
        <v>1197</v>
      </c>
      <c r="D687" s="300" t="s">
        <v>1198</v>
      </c>
      <c r="E687" s="300" t="s">
        <v>1199</v>
      </c>
      <c r="F687" s="300" t="s">
        <v>1200</v>
      </c>
      <c r="G687" s="300" t="s">
        <v>1201</v>
      </c>
      <c r="H687" s="300" t="s">
        <v>1202</v>
      </c>
      <c r="J687" s="159"/>
      <c r="K687" s="325"/>
    </row>
    <row r="688" spans="3:11">
      <c r="C688" s="302" t="s">
        <v>1203</v>
      </c>
      <c r="D688" s="59" t="s">
        <v>1204</v>
      </c>
      <c r="E688" s="73"/>
      <c r="F688" s="73"/>
      <c r="G688" s="73"/>
      <c r="H688" s="73"/>
      <c r="J688" s="159"/>
      <c r="K688" s="325"/>
    </row>
    <row r="689" spans="3:11">
      <c r="C689" s="358">
        <v>1</v>
      </c>
      <c r="D689" s="59" t="s">
        <v>5</v>
      </c>
      <c r="E689" s="302" t="s">
        <v>6</v>
      </c>
      <c r="F689" s="181">
        <v>7.0999999999999994E-2</v>
      </c>
      <c r="G689" s="64">
        <f>VLOOKUP(D689,upahbahan,3,FALSE)</f>
        <v>100000</v>
      </c>
      <c r="H689" s="64">
        <f t="shared" ref="H689:H692" si="72">F689*G689</f>
        <v>7099.9999999999991</v>
      </c>
      <c r="J689" s="159"/>
      <c r="K689" s="325"/>
    </row>
    <row r="690" spans="3:11">
      <c r="C690" s="358">
        <v>2</v>
      </c>
      <c r="D690" s="59" t="str">
        <f>D673</f>
        <v>Tukang listrik</v>
      </c>
      <c r="E690" s="302" t="s">
        <v>6</v>
      </c>
      <c r="F690" s="181">
        <v>0.11899999999999999</v>
      </c>
      <c r="G690" s="64">
        <f>VLOOKUP(D690,upahbahan,3,FALSE)</f>
        <v>145000</v>
      </c>
      <c r="H690" s="64">
        <f t="shared" si="72"/>
        <v>17255</v>
      </c>
      <c r="J690" s="159"/>
      <c r="K690" s="325"/>
    </row>
    <row r="691" spans="3:11">
      <c r="C691" s="358">
        <v>3</v>
      </c>
      <c r="D691" s="59" t="s">
        <v>18</v>
      </c>
      <c r="E691" s="302" t="s">
        <v>6</v>
      </c>
      <c r="F691" s="181">
        <v>1.2E-2</v>
      </c>
      <c r="G691" s="64">
        <f>VLOOKUP(D691,upahbahan,3,FALSE)</f>
        <v>175000</v>
      </c>
      <c r="H691" s="64">
        <f t="shared" si="72"/>
        <v>2100</v>
      </c>
      <c r="J691" s="159"/>
      <c r="K691" s="325"/>
    </row>
    <row r="692" spans="3:11">
      <c r="C692" s="358">
        <v>4</v>
      </c>
      <c r="D692" s="59" t="s">
        <v>19</v>
      </c>
      <c r="E692" s="302" t="s">
        <v>6</v>
      </c>
      <c r="F692" s="181">
        <v>4.0000000000000001E-3</v>
      </c>
      <c r="G692" s="64">
        <f>VLOOKUP(D692,upahbahan,3,FALSE)</f>
        <v>200000</v>
      </c>
      <c r="H692" s="64">
        <f t="shared" si="72"/>
        <v>800</v>
      </c>
      <c r="J692" s="159"/>
      <c r="K692" s="325"/>
    </row>
    <row r="693" spans="3:11">
      <c r="C693" s="83" t="s">
        <v>1210</v>
      </c>
      <c r="D693" s="80"/>
      <c r="E693" s="80"/>
      <c r="F693" s="187"/>
      <c r="G693" s="218"/>
      <c r="H693" s="64">
        <f>SUM(H689:H692)</f>
        <v>27255</v>
      </c>
      <c r="I693" s="219"/>
      <c r="J693" s="159"/>
      <c r="K693" s="325"/>
    </row>
    <row r="694" spans="3:11">
      <c r="C694" s="302" t="s">
        <v>1211</v>
      </c>
      <c r="D694" s="59" t="s">
        <v>1212</v>
      </c>
      <c r="E694" s="73"/>
      <c r="F694" s="205"/>
      <c r="G694" s="73"/>
      <c r="H694" s="73"/>
      <c r="J694" s="159"/>
      <c r="K694" s="325"/>
    </row>
    <row r="695" spans="3:11">
      <c r="C695" s="358">
        <v>1</v>
      </c>
      <c r="D695" s="77" t="s">
        <v>949</v>
      </c>
      <c r="E695" s="68" t="s">
        <v>114</v>
      </c>
      <c r="F695" s="74">
        <v>1.1499999999999999</v>
      </c>
      <c r="G695" s="64">
        <f>VLOOKUP(D695,upahbahan,3,FALSE)</f>
        <v>412200</v>
      </c>
      <c r="H695" s="64">
        <f t="shared" ref="H695" si="73">F695*G695</f>
        <v>474029.99999999994</v>
      </c>
      <c r="J695" s="159"/>
      <c r="K695" s="325"/>
    </row>
    <row r="696" spans="3:11">
      <c r="C696" s="83" t="s">
        <v>1216</v>
      </c>
      <c r="D696" s="80"/>
      <c r="E696" s="80"/>
      <c r="F696" s="80"/>
      <c r="G696" s="162"/>
      <c r="H696" s="64">
        <f>SUM(H695:H695)</f>
        <v>474029.99999999994</v>
      </c>
      <c r="J696" s="159"/>
      <c r="K696" s="325"/>
    </row>
    <row r="697" spans="3:11">
      <c r="C697" s="72" t="s">
        <v>1217</v>
      </c>
      <c r="D697" s="59" t="s">
        <v>1218</v>
      </c>
      <c r="E697" s="73"/>
      <c r="F697" s="73"/>
      <c r="G697" s="73"/>
      <c r="H697" s="73"/>
      <c r="J697" s="159"/>
      <c r="K697" s="325"/>
    </row>
    <row r="698" spans="3:11">
      <c r="C698" s="83" t="s">
        <v>1219</v>
      </c>
      <c r="D698" s="80"/>
      <c r="E698" s="80"/>
      <c r="F698" s="80"/>
      <c r="G698" s="162"/>
      <c r="H698" s="303">
        <v>0</v>
      </c>
      <c r="J698" s="159"/>
      <c r="K698" s="325"/>
    </row>
    <row r="699" spans="3:11">
      <c r="C699" s="58" t="s">
        <v>1220</v>
      </c>
      <c r="D699" s="69" t="s">
        <v>1221</v>
      </c>
      <c r="E699" s="70"/>
      <c r="F699" s="70"/>
      <c r="G699" s="71"/>
      <c r="H699" s="304">
        <f>H698+H696+H693</f>
        <v>501284.99999999994</v>
      </c>
      <c r="I699" s="319"/>
      <c r="J699" s="159"/>
      <c r="K699" s="325"/>
    </row>
    <row r="700" spans="3:11">
      <c r="C700" s="58" t="s">
        <v>1222</v>
      </c>
      <c r="D700" s="69" t="s">
        <v>1325</v>
      </c>
      <c r="E700" s="70"/>
      <c r="F700" s="71"/>
      <c r="G700" s="95">
        <f>$M$9</f>
        <v>0.1</v>
      </c>
      <c r="H700" s="64">
        <f>H699*G700</f>
        <v>50128.5</v>
      </c>
      <c r="I700" s="319"/>
      <c r="J700" s="159"/>
      <c r="K700" s="325"/>
    </row>
    <row r="701" spans="3:11">
      <c r="C701" s="58" t="s">
        <v>1223</v>
      </c>
      <c r="D701" s="69" t="s">
        <v>1224</v>
      </c>
      <c r="E701" s="70"/>
      <c r="F701" s="70"/>
      <c r="G701" s="71"/>
      <c r="H701" s="305">
        <f>SUM(H699:H700)</f>
        <v>551413.5</v>
      </c>
      <c r="I701" s="319"/>
      <c r="J701" s="159"/>
      <c r="K701" s="325"/>
    </row>
    <row r="702" spans="3:11">
      <c r="J702" s="159"/>
      <c r="K702" s="325"/>
    </row>
    <row r="703" spans="3:11">
      <c r="C703" s="53" t="s">
        <v>3296</v>
      </c>
      <c r="D703" s="313" t="s">
        <v>1681</v>
      </c>
      <c r="E703" s="315"/>
      <c r="F703" s="315"/>
      <c r="G703" s="315"/>
      <c r="H703" s="315"/>
      <c r="I703" s="56">
        <f>ROUNDDOWN(H718,-2)</f>
        <v>784700</v>
      </c>
      <c r="J703" s="159"/>
      <c r="K703" s="325"/>
    </row>
    <row r="704" spans="3:11" ht="27.6">
      <c r="C704" s="300" t="s">
        <v>1197</v>
      </c>
      <c r="D704" s="300" t="s">
        <v>1198</v>
      </c>
      <c r="E704" s="300" t="s">
        <v>1199</v>
      </c>
      <c r="F704" s="300" t="s">
        <v>1200</v>
      </c>
      <c r="G704" s="300" t="s">
        <v>1201</v>
      </c>
      <c r="H704" s="300" t="s">
        <v>1202</v>
      </c>
      <c r="J704" s="159"/>
      <c r="K704" s="325"/>
    </row>
    <row r="705" spans="3:11">
      <c r="C705" s="302" t="s">
        <v>1203</v>
      </c>
      <c r="D705" s="59" t="s">
        <v>1204</v>
      </c>
      <c r="E705" s="73"/>
      <c r="F705" s="73"/>
      <c r="G705" s="73"/>
      <c r="H705" s="73"/>
      <c r="J705" s="159"/>
      <c r="K705" s="325"/>
    </row>
    <row r="706" spans="3:11">
      <c r="C706" s="358">
        <v>1</v>
      </c>
      <c r="D706" s="59" t="s">
        <v>5</v>
      </c>
      <c r="E706" s="302" t="s">
        <v>6</v>
      </c>
      <c r="F706" s="181">
        <v>0.107</v>
      </c>
      <c r="G706" s="64">
        <f>VLOOKUP(D706,upahbahan,3,FALSE)</f>
        <v>100000</v>
      </c>
      <c r="H706" s="64">
        <f t="shared" ref="H706:H709" si="74">F706*G706</f>
        <v>10700</v>
      </c>
      <c r="J706" s="159"/>
      <c r="K706" s="325"/>
    </row>
    <row r="707" spans="3:11">
      <c r="C707" s="358">
        <v>2</v>
      </c>
      <c r="D707" s="59" t="str">
        <f>D690</f>
        <v>Tukang listrik</v>
      </c>
      <c r="E707" s="302" t="s">
        <v>6</v>
      </c>
      <c r="F707" s="181">
        <v>0.17899999999999999</v>
      </c>
      <c r="G707" s="64">
        <f>VLOOKUP(D707,upahbahan,3,FALSE)</f>
        <v>145000</v>
      </c>
      <c r="H707" s="64">
        <f t="shared" si="74"/>
        <v>25955</v>
      </c>
      <c r="J707" s="159"/>
      <c r="K707" s="325"/>
    </row>
    <row r="708" spans="3:11">
      <c r="C708" s="358">
        <v>3</v>
      </c>
      <c r="D708" s="59" t="s">
        <v>18</v>
      </c>
      <c r="E708" s="302" t="s">
        <v>6</v>
      </c>
      <c r="F708" s="181">
        <v>1.7999999999999999E-2</v>
      </c>
      <c r="G708" s="64">
        <f>VLOOKUP(D708,upahbahan,3,FALSE)</f>
        <v>175000</v>
      </c>
      <c r="H708" s="64">
        <f t="shared" si="74"/>
        <v>3149.9999999999995</v>
      </c>
      <c r="J708" s="159"/>
      <c r="K708" s="325"/>
    </row>
    <row r="709" spans="3:11">
      <c r="C709" s="358">
        <v>4</v>
      </c>
      <c r="D709" s="59" t="s">
        <v>19</v>
      </c>
      <c r="E709" s="302" t="s">
        <v>6</v>
      </c>
      <c r="F709" s="181">
        <v>6.0000000000000001E-3</v>
      </c>
      <c r="G709" s="64">
        <f>VLOOKUP(D709,upahbahan,3,FALSE)</f>
        <v>200000</v>
      </c>
      <c r="H709" s="64">
        <f t="shared" si="74"/>
        <v>1200</v>
      </c>
      <c r="J709" s="159"/>
      <c r="K709" s="325"/>
    </row>
    <row r="710" spans="3:11">
      <c r="C710" s="83" t="s">
        <v>1210</v>
      </c>
      <c r="D710" s="80"/>
      <c r="E710" s="80"/>
      <c r="F710" s="187"/>
      <c r="G710" s="218"/>
      <c r="H710" s="64">
        <f>SUM(H706:H709)</f>
        <v>41005</v>
      </c>
      <c r="I710" s="219"/>
      <c r="J710" s="159"/>
      <c r="K710" s="325"/>
    </row>
    <row r="711" spans="3:11">
      <c r="C711" s="302" t="s">
        <v>1211</v>
      </c>
      <c r="D711" s="59" t="s">
        <v>1212</v>
      </c>
      <c r="E711" s="73"/>
      <c r="F711" s="205"/>
      <c r="G711" s="73"/>
      <c r="H711" s="73"/>
      <c r="J711" s="159"/>
      <c r="K711" s="325"/>
    </row>
    <row r="712" spans="3:11">
      <c r="C712" s="358">
        <v>1</v>
      </c>
      <c r="D712" s="77" t="s">
        <v>951</v>
      </c>
      <c r="E712" s="68" t="s">
        <v>114</v>
      </c>
      <c r="F712" s="74">
        <v>1.1499999999999999</v>
      </c>
      <c r="G712" s="64">
        <f>VLOOKUP(D712,upahbahan,3,FALSE)</f>
        <v>584700</v>
      </c>
      <c r="H712" s="64">
        <f>F712*G712</f>
        <v>672405</v>
      </c>
      <c r="J712" s="159"/>
      <c r="K712" s="325"/>
    </row>
    <row r="713" spans="3:11">
      <c r="C713" s="83" t="s">
        <v>1216</v>
      </c>
      <c r="D713" s="80"/>
      <c r="E713" s="80"/>
      <c r="F713" s="80"/>
      <c r="G713" s="162"/>
      <c r="H713" s="64">
        <f>SUM(H712:H712)</f>
        <v>672405</v>
      </c>
      <c r="J713" s="159"/>
      <c r="K713" s="325"/>
    </row>
    <row r="714" spans="3:11">
      <c r="C714" s="72" t="s">
        <v>1217</v>
      </c>
      <c r="D714" s="59" t="s">
        <v>1218</v>
      </c>
      <c r="E714" s="73"/>
      <c r="F714" s="73"/>
      <c r="G714" s="73"/>
      <c r="H714" s="73"/>
      <c r="J714" s="159"/>
      <c r="K714" s="325"/>
    </row>
    <row r="715" spans="3:11">
      <c r="C715" s="83" t="s">
        <v>1219</v>
      </c>
      <c r="D715" s="80"/>
      <c r="E715" s="80"/>
      <c r="F715" s="80"/>
      <c r="G715" s="162"/>
      <c r="H715" s="303">
        <v>0</v>
      </c>
      <c r="J715" s="159"/>
      <c r="K715" s="325"/>
    </row>
    <row r="716" spans="3:11">
      <c r="C716" s="58" t="s">
        <v>1220</v>
      </c>
      <c r="D716" s="69" t="s">
        <v>1221</v>
      </c>
      <c r="E716" s="70"/>
      <c r="F716" s="70"/>
      <c r="G716" s="71"/>
      <c r="H716" s="304">
        <f>H715+H713+H710</f>
        <v>713410</v>
      </c>
      <c r="I716" s="319"/>
      <c r="J716" s="159"/>
      <c r="K716" s="325"/>
    </row>
    <row r="717" spans="3:11">
      <c r="C717" s="58" t="s">
        <v>1222</v>
      </c>
      <c r="D717" s="69" t="s">
        <v>1325</v>
      </c>
      <c r="E717" s="70"/>
      <c r="F717" s="71"/>
      <c r="G717" s="95">
        <f>$M$9</f>
        <v>0.1</v>
      </c>
      <c r="H717" s="64">
        <f>H716*G717</f>
        <v>71341</v>
      </c>
      <c r="I717" s="319"/>
      <c r="J717" s="159"/>
      <c r="K717" s="325"/>
    </row>
    <row r="718" spans="3:11">
      <c r="C718" s="58" t="s">
        <v>1223</v>
      </c>
      <c r="D718" s="69" t="s">
        <v>1224</v>
      </c>
      <c r="E718" s="70"/>
      <c r="F718" s="70"/>
      <c r="G718" s="71"/>
      <c r="H718" s="305">
        <f>SUM(H716:H717)</f>
        <v>784751</v>
      </c>
      <c r="I718" s="319"/>
      <c r="J718" s="159"/>
      <c r="K718" s="325"/>
    </row>
    <row r="719" spans="3:11">
      <c r="J719" s="159"/>
      <c r="K719" s="325"/>
    </row>
    <row r="720" spans="3:11">
      <c r="C720" s="53" t="s">
        <v>3297</v>
      </c>
      <c r="D720" s="313" t="s">
        <v>1682</v>
      </c>
      <c r="E720" s="315"/>
      <c r="F720" s="315"/>
      <c r="G720" s="315"/>
      <c r="H720" s="315"/>
      <c r="I720" s="56">
        <f>ROUNDDOWN(H735,-2)</f>
        <v>1078800</v>
      </c>
      <c r="J720" s="159"/>
      <c r="K720" s="325"/>
    </row>
    <row r="721" spans="3:11" ht="27.6">
      <c r="C721" s="300" t="s">
        <v>1197</v>
      </c>
      <c r="D721" s="300" t="s">
        <v>1198</v>
      </c>
      <c r="E721" s="300" t="s">
        <v>1199</v>
      </c>
      <c r="F721" s="300" t="s">
        <v>1200</v>
      </c>
      <c r="G721" s="300" t="s">
        <v>1201</v>
      </c>
      <c r="H721" s="300" t="s">
        <v>1202</v>
      </c>
      <c r="J721" s="159"/>
      <c r="K721" s="325"/>
    </row>
    <row r="722" spans="3:11">
      <c r="C722" s="302" t="s">
        <v>1203</v>
      </c>
      <c r="D722" s="59" t="s">
        <v>1204</v>
      </c>
      <c r="E722" s="73"/>
      <c r="F722" s="73"/>
      <c r="G722" s="64"/>
      <c r="H722" s="73"/>
      <c r="J722" s="159"/>
      <c r="K722" s="325"/>
    </row>
    <row r="723" spans="3:11">
      <c r="C723" s="358">
        <v>1</v>
      </c>
      <c r="D723" s="59" t="s">
        <v>5</v>
      </c>
      <c r="E723" s="302" t="s">
        <v>6</v>
      </c>
      <c r="F723" s="181">
        <v>0.14299999999999999</v>
      </c>
      <c r="G723" s="64">
        <f>VLOOKUP(D723,upahbahan,3,FALSE)</f>
        <v>100000</v>
      </c>
      <c r="H723" s="64">
        <f t="shared" ref="H723:H726" si="75">F723*G723</f>
        <v>14299.999999999998</v>
      </c>
      <c r="J723" s="159"/>
      <c r="K723" s="325"/>
    </row>
    <row r="724" spans="3:11">
      <c r="C724" s="358">
        <v>2</v>
      </c>
      <c r="D724" s="59" t="str">
        <f>D707</f>
        <v>Tukang listrik</v>
      </c>
      <c r="E724" s="302" t="s">
        <v>6</v>
      </c>
      <c r="F724" s="181">
        <v>0.23899999999999999</v>
      </c>
      <c r="G724" s="64">
        <f>VLOOKUP(D724,upahbahan,3,FALSE)</f>
        <v>145000</v>
      </c>
      <c r="H724" s="64">
        <f t="shared" si="75"/>
        <v>34655</v>
      </c>
      <c r="J724" s="159"/>
      <c r="K724" s="325"/>
    </row>
    <row r="725" spans="3:11">
      <c r="C725" s="358">
        <v>3</v>
      </c>
      <c r="D725" s="59" t="s">
        <v>18</v>
      </c>
      <c r="E725" s="302" t="s">
        <v>6</v>
      </c>
      <c r="F725" s="181">
        <v>2.4E-2</v>
      </c>
      <c r="G725" s="64">
        <f>VLOOKUP(D725,upahbahan,3,FALSE)</f>
        <v>175000</v>
      </c>
      <c r="H725" s="64">
        <f t="shared" si="75"/>
        <v>4200</v>
      </c>
      <c r="J725" s="159"/>
      <c r="K725" s="325"/>
    </row>
    <row r="726" spans="3:11">
      <c r="C726" s="358">
        <v>4</v>
      </c>
      <c r="D726" s="59" t="s">
        <v>19</v>
      </c>
      <c r="E726" s="302" t="s">
        <v>6</v>
      </c>
      <c r="F726" s="181">
        <v>8.0000000000000002E-3</v>
      </c>
      <c r="G726" s="64">
        <f>VLOOKUP(D726,upahbahan,3,FALSE)</f>
        <v>200000</v>
      </c>
      <c r="H726" s="64">
        <f t="shared" si="75"/>
        <v>1600</v>
      </c>
      <c r="J726" s="159"/>
      <c r="K726" s="325"/>
    </row>
    <row r="727" spans="3:11">
      <c r="C727" s="83" t="s">
        <v>1210</v>
      </c>
      <c r="D727" s="80"/>
      <c r="E727" s="80"/>
      <c r="F727" s="187"/>
      <c r="G727" s="218"/>
      <c r="H727" s="64">
        <f>SUM(H723:H726)</f>
        <v>54755</v>
      </c>
      <c r="I727" s="219"/>
      <c r="J727" s="159"/>
      <c r="K727" s="325"/>
    </row>
    <row r="728" spans="3:11">
      <c r="C728" s="302" t="s">
        <v>1211</v>
      </c>
      <c r="D728" s="59" t="s">
        <v>1212</v>
      </c>
      <c r="E728" s="73"/>
      <c r="F728" s="205"/>
      <c r="G728" s="73"/>
      <c r="H728" s="73"/>
      <c r="J728" s="159"/>
      <c r="K728" s="325"/>
    </row>
    <row r="729" spans="3:11">
      <c r="C729" s="358">
        <v>1</v>
      </c>
      <c r="D729" s="77" t="s">
        <v>952</v>
      </c>
      <c r="E729" s="68" t="s">
        <v>114</v>
      </c>
      <c r="F729" s="74">
        <v>1.1499999999999999</v>
      </c>
      <c r="G729" s="64">
        <f>VLOOKUP(D729,upahbahan,3,FALSE)</f>
        <v>805200</v>
      </c>
      <c r="H729" s="64">
        <f>F729*G729</f>
        <v>925979.99999999988</v>
      </c>
      <c r="J729" s="159"/>
      <c r="K729" s="325"/>
    </row>
    <row r="730" spans="3:11">
      <c r="C730" s="83" t="s">
        <v>1216</v>
      </c>
      <c r="D730" s="80"/>
      <c r="E730" s="80"/>
      <c r="F730" s="80"/>
      <c r="G730" s="162"/>
      <c r="H730" s="64">
        <f>SUM(H729:H729)</f>
        <v>925979.99999999988</v>
      </c>
      <c r="J730" s="159"/>
      <c r="K730" s="325"/>
    </row>
    <row r="731" spans="3:11">
      <c r="C731" s="72" t="s">
        <v>1217</v>
      </c>
      <c r="D731" s="59" t="s">
        <v>1218</v>
      </c>
      <c r="E731" s="73"/>
      <c r="F731" s="73"/>
      <c r="G731" s="73"/>
      <c r="H731" s="73"/>
      <c r="J731" s="159"/>
      <c r="K731" s="325"/>
    </row>
    <row r="732" spans="3:11">
      <c r="C732" s="83" t="s">
        <v>1219</v>
      </c>
      <c r="D732" s="80"/>
      <c r="E732" s="80"/>
      <c r="F732" s="80"/>
      <c r="G732" s="162"/>
      <c r="H732" s="303">
        <v>0</v>
      </c>
      <c r="J732" s="159"/>
      <c r="K732" s="325"/>
    </row>
    <row r="733" spans="3:11">
      <c r="C733" s="58" t="s">
        <v>1220</v>
      </c>
      <c r="D733" s="69" t="s">
        <v>1221</v>
      </c>
      <c r="E733" s="70"/>
      <c r="F733" s="70"/>
      <c r="G733" s="71"/>
      <c r="H733" s="304">
        <f>H732+H730+H727</f>
        <v>980734.99999999988</v>
      </c>
      <c r="I733" s="319"/>
      <c r="J733" s="159"/>
      <c r="K733" s="325"/>
    </row>
    <row r="734" spans="3:11">
      <c r="C734" s="58" t="s">
        <v>1222</v>
      </c>
      <c r="D734" s="69" t="s">
        <v>1325</v>
      </c>
      <c r="E734" s="70"/>
      <c r="F734" s="71"/>
      <c r="G734" s="95">
        <f>$M$9</f>
        <v>0.1</v>
      </c>
      <c r="H734" s="64">
        <f>H733*G734</f>
        <v>98073.5</v>
      </c>
      <c r="I734" s="319"/>
      <c r="J734" s="159"/>
      <c r="K734" s="325"/>
    </row>
    <row r="735" spans="3:11">
      <c r="C735" s="58" t="s">
        <v>1223</v>
      </c>
      <c r="D735" s="69" t="s">
        <v>1224</v>
      </c>
      <c r="E735" s="70"/>
      <c r="F735" s="70"/>
      <c r="G735" s="71"/>
      <c r="H735" s="305">
        <f>SUM(H733:H734)</f>
        <v>1078808.5</v>
      </c>
      <c r="I735" s="319"/>
      <c r="J735" s="159"/>
      <c r="K735" s="325"/>
    </row>
    <row r="736" spans="3:11">
      <c r="J736" s="159"/>
      <c r="K736" s="325"/>
    </row>
    <row r="737" spans="3:11">
      <c r="C737" s="53" t="s">
        <v>3298</v>
      </c>
      <c r="D737" s="313" t="s">
        <v>1683</v>
      </c>
      <c r="E737" s="315"/>
      <c r="F737" s="315"/>
      <c r="G737" s="315"/>
      <c r="H737" s="315"/>
      <c r="I737" s="56">
        <f>ROUNDDOWN(H752,-2)</f>
        <v>1340200</v>
      </c>
      <c r="J737" s="159"/>
      <c r="K737" s="325"/>
    </row>
    <row r="738" spans="3:11" ht="27.6">
      <c r="C738" s="300" t="s">
        <v>1197</v>
      </c>
      <c r="D738" s="300" t="s">
        <v>1198</v>
      </c>
      <c r="E738" s="300" t="s">
        <v>1199</v>
      </c>
      <c r="F738" s="300" t="s">
        <v>1200</v>
      </c>
      <c r="G738" s="300" t="s">
        <v>1201</v>
      </c>
      <c r="H738" s="300" t="s">
        <v>1202</v>
      </c>
      <c r="J738" s="159"/>
      <c r="K738" s="325"/>
    </row>
    <row r="739" spans="3:11">
      <c r="C739" s="302" t="s">
        <v>1203</v>
      </c>
      <c r="D739" s="59" t="s">
        <v>1204</v>
      </c>
      <c r="E739" s="73"/>
      <c r="F739" s="73"/>
      <c r="G739" s="73"/>
      <c r="H739" s="73"/>
      <c r="J739" s="159"/>
      <c r="K739" s="325"/>
    </row>
    <row r="740" spans="3:11">
      <c r="C740" s="358">
        <v>1</v>
      </c>
      <c r="D740" s="59" t="s">
        <v>5</v>
      </c>
      <c r="E740" s="302" t="s">
        <v>6</v>
      </c>
      <c r="F740" s="181">
        <v>0.14299999999999999</v>
      </c>
      <c r="G740" s="64">
        <f>VLOOKUP(D740,upahbahan,3,FALSE)</f>
        <v>100000</v>
      </c>
      <c r="H740" s="64">
        <f t="shared" ref="H740:H743" si="76">F740*G740</f>
        <v>14299.999999999998</v>
      </c>
      <c r="J740" s="159"/>
      <c r="K740" s="325"/>
    </row>
    <row r="741" spans="3:11">
      <c r="C741" s="358">
        <v>2</v>
      </c>
      <c r="D741" s="59" t="str">
        <f>D724</f>
        <v>Tukang listrik</v>
      </c>
      <c r="E741" s="302" t="s">
        <v>6</v>
      </c>
      <c r="F741" s="181">
        <v>0.23899999999999999</v>
      </c>
      <c r="G741" s="64">
        <f>VLOOKUP(D741,upahbahan,3,FALSE)</f>
        <v>145000</v>
      </c>
      <c r="H741" s="64">
        <f t="shared" si="76"/>
        <v>34655</v>
      </c>
      <c r="J741" s="159"/>
      <c r="K741" s="325"/>
    </row>
    <row r="742" spans="3:11">
      <c r="C742" s="358">
        <v>3</v>
      </c>
      <c r="D742" s="59" t="s">
        <v>18</v>
      </c>
      <c r="E742" s="302" t="s">
        <v>6</v>
      </c>
      <c r="F742" s="181">
        <v>2.4E-2</v>
      </c>
      <c r="G742" s="64">
        <f>VLOOKUP(D742,upahbahan,3,FALSE)</f>
        <v>175000</v>
      </c>
      <c r="H742" s="64">
        <f t="shared" si="76"/>
        <v>4200</v>
      </c>
      <c r="J742" s="159"/>
      <c r="K742" s="325"/>
    </row>
    <row r="743" spans="3:11">
      <c r="C743" s="358">
        <v>4</v>
      </c>
      <c r="D743" s="59" t="s">
        <v>19</v>
      </c>
      <c r="E743" s="302" t="s">
        <v>6</v>
      </c>
      <c r="F743" s="181">
        <v>8.0000000000000002E-3</v>
      </c>
      <c r="G743" s="64">
        <f>VLOOKUP(D743,upahbahan,3,FALSE)</f>
        <v>200000</v>
      </c>
      <c r="H743" s="64">
        <f t="shared" si="76"/>
        <v>1600</v>
      </c>
      <c r="J743" s="159"/>
      <c r="K743" s="325"/>
    </row>
    <row r="744" spans="3:11">
      <c r="C744" s="83" t="s">
        <v>1210</v>
      </c>
      <c r="D744" s="80"/>
      <c r="E744" s="80"/>
      <c r="F744" s="187"/>
      <c r="G744" s="218"/>
      <c r="H744" s="64">
        <f>SUM(H740:H743)</f>
        <v>54755</v>
      </c>
      <c r="I744" s="219"/>
      <c r="J744" s="159"/>
      <c r="K744" s="325"/>
    </row>
    <row r="745" spans="3:11">
      <c r="C745" s="302" t="s">
        <v>1211</v>
      </c>
      <c r="D745" s="59" t="s">
        <v>1212</v>
      </c>
      <c r="E745" s="73"/>
      <c r="F745" s="205"/>
      <c r="G745" s="73"/>
      <c r="H745" s="73"/>
      <c r="J745" s="159"/>
      <c r="K745" s="325"/>
    </row>
    <row r="746" spans="3:11">
      <c r="C746" s="358">
        <v>1</v>
      </c>
      <c r="D746" s="77" t="s">
        <v>939</v>
      </c>
      <c r="E746" s="68" t="s">
        <v>114</v>
      </c>
      <c r="F746" s="74">
        <v>1.1499999999999999</v>
      </c>
      <c r="G746" s="64">
        <f>VLOOKUP(D746,upahbahan,3,FALSE)</f>
        <v>1011900</v>
      </c>
      <c r="H746" s="64">
        <f>F746*G746</f>
        <v>1163685</v>
      </c>
      <c r="J746" s="159"/>
      <c r="K746" s="325"/>
    </row>
    <row r="747" spans="3:11">
      <c r="C747" s="83" t="s">
        <v>1216</v>
      </c>
      <c r="D747" s="80"/>
      <c r="E747" s="80"/>
      <c r="F747" s="80"/>
      <c r="G747" s="162"/>
      <c r="H747" s="64">
        <f>SUM(H746:H746)</f>
        <v>1163685</v>
      </c>
      <c r="J747" s="159"/>
      <c r="K747" s="325"/>
    </row>
    <row r="748" spans="3:11">
      <c r="C748" s="72" t="s">
        <v>1217</v>
      </c>
      <c r="D748" s="59" t="s">
        <v>1218</v>
      </c>
      <c r="E748" s="73"/>
      <c r="F748" s="73"/>
      <c r="G748" s="73"/>
      <c r="H748" s="73"/>
      <c r="J748" s="159"/>
      <c r="K748" s="325"/>
    </row>
    <row r="749" spans="3:11">
      <c r="C749" s="83" t="s">
        <v>1219</v>
      </c>
      <c r="D749" s="80"/>
      <c r="E749" s="80"/>
      <c r="F749" s="80"/>
      <c r="G749" s="162"/>
      <c r="H749" s="303">
        <v>0</v>
      </c>
      <c r="J749" s="159"/>
      <c r="K749" s="325"/>
    </row>
    <row r="750" spans="3:11">
      <c r="C750" s="58" t="s">
        <v>1220</v>
      </c>
      <c r="D750" s="69" t="s">
        <v>1221</v>
      </c>
      <c r="E750" s="70"/>
      <c r="F750" s="70"/>
      <c r="G750" s="71"/>
      <c r="H750" s="304">
        <f>H749+H747+H744</f>
        <v>1218440</v>
      </c>
      <c r="I750" s="319"/>
      <c r="J750" s="159"/>
      <c r="K750" s="325"/>
    </row>
    <row r="751" spans="3:11">
      <c r="C751" s="58" t="s">
        <v>1222</v>
      </c>
      <c r="D751" s="69" t="s">
        <v>1325</v>
      </c>
      <c r="E751" s="70"/>
      <c r="F751" s="71"/>
      <c r="G751" s="95">
        <f>$M$9</f>
        <v>0.1</v>
      </c>
      <c r="H751" s="64">
        <f>H750*G751</f>
        <v>121844</v>
      </c>
      <c r="I751" s="319"/>
      <c r="J751" s="159"/>
      <c r="K751" s="325"/>
    </row>
    <row r="752" spans="3:11">
      <c r="C752" s="58" t="s">
        <v>1223</v>
      </c>
      <c r="D752" s="69" t="s">
        <v>1224</v>
      </c>
      <c r="E752" s="70"/>
      <c r="F752" s="70"/>
      <c r="G752" s="71"/>
      <c r="H752" s="305">
        <f>SUM(H750:H751)</f>
        <v>1340284</v>
      </c>
      <c r="I752" s="319"/>
      <c r="J752" s="159"/>
      <c r="K752" s="325"/>
    </row>
    <row r="753" spans="3:11">
      <c r="J753" s="159"/>
      <c r="K753" s="325"/>
    </row>
    <row r="754" spans="3:11">
      <c r="C754" s="53" t="s">
        <v>3299</v>
      </c>
      <c r="D754" s="313" t="s">
        <v>1684</v>
      </c>
      <c r="E754" s="315"/>
      <c r="F754" s="315"/>
      <c r="G754" s="315"/>
      <c r="H754" s="315"/>
      <c r="I754" s="56">
        <f>ROUNDDOWN(H769,-2)</f>
        <v>1650100</v>
      </c>
      <c r="J754" s="159"/>
      <c r="K754" s="325"/>
    </row>
    <row r="755" spans="3:11" ht="27.6">
      <c r="C755" s="300" t="s">
        <v>1197</v>
      </c>
      <c r="D755" s="300" t="s">
        <v>1198</v>
      </c>
      <c r="E755" s="300" t="s">
        <v>1199</v>
      </c>
      <c r="F755" s="300" t="s">
        <v>1200</v>
      </c>
      <c r="G755" s="300" t="s">
        <v>1201</v>
      </c>
      <c r="H755" s="300" t="s">
        <v>1202</v>
      </c>
      <c r="J755" s="159"/>
      <c r="K755" s="325"/>
    </row>
    <row r="756" spans="3:11">
      <c r="C756" s="302" t="s">
        <v>1203</v>
      </c>
      <c r="D756" s="59" t="s">
        <v>1204</v>
      </c>
      <c r="E756" s="73"/>
      <c r="F756" s="73"/>
      <c r="G756" s="73"/>
      <c r="H756" s="73"/>
      <c r="J756" s="159"/>
      <c r="K756" s="325"/>
    </row>
    <row r="757" spans="3:11">
      <c r="C757" s="358">
        <v>1</v>
      </c>
      <c r="D757" s="59" t="s">
        <v>5</v>
      </c>
      <c r="E757" s="302" t="s">
        <v>6</v>
      </c>
      <c r="F757" s="74">
        <v>0.17899999999999999</v>
      </c>
      <c r="G757" s="64">
        <f>VLOOKUP(D757,upahbahan,3,FALSE)</f>
        <v>100000</v>
      </c>
      <c r="H757" s="64">
        <f t="shared" ref="H757:H760" si="77">F757*G757</f>
        <v>17900</v>
      </c>
      <c r="J757" s="159"/>
      <c r="K757" s="325"/>
    </row>
    <row r="758" spans="3:11">
      <c r="C758" s="358">
        <v>2</v>
      </c>
      <c r="D758" s="59" t="str">
        <f>D741</f>
        <v>Tukang listrik</v>
      </c>
      <c r="E758" s="302" t="s">
        <v>6</v>
      </c>
      <c r="F758" s="74">
        <v>0.29799999999999999</v>
      </c>
      <c r="G758" s="64">
        <f>VLOOKUP(D758,upahbahan,3,FALSE)</f>
        <v>145000</v>
      </c>
      <c r="H758" s="64">
        <f t="shared" si="77"/>
        <v>43210</v>
      </c>
      <c r="J758" s="159"/>
      <c r="K758" s="325"/>
    </row>
    <row r="759" spans="3:11">
      <c r="C759" s="358">
        <v>3</v>
      </c>
      <c r="D759" s="59" t="s">
        <v>18</v>
      </c>
      <c r="E759" s="302" t="s">
        <v>6</v>
      </c>
      <c r="F759" s="74">
        <v>0.03</v>
      </c>
      <c r="G759" s="64">
        <f>VLOOKUP(D759,upahbahan,3,FALSE)</f>
        <v>175000</v>
      </c>
      <c r="H759" s="64">
        <f t="shared" si="77"/>
        <v>5250</v>
      </c>
      <c r="J759" s="159"/>
      <c r="K759" s="325"/>
    </row>
    <row r="760" spans="3:11">
      <c r="C760" s="358">
        <v>4</v>
      </c>
      <c r="D760" s="59" t="s">
        <v>19</v>
      </c>
      <c r="E760" s="302" t="s">
        <v>6</v>
      </c>
      <c r="F760" s="74">
        <v>0.01</v>
      </c>
      <c r="G760" s="64">
        <f>VLOOKUP(D760,upahbahan,3,FALSE)</f>
        <v>200000</v>
      </c>
      <c r="H760" s="64">
        <f t="shared" si="77"/>
        <v>2000</v>
      </c>
      <c r="J760" s="159"/>
      <c r="K760" s="325"/>
    </row>
    <row r="761" spans="3:11">
      <c r="C761" s="83" t="s">
        <v>1210</v>
      </c>
      <c r="D761" s="80"/>
      <c r="E761" s="80"/>
      <c r="F761" s="187"/>
      <c r="G761" s="218"/>
      <c r="H761" s="64">
        <f>SUM(H757:H760)</f>
        <v>68360</v>
      </c>
      <c r="I761" s="219"/>
      <c r="J761" s="159"/>
      <c r="K761" s="325"/>
    </row>
    <row r="762" spans="3:11">
      <c r="C762" s="302" t="s">
        <v>1211</v>
      </c>
      <c r="D762" s="59" t="s">
        <v>1212</v>
      </c>
      <c r="E762" s="73"/>
      <c r="F762" s="205"/>
      <c r="G762" s="73"/>
      <c r="H762" s="73"/>
      <c r="J762" s="159"/>
      <c r="K762" s="325"/>
    </row>
    <row r="763" spans="3:11">
      <c r="C763" s="358">
        <v>1</v>
      </c>
      <c r="D763" s="77" t="s">
        <v>940</v>
      </c>
      <c r="E763" s="68" t="s">
        <v>114</v>
      </c>
      <c r="F763" s="74">
        <v>1.1499999999999999</v>
      </c>
      <c r="G763" s="64">
        <f>VLOOKUP(D763,upahbahan,3,FALSE)</f>
        <v>1245000</v>
      </c>
      <c r="H763" s="64">
        <f t="shared" ref="H763" si="78">F763*G763</f>
        <v>1431750</v>
      </c>
      <c r="J763" s="159"/>
      <c r="K763" s="325"/>
    </row>
    <row r="764" spans="3:11">
      <c r="C764" s="83" t="s">
        <v>1216</v>
      </c>
      <c r="D764" s="80"/>
      <c r="E764" s="80"/>
      <c r="F764" s="80"/>
      <c r="G764" s="162"/>
      <c r="H764" s="64">
        <f>SUM(H763:H763)</f>
        <v>1431750</v>
      </c>
      <c r="J764" s="159"/>
      <c r="K764" s="325"/>
    </row>
    <row r="765" spans="3:11">
      <c r="C765" s="72" t="s">
        <v>1217</v>
      </c>
      <c r="D765" s="59" t="s">
        <v>1218</v>
      </c>
      <c r="E765" s="73"/>
      <c r="F765" s="73"/>
      <c r="G765" s="73"/>
      <c r="H765" s="73"/>
      <c r="J765" s="159"/>
      <c r="K765" s="325"/>
    </row>
    <row r="766" spans="3:11">
      <c r="C766" s="83" t="s">
        <v>1219</v>
      </c>
      <c r="D766" s="80"/>
      <c r="E766" s="80"/>
      <c r="F766" s="80"/>
      <c r="G766" s="162"/>
      <c r="H766" s="303">
        <v>0</v>
      </c>
      <c r="J766" s="159"/>
      <c r="K766" s="325"/>
    </row>
    <row r="767" spans="3:11">
      <c r="C767" s="58" t="s">
        <v>1220</v>
      </c>
      <c r="D767" s="69" t="s">
        <v>1221</v>
      </c>
      <c r="E767" s="70"/>
      <c r="F767" s="70"/>
      <c r="G767" s="71"/>
      <c r="H767" s="304">
        <f>H766+H764+H761</f>
        <v>1500110</v>
      </c>
      <c r="I767" s="319"/>
      <c r="J767" s="159"/>
      <c r="K767" s="325"/>
    </row>
    <row r="768" spans="3:11">
      <c r="C768" s="58" t="s">
        <v>1222</v>
      </c>
      <c r="D768" s="69" t="s">
        <v>1325</v>
      </c>
      <c r="E768" s="70"/>
      <c r="F768" s="71"/>
      <c r="G768" s="95">
        <f>$M$9</f>
        <v>0.1</v>
      </c>
      <c r="H768" s="64">
        <f>H767*G768</f>
        <v>150011</v>
      </c>
      <c r="I768" s="319"/>
      <c r="J768" s="159"/>
      <c r="K768" s="325"/>
    </row>
    <row r="769" spans="3:11">
      <c r="C769" s="58" t="s">
        <v>1223</v>
      </c>
      <c r="D769" s="69" t="s">
        <v>1224</v>
      </c>
      <c r="E769" s="70"/>
      <c r="F769" s="70"/>
      <c r="G769" s="71"/>
      <c r="H769" s="305">
        <f>SUM(H767:H768)</f>
        <v>1650121</v>
      </c>
      <c r="I769" s="319"/>
      <c r="J769" s="159"/>
      <c r="K769" s="325"/>
    </row>
    <row r="770" spans="3:11">
      <c r="J770" s="159"/>
      <c r="K770" s="325"/>
    </row>
    <row r="771" spans="3:11">
      <c r="C771" s="53" t="s">
        <v>3300</v>
      </c>
      <c r="D771" s="313" t="s">
        <v>1685</v>
      </c>
      <c r="E771" s="315"/>
      <c r="F771" s="315"/>
      <c r="G771" s="315"/>
      <c r="H771" s="315"/>
      <c r="I771" s="56">
        <f>ROUNDDOWN(H786,-2)</f>
        <v>2039400</v>
      </c>
      <c r="J771" s="159"/>
      <c r="K771" s="325"/>
    </row>
    <row r="772" spans="3:11" ht="27.6">
      <c r="C772" s="300" t="s">
        <v>1197</v>
      </c>
      <c r="D772" s="300" t="s">
        <v>1198</v>
      </c>
      <c r="E772" s="300" t="s">
        <v>1199</v>
      </c>
      <c r="F772" s="300" t="s">
        <v>1200</v>
      </c>
      <c r="G772" s="300" t="s">
        <v>1201</v>
      </c>
      <c r="H772" s="300" t="s">
        <v>1202</v>
      </c>
      <c r="J772" s="159"/>
      <c r="K772" s="325"/>
    </row>
    <row r="773" spans="3:11">
      <c r="C773" s="302" t="s">
        <v>1203</v>
      </c>
      <c r="D773" s="59" t="s">
        <v>1204</v>
      </c>
      <c r="E773" s="73"/>
      <c r="F773" s="73"/>
      <c r="G773" s="73"/>
      <c r="H773" s="73"/>
      <c r="J773" s="159"/>
      <c r="K773" s="325"/>
    </row>
    <row r="774" spans="3:11">
      <c r="C774" s="358">
        <v>1</v>
      </c>
      <c r="D774" s="59" t="s">
        <v>5</v>
      </c>
      <c r="E774" s="302" t="s">
        <v>6</v>
      </c>
      <c r="F774" s="74">
        <v>0.17899999999999999</v>
      </c>
      <c r="G774" s="64">
        <f>VLOOKUP(D774,upahbahan,3,FALSE)</f>
        <v>100000</v>
      </c>
      <c r="H774" s="64">
        <f>F774*G774</f>
        <v>17900</v>
      </c>
      <c r="J774" s="159"/>
      <c r="K774" s="325"/>
    </row>
    <row r="775" spans="3:11">
      <c r="C775" s="358">
        <v>2</v>
      </c>
      <c r="D775" s="59" t="str">
        <f>D758</f>
        <v>Tukang listrik</v>
      </c>
      <c r="E775" s="302" t="s">
        <v>6</v>
      </c>
      <c r="F775" s="74">
        <v>0.29799999999999999</v>
      </c>
      <c r="G775" s="64">
        <f>VLOOKUP(D775,upahbahan,3,FALSE)</f>
        <v>145000</v>
      </c>
      <c r="H775" s="64">
        <f t="shared" ref="H775:H777" si="79">F775*G775</f>
        <v>43210</v>
      </c>
      <c r="J775" s="159"/>
      <c r="K775" s="325"/>
    </row>
    <row r="776" spans="3:11">
      <c r="C776" s="358">
        <v>3</v>
      </c>
      <c r="D776" s="59" t="s">
        <v>18</v>
      </c>
      <c r="E776" s="302" t="s">
        <v>6</v>
      </c>
      <c r="F776" s="74">
        <v>0.03</v>
      </c>
      <c r="G776" s="64">
        <f>VLOOKUP(D776,upahbahan,3,FALSE)</f>
        <v>175000</v>
      </c>
      <c r="H776" s="64">
        <f t="shared" si="79"/>
        <v>5250</v>
      </c>
      <c r="J776" s="159"/>
      <c r="K776" s="325"/>
    </row>
    <row r="777" spans="3:11">
      <c r="C777" s="358">
        <v>4</v>
      </c>
      <c r="D777" s="59" t="s">
        <v>19</v>
      </c>
      <c r="E777" s="302" t="s">
        <v>6</v>
      </c>
      <c r="F777" s="74">
        <v>0.01</v>
      </c>
      <c r="G777" s="64">
        <f>VLOOKUP(D777,upahbahan,3,FALSE)</f>
        <v>200000</v>
      </c>
      <c r="H777" s="64">
        <f t="shared" si="79"/>
        <v>2000</v>
      </c>
      <c r="J777" s="159"/>
      <c r="K777" s="325"/>
    </row>
    <row r="778" spans="3:11">
      <c r="C778" s="83" t="s">
        <v>1210</v>
      </c>
      <c r="D778" s="80"/>
      <c r="E778" s="80"/>
      <c r="F778" s="187"/>
      <c r="G778" s="218"/>
      <c r="H778" s="64">
        <f>SUM(H774:H777)</f>
        <v>68360</v>
      </c>
      <c r="I778" s="219"/>
      <c r="J778" s="159"/>
      <c r="K778" s="325"/>
    </row>
    <row r="779" spans="3:11">
      <c r="C779" s="302" t="s">
        <v>1211</v>
      </c>
      <c r="D779" s="59" t="s">
        <v>1212</v>
      </c>
      <c r="E779" s="73"/>
      <c r="F779" s="205"/>
      <c r="G779" s="73"/>
      <c r="H779" s="73"/>
      <c r="J779" s="159"/>
      <c r="K779" s="325"/>
    </row>
    <row r="780" spans="3:11">
      <c r="C780" s="358">
        <v>1</v>
      </c>
      <c r="D780" s="77" t="s">
        <v>942</v>
      </c>
      <c r="E780" s="68" t="s">
        <v>114</v>
      </c>
      <c r="F780" s="74">
        <v>1.1499999999999999</v>
      </c>
      <c r="G780" s="64">
        <f>VLOOKUP(D780,upahbahan,3,FALSE)</f>
        <v>1552800</v>
      </c>
      <c r="H780" s="64">
        <f>F780*G780</f>
        <v>1785719.9999999998</v>
      </c>
      <c r="J780" s="159"/>
      <c r="K780" s="325"/>
    </row>
    <row r="781" spans="3:11">
      <c r="C781" s="83" t="s">
        <v>1216</v>
      </c>
      <c r="D781" s="80"/>
      <c r="E781" s="80"/>
      <c r="F781" s="80"/>
      <c r="G781" s="162"/>
      <c r="H781" s="64">
        <f>SUM(H780:H780)</f>
        <v>1785719.9999999998</v>
      </c>
      <c r="J781" s="159"/>
      <c r="K781" s="325"/>
    </row>
    <row r="782" spans="3:11">
      <c r="C782" s="72" t="s">
        <v>1217</v>
      </c>
      <c r="D782" s="59" t="s">
        <v>1218</v>
      </c>
      <c r="E782" s="73"/>
      <c r="F782" s="73"/>
      <c r="G782" s="73"/>
      <c r="H782" s="73"/>
      <c r="J782" s="159"/>
      <c r="K782" s="325"/>
    </row>
    <row r="783" spans="3:11">
      <c r="C783" s="83" t="s">
        <v>1219</v>
      </c>
      <c r="D783" s="80"/>
      <c r="E783" s="80"/>
      <c r="F783" s="80"/>
      <c r="G783" s="162"/>
      <c r="H783" s="303">
        <v>0</v>
      </c>
      <c r="J783" s="159"/>
      <c r="K783" s="325"/>
    </row>
    <row r="784" spans="3:11">
      <c r="C784" s="58" t="s">
        <v>1220</v>
      </c>
      <c r="D784" s="69" t="s">
        <v>1221</v>
      </c>
      <c r="E784" s="70"/>
      <c r="F784" s="70"/>
      <c r="G784" s="71"/>
      <c r="H784" s="304">
        <f>H783+H781+H778</f>
        <v>1854079.9999999998</v>
      </c>
      <c r="I784" s="319"/>
      <c r="J784" s="159"/>
      <c r="K784" s="325"/>
    </row>
    <row r="785" spans="3:11">
      <c r="C785" s="58" t="s">
        <v>1222</v>
      </c>
      <c r="D785" s="69" t="s">
        <v>1325</v>
      </c>
      <c r="E785" s="70"/>
      <c r="F785" s="71"/>
      <c r="G785" s="95">
        <f>$M$9</f>
        <v>0.1</v>
      </c>
      <c r="H785" s="64">
        <f>H784*G785</f>
        <v>185408</v>
      </c>
      <c r="I785" s="319"/>
      <c r="J785" s="159"/>
      <c r="K785" s="325"/>
    </row>
    <row r="786" spans="3:11">
      <c r="C786" s="58" t="s">
        <v>1223</v>
      </c>
      <c r="D786" s="69" t="s">
        <v>1224</v>
      </c>
      <c r="E786" s="70"/>
      <c r="F786" s="70"/>
      <c r="G786" s="71"/>
      <c r="H786" s="305">
        <f>SUM(H784:H785)</f>
        <v>2039487.9999999998</v>
      </c>
      <c r="I786" s="319"/>
      <c r="J786" s="159"/>
      <c r="K786" s="325"/>
    </row>
    <row r="787" spans="3:11">
      <c r="J787" s="159"/>
      <c r="K787" s="325"/>
    </row>
    <row r="788" spans="3:11">
      <c r="C788" s="53" t="s">
        <v>3301</v>
      </c>
      <c r="D788" s="313" t="s">
        <v>1686</v>
      </c>
      <c r="E788" s="315"/>
      <c r="F788" s="315"/>
      <c r="G788" s="315"/>
      <c r="H788" s="315"/>
      <c r="I788" s="56">
        <f>ROUNDDOWN(H803,-2)</f>
        <v>2686800</v>
      </c>
      <c r="J788" s="159"/>
      <c r="K788" s="325"/>
    </row>
    <row r="789" spans="3:11" ht="27.6">
      <c r="C789" s="300" t="s">
        <v>1197</v>
      </c>
      <c r="D789" s="300" t="s">
        <v>1198</v>
      </c>
      <c r="E789" s="300" t="s">
        <v>1199</v>
      </c>
      <c r="F789" s="300" t="s">
        <v>1200</v>
      </c>
      <c r="G789" s="300" t="s">
        <v>1201</v>
      </c>
      <c r="H789" s="300" t="s">
        <v>1202</v>
      </c>
      <c r="J789" s="159"/>
      <c r="K789" s="325"/>
    </row>
    <row r="790" spans="3:11">
      <c r="C790" s="302" t="s">
        <v>1203</v>
      </c>
      <c r="D790" s="59" t="s">
        <v>1204</v>
      </c>
      <c r="E790" s="73"/>
      <c r="F790" s="73"/>
      <c r="G790" s="73"/>
      <c r="H790" s="73"/>
      <c r="J790" s="159"/>
      <c r="K790" s="325"/>
    </row>
    <row r="791" spans="3:11">
      <c r="C791" s="358">
        <v>1</v>
      </c>
      <c r="D791" s="59" t="s">
        <v>5</v>
      </c>
      <c r="E791" s="302" t="s">
        <v>6</v>
      </c>
      <c r="F791" s="74">
        <v>0.23799999999999999</v>
      </c>
      <c r="G791" s="64">
        <f>VLOOKUP(D791,upahbahan,3,FALSE)</f>
        <v>100000</v>
      </c>
      <c r="H791" s="64">
        <f t="shared" ref="H791:H794" si="80">F791*G791</f>
        <v>23800</v>
      </c>
      <c r="J791" s="159"/>
      <c r="K791" s="325"/>
    </row>
    <row r="792" spans="3:11">
      <c r="C792" s="358">
        <v>2</v>
      </c>
      <c r="D792" s="59" t="str">
        <f>D775</f>
        <v>Tukang listrik</v>
      </c>
      <c r="E792" s="302" t="s">
        <v>6</v>
      </c>
      <c r="F792" s="74">
        <v>0.39800000000000002</v>
      </c>
      <c r="G792" s="64">
        <f>VLOOKUP(D792,upahbahan,3,FALSE)</f>
        <v>145000</v>
      </c>
      <c r="H792" s="64">
        <f t="shared" si="80"/>
        <v>57710</v>
      </c>
      <c r="J792" s="159"/>
      <c r="K792" s="325"/>
    </row>
    <row r="793" spans="3:11">
      <c r="C793" s="358">
        <v>3</v>
      </c>
      <c r="D793" s="59" t="s">
        <v>18</v>
      </c>
      <c r="E793" s="302" t="s">
        <v>6</v>
      </c>
      <c r="F793" s="74">
        <v>0.04</v>
      </c>
      <c r="G793" s="64">
        <f>VLOOKUP(D793,upahbahan,3,FALSE)</f>
        <v>175000</v>
      </c>
      <c r="H793" s="64">
        <f t="shared" si="80"/>
        <v>7000</v>
      </c>
      <c r="J793" s="159"/>
      <c r="K793" s="325"/>
    </row>
    <row r="794" spans="3:11">
      <c r="C794" s="358">
        <v>4</v>
      </c>
      <c r="D794" s="59" t="s">
        <v>19</v>
      </c>
      <c r="E794" s="302" t="s">
        <v>6</v>
      </c>
      <c r="F794" s="74">
        <v>1.2999999999999999E-2</v>
      </c>
      <c r="G794" s="64">
        <f>VLOOKUP(D794,upahbahan,3,FALSE)</f>
        <v>200000</v>
      </c>
      <c r="H794" s="64">
        <f t="shared" si="80"/>
        <v>2600</v>
      </c>
      <c r="J794" s="159"/>
      <c r="K794" s="325"/>
    </row>
    <row r="795" spans="3:11">
      <c r="C795" s="83" t="s">
        <v>1210</v>
      </c>
      <c r="D795" s="80"/>
      <c r="E795" s="80"/>
      <c r="F795" s="187"/>
      <c r="G795" s="218"/>
      <c r="H795" s="64">
        <f>SUM(H791:H794)</f>
        <v>91110</v>
      </c>
      <c r="I795" s="219"/>
      <c r="J795" s="159"/>
      <c r="K795" s="325"/>
    </row>
    <row r="796" spans="3:11">
      <c r="C796" s="302" t="s">
        <v>1211</v>
      </c>
      <c r="D796" s="59" t="s">
        <v>1212</v>
      </c>
      <c r="E796" s="73"/>
      <c r="F796" s="205"/>
      <c r="G796" s="73"/>
      <c r="H796" s="73"/>
      <c r="J796" s="159"/>
      <c r="K796" s="325"/>
    </row>
    <row r="797" spans="3:11">
      <c r="C797" s="358">
        <v>1</v>
      </c>
      <c r="D797" s="77" t="s">
        <v>944</v>
      </c>
      <c r="E797" s="68" t="s">
        <v>114</v>
      </c>
      <c r="F797" s="74">
        <v>1.1499999999999999</v>
      </c>
      <c r="G797" s="64">
        <f>VLOOKUP(D797,upahbahan,3,FALSE)</f>
        <v>2044800</v>
      </c>
      <c r="H797" s="64">
        <f>F797*G797</f>
        <v>2351520</v>
      </c>
      <c r="J797" s="159"/>
      <c r="K797" s="325"/>
    </row>
    <row r="798" spans="3:11">
      <c r="C798" s="83" t="s">
        <v>1216</v>
      </c>
      <c r="D798" s="80"/>
      <c r="E798" s="80"/>
      <c r="F798" s="80"/>
      <c r="G798" s="162"/>
      <c r="H798" s="64">
        <f>SUM(H797:H797)</f>
        <v>2351520</v>
      </c>
      <c r="J798" s="159"/>
      <c r="K798" s="325"/>
    </row>
    <row r="799" spans="3:11">
      <c r="C799" s="72" t="s">
        <v>1217</v>
      </c>
      <c r="D799" s="59" t="s">
        <v>1218</v>
      </c>
      <c r="E799" s="73"/>
      <c r="F799" s="73"/>
      <c r="G799" s="73"/>
      <c r="H799" s="73"/>
      <c r="J799" s="159"/>
      <c r="K799" s="325"/>
    </row>
    <row r="800" spans="3:11">
      <c r="C800" s="83" t="s">
        <v>1219</v>
      </c>
      <c r="D800" s="80"/>
      <c r="E800" s="80"/>
      <c r="F800" s="80"/>
      <c r="G800" s="162"/>
      <c r="H800" s="303">
        <v>0</v>
      </c>
      <c r="J800" s="159"/>
      <c r="K800" s="325"/>
    </row>
    <row r="801" spans="3:11">
      <c r="C801" s="58" t="s">
        <v>1220</v>
      </c>
      <c r="D801" s="69" t="s">
        <v>1221</v>
      </c>
      <c r="E801" s="70"/>
      <c r="F801" s="70"/>
      <c r="G801" s="71"/>
      <c r="H801" s="304">
        <f>H800+H798+H795</f>
        <v>2442630</v>
      </c>
      <c r="I801" s="319"/>
      <c r="J801" s="159"/>
      <c r="K801" s="325"/>
    </row>
    <row r="802" spans="3:11">
      <c r="C802" s="58" t="s">
        <v>1222</v>
      </c>
      <c r="D802" s="69" t="s">
        <v>1325</v>
      </c>
      <c r="E802" s="70"/>
      <c r="F802" s="71"/>
      <c r="G802" s="95">
        <f>$M$9</f>
        <v>0.1</v>
      </c>
      <c r="H802" s="64">
        <f>H801*G802</f>
        <v>244263</v>
      </c>
      <c r="I802" s="319"/>
      <c r="J802" s="159"/>
      <c r="K802" s="325"/>
    </row>
    <row r="803" spans="3:11">
      <c r="C803" s="58" t="s">
        <v>1223</v>
      </c>
      <c r="D803" s="69" t="s">
        <v>1224</v>
      </c>
      <c r="E803" s="70"/>
      <c r="F803" s="70"/>
      <c r="G803" s="71"/>
      <c r="H803" s="305">
        <f>SUM(H801:H802)</f>
        <v>2686893</v>
      </c>
      <c r="I803" s="319"/>
      <c r="J803" s="159"/>
      <c r="K803" s="325"/>
    </row>
    <row r="804" spans="3:11">
      <c r="J804" s="159"/>
      <c r="K804" s="325"/>
    </row>
    <row r="805" spans="3:11">
      <c r="C805" s="53" t="s">
        <v>3302</v>
      </c>
      <c r="D805" s="313" t="s">
        <v>1687</v>
      </c>
      <c r="E805" s="315"/>
      <c r="F805" s="315"/>
      <c r="G805" s="315"/>
      <c r="H805" s="315"/>
      <c r="I805" s="56">
        <f>ROUNDDOWN(H820,-2)</f>
        <v>3327100</v>
      </c>
      <c r="J805" s="159"/>
      <c r="K805" s="325"/>
    </row>
    <row r="806" spans="3:11" ht="27.6">
      <c r="C806" s="300" t="s">
        <v>1197</v>
      </c>
      <c r="D806" s="300" t="s">
        <v>1198</v>
      </c>
      <c r="E806" s="300" t="s">
        <v>1199</v>
      </c>
      <c r="F806" s="300" t="s">
        <v>1200</v>
      </c>
      <c r="G806" s="300" t="s">
        <v>1201</v>
      </c>
      <c r="H806" s="300" t="s">
        <v>1202</v>
      </c>
      <c r="J806" s="159"/>
      <c r="K806" s="325"/>
    </row>
    <row r="807" spans="3:11">
      <c r="C807" s="302" t="s">
        <v>1203</v>
      </c>
      <c r="D807" s="59" t="s">
        <v>1204</v>
      </c>
      <c r="E807" s="73"/>
      <c r="F807" s="73"/>
      <c r="G807" s="73"/>
      <c r="H807" s="73"/>
      <c r="J807" s="159"/>
      <c r="K807" s="325"/>
    </row>
    <row r="808" spans="3:11">
      <c r="C808" s="358">
        <v>1</v>
      </c>
      <c r="D808" s="59" t="s">
        <v>5</v>
      </c>
      <c r="E808" s="302" t="s">
        <v>6</v>
      </c>
      <c r="F808" s="74">
        <v>0.23799999999999999</v>
      </c>
      <c r="G808" s="64">
        <f>VLOOKUP(D808,upahbahan,3,FALSE)</f>
        <v>100000</v>
      </c>
      <c r="H808" s="64">
        <f t="shared" ref="H808:H811" si="81">F808*G808</f>
        <v>23800</v>
      </c>
      <c r="J808" s="159"/>
      <c r="K808" s="325"/>
    </row>
    <row r="809" spans="3:11">
      <c r="C809" s="358">
        <v>2</v>
      </c>
      <c r="D809" s="59" t="str">
        <f>D792</f>
        <v>Tukang listrik</v>
      </c>
      <c r="E809" s="302" t="s">
        <v>6</v>
      </c>
      <c r="F809" s="74">
        <v>0.39800000000000002</v>
      </c>
      <c r="G809" s="64">
        <f>VLOOKUP(D809,upahbahan,3,FALSE)</f>
        <v>145000</v>
      </c>
      <c r="H809" s="64">
        <f t="shared" si="81"/>
        <v>57710</v>
      </c>
      <c r="J809" s="159"/>
      <c r="K809" s="325"/>
    </row>
    <row r="810" spans="3:11">
      <c r="C810" s="358">
        <v>3</v>
      </c>
      <c r="D810" s="59" t="s">
        <v>18</v>
      </c>
      <c r="E810" s="302" t="s">
        <v>6</v>
      </c>
      <c r="F810" s="74">
        <v>0.04</v>
      </c>
      <c r="G810" s="64">
        <f>VLOOKUP(D810,upahbahan,3,FALSE)</f>
        <v>175000</v>
      </c>
      <c r="H810" s="64">
        <f t="shared" si="81"/>
        <v>7000</v>
      </c>
      <c r="J810" s="159"/>
      <c r="K810" s="325"/>
    </row>
    <row r="811" spans="3:11">
      <c r="C811" s="358">
        <v>4</v>
      </c>
      <c r="D811" s="59" t="s">
        <v>19</v>
      </c>
      <c r="E811" s="302" t="s">
        <v>6</v>
      </c>
      <c r="F811" s="74">
        <v>1.2999999999999999E-2</v>
      </c>
      <c r="G811" s="64">
        <f>VLOOKUP(D811,upahbahan,3,FALSE)</f>
        <v>200000</v>
      </c>
      <c r="H811" s="64">
        <f t="shared" si="81"/>
        <v>2600</v>
      </c>
      <c r="J811" s="159"/>
      <c r="K811" s="325"/>
    </row>
    <row r="812" spans="3:11">
      <c r="C812" s="83" t="s">
        <v>1210</v>
      </c>
      <c r="D812" s="80"/>
      <c r="E812" s="80"/>
      <c r="F812" s="187"/>
      <c r="G812" s="218"/>
      <c r="H812" s="64">
        <f>SUM(H808:H811)</f>
        <v>91110</v>
      </c>
      <c r="I812" s="219"/>
      <c r="J812" s="159"/>
      <c r="K812" s="325"/>
    </row>
    <row r="813" spans="3:11">
      <c r="C813" s="302" t="s">
        <v>1211</v>
      </c>
      <c r="D813" s="59" t="s">
        <v>1212</v>
      </c>
      <c r="E813" s="73"/>
      <c r="F813" s="205"/>
      <c r="G813" s="73"/>
      <c r="H813" s="73"/>
      <c r="J813" s="159"/>
      <c r="K813" s="325"/>
    </row>
    <row r="814" spans="3:11">
      <c r="C814" s="358">
        <v>1</v>
      </c>
      <c r="D814" s="77" t="s">
        <v>946</v>
      </c>
      <c r="E814" s="68" t="s">
        <v>114</v>
      </c>
      <c r="F814" s="74">
        <v>1.1499999999999999</v>
      </c>
      <c r="G814" s="64">
        <f>VLOOKUP(D814,upahbahan,3,FALSE)</f>
        <v>2550900</v>
      </c>
      <c r="H814" s="64">
        <f t="shared" ref="H814" si="82">F814*G814</f>
        <v>2933535</v>
      </c>
      <c r="J814" s="159"/>
      <c r="K814" s="325"/>
    </row>
    <row r="815" spans="3:11">
      <c r="C815" s="83" t="s">
        <v>1216</v>
      </c>
      <c r="D815" s="80"/>
      <c r="E815" s="80"/>
      <c r="F815" s="80"/>
      <c r="G815" s="162"/>
      <c r="H815" s="64">
        <f>SUM(H814:H814)</f>
        <v>2933535</v>
      </c>
      <c r="J815" s="159"/>
      <c r="K815" s="325"/>
    </row>
    <row r="816" spans="3:11">
      <c r="C816" s="72" t="s">
        <v>1217</v>
      </c>
      <c r="D816" s="59" t="s">
        <v>1218</v>
      </c>
      <c r="E816" s="73"/>
      <c r="F816" s="73"/>
      <c r="G816" s="73"/>
      <c r="H816" s="73"/>
      <c r="J816" s="159"/>
      <c r="K816" s="325"/>
    </row>
    <row r="817" spans="3:11">
      <c r="C817" s="83" t="s">
        <v>1219</v>
      </c>
      <c r="D817" s="80"/>
      <c r="E817" s="80"/>
      <c r="F817" s="80"/>
      <c r="G817" s="162"/>
      <c r="H817" s="303">
        <v>0</v>
      </c>
      <c r="J817" s="159"/>
      <c r="K817" s="325"/>
    </row>
    <row r="818" spans="3:11">
      <c r="C818" s="58" t="s">
        <v>1220</v>
      </c>
      <c r="D818" s="69" t="s">
        <v>1221</v>
      </c>
      <c r="E818" s="70"/>
      <c r="F818" s="70"/>
      <c r="G818" s="71"/>
      <c r="H818" s="304">
        <f>H817+H815+H812</f>
        <v>3024645</v>
      </c>
      <c r="I818" s="319"/>
      <c r="J818" s="159"/>
      <c r="K818" s="325"/>
    </row>
    <row r="819" spans="3:11">
      <c r="C819" s="58" t="s">
        <v>1222</v>
      </c>
      <c r="D819" s="69" t="s">
        <v>1325</v>
      </c>
      <c r="E819" s="70"/>
      <c r="F819" s="71"/>
      <c r="G819" s="95">
        <f>$M$9</f>
        <v>0.1</v>
      </c>
      <c r="H819" s="64">
        <f>H818*G819</f>
        <v>302464.5</v>
      </c>
      <c r="I819" s="319"/>
      <c r="J819" s="159"/>
      <c r="K819" s="325"/>
    </row>
    <row r="820" spans="3:11">
      <c r="C820" s="58" t="s">
        <v>1223</v>
      </c>
      <c r="D820" s="69" t="s">
        <v>1224</v>
      </c>
      <c r="E820" s="70"/>
      <c r="F820" s="70"/>
      <c r="G820" s="71"/>
      <c r="H820" s="305">
        <f>SUM(H818:H819)</f>
        <v>3327109.5</v>
      </c>
      <c r="I820" s="319"/>
      <c r="J820" s="159"/>
      <c r="K820" s="325"/>
    </row>
    <row r="821" spans="3:11">
      <c r="J821" s="159"/>
      <c r="K821" s="325"/>
    </row>
    <row r="822" spans="3:11">
      <c r="C822" s="54" t="s">
        <v>3303</v>
      </c>
      <c r="D822" s="54" t="s">
        <v>3304</v>
      </c>
      <c r="J822" s="159"/>
      <c r="K822" s="325"/>
    </row>
    <row r="823" spans="3:11">
      <c r="C823" s="53" t="s">
        <v>3305</v>
      </c>
      <c r="D823" s="313" t="s">
        <v>1688</v>
      </c>
      <c r="E823" s="315"/>
      <c r="F823" s="315"/>
      <c r="G823" s="315"/>
      <c r="H823" s="315"/>
      <c r="I823" s="56">
        <f>ROUNDDOWN(H838,-2)</f>
        <v>9100</v>
      </c>
      <c r="J823" s="159"/>
      <c r="K823" s="325"/>
    </row>
    <row r="824" spans="3:11" ht="27.6">
      <c r="C824" s="300" t="s">
        <v>1197</v>
      </c>
      <c r="D824" s="300" t="s">
        <v>1198</v>
      </c>
      <c r="E824" s="300" t="s">
        <v>1199</v>
      </c>
      <c r="F824" s="300" t="s">
        <v>1200</v>
      </c>
      <c r="G824" s="300" t="s">
        <v>1201</v>
      </c>
      <c r="H824" s="300" t="s">
        <v>1202</v>
      </c>
      <c r="J824" s="159"/>
      <c r="K824" s="325"/>
    </row>
    <row r="825" spans="3:11">
      <c r="C825" s="72" t="s">
        <v>1203</v>
      </c>
      <c r="D825" s="59" t="s">
        <v>1204</v>
      </c>
      <c r="E825" s="73"/>
      <c r="F825" s="73"/>
      <c r="G825" s="73"/>
      <c r="H825" s="73"/>
      <c r="J825" s="159"/>
      <c r="K825" s="325"/>
    </row>
    <row r="826" spans="3:11">
      <c r="C826" s="301">
        <v>1</v>
      </c>
      <c r="D826" s="59" t="s">
        <v>5</v>
      </c>
      <c r="E826" s="302" t="s">
        <v>6</v>
      </c>
      <c r="F826" s="74">
        <v>1.2E-2</v>
      </c>
      <c r="G826" s="64">
        <f>VLOOKUP(D826,upahbahan,3,FALSE)</f>
        <v>100000</v>
      </c>
      <c r="H826" s="64">
        <f>F826*G826</f>
        <v>1200</v>
      </c>
      <c r="J826" s="159"/>
      <c r="K826" s="325"/>
    </row>
    <row r="827" spans="3:11">
      <c r="C827" s="301">
        <v>2</v>
      </c>
      <c r="D827" s="59" t="str">
        <f>D809</f>
        <v>Tukang listrik</v>
      </c>
      <c r="E827" s="302" t="s">
        <v>6</v>
      </c>
      <c r="F827" s="74">
        <v>0.02</v>
      </c>
      <c r="G827" s="64">
        <f>VLOOKUP(D827,upahbahan,3,FALSE)</f>
        <v>145000</v>
      </c>
      <c r="H827" s="64">
        <f t="shared" ref="H827:H829" si="83">F827*G827</f>
        <v>2900</v>
      </c>
      <c r="J827" s="159"/>
      <c r="K827" s="325"/>
    </row>
    <row r="828" spans="3:11">
      <c r="C828" s="301">
        <v>3</v>
      </c>
      <c r="D828" s="59" t="s">
        <v>18</v>
      </c>
      <c r="E828" s="302" t="s">
        <v>6</v>
      </c>
      <c r="F828" s="74">
        <v>2E-3</v>
      </c>
      <c r="G828" s="64">
        <f>VLOOKUP(D828,upahbahan,3,FALSE)</f>
        <v>175000</v>
      </c>
      <c r="H828" s="64">
        <f t="shared" si="83"/>
        <v>350</v>
      </c>
      <c r="J828" s="159"/>
      <c r="K828" s="325"/>
    </row>
    <row r="829" spans="3:11">
      <c r="C829" s="301">
        <v>4</v>
      </c>
      <c r="D829" s="59" t="s">
        <v>19</v>
      </c>
      <c r="E829" s="302" t="s">
        <v>6</v>
      </c>
      <c r="F829" s="74">
        <v>1E-3</v>
      </c>
      <c r="G829" s="64">
        <f>VLOOKUP(D829,upahbahan,3,FALSE)</f>
        <v>200000</v>
      </c>
      <c r="H829" s="64">
        <f t="shared" si="83"/>
        <v>200</v>
      </c>
      <c r="J829" s="159"/>
      <c r="K829" s="325"/>
    </row>
    <row r="830" spans="3:11">
      <c r="C830" s="83" t="s">
        <v>1210</v>
      </c>
      <c r="D830" s="80"/>
      <c r="E830" s="80"/>
      <c r="F830" s="187"/>
      <c r="G830" s="218"/>
      <c r="H830" s="64">
        <f>SUM(H826:H829)</f>
        <v>4650</v>
      </c>
      <c r="I830" s="219"/>
      <c r="J830" s="159"/>
      <c r="K830" s="325"/>
    </row>
    <row r="831" spans="3:11">
      <c r="C831" s="72" t="s">
        <v>1211</v>
      </c>
      <c r="D831" s="59" t="s">
        <v>1212</v>
      </c>
      <c r="E831" s="73"/>
      <c r="F831" s="205"/>
      <c r="G831" s="73"/>
      <c r="H831" s="73"/>
      <c r="J831" s="159"/>
      <c r="K831" s="325"/>
    </row>
    <row r="832" spans="3:11">
      <c r="C832" s="301">
        <v>1</v>
      </c>
      <c r="D832" s="77" t="s">
        <v>848</v>
      </c>
      <c r="E832" s="68" t="s">
        <v>114</v>
      </c>
      <c r="F832" s="74">
        <v>1.1499999999999999</v>
      </c>
      <c r="G832" s="64">
        <f>VLOOKUP(D832,upahbahan,3,FALSE)</f>
        <v>3200</v>
      </c>
      <c r="H832" s="64">
        <f t="shared" ref="H832" si="84">F832*G832</f>
        <v>3679.9999999999995</v>
      </c>
      <c r="J832" s="159"/>
      <c r="K832" s="325"/>
    </row>
    <row r="833" spans="3:11">
      <c r="C833" s="83" t="s">
        <v>1216</v>
      </c>
      <c r="D833" s="80"/>
      <c r="E833" s="80"/>
      <c r="F833" s="80"/>
      <c r="G833" s="162"/>
      <c r="H833" s="64">
        <f>SUM(H832:H832)</f>
        <v>3679.9999999999995</v>
      </c>
      <c r="J833" s="159"/>
      <c r="K833" s="325"/>
    </row>
    <row r="834" spans="3:11">
      <c r="C834" s="72" t="s">
        <v>1217</v>
      </c>
      <c r="D834" s="59" t="s">
        <v>1218</v>
      </c>
      <c r="E834" s="73"/>
      <c r="F834" s="73"/>
      <c r="G834" s="73"/>
      <c r="H834" s="73"/>
      <c r="J834" s="159"/>
      <c r="K834" s="325"/>
    </row>
    <row r="835" spans="3:11">
      <c r="C835" s="83" t="s">
        <v>1219</v>
      </c>
      <c r="D835" s="80"/>
      <c r="E835" s="80"/>
      <c r="F835" s="80"/>
      <c r="G835" s="162"/>
      <c r="H835" s="303">
        <v>0</v>
      </c>
      <c r="J835" s="159"/>
      <c r="K835" s="325"/>
    </row>
    <row r="836" spans="3:11">
      <c r="C836" s="58" t="s">
        <v>1220</v>
      </c>
      <c r="D836" s="69" t="s">
        <v>1221</v>
      </c>
      <c r="E836" s="70"/>
      <c r="F836" s="70"/>
      <c r="G836" s="71"/>
      <c r="H836" s="304">
        <f>H835+H833+H830</f>
        <v>8330</v>
      </c>
      <c r="I836" s="319"/>
      <c r="J836" s="159"/>
      <c r="K836" s="325"/>
    </row>
    <row r="837" spans="3:11">
      <c r="C837" s="58" t="s">
        <v>1222</v>
      </c>
      <c r="D837" s="69" t="s">
        <v>1325</v>
      </c>
      <c r="E837" s="70"/>
      <c r="F837" s="71"/>
      <c r="G837" s="95">
        <f>$M$9</f>
        <v>0.1</v>
      </c>
      <c r="H837" s="64">
        <f>H836*G837</f>
        <v>833</v>
      </c>
      <c r="I837" s="319"/>
      <c r="J837" s="159"/>
      <c r="K837" s="325"/>
    </row>
    <row r="838" spans="3:11">
      <c r="C838" s="58" t="s">
        <v>1223</v>
      </c>
      <c r="D838" s="69" t="s">
        <v>1224</v>
      </c>
      <c r="E838" s="70"/>
      <c r="F838" s="70"/>
      <c r="G838" s="71"/>
      <c r="H838" s="305">
        <f>SUM(H836:H837)</f>
        <v>9163</v>
      </c>
      <c r="I838" s="319"/>
      <c r="J838" s="159"/>
      <c r="K838" s="325"/>
    </row>
    <row r="839" spans="3:11">
      <c r="J839" s="159"/>
      <c r="K839" s="325"/>
    </row>
    <row r="840" spans="3:11">
      <c r="C840" s="53" t="s">
        <v>3306</v>
      </c>
      <c r="D840" s="313" t="s">
        <v>1689</v>
      </c>
      <c r="E840" s="315"/>
      <c r="F840" s="315"/>
      <c r="G840" s="315"/>
      <c r="H840" s="315"/>
      <c r="I840" s="56">
        <f>ROUNDDOWN(H855,-2)</f>
        <v>11800</v>
      </c>
      <c r="J840" s="159"/>
      <c r="K840" s="325"/>
    </row>
    <row r="841" spans="3:11" ht="27.6">
      <c r="C841" s="300" t="s">
        <v>1197</v>
      </c>
      <c r="D841" s="300" t="s">
        <v>1198</v>
      </c>
      <c r="E841" s="300" t="s">
        <v>1199</v>
      </c>
      <c r="F841" s="300" t="s">
        <v>1200</v>
      </c>
      <c r="G841" s="300" t="s">
        <v>1201</v>
      </c>
      <c r="H841" s="300" t="s">
        <v>1202</v>
      </c>
      <c r="J841" s="159"/>
      <c r="K841" s="325"/>
    </row>
    <row r="842" spans="3:11">
      <c r="C842" s="302" t="s">
        <v>1203</v>
      </c>
      <c r="D842" s="59" t="s">
        <v>1204</v>
      </c>
      <c r="E842" s="73"/>
      <c r="F842" s="73"/>
      <c r="G842" s="73"/>
      <c r="H842" s="73"/>
      <c r="J842" s="159"/>
      <c r="K842" s="325"/>
    </row>
    <row r="843" spans="3:11">
      <c r="C843" s="358">
        <v>1</v>
      </c>
      <c r="D843" s="59" t="s">
        <v>5</v>
      </c>
      <c r="E843" s="302" t="s">
        <v>6</v>
      </c>
      <c r="F843" s="74">
        <v>1.2E-2</v>
      </c>
      <c r="G843" s="64">
        <f>VLOOKUP(D843,upahbahan,3,FALSE)</f>
        <v>100000</v>
      </c>
      <c r="H843" s="64">
        <f>F843*G843</f>
        <v>1200</v>
      </c>
      <c r="J843" s="159"/>
      <c r="K843" s="325"/>
    </row>
    <row r="844" spans="3:11">
      <c r="C844" s="358">
        <v>2</v>
      </c>
      <c r="D844" s="59" t="str">
        <f>D827</f>
        <v>Tukang listrik</v>
      </c>
      <c r="E844" s="302" t="s">
        <v>6</v>
      </c>
      <c r="F844" s="74">
        <v>0.02</v>
      </c>
      <c r="G844" s="64">
        <f>VLOOKUP(D844,upahbahan,3,FALSE)</f>
        <v>145000</v>
      </c>
      <c r="H844" s="64">
        <f t="shared" ref="H844:H846" si="85">F844*G844</f>
        <v>2900</v>
      </c>
      <c r="J844" s="159"/>
      <c r="K844" s="325"/>
    </row>
    <row r="845" spans="3:11">
      <c r="C845" s="358">
        <v>3</v>
      </c>
      <c r="D845" s="59" t="s">
        <v>18</v>
      </c>
      <c r="E845" s="302" t="s">
        <v>6</v>
      </c>
      <c r="F845" s="74">
        <v>2E-3</v>
      </c>
      <c r="G845" s="64">
        <f>VLOOKUP(D845,upahbahan,3,FALSE)</f>
        <v>175000</v>
      </c>
      <c r="H845" s="64">
        <f t="shared" si="85"/>
        <v>350</v>
      </c>
      <c r="J845" s="159"/>
      <c r="K845" s="325"/>
    </row>
    <row r="846" spans="3:11">
      <c r="C846" s="358">
        <v>4</v>
      </c>
      <c r="D846" s="59" t="s">
        <v>19</v>
      </c>
      <c r="E846" s="302" t="s">
        <v>6</v>
      </c>
      <c r="F846" s="74">
        <v>1E-3</v>
      </c>
      <c r="G846" s="64">
        <f>VLOOKUP(D846,upahbahan,3,FALSE)</f>
        <v>200000</v>
      </c>
      <c r="H846" s="64">
        <f t="shared" si="85"/>
        <v>200</v>
      </c>
      <c r="J846" s="159"/>
      <c r="K846" s="325"/>
    </row>
    <row r="847" spans="3:11">
      <c r="C847" s="83" t="s">
        <v>1210</v>
      </c>
      <c r="D847" s="80"/>
      <c r="E847" s="80"/>
      <c r="F847" s="187"/>
      <c r="G847" s="218"/>
      <c r="H847" s="64">
        <f>SUM(H843:H846)</f>
        <v>4650</v>
      </c>
      <c r="I847" s="219"/>
      <c r="J847" s="159"/>
      <c r="K847" s="325"/>
    </row>
    <row r="848" spans="3:11">
      <c r="C848" s="302" t="s">
        <v>1211</v>
      </c>
      <c r="D848" s="59" t="s">
        <v>1212</v>
      </c>
      <c r="E848" s="73"/>
      <c r="F848" s="205"/>
      <c r="G848" s="73"/>
      <c r="H848" s="73"/>
      <c r="J848" s="159"/>
      <c r="K848" s="325"/>
    </row>
    <row r="849" spans="3:11">
      <c r="C849" s="358">
        <v>1</v>
      </c>
      <c r="D849" s="77" t="s">
        <v>851</v>
      </c>
      <c r="E849" s="68" t="s">
        <v>114</v>
      </c>
      <c r="F849" s="74">
        <v>1.1499999999999999</v>
      </c>
      <c r="G849" s="64">
        <f>VLOOKUP(D849,upahbahan,3,FALSE)</f>
        <v>5300</v>
      </c>
      <c r="H849" s="64">
        <f t="shared" ref="H849" si="86">F849*G849</f>
        <v>6094.9999999999991</v>
      </c>
      <c r="J849" s="159"/>
      <c r="K849" s="325"/>
    </row>
    <row r="850" spans="3:11">
      <c r="C850" s="83" t="s">
        <v>1216</v>
      </c>
      <c r="D850" s="80"/>
      <c r="E850" s="80"/>
      <c r="F850" s="80"/>
      <c r="G850" s="162"/>
      <c r="H850" s="64">
        <f>SUM(H849:H849)</f>
        <v>6094.9999999999991</v>
      </c>
      <c r="J850" s="159"/>
      <c r="K850" s="325"/>
    </row>
    <row r="851" spans="3:11">
      <c r="C851" s="72" t="s">
        <v>1217</v>
      </c>
      <c r="D851" s="59" t="s">
        <v>1218</v>
      </c>
      <c r="E851" s="73"/>
      <c r="F851" s="73"/>
      <c r="G851" s="73"/>
      <c r="H851" s="73"/>
      <c r="J851" s="159"/>
      <c r="K851" s="325"/>
    </row>
    <row r="852" spans="3:11">
      <c r="C852" s="83" t="s">
        <v>1219</v>
      </c>
      <c r="D852" s="80"/>
      <c r="E852" s="80"/>
      <c r="F852" s="80"/>
      <c r="G852" s="162"/>
      <c r="H852" s="303">
        <v>0</v>
      </c>
      <c r="J852" s="159"/>
      <c r="K852" s="325"/>
    </row>
    <row r="853" spans="3:11">
      <c r="C853" s="58" t="s">
        <v>1220</v>
      </c>
      <c r="D853" s="69" t="s">
        <v>1221</v>
      </c>
      <c r="E853" s="70"/>
      <c r="F853" s="70"/>
      <c r="G853" s="71"/>
      <c r="H853" s="304">
        <f>H852+H850+H847</f>
        <v>10745</v>
      </c>
      <c r="I853" s="319"/>
      <c r="J853" s="159"/>
      <c r="K853" s="325"/>
    </row>
    <row r="854" spans="3:11">
      <c r="C854" s="58" t="s">
        <v>1222</v>
      </c>
      <c r="D854" s="69" t="s">
        <v>1325</v>
      </c>
      <c r="E854" s="70"/>
      <c r="F854" s="71"/>
      <c r="G854" s="95">
        <f>$M$9</f>
        <v>0.1</v>
      </c>
      <c r="H854" s="64">
        <f>H853*G854</f>
        <v>1074.5</v>
      </c>
      <c r="I854" s="319"/>
      <c r="J854" s="159"/>
      <c r="K854" s="325"/>
    </row>
    <row r="855" spans="3:11">
      <c r="C855" s="58" t="s">
        <v>1223</v>
      </c>
      <c r="D855" s="69" t="s">
        <v>1224</v>
      </c>
      <c r="E855" s="70"/>
      <c r="F855" s="70"/>
      <c r="G855" s="71"/>
      <c r="H855" s="305">
        <f>SUM(H853:H854)</f>
        <v>11819.5</v>
      </c>
      <c r="I855" s="319"/>
      <c r="J855" s="159"/>
      <c r="K855" s="325"/>
    </row>
    <row r="856" spans="3:11">
      <c r="J856" s="159"/>
      <c r="K856" s="325"/>
    </row>
    <row r="857" spans="3:11">
      <c r="C857" s="53" t="s">
        <v>3307</v>
      </c>
      <c r="D857" s="313" t="s">
        <v>1690</v>
      </c>
      <c r="E857" s="315"/>
      <c r="F857" s="315"/>
      <c r="G857" s="315"/>
      <c r="H857" s="315"/>
      <c r="I857" s="56">
        <f>ROUNDDOWN(H872,-2)</f>
        <v>18400</v>
      </c>
      <c r="J857" s="159"/>
      <c r="K857" s="325"/>
    </row>
    <row r="858" spans="3:11" ht="27.6">
      <c r="C858" s="300" t="s">
        <v>1197</v>
      </c>
      <c r="D858" s="300" t="s">
        <v>1198</v>
      </c>
      <c r="E858" s="300" t="s">
        <v>1199</v>
      </c>
      <c r="F858" s="300" t="s">
        <v>1200</v>
      </c>
      <c r="G858" s="300" t="s">
        <v>1201</v>
      </c>
      <c r="H858" s="300" t="s">
        <v>1202</v>
      </c>
      <c r="J858" s="159"/>
      <c r="K858" s="325"/>
    </row>
    <row r="859" spans="3:11">
      <c r="C859" s="302" t="s">
        <v>1203</v>
      </c>
      <c r="D859" s="59" t="s">
        <v>1204</v>
      </c>
      <c r="E859" s="73"/>
      <c r="F859" s="73"/>
      <c r="G859" s="73"/>
      <c r="H859" s="73"/>
      <c r="J859" s="159"/>
      <c r="K859" s="325"/>
    </row>
    <row r="860" spans="3:11">
      <c r="C860" s="358">
        <v>1</v>
      </c>
      <c r="D860" s="59" t="s">
        <v>5</v>
      </c>
      <c r="E860" s="302" t="s">
        <v>6</v>
      </c>
      <c r="F860" s="181">
        <v>1.9E-2</v>
      </c>
      <c r="G860" s="64">
        <f>VLOOKUP(D860,upahbahan,3,FALSE)</f>
        <v>100000</v>
      </c>
      <c r="H860" s="64">
        <f t="shared" ref="H860:H863" si="87">F860*G860</f>
        <v>1900</v>
      </c>
      <c r="J860" s="159"/>
      <c r="K860" s="325"/>
    </row>
    <row r="861" spans="3:11">
      <c r="C861" s="358">
        <v>2</v>
      </c>
      <c r="D861" s="59" t="str">
        <f>D844</f>
        <v>Tukang listrik</v>
      </c>
      <c r="E861" s="302" t="s">
        <v>6</v>
      </c>
      <c r="F861" s="181">
        <v>3.2000000000000001E-2</v>
      </c>
      <c r="G861" s="64">
        <f>VLOOKUP(D861,upahbahan,3,FALSE)</f>
        <v>145000</v>
      </c>
      <c r="H861" s="64">
        <f t="shared" si="87"/>
        <v>4640</v>
      </c>
      <c r="J861" s="159"/>
      <c r="K861" s="325"/>
    </row>
    <row r="862" spans="3:11">
      <c r="C862" s="358">
        <v>3</v>
      </c>
      <c r="D862" s="59" t="s">
        <v>18</v>
      </c>
      <c r="E862" s="302" t="s">
        <v>6</v>
      </c>
      <c r="F862" s="181">
        <v>3.0000000000000001E-3</v>
      </c>
      <c r="G862" s="64">
        <f>VLOOKUP(D862,upahbahan,3,FALSE)</f>
        <v>175000</v>
      </c>
      <c r="H862" s="64">
        <f t="shared" si="87"/>
        <v>525</v>
      </c>
      <c r="J862" s="159"/>
      <c r="K862" s="325"/>
    </row>
    <row r="863" spans="3:11">
      <c r="C863" s="358">
        <v>4</v>
      </c>
      <c r="D863" s="59" t="s">
        <v>19</v>
      </c>
      <c r="E863" s="302" t="s">
        <v>6</v>
      </c>
      <c r="F863" s="181">
        <v>1E-3</v>
      </c>
      <c r="G863" s="64">
        <f>VLOOKUP(D863,upahbahan,3,FALSE)</f>
        <v>200000</v>
      </c>
      <c r="H863" s="64">
        <f t="shared" si="87"/>
        <v>200</v>
      </c>
      <c r="J863" s="159"/>
      <c r="K863" s="325"/>
    </row>
    <row r="864" spans="3:11">
      <c r="C864" s="83" t="s">
        <v>1210</v>
      </c>
      <c r="D864" s="80"/>
      <c r="E864" s="80"/>
      <c r="F864" s="187"/>
      <c r="G864" s="218"/>
      <c r="H864" s="64">
        <f>SUM(H860:H863)</f>
        <v>7265</v>
      </c>
      <c r="I864" s="219"/>
      <c r="J864" s="159"/>
      <c r="K864" s="325"/>
    </row>
    <row r="865" spans="3:11">
      <c r="C865" s="302" t="s">
        <v>1211</v>
      </c>
      <c r="D865" s="59" t="s">
        <v>1212</v>
      </c>
      <c r="E865" s="73"/>
      <c r="F865" s="205"/>
      <c r="G865" s="73"/>
      <c r="H865" s="73"/>
      <c r="J865" s="159"/>
      <c r="K865" s="325"/>
    </row>
    <row r="866" spans="3:11">
      <c r="C866" s="358">
        <v>1</v>
      </c>
      <c r="D866" s="77" t="s">
        <v>852</v>
      </c>
      <c r="E866" s="68" t="s">
        <v>114</v>
      </c>
      <c r="F866" s="74">
        <v>1.1499999999999999</v>
      </c>
      <c r="G866" s="64">
        <f>VLOOKUP(D866,upahbahan,3,FALSE)</f>
        <v>8300</v>
      </c>
      <c r="H866" s="64">
        <f t="shared" ref="H866" si="88">F866*G866</f>
        <v>9545</v>
      </c>
      <c r="J866" s="159"/>
      <c r="K866" s="325"/>
    </row>
    <row r="867" spans="3:11">
      <c r="C867" s="83" t="s">
        <v>1216</v>
      </c>
      <c r="D867" s="80"/>
      <c r="E867" s="80"/>
      <c r="F867" s="80"/>
      <c r="G867" s="162"/>
      <c r="H867" s="64">
        <f>SUM(H866:H866)</f>
        <v>9545</v>
      </c>
      <c r="J867" s="159"/>
      <c r="K867" s="325"/>
    </row>
    <row r="868" spans="3:11">
      <c r="C868" s="72" t="s">
        <v>1217</v>
      </c>
      <c r="D868" s="59" t="s">
        <v>1218</v>
      </c>
      <c r="E868" s="73"/>
      <c r="F868" s="73"/>
      <c r="G868" s="73"/>
      <c r="H868" s="73"/>
      <c r="J868" s="159"/>
      <c r="K868" s="325"/>
    </row>
    <row r="869" spans="3:11">
      <c r="C869" s="83" t="s">
        <v>1219</v>
      </c>
      <c r="D869" s="80"/>
      <c r="E869" s="80"/>
      <c r="F869" s="80"/>
      <c r="G869" s="162"/>
      <c r="H869" s="303">
        <v>0</v>
      </c>
      <c r="J869" s="159"/>
      <c r="K869" s="325"/>
    </row>
    <row r="870" spans="3:11">
      <c r="C870" s="58" t="s">
        <v>1220</v>
      </c>
      <c r="D870" s="69" t="s">
        <v>1221</v>
      </c>
      <c r="E870" s="70"/>
      <c r="F870" s="70"/>
      <c r="G870" s="71"/>
      <c r="H870" s="304">
        <f>H869+H867+H864</f>
        <v>16810</v>
      </c>
      <c r="I870" s="319"/>
      <c r="J870" s="159"/>
      <c r="K870" s="325"/>
    </row>
    <row r="871" spans="3:11">
      <c r="C871" s="58" t="s">
        <v>1222</v>
      </c>
      <c r="D871" s="69" t="s">
        <v>1325</v>
      </c>
      <c r="E871" s="70"/>
      <c r="F871" s="71"/>
      <c r="G871" s="95">
        <f>$M$9</f>
        <v>0.1</v>
      </c>
      <c r="H871" s="64">
        <f>H870*G871</f>
        <v>1681</v>
      </c>
      <c r="I871" s="319"/>
      <c r="J871" s="159"/>
      <c r="K871" s="325"/>
    </row>
    <row r="872" spans="3:11">
      <c r="C872" s="58" t="s">
        <v>1223</v>
      </c>
      <c r="D872" s="69" t="s">
        <v>1224</v>
      </c>
      <c r="E872" s="70"/>
      <c r="F872" s="70"/>
      <c r="G872" s="71"/>
      <c r="H872" s="305">
        <f>SUM(H870:H871)</f>
        <v>18491</v>
      </c>
      <c r="I872" s="319"/>
      <c r="J872" s="159"/>
      <c r="K872" s="325"/>
    </row>
    <row r="873" spans="3:11">
      <c r="J873" s="159"/>
      <c r="K873" s="325"/>
    </row>
    <row r="874" spans="3:11">
      <c r="C874" s="53" t="s">
        <v>3308</v>
      </c>
      <c r="D874" s="313" t="s">
        <v>1691</v>
      </c>
      <c r="E874" s="315"/>
      <c r="F874" s="315"/>
      <c r="G874" s="315"/>
      <c r="H874" s="315"/>
      <c r="I874" s="56">
        <f>ROUNDDOWN(H889,-2)</f>
        <v>23400</v>
      </c>
      <c r="J874" s="159"/>
      <c r="K874" s="325"/>
    </row>
    <row r="875" spans="3:11" ht="27.6">
      <c r="C875" s="300" t="s">
        <v>1197</v>
      </c>
      <c r="D875" s="300" t="s">
        <v>1198</v>
      </c>
      <c r="E875" s="300" t="s">
        <v>1199</v>
      </c>
      <c r="F875" s="300" t="s">
        <v>1200</v>
      </c>
      <c r="G875" s="300" t="s">
        <v>1201</v>
      </c>
      <c r="H875" s="300" t="s">
        <v>1202</v>
      </c>
      <c r="J875" s="159"/>
      <c r="K875" s="325"/>
    </row>
    <row r="876" spans="3:11">
      <c r="C876" s="302" t="s">
        <v>1203</v>
      </c>
      <c r="D876" s="59" t="s">
        <v>1204</v>
      </c>
      <c r="E876" s="73"/>
      <c r="F876" s="73"/>
      <c r="G876" s="73"/>
      <c r="H876" s="73"/>
      <c r="J876" s="159"/>
      <c r="K876" s="325"/>
    </row>
    <row r="877" spans="3:11">
      <c r="C877" s="358">
        <v>1</v>
      </c>
      <c r="D877" s="59" t="s">
        <v>5</v>
      </c>
      <c r="E877" s="302" t="s">
        <v>6</v>
      </c>
      <c r="F877" s="181">
        <v>1.9E-2</v>
      </c>
      <c r="G877" s="64">
        <f>VLOOKUP(D877,upahbahan,3,FALSE)</f>
        <v>100000</v>
      </c>
      <c r="H877" s="64">
        <f>F877*G877</f>
        <v>1900</v>
      </c>
      <c r="J877" s="159"/>
      <c r="K877" s="325"/>
    </row>
    <row r="878" spans="3:11">
      <c r="C878" s="358">
        <v>2</v>
      </c>
      <c r="D878" s="59" t="str">
        <f>D861</f>
        <v>Tukang listrik</v>
      </c>
      <c r="E878" s="302" t="s">
        <v>6</v>
      </c>
      <c r="F878" s="181">
        <v>3.2000000000000001E-2</v>
      </c>
      <c r="G878" s="64">
        <f>VLOOKUP(D878,upahbahan,3,FALSE)</f>
        <v>145000</v>
      </c>
      <c r="H878" s="64">
        <f t="shared" ref="H878:H880" si="89">F878*G878</f>
        <v>4640</v>
      </c>
      <c r="J878" s="159"/>
      <c r="K878" s="325"/>
    </row>
    <row r="879" spans="3:11">
      <c r="C879" s="358">
        <v>3</v>
      </c>
      <c r="D879" s="59" t="s">
        <v>18</v>
      </c>
      <c r="E879" s="302" t="s">
        <v>6</v>
      </c>
      <c r="F879" s="181">
        <v>3.0000000000000001E-3</v>
      </c>
      <c r="G879" s="64">
        <f>VLOOKUP(D879,upahbahan,3,FALSE)</f>
        <v>175000</v>
      </c>
      <c r="H879" s="64">
        <f t="shared" si="89"/>
        <v>525</v>
      </c>
      <c r="J879" s="159"/>
      <c r="K879" s="325"/>
    </row>
    <row r="880" spans="3:11">
      <c r="C880" s="358">
        <v>4</v>
      </c>
      <c r="D880" s="59" t="s">
        <v>19</v>
      </c>
      <c r="E880" s="302" t="s">
        <v>6</v>
      </c>
      <c r="F880" s="181">
        <v>1E-3</v>
      </c>
      <c r="G880" s="64">
        <f>VLOOKUP(D880,upahbahan,3,FALSE)</f>
        <v>200000</v>
      </c>
      <c r="H880" s="64">
        <f t="shared" si="89"/>
        <v>200</v>
      </c>
      <c r="J880" s="159"/>
      <c r="K880" s="325"/>
    </row>
    <row r="881" spans="3:11">
      <c r="C881" s="83" t="s">
        <v>1210</v>
      </c>
      <c r="D881" s="80"/>
      <c r="E881" s="80"/>
      <c r="F881" s="187"/>
      <c r="G881" s="218"/>
      <c r="H881" s="64">
        <f>SUM(H877:H880)</f>
        <v>7265</v>
      </c>
      <c r="I881" s="219"/>
      <c r="J881" s="159"/>
      <c r="K881" s="325"/>
    </row>
    <row r="882" spans="3:11">
      <c r="C882" s="302" t="s">
        <v>1211</v>
      </c>
      <c r="D882" s="59" t="s">
        <v>1212</v>
      </c>
      <c r="E882" s="73"/>
      <c r="F882" s="205"/>
      <c r="G882" s="73"/>
      <c r="H882" s="73"/>
      <c r="J882" s="159"/>
      <c r="K882" s="325"/>
    </row>
    <row r="883" spans="3:11">
      <c r="C883" s="358">
        <v>1</v>
      </c>
      <c r="D883" s="77" t="s">
        <v>853</v>
      </c>
      <c r="E883" s="68" t="s">
        <v>114</v>
      </c>
      <c r="F883" s="74">
        <v>1.1499999999999999</v>
      </c>
      <c r="G883" s="64">
        <f>VLOOKUP(D883,upahbahan,3,FALSE)</f>
        <v>12200</v>
      </c>
      <c r="H883" s="64">
        <f>F883*G883</f>
        <v>14029.999999999998</v>
      </c>
      <c r="J883" s="159"/>
      <c r="K883" s="325"/>
    </row>
    <row r="884" spans="3:11">
      <c r="C884" s="83" t="s">
        <v>1216</v>
      </c>
      <c r="D884" s="80"/>
      <c r="E884" s="80"/>
      <c r="F884" s="80"/>
      <c r="G884" s="162"/>
      <c r="H884" s="64">
        <f>SUM(H883:H883)</f>
        <v>14029.999999999998</v>
      </c>
      <c r="J884" s="159"/>
      <c r="K884" s="325"/>
    </row>
    <row r="885" spans="3:11">
      <c r="C885" s="72" t="s">
        <v>1217</v>
      </c>
      <c r="D885" s="59" t="s">
        <v>1218</v>
      </c>
      <c r="E885" s="73"/>
      <c r="F885" s="73"/>
      <c r="G885" s="73"/>
      <c r="H885" s="73"/>
      <c r="J885" s="159"/>
      <c r="K885" s="325"/>
    </row>
    <row r="886" spans="3:11">
      <c r="C886" s="83" t="s">
        <v>1219</v>
      </c>
      <c r="D886" s="80"/>
      <c r="E886" s="80"/>
      <c r="F886" s="80"/>
      <c r="G886" s="162"/>
      <c r="H886" s="303">
        <v>0</v>
      </c>
      <c r="J886" s="159"/>
      <c r="K886" s="325"/>
    </row>
    <row r="887" spans="3:11">
      <c r="C887" s="58" t="s">
        <v>1220</v>
      </c>
      <c r="D887" s="69" t="s">
        <v>1221</v>
      </c>
      <c r="E887" s="70"/>
      <c r="F887" s="70"/>
      <c r="G887" s="71"/>
      <c r="H887" s="304">
        <f>H886+H884+H881</f>
        <v>21295</v>
      </c>
      <c r="I887" s="319"/>
      <c r="J887" s="159"/>
      <c r="K887" s="325"/>
    </row>
    <row r="888" spans="3:11">
      <c r="C888" s="58" t="s">
        <v>1222</v>
      </c>
      <c r="D888" s="69" t="s">
        <v>1325</v>
      </c>
      <c r="E888" s="70"/>
      <c r="F888" s="71"/>
      <c r="G888" s="95">
        <f>$M$9</f>
        <v>0.1</v>
      </c>
      <c r="H888" s="64">
        <f>H887*G888</f>
        <v>2129.5</v>
      </c>
      <c r="I888" s="319"/>
      <c r="J888" s="159"/>
      <c r="K888" s="325"/>
    </row>
    <row r="889" spans="3:11">
      <c r="C889" s="58" t="s">
        <v>1223</v>
      </c>
      <c r="D889" s="69" t="s">
        <v>1224</v>
      </c>
      <c r="E889" s="70"/>
      <c r="F889" s="70"/>
      <c r="G889" s="71"/>
      <c r="H889" s="305">
        <f>SUM(H887:H888)</f>
        <v>23424.5</v>
      </c>
      <c r="I889" s="319"/>
      <c r="J889" s="159"/>
      <c r="K889" s="325"/>
    </row>
    <row r="890" spans="3:11">
      <c r="J890" s="159"/>
      <c r="K890" s="325"/>
    </row>
    <row r="891" spans="3:11">
      <c r="C891" s="53" t="s">
        <v>3309</v>
      </c>
      <c r="D891" s="313" t="s">
        <v>1692</v>
      </c>
      <c r="E891" s="315"/>
      <c r="F891" s="315"/>
      <c r="G891" s="315"/>
      <c r="H891" s="315"/>
      <c r="I891" s="56">
        <f>ROUNDDOWN(H906,-2)</f>
        <v>35300</v>
      </c>
      <c r="J891" s="159"/>
      <c r="K891" s="325"/>
    </row>
    <row r="892" spans="3:11" ht="27.6">
      <c r="C892" s="300" t="s">
        <v>1197</v>
      </c>
      <c r="D892" s="300" t="s">
        <v>1198</v>
      </c>
      <c r="E892" s="300" t="s">
        <v>1199</v>
      </c>
      <c r="F892" s="300" t="s">
        <v>1200</v>
      </c>
      <c r="G892" s="300" t="s">
        <v>1201</v>
      </c>
      <c r="H892" s="300" t="s">
        <v>1202</v>
      </c>
      <c r="J892" s="159"/>
      <c r="K892" s="325"/>
    </row>
    <row r="893" spans="3:11">
      <c r="C893" s="302" t="s">
        <v>1203</v>
      </c>
      <c r="D893" s="59" t="s">
        <v>1204</v>
      </c>
      <c r="E893" s="73"/>
      <c r="F893" s="73"/>
      <c r="G893" s="73"/>
      <c r="H893" s="73"/>
      <c r="J893" s="159"/>
      <c r="K893" s="325"/>
    </row>
    <row r="894" spans="3:11">
      <c r="C894" s="358">
        <v>1</v>
      </c>
      <c r="D894" s="59" t="s">
        <v>5</v>
      </c>
      <c r="E894" s="302" t="s">
        <v>6</v>
      </c>
      <c r="F894" s="74">
        <v>2.4E-2</v>
      </c>
      <c r="G894" s="64">
        <f>VLOOKUP(D894,upahbahan,3,FALSE)</f>
        <v>100000</v>
      </c>
      <c r="H894" s="64">
        <f t="shared" ref="H894:H897" si="90">F894*G894</f>
        <v>2400</v>
      </c>
      <c r="J894" s="159"/>
      <c r="K894" s="325"/>
    </row>
    <row r="895" spans="3:11">
      <c r="C895" s="358">
        <v>2</v>
      </c>
      <c r="D895" s="59" t="str">
        <f>D878</f>
        <v>Tukang listrik</v>
      </c>
      <c r="E895" s="302" t="s">
        <v>6</v>
      </c>
      <c r="F895" s="74">
        <v>0.04</v>
      </c>
      <c r="G895" s="64">
        <f>VLOOKUP(D895,upahbahan,3,FALSE)</f>
        <v>145000</v>
      </c>
      <c r="H895" s="64">
        <f t="shared" si="90"/>
        <v>5800</v>
      </c>
      <c r="J895" s="159"/>
      <c r="K895" s="325"/>
    </row>
    <row r="896" spans="3:11">
      <c r="C896" s="358">
        <v>3</v>
      </c>
      <c r="D896" s="59" t="s">
        <v>18</v>
      </c>
      <c r="E896" s="302" t="s">
        <v>6</v>
      </c>
      <c r="F896" s="74">
        <v>4.0000000000000001E-3</v>
      </c>
      <c r="G896" s="64">
        <f>VLOOKUP(D896,upahbahan,3,FALSE)</f>
        <v>175000</v>
      </c>
      <c r="H896" s="64">
        <f t="shared" si="90"/>
        <v>700</v>
      </c>
      <c r="J896" s="159"/>
      <c r="K896" s="325"/>
    </row>
    <row r="897" spans="3:11">
      <c r="C897" s="358">
        <v>4</v>
      </c>
      <c r="D897" s="59" t="s">
        <v>19</v>
      </c>
      <c r="E897" s="302" t="s">
        <v>6</v>
      </c>
      <c r="F897" s="74">
        <v>1E-3</v>
      </c>
      <c r="G897" s="64">
        <f>VLOOKUP(D897,upahbahan,3,FALSE)</f>
        <v>200000</v>
      </c>
      <c r="H897" s="64">
        <f t="shared" si="90"/>
        <v>200</v>
      </c>
      <c r="J897" s="159"/>
      <c r="K897" s="325"/>
    </row>
    <row r="898" spans="3:11">
      <c r="C898" s="83" t="s">
        <v>1210</v>
      </c>
      <c r="D898" s="80"/>
      <c r="E898" s="80"/>
      <c r="F898" s="187"/>
      <c r="G898" s="218"/>
      <c r="H898" s="64">
        <f>SUM(H894:H897)</f>
        <v>9100</v>
      </c>
      <c r="I898" s="219"/>
      <c r="J898" s="159"/>
      <c r="K898" s="325"/>
    </row>
    <row r="899" spans="3:11">
      <c r="C899" s="302" t="s">
        <v>1211</v>
      </c>
      <c r="D899" s="59" t="s">
        <v>1212</v>
      </c>
      <c r="E899" s="73"/>
      <c r="F899" s="205"/>
      <c r="G899" s="73"/>
      <c r="H899" s="73"/>
      <c r="J899" s="159"/>
      <c r="K899" s="325"/>
    </row>
    <row r="900" spans="3:11">
      <c r="C900" s="358">
        <v>1</v>
      </c>
      <c r="D900" s="77" t="s">
        <v>849</v>
      </c>
      <c r="E900" s="68" t="s">
        <v>114</v>
      </c>
      <c r="F900" s="74">
        <v>1.1499999999999999</v>
      </c>
      <c r="G900" s="64">
        <f>VLOOKUP(D900,upahbahan,3,FALSE)</f>
        <v>20000</v>
      </c>
      <c r="H900" s="64">
        <f t="shared" ref="H900" si="91">F900*G900</f>
        <v>23000</v>
      </c>
      <c r="J900" s="159"/>
      <c r="K900" s="325"/>
    </row>
    <row r="901" spans="3:11">
      <c r="C901" s="83" t="s">
        <v>1216</v>
      </c>
      <c r="D901" s="80"/>
      <c r="E901" s="80"/>
      <c r="F901" s="80"/>
      <c r="G901" s="162"/>
      <c r="H901" s="64">
        <f>SUM(H900:H900)</f>
        <v>23000</v>
      </c>
      <c r="J901" s="159"/>
      <c r="K901" s="325"/>
    </row>
    <row r="902" spans="3:11">
      <c r="C902" s="72" t="s">
        <v>1217</v>
      </c>
      <c r="D902" s="59" t="s">
        <v>1218</v>
      </c>
      <c r="E902" s="73"/>
      <c r="F902" s="73"/>
      <c r="G902" s="73"/>
      <c r="H902" s="73"/>
      <c r="J902" s="159"/>
      <c r="K902" s="325"/>
    </row>
    <row r="903" spans="3:11">
      <c r="C903" s="83" t="s">
        <v>1219</v>
      </c>
      <c r="D903" s="80"/>
      <c r="E903" s="80"/>
      <c r="F903" s="80"/>
      <c r="G903" s="162"/>
      <c r="H903" s="303">
        <v>0</v>
      </c>
      <c r="J903" s="159"/>
      <c r="K903" s="325"/>
    </row>
    <row r="904" spans="3:11">
      <c r="C904" s="58" t="s">
        <v>1220</v>
      </c>
      <c r="D904" s="69" t="s">
        <v>1221</v>
      </c>
      <c r="E904" s="70"/>
      <c r="F904" s="70"/>
      <c r="G904" s="71"/>
      <c r="H904" s="304">
        <f>H903+H901+H898</f>
        <v>32100</v>
      </c>
      <c r="I904" s="319"/>
      <c r="J904" s="159"/>
      <c r="K904" s="325"/>
    </row>
    <row r="905" spans="3:11">
      <c r="C905" s="58" t="s">
        <v>1222</v>
      </c>
      <c r="D905" s="69" t="s">
        <v>1325</v>
      </c>
      <c r="E905" s="70"/>
      <c r="F905" s="71"/>
      <c r="G905" s="95">
        <f>$M$9</f>
        <v>0.1</v>
      </c>
      <c r="H905" s="64">
        <f>H904*G905</f>
        <v>3210</v>
      </c>
      <c r="I905" s="319"/>
      <c r="J905" s="159"/>
      <c r="K905" s="325"/>
    </row>
    <row r="906" spans="3:11">
      <c r="C906" s="58" t="s">
        <v>1223</v>
      </c>
      <c r="D906" s="69" t="s">
        <v>1224</v>
      </c>
      <c r="E906" s="70"/>
      <c r="F906" s="70"/>
      <c r="G906" s="71"/>
      <c r="H906" s="305">
        <f>SUM(H904:H905)</f>
        <v>35310</v>
      </c>
      <c r="I906" s="319"/>
      <c r="J906" s="159"/>
      <c r="K906" s="325"/>
    </row>
    <row r="907" spans="3:11">
      <c r="J907" s="159"/>
      <c r="K907" s="325"/>
    </row>
    <row r="908" spans="3:11">
      <c r="C908" s="53" t="s">
        <v>3310</v>
      </c>
      <c r="D908" s="313" t="s">
        <v>1693</v>
      </c>
      <c r="E908" s="315"/>
      <c r="F908" s="315"/>
      <c r="G908" s="315"/>
      <c r="H908" s="315"/>
      <c r="I908" s="56">
        <f>ROUNDDOWN(H923,-2)</f>
        <v>51700</v>
      </c>
      <c r="J908" s="159"/>
      <c r="K908" s="325"/>
    </row>
    <row r="909" spans="3:11" ht="27.6">
      <c r="C909" s="300" t="s">
        <v>1197</v>
      </c>
      <c r="D909" s="300" t="s">
        <v>1198</v>
      </c>
      <c r="E909" s="300" t="s">
        <v>1199</v>
      </c>
      <c r="F909" s="300" t="s">
        <v>1200</v>
      </c>
      <c r="G909" s="300" t="s">
        <v>1201</v>
      </c>
      <c r="H909" s="300" t="s">
        <v>1202</v>
      </c>
      <c r="J909" s="159"/>
      <c r="K909" s="325"/>
    </row>
    <row r="910" spans="3:11">
      <c r="C910" s="302" t="s">
        <v>1203</v>
      </c>
      <c r="D910" s="59" t="s">
        <v>1204</v>
      </c>
      <c r="E910" s="73"/>
      <c r="F910" s="73"/>
      <c r="G910" s="73"/>
      <c r="H910" s="73"/>
      <c r="J910" s="159"/>
      <c r="K910" s="325"/>
    </row>
    <row r="911" spans="3:11">
      <c r="C911" s="358">
        <v>1</v>
      </c>
      <c r="D911" s="59" t="s">
        <v>5</v>
      </c>
      <c r="E911" s="302" t="s">
        <v>6</v>
      </c>
      <c r="F911" s="74">
        <v>2.4E-2</v>
      </c>
      <c r="G911" s="64">
        <f>VLOOKUP(D911,upahbahan,3,FALSE)</f>
        <v>100000</v>
      </c>
      <c r="H911" s="64">
        <f t="shared" ref="H911:H914" si="92">F911*G911</f>
        <v>2400</v>
      </c>
      <c r="J911" s="159"/>
      <c r="K911" s="325"/>
    </row>
    <row r="912" spans="3:11">
      <c r="C912" s="358">
        <v>2</v>
      </c>
      <c r="D912" s="59" t="str">
        <f>D895</f>
        <v>Tukang listrik</v>
      </c>
      <c r="E912" s="302" t="s">
        <v>6</v>
      </c>
      <c r="F912" s="74">
        <v>0.04</v>
      </c>
      <c r="G912" s="64">
        <f>VLOOKUP(D912,upahbahan,3,FALSE)</f>
        <v>145000</v>
      </c>
      <c r="H912" s="64">
        <f t="shared" si="92"/>
        <v>5800</v>
      </c>
      <c r="J912" s="159"/>
      <c r="K912" s="325"/>
    </row>
    <row r="913" spans="3:11">
      <c r="C913" s="358">
        <v>3</v>
      </c>
      <c r="D913" s="59" t="s">
        <v>18</v>
      </c>
      <c r="E913" s="302" t="s">
        <v>6</v>
      </c>
      <c r="F913" s="74">
        <v>4.0000000000000001E-3</v>
      </c>
      <c r="G913" s="64">
        <f>VLOOKUP(D913,upahbahan,3,FALSE)</f>
        <v>175000</v>
      </c>
      <c r="H913" s="64">
        <f t="shared" si="92"/>
        <v>700</v>
      </c>
      <c r="J913" s="159"/>
      <c r="K913" s="325"/>
    </row>
    <row r="914" spans="3:11">
      <c r="C914" s="358">
        <v>4</v>
      </c>
      <c r="D914" s="59" t="s">
        <v>19</v>
      </c>
      <c r="E914" s="302" t="s">
        <v>6</v>
      </c>
      <c r="F914" s="74">
        <v>1E-3</v>
      </c>
      <c r="G914" s="64">
        <f>VLOOKUP(D914,upahbahan,3,FALSE)</f>
        <v>200000</v>
      </c>
      <c r="H914" s="64">
        <f t="shared" si="92"/>
        <v>200</v>
      </c>
      <c r="J914" s="159"/>
      <c r="K914" s="325"/>
    </row>
    <row r="915" spans="3:11">
      <c r="C915" s="83" t="s">
        <v>1210</v>
      </c>
      <c r="D915" s="80"/>
      <c r="E915" s="80"/>
      <c r="F915" s="187"/>
      <c r="G915" s="218"/>
      <c r="H915" s="64">
        <f>SUM(H911:H914)</f>
        <v>9100</v>
      </c>
      <c r="I915" s="219"/>
      <c r="J915" s="159"/>
      <c r="K915" s="325"/>
    </row>
    <row r="916" spans="3:11">
      <c r="C916" s="302" t="s">
        <v>1211</v>
      </c>
      <c r="D916" s="59" t="s">
        <v>1212</v>
      </c>
      <c r="E916" s="73"/>
      <c r="F916" s="205"/>
      <c r="G916" s="73"/>
      <c r="H916" s="73"/>
      <c r="J916" s="159"/>
      <c r="K916" s="325"/>
    </row>
    <row r="917" spans="3:11">
      <c r="C917" s="358">
        <v>1</v>
      </c>
      <c r="D917" s="77" t="s">
        <v>850</v>
      </c>
      <c r="E917" s="68" t="s">
        <v>114</v>
      </c>
      <c r="F917" s="74">
        <v>1.1499999999999999</v>
      </c>
      <c r="G917" s="64">
        <f>VLOOKUP(D917,upahbahan,3,FALSE)</f>
        <v>33000</v>
      </c>
      <c r="H917" s="64">
        <f t="shared" ref="H917" si="93">F917*G917</f>
        <v>37950</v>
      </c>
      <c r="J917" s="159"/>
      <c r="K917" s="325"/>
    </row>
    <row r="918" spans="3:11">
      <c r="C918" s="83" t="s">
        <v>1216</v>
      </c>
      <c r="D918" s="80"/>
      <c r="E918" s="80"/>
      <c r="F918" s="80"/>
      <c r="G918" s="162"/>
      <c r="H918" s="64">
        <f>SUM(H917:H917)</f>
        <v>37950</v>
      </c>
      <c r="J918" s="159"/>
      <c r="K918" s="325"/>
    </row>
    <row r="919" spans="3:11">
      <c r="C919" s="72" t="s">
        <v>1217</v>
      </c>
      <c r="D919" s="59" t="s">
        <v>1218</v>
      </c>
      <c r="E919" s="73"/>
      <c r="F919" s="73"/>
      <c r="G919" s="73"/>
      <c r="H919" s="73"/>
      <c r="J919" s="159"/>
      <c r="K919" s="325"/>
    </row>
    <row r="920" spans="3:11">
      <c r="C920" s="83" t="s">
        <v>1219</v>
      </c>
      <c r="D920" s="80"/>
      <c r="E920" s="80"/>
      <c r="F920" s="80"/>
      <c r="G920" s="162"/>
      <c r="H920" s="303">
        <v>0</v>
      </c>
      <c r="J920" s="159"/>
      <c r="K920" s="325"/>
    </row>
    <row r="921" spans="3:11">
      <c r="C921" s="58" t="s">
        <v>1220</v>
      </c>
      <c r="D921" s="69" t="s">
        <v>1221</v>
      </c>
      <c r="E921" s="70"/>
      <c r="F921" s="70"/>
      <c r="G921" s="71"/>
      <c r="H921" s="304">
        <f>H920+H918+H915</f>
        <v>47050</v>
      </c>
      <c r="I921" s="319"/>
      <c r="J921" s="159"/>
      <c r="K921" s="325"/>
    </row>
    <row r="922" spans="3:11">
      <c r="C922" s="58" t="s">
        <v>1222</v>
      </c>
      <c r="D922" s="69" t="s">
        <v>1325</v>
      </c>
      <c r="E922" s="70"/>
      <c r="F922" s="71"/>
      <c r="G922" s="95">
        <f>$M$9</f>
        <v>0.1</v>
      </c>
      <c r="H922" s="64">
        <f>H921*G922</f>
        <v>4705</v>
      </c>
      <c r="I922" s="319"/>
      <c r="J922" s="159"/>
      <c r="K922" s="325"/>
    </row>
    <row r="923" spans="3:11">
      <c r="C923" s="58" t="s">
        <v>1223</v>
      </c>
      <c r="D923" s="69" t="s">
        <v>1224</v>
      </c>
      <c r="E923" s="70"/>
      <c r="F923" s="70"/>
      <c r="G923" s="71"/>
      <c r="H923" s="305">
        <f>SUM(H921:H922)</f>
        <v>51755</v>
      </c>
      <c r="I923" s="319"/>
      <c r="J923" s="159"/>
      <c r="K923" s="325"/>
    </row>
    <row r="924" spans="3:11">
      <c r="J924" s="159"/>
      <c r="K924" s="325"/>
    </row>
    <row r="925" spans="3:11">
      <c r="C925" s="53" t="s">
        <v>3311</v>
      </c>
      <c r="D925" s="313" t="s">
        <v>1694</v>
      </c>
      <c r="E925" s="315"/>
      <c r="F925" s="315"/>
      <c r="G925" s="315"/>
      <c r="H925" s="315"/>
      <c r="I925" s="56">
        <f>ROUNDDOWN(H941,-2)</f>
        <v>26800</v>
      </c>
      <c r="J925" s="159"/>
      <c r="K925" s="325"/>
    </row>
    <row r="926" spans="3:11" ht="27.6">
      <c r="C926" s="300" t="s">
        <v>1197</v>
      </c>
      <c r="D926" s="300" t="s">
        <v>1198</v>
      </c>
      <c r="E926" s="300" t="s">
        <v>1199</v>
      </c>
      <c r="F926" s="300" t="s">
        <v>1200</v>
      </c>
      <c r="G926" s="300" t="s">
        <v>1201</v>
      </c>
      <c r="H926" s="300" t="s">
        <v>1202</v>
      </c>
      <c r="J926" s="159"/>
      <c r="K926" s="325"/>
    </row>
    <row r="927" spans="3:11">
      <c r="C927" s="72" t="s">
        <v>1203</v>
      </c>
      <c r="D927" s="59" t="s">
        <v>1204</v>
      </c>
      <c r="E927" s="73"/>
      <c r="F927" s="73"/>
      <c r="G927" s="73"/>
      <c r="H927" s="73"/>
      <c r="J927" s="159"/>
      <c r="K927" s="325"/>
    </row>
    <row r="928" spans="3:11">
      <c r="C928" s="301">
        <v>1</v>
      </c>
      <c r="D928" s="59" t="s">
        <v>5</v>
      </c>
      <c r="E928" s="302" t="s">
        <v>6</v>
      </c>
      <c r="F928" s="74">
        <v>2.4E-2</v>
      </c>
      <c r="G928" s="64">
        <f>VLOOKUP(D928,upahbahan,3,FALSE)</f>
        <v>100000</v>
      </c>
      <c r="H928" s="64">
        <f t="shared" ref="H928:H931" si="94">F928*G928</f>
        <v>2400</v>
      </c>
      <c r="J928" s="159"/>
      <c r="K928" s="325"/>
    </row>
    <row r="929" spans="3:11">
      <c r="C929" s="301">
        <v>2</v>
      </c>
      <c r="D929" s="59" t="str">
        <f>D912</f>
        <v>Tukang listrik</v>
      </c>
      <c r="E929" s="302" t="s">
        <v>6</v>
      </c>
      <c r="F929" s="74">
        <v>0.04</v>
      </c>
      <c r="G929" s="64">
        <f>VLOOKUP(D929,upahbahan,3,FALSE)</f>
        <v>145000</v>
      </c>
      <c r="H929" s="64">
        <f t="shared" si="94"/>
        <v>5800</v>
      </c>
      <c r="J929" s="159"/>
      <c r="K929" s="325"/>
    </row>
    <row r="930" spans="3:11">
      <c r="C930" s="301">
        <v>3</v>
      </c>
      <c r="D930" s="59" t="s">
        <v>18</v>
      </c>
      <c r="E930" s="302" t="s">
        <v>6</v>
      </c>
      <c r="F930" s="74">
        <v>4.0000000000000001E-3</v>
      </c>
      <c r="G930" s="64">
        <f>VLOOKUP(D930,upahbahan,3,FALSE)</f>
        <v>175000</v>
      </c>
      <c r="H930" s="64">
        <f t="shared" si="94"/>
        <v>700</v>
      </c>
      <c r="J930" s="159"/>
      <c r="K930" s="325"/>
    </row>
    <row r="931" spans="3:11">
      <c r="C931" s="301">
        <v>4</v>
      </c>
      <c r="D931" s="59" t="s">
        <v>19</v>
      </c>
      <c r="E931" s="302" t="s">
        <v>6</v>
      </c>
      <c r="F931" s="74">
        <v>1E-3</v>
      </c>
      <c r="G931" s="64">
        <f>VLOOKUP(D931,upahbahan,3,FALSE)</f>
        <v>200000</v>
      </c>
      <c r="H931" s="64">
        <f t="shared" si="94"/>
        <v>200</v>
      </c>
      <c r="J931" s="159"/>
      <c r="K931" s="325"/>
    </row>
    <row r="932" spans="3:11">
      <c r="C932" s="83" t="s">
        <v>1210</v>
      </c>
      <c r="D932" s="80"/>
      <c r="E932" s="80"/>
      <c r="F932" s="187"/>
      <c r="G932" s="218"/>
      <c r="H932" s="64">
        <f>SUM(H928:H931)</f>
        <v>9100</v>
      </c>
      <c r="I932" s="219"/>
      <c r="J932" s="159"/>
      <c r="K932" s="325"/>
    </row>
    <row r="933" spans="3:11">
      <c r="C933" s="72" t="s">
        <v>1211</v>
      </c>
      <c r="D933" s="59" t="s">
        <v>1212</v>
      </c>
      <c r="E933" s="73"/>
      <c r="F933" s="205"/>
      <c r="G933" s="73"/>
      <c r="H933" s="73"/>
      <c r="J933" s="159"/>
      <c r="K933" s="325"/>
    </row>
    <row r="934" spans="3:11">
      <c r="C934" s="363" t="s">
        <v>1205</v>
      </c>
      <c r="D934" s="77" t="s">
        <v>854</v>
      </c>
      <c r="E934" s="68" t="s">
        <v>114</v>
      </c>
      <c r="F934" s="74">
        <v>1.1499999999999999</v>
      </c>
      <c r="G934" s="64">
        <f>VLOOKUP(D934,upahbahan,3,FALSE)</f>
        <v>9200</v>
      </c>
      <c r="H934" s="64">
        <f t="shared" ref="H934:H935" si="95">F934*G934</f>
        <v>10580</v>
      </c>
      <c r="J934" s="159"/>
      <c r="K934" s="325"/>
    </row>
    <row r="935" spans="3:11">
      <c r="C935" s="363" t="s">
        <v>1206</v>
      </c>
      <c r="D935" s="77" t="s">
        <v>960</v>
      </c>
      <c r="E935" s="68" t="s">
        <v>114</v>
      </c>
      <c r="F935" s="74">
        <v>1.1499999999999999</v>
      </c>
      <c r="G935" s="64">
        <f>VLOOKUP(D935,upahbahan,3,FALSE)</f>
        <v>4100</v>
      </c>
      <c r="H935" s="64">
        <f t="shared" si="95"/>
        <v>4715</v>
      </c>
      <c r="J935" s="159"/>
      <c r="K935" s="325"/>
    </row>
    <row r="936" spans="3:11">
      <c r="C936" s="83" t="s">
        <v>1216</v>
      </c>
      <c r="D936" s="80"/>
      <c r="E936" s="80"/>
      <c r="F936" s="80"/>
      <c r="G936" s="162"/>
      <c r="H936" s="64">
        <f>SUM(H934:H935)</f>
        <v>15295</v>
      </c>
      <c r="J936" s="159"/>
      <c r="K936" s="325"/>
    </row>
    <row r="937" spans="3:11">
      <c r="C937" s="72" t="s">
        <v>1217</v>
      </c>
      <c r="D937" s="59" t="s">
        <v>1218</v>
      </c>
      <c r="E937" s="73"/>
      <c r="F937" s="73"/>
      <c r="G937" s="73"/>
      <c r="H937" s="73"/>
      <c r="J937" s="159"/>
      <c r="K937" s="325"/>
    </row>
    <row r="938" spans="3:11">
      <c r="C938" s="83" t="s">
        <v>1219</v>
      </c>
      <c r="D938" s="80"/>
      <c r="E938" s="80"/>
      <c r="F938" s="80"/>
      <c r="G938" s="162"/>
      <c r="H938" s="303">
        <v>0</v>
      </c>
      <c r="J938" s="159"/>
      <c r="K938" s="325"/>
    </row>
    <row r="939" spans="3:11">
      <c r="C939" s="58" t="s">
        <v>1220</v>
      </c>
      <c r="D939" s="69" t="s">
        <v>1221</v>
      </c>
      <c r="E939" s="70"/>
      <c r="F939" s="70"/>
      <c r="G939" s="71"/>
      <c r="H939" s="304">
        <f>H938+H936+H932</f>
        <v>24395</v>
      </c>
      <c r="I939" s="319"/>
      <c r="J939" s="159"/>
      <c r="K939" s="325"/>
    </row>
    <row r="940" spans="3:11">
      <c r="C940" s="58" t="s">
        <v>1222</v>
      </c>
      <c r="D940" s="69" t="s">
        <v>1325</v>
      </c>
      <c r="E940" s="70"/>
      <c r="F940" s="71"/>
      <c r="G940" s="95">
        <f>$M$9</f>
        <v>0.1</v>
      </c>
      <c r="H940" s="64">
        <f>H939*G940</f>
        <v>2439.5</v>
      </c>
      <c r="I940" s="319"/>
      <c r="J940" s="159"/>
      <c r="K940" s="325"/>
    </row>
    <row r="941" spans="3:11">
      <c r="C941" s="58" t="s">
        <v>1223</v>
      </c>
      <c r="D941" s="69" t="s">
        <v>1224</v>
      </c>
      <c r="E941" s="70"/>
      <c r="F941" s="70"/>
      <c r="G941" s="71"/>
      <c r="H941" s="305">
        <f>SUM(H939:H940)</f>
        <v>26834.5</v>
      </c>
      <c r="I941" s="319"/>
      <c r="J941" s="159"/>
      <c r="K941" s="325"/>
    </row>
    <row r="942" spans="3:11">
      <c r="J942" s="159"/>
      <c r="K942" s="325"/>
    </row>
    <row r="943" spans="3:11">
      <c r="C943" s="53" t="s">
        <v>3312</v>
      </c>
      <c r="D943" s="313" t="s">
        <v>1695</v>
      </c>
      <c r="E943" s="315"/>
      <c r="F943" s="315"/>
      <c r="G943" s="315"/>
      <c r="H943" s="315"/>
      <c r="I943" s="56">
        <f>ROUNDDOWN(H959,-2)</f>
        <v>32900</v>
      </c>
      <c r="J943" s="159"/>
      <c r="K943" s="325"/>
    </row>
    <row r="944" spans="3:11" ht="27.6">
      <c r="C944" s="300" t="s">
        <v>1197</v>
      </c>
      <c r="D944" s="300" t="s">
        <v>1198</v>
      </c>
      <c r="E944" s="300" t="s">
        <v>1199</v>
      </c>
      <c r="F944" s="300" t="s">
        <v>1200</v>
      </c>
      <c r="G944" s="300" t="s">
        <v>1201</v>
      </c>
      <c r="H944" s="300" t="s">
        <v>1202</v>
      </c>
      <c r="J944" s="159"/>
      <c r="K944" s="325"/>
    </row>
    <row r="945" spans="3:11">
      <c r="C945" s="72" t="s">
        <v>1203</v>
      </c>
      <c r="D945" s="59" t="s">
        <v>1204</v>
      </c>
      <c r="E945" s="73"/>
      <c r="F945" s="73"/>
      <c r="G945" s="73"/>
      <c r="H945" s="73"/>
      <c r="J945" s="159"/>
      <c r="K945" s="325"/>
    </row>
    <row r="946" spans="3:11">
      <c r="C946" s="301">
        <v>1</v>
      </c>
      <c r="D946" s="59" t="s">
        <v>5</v>
      </c>
      <c r="E946" s="302" t="s">
        <v>6</v>
      </c>
      <c r="F946" s="74">
        <v>2.4E-2</v>
      </c>
      <c r="G946" s="64">
        <f>VLOOKUP(D946,upahbahan,3,FALSE)</f>
        <v>100000</v>
      </c>
      <c r="H946" s="64">
        <f t="shared" ref="H946:H949" si="96">F946*G946</f>
        <v>2400</v>
      </c>
      <c r="J946" s="159"/>
      <c r="K946" s="325"/>
    </row>
    <row r="947" spans="3:11">
      <c r="C947" s="301">
        <v>2</v>
      </c>
      <c r="D947" s="59" t="str">
        <f>D929</f>
        <v>Tukang listrik</v>
      </c>
      <c r="E947" s="302" t="s">
        <v>6</v>
      </c>
      <c r="F947" s="74">
        <v>0.04</v>
      </c>
      <c r="G947" s="64">
        <f>VLOOKUP(D947,upahbahan,3,FALSE)</f>
        <v>145000</v>
      </c>
      <c r="H947" s="64">
        <f t="shared" si="96"/>
        <v>5800</v>
      </c>
      <c r="J947" s="159"/>
      <c r="K947" s="325"/>
    </row>
    <row r="948" spans="3:11">
      <c r="C948" s="301">
        <v>3</v>
      </c>
      <c r="D948" s="59" t="s">
        <v>18</v>
      </c>
      <c r="E948" s="302" t="s">
        <v>6</v>
      </c>
      <c r="F948" s="74">
        <v>4.0000000000000001E-3</v>
      </c>
      <c r="G948" s="64">
        <f>VLOOKUP(D948,upahbahan,3,FALSE)</f>
        <v>175000</v>
      </c>
      <c r="H948" s="64">
        <f t="shared" si="96"/>
        <v>700</v>
      </c>
      <c r="J948" s="159"/>
      <c r="K948" s="325"/>
    </row>
    <row r="949" spans="3:11">
      <c r="C949" s="301">
        <v>4</v>
      </c>
      <c r="D949" s="59" t="s">
        <v>19</v>
      </c>
      <c r="E949" s="302" t="s">
        <v>6</v>
      </c>
      <c r="F949" s="74">
        <v>1E-3</v>
      </c>
      <c r="G949" s="64">
        <f>VLOOKUP(D949,upahbahan,3,FALSE)</f>
        <v>200000</v>
      </c>
      <c r="H949" s="64">
        <f t="shared" si="96"/>
        <v>200</v>
      </c>
      <c r="J949" s="159"/>
      <c r="K949" s="325"/>
    </row>
    <row r="950" spans="3:11">
      <c r="C950" s="83" t="s">
        <v>1210</v>
      </c>
      <c r="D950" s="80"/>
      <c r="E950" s="80"/>
      <c r="F950" s="187"/>
      <c r="G950" s="218"/>
      <c r="H950" s="64">
        <f>SUM(H946:H949)</f>
        <v>9100</v>
      </c>
      <c r="I950" s="219"/>
      <c r="J950" s="159"/>
      <c r="K950" s="325"/>
    </row>
    <row r="951" spans="3:11">
      <c r="C951" s="72" t="s">
        <v>1211</v>
      </c>
      <c r="D951" s="59" t="s">
        <v>1212</v>
      </c>
      <c r="E951" s="73"/>
      <c r="F951" s="205"/>
      <c r="G951" s="73"/>
      <c r="H951" s="73"/>
      <c r="J951" s="159"/>
      <c r="K951" s="325"/>
    </row>
    <row r="952" spans="3:11">
      <c r="C952" s="363" t="s">
        <v>1205</v>
      </c>
      <c r="D952" s="77" t="s">
        <v>855</v>
      </c>
      <c r="E952" s="68" t="s">
        <v>114</v>
      </c>
      <c r="F952" s="74">
        <v>1.1499999999999999</v>
      </c>
      <c r="G952" s="64">
        <f>VLOOKUP(D952,upahbahan,3,FALSE)</f>
        <v>14000</v>
      </c>
      <c r="H952" s="64">
        <f t="shared" ref="H952:H953" si="97">F952*G952</f>
        <v>16099.999999999998</v>
      </c>
      <c r="J952" s="159"/>
      <c r="K952" s="325"/>
    </row>
    <row r="953" spans="3:11">
      <c r="C953" s="363" t="s">
        <v>1206</v>
      </c>
      <c r="D953" s="77" t="s">
        <v>960</v>
      </c>
      <c r="E953" s="68" t="s">
        <v>114</v>
      </c>
      <c r="F953" s="74">
        <v>1.1499999999999999</v>
      </c>
      <c r="G953" s="64">
        <f>VLOOKUP(D953,upahbahan,3,FALSE)</f>
        <v>4100</v>
      </c>
      <c r="H953" s="64">
        <f t="shared" si="97"/>
        <v>4715</v>
      </c>
      <c r="J953" s="159"/>
      <c r="K953" s="325"/>
    </row>
    <row r="954" spans="3:11">
      <c r="C954" s="83" t="s">
        <v>1216</v>
      </c>
      <c r="D954" s="80"/>
      <c r="E954" s="80"/>
      <c r="F954" s="80"/>
      <c r="G954" s="162"/>
      <c r="H954" s="64">
        <f>SUM(H952:H953)</f>
        <v>20815</v>
      </c>
      <c r="J954" s="159"/>
      <c r="K954" s="325"/>
    </row>
    <row r="955" spans="3:11">
      <c r="C955" s="72" t="s">
        <v>1217</v>
      </c>
      <c r="D955" s="59" t="s">
        <v>1218</v>
      </c>
      <c r="E955" s="73"/>
      <c r="F955" s="73"/>
      <c r="G955" s="73"/>
      <c r="H955" s="73"/>
      <c r="J955" s="159"/>
      <c r="K955" s="325"/>
    </row>
    <row r="956" spans="3:11">
      <c r="C956" s="83" t="s">
        <v>1219</v>
      </c>
      <c r="D956" s="80"/>
      <c r="E956" s="80"/>
      <c r="F956" s="80"/>
      <c r="G956" s="162"/>
      <c r="H956" s="303">
        <v>0</v>
      </c>
      <c r="J956" s="159"/>
      <c r="K956" s="325"/>
    </row>
    <row r="957" spans="3:11">
      <c r="C957" s="58" t="s">
        <v>1220</v>
      </c>
      <c r="D957" s="69" t="s">
        <v>1221</v>
      </c>
      <c r="E957" s="70"/>
      <c r="F957" s="70"/>
      <c r="G957" s="71"/>
      <c r="H957" s="304">
        <f>H956+H954+H950</f>
        <v>29915</v>
      </c>
      <c r="I957" s="319"/>
      <c r="J957" s="159"/>
      <c r="K957" s="325"/>
    </row>
    <row r="958" spans="3:11">
      <c r="C958" s="58" t="s">
        <v>1222</v>
      </c>
      <c r="D958" s="69" t="s">
        <v>1325</v>
      </c>
      <c r="E958" s="70"/>
      <c r="F958" s="71"/>
      <c r="G958" s="95">
        <f>$M$9</f>
        <v>0.1</v>
      </c>
      <c r="H958" s="64">
        <f>H957*G958</f>
        <v>2991.5</v>
      </c>
      <c r="I958" s="319"/>
      <c r="J958" s="159"/>
      <c r="K958" s="325"/>
    </row>
    <row r="959" spans="3:11">
      <c r="C959" s="58" t="s">
        <v>1223</v>
      </c>
      <c r="D959" s="69" t="s">
        <v>1224</v>
      </c>
      <c r="E959" s="70"/>
      <c r="F959" s="70"/>
      <c r="G959" s="71"/>
      <c r="H959" s="305">
        <f>SUM(H957:H958)</f>
        <v>32906.5</v>
      </c>
      <c r="I959" s="319"/>
      <c r="J959" s="159"/>
      <c r="K959" s="325"/>
    </row>
    <row r="960" spans="3:11">
      <c r="J960" s="159"/>
      <c r="K960" s="325"/>
    </row>
    <row r="961" spans="3:11">
      <c r="C961" s="53" t="s">
        <v>3313</v>
      </c>
      <c r="D961" s="313" t="s">
        <v>3314</v>
      </c>
      <c r="E961" s="315"/>
      <c r="F961" s="315"/>
      <c r="G961" s="315"/>
      <c r="H961" s="315"/>
      <c r="I961" s="56">
        <f>ROUNDDOWN(H977,-2)</f>
        <v>39700</v>
      </c>
      <c r="J961" s="159"/>
      <c r="K961" s="325"/>
    </row>
    <row r="962" spans="3:11" ht="27.6">
      <c r="C962" s="300" t="s">
        <v>1197</v>
      </c>
      <c r="D962" s="300" t="s">
        <v>1198</v>
      </c>
      <c r="E962" s="300" t="s">
        <v>1199</v>
      </c>
      <c r="F962" s="300" t="s">
        <v>1200</v>
      </c>
      <c r="G962" s="300" t="s">
        <v>1201</v>
      </c>
      <c r="H962" s="300" t="s">
        <v>1202</v>
      </c>
      <c r="J962" s="159"/>
      <c r="K962" s="325"/>
    </row>
    <row r="963" spans="3:11">
      <c r="C963" s="72" t="s">
        <v>1203</v>
      </c>
      <c r="D963" s="59" t="s">
        <v>1204</v>
      </c>
      <c r="E963" s="73"/>
      <c r="F963" s="73"/>
      <c r="G963" s="73"/>
      <c r="H963" s="73"/>
      <c r="J963" s="159"/>
      <c r="K963" s="325"/>
    </row>
    <row r="964" spans="3:11">
      <c r="C964" s="301">
        <v>1</v>
      </c>
      <c r="D964" s="59" t="s">
        <v>5</v>
      </c>
      <c r="E964" s="302" t="s">
        <v>6</v>
      </c>
      <c r="F964" s="74">
        <v>2.4E-2</v>
      </c>
      <c r="G964" s="64">
        <f>VLOOKUP(D964,upahbahan,3,FALSE)</f>
        <v>100000</v>
      </c>
      <c r="H964" s="64">
        <f t="shared" ref="H964:H967" si="98">F964*G964</f>
        <v>2400</v>
      </c>
      <c r="J964" s="159"/>
      <c r="K964" s="325"/>
    </row>
    <row r="965" spans="3:11">
      <c r="C965" s="301">
        <v>2</v>
      </c>
      <c r="D965" s="59" t="str">
        <f>D947</f>
        <v>Tukang listrik</v>
      </c>
      <c r="E965" s="302" t="s">
        <v>6</v>
      </c>
      <c r="F965" s="74">
        <v>0.04</v>
      </c>
      <c r="G965" s="64">
        <f>VLOOKUP(D965,upahbahan,3,FALSE)</f>
        <v>145000</v>
      </c>
      <c r="H965" s="64">
        <f t="shared" si="98"/>
        <v>5800</v>
      </c>
      <c r="J965" s="159"/>
      <c r="K965" s="325"/>
    </row>
    <row r="966" spans="3:11">
      <c r="C966" s="301">
        <v>3</v>
      </c>
      <c r="D966" s="59" t="s">
        <v>18</v>
      </c>
      <c r="E966" s="302" t="s">
        <v>6</v>
      </c>
      <c r="F966" s="74">
        <v>4.0000000000000001E-3</v>
      </c>
      <c r="G966" s="64">
        <f>VLOOKUP(D966,upahbahan,3,FALSE)</f>
        <v>175000</v>
      </c>
      <c r="H966" s="64">
        <f t="shared" si="98"/>
        <v>700</v>
      </c>
      <c r="J966" s="159"/>
      <c r="K966" s="325"/>
    </row>
    <row r="967" spans="3:11">
      <c r="C967" s="301">
        <v>4</v>
      </c>
      <c r="D967" s="59" t="s">
        <v>19</v>
      </c>
      <c r="E967" s="302" t="s">
        <v>6</v>
      </c>
      <c r="F967" s="74">
        <v>1E-3</v>
      </c>
      <c r="G967" s="64">
        <f>VLOOKUP(D967,upahbahan,3,FALSE)</f>
        <v>200000</v>
      </c>
      <c r="H967" s="64">
        <f t="shared" si="98"/>
        <v>200</v>
      </c>
      <c r="J967" s="159"/>
      <c r="K967" s="325"/>
    </row>
    <row r="968" spans="3:11">
      <c r="C968" s="83" t="s">
        <v>1210</v>
      </c>
      <c r="D968" s="80"/>
      <c r="E968" s="80"/>
      <c r="F968" s="187"/>
      <c r="G968" s="218"/>
      <c r="H968" s="64">
        <f>SUM(H964:H967)</f>
        <v>9100</v>
      </c>
      <c r="I968" s="219"/>
      <c r="J968" s="159"/>
      <c r="K968" s="325"/>
    </row>
    <row r="969" spans="3:11">
      <c r="C969" s="72" t="s">
        <v>1211</v>
      </c>
      <c r="D969" s="59" t="s">
        <v>1212</v>
      </c>
      <c r="E969" s="73"/>
      <c r="F969" s="205"/>
      <c r="G969" s="73"/>
      <c r="H969" s="73"/>
      <c r="J969" s="159"/>
      <c r="K969" s="325"/>
    </row>
    <row r="970" spans="3:11">
      <c r="C970" s="363" t="s">
        <v>1205</v>
      </c>
      <c r="D970" s="77" t="s">
        <v>3315</v>
      </c>
      <c r="E970" s="68" t="s">
        <v>114</v>
      </c>
      <c r="F970" s="74">
        <v>1.1499999999999999</v>
      </c>
      <c r="G970" s="64">
        <f>VLOOKUP(D970,upahbahan,3,FALSE)</f>
        <v>19448</v>
      </c>
      <c r="H970" s="64">
        <f>F970*G970</f>
        <v>22365.199999999997</v>
      </c>
      <c r="J970" s="159"/>
      <c r="K970" s="325"/>
    </row>
    <row r="971" spans="3:11">
      <c r="C971" s="363" t="s">
        <v>1206</v>
      </c>
      <c r="D971" s="77" t="s">
        <v>960</v>
      </c>
      <c r="E971" s="68" t="s">
        <v>114</v>
      </c>
      <c r="F971" s="74">
        <v>1.1499999999999999</v>
      </c>
      <c r="G971" s="64">
        <f>VLOOKUP(D971,upahbahan,3,FALSE)</f>
        <v>4100</v>
      </c>
      <c r="H971" s="64">
        <f t="shared" ref="H971" si="99">F971*G971</f>
        <v>4715</v>
      </c>
      <c r="J971" s="159"/>
      <c r="K971" s="325"/>
    </row>
    <row r="972" spans="3:11">
      <c r="C972" s="83" t="s">
        <v>1216</v>
      </c>
      <c r="D972" s="80"/>
      <c r="E972" s="80"/>
      <c r="F972" s="80"/>
      <c r="G972" s="162"/>
      <c r="H972" s="64">
        <f>SUM(H970:H971)</f>
        <v>27080.199999999997</v>
      </c>
      <c r="J972" s="159"/>
      <c r="K972" s="325"/>
    </row>
    <row r="973" spans="3:11">
      <c r="C973" s="72" t="s">
        <v>1217</v>
      </c>
      <c r="D973" s="59" t="s">
        <v>1218</v>
      </c>
      <c r="E973" s="73"/>
      <c r="F973" s="73"/>
      <c r="G973" s="73"/>
      <c r="H973" s="73"/>
      <c r="J973" s="159"/>
      <c r="K973" s="325"/>
    </row>
    <row r="974" spans="3:11">
      <c r="C974" s="83" t="s">
        <v>1219</v>
      </c>
      <c r="D974" s="80"/>
      <c r="E974" s="80"/>
      <c r="F974" s="80"/>
      <c r="G974" s="162"/>
      <c r="H974" s="303">
        <v>0</v>
      </c>
      <c r="J974" s="159"/>
      <c r="K974" s="325"/>
    </row>
    <row r="975" spans="3:11">
      <c r="C975" s="58" t="s">
        <v>1220</v>
      </c>
      <c r="D975" s="69" t="s">
        <v>1221</v>
      </c>
      <c r="E975" s="70"/>
      <c r="F975" s="70"/>
      <c r="G975" s="71"/>
      <c r="H975" s="304">
        <f>H974+H972+H968</f>
        <v>36180.199999999997</v>
      </c>
      <c r="I975" s="319"/>
      <c r="J975" s="159"/>
      <c r="K975" s="325"/>
    </row>
    <row r="976" spans="3:11">
      <c r="C976" s="58" t="s">
        <v>1222</v>
      </c>
      <c r="D976" s="69" t="s">
        <v>1325</v>
      </c>
      <c r="E976" s="70"/>
      <c r="F976" s="71"/>
      <c r="G976" s="95">
        <f>$M$9</f>
        <v>0.1</v>
      </c>
      <c r="H976" s="64">
        <f>H975*G976</f>
        <v>3618.02</v>
      </c>
      <c r="I976" s="319"/>
      <c r="J976" s="159"/>
      <c r="K976" s="325"/>
    </row>
    <row r="977" spans="3:11">
      <c r="C977" s="58" t="s">
        <v>1223</v>
      </c>
      <c r="D977" s="69" t="s">
        <v>1224</v>
      </c>
      <c r="E977" s="70"/>
      <c r="F977" s="70"/>
      <c r="G977" s="71"/>
      <c r="H977" s="305">
        <f>SUM(H975:H976)</f>
        <v>39798.219999999994</v>
      </c>
      <c r="I977" s="319"/>
      <c r="J977" s="159"/>
      <c r="K977" s="325"/>
    </row>
    <row r="978" spans="3:11">
      <c r="C978" s="57"/>
      <c r="D978" s="542"/>
      <c r="E978" s="542"/>
      <c r="F978" s="542"/>
      <c r="G978" s="542"/>
      <c r="H978" s="543"/>
      <c r="J978" s="159"/>
      <c r="K978" s="325"/>
    </row>
    <row r="979" spans="3:11">
      <c r="C979" s="57"/>
      <c r="D979" s="542"/>
      <c r="E979" s="542"/>
      <c r="F979" s="542"/>
      <c r="G979" s="542"/>
      <c r="H979" s="543"/>
      <c r="J979" s="159"/>
      <c r="K979" s="325"/>
    </row>
    <row r="980" spans="3:11">
      <c r="C980" s="53" t="s">
        <v>3316</v>
      </c>
      <c r="D980" s="313" t="s">
        <v>3317</v>
      </c>
      <c r="E980" s="315"/>
      <c r="F980" s="315"/>
      <c r="G980" s="315"/>
      <c r="H980" s="315"/>
      <c r="I980" s="56">
        <f>ROUNDDOWN(H996,-2)</f>
        <v>59900</v>
      </c>
      <c r="J980" s="159"/>
      <c r="K980" s="325"/>
    </row>
    <row r="981" spans="3:11" ht="27.6">
      <c r="C981" s="300" t="s">
        <v>1197</v>
      </c>
      <c r="D981" s="300" t="s">
        <v>1198</v>
      </c>
      <c r="E981" s="300" t="s">
        <v>1199</v>
      </c>
      <c r="F981" s="300" t="s">
        <v>1200</v>
      </c>
      <c r="G981" s="300" t="s">
        <v>1201</v>
      </c>
      <c r="H981" s="300" t="s">
        <v>1202</v>
      </c>
      <c r="J981" s="159"/>
      <c r="K981" s="325"/>
    </row>
    <row r="982" spans="3:11">
      <c r="C982" s="72" t="s">
        <v>1203</v>
      </c>
      <c r="D982" s="59" t="s">
        <v>1204</v>
      </c>
      <c r="E982" s="73"/>
      <c r="F982" s="73"/>
      <c r="G982" s="73"/>
      <c r="H982" s="73"/>
      <c r="J982" s="159"/>
      <c r="K982" s="325"/>
    </row>
    <row r="983" spans="3:11">
      <c r="C983" s="301">
        <v>1</v>
      </c>
      <c r="D983" s="59" t="s">
        <v>5</v>
      </c>
      <c r="E983" s="302" t="s">
        <v>6</v>
      </c>
      <c r="F983" s="74">
        <v>2.4E-2</v>
      </c>
      <c r="G983" s="64">
        <f>VLOOKUP(D983,upahbahan,3,FALSE)</f>
        <v>100000</v>
      </c>
      <c r="H983" s="64">
        <f t="shared" ref="H983:H986" si="100">F983*G983</f>
        <v>2400</v>
      </c>
      <c r="J983" s="159"/>
      <c r="K983" s="325"/>
    </row>
    <row r="984" spans="3:11">
      <c r="C984" s="301">
        <v>2</v>
      </c>
      <c r="D984" s="59" t="s">
        <v>3330</v>
      </c>
      <c r="E984" s="302" t="s">
        <v>6</v>
      </c>
      <c r="F984" s="74">
        <v>0.04</v>
      </c>
      <c r="G984" s="64">
        <f>VLOOKUP(D984,upahbahan,3,FALSE)</f>
        <v>145000</v>
      </c>
      <c r="H984" s="64">
        <f t="shared" si="100"/>
        <v>5800</v>
      </c>
      <c r="J984" s="159"/>
      <c r="K984" s="325"/>
    </row>
    <row r="985" spans="3:11">
      <c r="C985" s="301">
        <v>3</v>
      </c>
      <c r="D985" s="59" t="s">
        <v>18</v>
      </c>
      <c r="E985" s="302" t="s">
        <v>6</v>
      </c>
      <c r="F985" s="74">
        <v>4.0000000000000001E-3</v>
      </c>
      <c r="G985" s="64">
        <f>VLOOKUP(D985,upahbahan,3,FALSE)</f>
        <v>175000</v>
      </c>
      <c r="H985" s="64">
        <f t="shared" si="100"/>
        <v>700</v>
      </c>
      <c r="J985" s="159"/>
      <c r="K985" s="325"/>
    </row>
    <row r="986" spans="3:11">
      <c r="C986" s="301">
        <v>4</v>
      </c>
      <c r="D986" s="59" t="s">
        <v>19</v>
      </c>
      <c r="E986" s="302" t="s">
        <v>6</v>
      </c>
      <c r="F986" s="74">
        <v>1E-3</v>
      </c>
      <c r="G986" s="64">
        <f>VLOOKUP(D986,upahbahan,3,FALSE)</f>
        <v>200000</v>
      </c>
      <c r="H986" s="64">
        <f t="shared" si="100"/>
        <v>200</v>
      </c>
      <c r="J986" s="159"/>
      <c r="K986" s="325"/>
    </row>
    <row r="987" spans="3:11">
      <c r="C987" s="83" t="s">
        <v>1210</v>
      </c>
      <c r="D987" s="80"/>
      <c r="E987" s="80"/>
      <c r="F987" s="187"/>
      <c r="G987" s="218"/>
      <c r="H987" s="64">
        <f>SUM(H983:H986)</f>
        <v>9100</v>
      </c>
      <c r="I987" s="219"/>
      <c r="J987" s="159"/>
      <c r="K987" s="325"/>
    </row>
    <row r="988" spans="3:11">
      <c r="C988" s="72" t="s">
        <v>1211</v>
      </c>
      <c r="D988" s="59" t="s">
        <v>1212</v>
      </c>
      <c r="E988" s="73"/>
      <c r="F988" s="205"/>
      <c r="G988" s="73"/>
      <c r="H988" s="73"/>
      <c r="J988" s="159"/>
      <c r="K988" s="325"/>
    </row>
    <row r="989" spans="3:11">
      <c r="C989" s="363" t="s">
        <v>1205</v>
      </c>
      <c r="D989" s="77" t="s">
        <v>3315</v>
      </c>
      <c r="E989" s="68" t="s">
        <v>114</v>
      </c>
      <c r="F989" s="74">
        <v>1.1499999999999999</v>
      </c>
      <c r="G989" s="64">
        <f>VLOOKUP(D989,upahbahan,3,FALSE)</f>
        <v>19448</v>
      </c>
      <c r="H989" s="64">
        <f>F989*G989</f>
        <v>22365.199999999997</v>
      </c>
      <c r="J989" s="159"/>
      <c r="K989" s="325"/>
    </row>
    <row r="990" spans="3:11">
      <c r="C990" s="363" t="s">
        <v>1206</v>
      </c>
      <c r="D990" s="77" t="s">
        <v>3318</v>
      </c>
      <c r="E990" s="68" t="s">
        <v>114</v>
      </c>
      <c r="F990" s="74">
        <v>1.1499999999999999</v>
      </c>
      <c r="G990" s="64">
        <f>VLOOKUP(D990,upahbahan,3,FALSE)</f>
        <v>20000</v>
      </c>
      <c r="H990" s="64">
        <f t="shared" ref="H990" si="101">F990*G990</f>
        <v>23000</v>
      </c>
      <c r="J990" s="159"/>
      <c r="K990" s="325"/>
    </row>
    <row r="991" spans="3:11">
      <c r="C991" s="83" t="s">
        <v>1216</v>
      </c>
      <c r="D991" s="80"/>
      <c r="E991" s="80"/>
      <c r="F991" s="80"/>
      <c r="G991" s="162"/>
      <c r="H991" s="64">
        <f>SUM(H989:H990)</f>
        <v>45365.2</v>
      </c>
      <c r="J991" s="159"/>
      <c r="K991" s="325"/>
    </row>
    <row r="992" spans="3:11">
      <c r="C992" s="72" t="s">
        <v>1217</v>
      </c>
      <c r="D992" s="59" t="s">
        <v>1218</v>
      </c>
      <c r="E992" s="73"/>
      <c r="F992" s="73"/>
      <c r="G992" s="73"/>
      <c r="H992" s="73"/>
      <c r="J992" s="159"/>
      <c r="K992" s="325"/>
    </row>
    <row r="993" spans="3:11">
      <c r="C993" s="83" t="s">
        <v>1219</v>
      </c>
      <c r="D993" s="80"/>
      <c r="E993" s="80"/>
      <c r="F993" s="80"/>
      <c r="G993" s="162"/>
      <c r="H993" s="303">
        <v>0</v>
      </c>
      <c r="J993" s="159"/>
      <c r="K993" s="325"/>
    </row>
    <row r="994" spans="3:11">
      <c r="C994" s="58" t="s">
        <v>1220</v>
      </c>
      <c r="D994" s="69" t="s">
        <v>1221</v>
      </c>
      <c r="E994" s="70"/>
      <c r="F994" s="70"/>
      <c r="G994" s="71"/>
      <c r="H994" s="304">
        <f>H993+H991+H987</f>
        <v>54465.2</v>
      </c>
      <c r="I994" s="319"/>
      <c r="J994" s="159"/>
      <c r="K994" s="325"/>
    </row>
    <row r="995" spans="3:11">
      <c r="C995" s="58" t="s">
        <v>1222</v>
      </c>
      <c r="D995" s="69" t="s">
        <v>1325</v>
      </c>
      <c r="E995" s="70"/>
      <c r="F995" s="71"/>
      <c r="G995" s="95">
        <f>$M$9</f>
        <v>0.1</v>
      </c>
      <c r="H995" s="64">
        <f>H994*G995</f>
        <v>5446.52</v>
      </c>
      <c r="I995" s="319"/>
      <c r="J995" s="159"/>
      <c r="K995" s="325"/>
    </row>
    <row r="996" spans="3:11">
      <c r="C996" s="58" t="s">
        <v>1223</v>
      </c>
      <c r="D996" s="69" t="s">
        <v>1224</v>
      </c>
      <c r="E996" s="70"/>
      <c r="F996" s="70"/>
      <c r="G996" s="71"/>
      <c r="H996" s="305">
        <f>SUM(H994:H995)</f>
        <v>59911.72</v>
      </c>
      <c r="I996" s="319"/>
      <c r="J996" s="159"/>
      <c r="K996" s="325"/>
    </row>
    <row r="997" spans="3:11">
      <c r="C997" s="57"/>
      <c r="D997" s="542"/>
      <c r="E997" s="542"/>
      <c r="F997" s="542"/>
      <c r="G997" s="542"/>
      <c r="H997" s="543"/>
      <c r="J997" s="159"/>
      <c r="K997" s="325"/>
    </row>
    <row r="998" spans="3:11">
      <c r="C998" s="57"/>
      <c r="D998" s="542"/>
      <c r="E998" s="542"/>
      <c r="F998" s="542"/>
      <c r="G998" s="542"/>
      <c r="H998" s="543"/>
      <c r="J998" s="159"/>
      <c r="K998" s="325"/>
    </row>
    <row r="999" spans="3:11">
      <c r="C999" s="53" t="s">
        <v>3320</v>
      </c>
      <c r="D999" s="313" t="s">
        <v>3321</v>
      </c>
      <c r="E999" s="315"/>
      <c r="F999" s="315"/>
      <c r="G999" s="315"/>
      <c r="H999" s="315"/>
      <c r="I999" s="56">
        <f>ROUNDDOWN(H1015,-2)</f>
        <v>80300</v>
      </c>
      <c r="J999" s="159"/>
      <c r="K999" s="325"/>
    </row>
    <row r="1000" spans="3:11" ht="27.6">
      <c r="C1000" s="300" t="s">
        <v>1197</v>
      </c>
      <c r="D1000" s="300" t="s">
        <v>1198</v>
      </c>
      <c r="E1000" s="300" t="s">
        <v>1199</v>
      </c>
      <c r="F1000" s="300" t="s">
        <v>1200</v>
      </c>
      <c r="G1000" s="300" t="s">
        <v>1201</v>
      </c>
      <c r="H1000" s="300" t="s">
        <v>1202</v>
      </c>
      <c r="J1000" s="159"/>
      <c r="K1000" s="325"/>
    </row>
    <row r="1001" spans="3:11">
      <c r="C1001" s="72" t="s">
        <v>1203</v>
      </c>
      <c r="D1001" s="59" t="s">
        <v>1204</v>
      </c>
      <c r="E1001" s="73"/>
      <c r="F1001" s="73"/>
      <c r="G1001" s="73"/>
      <c r="H1001" s="73"/>
      <c r="J1001" s="159"/>
      <c r="K1001" s="325"/>
    </row>
    <row r="1002" spans="3:11">
      <c r="C1002" s="301">
        <v>1</v>
      </c>
      <c r="D1002" s="59" t="s">
        <v>5</v>
      </c>
      <c r="E1002" s="302" t="s">
        <v>6</v>
      </c>
      <c r="F1002" s="74">
        <v>2.4E-2</v>
      </c>
      <c r="G1002" s="64">
        <f>VLOOKUP(D1002,upahbahan,3,FALSE)</f>
        <v>100000</v>
      </c>
      <c r="H1002" s="64">
        <f t="shared" ref="H1002:H1005" si="102">F1002*G1002</f>
        <v>2400</v>
      </c>
      <c r="J1002" s="159"/>
      <c r="K1002" s="325"/>
    </row>
    <row r="1003" spans="3:11">
      <c r="C1003" s="301">
        <v>2</v>
      </c>
      <c r="D1003" s="59" t="s">
        <v>3330</v>
      </c>
      <c r="E1003" s="302" t="s">
        <v>6</v>
      </c>
      <c r="F1003" s="74">
        <v>0.04</v>
      </c>
      <c r="G1003" s="64">
        <f>VLOOKUP(D1003,upahbahan,3,FALSE)</f>
        <v>145000</v>
      </c>
      <c r="H1003" s="64">
        <f t="shared" si="102"/>
        <v>5800</v>
      </c>
      <c r="J1003" s="159"/>
      <c r="K1003" s="325"/>
    </row>
    <row r="1004" spans="3:11">
      <c r="C1004" s="301">
        <v>3</v>
      </c>
      <c r="D1004" s="59" t="s">
        <v>18</v>
      </c>
      <c r="E1004" s="302" t="s">
        <v>6</v>
      </c>
      <c r="F1004" s="74">
        <v>4.0000000000000001E-3</v>
      </c>
      <c r="G1004" s="64">
        <f>VLOOKUP(D1004,upahbahan,3,FALSE)</f>
        <v>175000</v>
      </c>
      <c r="H1004" s="64">
        <f t="shared" si="102"/>
        <v>700</v>
      </c>
      <c r="J1004" s="159"/>
      <c r="K1004" s="325"/>
    </row>
    <row r="1005" spans="3:11">
      <c r="C1005" s="301">
        <v>4</v>
      </c>
      <c r="D1005" s="59" t="s">
        <v>19</v>
      </c>
      <c r="E1005" s="302" t="s">
        <v>6</v>
      </c>
      <c r="F1005" s="74">
        <v>1E-3</v>
      </c>
      <c r="G1005" s="64">
        <f>VLOOKUP(D1005,upahbahan,3,FALSE)</f>
        <v>200000</v>
      </c>
      <c r="H1005" s="64">
        <f t="shared" si="102"/>
        <v>200</v>
      </c>
      <c r="J1005" s="159"/>
      <c r="K1005" s="325"/>
    </row>
    <row r="1006" spans="3:11">
      <c r="C1006" s="83" t="s">
        <v>1210</v>
      </c>
      <c r="D1006" s="80"/>
      <c r="E1006" s="80"/>
      <c r="F1006" s="187"/>
      <c r="G1006" s="218"/>
      <c r="H1006" s="64">
        <f>SUM(H1002:H1005)</f>
        <v>9100</v>
      </c>
      <c r="I1006" s="219"/>
      <c r="J1006" s="159"/>
      <c r="K1006" s="325"/>
    </row>
    <row r="1007" spans="3:11">
      <c r="C1007" s="72" t="s">
        <v>1211</v>
      </c>
      <c r="D1007" s="59" t="s">
        <v>1212</v>
      </c>
      <c r="E1007" s="73"/>
      <c r="F1007" s="205"/>
      <c r="G1007" s="73"/>
      <c r="H1007" s="73"/>
      <c r="J1007" s="159"/>
      <c r="K1007" s="325"/>
    </row>
    <row r="1008" spans="3:11">
      <c r="C1008" s="363" t="s">
        <v>1205</v>
      </c>
      <c r="D1008" s="77" t="s">
        <v>3322</v>
      </c>
      <c r="E1008" s="68" t="s">
        <v>114</v>
      </c>
      <c r="F1008" s="74">
        <v>1.1499999999999999</v>
      </c>
      <c r="G1008" s="64">
        <f>VLOOKUP(D1008,upahbahan,3,FALSE)</f>
        <v>51500</v>
      </c>
      <c r="H1008" s="64">
        <f>F1008*G1008</f>
        <v>59224.999999999993</v>
      </c>
      <c r="J1008" s="159"/>
      <c r="K1008" s="325"/>
    </row>
    <row r="1009" spans="3:11">
      <c r="C1009" s="363" t="s">
        <v>1206</v>
      </c>
      <c r="D1009" s="77" t="s">
        <v>960</v>
      </c>
      <c r="E1009" s="68" t="s">
        <v>114</v>
      </c>
      <c r="F1009" s="74">
        <v>1.1499999999999999</v>
      </c>
      <c r="G1009" s="64">
        <f>VLOOKUP(D1009,upahbahan,3,FALSE)</f>
        <v>4100</v>
      </c>
      <c r="H1009" s="64">
        <f t="shared" ref="H1009" si="103">F1009*G1009</f>
        <v>4715</v>
      </c>
      <c r="J1009" s="159"/>
      <c r="K1009" s="325"/>
    </row>
    <row r="1010" spans="3:11">
      <c r="C1010" s="83" t="s">
        <v>1216</v>
      </c>
      <c r="D1010" s="80"/>
      <c r="E1010" s="80"/>
      <c r="F1010" s="80"/>
      <c r="G1010" s="162"/>
      <c r="H1010" s="64">
        <f>SUM(H1008:H1009)</f>
        <v>63939.999999999993</v>
      </c>
      <c r="J1010" s="159"/>
      <c r="K1010" s="325"/>
    </row>
    <row r="1011" spans="3:11">
      <c r="C1011" s="72" t="s">
        <v>1217</v>
      </c>
      <c r="D1011" s="59" t="s">
        <v>1218</v>
      </c>
      <c r="E1011" s="73"/>
      <c r="F1011" s="73"/>
      <c r="G1011" s="73"/>
      <c r="H1011" s="73"/>
      <c r="J1011" s="159"/>
      <c r="K1011" s="325"/>
    </row>
    <row r="1012" spans="3:11">
      <c r="C1012" s="83" t="s">
        <v>1219</v>
      </c>
      <c r="D1012" s="80"/>
      <c r="E1012" s="80"/>
      <c r="F1012" s="80"/>
      <c r="G1012" s="162"/>
      <c r="H1012" s="303">
        <v>0</v>
      </c>
      <c r="J1012" s="159"/>
      <c r="K1012" s="325"/>
    </row>
    <row r="1013" spans="3:11">
      <c r="C1013" s="58" t="s">
        <v>1220</v>
      </c>
      <c r="D1013" s="69" t="s">
        <v>1221</v>
      </c>
      <c r="E1013" s="70"/>
      <c r="F1013" s="70"/>
      <c r="G1013" s="71"/>
      <c r="H1013" s="304">
        <f>H1012+H1010+H1006</f>
        <v>73040</v>
      </c>
      <c r="I1013" s="319"/>
      <c r="J1013" s="159"/>
      <c r="K1013" s="325"/>
    </row>
    <row r="1014" spans="3:11">
      <c r="C1014" s="58" t="s">
        <v>1222</v>
      </c>
      <c r="D1014" s="69" t="s">
        <v>1325</v>
      </c>
      <c r="E1014" s="70"/>
      <c r="F1014" s="71"/>
      <c r="G1014" s="95">
        <f>$M$9</f>
        <v>0.1</v>
      </c>
      <c r="H1014" s="64">
        <f>H1013*G1014</f>
        <v>7304</v>
      </c>
      <c r="I1014" s="319"/>
      <c r="J1014" s="159"/>
      <c r="K1014" s="325"/>
    </row>
    <row r="1015" spans="3:11">
      <c r="C1015" s="58" t="s">
        <v>1223</v>
      </c>
      <c r="D1015" s="69" t="s">
        <v>1224</v>
      </c>
      <c r="E1015" s="70"/>
      <c r="F1015" s="70"/>
      <c r="G1015" s="71"/>
      <c r="H1015" s="305">
        <f>SUM(H1013:H1014)</f>
        <v>80344</v>
      </c>
      <c r="I1015" s="319"/>
      <c r="J1015" s="159"/>
      <c r="K1015" s="325"/>
    </row>
    <row r="1016" spans="3:11">
      <c r="C1016" s="57"/>
      <c r="D1016" s="542"/>
      <c r="E1016" s="542"/>
      <c r="F1016" s="542"/>
      <c r="G1016" s="542"/>
      <c r="H1016" s="543"/>
      <c r="J1016" s="159"/>
      <c r="K1016" s="325"/>
    </row>
    <row r="1017" spans="3:11">
      <c r="C1017" s="57"/>
      <c r="D1017" s="542"/>
      <c r="E1017" s="542"/>
      <c r="F1017" s="542"/>
      <c r="G1017" s="542"/>
      <c r="H1017" s="543"/>
      <c r="J1017" s="159"/>
      <c r="K1017" s="325"/>
    </row>
    <row r="1018" spans="3:11">
      <c r="C1018" s="53" t="s">
        <v>3323</v>
      </c>
      <c r="D1018" s="313" t="s">
        <v>3324</v>
      </c>
      <c r="E1018" s="315"/>
      <c r="F1018" s="315"/>
      <c r="G1018" s="315"/>
      <c r="H1018" s="315"/>
      <c r="I1018" s="56">
        <f>ROUNDDOWN(H1034,-2)</f>
        <v>100400</v>
      </c>
      <c r="J1018" s="159"/>
      <c r="K1018" s="325"/>
    </row>
    <row r="1019" spans="3:11" ht="27.6">
      <c r="C1019" s="300" t="s">
        <v>1197</v>
      </c>
      <c r="D1019" s="300" t="s">
        <v>1198</v>
      </c>
      <c r="E1019" s="300" t="s">
        <v>1199</v>
      </c>
      <c r="F1019" s="300" t="s">
        <v>1200</v>
      </c>
      <c r="G1019" s="300" t="s">
        <v>1201</v>
      </c>
      <c r="H1019" s="300" t="s">
        <v>1202</v>
      </c>
      <c r="J1019" s="159"/>
      <c r="K1019" s="325"/>
    </row>
    <row r="1020" spans="3:11">
      <c r="C1020" s="72" t="s">
        <v>1203</v>
      </c>
      <c r="D1020" s="59" t="s">
        <v>1204</v>
      </c>
      <c r="E1020" s="73"/>
      <c r="F1020" s="73"/>
      <c r="G1020" s="73"/>
      <c r="H1020" s="73"/>
      <c r="J1020" s="159"/>
      <c r="K1020" s="325"/>
    </row>
    <row r="1021" spans="3:11">
      <c r="C1021" s="301">
        <v>1</v>
      </c>
      <c r="D1021" s="59" t="s">
        <v>5</v>
      </c>
      <c r="E1021" s="302" t="s">
        <v>6</v>
      </c>
      <c r="F1021" s="74">
        <v>2.4E-2</v>
      </c>
      <c r="G1021" s="64">
        <f>VLOOKUP(D1021,upahbahan,3,FALSE)</f>
        <v>100000</v>
      </c>
      <c r="H1021" s="64">
        <f t="shared" ref="H1021:H1024" si="104">F1021*G1021</f>
        <v>2400</v>
      </c>
      <c r="J1021" s="159"/>
      <c r="K1021" s="325"/>
    </row>
    <row r="1022" spans="3:11">
      <c r="C1022" s="301">
        <v>2</v>
      </c>
      <c r="D1022" s="59" t="s">
        <v>3330</v>
      </c>
      <c r="E1022" s="302" t="s">
        <v>6</v>
      </c>
      <c r="F1022" s="74">
        <v>0.04</v>
      </c>
      <c r="G1022" s="64">
        <f>VLOOKUP(D1022,upahbahan,3,FALSE)</f>
        <v>145000</v>
      </c>
      <c r="H1022" s="64">
        <f t="shared" si="104"/>
        <v>5800</v>
      </c>
      <c r="J1022" s="159"/>
      <c r="K1022" s="325"/>
    </row>
    <row r="1023" spans="3:11">
      <c r="C1023" s="301">
        <v>3</v>
      </c>
      <c r="D1023" s="59" t="s">
        <v>18</v>
      </c>
      <c r="E1023" s="302" t="s">
        <v>6</v>
      </c>
      <c r="F1023" s="74">
        <v>4.0000000000000001E-3</v>
      </c>
      <c r="G1023" s="64">
        <f>VLOOKUP(D1023,upahbahan,3,FALSE)</f>
        <v>175000</v>
      </c>
      <c r="H1023" s="64">
        <f t="shared" si="104"/>
        <v>700</v>
      </c>
      <c r="J1023" s="159"/>
      <c r="K1023" s="325"/>
    </row>
    <row r="1024" spans="3:11">
      <c r="C1024" s="301">
        <v>4</v>
      </c>
      <c r="D1024" s="59" t="s">
        <v>19</v>
      </c>
      <c r="E1024" s="302" t="s">
        <v>6</v>
      </c>
      <c r="F1024" s="74">
        <v>1E-3</v>
      </c>
      <c r="G1024" s="64">
        <f>VLOOKUP(D1024,upahbahan,3,FALSE)</f>
        <v>200000</v>
      </c>
      <c r="H1024" s="64">
        <f t="shared" si="104"/>
        <v>200</v>
      </c>
      <c r="J1024" s="159"/>
      <c r="K1024" s="325"/>
    </row>
    <row r="1025" spans="3:11">
      <c r="C1025" s="83" t="s">
        <v>1210</v>
      </c>
      <c r="D1025" s="80"/>
      <c r="E1025" s="80"/>
      <c r="F1025" s="187"/>
      <c r="G1025" s="218"/>
      <c r="H1025" s="64">
        <f>SUM(H1021:H1024)</f>
        <v>9100</v>
      </c>
      <c r="I1025" s="219"/>
      <c r="J1025" s="159"/>
      <c r="K1025" s="325"/>
    </row>
    <row r="1026" spans="3:11">
      <c r="C1026" s="72" t="s">
        <v>1211</v>
      </c>
      <c r="D1026" s="59" t="s">
        <v>1212</v>
      </c>
      <c r="E1026" s="73"/>
      <c r="F1026" s="205"/>
      <c r="G1026" s="73"/>
      <c r="H1026" s="73"/>
      <c r="J1026" s="159"/>
      <c r="K1026" s="325"/>
    </row>
    <row r="1027" spans="3:11">
      <c r="C1027" s="363" t="s">
        <v>1205</v>
      </c>
      <c r="D1027" s="77" t="s">
        <v>3322</v>
      </c>
      <c r="E1027" s="68" t="s">
        <v>114</v>
      </c>
      <c r="F1027" s="74">
        <v>1.1499999999999999</v>
      </c>
      <c r="G1027" s="64">
        <f>VLOOKUP(D1027,upahbahan,3,FALSE)</f>
        <v>51500</v>
      </c>
      <c r="H1027" s="64">
        <f>F1027*G1027</f>
        <v>59224.999999999993</v>
      </c>
      <c r="J1027" s="159"/>
      <c r="K1027" s="325"/>
    </row>
    <row r="1028" spans="3:11">
      <c r="C1028" s="363" t="s">
        <v>1206</v>
      </c>
      <c r="D1028" s="77" t="s">
        <v>3318</v>
      </c>
      <c r="E1028" s="68" t="s">
        <v>114</v>
      </c>
      <c r="F1028" s="74">
        <v>1.1499999999999999</v>
      </c>
      <c r="G1028" s="64">
        <f>VLOOKUP(D1028,upahbahan,3,FALSE)</f>
        <v>20000</v>
      </c>
      <c r="H1028" s="64">
        <f t="shared" ref="H1028" si="105">F1028*G1028</f>
        <v>23000</v>
      </c>
      <c r="J1028" s="159"/>
      <c r="K1028" s="325"/>
    </row>
    <row r="1029" spans="3:11">
      <c r="C1029" s="83" t="s">
        <v>1216</v>
      </c>
      <c r="D1029" s="80"/>
      <c r="E1029" s="80"/>
      <c r="F1029" s="80"/>
      <c r="G1029" s="162"/>
      <c r="H1029" s="64">
        <f>SUM(H1027:H1028)</f>
        <v>82225</v>
      </c>
      <c r="J1029" s="159"/>
      <c r="K1029" s="325"/>
    </row>
    <row r="1030" spans="3:11">
      <c r="C1030" s="72" t="s">
        <v>1217</v>
      </c>
      <c r="D1030" s="59" t="s">
        <v>1218</v>
      </c>
      <c r="E1030" s="73"/>
      <c r="F1030" s="73"/>
      <c r="G1030" s="73"/>
      <c r="H1030" s="73"/>
      <c r="J1030" s="159"/>
      <c r="K1030" s="325"/>
    </row>
    <row r="1031" spans="3:11">
      <c r="C1031" s="83" t="s">
        <v>1219</v>
      </c>
      <c r="D1031" s="80"/>
      <c r="E1031" s="80"/>
      <c r="F1031" s="80"/>
      <c r="G1031" s="162"/>
      <c r="H1031" s="303">
        <v>0</v>
      </c>
      <c r="J1031" s="159"/>
      <c r="K1031" s="325"/>
    </row>
    <row r="1032" spans="3:11">
      <c r="C1032" s="58" t="s">
        <v>1220</v>
      </c>
      <c r="D1032" s="69" t="s">
        <v>1221</v>
      </c>
      <c r="E1032" s="70"/>
      <c r="F1032" s="70"/>
      <c r="G1032" s="71"/>
      <c r="H1032" s="304">
        <f>H1031+H1029+H1025</f>
        <v>91325</v>
      </c>
      <c r="I1032" s="319"/>
      <c r="J1032" s="159"/>
      <c r="K1032" s="325"/>
    </row>
    <row r="1033" spans="3:11">
      <c r="C1033" s="58" t="s">
        <v>1222</v>
      </c>
      <c r="D1033" s="69" t="s">
        <v>1325</v>
      </c>
      <c r="E1033" s="70"/>
      <c r="F1033" s="71"/>
      <c r="G1033" s="95">
        <f>$M$9</f>
        <v>0.1</v>
      </c>
      <c r="H1033" s="64">
        <f>H1032*G1033</f>
        <v>9132.5</v>
      </c>
      <c r="I1033" s="319"/>
      <c r="J1033" s="159"/>
      <c r="K1033" s="325"/>
    </row>
    <row r="1034" spans="3:11">
      <c r="C1034" s="58" t="s">
        <v>1223</v>
      </c>
      <c r="D1034" s="69" t="s">
        <v>1224</v>
      </c>
      <c r="E1034" s="70"/>
      <c r="F1034" s="70"/>
      <c r="G1034" s="71"/>
      <c r="H1034" s="305">
        <f>SUM(H1032:H1033)</f>
        <v>100457.5</v>
      </c>
      <c r="I1034" s="319"/>
      <c r="J1034" s="159"/>
      <c r="K1034" s="325"/>
    </row>
    <row r="1035" spans="3:11">
      <c r="C1035" s="57"/>
      <c r="D1035" s="542"/>
      <c r="E1035" s="542"/>
      <c r="F1035" s="542"/>
      <c r="G1035" s="542"/>
      <c r="H1035" s="543"/>
      <c r="J1035" s="159"/>
      <c r="K1035" s="325"/>
    </row>
    <row r="1036" spans="3:11">
      <c r="C1036" s="53" t="s">
        <v>3325</v>
      </c>
      <c r="D1036" s="313" t="s">
        <v>3326</v>
      </c>
      <c r="E1036" s="315"/>
      <c r="F1036" s="315"/>
      <c r="G1036" s="315"/>
      <c r="H1036" s="315"/>
      <c r="I1036" s="56">
        <f>ROUNDDOWN(H1051,-2)</f>
        <v>105200</v>
      </c>
      <c r="J1036" s="159"/>
      <c r="K1036" s="325"/>
    </row>
    <row r="1037" spans="3:11" ht="27.6">
      <c r="C1037" s="300" t="s">
        <v>1197</v>
      </c>
      <c r="D1037" s="300" t="s">
        <v>1198</v>
      </c>
      <c r="E1037" s="300" t="s">
        <v>1199</v>
      </c>
      <c r="F1037" s="300" t="s">
        <v>1200</v>
      </c>
      <c r="G1037" s="300" t="s">
        <v>1201</v>
      </c>
      <c r="H1037" s="300" t="s">
        <v>1202</v>
      </c>
      <c r="J1037" s="159"/>
      <c r="K1037" s="325"/>
    </row>
    <row r="1038" spans="3:11">
      <c r="C1038" s="72" t="s">
        <v>1203</v>
      </c>
      <c r="D1038" s="59" t="s">
        <v>1204</v>
      </c>
      <c r="E1038" s="73"/>
      <c r="F1038" s="73"/>
      <c r="G1038" s="73"/>
      <c r="H1038" s="73"/>
      <c r="J1038" s="159"/>
      <c r="K1038" s="325"/>
    </row>
    <row r="1039" spans="3:11">
      <c r="C1039" s="301">
        <v>1</v>
      </c>
      <c r="D1039" s="59" t="s">
        <v>5</v>
      </c>
      <c r="E1039" s="302" t="s">
        <v>6</v>
      </c>
      <c r="F1039" s="74">
        <v>3.5999999999999997E-2</v>
      </c>
      <c r="G1039" s="64">
        <f>VLOOKUP(D1039,upahbahan,3,FALSE)</f>
        <v>100000</v>
      </c>
      <c r="H1039" s="64">
        <f t="shared" ref="H1039:H1042" si="106">F1039*G1039</f>
        <v>3599.9999999999995</v>
      </c>
      <c r="J1039" s="159"/>
      <c r="K1039" s="325"/>
    </row>
    <row r="1040" spans="3:11">
      <c r="C1040" s="301">
        <v>2</v>
      </c>
      <c r="D1040" s="59" t="str">
        <f>D1022</f>
        <v>Tukang Listrik</v>
      </c>
      <c r="E1040" s="302" t="s">
        <v>6</v>
      </c>
      <c r="F1040" s="74">
        <v>0.06</v>
      </c>
      <c r="G1040" s="64">
        <f>VLOOKUP(D1040,upahbahan,3,FALSE)</f>
        <v>145000</v>
      </c>
      <c r="H1040" s="64">
        <f t="shared" si="106"/>
        <v>8700</v>
      </c>
      <c r="J1040" s="159"/>
      <c r="K1040" s="325"/>
    </row>
    <row r="1041" spans="3:11">
      <c r="C1041" s="301">
        <v>3</v>
      </c>
      <c r="D1041" s="59" t="s">
        <v>18</v>
      </c>
      <c r="E1041" s="302" t="s">
        <v>6</v>
      </c>
      <c r="F1041" s="74">
        <v>6.0000000000000001E-3</v>
      </c>
      <c r="G1041" s="64">
        <f>VLOOKUP(D1041,upahbahan,3,FALSE)</f>
        <v>175000</v>
      </c>
      <c r="H1041" s="64">
        <f t="shared" si="106"/>
        <v>1050</v>
      </c>
      <c r="J1041" s="159"/>
      <c r="K1041" s="325"/>
    </row>
    <row r="1042" spans="3:11">
      <c r="C1042" s="301">
        <v>4</v>
      </c>
      <c r="D1042" s="59" t="s">
        <v>19</v>
      </c>
      <c r="E1042" s="302" t="s">
        <v>6</v>
      </c>
      <c r="F1042" s="74">
        <v>2E-3</v>
      </c>
      <c r="G1042" s="64">
        <f>VLOOKUP(D1042,upahbahan,3,FALSE)</f>
        <v>200000</v>
      </c>
      <c r="H1042" s="64">
        <f t="shared" si="106"/>
        <v>400</v>
      </c>
      <c r="J1042" s="159"/>
      <c r="K1042" s="325"/>
    </row>
    <row r="1043" spans="3:11">
      <c r="C1043" s="83" t="s">
        <v>1210</v>
      </c>
      <c r="D1043" s="80"/>
      <c r="E1043" s="80"/>
      <c r="F1043" s="187"/>
      <c r="G1043" s="218"/>
      <c r="H1043" s="64">
        <f>SUM(H1039:H1042)</f>
        <v>13750</v>
      </c>
      <c r="I1043" s="219"/>
      <c r="J1043" s="159"/>
      <c r="K1043" s="325"/>
    </row>
    <row r="1044" spans="3:11">
      <c r="C1044" s="72" t="s">
        <v>1211</v>
      </c>
      <c r="D1044" s="59" t="s">
        <v>1212</v>
      </c>
      <c r="E1044" s="73"/>
      <c r="F1044" s="205"/>
      <c r="G1044" s="73"/>
      <c r="H1044" s="73"/>
      <c r="J1044" s="159"/>
      <c r="K1044" s="325"/>
    </row>
    <row r="1045" spans="3:11">
      <c r="C1045" s="363" t="s">
        <v>1205</v>
      </c>
      <c r="D1045" s="77" t="s">
        <v>3327</v>
      </c>
      <c r="E1045" s="68" t="s">
        <v>114</v>
      </c>
      <c r="F1045" s="74">
        <v>1.1499999999999999</v>
      </c>
      <c r="G1045" s="64">
        <f>VLOOKUP(D1045,upahbahan,3,FALSE)</f>
        <v>71250</v>
      </c>
      <c r="H1045" s="64">
        <f>F1045*G1045</f>
        <v>81937.5</v>
      </c>
      <c r="J1045" s="159"/>
      <c r="K1045" s="325"/>
    </row>
    <row r="1046" spans="3:11">
      <c r="C1046" s="83" t="s">
        <v>1216</v>
      </c>
      <c r="D1046" s="80"/>
      <c r="E1046" s="80"/>
      <c r="F1046" s="80"/>
      <c r="G1046" s="162"/>
      <c r="H1046" s="64">
        <f>SUM(H1045:H1045)</f>
        <v>81937.5</v>
      </c>
      <c r="J1046" s="159"/>
      <c r="K1046" s="325"/>
    </row>
    <row r="1047" spans="3:11">
      <c r="C1047" s="72" t="s">
        <v>1217</v>
      </c>
      <c r="D1047" s="59" t="s">
        <v>1218</v>
      </c>
      <c r="E1047" s="73"/>
      <c r="F1047" s="73"/>
      <c r="G1047" s="73"/>
      <c r="H1047" s="73"/>
      <c r="J1047" s="159"/>
      <c r="K1047" s="325"/>
    </row>
    <row r="1048" spans="3:11">
      <c r="C1048" s="83" t="s">
        <v>1219</v>
      </c>
      <c r="D1048" s="80"/>
      <c r="E1048" s="80"/>
      <c r="F1048" s="80"/>
      <c r="G1048" s="162"/>
      <c r="H1048" s="303">
        <v>0</v>
      </c>
      <c r="J1048" s="159"/>
      <c r="K1048" s="325"/>
    </row>
    <row r="1049" spans="3:11">
      <c r="C1049" s="58" t="s">
        <v>1220</v>
      </c>
      <c r="D1049" s="69" t="s">
        <v>1221</v>
      </c>
      <c r="E1049" s="70"/>
      <c r="F1049" s="70"/>
      <c r="G1049" s="71"/>
      <c r="H1049" s="304">
        <f>H1048+H1046+H1043</f>
        <v>95687.5</v>
      </c>
      <c r="I1049" s="319"/>
      <c r="J1049" s="159"/>
      <c r="K1049" s="325"/>
    </row>
    <row r="1050" spans="3:11">
      <c r="C1050" s="58" t="s">
        <v>1222</v>
      </c>
      <c r="D1050" s="69" t="s">
        <v>1325</v>
      </c>
      <c r="E1050" s="70"/>
      <c r="F1050" s="71"/>
      <c r="G1050" s="95">
        <f>$M$9</f>
        <v>0.1</v>
      </c>
      <c r="H1050" s="64">
        <f>H1049*G1050</f>
        <v>9568.75</v>
      </c>
      <c r="I1050" s="319"/>
      <c r="J1050" s="159"/>
      <c r="K1050" s="325"/>
    </row>
    <row r="1051" spans="3:11">
      <c r="C1051" s="58" t="s">
        <v>1223</v>
      </c>
      <c r="D1051" s="69" t="s">
        <v>1224</v>
      </c>
      <c r="E1051" s="70"/>
      <c r="F1051" s="70"/>
      <c r="G1051" s="71"/>
      <c r="H1051" s="305">
        <f>SUM(H1049:H1050)</f>
        <v>105256.25</v>
      </c>
      <c r="I1051" s="319"/>
      <c r="J1051" s="159"/>
      <c r="K1051" s="325"/>
    </row>
    <row r="1052" spans="3:11">
      <c r="C1052" s="57"/>
      <c r="D1052" s="542"/>
      <c r="E1052" s="542"/>
      <c r="F1052" s="542"/>
      <c r="G1052" s="542"/>
      <c r="H1052" s="543"/>
      <c r="J1052" s="159"/>
      <c r="K1052" s="325"/>
    </row>
    <row r="1053" spans="3:11">
      <c r="C1053" s="53" t="s">
        <v>3328</v>
      </c>
      <c r="D1053" s="313" t="s">
        <v>3329</v>
      </c>
      <c r="E1053" s="315"/>
      <c r="F1053" s="315"/>
      <c r="G1053" s="315"/>
      <c r="H1053" s="315"/>
      <c r="I1053" s="56">
        <f>ROUNDDOWN(H1068,-2)</f>
        <v>253900</v>
      </c>
      <c r="J1053" s="159"/>
      <c r="K1053" s="325"/>
    </row>
    <row r="1054" spans="3:11" ht="27.6">
      <c r="C1054" s="300" t="s">
        <v>1197</v>
      </c>
      <c r="D1054" s="300" t="s">
        <v>1198</v>
      </c>
      <c r="E1054" s="300" t="s">
        <v>1199</v>
      </c>
      <c r="F1054" s="300" t="s">
        <v>1200</v>
      </c>
      <c r="G1054" s="300" t="s">
        <v>1201</v>
      </c>
      <c r="H1054" s="300" t="s">
        <v>1202</v>
      </c>
      <c r="J1054" s="159"/>
      <c r="K1054" s="325"/>
    </row>
    <row r="1055" spans="3:11">
      <c r="C1055" s="72" t="s">
        <v>1203</v>
      </c>
      <c r="D1055" s="59" t="s">
        <v>1204</v>
      </c>
      <c r="E1055" s="73"/>
      <c r="F1055" s="73"/>
      <c r="G1055" s="73"/>
      <c r="H1055" s="73"/>
      <c r="J1055" s="159"/>
      <c r="K1055" s="325"/>
    </row>
    <row r="1056" spans="3:11">
      <c r="C1056" s="301">
        <v>1</v>
      </c>
      <c r="D1056" s="59" t="s">
        <v>5</v>
      </c>
      <c r="E1056" s="302" t="s">
        <v>6</v>
      </c>
      <c r="F1056" s="74">
        <v>0.06</v>
      </c>
      <c r="G1056" s="64">
        <f>VLOOKUP(D1056,upahbahan,3,FALSE)</f>
        <v>100000</v>
      </c>
      <c r="H1056" s="64">
        <f t="shared" ref="H1056:H1059" si="107">F1056*G1056</f>
        <v>6000</v>
      </c>
      <c r="J1056" s="159"/>
      <c r="K1056" s="325"/>
    </row>
    <row r="1057" spans="3:11">
      <c r="C1057" s="301">
        <v>2</v>
      </c>
      <c r="D1057" s="59" t="s">
        <v>3330</v>
      </c>
      <c r="E1057" s="302" t="s">
        <v>6</v>
      </c>
      <c r="F1057" s="74">
        <v>9.9000000000000005E-2</v>
      </c>
      <c r="G1057" s="64">
        <f>VLOOKUP(D1057,upahbahan,3,FALSE)</f>
        <v>145000</v>
      </c>
      <c r="H1057" s="64">
        <f t="shared" si="107"/>
        <v>14355</v>
      </c>
      <c r="J1057" s="159"/>
      <c r="K1057" s="325"/>
    </row>
    <row r="1058" spans="3:11">
      <c r="C1058" s="301">
        <v>3</v>
      </c>
      <c r="D1058" s="59" t="s">
        <v>18</v>
      </c>
      <c r="E1058" s="302" t="s">
        <v>6</v>
      </c>
      <c r="F1058" s="74">
        <v>0.01</v>
      </c>
      <c r="G1058" s="64">
        <f>VLOOKUP(D1058,upahbahan,3,FALSE)</f>
        <v>175000</v>
      </c>
      <c r="H1058" s="64">
        <f t="shared" si="107"/>
        <v>1750</v>
      </c>
      <c r="J1058" s="159"/>
      <c r="K1058" s="325"/>
    </row>
    <row r="1059" spans="3:11">
      <c r="C1059" s="301">
        <v>4</v>
      </c>
      <c r="D1059" s="59" t="s">
        <v>19</v>
      </c>
      <c r="E1059" s="302" t="s">
        <v>6</v>
      </c>
      <c r="F1059" s="74">
        <v>3.0000000000000001E-3</v>
      </c>
      <c r="G1059" s="64">
        <f>VLOOKUP(D1059,upahbahan,3,FALSE)</f>
        <v>200000</v>
      </c>
      <c r="H1059" s="64">
        <f t="shared" si="107"/>
        <v>600</v>
      </c>
      <c r="J1059" s="159"/>
      <c r="K1059" s="325"/>
    </row>
    <row r="1060" spans="3:11">
      <c r="C1060" s="83" t="s">
        <v>1210</v>
      </c>
      <c r="D1060" s="80"/>
      <c r="E1060" s="80"/>
      <c r="F1060" s="187"/>
      <c r="G1060" s="218"/>
      <c r="H1060" s="64">
        <f>SUM(H1056:H1059)</f>
        <v>22705</v>
      </c>
      <c r="I1060" s="219"/>
      <c r="J1060" s="159"/>
      <c r="K1060" s="325"/>
    </row>
    <row r="1061" spans="3:11">
      <c r="C1061" s="72" t="s">
        <v>1211</v>
      </c>
      <c r="D1061" s="59" t="s">
        <v>1212</v>
      </c>
      <c r="E1061" s="73"/>
      <c r="F1061" s="205"/>
      <c r="G1061" s="73"/>
      <c r="H1061" s="73"/>
      <c r="J1061" s="159"/>
      <c r="K1061" s="325"/>
    </row>
    <row r="1062" spans="3:11">
      <c r="C1062" s="363" t="s">
        <v>1205</v>
      </c>
      <c r="D1062" s="77" t="s">
        <v>3331</v>
      </c>
      <c r="E1062" s="68" t="s">
        <v>114</v>
      </c>
      <c r="F1062" s="74">
        <v>1.1499999999999999</v>
      </c>
      <c r="G1062" s="64">
        <f>VLOOKUP(D1062,upahbahan,3,FALSE)</f>
        <v>181000</v>
      </c>
      <c r="H1062" s="64">
        <f>F1062*G1062</f>
        <v>208149.99999999997</v>
      </c>
      <c r="J1062" s="159"/>
      <c r="K1062" s="325"/>
    </row>
    <row r="1063" spans="3:11">
      <c r="C1063" s="83" t="s">
        <v>1216</v>
      </c>
      <c r="D1063" s="80"/>
      <c r="E1063" s="80"/>
      <c r="F1063" s="80"/>
      <c r="G1063" s="162"/>
      <c r="H1063" s="64">
        <f>SUM(H1062:H1062)</f>
        <v>208149.99999999997</v>
      </c>
      <c r="J1063" s="159"/>
      <c r="K1063" s="325"/>
    </row>
    <row r="1064" spans="3:11">
      <c r="C1064" s="72" t="s">
        <v>1217</v>
      </c>
      <c r="D1064" s="59" t="s">
        <v>1218</v>
      </c>
      <c r="E1064" s="73"/>
      <c r="F1064" s="73"/>
      <c r="G1064" s="73"/>
      <c r="H1064" s="73"/>
      <c r="J1064" s="159"/>
      <c r="K1064" s="325"/>
    </row>
    <row r="1065" spans="3:11">
      <c r="C1065" s="83" t="s">
        <v>1219</v>
      </c>
      <c r="D1065" s="80"/>
      <c r="E1065" s="80"/>
      <c r="F1065" s="80"/>
      <c r="G1065" s="162"/>
      <c r="H1065" s="303">
        <v>0</v>
      </c>
      <c r="J1065" s="159"/>
      <c r="K1065" s="325"/>
    </row>
    <row r="1066" spans="3:11">
      <c r="C1066" s="58" t="s">
        <v>1220</v>
      </c>
      <c r="D1066" s="69" t="s">
        <v>1221</v>
      </c>
      <c r="E1066" s="70"/>
      <c r="F1066" s="70"/>
      <c r="G1066" s="71"/>
      <c r="H1066" s="304">
        <f>H1065+H1063+H1060</f>
        <v>230854.99999999997</v>
      </c>
      <c r="I1066" s="319"/>
      <c r="J1066" s="159"/>
      <c r="K1066" s="325"/>
    </row>
    <row r="1067" spans="3:11">
      <c r="C1067" s="58" t="s">
        <v>1222</v>
      </c>
      <c r="D1067" s="69" t="s">
        <v>1325</v>
      </c>
      <c r="E1067" s="70"/>
      <c r="F1067" s="71"/>
      <c r="G1067" s="95">
        <f>$M$9</f>
        <v>0.1</v>
      </c>
      <c r="H1067" s="64">
        <f>H1066*G1067</f>
        <v>23085.5</v>
      </c>
      <c r="I1067" s="319"/>
      <c r="J1067" s="159"/>
      <c r="K1067" s="325"/>
    </row>
    <row r="1068" spans="3:11">
      <c r="C1068" s="58" t="s">
        <v>1223</v>
      </c>
      <c r="D1068" s="69" t="s">
        <v>1224</v>
      </c>
      <c r="E1068" s="70"/>
      <c r="F1068" s="70"/>
      <c r="G1068" s="71"/>
      <c r="H1068" s="305">
        <f>SUM(H1066:H1067)</f>
        <v>253940.49999999997</v>
      </c>
      <c r="I1068" s="319"/>
      <c r="J1068" s="159"/>
      <c r="K1068" s="325"/>
    </row>
    <row r="1069" spans="3:11">
      <c r="C1069" s="57"/>
      <c r="D1069" s="542"/>
      <c r="E1069" s="542"/>
      <c r="F1069" s="542"/>
      <c r="G1069" s="542"/>
      <c r="H1069" s="543"/>
      <c r="J1069" s="159"/>
      <c r="K1069" s="325"/>
    </row>
    <row r="1070" spans="3:11">
      <c r="C1070" s="160" t="s">
        <v>3332</v>
      </c>
      <c r="D1070" s="544" t="s">
        <v>3333</v>
      </c>
      <c r="E1070" s="542"/>
      <c r="F1070" s="542"/>
      <c r="G1070" s="542"/>
      <c r="H1070" s="543"/>
      <c r="J1070" s="159"/>
      <c r="K1070" s="325"/>
    </row>
    <row r="1071" spans="3:11">
      <c r="C1071" s="53" t="s">
        <v>3334</v>
      </c>
      <c r="D1071" s="313" t="s">
        <v>1696</v>
      </c>
      <c r="E1071" s="315"/>
      <c r="F1071" s="315"/>
      <c r="G1071" s="315"/>
      <c r="H1071" s="315"/>
      <c r="I1071" s="56">
        <f>ROUNDDOWN(H1086,-2)</f>
        <v>21700</v>
      </c>
      <c r="J1071" s="159"/>
      <c r="K1071" s="325"/>
    </row>
    <row r="1072" spans="3:11" ht="27.6">
      <c r="C1072" s="300" t="s">
        <v>1197</v>
      </c>
      <c r="D1072" s="300" t="s">
        <v>1198</v>
      </c>
      <c r="E1072" s="300" t="s">
        <v>1199</v>
      </c>
      <c r="F1072" s="300" t="s">
        <v>1200</v>
      </c>
      <c r="G1072" s="300" t="s">
        <v>1201</v>
      </c>
      <c r="H1072" s="300" t="s">
        <v>1202</v>
      </c>
      <c r="J1072" s="159"/>
      <c r="K1072" s="325"/>
    </row>
    <row r="1073" spans="3:11">
      <c r="C1073" s="72" t="s">
        <v>1203</v>
      </c>
      <c r="D1073" s="59" t="s">
        <v>1204</v>
      </c>
      <c r="E1073" s="73"/>
      <c r="F1073" s="73"/>
      <c r="G1073" s="73"/>
      <c r="H1073" s="73"/>
      <c r="J1073" s="159"/>
      <c r="K1073" s="325"/>
    </row>
    <row r="1074" spans="3:11">
      <c r="C1074" s="301">
        <v>1</v>
      </c>
      <c r="D1074" s="59" t="s">
        <v>5</v>
      </c>
      <c r="E1074" s="302" t="s">
        <v>6</v>
      </c>
      <c r="F1074" s="74">
        <v>2.4E-2</v>
      </c>
      <c r="G1074" s="64">
        <f>VLOOKUP(D1074,upahbahan,3,FALSE)</f>
        <v>100000</v>
      </c>
      <c r="H1074" s="64">
        <f t="shared" ref="H1074:H1077" si="108">F1074*G1074</f>
        <v>2400</v>
      </c>
      <c r="J1074" s="159"/>
      <c r="K1074" s="325"/>
    </row>
    <row r="1075" spans="3:11">
      <c r="C1075" s="301">
        <v>2</v>
      </c>
      <c r="D1075" s="59" t="str">
        <f>D947</f>
        <v>Tukang listrik</v>
      </c>
      <c r="E1075" s="302" t="s">
        <v>6</v>
      </c>
      <c r="F1075" s="74">
        <v>0.04</v>
      </c>
      <c r="G1075" s="64">
        <f>VLOOKUP(D1075,upahbahan,3,FALSE)</f>
        <v>145000</v>
      </c>
      <c r="H1075" s="64">
        <f t="shared" si="108"/>
        <v>5800</v>
      </c>
      <c r="J1075" s="159"/>
      <c r="K1075" s="325"/>
    </row>
    <row r="1076" spans="3:11">
      <c r="C1076" s="301">
        <v>3</v>
      </c>
      <c r="D1076" s="59" t="s">
        <v>18</v>
      </c>
      <c r="E1076" s="302" t="s">
        <v>6</v>
      </c>
      <c r="F1076" s="74">
        <v>4.0000000000000001E-3</v>
      </c>
      <c r="G1076" s="64">
        <f>VLOOKUP(D1076,upahbahan,3,FALSE)</f>
        <v>175000</v>
      </c>
      <c r="H1076" s="64">
        <f t="shared" si="108"/>
        <v>700</v>
      </c>
      <c r="J1076" s="159"/>
      <c r="K1076" s="325"/>
    </row>
    <row r="1077" spans="3:11">
      <c r="C1077" s="301">
        <v>4</v>
      </c>
      <c r="D1077" s="59" t="s">
        <v>19</v>
      </c>
      <c r="E1077" s="302" t="s">
        <v>6</v>
      </c>
      <c r="F1077" s="74">
        <v>1E-3</v>
      </c>
      <c r="G1077" s="64">
        <f>VLOOKUP(D1077,upahbahan,3,FALSE)</f>
        <v>200000</v>
      </c>
      <c r="H1077" s="64">
        <f t="shared" si="108"/>
        <v>200</v>
      </c>
      <c r="J1077" s="159"/>
      <c r="K1077" s="325"/>
    </row>
    <row r="1078" spans="3:11">
      <c r="C1078" s="83" t="s">
        <v>1210</v>
      </c>
      <c r="D1078" s="80"/>
      <c r="E1078" s="80"/>
      <c r="F1078" s="187"/>
      <c r="G1078" s="218"/>
      <c r="H1078" s="64">
        <f>SUM(H1074:H1077)</f>
        <v>9100</v>
      </c>
      <c r="I1078" s="219"/>
      <c r="J1078" s="159"/>
      <c r="K1078" s="325"/>
    </row>
    <row r="1079" spans="3:11">
      <c r="C1079" s="72" t="s">
        <v>1211</v>
      </c>
      <c r="D1079" s="59" t="s">
        <v>1212</v>
      </c>
      <c r="E1079" s="73"/>
      <c r="F1079" s="205"/>
      <c r="G1079" s="73"/>
      <c r="H1079" s="73"/>
      <c r="J1079" s="159"/>
      <c r="K1079" s="325"/>
    </row>
    <row r="1080" spans="3:11">
      <c r="C1080" s="363" t="s">
        <v>1205</v>
      </c>
      <c r="D1080" s="77" t="s">
        <v>884</v>
      </c>
      <c r="E1080" s="68" t="s">
        <v>114</v>
      </c>
      <c r="F1080" s="74">
        <v>1.2</v>
      </c>
      <c r="G1080" s="64">
        <f>VLOOKUP(D1080,upahbahan,3,FALSE)</f>
        <v>8880</v>
      </c>
      <c r="H1080" s="64">
        <f t="shared" ref="H1080" si="109">F1080*G1080</f>
        <v>10656</v>
      </c>
      <c r="J1080" s="159"/>
      <c r="K1080" s="325"/>
    </row>
    <row r="1081" spans="3:11">
      <c r="C1081" s="83" t="s">
        <v>1216</v>
      </c>
      <c r="D1081" s="80"/>
      <c r="E1081" s="80"/>
      <c r="F1081" s="80"/>
      <c r="G1081" s="162"/>
      <c r="H1081" s="64">
        <f>SUM(H1080:H1080)</f>
        <v>10656</v>
      </c>
      <c r="J1081" s="159"/>
      <c r="K1081" s="325"/>
    </row>
    <row r="1082" spans="3:11">
      <c r="C1082" s="72" t="s">
        <v>1217</v>
      </c>
      <c r="D1082" s="59" t="s">
        <v>1218</v>
      </c>
      <c r="E1082" s="73"/>
      <c r="F1082" s="73"/>
      <c r="G1082" s="73"/>
      <c r="H1082" s="73"/>
      <c r="J1082" s="159"/>
      <c r="K1082" s="325"/>
    </row>
    <row r="1083" spans="3:11">
      <c r="C1083" s="83" t="s">
        <v>1219</v>
      </c>
      <c r="D1083" s="80"/>
      <c r="E1083" s="80"/>
      <c r="F1083" s="80"/>
      <c r="G1083" s="162"/>
      <c r="H1083" s="303">
        <v>0</v>
      </c>
      <c r="J1083" s="159"/>
      <c r="K1083" s="325"/>
    </row>
    <row r="1084" spans="3:11">
      <c r="C1084" s="58" t="s">
        <v>1220</v>
      </c>
      <c r="D1084" s="69" t="s">
        <v>1221</v>
      </c>
      <c r="E1084" s="70"/>
      <c r="F1084" s="70"/>
      <c r="G1084" s="71"/>
      <c r="H1084" s="304">
        <f>H1083+H1081+H1078</f>
        <v>19756</v>
      </c>
      <c r="I1084" s="319"/>
      <c r="J1084" s="159"/>
      <c r="K1084" s="325"/>
    </row>
    <row r="1085" spans="3:11">
      <c r="C1085" s="58" t="s">
        <v>1222</v>
      </c>
      <c r="D1085" s="69" t="s">
        <v>1325</v>
      </c>
      <c r="E1085" s="70"/>
      <c r="F1085" s="71"/>
      <c r="G1085" s="95">
        <f>$M$9</f>
        <v>0.1</v>
      </c>
      <c r="H1085" s="64">
        <f>H1084*G1085</f>
        <v>1975.6000000000001</v>
      </c>
      <c r="I1085" s="319"/>
      <c r="J1085" s="159"/>
      <c r="K1085" s="325"/>
    </row>
    <row r="1086" spans="3:11">
      <c r="C1086" s="58" t="s">
        <v>1223</v>
      </c>
      <c r="D1086" s="69" t="s">
        <v>1224</v>
      </c>
      <c r="E1086" s="70"/>
      <c r="F1086" s="70"/>
      <c r="G1086" s="71"/>
      <c r="H1086" s="305">
        <f>SUM(H1084:H1085)</f>
        <v>21731.599999999999</v>
      </c>
      <c r="I1086" s="319"/>
      <c r="J1086" s="159"/>
      <c r="K1086" s="325"/>
    </row>
    <row r="1087" spans="3:11">
      <c r="J1087" s="159"/>
      <c r="K1087" s="325"/>
    </row>
    <row r="1088" spans="3:11">
      <c r="C1088" s="53" t="s">
        <v>3335</v>
      </c>
      <c r="D1088" s="313" t="s">
        <v>1697</v>
      </c>
      <c r="E1088" s="315"/>
      <c r="F1088" s="315"/>
      <c r="G1088" s="315"/>
      <c r="H1088" s="315"/>
      <c r="I1088" s="56">
        <f>ROUNDDOWN(H1103,-2)</f>
        <v>27500</v>
      </c>
      <c r="J1088" s="159"/>
      <c r="K1088" s="325"/>
    </row>
    <row r="1089" spans="3:11" ht="27.6">
      <c r="C1089" s="300" t="s">
        <v>1197</v>
      </c>
      <c r="D1089" s="300" t="s">
        <v>1198</v>
      </c>
      <c r="E1089" s="300" t="s">
        <v>1199</v>
      </c>
      <c r="F1089" s="300" t="s">
        <v>1200</v>
      </c>
      <c r="G1089" s="300" t="s">
        <v>1201</v>
      </c>
      <c r="H1089" s="300" t="s">
        <v>1202</v>
      </c>
      <c r="J1089" s="159"/>
      <c r="K1089" s="325"/>
    </row>
    <row r="1090" spans="3:11">
      <c r="C1090" s="72" t="s">
        <v>1203</v>
      </c>
      <c r="D1090" s="59" t="s">
        <v>1204</v>
      </c>
      <c r="E1090" s="73"/>
      <c r="F1090" s="73"/>
      <c r="G1090" s="73"/>
      <c r="H1090" s="73"/>
      <c r="J1090" s="159"/>
      <c r="K1090" s="325"/>
    </row>
    <row r="1091" spans="3:11">
      <c r="C1091" s="301">
        <v>1</v>
      </c>
      <c r="D1091" s="59" t="s">
        <v>5</v>
      </c>
      <c r="E1091" s="302" t="s">
        <v>6</v>
      </c>
      <c r="F1091" s="74">
        <v>2.4E-2</v>
      </c>
      <c r="G1091" s="64">
        <f>VLOOKUP(D1091,upahbahan,3,FALSE)</f>
        <v>100000</v>
      </c>
      <c r="H1091" s="64">
        <f t="shared" ref="H1091:H1094" si="110">F1091*G1091</f>
        <v>2400</v>
      </c>
      <c r="J1091" s="159"/>
      <c r="K1091" s="325"/>
    </row>
    <row r="1092" spans="3:11">
      <c r="C1092" s="301">
        <v>2</v>
      </c>
      <c r="D1092" s="59" t="str">
        <f>D1075</f>
        <v>Tukang listrik</v>
      </c>
      <c r="E1092" s="302" t="s">
        <v>6</v>
      </c>
      <c r="F1092" s="74">
        <v>0.04</v>
      </c>
      <c r="G1092" s="64">
        <f>VLOOKUP(D1092,upahbahan,3,FALSE)</f>
        <v>145000</v>
      </c>
      <c r="H1092" s="64">
        <f t="shared" si="110"/>
        <v>5800</v>
      </c>
      <c r="J1092" s="159"/>
      <c r="K1092" s="325"/>
    </row>
    <row r="1093" spans="3:11">
      <c r="C1093" s="301">
        <v>3</v>
      </c>
      <c r="D1093" s="59" t="s">
        <v>18</v>
      </c>
      <c r="E1093" s="302" t="s">
        <v>6</v>
      </c>
      <c r="F1093" s="74">
        <v>4.0000000000000001E-3</v>
      </c>
      <c r="G1093" s="64">
        <f>VLOOKUP(D1093,upahbahan,3,FALSE)</f>
        <v>175000</v>
      </c>
      <c r="H1093" s="64">
        <f t="shared" si="110"/>
        <v>700</v>
      </c>
      <c r="J1093" s="159"/>
      <c r="K1093" s="325"/>
    </row>
    <row r="1094" spans="3:11">
      <c r="C1094" s="301">
        <v>4</v>
      </c>
      <c r="D1094" s="59" t="s">
        <v>19</v>
      </c>
      <c r="E1094" s="302" t="s">
        <v>6</v>
      </c>
      <c r="F1094" s="74">
        <v>1E-3</v>
      </c>
      <c r="G1094" s="64">
        <f>VLOOKUP(D1094,upahbahan,3,FALSE)</f>
        <v>200000</v>
      </c>
      <c r="H1094" s="64">
        <f t="shared" si="110"/>
        <v>200</v>
      </c>
      <c r="J1094" s="159"/>
      <c r="K1094" s="325"/>
    </row>
    <row r="1095" spans="3:11">
      <c r="C1095" s="83" t="s">
        <v>1210</v>
      </c>
      <c r="D1095" s="80"/>
      <c r="E1095" s="80"/>
      <c r="F1095" s="187"/>
      <c r="G1095" s="218"/>
      <c r="H1095" s="64">
        <f>SUM(H1091:H1094)</f>
        <v>9100</v>
      </c>
      <c r="I1095" s="219"/>
      <c r="J1095" s="159"/>
      <c r="K1095" s="325"/>
    </row>
    <row r="1096" spans="3:11">
      <c r="C1096" s="72" t="s">
        <v>1211</v>
      </c>
      <c r="D1096" s="59" t="s">
        <v>1212</v>
      </c>
      <c r="E1096" s="73"/>
      <c r="F1096" s="205"/>
      <c r="G1096" s="73"/>
      <c r="H1096" s="73"/>
      <c r="J1096" s="159"/>
      <c r="K1096" s="325"/>
    </row>
    <row r="1097" spans="3:11">
      <c r="C1097" s="363" t="s">
        <v>1205</v>
      </c>
      <c r="D1097" s="77" t="s">
        <v>886</v>
      </c>
      <c r="E1097" s="68" t="s">
        <v>114</v>
      </c>
      <c r="F1097" s="74">
        <v>1.2</v>
      </c>
      <c r="G1097" s="64">
        <f>VLOOKUP(D1097,upahbahan,3,FALSE)</f>
        <v>13250</v>
      </c>
      <c r="H1097" s="64">
        <f t="shared" ref="H1097" si="111">F1097*G1097</f>
        <v>15900</v>
      </c>
      <c r="J1097" s="159"/>
      <c r="K1097" s="325"/>
    </row>
    <row r="1098" spans="3:11">
      <c r="C1098" s="83" t="s">
        <v>1216</v>
      </c>
      <c r="D1098" s="80"/>
      <c r="E1098" s="80"/>
      <c r="F1098" s="80"/>
      <c r="G1098" s="162"/>
      <c r="H1098" s="64">
        <f>SUM(H1097:H1097)</f>
        <v>15900</v>
      </c>
      <c r="J1098" s="159"/>
      <c r="K1098" s="325"/>
    </row>
    <row r="1099" spans="3:11">
      <c r="C1099" s="72" t="s">
        <v>1217</v>
      </c>
      <c r="D1099" s="59" t="s">
        <v>1218</v>
      </c>
      <c r="E1099" s="73"/>
      <c r="F1099" s="73"/>
      <c r="G1099" s="73"/>
      <c r="H1099" s="73"/>
      <c r="J1099" s="159"/>
      <c r="K1099" s="325"/>
    </row>
    <row r="1100" spans="3:11">
      <c r="C1100" s="83" t="s">
        <v>1219</v>
      </c>
      <c r="D1100" s="80"/>
      <c r="E1100" s="80"/>
      <c r="F1100" s="80"/>
      <c r="G1100" s="162"/>
      <c r="H1100" s="303">
        <v>0</v>
      </c>
      <c r="J1100" s="159"/>
      <c r="K1100" s="325"/>
    </row>
    <row r="1101" spans="3:11">
      <c r="C1101" s="58" t="s">
        <v>1220</v>
      </c>
      <c r="D1101" s="69" t="s">
        <v>1221</v>
      </c>
      <c r="E1101" s="70"/>
      <c r="F1101" s="70"/>
      <c r="G1101" s="71"/>
      <c r="H1101" s="304">
        <f>H1100+H1098+H1095</f>
        <v>25000</v>
      </c>
      <c r="I1101" s="319"/>
      <c r="J1101" s="159"/>
      <c r="K1101" s="325"/>
    </row>
    <row r="1102" spans="3:11">
      <c r="C1102" s="58" t="s">
        <v>1222</v>
      </c>
      <c r="D1102" s="69" t="s">
        <v>1325</v>
      </c>
      <c r="E1102" s="70"/>
      <c r="F1102" s="71"/>
      <c r="G1102" s="95">
        <f>$M$9</f>
        <v>0.1</v>
      </c>
      <c r="H1102" s="64">
        <f>H1101*G1102</f>
        <v>2500</v>
      </c>
      <c r="I1102" s="319"/>
      <c r="J1102" s="159"/>
      <c r="K1102" s="325"/>
    </row>
    <row r="1103" spans="3:11">
      <c r="C1103" s="58" t="s">
        <v>1223</v>
      </c>
      <c r="D1103" s="69" t="s">
        <v>1224</v>
      </c>
      <c r="E1103" s="70"/>
      <c r="F1103" s="70"/>
      <c r="G1103" s="71"/>
      <c r="H1103" s="305">
        <f>SUM(H1101:H1102)</f>
        <v>27500</v>
      </c>
      <c r="I1103" s="319"/>
      <c r="J1103" s="159"/>
      <c r="K1103" s="325"/>
    </row>
    <row r="1104" spans="3:11">
      <c r="J1104" s="159"/>
      <c r="K1104" s="325"/>
    </row>
    <row r="1105" spans="3:11">
      <c r="C1105" s="53" t="s">
        <v>3336</v>
      </c>
      <c r="D1105" s="313" t="s">
        <v>1698</v>
      </c>
      <c r="E1105" s="315"/>
      <c r="F1105" s="315"/>
      <c r="G1105" s="315"/>
      <c r="H1105" s="315"/>
      <c r="I1105" s="56">
        <f>ROUNDDOWN(H1120,-2)</f>
        <v>36300</v>
      </c>
      <c r="J1105" s="159"/>
      <c r="K1105" s="325"/>
    </row>
    <row r="1106" spans="3:11" ht="27.6">
      <c r="C1106" s="300" t="s">
        <v>1197</v>
      </c>
      <c r="D1106" s="300" t="s">
        <v>1198</v>
      </c>
      <c r="E1106" s="300" t="s">
        <v>1199</v>
      </c>
      <c r="F1106" s="300" t="s">
        <v>1200</v>
      </c>
      <c r="G1106" s="300" t="s">
        <v>1201</v>
      </c>
      <c r="H1106" s="300" t="s">
        <v>1202</v>
      </c>
      <c r="J1106" s="159"/>
      <c r="K1106" s="325"/>
    </row>
    <row r="1107" spans="3:11">
      <c r="C1107" s="72" t="s">
        <v>1203</v>
      </c>
      <c r="D1107" s="59" t="s">
        <v>1204</v>
      </c>
      <c r="E1107" s="73"/>
      <c r="F1107" s="73"/>
      <c r="G1107" s="73"/>
      <c r="H1107" s="73"/>
      <c r="J1107" s="159"/>
      <c r="K1107" s="325"/>
    </row>
    <row r="1108" spans="3:11">
      <c r="C1108" s="301">
        <v>1</v>
      </c>
      <c r="D1108" s="59" t="s">
        <v>5</v>
      </c>
      <c r="E1108" s="302" t="s">
        <v>6</v>
      </c>
      <c r="F1108" s="74">
        <v>2.4E-2</v>
      </c>
      <c r="G1108" s="64">
        <f>VLOOKUP(D1108,upahbahan,3,FALSE)</f>
        <v>100000</v>
      </c>
      <c r="H1108" s="64">
        <f t="shared" ref="H1108:H1111" si="112">F1108*G1108</f>
        <v>2400</v>
      </c>
      <c r="J1108" s="159"/>
      <c r="K1108" s="325"/>
    </row>
    <row r="1109" spans="3:11">
      <c r="C1109" s="301">
        <v>2</v>
      </c>
      <c r="D1109" s="59" t="str">
        <f>D1092</f>
        <v>Tukang listrik</v>
      </c>
      <c r="E1109" s="302" t="s">
        <v>6</v>
      </c>
      <c r="F1109" s="74">
        <v>0.04</v>
      </c>
      <c r="G1109" s="64">
        <f>VLOOKUP(D1109,upahbahan,3,FALSE)</f>
        <v>145000</v>
      </c>
      <c r="H1109" s="64">
        <f t="shared" si="112"/>
        <v>5800</v>
      </c>
      <c r="J1109" s="159"/>
      <c r="K1109" s="325"/>
    </row>
    <row r="1110" spans="3:11">
      <c r="C1110" s="301">
        <v>3</v>
      </c>
      <c r="D1110" s="59" t="s">
        <v>18</v>
      </c>
      <c r="E1110" s="302" t="s">
        <v>6</v>
      </c>
      <c r="F1110" s="74">
        <v>4.0000000000000001E-3</v>
      </c>
      <c r="G1110" s="64">
        <f>VLOOKUP(D1110,upahbahan,3,FALSE)</f>
        <v>175000</v>
      </c>
      <c r="H1110" s="64">
        <f t="shared" si="112"/>
        <v>700</v>
      </c>
      <c r="J1110" s="159"/>
      <c r="K1110" s="325"/>
    </row>
    <row r="1111" spans="3:11">
      <c r="C1111" s="301">
        <v>4</v>
      </c>
      <c r="D1111" s="59" t="s">
        <v>19</v>
      </c>
      <c r="E1111" s="302" t="s">
        <v>6</v>
      </c>
      <c r="F1111" s="74">
        <v>1E-3</v>
      </c>
      <c r="G1111" s="64">
        <f>VLOOKUP(D1111,upahbahan,3,FALSE)</f>
        <v>200000</v>
      </c>
      <c r="H1111" s="64">
        <f t="shared" si="112"/>
        <v>200</v>
      </c>
      <c r="J1111" s="159"/>
      <c r="K1111" s="325"/>
    </row>
    <row r="1112" spans="3:11">
      <c r="C1112" s="83" t="s">
        <v>1210</v>
      </c>
      <c r="D1112" s="80"/>
      <c r="E1112" s="80"/>
      <c r="F1112" s="187"/>
      <c r="G1112" s="218"/>
      <c r="H1112" s="64">
        <f>SUM(H1108:H1111)</f>
        <v>9100</v>
      </c>
      <c r="I1112" s="219"/>
      <c r="J1112" s="159"/>
      <c r="K1112" s="325"/>
    </row>
    <row r="1113" spans="3:11">
      <c r="C1113" s="72" t="s">
        <v>1211</v>
      </c>
      <c r="D1113" s="59" t="s">
        <v>1212</v>
      </c>
      <c r="E1113" s="73"/>
      <c r="F1113" s="205"/>
      <c r="G1113" s="73"/>
      <c r="H1113" s="73"/>
      <c r="J1113" s="159"/>
      <c r="K1113" s="325"/>
    </row>
    <row r="1114" spans="3:11">
      <c r="C1114" s="363" t="s">
        <v>1205</v>
      </c>
      <c r="D1114" s="77" t="s">
        <v>887</v>
      </c>
      <c r="E1114" s="68" t="s">
        <v>114</v>
      </c>
      <c r="F1114" s="74">
        <v>1.2</v>
      </c>
      <c r="G1114" s="64">
        <f>VLOOKUP(D1114,upahbahan,3,FALSE)</f>
        <v>19950</v>
      </c>
      <c r="H1114" s="64">
        <f>F1114*G1114</f>
        <v>23940</v>
      </c>
      <c r="J1114" s="159"/>
      <c r="K1114" s="325"/>
    </row>
    <row r="1115" spans="3:11">
      <c r="C1115" s="83" t="s">
        <v>1216</v>
      </c>
      <c r="D1115" s="80"/>
      <c r="E1115" s="80"/>
      <c r="F1115" s="80"/>
      <c r="G1115" s="162"/>
      <c r="H1115" s="64">
        <f>SUM(H1114:H1114)</f>
        <v>23940</v>
      </c>
      <c r="J1115" s="159"/>
      <c r="K1115" s="325"/>
    </row>
    <row r="1116" spans="3:11">
      <c r="C1116" s="72" t="s">
        <v>1217</v>
      </c>
      <c r="D1116" s="59" t="s">
        <v>1218</v>
      </c>
      <c r="E1116" s="73"/>
      <c r="F1116" s="73"/>
      <c r="G1116" s="73"/>
      <c r="H1116" s="73"/>
      <c r="J1116" s="159"/>
      <c r="K1116" s="325"/>
    </row>
    <row r="1117" spans="3:11">
      <c r="C1117" s="83" t="s">
        <v>1219</v>
      </c>
      <c r="D1117" s="80"/>
      <c r="E1117" s="80"/>
      <c r="F1117" s="80"/>
      <c r="G1117" s="162"/>
      <c r="H1117" s="303">
        <v>0</v>
      </c>
      <c r="J1117" s="159"/>
      <c r="K1117" s="325"/>
    </row>
    <row r="1118" spans="3:11">
      <c r="C1118" s="58" t="s">
        <v>1220</v>
      </c>
      <c r="D1118" s="69" t="s">
        <v>1221</v>
      </c>
      <c r="E1118" s="70"/>
      <c r="F1118" s="70"/>
      <c r="G1118" s="71"/>
      <c r="H1118" s="304">
        <f>H1117+H1115+H1112</f>
        <v>33040</v>
      </c>
      <c r="I1118" s="319"/>
      <c r="J1118" s="159"/>
      <c r="K1118" s="325"/>
    </row>
    <row r="1119" spans="3:11">
      <c r="C1119" s="58" t="s">
        <v>1222</v>
      </c>
      <c r="D1119" s="69" t="s">
        <v>1325</v>
      </c>
      <c r="E1119" s="70"/>
      <c r="F1119" s="71"/>
      <c r="G1119" s="95">
        <f>$M$9</f>
        <v>0.1</v>
      </c>
      <c r="H1119" s="64">
        <f>H1118*G1119</f>
        <v>3304</v>
      </c>
      <c r="I1119" s="319"/>
      <c r="J1119" s="159"/>
      <c r="K1119" s="325"/>
    </row>
    <row r="1120" spans="3:11">
      <c r="C1120" s="58" t="s">
        <v>1223</v>
      </c>
      <c r="D1120" s="69" t="s">
        <v>1224</v>
      </c>
      <c r="E1120" s="70"/>
      <c r="F1120" s="70"/>
      <c r="G1120" s="71"/>
      <c r="H1120" s="305">
        <f>SUM(H1118:H1119)</f>
        <v>36344</v>
      </c>
      <c r="I1120" s="319"/>
      <c r="J1120" s="159"/>
      <c r="K1120" s="325"/>
    </row>
    <row r="1121" spans="3:11">
      <c r="J1121" s="159"/>
      <c r="K1121" s="325"/>
    </row>
    <row r="1122" spans="3:11">
      <c r="C1122" s="53" t="s">
        <v>3337</v>
      </c>
      <c r="D1122" s="313" t="s">
        <v>1699</v>
      </c>
      <c r="E1122" s="315"/>
      <c r="F1122" s="315"/>
      <c r="G1122" s="315"/>
      <c r="H1122" s="315"/>
      <c r="I1122" s="56">
        <f>ROUNDDOWN(H1137,-2)</f>
        <v>48200</v>
      </c>
      <c r="J1122" s="159"/>
      <c r="K1122" s="325"/>
    </row>
    <row r="1123" spans="3:11" ht="27.6">
      <c r="C1123" s="300" t="s">
        <v>1197</v>
      </c>
      <c r="D1123" s="300" t="s">
        <v>1198</v>
      </c>
      <c r="E1123" s="300" t="s">
        <v>1199</v>
      </c>
      <c r="F1123" s="300" t="s">
        <v>1200</v>
      </c>
      <c r="G1123" s="300" t="s">
        <v>1201</v>
      </c>
      <c r="H1123" s="300" t="s">
        <v>1202</v>
      </c>
      <c r="J1123" s="159"/>
      <c r="K1123" s="325"/>
    </row>
    <row r="1124" spans="3:11">
      <c r="C1124" s="72" t="s">
        <v>1203</v>
      </c>
      <c r="D1124" s="59" t="s">
        <v>1204</v>
      </c>
      <c r="E1124" s="73"/>
      <c r="F1124" s="73"/>
      <c r="G1124" s="73"/>
      <c r="H1124" s="73"/>
      <c r="J1124" s="159"/>
      <c r="K1124" s="325"/>
    </row>
    <row r="1125" spans="3:11">
      <c r="C1125" s="301">
        <v>1</v>
      </c>
      <c r="D1125" s="59" t="s">
        <v>5</v>
      </c>
      <c r="E1125" s="302" t="s">
        <v>6</v>
      </c>
      <c r="F1125" s="74">
        <v>2.4E-2</v>
      </c>
      <c r="G1125" s="64">
        <f>VLOOKUP(D1125,upahbahan,3,FALSE)</f>
        <v>100000</v>
      </c>
      <c r="H1125" s="64">
        <f t="shared" ref="H1125:H1128" si="113">F1125*G1125</f>
        <v>2400</v>
      </c>
      <c r="J1125" s="159"/>
      <c r="K1125" s="325"/>
    </row>
    <row r="1126" spans="3:11">
      <c r="C1126" s="301">
        <v>2</v>
      </c>
      <c r="D1126" s="59" t="str">
        <f>D1109</f>
        <v>Tukang listrik</v>
      </c>
      <c r="E1126" s="302" t="s">
        <v>6</v>
      </c>
      <c r="F1126" s="74">
        <v>0.04</v>
      </c>
      <c r="G1126" s="64">
        <f>VLOOKUP(D1126,upahbahan,3,FALSE)</f>
        <v>145000</v>
      </c>
      <c r="H1126" s="64">
        <f t="shared" si="113"/>
        <v>5800</v>
      </c>
      <c r="J1126" s="159"/>
      <c r="K1126" s="325"/>
    </row>
    <row r="1127" spans="3:11">
      <c r="C1127" s="301">
        <v>3</v>
      </c>
      <c r="D1127" s="59" t="s">
        <v>18</v>
      </c>
      <c r="E1127" s="302" t="s">
        <v>6</v>
      </c>
      <c r="F1127" s="74">
        <v>4.0000000000000001E-3</v>
      </c>
      <c r="G1127" s="64">
        <f>VLOOKUP(D1127,upahbahan,3,FALSE)</f>
        <v>175000</v>
      </c>
      <c r="H1127" s="64">
        <f t="shared" si="113"/>
        <v>700</v>
      </c>
      <c r="J1127" s="159"/>
      <c r="K1127" s="325"/>
    </row>
    <row r="1128" spans="3:11">
      <c r="C1128" s="301">
        <v>4</v>
      </c>
      <c r="D1128" s="59" t="s">
        <v>19</v>
      </c>
      <c r="E1128" s="302" t="s">
        <v>6</v>
      </c>
      <c r="F1128" s="74">
        <v>1E-3</v>
      </c>
      <c r="G1128" s="64">
        <f>VLOOKUP(D1128,upahbahan,3,FALSE)</f>
        <v>200000</v>
      </c>
      <c r="H1128" s="64">
        <f t="shared" si="113"/>
        <v>200</v>
      </c>
      <c r="J1128" s="159"/>
      <c r="K1128" s="325"/>
    </row>
    <row r="1129" spans="3:11">
      <c r="C1129" s="83" t="s">
        <v>1210</v>
      </c>
      <c r="D1129" s="80"/>
      <c r="E1129" s="80"/>
      <c r="F1129" s="187"/>
      <c r="G1129" s="218"/>
      <c r="H1129" s="64">
        <f>SUM(H1125:H1128)</f>
        <v>9100</v>
      </c>
      <c r="I1129" s="219"/>
      <c r="J1129" s="159"/>
      <c r="K1129" s="325"/>
    </row>
    <row r="1130" spans="3:11">
      <c r="C1130" s="72" t="s">
        <v>1211</v>
      </c>
      <c r="D1130" s="59" t="s">
        <v>1212</v>
      </c>
      <c r="E1130" s="73"/>
      <c r="F1130" s="205"/>
      <c r="G1130" s="73"/>
      <c r="H1130" s="73"/>
      <c r="J1130" s="159"/>
      <c r="K1130" s="325"/>
    </row>
    <row r="1131" spans="3:11">
      <c r="C1131" s="363" t="s">
        <v>1205</v>
      </c>
      <c r="D1131" s="77" t="s">
        <v>888</v>
      </c>
      <c r="E1131" s="68" t="s">
        <v>114</v>
      </c>
      <c r="F1131" s="74">
        <v>1.2</v>
      </c>
      <c r="G1131" s="64">
        <f>VLOOKUP(D1131,upahbahan,3,FALSE)</f>
        <v>29000</v>
      </c>
      <c r="H1131" s="64">
        <f t="shared" ref="H1131" si="114">F1131*G1131</f>
        <v>34800</v>
      </c>
      <c r="J1131" s="159"/>
      <c r="K1131" s="325"/>
    </row>
    <row r="1132" spans="3:11">
      <c r="C1132" s="83" t="s">
        <v>1216</v>
      </c>
      <c r="D1132" s="80"/>
      <c r="E1132" s="80"/>
      <c r="F1132" s="80"/>
      <c r="G1132" s="162"/>
      <c r="H1132" s="64">
        <f>SUM(H1131:H1131)</f>
        <v>34800</v>
      </c>
      <c r="J1132" s="159"/>
      <c r="K1132" s="325"/>
    </row>
    <row r="1133" spans="3:11">
      <c r="C1133" s="72" t="s">
        <v>1217</v>
      </c>
      <c r="D1133" s="59" t="s">
        <v>1218</v>
      </c>
      <c r="E1133" s="73"/>
      <c r="F1133" s="73"/>
      <c r="G1133" s="73"/>
      <c r="H1133" s="73"/>
      <c r="J1133" s="159"/>
      <c r="K1133" s="325"/>
    </row>
    <row r="1134" spans="3:11">
      <c r="C1134" s="83" t="s">
        <v>1219</v>
      </c>
      <c r="D1134" s="80"/>
      <c r="E1134" s="80"/>
      <c r="F1134" s="80"/>
      <c r="G1134" s="162"/>
      <c r="H1134" s="303">
        <v>0</v>
      </c>
      <c r="J1134" s="159"/>
      <c r="K1134" s="325"/>
    </row>
    <row r="1135" spans="3:11">
      <c r="C1135" s="58" t="s">
        <v>1220</v>
      </c>
      <c r="D1135" s="69" t="s">
        <v>1221</v>
      </c>
      <c r="E1135" s="70"/>
      <c r="F1135" s="70"/>
      <c r="G1135" s="71"/>
      <c r="H1135" s="304">
        <f>H1134+H1132+H1129</f>
        <v>43900</v>
      </c>
      <c r="I1135" s="319"/>
      <c r="J1135" s="159"/>
      <c r="K1135" s="325"/>
    </row>
    <row r="1136" spans="3:11">
      <c r="C1136" s="58" t="s">
        <v>1222</v>
      </c>
      <c r="D1136" s="69" t="s">
        <v>1325</v>
      </c>
      <c r="E1136" s="70"/>
      <c r="F1136" s="71"/>
      <c r="G1136" s="95">
        <f>$M$9</f>
        <v>0.1</v>
      </c>
      <c r="H1136" s="64">
        <f>H1135*G1136</f>
        <v>4390</v>
      </c>
      <c r="I1136" s="319"/>
      <c r="J1136" s="159"/>
      <c r="K1136" s="325"/>
    </row>
    <row r="1137" spans="3:11">
      <c r="C1137" s="58" t="s">
        <v>1223</v>
      </c>
      <c r="D1137" s="69" t="s">
        <v>1224</v>
      </c>
      <c r="E1137" s="70"/>
      <c r="F1137" s="70"/>
      <c r="G1137" s="71"/>
      <c r="H1137" s="305">
        <f>SUM(H1135:H1136)</f>
        <v>48290</v>
      </c>
      <c r="I1137" s="319"/>
      <c r="J1137" s="159"/>
      <c r="K1137" s="325"/>
    </row>
    <row r="1138" spans="3:11">
      <c r="J1138" s="159"/>
      <c r="K1138" s="325"/>
    </row>
    <row r="1139" spans="3:11">
      <c r="C1139" s="53" t="s">
        <v>3338</v>
      </c>
      <c r="D1139" s="313" t="s">
        <v>1700</v>
      </c>
      <c r="E1139" s="315"/>
      <c r="F1139" s="315"/>
      <c r="G1139" s="315"/>
      <c r="H1139" s="315"/>
      <c r="I1139" s="56">
        <f>ROUNDDOWN(H1154,-2)</f>
        <v>74600</v>
      </c>
      <c r="J1139" s="159"/>
      <c r="K1139" s="325"/>
    </row>
    <row r="1140" spans="3:11" ht="27.6">
      <c r="C1140" s="300" t="s">
        <v>1197</v>
      </c>
      <c r="D1140" s="300" t="s">
        <v>1198</v>
      </c>
      <c r="E1140" s="300" t="s">
        <v>1199</v>
      </c>
      <c r="F1140" s="300" t="s">
        <v>1200</v>
      </c>
      <c r="G1140" s="300" t="s">
        <v>1201</v>
      </c>
      <c r="H1140" s="300" t="s">
        <v>1202</v>
      </c>
      <c r="J1140" s="159"/>
      <c r="K1140" s="325"/>
    </row>
    <row r="1141" spans="3:11">
      <c r="C1141" s="72" t="s">
        <v>1203</v>
      </c>
      <c r="D1141" s="59" t="s">
        <v>1204</v>
      </c>
      <c r="E1141" s="73"/>
      <c r="F1141" s="73"/>
      <c r="G1141" s="73"/>
      <c r="H1141" s="73"/>
      <c r="J1141" s="159"/>
      <c r="K1141" s="325"/>
    </row>
    <row r="1142" spans="3:11">
      <c r="C1142" s="301">
        <v>1</v>
      </c>
      <c r="D1142" s="59" t="s">
        <v>5</v>
      </c>
      <c r="E1142" s="302" t="s">
        <v>6</v>
      </c>
      <c r="F1142" s="74">
        <v>2.4E-2</v>
      </c>
      <c r="G1142" s="64">
        <f>VLOOKUP(D1142,upahbahan,3,FALSE)</f>
        <v>100000</v>
      </c>
      <c r="H1142" s="64">
        <f t="shared" ref="H1142:H1145" si="115">F1142*G1142</f>
        <v>2400</v>
      </c>
      <c r="J1142" s="159"/>
      <c r="K1142" s="325"/>
    </row>
    <row r="1143" spans="3:11">
      <c r="C1143" s="301">
        <v>2</v>
      </c>
      <c r="D1143" s="59" t="str">
        <f>D1126</f>
        <v>Tukang listrik</v>
      </c>
      <c r="E1143" s="302" t="s">
        <v>6</v>
      </c>
      <c r="F1143" s="74">
        <v>0.04</v>
      </c>
      <c r="G1143" s="64">
        <f>VLOOKUP(D1143,upahbahan,3,FALSE)</f>
        <v>145000</v>
      </c>
      <c r="H1143" s="64">
        <f t="shared" si="115"/>
        <v>5800</v>
      </c>
      <c r="J1143" s="159"/>
      <c r="K1143" s="325"/>
    </row>
    <row r="1144" spans="3:11">
      <c r="C1144" s="301">
        <v>3</v>
      </c>
      <c r="D1144" s="59" t="s">
        <v>18</v>
      </c>
      <c r="E1144" s="302" t="s">
        <v>6</v>
      </c>
      <c r="F1144" s="74">
        <v>4.0000000000000001E-3</v>
      </c>
      <c r="G1144" s="64">
        <f>VLOOKUP(D1144,upahbahan,3,FALSE)</f>
        <v>175000</v>
      </c>
      <c r="H1144" s="64">
        <f t="shared" si="115"/>
        <v>700</v>
      </c>
      <c r="J1144" s="159"/>
      <c r="K1144" s="325"/>
    </row>
    <row r="1145" spans="3:11">
      <c r="C1145" s="301">
        <v>4</v>
      </c>
      <c r="D1145" s="59" t="s">
        <v>19</v>
      </c>
      <c r="E1145" s="302" t="s">
        <v>6</v>
      </c>
      <c r="F1145" s="74">
        <v>1E-3</v>
      </c>
      <c r="G1145" s="64">
        <f>VLOOKUP(D1145,upahbahan,3,FALSE)</f>
        <v>200000</v>
      </c>
      <c r="H1145" s="64">
        <f t="shared" si="115"/>
        <v>200</v>
      </c>
      <c r="J1145" s="159"/>
      <c r="K1145" s="325"/>
    </row>
    <row r="1146" spans="3:11">
      <c r="C1146" s="83" t="s">
        <v>1210</v>
      </c>
      <c r="D1146" s="80"/>
      <c r="E1146" s="80"/>
      <c r="F1146" s="187"/>
      <c r="G1146" s="218"/>
      <c r="H1146" s="64">
        <f>SUM(H1142:H1145)</f>
        <v>9100</v>
      </c>
      <c r="I1146" s="219"/>
      <c r="J1146" s="159"/>
      <c r="K1146" s="325"/>
    </row>
    <row r="1147" spans="3:11">
      <c r="C1147" s="72" t="s">
        <v>1211</v>
      </c>
      <c r="D1147" s="59" t="s">
        <v>1212</v>
      </c>
      <c r="E1147" s="73"/>
      <c r="F1147" s="205"/>
      <c r="G1147" s="73"/>
      <c r="H1147" s="73"/>
      <c r="J1147" s="159"/>
      <c r="K1147" s="325"/>
    </row>
    <row r="1148" spans="3:11">
      <c r="C1148" s="363" t="s">
        <v>1205</v>
      </c>
      <c r="D1148" s="77" t="s">
        <v>885</v>
      </c>
      <c r="E1148" s="68" t="s">
        <v>114</v>
      </c>
      <c r="F1148" s="74">
        <v>1.2</v>
      </c>
      <c r="G1148" s="64">
        <f>VLOOKUP(D1148,upahbahan,3,FALSE)</f>
        <v>49000</v>
      </c>
      <c r="H1148" s="64">
        <f t="shared" ref="H1148" si="116">F1148*G1148</f>
        <v>58800</v>
      </c>
      <c r="J1148" s="159"/>
      <c r="K1148" s="325"/>
    </row>
    <row r="1149" spans="3:11">
      <c r="C1149" s="83" t="s">
        <v>1216</v>
      </c>
      <c r="D1149" s="80"/>
      <c r="E1149" s="80"/>
      <c r="F1149" s="80"/>
      <c r="G1149" s="162"/>
      <c r="H1149" s="64">
        <f>SUM(H1148:H1148)</f>
        <v>58800</v>
      </c>
      <c r="J1149" s="159"/>
      <c r="K1149" s="325"/>
    </row>
    <row r="1150" spans="3:11">
      <c r="C1150" s="72" t="s">
        <v>1217</v>
      </c>
      <c r="D1150" s="59" t="s">
        <v>1218</v>
      </c>
      <c r="E1150" s="73"/>
      <c r="F1150" s="73"/>
      <c r="G1150" s="73"/>
      <c r="H1150" s="73"/>
      <c r="J1150" s="159"/>
      <c r="K1150" s="325"/>
    </row>
    <row r="1151" spans="3:11">
      <c r="C1151" s="83" t="s">
        <v>1219</v>
      </c>
      <c r="D1151" s="80"/>
      <c r="E1151" s="80"/>
      <c r="F1151" s="80"/>
      <c r="G1151" s="162"/>
      <c r="H1151" s="303">
        <v>0</v>
      </c>
      <c r="J1151" s="159"/>
      <c r="K1151" s="325"/>
    </row>
    <row r="1152" spans="3:11">
      <c r="C1152" s="58" t="s">
        <v>1220</v>
      </c>
      <c r="D1152" s="69" t="s">
        <v>1221</v>
      </c>
      <c r="E1152" s="70"/>
      <c r="F1152" s="70"/>
      <c r="G1152" s="71"/>
      <c r="H1152" s="304">
        <f>H1151+H1149+H1146</f>
        <v>67900</v>
      </c>
      <c r="I1152" s="319"/>
      <c r="J1152" s="159"/>
      <c r="K1152" s="325"/>
    </row>
    <row r="1153" spans="3:11">
      <c r="C1153" s="58" t="s">
        <v>1222</v>
      </c>
      <c r="D1153" s="69" t="s">
        <v>1325</v>
      </c>
      <c r="E1153" s="70"/>
      <c r="F1153" s="71"/>
      <c r="G1153" s="95">
        <f>$M$9</f>
        <v>0.1</v>
      </c>
      <c r="H1153" s="64">
        <f>H1152*G1153</f>
        <v>6790</v>
      </c>
      <c r="I1153" s="319"/>
      <c r="J1153" s="159"/>
      <c r="K1153" s="325"/>
    </row>
    <row r="1154" spans="3:11">
      <c r="C1154" s="58" t="s">
        <v>1223</v>
      </c>
      <c r="D1154" s="69" t="s">
        <v>1224</v>
      </c>
      <c r="E1154" s="70"/>
      <c r="F1154" s="70"/>
      <c r="G1154" s="71"/>
      <c r="H1154" s="305">
        <f>SUM(H1152:H1153)</f>
        <v>74690</v>
      </c>
      <c r="I1154" s="319"/>
      <c r="J1154" s="159"/>
      <c r="K1154" s="325"/>
    </row>
    <row r="1155" spans="3:11">
      <c r="J1155" s="159"/>
      <c r="K1155" s="325"/>
    </row>
    <row r="1156" spans="3:11">
      <c r="C1156" s="53" t="s">
        <v>3339</v>
      </c>
      <c r="D1156" s="313" t="s">
        <v>1701</v>
      </c>
      <c r="E1156" s="315"/>
      <c r="F1156" s="315"/>
      <c r="G1156" s="315"/>
      <c r="H1156" s="315"/>
      <c r="I1156" s="56">
        <f>ROUNDDOWN(H1171,-2)</f>
        <v>25000</v>
      </c>
      <c r="J1156" s="159"/>
      <c r="K1156" s="325"/>
    </row>
    <row r="1157" spans="3:11" ht="27.6">
      <c r="C1157" s="300" t="s">
        <v>1197</v>
      </c>
      <c r="D1157" s="300" t="s">
        <v>1198</v>
      </c>
      <c r="E1157" s="300" t="s">
        <v>1199</v>
      </c>
      <c r="F1157" s="300" t="s">
        <v>1200</v>
      </c>
      <c r="G1157" s="300" t="s">
        <v>1201</v>
      </c>
      <c r="H1157" s="300" t="s">
        <v>1202</v>
      </c>
      <c r="J1157" s="159"/>
      <c r="K1157" s="325"/>
    </row>
    <row r="1158" spans="3:11">
      <c r="C1158" s="72" t="s">
        <v>1203</v>
      </c>
      <c r="D1158" s="59" t="s">
        <v>1204</v>
      </c>
      <c r="E1158" s="73"/>
      <c r="F1158" s="73"/>
      <c r="G1158" s="73"/>
      <c r="H1158" s="73"/>
      <c r="J1158" s="159"/>
      <c r="K1158" s="325"/>
    </row>
    <row r="1159" spans="3:11">
      <c r="C1159" s="301">
        <v>1</v>
      </c>
      <c r="D1159" s="59" t="s">
        <v>5</v>
      </c>
      <c r="E1159" s="302" t="s">
        <v>6</v>
      </c>
      <c r="F1159" s="74">
        <v>2.4E-2</v>
      </c>
      <c r="G1159" s="64">
        <f>VLOOKUP(D1159,upahbahan,3,FALSE)</f>
        <v>100000</v>
      </c>
      <c r="H1159" s="64">
        <f t="shared" ref="H1159:H1162" si="117">F1159*G1159</f>
        <v>2400</v>
      </c>
      <c r="J1159" s="159"/>
      <c r="K1159" s="325"/>
    </row>
    <row r="1160" spans="3:11">
      <c r="C1160" s="301">
        <v>2</v>
      </c>
      <c r="D1160" s="59" t="str">
        <f>D1143</f>
        <v>Tukang listrik</v>
      </c>
      <c r="E1160" s="302" t="s">
        <v>6</v>
      </c>
      <c r="F1160" s="74">
        <v>0.04</v>
      </c>
      <c r="G1160" s="64">
        <f>VLOOKUP(D1160,upahbahan,3,FALSE)</f>
        <v>145000</v>
      </c>
      <c r="H1160" s="64">
        <f t="shared" si="117"/>
        <v>5800</v>
      </c>
      <c r="J1160" s="159"/>
      <c r="K1160" s="325"/>
    </row>
    <row r="1161" spans="3:11">
      <c r="C1161" s="301">
        <v>3</v>
      </c>
      <c r="D1161" s="59" t="s">
        <v>18</v>
      </c>
      <c r="E1161" s="302" t="s">
        <v>6</v>
      </c>
      <c r="F1161" s="74">
        <v>4.0000000000000001E-3</v>
      </c>
      <c r="G1161" s="64">
        <f>VLOOKUP(D1161,upahbahan,3,FALSE)</f>
        <v>175000</v>
      </c>
      <c r="H1161" s="64">
        <f t="shared" si="117"/>
        <v>700</v>
      </c>
      <c r="J1161" s="159"/>
      <c r="K1161" s="325"/>
    </row>
    <row r="1162" spans="3:11">
      <c r="C1162" s="301">
        <v>4</v>
      </c>
      <c r="D1162" s="59" t="s">
        <v>19</v>
      </c>
      <c r="E1162" s="302" t="s">
        <v>6</v>
      </c>
      <c r="F1162" s="74">
        <v>1E-3</v>
      </c>
      <c r="G1162" s="64">
        <f>VLOOKUP(D1162,upahbahan,3,FALSE)</f>
        <v>200000</v>
      </c>
      <c r="H1162" s="64">
        <f t="shared" si="117"/>
        <v>200</v>
      </c>
      <c r="J1162" s="159"/>
      <c r="K1162" s="325"/>
    </row>
    <row r="1163" spans="3:11">
      <c r="C1163" s="83" t="s">
        <v>1210</v>
      </c>
      <c r="D1163" s="80"/>
      <c r="E1163" s="80"/>
      <c r="F1163" s="187"/>
      <c r="G1163" s="218"/>
      <c r="H1163" s="64">
        <f>SUM(H1159:H1162)</f>
        <v>9100</v>
      </c>
      <c r="I1163" s="219"/>
      <c r="J1163" s="159"/>
      <c r="K1163" s="325"/>
    </row>
    <row r="1164" spans="3:11">
      <c r="C1164" s="72" t="s">
        <v>1211</v>
      </c>
      <c r="D1164" s="59" t="s">
        <v>1212</v>
      </c>
      <c r="E1164" s="73"/>
      <c r="F1164" s="205"/>
      <c r="G1164" s="73"/>
      <c r="H1164" s="73"/>
      <c r="J1164" s="159"/>
      <c r="K1164" s="325"/>
    </row>
    <row r="1165" spans="3:11">
      <c r="C1165" s="363" t="s">
        <v>1205</v>
      </c>
      <c r="D1165" s="77" t="s">
        <v>889</v>
      </c>
      <c r="E1165" s="68" t="s">
        <v>114</v>
      </c>
      <c r="F1165" s="74">
        <v>1.2</v>
      </c>
      <c r="G1165" s="64">
        <f>VLOOKUP(D1165,upahbahan,3,FALSE)</f>
        <v>11400</v>
      </c>
      <c r="H1165" s="64">
        <f t="shared" ref="H1165" si="118">F1165*G1165</f>
        <v>13680</v>
      </c>
      <c r="J1165" s="159"/>
      <c r="K1165" s="325"/>
    </row>
    <row r="1166" spans="3:11">
      <c r="C1166" s="83" t="s">
        <v>1216</v>
      </c>
      <c r="D1166" s="80"/>
      <c r="E1166" s="80"/>
      <c r="F1166" s="80"/>
      <c r="G1166" s="162"/>
      <c r="H1166" s="64">
        <f>SUM(H1165:H1165)</f>
        <v>13680</v>
      </c>
      <c r="J1166" s="159"/>
      <c r="K1166" s="325"/>
    </row>
    <row r="1167" spans="3:11">
      <c r="C1167" s="72" t="s">
        <v>1217</v>
      </c>
      <c r="D1167" s="59" t="s">
        <v>1218</v>
      </c>
      <c r="E1167" s="73"/>
      <c r="F1167" s="73"/>
      <c r="G1167" s="73"/>
      <c r="H1167" s="73"/>
      <c r="J1167" s="159"/>
      <c r="K1167" s="325"/>
    </row>
    <row r="1168" spans="3:11">
      <c r="C1168" s="83" t="s">
        <v>1219</v>
      </c>
      <c r="D1168" s="80"/>
      <c r="E1168" s="80"/>
      <c r="F1168" s="80"/>
      <c r="G1168" s="162"/>
      <c r="H1168" s="303">
        <v>0</v>
      </c>
      <c r="J1168" s="159"/>
      <c r="K1168" s="325"/>
    </row>
    <row r="1169" spans="3:11">
      <c r="C1169" s="58" t="s">
        <v>1220</v>
      </c>
      <c r="D1169" s="69" t="s">
        <v>1221</v>
      </c>
      <c r="E1169" s="70"/>
      <c r="F1169" s="70"/>
      <c r="G1169" s="71"/>
      <c r="H1169" s="304">
        <f>H1168+H1166+H1163</f>
        <v>22780</v>
      </c>
      <c r="I1169" s="319"/>
      <c r="J1169" s="159"/>
      <c r="K1169" s="325"/>
    </row>
    <row r="1170" spans="3:11">
      <c r="C1170" s="58" t="s">
        <v>1222</v>
      </c>
      <c r="D1170" s="69" t="s">
        <v>1325</v>
      </c>
      <c r="E1170" s="70"/>
      <c r="F1170" s="71"/>
      <c r="G1170" s="95">
        <f>$M$9</f>
        <v>0.1</v>
      </c>
      <c r="H1170" s="64">
        <f>H1169*G1170</f>
        <v>2278</v>
      </c>
      <c r="I1170" s="319"/>
      <c r="J1170" s="159"/>
      <c r="K1170" s="325"/>
    </row>
    <row r="1171" spans="3:11">
      <c r="C1171" s="58" t="s">
        <v>1223</v>
      </c>
      <c r="D1171" s="69" t="s">
        <v>1224</v>
      </c>
      <c r="E1171" s="70"/>
      <c r="F1171" s="70"/>
      <c r="G1171" s="71"/>
      <c r="H1171" s="305">
        <f>SUM(H1169:H1170)</f>
        <v>25058</v>
      </c>
      <c r="I1171" s="319"/>
      <c r="J1171" s="159"/>
      <c r="K1171" s="325"/>
    </row>
    <row r="1172" spans="3:11">
      <c r="J1172" s="159"/>
      <c r="K1172" s="325"/>
    </row>
    <row r="1173" spans="3:11">
      <c r="C1173" s="53" t="s">
        <v>3340</v>
      </c>
      <c r="D1173" s="313" t="s">
        <v>1702</v>
      </c>
      <c r="E1173" s="315"/>
      <c r="F1173" s="315"/>
      <c r="G1173" s="315"/>
      <c r="H1173" s="315"/>
      <c r="I1173" s="56">
        <f>ROUNDDOWN(H1188,-2)</f>
        <v>38100</v>
      </c>
      <c r="J1173" s="159"/>
      <c r="K1173" s="325"/>
    </row>
    <row r="1174" spans="3:11" ht="27.6">
      <c r="C1174" s="300" t="s">
        <v>1197</v>
      </c>
      <c r="D1174" s="300" t="s">
        <v>1198</v>
      </c>
      <c r="E1174" s="300" t="s">
        <v>1199</v>
      </c>
      <c r="F1174" s="300" t="s">
        <v>1200</v>
      </c>
      <c r="G1174" s="300" t="s">
        <v>1201</v>
      </c>
      <c r="H1174" s="300" t="s">
        <v>1202</v>
      </c>
      <c r="J1174" s="159"/>
      <c r="K1174" s="325"/>
    </row>
    <row r="1175" spans="3:11">
      <c r="C1175" s="72" t="s">
        <v>1203</v>
      </c>
      <c r="D1175" s="59" t="s">
        <v>1204</v>
      </c>
      <c r="E1175" s="73"/>
      <c r="F1175" s="73"/>
      <c r="G1175" s="73"/>
      <c r="H1175" s="73"/>
      <c r="J1175" s="159"/>
      <c r="K1175" s="325"/>
    </row>
    <row r="1176" spans="3:11">
      <c r="C1176" s="301">
        <v>1</v>
      </c>
      <c r="D1176" s="59" t="s">
        <v>5</v>
      </c>
      <c r="E1176" s="302" t="s">
        <v>6</v>
      </c>
      <c r="F1176" s="74">
        <v>2.4E-2</v>
      </c>
      <c r="G1176" s="64">
        <f>VLOOKUP(D1176,upahbahan,3,FALSE)</f>
        <v>100000</v>
      </c>
      <c r="H1176" s="64">
        <f t="shared" ref="H1176:H1179" si="119">F1176*G1176</f>
        <v>2400</v>
      </c>
      <c r="J1176" s="159"/>
      <c r="K1176" s="325"/>
    </row>
    <row r="1177" spans="3:11">
      <c r="C1177" s="301">
        <v>2</v>
      </c>
      <c r="D1177" s="59" t="str">
        <f>D1160</f>
        <v>Tukang listrik</v>
      </c>
      <c r="E1177" s="302" t="s">
        <v>6</v>
      </c>
      <c r="F1177" s="74">
        <v>0.04</v>
      </c>
      <c r="G1177" s="64">
        <f>VLOOKUP(D1177,upahbahan,3,FALSE)</f>
        <v>145000</v>
      </c>
      <c r="H1177" s="64">
        <f t="shared" si="119"/>
        <v>5800</v>
      </c>
      <c r="J1177" s="159"/>
      <c r="K1177" s="325"/>
    </row>
    <row r="1178" spans="3:11">
      <c r="C1178" s="301">
        <v>3</v>
      </c>
      <c r="D1178" s="59" t="s">
        <v>18</v>
      </c>
      <c r="E1178" s="302" t="s">
        <v>6</v>
      </c>
      <c r="F1178" s="74">
        <v>4.0000000000000001E-3</v>
      </c>
      <c r="G1178" s="64">
        <f>VLOOKUP(D1178,upahbahan,3,FALSE)</f>
        <v>175000</v>
      </c>
      <c r="H1178" s="64">
        <f t="shared" si="119"/>
        <v>700</v>
      </c>
      <c r="J1178" s="159"/>
      <c r="K1178" s="325"/>
    </row>
    <row r="1179" spans="3:11">
      <c r="C1179" s="301">
        <v>4</v>
      </c>
      <c r="D1179" s="59" t="s">
        <v>19</v>
      </c>
      <c r="E1179" s="302" t="s">
        <v>6</v>
      </c>
      <c r="F1179" s="74">
        <v>1E-3</v>
      </c>
      <c r="G1179" s="64">
        <f>VLOOKUP(D1179,upahbahan,3,FALSE)</f>
        <v>200000</v>
      </c>
      <c r="H1179" s="64">
        <f t="shared" si="119"/>
        <v>200</v>
      </c>
      <c r="J1179" s="159"/>
      <c r="K1179" s="325"/>
    </row>
    <row r="1180" spans="3:11">
      <c r="C1180" s="83" t="s">
        <v>1210</v>
      </c>
      <c r="D1180" s="80"/>
      <c r="E1180" s="80"/>
      <c r="F1180" s="187"/>
      <c r="G1180" s="218"/>
      <c r="H1180" s="64">
        <f>SUM(H1176:H1179)</f>
        <v>9100</v>
      </c>
      <c r="I1180" s="219"/>
      <c r="J1180" s="159"/>
      <c r="K1180" s="325"/>
    </row>
    <row r="1181" spans="3:11">
      <c r="C1181" s="72" t="s">
        <v>1211</v>
      </c>
      <c r="D1181" s="59" t="s">
        <v>1212</v>
      </c>
      <c r="E1181" s="73"/>
      <c r="F1181" s="205"/>
      <c r="G1181" s="73"/>
      <c r="H1181" s="73"/>
      <c r="J1181" s="159"/>
      <c r="K1181" s="325"/>
    </row>
    <row r="1182" spans="3:11">
      <c r="C1182" s="363" t="s">
        <v>1205</v>
      </c>
      <c r="D1182" s="77" t="s">
        <v>891</v>
      </c>
      <c r="E1182" s="68" t="s">
        <v>114</v>
      </c>
      <c r="F1182" s="74">
        <v>1.2</v>
      </c>
      <c r="G1182" s="64">
        <f>VLOOKUP(D1182,upahbahan,3,FALSE)</f>
        <v>21300</v>
      </c>
      <c r="H1182" s="64">
        <f t="shared" ref="H1182" si="120">F1182*G1182</f>
        <v>25560</v>
      </c>
      <c r="J1182" s="159"/>
      <c r="K1182" s="325"/>
    </row>
    <row r="1183" spans="3:11">
      <c r="C1183" s="83" t="s">
        <v>1216</v>
      </c>
      <c r="D1183" s="80"/>
      <c r="E1183" s="80"/>
      <c r="F1183" s="80"/>
      <c r="G1183" s="162"/>
      <c r="H1183" s="64">
        <f>SUM(H1182:H1182)</f>
        <v>25560</v>
      </c>
      <c r="J1183" s="159"/>
      <c r="K1183" s="325"/>
    </row>
    <row r="1184" spans="3:11">
      <c r="C1184" s="72" t="s">
        <v>1217</v>
      </c>
      <c r="D1184" s="59" t="s">
        <v>1218</v>
      </c>
      <c r="E1184" s="73"/>
      <c r="F1184" s="73"/>
      <c r="G1184" s="73"/>
      <c r="H1184" s="73"/>
      <c r="J1184" s="159"/>
      <c r="K1184" s="325"/>
    </row>
    <row r="1185" spans="3:11">
      <c r="C1185" s="83" t="s">
        <v>1219</v>
      </c>
      <c r="D1185" s="80"/>
      <c r="E1185" s="80"/>
      <c r="F1185" s="80"/>
      <c r="G1185" s="162"/>
      <c r="H1185" s="303">
        <v>0</v>
      </c>
      <c r="J1185" s="159"/>
      <c r="K1185" s="325"/>
    </row>
    <row r="1186" spans="3:11">
      <c r="C1186" s="58" t="s">
        <v>1220</v>
      </c>
      <c r="D1186" s="69" t="s">
        <v>1221</v>
      </c>
      <c r="E1186" s="70"/>
      <c r="F1186" s="70"/>
      <c r="G1186" s="71"/>
      <c r="H1186" s="304">
        <f>H1185+H1183+H1180</f>
        <v>34660</v>
      </c>
      <c r="I1186" s="319"/>
      <c r="J1186" s="159"/>
      <c r="K1186" s="325"/>
    </row>
    <row r="1187" spans="3:11">
      <c r="C1187" s="58" t="s">
        <v>1222</v>
      </c>
      <c r="D1187" s="69" t="s">
        <v>1325</v>
      </c>
      <c r="E1187" s="70"/>
      <c r="F1187" s="71"/>
      <c r="G1187" s="95">
        <f>$M$9</f>
        <v>0.1</v>
      </c>
      <c r="H1187" s="64">
        <f>H1186*G1187</f>
        <v>3466</v>
      </c>
      <c r="I1187" s="319"/>
      <c r="J1187" s="159"/>
      <c r="K1187" s="325"/>
    </row>
    <row r="1188" spans="3:11">
      <c r="C1188" s="58" t="s">
        <v>1223</v>
      </c>
      <c r="D1188" s="69" t="s">
        <v>1224</v>
      </c>
      <c r="E1188" s="70"/>
      <c r="F1188" s="70"/>
      <c r="G1188" s="71"/>
      <c r="H1188" s="305">
        <f>SUM(H1186:H1187)</f>
        <v>38126</v>
      </c>
      <c r="I1188" s="319"/>
      <c r="J1188" s="159"/>
      <c r="K1188" s="325"/>
    </row>
    <row r="1189" spans="3:11">
      <c r="J1189" s="159"/>
      <c r="K1189" s="325"/>
    </row>
    <row r="1190" spans="3:11">
      <c r="C1190" s="53" t="s">
        <v>3341</v>
      </c>
      <c r="D1190" s="313" t="s">
        <v>1703</v>
      </c>
      <c r="E1190" s="315"/>
      <c r="F1190" s="315"/>
      <c r="G1190" s="315"/>
      <c r="H1190" s="315"/>
      <c r="I1190" s="56">
        <f>ROUNDDOWN(H1205,-2)</f>
        <v>47800</v>
      </c>
      <c r="J1190" s="159"/>
      <c r="K1190" s="325"/>
    </row>
    <row r="1191" spans="3:11" ht="27.6">
      <c r="C1191" s="300" t="s">
        <v>1197</v>
      </c>
      <c r="D1191" s="300" t="s">
        <v>1198</v>
      </c>
      <c r="E1191" s="300" t="s">
        <v>1199</v>
      </c>
      <c r="F1191" s="300" t="s">
        <v>1200</v>
      </c>
      <c r="G1191" s="300" t="s">
        <v>1201</v>
      </c>
      <c r="H1191" s="300" t="s">
        <v>1202</v>
      </c>
      <c r="J1191" s="159"/>
      <c r="K1191" s="325"/>
    </row>
    <row r="1192" spans="3:11">
      <c r="C1192" s="72" t="s">
        <v>1203</v>
      </c>
      <c r="D1192" s="59" t="s">
        <v>1204</v>
      </c>
      <c r="E1192" s="73"/>
      <c r="F1192" s="73"/>
      <c r="G1192" s="73"/>
      <c r="H1192" s="73"/>
      <c r="J1192" s="159"/>
      <c r="K1192" s="325"/>
    </row>
    <row r="1193" spans="3:11">
      <c r="C1193" s="301">
        <v>1</v>
      </c>
      <c r="D1193" s="59" t="s">
        <v>5</v>
      </c>
      <c r="E1193" s="302" t="s">
        <v>6</v>
      </c>
      <c r="F1193" s="181">
        <v>2.9000000000000001E-2</v>
      </c>
      <c r="G1193" s="64">
        <f>VLOOKUP(D1193,upahbahan,3,FALSE)</f>
        <v>100000</v>
      </c>
      <c r="H1193" s="64">
        <f t="shared" ref="H1193:H1196" si="121">F1193*G1193</f>
        <v>2900</v>
      </c>
      <c r="J1193" s="159"/>
      <c r="K1193" s="325"/>
    </row>
    <row r="1194" spans="3:11">
      <c r="C1194" s="301">
        <v>2</v>
      </c>
      <c r="D1194" s="59" t="str">
        <f>D1177</f>
        <v>Tukang listrik</v>
      </c>
      <c r="E1194" s="302" t="s">
        <v>6</v>
      </c>
      <c r="F1194" s="181">
        <v>4.8000000000000001E-2</v>
      </c>
      <c r="G1194" s="64">
        <f>VLOOKUP(D1194,upahbahan,3,FALSE)</f>
        <v>145000</v>
      </c>
      <c r="H1194" s="64">
        <f t="shared" si="121"/>
        <v>6960</v>
      </c>
      <c r="J1194" s="159"/>
      <c r="K1194" s="325"/>
    </row>
    <row r="1195" spans="3:11">
      <c r="C1195" s="301">
        <v>3</v>
      </c>
      <c r="D1195" s="59" t="s">
        <v>18</v>
      </c>
      <c r="E1195" s="302" t="s">
        <v>6</v>
      </c>
      <c r="F1195" s="181">
        <v>5.0000000000000001E-3</v>
      </c>
      <c r="G1195" s="64">
        <f>VLOOKUP(D1195,upahbahan,3,FALSE)</f>
        <v>175000</v>
      </c>
      <c r="H1195" s="64">
        <f t="shared" si="121"/>
        <v>875</v>
      </c>
      <c r="J1195" s="159"/>
      <c r="K1195" s="325"/>
    </row>
    <row r="1196" spans="3:11">
      <c r="C1196" s="301">
        <v>4</v>
      </c>
      <c r="D1196" s="59" t="s">
        <v>19</v>
      </c>
      <c r="E1196" s="302" t="s">
        <v>6</v>
      </c>
      <c r="F1196" s="181">
        <v>2E-3</v>
      </c>
      <c r="G1196" s="64">
        <f>VLOOKUP(D1196,upahbahan,3,FALSE)</f>
        <v>200000</v>
      </c>
      <c r="H1196" s="64">
        <f t="shared" si="121"/>
        <v>400</v>
      </c>
      <c r="J1196" s="159"/>
      <c r="K1196" s="325"/>
    </row>
    <row r="1197" spans="3:11">
      <c r="C1197" s="83" t="s">
        <v>1210</v>
      </c>
      <c r="D1197" s="80"/>
      <c r="E1197" s="80"/>
      <c r="F1197" s="187"/>
      <c r="G1197" s="218"/>
      <c r="H1197" s="64">
        <f>SUM(H1193:H1196)</f>
        <v>11135</v>
      </c>
      <c r="I1197" s="219"/>
      <c r="J1197" s="159"/>
      <c r="K1197" s="325"/>
    </row>
    <row r="1198" spans="3:11">
      <c r="C1198" s="72" t="s">
        <v>1211</v>
      </c>
      <c r="D1198" s="59" t="s">
        <v>1212</v>
      </c>
      <c r="E1198" s="73"/>
      <c r="F1198" s="205"/>
      <c r="G1198" s="73"/>
      <c r="H1198" s="73"/>
      <c r="J1198" s="159"/>
      <c r="K1198" s="325"/>
    </row>
    <row r="1199" spans="3:11">
      <c r="C1199" s="363" t="s">
        <v>1205</v>
      </c>
      <c r="D1199" s="77" t="s">
        <v>892</v>
      </c>
      <c r="E1199" s="68" t="s">
        <v>114</v>
      </c>
      <c r="F1199" s="74">
        <v>1.2</v>
      </c>
      <c r="G1199" s="64">
        <f>VLOOKUP(D1199,upahbahan,3,FALSE)</f>
        <v>27000</v>
      </c>
      <c r="H1199" s="64">
        <f t="shared" ref="H1199" si="122">F1199*G1199</f>
        <v>32400</v>
      </c>
      <c r="J1199" s="159"/>
      <c r="K1199" s="325"/>
    </row>
    <row r="1200" spans="3:11">
      <c r="C1200" s="83" t="s">
        <v>1216</v>
      </c>
      <c r="D1200" s="80"/>
      <c r="E1200" s="80"/>
      <c r="F1200" s="80"/>
      <c r="G1200" s="162"/>
      <c r="H1200" s="64">
        <f>SUM(H1199:H1199)</f>
        <v>32400</v>
      </c>
      <c r="J1200" s="159"/>
      <c r="K1200" s="325"/>
    </row>
    <row r="1201" spans="3:11">
      <c r="C1201" s="72" t="s">
        <v>1217</v>
      </c>
      <c r="D1201" s="59" t="s">
        <v>1218</v>
      </c>
      <c r="E1201" s="73"/>
      <c r="F1201" s="73"/>
      <c r="G1201" s="73"/>
      <c r="H1201" s="73"/>
      <c r="J1201" s="159"/>
      <c r="K1201" s="325"/>
    </row>
    <row r="1202" spans="3:11">
      <c r="C1202" s="83" t="s">
        <v>1219</v>
      </c>
      <c r="D1202" s="80"/>
      <c r="E1202" s="80"/>
      <c r="F1202" s="80"/>
      <c r="G1202" s="162"/>
      <c r="H1202" s="303">
        <v>0</v>
      </c>
      <c r="J1202" s="159"/>
      <c r="K1202" s="325"/>
    </row>
    <row r="1203" spans="3:11">
      <c r="C1203" s="58" t="s">
        <v>1220</v>
      </c>
      <c r="D1203" s="69" t="s">
        <v>1221</v>
      </c>
      <c r="E1203" s="70"/>
      <c r="F1203" s="70"/>
      <c r="G1203" s="71"/>
      <c r="H1203" s="304">
        <f>H1202+H1200+H1197</f>
        <v>43535</v>
      </c>
      <c r="I1203" s="319"/>
      <c r="J1203" s="159"/>
      <c r="K1203" s="325"/>
    </row>
    <row r="1204" spans="3:11">
      <c r="C1204" s="58" t="s">
        <v>1222</v>
      </c>
      <c r="D1204" s="69" t="s">
        <v>1325</v>
      </c>
      <c r="E1204" s="70"/>
      <c r="F1204" s="71"/>
      <c r="G1204" s="95">
        <f>$M$9</f>
        <v>0.1</v>
      </c>
      <c r="H1204" s="64">
        <f>H1203*G1204</f>
        <v>4353.5</v>
      </c>
      <c r="I1204" s="319"/>
      <c r="J1204" s="159"/>
      <c r="K1204" s="325"/>
    </row>
    <row r="1205" spans="3:11">
      <c r="C1205" s="58" t="s">
        <v>1223</v>
      </c>
      <c r="D1205" s="69" t="s">
        <v>1224</v>
      </c>
      <c r="E1205" s="70"/>
      <c r="F1205" s="70"/>
      <c r="G1205" s="71"/>
      <c r="H1205" s="305">
        <f>SUM(H1203:H1204)</f>
        <v>47888.5</v>
      </c>
      <c r="I1205" s="319"/>
      <c r="J1205" s="159"/>
      <c r="K1205" s="325"/>
    </row>
    <row r="1206" spans="3:11">
      <c r="J1206" s="159"/>
      <c r="K1206" s="325"/>
    </row>
    <row r="1207" spans="3:11">
      <c r="C1207" s="54" t="s">
        <v>3342</v>
      </c>
      <c r="D1207" s="313" t="s">
        <v>1704</v>
      </c>
      <c r="E1207" s="315"/>
      <c r="F1207" s="315"/>
      <c r="G1207" s="315"/>
      <c r="H1207" s="315"/>
      <c r="I1207" s="56">
        <f>ROUNDDOWN(H1222,-2)</f>
        <v>69100</v>
      </c>
      <c r="J1207" s="159"/>
      <c r="K1207" s="325"/>
    </row>
    <row r="1208" spans="3:11" ht="27.6">
      <c r="C1208" s="300" t="s">
        <v>1197</v>
      </c>
      <c r="D1208" s="300" t="s">
        <v>1198</v>
      </c>
      <c r="E1208" s="300" t="s">
        <v>1199</v>
      </c>
      <c r="F1208" s="300" t="s">
        <v>1200</v>
      </c>
      <c r="G1208" s="300" t="s">
        <v>1201</v>
      </c>
      <c r="H1208" s="300" t="s">
        <v>1202</v>
      </c>
      <c r="J1208" s="159"/>
      <c r="K1208" s="325"/>
    </row>
    <row r="1209" spans="3:11">
      <c r="C1209" s="72" t="s">
        <v>1203</v>
      </c>
      <c r="D1209" s="59" t="s">
        <v>1204</v>
      </c>
      <c r="E1209" s="73"/>
      <c r="F1209" s="73"/>
      <c r="G1209" s="73"/>
      <c r="H1209" s="73"/>
      <c r="J1209" s="159"/>
      <c r="K1209" s="325"/>
    </row>
    <row r="1210" spans="3:11">
      <c r="C1210" s="301">
        <v>1</v>
      </c>
      <c r="D1210" s="59" t="s">
        <v>5</v>
      </c>
      <c r="E1210" s="302" t="s">
        <v>6</v>
      </c>
      <c r="F1210" s="181">
        <v>2.9000000000000001E-2</v>
      </c>
      <c r="G1210" s="64">
        <f>VLOOKUP(D1210,upahbahan,3,FALSE)</f>
        <v>100000</v>
      </c>
      <c r="H1210" s="64">
        <f t="shared" ref="H1210:H1213" si="123">F1210*G1210</f>
        <v>2900</v>
      </c>
      <c r="J1210" s="159"/>
      <c r="K1210" s="325"/>
    </row>
    <row r="1211" spans="3:11">
      <c r="C1211" s="301">
        <v>2</v>
      </c>
      <c r="D1211" s="59" t="str">
        <f>D1194</f>
        <v>Tukang listrik</v>
      </c>
      <c r="E1211" s="302" t="s">
        <v>6</v>
      </c>
      <c r="F1211" s="181">
        <v>4.8000000000000001E-2</v>
      </c>
      <c r="G1211" s="64">
        <f>VLOOKUP(D1211,upahbahan,3,FALSE)</f>
        <v>145000</v>
      </c>
      <c r="H1211" s="64">
        <f t="shared" si="123"/>
        <v>6960</v>
      </c>
      <c r="J1211" s="159"/>
      <c r="K1211" s="325"/>
    </row>
    <row r="1212" spans="3:11">
      <c r="C1212" s="301">
        <v>3</v>
      </c>
      <c r="D1212" s="59" t="s">
        <v>18</v>
      </c>
      <c r="E1212" s="302" t="s">
        <v>6</v>
      </c>
      <c r="F1212" s="181">
        <v>5.0000000000000001E-3</v>
      </c>
      <c r="G1212" s="64">
        <f>VLOOKUP(D1212,upahbahan,3,FALSE)</f>
        <v>175000</v>
      </c>
      <c r="H1212" s="64">
        <f t="shared" si="123"/>
        <v>875</v>
      </c>
      <c r="J1212" s="159"/>
      <c r="K1212" s="325"/>
    </row>
    <row r="1213" spans="3:11">
      <c r="C1213" s="301">
        <v>4</v>
      </c>
      <c r="D1213" s="59" t="s">
        <v>19</v>
      </c>
      <c r="E1213" s="302" t="s">
        <v>6</v>
      </c>
      <c r="F1213" s="181">
        <v>2E-3</v>
      </c>
      <c r="G1213" s="64">
        <f>VLOOKUP(D1213,upahbahan,3,FALSE)</f>
        <v>200000</v>
      </c>
      <c r="H1213" s="64">
        <f t="shared" si="123"/>
        <v>400</v>
      </c>
      <c r="J1213" s="159"/>
      <c r="K1213" s="325"/>
    </row>
    <row r="1214" spans="3:11">
      <c r="C1214" s="83" t="s">
        <v>1210</v>
      </c>
      <c r="D1214" s="80"/>
      <c r="E1214" s="80"/>
      <c r="F1214" s="187"/>
      <c r="G1214" s="218"/>
      <c r="H1214" s="64">
        <f>SUM(H1210:H1213)</f>
        <v>11135</v>
      </c>
      <c r="I1214" s="219"/>
      <c r="J1214" s="159"/>
      <c r="K1214" s="325"/>
    </row>
    <row r="1215" spans="3:11">
      <c r="C1215" s="72" t="s">
        <v>1211</v>
      </c>
      <c r="D1215" s="59" t="s">
        <v>1212</v>
      </c>
      <c r="E1215" s="73"/>
      <c r="F1215" s="205"/>
      <c r="G1215" s="73"/>
      <c r="H1215" s="73"/>
      <c r="J1215" s="159"/>
      <c r="K1215" s="325"/>
    </row>
    <row r="1216" spans="3:11">
      <c r="C1216" s="363" t="s">
        <v>1205</v>
      </c>
      <c r="D1216" s="77" t="s">
        <v>893</v>
      </c>
      <c r="E1216" s="68" t="s">
        <v>114</v>
      </c>
      <c r="F1216" s="74">
        <v>1.2</v>
      </c>
      <c r="G1216" s="64">
        <f>VLOOKUP(D1216,upahbahan,3,FALSE)</f>
        <v>43100</v>
      </c>
      <c r="H1216" s="64">
        <f t="shared" ref="H1216" si="124">F1216*G1216</f>
        <v>51720</v>
      </c>
      <c r="J1216" s="159"/>
      <c r="K1216" s="325"/>
    </row>
    <row r="1217" spans="3:11">
      <c r="C1217" s="83" t="s">
        <v>1216</v>
      </c>
      <c r="D1217" s="80"/>
      <c r="E1217" s="80"/>
      <c r="F1217" s="80"/>
      <c r="G1217" s="162"/>
      <c r="H1217" s="64">
        <f>SUM(H1216:H1216)</f>
        <v>51720</v>
      </c>
      <c r="J1217" s="159"/>
      <c r="K1217" s="325"/>
    </row>
    <row r="1218" spans="3:11">
      <c r="C1218" s="72" t="s">
        <v>1217</v>
      </c>
      <c r="D1218" s="59" t="s">
        <v>1218</v>
      </c>
      <c r="E1218" s="73"/>
      <c r="F1218" s="73"/>
      <c r="G1218" s="73"/>
      <c r="H1218" s="73"/>
      <c r="J1218" s="159"/>
      <c r="K1218" s="325"/>
    </row>
    <row r="1219" spans="3:11">
      <c r="C1219" s="83" t="s">
        <v>1219</v>
      </c>
      <c r="D1219" s="80"/>
      <c r="E1219" s="80"/>
      <c r="F1219" s="80"/>
      <c r="G1219" s="162"/>
      <c r="H1219" s="303">
        <v>0</v>
      </c>
      <c r="J1219" s="159"/>
      <c r="K1219" s="325"/>
    </row>
    <row r="1220" spans="3:11">
      <c r="C1220" s="58" t="s">
        <v>1220</v>
      </c>
      <c r="D1220" s="69" t="s">
        <v>1221</v>
      </c>
      <c r="E1220" s="70"/>
      <c r="F1220" s="70"/>
      <c r="G1220" s="71"/>
      <c r="H1220" s="304">
        <f>H1219+H1217+H1214</f>
        <v>62855</v>
      </c>
      <c r="I1220" s="319"/>
      <c r="J1220" s="159"/>
      <c r="K1220" s="325"/>
    </row>
    <row r="1221" spans="3:11">
      <c r="C1221" s="58" t="s">
        <v>1222</v>
      </c>
      <c r="D1221" s="69" t="s">
        <v>1325</v>
      </c>
      <c r="E1221" s="70"/>
      <c r="F1221" s="71"/>
      <c r="G1221" s="95">
        <f>$M$9</f>
        <v>0.1</v>
      </c>
      <c r="H1221" s="64">
        <f>H1220*G1221</f>
        <v>6285.5</v>
      </c>
      <c r="I1221" s="319"/>
      <c r="J1221" s="159"/>
      <c r="K1221" s="325"/>
    </row>
    <row r="1222" spans="3:11">
      <c r="C1222" s="58" t="s">
        <v>1223</v>
      </c>
      <c r="D1222" s="69" t="s">
        <v>1224</v>
      </c>
      <c r="E1222" s="70"/>
      <c r="F1222" s="70"/>
      <c r="G1222" s="71"/>
      <c r="H1222" s="305">
        <f>SUM(H1220:H1221)</f>
        <v>69140.5</v>
      </c>
      <c r="I1222" s="319"/>
      <c r="J1222" s="159"/>
      <c r="K1222" s="325"/>
    </row>
    <row r="1223" spans="3:11">
      <c r="J1223" s="159"/>
      <c r="K1223" s="325"/>
    </row>
    <row r="1224" spans="3:11">
      <c r="C1224" s="54" t="s">
        <v>3343</v>
      </c>
      <c r="D1224" s="313" t="s">
        <v>1705</v>
      </c>
      <c r="E1224" s="315"/>
      <c r="F1224" s="315"/>
      <c r="G1224" s="315"/>
      <c r="H1224" s="315"/>
      <c r="I1224" s="56">
        <f>ROUNDDOWN(H1239,-2)</f>
        <v>106400</v>
      </c>
      <c r="J1224" s="159"/>
      <c r="K1224" s="325"/>
    </row>
    <row r="1225" spans="3:11" ht="27.6">
      <c r="C1225" s="300" t="s">
        <v>1197</v>
      </c>
      <c r="D1225" s="300" t="s">
        <v>1198</v>
      </c>
      <c r="E1225" s="300" t="s">
        <v>1199</v>
      </c>
      <c r="F1225" s="300" t="s">
        <v>1200</v>
      </c>
      <c r="G1225" s="300" t="s">
        <v>1201</v>
      </c>
      <c r="H1225" s="300" t="s">
        <v>1202</v>
      </c>
      <c r="J1225" s="159"/>
      <c r="K1225" s="325"/>
    </row>
    <row r="1226" spans="3:11">
      <c r="C1226" s="72" t="s">
        <v>1203</v>
      </c>
      <c r="D1226" s="59" t="s">
        <v>1204</v>
      </c>
      <c r="E1226" s="73"/>
      <c r="F1226" s="73"/>
      <c r="G1226" s="73"/>
      <c r="H1226" s="73"/>
      <c r="J1226" s="159"/>
      <c r="K1226" s="325"/>
    </row>
    <row r="1227" spans="3:11">
      <c r="C1227" s="301">
        <v>1</v>
      </c>
      <c r="D1227" s="59" t="s">
        <v>5</v>
      </c>
      <c r="E1227" s="302" t="s">
        <v>6</v>
      </c>
      <c r="F1227" s="74">
        <v>3.5999999999999997E-2</v>
      </c>
      <c r="G1227" s="64">
        <f>VLOOKUP(D1227,upahbahan,3,FALSE)</f>
        <v>100000</v>
      </c>
      <c r="H1227" s="64">
        <f t="shared" ref="H1227:H1230" si="125">F1227*G1227</f>
        <v>3599.9999999999995</v>
      </c>
      <c r="J1227" s="159"/>
      <c r="K1227" s="325"/>
    </row>
    <row r="1228" spans="3:11">
      <c r="C1228" s="301">
        <v>2</v>
      </c>
      <c r="D1228" s="59" t="str">
        <f>D1211</f>
        <v>Tukang listrik</v>
      </c>
      <c r="E1228" s="302" t="s">
        <v>6</v>
      </c>
      <c r="F1228" s="74">
        <v>0.06</v>
      </c>
      <c r="G1228" s="64">
        <f>VLOOKUP(D1228,upahbahan,3,FALSE)</f>
        <v>145000</v>
      </c>
      <c r="H1228" s="64">
        <f t="shared" si="125"/>
        <v>8700</v>
      </c>
      <c r="J1228" s="159"/>
      <c r="K1228" s="325"/>
    </row>
    <row r="1229" spans="3:11">
      <c r="C1229" s="301">
        <v>3</v>
      </c>
      <c r="D1229" s="59" t="s">
        <v>18</v>
      </c>
      <c r="E1229" s="302" t="s">
        <v>6</v>
      </c>
      <c r="F1229" s="74">
        <v>6.0000000000000001E-3</v>
      </c>
      <c r="G1229" s="64">
        <f>VLOOKUP(D1229,upahbahan,3,FALSE)</f>
        <v>175000</v>
      </c>
      <c r="H1229" s="64">
        <f t="shared" si="125"/>
        <v>1050</v>
      </c>
      <c r="J1229" s="159"/>
      <c r="K1229" s="325"/>
    </row>
    <row r="1230" spans="3:11">
      <c r="C1230" s="301">
        <v>4</v>
      </c>
      <c r="D1230" s="59" t="s">
        <v>19</v>
      </c>
      <c r="E1230" s="302" t="s">
        <v>6</v>
      </c>
      <c r="F1230" s="74">
        <v>2E-3</v>
      </c>
      <c r="G1230" s="64">
        <f>VLOOKUP(D1230,upahbahan,3,FALSE)</f>
        <v>200000</v>
      </c>
      <c r="H1230" s="64">
        <f t="shared" si="125"/>
        <v>400</v>
      </c>
      <c r="J1230" s="159"/>
      <c r="K1230" s="325"/>
    </row>
    <row r="1231" spans="3:11">
      <c r="C1231" s="83" t="s">
        <v>1210</v>
      </c>
      <c r="D1231" s="80"/>
      <c r="E1231" s="80"/>
      <c r="F1231" s="187"/>
      <c r="G1231" s="218"/>
      <c r="H1231" s="64">
        <f>SUM(H1227:H1230)</f>
        <v>13750</v>
      </c>
      <c r="I1231" s="219"/>
      <c r="J1231" s="159"/>
      <c r="K1231" s="325"/>
    </row>
    <row r="1232" spans="3:11">
      <c r="C1232" s="72" t="s">
        <v>1211</v>
      </c>
      <c r="D1232" s="59" t="s">
        <v>1212</v>
      </c>
      <c r="E1232" s="73"/>
      <c r="F1232" s="205"/>
      <c r="G1232" s="73"/>
      <c r="H1232" s="73"/>
      <c r="J1232" s="159"/>
      <c r="K1232" s="325"/>
    </row>
    <row r="1233" spans="3:11">
      <c r="C1233" s="363" t="s">
        <v>1205</v>
      </c>
      <c r="D1233" s="77" t="s">
        <v>890</v>
      </c>
      <c r="E1233" s="68" t="s">
        <v>114</v>
      </c>
      <c r="F1233" s="74">
        <v>1.2</v>
      </c>
      <c r="G1233" s="64">
        <f>VLOOKUP(D1233,upahbahan,3,FALSE)</f>
        <v>69200</v>
      </c>
      <c r="H1233" s="64">
        <f t="shared" ref="H1233" si="126">F1233*G1233</f>
        <v>83040</v>
      </c>
      <c r="J1233" s="159"/>
      <c r="K1233" s="325"/>
    </row>
    <row r="1234" spans="3:11">
      <c r="C1234" s="83" t="s">
        <v>1216</v>
      </c>
      <c r="D1234" s="80"/>
      <c r="E1234" s="80"/>
      <c r="F1234" s="80"/>
      <c r="G1234" s="162"/>
      <c r="H1234" s="64">
        <f>SUM(H1233:H1233)</f>
        <v>83040</v>
      </c>
      <c r="J1234" s="159"/>
      <c r="K1234" s="325"/>
    </row>
    <row r="1235" spans="3:11">
      <c r="C1235" s="72" t="s">
        <v>1217</v>
      </c>
      <c r="D1235" s="59" t="s">
        <v>1218</v>
      </c>
      <c r="E1235" s="73"/>
      <c r="F1235" s="73"/>
      <c r="G1235" s="73"/>
      <c r="H1235" s="73"/>
      <c r="J1235" s="159"/>
      <c r="K1235" s="325"/>
    </row>
    <row r="1236" spans="3:11">
      <c r="C1236" s="83" t="s">
        <v>1219</v>
      </c>
      <c r="D1236" s="80"/>
      <c r="E1236" s="80"/>
      <c r="F1236" s="80"/>
      <c r="G1236" s="162"/>
      <c r="H1236" s="303">
        <v>0</v>
      </c>
      <c r="J1236" s="159"/>
      <c r="K1236" s="325"/>
    </row>
    <row r="1237" spans="3:11">
      <c r="C1237" s="58" t="s">
        <v>1220</v>
      </c>
      <c r="D1237" s="69" t="s">
        <v>1221</v>
      </c>
      <c r="E1237" s="70"/>
      <c r="F1237" s="70"/>
      <c r="G1237" s="71"/>
      <c r="H1237" s="304">
        <f>H1236+H1234+H1231</f>
        <v>96790</v>
      </c>
      <c r="I1237" s="319"/>
      <c r="J1237" s="159"/>
      <c r="K1237" s="325"/>
    </row>
    <row r="1238" spans="3:11">
      <c r="C1238" s="58" t="s">
        <v>1222</v>
      </c>
      <c r="D1238" s="69" t="s">
        <v>1325</v>
      </c>
      <c r="E1238" s="70"/>
      <c r="F1238" s="71"/>
      <c r="G1238" s="95">
        <f>$M$9</f>
        <v>0.1</v>
      </c>
      <c r="H1238" s="64">
        <f>H1237*G1238</f>
        <v>9679</v>
      </c>
      <c r="I1238" s="319"/>
      <c r="J1238" s="159"/>
      <c r="K1238" s="325"/>
    </row>
    <row r="1239" spans="3:11">
      <c r="C1239" s="58" t="s">
        <v>1223</v>
      </c>
      <c r="D1239" s="69" t="s">
        <v>1224</v>
      </c>
      <c r="E1239" s="70"/>
      <c r="F1239" s="70"/>
      <c r="G1239" s="71"/>
      <c r="H1239" s="305">
        <f>SUM(H1237:H1238)</f>
        <v>106469</v>
      </c>
      <c r="I1239" s="319"/>
      <c r="J1239" s="159"/>
      <c r="K1239" s="325"/>
    </row>
    <row r="1240" spans="3:11">
      <c r="J1240" s="159"/>
      <c r="K1240" s="325"/>
    </row>
    <row r="1241" spans="3:11">
      <c r="C1241" s="54" t="s">
        <v>3344</v>
      </c>
      <c r="D1241" s="313" t="s">
        <v>1706</v>
      </c>
      <c r="E1241" s="315"/>
      <c r="F1241" s="315"/>
      <c r="G1241" s="315"/>
      <c r="H1241" s="315"/>
      <c r="I1241" s="56">
        <f>ROUNDDOWN(H1256,-2)</f>
        <v>29000</v>
      </c>
      <c r="J1241" s="159"/>
      <c r="K1241" s="325"/>
    </row>
    <row r="1242" spans="3:11" ht="27.6">
      <c r="C1242" s="300" t="s">
        <v>1197</v>
      </c>
      <c r="D1242" s="300" t="s">
        <v>1198</v>
      </c>
      <c r="E1242" s="300" t="s">
        <v>1199</v>
      </c>
      <c r="F1242" s="300" t="s">
        <v>1200</v>
      </c>
      <c r="G1242" s="300" t="s">
        <v>1201</v>
      </c>
      <c r="H1242" s="300" t="s">
        <v>1202</v>
      </c>
      <c r="J1242" s="159"/>
      <c r="K1242" s="325"/>
    </row>
    <row r="1243" spans="3:11">
      <c r="C1243" s="72" t="s">
        <v>1203</v>
      </c>
      <c r="D1243" s="59" t="s">
        <v>1204</v>
      </c>
      <c r="E1243" s="73"/>
      <c r="F1243" s="73"/>
      <c r="G1243" s="73"/>
      <c r="H1243" s="73"/>
      <c r="J1243" s="159"/>
      <c r="K1243" s="325"/>
    </row>
    <row r="1244" spans="3:11">
      <c r="C1244" s="301">
        <v>1</v>
      </c>
      <c r="D1244" s="59" t="s">
        <v>5</v>
      </c>
      <c r="E1244" s="302" t="s">
        <v>6</v>
      </c>
      <c r="F1244" s="74">
        <v>2.4E-2</v>
      </c>
      <c r="G1244" s="64">
        <f>VLOOKUP(D1244,upahbahan,3,FALSE)</f>
        <v>100000</v>
      </c>
      <c r="H1244" s="64">
        <f>F1244*G1244</f>
        <v>2400</v>
      </c>
      <c r="J1244" s="159"/>
      <c r="K1244" s="325"/>
    </row>
    <row r="1245" spans="3:11">
      <c r="C1245" s="301">
        <v>2</v>
      </c>
      <c r="D1245" s="59" t="str">
        <f>D1228</f>
        <v>Tukang listrik</v>
      </c>
      <c r="E1245" s="302" t="s">
        <v>6</v>
      </c>
      <c r="F1245" s="74">
        <v>0.04</v>
      </c>
      <c r="G1245" s="64">
        <f>VLOOKUP(D1245,upahbahan,3,FALSE)</f>
        <v>145000</v>
      </c>
      <c r="H1245" s="64">
        <f t="shared" ref="H1245:H1247" si="127">F1245*G1245</f>
        <v>5800</v>
      </c>
      <c r="J1245" s="159"/>
      <c r="K1245" s="325"/>
    </row>
    <row r="1246" spans="3:11">
      <c r="C1246" s="301">
        <v>3</v>
      </c>
      <c r="D1246" s="59" t="s">
        <v>18</v>
      </c>
      <c r="E1246" s="302" t="s">
        <v>6</v>
      </c>
      <c r="F1246" s="74">
        <v>4.0000000000000001E-3</v>
      </c>
      <c r="G1246" s="64">
        <f>VLOOKUP(D1246,upahbahan,3,FALSE)</f>
        <v>175000</v>
      </c>
      <c r="H1246" s="64">
        <f t="shared" si="127"/>
        <v>700</v>
      </c>
      <c r="J1246" s="159"/>
      <c r="K1246" s="325"/>
    </row>
    <row r="1247" spans="3:11">
      <c r="C1247" s="301">
        <v>4</v>
      </c>
      <c r="D1247" s="59" t="s">
        <v>19</v>
      </c>
      <c r="E1247" s="302" t="s">
        <v>6</v>
      </c>
      <c r="F1247" s="74">
        <v>1E-3</v>
      </c>
      <c r="G1247" s="64">
        <f>VLOOKUP(D1247,upahbahan,3,FALSE)</f>
        <v>200000</v>
      </c>
      <c r="H1247" s="64">
        <f t="shared" si="127"/>
        <v>200</v>
      </c>
      <c r="J1247" s="159"/>
      <c r="K1247" s="325"/>
    </row>
    <row r="1248" spans="3:11">
      <c r="C1248" s="83" t="s">
        <v>1210</v>
      </c>
      <c r="D1248" s="80"/>
      <c r="E1248" s="80"/>
      <c r="F1248" s="187"/>
      <c r="G1248" s="218"/>
      <c r="H1248" s="64">
        <f>SUM(H1244:H1247)</f>
        <v>9100</v>
      </c>
      <c r="I1248" s="219"/>
      <c r="J1248" s="159"/>
      <c r="K1248" s="325"/>
    </row>
    <row r="1249" spans="3:11">
      <c r="C1249" s="72" t="s">
        <v>1211</v>
      </c>
      <c r="D1249" s="59" t="s">
        <v>1212</v>
      </c>
      <c r="E1249" s="73"/>
      <c r="F1249" s="205"/>
      <c r="G1249" s="73"/>
      <c r="H1249" s="73"/>
      <c r="J1249" s="159"/>
      <c r="K1249" s="325"/>
    </row>
    <row r="1250" spans="3:11">
      <c r="C1250" s="363" t="s">
        <v>1205</v>
      </c>
      <c r="D1250" s="77" t="s">
        <v>894</v>
      </c>
      <c r="E1250" s="68" t="s">
        <v>114</v>
      </c>
      <c r="F1250" s="74">
        <v>1.2</v>
      </c>
      <c r="G1250" s="64">
        <f>VLOOKUP(D1250,upahbahan,3,FALSE)</f>
        <v>14400</v>
      </c>
      <c r="H1250" s="64">
        <f t="shared" ref="H1250" si="128">F1250*G1250</f>
        <v>17280</v>
      </c>
      <c r="J1250" s="159"/>
      <c r="K1250" s="325"/>
    </row>
    <row r="1251" spans="3:11">
      <c r="C1251" s="83" t="s">
        <v>1216</v>
      </c>
      <c r="D1251" s="80"/>
      <c r="E1251" s="80"/>
      <c r="F1251" s="80"/>
      <c r="G1251" s="162"/>
      <c r="H1251" s="64">
        <f>SUM(H1250:H1250)</f>
        <v>17280</v>
      </c>
      <c r="J1251" s="159"/>
      <c r="K1251" s="325"/>
    </row>
    <row r="1252" spans="3:11">
      <c r="C1252" s="72" t="s">
        <v>1217</v>
      </c>
      <c r="D1252" s="59" t="s">
        <v>1218</v>
      </c>
      <c r="E1252" s="73"/>
      <c r="F1252" s="73"/>
      <c r="G1252" s="73"/>
      <c r="H1252" s="73"/>
      <c r="J1252" s="159"/>
      <c r="K1252" s="325"/>
    </row>
    <row r="1253" spans="3:11">
      <c r="C1253" s="83" t="s">
        <v>1219</v>
      </c>
      <c r="D1253" s="80"/>
      <c r="E1253" s="80"/>
      <c r="F1253" s="80"/>
      <c r="G1253" s="162"/>
      <c r="H1253" s="303">
        <v>0</v>
      </c>
      <c r="J1253" s="159"/>
      <c r="K1253" s="325"/>
    </row>
    <row r="1254" spans="3:11">
      <c r="C1254" s="58" t="s">
        <v>1220</v>
      </c>
      <c r="D1254" s="69" t="s">
        <v>1221</v>
      </c>
      <c r="E1254" s="70"/>
      <c r="F1254" s="70"/>
      <c r="G1254" s="71"/>
      <c r="H1254" s="304">
        <f>H1253+H1251+H1248</f>
        <v>26380</v>
      </c>
      <c r="I1254" s="319"/>
      <c r="J1254" s="159"/>
      <c r="K1254" s="325"/>
    </row>
    <row r="1255" spans="3:11">
      <c r="C1255" s="58" t="s">
        <v>1222</v>
      </c>
      <c r="D1255" s="69" t="s">
        <v>1325</v>
      </c>
      <c r="E1255" s="70"/>
      <c r="F1255" s="71"/>
      <c r="G1255" s="95">
        <f>$M$9</f>
        <v>0.1</v>
      </c>
      <c r="H1255" s="64">
        <f>H1254*G1255</f>
        <v>2638</v>
      </c>
      <c r="I1255" s="319"/>
      <c r="J1255" s="159"/>
      <c r="K1255" s="325"/>
    </row>
    <row r="1256" spans="3:11">
      <c r="C1256" s="58" t="s">
        <v>1223</v>
      </c>
      <c r="D1256" s="69" t="s">
        <v>1224</v>
      </c>
      <c r="E1256" s="70"/>
      <c r="F1256" s="70"/>
      <c r="G1256" s="71"/>
      <c r="H1256" s="305">
        <f>SUM(H1254:H1255)</f>
        <v>29018</v>
      </c>
      <c r="I1256" s="319"/>
      <c r="J1256" s="159"/>
      <c r="K1256" s="325"/>
    </row>
    <row r="1257" spans="3:11">
      <c r="J1257" s="159"/>
      <c r="K1257" s="325"/>
    </row>
    <row r="1258" spans="3:11">
      <c r="C1258" s="54" t="s">
        <v>3345</v>
      </c>
      <c r="D1258" s="313" t="s">
        <v>1707</v>
      </c>
      <c r="E1258" s="315"/>
      <c r="F1258" s="315"/>
      <c r="G1258" s="315"/>
      <c r="H1258" s="315"/>
      <c r="I1258" s="56">
        <f>ROUNDDOWN(H1273,-2)</f>
        <v>39900</v>
      </c>
      <c r="J1258" s="159"/>
      <c r="K1258" s="325"/>
    </row>
    <row r="1259" spans="3:11" ht="27.6">
      <c r="C1259" s="300" t="s">
        <v>1197</v>
      </c>
      <c r="D1259" s="300" t="s">
        <v>1198</v>
      </c>
      <c r="E1259" s="300" t="s">
        <v>1199</v>
      </c>
      <c r="F1259" s="300" t="s">
        <v>1200</v>
      </c>
      <c r="G1259" s="300" t="s">
        <v>1201</v>
      </c>
      <c r="H1259" s="300" t="s">
        <v>1202</v>
      </c>
      <c r="J1259" s="159"/>
      <c r="K1259" s="325"/>
    </row>
    <row r="1260" spans="3:11">
      <c r="C1260" s="72" t="s">
        <v>1203</v>
      </c>
      <c r="D1260" s="59" t="s">
        <v>1204</v>
      </c>
      <c r="E1260" s="73"/>
      <c r="F1260" s="73"/>
      <c r="G1260" s="73"/>
      <c r="H1260" s="73"/>
      <c r="J1260" s="159"/>
      <c r="K1260" s="325"/>
    </row>
    <row r="1261" spans="3:11">
      <c r="C1261" s="301">
        <v>1</v>
      </c>
      <c r="D1261" s="59" t="s">
        <v>5</v>
      </c>
      <c r="E1261" s="302" t="s">
        <v>6</v>
      </c>
      <c r="F1261" s="74">
        <v>2.4E-2</v>
      </c>
      <c r="G1261" s="64">
        <f>VLOOKUP(D1261,upahbahan,3,FALSE)</f>
        <v>100000</v>
      </c>
      <c r="H1261" s="64">
        <f t="shared" ref="H1261:H1264" si="129">F1261*G1261</f>
        <v>2400</v>
      </c>
      <c r="J1261" s="159"/>
      <c r="K1261" s="325"/>
    </row>
    <row r="1262" spans="3:11">
      <c r="C1262" s="301">
        <v>2</v>
      </c>
      <c r="D1262" s="59" t="str">
        <f>D1245</f>
        <v>Tukang listrik</v>
      </c>
      <c r="E1262" s="302" t="s">
        <v>6</v>
      </c>
      <c r="F1262" s="74">
        <v>0.04</v>
      </c>
      <c r="G1262" s="64">
        <f>VLOOKUP(D1262,upahbahan,3,FALSE)</f>
        <v>145000</v>
      </c>
      <c r="H1262" s="64">
        <f t="shared" si="129"/>
        <v>5800</v>
      </c>
      <c r="J1262" s="159"/>
      <c r="K1262" s="325"/>
    </row>
    <row r="1263" spans="3:11">
      <c r="C1263" s="301">
        <v>3</v>
      </c>
      <c r="D1263" s="59" t="s">
        <v>18</v>
      </c>
      <c r="E1263" s="302" t="s">
        <v>6</v>
      </c>
      <c r="F1263" s="74">
        <v>4.0000000000000001E-3</v>
      </c>
      <c r="G1263" s="64">
        <f>VLOOKUP(D1263,upahbahan,3,FALSE)</f>
        <v>175000</v>
      </c>
      <c r="H1263" s="64">
        <f t="shared" si="129"/>
        <v>700</v>
      </c>
      <c r="J1263" s="159"/>
      <c r="K1263" s="325"/>
    </row>
    <row r="1264" spans="3:11">
      <c r="C1264" s="301">
        <v>4</v>
      </c>
      <c r="D1264" s="59" t="s">
        <v>19</v>
      </c>
      <c r="E1264" s="302" t="s">
        <v>6</v>
      </c>
      <c r="F1264" s="74">
        <v>1E-3</v>
      </c>
      <c r="G1264" s="64">
        <f>VLOOKUP(D1264,upahbahan,3,FALSE)</f>
        <v>200000</v>
      </c>
      <c r="H1264" s="64">
        <f t="shared" si="129"/>
        <v>200</v>
      </c>
      <c r="J1264" s="159"/>
      <c r="K1264" s="325"/>
    </row>
    <row r="1265" spans="3:11">
      <c r="C1265" s="83" t="s">
        <v>1210</v>
      </c>
      <c r="D1265" s="80"/>
      <c r="E1265" s="80"/>
      <c r="F1265" s="187"/>
      <c r="G1265" s="218"/>
      <c r="H1265" s="64">
        <f>SUM(H1261:H1264)</f>
        <v>9100</v>
      </c>
      <c r="I1265" s="219"/>
      <c r="J1265" s="159"/>
      <c r="K1265" s="325"/>
    </row>
    <row r="1266" spans="3:11">
      <c r="C1266" s="72" t="s">
        <v>1211</v>
      </c>
      <c r="D1266" s="59" t="s">
        <v>1212</v>
      </c>
      <c r="E1266" s="73"/>
      <c r="F1266" s="205"/>
      <c r="G1266" s="73"/>
      <c r="H1266" s="73"/>
      <c r="J1266" s="159"/>
      <c r="K1266" s="325"/>
    </row>
    <row r="1267" spans="3:11">
      <c r="C1267" s="363" t="s">
        <v>1205</v>
      </c>
      <c r="D1267" s="77" t="s">
        <v>897</v>
      </c>
      <c r="E1267" s="68" t="s">
        <v>114</v>
      </c>
      <c r="F1267" s="74">
        <v>1.2</v>
      </c>
      <c r="G1267" s="64">
        <f>VLOOKUP(D1267,upahbahan,3,FALSE)</f>
        <v>22700</v>
      </c>
      <c r="H1267" s="64">
        <f>F1267*G1267</f>
        <v>27240</v>
      </c>
      <c r="J1267" s="159"/>
      <c r="K1267" s="325"/>
    </row>
    <row r="1268" spans="3:11">
      <c r="C1268" s="83" t="s">
        <v>1216</v>
      </c>
      <c r="D1268" s="80"/>
      <c r="E1268" s="80"/>
      <c r="F1268" s="80"/>
      <c r="G1268" s="162"/>
      <c r="H1268" s="64">
        <f>SUM(H1267:H1267)</f>
        <v>27240</v>
      </c>
      <c r="J1268" s="159"/>
      <c r="K1268" s="325"/>
    </row>
    <row r="1269" spans="3:11">
      <c r="C1269" s="72" t="s">
        <v>1217</v>
      </c>
      <c r="D1269" s="59" t="s">
        <v>1218</v>
      </c>
      <c r="E1269" s="73"/>
      <c r="F1269" s="73"/>
      <c r="G1269" s="73"/>
      <c r="H1269" s="73"/>
      <c r="J1269" s="159"/>
      <c r="K1269" s="325"/>
    </row>
    <row r="1270" spans="3:11">
      <c r="C1270" s="83" t="s">
        <v>1219</v>
      </c>
      <c r="D1270" s="80"/>
      <c r="E1270" s="80"/>
      <c r="F1270" s="80"/>
      <c r="G1270" s="162"/>
      <c r="H1270" s="303">
        <v>0</v>
      </c>
      <c r="J1270" s="159"/>
      <c r="K1270" s="325"/>
    </row>
    <row r="1271" spans="3:11">
      <c r="C1271" s="58" t="s">
        <v>1220</v>
      </c>
      <c r="D1271" s="69" t="s">
        <v>1221</v>
      </c>
      <c r="E1271" s="70"/>
      <c r="F1271" s="70"/>
      <c r="G1271" s="71"/>
      <c r="H1271" s="304">
        <f>H1270+H1268+H1265</f>
        <v>36340</v>
      </c>
      <c r="I1271" s="319"/>
      <c r="J1271" s="159"/>
      <c r="K1271" s="325"/>
    </row>
    <row r="1272" spans="3:11">
      <c r="C1272" s="58" t="s">
        <v>1222</v>
      </c>
      <c r="D1272" s="69" t="s">
        <v>1325</v>
      </c>
      <c r="E1272" s="70"/>
      <c r="F1272" s="71"/>
      <c r="G1272" s="95">
        <f>$M$9</f>
        <v>0.1</v>
      </c>
      <c r="H1272" s="64">
        <f>H1271*G1272</f>
        <v>3634</v>
      </c>
      <c r="I1272" s="319"/>
      <c r="J1272" s="159"/>
      <c r="K1272" s="325"/>
    </row>
    <row r="1273" spans="3:11">
      <c r="C1273" s="58" t="s">
        <v>1223</v>
      </c>
      <c r="D1273" s="69" t="s">
        <v>1224</v>
      </c>
      <c r="E1273" s="70"/>
      <c r="F1273" s="70"/>
      <c r="G1273" s="71"/>
      <c r="H1273" s="305">
        <f>SUM(H1271:H1272)</f>
        <v>39974</v>
      </c>
      <c r="I1273" s="319"/>
      <c r="J1273" s="159"/>
      <c r="K1273" s="325"/>
    </row>
    <row r="1274" spans="3:11">
      <c r="J1274" s="159"/>
      <c r="K1274" s="325"/>
    </row>
    <row r="1275" spans="3:11">
      <c r="C1275" s="54" t="s">
        <v>3346</v>
      </c>
      <c r="D1275" s="313" t="s">
        <v>1708</v>
      </c>
      <c r="E1275" s="315"/>
      <c r="F1275" s="315"/>
      <c r="G1275" s="315"/>
      <c r="H1275" s="315"/>
      <c r="I1275" s="56">
        <f>ROUNDDOWN(H1290,-2)</f>
        <v>61000</v>
      </c>
      <c r="J1275" s="159"/>
      <c r="K1275" s="325"/>
    </row>
    <row r="1276" spans="3:11" ht="27.6">
      <c r="C1276" s="300" t="s">
        <v>1197</v>
      </c>
      <c r="D1276" s="300" t="s">
        <v>1198</v>
      </c>
      <c r="E1276" s="300" t="s">
        <v>1199</v>
      </c>
      <c r="F1276" s="300" t="s">
        <v>1200</v>
      </c>
      <c r="G1276" s="300" t="s">
        <v>1201</v>
      </c>
      <c r="H1276" s="300" t="s">
        <v>1202</v>
      </c>
      <c r="J1276" s="159"/>
      <c r="K1276" s="325"/>
    </row>
    <row r="1277" spans="3:11">
      <c r="C1277" s="72" t="s">
        <v>1203</v>
      </c>
      <c r="D1277" s="59" t="s">
        <v>1204</v>
      </c>
      <c r="E1277" s="73"/>
      <c r="F1277" s="73"/>
      <c r="G1277" s="73"/>
      <c r="H1277" s="73"/>
      <c r="J1277" s="159"/>
      <c r="K1277" s="325"/>
    </row>
    <row r="1278" spans="3:11">
      <c r="C1278" s="301">
        <v>1</v>
      </c>
      <c r="D1278" s="59" t="s">
        <v>5</v>
      </c>
      <c r="E1278" s="302" t="s">
        <v>6</v>
      </c>
      <c r="F1278" s="181">
        <v>2.9000000000000001E-2</v>
      </c>
      <c r="G1278" s="64">
        <f>VLOOKUP(D1278,upahbahan,3,FALSE)</f>
        <v>100000</v>
      </c>
      <c r="H1278" s="64">
        <f t="shared" ref="H1278:H1281" si="130">F1278*G1278</f>
        <v>2900</v>
      </c>
      <c r="J1278" s="159"/>
      <c r="K1278" s="325"/>
    </row>
    <row r="1279" spans="3:11">
      <c r="C1279" s="301">
        <v>2</v>
      </c>
      <c r="D1279" s="59" t="str">
        <f>D1262</f>
        <v>Tukang listrik</v>
      </c>
      <c r="E1279" s="302" t="s">
        <v>6</v>
      </c>
      <c r="F1279" s="181">
        <v>4.8000000000000001E-2</v>
      </c>
      <c r="G1279" s="64">
        <f>VLOOKUP(D1279,upahbahan,3,FALSE)</f>
        <v>145000</v>
      </c>
      <c r="H1279" s="64">
        <f t="shared" si="130"/>
        <v>6960</v>
      </c>
      <c r="J1279" s="159"/>
      <c r="K1279" s="325"/>
    </row>
    <row r="1280" spans="3:11">
      <c r="C1280" s="301">
        <v>3</v>
      </c>
      <c r="D1280" s="59" t="s">
        <v>18</v>
      </c>
      <c r="E1280" s="302" t="s">
        <v>6</v>
      </c>
      <c r="F1280" s="181">
        <v>5.0000000000000001E-3</v>
      </c>
      <c r="G1280" s="64">
        <f>VLOOKUP(D1280,upahbahan,3,FALSE)</f>
        <v>175000</v>
      </c>
      <c r="H1280" s="64">
        <f t="shared" si="130"/>
        <v>875</v>
      </c>
      <c r="J1280" s="159"/>
      <c r="K1280" s="325"/>
    </row>
    <row r="1281" spans="3:11">
      <c r="C1281" s="301">
        <v>4</v>
      </c>
      <c r="D1281" s="59" t="s">
        <v>19</v>
      </c>
      <c r="E1281" s="302" t="s">
        <v>6</v>
      </c>
      <c r="F1281" s="181">
        <v>2E-3</v>
      </c>
      <c r="G1281" s="64">
        <f>VLOOKUP(D1281,upahbahan,3,FALSE)</f>
        <v>200000</v>
      </c>
      <c r="H1281" s="64">
        <f t="shared" si="130"/>
        <v>400</v>
      </c>
      <c r="J1281" s="159"/>
      <c r="K1281" s="325"/>
    </row>
    <row r="1282" spans="3:11">
      <c r="C1282" s="83" t="s">
        <v>1210</v>
      </c>
      <c r="D1282" s="80"/>
      <c r="E1282" s="80"/>
      <c r="F1282" s="187"/>
      <c r="G1282" s="218"/>
      <c r="H1282" s="64">
        <f>SUM(H1278:H1281)</f>
        <v>11135</v>
      </c>
      <c r="I1282" s="219"/>
      <c r="J1282" s="159"/>
      <c r="K1282" s="325"/>
    </row>
    <row r="1283" spans="3:11">
      <c r="C1283" s="72" t="s">
        <v>1211</v>
      </c>
      <c r="D1283" s="59" t="s">
        <v>1212</v>
      </c>
      <c r="E1283" s="73"/>
      <c r="F1283" s="205"/>
      <c r="G1283" s="73"/>
      <c r="H1283" s="73"/>
      <c r="J1283" s="159"/>
      <c r="K1283" s="325"/>
    </row>
    <row r="1284" spans="3:11">
      <c r="C1284" s="363" t="s">
        <v>1205</v>
      </c>
      <c r="D1284" s="77" t="s">
        <v>898</v>
      </c>
      <c r="E1284" s="68" t="s">
        <v>114</v>
      </c>
      <c r="F1284" s="74">
        <v>1.2</v>
      </c>
      <c r="G1284" s="64">
        <f>VLOOKUP(D1284,upahbahan,3,FALSE)</f>
        <v>37000</v>
      </c>
      <c r="H1284" s="64">
        <f t="shared" ref="H1284" si="131">F1284*G1284</f>
        <v>44400</v>
      </c>
      <c r="J1284" s="159"/>
      <c r="K1284" s="325"/>
    </row>
    <row r="1285" spans="3:11">
      <c r="C1285" s="83" t="s">
        <v>1216</v>
      </c>
      <c r="D1285" s="80"/>
      <c r="E1285" s="80"/>
      <c r="F1285" s="80"/>
      <c r="G1285" s="162"/>
      <c r="H1285" s="64">
        <f>SUM(H1284:H1284)</f>
        <v>44400</v>
      </c>
      <c r="J1285" s="159"/>
      <c r="K1285" s="325"/>
    </row>
    <row r="1286" spans="3:11">
      <c r="C1286" s="72" t="s">
        <v>1217</v>
      </c>
      <c r="D1286" s="59" t="s">
        <v>1218</v>
      </c>
      <c r="E1286" s="73"/>
      <c r="F1286" s="73"/>
      <c r="G1286" s="73"/>
      <c r="H1286" s="73"/>
      <c r="J1286" s="159"/>
      <c r="K1286" s="325"/>
    </row>
    <row r="1287" spans="3:11">
      <c r="C1287" s="83" t="s">
        <v>1219</v>
      </c>
      <c r="D1287" s="80"/>
      <c r="E1287" s="80"/>
      <c r="F1287" s="80"/>
      <c r="G1287" s="162"/>
      <c r="H1287" s="303">
        <v>0</v>
      </c>
      <c r="J1287" s="159"/>
      <c r="K1287" s="325"/>
    </row>
    <row r="1288" spans="3:11">
      <c r="C1288" s="58" t="s">
        <v>1220</v>
      </c>
      <c r="D1288" s="69" t="s">
        <v>1221</v>
      </c>
      <c r="E1288" s="70"/>
      <c r="F1288" s="70"/>
      <c r="G1288" s="71"/>
      <c r="H1288" s="304">
        <f>H1287+H1285+H1282</f>
        <v>55535</v>
      </c>
      <c r="I1288" s="319"/>
      <c r="J1288" s="159"/>
      <c r="K1288" s="325"/>
    </row>
    <row r="1289" spans="3:11">
      <c r="C1289" s="58" t="s">
        <v>1222</v>
      </c>
      <c r="D1289" s="69" t="s">
        <v>1325</v>
      </c>
      <c r="E1289" s="70"/>
      <c r="F1289" s="71"/>
      <c r="G1289" s="95">
        <f>$M$9</f>
        <v>0.1</v>
      </c>
      <c r="H1289" s="64">
        <f>H1288*G1289</f>
        <v>5553.5</v>
      </c>
      <c r="I1289" s="319"/>
      <c r="J1289" s="159"/>
      <c r="K1289" s="325"/>
    </row>
    <row r="1290" spans="3:11">
      <c r="C1290" s="58" t="s">
        <v>1223</v>
      </c>
      <c r="D1290" s="69" t="s">
        <v>1224</v>
      </c>
      <c r="E1290" s="70"/>
      <c r="F1290" s="70"/>
      <c r="G1290" s="71"/>
      <c r="H1290" s="305">
        <f>SUM(H1288:H1289)</f>
        <v>61088.5</v>
      </c>
      <c r="I1290" s="319"/>
      <c r="J1290" s="159"/>
      <c r="K1290" s="325"/>
    </row>
    <row r="1291" spans="3:11">
      <c r="J1291" s="159"/>
      <c r="K1291" s="325"/>
    </row>
    <row r="1292" spans="3:11">
      <c r="C1292" s="54" t="s">
        <v>3347</v>
      </c>
      <c r="D1292" s="313" t="s">
        <v>1709</v>
      </c>
      <c r="E1292" s="315"/>
      <c r="F1292" s="315"/>
      <c r="G1292" s="315"/>
      <c r="H1292" s="315"/>
      <c r="I1292" s="56">
        <f>ROUNDDOWN(H1307,-2)</f>
        <v>84000</v>
      </c>
      <c r="J1292" s="159"/>
      <c r="K1292" s="325"/>
    </row>
    <row r="1293" spans="3:11" ht="27.6">
      <c r="C1293" s="300" t="s">
        <v>1197</v>
      </c>
      <c r="D1293" s="300" t="s">
        <v>1198</v>
      </c>
      <c r="E1293" s="300" t="s">
        <v>1199</v>
      </c>
      <c r="F1293" s="300" t="s">
        <v>1200</v>
      </c>
      <c r="G1293" s="300" t="s">
        <v>1201</v>
      </c>
      <c r="H1293" s="300" t="s">
        <v>1202</v>
      </c>
      <c r="J1293" s="159"/>
      <c r="K1293" s="325"/>
    </row>
    <row r="1294" spans="3:11">
      <c r="C1294" s="72" t="s">
        <v>1203</v>
      </c>
      <c r="D1294" s="59" t="s">
        <v>1204</v>
      </c>
      <c r="E1294" s="73"/>
      <c r="F1294" s="73"/>
      <c r="G1294" s="73"/>
      <c r="H1294" s="73"/>
      <c r="J1294" s="159"/>
      <c r="K1294" s="325"/>
    </row>
    <row r="1295" spans="3:11">
      <c r="C1295" s="301">
        <v>1</v>
      </c>
      <c r="D1295" s="59" t="s">
        <v>5</v>
      </c>
      <c r="E1295" s="302" t="s">
        <v>6</v>
      </c>
      <c r="F1295" s="181">
        <v>2.9000000000000001E-2</v>
      </c>
      <c r="G1295" s="64">
        <f>VLOOKUP(D1295,upahbahan,3,FALSE)</f>
        <v>100000</v>
      </c>
      <c r="H1295" s="64">
        <f t="shared" ref="H1295:H1298" si="132">F1295*G1295</f>
        <v>2900</v>
      </c>
      <c r="J1295" s="159"/>
      <c r="K1295" s="325"/>
    </row>
    <row r="1296" spans="3:11">
      <c r="C1296" s="301">
        <v>2</v>
      </c>
      <c r="D1296" s="59" t="str">
        <f>D1279</f>
        <v>Tukang listrik</v>
      </c>
      <c r="E1296" s="302" t="s">
        <v>6</v>
      </c>
      <c r="F1296" s="181">
        <v>4.8000000000000001E-2</v>
      </c>
      <c r="G1296" s="64">
        <f>VLOOKUP(D1296,upahbahan,3,FALSE)</f>
        <v>145000</v>
      </c>
      <c r="H1296" s="64">
        <f t="shared" si="132"/>
        <v>6960</v>
      </c>
      <c r="J1296" s="159"/>
      <c r="K1296" s="325"/>
    </row>
    <row r="1297" spans="3:11">
      <c r="C1297" s="301">
        <v>3</v>
      </c>
      <c r="D1297" s="59" t="s">
        <v>18</v>
      </c>
      <c r="E1297" s="302" t="s">
        <v>6</v>
      </c>
      <c r="F1297" s="181">
        <v>5.0000000000000001E-3</v>
      </c>
      <c r="G1297" s="64">
        <f>VLOOKUP(D1297,upahbahan,3,FALSE)</f>
        <v>175000</v>
      </c>
      <c r="H1297" s="64">
        <f t="shared" si="132"/>
        <v>875</v>
      </c>
      <c r="J1297" s="159"/>
      <c r="K1297" s="325"/>
    </row>
    <row r="1298" spans="3:11">
      <c r="C1298" s="301">
        <v>4</v>
      </c>
      <c r="D1298" s="59" t="s">
        <v>19</v>
      </c>
      <c r="E1298" s="302" t="s">
        <v>6</v>
      </c>
      <c r="F1298" s="181">
        <v>2E-3</v>
      </c>
      <c r="G1298" s="64">
        <f>VLOOKUP(D1298,upahbahan,3,FALSE)</f>
        <v>200000</v>
      </c>
      <c r="H1298" s="64">
        <f t="shared" si="132"/>
        <v>400</v>
      </c>
      <c r="J1298" s="159"/>
      <c r="K1298" s="325"/>
    </row>
    <row r="1299" spans="3:11">
      <c r="C1299" s="83" t="s">
        <v>1210</v>
      </c>
      <c r="D1299" s="80"/>
      <c r="E1299" s="80"/>
      <c r="F1299" s="187"/>
      <c r="G1299" s="218"/>
      <c r="H1299" s="64">
        <f>SUM(H1295:H1298)</f>
        <v>11135</v>
      </c>
      <c r="I1299" s="219"/>
      <c r="J1299" s="159"/>
      <c r="K1299" s="325"/>
    </row>
    <row r="1300" spans="3:11">
      <c r="C1300" s="72" t="s">
        <v>1211</v>
      </c>
      <c r="D1300" s="59" t="s">
        <v>1212</v>
      </c>
      <c r="E1300" s="73"/>
      <c r="F1300" s="205"/>
      <c r="G1300" s="73"/>
      <c r="H1300" s="73"/>
      <c r="J1300" s="159"/>
      <c r="K1300" s="325"/>
    </row>
    <row r="1301" spans="3:11">
      <c r="C1301" s="363" t="s">
        <v>1205</v>
      </c>
      <c r="D1301" s="77" t="s">
        <v>899</v>
      </c>
      <c r="E1301" s="68" t="s">
        <v>114</v>
      </c>
      <c r="F1301" s="74">
        <v>1.2</v>
      </c>
      <c r="G1301" s="64">
        <f>VLOOKUP(D1301,upahbahan,3,FALSE)</f>
        <v>54400</v>
      </c>
      <c r="H1301" s="64">
        <f t="shared" ref="H1301" si="133">F1301*G1301</f>
        <v>65280</v>
      </c>
      <c r="J1301" s="159"/>
      <c r="K1301" s="325"/>
    </row>
    <row r="1302" spans="3:11">
      <c r="C1302" s="83" t="s">
        <v>1216</v>
      </c>
      <c r="D1302" s="80"/>
      <c r="E1302" s="80"/>
      <c r="F1302" s="80"/>
      <c r="G1302" s="162"/>
      <c r="H1302" s="64">
        <f>SUM(H1301:H1301)</f>
        <v>65280</v>
      </c>
      <c r="J1302" s="159"/>
      <c r="K1302" s="325"/>
    </row>
    <row r="1303" spans="3:11">
      <c r="C1303" s="72" t="s">
        <v>1217</v>
      </c>
      <c r="D1303" s="59" t="s">
        <v>1218</v>
      </c>
      <c r="E1303" s="73"/>
      <c r="F1303" s="73"/>
      <c r="G1303" s="73"/>
      <c r="H1303" s="73"/>
      <c r="J1303" s="159"/>
      <c r="K1303" s="325"/>
    </row>
    <row r="1304" spans="3:11">
      <c r="C1304" s="83" t="s">
        <v>1219</v>
      </c>
      <c r="D1304" s="80"/>
      <c r="E1304" s="80"/>
      <c r="F1304" s="80"/>
      <c r="G1304" s="162"/>
      <c r="H1304" s="303">
        <v>0</v>
      </c>
      <c r="J1304" s="159"/>
      <c r="K1304" s="325"/>
    </row>
    <row r="1305" spans="3:11">
      <c r="C1305" s="58" t="s">
        <v>1220</v>
      </c>
      <c r="D1305" s="69" t="s">
        <v>1221</v>
      </c>
      <c r="E1305" s="70"/>
      <c r="F1305" s="70"/>
      <c r="G1305" s="71"/>
      <c r="H1305" s="304">
        <f>H1304+H1302+H1299</f>
        <v>76415</v>
      </c>
      <c r="I1305" s="319"/>
      <c r="J1305" s="159"/>
      <c r="K1305" s="325"/>
    </row>
    <row r="1306" spans="3:11">
      <c r="C1306" s="58" t="s">
        <v>1222</v>
      </c>
      <c r="D1306" s="69" t="s">
        <v>1325</v>
      </c>
      <c r="E1306" s="70"/>
      <c r="F1306" s="71"/>
      <c r="G1306" s="95">
        <f>$M$9</f>
        <v>0.1</v>
      </c>
      <c r="H1306" s="64">
        <f>H1305*G1306</f>
        <v>7641.5</v>
      </c>
      <c r="I1306" s="319"/>
      <c r="J1306" s="159"/>
      <c r="K1306" s="325"/>
    </row>
    <row r="1307" spans="3:11">
      <c r="C1307" s="58" t="s">
        <v>1223</v>
      </c>
      <c r="D1307" s="69" t="s">
        <v>1224</v>
      </c>
      <c r="E1307" s="70"/>
      <c r="F1307" s="70"/>
      <c r="G1307" s="71"/>
      <c r="H1307" s="305">
        <f>SUM(H1305:H1306)</f>
        <v>84056.5</v>
      </c>
      <c r="I1307" s="319"/>
      <c r="J1307" s="159"/>
      <c r="K1307" s="325"/>
    </row>
    <row r="1308" spans="3:11">
      <c r="J1308" s="159"/>
      <c r="K1308" s="325"/>
    </row>
    <row r="1309" spans="3:11">
      <c r="C1309" s="54" t="s">
        <v>3348</v>
      </c>
      <c r="D1309" s="313" t="s">
        <v>1710</v>
      </c>
      <c r="E1309" s="315"/>
      <c r="F1309" s="315"/>
      <c r="G1309" s="315"/>
      <c r="H1309" s="315"/>
      <c r="I1309" s="56">
        <f>ROUNDDOWN(H1324,-2)</f>
        <v>137700</v>
      </c>
      <c r="J1309" s="159"/>
      <c r="K1309" s="325"/>
    </row>
    <row r="1310" spans="3:11" ht="27.6">
      <c r="C1310" s="300" t="s">
        <v>1197</v>
      </c>
      <c r="D1310" s="300" t="s">
        <v>1198</v>
      </c>
      <c r="E1310" s="300" t="s">
        <v>1199</v>
      </c>
      <c r="F1310" s="300" t="s">
        <v>1200</v>
      </c>
      <c r="G1310" s="300" t="s">
        <v>1201</v>
      </c>
      <c r="H1310" s="300" t="s">
        <v>1202</v>
      </c>
      <c r="J1310" s="159"/>
      <c r="K1310" s="325"/>
    </row>
    <row r="1311" spans="3:11">
      <c r="C1311" s="72" t="s">
        <v>1203</v>
      </c>
      <c r="D1311" s="59" t="s">
        <v>1204</v>
      </c>
      <c r="E1311" s="73"/>
      <c r="F1311" s="73"/>
      <c r="G1311" s="73"/>
      <c r="H1311" s="73"/>
      <c r="J1311" s="159"/>
      <c r="K1311" s="325"/>
    </row>
    <row r="1312" spans="3:11">
      <c r="C1312" s="301">
        <v>1</v>
      </c>
      <c r="D1312" s="59" t="s">
        <v>5</v>
      </c>
      <c r="E1312" s="302" t="s">
        <v>6</v>
      </c>
      <c r="F1312" s="74">
        <v>3.5999999999999997E-2</v>
      </c>
      <c r="G1312" s="64">
        <f>VLOOKUP(D1312,upahbahan,3,FALSE)</f>
        <v>100000</v>
      </c>
      <c r="H1312" s="64">
        <f t="shared" ref="H1312:H1315" si="134">F1312*G1312</f>
        <v>3599.9999999999995</v>
      </c>
      <c r="J1312" s="159"/>
      <c r="K1312" s="325"/>
    </row>
    <row r="1313" spans="3:11">
      <c r="C1313" s="301">
        <v>2</v>
      </c>
      <c r="D1313" s="59" t="str">
        <f>D1296</f>
        <v>Tukang listrik</v>
      </c>
      <c r="E1313" s="302" t="s">
        <v>6</v>
      </c>
      <c r="F1313" s="74">
        <v>0.06</v>
      </c>
      <c r="G1313" s="64">
        <f>VLOOKUP(D1313,upahbahan,3,FALSE)</f>
        <v>145000</v>
      </c>
      <c r="H1313" s="64">
        <f t="shared" si="134"/>
        <v>8700</v>
      </c>
      <c r="J1313" s="159"/>
      <c r="K1313" s="325"/>
    </row>
    <row r="1314" spans="3:11">
      <c r="C1314" s="301">
        <v>3</v>
      </c>
      <c r="D1314" s="59" t="s">
        <v>18</v>
      </c>
      <c r="E1314" s="302" t="s">
        <v>6</v>
      </c>
      <c r="F1314" s="74">
        <v>6.0000000000000001E-3</v>
      </c>
      <c r="G1314" s="64">
        <f>VLOOKUP(D1314,upahbahan,3,FALSE)</f>
        <v>175000</v>
      </c>
      <c r="H1314" s="64">
        <f t="shared" si="134"/>
        <v>1050</v>
      </c>
      <c r="J1314" s="159"/>
      <c r="K1314" s="325"/>
    </row>
    <row r="1315" spans="3:11">
      <c r="C1315" s="301">
        <v>4</v>
      </c>
      <c r="D1315" s="59" t="s">
        <v>19</v>
      </c>
      <c r="E1315" s="302" t="s">
        <v>6</v>
      </c>
      <c r="F1315" s="74">
        <v>2E-3</v>
      </c>
      <c r="G1315" s="64">
        <f>VLOOKUP(D1315,upahbahan,3,FALSE)</f>
        <v>200000</v>
      </c>
      <c r="H1315" s="64">
        <f t="shared" si="134"/>
        <v>400</v>
      </c>
      <c r="J1315" s="159"/>
      <c r="K1315" s="325"/>
    </row>
    <row r="1316" spans="3:11">
      <c r="C1316" s="83" t="s">
        <v>1210</v>
      </c>
      <c r="D1316" s="80"/>
      <c r="E1316" s="80"/>
      <c r="F1316" s="187"/>
      <c r="G1316" s="218"/>
      <c r="H1316" s="64">
        <f>SUM(H1312:H1315)</f>
        <v>13750</v>
      </c>
      <c r="I1316" s="219"/>
      <c r="J1316" s="159"/>
      <c r="K1316" s="325"/>
    </row>
    <row r="1317" spans="3:11">
      <c r="C1317" s="72" t="s">
        <v>1211</v>
      </c>
      <c r="D1317" s="59" t="s">
        <v>1212</v>
      </c>
      <c r="E1317" s="73"/>
      <c r="F1317" s="205"/>
      <c r="G1317" s="73"/>
      <c r="H1317" s="73"/>
      <c r="J1317" s="159"/>
      <c r="K1317" s="325"/>
    </row>
    <row r="1318" spans="3:11">
      <c r="C1318" s="363" t="s">
        <v>1205</v>
      </c>
      <c r="D1318" s="77" t="s">
        <v>895</v>
      </c>
      <c r="E1318" s="68" t="s">
        <v>114</v>
      </c>
      <c r="F1318" s="74">
        <v>1.2</v>
      </c>
      <c r="G1318" s="64">
        <f>VLOOKUP(D1318,upahbahan,3,FALSE)</f>
        <v>92900</v>
      </c>
      <c r="H1318" s="64">
        <f>F1318*G1318</f>
        <v>111480</v>
      </c>
      <c r="J1318" s="159"/>
      <c r="K1318" s="325"/>
    </row>
    <row r="1319" spans="3:11">
      <c r="C1319" s="83" t="s">
        <v>1216</v>
      </c>
      <c r="D1319" s="80"/>
      <c r="E1319" s="80"/>
      <c r="F1319" s="80"/>
      <c r="G1319" s="162"/>
      <c r="H1319" s="64">
        <f>SUM(H1318:H1318)</f>
        <v>111480</v>
      </c>
      <c r="J1319" s="159"/>
      <c r="K1319" s="325"/>
    </row>
    <row r="1320" spans="3:11">
      <c r="C1320" s="72" t="s">
        <v>1217</v>
      </c>
      <c r="D1320" s="59" t="s">
        <v>1218</v>
      </c>
      <c r="E1320" s="73"/>
      <c r="F1320" s="73"/>
      <c r="G1320" s="73"/>
      <c r="H1320" s="73"/>
      <c r="J1320" s="159"/>
      <c r="K1320" s="325"/>
    </row>
    <row r="1321" spans="3:11">
      <c r="C1321" s="83" t="s">
        <v>1219</v>
      </c>
      <c r="D1321" s="80"/>
      <c r="E1321" s="80"/>
      <c r="F1321" s="80"/>
      <c r="G1321" s="162"/>
      <c r="H1321" s="303">
        <v>0</v>
      </c>
      <c r="J1321" s="159"/>
      <c r="K1321" s="325"/>
    </row>
    <row r="1322" spans="3:11">
      <c r="C1322" s="58" t="s">
        <v>1220</v>
      </c>
      <c r="D1322" s="69" t="s">
        <v>1221</v>
      </c>
      <c r="E1322" s="70"/>
      <c r="F1322" s="70"/>
      <c r="G1322" s="71"/>
      <c r="H1322" s="304">
        <f>H1321+H1319+H1316</f>
        <v>125230</v>
      </c>
      <c r="I1322" s="319"/>
      <c r="J1322" s="159"/>
      <c r="K1322" s="325"/>
    </row>
    <row r="1323" spans="3:11">
      <c r="C1323" s="58" t="s">
        <v>1222</v>
      </c>
      <c r="D1323" s="69" t="s">
        <v>1325</v>
      </c>
      <c r="E1323" s="70"/>
      <c r="F1323" s="71"/>
      <c r="G1323" s="95">
        <f>$M$9</f>
        <v>0.1</v>
      </c>
      <c r="H1323" s="64">
        <f>H1322*G1323</f>
        <v>12523</v>
      </c>
      <c r="I1323" s="319"/>
      <c r="J1323" s="159"/>
      <c r="K1323" s="325"/>
    </row>
    <row r="1324" spans="3:11">
      <c r="C1324" s="58" t="s">
        <v>1223</v>
      </c>
      <c r="D1324" s="69" t="s">
        <v>1224</v>
      </c>
      <c r="E1324" s="70"/>
      <c r="F1324" s="70"/>
      <c r="G1324" s="71"/>
      <c r="H1324" s="305">
        <f>SUM(H1322:H1323)</f>
        <v>137753</v>
      </c>
      <c r="I1324" s="319"/>
      <c r="J1324" s="159"/>
      <c r="K1324" s="325"/>
    </row>
    <row r="1325" spans="3:11">
      <c r="J1325" s="159"/>
      <c r="K1325" s="325"/>
    </row>
    <row r="1326" spans="3:11">
      <c r="C1326" s="62" t="s">
        <v>3349</v>
      </c>
      <c r="D1326" s="313" t="s">
        <v>1711</v>
      </c>
      <c r="E1326" s="315"/>
      <c r="F1326" s="315"/>
      <c r="G1326" s="315"/>
      <c r="H1326" s="315"/>
      <c r="I1326" s="56">
        <f>ROUNDDOWN(H1341,-2)</f>
        <v>213100</v>
      </c>
      <c r="J1326" s="159"/>
      <c r="K1326" s="325"/>
    </row>
    <row r="1327" spans="3:11" ht="27.6">
      <c r="C1327" s="300" t="s">
        <v>1197</v>
      </c>
      <c r="D1327" s="300" t="s">
        <v>1198</v>
      </c>
      <c r="E1327" s="300" t="s">
        <v>1199</v>
      </c>
      <c r="F1327" s="300" t="s">
        <v>1200</v>
      </c>
      <c r="G1327" s="300" t="s">
        <v>1201</v>
      </c>
      <c r="H1327" s="300" t="s">
        <v>1202</v>
      </c>
      <c r="J1327" s="159"/>
      <c r="K1327" s="325"/>
    </row>
    <row r="1328" spans="3:11">
      <c r="C1328" s="72" t="s">
        <v>1203</v>
      </c>
      <c r="D1328" s="59" t="s">
        <v>1204</v>
      </c>
      <c r="E1328" s="73"/>
      <c r="F1328" s="73"/>
      <c r="G1328" s="73"/>
      <c r="H1328" s="73"/>
      <c r="J1328" s="159"/>
      <c r="K1328" s="325"/>
    </row>
    <row r="1329" spans="3:11">
      <c r="C1329" s="301">
        <v>1</v>
      </c>
      <c r="D1329" s="59" t="s">
        <v>5</v>
      </c>
      <c r="E1329" s="302" t="s">
        <v>6</v>
      </c>
      <c r="F1329" s="74">
        <v>3.5999999999999997E-2</v>
      </c>
      <c r="G1329" s="64">
        <f>VLOOKUP(D1329,upahbahan,3,FALSE)</f>
        <v>100000</v>
      </c>
      <c r="H1329" s="64">
        <f t="shared" ref="H1329:H1332" si="135">F1329*G1329</f>
        <v>3599.9999999999995</v>
      </c>
      <c r="J1329" s="159"/>
      <c r="K1329" s="325"/>
    </row>
    <row r="1330" spans="3:11">
      <c r="C1330" s="301">
        <v>2</v>
      </c>
      <c r="D1330" s="59" t="str">
        <f>D1313</f>
        <v>Tukang listrik</v>
      </c>
      <c r="E1330" s="302" t="s">
        <v>6</v>
      </c>
      <c r="F1330" s="74">
        <v>0.06</v>
      </c>
      <c r="G1330" s="64">
        <f>VLOOKUP(D1330,upahbahan,3,FALSE)</f>
        <v>145000</v>
      </c>
      <c r="H1330" s="64">
        <f t="shared" si="135"/>
        <v>8700</v>
      </c>
      <c r="J1330" s="159"/>
      <c r="K1330" s="325"/>
    </row>
    <row r="1331" spans="3:11">
      <c r="C1331" s="301">
        <v>3</v>
      </c>
      <c r="D1331" s="59" t="s">
        <v>18</v>
      </c>
      <c r="E1331" s="302" t="s">
        <v>6</v>
      </c>
      <c r="F1331" s="74">
        <v>6.0000000000000001E-3</v>
      </c>
      <c r="G1331" s="64">
        <f>VLOOKUP(D1331,upahbahan,3,FALSE)</f>
        <v>175000</v>
      </c>
      <c r="H1331" s="64">
        <f t="shared" si="135"/>
        <v>1050</v>
      </c>
      <c r="J1331" s="159"/>
      <c r="K1331" s="325"/>
    </row>
    <row r="1332" spans="3:11">
      <c r="C1332" s="301">
        <v>4</v>
      </c>
      <c r="D1332" s="59" t="s">
        <v>19</v>
      </c>
      <c r="E1332" s="302" t="s">
        <v>6</v>
      </c>
      <c r="F1332" s="74">
        <v>2E-3</v>
      </c>
      <c r="G1332" s="64">
        <f>VLOOKUP(D1332,upahbahan,3,FALSE)</f>
        <v>200000</v>
      </c>
      <c r="H1332" s="64">
        <f t="shared" si="135"/>
        <v>400</v>
      </c>
      <c r="J1332" s="159"/>
      <c r="K1332" s="325"/>
    </row>
    <row r="1333" spans="3:11">
      <c r="C1333" s="83" t="s">
        <v>1210</v>
      </c>
      <c r="D1333" s="80"/>
      <c r="E1333" s="80"/>
      <c r="F1333" s="187"/>
      <c r="G1333" s="218"/>
      <c r="H1333" s="64">
        <f>SUM(H1329:H1332)</f>
        <v>13750</v>
      </c>
      <c r="I1333" s="219"/>
      <c r="J1333" s="159"/>
      <c r="K1333" s="325"/>
    </row>
    <row r="1334" spans="3:11">
      <c r="C1334" s="72" t="s">
        <v>1211</v>
      </c>
      <c r="D1334" s="59" t="s">
        <v>1212</v>
      </c>
      <c r="E1334" s="73"/>
      <c r="F1334" s="205"/>
      <c r="G1334" s="73"/>
      <c r="H1334" s="73"/>
      <c r="J1334" s="159"/>
      <c r="K1334" s="325"/>
    </row>
    <row r="1335" spans="3:11">
      <c r="C1335" s="363" t="s">
        <v>1205</v>
      </c>
      <c r="D1335" s="77" t="s">
        <v>896</v>
      </c>
      <c r="E1335" s="68" t="s">
        <v>114</v>
      </c>
      <c r="F1335" s="74">
        <v>1.2</v>
      </c>
      <c r="G1335" s="64">
        <f>VLOOKUP(D1335,upahbahan,3,FALSE)</f>
        <v>150000</v>
      </c>
      <c r="H1335" s="64">
        <f t="shared" ref="H1335" si="136">F1335*G1335</f>
        <v>180000</v>
      </c>
      <c r="J1335" s="159"/>
      <c r="K1335" s="325"/>
    </row>
    <row r="1336" spans="3:11">
      <c r="C1336" s="83" t="s">
        <v>1216</v>
      </c>
      <c r="D1336" s="80"/>
      <c r="E1336" s="80"/>
      <c r="F1336" s="80"/>
      <c r="G1336" s="162"/>
      <c r="H1336" s="64">
        <f>SUM(H1335:H1335)</f>
        <v>180000</v>
      </c>
      <c r="J1336" s="159"/>
      <c r="K1336" s="325"/>
    </row>
    <row r="1337" spans="3:11">
      <c r="C1337" s="72" t="s">
        <v>1217</v>
      </c>
      <c r="D1337" s="59" t="s">
        <v>1218</v>
      </c>
      <c r="E1337" s="73"/>
      <c r="F1337" s="73"/>
      <c r="G1337" s="73"/>
      <c r="H1337" s="73"/>
      <c r="J1337" s="159"/>
      <c r="K1337" s="325"/>
    </row>
    <row r="1338" spans="3:11">
      <c r="C1338" s="83" t="s">
        <v>1219</v>
      </c>
      <c r="D1338" s="80"/>
      <c r="E1338" s="80"/>
      <c r="F1338" s="80"/>
      <c r="G1338" s="162"/>
      <c r="H1338" s="303">
        <v>0</v>
      </c>
      <c r="J1338" s="159"/>
      <c r="K1338" s="325"/>
    </row>
    <row r="1339" spans="3:11">
      <c r="C1339" s="58" t="s">
        <v>1220</v>
      </c>
      <c r="D1339" s="69" t="s">
        <v>1221</v>
      </c>
      <c r="E1339" s="70"/>
      <c r="F1339" s="70"/>
      <c r="G1339" s="71"/>
      <c r="H1339" s="304">
        <f>H1338+H1336+H1333</f>
        <v>193750</v>
      </c>
      <c r="I1339" s="319"/>
      <c r="J1339" s="159"/>
      <c r="K1339" s="325"/>
    </row>
    <row r="1340" spans="3:11">
      <c r="C1340" s="58" t="s">
        <v>1222</v>
      </c>
      <c r="D1340" s="69" t="s">
        <v>1325</v>
      </c>
      <c r="E1340" s="70"/>
      <c r="F1340" s="71"/>
      <c r="G1340" s="95">
        <f>$M$9</f>
        <v>0.1</v>
      </c>
      <c r="H1340" s="64">
        <f>H1339*G1340</f>
        <v>19375</v>
      </c>
      <c r="I1340" s="319"/>
      <c r="J1340" s="159"/>
      <c r="K1340" s="325"/>
    </row>
    <row r="1341" spans="3:11">
      <c r="C1341" s="58" t="s">
        <v>1223</v>
      </c>
      <c r="D1341" s="69" t="s">
        <v>1224</v>
      </c>
      <c r="E1341" s="70"/>
      <c r="F1341" s="70"/>
      <c r="G1341" s="71"/>
      <c r="H1341" s="305">
        <f>SUM(H1339:H1340)</f>
        <v>213125</v>
      </c>
      <c r="I1341" s="319"/>
      <c r="J1341" s="159"/>
      <c r="K1341" s="325"/>
    </row>
    <row r="1342" spans="3:11">
      <c r="J1342" s="159"/>
      <c r="K1342" s="325"/>
    </row>
    <row r="1343" spans="3:11">
      <c r="C1343" s="54" t="s">
        <v>3350</v>
      </c>
      <c r="D1343" s="54" t="s">
        <v>3351</v>
      </c>
      <c r="J1343" s="159"/>
      <c r="K1343" s="325"/>
    </row>
    <row r="1344" spans="3:11">
      <c r="C1344" s="54" t="s">
        <v>3352</v>
      </c>
      <c r="D1344" s="313" t="s">
        <v>1712</v>
      </c>
      <c r="E1344" s="315"/>
      <c r="F1344" s="315"/>
      <c r="G1344" s="315"/>
      <c r="H1344" s="315"/>
      <c r="I1344" s="56">
        <f>ROUNDDOWN(H1359,-2)</f>
        <v>22200</v>
      </c>
      <c r="J1344" s="159"/>
      <c r="K1344" s="325"/>
    </row>
    <row r="1345" spans="3:11" ht="27.6">
      <c r="C1345" s="300" t="s">
        <v>1197</v>
      </c>
      <c r="D1345" s="300" t="s">
        <v>1198</v>
      </c>
      <c r="E1345" s="300" t="s">
        <v>1199</v>
      </c>
      <c r="F1345" s="300" t="s">
        <v>1200</v>
      </c>
      <c r="G1345" s="300" t="s">
        <v>1201</v>
      </c>
      <c r="H1345" s="300" t="s">
        <v>1202</v>
      </c>
      <c r="J1345" s="159"/>
      <c r="K1345" s="325"/>
    </row>
    <row r="1346" spans="3:11">
      <c r="C1346" s="72" t="s">
        <v>1203</v>
      </c>
      <c r="D1346" s="59" t="s">
        <v>1204</v>
      </c>
      <c r="E1346" s="73"/>
      <c r="F1346" s="73"/>
      <c r="G1346" s="73"/>
      <c r="H1346" s="73"/>
      <c r="J1346" s="159"/>
      <c r="K1346" s="325"/>
    </row>
    <row r="1347" spans="3:11">
      <c r="C1347" s="301">
        <v>1</v>
      </c>
      <c r="D1347" s="59" t="s">
        <v>5</v>
      </c>
      <c r="E1347" s="302" t="s">
        <v>6</v>
      </c>
      <c r="F1347" s="74">
        <v>2.4E-2</v>
      </c>
      <c r="G1347" s="64">
        <f>VLOOKUP(D1347,upahbahan,3,FALSE)</f>
        <v>100000</v>
      </c>
      <c r="H1347" s="64">
        <f t="shared" ref="H1347:H1350" si="137">F1347*G1347</f>
        <v>2400</v>
      </c>
      <c r="J1347" s="159"/>
      <c r="K1347" s="325"/>
    </row>
    <row r="1348" spans="3:11">
      <c r="C1348" s="301">
        <v>2</v>
      </c>
      <c r="D1348" s="59" t="str">
        <f>D1330</f>
        <v>Tukang listrik</v>
      </c>
      <c r="E1348" s="302" t="s">
        <v>6</v>
      </c>
      <c r="F1348" s="74">
        <v>0.04</v>
      </c>
      <c r="G1348" s="64">
        <f>VLOOKUP(D1348,upahbahan,3,FALSE)</f>
        <v>145000</v>
      </c>
      <c r="H1348" s="64">
        <f t="shared" si="137"/>
        <v>5800</v>
      </c>
      <c r="J1348" s="159"/>
      <c r="K1348" s="325"/>
    </row>
    <row r="1349" spans="3:11">
      <c r="C1349" s="301">
        <v>3</v>
      </c>
      <c r="D1349" s="59" t="s">
        <v>18</v>
      </c>
      <c r="E1349" s="302" t="s">
        <v>6</v>
      </c>
      <c r="F1349" s="74">
        <v>4.0000000000000001E-3</v>
      </c>
      <c r="G1349" s="64">
        <f>VLOOKUP(D1349,upahbahan,3,FALSE)</f>
        <v>175000</v>
      </c>
      <c r="H1349" s="64">
        <f t="shared" si="137"/>
        <v>700</v>
      </c>
      <c r="J1349" s="159"/>
      <c r="K1349" s="325"/>
    </row>
    <row r="1350" spans="3:11">
      <c r="C1350" s="301">
        <v>4</v>
      </c>
      <c r="D1350" s="59" t="s">
        <v>19</v>
      </c>
      <c r="E1350" s="302" t="s">
        <v>6</v>
      </c>
      <c r="F1350" s="74">
        <v>1E-3</v>
      </c>
      <c r="G1350" s="64">
        <f>VLOOKUP(D1350,upahbahan,3,FALSE)</f>
        <v>200000</v>
      </c>
      <c r="H1350" s="64">
        <f t="shared" si="137"/>
        <v>200</v>
      </c>
      <c r="J1350" s="159"/>
      <c r="K1350" s="325"/>
    </row>
    <row r="1351" spans="3:11">
      <c r="C1351" s="83" t="s">
        <v>1210</v>
      </c>
      <c r="D1351" s="80"/>
      <c r="E1351" s="80"/>
      <c r="F1351" s="187"/>
      <c r="G1351" s="218"/>
      <c r="H1351" s="64">
        <f>SUM(H1347:H1350)</f>
        <v>9100</v>
      </c>
      <c r="I1351" s="219"/>
      <c r="J1351" s="159"/>
      <c r="K1351" s="325"/>
    </row>
    <row r="1352" spans="3:11">
      <c r="C1352" s="72" t="s">
        <v>1211</v>
      </c>
      <c r="D1352" s="59" t="s">
        <v>1212</v>
      </c>
      <c r="E1352" s="73"/>
      <c r="F1352" s="205"/>
      <c r="G1352" s="73"/>
      <c r="H1352" s="73"/>
      <c r="J1352" s="159"/>
      <c r="K1352" s="325"/>
    </row>
    <row r="1353" spans="3:11">
      <c r="C1353" s="363" t="s">
        <v>1205</v>
      </c>
      <c r="D1353" s="77" t="s">
        <v>900</v>
      </c>
      <c r="E1353" s="68" t="s">
        <v>114</v>
      </c>
      <c r="F1353" s="74">
        <v>1.2</v>
      </c>
      <c r="G1353" s="64">
        <f>VLOOKUP(D1353,upahbahan,3,FALSE)</f>
        <v>9300</v>
      </c>
      <c r="H1353" s="64">
        <f t="shared" ref="H1353" si="138">F1353*G1353</f>
        <v>11160</v>
      </c>
      <c r="J1353" s="159"/>
      <c r="K1353" s="325"/>
    </row>
    <row r="1354" spans="3:11">
      <c r="C1354" s="83" t="s">
        <v>1216</v>
      </c>
      <c r="D1354" s="80"/>
      <c r="E1354" s="80"/>
      <c r="F1354" s="80"/>
      <c r="G1354" s="162"/>
      <c r="H1354" s="64">
        <f>SUM(H1353:H1353)</f>
        <v>11160</v>
      </c>
      <c r="J1354" s="159"/>
      <c r="K1354" s="325"/>
    </row>
    <row r="1355" spans="3:11">
      <c r="C1355" s="72" t="s">
        <v>1217</v>
      </c>
      <c r="D1355" s="59" t="s">
        <v>1218</v>
      </c>
      <c r="E1355" s="73"/>
      <c r="F1355" s="73"/>
      <c r="G1355" s="73"/>
      <c r="H1355" s="73"/>
      <c r="J1355" s="159"/>
      <c r="K1355" s="325"/>
    </row>
    <row r="1356" spans="3:11">
      <c r="C1356" s="83" t="s">
        <v>1219</v>
      </c>
      <c r="D1356" s="80"/>
      <c r="E1356" s="80"/>
      <c r="F1356" s="80"/>
      <c r="G1356" s="162"/>
      <c r="H1356" s="303">
        <v>0</v>
      </c>
      <c r="J1356" s="159"/>
      <c r="K1356" s="325"/>
    </row>
    <row r="1357" spans="3:11">
      <c r="C1357" s="58" t="s">
        <v>1220</v>
      </c>
      <c r="D1357" s="69" t="s">
        <v>1221</v>
      </c>
      <c r="E1357" s="70"/>
      <c r="F1357" s="70"/>
      <c r="G1357" s="71"/>
      <c r="H1357" s="304">
        <f>H1356+H1354+H1351</f>
        <v>20260</v>
      </c>
      <c r="I1357" s="319"/>
      <c r="J1357" s="159"/>
      <c r="K1357" s="325"/>
    </row>
    <row r="1358" spans="3:11">
      <c r="C1358" s="58" t="s">
        <v>1222</v>
      </c>
      <c r="D1358" s="69" t="s">
        <v>1325</v>
      </c>
      <c r="E1358" s="70"/>
      <c r="F1358" s="71"/>
      <c r="G1358" s="95">
        <f>$M$9</f>
        <v>0.1</v>
      </c>
      <c r="H1358" s="64">
        <f>H1357*G1358</f>
        <v>2026</v>
      </c>
      <c r="I1358" s="319"/>
      <c r="J1358" s="159"/>
      <c r="K1358" s="325"/>
    </row>
    <row r="1359" spans="3:11">
      <c r="C1359" s="58" t="s">
        <v>1223</v>
      </c>
      <c r="D1359" s="69" t="s">
        <v>1224</v>
      </c>
      <c r="E1359" s="70"/>
      <c r="F1359" s="70"/>
      <c r="G1359" s="71"/>
      <c r="H1359" s="305">
        <f>SUM(H1357:H1358)</f>
        <v>22286</v>
      </c>
      <c r="I1359" s="319"/>
      <c r="J1359" s="159"/>
      <c r="K1359" s="325"/>
    </row>
    <row r="1360" spans="3:11">
      <c r="J1360" s="159"/>
      <c r="K1360" s="325"/>
    </row>
    <row r="1361" spans="3:11">
      <c r="C1361" s="54" t="s">
        <v>3353</v>
      </c>
      <c r="D1361" s="313" t="s">
        <v>1713</v>
      </c>
      <c r="E1361" s="315"/>
      <c r="F1361" s="315"/>
      <c r="G1361" s="315"/>
      <c r="H1361" s="315"/>
      <c r="I1361" s="56">
        <f>ROUNDDOWN(H1376,-2)</f>
        <v>28300</v>
      </c>
      <c r="J1361" s="159"/>
      <c r="K1361" s="325"/>
    </row>
    <row r="1362" spans="3:11" ht="27.6">
      <c r="C1362" s="300" t="s">
        <v>1197</v>
      </c>
      <c r="D1362" s="300" t="s">
        <v>1198</v>
      </c>
      <c r="E1362" s="300" t="s">
        <v>1199</v>
      </c>
      <c r="F1362" s="300" t="s">
        <v>1200</v>
      </c>
      <c r="G1362" s="300" t="s">
        <v>1201</v>
      </c>
      <c r="H1362" s="300" t="s">
        <v>1202</v>
      </c>
      <c r="J1362" s="159"/>
      <c r="K1362" s="325"/>
    </row>
    <row r="1363" spans="3:11">
      <c r="C1363" s="72" t="s">
        <v>1203</v>
      </c>
      <c r="D1363" s="59" t="s">
        <v>1204</v>
      </c>
      <c r="E1363" s="73"/>
      <c r="F1363" s="73"/>
      <c r="G1363" s="73"/>
      <c r="H1363" s="73"/>
      <c r="J1363" s="159"/>
      <c r="K1363" s="325"/>
    </row>
    <row r="1364" spans="3:11">
      <c r="C1364" s="301">
        <v>1</v>
      </c>
      <c r="D1364" s="59" t="s">
        <v>5</v>
      </c>
      <c r="E1364" s="302" t="s">
        <v>6</v>
      </c>
      <c r="F1364" s="74">
        <v>2.4E-2</v>
      </c>
      <c r="G1364" s="64">
        <f>VLOOKUP(D1364,upahbahan,3,FALSE)</f>
        <v>100000</v>
      </c>
      <c r="H1364" s="64">
        <f t="shared" ref="H1364:H1367" si="139">F1364*G1364</f>
        <v>2400</v>
      </c>
      <c r="J1364" s="159"/>
      <c r="K1364" s="325"/>
    </row>
    <row r="1365" spans="3:11">
      <c r="C1365" s="301">
        <v>2</v>
      </c>
      <c r="D1365" s="59" t="str">
        <f>D1348</f>
        <v>Tukang listrik</v>
      </c>
      <c r="E1365" s="302" t="s">
        <v>6</v>
      </c>
      <c r="F1365" s="74">
        <v>0.04</v>
      </c>
      <c r="G1365" s="64">
        <f>VLOOKUP(D1365,upahbahan,3,FALSE)</f>
        <v>145000</v>
      </c>
      <c r="H1365" s="64">
        <f t="shared" si="139"/>
        <v>5800</v>
      </c>
      <c r="J1365" s="159"/>
      <c r="K1365" s="325"/>
    </row>
    <row r="1366" spans="3:11">
      <c r="C1366" s="301">
        <v>3</v>
      </c>
      <c r="D1366" s="59" t="s">
        <v>18</v>
      </c>
      <c r="E1366" s="302" t="s">
        <v>6</v>
      </c>
      <c r="F1366" s="74">
        <v>4.0000000000000001E-3</v>
      </c>
      <c r="G1366" s="64">
        <f>VLOOKUP(D1366,upahbahan,3,FALSE)</f>
        <v>175000</v>
      </c>
      <c r="H1366" s="64">
        <f t="shared" si="139"/>
        <v>700</v>
      </c>
      <c r="J1366" s="159"/>
      <c r="K1366" s="325"/>
    </row>
    <row r="1367" spans="3:11">
      <c r="C1367" s="301">
        <v>4</v>
      </c>
      <c r="D1367" s="59" t="s">
        <v>19</v>
      </c>
      <c r="E1367" s="302" t="s">
        <v>6</v>
      </c>
      <c r="F1367" s="74">
        <v>1E-3</v>
      </c>
      <c r="G1367" s="64">
        <f>VLOOKUP(D1367,upahbahan,3,FALSE)</f>
        <v>200000</v>
      </c>
      <c r="H1367" s="64">
        <f t="shared" si="139"/>
        <v>200</v>
      </c>
      <c r="J1367" s="159"/>
      <c r="K1367" s="325"/>
    </row>
    <row r="1368" spans="3:11">
      <c r="C1368" s="83" t="s">
        <v>1210</v>
      </c>
      <c r="D1368" s="80"/>
      <c r="E1368" s="80"/>
      <c r="F1368" s="187"/>
      <c r="G1368" s="218"/>
      <c r="H1368" s="64">
        <f>SUM(H1364:H1367)</f>
        <v>9100</v>
      </c>
      <c r="I1368" s="219"/>
      <c r="J1368" s="159"/>
      <c r="K1368" s="325"/>
    </row>
    <row r="1369" spans="3:11">
      <c r="C1369" s="72" t="s">
        <v>1211</v>
      </c>
      <c r="D1369" s="59" t="s">
        <v>1212</v>
      </c>
      <c r="E1369" s="73"/>
      <c r="F1369" s="205"/>
      <c r="G1369" s="73"/>
      <c r="H1369" s="73"/>
      <c r="J1369" s="159"/>
      <c r="K1369" s="325"/>
    </row>
    <row r="1370" spans="3:11">
      <c r="C1370" s="363" t="s">
        <v>1205</v>
      </c>
      <c r="D1370" s="77" t="s">
        <v>901</v>
      </c>
      <c r="E1370" s="68" t="s">
        <v>114</v>
      </c>
      <c r="F1370" s="74">
        <v>1.2</v>
      </c>
      <c r="G1370" s="64">
        <f>VLOOKUP(D1370,upahbahan,3,FALSE)</f>
        <v>13900</v>
      </c>
      <c r="H1370" s="64">
        <f>F1370*G1370</f>
        <v>16680</v>
      </c>
      <c r="J1370" s="159"/>
      <c r="K1370" s="325"/>
    </row>
    <row r="1371" spans="3:11">
      <c r="C1371" s="83" t="s">
        <v>1216</v>
      </c>
      <c r="D1371" s="80"/>
      <c r="E1371" s="80"/>
      <c r="F1371" s="80"/>
      <c r="G1371" s="162"/>
      <c r="H1371" s="64">
        <f>SUM(H1370:H1370)</f>
        <v>16680</v>
      </c>
      <c r="J1371" s="159"/>
      <c r="K1371" s="325"/>
    </row>
    <row r="1372" spans="3:11">
      <c r="C1372" s="72" t="s">
        <v>1217</v>
      </c>
      <c r="D1372" s="59" t="s">
        <v>1218</v>
      </c>
      <c r="E1372" s="73"/>
      <c r="F1372" s="73"/>
      <c r="G1372" s="73"/>
      <c r="H1372" s="73"/>
      <c r="J1372" s="159"/>
      <c r="K1372" s="325"/>
    </row>
    <row r="1373" spans="3:11">
      <c r="C1373" s="83" t="s">
        <v>1219</v>
      </c>
      <c r="D1373" s="80"/>
      <c r="E1373" s="80"/>
      <c r="F1373" s="80"/>
      <c r="G1373" s="162"/>
      <c r="H1373" s="303">
        <v>0</v>
      </c>
      <c r="J1373" s="159"/>
      <c r="K1373" s="325"/>
    </row>
    <row r="1374" spans="3:11">
      <c r="C1374" s="58" t="s">
        <v>1220</v>
      </c>
      <c r="D1374" s="69" t="s">
        <v>1221</v>
      </c>
      <c r="E1374" s="70"/>
      <c r="F1374" s="70"/>
      <c r="G1374" s="71"/>
      <c r="H1374" s="304">
        <f>H1373+H1371+H1368</f>
        <v>25780</v>
      </c>
      <c r="I1374" s="319"/>
      <c r="J1374" s="159"/>
      <c r="K1374" s="325"/>
    </row>
    <row r="1375" spans="3:11">
      <c r="C1375" s="58" t="s">
        <v>1222</v>
      </c>
      <c r="D1375" s="69" t="s">
        <v>1325</v>
      </c>
      <c r="E1375" s="70"/>
      <c r="F1375" s="71"/>
      <c r="G1375" s="95">
        <f>$M$9</f>
        <v>0.1</v>
      </c>
      <c r="H1375" s="64">
        <f>H1374*G1375</f>
        <v>2578</v>
      </c>
      <c r="I1375" s="319"/>
      <c r="J1375" s="159"/>
      <c r="K1375" s="325"/>
    </row>
    <row r="1376" spans="3:11">
      <c r="C1376" s="58" t="s">
        <v>1223</v>
      </c>
      <c r="D1376" s="69" t="s">
        <v>1224</v>
      </c>
      <c r="E1376" s="70"/>
      <c r="F1376" s="70"/>
      <c r="G1376" s="71"/>
      <c r="H1376" s="305">
        <f>SUM(H1374:H1375)</f>
        <v>28358</v>
      </c>
      <c r="I1376" s="319"/>
      <c r="J1376" s="159"/>
      <c r="K1376" s="325"/>
    </row>
    <row r="1377" spans="3:11">
      <c r="J1377" s="159"/>
      <c r="K1377" s="325"/>
    </row>
    <row r="1378" spans="3:11">
      <c r="C1378" s="54" t="s">
        <v>3354</v>
      </c>
      <c r="D1378" s="313" t="s">
        <v>1714</v>
      </c>
      <c r="E1378" s="315"/>
      <c r="F1378" s="315"/>
      <c r="G1378" s="315"/>
      <c r="H1378" s="315"/>
      <c r="I1378" s="56">
        <f>ROUNDDOWN(H1393,-2)</f>
        <v>27600</v>
      </c>
      <c r="J1378" s="159"/>
      <c r="K1378" s="325"/>
    </row>
    <row r="1379" spans="3:11" ht="27.6">
      <c r="C1379" s="300" t="s">
        <v>1197</v>
      </c>
      <c r="D1379" s="300" t="s">
        <v>1198</v>
      </c>
      <c r="E1379" s="300" t="s">
        <v>1199</v>
      </c>
      <c r="F1379" s="300" t="s">
        <v>1200</v>
      </c>
      <c r="G1379" s="300" t="s">
        <v>1201</v>
      </c>
      <c r="H1379" s="300" t="s">
        <v>1202</v>
      </c>
      <c r="J1379" s="159"/>
      <c r="K1379" s="325"/>
    </row>
    <row r="1380" spans="3:11">
      <c r="C1380" s="72" t="s">
        <v>1203</v>
      </c>
      <c r="D1380" s="59" t="s">
        <v>1204</v>
      </c>
      <c r="E1380" s="73"/>
      <c r="F1380" s="73"/>
      <c r="G1380" s="73"/>
      <c r="H1380" s="73"/>
      <c r="J1380" s="159"/>
      <c r="K1380" s="325"/>
    </row>
    <row r="1381" spans="3:11">
      <c r="C1381" s="301">
        <v>1</v>
      </c>
      <c r="D1381" s="59" t="s">
        <v>5</v>
      </c>
      <c r="E1381" s="302" t="s">
        <v>6</v>
      </c>
      <c r="F1381" s="74">
        <v>2.4E-2</v>
      </c>
      <c r="G1381" s="64">
        <f>VLOOKUP(D1381,upahbahan,3,FALSE)</f>
        <v>100000</v>
      </c>
      <c r="H1381" s="64">
        <f>F1381*G1381</f>
        <v>2400</v>
      </c>
      <c r="J1381" s="159"/>
      <c r="K1381" s="325"/>
    </row>
    <row r="1382" spans="3:11">
      <c r="C1382" s="301">
        <v>2</v>
      </c>
      <c r="D1382" s="59" t="str">
        <f>D1365</f>
        <v>Tukang listrik</v>
      </c>
      <c r="E1382" s="302" t="s">
        <v>6</v>
      </c>
      <c r="F1382" s="74">
        <v>0.04</v>
      </c>
      <c r="G1382" s="64">
        <f>VLOOKUP(D1382,upahbahan,3,FALSE)</f>
        <v>145000</v>
      </c>
      <c r="H1382" s="64">
        <f t="shared" ref="H1382:H1384" si="140">F1382*G1382</f>
        <v>5800</v>
      </c>
      <c r="J1382" s="159"/>
      <c r="K1382" s="325"/>
    </row>
    <row r="1383" spans="3:11">
      <c r="C1383" s="301">
        <v>3</v>
      </c>
      <c r="D1383" s="59" t="s">
        <v>18</v>
      </c>
      <c r="E1383" s="302" t="s">
        <v>6</v>
      </c>
      <c r="F1383" s="74">
        <v>4.0000000000000001E-3</v>
      </c>
      <c r="G1383" s="64">
        <f>VLOOKUP(D1383,upahbahan,3,FALSE)</f>
        <v>175000</v>
      </c>
      <c r="H1383" s="64">
        <f t="shared" si="140"/>
        <v>700</v>
      </c>
      <c r="J1383" s="159"/>
      <c r="K1383" s="325"/>
    </row>
    <row r="1384" spans="3:11">
      <c r="C1384" s="301">
        <v>4</v>
      </c>
      <c r="D1384" s="59" t="s">
        <v>19</v>
      </c>
      <c r="E1384" s="302" t="s">
        <v>6</v>
      </c>
      <c r="F1384" s="74">
        <v>1E-3</v>
      </c>
      <c r="G1384" s="64">
        <f>VLOOKUP(D1384,upahbahan,3,FALSE)</f>
        <v>200000</v>
      </c>
      <c r="H1384" s="64">
        <f t="shared" si="140"/>
        <v>200</v>
      </c>
      <c r="J1384" s="159"/>
      <c r="K1384" s="325"/>
    </row>
    <row r="1385" spans="3:11">
      <c r="C1385" s="83" t="s">
        <v>1210</v>
      </c>
      <c r="D1385" s="80"/>
      <c r="E1385" s="80"/>
      <c r="F1385" s="187"/>
      <c r="G1385" s="218"/>
      <c r="H1385" s="64">
        <f>SUM(H1381:H1384)</f>
        <v>9100</v>
      </c>
      <c r="I1385" s="219"/>
      <c r="J1385" s="159"/>
      <c r="K1385" s="325"/>
    </row>
    <row r="1386" spans="3:11">
      <c r="C1386" s="72" t="s">
        <v>1211</v>
      </c>
      <c r="D1386" s="59" t="s">
        <v>1212</v>
      </c>
      <c r="E1386" s="73"/>
      <c r="F1386" s="205"/>
      <c r="G1386" s="73"/>
      <c r="H1386" s="73"/>
      <c r="J1386" s="159"/>
      <c r="K1386" s="325"/>
    </row>
    <row r="1387" spans="3:11">
      <c r="C1387" s="363" t="s">
        <v>1205</v>
      </c>
      <c r="D1387" s="77" t="s">
        <v>902</v>
      </c>
      <c r="E1387" s="68" t="s">
        <v>114</v>
      </c>
      <c r="F1387" s="74">
        <v>1.2</v>
      </c>
      <c r="G1387" s="64">
        <f>VLOOKUP(D1387,upahbahan,3,FALSE)</f>
        <v>13400</v>
      </c>
      <c r="H1387" s="64">
        <f>F1387*G1387</f>
        <v>16080</v>
      </c>
      <c r="J1387" s="159"/>
      <c r="K1387" s="325"/>
    </row>
    <row r="1388" spans="3:11">
      <c r="C1388" s="83" t="s">
        <v>1216</v>
      </c>
      <c r="D1388" s="80"/>
      <c r="E1388" s="80"/>
      <c r="F1388" s="80"/>
      <c r="G1388" s="162"/>
      <c r="H1388" s="64">
        <f>SUM(H1387:H1387)</f>
        <v>16080</v>
      </c>
      <c r="J1388" s="159"/>
      <c r="K1388" s="325"/>
    </row>
    <row r="1389" spans="3:11">
      <c r="C1389" s="72" t="s">
        <v>1217</v>
      </c>
      <c r="D1389" s="59" t="s">
        <v>1218</v>
      </c>
      <c r="E1389" s="73"/>
      <c r="F1389" s="73"/>
      <c r="G1389" s="73"/>
      <c r="H1389" s="73"/>
      <c r="J1389" s="159"/>
      <c r="K1389" s="325"/>
    </row>
    <row r="1390" spans="3:11">
      <c r="C1390" s="83" t="s">
        <v>1219</v>
      </c>
      <c r="D1390" s="80"/>
      <c r="E1390" s="80"/>
      <c r="F1390" s="80"/>
      <c r="G1390" s="162"/>
      <c r="H1390" s="303">
        <v>0</v>
      </c>
      <c r="J1390" s="159"/>
      <c r="K1390" s="325"/>
    </row>
    <row r="1391" spans="3:11">
      <c r="C1391" s="58" t="s">
        <v>1220</v>
      </c>
      <c r="D1391" s="69" t="s">
        <v>1221</v>
      </c>
      <c r="E1391" s="70"/>
      <c r="F1391" s="70"/>
      <c r="G1391" s="71"/>
      <c r="H1391" s="304">
        <f>H1390+H1388+H1385</f>
        <v>25180</v>
      </c>
      <c r="I1391" s="319"/>
      <c r="J1391" s="159"/>
      <c r="K1391" s="325"/>
    </row>
    <row r="1392" spans="3:11">
      <c r="C1392" s="58" t="s">
        <v>1222</v>
      </c>
      <c r="D1392" s="69" t="s">
        <v>1325</v>
      </c>
      <c r="E1392" s="70"/>
      <c r="F1392" s="71"/>
      <c r="G1392" s="95">
        <f>$M$9</f>
        <v>0.1</v>
      </c>
      <c r="H1392" s="64">
        <f>H1391*G1392</f>
        <v>2518</v>
      </c>
      <c r="I1392" s="319"/>
      <c r="J1392" s="159"/>
      <c r="K1392" s="325"/>
    </row>
    <row r="1393" spans="3:11">
      <c r="C1393" s="58" t="s">
        <v>1223</v>
      </c>
      <c r="D1393" s="69" t="s">
        <v>1224</v>
      </c>
      <c r="E1393" s="70"/>
      <c r="F1393" s="70"/>
      <c r="G1393" s="71"/>
      <c r="H1393" s="305">
        <f>SUM(H1391:H1392)</f>
        <v>27698</v>
      </c>
      <c r="I1393" s="319"/>
      <c r="J1393" s="159"/>
      <c r="K1393" s="325"/>
    </row>
    <row r="1394" spans="3:11">
      <c r="J1394" s="159"/>
      <c r="K1394" s="325"/>
    </row>
    <row r="1395" spans="3:11">
      <c r="C1395" s="54" t="s">
        <v>3355</v>
      </c>
      <c r="D1395" s="313" t="s">
        <v>1715</v>
      </c>
      <c r="E1395" s="315"/>
      <c r="F1395" s="315"/>
      <c r="G1395" s="315"/>
      <c r="H1395" s="315"/>
      <c r="I1395" s="56">
        <f>ROUNDDOWN(H1410,-2)</f>
        <v>38100</v>
      </c>
      <c r="J1395" s="159"/>
      <c r="K1395" s="325"/>
    </row>
    <row r="1396" spans="3:11" ht="27.6">
      <c r="C1396" s="300" t="s">
        <v>1197</v>
      </c>
      <c r="D1396" s="300" t="s">
        <v>1198</v>
      </c>
      <c r="E1396" s="300" t="s">
        <v>1199</v>
      </c>
      <c r="F1396" s="300" t="s">
        <v>1200</v>
      </c>
      <c r="G1396" s="300" t="s">
        <v>1201</v>
      </c>
      <c r="H1396" s="300" t="s">
        <v>1202</v>
      </c>
      <c r="J1396" s="159"/>
      <c r="K1396" s="325"/>
    </row>
    <row r="1397" spans="3:11">
      <c r="C1397" s="72" t="s">
        <v>1203</v>
      </c>
      <c r="D1397" s="59" t="s">
        <v>1204</v>
      </c>
      <c r="E1397" s="73"/>
      <c r="F1397" s="73"/>
      <c r="G1397" s="73"/>
      <c r="H1397" s="73"/>
      <c r="J1397" s="159"/>
      <c r="K1397" s="325"/>
    </row>
    <row r="1398" spans="3:11">
      <c r="C1398" s="301">
        <v>1</v>
      </c>
      <c r="D1398" s="59" t="s">
        <v>5</v>
      </c>
      <c r="E1398" s="302" t="s">
        <v>6</v>
      </c>
      <c r="F1398" s="74">
        <v>2.4E-2</v>
      </c>
      <c r="G1398" s="64">
        <f>VLOOKUP(D1398,upahbahan,3,FALSE)</f>
        <v>100000</v>
      </c>
      <c r="H1398" s="64">
        <f>F1398*G1398</f>
        <v>2400</v>
      </c>
      <c r="J1398" s="159"/>
      <c r="K1398" s="325"/>
    </row>
    <row r="1399" spans="3:11">
      <c r="C1399" s="301">
        <v>2</v>
      </c>
      <c r="D1399" s="59" t="str">
        <f>D1382</f>
        <v>Tukang listrik</v>
      </c>
      <c r="E1399" s="302" t="s">
        <v>6</v>
      </c>
      <c r="F1399" s="74">
        <v>0.04</v>
      </c>
      <c r="G1399" s="64">
        <f>VLOOKUP(D1399,upahbahan,3,FALSE)</f>
        <v>145000</v>
      </c>
      <c r="H1399" s="64">
        <f t="shared" ref="H1399:H1401" si="141">F1399*G1399</f>
        <v>5800</v>
      </c>
      <c r="J1399" s="159"/>
      <c r="K1399" s="325"/>
    </row>
    <row r="1400" spans="3:11">
      <c r="C1400" s="301">
        <v>3</v>
      </c>
      <c r="D1400" s="59" t="s">
        <v>18</v>
      </c>
      <c r="E1400" s="302" t="s">
        <v>6</v>
      </c>
      <c r="F1400" s="74">
        <v>4.0000000000000001E-3</v>
      </c>
      <c r="G1400" s="64">
        <f>VLOOKUP(D1400,upahbahan,3,FALSE)</f>
        <v>175000</v>
      </c>
      <c r="H1400" s="64">
        <f t="shared" si="141"/>
        <v>700</v>
      </c>
      <c r="J1400" s="159"/>
      <c r="K1400" s="325"/>
    </row>
    <row r="1401" spans="3:11">
      <c r="C1401" s="301">
        <v>4</v>
      </c>
      <c r="D1401" s="59" t="s">
        <v>19</v>
      </c>
      <c r="E1401" s="302" t="s">
        <v>6</v>
      </c>
      <c r="F1401" s="74">
        <v>1E-3</v>
      </c>
      <c r="G1401" s="64">
        <f>VLOOKUP(D1401,upahbahan,3,FALSE)</f>
        <v>200000</v>
      </c>
      <c r="H1401" s="64">
        <f t="shared" si="141"/>
        <v>200</v>
      </c>
      <c r="J1401" s="159"/>
      <c r="K1401" s="325"/>
    </row>
    <row r="1402" spans="3:11">
      <c r="C1402" s="83" t="s">
        <v>1210</v>
      </c>
      <c r="D1402" s="80"/>
      <c r="E1402" s="80"/>
      <c r="F1402" s="187"/>
      <c r="G1402" s="218"/>
      <c r="H1402" s="64">
        <f>SUM(H1398:H1401)</f>
        <v>9100</v>
      </c>
      <c r="I1402" s="219"/>
      <c r="J1402" s="159"/>
      <c r="K1402" s="325"/>
    </row>
    <row r="1403" spans="3:11">
      <c r="C1403" s="72" t="s">
        <v>1211</v>
      </c>
      <c r="D1403" s="59" t="s">
        <v>1212</v>
      </c>
      <c r="E1403" s="73"/>
      <c r="F1403" s="205"/>
      <c r="G1403" s="73"/>
      <c r="H1403" s="73"/>
      <c r="J1403" s="159"/>
      <c r="K1403" s="325"/>
    </row>
    <row r="1404" spans="3:11">
      <c r="C1404" s="363" t="s">
        <v>1205</v>
      </c>
      <c r="D1404" s="77" t="s">
        <v>903</v>
      </c>
      <c r="E1404" s="68" t="s">
        <v>114</v>
      </c>
      <c r="F1404" s="74">
        <v>1.2</v>
      </c>
      <c r="G1404" s="64">
        <f>VLOOKUP(D1404,upahbahan,3,FALSE)</f>
        <v>21300</v>
      </c>
      <c r="H1404" s="64">
        <f>F1404*G1404</f>
        <v>25560</v>
      </c>
      <c r="J1404" s="159"/>
      <c r="K1404" s="325"/>
    </row>
    <row r="1405" spans="3:11">
      <c r="C1405" s="83" t="s">
        <v>1216</v>
      </c>
      <c r="D1405" s="80"/>
      <c r="E1405" s="80"/>
      <c r="F1405" s="80"/>
      <c r="G1405" s="162"/>
      <c r="H1405" s="64">
        <f>SUM(H1404:H1404)</f>
        <v>25560</v>
      </c>
      <c r="J1405" s="159"/>
      <c r="K1405" s="325"/>
    </row>
    <row r="1406" spans="3:11">
      <c r="C1406" s="72" t="s">
        <v>1217</v>
      </c>
      <c r="D1406" s="59" t="s">
        <v>1218</v>
      </c>
      <c r="E1406" s="73"/>
      <c r="F1406" s="73"/>
      <c r="G1406" s="73"/>
      <c r="H1406" s="73"/>
      <c r="J1406" s="159"/>
      <c r="K1406" s="325"/>
    </row>
    <row r="1407" spans="3:11">
      <c r="C1407" s="83" t="s">
        <v>1219</v>
      </c>
      <c r="D1407" s="80"/>
      <c r="E1407" s="80"/>
      <c r="F1407" s="80"/>
      <c r="G1407" s="162"/>
      <c r="H1407" s="303">
        <v>0</v>
      </c>
      <c r="J1407" s="159"/>
      <c r="K1407" s="325"/>
    </row>
    <row r="1408" spans="3:11">
      <c r="C1408" s="58" t="s">
        <v>1220</v>
      </c>
      <c r="D1408" s="69" t="s">
        <v>1221</v>
      </c>
      <c r="E1408" s="70"/>
      <c r="F1408" s="70"/>
      <c r="G1408" s="71"/>
      <c r="H1408" s="304">
        <f>H1407+H1405+H1402</f>
        <v>34660</v>
      </c>
      <c r="I1408" s="319"/>
      <c r="J1408" s="159"/>
      <c r="K1408" s="325"/>
    </row>
    <row r="1409" spans="3:11">
      <c r="C1409" s="58" t="s">
        <v>1222</v>
      </c>
      <c r="D1409" s="69" t="s">
        <v>1325</v>
      </c>
      <c r="E1409" s="70"/>
      <c r="F1409" s="71"/>
      <c r="G1409" s="95">
        <f>$M$9</f>
        <v>0.1</v>
      </c>
      <c r="H1409" s="64">
        <f>H1408*G1409</f>
        <v>3466</v>
      </c>
      <c r="I1409" s="319"/>
      <c r="J1409" s="159"/>
      <c r="K1409" s="325"/>
    </row>
    <row r="1410" spans="3:11">
      <c r="C1410" s="58" t="s">
        <v>1223</v>
      </c>
      <c r="D1410" s="69" t="s">
        <v>1224</v>
      </c>
      <c r="E1410" s="70"/>
      <c r="F1410" s="70"/>
      <c r="G1410" s="71"/>
      <c r="H1410" s="305">
        <f>SUM(H1408:H1409)</f>
        <v>38126</v>
      </c>
      <c r="I1410" s="319"/>
      <c r="J1410" s="159"/>
      <c r="K1410" s="325"/>
    </row>
    <row r="1411" spans="3:11">
      <c r="J1411" s="159"/>
      <c r="K1411" s="325"/>
    </row>
    <row r="1412" spans="3:11">
      <c r="C1412" s="54" t="s">
        <v>3356</v>
      </c>
      <c r="D1412" s="313" t="s">
        <v>1716</v>
      </c>
      <c r="E1412" s="315"/>
      <c r="F1412" s="315"/>
      <c r="G1412" s="315"/>
      <c r="H1412" s="315"/>
      <c r="I1412" s="56">
        <f>ROUNDDOWN(H1427,-2)</f>
        <v>47800</v>
      </c>
      <c r="J1412" s="159"/>
      <c r="K1412" s="325"/>
    </row>
    <row r="1413" spans="3:11" ht="27.6">
      <c r="C1413" s="300" t="s">
        <v>1197</v>
      </c>
      <c r="D1413" s="300" t="s">
        <v>1198</v>
      </c>
      <c r="E1413" s="300" t="s">
        <v>1199</v>
      </c>
      <c r="F1413" s="300" t="s">
        <v>1200</v>
      </c>
      <c r="G1413" s="300" t="s">
        <v>1201</v>
      </c>
      <c r="H1413" s="300" t="s">
        <v>1202</v>
      </c>
      <c r="J1413" s="159"/>
      <c r="K1413" s="325"/>
    </row>
    <row r="1414" spans="3:11">
      <c r="C1414" s="72" t="s">
        <v>1203</v>
      </c>
      <c r="D1414" s="59" t="s">
        <v>1204</v>
      </c>
      <c r="E1414" s="73"/>
      <c r="F1414" s="73"/>
      <c r="G1414" s="73"/>
      <c r="H1414" s="73"/>
      <c r="J1414" s="159"/>
      <c r="K1414" s="325"/>
    </row>
    <row r="1415" spans="3:11">
      <c r="C1415" s="301">
        <v>1</v>
      </c>
      <c r="D1415" s="59" t="s">
        <v>5</v>
      </c>
      <c r="E1415" s="302" t="s">
        <v>6</v>
      </c>
      <c r="F1415" s="74">
        <v>2.4E-2</v>
      </c>
      <c r="G1415" s="64">
        <f>VLOOKUP(D1415,upahbahan,3,FALSE)</f>
        <v>100000</v>
      </c>
      <c r="H1415" s="64">
        <f t="shared" ref="H1415:H1418" si="142">F1415*G1415</f>
        <v>2400</v>
      </c>
      <c r="J1415" s="159"/>
      <c r="K1415" s="325"/>
    </row>
    <row r="1416" spans="3:11">
      <c r="C1416" s="301">
        <v>2</v>
      </c>
      <c r="D1416" s="59" t="str">
        <f>D1399</f>
        <v>Tukang listrik</v>
      </c>
      <c r="E1416" s="302" t="s">
        <v>6</v>
      </c>
      <c r="F1416" s="74">
        <v>0.04</v>
      </c>
      <c r="G1416" s="64">
        <f>VLOOKUP(D1416,upahbahan,3,FALSE)</f>
        <v>145000</v>
      </c>
      <c r="H1416" s="64">
        <f t="shared" si="142"/>
        <v>5800</v>
      </c>
      <c r="J1416" s="159"/>
      <c r="K1416" s="325"/>
    </row>
    <row r="1417" spans="3:11">
      <c r="C1417" s="301">
        <v>3</v>
      </c>
      <c r="D1417" s="59" t="s">
        <v>18</v>
      </c>
      <c r="E1417" s="302" t="s">
        <v>6</v>
      </c>
      <c r="F1417" s="74">
        <v>4.0000000000000001E-3</v>
      </c>
      <c r="G1417" s="64">
        <f>VLOOKUP(D1417,upahbahan,3,FALSE)</f>
        <v>175000</v>
      </c>
      <c r="H1417" s="64">
        <f t="shared" si="142"/>
        <v>700</v>
      </c>
      <c r="J1417" s="159"/>
      <c r="K1417" s="325"/>
    </row>
    <row r="1418" spans="3:11">
      <c r="C1418" s="301">
        <v>4</v>
      </c>
      <c r="D1418" s="59" t="s">
        <v>19</v>
      </c>
      <c r="E1418" s="302" t="s">
        <v>6</v>
      </c>
      <c r="F1418" s="74">
        <v>1E-3</v>
      </c>
      <c r="G1418" s="64">
        <f>VLOOKUP(D1418,upahbahan,3,FALSE)</f>
        <v>200000</v>
      </c>
      <c r="H1418" s="64">
        <f t="shared" si="142"/>
        <v>200</v>
      </c>
      <c r="J1418" s="159"/>
      <c r="K1418" s="325"/>
    </row>
    <row r="1419" spans="3:11">
      <c r="C1419" s="83" t="s">
        <v>1210</v>
      </c>
      <c r="D1419" s="80"/>
      <c r="E1419" s="80"/>
      <c r="F1419" s="187"/>
      <c r="G1419" s="218"/>
      <c r="H1419" s="64">
        <f>SUM(H1415:H1418)</f>
        <v>9100</v>
      </c>
      <c r="I1419" s="219"/>
      <c r="J1419" s="159"/>
      <c r="K1419" s="325"/>
    </row>
    <row r="1420" spans="3:11">
      <c r="C1420" s="72" t="s">
        <v>1211</v>
      </c>
      <c r="D1420" s="59" t="s">
        <v>1212</v>
      </c>
      <c r="E1420" s="73"/>
      <c r="F1420" s="205"/>
      <c r="G1420" s="73"/>
      <c r="H1420" s="73"/>
      <c r="J1420" s="159"/>
      <c r="K1420" s="325"/>
    </row>
    <row r="1421" spans="3:11">
      <c r="C1421" s="363" t="s">
        <v>1205</v>
      </c>
      <c r="D1421" s="77" t="s">
        <v>904</v>
      </c>
      <c r="E1421" s="68" t="s">
        <v>114</v>
      </c>
      <c r="F1421" s="74">
        <v>1.2</v>
      </c>
      <c r="G1421" s="64">
        <f>VLOOKUP(D1421,upahbahan,3,FALSE)</f>
        <v>28700</v>
      </c>
      <c r="H1421" s="64">
        <f t="shared" ref="H1421" si="143">F1421*G1421</f>
        <v>34440</v>
      </c>
      <c r="J1421" s="159"/>
      <c r="K1421" s="325"/>
    </row>
    <row r="1422" spans="3:11">
      <c r="C1422" s="83" t="s">
        <v>1216</v>
      </c>
      <c r="D1422" s="80"/>
      <c r="E1422" s="80"/>
      <c r="F1422" s="80"/>
      <c r="G1422" s="162"/>
      <c r="H1422" s="64">
        <f>SUM(H1421:H1421)</f>
        <v>34440</v>
      </c>
      <c r="J1422" s="159"/>
      <c r="K1422" s="325"/>
    </row>
    <row r="1423" spans="3:11">
      <c r="C1423" s="72" t="s">
        <v>1217</v>
      </c>
      <c r="D1423" s="59" t="s">
        <v>1218</v>
      </c>
      <c r="E1423" s="73"/>
      <c r="F1423" s="73"/>
      <c r="G1423" s="73"/>
      <c r="H1423" s="73"/>
      <c r="J1423" s="159"/>
      <c r="K1423" s="325"/>
    </row>
    <row r="1424" spans="3:11">
      <c r="C1424" s="83" t="s">
        <v>1219</v>
      </c>
      <c r="D1424" s="80"/>
      <c r="E1424" s="80"/>
      <c r="F1424" s="80"/>
      <c r="G1424" s="162"/>
      <c r="H1424" s="303">
        <v>0</v>
      </c>
      <c r="J1424" s="159"/>
      <c r="K1424" s="325"/>
    </row>
    <row r="1425" spans="3:11">
      <c r="C1425" s="58" t="s">
        <v>1220</v>
      </c>
      <c r="D1425" s="69" t="s">
        <v>1221</v>
      </c>
      <c r="E1425" s="70"/>
      <c r="F1425" s="70"/>
      <c r="G1425" s="71"/>
      <c r="H1425" s="304">
        <f>H1424+H1422+H1419</f>
        <v>43540</v>
      </c>
      <c r="I1425" s="319"/>
      <c r="J1425" s="159"/>
      <c r="K1425" s="325"/>
    </row>
    <row r="1426" spans="3:11">
      <c r="C1426" s="58" t="s">
        <v>1222</v>
      </c>
      <c r="D1426" s="69" t="s">
        <v>1325</v>
      </c>
      <c r="E1426" s="70"/>
      <c r="F1426" s="71"/>
      <c r="G1426" s="95">
        <f>$M$9</f>
        <v>0.1</v>
      </c>
      <c r="H1426" s="64">
        <f>H1425*G1426</f>
        <v>4354</v>
      </c>
      <c r="I1426" s="319"/>
      <c r="J1426" s="159"/>
      <c r="K1426" s="325"/>
    </row>
    <row r="1427" spans="3:11">
      <c r="C1427" s="58" t="s">
        <v>1223</v>
      </c>
      <c r="D1427" s="69" t="s">
        <v>1224</v>
      </c>
      <c r="E1427" s="70"/>
      <c r="F1427" s="70"/>
      <c r="G1427" s="71"/>
      <c r="H1427" s="305">
        <f>SUM(H1425:H1426)</f>
        <v>47894</v>
      </c>
      <c r="I1427" s="319"/>
      <c r="J1427" s="159"/>
      <c r="K1427" s="325"/>
    </row>
    <row r="1428" spans="3:11">
      <c r="J1428" s="159"/>
      <c r="K1428" s="325"/>
    </row>
    <row r="1429" spans="3:11">
      <c r="C1429" s="54" t="s">
        <v>3357</v>
      </c>
      <c r="D1429" s="313" t="s">
        <v>1717</v>
      </c>
      <c r="E1429" s="315"/>
      <c r="F1429" s="315"/>
      <c r="G1429" s="315"/>
      <c r="H1429" s="315"/>
      <c r="I1429" s="56">
        <f>ROUNDDOWN(H1445,-2)</f>
        <v>33100</v>
      </c>
      <c r="J1429" s="159"/>
      <c r="K1429" s="325"/>
    </row>
    <row r="1430" spans="3:11" ht="27.6">
      <c r="C1430" s="300" t="s">
        <v>1197</v>
      </c>
      <c r="D1430" s="300" t="s">
        <v>1198</v>
      </c>
      <c r="E1430" s="300" t="s">
        <v>1199</v>
      </c>
      <c r="F1430" s="300" t="s">
        <v>1200</v>
      </c>
      <c r="G1430" s="300" t="s">
        <v>1201</v>
      </c>
      <c r="H1430" s="300" t="s">
        <v>1202</v>
      </c>
      <c r="J1430" s="159"/>
      <c r="K1430" s="325"/>
    </row>
    <row r="1431" spans="3:11">
      <c r="C1431" s="72" t="s">
        <v>1203</v>
      </c>
      <c r="D1431" s="59" t="s">
        <v>1204</v>
      </c>
      <c r="E1431" s="73"/>
      <c r="F1431" s="73"/>
      <c r="G1431" s="73"/>
      <c r="H1431" s="73"/>
      <c r="J1431" s="159"/>
      <c r="K1431" s="325"/>
    </row>
    <row r="1432" spans="3:11">
      <c r="C1432" s="301">
        <v>1</v>
      </c>
      <c r="D1432" s="59" t="s">
        <v>5</v>
      </c>
      <c r="E1432" s="302" t="s">
        <v>6</v>
      </c>
      <c r="F1432" s="74">
        <v>2.4E-2</v>
      </c>
      <c r="G1432" s="64">
        <f>VLOOKUP(D1432,upahbahan,3,FALSE)</f>
        <v>100000</v>
      </c>
      <c r="H1432" s="64">
        <f t="shared" ref="H1432:H1435" si="144">F1432*G1432</f>
        <v>2400</v>
      </c>
      <c r="J1432" s="159"/>
      <c r="K1432" s="325"/>
    </row>
    <row r="1433" spans="3:11">
      <c r="C1433" s="301">
        <v>2</v>
      </c>
      <c r="D1433" s="59" t="str">
        <f>D1416</f>
        <v>Tukang listrik</v>
      </c>
      <c r="E1433" s="302" t="s">
        <v>6</v>
      </c>
      <c r="F1433" s="74">
        <v>0.04</v>
      </c>
      <c r="G1433" s="64">
        <f>VLOOKUP(D1433,upahbahan,3,FALSE)</f>
        <v>145000</v>
      </c>
      <c r="H1433" s="64">
        <f t="shared" si="144"/>
        <v>5800</v>
      </c>
      <c r="J1433" s="159"/>
      <c r="K1433" s="325"/>
    </row>
    <row r="1434" spans="3:11">
      <c r="C1434" s="301">
        <v>3</v>
      </c>
      <c r="D1434" s="59" t="s">
        <v>18</v>
      </c>
      <c r="E1434" s="302" t="s">
        <v>6</v>
      </c>
      <c r="F1434" s="74">
        <v>4.0000000000000001E-3</v>
      </c>
      <c r="G1434" s="64">
        <f>VLOOKUP(D1434,upahbahan,3,FALSE)</f>
        <v>175000</v>
      </c>
      <c r="H1434" s="64">
        <f t="shared" si="144"/>
        <v>700</v>
      </c>
      <c r="J1434" s="159"/>
      <c r="K1434" s="325"/>
    </row>
    <row r="1435" spans="3:11">
      <c r="C1435" s="301">
        <v>4</v>
      </c>
      <c r="D1435" s="59" t="s">
        <v>19</v>
      </c>
      <c r="E1435" s="302" t="s">
        <v>6</v>
      </c>
      <c r="F1435" s="74">
        <v>1E-3</v>
      </c>
      <c r="G1435" s="64">
        <f>VLOOKUP(D1435,upahbahan,3,FALSE)</f>
        <v>200000</v>
      </c>
      <c r="H1435" s="64">
        <f t="shared" si="144"/>
        <v>200</v>
      </c>
      <c r="J1435" s="159"/>
      <c r="K1435" s="325"/>
    </row>
    <row r="1436" spans="3:11">
      <c r="C1436" s="83" t="s">
        <v>1210</v>
      </c>
      <c r="D1436" s="80"/>
      <c r="E1436" s="80"/>
      <c r="F1436" s="187"/>
      <c r="G1436" s="218"/>
      <c r="H1436" s="64">
        <f>SUM(H1432:H1435)</f>
        <v>9100</v>
      </c>
      <c r="I1436" s="219"/>
      <c r="J1436" s="159"/>
      <c r="K1436" s="325"/>
    </row>
    <row r="1437" spans="3:11">
      <c r="C1437" s="72" t="s">
        <v>1211</v>
      </c>
      <c r="D1437" s="59" t="s">
        <v>1212</v>
      </c>
      <c r="E1437" s="73"/>
      <c r="F1437" s="205"/>
      <c r="G1437" s="73"/>
      <c r="H1437" s="73"/>
      <c r="J1437" s="159"/>
      <c r="K1437" s="325"/>
    </row>
    <row r="1438" spans="3:11">
      <c r="C1438" s="363" t="s">
        <v>1205</v>
      </c>
      <c r="D1438" s="77" t="s">
        <v>902</v>
      </c>
      <c r="E1438" s="68" t="s">
        <v>114</v>
      </c>
      <c r="F1438" s="74">
        <v>1.2</v>
      </c>
      <c r="G1438" s="64">
        <f>VLOOKUP(D1438,upahbahan,3,FALSE)</f>
        <v>13400</v>
      </c>
      <c r="H1438" s="64">
        <f t="shared" ref="H1438:H1439" si="145">F1438*G1438</f>
        <v>16080</v>
      </c>
      <c r="J1438" s="159"/>
      <c r="K1438" s="325"/>
    </row>
    <row r="1439" spans="3:11">
      <c r="C1439" s="363" t="s">
        <v>1206</v>
      </c>
      <c r="D1439" s="77" t="s">
        <v>960</v>
      </c>
      <c r="E1439" s="68" t="s">
        <v>114</v>
      </c>
      <c r="F1439" s="74">
        <v>1.2</v>
      </c>
      <c r="G1439" s="64">
        <f>VLOOKUP(D1439,upahbahan,3,FALSE)</f>
        <v>4100</v>
      </c>
      <c r="H1439" s="64">
        <f t="shared" si="145"/>
        <v>4920</v>
      </c>
      <c r="J1439" s="159"/>
      <c r="K1439" s="325"/>
    </row>
    <row r="1440" spans="3:11">
      <c r="C1440" s="83" t="s">
        <v>1216</v>
      </c>
      <c r="D1440" s="80"/>
      <c r="E1440" s="80"/>
      <c r="F1440" s="80"/>
      <c r="G1440" s="162"/>
      <c r="H1440" s="64">
        <f>SUM(H1438:H1439)</f>
        <v>21000</v>
      </c>
      <c r="J1440" s="159"/>
      <c r="K1440" s="325"/>
    </row>
    <row r="1441" spans="3:11">
      <c r="C1441" s="72" t="s">
        <v>1217</v>
      </c>
      <c r="D1441" s="59" t="s">
        <v>1218</v>
      </c>
      <c r="E1441" s="73"/>
      <c r="F1441" s="73"/>
      <c r="G1441" s="73"/>
      <c r="H1441" s="73"/>
      <c r="J1441" s="159"/>
      <c r="K1441" s="325"/>
    </row>
    <row r="1442" spans="3:11">
      <c r="C1442" s="83" t="s">
        <v>1219</v>
      </c>
      <c r="D1442" s="80"/>
      <c r="E1442" s="80"/>
      <c r="F1442" s="80"/>
      <c r="G1442" s="162"/>
      <c r="H1442" s="303">
        <v>0</v>
      </c>
      <c r="J1442" s="159"/>
      <c r="K1442" s="325"/>
    </row>
    <row r="1443" spans="3:11">
      <c r="C1443" s="58" t="s">
        <v>1220</v>
      </c>
      <c r="D1443" s="69" t="s">
        <v>1221</v>
      </c>
      <c r="E1443" s="70"/>
      <c r="F1443" s="70"/>
      <c r="G1443" s="71"/>
      <c r="H1443" s="304">
        <f>H1442+H1440+H1436</f>
        <v>30100</v>
      </c>
      <c r="I1443" s="319"/>
      <c r="J1443" s="159"/>
      <c r="K1443" s="325"/>
    </row>
    <row r="1444" spans="3:11">
      <c r="C1444" s="58" t="s">
        <v>1222</v>
      </c>
      <c r="D1444" s="69" t="s">
        <v>1325</v>
      </c>
      <c r="E1444" s="70"/>
      <c r="F1444" s="71"/>
      <c r="G1444" s="95">
        <f>$M$9</f>
        <v>0.1</v>
      </c>
      <c r="H1444" s="64">
        <f>H1443*G1444</f>
        <v>3010</v>
      </c>
      <c r="I1444" s="319"/>
      <c r="J1444" s="159"/>
      <c r="K1444" s="325"/>
    </row>
    <row r="1445" spans="3:11">
      <c r="C1445" s="58" t="s">
        <v>1223</v>
      </c>
      <c r="D1445" s="69" t="s">
        <v>1224</v>
      </c>
      <c r="E1445" s="70"/>
      <c r="F1445" s="70"/>
      <c r="G1445" s="71"/>
      <c r="H1445" s="305">
        <f>SUM(H1443:H1444)</f>
        <v>33110</v>
      </c>
      <c r="I1445" s="319"/>
      <c r="J1445" s="159"/>
      <c r="K1445" s="325"/>
    </row>
    <row r="1446" spans="3:11">
      <c r="J1446" s="159"/>
      <c r="K1446" s="325"/>
    </row>
    <row r="1447" spans="3:11">
      <c r="C1447" s="54" t="s">
        <v>3358</v>
      </c>
      <c r="D1447" s="313" t="s">
        <v>1718</v>
      </c>
      <c r="E1447" s="315"/>
      <c r="F1447" s="315"/>
      <c r="G1447" s="315"/>
      <c r="H1447" s="315"/>
      <c r="I1447" s="56">
        <f>ROUNDDOWN(H1463,-2)</f>
        <v>36200</v>
      </c>
      <c r="J1447" s="159"/>
      <c r="K1447" s="325"/>
    </row>
    <row r="1448" spans="3:11" ht="27.6">
      <c r="C1448" s="300" t="s">
        <v>1197</v>
      </c>
      <c r="D1448" s="300" t="s">
        <v>1198</v>
      </c>
      <c r="E1448" s="300" t="s">
        <v>1199</v>
      </c>
      <c r="F1448" s="300" t="s">
        <v>1200</v>
      </c>
      <c r="G1448" s="300" t="s">
        <v>1201</v>
      </c>
      <c r="H1448" s="300" t="s">
        <v>1202</v>
      </c>
      <c r="J1448" s="159"/>
      <c r="K1448" s="325"/>
    </row>
    <row r="1449" spans="3:11">
      <c r="C1449" s="72" t="s">
        <v>1203</v>
      </c>
      <c r="D1449" s="59" t="s">
        <v>1204</v>
      </c>
      <c r="E1449" s="73"/>
      <c r="F1449" s="73"/>
      <c r="G1449" s="73"/>
      <c r="H1449" s="73"/>
      <c r="J1449" s="159"/>
      <c r="K1449" s="325"/>
    </row>
    <row r="1450" spans="3:11">
      <c r="C1450" s="301">
        <v>1</v>
      </c>
      <c r="D1450" s="59" t="s">
        <v>5</v>
      </c>
      <c r="E1450" s="302" t="s">
        <v>6</v>
      </c>
      <c r="F1450" s="181">
        <v>3.1E-2</v>
      </c>
      <c r="G1450" s="64">
        <f>VLOOKUP(D1450,upahbahan,3,FALSE)</f>
        <v>100000</v>
      </c>
      <c r="H1450" s="64">
        <f>F1450*G1450</f>
        <v>3100</v>
      </c>
      <c r="J1450" s="159"/>
      <c r="K1450" s="325"/>
    </row>
    <row r="1451" spans="3:11">
      <c r="C1451" s="301">
        <v>2</v>
      </c>
      <c r="D1451" s="59" t="str">
        <f>D1433</f>
        <v>Tukang listrik</v>
      </c>
      <c r="E1451" s="302" t="s">
        <v>6</v>
      </c>
      <c r="F1451" s="181">
        <v>5.1999999999999998E-2</v>
      </c>
      <c r="G1451" s="64">
        <f>VLOOKUP(D1451,upahbahan,3,FALSE)</f>
        <v>145000</v>
      </c>
      <c r="H1451" s="64">
        <f t="shared" ref="H1451:H1453" si="146">F1451*G1451</f>
        <v>7540</v>
      </c>
      <c r="J1451" s="159"/>
      <c r="K1451" s="325"/>
    </row>
    <row r="1452" spans="3:11">
      <c r="C1452" s="301">
        <v>3</v>
      </c>
      <c r="D1452" s="59" t="s">
        <v>18</v>
      </c>
      <c r="E1452" s="302" t="s">
        <v>6</v>
      </c>
      <c r="F1452" s="181">
        <v>5.0000000000000001E-3</v>
      </c>
      <c r="G1452" s="64">
        <f>VLOOKUP(D1452,upahbahan,3,FALSE)</f>
        <v>175000</v>
      </c>
      <c r="H1452" s="64">
        <f t="shared" si="146"/>
        <v>875</v>
      </c>
      <c r="J1452" s="159"/>
      <c r="K1452" s="325"/>
    </row>
    <row r="1453" spans="3:11">
      <c r="C1453" s="301">
        <v>4</v>
      </c>
      <c r="D1453" s="59" t="s">
        <v>19</v>
      </c>
      <c r="E1453" s="302" t="s">
        <v>6</v>
      </c>
      <c r="F1453" s="181">
        <v>2E-3</v>
      </c>
      <c r="G1453" s="64">
        <f>VLOOKUP(D1453,upahbahan,3,FALSE)</f>
        <v>200000</v>
      </c>
      <c r="H1453" s="64">
        <f t="shared" si="146"/>
        <v>400</v>
      </c>
      <c r="J1453" s="159"/>
      <c r="K1453" s="325"/>
    </row>
    <row r="1454" spans="3:11">
      <c r="C1454" s="83" t="s">
        <v>1210</v>
      </c>
      <c r="D1454" s="80"/>
      <c r="E1454" s="80"/>
      <c r="F1454" s="187"/>
      <c r="G1454" s="218"/>
      <c r="H1454" s="64">
        <f>SUM(H1450:H1453)</f>
        <v>11915</v>
      </c>
      <c r="I1454" s="219"/>
      <c r="J1454" s="159"/>
      <c r="K1454" s="325"/>
    </row>
    <row r="1455" spans="3:11">
      <c r="C1455" s="72" t="s">
        <v>1211</v>
      </c>
      <c r="D1455" s="59" t="s">
        <v>1212</v>
      </c>
      <c r="E1455" s="73"/>
      <c r="F1455" s="205"/>
      <c r="G1455" s="73"/>
      <c r="H1455" s="73"/>
      <c r="J1455" s="159"/>
      <c r="K1455" s="325"/>
    </row>
    <row r="1456" spans="3:11">
      <c r="C1456" s="363" t="s">
        <v>1205</v>
      </c>
      <c r="D1456" s="77" t="s">
        <v>902</v>
      </c>
      <c r="E1456" s="68" t="s">
        <v>114</v>
      </c>
      <c r="F1456" s="74">
        <v>1.2</v>
      </c>
      <c r="G1456" s="64">
        <f>VLOOKUP(D1456,upahbahan,3,FALSE)</f>
        <v>13400</v>
      </c>
      <c r="H1456" s="64">
        <f>F1456*G1456</f>
        <v>16080</v>
      </c>
      <c r="J1456" s="159"/>
      <c r="K1456" s="325"/>
    </row>
    <row r="1457" spans="3:11">
      <c r="C1457" s="363" t="s">
        <v>1206</v>
      </c>
      <c r="D1457" s="77" t="s">
        <v>960</v>
      </c>
      <c r="E1457" s="68" t="s">
        <v>114</v>
      </c>
      <c r="F1457" s="74">
        <v>1.2</v>
      </c>
      <c r="G1457" s="64">
        <f>VLOOKUP(D1457,upahbahan,3,FALSE)</f>
        <v>4100</v>
      </c>
      <c r="H1457" s="64">
        <f t="shared" ref="H1457" si="147">F1457*G1457</f>
        <v>4920</v>
      </c>
      <c r="J1457" s="159"/>
      <c r="K1457" s="325"/>
    </row>
    <row r="1458" spans="3:11">
      <c r="C1458" s="83" t="s">
        <v>1216</v>
      </c>
      <c r="D1458" s="80"/>
      <c r="E1458" s="80"/>
      <c r="F1458" s="80"/>
      <c r="G1458" s="162"/>
      <c r="H1458" s="64">
        <f>SUM(H1456:H1457)</f>
        <v>21000</v>
      </c>
      <c r="J1458" s="159"/>
      <c r="K1458" s="325"/>
    </row>
    <row r="1459" spans="3:11">
      <c r="C1459" s="72" t="s">
        <v>1217</v>
      </c>
      <c r="D1459" s="59" t="s">
        <v>1218</v>
      </c>
      <c r="E1459" s="73"/>
      <c r="F1459" s="73"/>
      <c r="G1459" s="73"/>
      <c r="H1459" s="73"/>
      <c r="J1459" s="159"/>
      <c r="K1459" s="325"/>
    </row>
    <row r="1460" spans="3:11">
      <c r="C1460" s="83" t="s">
        <v>1219</v>
      </c>
      <c r="D1460" s="80"/>
      <c r="E1460" s="80"/>
      <c r="F1460" s="80"/>
      <c r="G1460" s="162"/>
      <c r="H1460" s="303">
        <v>0</v>
      </c>
      <c r="J1460" s="159"/>
      <c r="K1460" s="325"/>
    </row>
    <row r="1461" spans="3:11">
      <c r="C1461" s="58" t="s">
        <v>1220</v>
      </c>
      <c r="D1461" s="69" t="s">
        <v>1221</v>
      </c>
      <c r="E1461" s="70"/>
      <c r="F1461" s="70"/>
      <c r="G1461" s="71"/>
      <c r="H1461" s="304">
        <f>H1460+H1458+H1454</f>
        <v>32915</v>
      </c>
      <c r="I1461" s="319"/>
      <c r="J1461" s="159"/>
      <c r="K1461" s="325"/>
    </row>
    <row r="1462" spans="3:11">
      <c r="C1462" s="58" t="s">
        <v>1222</v>
      </c>
      <c r="D1462" s="69" t="s">
        <v>1325</v>
      </c>
      <c r="E1462" s="70"/>
      <c r="F1462" s="71"/>
      <c r="G1462" s="95">
        <f>$M$9</f>
        <v>0.1</v>
      </c>
      <c r="H1462" s="64">
        <f>H1461*G1462</f>
        <v>3291.5</v>
      </c>
      <c r="I1462" s="319"/>
      <c r="J1462" s="159"/>
      <c r="K1462" s="325"/>
    </row>
    <row r="1463" spans="3:11">
      <c r="C1463" s="58" t="s">
        <v>1223</v>
      </c>
      <c r="D1463" s="69" t="s">
        <v>1224</v>
      </c>
      <c r="E1463" s="70"/>
      <c r="F1463" s="70"/>
      <c r="G1463" s="71"/>
      <c r="H1463" s="305">
        <f>SUM(H1461:H1462)</f>
        <v>36206.5</v>
      </c>
      <c r="I1463" s="319"/>
      <c r="J1463" s="159"/>
      <c r="K1463" s="325"/>
    </row>
    <row r="1464" spans="3:11">
      <c r="J1464" s="159"/>
      <c r="K1464" s="325"/>
    </row>
    <row r="1465" spans="3:11">
      <c r="C1465" s="54" t="s">
        <v>3259</v>
      </c>
      <c r="D1465" s="54" t="s">
        <v>3359</v>
      </c>
      <c r="J1465" s="159"/>
      <c r="K1465" s="325"/>
    </row>
    <row r="1466" spans="3:11">
      <c r="C1466" s="54" t="s">
        <v>3360</v>
      </c>
      <c r="D1466" s="313" t="s">
        <v>1719</v>
      </c>
      <c r="E1466" s="315"/>
      <c r="F1466" s="315"/>
      <c r="G1466" s="315"/>
      <c r="H1466" s="315"/>
      <c r="I1466" s="56">
        <f>ROUNDDOWN(H1481,-2)</f>
        <v>40000</v>
      </c>
      <c r="J1466" s="159"/>
      <c r="K1466" s="325"/>
    </row>
    <row r="1467" spans="3:11" ht="27.6">
      <c r="C1467" s="300" t="s">
        <v>1197</v>
      </c>
      <c r="D1467" s="300" t="s">
        <v>1198</v>
      </c>
      <c r="E1467" s="300" t="s">
        <v>1199</v>
      </c>
      <c r="F1467" s="300" t="s">
        <v>1200</v>
      </c>
      <c r="G1467" s="300" t="s">
        <v>1201</v>
      </c>
      <c r="H1467" s="300" t="s">
        <v>1202</v>
      </c>
      <c r="J1467" s="159"/>
      <c r="K1467" s="325"/>
    </row>
    <row r="1468" spans="3:11">
      <c r="C1468" s="72" t="s">
        <v>1203</v>
      </c>
      <c r="D1468" s="59" t="s">
        <v>1204</v>
      </c>
      <c r="E1468" s="73"/>
      <c r="F1468" s="73"/>
      <c r="G1468" s="73"/>
      <c r="H1468" s="73"/>
      <c r="J1468" s="159"/>
      <c r="K1468" s="325"/>
    </row>
    <row r="1469" spans="3:11">
      <c r="C1469" s="301">
        <v>1</v>
      </c>
      <c r="D1469" s="59" t="s">
        <v>5</v>
      </c>
      <c r="E1469" s="302" t="s">
        <v>6</v>
      </c>
      <c r="F1469" s="74">
        <v>2.4E-2</v>
      </c>
      <c r="G1469" s="64">
        <f>VLOOKUP(D1469,upahbahan,3,FALSE)</f>
        <v>100000</v>
      </c>
      <c r="H1469" s="64">
        <f t="shared" ref="H1469:H1472" si="148">F1469*G1469</f>
        <v>2400</v>
      </c>
      <c r="J1469" s="159"/>
      <c r="K1469" s="325"/>
    </row>
    <row r="1470" spans="3:11">
      <c r="C1470" s="301">
        <v>2</v>
      </c>
      <c r="D1470" s="59" t="str">
        <f>D1451</f>
        <v>Tukang listrik</v>
      </c>
      <c r="E1470" s="302" t="s">
        <v>6</v>
      </c>
      <c r="F1470" s="74">
        <v>0.04</v>
      </c>
      <c r="G1470" s="64">
        <f>VLOOKUP(D1470,upahbahan,3,FALSE)</f>
        <v>145000</v>
      </c>
      <c r="H1470" s="64">
        <f t="shared" si="148"/>
        <v>5800</v>
      </c>
      <c r="J1470" s="159"/>
      <c r="K1470" s="325"/>
    </row>
    <row r="1471" spans="3:11">
      <c r="C1471" s="301">
        <v>3</v>
      </c>
      <c r="D1471" s="59" t="s">
        <v>18</v>
      </c>
      <c r="E1471" s="302" t="s">
        <v>6</v>
      </c>
      <c r="F1471" s="74">
        <v>4.0000000000000001E-3</v>
      </c>
      <c r="G1471" s="64">
        <f>VLOOKUP(D1471,upahbahan,3,FALSE)</f>
        <v>175000</v>
      </c>
      <c r="H1471" s="64">
        <f t="shared" si="148"/>
        <v>700</v>
      </c>
      <c r="J1471" s="159"/>
      <c r="K1471" s="325"/>
    </row>
    <row r="1472" spans="3:11">
      <c r="C1472" s="301">
        <v>4</v>
      </c>
      <c r="D1472" s="59" t="s">
        <v>19</v>
      </c>
      <c r="E1472" s="302" t="s">
        <v>6</v>
      </c>
      <c r="F1472" s="74">
        <v>1E-3</v>
      </c>
      <c r="G1472" s="64">
        <f>VLOOKUP(D1472,upahbahan,3,FALSE)</f>
        <v>200000</v>
      </c>
      <c r="H1472" s="64">
        <f t="shared" si="148"/>
        <v>200</v>
      </c>
      <c r="J1472" s="159"/>
      <c r="K1472" s="325"/>
    </row>
    <row r="1473" spans="3:11">
      <c r="C1473" s="83" t="s">
        <v>1210</v>
      </c>
      <c r="D1473" s="80"/>
      <c r="E1473" s="80"/>
      <c r="F1473" s="187"/>
      <c r="G1473" s="218"/>
      <c r="H1473" s="64">
        <f>SUM(H1469:H1472)</f>
        <v>9100</v>
      </c>
      <c r="I1473" s="219"/>
      <c r="J1473" s="159"/>
      <c r="K1473" s="325"/>
    </row>
    <row r="1474" spans="3:11">
      <c r="C1474" s="72" t="s">
        <v>1211</v>
      </c>
      <c r="D1474" s="59" t="s">
        <v>1212</v>
      </c>
      <c r="E1474" s="73"/>
      <c r="F1474" s="205"/>
      <c r="G1474" s="73"/>
      <c r="H1474" s="73"/>
      <c r="J1474" s="159"/>
      <c r="K1474" s="325"/>
    </row>
    <row r="1475" spans="3:11">
      <c r="C1475" s="363" t="s">
        <v>1205</v>
      </c>
      <c r="D1475" s="77" t="s">
        <v>856</v>
      </c>
      <c r="E1475" s="68" t="s">
        <v>114</v>
      </c>
      <c r="F1475" s="74">
        <v>1.2</v>
      </c>
      <c r="G1475" s="64">
        <f>VLOOKUP(D1475,upahbahan,3,FALSE)</f>
        <v>22750</v>
      </c>
      <c r="H1475" s="64">
        <f t="shared" ref="H1475" si="149">F1475*G1475</f>
        <v>27300</v>
      </c>
      <c r="J1475" s="159"/>
      <c r="K1475" s="325"/>
    </row>
    <row r="1476" spans="3:11">
      <c r="C1476" s="83" t="s">
        <v>1216</v>
      </c>
      <c r="D1476" s="80"/>
      <c r="E1476" s="80"/>
      <c r="F1476" s="80"/>
      <c r="G1476" s="162"/>
      <c r="H1476" s="64">
        <f>SUM(H1475:H1475)</f>
        <v>27300</v>
      </c>
      <c r="J1476" s="159"/>
      <c r="K1476" s="325"/>
    </row>
    <row r="1477" spans="3:11">
      <c r="C1477" s="72" t="s">
        <v>1217</v>
      </c>
      <c r="D1477" s="59" t="s">
        <v>1218</v>
      </c>
      <c r="E1477" s="73"/>
      <c r="F1477" s="73"/>
      <c r="G1477" s="73"/>
      <c r="H1477" s="73"/>
      <c r="J1477" s="159"/>
      <c r="K1477" s="325"/>
    </row>
    <row r="1478" spans="3:11">
      <c r="C1478" s="83" t="s">
        <v>1219</v>
      </c>
      <c r="D1478" s="80"/>
      <c r="E1478" s="80"/>
      <c r="F1478" s="80"/>
      <c r="G1478" s="162"/>
      <c r="H1478" s="303">
        <v>0</v>
      </c>
      <c r="J1478" s="159"/>
      <c r="K1478" s="325"/>
    </row>
    <row r="1479" spans="3:11">
      <c r="C1479" s="58" t="s">
        <v>1220</v>
      </c>
      <c r="D1479" s="69" t="s">
        <v>1221</v>
      </c>
      <c r="E1479" s="70"/>
      <c r="F1479" s="70"/>
      <c r="G1479" s="71"/>
      <c r="H1479" s="304">
        <f>H1478+H1476+H1473</f>
        <v>36400</v>
      </c>
      <c r="I1479" s="319"/>
      <c r="J1479" s="159"/>
      <c r="K1479" s="325"/>
    </row>
    <row r="1480" spans="3:11">
      <c r="C1480" s="58" t="s">
        <v>1222</v>
      </c>
      <c r="D1480" s="69" t="s">
        <v>1325</v>
      </c>
      <c r="E1480" s="70"/>
      <c r="F1480" s="71"/>
      <c r="G1480" s="95">
        <f>$M$9</f>
        <v>0.1</v>
      </c>
      <c r="H1480" s="64">
        <f>H1479*G1480</f>
        <v>3640</v>
      </c>
      <c r="I1480" s="319"/>
      <c r="J1480" s="159"/>
      <c r="K1480" s="325"/>
    </row>
    <row r="1481" spans="3:11">
      <c r="C1481" s="58" t="s">
        <v>1223</v>
      </c>
      <c r="D1481" s="69" t="s">
        <v>1224</v>
      </c>
      <c r="E1481" s="70"/>
      <c r="F1481" s="70"/>
      <c r="G1481" s="71"/>
      <c r="H1481" s="305">
        <f>SUM(H1479:H1480)</f>
        <v>40040</v>
      </c>
      <c r="I1481" s="319"/>
      <c r="J1481" s="159"/>
      <c r="K1481" s="325"/>
    </row>
    <row r="1482" spans="3:11">
      <c r="J1482" s="159"/>
      <c r="K1482" s="325"/>
    </row>
    <row r="1483" spans="3:11">
      <c r="C1483" s="53" t="s">
        <v>3361</v>
      </c>
      <c r="D1483" s="313" t="s">
        <v>1720</v>
      </c>
      <c r="E1483" s="315"/>
      <c r="F1483" s="315"/>
      <c r="G1483" s="315"/>
      <c r="H1483" s="315"/>
      <c r="I1483" s="56">
        <f>ROUNDDOWN(H1498,-2)</f>
        <v>50200</v>
      </c>
      <c r="J1483" s="159"/>
      <c r="K1483" s="325"/>
    </row>
    <row r="1484" spans="3:11" ht="27.6">
      <c r="C1484" s="300" t="s">
        <v>1197</v>
      </c>
      <c r="D1484" s="300" t="s">
        <v>1198</v>
      </c>
      <c r="E1484" s="300" t="s">
        <v>1199</v>
      </c>
      <c r="F1484" s="300" t="s">
        <v>1200</v>
      </c>
      <c r="G1484" s="300" t="s">
        <v>1201</v>
      </c>
      <c r="H1484" s="300" t="s">
        <v>1202</v>
      </c>
      <c r="J1484" s="159"/>
      <c r="K1484" s="325"/>
    </row>
    <row r="1485" spans="3:11">
      <c r="C1485" s="72" t="s">
        <v>1203</v>
      </c>
      <c r="D1485" s="59" t="s">
        <v>1204</v>
      </c>
      <c r="E1485" s="73"/>
      <c r="F1485" s="73"/>
      <c r="G1485" s="73"/>
      <c r="H1485" s="73"/>
      <c r="J1485" s="159"/>
      <c r="K1485" s="325"/>
    </row>
    <row r="1486" spans="3:11">
      <c r="C1486" s="301">
        <v>1</v>
      </c>
      <c r="D1486" s="59" t="s">
        <v>5</v>
      </c>
      <c r="E1486" s="302" t="s">
        <v>6</v>
      </c>
      <c r="F1486" s="74">
        <v>2.4E-2</v>
      </c>
      <c r="G1486" s="64">
        <f>VLOOKUP(D1486,upahbahan,3,FALSE)</f>
        <v>100000</v>
      </c>
      <c r="H1486" s="64">
        <f>F1486*G1486</f>
        <v>2400</v>
      </c>
      <c r="J1486" s="159"/>
      <c r="K1486" s="325"/>
    </row>
    <row r="1487" spans="3:11">
      <c r="C1487" s="301">
        <v>2</v>
      </c>
      <c r="D1487" s="59" t="str">
        <f>D1470</f>
        <v>Tukang listrik</v>
      </c>
      <c r="E1487" s="302" t="s">
        <v>6</v>
      </c>
      <c r="F1487" s="74">
        <v>0.04</v>
      </c>
      <c r="G1487" s="64">
        <f>VLOOKUP(D1487,upahbahan,3,FALSE)</f>
        <v>145000</v>
      </c>
      <c r="H1487" s="64">
        <f t="shared" ref="H1487:H1489" si="150">F1487*G1487</f>
        <v>5800</v>
      </c>
      <c r="J1487" s="159"/>
      <c r="K1487" s="325"/>
    </row>
    <row r="1488" spans="3:11">
      <c r="C1488" s="301">
        <v>3</v>
      </c>
      <c r="D1488" s="59" t="s">
        <v>18</v>
      </c>
      <c r="E1488" s="302" t="s">
        <v>6</v>
      </c>
      <c r="F1488" s="74">
        <v>4.0000000000000001E-3</v>
      </c>
      <c r="G1488" s="64">
        <f>VLOOKUP(D1488,upahbahan,3,FALSE)</f>
        <v>175000</v>
      </c>
      <c r="H1488" s="64">
        <f t="shared" si="150"/>
        <v>700</v>
      </c>
      <c r="J1488" s="159"/>
      <c r="K1488" s="325"/>
    </row>
    <row r="1489" spans="3:11">
      <c r="C1489" s="301">
        <v>4</v>
      </c>
      <c r="D1489" s="59" t="s">
        <v>19</v>
      </c>
      <c r="E1489" s="302" t="s">
        <v>6</v>
      </c>
      <c r="F1489" s="74">
        <v>1E-3</v>
      </c>
      <c r="G1489" s="64">
        <f>VLOOKUP(D1489,upahbahan,3,FALSE)</f>
        <v>200000</v>
      </c>
      <c r="H1489" s="64">
        <f t="shared" si="150"/>
        <v>200</v>
      </c>
      <c r="J1489" s="159"/>
      <c r="K1489" s="325"/>
    </row>
    <row r="1490" spans="3:11">
      <c r="C1490" s="83" t="s">
        <v>1210</v>
      </c>
      <c r="D1490" s="80"/>
      <c r="E1490" s="80"/>
      <c r="F1490" s="187"/>
      <c r="G1490" s="64"/>
      <c r="H1490" s="64">
        <f>SUM(H1486:H1489)</f>
        <v>9100</v>
      </c>
      <c r="I1490" s="219"/>
      <c r="J1490" s="159"/>
      <c r="K1490" s="325"/>
    </row>
    <row r="1491" spans="3:11">
      <c r="C1491" s="72" t="s">
        <v>1211</v>
      </c>
      <c r="D1491" s="59" t="s">
        <v>1212</v>
      </c>
      <c r="E1491" s="73"/>
      <c r="F1491" s="205"/>
      <c r="G1491" s="73"/>
      <c r="H1491" s="73"/>
      <c r="J1491" s="159"/>
      <c r="K1491" s="325"/>
    </row>
    <row r="1492" spans="3:11">
      <c r="C1492" s="363" t="s">
        <v>1205</v>
      </c>
      <c r="D1492" s="77" t="s">
        <v>859</v>
      </c>
      <c r="E1492" s="68" t="s">
        <v>114</v>
      </c>
      <c r="F1492" s="74">
        <v>1.2</v>
      </c>
      <c r="G1492" s="64">
        <f>VLOOKUP(D1492,upahbahan,3,FALSE)</f>
        <v>30500</v>
      </c>
      <c r="H1492" s="64">
        <f>F1492*G1492</f>
        <v>36600</v>
      </c>
      <c r="J1492" s="159"/>
      <c r="K1492" s="325"/>
    </row>
    <row r="1493" spans="3:11">
      <c r="C1493" s="83" t="s">
        <v>1216</v>
      </c>
      <c r="D1493" s="80"/>
      <c r="E1493" s="80"/>
      <c r="F1493" s="80"/>
      <c r="G1493" s="162"/>
      <c r="H1493" s="64">
        <f>SUM(H1492:H1492)</f>
        <v>36600</v>
      </c>
      <c r="J1493" s="159"/>
      <c r="K1493" s="325"/>
    </row>
    <row r="1494" spans="3:11">
      <c r="C1494" s="72" t="s">
        <v>1217</v>
      </c>
      <c r="D1494" s="59" t="s">
        <v>1218</v>
      </c>
      <c r="E1494" s="73"/>
      <c r="F1494" s="73"/>
      <c r="G1494" s="73"/>
      <c r="H1494" s="73"/>
      <c r="J1494" s="159"/>
      <c r="K1494" s="325"/>
    </row>
    <row r="1495" spans="3:11">
      <c r="C1495" s="83" t="s">
        <v>1219</v>
      </c>
      <c r="D1495" s="80"/>
      <c r="E1495" s="80"/>
      <c r="F1495" s="80"/>
      <c r="G1495" s="162"/>
      <c r="H1495" s="303">
        <v>0</v>
      </c>
      <c r="J1495" s="159"/>
      <c r="K1495" s="325"/>
    </row>
    <row r="1496" spans="3:11">
      <c r="C1496" s="58" t="s">
        <v>1220</v>
      </c>
      <c r="D1496" s="69" t="s">
        <v>1221</v>
      </c>
      <c r="E1496" s="70"/>
      <c r="F1496" s="70"/>
      <c r="G1496" s="71"/>
      <c r="H1496" s="304">
        <f>H1495+H1493+H1490</f>
        <v>45700</v>
      </c>
      <c r="I1496" s="319"/>
      <c r="J1496" s="159"/>
      <c r="K1496" s="325"/>
    </row>
    <row r="1497" spans="3:11">
      <c r="C1497" s="58" t="s">
        <v>1222</v>
      </c>
      <c r="D1497" s="69" t="s">
        <v>1325</v>
      </c>
      <c r="E1497" s="70"/>
      <c r="F1497" s="71"/>
      <c r="G1497" s="95">
        <f>$M$9</f>
        <v>0.1</v>
      </c>
      <c r="H1497" s="64">
        <f>H1496*G1497</f>
        <v>4570</v>
      </c>
      <c r="I1497" s="319"/>
      <c r="J1497" s="159"/>
      <c r="K1497" s="325"/>
    </row>
    <row r="1498" spans="3:11">
      <c r="C1498" s="58" t="s">
        <v>1223</v>
      </c>
      <c r="D1498" s="69" t="s">
        <v>1224</v>
      </c>
      <c r="E1498" s="70"/>
      <c r="F1498" s="70"/>
      <c r="G1498" s="71"/>
      <c r="H1498" s="305">
        <f>SUM(H1496:H1497)</f>
        <v>50270</v>
      </c>
      <c r="I1498" s="319"/>
      <c r="J1498" s="159"/>
      <c r="K1498" s="325"/>
    </row>
    <row r="1499" spans="3:11">
      <c r="J1499" s="159"/>
      <c r="K1499" s="325"/>
    </row>
    <row r="1500" spans="3:11">
      <c r="C1500" s="53" t="s">
        <v>3362</v>
      </c>
      <c r="D1500" s="313" t="s">
        <v>1721</v>
      </c>
      <c r="E1500" s="315"/>
      <c r="F1500" s="315"/>
      <c r="G1500" s="315"/>
      <c r="H1500" s="315"/>
      <c r="I1500" s="56">
        <f>ROUNDDOWN(H1515,-2)</f>
        <v>56400</v>
      </c>
      <c r="J1500" s="159"/>
      <c r="K1500" s="325"/>
    </row>
    <row r="1501" spans="3:11" ht="27.6">
      <c r="C1501" s="300" t="s">
        <v>1197</v>
      </c>
      <c r="D1501" s="300" t="s">
        <v>1198</v>
      </c>
      <c r="E1501" s="300" t="s">
        <v>1199</v>
      </c>
      <c r="F1501" s="300" t="s">
        <v>1200</v>
      </c>
      <c r="G1501" s="300" t="s">
        <v>1201</v>
      </c>
      <c r="H1501" s="300" t="s">
        <v>1202</v>
      </c>
      <c r="J1501" s="159"/>
      <c r="K1501" s="325"/>
    </row>
    <row r="1502" spans="3:11">
      <c r="C1502" s="72" t="s">
        <v>1203</v>
      </c>
      <c r="D1502" s="59" t="s">
        <v>1204</v>
      </c>
      <c r="E1502" s="73"/>
      <c r="F1502" s="73"/>
      <c r="G1502" s="73"/>
      <c r="H1502" s="73"/>
      <c r="J1502" s="159"/>
      <c r="K1502" s="325"/>
    </row>
    <row r="1503" spans="3:11">
      <c r="C1503" s="301">
        <v>1</v>
      </c>
      <c r="D1503" s="59" t="s">
        <v>5</v>
      </c>
      <c r="E1503" s="302" t="s">
        <v>6</v>
      </c>
      <c r="F1503" s="74">
        <v>2.4E-2</v>
      </c>
      <c r="G1503" s="64">
        <f>VLOOKUP(D1503,upahbahan,3,FALSE)</f>
        <v>100000</v>
      </c>
      <c r="H1503" s="64">
        <f>F1503*G1503</f>
        <v>2400</v>
      </c>
      <c r="J1503" s="159"/>
      <c r="K1503" s="325"/>
    </row>
    <row r="1504" spans="3:11">
      <c r="C1504" s="301">
        <v>2</v>
      </c>
      <c r="D1504" s="59" t="str">
        <f>D1487</f>
        <v>Tukang listrik</v>
      </c>
      <c r="E1504" s="302" t="s">
        <v>6</v>
      </c>
      <c r="F1504" s="74">
        <v>0.04</v>
      </c>
      <c r="G1504" s="64">
        <f>VLOOKUP(D1504,upahbahan,3,FALSE)</f>
        <v>145000</v>
      </c>
      <c r="H1504" s="64">
        <f t="shared" ref="H1504:H1506" si="151">F1504*G1504</f>
        <v>5800</v>
      </c>
      <c r="J1504" s="159"/>
      <c r="K1504" s="325"/>
    </row>
    <row r="1505" spans="3:11">
      <c r="C1505" s="301">
        <v>3</v>
      </c>
      <c r="D1505" s="59" t="s">
        <v>18</v>
      </c>
      <c r="E1505" s="302" t="s">
        <v>6</v>
      </c>
      <c r="F1505" s="74">
        <v>4.0000000000000001E-3</v>
      </c>
      <c r="G1505" s="64">
        <f>VLOOKUP(D1505,upahbahan,3,FALSE)</f>
        <v>175000</v>
      </c>
      <c r="H1505" s="64">
        <f t="shared" si="151"/>
        <v>700</v>
      </c>
      <c r="J1505" s="159"/>
      <c r="K1505" s="325"/>
    </row>
    <row r="1506" spans="3:11">
      <c r="C1506" s="301">
        <v>4</v>
      </c>
      <c r="D1506" s="59" t="s">
        <v>19</v>
      </c>
      <c r="E1506" s="302" t="s">
        <v>6</v>
      </c>
      <c r="F1506" s="74">
        <v>1E-3</v>
      </c>
      <c r="G1506" s="64">
        <f>VLOOKUP(D1506,upahbahan,3,FALSE)</f>
        <v>200000</v>
      </c>
      <c r="H1506" s="64">
        <f t="shared" si="151"/>
        <v>200</v>
      </c>
      <c r="J1506" s="159"/>
      <c r="K1506" s="325"/>
    </row>
    <row r="1507" spans="3:11">
      <c r="C1507" s="83" t="s">
        <v>1210</v>
      </c>
      <c r="D1507" s="80"/>
      <c r="E1507" s="80"/>
      <c r="F1507" s="187"/>
      <c r="G1507" s="218"/>
      <c r="H1507" s="64">
        <f>SUM(H1503:H1506)</f>
        <v>9100</v>
      </c>
      <c r="I1507" s="219"/>
      <c r="J1507" s="159"/>
      <c r="K1507" s="325"/>
    </row>
    <row r="1508" spans="3:11">
      <c r="C1508" s="72" t="s">
        <v>1211</v>
      </c>
      <c r="D1508" s="59" t="s">
        <v>1212</v>
      </c>
      <c r="E1508" s="73"/>
      <c r="F1508" s="205"/>
      <c r="G1508" s="73"/>
      <c r="H1508" s="73"/>
      <c r="J1508" s="159"/>
      <c r="K1508" s="325"/>
    </row>
    <row r="1509" spans="3:11">
      <c r="C1509" s="363" t="s">
        <v>1205</v>
      </c>
      <c r="D1509" s="77" t="s">
        <v>860</v>
      </c>
      <c r="E1509" s="68" t="s">
        <v>114</v>
      </c>
      <c r="F1509" s="74">
        <v>1.2</v>
      </c>
      <c r="G1509" s="64">
        <f>VLOOKUP(D1509,upahbahan,3,FALSE)</f>
        <v>35200</v>
      </c>
      <c r="H1509" s="64">
        <f>F1509*G1509</f>
        <v>42240</v>
      </c>
      <c r="J1509" s="159"/>
      <c r="K1509" s="325"/>
    </row>
    <row r="1510" spans="3:11">
      <c r="C1510" s="83" t="s">
        <v>1216</v>
      </c>
      <c r="D1510" s="80"/>
      <c r="E1510" s="80"/>
      <c r="F1510" s="80"/>
      <c r="G1510" s="162"/>
      <c r="H1510" s="64">
        <f>SUM(H1509:H1509)</f>
        <v>42240</v>
      </c>
      <c r="J1510" s="159"/>
      <c r="K1510" s="325"/>
    </row>
    <row r="1511" spans="3:11">
      <c r="C1511" s="72" t="s">
        <v>1217</v>
      </c>
      <c r="D1511" s="59" t="s">
        <v>1218</v>
      </c>
      <c r="E1511" s="73"/>
      <c r="F1511" s="73"/>
      <c r="G1511" s="73"/>
      <c r="H1511" s="73"/>
      <c r="J1511" s="159"/>
      <c r="K1511" s="325"/>
    </row>
    <row r="1512" spans="3:11">
      <c r="C1512" s="83" t="s">
        <v>1219</v>
      </c>
      <c r="D1512" s="80"/>
      <c r="E1512" s="80"/>
      <c r="F1512" s="80"/>
      <c r="G1512" s="162"/>
      <c r="H1512" s="303">
        <v>0</v>
      </c>
      <c r="J1512" s="159"/>
      <c r="K1512" s="325"/>
    </row>
    <row r="1513" spans="3:11">
      <c r="C1513" s="58" t="s">
        <v>1220</v>
      </c>
      <c r="D1513" s="69" t="s">
        <v>1221</v>
      </c>
      <c r="E1513" s="70"/>
      <c r="F1513" s="70"/>
      <c r="G1513" s="71"/>
      <c r="H1513" s="304">
        <f>H1512+H1510+H1507</f>
        <v>51340</v>
      </c>
      <c r="I1513" s="319"/>
      <c r="J1513" s="159"/>
      <c r="K1513" s="325"/>
    </row>
    <row r="1514" spans="3:11">
      <c r="C1514" s="58" t="s">
        <v>1222</v>
      </c>
      <c r="D1514" s="69" t="s">
        <v>1325</v>
      </c>
      <c r="E1514" s="70"/>
      <c r="F1514" s="71"/>
      <c r="G1514" s="95">
        <f>$M$9</f>
        <v>0.1</v>
      </c>
      <c r="H1514" s="64">
        <f>H1513*G1514</f>
        <v>5134</v>
      </c>
      <c r="I1514" s="319"/>
      <c r="J1514" s="159"/>
      <c r="K1514" s="325"/>
    </row>
    <row r="1515" spans="3:11">
      <c r="C1515" s="58" t="s">
        <v>1223</v>
      </c>
      <c r="D1515" s="69" t="s">
        <v>1224</v>
      </c>
      <c r="E1515" s="70"/>
      <c r="F1515" s="70"/>
      <c r="G1515" s="71"/>
      <c r="H1515" s="305">
        <f>SUM(H1513:H1514)</f>
        <v>56474</v>
      </c>
      <c r="I1515" s="319"/>
      <c r="J1515" s="159"/>
      <c r="K1515" s="325"/>
    </row>
    <row r="1516" spans="3:11">
      <c r="J1516" s="159"/>
      <c r="K1516" s="325"/>
    </row>
    <row r="1517" spans="3:11">
      <c r="C1517" s="53" t="s">
        <v>3363</v>
      </c>
      <c r="D1517" s="313" t="s">
        <v>1722</v>
      </c>
      <c r="E1517" s="315"/>
      <c r="F1517" s="315"/>
      <c r="G1517" s="315"/>
      <c r="H1517" s="315"/>
      <c r="I1517" s="56">
        <f>ROUNDDOWN(H1532,-2)</f>
        <v>67200</v>
      </c>
      <c r="J1517" s="159"/>
      <c r="K1517" s="325"/>
    </row>
    <row r="1518" spans="3:11" ht="27.6">
      <c r="C1518" s="300" t="s">
        <v>1197</v>
      </c>
      <c r="D1518" s="300" t="s">
        <v>1198</v>
      </c>
      <c r="E1518" s="300" t="s">
        <v>1199</v>
      </c>
      <c r="F1518" s="300" t="s">
        <v>1200</v>
      </c>
      <c r="G1518" s="300" t="s">
        <v>1201</v>
      </c>
      <c r="H1518" s="300" t="s">
        <v>1202</v>
      </c>
      <c r="J1518" s="159"/>
      <c r="K1518" s="325"/>
    </row>
    <row r="1519" spans="3:11">
      <c r="C1519" s="72" t="s">
        <v>1203</v>
      </c>
      <c r="D1519" s="59" t="s">
        <v>1204</v>
      </c>
      <c r="E1519" s="73"/>
      <c r="F1519" s="73"/>
      <c r="G1519" s="73"/>
      <c r="H1519" s="73"/>
      <c r="J1519" s="159"/>
      <c r="K1519" s="325"/>
    </row>
    <row r="1520" spans="3:11">
      <c r="C1520" s="301">
        <v>1</v>
      </c>
      <c r="D1520" s="59" t="s">
        <v>5</v>
      </c>
      <c r="E1520" s="302" t="s">
        <v>6</v>
      </c>
      <c r="F1520" s="74">
        <v>2.4E-2</v>
      </c>
      <c r="G1520" s="64">
        <f>VLOOKUP(D1520,upahbahan,3,FALSE)</f>
        <v>100000</v>
      </c>
      <c r="H1520" s="64">
        <f>F1520*G1520</f>
        <v>2400</v>
      </c>
      <c r="J1520" s="159"/>
      <c r="K1520" s="325"/>
    </row>
    <row r="1521" spans="3:11">
      <c r="C1521" s="301">
        <v>2</v>
      </c>
      <c r="D1521" s="59" t="str">
        <f>D1504</f>
        <v>Tukang listrik</v>
      </c>
      <c r="E1521" s="302" t="s">
        <v>6</v>
      </c>
      <c r="F1521" s="74">
        <v>0.04</v>
      </c>
      <c r="G1521" s="64">
        <f>VLOOKUP(D1521,upahbahan,3,FALSE)</f>
        <v>145000</v>
      </c>
      <c r="H1521" s="64">
        <f t="shared" ref="H1521:H1523" si="152">F1521*G1521</f>
        <v>5800</v>
      </c>
      <c r="J1521" s="159"/>
      <c r="K1521" s="325"/>
    </row>
    <row r="1522" spans="3:11">
      <c r="C1522" s="301">
        <v>3</v>
      </c>
      <c r="D1522" s="59" t="s">
        <v>18</v>
      </c>
      <c r="E1522" s="302" t="s">
        <v>6</v>
      </c>
      <c r="F1522" s="74">
        <v>4.0000000000000001E-3</v>
      </c>
      <c r="G1522" s="64">
        <f>VLOOKUP(D1522,upahbahan,3,FALSE)</f>
        <v>175000</v>
      </c>
      <c r="H1522" s="64">
        <f t="shared" si="152"/>
        <v>700</v>
      </c>
      <c r="J1522" s="159"/>
      <c r="K1522" s="325"/>
    </row>
    <row r="1523" spans="3:11">
      <c r="C1523" s="301">
        <v>4</v>
      </c>
      <c r="D1523" s="59" t="s">
        <v>19</v>
      </c>
      <c r="E1523" s="302" t="s">
        <v>6</v>
      </c>
      <c r="F1523" s="74">
        <v>1E-3</v>
      </c>
      <c r="G1523" s="64">
        <f>VLOOKUP(D1523,upahbahan,3,FALSE)</f>
        <v>200000</v>
      </c>
      <c r="H1523" s="64">
        <f t="shared" si="152"/>
        <v>200</v>
      </c>
      <c r="J1523" s="159"/>
      <c r="K1523" s="325"/>
    </row>
    <row r="1524" spans="3:11">
      <c r="C1524" s="83" t="s">
        <v>1210</v>
      </c>
      <c r="D1524" s="80"/>
      <c r="E1524" s="80"/>
      <c r="F1524" s="187"/>
      <c r="G1524" s="218"/>
      <c r="H1524" s="64">
        <f>SUM(H1520:H1523)</f>
        <v>9100</v>
      </c>
      <c r="I1524" s="219"/>
      <c r="J1524" s="159"/>
      <c r="K1524" s="325"/>
    </row>
    <row r="1525" spans="3:11">
      <c r="C1525" s="72" t="s">
        <v>1211</v>
      </c>
      <c r="D1525" s="59" t="s">
        <v>1212</v>
      </c>
      <c r="E1525" s="73"/>
      <c r="F1525" s="205"/>
      <c r="G1525" s="73"/>
      <c r="H1525" s="73"/>
      <c r="J1525" s="159"/>
      <c r="K1525" s="325"/>
    </row>
    <row r="1526" spans="3:11">
      <c r="C1526" s="363" t="s">
        <v>1205</v>
      </c>
      <c r="D1526" s="77" t="s">
        <v>861</v>
      </c>
      <c r="E1526" s="68" t="s">
        <v>114</v>
      </c>
      <c r="F1526" s="74">
        <v>1.2</v>
      </c>
      <c r="G1526" s="64">
        <f>VLOOKUP(D1526,upahbahan,3,FALSE)</f>
        <v>43350</v>
      </c>
      <c r="H1526" s="64">
        <f>F1526*G1526</f>
        <v>52020</v>
      </c>
      <c r="J1526" s="159"/>
      <c r="K1526" s="325"/>
    </row>
    <row r="1527" spans="3:11">
      <c r="C1527" s="83" t="s">
        <v>1216</v>
      </c>
      <c r="D1527" s="80"/>
      <c r="E1527" s="80"/>
      <c r="F1527" s="80"/>
      <c r="G1527" s="162"/>
      <c r="H1527" s="64">
        <f>SUM(H1526:H1526)</f>
        <v>52020</v>
      </c>
      <c r="J1527" s="159"/>
      <c r="K1527" s="325"/>
    </row>
    <row r="1528" spans="3:11">
      <c r="C1528" s="72" t="s">
        <v>1217</v>
      </c>
      <c r="D1528" s="59" t="s">
        <v>1218</v>
      </c>
      <c r="E1528" s="73"/>
      <c r="F1528" s="73"/>
      <c r="G1528" s="73"/>
      <c r="H1528" s="73"/>
      <c r="J1528" s="159"/>
      <c r="K1528" s="325"/>
    </row>
    <row r="1529" spans="3:11">
      <c r="C1529" s="83" t="s">
        <v>1219</v>
      </c>
      <c r="D1529" s="80"/>
      <c r="E1529" s="80"/>
      <c r="F1529" s="80"/>
      <c r="G1529" s="162"/>
      <c r="H1529" s="303">
        <v>0</v>
      </c>
      <c r="J1529" s="159"/>
      <c r="K1529" s="325"/>
    </row>
    <row r="1530" spans="3:11">
      <c r="C1530" s="58" t="s">
        <v>1220</v>
      </c>
      <c r="D1530" s="69" t="s">
        <v>1221</v>
      </c>
      <c r="E1530" s="70"/>
      <c r="F1530" s="70"/>
      <c r="G1530" s="71"/>
      <c r="H1530" s="304">
        <f>H1529+H1527+H1524</f>
        <v>61120</v>
      </c>
      <c r="I1530" s="319"/>
      <c r="J1530" s="159"/>
      <c r="K1530" s="325"/>
    </row>
    <row r="1531" spans="3:11">
      <c r="C1531" s="58" t="s">
        <v>1222</v>
      </c>
      <c r="D1531" s="69" t="s">
        <v>1325</v>
      </c>
      <c r="E1531" s="70"/>
      <c r="F1531" s="71"/>
      <c r="G1531" s="95">
        <f>$M$9</f>
        <v>0.1</v>
      </c>
      <c r="H1531" s="64">
        <f>H1530*G1531</f>
        <v>6112</v>
      </c>
      <c r="I1531" s="319"/>
      <c r="J1531" s="159"/>
      <c r="K1531" s="325"/>
    </row>
    <row r="1532" spans="3:11">
      <c r="C1532" s="58" t="s">
        <v>1223</v>
      </c>
      <c r="D1532" s="69" t="s">
        <v>1224</v>
      </c>
      <c r="E1532" s="70"/>
      <c r="F1532" s="70"/>
      <c r="G1532" s="71"/>
      <c r="H1532" s="305">
        <f>SUM(H1530:H1531)</f>
        <v>67232</v>
      </c>
      <c r="I1532" s="319"/>
      <c r="J1532" s="159"/>
      <c r="K1532" s="325"/>
    </row>
    <row r="1533" spans="3:11">
      <c r="J1533" s="159"/>
      <c r="K1533" s="325"/>
    </row>
    <row r="1534" spans="3:11">
      <c r="C1534" s="53" t="s">
        <v>3364</v>
      </c>
      <c r="D1534" s="313" t="s">
        <v>1723</v>
      </c>
      <c r="E1534" s="315"/>
      <c r="F1534" s="315"/>
      <c r="G1534" s="315"/>
      <c r="H1534" s="315"/>
      <c r="I1534" s="56">
        <f>ROUNDDOWN(H1549,-2)</f>
        <v>90200</v>
      </c>
      <c r="J1534" s="159"/>
      <c r="K1534" s="325"/>
    </row>
    <row r="1535" spans="3:11" ht="27.6">
      <c r="C1535" s="300" t="s">
        <v>1197</v>
      </c>
      <c r="D1535" s="300" t="s">
        <v>1198</v>
      </c>
      <c r="E1535" s="300" t="s">
        <v>1199</v>
      </c>
      <c r="F1535" s="300" t="s">
        <v>1200</v>
      </c>
      <c r="G1535" s="300" t="s">
        <v>1201</v>
      </c>
      <c r="H1535" s="300" t="s">
        <v>1202</v>
      </c>
      <c r="J1535" s="159"/>
      <c r="K1535" s="325"/>
    </row>
    <row r="1536" spans="3:11">
      <c r="C1536" s="72" t="s">
        <v>1203</v>
      </c>
      <c r="D1536" s="59" t="s">
        <v>1204</v>
      </c>
      <c r="E1536" s="73"/>
      <c r="F1536" s="73"/>
      <c r="G1536" s="73"/>
      <c r="H1536" s="73"/>
      <c r="J1536" s="159"/>
      <c r="K1536" s="325"/>
    </row>
    <row r="1537" spans="3:11">
      <c r="C1537" s="301">
        <v>1</v>
      </c>
      <c r="D1537" s="59" t="s">
        <v>5</v>
      </c>
      <c r="E1537" s="302" t="s">
        <v>6</v>
      </c>
      <c r="F1537" s="74">
        <v>2.4E-2</v>
      </c>
      <c r="G1537" s="64">
        <f>VLOOKUP(D1537,upahbahan,3,FALSE)</f>
        <v>100000</v>
      </c>
      <c r="H1537" s="64">
        <f>F1537*G1537</f>
        <v>2400</v>
      </c>
      <c r="J1537" s="159"/>
      <c r="K1537" s="325"/>
    </row>
    <row r="1538" spans="3:11">
      <c r="C1538" s="301">
        <v>2</v>
      </c>
      <c r="D1538" s="59" t="str">
        <f>D1521</f>
        <v>Tukang listrik</v>
      </c>
      <c r="E1538" s="302" t="s">
        <v>6</v>
      </c>
      <c r="F1538" s="74">
        <v>0.04</v>
      </c>
      <c r="G1538" s="64">
        <f>VLOOKUP(D1538,upahbahan,3,FALSE)</f>
        <v>145000</v>
      </c>
      <c r="H1538" s="64">
        <f>F1538*G1538</f>
        <v>5800</v>
      </c>
      <c r="J1538" s="159"/>
      <c r="K1538" s="325"/>
    </row>
    <row r="1539" spans="3:11">
      <c r="C1539" s="301">
        <v>3</v>
      </c>
      <c r="D1539" s="59" t="s">
        <v>18</v>
      </c>
      <c r="E1539" s="302" t="s">
        <v>6</v>
      </c>
      <c r="F1539" s="74">
        <v>4.0000000000000001E-3</v>
      </c>
      <c r="G1539" s="64">
        <f>VLOOKUP(D1539,upahbahan,3,FALSE)</f>
        <v>175000</v>
      </c>
      <c r="H1539" s="64">
        <f t="shared" ref="H1539:H1540" si="153">F1539*G1539</f>
        <v>700</v>
      </c>
      <c r="J1539" s="159"/>
      <c r="K1539" s="325"/>
    </row>
    <row r="1540" spans="3:11">
      <c r="C1540" s="301">
        <v>4</v>
      </c>
      <c r="D1540" s="59" t="s">
        <v>19</v>
      </c>
      <c r="E1540" s="302" t="s">
        <v>6</v>
      </c>
      <c r="F1540" s="74">
        <v>1E-3</v>
      </c>
      <c r="G1540" s="64">
        <f>VLOOKUP(D1540,upahbahan,3,FALSE)</f>
        <v>200000</v>
      </c>
      <c r="H1540" s="64">
        <f t="shared" si="153"/>
        <v>200</v>
      </c>
      <c r="J1540" s="159"/>
      <c r="K1540" s="325"/>
    </row>
    <row r="1541" spans="3:11">
      <c r="C1541" s="83" t="s">
        <v>1210</v>
      </c>
      <c r="D1541" s="80"/>
      <c r="E1541" s="80"/>
      <c r="F1541" s="187"/>
      <c r="G1541" s="218"/>
      <c r="H1541" s="64">
        <f>SUM(H1537:H1540)</f>
        <v>9100</v>
      </c>
      <c r="I1541" s="219"/>
      <c r="J1541" s="159"/>
      <c r="K1541" s="325"/>
    </row>
    <row r="1542" spans="3:11">
      <c r="C1542" s="72" t="s">
        <v>1211</v>
      </c>
      <c r="D1542" s="59" t="s">
        <v>1212</v>
      </c>
      <c r="E1542" s="73"/>
      <c r="F1542" s="205"/>
      <c r="G1542" s="73"/>
      <c r="H1542" s="73"/>
      <c r="J1542" s="159"/>
      <c r="K1542" s="325"/>
    </row>
    <row r="1543" spans="3:11">
      <c r="C1543" s="363" t="s">
        <v>1205</v>
      </c>
      <c r="D1543" s="77" t="s">
        <v>857</v>
      </c>
      <c r="E1543" s="68" t="s">
        <v>114</v>
      </c>
      <c r="F1543" s="74">
        <v>1.2</v>
      </c>
      <c r="G1543" s="64">
        <f>VLOOKUP(D1543,upahbahan,3,FALSE)</f>
        <v>60750</v>
      </c>
      <c r="H1543" s="64">
        <f t="shared" ref="H1543" si="154">F1543*G1543</f>
        <v>72900</v>
      </c>
      <c r="J1543" s="159"/>
      <c r="K1543" s="325"/>
    </row>
    <row r="1544" spans="3:11">
      <c r="C1544" s="83" t="s">
        <v>1216</v>
      </c>
      <c r="D1544" s="80"/>
      <c r="E1544" s="80"/>
      <c r="F1544" s="80"/>
      <c r="G1544" s="162"/>
      <c r="H1544" s="64">
        <f>SUM(H1543:H1543)</f>
        <v>72900</v>
      </c>
      <c r="J1544" s="159"/>
      <c r="K1544" s="325"/>
    </row>
    <row r="1545" spans="3:11">
      <c r="C1545" s="72" t="s">
        <v>1217</v>
      </c>
      <c r="D1545" s="59" t="s">
        <v>1218</v>
      </c>
      <c r="E1545" s="73"/>
      <c r="F1545" s="73"/>
      <c r="G1545" s="73"/>
      <c r="H1545" s="73"/>
      <c r="J1545" s="159"/>
      <c r="K1545" s="325"/>
    </row>
    <row r="1546" spans="3:11">
      <c r="C1546" s="83" t="s">
        <v>1219</v>
      </c>
      <c r="D1546" s="80"/>
      <c r="E1546" s="80"/>
      <c r="F1546" s="80"/>
      <c r="G1546" s="162"/>
      <c r="H1546" s="303">
        <v>0</v>
      </c>
      <c r="J1546" s="159"/>
      <c r="K1546" s="325"/>
    </row>
    <row r="1547" spans="3:11">
      <c r="C1547" s="58" t="s">
        <v>1220</v>
      </c>
      <c r="D1547" s="69" t="s">
        <v>1221</v>
      </c>
      <c r="E1547" s="70"/>
      <c r="F1547" s="70"/>
      <c r="G1547" s="71"/>
      <c r="H1547" s="304">
        <f>H1546+H1544+H1541</f>
        <v>82000</v>
      </c>
      <c r="I1547" s="319"/>
      <c r="J1547" s="159"/>
      <c r="K1547" s="325"/>
    </row>
    <row r="1548" spans="3:11">
      <c r="C1548" s="58" t="s">
        <v>1222</v>
      </c>
      <c r="D1548" s="69" t="s">
        <v>1325</v>
      </c>
      <c r="E1548" s="70"/>
      <c r="F1548" s="71"/>
      <c r="G1548" s="95">
        <f>$M$9</f>
        <v>0.1</v>
      </c>
      <c r="H1548" s="64">
        <f>H1547*G1548</f>
        <v>8200</v>
      </c>
      <c r="I1548" s="319"/>
      <c r="J1548" s="159"/>
      <c r="K1548" s="325"/>
    </row>
    <row r="1549" spans="3:11">
      <c r="C1549" s="58" t="s">
        <v>1223</v>
      </c>
      <c r="D1549" s="69" t="s">
        <v>1224</v>
      </c>
      <c r="E1549" s="70"/>
      <c r="F1549" s="70"/>
      <c r="G1549" s="71"/>
      <c r="H1549" s="305">
        <f>SUM(H1547:H1548)</f>
        <v>90200</v>
      </c>
      <c r="I1549" s="319"/>
      <c r="J1549" s="159"/>
      <c r="K1549" s="325"/>
    </row>
    <row r="1550" spans="3:11">
      <c r="J1550" s="159"/>
      <c r="K1550" s="325"/>
    </row>
    <row r="1551" spans="3:11">
      <c r="C1551" s="53" t="s">
        <v>3365</v>
      </c>
      <c r="D1551" s="313" t="s">
        <v>1724</v>
      </c>
      <c r="E1551" s="315"/>
      <c r="F1551" s="315"/>
      <c r="G1551" s="315"/>
      <c r="H1551" s="315"/>
      <c r="I1551" s="56">
        <f>ROUNDDOWN(H1566,-2)</f>
        <v>118200</v>
      </c>
      <c r="J1551" s="159"/>
      <c r="K1551" s="325"/>
    </row>
    <row r="1552" spans="3:11" ht="27.6">
      <c r="C1552" s="300" t="s">
        <v>1197</v>
      </c>
      <c r="D1552" s="300" t="s">
        <v>1198</v>
      </c>
      <c r="E1552" s="300" t="s">
        <v>1199</v>
      </c>
      <c r="F1552" s="300" t="s">
        <v>1200</v>
      </c>
      <c r="G1552" s="300" t="s">
        <v>1201</v>
      </c>
      <c r="H1552" s="300" t="s">
        <v>1202</v>
      </c>
      <c r="J1552" s="159"/>
      <c r="K1552" s="325"/>
    </row>
    <row r="1553" spans="3:11">
      <c r="C1553" s="72" t="s">
        <v>1203</v>
      </c>
      <c r="D1553" s="59" t="s">
        <v>1204</v>
      </c>
      <c r="E1553" s="73"/>
      <c r="F1553" s="73"/>
      <c r="G1553" s="73"/>
      <c r="H1553" s="73"/>
      <c r="J1553" s="159"/>
      <c r="K1553" s="325"/>
    </row>
    <row r="1554" spans="3:11">
      <c r="C1554" s="301">
        <v>1</v>
      </c>
      <c r="D1554" s="59" t="s">
        <v>5</v>
      </c>
      <c r="E1554" s="302" t="s">
        <v>6</v>
      </c>
      <c r="F1554" s="74">
        <v>2.4E-2</v>
      </c>
      <c r="G1554" s="64">
        <f>VLOOKUP(D1554,upahbahan,3,FALSE)</f>
        <v>100000</v>
      </c>
      <c r="H1554" s="64">
        <f t="shared" ref="H1554:H1557" si="155">F1554*G1554</f>
        <v>2400</v>
      </c>
      <c r="J1554" s="159"/>
      <c r="K1554" s="325"/>
    </row>
    <row r="1555" spans="3:11">
      <c r="C1555" s="301">
        <v>2</v>
      </c>
      <c r="D1555" s="59" t="str">
        <f>D1538</f>
        <v>Tukang listrik</v>
      </c>
      <c r="E1555" s="302" t="s">
        <v>6</v>
      </c>
      <c r="F1555" s="74">
        <v>0.04</v>
      </c>
      <c r="G1555" s="64">
        <f>VLOOKUP(D1555,upahbahan,3,FALSE)</f>
        <v>145000</v>
      </c>
      <c r="H1555" s="64">
        <f t="shared" si="155"/>
        <v>5800</v>
      </c>
      <c r="J1555" s="159"/>
      <c r="K1555" s="325"/>
    </row>
    <row r="1556" spans="3:11">
      <c r="C1556" s="301">
        <v>3</v>
      </c>
      <c r="D1556" s="59" t="s">
        <v>18</v>
      </c>
      <c r="E1556" s="302" t="s">
        <v>6</v>
      </c>
      <c r="F1556" s="74">
        <v>4.0000000000000001E-3</v>
      </c>
      <c r="G1556" s="64">
        <f>VLOOKUP(D1556,upahbahan,3,FALSE)</f>
        <v>175000</v>
      </c>
      <c r="H1556" s="64">
        <f t="shared" si="155"/>
        <v>700</v>
      </c>
      <c r="J1556" s="159"/>
      <c r="K1556" s="325"/>
    </row>
    <row r="1557" spans="3:11">
      <c r="C1557" s="301">
        <v>4</v>
      </c>
      <c r="D1557" s="59" t="s">
        <v>19</v>
      </c>
      <c r="E1557" s="302" t="s">
        <v>6</v>
      </c>
      <c r="F1557" s="74">
        <v>1E-3</v>
      </c>
      <c r="G1557" s="64">
        <f>VLOOKUP(D1557,upahbahan,3,FALSE)</f>
        <v>200000</v>
      </c>
      <c r="H1557" s="64">
        <f t="shared" si="155"/>
        <v>200</v>
      </c>
      <c r="J1557" s="159"/>
      <c r="K1557" s="325"/>
    </row>
    <row r="1558" spans="3:11">
      <c r="C1558" s="83" t="s">
        <v>1210</v>
      </c>
      <c r="D1558" s="80"/>
      <c r="E1558" s="80"/>
      <c r="F1558" s="187"/>
      <c r="G1558" s="218"/>
      <c r="H1558" s="64">
        <f>SUM(H1554:H1557)</f>
        <v>9100</v>
      </c>
      <c r="I1558" s="219"/>
      <c r="J1558" s="159"/>
      <c r="K1558" s="325"/>
    </row>
    <row r="1559" spans="3:11">
      <c r="C1559" s="72" t="s">
        <v>1211</v>
      </c>
      <c r="D1559" s="59" t="s">
        <v>1212</v>
      </c>
      <c r="E1559" s="73"/>
      <c r="F1559" s="205"/>
      <c r="G1559" s="73"/>
      <c r="H1559" s="73"/>
      <c r="J1559" s="159"/>
      <c r="K1559" s="325"/>
    </row>
    <row r="1560" spans="3:11">
      <c r="C1560" s="363" t="s">
        <v>1205</v>
      </c>
      <c r="D1560" s="77" t="s">
        <v>858</v>
      </c>
      <c r="E1560" s="68" t="s">
        <v>114</v>
      </c>
      <c r="F1560" s="74">
        <v>1.2</v>
      </c>
      <c r="G1560" s="64">
        <f>VLOOKUP(D1560,upahbahan,3,FALSE)</f>
        <v>82000</v>
      </c>
      <c r="H1560" s="64">
        <f t="shared" ref="H1560" si="156">F1560*G1560</f>
        <v>98400</v>
      </c>
      <c r="J1560" s="159"/>
      <c r="K1560" s="325"/>
    </row>
    <row r="1561" spans="3:11">
      <c r="C1561" s="83" t="s">
        <v>1216</v>
      </c>
      <c r="D1561" s="80"/>
      <c r="E1561" s="80"/>
      <c r="F1561" s="80"/>
      <c r="G1561" s="162"/>
      <c r="H1561" s="64">
        <f>SUM(H1560:H1560)</f>
        <v>98400</v>
      </c>
      <c r="J1561" s="159"/>
      <c r="K1561" s="325"/>
    </row>
    <row r="1562" spans="3:11">
      <c r="C1562" s="72" t="s">
        <v>1217</v>
      </c>
      <c r="D1562" s="59" t="s">
        <v>1218</v>
      </c>
      <c r="E1562" s="73"/>
      <c r="F1562" s="73"/>
      <c r="G1562" s="73"/>
      <c r="H1562" s="73"/>
      <c r="J1562" s="159"/>
      <c r="K1562" s="325"/>
    </row>
    <row r="1563" spans="3:11">
      <c r="C1563" s="83" t="s">
        <v>1219</v>
      </c>
      <c r="D1563" s="80"/>
      <c r="E1563" s="80"/>
      <c r="F1563" s="80"/>
      <c r="G1563" s="162"/>
      <c r="H1563" s="303">
        <v>0</v>
      </c>
      <c r="J1563" s="159"/>
      <c r="K1563" s="325"/>
    </row>
    <row r="1564" spans="3:11">
      <c r="C1564" s="58" t="s">
        <v>1220</v>
      </c>
      <c r="D1564" s="69" t="s">
        <v>1221</v>
      </c>
      <c r="E1564" s="70"/>
      <c r="F1564" s="70"/>
      <c r="G1564" s="71"/>
      <c r="H1564" s="304">
        <f>H1563+H1561+H1558</f>
        <v>107500</v>
      </c>
      <c r="I1564" s="319"/>
      <c r="J1564" s="159"/>
      <c r="K1564" s="325"/>
    </row>
    <row r="1565" spans="3:11">
      <c r="C1565" s="58" t="s">
        <v>1222</v>
      </c>
      <c r="D1565" s="69" t="s">
        <v>1325</v>
      </c>
      <c r="E1565" s="70"/>
      <c r="F1565" s="71"/>
      <c r="G1565" s="95">
        <f>$M$9</f>
        <v>0.1</v>
      </c>
      <c r="H1565" s="64">
        <f>H1564*G1565</f>
        <v>10750</v>
      </c>
      <c r="I1565" s="319"/>
      <c r="J1565" s="159"/>
      <c r="K1565" s="325"/>
    </row>
    <row r="1566" spans="3:11">
      <c r="C1566" s="58" t="s">
        <v>1223</v>
      </c>
      <c r="D1566" s="69" t="s">
        <v>1224</v>
      </c>
      <c r="E1566" s="70"/>
      <c r="F1566" s="70"/>
      <c r="G1566" s="71"/>
      <c r="H1566" s="305">
        <f>SUM(H1564:H1565)</f>
        <v>118250</v>
      </c>
      <c r="I1566" s="319"/>
      <c r="J1566" s="159"/>
      <c r="K1566" s="325"/>
    </row>
    <row r="1567" spans="3:11">
      <c r="J1567" s="159"/>
      <c r="K1567" s="325"/>
    </row>
    <row r="1568" spans="3:11">
      <c r="C1568" s="53" t="s">
        <v>3366</v>
      </c>
      <c r="D1568" s="313" t="s">
        <v>1725</v>
      </c>
      <c r="E1568" s="315"/>
      <c r="F1568" s="315"/>
      <c r="G1568" s="315"/>
      <c r="H1568" s="315"/>
      <c r="I1568" s="56">
        <f>ROUNDDOWN(H1583,-2)</f>
        <v>47600</v>
      </c>
      <c r="J1568" s="159"/>
      <c r="K1568" s="325"/>
    </row>
    <row r="1569" spans="3:11" ht="27.6">
      <c r="C1569" s="300" t="s">
        <v>1197</v>
      </c>
      <c r="D1569" s="300" t="s">
        <v>1198</v>
      </c>
      <c r="E1569" s="300" t="s">
        <v>1199</v>
      </c>
      <c r="F1569" s="300" t="s">
        <v>1200</v>
      </c>
      <c r="G1569" s="300" t="s">
        <v>1201</v>
      </c>
      <c r="H1569" s="300" t="s">
        <v>1202</v>
      </c>
      <c r="J1569" s="159"/>
      <c r="K1569" s="325"/>
    </row>
    <row r="1570" spans="3:11">
      <c r="C1570" s="72" t="s">
        <v>1203</v>
      </c>
      <c r="D1570" s="59" t="s">
        <v>1204</v>
      </c>
      <c r="E1570" s="73"/>
      <c r="F1570" s="73"/>
      <c r="G1570" s="73"/>
      <c r="H1570" s="73"/>
      <c r="J1570" s="159"/>
      <c r="K1570" s="325"/>
    </row>
    <row r="1571" spans="3:11">
      <c r="C1571" s="301">
        <v>1</v>
      </c>
      <c r="D1571" s="59" t="s">
        <v>5</v>
      </c>
      <c r="E1571" s="302" t="s">
        <v>6</v>
      </c>
      <c r="F1571" s="74">
        <v>2.4E-2</v>
      </c>
      <c r="G1571" s="64">
        <f>VLOOKUP(D1571,upahbahan,3,FALSE)</f>
        <v>100000</v>
      </c>
      <c r="H1571" s="64">
        <f t="shared" ref="H1571:H1574" si="157">F1571*G1571</f>
        <v>2400</v>
      </c>
      <c r="J1571" s="159"/>
      <c r="K1571" s="325"/>
    </row>
    <row r="1572" spans="3:11">
      <c r="C1572" s="301">
        <v>2</v>
      </c>
      <c r="D1572" s="59" t="str">
        <f>D1555</f>
        <v>Tukang listrik</v>
      </c>
      <c r="E1572" s="302" t="s">
        <v>6</v>
      </c>
      <c r="F1572" s="74">
        <v>0.04</v>
      </c>
      <c r="G1572" s="64">
        <f>VLOOKUP(D1572,upahbahan,3,FALSE)</f>
        <v>145000</v>
      </c>
      <c r="H1572" s="64">
        <f t="shared" si="157"/>
        <v>5800</v>
      </c>
      <c r="J1572" s="159"/>
      <c r="K1572" s="325"/>
    </row>
    <row r="1573" spans="3:11">
      <c r="C1573" s="301">
        <v>3</v>
      </c>
      <c r="D1573" s="59" t="s">
        <v>18</v>
      </c>
      <c r="E1573" s="302" t="s">
        <v>6</v>
      </c>
      <c r="F1573" s="74">
        <v>4.0000000000000001E-3</v>
      </c>
      <c r="G1573" s="64">
        <f>VLOOKUP(D1573,upahbahan,3,FALSE)</f>
        <v>175000</v>
      </c>
      <c r="H1573" s="64">
        <f t="shared" si="157"/>
        <v>700</v>
      </c>
      <c r="J1573" s="159"/>
      <c r="K1573" s="325"/>
    </row>
    <row r="1574" spans="3:11">
      <c r="C1574" s="301">
        <v>4</v>
      </c>
      <c r="D1574" s="59" t="s">
        <v>19</v>
      </c>
      <c r="E1574" s="302" t="s">
        <v>6</v>
      </c>
      <c r="F1574" s="74">
        <v>1E-3</v>
      </c>
      <c r="G1574" s="64">
        <f>VLOOKUP(D1574,upahbahan,3,FALSE)</f>
        <v>200000</v>
      </c>
      <c r="H1574" s="64">
        <f t="shared" si="157"/>
        <v>200</v>
      </c>
      <c r="J1574" s="159"/>
      <c r="K1574" s="325"/>
    </row>
    <row r="1575" spans="3:11">
      <c r="C1575" s="83" t="s">
        <v>1210</v>
      </c>
      <c r="D1575" s="80"/>
      <c r="E1575" s="80"/>
      <c r="F1575" s="187"/>
      <c r="G1575" s="218"/>
      <c r="H1575" s="64">
        <f>SUM(H1571:H1574)</f>
        <v>9100</v>
      </c>
      <c r="I1575" s="219"/>
      <c r="J1575" s="159"/>
      <c r="K1575" s="325"/>
    </row>
    <row r="1576" spans="3:11">
      <c r="C1576" s="72" t="s">
        <v>1211</v>
      </c>
      <c r="D1576" s="59" t="s">
        <v>1212</v>
      </c>
      <c r="E1576" s="73"/>
      <c r="F1576" s="205"/>
      <c r="G1576" s="73"/>
      <c r="H1576" s="73"/>
      <c r="J1576" s="159"/>
      <c r="K1576" s="325"/>
    </row>
    <row r="1577" spans="3:11">
      <c r="C1577" s="363" t="s">
        <v>1205</v>
      </c>
      <c r="D1577" s="77" t="s">
        <v>862</v>
      </c>
      <c r="E1577" s="68" t="s">
        <v>114</v>
      </c>
      <c r="F1577" s="74">
        <v>1.2</v>
      </c>
      <c r="G1577" s="64">
        <f>VLOOKUP(D1577,upahbahan,3,FALSE)</f>
        <v>28500</v>
      </c>
      <c r="H1577" s="64">
        <f t="shared" ref="H1577" si="158">F1577*G1577</f>
        <v>34200</v>
      </c>
      <c r="J1577" s="159"/>
      <c r="K1577" s="325"/>
    </row>
    <row r="1578" spans="3:11">
      <c r="C1578" s="83" t="s">
        <v>1216</v>
      </c>
      <c r="D1578" s="80"/>
      <c r="E1578" s="80"/>
      <c r="F1578" s="80"/>
      <c r="G1578" s="162"/>
      <c r="H1578" s="64">
        <f>SUM(H1577:H1577)</f>
        <v>34200</v>
      </c>
      <c r="J1578" s="159"/>
      <c r="K1578" s="325"/>
    </row>
    <row r="1579" spans="3:11">
      <c r="C1579" s="72" t="s">
        <v>1217</v>
      </c>
      <c r="D1579" s="59" t="s">
        <v>1218</v>
      </c>
      <c r="E1579" s="73"/>
      <c r="F1579" s="73"/>
      <c r="G1579" s="73"/>
      <c r="H1579" s="73"/>
      <c r="J1579" s="159"/>
      <c r="K1579" s="325"/>
    </row>
    <row r="1580" spans="3:11">
      <c r="C1580" s="83" t="s">
        <v>1219</v>
      </c>
      <c r="D1580" s="80"/>
      <c r="E1580" s="80"/>
      <c r="F1580" s="80"/>
      <c r="G1580" s="162"/>
      <c r="H1580" s="303">
        <v>0</v>
      </c>
      <c r="J1580" s="159"/>
      <c r="K1580" s="325"/>
    </row>
    <row r="1581" spans="3:11">
      <c r="C1581" s="58" t="s">
        <v>1220</v>
      </c>
      <c r="D1581" s="69" t="s">
        <v>1221</v>
      </c>
      <c r="E1581" s="70"/>
      <c r="F1581" s="70"/>
      <c r="G1581" s="71"/>
      <c r="H1581" s="304">
        <f>H1580+H1578+H1575</f>
        <v>43300</v>
      </c>
      <c r="I1581" s="319"/>
      <c r="J1581" s="159"/>
      <c r="K1581" s="325"/>
    </row>
    <row r="1582" spans="3:11">
      <c r="C1582" s="58" t="s">
        <v>1222</v>
      </c>
      <c r="D1582" s="69" t="s">
        <v>1325</v>
      </c>
      <c r="E1582" s="70"/>
      <c r="F1582" s="71"/>
      <c r="G1582" s="95">
        <f>$M$9</f>
        <v>0.1</v>
      </c>
      <c r="H1582" s="64">
        <f>H1581*G1582</f>
        <v>4330</v>
      </c>
      <c r="I1582" s="319"/>
      <c r="J1582" s="159"/>
      <c r="K1582" s="325"/>
    </row>
    <row r="1583" spans="3:11">
      <c r="C1583" s="58" t="s">
        <v>1223</v>
      </c>
      <c r="D1583" s="69" t="s">
        <v>1224</v>
      </c>
      <c r="E1583" s="70"/>
      <c r="F1583" s="70"/>
      <c r="G1583" s="71"/>
      <c r="H1583" s="305">
        <f>SUM(H1581:H1582)</f>
        <v>47630</v>
      </c>
      <c r="I1583" s="319"/>
      <c r="J1583" s="159"/>
      <c r="K1583" s="325"/>
    </row>
    <row r="1584" spans="3:11">
      <c r="J1584" s="159"/>
      <c r="K1584" s="325"/>
    </row>
    <row r="1585" spans="3:11">
      <c r="C1585" s="53" t="s">
        <v>3367</v>
      </c>
      <c r="D1585" s="313" t="s">
        <v>1726</v>
      </c>
      <c r="E1585" s="315"/>
      <c r="F1585" s="315"/>
      <c r="G1585" s="315"/>
      <c r="H1585" s="315"/>
      <c r="I1585" s="56">
        <f>ROUNDDOWN(H1600,-2)</f>
        <v>55600</v>
      </c>
      <c r="J1585" s="159"/>
      <c r="K1585" s="325"/>
    </row>
    <row r="1586" spans="3:11" ht="27.6">
      <c r="C1586" s="300" t="s">
        <v>1197</v>
      </c>
      <c r="D1586" s="300" t="s">
        <v>1198</v>
      </c>
      <c r="E1586" s="300" t="s">
        <v>1199</v>
      </c>
      <c r="F1586" s="300" t="s">
        <v>1200</v>
      </c>
      <c r="G1586" s="300" t="s">
        <v>1201</v>
      </c>
      <c r="H1586" s="300" t="s">
        <v>1202</v>
      </c>
      <c r="J1586" s="159"/>
      <c r="K1586" s="325"/>
    </row>
    <row r="1587" spans="3:11">
      <c r="C1587" s="72" t="s">
        <v>1203</v>
      </c>
      <c r="D1587" s="59" t="s">
        <v>1204</v>
      </c>
      <c r="E1587" s="73"/>
      <c r="F1587" s="73"/>
      <c r="G1587" s="73"/>
      <c r="H1587" s="73"/>
      <c r="J1587" s="159"/>
      <c r="K1587" s="325"/>
    </row>
    <row r="1588" spans="3:11">
      <c r="C1588" s="301">
        <v>1</v>
      </c>
      <c r="D1588" s="59" t="s">
        <v>5</v>
      </c>
      <c r="E1588" s="302" t="s">
        <v>6</v>
      </c>
      <c r="F1588" s="181">
        <v>2.9000000000000001E-2</v>
      </c>
      <c r="G1588" s="64">
        <f>VLOOKUP(D1588,upahbahan,3,FALSE)</f>
        <v>100000</v>
      </c>
      <c r="H1588" s="64">
        <f t="shared" ref="H1588:H1591" si="159">F1588*G1588</f>
        <v>2900</v>
      </c>
      <c r="J1588" s="159"/>
      <c r="K1588" s="325"/>
    </row>
    <row r="1589" spans="3:11">
      <c r="C1589" s="301">
        <v>2</v>
      </c>
      <c r="D1589" s="59" t="str">
        <f>D1572</f>
        <v>Tukang listrik</v>
      </c>
      <c r="E1589" s="302" t="s">
        <v>6</v>
      </c>
      <c r="F1589" s="181">
        <v>4.8000000000000001E-2</v>
      </c>
      <c r="G1589" s="64">
        <f>VLOOKUP(D1589,upahbahan,3,FALSE)</f>
        <v>145000</v>
      </c>
      <c r="H1589" s="64">
        <f t="shared" si="159"/>
        <v>6960</v>
      </c>
      <c r="J1589" s="159"/>
      <c r="K1589" s="325"/>
    </row>
    <row r="1590" spans="3:11">
      <c r="C1590" s="301">
        <v>3</v>
      </c>
      <c r="D1590" s="59" t="s">
        <v>18</v>
      </c>
      <c r="E1590" s="302" t="s">
        <v>6</v>
      </c>
      <c r="F1590" s="181">
        <v>5.0000000000000001E-3</v>
      </c>
      <c r="G1590" s="64">
        <f>VLOOKUP(D1590,upahbahan,3,FALSE)</f>
        <v>175000</v>
      </c>
      <c r="H1590" s="64">
        <f t="shared" si="159"/>
        <v>875</v>
      </c>
      <c r="J1590" s="159"/>
      <c r="K1590" s="325"/>
    </row>
    <row r="1591" spans="3:11">
      <c r="C1591" s="301">
        <v>4</v>
      </c>
      <c r="D1591" s="59" t="s">
        <v>19</v>
      </c>
      <c r="E1591" s="302" t="s">
        <v>6</v>
      </c>
      <c r="F1591" s="181">
        <v>2E-3</v>
      </c>
      <c r="G1591" s="64">
        <f>VLOOKUP(D1591,upahbahan,3,FALSE)</f>
        <v>200000</v>
      </c>
      <c r="H1591" s="64">
        <f t="shared" si="159"/>
        <v>400</v>
      </c>
      <c r="J1591" s="159"/>
      <c r="K1591" s="325"/>
    </row>
    <row r="1592" spans="3:11">
      <c r="C1592" s="83" t="s">
        <v>1210</v>
      </c>
      <c r="D1592" s="80"/>
      <c r="E1592" s="80"/>
      <c r="F1592" s="187"/>
      <c r="G1592" s="218"/>
      <c r="H1592" s="64">
        <f>SUM(H1588:H1591)</f>
        <v>11135</v>
      </c>
      <c r="I1592" s="219"/>
      <c r="J1592" s="159"/>
      <c r="K1592" s="325"/>
    </row>
    <row r="1593" spans="3:11">
      <c r="C1593" s="72" t="s">
        <v>1211</v>
      </c>
      <c r="D1593" s="59" t="s">
        <v>1212</v>
      </c>
      <c r="E1593" s="73"/>
      <c r="F1593" s="205"/>
      <c r="G1593" s="73"/>
      <c r="H1593" s="73"/>
      <c r="J1593" s="159"/>
      <c r="K1593" s="325"/>
    </row>
    <row r="1594" spans="3:11">
      <c r="C1594" s="363" t="s">
        <v>1205</v>
      </c>
      <c r="D1594" s="77" t="s">
        <v>865</v>
      </c>
      <c r="E1594" s="68" t="s">
        <v>114</v>
      </c>
      <c r="F1594" s="74">
        <v>1.2</v>
      </c>
      <c r="G1594" s="64">
        <f>VLOOKUP(D1594,upahbahan,3,FALSE)</f>
        <v>32900</v>
      </c>
      <c r="H1594" s="64">
        <f>F1594*G1594</f>
        <v>39480</v>
      </c>
      <c r="J1594" s="159"/>
      <c r="K1594" s="325"/>
    </row>
    <row r="1595" spans="3:11">
      <c r="C1595" s="83" t="s">
        <v>1216</v>
      </c>
      <c r="D1595" s="80"/>
      <c r="E1595" s="80"/>
      <c r="F1595" s="80"/>
      <c r="G1595" s="162"/>
      <c r="H1595" s="64">
        <f>SUM(H1594:H1594)</f>
        <v>39480</v>
      </c>
      <c r="J1595" s="159"/>
      <c r="K1595" s="325"/>
    </row>
    <row r="1596" spans="3:11">
      <c r="C1596" s="72" t="s">
        <v>1217</v>
      </c>
      <c r="D1596" s="59" t="s">
        <v>1218</v>
      </c>
      <c r="E1596" s="73"/>
      <c r="F1596" s="73"/>
      <c r="G1596" s="73"/>
      <c r="H1596" s="73"/>
      <c r="J1596" s="159"/>
      <c r="K1596" s="325"/>
    </row>
    <row r="1597" spans="3:11">
      <c r="C1597" s="83" t="s">
        <v>1219</v>
      </c>
      <c r="D1597" s="80"/>
      <c r="E1597" s="80"/>
      <c r="F1597" s="80"/>
      <c r="G1597" s="162"/>
      <c r="H1597" s="303">
        <v>0</v>
      </c>
      <c r="J1597" s="159"/>
      <c r="K1597" s="325"/>
    </row>
    <row r="1598" spans="3:11">
      <c r="C1598" s="58" t="s">
        <v>1220</v>
      </c>
      <c r="D1598" s="69" t="s">
        <v>1221</v>
      </c>
      <c r="E1598" s="70"/>
      <c r="F1598" s="70"/>
      <c r="G1598" s="71"/>
      <c r="H1598" s="304">
        <f>H1597+H1595+H1592</f>
        <v>50615</v>
      </c>
      <c r="I1598" s="319"/>
      <c r="J1598" s="159"/>
      <c r="K1598" s="325"/>
    </row>
    <row r="1599" spans="3:11">
      <c r="C1599" s="58" t="s">
        <v>1222</v>
      </c>
      <c r="D1599" s="69" t="s">
        <v>1325</v>
      </c>
      <c r="E1599" s="70"/>
      <c r="F1599" s="71"/>
      <c r="G1599" s="95">
        <f>$M$9</f>
        <v>0.1</v>
      </c>
      <c r="H1599" s="64">
        <f>H1598*G1599</f>
        <v>5061.5</v>
      </c>
      <c r="I1599" s="319"/>
      <c r="J1599" s="159"/>
      <c r="K1599" s="325"/>
    </row>
    <row r="1600" spans="3:11">
      <c r="C1600" s="58" t="s">
        <v>1223</v>
      </c>
      <c r="D1600" s="69" t="s">
        <v>1224</v>
      </c>
      <c r="E1600" s="70"/>
      <c r="F1600" s="70"/>
      <c r="G1600" s="71"/>
      <c r="H1600" s="305">
        <f>SUM(H1598:H1599)</f>
        <v>55676.5</v>
      </c>
      <c r="I1600" s="319"/>
      <c r="J1600" s="159"/>
      <c r="K1600" s="325"/>
    </row>
    <row r="1601" spans="3:11">
      <c r="J1601" s="159"/>
      <c r="K1601" s="325"/>
    </row>
    <row r="1602" spans="3:11">
      <c r="C1602" s="53" t="s">
        <v>3368</v>
      </c>
      <c r="D1602" s="313" t="s">
        <v>1727</v>
      </c>
      <c r="E1602" s="315"/>
      <c r="F1602" s="315"/>
      <c r="G1602" s="315"/>
      <c r="H1602" s="315"/>
      <c r="I1602" s="56">
        <f>ROUNDDOWN(H1617,-2)</f>
        <v>76900</v>
      </c>
      <c r="J1602" s="159"/>
      <c r="K1602" s="325"/>
    </row>
    <row r="1603" spans="3:11" ht="27.6">
      <c r="C1603" s="300" t="s">
        <v>1197</v>
      </c>
      <c r="D1603" s="300" t="s">
        <v>1198</v>
      </c>
      <c r="E1603" s="300" t="s">
        <v>1199</v>
      </c>
      <c r="F1603" s="300" t="s">
        <v>1200</v>
      </c>
      <c r="G1603" s="300" t="s">
        <v>1201</v>
      </c>
      <c r="H1603" s="300" t="s">
        <v>1202</v>
      </c>
      <c r="J1603" s="159"/>
      <c r="K1603" s="325"/>
    </row>
    <row r="1604" spans="3:11">
      <c r="C1604" s="72" t="s">
        <v>1203</v>
      </c>
      <c r="D1604" s="59" t="s">
        <v>1204</v>
      </c>
      <c r="E1604" s="73"/>
      <c r="F1604" s="73"/>
      <c r="G1604" s="73"/>
      <c r="H1604" s="73"/>
      <c r="J1604" s="159"/>
      <c r="K1604" s="325"/>
    </row>
    <row r="1605" spans="3:11">
      <c r="C1605" s="301">
        <v>1</v>
      </c>
      <c r="D1605" s="59" t="s">
        <v>5</v>
      </c>
      <c r="E1605" s="302" t="s">
        <v>6</v>
      </c>
      <c r="F1605" s="181">
        <v>2.9000000000000001E-2</v>
      </c>
      <c r="G1605" s="64">
        <f>VLOOKUP(D1605,upahbahan,3,FALSE)</f>
        <v>100000</v>
      </c>
      <c r="H1605" s="64">
        <f>F1605*G1605</f>
        <v>2900</v>
      </c>
      <c r="J1605" s="159"/>
      <c r="K1605" s="325"/>
    </row>
    <row r="1606" spans="3:11">
      <c r="C1606" s="301">
        <v>2</v>
      </c>
      <c r="D1606" s="59" t="str">
        <f>D1589</f>
        <v>Tukang listrik</v>
      </c>
      <c r="E1606" s="302" t="s">
        <v>6</v>
      </c>
      <c r="F1606" s="181">
        <v>4.8000000000000001E-2</v>
      </c>
      <c r="G1606" s="64">
        <f>VLOOKUP(D1606,upahbahan,3,FALSE)</f>
        <v>145000</v>
      </c>
      <c r="H1606" s="64">
        <f t="shared" ref="H1606:H1608" si="160">F1606*G1606</f>
        <v>6960</v>
      </c>
      <c r="J1606" s="159"/>
      <c r="K1606" s="325"/>
    </row>
    <row r="1607" spans="3:11">
      <c r="C1607" s="301">
        <v>3</v>
      </c>
      <c r="D1607" s="59" t="s">
        <v>18</v>
      </c>
      <c r="E1607" s="302" t="s">
        <v>6</v>
      </c>
      <c r="F1607" s="181">
        <v>5.0000000000000001E-3</v>
      </c>
      <c r="G1607" s="64">
        <f>VLOOKUP(D1607,upahbahan,3,FALSE)</f>
        <v>175000</v>
      </c>
      <c r="H1607" s="64">
        <f t="shared" si="160"/>
        <v>875</v>
      </c>
      <c r="J1607" s="159"/>
      <c r="K1607" s="325"/>
    </row>
    <row r="1608" spans="3:11">
      <c r="C1608" s="301">
        <v>4</v>
      </c>
      <c r="D1608" s="59" t="s">
        <v>19</v>
      </c>
      <c r="E1608" s="302" t="s">
        <v>6</v>
      </c>
      <c r="F1608" s="181">
        <v>2E-3</v>
      </c>
      <c r="G1608" s="64">
        <f>VLOOKUP(D1608,upahbahan,3,FALSE)</f>
        <v>200000</v>
      </c>
      <c r="H1608" s="64">
        <f t="shared" si="160"/>
        <v>400</v>
      </c>
      <c r="J1608" s="159"/>
      <c r="K1608" s="325"/>
    </row>
    <row r="1609" spans="3:11">
      <c r="C1609" s="83" t="s">
        <v>1210</v>
      </c>
      <c r="D1609" s="80"/>
      <c r="E1609" s="80"/>
      <c r="F1609" s="187"/>
      <c r="G1609" s="218"/>
      <c r="H1609" s="64">
        <f>SUM(H1605:H1608)</f>
        <v>11135</v>
      </c>
      <c r="I1609" s="219"/>
      <c r="J1609" s="159"/>
      <c r="K1609" s="325"/>
    </row>
    <row r="1610" spans="3:11">
      <c r="C1610" s="72" t="s">
        <v>1211</v>
      </c>
      <c r="D1610" s="59" t="s">
        <v>1212</v>
      </c>
      <c r="E1610" s="73"/>
      <c r="F1610" s="205"/>
      <c r="G1610" s="73"/>
      <c r="H1610" s="73"/>
      <c r="J1610" s="159"/>
      <c r="K1610" s="325"/>
    </row>
    <row r="1611" spans="3:11">
      <c r="C1611" s="363" t="s">
        <v>1205</v>
      </c>
      <c r="D1611" s="77" t="s">
        <v>866</v>
      </c>
      <c r="E1611" s="68" t="s">
        <v>114</v>
      </c>
      <c r="F1611" s="74">
        <v>1.2</v>
      </c>
      <c r="G1611" s="64">
        <f>VLOOKUP(D1611,upahbahan,3,FALSE)</f>
        <v>49000</v>
      </c>
      <c r="H1611" s="64">
        <f>F1611*G1611</f>
        <v>58800</v>
      </c>
      <c r="J1611" s="159"/>
      <c r="K1611" s="325"/>
    </row>
    <row r="1612" spans="3:11">
      <c r="C1612" s="83" t="s">
        <v>1216</v>
      </c>
      <c r="D1612" s="80"/>
      <c r="E1612" s="80"/>
      <c r="F1612" s="80"/>
      <c r="G1612" s="162"/>
      <c r="H1612" s="64">
        <f>SUM(H1611:H1611)</f>
        <v>58800</v>
      </c>
      <c r="J1612" s="159"/>
      <c r="K1612" s="325"/>
    </row>
    <row r="1613" spans="3:11">
      <c r="C1613" s="72" t="s">
        <v>1217</v>
      </c>
      <c r="D1613" s="59" t="s">
        <v>1218</v>
      </c>
      <c r="E1613" s="73"/>
      <c r="F1613" s="73"/>
      <c r="G1613" s="73"/>
      <c r="H1613" s="73"/>
      <c r="J1613" s="159"/>
      <c r="K1613" s="325"/>
    </row>
    <row r="1614" spans="3:11">
      <c r="C1614" s="83" t="s">
        <v>1219</v>
      </c>
      <c r="D1614" s="80"/>
      <c r="E1614" s="80"/>
      <c r="F1614" s="80"/>
      <c r="G1614" s="162"/>
      <c r="H1614" s="303">
        <v>0</v>
      </c>
      <c r="J1614" s="159"/>
      <c r="K1614" s="325"/>
    </row>
    <row r="1615" spans="3:11">
      <c r="C1615" s="58" t="s">
        <v>1220</v>
      </c>
      <c r="D1615" s="69" t="s">
        <v>1221</v>
      </c>
      <c r="E1615" s="70"/>
      <c r="F1615" s="70"/>
      <c r="G1615" s="71"/>
      <c r="H1615" s="304">
        <f>H1614+H1612+H1609</f>
        <v>69935</v>
      </c>
      <c r="I1615" s="319"/>
      <c r="J1615" s="159"/>
      <c r="K1615" s="325"/>
    </row>
    <row r="1616" spans="3:11">
      <c r="C1616" s="58" t="s">
        <v>1222</v>
      </c>
      <c r="D1616" s="69" t="s">
        <v>1325</v>
      </c>
      <c r="E1616" s="70"/>
      <c r="F1616" s="71"/>
      <c r="G1616" s="95">
        <f>$M$9</f>
        <v>0.1</v>
      </c>
      <c r="H1616" s="64">
        <f>H1615*G1616</f>
        <v>6993.5</v>
      </c>
      <c r="I1616" s="319"/>
      <c r="J1616" s="159"/>
      <c r="K1616" s="325"/>
    </row>
    <row r="1617" spans="3:11">
      <c r="C1617" s="58" t="s">
        <v>1223</v>
      </c>
      <c r="D1617" s="69" t="s">
        <v>1224</v>
      </c>
      <c r="E1617" s="70"/>
      <c r="F1617" s="70"/>
      <c r="G1617" s="71"/>
      <c r="H1617" s="305">
        <f>SUM(H1615:H1616)</f>
        <v>76928.5</v>
      </c>
      <c r="I1617" s="319"/>
      <c r="J1617" s="159"/>
      <c r="K1617" s="325"/>
    </row>
    <row r="1618" spans="3:11">
      <c r="J1618" s="159"/>
      <c r="K1618" s="325"/>
    </row>
    <row r="1619" spans="3:11">
      <c r="C1619" s="53" t="s">
        <v>3369</v>
      </c>
      <c r="D1619" s="313" t="s">
        <v>1728</v>
      </c>
      <c r="E1619" s="315"/>
      <c r="F1619" s="315"/>
      <c r="G1619" s="315"/>
      <c r="H1619" s="315"/>
      <c r="I1619" s="56">
        <f>ROUNDDOWN(H1634,-2)</f>
        <v>98900</v>
      </c>
      <c r="J1619" s="159"/>
      <c r="K1619" s="325"/>
    </row>
    <row r="1620" spans="3:11" ht="27.6">
      <c r="C1620" s="300" t="s">
        <v>1197</v>
      </c>
      <c r="D1620" s="300" t="s">
        <v>1198</v>
      </c>
      <c r="E1620" s="300" t="s">
        <v>1199</v>
      </c>
      <c r="F1620" s="300" t="s">
        <v>1200</v>
      </c>
      <c r="G1620" s="300" t="s">
        <v>1201</v>
      </c>
      <c r="H1620" s="300" t="s">
        <v>1202</v>
      </c>
      <c r="J1620" s="159"/>
      <c r="K1620" s="325"/>
    </row>
    <row r="1621" spans="3:11">
      <c r="C1621" s="72" t="s">
        <v>1203</v>
      </c>
      <c r="D1621" s="59" t="s">
        <v>1204</v>
      </c>
      <c r="E1621" s="73"/>
      <c r="F1621" s="73"/>
      <c r="G1621" s="73"/>
      <c r="H1621" s="73"/>
      <c r="J1621" s="159"/>
      <c r="K1621" s="325"/>
    </row>
    <row r="1622" spans="3:11">
      <c r="C1622" s="301">
        <v>1</v>
      </c>
      <c r="D1622" s="59" t="s">
        <v>5</v>
      </c>
      <c r="E1622" s="302" t="s">
        <v>6</v>
      </c>
      <c r="F1622" s="74">
        <v>3.5999999999999997E-2</v>
      </c>
      <c r="G1622" s="64">
        <f>VLOOKUP(D1622,upahbahan,3,FALSE)</f>
        <v>100000</v>
      </c>
      <c r="H1622" s="64">
        <f t="shared" ref="H1622:H1625" si="161">F1622*G1622</f>
        <v>3599.9999999999995</v>
      </c>
      <c r="J1622" s="159"/>
      <c r="K1622" s="325"/>
    </row>
    <row r="1623" spans="3:11">
      <c r="C1623" s="301">
        <v>2</v>
      </c>
      <c r="D1623" s="59" t="str">
        <f>D1606</f>
        <v>Tukang listrik</v>
      </c>
      <c r="E1623" s="302" t="s">
        <v>6</v>
      </c>
      <c r="F1623" s="74">
        <v>0.06</v>
      </c>
      <c r="G1623" s="64">
        <f>VLOOKUP(D1623,upahbahan,3,FALSE)</f>
        <v>145000</v>
      </c>
      <c r="H1623" s="64">
        <f t="shared" si="161"/>
        <v>8700</v>
      </c>
      <c r="J1623" s="159"/>
      <c r="K1623" s="325"/>
    </row>
    <row r="1624" spans="3:11">
      <c r="C1624" s="301">
        <v>3</v>
      </c>
      <c r="D1624" s="59" t="s">
        <v>18</v>
      </c>
      <c r="E1624" s="302" t="s">
        <v>6</v>
      </c>
      <c r="F1624" s="74">
        <v>6.0000000000000001E-3</v>
      </c>
      <c r="G1624" s="64">
        <f>VLOOKUP(D1624,upahbahan,3,FALSE)</f>
        <v>175000</v>
      </c>
      <c r="H1624" s="64">
        <f t="shared" si="161"/>
        <v>1050</v>
      </c>
      <c r="J1624" s="159"/>
      <c r="K1624" s="325"/>
    </row>
    <row r="1625" spans="3:11">
      <c r="C1625" s="301">
        <v>4</v>
      </c>
      <c r="D1625" s="59" t="s">
        <v>19</v>
      </c>
      <c r="E1625" s="302" t="s">
        <v>6</v>
      </c>
      <c r="F1625" s="74">
        <v>2E-3</v>
      </c>
      <c r="G1625" s="64">
        <f>VLOOKUP(D1625,upahbahan,3,FALSE)</f>
        <v>200000</v>
      </c>
      <c r="H1625" s="64">
        <f t="shared" si="161"/>
        <v>400</v>
      </c>
      <c r="J1625" s="159"/>
      <c r="K1625" s="325"/>
    </row>
    <row r="1626" spans="3:11">
      <c r="C1626" s="83" t="s">
        <v>1210</v>
      </c>
      <c r="D1626" s="80"/>
      <c r="E1626" s="80"/>
      <c r="F1626" s="187"/>
      <c r="G1626" s="218"/>
      <c r="H1626" s="64">
        <f>SUM(H1622:H1625)</f>
        <v>13750</v>
      </c>
      <c r="I1626" s="219"/>
      <c r="J1626" s="159"/>
      <c r="K1626" s="325"/>
    </row>
    <row r="1627" spans="3:11">
      <c r="C1627" s="72" t="s">
        <v>1211</v>
      </c>
      <c r="D1627" s="59" t="s">
        <v>1212</v>
      </c>
      <c r="E1627" s="73"/>
      <c r="F1627" s="205"/>
      <c r="G1627" s="73"/>
      <c r="H1627" s="73"/>
      <c r="J1627" s="159"/>
      <c r="K1627" s="325"/>
    </row>
    <row r="1628" spans="3:11">
      <c r="C1628" s="363" t="s">
        <v>1205</v>
      </c>
      <c r="D1628" s="77" t="s">
        <v>867</v>
      </c>
      <c r="E1628" s="68" t="s">
        <v>114</v>
      </c>
      <c r="F1628" s="74">
        <v>1.2</v>
      </c>
      <c r="G1628" s="64">
        <f>VLOOKUP(D1628,upahbahan,3,FALSE)</f>
        <v>63500</v>
      </c>
      <c r="H1628" s="64">
        <f>F1628*G1628</f>
        <v>76200</v>
      </c>
      <c r="J1628" s="159"/>
      <c r="K1628" s="325"/>
    </row>
    <row r="1629" spans="3:11">
      <c r="C1629" s="83" t="s">
        <v>1216</v>
      </c>
      <c r="D1629" s="80"/>
      <c r="E1629" s="80"/>
      <c r="F1629" s="80"/>
      <c r="G1629" s="162"/>
      <c r="H1629" s="64">
        <f>SUM(H1628:H1628)</f>
        <v>76200</v>
      </c>
      <c r="J1629" s="159"/>
      <c r="K1629" s="325"/>
    </row>
    <row r="1630" spans="3:11">
      <c r="C1630" s="72" t="s">
        <v>1217</v>
      </c>
      <c r="D1630" s="59" t="s">
        <v>1218</v>
      </c>
      <c r="E1630" s="73"/>
      <c r="F1630" s="73"/>
      <c r="G1630" s="73"/>
      <c r="H1630" s="73"/>
      <c r="J1630" s="159"/>
      <c r="K1630" s="325"/>
    </row>
    <row r="1631" spans="3:11">
      <c r="C1631" s="83" t="s">
        <v>1219</v>
      </c>
      <c r="D1631" s="80"/>
      <c r="E1631" s="80"/>
      <c r="F1631" s="80"/>
      <c r="G1631" s="162"/>
      <c r="H1631" s="303">
        <v>0</v>
      </c>
      <c r="J1631" s="159"/>
      <c r="K1631" s="325"/>
    </row>
    <row r="1632" spans="3:11">
      <c r="C1632" s="58" t="s">
        <v>1220</v>
      </c>
      <c r="D1632" s="69" t="s">
        <v>1221</v>
      </c>
      <c r="E1632" s="70"/>
      <c r="F1632" s="70"/>
      <c r="G1632" s="71"/>
      <c r="H1632" s="304">
        <f>H1631+H1629+H1626</f>
        <v>89950</v>
      </c>
      <c r="I1632" s="319"/>
      <c r="J1632" s="159"/>
      <c r="K1632" s="325"/>
    </row>
    <row r="1633" spans="3:11">
      <c r="C1633" s="58" t="s">
        <v>1222</v>
      </c>
      <c r="D1633" s="69" t="s">
        <v>1325</v>
      </c>
      <c r="E1633" s="70"/>
      <c r="F1633" s="71"/>
      <c r="G1633" s="95">
        <f>$M$9</f>
        <v>0.1</v>
      </c>
      <c r="H1633" s="64">
        <f>H1632*G1633</f>
        <v>8995</v>
      </c>
      <c r="I1633" s="319"/>
      <c r="J1633" s="159"/>
      <c r="K1633" s="325"/>
    </row>
    <row r="1634" spans="3:11">
      <c r="C1634" s="58" t="s">
        <v>1223</v>
      </c>
      <c r="D1634" s="69" t="s">
        <v>1224</v>
      </c>
      <c r="E1634" s="70"/>
      <c r="F1634" s="70"/>
      <c r="G1634" s="71"/>
      <c r="H1634" s="305">
        <f>SUM(H1632:H1633)</f>
        <v>98945</v>
      </c>
      <c r="I1634" s="319"/>
      <c r="J1634" s="159"/>
      <c r="K1634" s="325"/>
    </row>
    <row r="1635" spans="3:11">
      <c r="J1635" s="159"/>
      <c r="K1635" s="325"/>
    </row>
    <row r="1636" spans="3:11">
      <c r="C1636" s="53" t="s">
        <v>3370</v>
      </c>
      <c r="D1636" s="313" t="s">
        <v>1729</v>
      </c>
      <c r="E1636" s="315"/>
      <c r="F1636" s="315"/>
      <c r="G1636" s="315"/>
      <c r="H1636" s="315"/>
      <c r="I1636" s="56">
        <f>ROUNDDOWN(H1651,-2)</f>
        <v>120100</v>
      </c>
      <c r="J1636" s="159"/>
      <c r="K1636" s="325"/>
    </row>
    <row r="1637" spans="3:11" ht="27.6">
      <c r="C1637" s="300" t="s">
        <v>1197</v>
      </c>
      <c r="D1637" s="300" t="s">
        <v>1198</v>
      </c>
      <c r="E1637" s="300" t="s">
        <v>1199</v>
      </c>
      <c r="F1637" s="300" t="s">
        <v>1200</v>
      </c>
      <c r="G1637" s="300" t="s">
        <v>1201</v>
      </c>
      <c r="H1637" s="300" t="s">
        <v>1202</v>
      </c>
      <c r="J1637" s="159"/>
      <c r="K1637" s="325"/>
    </row>
    <row r="1638" spans="3:11">
      <c r="C1638" s="72" t="s">
        <v>1203</v>
      </c>
      <c r="D1638" s="59" t="s">
        <v>1204</v>
      </c>
      <c r="E1638" s="73"/>
      <c r="F1638" s="73"/>
      <c r="G1638" s="73"/>
      <c r="H1638" s="73"/>
      <c r="J1638" s="159"/>
      <c r="K1638" s="325"/>
    </row>
    <row r="1639" spans="3:11">
      <c r="C1639" s="301">
        <v>1</v>
      </c>
      <c r="D1639" s="59" t="s">
        <v>5</v>
      </c>
      <c r="E1639" s="302" t="s">
        <v>6</v>
      </c>
      <c r="F1639" s="74">
        <v>3.5999999999999997E-2</v>
      </c>
      <c r="G1639" s="64">
        <f>VLOOKUP(D1639,upahbahan,3,FALSE)</f>
        <v>100000</v>
      </c>
      <c r="H1639" s="64">
        <f t="shared" ref="H1639:H1642" si="162">F1639*G1639</f>
        <v>3599.9999999999995</v>
      </c>
      <c r="J1639" s="159"/>
      <c r="K1639" s="325"/>
    </row>
    <row r="1640" spans="3:11">
      <c r="C1640" s="301">
        <v>2</v>
      </c>
      <c r="D1640" s="59" t="str">
        <f>D1623</f>
        <v>Tukang listrik</v>
      </c>
      <c r="E1640" s="302" t="s">
        <v>6</v>
      </c>
      <c r="F1640" s="74">
        <v>0.06</v>
      </c>
      <c r="G1640" s="64">
        <f>VLOOKUP(D1640,upahbahan,3,FALSE)</f>
        <v>145000</v>
      </c>
      <c r="H1640" s="64">
        <f t="shared" si="162"/>
        <v>8700</v>
      </c>
      <c r="J1640" s="159"/>
      <c r="K1640" s="325"/>
    </row>
    <row r="1641" spans="3:11">
      <c r="C1641" s="301">
        <v>3</v>
      </c>
      <c r="D1641" s="59" t="s">
        <v>18</v>
      </c>
      <c r="E1641" s="302" t="s">
        <v>6</v>
      </c>
      <c r="F1641" s="74">
        <v>6.0000000000000001E-3</v>
      </c>
      <c r="G1641" s="64">
        <f>VLOOKUP(D1641,upahbahan,3,FALSE)</f>
        <v>175000</v>
      </c>
      <c r="H1641" s="64">
        <f t="shared" si="162"/>
        <v>1050</v>
      </c>
      <c r="J1641" s="159"/>
      <c r="K1641" s="325"/>
    </row>
    <row r="1642" spans="3:11">
      <c r="C1642" s="301">
        <v>4</v>
      </c>
      <c r="D1642" s="59" t="s">
        <v>19</v>
      </c>
      <c r="E1642" s="302" t="s">
        <v>6</v>
      </c>
      <c r="F1642" s="74">
        <v>2E-3</v>
      </c>
      <c r="G1642" s="64">
        <f>VLOOKUP(D1642,upahbahan,3,FALSE)</f>
        <v>200000</v>
      </c>
      <c r="H1642" s="64">
        <f t="shared" si="162"/>
        <v>400</v>
      </c>
      <c r="J1642" s="159"/>
      <c r="K1642" s="325"/>
    </row>
    <row r="1643" spans="3:11">
      <c r="C1643" s="83" t="s">
        <v>1210</v>
      </c>
      <c r="D1643" s="80"/>
      <c r="E1643" s="80"/>
      <c r="F1643" s="187"/>
      <c r="G1643" s="218"/>
      <c r="H1643" s="64">
        <f>SUM(H1639:H1642)</f>
        <v>13750</v>
      </c>
      <c r="I1643" s="219"/>
      <c r="J1643" s="159"/>
      <c r="K1643" s="325"/>
    </row>
    <row r="1644" spans="3:11">
      <c r="C1644" s="72" t="s">
        <v>1211</v>
      </c>
      <c r="D1644" s="59" t="s">
        <v>1212</v>
      </c>
      <c r="E1644" s="73"/>
      <c r="F1644" s="205"/>
      <c r="G1644" s="73"/>
      <c r="H1644" s="73"/>
      <c r="J1644" s="159"/>
      <c r="K1644" s="325"/>
    </row>
    <row r="1645" spans="3:11">
      <c r="C1645" s="363" t="s">
        <v>1205</v>
      </c>
      <c r="D1645" s="77" t="s">
        <v>863</v>
      </c>
      <c r="E1645" s="68" t="s">
        <v>114</v>
      </c>
      <c r="F1645" s="74">
        <v>1.2</v>
      </c>
      <c r="G1645" s="64">
        <f>VLOOKUP(D1645,upahbahan,3,FALSE)</f>
        <v>79600</v>
      </c>
      <c r="H1645" s="64">
        <f>F1645*G1645</f>
        <v>95520</v>
      </c>
      <c r="J1645" s="159"/>
      <c r="K1645" s="325"/>
    </row>
    <row r="1646" spans="3:11">
      <c r="C1646" s="83" t="s">
        <v>1216</v>
      </c>
      <c r="D1646" s="80"/>
      <c r="E1646" s="80"/>
      <c r="F1646" s="80"/>
      <c r="G1646" s="162"/>
      <c r="H1646" s="64">
        <f>SUM(H1645:H1645)</f>
        <v>95520</v>
      </c>
      <c r="J1646" s="159"/>
      <c r="K1646" s="325"/>
    </row>
    <row r="1647" spans="3:11">
      <c r="C1647" s="72" t="s">
        <v>1217</v>
      </c>
      <c r="D1647" s="59" t="s">
        <v>1218</v>
      </c>
      <c r="E1647" s="73"/>
      <c r="F1647" s="73"/>
      <c r="G1647" s="73"/>
      <c r="H1647" s="73"/>
      <c r="J1647" s="159"/>
      <c r="K1647" s="325"/>
    </row>
    <row r="1648" spans="3:11">
      <c r="C1648" s="83" t="s">
        <v>1219</v>
      </c>
      <c r="D1648" s="80"/>
      <c r="E1648" s="80"/>
      <c r="F1648" s="80"/>
      <c r="G1648" s="162"/>
      <c r="H1648" s="303">
        <v>0</v>
      </c>
      <c r="J1648" s="159"/>
      <c r="K1648" s="325"/>
    </row>
    <row r="1649" spans="3:11">
      <c r="C1649" s="58" t="s">
        <v>1220</v>
      </c>
      <c r="D1649" s="69" t="s">
        <v>1221</v>
      </c>
      <c r="E1649" s="70"/>
      <c r="F1649" s="70"/>
      <c r="G1649" s="71"/>
      <c r="H1649" s="304">
        <f>H1648+H1646+H1643</f>
        <v>109270</v>
      </c>
      <c r="I1649" s="319"/>
      <c r="J1649" s="159"/>
      <c r="K1649" s="325"/>
    </row>
    <row r="1650" spans="3:11">
      <c r="C1650" s="58" t="s">
        <v>1222</v>
      </c>
      <c r="D1650" s="69" t="s">
        <v>1325</v>
      </c>
      <c r="E1650" s="70"/>
      <c r="F1650" s="71"/>
      <c r="G1650" s="95">
        <f>$M$9</f>
        <v>0.1</v>
      </c>
      <c r="H1650" s="64">
        <f>H1649*G1650</f>
        <v>10927</v>
      </c>
      <c r="I1650" s="319"/>
      <c r="J1650" s="159"/>
      <c r="K1650" s="325"/>
    </row>
    <row r="1651" spans="3:11">
      <c r="C1651" s="58" t="s">
        <v>1223</v>
      </c>
      <c r="D1651" s="69" t="s">
        <v>1224</v>
      </c>
      <c r="E1651" s="70"/>
      <c r="F1651" s="70"/>
      <c r="G1651" s="71"/>
      <c r="H1651" s="305">
        <f>SUM(H1649:H1650)</f>
        <v>120197</v>
      </c>
      <c r="I1651" s="319"/>
      <c r="J1651" s="159"/>
      <c r="K1651" s="325"/>
    </row>
    <row r="1652" spans="3:11">
      <c r="J1652" s="159"/>
      <c r="K1652" s="325"/>
    </row>
    <row r="1653" spans="3:11">
      <c r="C1653" s="53" t="s">
        <v>3371</v>
      </c>
      <c r="D1653" s="313" t="s">
        <v>1730</v>
      </c>
      <c r="E1653" s="315"/>
      <c r="F1653" s="315"/>
      <c r="G1653" s="315"/>
      <c r="H1653" s="315"/>
      <c r="I1653" s="56">
        <f>ROUNDDOWN(H1668,-2)</f>
        <v>185200</v>
      </c>
      <c r="J1653" s="159"/>
      <c r="K1653" s="325"/>
    </row>
    <row r="1654" spans="3:11" ht="27.6">
      <c r="C1654" s="300" t="s">
        <v>1197</v>
      </c>
      <c r="D1654" s="300" t="s">
        <v>1198</v>
      </c>
      <c r="E1654" s="300" t="s">
        <v>1199</v>
      </c>
      <c r="F1654" s="300" t="s">
        <v>1200</v>
      </c>
      <c r="G1654" s="300" t="s">
        <v>1201</v>
      </c>
      <c r="H1654" s="300" t="s">
        <v>1202</v>
      </c>
      <c r="J1654" s="159"/>
      <c r="K1654" s="325"/>
    </row>
    <row r="1655" spans="3:11">
      <c r="C1655" s="72" t="s">
        <v>1203</v>
      </c>
      <c r="D1655" s="59" t="s">
        <v>1204</v>
      </c>
      <c r="E1655" s="73"/>
      <c r="F1655" s="73"/>
      <c r="G1655" s="73"/>
      <c r="H1655" s="73"/>
      <c r="J1655" s="159"/>
      <c r="K1655" s="325"/>
    </row>
    <row r="1656" spans="3:11">
      <c r="C1656" s="301">
        <v>1</v>
      </c>
      <c r="D1656" s="59" t="s">
        <v>5</v>
      </c>
      <c r="E1656" s="302" t="s">
        <v>6</v>
      </c>
      <c r="F1656" s="74">
        <v>3.5999999999999997E-2</v>
      </c>
      <c r="G1656" s="64">
        <f>VLOOKUP(D1656,upahbahan,3,FALSE)</f>
        <v>100000</v>
      </c>
      <c r="H1656" s="64">
        <f t="shared" ref="H1656:H1659" si="163">F1656*G1656</f>
        <v>3599.9999999999995</v>
      </c>
      <c r="J1656" s="159"/>
      <c r="K1656" s="325"/>
    </row>
    <row r="1657" spans="3:11">
      <c r="C1657" s="301">
        <v>2</v>
      </c>
      <c r="D1657" s="59" t="str">
        <f>D1640</f>
        <v>Tukang listrik</v>
      </c>
      <c r="E1657" s="302" t="s">
        <v>6</v>
      </c>
      <c r="F1657" s="74">
        <v>0.06</v>
      </c>
      <c r="G1657" s="64">
        <f>VLOOKUP(D1657,upahbahan,3,FALSE)</f>
        <v>145000</v>
      </c>
      <c r="H1657" s="64">
        <f t="shared" si="163"/>
        <v>8700</v>
      </c>
      <c r="J1657" s="159"/>
      <c r="K1657" s="325"/>
    </row>
    <row r="1658" spans="3:11">
      <c r="C1658" s="301">
        <v>3</v>
      </c>
      <c r="D1658" s="59" t="s">
        <v>18</v>
      </c>
      <c r="E1658" s="302" t="s">
        <v>6</v>
      </c>
      <c r="F1658" s="74">
        <v>6.0000000000000001E-3</v>
      </c>
      <c r="G1658" s="64">
        <f>VLOOKUP(D1658,upahbahan,3,FALSE)</f>
        <v>175000</v>
      </c>
      <c r="H1658" s="64">
        <f t="shared" si="163"/>
        <v>1050</v>
      </c>
      <c r="J1658" s="159"/>
      <c r="K1658" s="325"/>
    </row>
    <row r="1659" spans="3:11">
      <c r="C1659" s="301">
        <v>4</v>
      </c>
      <c r="D1659" s="59" t="s">
        <v>19</v>
      </c>
      <c r="E1659" s="302" t="s">
        <v>6</v>
      </c>
      <c r="F1659" s="74">
        <v>2E-3</v>
      </c>
      <c r="G1659" s="64">
        <f>VLOOKUP(D1659,upahbahan,3,FALSE)</f>
        <v>200000</v>
      </c>
      <c r="H1659" s="64">
        <f t="shared" si="163"/>
        <v>400</v>
      </c>
      <c r="J1659" s="159"/>
      <c r="K1659" s="325"/>
    </row>
    <row r="1660" spans="3:11">
      <c r="C1660" s="83" t="s">
        <v>1210</v>
      </c>
      <c r="D1660" s="80"/>
      <c r="E1660" s="80"/>
      <c r="F1660" s="187"/>
      <c r="G1660" s="218"/>
      <c r="H1660" s="64">
        <f>SUM(H1656:H1659)</f>
        <v>13750</v>
      </c>
      <c r="I1660" s="219"/>
      <c r="J1660" s="159"/>
      <c r="K1660" s="325"/>
    </row>
    <row r="1661" spans="3:11">
      <c r="C1661" s="72" t="s">
        <v>1211</v>
      </c>
      <c r="D1661" s="59" t="s">
        <v>1212</v>
      </c>
      <c r="E1661" s="73"/>
      <c r="F1661" s="205"/>
      <c r="G1661" s="73"/>
      <c r="H1661" s="73"/>
      <c r="J1661" s="159"/>
      <c r="K1661" s="325"/>
    </row>
    <row r="1662" spans="3:11">
      <c r="C1662" s="363" t="s">
        <v>1205</v>
      </c>
      <c r="D1662" s="77" t="s">
        <v>864</v>
      </c>
      <c r="E1662" s="68" t="s">
        <v>114</v>
      </c>
      <c r="F1662" s="74">
        <v>1.2</v>
      </c>
      <c r="G1662" s="64">
        <f>VLOOKUP(D1662,upahbahan,3,FALSE)</f>
        <v>128900</v>
      </c>
      <c r="H1662" s="64">
        <f t="shared" ref="H1662" si="164">F1662*G1662</f>
        <v>154680</v>
      </c>
      <c r="J1662" s="159"/>
      <c r="K1662" s="325"/>
    </row>
    <row r="1663" spans="3:11">
      <c r="C1663" s="83" t="s">
        <v>1216</v>
      </c>
      <c r="D1663" s="80"/>
      <c r="E1663" s="80"/>
      <c r="F1663" s="80"/>
      <c r="G1663" s="162"/>
      <c r="H1663" s="64">
        <f>SUM(H1662:H1662)</f>
        <v>154680</v>
      </c>
      <c r="J1663" s="159"/>
      <c r="K1663" s="325"/>
    </row>
    <row r="1664" spans="3:11">
      <c r="C1664" s="72" t="s">
        <v>1217</v>
      </c>
      <c r="D1664" s="59" t="s">
        <v>1218</v>
      </c>
      <c r="E1664" s="73"/>
      <c r="F1664" s="73"/>
      <c r="G1664" s="73"/>
      <c r="H1664" s="73"/>
      <c r="J1664" s="159"/>
      <c r="K1664" s="325"/>
    </row>
    <row r="1665" spans="3:11">
      <c r="C1665" s="83" t="s">
        <v>1219</v>
      </c>
      <c r="D1665" s="80"/>
      <c r="E1665" s="80"/>
      <c r="F1665" s="80"/>
      <c r="G1665" s="162"/>
      <c r="H1665" s="303">
        <v>0</v>
      </c>
      <c r="J1665" s="159"/>
      <c r="K1665" s="325"/>
    </row>
    <row r="1666" spans="3:11">
      <c r="C1666" s="58" t="s">
        <v>1220</v>
      </c>
      <c r="D1666" s="69" t="s">
        <v>1221</v>
      </c>
      <c r="E1666" s="70"/>
      <c r="F1666" s="70"/>
      <c r="G1666" s="71"/>
      <c r="H1666" s="304">
        <f>H1665+H1663+H1660</f>
        <v>168430</v>
      </c>
      <c r="I1666" s="319"/>
      <c r="J1666" s="159"/>
      <c r="K1666" s="325"/>
    </row>
    <row r="1667" spans="3:11">
      <c r="C1667" s="58" t="s">
        <v>1222</v>
      </c>
      <c r="D1667" s="69" t="s">
        <v>1325</v>
      </c>
      <c r="E1667" s="70"/>
      <c r="F1667" s="71"/>
      <c r="G1667" s="95">
        <f>$M$9</f>
        <v>0.1</v>
      </c>
      <c r="H1667" s="64">
        <f>H1666*G1667</f>
        <v>16843</v>
      </c>
      <c r="I1667" s="319"/>
      <c r="J1667" s="159"/>
      <c r="K1667" s="325"/>
    </row>
    <row r="1668" spans="3:11">
      <c r="C1668" s="58" t="s">
        <v>1223</v>
      </c>
      <c r="D1668" s="69" t="s">
        <v>1224</v>
      </c>
      <c r="E1668" s="70"/>
      <c r="F1668" s="70"/>
      <c r="G1668" s="71"/>
      <c r="H1668" s="305">
        <f>SUM(H1666:H1667)</f>
        <v>185273</v>
      </c>
      <c r="I1668" s="319"/>
      <c r="J1668" s="159"/>
      <c r="K1668" s="325"/>
    </row>
    <row r="1669" spans="3:11">
      <c r="J1669" s="159"/>
      <c r="K1669" s="325"/>
    </row>
    <row r="1670" spans="3:11">
      <c r="C1670" s="53" t="s">
        <v>3372</v>
      </c>
      <c r="D1670" s="313" t="s">
        <v>1731</v>
      </c>
      <c r="E1670" s="315"/>
      <c r="F1670" s="315"/>
      <c r="G1670" s="315"/>
      <c r="H1670" s="315"/>
      <c r="I1670" s="56">
        <f>ROUNDDOWN(H1685,-2)</f>
        <v>48800</v>
      </c>
      <c r="J1670" s="159"/>
      <c r="K1670" s="325"/>
    </row>
    <row r="1671" spans="3:11" ht="27.6">
      <c r="C1671" s="300" t="s">
        <v>1197</v>
      </c>
      <c r="D1671" s="300" t="s">
        <v>1198</v>
      </c>
      <c r="E1671" s="300" t="s">
        <v>1199</v>
      </c>
      <c r="F1671" s="300" t="s">
        <v>1200</v>
      </c>
      <c r="G1671" s="300" t="s">
        <v>1201</v>
      </c>
      <c r="H1671" s="300" t="s">
        <v>1202</v>
      </c>
      <c r="J1671" s="159"/>
      <c r="K1671" s="325"/>
    </row>
    <row r="1672" spans="3:11">
      <c r="C1672" s="72" t="s">
        <v>1203</v>
      </c>
      <c r="D1672" s="59" t="s">
        <v>1204</v>
      </c>
      <c r="E1672" s="73"/>
      <c r="F1672" s="73"/>
      <c r="G1672" s="73"/>
      <c r="H1672" s="73"/>
      <c r="J1672" s="159"/>
      <c r="K1672" s="325"/>
    </row>
    <row r="1673" spans="3:11">
      <c r="C1673" s="301">
        <v>1</v>
      </c>
      <c r="D1673" s="59" t="s">
        <v>5</v>
      </c>
      <c r="E1673" s="302" t="s">
        <v>6</v>
      </c>
      <c r="F1673" s="74">
        <v>2.4E-2</v>
      </c>
      <c r="G1673" s="64">
        <f>VLOOKUP(D1673,upahbahan,3,FALSE)</f>
        <v>100000</v>
      </c>
      <c r="H1673" s="64">
        <f t="shared" ref="H1673:H1676" si="165">F1673*G1673</f>
        <v>2400</v>
      </c>
      <c r="J1673" s="159"/>
      <c r="K1673" s="325"/>
    </row>
    <row r="1674" spans="3:11">
      <c r="C1674" s="301">
        <v>2</v>
      </c>
      <c r="D1674" s="59" t="str">
        <f>D1657</f>
        <v>Tukang listrik</v>
      </c>
      <c r="E1674" s="302" t="s">
        <v>6</v>
      </c>
      <c r="F1674" s="74">
        <v>0.04</v>
      </c>
      <c r="G1674" s="64">
        <f>VLOOKUP(D1674,upahbahan,3,FALSE)</f>
        <v>145000</v>
      </c>
      <c r="H1674" s="64">
        <f t="shared" si="165"/>
        <v>5800</v>
      </c>
      <c r="J1674" s="159"/>
      <c r="K1674" s="325"/>
    </row>
    <row r="1675" spans="3:11">
      <c r="C1675" s="301">
        <v>3</v>
      </c>
      <c r="D1675" s="59" t="s">
        <v>18</v>
      </c>
      <c r="E1675" s="302" t="s">
        <v>6</v>
      </c>
      <c r="F1675" s="74">
        <v>4.0000000000000001E-3</v>
      </c>
      <c r="G1675" s="64">
        <f>VLOOKUP(D1675,upahbahan,3,FALSE)</f>
        <v>175000</v>
      </c>
      <c r="H1675" s="64">
        <f t="shared" si="165"/>
        <v>700</v>
      </c>
      <c r="J1675" s="159"/>
      <c r="K1675" s="325"/>
    </row>
    <row r="1676" spans="3:11">
      <c r="C1676" s="301">
        <v>4</v>
      </c>
      <c r="D1676" s="59" t="s">
        <v>19</v>
      </c>
      <c r="E1676" s="302" t="s">
        <v>6</v>
      </c>
      <c r="F1676" s="74">
        <v>1E-3</v>
      </c>
      <c r="G1676" s="64">
        <f>VLOOKUP(D1676,upahbahan,3,FALSE)</f>
        <v>200000</v>
      </c>
      <c r="H1676" s="64">
        <f t="shared" si="165"/>
        <v>200</v>
      </c>
      <c r="J1676" s="159"/>
      <c r="K1676" s="325"/>
    </row>
    <row r="1677" spans="3:11">
      <c r="C1677" s="83" t="s">
        <v>1210</v>
      </c>
      <c r="D1677" s="80"/>
      <c r="E1677" s="80"/>
      <c r="F1677" s="187"/>
      <c r="G1677" s="218"/>
      <c r="H1677" s="64">
        <f>SUM(H1673:H1676)</f>
        <v>9100</v>
      </c>
      <c r="I1677" s="219"/>
      <c r="J1677" s="159"/>
      <c r="K1677" s="325"/>
    </row>
    <row r="1678" spans="3:11">
      <c r="C1678" s="72" t="s">
        <v>1211</v>
      </c>
      <c r="D1678" s="59" t="s">
        <v>1212</v>
      </c>
      <c r="E1678" s="73"/>
      <c r="F1678" s="205"/>
      <c r="G1678" s="73"/>
      <c r="H1678" s="73"/>
      <c r="J1678" s="159"/>
      <c r="K1678" s="325"/>
    </row>
    <row r="1679" spans="3:11">
      <c r="C1679" s="363" t="s">
        <v>1205</v>
      </c>
      <c r="D1679" s="77" t="s">
        <v>868</v>
      </c>
      <c r="E1679" s="68" t="s">
        <v>114</v>
      </c>
      <c r="F1679" s="74">
        <v>1.2</v>
      </c>
      <c r="G1679" s="64">
        <f>VLOOKUP(D1679,upahbahan,3,FALSE)</f>
        <v>29400</v>
      </c>
      <c r="H1679" s="64">
        <f t="shared" ref="H1679" si="166">F1679*G1679</f>
        <v>35280</v>
      </c>
      <c r="J1679" s="159"/>
      <c r="K1679" s="325"/>
    </row>
    <row r="1680" spans="3:11">
      <c r="C1680" s="83" t="s">
        <v>1216</v>
      </c>
      <c r="D1680" s="80"/>
      <c r="E1680" s="80"/>
      <c r="F1680" s="80"/>
      <c r="G1680" s="162"/>
      <c r="H1680" s="64">
        <f>SUM(H1679:H1679)</f>
        <v>35280</v>
      </c>
      <c r="J1680" s="159"/>
      <c r="K1680" s="325"/>
    </row>
    <row r="1681" spans="3:11">
      <c r="C1681" s="72" t="s">
        <v>1217</v>
      </c>
      <c r="D1681" s="59" t="s">
        <v>1218</v>
      </c>
      <c r="E1681" s="73"/>
      <c r="F1681" s="73"/>
      <c r="G1681" s="73"/>
      <c r="H1681" s="73"/>
      <c r="J1681" s="159"/>
      <c r="K1681" s="325"/>
    </row>
    <row r="1682" spans="3:11">
      <c r="C1682" s="83" t="s">
        <v>1219</v>
      </c>
      <c r="D1682" s="80"/>
      <c r="E1682" s="80"/>
      <c r="F1682" s="80"/>
      <c r="G1682" s="162"/>
      <c r="H1682" s="303">
        <v>0</v>
      </c>
      <c r="J1682" s="159"/>
      <c r="K1682" s="325"/>
    </row>
    <row r="1683" spans="3:11">
      <c r="C1683" s="58" t="s">
        <v>1220</v>
      </c>
      <c r="D1683" s="69" t="s">
        <v>1221</v>
      </c>
      <c r="E1683" s="70"/>
      <c r="F1683" s="70"/>
      <c r="G1683" s="71"/>
      <c r="H1683" s="304">
        <f>H1682+H1680+H1677</f>
        <v>44380</v>
      </c>
      <c r="I1683" s="319"/>
      <c r="J1683" s="159"/>
      <c r="K1683" s="325"/>
    </row>
    <row r="1684" spans="3:11">
      <c r="C1684" s="58" t="s">
        <v>1222</v>
      </c>
      <c r="D1684" s="69" t="s">
        <v>1325</v>
      </c>
      <c r="E1684" s="70"/>
      <c r="F1684" s="71"/>
      <c r="G1684" s="95">
        <f>$M$9</f>
        <v>0.1</v>
      </c>
      <c r="H1684" s="64">
        <f>H1683*G1684</f>
        <v>4438</v>
      </c>
      <c r="I1684" s="319"/>
      <c r="J1684" s="159"/>
      <c r="K1684" s="325"/>
    </row>
    <row r="1685" spans="3:11">
      <c r="C1685" s="58" t="s">
        <v>1223</v>
      </c>
      <c r="D1685" s="69" t="s">
        <v>1224</v>
      </c>
      <c r="E1685" s="70"/>
      <c r="F1685" s="70"/>
      <c r="G1685" s="71"/>
      <c r="H1685" s="305">
        <f>SUM(H1683:H1684)</f>
        <v>48818</v>
      </c>
      <c r="I1685" s="319"/>
      <c r="J1685" s="159"/>
      <c r="K1685" s="325"/>
    </row>
    <row r="1686" spans="3:11">
      <c r="J1686" s="159"/>
      <c r="K1686" s="325"/>
    </row>
    <row r="1687" spans="3:11">
      <c r="C1687" s="53" t="s">
        <v>3373</v>
      </c>
      <c r="D1687" s="313" t="s">
        <v>1732</v>
      </c>
      <c r="E1687" s="315"/>
      <c r="F1687" s="315"/>
      <c r="G1687" s="315"/>
      <c r="H1687" s="315"/>
      <c r="I1687" s="56">
        <f>ROUNDDOWN(H1702,-2)</f>
        <v>63200</v>
      </c>
      <c r="J1687" s="159"/>
      <c r="K1687" s="325"/>
    </row>
    <row r="1688" spans="3:11" ht="27.6">
      <c r="C1688" s="300" t="s">
        <v>1197</v>
      </c>
      <c r="D1688" s="300" t="s">
        <v>1198</v>
      </c>
      <c r="E1688" s="300" t="s">
        <v>1199</v>
      </c>
      <c r="F1688" s="300" t="s">
        <v>1200</v>
      </c>
      <c r="G1688" s="300" t="s">
        <v>1201</v>
      </c>
      <c r="H1688" s="300" t="s">
        <v>1202</v>
      </c>
      <c r="J1688" s="159"/>
      <c r="K1688" s="325"/>
    </row>
    <row r="1689" spans="3:11">
      <c r="C1689" s="72" t="s">
        <v>1203</v>
      </c>
      <c r="D1689" s="59" t="s">
        <v>1204</v>
      </c>
      <c r="E1689" s="73"/>
      <c r="F1689" s="73"/>
      <c r="G1689" s="73"/>
      <c r="H1689" s="73"/>
      <c r="J1689" s="159"/>
      <c r="K1689" s="325"/>
    </row>
    <row r="1690" spans="3:11">
      <c r="C1690" s="301">
        <v>1</v>
      </c>
      <c r="D1690" s="59" t="s">
        <v>5</v>
      </c>
      <c r="E1690" s="302" t="s">
        <v>6</v>
      </c>
      <c r="F1690" s="181">
        <v>2.9000000000000001E-2</v>
      </c>
      <c r="G1690" s="64">
        <f>VLOOKUP(D1690,upahbahan,3,FALSE)</f>
        <v>100000</v>
      </c>
      <c r="H1690" s="64">
        <f t="shared" ref="H1690:H1693" si="167">F1690*G1690</f>
        <v>2900</v>
      </c>
      <c r="J1690" s="159"/>
      <c r="K1690" s="325"/>
    </row>
    <row r="1691" spans="3:11">
      <c r="C1691" s="301">
        <v>2</v>
      </c>
      <c r="D1691" s="59" t="str">
        <f>D1674</f>
        <v>Tukang listrik</v>
      </c>
      <c r="E1691" s="302" t="s">
        <v>6</v>
      </c>
      <c r="F1691" s="181">
        <v>4.8000000000000001E-2</v>
      </c>
      <c r="G1691" s="64">
        <f>VLOOKUP(D1691,upahbahan,3,FALSE)</f>
        <v>145000</v>
      </c>
      <c r="H1691" s="64">
        <f t="shared" si="167"/>
        <v>6960</v>
      </c>
      <c r="J1691" s="159"/>
      <c r="K1691" s="325"/>
    </row>
    <row r="1692" spans="3:11">
      <c r="C1692" s="301">
        <v>3</v>
      </c>
      <c r="D1692" s="59" t="s">
        <v>18</v>
      </c>
      <c r="E1692" s="302" t="s">
        <v>6</v>
      </c>
      <c r="F1692" s="181">
        <v>5.0000000000000001E-3</v>
      </c>
      <c r="G1692" s="64">
        <f>VLOOKUP(D1692,upahbahan,3,FALSE)</f>
        <v>175000</v>
      </c>
      <c r="H1692" s="64">
        <f t="shared" si="167"/>
        <v>875</v>
      </c>
      <c r="J1692" s="159"/>
      <c r="K1692" s="325"/>
    </row>
    <row r="1693" spans="3:11">
      <c r="C1693" s="301">
        <v>4</v>
      </c>
      <c r="D1693" s="59" t="s">
        <v>19</v>
      </c>
      <c r="E1693" s="302" t="s">
        <v>6</v>
      </c>
      <c r="F1693" s="181">
        <v>2E-3</v>
      </c>
      <c r="G1693" s="64">
        <f>VLOOKUP(D1693,upahbahan,3,FALSE)</f>
        <v>200000</v>
      </c>
      <c r="H1693" s="64">
        <f t="shared" si="167"/>
        <v>400</v>
      </c>
      <c r="J1693" s="159"/>
      <c r="K1693" s="325"/>
    </row>
    <row r="1694" spans="3:11">
      <c r="C1694" s="83" t="s">
        <v>1210</v>
      </c>
      <c r="D1694" s="80"/>
      <c r="E1694" s="80"/>
      <c r="F1694" s="187"/>
      <c r="G1694" s="218"/>
      <c r="H1694" s="64">
        <f>SUM(H1690:H1693)</f>
        <v>11135</v>
      </c>
      <c r="I1694" s="219"/>
      <c r="J1694" s="159"/>
      <c r="K1694" s="325"/>
    </row>
    <row r="1695" spans="3:11">
      <c r="C1695" s="72" t="s">
        <v>1211</v>
      </c>
      <c r="D1695" s="59" t="s">
        <v>1212</v>
      </c>
      <c r="E1695" s="73"/>
      <c r="F1695" s="205"/>
      <c r="G1695" s="73"/>
      <c r="H1695" s="73"/>
      <c r="J1695" s="159"/>
      <c r="K1695" s="325"/>
    </row>
    <row r="1696" spans="3:11">
      <c r="C1696" s="363" t="s">
        <v>1205</v>
      </c>
      <c r="D1696" s="77" t="s">
        <v>874</v>
      </c>
      <c r="E1696" s="68" t="s">
        <v>114</v>
      </c>
      <c r="F1696" s="74">
        <v>1.2</v>
      </c>
      <c r="G1696" s="64">
        <f>VLOOKUP(D1696,upahbahan,3,FALSE)</f>
        <v>38600</v>
      </c>
      <c r="H1696" s="64">
        <f t="shared" ref="H1696" si="168">F1696*G1696</f>
        <v>46320</v>
      </c>
      <c r="J1696" s="159"/>
      <c r="K1696" s="325"/>
    </row>
    <row r="1697" spans="3:11">
      <c r="C1697" s="83" t="s">
        <v>1216</v>
      </c>
      <c r="D1697" s="80"/>
      <c r="E1697" s="80"/>
      <c r="F1697" s="80"/>
      <c r="G1697" s="162"/>
      <c r="H1697" s="64">
        <f>SUM(H1696:H1696)</f>
        <v>46320</v>
      </c>
      <c r="J1697" s="159"/>
      <c r="K1697" s="325"/>
    </row>
    <row r="1698" spans="3:11">
      <c r="C1698" s="72" t="s">
        <v>1217</v>
      </c>
      <c r="D1698" s="59" t="s">
        <v>1218</v>
      </c>
      <c r="E1698" s="73"/>
      <c r="F1698" s="73"/>
      <c r="G1698" s="73"/>
      <c r="H1698" s="73"/>
      <c r="J1698" s="159"/>
      <c r="K1698" s="325"/>
    </row>
    <row r="1699" spans="3:11">
      <c r="C1699" s="83" t="s">
        <v>1219</v>
      </c>
      <c r="D1699" s="80"/>
      <c r="E1699" s="80"/>
      <c r="F1699" s="80"/>
      <c r="G1699" s="162"/>
      <c r="H1699" s="303">
        <v>0</v>
      </c>
      <c r="J1699" s="159"/>
      <c r="K1699" s="325"/>
    </row>
    <row r="1700" spans="3:11">
      <c r="C1700" s="58" t="s">
        <v>1220</v>
      </c>
      <c r="D1700" s="69" t="s">
        <v>1221</v>
      </c>
      <c r="E1700" s="70"/>
      <c r="F1700" s="70"/>
      <c r="G1700" s="71"/>
      <c r="H1700" s="304">
        <f>H1699+H1697+H1694</f>
        <v>57455</v>
      </c>
      <c r="I1700" s="319"/>
      <c r="J1700" s="159"/>
      <c r="K1700" s="325"/>
    </row>
    <row r="1701" spans="3:11">
      <c r="C1701" s="58" t="s">
        <v>1222</v>
      </c>
      <c r="D1701" s="69" t="s">
        <v>1325</v>
      </c>
      <c r="E1701" s="70"/>
      <c r="F1701" s="71"/>
      <c r="G1701" s="95">
        <f>$M$9</f>
        <v>0.1</v>
      </c>
      <c r="H1701" s="64">
        <f>H1700*G1701</f>
        <v>5745.5</v>
      </c>
      <c r="I1701" s="319"/>
      <c r="J1701" s="159"/>
      <c r="K1701" s="325"/>
    </row>
    <row r="1702" spans="3:11">
      <c r="C1702" s="58" t="s">
        <v>1223</v>
      </c>
      <c r="D1702" s="69" t="s">
        <v>1224</v>
      </c>
      <c r="E1702" s="70"/>
      <c r="F1702" s="70"/>
      <c r="G1702" s="71"/>
      <c r="H1702" s="305">
        <f>SUM(H1700:H1701)</f>
        <v>63200.5</v>
      </c>
      <c r="I1702" s="319"/>
      <c r="J1702" s="159"/>
      <c r="K1702" s="325"/>
    </row>
    <row r="1703" spans="3:11">
      <c r="J1703" s="159"/>
      <c r="K1703" s="325"/>
    </row>
    <row r="1704" spans="3:11">
      <c r="C1704" s="53" t="s">
        <v>3374</v>
      </c>
      <c r="D1704" s="313" t="s">
        <v>1733</v>
      </c>
      <c r="E1704" s="315"/>
      <c r="F1704" s="315"/>
      <c r="G1704" s="315"/>
      <c r="H1704" s="315"/>
      <c r="I1704" s="56">
        <f>ROUNDDOWN(H1719,-2)</f>
        <v>99300</v>
      </c>
      <c r="J1704" s="159"/>
      <c r="K1704" s="325"/>
    </row>
    <row r="1705" spans="3:11" ht="27.6">
      <c r="C1705" s="300" t="s">
        <v>1197</v>
      </c>
      <c r="D1705" s="300" t="s">
        <v>1198</v>
      </c>
      <c r="E1705" s="300" t="s">
        <v>1199</v>
      </c>
      <c r="F1705" s="300" t="s">
        <v>1200</v>
      </c>
      <c r="G1705" s="300" t="s">
        <v>1201</v>
      </c>
      <c r="H1705" s="300" t="s">
        <v>1202</v>
      </c>
      <c r="J1705" s="159"/>
      <c r="K1705" s="325"/>
    </row>
    <row r="1706" spans="3:11">
      <c r="C1706" s="72" t="s">
        <v>1203</v>
      </c>
      <c r="D1706" s="59" t="s">
        <v>1204</v>
      </c>
      <c r="E1706" s="73"/>
      <c r="F1706" s="73"/>
      <c r="G1706" s="73"/>
      <c r="H1706" s="73"/>
      <c r="J1706" s="159"/>
      <c r="K1706" s="325"/>
    </row>
    <row r="1707" spans="3:11">
      <c r="C1707" s="301">
        <v>1</v>
      </c>
      <c r="D1707" s="59" t="s">
        <v>5</v>
      </c>
      <c r="E1707" s="302" t="s">
        <v>6</v>
      </c>
      <c r="F1707" s="181">
        <v>2.9000000000000001E-2</v>
      </c>
      <c r="G1707" s="64">
        <f>VLOOKUP(D1707,upahbahan,3,FALSE)</f>
        <v>100000</v>
      </c>
      <c r="H1707" s="64">
        <f t="shared" ref="H1707:H1710" si="169">F1707*G1707</f>
        <v>2900</v>
      </c>
      <c r="J1707" s="159"/>
      <c r="K1707" s="325"/>
    </row>
    <row r="1708" spans="3:11">
      <c r="C1708" s="301">
        <v>2</v>
      </c>
      <c r="D1708" s="59" t="str">
        <f>D1691</f>
        <v>Tukang listrik</v>
      </c>
      <c r="E1708" s="302" t="s">
        <v>6</v>
      </c>
      <c r="F1708" s="181">
        <v>4.8000000000000001E-2</v>
      </c>
      <c r="G1708" s="64">
        <f>VLOOKUP(D1708,upahbahan,3,FALSE)</f>
        <v>145000</v>
      </c>
      <c r="H1708" s="64">
        <f t="shared" si="169"/>
        <v>6960</v>
      </c>
      <c r="J1708" s="159"/>
      <c r="K1708" s="325"/>
    </row>
    <row r="1709" spans="3:11">
      <c r="C1709" s="301">
        <v>3</v>
      </c>
      <c r="D1709" s="59" t="s">
        <v>18</v>
      </c>
      <c r="E1709" s="302" t="s">
        <v>6</v>
      </c>
      <c r="F1709" s="181">
        <v>5.0000000000000001E-3</v>
      </c>
      <c r="G1709" s="64">
        <f>VLOOKUP(D1709,upahbahan,3,FALSE)</f>
        <v>175000</v>
      </c>
      <c r="H1709" s="64">
        <f t="shared" si="169"/>
        <v>875</v>
      </c>
      <c r="J1709" s="159"/>
      <c r="K1709" s="325"/>
    </row>
    <row r="1710" spans="3:11">
      <c r="C1710" s="301">
        <v>4</v>
      </c>
      <c r="D1710" s="59" t="s">
        <v>19</v>
      </c>
      <c r="E1710" s="302" t="s">
        <v>6</v>
      </c>
      <c r="F1710" s="181">
        <v>2E-3</v>
      </c>
      <c r="G1710" s="64">
        <f>VLOOKUP(D1710,upahbahan,3,FALSE)</f>
        <v>200000</v>
      </c>
      <c r="H1710" s="64">
        <f t="shared" si="169"/>
        <v>400</v>
      </c>
      <c r="J1710" s="159"/>
      <c r="K1710" s="325"/>
    </row>
    <row r="1711" spans="3:11">
      <c r="C1711" s="83" t="s">
        <v>1210</v>
      </c>
      <c r="D1711" s="80"/>
      <c r="E1711" s="80"/>
      <c r="F1711" s="187"/>
      <c r="G1711" s="218"/>
      <c r="H1711" s="64">
        <f>SUM(H1707:H1710)</f>
        <v>11135</v>
      </c>
      <c r="I1711" s="219"/>
      <c r="J1711" s="159"/>
      <c r="K1711" s="325"/>
    </row>
    <row r="1712" spans="3:11">
      <c r="C1712" s="72" t="s">
        <v>1211</v>
      </c>
      <c r="D1712" s="59" t="s">
        <v>1212</v>
      </c>
      <c r="E1712" s="73"/>
      <c r="F1712" s="205"/>
      <c r="G1712" s="73"/>
      <c r="H1712" s="73"/>
      <c r="J1712" s="159"/>
      <c r="K1712" s="325"/>
    </row>
    <row r="1713" spans="3:11">
      <c r="C1713" s="363" t="s">
        <v>1205</v>
      </c>
      <c r="D1713" s="77" t="s">
        <v>879</v>
      </c>
      <c r="E1713" s="68" t="s">
        <v>114</v>
      </c>
      <c r="F1713" s="74">
        <v>1.2</v>
      </c>
      <c r="G1713" s="64">
        <f>VLOOKUP(D1713,upahbahan,3,FALSE)</f>
        <v>66000</v>
      </c>
      <c r="H1713" s="64">
        <f t="shared" ref="H1713" si="170">F1713*G1713</f>
        <v>79200</v>
      </c>
      <c r="J1713" s="159"/>
      <c r="K1713" s="325"/>
    </row>
    <row r="1714" spans="3:11">
      <c r="C1714" s="83" t="s">
        <v>1216</v>
      </c>
      <c r="D1714" s="80"/>
      <c r="E1714" s="80"/>
      <c r="F1714" s="80"/>
      <c r="G1714" s="162"/>
      <c r="H1714" s="64">
        <f>SUM(H1713:H1713)</f>
        <v>79200</v>
      </c>
      <c r="J1714" s="159"/>
      <c r="K1714" s="325"/>
    </row>
    <row r="1715" spans="3:11">
      <c r="C1715" s="72" t="s">
        <v>1217</v>
      </c>
      <c r="D1715" s="59" t="s">
        <v>1218</v>
      </c>
      <c r="E1715" s="73"/>
      <c r="F1715" s="73"/>
      <c r="G1715" s="73"/>
      <c r="H1715" s="73"/>
      <c r="J1715" s="159"/>
      <c r="K1715" s="325"/>
    </row>
    <row r="1716" spans="3:11">
      <c r="C1716" s="83" t="s">
        <v>1219</v>
      </c>
      <c r="D1716" s="80"/>
      <c r="E1716" s="80"/>
      <c r="F1716" s="80"/>
      <c r="G1716" s="162"/>
      <c r="H1716" s="303">
        <v>0</v>
      </c>
      <c r="J1716" s="159"/>
      <c r="K1716" s="325"/>
    </row>
    <row r="1717" spans="3:11">
      <c r="C1717" s="58" t="s">
        <v>1220</v>
      </c>
      <c r="D1717" s="69" t="s">
        <v>1221</v>
      </c>
      <c r="E1717" s="70"/>
      <c r="F1717" s="70"/>
      <c r="G1717" s="71"/>
      <c r="H1717" s="304">
        <f>H1716+H1714+H1711</f>
        <v>90335</v>
      </c>
      <c r="I1717" s="319"/>
      <c r="J1717" s="159"/>
      <c r="K1717" s="325"/>
    </row>
    <row r="1718" spans="3:11">
      <c r="C1718" s="58" t="s">
        <v>1222</v>
      </c>
      <c r="D1718" s="69" t="s">
        <v>1325</v>
      </c>
      <c r="E1718" s="70"/>
      <c r="F1718" s="71"/>
      <c r="G1718" s="95">
        <f>$M$9</f>
        <v>0.1</v>
      </c>
      <c r="H1718" s="64">
        <f>H1717*G1718</f>
        <v>9033.5</v>
      </c>
      <c r="I1718" s="319"/>
      <c r="J1718" s="159"/>
      <c r="K1718" s="325"/>
    </row>
    <row r="1719" spans="3:11">
      <c r="C1719" s="58" t="s">
        <v>1223</v>
      </c>
      <c r="D1719" s="69" t="s">
        <v>1224</v>
      </c>
      <c r="E1719" s="70"/>
      <c r="F1719" s="70"/>
      <c r="G1719" s="71"/>
      <c r="H1719" s="305">
        <f>SUM(H1717:H1718)</f>
        <v>99368.5</v>
      </c>
      <c r="I1719" s="319"/>
      <c r="J1719" s="159"/>
      <c r="K1719" s="325"/>
    </row>
    <row r="1720" spans="3:11">
      <c r="J1720" s="159"/>
      <c r="K1720" s="325"/>
    </row>
    <row r="1721" spans="3:11">
      <c r="C1721" s="53" t="s">
        <v>3375</v>
      </c>
      <c r="D1721" s="313" t="s">
        <v>1734</v>
      </c>
      <c r="E1721" s="315"/>
      <c r="F1721" s="315"/>
      <c r="G1721" s="315"/>
      <c r="H1721" s="315"/>
      <c r="I1721" s="56">
        <f>ROUNDDOWN(H1736,-2)</f>
        <v>107700</v>
      </c>
      <c r="J1721" s="159"/>
      <c r="K1721" s="325"/>
    </row>
    <row r="1722" spans="3:11" ht="27.6">
      <c r="C1722" s="300" t="s">
        <v>1197</v>
      </c>
      <c r="D1722" s="300" t="s">
        <v>1198</v>
      </c>
      <c r="E1722" s="300" t="s">
        <v>1199</v>
      </c>
      <c r="F1722" s="300" t="s">
        <v>1200</v>
      </c>
      <c r="G1722" s="300" t="s">
        <v>1201</v>
      </c>
      <c r="H1722" s="300" t="s">
        <v>1202</v>
      </c>
      <c r="J1722" s="159"/>
      <c r="K1722" s="325"/>
    </row>
    <row r="1723" spans="3:11">
      <c r="C1723" s="72" t="s">
        <v>1203</v>
      </c>
      <c r="D1723" s="59" t="s">
        <v>1204</v>
      </c>
      <c r="E1723" s="73"/>
      <c r="F1723" s="73"/>
      <c r="G1723" s="73"/>
      <c r="H1723" s="73"/>
      <c r="J1723" s="159"/>
      <c r="K1723" s="325"/>
    </row>
    <row r="1724" spans="3:11">
      <c r="C1724" s="301">
        <v>1</v>
      </c>
      <c r="D1724" s="59" t="s">
        <v>5</v>
      </c>
      <c r="E1724" s="302" t="s">
        <v>6</v>
      </c>
      <c r="F1724" s="74">
        <v>3.5999999999999997E-2</v>
      </c>
      <c r="G1724" s="64">
        <f>VLOOKUP(D1724,upahbahan,3,FALSE)</f>
        <v>100000</v>
      </c>
      <c r="H1724" s="64">
        <f t="shared" ref="H1724:H1727" si="171">F1724*G1724</f>
        <v>3599.9999999999995</v>
      </c>
      <c r="J1724" s="159"/>
      <c r="K1724" s="325"/>
    </row>
    <row r="1725" spans="3:11">
      <c r="C1725" s="301">
        <v>2</v>
      </c>
      <c r="D1725" s="59" t="str">
        <f>D1708</f>
        <v>Tukang listrik</v>
      </c>
      <c r="E1725" s="302" t="s">
        <v>6</v>
      </c>
      <c r="F1725" s="74">
        <v>0.06</v>
      </c>
      <c r="G1725" s="64">
        <f>VLOOKUP(D1725,upahbahan,3,FALSE)</f>
        <v>145000</v>
      </c>
      <c r="H1725" s="64">
        <f t="shared" si="171"/>
        <v>8700</v>
      </c>
      <c r="J1725" s="159"/>
      <c r="K1725" s="325"/>
    </row>
    <row r="1726" spans="3:11">
      <c r="C1726" s="301">
        <v>3</v>
      </c>
      <c r="D1726" s="59" t="s">
        <v>18</v>
      </c>
      <c r="E1726" s="302" t="s">
        <v>6</v>
      </c>
      <c r="F1726" s="74">
        <v>6.0000000000000001E-3</v>
      </c>
      <c r="G1726" s="64">
        <f>VLOOKUP(D1726,upahbahan,3,FALSE)</f>
        <v>175000</v>
      </c>
      <c r="H1726" s="64">
        <f t="shared" si="171"/>
        <v>1050</v>
      </c>
      <c r="J1726" s="159"/>
      <c r="K1726" s="325"/>
    </row>
    <row r="1727" spans="3:11">
      <c r="C1727" s="301">
        <v>4</v>
      </c>
      <c r="D1727" s="59" t="s">
        <v>19</v>
      </c>
      <c r="E1727" s="302" t="s">
        <v>6</v>
      </c>
      <c r="F1727" s="74">
        <v>2E-3</v>
      </c>
      <c r="G1727" s="64">
        <f>VLOOKUP(D1727,upahbahan,3,FALSE)</f>
        <v>200000</v>
      </c>
      <c r="H1727" s="64">
        <f t="shared" si="171"/>
        <v>400</v>
      </c>
      <c r="J1727" s="159"/>
      <c r="K1727" s="325"/>
    </row>
    <row r="1728" spans="3:11">
      <c r="C1728" s="83" t="s">
        <v>1210</v>
      </c>
      <c r="D1728" s="80"/>
      <c r="E1728" s="80"/>
      <c r="F1728" s="187"/>
      <c r="G1728" s="218"/>
      <c r="H1728" s="64">
        <f>SUM(H1724:H1727)</f>
        <v>13750</v>
      </c>
      <c r="I1728" s="219"/>
      <c r="J1728" s="159"/>
      <c r="K1728" s="325"/>
    </row>
    <row r="1729" spans="3:11">
      <c r="C1729" s="72" t="s">
        <v>1211</v>
      </c>
      <c r="D1729" s="59" t="s">
        <v>1212</v>
      </c>
      <c r="E1729" s="73"/>
      <c r="F1729" s="205"/>
      <c r="G1729" s="73"/>
      <c r="H1729" s="73"/>
      <c r="J1729" s="159"/>
      <c r="K1729" s="325"/>
    </row>
    <row r="1730" spans="3:11">
      <c r="C1730" s="363" t="s">
        <v>1205</v>
      </c>
      <c r="D1730" s="77" t="s">
        <v>881</v>
      </c>
      <c r="E1730" s="68" t="s">
        <v>114</v>
      </c>
      <c r="F1730" s="74">
        <v>1.2</v>
      </c>
      <c r="G1730" s="64">
        <f>VLOOKUP(D1730,upahbahan,3,FALSE)</f>
        <v>70200</v>
      </c>
      <c r="H1730" s="64">
        <f t="shared" ref="H1730" si="172">F1730*G1730</f>
        <v>84240</v>
      </c>
      <c r="J1730" s="159"/>
      <c r="K1730" s="325"/>
    </row>
    <row r="1731" spans="3:11">
      <c r="C1731" s="83" t="s">
        <v>1216</v>
      </c>
      <c r="D1731" s="80"/>
      <c r="E1731" s="80"/>
      <c r="F1731" s="80"/>
      <c r="G1731" s="162"/>
      <c r="H1731" s="64">
        <f>SUM(H1730:H1730)</f>
        <v>84240</v>
      </c>
      <c r="J1731" s="159"/>
      <c r="K1731" s="325"/>
    </row>
    <row r="1732" spans="3:11">
      <c r="C1732" s="72" t="s">
        <v>1217</v>
      </c>
      <c r="D1732" s="59" t="s">
        <v>1218</v>
      </c>
      <c r="E1732" s="73"/>
      <c r="F1732" s="73"/>
      <c r="G1732" s="73"/>
      <c r="H1732" s="73"/>
      <c r="J1732" s="159"/>
      <c r="K1732" s="325"/>
    </row>
    <row r="1733" spans="3:11">
      <c r="C1733" s="83" t="s">
        <v>1219</v>
      </c>
      <c r="D1733" s="80"/>
      <c r="E1733" s="80"/>
      <c r="F1733" s="80"/>
      <c r="G1733" s="162"/>
      <c r="H1733" s="303">
        <v>0</v>
      </c>
      <c r="J1733" s="159"/>
      <c r="K1733" s="325"/>
    </row>
    <row r="1734" spans="3:11">
      <c r="C1734" s="58" t="s">
        <v>1220</v>
      </c>
      <c r="D1734" s="69" t="s">
        <v>1221</v>
      </c>
      <c r="E1734" s="70"/>
      <c r="F1734" s="70"/>
      <c r="G1734" s="71"/>
      <c r="H1734" s="304">
        <f>H1733+H1731+H1728</f>
        <v>97990</v>
      </c>
      <c r="I1734" s="319"/>
      <c r="J1734" s="159"/>
      <c r="K1734" s="325"/>
    </row>
    <row r="1735" spans="3:11">
      <c r="C1735" s="58" t="s">
        <v>1222</v>
      </c>
      <c r="D1735" s="69" t="s">
        <v>1325</v>
      </c>
      <c r="E1735" s="70"/>
      <c r="F1735" s="71"/>
      <c r="G1735" s="95">
        <f>$M$9</f>
        <v>0.1</v>
      </c>
      <c r="H1735" s="64">
        <f>H1734*G1735</f>
        <v>9799</v>
      </c>
      <c r="I1735" s="319"/>
      <c r="J1735" s="159"/>
      <c r="K1735" s="325"/>
    </row>
    <row r="1736" spans="3:11">
      <c r="C1736" s="58" t="s">
        <v>1223</v>
      </c>
      <c r="D1736" s="69" t="s">
        <v>1224</v>
      </c>
      <c r="E1736" s="70"/>
      <c r="F1736" s="70"/>
      <c r="G1736" s="71"/>
      <c r="H1736" s="305">
        <f>SUM(H1734:H1735)</f>
        <v>107789</v>
      </c>
      <c r="I1736" s="319"/>
      <c r="J1736" s="159"/>
      <c r="K1736" s="325"/>
    </row>
    <row r="1737" spans="3:11">
      <c r="J1737" s="159"/>
      <c r="K1737" s="325"/>
    </row>
    <row r="1738" spans="3:11">
      <c r="C1738" s="53" t="s">
        <v>3376</v>
      </c>
      <c r="D1738" s="366" t="s">
        <v>1735</v>
      </c>
      <c r="E1738" s="315"/>
      <c r="F1738" s="315"/>
      <c r="G1738" s="315"/>
      <c r="H1738" s="315"/>
      <c r="I1738" s="56">
        <f>ROUNDDOWN(H1753,-2)</f>
        <v>147900</v>
      </c>
      <c r="J1738" s="159"/>
      <c r="K1738" s="325"/>
    </row>
    <row r="1739" spans="3:11" ht="27.6">
      <c r="C1739" s="300" t="s">
        <v>1197</v>
      </c>
      <c r="D1739" s="300" t="s">
        <v>1198</v>
      </c>
      <c r="E1739" s="300" t="s">
        <v>1199</v>
      </c>
      <c r="F1739" s="300" t="s">
        <v>1200</v>
      </c>
      <c r="G1739" s="300" t="s">
        <v>1201</v>
      </c>
      <c r="H1739" s="300" t="s">
        <v>1202</v>
      </c>
      <c r="J1739" s="159"/>
      <c r="K1739" s="325"/>
    </row>
    <row r="1740" spans="3:11">
      <c r="C1740" s="72" t="s">
        <v>1203</v>
      </c>
      <c r="D1740" s="59" t="s">
        <v>1204</v>
      </c>
      <c r="E1740" s="73"/>
      <c r="F1740" s="73"/>
      <c r="G1740" s="73"/>
      <c r="H1740" s="73"/>
      <c r="J1740" s="159"/>
      <c r="K1740" s="325"/>
    </row>
    <row r="1741" spans="3:11">
      <c r="C1741" s="301">
        <v>1</v>
      </c>
      <c r="D1741" s="59" t="s">
        <v>5</v>
      </c>
      <c r="E1741" s="302" t="s">
        <v>6</v>
      </c>
      <c r="F1741" s="74">
        <v>3.5999999999999997E-2</v>
      </c>
      <c r="G1741" s="64">
        <f>VLOOKUP(D1741,upahbahan,3,FALSE)</f>
        <v>100000</v>
      </c>
      <c r="H1741" s="64">
        <f t="shared" ref="H1741:H1744" si="173">F1741*G1741</f>
        <v>3599.9999999999995</v>
      </c>
      <c r="J1741" s="159"/>
      <c r="K1741" s="325"/>
    </row>
    <row r="1742" spans="3:11">
      <c r="C1742" s="301">
        <v>2</v>
      </c>
      <c r="D1742" s="59" t="str">
        <f>D1725</f>
        <v>Tukang listrik</v>
      </c>
      <c r="E1742" s="302" t="s">
        <v>6</v>
      </c>
      <c r="F1742" s="74">
        <v>0.06</v>
      </c>
      <c r="G1742" s="64">
        <f>VLOOKUP(D1742,upahbahan,3,FALSE)</f>
        <v>145000</v>
      </c>
      <c r="H1742" s="64">
        <f t="shared" si="173"/>
        <v>8700</v>
      </c>
      <c r="J1742" s="159"/>
      <c r="K1742" s="325"/>
    </row>
    <row r="1743" spans="3:11">
      <c r="C1743" s="301">
        <v>3</v>
      </c>
      <c r="D1743" s="59" t="s">
        <v>18</v>
      </c>
      <c r="E1743" s="302" t="s">
        <v>6</v>
      </c>
      <c r="F1743" s="74">
        <v>6.0000000000000001E-3</v>
      </c>
      <c r="G1743" s="64">
        <f>VLOOKUP(D1743,upahbahan,3,FALSE)</f>
        <v>175000</v>
      </c>
      <c r="H1743" s="64">
        <f t="shared" si="173"/>
        <v>1050</v>
      </c>
      <c r="J1743" s="159"/>
      <c r="K1743" s="325"/>
    </row>
    <row r="1744" spans="3:11">
      <c r="C1744" s="301">
        <v>4</v>
      </c>
      <c r="D1744" s="59" t="s">
        <v>19</v>
      </c>
      <c r="E1744" s="302" t="s">
        <v>6</v>
      </c>
      <c r="F1744" s="74">
        <v>2E-3</v>
      </c>
      <c r="G1744" s="64">
        <f>VLOOKUP(D1744,upahbahan,3,FALSE)</f>
        <v>200000</v>
      </c>
      <c r="H1744" s="64">
        <f t="shared" si="173"/>
        <v>400</v>
      </c>
      <c r="J1744" s="159"/>
      <c r="K1744" s="325"/>
    </row>
    <row r="1745" spans="3:11">
      <c r="C1745" s="83" t="s">
        <v>1210</v>
      </c>
      <c r="D1745" s="80"/>
      <c r="E1745" s="80"/>
      <c r="F1745" s="187"/>
      <c r="G1745" s="218"/>
      <c r="H1745" s="64">
        <f>SUM(H1741:H1744)</f>
        <v>13750</v>
      </c>
      <c r="I1745" s="219"/>
      <c r="J1745" s="159"/>
      <c r="K1745" s="325"/>
    </row>
    <row r="1746" spans="3:11">
      <c r="C1746" s="72" t="s">
        <v>1211</v>
      </c>
      <c r="D1746" s="59" t="s">
        <v>1212</v>
      </c>
      <c r="E1746" s="73"/>
      <c r="F1746" s="205"/>
      <c r="G1746" s="73"/>
      <c r="H1746" s="73"/>
      <c r="J1746" s="159"/>
      <c r="K1746" s="325"/>
    </row>
    <row r="1747" spans="3:11">
      <c r="C1747" s="363" t="s">
        <v>1205</v>
      </c>
      <c r="D1747" s="77" t="s">
        <v>869</v>
      </c>
      <c r="E1747" s="68" t="s">
        <v>114</v>
      </c>
      <c r="F1747" s="74">
        <v>1.2</v>
      </c>
      <c r="G1747" s="64">
        <f>VLOOKUP(D1747,upahbahan,3,FALSE)</f>
        <v>100600</v>
      </c>
      <c r="H1747" s="64">
        <f>F1747*G1747</f>
        <v>120720</v>
      </c>
      <c r="J1747" s="159"/>
      <c r="K1747" s="325"/>
    </row>
    <row r="1748" spans="3:11">
      <c r="C1748" s="83" t="s">
        <v>1216</v>
      </c>
      <c r="D1748" s="80"/>
      <c r="E1748" s="80"/>
      <c r="F1748" s="80"/>
      <c r="G1748" s="162"/>
      <c r="H1748" s="64">
        <f>SUM(H1747:H1747)</f>
        <v>120720</v>
      </c>
      <c r="J1748" s="159"/>
      <c r="K1748" s="325"/>
    </row>
    <row r="1749" spans="3:11">
      <c r="C1749" s="72" t="s">
        <v>1217</v>
      </c>
      <c r="D1749" s="59" t="s">
        <v>1218</v>
      </c>
      <c r="E1749" s="73"/>
      <c r="F1749" s="73"/>
      <c r="G1749" s="73"/>
      <c r="H1749" s="73"/>
      <c r="J1749" s="159"/>
      <c r="K1749" s="325"/>
    </row>
    <row r="1750" spans="3:11">
      <c r="C1750" s="83" t="s">
        <v>1219</v>
      </c>
      <c r="D1750" s="80"/>
      <c r="E1750" s="80"/>
      <c r="F1750" s="80"/>
      <c r="G1750" s="162"/>
      <c r="H1750" s="303">
        <v>0</v>
      </c>
      <c r="J1750" s="159"/>
      <c r="K1750" s="325"/>
    </row>
    <row r="1751" spans="3:11">
      <c r="C1751" s="58" t="s">
        <v>1220</v>
      </c>
      <c r="D1751" s="69" t="s">
        <v>1221</v>
      </c>
      <c r="E1751" s="70"/>
      <c r="F1751" s="70"/>
      <c r="G1751" s="71"/>
      <c r="H1751" s="304">
        <f>H1750+H1748+H1745</f>
        <v>134470</v>
      </c>
      <c r="I1751" s="319"/>
      <c r="J1751" s="159"/>
      <c r="K1751" s="325"/>
    </row>
    <row r="1752" spans="3:11">
      <c r="C1752" s="58" t="s">
        <v>1222</v>
      </c>
      <c r="D1752" s="69" t="s">
        <v>1325</v>
      </c>
      <c r="E1752" s="70"/>
      <c r="F1752" s="71"/>
      <c r="G1752" s="95">
        <f>$M$9</f>
        <v>0.1</v>
      </c>
      <c r="H1752" s="64">
        <f>H1751*G1752</f>
        <v>13447</v>
      </c>
      <c r="I1752" s="319"/>
      <c r="J1752" s="159"/>
      <c r="K1752" s="325"/>
    </row>
    <row r="1753" spans="3:11">
      <c r="C1753" s="58" t="s">
        <v>1223</v>
      </c>
      <c r="D1753" s="69" t="s">
        <v>1224</v>
      </c>
      <c r="E1753" s="70"/>
      <c r="F1753" s="70"/>
      <c r="G1753" s="71"/>
      <c r="H1753" s="305">
        <f>SUM(H1751:H1752)</f>
        <v>147917</v>
      </c>
      <c r="I1753" s="319"/>
      <c r="J1753" s="159"/>
      <c r="K1753" s="325"/>
    </row>
    <row r="1754" spans="3:11">
      <c r="J1754" s="159"/>
      <c r="K1754" s="325"/>
    </row>
    <row r="1755" spans="3:11">
      <c r="C1755" s="53" t="s">
        <v>3377</v>
      </c>
      <c r="D1755" s="366" t="s">
        <v>1736</v>
      </c>
      <c r="E1755" s="315"/>
      <c r="F1755" s="315"/>
      <c r="G1755" s="315"/>
      <c r="H1755" s="315"/>
      <c r="I1755" s="56">
        <f>ROUNDDOWN(H1770,-2)</f>
        <v>230500</v>
      </c>
      <c r="J1755" s="159"/>
      <c r="K1755" s="325"/>
    </row>
    <row r="1756" spans="3:11" ht="27.6">
      <c r="C1756" s="300" t="s">
        <v>1197</v>
      </c>
      <c r="D1756" s="300" t="s">
        <v>1198</v>
      </c>
      <c r="E1756" s="300" t="s">
        <v>1199</v>
      </c>
      <c r="F1756" s="300" t="s">
        <v>1200</v>
      </c>
      <c r="G1756" s="300" t="s">
        <v>1201</v>
      </c>
      <c r="H1756" s="300" t="s">
        <v>1202</v>
      </c>
      <c r="J1756" s="159"/>
      <c r="K1756" s="325"/>
    </row>
    <row r="1757" spans="3:11">
      <c r="C1757" s="72" t="s">
        <v>1203</v>
      </c>
      <c r="D1757" s="59" t="s">
        <v>1204</v>
      </c>
      <c r="E1757" s="73"/>
      <c r="F1757" s="73"/>
      <c r="G1757" s="73"/>
      <c r="H1757" s="73"/>
      <c r="J1757" s="159"/>
      <c r="K1757" s="325"/>
    </row>
    <row r="1758" spans="3:11">
      <c r="C1758" s="301">
        <v>1</v>
      </c>
      <c r="D1758" s="59" t="s">
        <v>5</v>
      </c>
      <c r="E1758" s="302" t="s">
        <v>6</v>
      </c>
      <c r="F1758" s="74">
        <v>4.8000000000000001E-2</v>
      </c>
      <c r="G1758" s="64">
        <f>VLOOKUP(D1758,upahbahan,3,FALSE)</f>
        <v>100000</v>
      </c>
      <c r="H1758" s="64">
        <f t="shared" ref="H1758:H1761" si="174">F1758*G1758</f>
        <v>4800</v>
      </c>
      <c r="J1758" s="159"/>
      <c r="K1758" s="325"/>
    </row>
    <row r="1759" spans="3:11">
      <c r="C1759" s="301">
        <v>2</v>
      </c>
      <c r="D1759" s="59" t="str">
        <f>D1742</f>
        <v>Tukang listrik</v>
      </c>
      <c r="E1759" s="302" t="s">
        <v>6</v>
      </c>
      <c r="F1759" s="74">
        <v>0.08</v>
      </c>
      <c r="G1759" s="64">
        <f>VLOOKUP(D1759,upahbahan,3,FALSE)</f>
        <v>145000</v>
      </c>
      <c r="H1759" s="64">
        <f t="shared" si="174"/>
        <v>11600</v>
      </c>
      <c r="J1759" s="159"/>
      <c r="K1759" s="325"/>
    </row>
    <row r="1760" spans="3:11">
      <c r="C1760" s="301">
        <v>3</v>
      </c>
      <c r="D1760" s="59" t="s">
        <v>18</v>
      </c>
      <c r="E1760" s="302" t="s">
        <v>6</v>
      </c>
      <c r="F1760" s="74">
        <v>8.0000000000000002E-3</v>
      </c>
      <c r="G1760" s="64">
        <f>VLOOKUP(D1760,upahbahan,3,FALSE)</f>
        <v>175000</v>
      </c>
      <c r="H1760" s="64">
        <f t="shared" si="174"/>
        <v>1400</v>
      </c>
      <c r="J1760" s="159"/>
      <c r="K1760" s="325"/>
    </row>
    <row r="1761" spans="3:11">
      <c r="C1761" s="301">
        <v>4</v>
      </c>
      <c r="D1761" s="59" t="s">
        <v>19</v>
      </c>
      <c r="E1761" s="302" t="s">
        <v>6</v>
      </c>
      <c r="F1761" s="74">
        <v>3.0000000000000001E-3</v>
      </c>
      <c r="G1761" s="64">
        <f>VLOOKUP(D1761,upahbahan,3,FALSE)</f>
        <v>200000</v>
      </c>
      <c r="H1761" s="64">
        <f t="shared" si="174"/>
        <v>600</v>
      </c>
      <c r="J1761" s="159"/>
      <c r="K1761" s="325"/>
    </row>
    <row r="1762" spans="3:11">
      <c r="C1762" s="83" t="s">
        <v>1210</v>
      </c>
      <c r="D1762" s="80"/>
      <c r="E1762" s="80"/>
      <c r="F1762" s="187"/>
      <c r="G1762" s="218"/>
      <c r="H1762" s="64">
        <f>SUM(H1758:H1761)</f>
        <v>18400</v>
      </c>
      <c r="I1762" s="219"/>
      <c r="J1762" s="159"/>
      <c r="K1762" s="325"/>
    </row>
    <row r="1763" spans="3:11">
      <c r="C1763" s="72" t="s">
        <v>1211</v>
      </c>
      <c r="D1763" s="59" t="s">
        <v>1212</v>
      </c>
      <c r="E1763" s="73"/>
      <c r="F1763" s="205"/>
      <c r="G1763" s="73"/>
      <c r="H1763" s="73"/>
      <c r="J1763" s="159"/>
      <c r="K1763" s="325"/>
    </row>
    <row r="1764" spans="3:11">
      <c r="C1764" s="363" t="s">
        <v>1205</v>
      </c>
      <c r="D1764" s="77" t="s">
        <v>872</v>
      </c>
      <c r="E1764" s="68" t="s">
        <v>114</v>
      </c>
      <c r="F1764" s="74">
        <v>1.2</v>
      </c>
      <c r="G1764" s="64">
        <f>VLOOKUP(D1764,upahbahan,3,FALSE)</f>
        <v>159300</v>
      </c>
      <c r="H1764" s="64">
        <f t="shared" ref="H1764" si="175">F1764*G1764</f>
        <v>191160</v>
      </c>
      <c r="J1764" s="159"/>
      <c r="K1764" s="325"/>
    </row>
    <row r="1765" spans="3:11">
      <c r="C1765" s="83" t="s">
        <v>1216</v>
      </c>
      <c r="D1765" s="80"/>
      <c r="E1765" s="80"/>
      <c r="F1765" s="80"/>
      <c r="G1765" s="162"/>
      <c r="H1765" s="64">
        <f>SUM(H1764:H1764)</f>
        <v>191160</v>
      </c>
      <c r="J1765" s="159"/>
      <c r="K1765" s="325"/>
    </row>
    <row r="1766" spans="3:11">
      <c r="C1766" s="72" t="s">
        <v>1217</v>
      </c>
      <c r="D1766" s="59" t="s">
        <v>1218</v>
      </c>
      <c r="E1766" s="73"/>
      <c r="F1766" s="73"/>
      <c r="G1766" s="73"/>
      <c r="H1766" s="73"/>
      <c r="J1766" s="159"/>
      <c r="K1766" s="325"/>
    </row>
    <row r="1767" spans="3:11">
      <c r="C1767" s="83" t="s">
        <v>1219</v>
      </c>
      <c r="D1767" s="80"/>
      <c r="E1767" s="80"/>
      <c r="F1767" s="80"/>
      <c r="G1767" s="162"/>
      <c r="H1767" s="303">
        <v>0</v>
      </c>
      <c r="J1767" s="159"/>
      <c r="K1767" s="325"/>
    </row>
    <row r="1768" spans="3:11">
      <c r="C1768" s="58" t="s">
        <v>1220</v>
      </c>
      <c r="D1768" s="69" t="s">
        <v>1221</v>
      </c>
      <c r="E1768" s="70"/>
      <c r="F1768" s="70"/>
      <c r="G1768" s="71"/>
      <c r="H1768" s="304">
        <f>H1767+H1765+H1762</f>
        <v>209560</v>
      </c>
      <c r="I1768" s="319"/>
      <c r="J1768" s="159"/>
      <c r="K1768" s="325"/>
    </row>
    <row r="1769" spans="3:11">
      <c r="C1769" s="58" t="s">
        <v>1222</v>
      </c>
      <c r="D1769" s="69" t="s">
        <v>1325</v>
      </c>
      <c r="E1769" s="70"/>
      <c r="F1769" s="71"/>
      <c r="G1769" s="95">
        <f>$M$9</f>
        <v>0.1</v>
      </c>
      <c r="H1769" s="64">
        <f>H1768*G1769</f>
        <v>20956</v>
      </c>
      <c r="I1769" s="319"/>
      <c r="J1769" s="159"/>
      <c r="K1769" s="325"/>
    </row>
    <row r="1770" spans="3:11">
      <c r="C1770" s="58" t="s">
        <v>1223</v>
      </c>
      <c r="D1770" s="69" t="s">
        <v>1224</v>
      </c>
      <c r="E1770" s="70"/>
      <c r="F1770" s="70"/>
      <c r="G1770" s="71"/>
      <c r="H1770" s="305">
        <f>SUM(H1768:H1769)</f>
        <v>230516</v>
      </c>
      <c r="I1770" s="319"/>
      <c r="J1770" s="159"/>
      <c r="K1770" s="325"/>
    </row>
    <row r="1771" spans="3:11">
      <c r="J1771" s="159"/>
      <c r="K1771" s="325"/>
    </row>
    <row r="1772" spans="3:11">
      <c r="C1772" s="53" t="s">
        <v>3378</v>
      </c>
      <c r="D1772" s="366" t="s">
        <v>1737</v>
      </c>
      <c r="E1772" s="315"/>
      <c r="F1772" s="315"/>
      <c r="G1772" s="315"/>
      <c r="H1772" s="315"/>
      <c r="I1772" s="56">
        <f>ROUNDDOWN(H1787,-2)</f>
        <v>351200</v>
      </c>
      <c r="J1772" s="159"/>
      <c r="K1772" s="325"/>
    </row>
    <row r="1773" spans="3:11" ht="27.6">
      <c r="C1773" s="300" t="s">
        <v>1197</v>
      </c>
      <c r="D1773" s="300" t="s">
        <v>1198</v>
      </c>
      <c r="E1773" s="300" t="s">
        <v>1199</v>
      </c>
      <c r="F1773" s="300" t="s">
        <v>1200</v>
      </c>
      <c r="G1773" s="300" t="s">
        <v>1201</v>
      </c>
      <c r="H1773" s="300" t="s">
        <v>1202</v>
      </c>
      <c r="J1773" s="159"/>
      <c r="K1773" s="325"/>
    </row>
    <row r="1774" spans="3:11">
      <c r="C1774" s="72" t="s">
        <v>1203</v>
      </c>
      <c r="D1774" s="59" t="s">
        <v>1204</v>
      </c>
      <c r="E1774" s="73"/>
      <c r="F1774" s="73"/>
      <c r="G1774" s="73"/>
      <c r="H1774" s="73"/>
      <c r="J1774" s="159"/>
      <c r="K1774" s="325"/>
    </row>
    <row r="1775" spans="3:11">
      <c r="C1775" s="301">
        <v>1</v>
      </c>
      <c r="D1775" s="59" t="s">
        <v>5</v>
      </c>
      <c r="E1775" s="302" t="s">
        <v>6</v>
      </c>
      <c r="F1775" s="74">
        <v>0.06</v>
      </c>
      <c r="G1775" s="64">
        <f>VLOOKUP(D1775,upahbahan,3,FALSE)</f>
        <v>100000</v>
      </c>
      <c r="H1775" s="64">
        <f t="shared" ref="H1775:H1778" si="176">F1775*G1775</f>
        <v>6000</v>
      </c>
      <c r="J1775" s="159"/>
      <c r="K1775" s="325"/>
    </row>
    <row r="1776" spans="3:11">
      <c r="C1776" s="301">
        <v>2</v>
      </c>
      <c r="D1776" s="59" t="str">
        <f>D1759</f>
        <v>Tukang listrik</v>
      </c>
      <c r="E1776" s="302" t="s">
        <v>6</v>
      </c>
      <c r="F1776" s="74">
        <v>9.9000000000000005E-2</v>
      </c>
      <c r="G1776" s="64">
        <f>VLOOKUP(D1776,upahbahan,3,FALSE)</f>
        <v>145000</v>
      </c>
      <c r="H1776" s="64">
        <f t="shared" si="176"/>
        <v>14355</v>
      </c>
      <c r="J1776" s="159"/>
      <c r="K1776" s="325"/>
    </row>
    <row r="1777" spans="3:11">
      <c r="C1777" s="301">
        <v>3</v>
      </c>
      <c r="D1777" s="59" t="s">
        <v>18</v>
      </c>
      <c r="E1777" s="302" t="s">
        <v>6</v>
      </c>
      <c r="F1777" s="74">
        <v>0.01</v>
      </c>
      <c r="G1777" s="64">
        <f>VLOOKUP(D1777,upahbahan,3,FALSE)</f>
        <v>175000</v>
      </c>
      <c r="H1777" s="64">
        <f t="shared" si="176"/>
        <v>1750</v>
      </c>
      <c r="J1777" s="159"/>
      <c r="K1777" s="325"/>
    </row>
    <row r="1778" spans="3:11">
      <c r="C1778" s="301">
        <v>4</v>
      </c>
      <c r="D1778" s="59" t="s">
        <v>19</v>
      </c>
      <c r="E1778" s="302" t="s">
        <v>6</v>
      </c>
      <c r="F1778" s="74">
        <v>3.0000000000000001E-3</v>
      </c>
      <c r="G1778" s="64">
        <f>VLOOKUP(D1778,upahbahan,3,FALSE)</f>
        <v>200000</v>
      </c>
      <c r="H1778" s="64">
        <f t="shared" si="176"/>
        <v>600</v>
      </c>
      <c r="J1778" s="159"/>
      <c r="K1778" s="325"/>
    </row>
    <row r="1779" spans="3:11">
      <c r="C1779" s="83" t="s">
        <v>1210</v>
      </c>
      <c r="D1779" s="80"/>
      <c r="E1779" s="80"/>
      <c r="F1779" s="187"/>
      <c r="G1779" s="218"/>
      <c r="H1779" s="64">
        <f>SUM(H1775:H1778)</f>
        <v>22705</v>
      </c>
      <c r="I1779" s="219"/>
      <c r="J1779" s="159"/>
      <c r="K1779" s="325"/>
    </row>
    <row r="1780" spans="3:11">
      <c r="C1780" s="72" t="s">
        <v>1211</v>
      </c>
      <c r="D1780" s="59" t="s">
        <v>1212</v>
      </c>
      <c r="E1780" s="73"/>
      <c r="F1780" s="205"/>
      <c r="G1780" s="73"/>
      <c r="H1780" s="73"/>
      <c r="J1780" s="159"/>
      <c r="K1780" s="325"/>
    </row>
    <row r="1781" spans="3:11">
      <c r="C1781" s="363" t="s">
        <v>1205</v>
      </c>
      <c r="D1781" s="77" t="s">
        <v>876</v>
      </c>
      <c r="E1781" s="68" t="s">
        <v>114</v>
      </c>
      <c r="F1781" s="74">
        <v>1.2</v>
      </c>
      <c r="G1781" s="64">
        <f>VLOOKUP(D1781,upahbahan,3,FALSE)</f>
        <v>247200</v>
      </c>
      <c r="H1781" s="64">
        <f t="shared" ref="H1781" si="177">F1781*G1781</f>
        <v>296640</v>
      </c>
      <c r="J1781" s="159"/>
      <c r="K1781" s="325"/>
    </row>
    <row r="1782" spans="3:11">
      <c r="C1782" s="83" t="s">
        <v>1216</v>
      </c>
      <c r="D1782" s="80"/>
      <c r="E1782" s="80"/>
      <c r="F1782" s="80"/>
      <c r="G1782" s="162"/>
      <c r="H1782" s="64">
        <f>SUM(H1781:H1781)</f>
        <v>296640</v>
      </c>
      <c r="J1782" s="159"/>
      <c r="K1782" s="325"/>
    </row>
    <row r="1783" spans="3:11">
      <c r="C1783" s="72" t="s">
        <v>1217</v>
      </c>
      <c r="D1783" s="59" t="s">
        <v>1218</v>
      </c>
      <c r="E1783" s="73"/>
      <c r="F1783" s="73"/>
      <c r="G1783" s="73"/>
      <c r="H1783" s="73"/>
      <c r="J1783" s="159"/>
      <c r="K1783" s="325"/>
    </row>
    <row r="1784" spans="3:11">
      <c r="C1784" s="83" t="s">
        <v>1219</v>
      </c>
      <c r="D1784" s="80"/>
      <c r="E1784" s="80"/>
      <c r="F1784" s="80"/>
      <c r="G1784" s="162"/>
      <c r="H1784" s="303">
        <v>0</v>
      </c>
      <c r="J1784" s="159"/>
      <c r="K1784" s="325"/>
    </row>
    <row r="1785" spans="3:11">
      <c r="C1785" s="58" t="s">
        <v>1220</v>
      </c>
      <c r="D1785" s="69" t="s">
        <v>1221</v>
      </c>
      <c r="E1785" s="70"/>
      <c r="F1785" s="70"/>
      <c r="G1785" s="71"/>
      <c r="H1785" s="304">
        <f>H1784+H1782+H1779</f>
        <v>319345</v>
      </c>
      <c r="I1785" s="319"/>
      <c r="J1785" s="159"/>
      <c r="K1785" s="325"/>
    </row>
    <row r="1786" spans="3:11">
      <c r="C1786" s="58" t="s">
        <v>1222</v>
      </c>
      <c r="D1786" s="69" t="s">
        <v>1325</v>
      </c>
      <c r="E1786" s="70"/>
      <c r="F1786" s="71"/>
      <c r="G1786" s="95">
        <f>$M$9</f>
        <v>0.1</v>
      </c>
      <c r="H1786" s="64">
        <f>H1785*G1786</f>
        <v>31934.5</v>
      </c>
      <c r="I1786" s="319"/>
      <c r="J1786" s="159"/>
      <c r="K1786" s="325"/>
    </row>
    <row r="1787" spans="3:11">
      <c r="C1787" s="58" t="s">
        <v>1223</v>
      </c>
      <c r="D1787" s="69" t="s">
        <v>1224</v>
      </c>
      <c r="E1787" s="70"/>
      <c r="F1787" s="70"/>
      <c r="G1787" s="71"/>
      <c r="H1787" s="305">
        <f>SUM(H1785:H1786)</f>
        <v>351279.5</v>
      </c>
      <c r="I1787" s="319"/>
      <c r="J1787" s="159"/>
      <c r="K1787" s="325"/>
    </row>
    <row r="1788" spans="3:11">
      <c r="J1788" s="159"/>
      <c r="K1788" s="325"/>
    </row>
    <row r="1789" spans="3:11">
      <c r="C1789" s="53" t="s">
        <v>3379</v>
      </c>
      <c r="D1789" s="366" t="s">
        <v>1738</v>
      </c>
      <c r="E1789" s="315"/>
      <c r="F1789" s="315"/>
      <c r="G1789" s="315"/>
      <c r="H1789" s="315"/>
      <c r="I1789" s="56">
        <f>ROUNDDOWN(H1804,-2)</f>
        <v>445400</v>
      </c>
      <c r="J1789" s="159"/>
      <c r="K1789" s="325"/>
    </row>
    <row r="1790" spans="3:11" ht="27.6">
      <c r="C1790" s="300" t="s">
        <v>1197</v>
      </c>
      <c r="D1790" s="300" t="s">
        <v>1198</v>
      </c>
      <c r="E1790" s="300" t="s">
        <v>1199</v>
      </c>
      <c r="F1790" s="300" t="s">
        <v>1200</v>
      </c>
      <c r="G1790" s="300" t="s">
        <v>1201</v>
      </c>
      <c r="H1790" s="300" t="s">
        <v>1202</v>
      </c>
      <c r="J1790" s="159"/>
      <c r="K1790" s="325"/>
    </row>
    <row r="1791" spans="3:11">
      <c r="C1791" s="72" t="s">
        <v>1203</v>
      </c>
      <c r="D1791" s="59" t="s">
        <v>1204</v>
      </c>
      <c r="E1791" s="73"/>
      <c r="F1791" s="73"/>
      <c r="G1791" s="73"/>
      <c r="H1791" s="73"/>
      <c r="J1791" s="159"/>
      <c r="K1791" s="325"/>
    </row>
    <row r="1792" spans="3:11">
      <c r="C1792" s="301">
        <v>1</v>
      </c>
      <c r="D1792" s="59" t="s">
        <v>5</v>
      </c>
      <c r="E1792" s="302" t="s">
        <v>6</v>
      </c>
      <c r="F1792" s="181">
        <v>7.0999999999999994E-2</v>
      </c>
      <c r="G1792" s="64">
        <f>VLOOKUP(D1792,upahbahan,3,FALSE)</f>
        <v>100000</v>
      </c>
      <c r="H1792" s="64">
        <f t="shared" ref="H1792:H1795" si="178">F1792*G1792</f>
        <v>7099.9999999999991</v>
      </c>
      <c r="J1792" s="159"/>
      <c r="K1792" s="325"/>
    </row>
    <row r="1793" spans="3:11">
      <c r="C1793" s="301">
        <v>2</v>
      </c>
      <c r="D1793" s="59" t="str">
        <f>D1776</f>
        <v>Tukang listrik</v>
      </c>
      <c r="E1793" s="302" t="s">
        <v>6</v>
      </c>
      <c r="F1793" s="181">
        <v>0.11899999999999999</v>
      </c>
      <c r="G1793" s="64">
        <f>VLOOKUP(D1793,upahbahan,3,FALSE)</f>
        <v>145000</v>
      </c>
      <c r="H1793" s="64">
        <f t="shared" si="178"/>
        <v>17255</v>
      </c>
      <c r="J1793" s="159"/>
      <c r="K1793" s="325"/>
    </row>
    <row r="1794" spans="3:11">
      <c r="C1794" s="301">
        <v>3</v>
      </c>
      <c r="D1794" s="59" t="s">
        <v>18</v>
      </c>
      <c r="E1794" s="302" t="s">
        <v>6</v>
      </c>
      <c r="F1794" s="181">
        <v>1.2E-2</v>
      </c>
      <c r="G1794" s="64">
        <f>VLOOKUP(D1794,upahbahan,3,FALSE)</f>
        <v>175000</v>
      </c>
      <c r="H1794" s="64">
        <f t="shared" si="178"/>
        <v>2100</v>
      </c>
      <c r="J1794" s="159"/>
      <c r="K1794" s="325"/>
    </row>
    <row r="1795" spans="3:11">
      <c r="C1795" s="301">
        <v>4</v>
      </c>
      <c r="D1795" s="59" t="s">
        <v>19</v>
      </c>
      <c r="E1795" s="302" t="s">
        <v>6</v>
      </c>
      <c r="F1795" s="181">
        <v>4.0000000000000001E-3</v>
      </c>
      <c r="G1795" s="64">
        <f>VLOOKUP(D1795,upahbahan,3,FALSE)</f>
        <v>200000</v>
      </c>
      <c r="H1795" s="64">
        <f t="shared" si="178"/>
        <v>800</v>
      </c>
      <c r="J1795" s="159"/>
      <c r="K1795" s="325"/>
    </row>
    <row r="1796" spans="3:11">
      <c r="C1796" s="83" t="s">
        <v>1210</v>
      </c>
      <c r="D1796" s="80"/>
      <c r="E1796" s="80"/>
      <c r="F1796" s="187"/>
      <c r="G1796" s="218"/>
      <c r="H1796" s="64">
        <f>SUM(H1792:H1795)</f>
        <v>27255</v>
      </c>
      <c r="I1796" s="219"/>
      <c r="J1796" s="159"/>
      <c r="K1796" s="325"/>
    </row>
    <row r="1797" spans="3:11">
      <c r="C1797" s="72" t="s">
        <v>1211</v>
      </c>
      <c r="D1797" s="59" t="s">
        <v>1212</v>
      </c>
      <c r="E1797" s="73"/>
      <c r="F1797" s="205"/>
      <c r="G1797" s="73"/>
      <c r="H1797" s="73"/>
      <c r="J1797" s="159"/>
      <c r="K1797" s="325"/>
    </row>
    <row r="1798" spans="3:11">
      <c r="C1798" s="363" t="s">
        <v>1205</v>
      </c>
      <c r="D1798" s="77" t="s">
        <v>878</v>
      </c>
      <c r="E1798" s="68" t="s">
        <v>114</v>
      </c>
      <c r="F1798" s="74">
        <v>1.2</v>
      </c>
      <c r="G1798" s="64">
        <f>VLOOKUP(D1798,upahbahan,3,FALSE)</f>
        <v>314750</v>
      </c>
      <c r="H1798" s="64">
        <f t="shared" ref="H1798" si="179">F1798*G1798</f>
        <v>377700</v>
      </c>
      <c r="J1798" s="159"/>
      <c r="K1798" s="325"/>
    </row>
    <row r="1799" spans="3:11">
      <c r="C1799" s="83" t="s">
        <v>1216</v>
      </c>
      <c r="D1799" s="80"/>
      <c r="E1799" s="80"/>
      <c r="F1799" s="80"/>
      <c r="G1799" s="162"/>
      <c r="H1799" s="64">
        <f>SUM(H1798:H1798)</f>
        <v>377700</v>
      </c>
      <c r="J1799" s="159"/>
      <c r="K1799" s="325"/>
    </row>
    <row r="1800" spans="3:11">
      <c r="C1800" s="72" t="s">
        <v>1217</v>
      </c>
      <c r="D1800" s="59" t="s">
        <v>1218</v>
      </c>
      <c r="E1800" s="73"/>
      <c r="F1800" s="73"/>
      <c r="G1800" s="73"/>
      <c r="H1800" s="73"/>
      <c r="J1800" s="159"/>
      <c r="K1800" s="325"/>
    </row>
    <row r="1801" spans="3:11">
      <c r="C1801" s="83" t="s">
        <v>1219</v>
      </c>
      <c r="D1801" s="80"/>
      <c r="E1801" s="80"/>
      <c r="F1801" s="80"/>
      <c r="G1801" s="162"/>
      <c r="H1801" s="303">
        <v>0</v>
      </c>
      <c r="J1801" s="159"/>
      <c r="K1801" s="325"/>
    </row>
    <row r="1802" spans="3:11">
      <c r="C1802" s="58" t="s">
        <v>1220</v>
      </c>
      <c r="D1802" s="69" t="s">
        <v>1221</v>
      </c>
      <c r="E1802" s="70"/>
      <c r="F1802" s="70"/>
      <c r="G1802" s="71"/>
      <c r="H1802" s="304">
        <f>H1801+H1799+H1796</f>
        <v>404955</v>
      </c>
      <c r="I1802" s="319"/>
      <c r="J1802" s="159"/>
      <c r="K1802" s="325"/>
    </row>
    <row r="1803" spans="3:11">
      <c r="C1803" s="58" t="s">
        <v>1222</v>
      </c>
      <c r="D1803" s="69" t="s">
        <v>1325</v>
      </c>
      <c r="E1803" s="70"/>
      <c r="F1803" s="71"/>
      <c r="G1803" s="95">
        <f>$M$9</f>
        <v>0.1</v>
      </c>
      <c r="H1803" s="64">
        <f>H1802*G1803</f>
        <v>40495.5</v>
      </c>
      <c r="I1803" s="319"/>
      <c r="J1803" s="159"/>
      <c r="K1803" s="325"/>
    </row>
    <row r="1804" spans="3:11">
      <c r="C1804" s="58" t="s">
        <v>1223</v>
      </c>
      <c r="D1804" s="69" t="s">
        <v>1224</v>
      </c>
      <c r="E1804" s="70"/>
      <c r="F1804" s="70"/>
      <c r="G1804" s="71"/>
      <c r="H1804" s="305">
        <f>SUM(H1802:H1803)</f>
        <v>445450.5</v>
      </c>
      <c r="I1804" s="319"/>
      <c r="J1804" s="159"/>
      <c r="K1804" s="325"/>
    </row>
    <row r="1805" spans="3:11">
      <c r="J1805" s="159"/>
      <c r="K1805" s="325"/>
    </row>
    <row r="1806" spans="3:11">
      <c r="C1806" s="53" t="s">
        <v>3380</v>
      </c>
      <c r="D1806" s="366" t="s">
        <v>1739</v>
      </c>
      <c r="E1806" s="315"/>
      <c r="F1806" s="315"/>
      <c r="G1806" s="315"/>
      <c r="H1806" s="315"/>
      <c r="I1806" s="56">
        <f>ROUNDDOWN(H1821,-2)</f>
        <v>588400</v>
      </c>
      <c r="J1806" s="159"/>
      <c r="K1806" s="325"/>
    </row>
    <row r="1807" spans="3:11" ht="27.6">
      <c r="C1807" s="300" t="s">
        <v>1197</v>
      </c>
      <c r="D1807" s="300" t="s">
        <v>1198</v>
      </c>
      <c r="E1807" s="300" t="s">
        <v>1199</v>
      </c>
      <c r="F1807" s="300" t="s">
        <v>1200</v>
      </c>
      <c r="G1807" s="300" t="s">
        <v>1201</v>
      </c>
      <c r="H1807" s="300" t="s">
        <v>1202</v>
      </c>
      <c r="J1807" s="159"/>
      <c r="K1807" s="325"/>
    </row>
    <row r="1808" spans="3:11">
      <c r="C1808" s="72" t="s">
        <v>1203</v>
      </c>
      <c r="D1808" s="59" t="s">
        <v>1204</v>
      </c>
      <c r="E1808" s="73"/>
      <c r="F1808" s="73"/>
      <c r="G1808" s="73"/>
      <c r="H1808" s="73"/>
      <c r="J1808" s="159"/>
      <c r="K1808" s="325"/>
    </row>
    <row r="1809" spans="3:11">
      <c r="C1809" s="301">
        <v>1</v>
      </c>
      <c r="D1809" s="59" t="s">
        <v>5</v>
      </c>
      <c r="E1809" s="302" t="s">
        <v>6</v>
      </c>
      <c r="F1809" s="181">
        <v>0.107</v>
      </c>
      <c r="G1809" s="64">
        <f>VLOOKUP(D1809,upahbahan,3,FALSE)</f>
        <v>100000</v>
      </c>
      <c r="H1809" s="64">
        <f t="shared" ref="H1809:H1812" si="180">F1809*G1809</f>
        <v>10700</v>
      </c>
      <c r="J1809" s="159"/>
      <c r="K1809" s="325"/>
    </row>
    <row r="1810" spans="3:11">
      <c r="C1810" s="301">
        <v>2</v>
      </c>
      <c r="D1810" s="59" t="str">
        <f>D1793</f>
        <v>Tukang listrik</v>
      </c>
      <c r="E1810" s="302" t="s">
        <v>6</v>
      </c>
      <c r="F1810" s="181">
        <v>0.17899999999999999</v>
      </c>
      <c r="G1810" s="64">
        <f>VLOOKUP(D1810,upahbahan,3,FALSE)</f>
        <v>145000</v>
      </c>
      <c r="H1810" s="64">
        <f t="shared" si="180"/>
        <v>25955</v>
      </c>
      <c r="J1810" s="159"/>
      <c r="K1810" s="325"/>
    </row>
    <row r="1811" spans="3:11">
      <c r="C1811" s="301">
        <v>3</v>
      </c>
      <c r="D1811" s="59" t="s">
        <v>18</v>
      </c>
      <c r="E1811" s="302" t="s">
        <v>6</v>
      </c>
      <c r="F1811" s="181">
        <v>1.7999999999999999E-2</v>
      </c>
      <c r="G1811" s="64">
        <f>VLOOKUP(D1811,upahbahan,3,FALSE)</f>
        <v>175000</v>
      </c>
      <c r="H1811" s="64">
        <f t="shared" si="180"/>
        <v>3149.9999999999995</v>
      </c>
      <c r="J1811" s="159"/>
      <c r="K1811" s="325"/>
    </row>
    <row r="1812" spans="3:11">
      <c r="C1812" s="301">
        <v>4</v>
      </c>
      <c r="D1812" s="59" t="s">
        <v>19</v>
      </c>
      <c r="E1812" s="302" t="s">
        <v>6</v>
      </c>
      <c r="F1812" s="181">
        <v>6.0000000000000001E-3</v>
      </c>
      <c r="G1812" s="64">
        <f>VLOOKUP(D1812,upahbahan,3,FALSE)</f>
        <v>200000</v>
      </c>
      <c r="H1812" s="64">
        <f t="shared" si="180"/>
        <v>1200</v>
      </c>
      <c r="J1812" s="159"/>
      <c r="K1812" s="325"/>
    </row>
    <row r="1813" spans="3:11">
      <c r="C1813" s="83" t="s">
        <v>1210</v>
      </c>
      <c r="D1813" s="80"/>
      <c r="E1813" s="80"/>
      <c r="F1813" s="187"/>
      <c r="G1813" s="218"/>
      <c r="H1813" s="64">
        <f>SUM(H1809:H1812)</f>
        <v>41005</v>
      </c>
      <c r="I1813" s="219"/>
      <c r="J1813" s="159"/>
      <c r="K1813" s="325"/>
    </row>
    <row r="1814" spans="3:11">
      <c r="C1814" s="72" t="s">
        <v>1211</v>
      </c>
      <c r="D1814" s="59" t="s">
        <v>1212</v>
      </c>
      <c r="E1814" s="73"/>
      <c r="F1814" s="205"/>
      <c r="G1814" s="73"/>
      <c r="H1814" s="73"/>
      <c r="J1814" s="159"/>
      <c r="K1814" s="325"/>
    </row>
    <row r="1815" spans="3:11">
      <c r="C1815" s="363" t="s">
        <v>1205</v>
      </c>
      <c r="D1815" s="77" t="s">
        <v>880</v>
      </c>
      <c r="E1815" s="68" t="s">
        <v>114</v>
      </c>
      <c r="F1815" s="74">
        <v>1.2</v>
      </c>
      <c r="G1815" s="64">
        <f>VLOOKUP(D1815,upahbahan,3,FALSE)</f>
        <v>411600</v>
      </c>
      <c r="H1815" s="64">
        <f t="shared" ref="H1815" si="181">F1815*G1815</f>
        <v>493920</v>
      </c>
      <c r="J1815" s="159"/>
      <c r="K1815" s="325"/>
    </row>
    <row r="1816" spans="3:11">
      <c r="C1816" s="83" t="s">
        <v>1216</v>
      </c>
      <c r="D1816" s="80"/>
      <c r="E1816" s="80"/>
      <c r="F1816" s="80"/>
      <c r="G1816" s="162"/>
      <c r="H1816" s="64">
        <f>SUM(H1815:H1815)</f>
        <v>493920</v>
      </c>
      <c r="J1816" s="159"/>
      <c r="K1816" s="325"/>
    </row>
    <row r="1817" spans="3:11">
      <c r="C1817" s="72" t="s">
        <v>1217</v>
      </c>
      <c r="D1817" s="59" t="s">
        <v>1218</v>
      </c>
      <c r="E1817" s="73"/>
      <c r="F1817" s="73"/>
      <c r="G1817" s="73"/>
      <c r="H1817" s="73"/>
      <c r="J1817" s="159"/>
      <c r="K1817" s="325"/>
    </row>
    <row r="1818" spans="3:11">
      <c r="C1818" s="83" t="s">
        <v>1219</v>
      </c>
      <c r="D1818" s="80"/>
      <c r="E1818" s="80"/>
      <c r="F1818" s="80"/>
      <c r="G1818" s="162"/>
      <c r="H1818" s="303">
        <v>0</v>
      </c>
      <c r="J1818" s="159"/>
      <c r="K1818" s="325"/>
    </row>
    <row r="1819" spans="3:11">
      <c r="C1819" s="58" t="s">
        <v>1220</v>
      </c>
      <c r="D1819" s="69" t="s">
        <v>1221</v>
      </c>
      <c r="E1819" s="70"/>
      <c r="F1819" s="70"/>
      <c r="G1819" s="71"/>
      <c r="H1819" s="304">
        <f>H1818+H1816+H1813</f>
        <v>534925</v>
      </c>
      <c r="I1819" s="319"/>
      <c r="J1819" s="159"/>
      <c r="K1819" s="325"/>
    </row>
    <row r="1820" spans="3:11">
      <c r="C1820" s="58" t="s">
        <v>1222</v>
      </c>
      <c r="D1820" s="69" t="s">
        <v>1325</v>
      </c>
      <c r="E1820" s="70"/>
      <c r="F1820" s="71"/>
      <c r="G1820" s="95">
        <f>$M$9</f>
        <v>0.1</v>
      </c>
      <c r="H1820" s="64">
        <f>H1819*G1820</f>
        <v>53492.5</v>
      </c>
      <c r="I1820" s="319"/>
      <c r="J1820" s="159"/>
      <c r="K1820" s="325"/>
    </row>
    <row r="1821" spans="3:11">
      <c r="C1821" s="58" t="s">
        <v>1223</v>
      </c>
      <c r="D1821" s="69" t="s">
        <v>1224</v>
      </c>
      <c r="E1821" s="70"/>
      <c r="F1821" s="70"/>
      <c r="G1821" s="71"/>
      <c r="H1821" s="305">
        <f>SUM(H1819:H1820)</f>
        <v>588417.5</v>
      </c>
      <c r="I1821" s="319"/>
      <c r="J1821" s="159"/>
      <c r="K1821" s="325"/>
    </row>
    <row r="1822" spans="3:11">
      <c r="J1822" s="159"/>
      <c r="K1822" s="325"/>
    </row>
    <row r="1823" spans="3:11">
      <c r="C1823" s="53" t="s">
        <v>3381</v>
      </c>
      <c r="D1823" s="366" t="s">
        <v>1740</v>
      </c>
      <c r="E1823" s="315"/>
      <c r="F1823" s="315"/>
      <c r="G1823" s="315"/>
      <c r="H1823" s="315"/>
      <c r="I1823" s="56">
        <f>ROUNDDOWN(H1838,-2)</f>
        <v>819500</v>
      </c>
      <c r="J1823" s="159"/>
      <c r="K1823" s="325"/>
    </row>
    <row r="1824" spans="3:11" ht="27.6">
      <c r="C1824" s="300" t="s">
        <v>1197</v>
      </c>
      <c r="D1824" s="300" t="s">
        <v>1198</v>
      </c>
      <c r="E1824" s="300" t="s">
        <v>1199</v>
      </c>
      <c r="F1824" s="300" t="s">
        <v>1200</v>
      </c>
      <c r="G1824" s="300" t="s">
        <v>1201</v>
      </c>
      <c r="H1824" s="300" t="s">
        <v>1202</v>
      </c>
      <c r="J1824" s="159"/>
      <c r="K1824" s="325"/>
    </row>
    <row r="1825" spans="3:11">
      <c r="C1825" s="72" t="s">
        <v>1203</v>
      </c>
      <c r="D1825" s="59" t="s">
        <v>1204</v>
      </c>
      <c r="E1825" s="73"/>
      <c r="F1825" s="73"/>
      <c r="G1825" s="73"/>
      <c r="H1825" s="73"/>
      <c r="J1825" s="159"/>
      <c r="K1825" s="325"/>
    </row>
    <row r="1826" spans="3:11">
      <c r="C1826" s="301">
        <v>1</v>
      </c>
      <c r="D1826" s="59" t="s">
        <v>5</v>
      </c>
      <c r="E1826" s="302" t="s">
        <v>6</v>
      </c>
      <c r="F1826" s="181">
        <v>0.14299999999999999</v>
      </c>
      <c r="G1826" s="64">
        <f>VLOOKUP(D1826,upahbahan,3,FALSE)</f>
        <v>100000</v>
      </c>
      <c r="H1826" s="64">
        <f t="shared" ref="H1826:H1829" si="182">F1826*G1826</f>
        <v>14299.999999999998</v>
      </c>
      <c r="J1826" s="159"/>
      <c r="K1826" s="325"/>
    </row>
    <row r="1827" spans="3:11">
      <c r="C1827" s="301">
        <v>2</v>
      </c>
      <c r="D1827" s="59" t="str">
        <f>D1810</f>
        <v>Tukang listrik</v>
      </c>
      <c r="E1827" s="302" t="s">
        <v>6</v>
      </c>
      <c r="F1827" s="181">
        <v>0.23899999999999999</v>
      </c>
      <c r="G1827" s="64">
        <f>VLOOKUP(D1827,upahbahan,3,FALSE)</f>
        <v>145000</v>
      </c>
      <c r="H1827" s="64">
        <f t="shared" si="182"/>
        <v>34655</v>
      </c>
      <c r="J1827" s="159"/>
      <c r="K1827" s="325"/>
    </row>
    <row r="1828" spans="3:11">
      <c r="C1828" s="301">
        <v>3</v>
      </c>
      <c r="D1828" s="59" t="s">
        <v>18</v>
      </c>
      <c r="E1828" s="302" t="s">
        <v>6</v>
      </c>
      <c r="F1828" s="181">
        <v>2.4E-2</v>
      </c>
      <c r="G1828" s="64">
        <f>VLOOKUP(D1828,upahbahan,3,FALSE)</f>
        <v>175000</v>
      </c>
      <c r="H1828" s="64">
        <f t="shared" si="182"/>
        <v>4200</v>
      </c>
      <c r="J1828" s="159"/>
      <c r="K1828" s="325"/>
    </row>
    <row r="1829" spans="3:11">
      <c r="C1829" s="301">
        <v>4</v>
      </c>
      <c r="D1829" s="59" t="s">
        <v>19</v>
      </c>
      <c r="E1829" s="302" t="s">
        <v>6</v>
      </c>
      <c r="F1829" s="181">
        <v>8.0000000000000002E-3</v>
      </c>
      <c r="G1829" s="64">
        <f>VLOOKUP(D1829,upahbahan,3,FALSE)</f>
        <v>200000</v>
      </c>
      <c r="H1829" s="64">
        <f t="shared" si="182"/>
        <v>1600</v>
      </c>
      <c r="J1829" s="159"/>
      <c r="K1829" s="325"/>
    </row>
    <row r="1830" spans="3:11">
      <c r="C1830" s="83" t="s">
        <v>1210</v>
      </c>
      <c r="D1830" s="80"/>
      <c r="E1830" s="80"/>
      <c r="F1830" s="187"/>
      <c r="G1830" s="218"/>
      <c r="H1830" s="64">
        <f>SUM(H1826:H1829)</f>
        <v>54755</v>
      </c>
      <c r="I1830" s="219"/>
      <c r="J1830" s="159"/>
      <c r="K1830" s="325"/>
    </row>
    <row r="1831" spans="3:11">
      <c r="C1831" s="72" t="s">
        <v>1211</v>
      </c>
      <c r="D1831" s="59" t="s">
        <v>1212</v>
      </c>
      <c r="E1831" s="73"/>
      <c r="F1831" s="205"/>
      <c r="G1831" s="73"/>
      <c r="H1831" s="73"/>
      <c r="J1831" s="159"/>
      <c r="K1831" s="325"/>
    </row>
    <row r="1832" spans="3:11">
      <c r="C1832" s="363" t="s">
        <v>1205</v>
      </c>
      <c r="D1832" s="77" t="s">
        <v>882</v>
      </c>
      <c r="E1832" s="68" t="s">
        <v>114</v>
      </c>
      <c r="F1832" s="74">
        <v>1.2</v>
      </c>
      <c r="G1832" s="64">
        <f>VLOOKUP(D1832,upahbahan,3,FALSE)</f>
        <v>575250</v>
      </c>
      <c r="H1832" s="64">
        <f t="shared" ref="H1832" si="183">F1832*G1832</f>
        <v>690300</v>
      </c>
      <c r="J1832" s="159"/>
      <c r="K1832" s="325"/>
    </row>
    <row r="1833" spans="3:11">
      <c r="C1833" s="83" t="s">
        <v>1216</v>
      </c>
      <c r="D1833" s="80"/>
      <c r="E1833" s="80"/>
      <c r="F1833" s="80"/>
      <c r="G1833" s="162"/>
      <c r="H1833" s="64">
        <f>SUM(H1832:H1832)</f>
        <v>690300</v>
      </c>
      <c r="J1833" s="159"/>
      <c r="K1833" s="325"/>
    </row>
    <row r="1834" spans="3:11">
      <c r="C1834" s="72" t="s">
        <v>1217</v>
      </c>
      <c r="D1834" s="59" t="s">
        <v>1218</v>
      </c>
      <c r="E1834" s="73"/>
      <c r="F1834" s="73"/>
      <c r="G1834" s="73"/>
      <c r="H1834" s="73"/>
      <c r="J1834" s="159"/>
      <c r="K1834" s="325"/>
    </row>
    <row r="1835" spans="3:11">
      <c r="C1835" s="83" t="s">
        <v>1219</v>
      </c>
      <c r="D1835" s="80"/>
      <c r="E1835" s="80"/>
      <c r="F1835" s="80"/>
      <c r="G1835" s="162"/>
      <c r="H1835" s="303">
        <v>0</v>
      </c>
      <c r="J1835" s="159"/>
      <c r="K1835" s="325"/>
    </row>
    <row r="1836" spans="3:11">
      <c r="C1836" s="58" t="s">
        <v>1220</v>
      </c>
      <c r="D1836" s="69" t="s">
        <v>1221</v>
      </c>
      <c r="E1836" s="70"/>
      <c r="F1836" s="70"/>
      <c r="G1836" s="71"/>
      <c r="H1836" s="304">
        <f>H1835+H1833+H1830</f>
        <v>745055</v>
      </c>
      <c r="I1836" s="319"/>
      <c r="J1836" s="159"/>
      <c r="K1836" s="325"/>
    </row>
    <row r="1837" spans="3:11">
      <c r="C1837" s="58" t="s">
        <v>1222</v>
      </c>
      <c r="D1837" s="69" t="s">
        <v>1325</v>
      </c>
      <c r="E1837" s="70"/>
      <c r="F1837" s="71"/>
      <c r="G1837" s="95">
        <f>$M$9</f>
        <v>0.1</v>
      </c>
      <c r="H1837" s="64">
        <f>H1836*G1837</f>
        <v>74505.5</v>
      </c>
      <c r="I1837" s="319"/>
      <c r="J1837" s="159"/>
      <c r="K1837" s="325"/>
    </row>
    <row r="1838" spans="3:11">
      <c r="C1838" s="58" t="s">
        <v>1223</v>
      </c>
      <c r="D1838" s="69" t="s">
        <v>1224</v>
      </c>
      <c r="E1838" s="70"/>
      <c r="F1838" s="70"/>
      <c r="G1838" s="71"/>
      <c r="H1838" s="305">
        <f>SUM(H1836:H1837)</f>
        <v>819560.5</v>
      </c>
      <c r="I1838" s="319"/>
      <c r="J1838" s="159"/>
      <c r="K1838" s="325"/>
    </row>
    <row r="1839" spans="3:11">
      <c r="J1839" s="159"/>
      <c r="K1839" s="325"/>
    </row>
    <row r="1840" spans="3:11">
      <c r="C1840" s="53" t="s">
        <v>3382</v>
      </c>
      <c r="D1840" s="366" t="s">
        <v>1741</v>
      </c>
      <c r="E1840" s="315"/>
      <c r="F1840" s="315"/>
      <c r="G1840" s="315"/>
      <c r="H1840" s="315"/>
      <c r="I1840" s="56">
        <f>ROUNDDOWN(H1855,-2)</f>
        <v>1041900</v>
      </c>
      <c r="J1840" s="159"/>
      <c r="K1840" s="325"/>
    </row>
    <row r="1841" spans="3:11" ht="27.6">
      <c r="C1841" s="300" t="s">
        <v>1197</v>
      </c>
      <c r="D1841" s="300" t="s">
        <v>1198</v>
      </c>
      <c r="E1841" s="300" t="s">
        <v>1199</v>
      </c>
      <c r="F1841" s="300" t="s">
        <v>1200</v>
      </c>
      <c r="G1841" s="300" t="s">
        <v>1201</v>
      </c>
      <c r="H1841" s="300" t="s">
        <v>1202</v>
      </c>
      <c r="J1841" s="159"/>
      <c r="K1841" s="325"/>
    </row>
    <row r="1842" spans="3:11">
      <c r="C1842" s="72" t="s">
        <v>1203</v>
      </c>
      <c r="D1842" s="59" t="s">
        <v>1204</v>
      </c>
      <c r="E1842" s="73"/>
      <c r="F1842" s="73"/>
      <c r="G1842" s="73"/>
      <c r="H1842" s="73"/>
      <c r="J1842" s="159"/>
      <c r="K1842" s="325"/>
    </row>
    <row r="1843" spans="3:11">
      <c r="C1843" s="301">
        <v>1</v>
      </c>
      <c r="D1843" s="59" t="s">
        <v>5</v>
      </c>
      <c r="E1843" s="302" t="s">
        <v>6</v>
      </c>
      <c r="F1843" s="181">
        <v>0.14299999999999999</v>
      </c>
      <c r="G1843" s="64">
        <f>VLOOKUP(D1843,upahbahan,3,FALSE)</f>
        <v>100000</v>
      </c>
      <c r="H1843" s="64">
        <f t="shared" ref="H1843:H1846" si="184">F1843*G1843</f>
        <v>14299.999999999998</v>
      </c>
      <c r="J1843" s="159"/>
      <c r="K1843" s="325"/>
    </row>
    <row r="1844" spans="3:11">
      <c r="C1844" s="301">
        <v>2</v>
      </c>
      <c r="D1844" s="59" t="str">
        <f>D1827</f>
        <v>Tukang listrik</v>
      </c>
      <c r="E1844" s="302" t="s">
        <v>6</v>
      </c>
      <c r="F1844" s="181">
        <v>0.23899999999999999</v>
      </c>
      <c r="G1844" s="64">
        <f>VLOOKUP(D1844,upahbahan,3,FALSE)</f>
        <v>145000</v>
      </c>
      <c r="H1844" s="64">
        <f t="shared" si="184"/>
        <v>34655</v>
      </c>
      <c r="J1844" s="159"/>
      <c r="K1844" s="325"/>
    </row>
    <row r="1845" spans="3:11">
      <c r="C1845" s="301">
        <v>3</v>
      </c>
      <c r="D1845" s="59" t="s">
        <v>18</v>
      </c>
      <c r="E1845" s="302" t="s">
        <v>6</v>
      </c>
      <c r="F1845" s="181">
        <v>2.4E-2</v>
      </c>
      <c r="G1845" s="64">
        <f>VLOOKUP(D1845,upahbahan,3,FALSE)</f>
        <v>175000</v>
      </c>
      <c r="H1845" s="64">
        <f t="shared" si="184"/>
        <v>4200</v>
      </c>
      <c r="J1845" s="159"/>
      <c r="K1845" s="325"/>
    </row>
    <row r="1846" spans="3:11">
      <c r="C1846" s="301">
        <v>4</v>
      </c>
      <c r="D1846" s="59" t="s">
        <v>19</v>
      </c>
      <c r="E1846" s="302" t="s">
        <v>6</v>
      </c>
      <c r="F1846" s="181">
        <v>8.0000000000000002E-3</v>
      </c>
      <c r="G1846" s="64">
        <f>VLOOKUP(D1846,upahbahan,3,FALSE)</f>
        <v>200000</v>
      </c>
      <c r="H1846" s="64">
        <f t="shared" si="184"/>
        <v>1600</v>
      </c>
      <c r="J1846" s="159"/>
      <c r="K1846" s="325"/>
    </row>
    <row r="1847" spans="3:11">
      <c r="C1847" s="83" t="s">
        <v>1210</v>
      </c>
      <c r="D1847" s="80"/>
      <c r="E1847" s="80"/>
      <c r="F1847" s="187"/>
      <c r="G1847" s="218"/>
      <c r="H1847" s="64">
        <f>SUM(H1843:H1846)</f>
        <v>54755</v>
      </c>
      <c r="I1847" s="219"/>
      <c r="J1847" s="159"/>
      <c r="K1847" s="325"/>
    </row>
    <row r="1848" spans="3:11">
      <c r="C1848" s="72" t="s">
        <v>1211</v>
      </c>
      <c r="D1848" s="59" t="s">
        <v>1212</v>
      </c>
      <c r="E1848" s="73"/>
      <c r="F1848" s="205"/>
      <c r="G1848" s="73"/>
      <c r="H1848" s="73"/>
      <c r="J1848" s="159"/>
      <c r="K1848" s="325"/>
    </row>
    <row r="1849" spans="3:11">
      <c r="C1849" s="363" t="s">
        <v>1205</v>
      </c>
      <c r="D1849" s="77" t="s">
        <v>883</v>
      </c>
      <c r="E1849" s="68" t="s">
        <v>114</v>
      </c>
      <c r="F1849" s="74">
        <v>1.2</v>
      </c>
      <c r="G1849" s="64">
        <f>VLOOKUP(D1849,upahbahan,3,FALSE)</f>
        <v>743750</v>
      </c>
      <c r="H1849" s="64">
        <f t="shared" ref="H1849" si="185">F1849*G1849</f>
        <v>892500</v>
      </c>
      <c r="J1849" s="159"/>
      <c r="K1849" s="325"/>
    </row>
    <row r="1850" spans="3:11">
      <c r="C1850" s="83" t="s">
        <v>1216</v>
      </c>
      <c r="D1850" s="80"/>
      <c r="E1850" s="80"/>
      <c r="F1850" s="80"/>
      <c r="G1850" s="162"/>
      <c r="H1850" s="64">
        <f>SUM(H1849:H1849)</f>
        <v>892500</v>
      </c>
      <c r="J1850" s="159"/>
      <c r="K1850" s="325"/>
    </row>
    <row r="1851" spans="3:11">
      <c r="C1851" s="72" t="s">
        <v>1217</v>
      </c>
      <c r="D1851" s="59" t="s">
        <v>1218</v>
      </c>
      <c r="E1851" s="73"/>
      <c r="F1851" s="73"/>
      <c r="G1851" s="73"/>
      <c r="H1851" s="73"/>
      <c r="J1851" s="159"/>
      <c r="K1851" s="325"/>
    </row>
    <row r="1852" spans="3:11">
      <c r="C1852" s="83" t="s">
        <v>1219</v>
      </c>
      <c r="D1852" s="80"/>
      <c r="E1852" s="80"/>
      <c r="F1852" s="80"/>
      <c r="G1852" s="162"/>
      <c r="H1852" s="303">
        <v>0</v>
      </c>
      <c r="J1852" s="159"/>
      <c r="K1852" s="325"/>
    </row>
    <row r="1853" spans="3:11">
      <c r="C1853" s="58" t="s">
        <v>1220</v>
      </c>
      <c r="D1853" s="69" t="s">
        <v>1221</v>
      </c>
      <c r="E1853" s="70"/>
      <c r="F1853" s="70"/>
      <c r="G1853" s="71"/>
      <c r="H1853" s="304">
        <f>H1852+H1850+H1847</f>
        <v>947255</v>
      </c>
      <c r="I1853" s="319"/>
      <c r="J1853" s="159"/>
      <c r="K1853" s="325"/>
    </row>
    <row r="1854" spans="3:11">
      <c r="C1854" s="58" t="s">
        <v>1222</v>
      </c>
      <c r="D1854" s="69" t="s">
        <v>1325</v>
      </c>
      <c r="E1854" s="70"/>
      <c r="F1854" s="71"/>
      <c r="G1854" s="95">
        <f>$M$9</f>
        <v>0.1</v>
      </c>
      <c r="H1854" s="64">
        <f>H1853*G1854</f>
        <v>94725.5</v>
      </c>
      <c r="I1854" s="319"/>
      <c r="J1854" s="159"/>
      <c r="K1854" s="325"/>
    </row>
    <row r="1855" spans="3:11">
      <c r="C1855" s="58" t="s">
        <v>1223</v>
      </c>
      <c r="D1855" s="69" t="s">
        <v>1224</v>
      </c>
      <c r="E1855" s="70"/>
      <c r="F1855" s="70"/>
      <c r="G1855" s="71"/>
      <c r="H1855" s="305">
        <f>SUM(H1853:H1854)</f>
        <v>1041980.5</v>
      </c>
      <c r="I1855" s="319"/>
      <c r="J1855" s="159"/>
      <c r="K1855" s="325"/>
    </row>
    <row r="1856" spans="3:11">
      <c r="J1856" s="159"/>
      <c r="K1856" s="325"/>
    </row>
    <row r="1857" spans="3:11">
      <c r="C1857" s="53" t="s">
        <v>3383</v>
      </c>
      <c r="D1857" s="366" t="s">
        <v>1742</v>
      </c>
      <c r="E1857" s="315"/>
      <c r="F1857" s="315"/>
      <c r="G1857" s="315"/>
      <c r="H1857" s="315"/>
      <c r="I1857" s="56">
        <f>ROUNDDOWN(H1872,-2)</f>
        <v>1354900</v>
      </c>
      <c r="J1857" s="159"/>
      <c r="K1857" s="325"/>
    </row>
    <row r="1858" spans="3:11" ht="27.6">
      <c r="C1858" s="300" t="s">
        <v>1197</v>
      </c>
      <c r="D1858" s="300" t="s">
        <v>1198</v>
      </c>
      <c r="E1858" s="300" t="s">
        <v>1199</v>
      </c>
      <c r="F1858" s="300" t="s">
        <v>1200</v>
      </c>
      <c r="G1858" s="300" t="s">
        <v>1201</v>
      </c>
      <c r="H1858" s="300" t="s">
        <v>1202</v>
      </c>
      <c r="J1858" s="159"/>
      <c r="K1858" s="325"/>
    </row>
    <row r="1859" spans="3:11">
      <c r="C1859" s="72" t="s">
        <v>1203</v>
      </c>
      <c r="D1859" s="59" t="s">
        <v>1204</v>
      </c>
      <c r="E1859" s="73"/>
      <c r="F1859" s="73"/>
      <c r="G1859" s="73"/>
      <c r="H1859" s="73"/>
      <c r="J1859" s="159"/>
      <c r="K1859" s="325"/>
    </row>
    <row r="1860" spans="3:11">
      <c r="C1860" s="301">
        <v>1</v>
      </c>
      <c r="D1860" s="59" t="s">
        <v>5</v>
      </c>
      <c r="E1860" s="302" t="s">
        <v>6</v>
      </c>
      <c r="F1860" s="74">
        <v>0.17899999999999999</v>
      </c>
      <c r="G1860" s="64">
        <f>VLOOKUP(D1860,upahbahan,3,FALSE)</f>
        <v>100000</v>
      </c>
      <c r="H1860" s="64">
        <f t="shared" ref="H1860:H1863" si="186">F1860*G1860</f>
        <v>17900</v>
      </c>
      <c r="J1860" s="159"/>
      <c r="K1860" s="325"/>
    </row>
    <row r="1861" spans="3:11">
      <c r="C1861" s="301">
        <v>2</v>
      </c>
      <c r="D1861" s="59" t="str">
        <f>D1844</f>
        <v>Tukang listrik</v>
      </c>
      <c r="E1861" s="302" t="s">
        <v>6</v>
      </c>
      <c r="F1861" s="74">
        <v>0.29799999999999999</v>
      </c>
      <c r="G1861" s="64">
        <f>VLOOKUP(D1861,upahbahan,3,FALSE)</f>
        <v>145000</v>
      </c>
      <c r="H1861" s="64">
        <f t="shared" si="186"/>
        <v>43210</v>
      </c>
      <c r="J1861" s="159"/>
      <c r="K1861" s="325"/>
    </row>
    <row r="1862" spans="3:11">
      <c r="C1862" s="301">
        <v>3</v>
      </c>
      <c r="D1862" s="59" t="s">
        <v>18</v>
      </c>
      <c r="E1862" s="302" t="s">
        <v>6</v>
      </c>
      <c r="F1862" s="74">
        <v>0.03</v>
      </c>
      <c r="G1862" s="64">
        <f>VLOOKUP(D1862,upahbahan,3,FALSE)</f>
        <v>175000</v>
      </c>
      <c r="H1862" s="64">
        <f t="shared" si="186"/>
        <v>5250</v>
      </c>
      <c r="J1862" s="159"/>
      <c r="K1862" s="325"/>
    </row>
    <row r="1863" spans="3:11">
      <c r="C1863" s="301">
        <v>4</v>
      </c>
      <c r="D1863" s="59" t="s">
        <v>19</v>
      </c>
      <c r="E1863" s="302" t="s">
        <v>6</v>
      </c>
      <c r="F1863" s="74">
        <v>0.01</v>
      </c>
      <c r="G1863" s="64">
        <f>VLOOKUP(D1863,upahbahan,3,FALSE)</f>
        <v>200000</v>
      </c>
      <c r="H1863" s="64">
        <f t="shared" si="186"/>
        <v>2000</v>
      </c>
      <c r="J1863" s="159"/>
      <c r="K1863" s="325"/>
    </row>
    <row r="1864" spans="3:11">
      <c r="C1864" s="83" t="s">
        <v>1210</v>
      </c>
      <c r="D1864" s="80"/>
      <c r="E1864" s="80"/>
      <c r="F1864" s="187"/>
      <c r="G1864" s="218"/>
      <c r="H1864" s="64">
        <f>SUM(H1860:H1863)</f>
        <v>68360</v>
      </c>
      <c r="I1864" s="219"/>
      <c r="J1864" s="159"/>
      <c r="K1864" s="325"/>
    </row>
    <row r="1865" spans="3:11">
      <c r="C1865" s="72" t="s">
        <v>1211</v>
      </c>
      <c r="D1865" s="59" t="s">
        <v>1212</v>
      </c>
      <c r="E1865" s="73"/>
      <c r="F1865" s="205"/>
      <c r="G1865" s="73"/>
      <c r="H1865" s="73"/>
      <c r="J1865" s="159"/>
      <c r="K1865" s="325"/>
    </row>
    <row r="1866" spans="3:11">
      <c r="C1866" s="363" t="s">
        <v>1205</v>
      </c>
      <c r="D1866" s="77" t="s">
        <v>870</v>
      </c>
      <c r="E1866" s="68" t="s">
        <v>114</v>
      </c>
      <c r="F1866" s="74">
        <v>1.2</v>
      </c>
      <c r="G1866" s="64">
        <f>VLOOKUP(D1866,upahbahan,3,FALSE)</f>
        <v>969500</v>
      </c>
      <c r="H1866" s="64">
        <f>F1866*G1866</f>
        <v>1163400</v>
      </c>
      <c r="J1866" s="159"/>
      <c r="K1866" s="325"/>
    </row>
    <row r="1867" spans="3:11">
      <c r="C1867" s="83" t="s">
        <v>1216</v>
      </c>
      <c r="D1867" s="80"/>
      <c r="E1867" s="80"/>
      <c r="F1867" s="80"/>
      <c r="G1867" s="162"/>
      <c r="H1867" s="64">
        <f>SUM(H1866:H1866)</f>
        <v>1163400</v>
      </c>
      <c r="J1867" s="159"/>
      <c r="K1867" s="325"/>
    </row>
    <row r="1868" spans="3:11">
      <c r="C1868" s="72" t="s">
        <v>1217</v>
      </c>
      <c r="D1868" s="59" t="s">
        <v>1218</v>
      </c>
      <c r="E1868" s="73"/>
      <c r="F1868" s="73"/>
      <c r="G1868" s="73"/>
      <c r="H1868" s="73"/>
      <c r="J1868" s="159"/>
      <c r="K1868" s="325"/>
    </row>
    <row r="1869" spans="3:11">
      <c r="C1869" s="83" t="s">
        <v>1219</v>
      </c>
      <c r="D1869" s="80"/>
      <c r="E1869" s="80"/>
      <c r="F1869" s="80"/>
      <c r="G1869" s="162"/>
      <c r="H1869" s="303">
        <v>0</v>
      </c>
      <c r="J1869" s="159"/>
      <c r="K1869" s="325"/>
    </row>
    <row r="1870" spans="3:11">
      <c r="C1870" s="58" t="s">
        <v>1220</v>
      </c>
      <c r="D1870" s="69" t="s">
        <v>1221</v>
      </c>
      <c r="E1870" s="70"/>
      <c r="F1870" s="70"/>
      <c r="G1870" s="71"/>
      <c r="H1870" s="304">
        <f>H1869+H1867+H1864</f>
        <v>1231760</v>
      </c>
      <c r="I1870" s="319"/>
      <c r="J1870" s="159"/>
      <c r="K1870" s="325"/>
    </row>
    <row r="1871" spans="3:11">
      <c r="C1871" s="58" t="s">
        <v>1222</v>
      </c>
      <c r="D1871" s="69" t="s">
        <v>1325</v>
      </c>
      <c r="E1871" s="70"/>
      <c r="F1871" s="71"/>
      <c r="G1871" s="95">
        <f>$M$9</f>
        <v>0.1</v>
      </c>
      <c r="H1871" s="64">
        <f>H1870*G1871</f>
        <v>123176</v>
      </c>
      <c r="I1871" s="319"/>
      <c r="J1871" s="159"/>
      <c r="K1871" s="325"/>
    </row>
    <row r="1872" spans="3:11">
      <c r="C1872" s="58" t="s">
        <v>1223</v>
      </c>
      <c r="D1872" s="69" t="s">
        <v>1224</v>
      </c>
      <c r="E1872" s="70"/>
      <c r="F1872" s="70"/>
      <c r="G1872" s="71"/>
      <c r="H1872" s="305">
        <f>SUM(H1870:H1871)</f>
        <v>1354936</v>
      </c>
      <c r="I1872" s="319"/>
      <c r="J1872" s="159"/>
      <c r="K1872" s="325"/>
    </row>
    <row r="1873" spans="3:11">
      <c r="J1873" s="159"/>
      <c r="K1873" s="325"/>
    </row>
    <row r="1874" spans="3:11">
      <c r="C1874" s="53" t="s">
        <v>3384</v>
      </c>
      <c r="D1874" s="366" t="s">
        <v>1743</v>
      </c>
      <c r="E1874" s="315"/>
      <c r="F1874" s="315"/>
      <c r="G1874" s="315"/>
      <c r="H1874" s="315"/>
      <c r="I1874" s="56">
        <f>ROUNDDOWN(H1889,-2)</f>
        <v>1642800</v>
      </c>
      <c r="J1874" s="159"/>
      <c r="K1874" s="325"/>
    </row>
    <row r="1875" spans="3:11" ht="27.6">
      <c r="C1875" s="300" t="s">
        <v>1197</v>
      </c>
      <c r="D1875" s="300" t="s">
        <v>1198</v>
      </c>
      <c r="E1875" s="300" t="s">
        <v>1199</v>
      </c>
      <c r="F1875" s="300" t="s">
        <v>1200</v>
      </c>
      <c r="G1875" s="300" t="s">
        <v>1201</v>
      </c>
      <c r="H1875" s="300" t="s">
        <v>1202</v>
      </c>
      <c r="J1875" s="159"/>
      <c r="K1875" s="325"/>
    </row>
    <row r="1876" spans="3:11">
      <c r="C1876" s="72" t="s">
        <v>1203</v>
      </c>
      <c r="D1876" s="59" t="s">
        <v>1204</v>
      </c>
      <c r="E1876" s="73"/>
      <c r="F1876" s="73"/>
      <c r="G1876" s="73"/>
      <c r="H1876" s="73"/>
      <c r="J1876" s="159"/>
      <c r="K1876" s="325"/>
    </row>
    <row r="1877" spans="3:11">
      <c r="C1877" s="301">
        <v>1</v>
      </c>
      <c r="D1877" s="59" t="s">
        <v>5</v>
      </c>
      <c r="E1877" s="302" t="s">
        <v>6</v>
      </c>
      <c r="F1877" s="74">
        <v>0.17899999999999999</v>
      </c>
      <c r="G1877" s="64">
        <f>VLOOKUP(D1877,upahbahan,3,FALSE)</f>
        <v>100000</v>
      </c>
      <c r="H1877" s="64">
        <f t="shared" ref="H1877:H1880" si="187">F1877*G1877</f>
        <v>17900</v>
      </c>
      <c r="J1877" s="159"/>
      <c r="K1877" s="325"/>
    </row>
    <row r="1878" spans="3:11">
      <c r="C1878" s="301">
        <v>2</v>
      </c>
      <c r="D1878" s="59" t="str">
        <f>D1861</f>
        <v>Tukang listrik</v>
      </c>
      <c r="E1878" s="302" t="s">
        <v>6</v>
      </c>
      <c r="F1878" s="74">
        <v>0.29799999999999999</v>
      </c>
      <c r="G1878" s="64">
        <f>VLOOKUP(D1878,upahbahan,3,FALSE)</f>
        <v>145000</v>
      </c>
      <c r="H1878" s="64">
        <f t="shared" si="187"/>
        <v>43210</v>
      </c>
      <c r="J1878" s="159"/>
      <c r="K1878" s="325"/>
    </row>
    <row r="1879" spans="3:11">
      <c r="C1879" s="301">
        <v>3</v>
      </c>
      <c r="D1879" s="59" t="s">
        <v>18</v>
      </c>
      <c r="E1879" s="302" t="s">
        <v>6</v>
      </c>
      <c r="F1879" s="74">
        <v>0.03</v>
      </c>
      <c r="G1879" s="64">
        <f>VLOOKUP(D1879,upahbahan,3,FALSE)</f>
        <v>175000</v>
      </c>
      <c r="H1879" s="64">
        <f t="shared" si="187"/>
        <v>5250</v>
      </c>
      <c r="J1879" s="159"/>
      <c r="K1879" s="325"/>
    </row>
    <row r="1880" spans="3:11">
      <c r="C1880" s="301">
        <v>4</v>
      </c>
      <c r="D1880" s="59" t="s">
        <v>19</v>
      </c>
      <c r="E1880" s="302" t="s">
        <v>6</v>
      </c>
      <c r="F1880" s="74">
        <v>0.01</v>
      </c>
      <c r="G1880" s="64">
        <f>VLOOKUP(D1880,upahbahan,3,FALSE)</f>
        <v>200000</v>
      </c>
      <c r="H1880" s="64">
        <f t="shared" si="187"/>
        <v>2000</v>
      </c>
      <c r="J1880" s="159"/>
      <c r="K1880" s="325"/>
    </row>
    <row r="1881" spans="3:11">
      <c r="C1881" s="83" t="s">
        <v>1210</v>
      </c>
      <c r="D1881" s="80"/>
      <c r="E1881" s="80"/>
      <c r="F1881" s="187"/>
      <c r="G1881" s="218"/>
      <c r="H1881" s="64">
        <f>SUM(H1877:H1880)</f>
        <v>68360</v>
      </c>
      <c r="I1881" s="219"/>
      <c r="J1881" s="159"/>
      <c r="K1881" s="325"/>
    </row>
    <row r="1882" spans="3:11">
      <c r="C1882" s="72" t="s">
        <v>1211</v>
      </c>
      <c r="D1882" s="59" t="s">
        <v>1212</v>
      </c>
      <c r="E1882" s="73"/>
      <c r="F1882" s="205"/>
      <c r="G1882" s="73"/>
      <c r="H1882" s="73"/>
      <c r="J1882" s="159"/>
      <c r="K1882" s="325"/>
    </row>
    <row r="1883" spans="3:11">
      <c r="C1883" s="363" t="s">
        <v>1205</v>
      </c>
      <c r="D1883" s="77" t="s">
        <v>871</v>
      </c>
      <c r="E1883" s="68" t="s">
        <v>114</v>
      </c>
      <c r="F1883" s="74">
        <v>1.2</v>
      </c>
      <c r="G1883" s="64">
        <f>VLOOKUP(D1883,upahbahan,3,FALSE)</f>
        <v>1187650</v>
      </c>
      <c r="H1883" s="64">
        <f t="shared" ref="H1883" si="188">F1883*G1883</f>
        <v>1425180</v>
      </c>
      <c r="J1883" s="159"/>
      <c r="K1883" s="325"/>
    </row>
    <row r="1884" spans="3:11">
      <c r="C1884" s="83" t="s">
        <v>1216</v>
      </c>
      <c r="D1884" s="80"/>
      <c r="E1884" s="80"/>
      <c r="F1884" s="80"/>
      <c r="G1884" s="162"/>
      <c r="H1884" s="64">
        <f>SUM(H1883:H1883)</f>
        <v>1425180</v>
      </c>
      <c r="J1884" s="159"/>
      <c r="K1884" s="325"/>
    </row>
    <row r="1885" spans="3:11">
      <c r="C1885" s="72" t="s">
        <v>1217</v>
      </c>
      <c r="D1885" s="59" t="s">
        <v>1218</v>
      </c>
      <c r="E1885" s="73"/>
      <c r="F1885" s="73"/>
      <c r="G1885" s="73"/>
      <c r="H1885" s="73"/>
      <c r="J1885" s="159"/>
      <c r="K1885" s="325"/>
    </row>
    <row r="1886" spans="3:11">
      <c r="C1886" s="83" t="s">
        <v>1219</v>
      </c>
      <c r="D1886" s="80"/>
      <c r="E1886" s="80"/>
      <c r="F1886" s="80"/>
      <c r="G1886" s="162"/>
      <c r="H1886" s="303">
        <v>0</v>
      </c>
      <c r="J1886" s="159"/>
      <c r="K1886" s="325"/>
    </row>
    <row r="1887" spans="3:11">
      <c r="C1887" s="58" t="s">
        <v>1220</v>
      </c>
      <c r="D1887" s="69" t="s">
        <v>1221</v>
      </c>
      <c r="E1887" s="70"/>
      <c r="F1887" s="70"/>
      <c r="G1887" s="71"/>
      <c r="H1887" s="304">
        <f>H1886+H1884+H1881</f>
        <v>1493540</v>
      </c>
      <c r="I1887" s="319"/>
      <c r="J1887" s="159"/>
      <c r="K1887" s="325"/>
    </row>
    <row r="1888" spans="3:11">
      <c r="C1888" s="58" t="s">
        <v>1222</v>
      </c>
      <c r="D1888" s="69" t="s">
        <v>1325</v>
      </c>
      <c r="E1888" s="70"/>
      <c r="F1888" s="71"/>
      <c r="G1888" s="95">
        <f>$M$9</f>
        <v>0.1</v>
      </c>
      <c r="H1888" s="64">
        <f>H1887*G1888</f>
        <v>149354</v>
      </c>
      <c r="I1888" s="319"/>
      <c r="J1888" s="159"/>
      <c r="K1888" s="325"/>
    </row>
    <row r="1889" spans="3:11">
      <c r="C1889" s="58" t="s">
        <v>1223</v>
      </c>
      <c r="D1889" s="69" t="s">
        <v>1224</v>
      </c>
      <c r="E1889" s="70"/>
      <c r="F1889" s="70"/>
      <c r="G1889" s="71"/>
      <c r="H1889" s="305">
        <f>SUM(H1887:H1888)</f>
        <v>1642894</v>
      </c>
      <c r="I1889" s="319"/>
      <c r="J1889" s="159"/>
      <c r="K1889" s="325"/>
    </row>
    <row r="1890" spans="3:11">
      <c r="J1890" s="159"/>
      <c r="K1890" s="325"/>
    </row>
    <row r="1891" spans="3:11">
      <c r="C1891" s="53" t="s">
        <v>3385</v>
      </c>
      <c r="D1891" s="366" t="s">
        <v>1744</v>
      </c>
      <c r="E1891" s="315"/>
      <c r="F1891" s="315"/>
      <c r="G1891" s="315"/>
      <c r="H1891" s="315"/>
      <c r="I1891" s="56">
        <f>ROUNDDOWN(H1906,-2)</f>
        <v>2041400</v>
      </c>
      <c r="J1891" s="159"/>
      <c r="K1891" s="325"/>
    </row>
    <row r="1892" spans="3:11" ht="27.6">
      <c r="C1892" s="300" t="s">
        <v>1197</v>
      </c>
      <c r="D1892" s="300" t="s">
        <v>1198</v>
      </c>
      <c r="E1892" s="300" t="s">
        <v>1199</v>
      </c>
      <c r="F1892" s="300" t="s">
        <v>1200</v>
      </c>
      <c r="G1892" s="300" t="s">
        <v>1201</v>
      </c>
      <c r="H1892" s="300" t="s">
        <v>1202</v>
      </c>
      <c r="J1892" s="159"/>
      <c r="K1892" s="325"/>
    </row>
    <row r="1893" spans="3:11">
      <c r="C1893" s="72" t="s">
        <v>1203</v>
      </c>
      <c r="D1893" s="59" t="s">
        <v>1204</v>
      </c>
      <c r="E1893" s="73"/>
      <c r="F1893" s="73"/>
      <c r="G1893" s="73"/>
      <c r="H1893" s="73"/>
      <c r="J1893" s="159"/>
      <c r="K1893" s="325"/>
    </row>
    <row r="1894" spans="3:11">
      <c r="C1894" s="301">
        <v>1</v>
      </c>
      <c r="D1894" s="59" t="s">
        <v>5</v>
      </c>
      <c r="E1894" s="302" t="s">
        <v>6</v>
      </c>
      <c r="F1894" s="74">
        <v>0.23799999999999999</v>
      </c>
      <c r="G1894" s="64">
        <f>VLOOKUP(D1894,upahbahan,3,FALSE)</f>
        <v>100000</v>
      </c>
      <c r="H1894" s="64">
        <f t="shared" ref="H1894:H1897" si="189">F1894*G1894</f>
        <v>23800</v>
      </c>
      <c r="J1894" s="159"/>
      <c r="K1894" s="325"/>
    </row>
    <row r="1895" spans="3:11">
      <c r="C1895" s="301">
        <v>2</v>
      </c>
      <c r="D1895" s="59" t="str">
        <f>D1878</f>
        <v>Tukang listrik</v>
      </c>
      <c r="E1895" s="302" t="s">
        <v>6</v>
      </c>
      <c r="F1895" s="74">
        <v>0.39800000000000002</v>
      </c>
      <c r="G1895" s="64">
        <f>VLOOKUP(D1895,upahbahan,3,FALSE)</f>
        <v>145000</v>
      </c>
      <c r="H1895" s="64">
        <f t="shared" si="189"/>
        <v>57710</v>
      </c>
      <c r="J1895" s="159"/>
      <c r="K1895" s="325"/>
    </row>
    <row r="1896" spans="3:11">
      <c r="C1896" s="301">
        <v>3</v>
      </c>
      <c r="D1896" s="59" t="s">
        <v>18</v>
      </c>
      <c r="E1896" s="302" t="s">
        <v>6</v>
      </c>
      <c r="F1896" s="74">
        <v>0.04</v>
      </c>
      <c r="G1896" s="64">
        <f>VLOOKUP(D1896,upahbahan,3,FALSE)</f>
        <v>175000</v>
      </c>
      <c r="H1896" s="64">
        <f t="shared" si="189"/>
        <v>7000</v>
      </c>
      <c r="J1896" s="159"/>
      <c r="K1896" s="325"/>
    </row>
    <row r="1897" spans="3:11">
      <c r="C1897" s="301">
        <v>4</v>
      </c>
      <c r="D1897" s="59" t="s">
        <v>19</v>
      </c>
      <c r="E1897" s="302" t="s">
        <v>6</v>
      </c>
      <c r="F1897" s="74">
        <v>1.2999999999999999E-2</v>
      </c>
      <c r="G1897" s="64">
        <f>VLOOKUP(D1897,upahbahan,3,FALSE)</f>
        <v>200000</v>
      </c>
      <c r="H1897" s="64">
        <f t="shared" si="189"/>
        <v>2600</v>
      </c>
      <c r="J1897" s="159"/>
      <c r="K1897" s="325"/>
    </row>
    <row r="1898" spans="3:11">
      <c r="C1898" s="83" t="s">
        <v>1210</v>
      </c>
      <c r="D1898" s="80"/>
      <c r="E1898" s="80"/>
      <c r="F1898" s="187"/>
      <c r="G1898" s="218"/>
      <c r="H1898" s="64">
        <f>SUM(H1894:H1897)</f>
        <v>91110</v>
      </c>
      <c r="I1898" s="219"/>
      <c r="J1898" s="159"/>
      <c r="K1898" s="325"/>
    </row>
    <row r="1899" spans="3:11">
      <c r="C1899" s="72" t="s">
        <v>1211</v>
      </c>
      <c r="D1899" s="59" t="s">
        <v>1212</v>
      </c>
      <c r="E1899" s="73"/>
      <c r="F1899" s="205"/>
      <c r="G1899" s="73"/>
      <c r="H1899" s="73"/>
      <c r="J1899" s="159"/>
      <c r="K1899" s="325"/>
    </row>
    <row r="1900" spans="3:11">
      <c r="C1900" s="363" t="s">
        <v>1205</v>
      </c>
      <c r="D1900" s="77" t="s">
        <v>873</v>
      </c>
      <c r="E1900" s="68" t="s">
        <v>114</v>
      </c>
      <c r="F1900" s="74">
        <v>1.2</v>
      </c>
      <c r="G1900" s="64">
        <f>VLOOKUP(D1900,upahbahan,3,FALSE)</f>
        <v>1470650</v>
      </c>
      <c r="H1900" s="64">
        <f t="shared" ref="H1900" si="190">F1900*G1900</f>
        <v>1764780</v>
      </c>
      <c r="J1900" s="159"/>
      <c r="K1900" s="325"/>
    </row>
    <row r="1901" spans="3:11">
      <c r="C1901" s="83" t="s">
        <v>1216</v>
      </c>
      <c r="D1901" s="80"/>
      <c r="E1901" s="80"/>
      <c r="F1901" s="80"/>
      <c r="G1901" s="162"/>
      <c r="H1901" s="64">
        <f>SUM(H1900:H1900)</f>
        <v>1764780</v>
      </c>
      <c r="J1901" s="159"/>
      <c r="K1901" s="325"/>
    </row>
    <row r="1902" spans="3:11">
      <c r="C1902" s="72" t="s">
        <v>1217</v>
      </c>
      <c r="D1902" s="59" t="s">
        <v>1218</v>
      </c>
      <c r="E1902" s="73"/>
      <c r="F1902" s="73"/>
      <c r="G1902" s="73"/>
      <c r="H1902" s="73"/>
      <c r="J1902" s="159"/>
      <c r="K1902" s="325"/>
    </row>
    <row r="1903" spans="3:11">
      <c r="C1903" s="83" t="s">
        <v>1219</v>
      </c>
      <c r="D1903" s="80"/>
      <c r="E1903" s="80"/>
      <c r="F1903" s="80"/>
      <c r="G1903" s="162"/>
      <c r="H1903" s="303">
        <v>0</v>
      </c>
      <c r="J1903" s="159"/>
      <c r="K1903" s="325"/>
    </row>
    <row r="1904" spans="3:11">
      <c r="C1904" s="58" t="s">
        <v>1220</v>
      </c>
      <c r="D1904" s="69" t="s">
        <v>1221</v>
      </c>
      <c r="E1904" s="70"/>
      <c r="F1904" s="70"/>
      <c r="G1904" s="71"/>
      <c r="H1904" s="304">
        <f>H1903+H1901+H1898</f>
        <v>1855890</v>
      </c>
      <c r="I1904" s="319"/>
      <c r="J1904" s="159"/>
      <c r="K1904" s="325"/>
    </row>
    <row r="1905" spans="3:11">
      <c r="C1905" s="58" t="s">
        <v>1222</v>
      </c>
      <c r="D1905" s="69" t="s">
        <v>1325</v>
      </c>
      <c r="E1905" s="70"/>
      <c r="F1905" s="71"/>
      <c r="G1905" s="95">
        <f>$M$9</f>
        <v>0.1</v>
      </c>
      <c r="H1905" s="64">
        <f>H1904*G1905</f>
        <v>185589</v>
      </c>
      <c r="I1905" s="319"/>
      <c r="J1905" s="159"/>
      <c r="K1905" s="325"/>
    </row>
    <row r="1906" spans="3:11">
      <c r="C1906" s="58" t="s">
        <v>1223</v>
      </c>
      <c r="D1906" s="69" t="s">
        <v>1224</v>
      </c>
      <c r="E1906" s="70"/>
      <c r="F1906" s="70"/>
      <c r="G1906" s="71"/>
      <c r="H1906" s="305">
        <f>SUM(H1904:H1905)</f>
        <v>2041479</v>
      </c>
      <c r="I1906" s="319"/>
      <c r="J1906" s="159"/>
      <c r="K1906" s="325"/>
    </row>
    <row r="1907" spans="3:11">
      <c r="J1907" s="159"/>
      <c r="K1907" s="325"/>
    </row>
    <row r="1908" spans="3:11">
      <c r="C1908" s="53" t="s">
        <v>3386</v>
      </c>
      <c r="D1908" s="366" t="s">
        <v>1745</v>
      </c>
      <c r="E1908" s="315"/>
      <c r="F1908" s="315"/>
      <c r="G1908" s="315"/>
      <c r="H1908" s="315"/>
      <c r="I1908" s="56">
        <f>ROUNDDOWN(H1923,-2)</f>
        <v>2636600</v>
      </c>
      <c r="J1908" s="159"/>
      <c r="K1908" s="325"/>
    </row>
    <row r="1909" spans="3:11" ht="27.6">
      <c r="C1909" s="300" t="s">
        <v>1197</v>
      </c>
      <c r="D1909" s="300" t="s">
        <v>1198</v>
      </c>
      <c r="E1909" s="300" t="s">
        <v>1199</v>
      </c>
      <c r="F1909" s="300" t="s">
        <v>1200</v>
      </c>
      <c r="G1909" s="300" t="s">
        <v>1201</v>
      </c>
      <c r="H1909" s="300" t="s">
        <v>1202</v>
      </c>
      <c r="J1909" s="159"/>
      <c r="K1909" s="325"/>
    </row>
    <row r="1910" spans="3:11">
      <c r="C1910" s="72" t="s">
        <v>1203</v>
      </c>
      <c r="D1910" s="59" t="s">
        <v>1204</v>
      </c>
      <c r="E1910" s="73"/>
      <c r="F1910" s="73"/>
      <c r="G1910" s="73"/>
      <c r="H1910" s="73"/>
      <c r="J1910" s="159"/>
      <c r="K1910" s="325"/>
    </row>
    <row r="1911" spans="3:11">
      <c r="C1911" s="301">
        <v>1</v>
      </c>
      <c r="D1911" s="59" t="s">
        <v>5</v>
      </c>
      <c r="E1911" s="302" t="s">
        <v>6</v>
      </c>
      <c r="F1911" s="74">
        <v>0.23799999999999999</v>
      </c>
      <c r="G1911" s="64">
        <f>VLOOKUP(D1911,upahbahan,3,FALSE)</f>
        <v>100000</v>
      </c>
      <c r="H1911" s="64">
        <f t="shared" ref="H1911:H1914" si="191">F1911*G1911</f>
        <v>23800</v>
      </c>
      <c r="J1911" s="159"/>
      <c r="K1911" s="325"/>
    </row>
    <row r="1912" spans="3:11">
      <c r="C1912" s="301">
        <v>2</v>
      </c>
      <c r="D1912" s="59" t="str">
        <f>D1895</f>
        <v>Tukang listrik</v>
      </c>
      <c r="E1912" s="302" t="s">
        <v>6</v>
      </c>
      <c r="F1912" s="74">
        <v>0.39800000000000002</v>
      </c>
      <c r="G1912" s="64">
        <f>VLOOKUP(D1912,upahbahan,3,FALSE)</f>
        <v>145000</v>
      </c>
      <c r="H1912" s="64">
        <f t="shared" si="191"/>
        <v>57710</v>
      </c>
      <c r="J1912" s="159"/>
      <c r="K1912" s="325"/>
    </row>
    <row r="1913" spans="3:11">
      <c r="C1913" s="301">
        <v>3</v>
      </c>
      <c r="D1913" s="59" t="s">
        <v>18</v>
      </c>
      <c r="E1913" s="302" t="s">
        <v>6</v>
      </c>
      <c r="F1913" s="74">
        <v>0.04</v>
      </c>
      <c r="G1913" s="64">
        <f>VLOOKUP(D1913,upahbahan,3,FALSE)</f>
        <v>175000</v>
      </c>
      <c r="H1913" s="64">
        <f t="shared" si="191"/>
        <v>7000</v>
      </c>
      <c r="J1913" s="159"/>
      <c r="K1913" s="325"/>
    </row>
    <row r="1914" spans="3:11">
      <c r="C1914" s="301">
        <v>4</v>
      </c>
      <c r="D1914" s="59" t="s">
        <v>19</v>
      </c>
      <c r="E1914" s="302" t="s">
        <v>6</v>
      </c>
      <c r="F1914" s="74">
        <v>1.2999999999999999E-2</v>
      </c>
      <c r="G1914" s="64">
        <f>VLOOKUP(D1914,upahbahan,3,FALSE)</f>
        <v>200000</v>
      </c>
      <c r="H1914" s="64">
        <f t="shared" si="191"/>
        <v>2600</v>
      </c>
      <c r="J1914" s="159"/>
      <c r="K1914" s="325"/>
    </row>
    <row r="1915" spans="3:11">
      <c r="C1915" s="83" t="s">
        <v>1210</v>
      </c>
      <c r="D1915" s="80"/>
      <c r="E1915" s="80"/>
      <c r="F1915" s="187"/>
      <c r="G1915" s="218"/>
      <c r="H1915" s="64">
        <f>SUM(H1911:H1914)</f>
        <v>91110</v>
      </c>
      <c r="I1915" s="219"/>
      <c r="J1915" s="159"/>
      <c r="K1915" s="325"/>
    </row>
    <row r="1916" spans="3:11">
      <c r="C1916" s="72" t="s">
        <v>1211</v>
      </c>
      <c r="D1916" s="59" t="s">
        <v>1212</v>
      </c>
      <c r="E1916" s="73"/>
      <c r="F1916" s="205"/>
      <c r="G1916" s="73"/>
      <c r="H1916" s="73"/>
      <c r="J1916" s="159"/>
      <c r="K1916" s="325"/>
    </row>
    <row r="1917" spans="3:11">
      <c r="C1917" s="363" t="s">
        <v>1205</v>
      </c>
      <c r="D1917" s="77" t="s">
        <v>875</v>
      </c>
      <c r="E1917" s="68" t="s">
        <v>114</v>
      </c>
      <c r="F1917" s="74">
        <v>1.2</v>
      </c>
      <c r="G1917" s="64">
        <f>VLOOKUP(D1917,upahbahan,3,FALSE)</f>
        <v>1921500</v>
      </c>
      <c r="H1917" s="64">
        <f t="shared" ref="H1917" si="192">F1917*G1917</f>
        <v>2305800</v>
      </c>
      <c r="J1917" s="159"/>
      <c r="K1917" s="325"/>
    </row>
    <row r="1918" spans="3:11">
      <c r="C1918" s="83" t="s">
        <v>1216</v>
      </c>
      <c r="D1918" s="80"/>
      <c r="E1918" s="80"/>
      <c r="F1918" s="80"/>
      <c r="G1918" s="162"/>
      <c r="H1918" s="64">
        <f>SUM(H1917:H1917)</f>
        <v>2305800</v>
      </c>
      <c r="J1918" s="159"/>
      <c r="K1918" s="325"/>
    </row>
    <row r="1919" spans="3:11">
      <c r="C1919" s="72" t="s">
        <v>1217</v>
      </c>
      <c r="D1919" s="59" t="s">
        <v>1218</v>
      </c>
      <c r="E1919" s="73"/>
      <c r="F1919" s="73"/>
      <c r="G1919" s="73"/>
      <c r="H1919" s="73"/>
      <c r="J1919" s="159"/>
      <c r="K1919" s="325"/>
    </row>
    <row r="1920" spans="3:11">
      <c r="C1920" s="83" t="s">
        <v>1219</v>
      </c>
      <c r="D1920" s="80"/>
      <c r="E1920" s="80"/>
      <c r="F1920" s="80"/>
      <c r="G1920" s="162"/>
      <c r="H1920" s="303">
        <v>0</v>
      </c>
      <c r="J1920" s="159"/>
      <c r="K1920" s="325"/>
    </row>
    <row r="1921" spans="3:11">
      <c r="C1921" s="58" t="s">
        <v>1220</v>
      </c>
      <c r="D1921" s="69" t="s">
        <v>1221</v>
      </c>
      <c r="E1921" s="70"/>
      <c r="F1921" s="70"/>
      <c r="G1921" s="71"/>
      <c r="H1921" s="304">
        <f>H1920+H1918+H1915</f>
        <v>2396910</v>
      </c>
      <c r="I1921" s="319"/>
      <c r="J1921" s="159"/>
      <c r="K1921" s="325"/>
    </row>
    <row r="1922" spans="3:11">
      <c r="C1922" s="58" t="s">
        <v>1222</v>
      </c>
      <c r="D1922" s="69" t="s">
        <v>1325</v>
      </c>
      <c r="E1922" s="70"/>
      <c r="F1922" s="71"/>
      <c r="G1922" s="95">
        <f>$M$9</f>
        <v>0.1</v>
      </c>
      <c r="H1922" s="64">
        <f>H1921*G1922</f>
        <v>239691</v>
      </c>
      <c r="I1922" s="319"/>
      <c r="J1922" s="159"/>
      <c r="K1922" s="325"/>
    </row>
    <row r="1923" spans="3:11">
      <c r="C1923" s="58" t="s">
        <v>1223</v>
      </c>
      <c r="D1923" s="69" t="s">
        <v>1224</v>
      </c>
      <c r="E1923" s="70"/>
      <c r="F1923" s="70"/>
      <c r="G1923" s="71"/>
      <c r="H1923" s="305">
        <f>SUM(H1921:H1922)</f>
        <v>2636601</v>
      </c>
      <c r="I1923" s="319"/>
      <c r="J1923" s="159"/>
      <c r="K1923" s="325"/>
    </row>
    <row r="1924" spans="3:11">
      <c r="J1924" s="159"/>
      <c r="K1924" s="325"/>
    </row>
    <row r="1925" spans="3:11">
      <c r="C1925" s="53" t="s">
        <v>3387</v>
      </c>
      <c r="D1925" s="366" t="s">
        <v>1746</v>
      </c>
      <c r="E1925" s="315"/>
      <c r="F1925" s="315"/>
      <c r="G1925" s="315"/>
      <c r="H1925" s="315"/>
      <c r="I1925" s="56">
        <f>ROUNDDOWN(H1940,-2)</f>
        <v>3257900</v>
      </c>
      <c r="J1925" s="159"/>
      <c r="K1925" s="325"/>
    </row>
    <row r="1926" spans="3:11" ht="27.6">
      <c r="C1926" s="300" t="s">
        <v>1197</v>
      </c>
      <c r="D1926" s="300" t="s">
        <v>1198</v>
      </c>
      <c r="E1926" s="300" t="s">
        <v>1199</v>
      </c>
      <c r="F1926" s="300" t="s">
        <v>1200</v>
      </c>
      <c r="G1926" s="300" t="s">
        <v>1201</v>
      </c>
      <c r="H1926" s="300" t="s">
        <v>1202</v>
      </c>
      <c r="J1926" s="159"/>
      <c r="K1926" s="325"/>
    </row>
    <row r="1927" spans="3:11">
      <c r="C1927" s="72" t="s">
        <v>1203</v>
      </c>
      <c r="D1927" s="59" t="s">
        <v>1204</v>
      </c>
      <c r="E1927" s="73"/>
      <c r="F1927" s="73"/>
      <c r="G1927" s="73"/>
      <c r="H1927" s="73"/>
      <c r="J1927" s="159"/>
      <c r="K1927" s="325"/>
    </row>
    <row r="1928" spans="3:11">
      <c r="C1928" s="301">
        <v>1</v>
      </c>
      <c r="D1928" s="59" t="s">
        <v>5</v>
      </c>
      <c r="E1928" s="302" t="s">
        <v>6</v>
      </c>
      <c r="F1928" s="74">
        <v>0.23799999999999999</v>
      </c>
      <c r="G1928" s="64">
        <f>VLOOKUP(D1928,upahbahan,3,FALSE)</f>
        <v>100000</v>
      </c>
      <c r="H1928" s="64">
        <f t="shared" ref="H1928:H1931" si="193">F1928*G1928</f>
        <v>23800</v>
      </c>
      <c r="J1928" s="159"/>
      <c r="K1928" s="325"/>
    </row>
    <row r="1929" spans="3:11">
      <c r="C1929" s="301">
        <v>2</v>
      </c>
      <c r="D1929" s="59" t="str">
        <f>D1912</f>
        <v>Tukang listrik</v>
      </c>
      <c r="E1929" s="302" t="s">
        <v>6</v>
      </c>
      <c r="F1929" s="74">
        <v>0.39800000000000002</v>
      </c>
      <c r="G1929" s="64">
        <f>VLOOKUP(D1929,upahbahan,3,FALSE)</f>
        <v>145000</v>
      </c>
      <c r="H1929" s="64">
        <f t="shared" si="193"/>
        <v>57710</v>
      </c>
      <c r="J1929" s="159"/>
      <c r="K1929" s="325"/>
    </row>
    <row r="1930" spans="3:11">
      <c r="C1930" s="301">
        <v>3</v>
      </c>
      <c r="D1930" s="59" t="s">
        <v>18</v>
      </c>
      <c r="E1930" s="302" t="s">
        <v>6</v>
      </c>
      <c r="F1930" s="74">
        <v>0.04</v>
      </c>
      <c r="G1930" s="64">
        <f>VLOOKUP(D1930,upahbahan,3,FALSE)</f>
        <v>175000</v>
      </c>
      <c r="H1930" s="64">
        <f t="shared" si="193"/>
        <v>7000</v>
      </c>
      <c r="J1930" s="159"/>
      <c r="K1930" s="325"/>
    </row>
    <row r="1931" spans="3:11">
      <c r="C1931" s="301">
        <v>4</v>
      </c>
      <c r="D1931" s="59" t="s">
        <v>19</v>
      </c>
      <c r="E1931" s="302" t="s">
        <v>6</v>
      </c>
      <c r="F1931" s="74">
        <v>1.2999999999999999E-2</v>
      </c>
      <c r="G1931" s="64">
        <f>VLOOKUP(D1931,upahbahan,3,FALSE)</f>
        <v>200000</v>
      </c>
      <c r="H1931" s="64">
        <f t="shared" si="193"/>
        <v>2600</v>
      </c>
      <c r="J1931" s="159"/>
      <c r="K1931" s="325"/>
    </row>
    <row r="1932" spans="3:11">
      <c r="C1932" s="83" t="s">
        <v>1210</v>
      </c>
      <c r="D1932" s="80"/>
      <c r="E1932" s="80"/>
      <c r="F1932" s="187"/>
      <c r="G1932" s="218"/>
      <c r="H1932" s="64">
        <f>SUM(H1928:H1931)</f>
        <v>91110</v>
      </c>
      <c r="I1932" s="219"/>
      <c r="J1932" s="159"/>
      <c r="K1932" s="325"/>
    </row>
    <row r="1933" spans="3:11">
      <c r="C1933" s="72" t="s">
        <v>1211</v>
      </c>
      <c r="D1933" s="59" t="s">
        <v>1212</v>
      </c>
      <c r="E1933" s="73"/>
      <c r="F1933" s="205"/>
      <c r="G1933" s="73"/>
      <c r="H1933" s="73"/>
      <c r="J1933" s="159"/>
      <c r="K1933" s="325"/>
    </row>
    <row r="1934" spans="3:11">
      <c r="C1934" s="363" t="s">
        <v>1205</v>
      </c>
      <c r="D1934" s="77" t="s">
        <v>877</v>
      </c>
      <c r="E1934" s="68" t="s">
        <v>114</v>
      </c>
      <c r="F1934" s="74">
        <v>1.2</v>
      </c>
      <c r="G1934" s="64">
        <f>VLOOKUP(D1934,upahbahan,3,FALSE)</f>
        <v>2392250</v>
      </c>
      <c r="H1934" s="64">
        <f t="shared" ref="H1934" si="194">F1934*G1934</f>
        <v>2870700</v>
      </c>
      <c r="J1934" s="159"/>
      <c r="K1934" s="325"/>
    </row>
    <row r="1935" spans="3:11">
      <c r="C1935" s="83" t="s">
        <v>1216</v>
      </c>
      <c r="D1935" s="80"/>
      <c r="E1935" s="80"/>
      <c r="F1935" s="80"/>
      <c r="G1935" s="162"/>
      <c r="H1935" s="64">
        <f>SUM(H1934:H1934)</f>
        <v>2870700</v>
      </c>
      <c r="J1935" s="159"/>
      <c r="K1935" s="325"/>
    </row>
    <row r="1936" spans="3:11">
      <c r="C1936" s="72" t="s">
        <v>1217</v>
      </c>
      <c r="D1936" s="59" t="s">
        <v>1218</v>
      </c>
      <c r="E1936" s="73"/>
      <c r="F1936" s="73"/>
      <c r="G1936" s="73"/>
      <c r="H1936" s="73"/>
      <c r="J1936" s="159"/>
      <c r="K1936" s="325"/>
    </row>
    <row r="1937" spans="3:11">
      <c r="C1937" s="83" t="s">
        <v>1219</v>
      </c>
      <c r="D1937" s="80"/>
      <c r="E1937" s="80"/>
      <c r="F1937" s="80"/>
      <c r="G1937" s="162"/>
      <c r="H1937" s="303">
        <v>0</v>
      </c>
      <c r="J1937" s="159"/>
      <c r="K1937" s="325"/>
    </row>
    <row r="1938" spans="3:11">
      <c r="C1938" s="58" t="s">
        <v>1220</v>
      </c>
      <c r="D1938" s="69" t="s">
        <v>1221</v>
      </c>
      <c r="E1938" s="70"/>
      <c r="F1938" s="70"/>
      <c r="G1938" s="71"/>
      <c r="H1938" s="304">
        <f>H1937+H1935+H1932</f>
        <v>2961810</v>
      </c>
      <c r="I1938" s="319"/>
      <c r="J1938" s="159"/>
      <c r="K1938" s="325"/>
    </row>
    <row r="1939" spans="3:11">
      <c r="C1939" s="58" t="s">
        <v>1222</v>
      </c>
      <c r="D1939" s="69" t="s">
        <v>1325</v>
      </c>
      <c r="E1939" s="70"/>
      <c r="F1939" s="71"/>
      <c r="G1939" s="95">
        <f>$M$9</f>
        <v>0.1</v>
      </c>
      <c r="H1939" s="64">
        <f>H1938*G1939</f>
        <v>296181</v>
      </c>
      <c r="I1939" s="319"/>
      <c r="J1939" s="159"/>
      <c r="K1939" s="325"/>
    </row>
    <row r="1940" spans="3:11">
      <c r="C1940" s="58" t="s">
        <v>1223</v>
      </c>
      <c r="D1940" s="69" t="s">
        <v>1224</v>
      </c>
      <c r="E1940" s="70"/>
      <c r="F1940" s="70"/>
      <c r="G1940" s="71"/>
      <c r="H1940" s="305">
        <f>SUM(H1938:H1939)</f>
        <v>3257991</v>
      </c>
      <c r="I1940" s="319"/>
      <c r="J1940" s="159"/>
      <c r="K1940" s="325"/>
    </row>
    <row r="1941" spans="3:11">
      <c r="J1941" s="159"/>
      <c r="K1941" s="325"/>
    </row>
    <row r="1942" spans="3:11">
      <c r="C1942" s="54" t="s">
        <v>3388</v>
      </c>
      <c r="D1942" s="54" t="s">
        <v>844</v>
      </c>
      <c r="J1942" s="159"/>
      <c r="K1942" s="325"/>
    </row>
    <row r="1943" spans="3:11">
      <c r="C1943" s="53" t="s">
        <v>3389</v>
      </c>
      <c r="D1943" s="366" t="s">
        <v>1747</v>
      </c>
      <c r="E1943" s="315"/>
      <c r="F1943" s="315"/>
      <c r="G1943" s="315"/>
      <c r="H1943" s="315"/>
      <c r="I1943" s="56">
        <f>ROUNDDOWN(H1958,-2)</f>
        <v>60600</v>
      </c>
      <c r="J1943" s="159"/>
      <c r="K1943" s="325"/>
    </row>
    <row r="1944" spans="3:11" ht="27.6">
      <c r="C1944" s="300" t="s">
        <v>1197</v>
      </c>
      <c r="D1944" s="300" t="s">
        <v>1198</v>
      </c>
      <c r="E1944" s="300" t="s">
        <v>1199</v>
      </c>
      <c r="F1944" s="300" t="s">
        <v>1200</v>
      </c>
      <c r="G1944" s="300" t="s">
        <v>1201</v>
      </c>
      <c r="H1944" s="300" t="s">
        <v>1202</v>
      </c>
      <c r="J1944" s="159"/>
      <c r="K1944" s="325"/>
    </row>
    <row r="1945" spans="3:11">
      <c r="C1945" s="72" t="s">
        <v>1203</v>
      </c>
      <c r="D1945" s="59" t="s">
        <v>1204</v>
      </c>
      <c r="E1945" s="73"/>
      <c r="F1945" s="73"/>
      <c r="G1945" s="73"/>
      <c r="H1945" s="73"/>
      <c r="J1945" s="159"/>
      <c r="K1945" s="325"/>
    </row>
    <row r="1946" spans="3:11">
      <c r="C1946" s="301">
        <v>1</v>
      </c>
      <c r="D1946" s="59" t="s">
        <v>5</v>
      </c>
      <c r="E1946" s="302" t="s">
        <v>6</v>
      </c>
      <c r="F1946" s="74">
        <v>2.4E-2</v>
      </c>
      <c r="G1946" s="64">
        <f>VLOOKUP(D1946,upahbahan,3,FALSE)</f>
        <v>100000</v>
      </c>
      <c r="H1946" s="64">
        <f t="shared" ref="H1946:H1949" si="195">F1946*G1946</f>
        <v>2400</v>
      </c>
      <c r="J1946" s="159"/>
      <c r="K1946" s="325"/>
    </row>
    <row r="1947" spans="3:11">
      <c r="C1947" s="301">
        <v>2</v>
      </c>
      <c r="D1947" s="59" t="str">
        <f>D1929</f>
        <v>Tukang listrik</v>
      </c>
      <c r="E1947" s="302" t="s">
        <v>6</v>
      </c>
      <c r="F1947" s="74">
        <v>0.04</v>
      </c>
      <c r="G1947" s="64">
        <f>VLOOKUP(D1947,upahbahan,3,FALSE)</f>
        <v>145000</v>
      </c>
      <c r="H1947" s="64">
        <f t="shared" si="195"/>
        <v>5800</v>
      </c>
      <c r="J1947" s="159"/>
      <c r="K1947" s="325"/>
    </row>
    <row r="1948" spans="3:11">
      <c r="C1948" s="301">
        <v>3</v>
      </c>
      <c r="D1948" s="59" t="s">
        <v>18</v>
      </c>
      <c r="E1948" s="302" t="s">
        <v>6</v>
      </c>
      <c r="F1948" s="74">
        <v>4.0000000000000001E-3</v>
      </c>
      <c r="G1948" s="64">
        <f>VLOOKUP(D1948,upahbahan,3,FALSE)</f>
        <v>175000</v>
      </c>
      <c r="H1948" s="64">
        <f t="shared" si="195"/>
        <v>700</v>
      </c>
      <c r="J1948" s="159"/>
      <c r="K1948" s="325"/>
    </row>
    <row r="1949" spans="3:11">
      <c r="C1949" s="301">
        <v>4</v>
      </c>
      <c r="D1949" s="59" t="s">
        <v>19</v>
      </c>
      <c r="E1949" s="302" t="s">
        <v>6</v>
      </c>
      <c r="F1949" s="74">
        <v>1E-3</v>
      </c>
      <c r="G1949" s="64">
        <f>VLOOKUP(D1949,upahbahan,3,FALSE)</f>
        <v>200000</v>
      </c>
      <c r="H1949" s="64">
        <f t="shared" si="195"/>
        <v>200</v>
      </c>
      <c r="J1949" s="159"/>
      <c r="K1949" s="325"/>
    </row>
    <row r="1950" spans="3:11">
      <c r="C1950" s="83" t="s">
        <v>1210</v>
      </c>
      <c r="D1950" s="80"/>
      <c r="E1950" s="80"/>
      <c r="F1950" s="187"/>
      <c r="G1950" s="218"/>
      <c r="H1950" s="64">
        <f>SUM(H1946:H1949)</f>
        <v>9100</v>
      </c>
      <c r="I1950" s="219"/>
      <c r="J1950" s="159"/>
      <c r="K1950" s="325"/>
    </row>
    <row r="1951" spans="3:11">
      <c r="C1951" s="72" t="s">
        <v>1211</v>
      </c>
      <c r="D1951" s="59" t="s">
        <v>1212</v>
      </c>
      <c r="E1951" s="73"/>
      <c r="F1951" s="205"/>
      <c r="G1951" s="73"/>
      <c r="H1951" s="73"/>
      <c r="J1951" s="159"/>
      <c r="K1951" s="325"/>
    </row>
    <row r="1952" spans="3:11">
      <c r="C1952" s="363" t="s">
        <v>1205</v>
      </c>
      <c r="D1952" s="77" t="s">
        <v>844</v>
      </c>
      <c r="E1952" s="68" t="s">
        <v>114</v>
      </c>
      <c r="F1952" s="74">
        <v>1.1499999999999999</v>
      </c>
      <c r="G1952" s="64">
        <f>VLOOKUP(D1952,upahbahan,3,FALSE)</f>
        <v>40000</v>
      </c>
      <c r="H1952" s="64">
        <f t="shared" ref="H1952" si="196">F1952*G1952</f>
        <v>46000</v>
      </c>
      <c r="J1952" s="159"/>
      <c r="K1952" s="325"/>
    </row>
    <row r="1953" spans="3:11">
      <c r="C1953" s="83" t="s">
        <v>1216</v>
      </c>
      <c r="D1953" s="80"/>
      <c r="E1953" s="80"/>
      <c r="F1953" s="80"/>
      <c r="G1953" s="162"/>
      <c r="H1953" s="64">
        <f>SUM(H1952:H1952)</f>
        <v>46000</v>
      </c>
      <c r="J1953" s="159"/>
      <c r="K1953" s="325"/>
    </row>
    <row r="1954" spans="3:11">
      <c r="C1954" s="72" t="s">
        <v>1217</v>
      </c>
      <c r="D1954" s="59" t="s">
        <v>1218</v>
      </c>
      <c r="E1954" s="73"/>
      <c r="F1954" s="73"/>
      <c r="G1954" s="73"/>
      <c r="H1954" s="73"/>
      <c r="J1954" s="159"/>
      <c r="K1954" s="325"/>
    </row>
    <row r="1955" spans="3:11">
      <c r="C1955" s="83" t="s">
        <v>1219</v>
      </c>
      <c r="D1955" s="80"/>
      <c r="E1955" s="80"/>
      <c r="F1955" s="80"/>
      <c r="G1955" s="162"/>
      <c r="H1955" s="303">
        <v>0</v>
      </c>
      <c r="J1955" s="159"/>
      <c r="K1955" s="325"/>
    </row>
    <row r="1956" spans="3:11">
      <c r="C1956" s="58" t="s">
        <v>1220</v>
      </c>
      <c r="D1956" s="69" t="s">
        <v>1221</v>
      </c>
      <c r="E1956" s="70"/>
      <c r="F1956" s="70"/>
      <c r="G1956" s="71"/>
      <c r="H1956" s="304">
        <f>H1955+H1953+H1950</f>
        <v>55100</v>
      </c>
      <c r="I1956" s="319"/>
      <c r="J1956" s="159"/>
      <c r="K1956" s="325"/>
    </row>
    <row r="1957" spans="3:11">
      <c r="C1957" s="58" t="s">
        <v>1222</v>
      </c>
      <c r="D1957" s="69" t="s">
        <v>1325</v>
      </c>
      <c r="E1957" s="70"/>
      <c r="F1957" s="71"/>
      <c r="G1957" s="95">
        <f>$M$9</f>
        <v>0.1</v>
      </c>
      <c r="H1957" s="64">
        <f>H1956*G1957</f>
        <v>5510</v>
      </c>
      <c r="I1957" s="319"/>
      <c r="J1957" s="159"/>
      <c r="K1957" s="325"/>
    </row>
    <row r="1958" spans="3:11">
      <c r="C1958" s="58" t="s">
        <v>1223</v>
      </c>
      <c r="D1958" s="69" t="s">
        <v>1224</v>
      </c>
      <c r="E1958" s="70"/>
      <c r="F1958" s="70"/>
      <c r="G1958" s="71"/>
      <c r="H1958" s="305">
        <f>SUM(H1956:H1957)</f>
        <v>60610</v>
      </c>
      <c r="I1958" s="319"/>
      <c r="J1958" s="159"/>
      <c r="K1958" s="325"/>
    </row>
    <row r="1959" spans="3:11">
      <c r="J1959" s="159"/>
      <c r="K1959" s="325"/>
    </row>
    <row r="1960" spans="3:11">
      <c r="C1960" s="53" t="s">
        <v>3390</v>
      </c>
      <c r="D1960" s="366" t="s">
        <v>1748</v>
      </c>
      <c r="E1960" s="315"/>
      <c r="F1960" s="315"/>
      <c r="G1960" s="315"/>
      <c r="H1960" s="315"/>
      <c r="I1960" s="56">
        <f>ROUNDDOWN(H1975,-2)</f>
        <v>126000</v>
      </c>
      <c r="J1960" s="159"/>
      <c r="K1960" s="325"/>
    </row>
    <row r="1961" spans="3:11" ht="27.6">
      <c r="C1961" s="300" t="s">
        <v>1197</v>
      </c>
      <c r="D1961" s="300" t="s">
        <v>1198</v>
      </c>
      <c r="E1961" s="300" t="s">
        <v>1199</v>
      </c>
      <c r="F1961" s="300" t="s">
        <v>1200</v>
      </c>
      <c r="G1961" s="300" t="s">
        <v>1201</v>
      </c>
      <c r="H1961" s="300" t="s">
        <v>1202</v>
      </c>
      <c r="J1961" s="159"/>
      <c r="K1961" s="325"/>
    </row>
    <row r="1962" spans="3:11">
      <c r="C1962" s="72" t="s">
        <v>1203</v>
      </c>
      <c r="D1962" s="59" t="s">
        <v>1204</v>
      </c>
      <c r="E1962" s="73"/>
      <c r="F1962" s="73"/>
      <c r="G1962" s="73"/>
      <c r="H1962" s="73"/>
      <c r="J1962" s="159"/>
      <c r="K1962" s="325"/>
    </row>
    <row r="1963" spans="3:11">
      <c r="C1963" s="301">
        <v>1</v>
      </c>
      <c r="D1963" s="59" t="s">
        <v>5</v>
      </c>
      <c r="E1963" s="302" t="s">
        <v>6</v>
      </c>
      <c r="F1963" s="181">
        <v>2.9000000000000001E-2</v>
      </c>
      <c r="G1963" s="64">
        <f>VLOOKUP(D1963,upahbahan,3,FALSE)</f>
        <v>100000</v>
      </c>
      <c r="H1963" s="64">
        <f t="shared" ref="H1963:H1966" si="197">F1963*G1963</f>
        <v>2900</v>
      </c>
      <c r="J1963" s="159"/>
      <c r="K1963" s="325"/>
    </row>
    <row r="1964" spans="3:11">
      <c r="C1964" s="301">
        <v>2</v>
      </c>
      <c r="D1964" s="59" t="str">
        <f>D1947</f>
        <v>Tukang listrik</v>
      </c>
      <c r="E1964" s="302" t="s">
        <v>6</v>
      </c>
      <c r="F1964" s="181">
        <v>4.8000000000000001E-2</v>
      </c>
      <c r="G1964" s="64">
        <f>VLOOKUP(D1964,upahbahan,3,FALSE)</f>
        <v>145000</v>
      </c>
      <c r="H1964" s="64">
        <f t="shared" si="197"/>
        <v>6960</v>
      </c>
      <c r="J1964" s="159"/>
      <c r="K1964" s="325"/>
    </row>
    <row r="1965" spans="3:11">
      <c r="C1965" s="301">
        <v>3</v>
      </c>
      <c r="D1965" s="59" t="s">
        <v>18</v>
      </c>
      <c r="E1965" s="302" t="s">
        <v>6</v>
      </c>
      <c r="F1965" s="181">
        <v>5.0000000000000001E-3</v>
      </c>
      <c r="G1965" s="64">
        <f>VLOOKUP(D1965,upahbahan,3,FALSE)</f>
        <v>175000</v>
      </c>
      <c r="H1965" s="64">
        <f t="shared" si="197"/>
        <v>875</v>
      </c>
      <c r="J1965" s="159"/>
      <c r="K1965" s="325"/>
    </row>
    <row r="1966" spans="3:11">
      <c r="C1966" s="301">
        <v>4</v>
      </c>
      <c r="D1966" s="59" t="s">
        <v>19</v>
      </c>
      <c r="E1966" s="302" t="s">
        <v>6</v>
      </c>
      <c r="F1966" s="181">
        <v>2E-3</v>
      </c>
      <c r="G1966" s="64">
        <f>VLOOKUP(D1966,upahbahan,3,FALSE)</f>
        <v>200000</v>
      </c>
      <c r="H1966" s="64">
        <f t="shared" si="197"/>
        <v>400</v>
      </c>
      <c r="J1966" s="159"/>
      <c r="K1966" s="325"/>
    </row>
    <row r="1967" spans="3:11">
      <c r="C1967" s="83" t="s">
        <v>1210</v>
      </c>
      <c r="D1967" s="80"/>
      <c r="E1967" s="80"/>
      <c r="F1967" s="187"/>
      <c r="G1967" s="218"/>
      <c r="H1967" s="64">
        <f>SUM(H1963:H1966)</f>
        <v>11135</v>
      </c>
      <c r="I1967" s="219"/>
      <c r="J1967" s="159"/>
      <c r="K1967" s="325"/>
    </row>
    <row r="1968" spans="3:11">
      <c r="C1968" s="72" t="s">
        <v>1211</v>
      </c>
      <c r="D1968" s="59" t="s">
        <v>1212</v>
      </c>
      <c r="E1968" s="73"/>
      <c r="F1968" s="205"/>
      <c r="G1968" s="73"/>
      <c r="H1968" s="73"/>
      <c r="J1968" s="159"/>
      <c r="K1968" s="325"/>
    </row>
    <row r="1969" spans="3:11">
      <c r="C1969" s="363" t="s">
        <v>1205</v>
      </c>
      <c r="D1969" s="77" t="s">
        <v>846</v>
      </c>
      <c r="E1969" s="68" t="s">
        <v>114</v>
      </c>
      <c r="F1969" s="181">
        <v>1.1499999999999999</v>
      </c>
      <c r="G1969" s="64">
        <f>VLOOKUP(D1969,upahbahan,3,FALSE)</f>
        <v>90000</v>
      </c>
      <c r="H1969" s="64">
        <f t="shared" ref="H1969" si="198">F1969*G1969</f>
        <v>103499.99999999999</v>
      </c>
      <c r="J1969" s="159"/>
      <c r="K1969" s="325"/>
    </row>
    <row r="1970" spans="3:11">
      <c r="C1970" s="83" t="s">
        <v>1216</v>
      </c>
      <c r="D1970" s="80"/>
      <c r="E1970" s="80"/>
      <c r="F1970" s="80"/>
      <c r="G1970" s="162"/>
      <c r="H1970" s="64">
        <f>SUM(H1969:H1969)</f>
        <v>103499.99999999999</v>
      </c>
      <c r="J1970" s="159"/>
      <c r="K1970" s="325"/>
    </row>
    <row r="1971" spans="3:11">
      <c r="C1971" s="72" t="s">
        <v>1217</v>
      </c>
      <c r="D1971" s="59" t="s">
        <v>1218</v>
      </c>
      <c r="E1971" s="73"/>
      <c r="F1971" s="73"/>
      <c r="G1971" s="73"/>
      <c r="H1971" s="73"/>
      <c r="J1971" s="159"/>
      <c r="K1971" s="325"/>
    </row>
    <row r="1972" spans="3:11">
      <c r="C1972" s="83" t="s">
        <v>1219</v>
      </c>
      <c r="D1972" s="80"/>
      <c r="E1972" s="80"/>
      <c r="F1972" s="80"/>
      <c r="G1972" s="162"/>
      <c r="H1972" s="303">
        <v>0</v>
      </c>
      <c r="J1972" s="159"/>
      <c r="K1972" s="325"/>
    </row>
    <row r="1973" spans="3:11">
      <c r="C1973" s="58" t="s">
        <v>1220</v>
      </c>
      <c r="D1973" s="69" t="s">
        <v>1221</v>
      </c>
      <c r="E1973" s="70"/>
      <c r="F1973" s="70"/>
      <c r="G1973" s="71"/>
      <c r="H1973" s="304">
        <f>H1972+H1970+H1967</f>
        <v>114634.99999999999</v>
      </c>
      <c r="I1973" s="319"/>
      <c r="J1973" s="159"/>
      <c r="K1973" s="325"/>
    </row>
    <row r="1974" spans="3:11">
      <c r="C1974" s="58" t="s">
        <v>1222</v>
      </c>
      <c r="D1974" s="69" t="s">
        <v>1325</v>
      </c>
      <c r="E1974" s="70"/>
      <c r="F1974" s="71"/>
      <c r="G1974" s="95">
        <f>$M$9</f>
        <v>0.1</v>
      </c>
      <c r="H1974" s="64">
        <f>H1973*G1974</f>
        <v>11463.5</v>
      </c>
      <c r="I1974" s="319"/>
      <c r="J1974" s="159"/>
      <c r="K1974" s="325"/>
    </row>
    <row r="1975" spans="3:11">
      <c r="C1975" s="58" t="s">
        <v>1223</v>
      </c>
      <c r="D1975" s="69" t="s">
        <v>1224</v>
      </c>
      <c r="E1975" s="70"/>
      <c r="F1975" s="70"/>
      <c r="G1975" s="71"/>
      <c r="H1975" s="305">
        <f>SUM(H1973:H1974)</f>
        <v>126098.49999999999</v>
      </c>
      <c r="I1975" s="319"/>
      <c r="J1975" s="159"/>
      <c r="K1975" s="325"/>
    </row>
    <row r="1976" spans="3:11">
      <c r="J1976" s="159"/>
      <c r="K1976" s="325"/>
    </row>
    <row r="1977" spans="3:11">
      <c r="C1977" s="53" t="s">
        <v>3391</v>
      </c>
      <c r="D1977" s="366" t="s">
        <v>1749</v>
      </c>
      <c r="E1977" s="315"/>
      <c r="F1977" s="315"/>
      <c r="G1977" s="315"/>
      <c r="H1977" s="315"/>
      <c r="I1977" s="56">
        <f>ROUNDDOWN(H1992,-2)</f>
        <v>151300</v>
      </c>
      <c r="J1977" s="159"/>
      <c r="K1977" s="325"/>
    </row>
    <row r="1978" spans="3:11" ht="27.6">
      <c r="C1978" s="300" t="s">
        <v>1197</v>
      </c>
      <c r="D1978" s="300" t="s">
        <v>1198</v>
      </c>
      <c r="E1978" s="300" t="s">
        <v>1199</v>
      </c>
      <c r="F1978" s="300" t="s">
        <v>1200</v>
      </c>
      <c r="G1978" s="300" t="s">
        <v>1201</v>
      </c>
      <c r="H1978" s="300" t="s">
        <v>1202</v>
      </c>
      <c r="J1978" s="159"/>
      <c r="K1978" s="325"/>
    </row>
    <row r="1979" spans="3:11">
      <c r="C1979" s="72" t="s">
        <v>1203</v>
      </c>
      <c r="D1979" s="59" t="s">
        <v>1204</v>
      </c>
      <c r="E1979" s="73"/>
      <c r="F1979" s="73"/>
      <c r="G1979" s="73"/>
      <c r="H1979" s="73"/>
      <c r="J1979" s="159"/>
      <c r="K1979" s="325"/>
    </row>
    <row r="1980" spans="3:11">
      <c r="C1980" s="301">
        <v>1</v>
      </c>
      <c r="D1980" s="59" t="s">
        <v>5</v>
      </c>
      <c r="E1980" s="302" t="s">
        <v>6</v>
      </c>
      <c r="F1980" s="181">
        <v>2.9000000000000001E-2</v>
      </c>
      <c r="G1980" s="64">
        <f>VLOOKUP(D1980,upahbahan,3,FALSE)</f>
        <v>100000</v>
      </c>
      <c r="H1980" s="64">
        <f t="shared" ref="H1980:H1983" si="199">F1980*G1980</f>
        <v>2900</v>
      </c>
      <c r="J1980" s="159"/>
      <c r="K1980" s="325"/>
    </row>
    <row r="1981" spans="3:11">
      <c r="C1981" s="301">
        <v>2</v>
      </c>
      <c r="D1981" s="59" t="str">
        <f>D1964</f>
        <v>Tukang listrik</v>
      </c>
      <c r="E1981" s="302" t="s">
        <v>6</v>
      </c>
      <c r="F1981" s="181">
        <v>4.8000000000000001E-2</v>
      </c>
      <c r="G1981" s="64">
        <f>VLOOKUP(D1981,upahbahan,3,FALSE)</f>
        <v>145000</v>
      </c>
      <c r="H1981" s="64">
        <f t="shared" si="199"/>
        <v>6960</v>
      </c>
      <c r="J1981" s="159"/>
      <c r="K1981" s="325"/>
    </row>
    <row r="1982" spans="3:11">
      <c r="C1982" s="301">
        <v>3</v>
      </c>
      <c r="D1982" s="59" t="s">
        <v>18</v>
      </c>
      <c r="E1982" s="302" t="s">
        <v>6</v>
      </c>
      <c r="F1982" s="181">
        <v>5.0000000000000001E-3</v>
      </c>
      <c r="G1982" s="64">
        <f>VLOOKUP(D1982,upahbahan,3,FALSE)</f>
        <v>175000</v>
      </c>
      <c r="H1982" s="64">
        <f t="shared" si="199"/>
        <v>875</v>
      </c>
      <c r="J1982" s="159"/>
      <c r="K1982" s="325"/>
    </row>
    <row r="1983" spans="3:11">
      <c r="C1983" s="301">
        <v>4</v>
      </c>
      <c r="D1983" s="59" t="s">
        <v>19</v>
      </c>
      <c r="E1983" s="302" t="s">
        <v>6</v>
      </c>
      <c r="F1983" s="181">
        <v>2E-3</v>
      </c>
      <c r="G1983" s="64">
        <f>VLOOKUP(D1983,upahbahan,3,FALSE)</f>
        <v>200000</v>
      </c>
      <c r="H1983" s="64">
        <f t="shared" si="199"/>
        <v>400</v>
      </c>
      <c r="J1983" s="159"/>
      <c r="K1983" s="325"/>
    </row>
    <row r="1984" spans="3:11">
      <c r="C1984" s="83" t="s">
        <v>1210</v>
      </c>
      <c r="D1984" s="80"/>
      <c r="E1984" s="80"/>
      <c r="F1984" s="187"/>
      <c r="G1984" s="218"/>
      <c r="H1984" s="64">
        <f>SUM(H1980:H1983)</f>
        <v>11135</v>
      </c>
      <c r="I1984" s="219"/>
      <c r="J1984" s="159"/>
      <c r="K1984" s="325"/>
    </row>
    <row r="1985" spans="3:11">
      <c r="C1985" s="72" t="s">
        <v>1211</v>
      </c>
      <c r="D1985" s="59" t="s">
        <v>1212</v>
      </c>
      <c r="E1985" s="73"/>
      <c r="F1985" s="205"/>
      <c r="G1985" s="73"/>
      <c r="H1985" s="73"/>
      <c r="J1985" s="159"/>
      <c r="K1985" s="325"/>
    </row>
    <row r="1986" spans="3:11">
      <c r="C1986" s="363" t="s">
        <v>1205</v>
      </c>
      <c r="D1986" s="77" t="s">
        <v>847</v>
      </c>
      <c r="E1986" s="68" t="s">
        <v>114</v>
      </c>
      <c r="F1986" s="181">
        <v>1.1499999999999999</v>
      </c>
      <c r="G1986" s="64">
        <f>VLOOKUP(D1986,upahbahan,3,FALSE)</f>
        <v>110000</v>
      </c>
      <c r="H1986" s="64">
        <f t="shared" ref="H1986" si="200">F1986*G1986</f>
        <v>126499.99999999999</v>
      </c>
      <c r="J1986" s="159"/>
      <c r="K1986" s="325"/>
    </row>
    <row r="1987" spans="3:11">
      <c r="C1987" s="83" t="s">
        <v>1216</v>
      </c>
      <c r="D1987" s="80"/>
      <c r="E1987" s="80"/>
      <c r="F1987" s="80"/>
      <c r="G1987" s="162"/>
      <c r="H1987" s="64">
        <f>SUM(H1986:H1986)</f>
        <v>126499.99999999999</v>
      </c>
      <c r="J1987" s="159"/>
      <c r="K1987" s="325"/>
    </row>
    <row r="1988" spans="3:11">
      <c r="C1988" s="72" t="s">
        <v>1217</v>
      </c>
      <c r="D1988" s="59" t="s">
        <v>1218</v>
      </c>
      <c r="E1988" s="73"/>
      <c r="F1988" s="73"/>
      <c r="G1988" s="73"/>
      <c r="H1988" s="73"/>
      <c r="J1988" s="159"/>
      <c r="K1988" s="325"/>
    </row>
    <row r="1989" spans="3:11">
      <c r="C1989" s="83" t="s">
        <v>1219</v>
      </c>
      <c r="D1989" s="80"/>
      <c r="E1989" s="80"/>
      <c r="F1989" s="80"/>
      <c r="G1989" s="162"/>
      <c r="H1989" s="303">
        <v>0</v>
      </c>
      <c r="J1989" s="159"/>
      <c r="K1989" s="325"/>
    </row>
    <row r="1990" spans="3:11">
      <c r="C1990" s="58" t="s">
        <v>1220</v>
      </c>
      <c r="D1990" s="69" t="s">
        <v>1221</v>
      </c>
      <c r="E1990" s="70"/>
      <c r="F1990" s="70"/>
      <c r="G1990" s="71"/>
      <c r="H1990" s="304">
        <f>H1989+H1987+H1984</f>
        <v>137635</v>
      </c>
      <c r="I1990" s="319"/>
      <c r="J1990" s="159"/>
      <c r="K1990" s="325"/>
    </row>
    <row r="1991" spans="3:11">
      <c r="C1991" s="58" t="s">
        <v>1222</v>
      </c>
      <c r="D1991" s="69" t="s">
        <v>1325</v>
      </c>
      <c r="E1991" s="70"/>
      <c r="F1991" s="71"/>
      <c r="G1991" s="95">
        <f>$M$9</f>
        <v>0.1</v>
      </c>
      <c r="H1991" s="64">
        <f>H1990*G1991</f>
        <v>13763.5</v>
      </c>
      <c r="I1991" s="319"/>
      <c r="J1991" s="159"/>
      <c r="K1991" s="325"/>
    </row>
    <row r="1992" spans="3:11">
      <c r="C1992" s="58" t="s">
        <v>1223</v>
      </c>
      <c r="D1992" s="69" t="s">
        <v>1224</v>
      </c>
      <c r="E1992" s="70"/>
      <c r="F1992" s="70"/>
      <c r="G1992" s="71"/>
      <c r="H1992" s="305">
        <f>SUM(H1990:H1991)</f>
        <v>151398.5</v>
      </c>
      <c r="I1992" s="319"/>
      <c r="J1992" s="159"/>
      <c r="K1992" s="325"/>
    </row>
    <row r="1993" spans="3:11">
      <c r="J1993" s="159"/>
      <c r="K1993" s="325"/>
    </row>
    <row r="1994" spans="3:11">
      <c r="C1994" s="53" t="s">
        <v>3392</v>
      </c>
      <c r="D1994" s="366" t="s">
        <v>1750</v>
      </c>
      <c r="E1994" s="315"/>
      <c r="F1994" s="315"/>
      <c r="G1994" s="315"/>
      <c r="H1994" s="315"/>
      <c r="I1994" s="56">
        <f>ROUNDDOWN(H2009,-2)</f>
        <v>2108500</v>
      </c>
      <c r="J1994" s="159"/>
      <c r="K1994" s="325"/>
    </row>
    <row r="1995" spans="3:11" ht="27.6">
      <c r="C1995" s="300" t="s">
        <v>1197</v>
      </c>
      <c r="D1995" s="300" t="s">
        <v>1198</v>
      </c>
      <c r="E1995" s="300" t="s">
        <v>1199</v>
      </c>
      <c r="F1995" s="300" t="s">
        <v>1200</v>
      </c>
      <c r="G1995" s="300" t="s">
        <v>1201</v>
      </c>
      <c r="H1995" s="300" t="s">
        <v>1202</v>
      </c>
      <c r="J1995" s="159"/>
      <c r="K1995" s="325"/>
    </row>
    <row r="1996" spans="3:11">
      <c r="C1996" s="72" t="s">
        <v>1203</v>
      </c>
      <c r="D1996" s="59" t="s">
        <v>1204</v>
      </c>
      <c r="E1996" s="73"/>
      <c r="F1996" s="73"/>
      <c r="G1996" s="73"/>
      <c r="H1996" s="73"/>
      <c r="J1996" s="159"/>
      <c r="K1996" s="325"/>
    </row>
    <row r="1997" spans="3:11">
      <c r="C1997" s="301">
        <v>1</v>
      </c>
      <c r="D1997" s="59" t="s">
        <v>5</v>
      </c>
      <c r="E1997" s="302" t="s">
        <v>6</v>
      </c>
      <c r="F1997" s="74">
        <v>0.17899999999999999</v>
      </c>
      <c r="G1997" s="64">
        <f>VLOOKUP(D1997,upahbahan,3,FALSE)</f>
        <v>100000</v>
      </c>
      <c r="H1997" s="64">
        <f t="shared" ref="H1997:H2000" si="201">F1997*G1997</f>
        <v>17900</v>
      </c>
      <c r="J1997" s="159"/>
      <c r="K1997" s="325"/>
    </row>
    <row r="1998" spans="3:11">
      <c r="C1998" s="301">
        <v>2</v>
      </c>
      <c r="D1998" s="59" t="str">
        <f>D1981</f>
        <v>Tukang listrik</v>
      </c>
      <c r="E1998" s="302" t="s">
        <v>6</v>
      </c>
      <c r="F1998" s="74">
        <v>0.29799999999999999</v>
      </c>
      <c r="G1998" s="64">
        <f>VLOOKUP(D1998,upahbahan,3,FALSE)</f>
        <v>145000</v>
      </c>
      <c r="H1998" s="64">
        <f t="shared" si="201"/>
        <v>43210</v>
      </c>
      <c r="J1998" s="159"/>
      <c r="K1998" s="325"/>
    </row>
    <row r="1999" spans="3:11">
      <c r="C1999" s="301">
        <v>3</v>
      </c>
      <c r="D1999" s="59" t="s">
        <v>18</v>
      </c>
      <c r="E1999" s="302" t="s">
        <v>6</v>
      </c>
      <c r="F1999" s="74">
        <v>0.03</v>
      </c>
      <c r="G1999" s="64">
        <f>VLOOKUP(D1999,upahbahan,3,FALSE)</f>
        <v>175000</v>
      </c>
      <c r="H1999" s="64">
        <f t="shared" si="201"/>
        <v>5250</v>
      </c>
      <c r="J1999" s="159"/>
      <c r="K1999" s="325"/>
    </row>
    <row r="2000" spans="3:11">
      <c r="C2000" s="301">
        <v>4</v>
      </c>
      <c r="D2000" s="59" t="s">
        <v>19</v>
      </c>
      <c r="E2000" s="302" t="s">
        <v>6</v>
      </c>
      <c r="F2000" s="74">
        <v>0.01</v>
      </c>
      <c r="G2000" s="64">
        <f>VLOOKUP(D2000,upahbahan,3,FALSE)</f>
        <v>200000</v>
      </c>
      <c r="H2000" s="64">
        <f t="shared" si="201"/>
        <v>2000</v>
      </c>
      <c r="J2000" s="159"/>
      <c r="K2000" s="325"/>
    </row>
    <row r="2001" spans="3:11">
      <c r="C2001" s="83" t="s">
        <v>1210</v>
      </c>
      <c r="D2001" s="80"/>
      <c r="E2001" s="80"/>
      <c r="F2001" s="187"/>
      <c r="G2001" s="218"/>
      <c r="H2001" s="64">
        <f>SUM(H1997:H2000)</f>
        <v>68360</v>
      </c>
      <c r="I2001" s="219"/>
      <c r="J2001" s="159"/>
      <c r="K2001" s="325"/>
    </row>
    <row r="2002" spans="3:11">
      <c r="C2002" s="72" t="s">
        <v>1211</v>
      </c>
      <c r="D2002" s="59" t="s">
        <v>1212</v>
      </c>
      <c r="E2002" s="73"/>
      <c r="F2002" s="205"/>
      <c r="G2002" s="73"/>
      <c r="H2002" s="73"/>
      <c r="J2002" s="159"/>
      <c r="K2002" s="325"/>
    </row>
    <row r="2003" spans="3:11">
      <c r="C2003" s="363" t="s">
        <v>1205</v>
      </c>
      <c r="D2003" s="77" t="s">
        <v>845</v>
      </c>
      <c r="E2003" s="68" t="s">
        <v>114</v>
      </c>
      <c r="F2003" s="181">
        <v>1.1499999999999999</v>
      </c>
      <c r="G2003" s="64">
        <f>VLOOKUP(D2003,upahbahan,3,FALSE)</f>
        <v>1607400</v>
      </c>
      <c r="H2003" s="64">
        <f t="shared" ref="H2003" si="202">F2003*G2003</f>
        <v>1848509.9999999998</v>
      </c>
      <c r="J2003" s="159"/>
      <c r="K2003" s="325"/>
    </row>
    <row r="2004" spans="3:11">
      <c r="C2004" s="83" t="s">
        <v>1216</v>
      </c>
      <c r="D2004" s="80"/>
      <c r="E2004" s="80"/>
      <c r="F2004" s="80"/>
      <c r="G2004" s="162"/>
      <c r="H2004" s="64">
        <f>SUM(H2003:H2003)</f>
        <v>1848509.9999999998</v>
      </c>
      <c r="J2004" s="159"/>
      <c r="K2004" s="325"/>
    </row>
    <row r="2005" spans="3:11">
      <c r="C2005" s="72" t="s">
        <v>1217</v>
      </c>
      <c r="D2005" s="59" t="s">
        <v>1218</v>
      </c>
      <c r="E2005" s="73"/>
      <c r="F2005" s="73"/>
      <c r="G2005" s="73"/>
      <c r="H2005" s="73"/>
      <c r="J2005" s="159"/>
      <c r="K2005" s="325"/>
    </row>
    <row r="2006" spans="3:11">
      <c r="C2006" s="83" t="s">
        <v>1219</v>
      </c>
      <c r="D2006" s="80"/>
      <c r="E2006" s="80"/>
      <c r="F2006" s="80"/>
      <c r="G2006" s="162"/>
      <c r="H2006" s="303">
        <v>0</v>
      </c>
      <c r="J2006" s="159"/>
      <c r="K2006" s="325"/>
    </row>
    <row r="2007" spans="3:11">
      <c r="C2007" s="58" t="s">
        <v>1220</v>
      </c>
      <c r="D2007" s="69" t="s">
        <v>1221</v>
      </c>
      <c r="E2007" s="70"/>
      <c r="F2007" s="70"/>
      <c r="G2007" s="71"/>
      <c r="H2007" s="304">
        <f>H2006+H2004+H2001</f>
        <v>1916869.9999999998</v>
      </c>
      <c r="I2007" s="319"/>
      <c r="J2007" s="159"/>
      <c r="K2007" s="325"/>
    </row>
    <row r="2008" spans="3:11">
      <c r="C2008" s="58" t="s">
        <v>1222</v>
      </c>
      <c r="D2008" s="69" t="s">
        <v>1325</v>
      </c>
      <c r="E2008" s="70"/>
      <c r="F2008" s="71"/>
      <c r="G2008" s="95">
        <f>$M$9</f>
        <v>0.1</v>
      </c>
      <c r="H2008" s="64">
        <f>H2007*G2008</f>
        <v>191687</v>
      </c>
      <c r="I2008" s="319"/>
      <c r="J2008" s="159"/>
      <c r="K2008" s="325"/>
    </row>
    <row r="2009" spans="3:11">
      <c r="C2009" s="58" t="s">
        <v>1223</v>
      </c>
      <c r="D2009" s="69" t="s">
        <v>1224</v>
      </c>
      <c r="E2009" s="70"/>
      <c r="F2009" s="70"/>
      <c r="G2009" s="71"/>
      <c r="H2009" s="305">
        <f>SUM(H2007:H2008)</f>
        <v>2108557</v>
      </c>
      <c r="I2009" s="319"/>
      <c r="J2009" s="159"/>
      <c r="K2009" s="325"/>
    </row>
    <row r="2010" spans="3:11">
      <c r="J2010" s="159"/>
      <c r="K2010" s="325"/>
    </row>
    <row r="2011" spans="3:11">
      <c r="C2011" s="53" t="s">
        <v>3393</v>
      </c>
      <c r="D2011" s="366" t="s">
        <v>1751</v>
      </c>
      <c r="E2011" s="315"/>
      <c r="F2011" s="315"/>
      <c r="G2011" s="315"/>
      <c r="H2011" s="315"/>
      <c r="I2011" s="56">
        <f>ROUNDDOWN(H2026,-2)</f>
        <v>408100</v>
      </c>
      <c r="J2011" s="159"/>
      <c r="K2011" s="325"/>
    </row>
    <row r="2012" spans="3:11" ht="27.6">
      <c r="C2012" s="300" t="s">
        <v>1197</v>
      </c>
      <c r="D2012" s="300" t="s">
        <v>1198</v>
      </c>
      <c r="E2012" s="300" t="s">
        <v>1199</v>
      </c>
      <c r="F2012" s="300" t="s">
        <v>1200</v>
      </c>
      <c r="G2012" s="300" t="s">
        <v>1201</v>
      </c>
      <c r="H2012" s="300" t="s">
        <v>1202</v>
      </c>
      <c r="J2012" s="159"/>
      <c r="K2012" s="325"/>
    </row>
    <row r="2013" spans="3:11">
      <c r="C2013" s="72" t="s">
        <v>1203</v>
      </c>
      <c r="D2013" s="59" t="s">
        <v>1204</v>
      </c>
      <c r="E2013" s="73"/>
      <c r="F2013" s="73"/>
      <c r="G2013" s="73"/>
      <c r="H2013" s="73"/>
      <c r="J2013" s="159"/>
      <c r="K2013" s="325"/>
    </row>
    <row r="2014" spans="3:11">
      <c r="C2014" s="301">
        <v>1</v>
      </c>
      <c r="D2014" s="59" t="s">
        <v>5</v>
      </c>
      <c r="E2014" s="302" t="s">
        <v>6</v>
      </c>
      <c r="F2014" s="181">
        <v>0.14299999999999999</v>
      </c>
      <c r="G2014" s="64">
        <f>VLOOKUP(D2014,upahbahan,3,FALSE)</f>
        <v>100000</v>
      </c>
      <c r="H2014" s="64">
        <f t="shared" ref="H2014:H2017" si="203">F2014*G2014</f>
        <v>14299.999999999998</v>
      </c>
      <c r="J2014" s="159"/>
      <c r="K2014" s="325"/>
    </row>
    <row r="2015" spans="3:11">
      <c r="C2015" s="301">
        <v>2</v>
      </c>
      <c r="D2015" s="59" t="str">
        <f>D1998</f>
        <v>Tukang listrik</v>
      </c>
      <c r="E2015" s="302" t="s">
        <v>6</v>
      </c>
      <c r="F2015" s="181">
        <v>0.23899999999999999</v>
      </c>
      <c r="G2015" s="64">
        <f>VLOOKUP(D2015,upahbahan,3,FALSE)</f>
        <v>145000</v>
      </c>
      <c r="H2015" s="64">
        <f t="shared" si="203"/>
        <v>34655</v>
      </c>
      <c r="J2015" s="159"/>
      <c r="K2015" s="325"/>
    </row>
    <row r="2016" spans="3:11">
      <c r="C2016" s="301">
        <v>3</v>
      </c>
      <c r="D2016" s="59" t="s">
        <v>18</v>
      </c>
      <c r="E2016" s="302" t="s">
        <v>6</v>
      </c>
      <c r="F2016" s="181">
        <v>2.4E-2</v>
      </c>
      <c r="G2016" s="64">
        <f>VLOOKUP(D2016,upahbahan,3,FALSE)</f>
        <v>175000</v>
      </c>
      <c r="H2016" s="64">
        <f t="shared" si="203"/>
        <v>4200</v>
      </c>
      <c r="J2016" s="159"/>
      <c r="K2016" s="325"/>
    </row>
    <row r="2017" spans="3:11">
      <c r="C2017" s="301">
        <v>4</v>
      </c>
      <c r="D2017" s="59" t="s">
        <v>19</v>
      </c>
      <c r="E2017" s="302" t="s">
        <v>6</v>
      </c>
      <c r="F2017" s="181">
        <v>8.0000000000000002E-3</v>
      </c>
      <c r="G2017" s="64">
        <f>VLOOKUP(D2017,upahbahan,3,FALSE)</f>
        <v>200000</v>
      </c>
      <c r="H2017" s="64">
        <f t="shared" si="203"/>
        <v>1600</v>
      </c>
      <c r="J2017" s="159"/>
      <c r="K2017" s="325"/>
    </row>
    <row r="2018" spans="3:11">
      <c r="C2018" s="83" t="s">
        <v>1210</v>
      </c>
      <c r="D2018" s="80"/>
      <c r="E2018" s="80"/>
      <c r="F2018" s="187"/>
      <c r="G2018" s="218"/>
      <c r="H2018" s="64">
        <f>SUM(H2014:H2017)</f>
        <v>54755</v>
      </c>
      <c r="I2018" s="219"/>
      <c r="J2018" s="159"/>
      <c r="K2018" s="325"/>
    </row>
    <row r="2019" spans="3:11">
      <c r="C2019" s="72" t="s">
        <v>1211</v>
      </c>
      <c r="D2019" s="59" t="s">
        <v>1212</v>
      </c>
      <c r="E2019" s="73"/>
      <c r="F2019" s="205"/>
      <c r="G2019" s="73"/>
      <c r="H2019" s="73"/>
      <c r="J2019" s="159"/>
      <c r="K2019" s="325"/>
    </row>
    <row r="2020" spans="3:11">
      <c r="C2020" s="363" t="s">
        <v>1205</v>
      </c>
      <c r="D2020" s="77" t="s">
        <v>841</v>
      </c>
      <c r="E2020" s="68" t="s">
        <v>114</v>
      </c>
      <c r="F2020" s="181">
        <v>1.1499999999999999</v>
      </c>
      <c r="G2020" s="64">
        <f>VLOOKUP(D2020,upahbahan,3,FALSE)</f>
        <v>275000</v>
      </c>
      <c r="H2020" s="64">
        <f t="shared" ref="H2020" si="204">F2020*G2020</f>
        <v>316250</v>
      </c>
      <c r="J2020" s="159"/>
      <c r="K2020" s="325"/>
    </row>
    <row r="2021" spans="3:11">
      <c r="C2021" s="83" t="s">
        <v>1216</v>
      </c>
      <c r="D2021" s="80"/>
      <c r="E2021" s="80"/>
      <c r="F2021" s="80"/>
      <c r="G2021" s="162"/>
      <c r="H2021" s="64">
        <f>SUM(H2020:H2020)</f>
        <v>316250</v>
      </c>
      <c r="J2021" s="159"/>
      <c r="K2021" s="325"/>
    </row>
    <row r="2022" spans="3:11">
      <c r="C2022" s="72" t="s">
        <v>1217</v>
      </c>
      <c r="D2022" s="59" t="s">
        <v>1218</v>
      </c>
      <c r="E2022" s="73"/>
      <c r="F2022" s="73"/>
      <c r="G2022" s="73"/>
      <c r="H2022" s="73"/>
      <c r="J2022" s="159"/>
      <c r="K2022" s="325"/>
    </row>
    <row r="2023" spans="3:11">
      <c r="C2023" s="83" t="s">
        <v>1219</v>
      </c>
      <c r="D2023" s="80"/>
      <c r="E2023" s="80"/>
      <c r="F2023" s="80"/>
      <c r="G2023" s="162"/>
      <c r="H2023" s="303">
        <v>0</v>
      </c>
      <c r="J2023" s="159"/>
      <c r="K2023" s="325"/>
    </row>
    <row r="2024" spans="3:11">
      <c r="C2024" s="58" t="s">
        <v>1220</v>
      </c>
      <c r="D2024" s="69" t="s">
        <v>1221</v>
      </c>
      <c r="E2024" s="70"/>
      <c r="F2024" s="70"/>
      <c r="G2024" s="71"/>
      <c r="H2024" s="304">
        <f>H2023+H2021+H2018</f>
        <v>371005</v>
      </c>
      <c r="I2024" s="319"/>
      <c r="J2024" s="159"/>
      <c r="K2024" s="325"/>
    </row>
    <row r="2025" spans="3:11">
      <c r="C2025" s="58" t="s">
        <v>1222</v>
      </c>
      <c r="D2025" s="69" t="s">
        <v>1325</v>
      </c>
      <c r="E2025" s="70"/>
      <c r="F2025" s="71"/>
      <c r="G2025" s="95">
        <f>$M$9</f>
        <v>0.1</v>
      </c>
      <c r="H2025" s="64">
        <f>H2024*G2025</f>
        <v>37100.5</v>
      </c>
      <c r="I2025" s="319"/>
      <c r="J2025" s="159"/>
      <c r="K2025" s="325"/>
    </row>
    <row r="2026" spans="3:11">
      <c r="C2026" s="58" t="s">
        <v>1223</v>
      </c>
      <c r="D2026" s="69" t="s">
        <v>1224</v>
      </c>
      <c r="E2026" s="70"/>
      <c r="F2026" s="70"/>
      <c r="G2026" s="71"/>
      <c r="H2026" s="305">
        <f>SUM(H2024:H2025)</f>
        <v>408105.5</v>
      </c>
      <c r="I2026" s="319"/>
      <c r="J2026" s="159"/>
      <c r="K2026" s="325"/>
    </row>
    <row r="2027" spans="3:11">
      <c r="J2027" s="159"/>
      <c r="K2027" s="325"/>
    </row>
    <row r="2028" spans="3:11" ht="16.2">
      <c r="C2028" s="53" t="s">
        <v>3394</v>
      </c>
      <c r="D2028" s="366" t="s">
        <v>1771</v>
      </c>
      <c r="E2028" s="315"/>
      <c r="F2028" s="315"/>
      <c r="G2028" s="315"/>
      <c r="H2028" s="315"/>
      <c r="I2028" s="56">
        <f>ROUNDDOWN(H2044,-2)</f>
        <v>44200</v>
      </c>
      <c r="J2028" s="159"/>
      <c r="K2028" s="325"/>
    </row>
    <row r="2029" spans="3:11" ht="27.6">
      <c r="C2029" s="300" t="s">
        <v>1197</v>
      </c>
      <c r="D2029" s="300" t="s">
        <v>1198</v>
      </c>
      <c r="E2029" s="300" t="s">
        <v>1199</v>
      </c>
      <c r="F2029" s="300" t="s">
        <v>1200</v>
      </c>
      <c r="G2029" s="300" t="s">
        <v>1201</v>
      </c>
      <c r="H2029" s="300" t="s">
        <v>1202</v>
      </c>
      <c r="J2029" s="159"/>
      <c r="K2029" s="325"/>
    </row>
    <row r="2030" spans="3:11">
      <c r="C2030" s="72" t="s">
        <v>1203</v>
      </c>
      <c r="D2030" s="59" t="s">
        <v>1204</v>
      </c>
      <c r="E2030" s="73"/>
      <c r="F2030" s="73"/>
      <c r="G2030" s="73"/>
      <c r="H2030" s="73"/>
      <c r="J2030" s="159"/>
      <c r="K2030" s="325"/>
    </row>
    <row r="2031" spans="3:11">
      <c r="C2031" s="301">
        <v>1</v>
      </c>
      <c r="D2031" s="59" t="s">
        <v>5</v>
      </c>
      <c r="E2031" s="302" t="s">
        <v>6</v>
      </c>
      <c r="F2031" s="74">
        <v>2.4E-2</v>
      </c>
      <c r="G2031" s="64">
        <f>VLOOKUP(D2031,upahbahan,3,FALSE)</f>
        <v>100000</v>
      </c>
      <c r="H2031" s="64">
        <f t="shared" ref="H2031:H2034" si="205">F2031*G2031</f>
        <v>2400</v>
      </c>
      <c r="J2031" s="159"/>
      <c r="K2031" s="325"/>
    </row>
    <row r="2032" spans="3:11">
      <c r="C2032" s="301">
        <v>2</v>
      </c>
      <c r="D2032" s="59" t="str">
        <f>D2015</f>
        <v>Tukang listrik</v>
      </c>
      <c r="E2032" s="302" t="s">
        <v>6</v>
      </c>
      <c r="F2032" s="74">
        <v>0.04</v>
      </c>
      <c r="G2032" s="64">
        <f>VLOOKUP(D2032,upahbahan,3,FALSE)</f>
        <v>145000</v>
      </c>
      <c r="H2032" s="64">
        <f t="shared" si="205"/>
        <v>5800</v>
      </c>
      <c r="J2032" s="159"/>
      <c r="K2032" s="325"/>
    </row>
    <row r="2033" spans="3:11">
      <c r="C2033" s="301">
        <v>3</v>
      </c>
      <c r="D2033" s="59" t="s">
        <v>18</v>
      </c>
      <c r="E2033" s="302" t="s">
        <v>6</v>
      </c>
      <c r="F2033" s="74">
        <v>4.0000000000000001E-3</v>
      </c>
      <c r="G2033" s="64">
        <f>VLOOKUP(D2033,upahbahan,3,FALSE)</f>
        <v>175000</v>
      </c>
      <c r="H2033" s="64">
        <f t="shared" si="205"/>
        <v>700</v>
      </c>
      <c r="J2033" s="159"/>
      <c r="K2033" s="325"/>
    </row>
    <row r="2034" spans="3:11">
      <c r="C2034" s="301">
        <v>4</v>
      </c>
      <c r="D2034" s="59" t="s">
        <v>19</v>
      </c>
      <c r="E2034" s="302" t="s">
        <v>6</v>
      </c>
      <c r="F2034" s="74">
        <v>1E-3</v>
      </c>
      <c r="G2034" s="64">
        <f>VLOOKUP(D2034,upahbahan,3,FALSE)</f>
        <v>200000</v>
      </c>
      <c r="H2034" s="64">
        <f t="shared" si="205"/>
        <v>200</v>
      </c>
      <c r="J2034" s="159"/>
      <c r="K2034" s="325"/>
    </row>
    <row r="2035" spans="3:11">
      <c r="C2035" s="83" t="s">
        <v>1210</v>
      </c>
      <c r="D2035" s="80"/>
      <c r="E2035" s="80"/>
      <c r="F2035" s="187"/>
      <c r="G2035" s="218"/>
      <c r="H2035" s="64">
        <f>SUM(H2031:H2034)</f>
        <v>9100</v>
      </c>
      <c r="I2035" s="219"/>
      <c r="J2035" s="159"/>
      <c r="K2035" s="325"/>
    </row>
    <row r="2036" spans="3:11">
      <c r="C2036" s="72" t="s">
        <v>1211</v>
      </c>
      <c r="D2036" s="59" t="s">
        <v>1212</v>
      </c>
      <c r="E2036" s="73"/>
      <c r="F2036" s="205"/>
      <c r="G2036" s="73"/>
      <c r="H2036" s="73"/>
      <c r="J2036" s="159"/>
      <c r="K2036" s="325"/>
    </row>
    <row r="2037" spans="3:11">
      <c r="C2037" s="363" t="s">
        <v>1205</v>
      </c>
      <c r="D2037" s="77" t="s">
        <v>842</v>
      </c>
      <c r="E2037" s="68" t="s">
        <v>114</v>
      </c>
      <c r="F2037" s="181">
        <v>1.1499999999999999</v>
      </c>
      <c r="G2037" s="64">
        <f>VLOOKUP(D2037,upahbahan,3,FALSE)</f>
        <v>23000</v>
      </c>
      <c r="H2037" s="64">
        <f t="shared" ref="H2037:H2038" si="206">F2037*G2037</f>
        <v>26449.999999999996</v>
      </c>
      <c r="J2037" s="159"/>
      <c r="K2037" s="325"/>
    </row>
    <row r="2038" spans="3:11">
      <c r="C2038" s="363" t="s">
        <v>1206</v>
      </c>
      <c r="D2038" s="77" t="s">
        <v>960</v>
      </c>
      <c r="E2038" s="68" t="s">
        <v>114</v>
      </c>
      <c r="F2038" s="181">
        <v>1.1499999999999999</v>
      </c>
      <c r="G2038" s="64">
        <f>VLOOKUP(D2038,upahbahan,3,FALSE)</f>
        <v>4100</v>
      </c>
      <c r="H2038" s="64">
        <f t="shared" si="206"/>
        <v>4715</v>
      </c>
      <c r="J2038" s="159"/>
      <c r="K2038" s="325"/>
    </row>
    <row r="2039" spans="3:11">
      <c r="C2039" s="83" t="s">
        <v>1216</v>
      </c>
      <c r="D2039" s="80"/>
      <c r="E2039" s="80"/>
      <c r="F2039" s="80"/>
      <c r="G2039" s="162"/>
      <c r="H2039" s="64">
        <f>SUM(H2037:H2038)</f>
        <v>31164.999999999996</v>
      </c>
      <c r="J2039" s="159"/>
      <c r="K2039" s="325"/>
    </row>
    <row r="2040" spans="3:11">
      <c r="C2040" s="72" t="s">
        <v>1217</v>
      </c>
      <c r="D2040" s="59" t="s">
        <v>1218</v>
      </c>
      <c r="E2040" s="73"/>
      <c r="F2040" s="73"/>
      <c r="G2040" s="73"/>
      <c r="H2040" s="73"/>
      <c r="J2040" s="159"/>
      <c r="K2040" s="325"/>
    </row>
    <row r="2041" spans="3:11">
      <c r="C2041" s="83" t="s">
        <v>1219</v>
      </c>
      <c r="D2041" s="80"/>
      <c r="E2041" s="80"/>
      <c r="F2041" s="80"/>
      <c r="G2041" s="162"/>
      <c r="H2041" s="303">
        <v>0</v>
      </c>
      <c r="J2041" s="159"/>
      <c r="K2041" s="325"/>
    </row>
    <row r="2042" spans="3:11">
      <c r="C2042" s="58" t="s">
        <v>1220</v>
      </c>
      <c r="D2042" s="69" t="s">
        <v>1221</v>
      </c>
      <c r="E2042" s="70"/>
      <c r="F2042" s="70"/>
      <c r="G2042" s="71"/>
      <c r="H2042" s="304">
        <f>H2041+H2039+H2035</f>
        <v>40265</v>
      </c>
      <c r="I2042" s="319"/>
      <c r="J2042" s="159"/>
      <c r="K2042" s="325"/>
    </row>
    <row r="2043" spans="3:11">
      <c r="C2043" s="58" t="s">
        <v>1222</v>
      </c>
      <c r="D2043" s="69" t="s">
        <v>1325</v>
      </c>
      <c r="E2043" s="70"/>
      <c r="F2043" s="71"/>
      <c r="G2043" s="95">
        <f>$M$9</f>
        <v>0.1</v>
      </c>
      <c r="H2043" s="64">
        <f>H2042*G2043</f>
        <v>4026.5</v>
      </c>
      <c r="I2043" s="319"/>
      <c r="J2043" s="159"/>
      <c r="K2043" s="325"/>
    </row>
    <row r="2044" spans="3:11">
      <c r="C2044" s="58" t="s">
        <v>1223</v>
      </c>
      <c r="D2044" s="69" t="s">
        <v>1224</v>
      </c>
      <c r="E2044" s="70"/>
      <c r="F2044" s="70"/>
      <c r="G2044" s="71"/>
      <c r="H2044" s="305">
        <f>SUM(H2042:H2043)</f>
        <v>44291.5</v>
      </c>
      <c r="I2044" s="319"/>
      <c r="J2044" s="159"/>
      <c r="K2044" s="325"/>
    </row>
    <row r="2045" spans="3:11">
      <c r="J2045" s="159"/>
      <c r="K2045" s="325"/>
    </row>
    <row r="2046" spans="3:11" ht="16.2">
      <c r="C2046" s="54" t="s">
        <v>3395</v>
      </c>
      <c r="D2046" s="366" t="s">
        <v>1772</v>
      </c>
      <c r="E2046" s="315"/>
      <c r="F2046" s="315"/>
      <c r="G2046" s="315"/>
      <c r="H2046" s="315"/>
      <c r="I2046" s="56">
        <f>ROUNDDOWN(H2062,-2)</f>
        <v>87500</v>
      </c>
      <c r="J2046" s="159"/>
      <c r="K2046" s="325"/>
    </row>
    <row r="2047" spans="3:11" ht="27.6">
      <c r="C2047" s="300" t="s">
        <v>1197</v>
      </c>
      <c r="D2047" s="300" t="s">
        <v>1198</v>
      </c>
      <c r="E2047" s="300" t="s">
        <v>1199</v>
      </c>
      <c r="F2047" s="300" t="s">
        <v>1200</v>
      </c>
      <c r="G2047" s="300" t="s">
        <v>1201</v>
      </c>
      <c r="H2047" s="300" t="s">
        <v>1202</v>
      </c>
      <c r="J2047" s="159"/>
      <c r="K2047" s="325"/>
    </row>
    <row r="2048" spans="3:11">
      <c r="C2048" s="72" t="s">
        <v>1203</v>
      </c>
      <c r="D2048" s="59" t="s">
        <v>1204</v>
      </c>
      <c r="E2048" s="73"/>
      <c r="F2048" s="73"/>
      <c r="G2048" s="73"/>
      <c r="H2048" s="73"/>
      <c r="J2048" s="159"/>
      <c r="K2048" s="325"/>
    </row>
    <row r="2049" spans="3:11">
      <c r="C2049" s="301">
        <v>1</v>
      </c>
      <c r="D2049" s="59" t="s">
        <v>5</v>
      </c>
      <c r="E2049" s="302" t="s">
        <v>6</v>
      </c>
      <c r="F2049" s="181">
        <v>9.5000000000000001E-2</v>
      </c>
      <c r="G2049" s="64">
        <f>VLOOKUP(D2049,upahbahan,3,FALSE)</f>
        <v>100000</v>
      </c>
      <c r="H2049" s="64">
        <f t="shared" ref="H2049:H2052" si="207">F2049*G2049</f>
        <v>9500</v>
      </c>
      <c r="J2049" s="159"/>
      <c r="K2049" s="325"/>
    </row>
    <row r="2050" spans="3:11">
      <c r="C2050" s="301">
        <v>2</v>
      </c>
      <c r="D2050" s="59" t="str">
        <f>D2032</f>
        <v>Tukang listrik</v>
      </c>
      <c r="E2050" s="302" t="s">
        <v>6</v>
      </c>
      <c r="F2050" s="181">
        <v>0.159</v>
      </c>
      <c r="G2050" s="64">
        <f>VLOOKUP(D2050,upahbahan,3,FALSE)</f>
        <v>145000</v>
      </c>
      <c r="H2050" s="64">
        <f t="shared" si="207"/>
        <v>23055</v>
      </c>
      <c r="J2050" s="159"/>
      <c r="K2050" s="325"/>
    </row>
    <row r="2051" spans="3:11">
      <c r="C2051" s="301">
        <v>3</v>
      </c>
      <c r="D2051" s="59" t="s">
        <v>18</v>
      </c>
      <c r="E2051" s="302" t="s">
        <v>6</v>
      </c>
      <c r="F2051" s="181">
        <v>1.6E-2</v>
      </c>
      <c r="G2051" s="64">
        <f>VLOOKUP(D2051,upahbahan,3,FALSE)</f>
        <v>175000</v>
      </c>
      <c r="H2051" s="64">
        <f t="shared" si="207"/>
        <v>2800</v>
      </c>
      <c r="J2051" s="159"/>
      <c r="K2051" s="325"/>
    </row>
    <row r="2052" spans="3:11">
      <c r="C2052" s="301">
        <v>4</v>
      </c>
      <c r="D2052" s="59" t="s">
        <v>19</v>
      </c>
      <c r="E2052" s="302" t="s">
        <v>6</v>
      </c>
      <c r="F2052" s="181">
        <v>5.0000000000000001E-3</v>
      </c>
      <c r="G2052" s="64">
        <f>VLOOKUP(D2052,upahbahan,3,FALSE)</f>
        <v>200000</v>
      </c>
      <c r="H2052" s="64">
        <f t="shared" si="207"/>
        <v>1000</v>
      </c>
      <c r="J2052" s="159"/>
      <c r="K2052" s="325"/>
    </row>
    <row r="2053" spans="3:11">
      <c r="C2053" s="83" t="s">
        <v>1210</v>
      </c>
      <c r="D2053" s="80"/>
      <c r="E2053" s="80"/>
      <c r="F2053" s="187"/>
      <c r="G2053" s="218"/>
      <c r="H2053" s="64">
        <f>SUM(H2049:H2052)</f>
        <v>36355</v>
      </c>
      <c r="I2053" s="219"/>
      <c r="J2053" s="159"/>
      <c r="K2053" s="325"/>
    </row>
    <row r="2054" spans="3:11">
      <c r="C2054" s="72" t="s">
        <v>1211</v>
      </c>
      <c r="D2054" s="59" t="s">
        <v>1212</v>
      </c>
      <c r="E2054" s="73"/>
      <c r="F2054" s="205"/>
      <c r="G2054" s="73"/>
      <c r="H2054" s="73"/>
      <c r="J2054" s="159"/>
      <c r="K2054" s="325"/>
    </row>
    <row r="2055" spans="3:11">
      <c r="C2055" s="363" t="s">
        <v>1205</v>
      </c>
      <c r="D2055" s="77" t="s">
        <v>843</v>
      </c>
      <c r="E2055" s="68" t="s">
        <v>114</v>
      </c>
      <c r="F2055" s="181">
        <v>1.1499999999999999</v>
      </c>
      <c r="G2055" s="64">
        <f>VLOOKUP(D2055,upahbahan,3,FALSE)</f>
        <v>33500</v>
      </c>
      <c r="H2055" s="64">
        <f t="shared" ref="H2055:H2056" si="208">F2055*G2055</f>
        <v>38525</v>
      </c>
      <c r="J2055" s="159"/>
      <c r="K2055" s="325"/>
    </row>
    <row r="2056" spans="3:11">
      <c r="C2056" s="363" t="s">
        <v>1206</v>
      </c>
      <c r="D2056" s="77" t="s">
        <v>960</v>
      </c>
      <c r="E2056" s="68" t="s">
        <v>114</v>
      </c>
      <c r="F2056" s="181">
        <v>1.1499999999999999</v>
      </c>
      <c r="G2056" s="64">
        <f>VLOOKUP(D2056,upahbahan,3,FALSE)</f>
        <v>4100</v>
      </c>
      <c r="H2056" s="64">
        <f t="shared" si="208"/>
        <v>4715</v>
      </c>
      <c r="J2056" s="159"/>
      <c r="K2056" s="325"/>
    </row>
    <row r="2057" spans="3:11">
      <c r="C2057" s="83" t="s">
        <v>1216</v>
      </c>
      <c r="D2057" s="80"/>
      <c r="E2057" s="80"/>
      <c r="F2057" s="80"/>
      <c r="G2057" s="162"/>
      <c r="H2057" s="64">
        <f>SUM(H2055:H2056)</f>
        <v>43240</v>
      </c>
      <c r="J2057" s="159"/>
      <c r="K2057" s="325"/>
    </row>
    <row r="2058" spans="3:11">
      <c r="C2058" s="72" t="s">
        <v>1217</v>
      </c>
      <c r="D2058" s="59" t="s">
        <v>1218</v>
      </c>
      <c r="E2058" s="73"/>
      <c r="F2058" s="73"/>
      <c r="G2058" s="73"/>
      <c r="H2058" s="73"/>
      <c r="J2058" s="159"/>
      <c r="K2058" s="325"/>
    </row>
    <row r="2059" spans="3:11">
      <c r="C2059" s="83" t="s">
        <v>1219</v>
      </c>
      <c r="D2059" s="80"/>
      <c r="E2059" s="80"/>
      <c r="F2059" s="80"/>
      <c r="G2059" s="162"/>
      <c r="H2059" s="303">
        <v>0</v>
      </c>
      <c r="J2059" s="159"/>
      <c r="K2059" s="325"/>
    </row>
    <row r="2060" spans="3:11">
      <c r="C2060" s="58" t="s">
        <v>1220</v>
      </c>
      <c r="D2060" s="69" t="s">
        <v>1221</v>
      </c>
      <c r="E2060" s="70"/>
      <c r="F2060" s="70"/>
      <c r="G2060" s="71"/>
      <c r="H2060" s="304">
        <f>H2059+H2057+H2053</f>
        <v>79595</v>
      </c>
      <c r="I2060" s="319"/>
      <c r="J2060" s="159"/>
      <c r="K2060" s="325"/>
    </row>
    <row r="2061" spans="3:11">
      <c r="C2061" s="58" t="s">
        <v>1222</v>
      </c>
      <c r="D2061" s="69" t="s">
        <v>1325</v>
      </c>
      <c r="E2061" s="70"/>
      <c r="F2061" s="71"/>
      <c r="G2061" s="95">
        <f>$M$9</f>
        <v>0.1</v>
      </c>
      <c r="H2061" s="64">
        <f>H2060*G2061</f>
        <v>7959.5</v>
      </c>
      <c r="I2061" s="319"/>
      <c r="J2061" s="159"/>
      <c r="K2061" s="325"/>
    </row>
    <row r="2062" spans="3:11">
      <c r="C2062" s="58" t="s">
        <v>1223</v>
      </c>
      <c r="D2062" s="69" t="s">
        <v>1224</v>
      </c>
      <c r="E2062" s="70"/>
      <c r="F2062" s="70"/>
      <c r="G2062" s="71"/>
      <c r="H2062" s="305">
        <f>SUM(H2060:H2061)</f>
        <v>87554.5</v>
      </c>
      <c r="I2062" s="319"/>
      <c r="J2062" s="159"/>
      <c r="K2062" s="325"/>
    </row>
    <row r="2063" spans="3:11">
      <c r="J2063" s="159"/>
      <c r="K2063" s="325"/>
    </row>
    <row r="2064" spans="3:11">
      <c r="C2064" s="54" t="s">
        <v>3396</v>
      </c>
      <c r="D2064" s="54" t="s">
        <v>3397</v>
      </c>
      <c r="J2064" s="159"/>
      <c r="K2064" s="325"/>
    </row>
    <row r="2065" spans="3:11">
      <c r="C2065" s="53" t="s">
        <v>3398</v>
      </c>
      <c r="D2065" s="366" t="s">
        <v>1752</v>
      </c>
      <c r="E2065" s="315"/>
      <c r="F2065" s="315"/>
      <c r="G2065" s="315"/>
      <c r="H2065" s="315"/>
      <c r="I2065" s="56">
        <f>ROUNDDOWN(H2080,-2)</f>
        <v>23100</v>
      </c>
      <c r="J2065" s="159"/>
      <c r="K2065" s="325"/>
    </row>
    <row r="2066" spans="3:11" ht="27.6">
      <c r="C2066" s="300" t="s">
        <v>1197</v>
      </c>
      <c r="D2066" s="300" t="s">
        <v>1198</v>
      </c>
      <c r="E2066" s="300" t="s">
        <v>1199</v>
      </c>
      <c r="F2066" s="300" t="s">
        <v>1200</v>
      </c>
      <c r="G2066" s="300" t="s">
        <v>1201</v>
      </c>
      <c r="H2066" s="300" t="s">
        <v>1202</v>
      </c>
      <c r="J2066" s="159"/>
      <c r="K2066" s="325"/>
    </row>
    <row r="2067" spans="3:11">
      <c r="C2067" s="72" t="s">
        <v>1203</v>
      </c>
      <c r="D2067" s="59" t="s">
        <v>1204</v>
      </c>
      <c r="E2067" s="73"/>
      <c r="F2067" s="73"/>
      <c r="G2067" s="73"/>
      <c r="H2067" s="73"/>
      <c r="J2067" s="159"/>
      <c r="K2067" s="325"/>
    </row>
    <row r="2068" spans="3:11">
      <c r="C2068" s="301">
        <v>1</v>
      </c>
      <c r="D2068" s="59" t="s">
        <v>5</v>
      </c>
      <c r="E2068" s="302" t="s">
        <v>6</v>
      </c>
      <c r="F2068" s="181">
        <v>1.9E-2</v>
      </c>
      <c r="G2068" s="64">
        <f>VLOOKUP(D2068,upahbahan,3,FALSE)</f>
        <v>100000</v>
      </c>
      <c r="H2068" s="64">
        <f t="shared" ref="H2068:H2071" si="209">F2068*G2068</f>
        <v>1900</v>
      </c>
      <c r="J2068" s="159"/>
      <c r="K2068" s="325"/>
    </row>
    <row r="2069" spans="3:11">
      <c r="C2069" s="301">
        <v>2</v>
      </c>
      <c r="D2069" s="59" t="str">
        <f>D2050</f>
        <v>Tukang listrik</v>
      </c>
      <c r="E2069" s="302" t="s">
        <v>6</v>
      </c>
      <c r="F2069" s="181">
        <v>3.2000000000000001E-2</v>
      </c>
      <c r="G2069" s="64">
        <f>VLOOKUP(D2069,upahbahan,3,FALSE)</f>
        <v>145000</v>
      </c>
      <c r="H2069" s="64">
        <f t="shared" si="209"/>
        <v>4640</v>
      </c>
      <c r="J2069" s="159"/>
      <c r="K2069" s="325"/>
    </row>
    <row r="2070" spans="3:11">
      <c r="C2070" s="301">
        <v>3</v>
      </c>
      <c r="D2070" s="59" t="s">
        <v>18</v>
      </c>
      <c r="E2070" s="302" t="s">
        <v>6</v>
      </c>
      <c r="F2070" s="181">
        <v>3.0000000000000001E-3</v>
      </c>
      <c r="G2070" s="64">
        <f>VLOOKUP(D2070,upahbahan,3,FALSE)</f>
        <v>175000</v>
      </c>
      <c r="H2070" s="64">
        <f t="shared" si="209"/>
        <v>525</v>
      </c>
      <c r="J2070" s="159"/>
      <c r="K2070" s="325"/>
    </row>
    <row r="2071" spans="3:11">
      <c r="C2071" s="301">
        <v>4</v>
      </c>
      <c r="D2071" s="59" t="s">
        <v>19</v>
      </c>
      <c r="E2071" s="302" t="s">
        <v>6</v>
      </c>
      <c r="F2071" s="181">
        <v>1E-3</v>
      </c>
      <c r="G2071" s="64">
        <f>VLOOKUP(D2071,upahbahan,3,FALSE)</f>
        <v>200000</v>
      </c>
      <c r="H2071" s="64">
        <f t="shared" si="209"/>
        <v>200</v>
      </c>
      <c r="J2071" s="159"/>
      <c r="K2071" s="325"/>
    </row>
    <row r="2072" spans="3:11">
      <c r="C2072" s="83" t="s">
        <v>1210</v>
      </c>
      <c r="D2072" s="80"/>
      <c r="E2072" s="80"/>
      <c r="F2072" s="187"/>
      <c r="G2072" s="218"/>
      <c r="H2072" s="64">
        <f>SUM(H2068:H2071)</f>
        <v>7265</v>
      </c>
      <c r="I2072" s="219"/>
      <c r="J2072" s="159"/>
      <c r="K2072" s="325"/>
    </row>
    <row r="2073" spans="3:11">
      <c r="C2073" s="72" t="s">
        <v>1211</v>
      </c>
      <c r="D2073" s="59" t="s">
        <v>1212</v>
      </c>
      <c r="E2073" s="73"/>
      <c r="F2073" s="205"/>
      <c r="G2073" s="73"/>
      <c r="H2073" s="73"/>
      <c r="J2073" s="159"/>
      <c r="K2073" s="325"/>
    </row>
    <row r="2074" spans="3:11">
      <c r="C2074" s="363" t="s">
        <v>1205</v>
      </c>
      <c r="D2074" s="77" t="s">
        <v>836</v>
      </c>
      <c r="E2074" s="68" t="s">
        <v>114</v>
      </c>
      <c r="F2074" s="181">
        <v>1.1499999999999999</v>
      </c>
      <c r="G2074" s="64">
        <f>VLOOKUP(D2074,upahbahan,3,FALSE)</f>
        <v>12000</v>
      </c>
      <c r="H2074" s="64">
        <f t="shared" ref="H2074" si="210">F2074*G2074</f>
        <v>13799.999999999998</v>
      </c>
      <c r="J2074" s="159"/>
      <c r="K2074" s="325"/>
    </row>
    <row r="2075" spans="3:11">
      <c r="C2075" s="83" t="s">
        <v>1216</v>
      </c>
      <c r="D2075" s="80"/>
      <c r="E2075" s="80"/>
      <c r="F2075" s="80"/>
      <c r="G2075" s="162"/>
      <c r="H2075" s="64">
        <f>SUM(H2074:H2074)</f>
        <v>13799.999999999998</v>
      </c>
      <c r="J2075" s="159"/>
      <c r="K2075" s="325"/>
    </row>
    <row r="2076" spans="3:11">
      <c r="C2076" s="72" t="s">
        <v>1217</v>
      </c>
      <c r="D2076" s="59" t="s">
        <v>1218</v>
      </c>
      <c r="E2076" s="73"/>
      <c r="F2076" s="73"/>
      <c r="G2076" s="73"/>
      <c r="H2076" s="73"/>
      <c r="J2076" s="159"/>
      <c r="K2076" s="325"/>
    </row>
    <row r="2077" spans="3:11">
      <c r="C2077" s="83" t="s">
        <v>1219</v>
      </c>
      <c r="D2077" s="80"/>
      <c r="E2077" s="80"/>
      <c r="F2077" s="80"/>
      <c r="G2077" s="162"/>
      <c r="H2077" s="303">
        <v>0</v>
      </c>
      <c r="J2077" s="159"/>
      <c r="K2077" s="325"/>
    </row>
    <row r="2078" spans="3:11">
      <c r="C2078" s="58" t="s">
        <v>1220</v>
      </c>
      <c r="D2078" s="69" t="s">
        <v>1221</v>
      </c>
      <c r="E2078" s="70"/>
      <c r="F2078" s="70"/>
      <c r="G2078" s="71"/>
      <c r="H2078" s="304">
        <f>H2077+H2075+H2072</f>
        <v>21065</v>
      </c>
      <c r="I2078" s="319"/>
      <c r="J2078" s="159"/>
      <c r="K2078" s="325"/>
    </row>
    <row r="2079" spans="3:11">
      <c r="C2079" s="58" t="s">
        <v>1222</v>
      </c>
      <c r="D2079" s="69" t="s">
        <v>1325</v>
      </c>
      <c r="E2079" s="70"/>
      <c r="F2079" s="71"/>
      <c r="G2079" s="95">
        <f>$M$9</f>
        <v>0.1</v>
      </c>
      <c r="H2079" s="64">
        <f>H2078*G2079</f>
        <v>2106.5</v>
      </c>
      <c r="I2079" s="319"/>
      <c r="J2079" s="159"/>
      <c r="K2079" s="325"/>
    </row>
    <row r="2080" spans="3:11">
      <c r="C2080" s="58" t="s">
        <v>1223</v>
      </c>
      <c r="D2080" s="69" t="s">
        <v>1224</v>
      </c>
      <c r="E2080" s="70"/>
      <c r="F2080" s="70"/>
      <c r="G2080" s="71"/>
      <c r="H2080" s="305">
        <f>SUM(H2078:H2079)</f>
        <v>23171.5</v>
      </c>
      <c r="I2080" s="319"/>
      <c r="J2080" s="159"/>
      <c r="K2080" s="325"/>
    </row>
    <row r="2081" spans="3:11">
      <c r="J2081" s="159"/>
      <c r="K2081" s="325"/>
    </row>
    <row r="2082" spans="3:11">
      <c r="C2082" s="53" t="s">
        <v>3399</v>
      </c>
      <c r="D2082" s="366" t="s">
        <v>1753</v>
      </c>
      <c r="E2082" s="315"/>
      <c r="F2082" s="315"/>
      <c r="G2082" s="315"/>
      <c r="H2082" s="315"/>
      <c r="I2082" s="56">
        <f>ROUNDDOWN(H2097,-2)</f>
        <v>24600</v>
      </c>
      <c r="J2082" s="159"/>
      <c r="K2082" s="325"/>
    </row>
    <row r="2083" spans="3:11" ht="27.6">
      <c r="C2083" s="300" t="s">
        <v>1197</v>
      </c>
      <c r="D2083" s="300" t="s">
        <v>1198</v>
      </c>
      <c r="E2083" s="300" t="s">
        <v>1199</v>
      </c>
      <c r="F2083" s="300" t="s">
        <v>1200</v>
      </c>
      <c r="G2083" s="300" t="s">
        <v>1201</v>
      </c>
      <c r="H2083" s="300" t="s">
        <v>1202</v>
      </c>
      <c r="J2083" s="159"/>
      <c r="K2083" s="325"/>
    </row>
    <row r="2084" spans="3:11">
      <c r="C2084" s="72" t="s">
        <v>1203</v>
      </c>
      <c r="D2084" s="59" t="s">
        <v>1204</v>
      </c>
      <c r="E2084" s="73"/>
      <c r="F2084" s="73"/>
      <c r="G2084" s="73"/>
      <c r="H2084" s="73"/>
      <c r="J2084" s="159"/>
      <c r="K2084" s="325"/>
    </row>
    <row r="2085" spans="3:11">
      <c r="C2085" s="301">
        <v>1</v>
      </c>
      <c r="D2085" s="59" t="s">
        <v>5</v>
      </c>
      <c r="E2085" s="302" t="s">
        <v>6</v>
      </c>
      <c r="F2085" s="181">
        <v>1.9E-2</v>
      </c>
      <c r="G2085" s="64">
        <f>VLOOKUP(D2085,upahbahan,3,FALSE)</f>
        <v>100000</v>
      </c>
      <c r="H2085" s="64">
        <f t="shared" ref="H2085:H2088" si="211">F2085*G2085</f>
        <v>1900</v>
      </c>
      <c r="J2085" s="159"/>
      <c r="K2085" s="325"/>
    </row>
    <row r="2086" spans="3:11">
      <c r="C2086" s="301">
        <v>2</v>
      </c>
      <c r="D2086" s="59" t="str">
        <f>D2069</f>
        <v>Tukang listrik</v>
      </c>
      <c r="E2086" s="302" t="s">
        <v>6</v>
      </c>
      <c r="F2086" s="181">
        <v>3.2000000000000001E-2</v>
      </c>
      <c r="G2086" s="64">
        <f>VLOOKUP(D2086,upahbahan,3,FALSE)</f>
        <v>145000</v>
      </c>
      <c r="H2086" s="64">
        <f t="shared" si="211"/>
        <v>4640</v>
      </c>
      <c r="J2086" s="159"/>
      <c r="K2086" s="325"/>
    </row>
    <row r="2087" spans="3:11">
      <c r="C2087" s="301">
        <v>3</v>
      </c>
      <c r="D2087" s="59" t="s">
        <v>18</v>
      </c>
      <c r="E2087" s="302" t="s">
        <v>6</v>
      </c>
      <c r="F2087" s="181">
        <v>3.0000000000000001E-3</v>
      </c>
      <c r="G2087" s="64">
        <f>VLOOKUP(D2087,upahbahan,3,FALSE)</f>
        <v>175000</v>
      </c>
      <c r="H2087" s="64">
        <f t="shared" si="211"/>
        <v>525</v>
      </c>
      <c r="J2087" s="159"/>
      <c r="K2087" s="325"/>
    </row>
    <row r="2088" spans="3:11">
      <c r="C2088" s="301">
        <v>4</v>
      </c>
      <c r="D2088" s="59" t="s">
        <v>19</v>
      </c>
      <c r="E2088" s="302" t="s">
        <v>6</v>
      </c>
      <c r="F2088" s="181">
        <v>1E-3</v>
      </c>
      <c r="G2088" s="64">
        <f>VLOOKUP(D2088,upahbahan,3,FALSE)</f>
        <v>200000</v>
      </c>
      <c r="H2088" s="64">
        <f t="shared" si="211"/>
        <v>200</v>
      </c>
      <c r="J2088" s="159"/>
      <c r="K2088" s="325"/>
    </row>
    <row r="2089" spans="3:11">
      <c r="C2089" s="83" t="s">
        <v>1210</v>
      </c>
      <c r="D2089" s="80"/>
      <c r="E2089" s="80"/>
      <c r="F2089" s="187"/>
      <c r="G2089" s="218"/>
      <c r="H2089" s="64">
        <f>SUM(H2085:H2088)</f>
        <v>7265</v>
      </c>
      <c r="I2089" s="219"/>
      <c r="J2089" s="159"/>
      <c r="K2089" s="325"/>
    </row>
    <row r="2090" spans="3:11">
      <c r="C2090" s="72" t="s">
        <v>1211</v>
      </c>
      <c r="D2090" s="59" t="s">
        <v>1212</v>
      </c>
      <c r="E2090" s="73"/>
      <c r="F2090" s="205"/>
      <c r="G2090" s="73"/>
      <c r="H2090" s="73"/>
      <c r="J2090" s="159"/>
      <c r="K2090" s="325"/>
    </row>
    <row r="2091" spans="3:11">
      <c r="C2091" s="363" t="s">
        <v>1205</v>
      </c>
      <c r="D2091" s="77" t="s">
        <v>838</v>
      </c>
      <c r="E2091" s="68" t="s">
        <v>114</v>
      </c>
      <c r="F2091" s="181">
        <v>1.1499999999999999</v>
      </c>
      <c r="G2091" s="64">
        <f>VLOOKUP(D2091,upahbahan,3,FALSE)</f>
        <v>13200</v>
      </c>
      <c r="H2091" s="64">
        <f t="shared" ref="H2091" si="212">F2091*G2091</f>
        <v>15179.999999999998</v>
      </c>
      <c r="J2091" s="159"/>
      <c r="K2091" s="325"/>
    </row>
    <row r="2092" spans="3:11">
      <c r="C2092" s="83" t="s">
        <v>1216</v>
      </c>
      <c r="D2092" s="80"/>
      <c r="E2092" s="80"/>
      <c r="F2092" s="80"/>
      <c r="G2092" s="162"/>
      <c r="H2092" s="64">
        <f>SUM(H2091:H2091)</f>
        <v>15179.999999999998</v>
      </c>
      <c r="J2092" s="159"/>
      <c r="K2092" s="325"/>
    </row>
    <row r="2093" spans="3:11">
      <c r="C2093" s="72" t="s">
        <v>1217</v>
      </c>
      <c r="D2093" s="59" t="s">
        <v>1218</v>
      </c>
      <c r="E2093" s="73"/>
      <c r="F2093" s="73"/>
      <c r="G2093" s="73"/>
      <c r="H2093" s="73"/>
      <c r="J2093" s="159"/>
      <c r="K2093" s="325"/>
    </row>
    <row r="2094" spans="3:11">
      <c r="C2094" s="83" t="s">
        <v>1219</v>
      </c>
      <c r="D2094" s="80"/>
      <c r="E2094" s="80"/>
      <c r="F2094" s="80"/>
      <c r="G2094" s="162"/>
      <c r="H2094" s="303">
        <v>0</v>
      </c>
      <c r="J2094" s="159"/>
      <c r="K2094" s="325"/>
    </row>
    <row r="2095" spans="3:11">
      <c r="C2095" s="58" t="s">
        <v>1220</v>
      </c>
      <c r="D2095" s="69" t="s">
        <v>1221</v>
      </c>
      <c r="E2095" s="70"/>
      <c r="F2095" s="70"/>
      <c r="G2095" s="71"/>
      <c r="H2095" s="304">
        <f>H2094+H2092+H2089</f>
        <v>22445</v>
      </c>
      <c r="I2095" s="319"/>
      <c r="J2095" s="159"/>
      <c r="K2095" s="325"/>
    </row>
    <row r="2096" spans="3:11">
      <c r="C2096" s="58" t="s">
        <v>1222</v>
      </c>
      <c r="D2096" s="69" t="s">
        <v>1325</v>
      </c>
      <c r="E2096" s="70"/>
      <c r="F2096" s="71"/>
      <c r="G2096" s="95">
        <f>$M$9</f>
        <v>0.1</v>
      </c>
      <c r="H2096" s="64">
        <f>H2095*G2096</f>
        <v>2244.5</v>
      </c>
      <c r="I2096" s="319"/>
      <c r="J2096" s="159"/>
      <c r="K2096" s="325"/>
    </row>
    <row r="2097" spans="3:11">
      <c r="C2097" s="58" t="s">
        <v>1223</v>
      </c>
      <c r="D2097" s="69" t="s">
        <v>1224</v>
      </c>
      <c r="E2097" s="70"/>
      <c r="F2097" s="70"/>
      <c r="G2097" s="71"/>
      <c r="H2097" s="305">
        <f>SUM(H2095:H2096)</f>
        <v>24689.5</v>
      </c>
      <c r="I2097" s="319"/>
      <c r="J2097" s="159"/>
      <c r="K2097" s="325"/>
    </row>
    <row r="2098" spans="3:11">
      <c r="J2098" s="159"/>
      <c r="K2098" s="325"/>
    </row>
    <row r="2099" spans="3:11">
      <c r="C2099" s="53" t="s">
        <v>3400</v>
      </c>
      <c r="D2099" s="366" t="s">
        <v>1754</v>
      </c>
      <c r="E2099" s="315"/>
      <c r="F2099" s="315"/>
      <c r="G2099" s="315"/>
      <c r="H2099" s="315"/>
      <c r="I2099" s="56">
        <f>ROUNDDOWN(H2114,-2)</f>
        <v>46600</v>
      </c>
      <c r="J2099" s="159"/>
      <c r="K2099" s="325"/>
    </row>
    <row r="2100" spans="3:11" ht="27.6">
      <c r="C2100" s="300" t="s">
        <v>1197</v>
      </c>
      <c r="D2100" s="300" t="s">
        <v>1198</v>
      </c>
      <c r="E2100" s="300" t="s">
        <v>1199</v>
      </c>
      <c r="F2100" s="300" t="s">
        <v>1200</v>
      </c>
      <c r="G2100" s="300" t="s">
        <v>1201</v>
      </c>
      <c r="H2100" s="300" t="s">
        <v>1202</v>
      </c>
      <c r="J2100" s="159"/>
      <c r="K2100" s="325"/>
    </row>
    <row r="2101" spans="3:11">
      <c r="C2101" s="72" t="s">
        <v>1203</v>
      </c>
      <c r="D2101" s="59" t="s">
        <v>1204</v>
      </c>
      <c r="E2101" s="73"/>
      <c r="F2101" s="73"/>
      <c r="G2101" s="73"/>
      <c r="H2101" s="73"/>
      <c r="J2101" s="159"/>
      <c r="K2101" s="325"/>
    </row>
    <row r="2102" spans="3:11">
      <c r="C2102" s="301">
        <v>1</v>
      </c>
      <c r="D2102" s="59" t="s">
        <v>5</v>
      </c>
      <c r="E2102" s="302" t="s">
        <v>6</v>
      </c>
      <c r="F2102" s="74">
        <v>2.4E-2</v>
      </c>
      <c r="G2102" s="64">
        <f>VLOOKUP(D2102,upahbahan,3,FALSE)</f>
        <v>100000</v>
      </c>
      <c r="H2102" s="64">
        <f t="shared" ref="H2102:H2105" si="213">F2102*G2102</f>
        <v>2400</v>
      </c>
      <c r="J2102" s="159"/>
      <c r="K2102" s="325"/>
    </row>
    <row r="2103" spans="3:11">
      <c r="C2103" s="301">
        <v>2</v>
      </c>
      <c r="D2103" s="59" t="str">
        <f>D2086</f>
        <v>Tukang listrik</v>
      </c>
      <c r="E2103" s="302" t="s">
        <v>6</v>
      </c>
      <c r="F2103" s="74">
        <v>0.04</v>
      </c>
      <c r="G2103" s="64">
        <f>VLOOKUP(D2103,upahbahan,3,FALSE)</f>
        <v>145000</v>
      </c>
      <c r="H2103" s="64">
        <f t="shared" si="213"/>
        <v>5800</v>
      </c>
      <c r="J2103" s="159"/>
      <c r="K2103" s="325"/>
    </row>
    <row r="2104" spans="3:11">
      <c r="C2104" s="301">
        <v>3</v>
      </c>
      <c r="D2104" s="59" t="s">
        <v>18</v>
      </c>
      <c r="E2104" s="302" t="s">
        <v>6</v>
      </c>
      <c r="F2104" s="74">
        <v>4.0000000000000001E-3</v>
      </c>
      <c r="G2104" s="64">
        <f>VLOOKUP(D2104,upahbahan,3,FALSE)</f>
        <v>175000</v>
      </c>
      <c r="H2104" s="64">
        <f t="shared" si="213"/>
        <v>700</v>
      </c>
      <c r="J2104" s="159"/>
      <c r="K2104" s="325"/>
    </row>
    <row r="2105" spans="3:11">
      <c r="C2105" s="301">
        <v>4</v>
      </c>
      <c r="D2105" s="59" t="s">
        <v>19</v>
      </c>
      <c r="E2105" s="302" t="s">
        <v>6</v>
      </c>
      <c r="F2105" s="74">
        <v>1E-3</v>
      </c>
      <c r="G2105" s="64">
        <f>VLOOKUP(D2105,upahbahan,3,FALSE)</f>
        <v>200000</v>
      </c>
      <c r="H2105" s="64">
        <f t="shared" si="213"/>
        <v>200</v>
      </c>
      <c r="J2105" s="159"/>
      <c r="K2105" s="325"/>
    </row>
    <row r="2106" spans="3:11">
      <c r="C2106" s="83" t="s">
        <v>1210</v>
      </c>
      <c r="D2106" s="80"/>
      <c r="E2106" s="80"/>
      <c r="F2106" s="187"/>
      <c r="G2106" s="218"/>
      <c r="H2106" s="64">
        <f>SUM(H2102:H2105)</f>
        <v>9100</v>
      </c>
      <c r="I2106" s="219"/>
      <c r="J2106" s="159"/>
      <c r="K2106" s="325"/>
    </row>
    <row r="2107" spans="3:11">
      <c r="C2107" s="72" t="s">
        <v>1211</v>
      </c>
      <c r="D2107" s="59" t="s">
        <v>1212</v>
      </c>
      <c r="E2107" s="73"/>
      <c r="F2107" s="205"/>
      <c r="G2107" s="73"/>
      <c r="H2107" s="73"/>
      <c r="J2107" s="159"/>
      <c r="K2107" s="325"/>
    </row>
    <row r="2108" spans="3:11">
      <c r="C2108" s="363" t="s">
        <v>1205</v>
      </c>
      <c r="D2108" s="77" t="s">
        <v>832</v>
      </c>
      <c r="E2108" s="68" t="s">
        <v>114</v>
      </c>
      <c r="F2108" s="181">
        <v>1.1499999999999999</v>
      </c>
      <c r="G2108" s="64">
        <f>VLOOKUP(D2108,upahbahan,3,FALSE)</f>
        <v>29000</v>
      </c>
      <c r="H2108" s="64">
        <f t="shared" ref="H2108" si="214">F2108*G2108</f>
        <v>33350</v>
      </c>
      <c r="J2108" s="159"/>
      <c r="K2108" s="325"/>
    </row>
    <row r="2109" spans="3:11">
      <c r="C2109" s="83" t="s">
        <v>1216</v>
      </c>
      <c r="D2109" s="80"/>
      <c r="E2109" s="80"/>
      <c r="F2109" s="80"/>
      <c r="G2109" s="162"/>
      <c r="H2109" s="64">
        <f>SUM(H2108:H2108)</f>
        <v>33350</v>
      </c>
      <c r="J2109" s="159"/>
      <c r="K2109" s="325"/>
    </row>
    <row r="2110" spans="3:11">
      <c r="C2110" s="72" t="s">
        <v>1217</v>
      </c>
      <c r="D2110" s="59" t="s">
        <v>1218</v>
      </c>
      <c r="E2110" s="73"/>
      <c r="F2110" s="73"/>
      <c r="G2110" s="73"/>
      <c r="H2110" s="73"/>
      <c r="J2110" s="159"/>
      <c r="K2110" s="325"/>
    </row>
    <row r="2111" spans="3:11">
      <c r="C2111" s="83" t="s">
        <v>1219</v>
      </c>
      <c r="D2111" s="80"/>
      <c r="E2111" s="80"/>
      <c r="F2111" s="80"/>
      <c r="G2111" s="162"/>
      <c r="H2111" s="303">
        <v>0</v>
      </c>
      <c r="J2111" s="159"/>
      <c r="K2111" s="325"/>
    </row>
    <row r="2112" spans="3:11">
      <c r="C2112" s="58" t="s">
        <v>1220</v>
      </c>
      <c r="D2112" s="69" t="s">
        <v>1221</v>
      </c>
      <c r="E2112" s="70"/>
      <c r="F2112" s="70"/>
      <c r="G2112" s="71"/>
      <c r="H2112" s="304">
        <f>H2111+H2109+H2106</f>
        <v>42450</v>
      </c>
      <c r="I2112" s="319"/>
      <c r="J2112" s="159"/>
      <c r="K2112" s="325"/>
    </row>
    <row r="2113" spans="3:11">
      <c r="C2113" s="58" t="s">
        <v>1222</v>
      </c>
      <c r="D2113" s="69" t="s">
        <v>1325</v>
      </c>
      <c r="E2113" s="70"/>
      <c r="F2113" s="71"/>
      <c r="G2113" s="95">
        <f>$M$9</f>
        <v>0.1</v>
      </c>
      <c r="H2113" s="64">
        <f>H2112*G2113</f>
        <v>4245</v>
      </c>
      <c r="I2113" s="319"/>
      <c r="J2113" s="159"/>
      <c r="K2113" s="325"/>
    </row>
    <row r="2114" spans="3:11">
      <c r="C2114" s="58" t="s">
        <v>1223</v>
      </c>
      <c r="D2114" s="69" t="s">
        <v>1224</v>
      </c>
      <c r="E2114" s="70"/>
      <c r="F2114" s="70"/>
      <c r="G2114" s="71"/>
      <c r="H2114" s="305">
        <f>SUM(H2112:H2113)</f>
        <v>46695</v>
      </c>
      <c r="I2114" s="319"/>
      <c r="J2114" s="159"/>
      <c r="K2114" s="325"/>
    </row>
    <row r="2115" spans="3:11">
      <c r="J2115" s="159"/>
      <c r="K2115" s="325"/>
    </row>
    <row r="2116" spans="3:11">
      <c r="C2116" s="53" t="s">
        <v>3401</v>
      </c>
      <c r="D2116" s="366" t="s">
        <v>1755</v>
      </c>
      <c r="E2116" s="315"/>
      <c r="F2116" s="315"/>
      <c r="G2116" s="315"/>
      <c r="H2116" s="315"/>
      <c r="I2116" s="56">
        <f>ROUNDDOWN(H2131,-2)</f>
        <v>51700</v>
      </c>
      <c r="J2116" s="159"/>
      <c r="K2116" s="325"/>
    </row>
    <row r="2117" spans="3:11" ht="27.6">
      <c r="C2117" s="300" t="s">
        <v>1197</v>
      </c>
      <c r="D2117" s="300" t="s">
        <v>1198</v>
      </c>
      <c r="E2117" s="300" t="s">
        <v>1199</v>
      </c>
      <c r="F2117" s="300" t="s">
        <v>1200</v>
      </c>
      <c r="G2117" s="300" t="s">
        <v>1201</v>
      </c>
      <c r="H2117" s="300" t="s">
        <v>1202</v>
      </c>
      <c r="J2117" s="159"/>
      <c r="K2117" s="325"/>
    </row>
    <row r="2118" spans="3:11">
      <c r="C2118" s="72" t="s">
        <v>1203</v>
      </c>
      <c r="D2118" s="59" t="s">
        <v>1204</v>
      </c>
      <c r="E2118" s="73"/>
      <c r="F2118" s="73"/>
      <c r="G2118" s="73"/>
      <c r="H2118" s="73"/>
      <c r="J2118" s="159"/>
      <c r="K2118" s="325"/>
    </row>
    <row r="2119" spans="3:11">
      <c r="C2119" s="301">
        <v>1</v>
      </c>
      <c r="D2119" s="59" t="s">
        <v>5</v>
      </c>
      <c r="E2119" s="302" t="s">
        <v>6</v>
      </c>
      <c r="F2119" s="74">
        <v>2.4E-2</v>
      </c>
      <c r="G2119" s="64">
        <f>VLOOKUP(D2119,upahbahan,3,FALSE)</f>
        <v>100000</v>
      </c>
      <c r="H2119" s="64">
        <f t="shared" ref="H2119:H2122" si="215">F2119*G2119</f>
        <v>2400</v>
      </c>
      <c r="J2119" s="159"/>
      <c r="K2119" s="325"/>
    </row>
    <row r="2120" spans="3:11">
      <c r="C2120" s="301">
        <v>2</v>
      </c>
      <c r="D2120" s="59" t="str">
        <f>D2103</f>
        <v>Tukang listrik</v>
      </c>
      <c r="E2120" s="302" t="s">
        <v>6</v>
      </c>
      <c r="F2120" s="74">
        <v>0.04</v>
      </c>
      <c r="G2120" s="64">
        <f>VLOOKUP(D2120,upahbahan,3,FALSE)</f>
        <v>145000</v>
      </c>
      <c r="H2120" s="64">
        <f t="shared" si="215"/>
        <v>5800</v>
      </c>
      <c r="J2120" s="159"/>
      <c r="K2120" s="325"/>
    </row>
    <row r="2121" spans="3:11">
      <c r="C2121" s="301">
        <v>3</v>
      </c>
      <c r="D2121" s="59" t="s">
        <v>18</v>
      </c>
      <c r="E2121" s="302" t="s">
        <v>6</v>
      </c>
      <c r="F2121" s="74">
        <v>4.0000000000000001E-3</v>
      </c>
      <c r="G2121" s="64">
        <f>VLOOKUP(D2121,upahbahan,3,FALSE)</f>
        <v>175000</v>
      </c>
      <c r="H2121" s="64">
        <f t="shared" si="215"/>
        <v>700</v>
      </c>
      <c r="J2121" s="159"/>
      <c r="K2121" s="325"/>
    </row>
    <row r="2122" spans="3:11">
      <c r="C2122" s="301">
        <v>4</v>
      </c>
      <c r="D2122" s="59" t="s">
        <v>19</v>
      </c>
      <c r="E2122" s="302" t="s">
        <v>6</v>
      </c>
      <c r="F2122" s="74">
        <v>1E-3</v>
      </c>
      <c r="G2122" s="64">
        <f>VLOOKUP(D2122,upahbahan,3,FALSE)</f>
        <v>200000</v>
      </c>
      <c r="H2122" s="64">
        <f t="shared" si="215"/>
        <v>200</v>
      </c>
      <c r="J2122" s="159"/>
      <c r="K2122" s="325"/>
    </row>
    <row r="2123" spans="3:11">
      <c r="C2123" s="83" t="s">
        <v>1210</v>
      </c>
      <c r="D2123" s="80"/>
      <c r="E2123" s="80"/>
      <c r="F2123" s="187"/>
      <c r="G2123" s="218"/>
      <c r="H2123" s="64">
        <f>SUM(H2119:H2122)</f>
        <v>9100</v>
      </c>
      <c r="I2123" s="219"/>
      <c r="J2123" s="159"/>
      <c r="K2123" s="325"/>
    </row>
    <row r="2124" spans="3:11">
      <c r="C2124" s="72" t="s">
        <v>1211</v>
      </c>
      <c r="D2124" s="59" t="s">
        <v>1212</v>
      </c>
      <c r="E2124" s="73"/>
      <c r="F2124" s="205"/>
      <c r="G2124" s="73"/>
      <c r="H2124" s="73"/>
      <c r="J2124" s="159"/>
      <c r="K2124" s="325"/>
    </row>
    <row r="2125" spans="3:11">
      <c r="C2125" s="363" t="s">
        <v>1205</v>
      </c>
      <c r="D2125" s="77" t="s">
        <v>833</v>
      </c>
      <c r="E2125" s="68" t="s">
        <v>114</v>
      </c>
      <c r="F2125" s="181">
        <v>1.1499999999999999</v>
      </c>
      <c r="G2125" s="64">
        <f>VLOOKUP(D2125,upahbahan,3,FALSE)</f>
        <v>33000</v>
      </c>
      <c r="H2125" s="64">
        <f t="shared" ref="H2125" si="216">F2125*G2125</f>
        <v>37950</v>
      </c>
      <c r="J2125" s="159"/>
      <c r="K2125" s="325"/>
    </row>
    <row r="2126" spans="3:11">
      <c r="C2126" s="83" t="s">
        <v>1216</v>
      </c>
      <c r="D2126" s="80"/>
      <c r="E2126" s="80"/>
      <c r="F2126" s="80"/>
      <c r="G2126" s="162"/>
      <c r="H2126" s="64">
        <f>SUM(H2125:H2125)</f>
        <v>37950</v>
      </c>
      <c r="J2126" s="159"/>
      <c r="K2126" s="325"/>
    </row>
    <row r="2127" spans="3:11">
      <c r="C2127" s="72" t="s">
        <v>1217</v>
      </c>
      <c r="D2127" s="59" t="s">
        <v>1218</v>
      </c>
      <c r="E2127" s="73"/>
      <c r="F2127" s="73"/>
      <c r="G2127" s="73"/>
      <c r="H2127" s="73"/>
      <c r="J2127" s="159"/>
      <c r="K2127" s="325"/>
    </row>
    <row r="2128" spans="3:11">
      <c r="C2128" s="83" t="s">
        <v>1219</v>
      </c>
      <c r="D2128" s="80"/>
      <c r="E2128" s="80"/>
      <c r="F2128" s="80"/>
      <c r="G2128" s="162"/>
      <c r="H2128" s="303">
        <v>0</v>
      </c>
      <c r="J2128" s="159"/>
      <c r="K2128" s="325"/>
    </row>
    <row r="2129" spans="3:11">
      <c r="C2129" s="58" t="s">
        <v>1220</v>
      </c>
      <c r="D2129" s="69" t="s">
        <v>1221</v>
      </c>
      <c r="E2129" s="70"/>
      <c r="F2129" s="70"/>
      <c r="G2129" s="71"/>
      <c r="H2129" s="304">
        <f>H2128+H2126+H2123</f>
        <v>47050</v>
      </c>
      <c r="I2129" s="319"/>
      <c r="J2129" s="159"/>
      <c r="K2129" s="325"/>
    </row>
    <row r="2130" spans="3:11">
      <c r="C2130" s="58" t="s">
        <v>1222</v>
      </c>
      <c r="D2130" s="69" t="s">
        <v>1325</v>
      </c>
      <c r="E2130" s="70"/>
      <c r="F2130" s="71"/>
      <c r="G2130" s="95">
        <f>$M$9</f>
        <v>0.1</v>
      </c>
      <c r="H2130" s="64">
        <f>H2129*G2130</f>
        <v>4705</v>
      </c>
      <c r="I2130" s="319"/>
      <c r="J2130" s="159"/>
      <c r="K2130" s="325"/>
    </row>
    <row r="2131" spans="3:11">
      <c r="C2131" s="58" t="s">
        <v>1223</v>
      </c>
      <c r="D2131" s="69" t="s">
        <v>1224</v>
      </c>
      <c r="E2131" s="70"/>
      <c r="F2131" s="70"/>
      <c r="G2131" s="71"/>
      <c r="H2131" s="305">
        <f>SUM(H2129:H2130)</f>
        <v>51755</v>
      </c>
      <c r="I2131" s="319"/>
      <c r="J2131" s="159"/>
      <c r="K2131" s="325"/>
    </row>
    <row r="2132" spans="3:11">
      <c r="J2132" s="159"/>
      <c r="K2132" s="325"/>
    </row>
    <row r="2133" spans="3:11">
      <c r="C2133" s="53" t="s">
        <v>3402</v>
      </c>
      <c r="D2133" s="366" t="s">
        <v>1756</v>
      </c>
      <c r="E2133" s="315"/>
      <c r="F2133" s="315"/>
      <c r="G2133" s="315"/>
      <c r="H2133" s="315"/>
      <c r="I2133" s="56">
        <f>ROUNDDOWN(H2148,-2)</f>
        <v>79200</v>
      </c>
      <c r="J2133" s="159"/>
      <c r="K2133" s="325"/>
    </row>
    <row r="2134" spans="3:11" ht="27.6">
      <c r="C2134" s="300" t="s">
        <v>1197</v>
      </c>
      <c r="D2134" s="300" t="s">
        <v>1198</v>
      </c>
      <c r="E2134" s="300" t="s">
        <v>1199</v>
      </c>
      <c r="F2134" s="300" t="s">
        <v>1200</v>
      </c>
      <c r="G2134" s="300" t="s">
        <v>1201</v>
      </c>
      <c r="H2134" s="300" t="s">
        <v>1202</v>
      </c>
      <c r="J2134" s="159"/>
      <c r="K2134" s="325"/>
    </row>
    <row r="2135" spans="3:11">
      <c r="C2135" s="72" t="s">
        <v>1203</v>
      </c>
      <c r="D2135" s="59" t="s">
        <v>1204</v>
      </c>
      <c r="E2135" s="73"/>
      <c r="F2135" s="73"/>
      <c r="G2135" s="73"/>
      <c r="H2135" s="73"/>
      <c r="J2135" s="159"/>
      <c r="K2135" s="325"/>
    </row>
    <row r="2136" spans="3:11">
      <c r="C2136" s="301">
        <v>1</v>
      </c>
      <c r="D2136" s="59" t="s">
        <v>5</v>
      </c>
      <c r="E2136" s="302" t="s">
        <v>6</v>
      </c>
      <c r="F2136" s="181">
        <v>2.9000000000000001E-2</v>
      </c>
      <c r="G2136" s="64">
        <f>VLOOKUP(D2136,upahbahan,3,FALSE)</f>
        <v>100000</v>
      </c>
      <c r="H2136" s="64">
        <f t="shared" ref="H2136:H2139" si="217">F2136*G2136</f>
        <v>2900</v>
      </c>
      <c r="J2136" s="159"/>
      <c r="K2136" s="325"/>
    </row>
    <row r="2137" spans="3:11">
      <c r="C2137" s="301">
        <v>2</v>
      </c>
      <c r="D2137" s="59" t="str">
        <f>D2120</f>
        <v>Tukang listrik</v>
      </c>
      <c r="E2137" s="302" t="s">
        <v>6</v>
      </c>
      <c r="F2137" s="181">
        <v>4.8000000000000001E-2</v>
      </c>
      <c r="G2137" s="64">
        <f>VLOOKUP(D2137,upahbahan,3,FALSE)</f>
        <v>145000</v>
      </c>
      <c r="H2137" s="64">
        <f t="shared" si="217"/>
        <v>6960</v>
      </c>
      <c r="J2137" s="159"/>
      <c r="K2137" s="325"/>
    </row>
    <row r="2138" spans="3:11">
      <c r="C2138" s="301">
        <v>3</v>
      </c>
      <c r="D2138" s="59" t="s">
        <v>18</v>
      </c>
      <c r="E2138" s="302" t="s">
        <v>6</v>
      </c>
      <c r="F2138" s="181">
        <v>5.0000000000000001E-3</v>
      </c>
      <c r="G2138" s="64">
        <f>VLOOKUP(D2138,upahbahan,3,FALSE)</f>
        <v>175000</v>
      </c>
      <c r="H2138" s="64">
        <f t="shared" si="217"/>
        <v>875</v>
      </c>
      <c r="J2138" s="159"/>
      <c r="K2138" s="325"/>
    </row>
    <row r="2139" spans="3:11">
      <c r="C2139" s="301">
        <v>4</v>
      </c>
      <c r="D2139" s="59" t="s">
        <v>19</v>
      </c>
      <c r="E2139" s="302" t="s">
        <v>6</v>
      </c>
      <c r="F2139" s="181">
        <v>2E-3</v>
      </c>
      <c r="G2139" s="64">
        <f>VLOOKUP(D2139,upahbahan,3,FALSE)</f>
        <v>200000</v>
      </c>
      <c r="H2139" s="64">
        <f t="shared" si="217"/>
        <v>400</v>
      </c>
      <c r="J2139" s="159"/>
      <c r="K2139" s="325"/>
    </row>
    <row r="2140" spans="3:11">
      <c r="C2140" s="83" t="s">
        <v>1210</v>
      </c>
      <c r="D2140" s="80"/>
      <c r="E2140" s="80"/>
      <c r="F2140" s="187"/>
      <c r="G2140" s="218"/>
      <c r="H2140" s="64">
        <f>SUM(H2136:H2139)</f>
        <v>11135</v>
      </c>
      <c r="I2140" s="219"/>
      <c r="J2140" s="159"/>
      <c r="K2140" s="325"/>
    </row>
    <row r="2141" spans="3:11">
      <c r="C2141" s="72" t="s">
        <v>1211</v>
      </c>
      <c r="D2141" s="59" t="s">
        <v>1212</v>
      </c>
      <c r="E2141" s="73"/>
      <c r="F2141" s="205"/>
      <c r="G2141" s="73"/>
      <c r="H2141" s="73"/>
      <c r="J2141" s="159"/>
      <c r="K2141" s="325"/>
    </row>
    <row r="2142" spans="3:11">
      <c r="C2142" s="363" t="s">
        <v>1205</v>
      </c>
      <c r="D2142" s="77" t="s">
        <v>834</v>
      </c>
      <c r="E2142" s="68" t="s">
        <v>114</v>
      </c>
      <c r="F2142" s="181">
        <v>1.1499999999999999</v>
      </c>
      <c r="G2142" s="64">
        <f>VLOOKUP(D2142,upahbahan,3,FALSE)</f>
        <v>53000</v>
      </c>
      <c r="H2142" s="64">
        <f t="shared" ref="H2142" si="218">F2142*G2142</f>
        <v>60949.999999999993</v>
      </c>
      <c r="J2142" s="159"/>
      <c r="K2142" s="325"/>
    </row>
    <row r="2143" spans="3:11">
      <c r="C2143" s="83" t="s">
        <v>1216</v>
      </c>
      <c r="D2143" s="80"/>
      <c r="E2143" s="80"/>
      <c r="F2143" s="80"/>
      <c r="G2143" s="162"/>
      <c r="H2143" s="64">
        <f>SUM(H2142:H2142)</f>
        <v>60949.999999999993</v>
      </c>
      <c r="J2143" s="159"/>
      <c r="K2143" s="325"/>
    </row>
    <row r="2144" spans="3:11">
      <c r="C2144" s="72" t="s">
        <v>1217</v>
      </c>
      <c r="D2144" s="59" t="s">
        <v>1218</v>
      </c>
      <c r="E2144" s="73"/>
      <c r="F2144" s="73"/>
      <c r="G2144" s="73"/>
      <c r="H2144" s="73"/>
      <c r="J2144" s="159"/>
      <c r="K2144" s="325"/>
    </row>
    <row r="2145" spans="3:11">
      <c r="C2145" s="83" t="s">
        <v>1219</v>
      </c>
      <c r="D2145" s="80"/>
      <c r="E2145" s="80"/>
      <c r="F2145" s="80"/>
      <c r="G2145" s="162"/>
      <c r="H2145" s="303">
        <v>0</v>
      </c>
      <c r="J2145" s="159"/>
      <c r="K2145" s="325"/>
    </row>
    <row r="2146" spans="3:11">
      <c r="C2146" s="58" t="s">
        <v>1220</v>
      </c>
      <c r="D2146" s="69" t="s">
        <v>1221</v>
      </c>
      <c r="E2146" s="70"/>
      <c r="F2146" s="70"/>
      <c r="G2146" s="71"/>
      <c r="H2146" s="304">
        <f>H2145+H2143+H2140</f>
        <v>72085</v>
      </c>
      <c r="I2146" s="319"/>
      <c r="J2146" s="159"/>
      <c r="K2146" s="325"/>
    </row>
    <row r="2147" spans="3:11">
      <c r="C2147" s="58" t="s">
        <v>1222</v>
      </c>
      <c r="D2147" s="69" t="s">
        <v>1325</v>
      </c>
      <c r="E2147" s="70"/>
      <c r="F2147" s="71"/>
      <c r="G2147" s="95">
        <f>$M$9</f>
        <v>0.1</v>
      </c>
      <c r="H2147" s="64">
        <f>H2146*G2147</f>
        <v>7208.5</v>
      </c>
      <c r="I2147" s="319"/>
      <c r="J2147" s="159"/>
      <c r="K2147" s="325"/>
    </row>
    <row r="2148" spans="3:11">
      <c r="C2148" s="58" t="s">
        <v>1223</v>
      </c>
      <c r="D2148" s="69" t="s">
        <v>1224</v>
      </c>
      <c r="E2148" s="70"/>
      <c r="F2148" s="70"/>
      <c r="G2148" s="71"/>
      <c r="H2148" s="305">
        <f>SUM(H2146:H2147)</f>
        <v>79293.5</v>
      </c>
      <c r="I2148" s="319"/>
      <c r="J2148" s="159"/>
      <c r="K2148" s="325"/>
    </row>
    <row r="2149" spans="3:11">
      <c r="J2149" s="159"/>
      <c r="K2149" s="325"/>
    </row>
    <row r="2150" spans="3:11">
      <c r="C2150" s="53" t="s">
        <v>3403</v>
      </c>
      <c r="D2150" s="366" t="s">
        <v>1757</v>
      </c>
      <c r="E2150" s="315"/>
      <c r="F2150" s="315"/>
      <c r="G2150" s="315"/>
      <c r="H2150" s="315"/>
      <c r="I2150" s="56">
        <f>ROUNDDOWN(H2165,-2)</f>
        <v>106200</v>
      </c>
      <c r="J2150" s="159"/>
      <c r="K2150" s="325"/>
    </row>
    <row r="2151" spans="3:11" ht="27.6">
      <c r="C2151" s="300" t="s">
        <v>1197</v>
      </c>
      <c r="D2151" s="300" t="s">
        <v>1198</v>
      </c>
      <c r="E2151" s="300" t="s">
        <v>1199</v>
      </c>
      <c r="F2151" s="300" t="s">
        <v>1200</v>
      </c>
      <c r="G2151" s="300" t="s">
        <v>1201</v>
      </c>
      <c r="H2151" s="300" t="s">
        <v>1202</v>
      </c>
      <c r="J2151" s="159"/>
      <c r="K2151" s="325"/>
    </row>
    <row r="2152" spans="3:11">
      <c r="C2152" s="72" t="s">
        <v>1203</v>
      </c>
      <c r="D2152" s="59" t="s">
        <v>1204</v>
      </c>
      <c r="E2152" s="73"/>
      <c r="F2152" s="73"/>
      <c r="G2152" s="73"/>
      <c r="H2152" s="73"/>
      <c r="J2152" s="159"/>
      <c r="K2152" s="325"/>
    </row>
    <row r="2153" spans="3:11">
      <c r="C2153" s="301">
        <v>1</v>
      </c>
      <c r="D2153" s="59" t="s">
        <v>5</v>
      </c>
      <c r="E2153" s="302" t="s">
        <v>6</v>
      </c>
      <c r="F2153" s="74">
        <v>3.5999999999999997E-2</v>
      </c>
      <c r="G2153" s="64">
        <f>VLOOKUP(D2153,upahbahan,3,FALSE)</f>
        <v>100000</v>
      </c>
      <c r="H2153" s="64">
        <f t="shared" ref="H2153:H2156" si="219">F2153*G2153</f>
        <v>3599.9999999999995</v>
      </c>
      <c r="J2153" s="159"/>
      <c r="K2153" s="325"/>
    </row>
    <row r="2154" spans="3:11">
      <c r="C2154" s="301">
        <v>2</v>
      </c>
      <c r="D2154" s="59" t="str">
        <f>D2137</f>
        <v>Tukang listrik</v>
      </c>
      <c r="E2154" s="302" t="s">
        <v>6</v>
      </c>
      <c r="F2154" s="74">
        <v>0.06</v>
      </c>
      <c r="G2154" s="64">
        <f>VLOOKUP(D2154,upahbahan,3,FALSE)</f>
        <v>145000</v>
      </c>
      <c r="H2154" s="64">
        <f t="shared" si="219"/>
        <v>8700</v>
      </c>
      <c r="J2154" s="159"/>
      <c r="K2154" s="325"/>
    </row>
    <row r="2155" spans="3:11">
      <c r="C2155" s="301">
        <v>3</v>
      </c>
      <c r="D2155" s="59" t="s">
        <v>18</v>
      </c>
      <c r="E2155" s="302" t="s">
        <v>6</v>
      </c>
      <c r="F2155" s="74">
        <v>6.0000000000000001E-3</v>
      </c>
      <c r="G2155" s="64">
        <f>VLOOKUP(D2155,upahbahan,3,FALSE)</f>
        <v>175000</v>
      </c>
      <c r="H2155" s="64">
        <f t="shared" si="219"/>
        <v>1050</v>
      </c>
      <c r="J2155" s="159"/>
      <c r="K2155" s="325"/>
    </row>
    <row r="2156" spans="3:11">
      <c r="C2156" s="301">
        <v>4</v>
      </c>
      <c r="D2156" s="59" t="s">
        <v>19</v>
      </c>
      <c r="E2156" s="302" t="s">
        <v>6</v>
      </c>
      <c r="F2156" s="74">
        <v>2E-3</v>
      </c>
      <c r="G2156" s="64">
        <f>VLOOKUP(D2156,upahbahan,3,FALSE)</f>
        <v>200000</v>
      </c>
      <c r="H2156" s="64">
        <f t="shared" si="219"/>
        <v>400</v>
      </c>
      <c r="J2156" s="159"/>
      <c r="K2156" s="325"/>
    </row>
    <row r="2157" spans="3:11">
      <c r="C2157" s="83" t="s">
        <v>1210</v>
      </c>
      <c r="D2157" s="80"/>
      <c r="E2157" s="80"/>
      <c r="F2157" s="187"/>
      <c r="G2157" s="218"/>
      <c r="H2157" s="64">
        <f>SUM(H2153:H2156)</f>
        <v>13750</v>
      </c>
      <c r="I2157" s="219"/>
      <c r="J2157" s="159"/>
      <c r="K2157" s="325"/>
    </row>
    <row r="2158" spans="3:11">
      <c r="C2158" s="72" t="s">
        <v>1211</v>
      </c>
      <c r="D2158" s="59" t="s">
        <v>1212</v>
      </c>
      <c r="E2158" s="73"/>
      <c r="F2158" s="205"/>
      <c r="G2158" s="73"/>
      <c r="H2158" s="73"/>
      <c r="J2158" s="159"/>
      <c r="K2158" s="325"/>
    </row>
    <row r="2159" spans="3:11">
      <c r="C2159" s="363" t="s">
        <v>1205</v>
      </c>
      <c r="D2159" s="77" t="s">
        <v>835</v>
      </c>
      <c r="E2159" s="68" t="s">
        <v>114</v>
      </c>
      <c r="F2159" s="181">
        <v>1.1499999999999999</v>
      </c>
      <c r="G2159" s="64">
        <f>VLOOKUP(D2159,upahbahan,3,FALSE)</f>
        <v>72000</v>
      </c>
      <c r="H2159" s="64">
        <f t="shared" ref="H2159" si="220">F2159*G2159</f>
        <v>82800</v>
      </c>
      <c r="J2159" s="159"/>
      <c r="K2159" s="325"/>
    </row>
    <row r="2160" spans="3:11">
      <c r="C2160" s="83" t="s">
        <v>1216</v>
      </c>
      <c r="D2160" s="80"/>
      <c r="E2160" s="80"/>
      <c r="F2160" s="80"/>
      <c r="G2160" s="162"/>
      <c r="H2160" s="64">
        <f>SUM(H2159:H2159)</f>
        <v>82800</v>
      </c>
      <c r="J2160" s="159"/>
      <c r="K2160" s="325"/>
    </row>
    <row r="2161" spans="3:11">
      <c r="C2161" s="72" t="s">
        <v>1217</v>
      </c>
      <c r="D2161" s="59" t="s">
        <v>1218</v>
      </c>
      <c r="E2161" s="73"/>
      <c r="F2161" s="73"/>
      <c r="G2161" s="73"/>
      <c r="H2161" s="73"/>
      <c r="J2161" s="159"/>
      <c r="K2161" s="325"/>
    </row>
    <row r="2162" spans="3:11">
      <c r="C2162" s="83" t="s">
        <v>1219</v>
      </c>
      <c r="D2162" s="80"/>
      <c r="E2162" s="80"/>
      <c r="F2162" s="80"/>
      <c r="G2162" s="162"/>
      <c r="H2162" s="303">
        <v>0</v>
      </c>
      <c r="J2162" s="159"/>
      <c r="K2162" s="325"/>
    </row>
    <row r="2163" spans="3:11">
      <c r="C2163" s="58" t="s">
        <v>1220</v>
      </c>
      <c r="D2163" s="69" t="s">
        <v>1221</v>
      </c>
      <c r="E2163" s="70"/>
      <c r="F2163" s="70"/>
      <c r="G2163" s="71"/>
      <c r="H2163" s="304">
        <f>H2162+H2160+H2157</f>
        <v>96550</v>
      </c>
      <c r="I2163" s="319"/>
      <c r="J2163" s="159"/>
      <c r="K2163" s="325"/>
    </row>
    <row r="2164" spans="3:11">
      <c r="C2164" s="58" t="s">
        <v>1222</v>
      </c>
      <c r="D2164" s="69" t="s">
        <v>1325</v>
      </c>
      <c r="E2164" s="70"/>
      <c r="F2164" s="71"/>
      <c r="G2164" s="95">
        <f>$M$9</f>
        <v>0.1</v>
      </c>
      <c r="H2164" s="64">
        <f>H2163*G2164</f>
        <v>9655</v>
      </c>
      <c r="I2164" s="319"/>
      <c r="J2164" s="159"/>
      <c r="K2164" s="325"/>
    </row>
    <row r="2165" spans="3:11">
      <c r="C2165" s="58" t="s">
        <v>1223</v>
      </c>
      <c r="D2165" s="69" t="s">
        <v>1224</v>
      </c>
      <c r="E2165" s="70"/>
      <c r="F2165" s="70"/>
      <c r="G2165" s="71"/>
      <c r="H2165" s="305">
        <f>SUM(H2163:H2164)</f>
        <v>106205</v>
      </c>
      <c r="I2165" s="319"/>
      <c r="J2165" s="159"/>
      <c r="K2165" s="325"/>
    </row>
    <row r="2166" spans="3:11">
      <c r="J2166" s="159"/>
      <c r="K2166" s="325"/>
    </row>
    <row r="2167" spans="3:11">
      <c r="C2167" s="53" t="s">
        <v>3404</v>
      </c>
      <c r="D2167" s="366" t="s">
        <v>1758</v>
      </c>
      <c r="E2167" s="315"/>
      <c r="F2167" s="315"/>
      <c r="G2167" s="315"/>
      <c r="H2167" s="315"/>
      <c r="I2167" s="56">
        <f>ROUNDDOWN(H2182,-2)</f>
        <v>135900</v>
      </c>
      <c r="J2167" s="159"/>
      <c r="K2167" s="325"/>
    </row>
    <row r="2168" spans="3:11" ht="27.6">
      <c r="C2168" s="300" t="s">
        <v>1197</v>
      </c>
      <c r="D2168" s="300" t="s">
        <v>1198</v>
      </c>
      <c r="E2168" s="300" t="s">
        <v>1199</v>
      </c>
      <c r="F2168" s="300" t="s">
        <v>1200</v>
      </c>
      <c r="G2168" s="300" t="s">
        <v>1201</v>
      </c>
      <c r="H2168" s="300" t="s">
        <v>1202</v>
      </c>
      <c r="J2168" s="159"/>
      <c r="K2168" s="325"/>
    </row>
    <row r="2169" spans="3:11">
      <c r="C2169" s="72" t="s">
        <v>1203</v>
      </c>
      <c r="D2169" s="59" t="s">
        <v>1204</v>
      </c>
      <c r="E2169" s="73"/>
      <c r="F2169" s="73"/>
      <c r="G2169" s="73"/>
      <c r="H2169" s="73"/>
      <c r="J2169" s="159"/>
      <c r="K2169" s="325"/>
    </row>
    <row r="2170" spans="3:11">
      <c r="C2170" s="301">
        <v>1</v>
      </c>
      <c r="D2170" s="59" t="s">
        <v>5</v>
      </c>
      <c r="E2170" s="302" t="s">
        <v>6</v>
      </c>
      <c r="F2170" s="74">
        <v>3.5999999999999997E-2</v>
      </c>
      <c r="G2170" s="64">
        <f>VLOOKUP(D2170,upahbahan,3,FALSE)</f>
        <v>100000</v>
      </c>
      <c r="H2170" s="64">
        <f t="shared" ref="H2170:H2173" si="221">F2170*G2170</f>
        <v>3599.9999999999995</v>
      </c>
      <c r="J2170" s="159"/>
      <c r="K2170" s="325"/>
    </row>
    <row r="2171" spans="3:11">
      <c r="C2171" s="301">
        <v>2</v>
      </c>
      <c r="D2171" s="59" t="str">
        <f>D2154</f>
        <v>Tukang listrik</v>
      </c>
      <c r="E2171" s="302" t="s">
        <v>6</v>
      </c>
      <c r="F2171" s="74">
        <v>0.06</v>
      </c>
      <c r="G2171" s="64">
        <f>VLOOKUP(D2171,upahbahan,3,FALSE)</f>
        <v>145000</v>
      </c>
      <c r="H2171" s="64">
        <f t="shared" si="221"/>
        <v>8700</v>
      </c>
      <c r="J2171" s="159"/>
      <c r="K2171" s="325"/>
    </row>
    <row r="2172" spans="3:11">
      <c r="C2172" s="301">
        <v>3</v>
      </c>
      <c r="D2172" s="59" t="s">
        <v>18</v>
      </c>
      <c r="E2172" s="302" t="s">
        <v>6</v>
      </c>
      <c r="F2172" s="74">
        <v>6.0000000000000001E-3</v>
      </c>
      <c r="G2172" s="64">
        <f>VLOOKUP(D2172,upahbahan,3,FALSE)</f>
        <v>175000</v>
      </c>
      <c r="H2172" s="64">
        <f t="shared" si="221"/>
        <v>1050</v>
      </c>
      <c r="J2172" s="159"/>
      <c r="K2172" s="325"/>
    </row>
    <row r="2173" spans="3:11">
      <c r="C2173" s="301">
        <v>4</v>
      </c>
      <c r="D2173" s="59" t="s">
        <v>19</v>
      </c>
      <c r="E2173" s="302" t="s">
        <v>6</v>
      </c>
      <c r="F2173" s="74">
        <v>2E-3</v>
      </c>
      <c r="G2173" s="64">
        <f>VLOOKUP(D2173,upahbahan,3,FALSE)</f>
        <v>200000</v>
      </c>
      <c r="H2173" s="64">
        <f t="shared" si="221"/>
        <v>400</v>
      </c>
      <c r="J2173" s="159"/>
      <c r="K2173" s="325"/>
    </row>
    <row r="2174" spans="3:11">
      <c r="C2174" s="83" t="s">
        <v>1210</v>
      </c>
      <c r="D2174" s="80"/>
      <c r="E2174" s="80"/>
      <c r="F2174" s="187"/>
      <c r="G2174" s="218"/>
      <c r="H2174" s="64">
        <f>SUM(H2170:H2173)</f>
        <v>13750</v>
      </c>
      <c r="I2174" s="219"/>
      <c r="J2174" s="159"/>
      <c r="K2174" s="325"/>
    </row>
    <row r="2175" spans="3:11">
      <c r="C2175" s="72" t="s">
        <v>1211</v>
      </c>
      <c r="D2175" s="59" t="s">
        <v>1212</v>
      </c>
      <c r="E2175" s="73"/>
      <c r="F2175" s="205"/>
      <c r="G2175" s="73"/>
      <c r="H2175" s="73"/>
      <c r="J2175" s="159"/>
      <c r="K2175" s="325"/>
    </row>
    <row r="2176" spans="3:11">
      <c r="C2176" s="363" t="s">
        <v>1205</v>
      </c>
      <c r="D2176" s="77" t="s">
        <v>837</v>
      </c>
      <c r="E2176" s="68" t="s">
        <v>114</v>
      </c>
      <c r="F2176" s="181">
        <v>1.1499999999999999</v>
      </c>
      <c r="G2176" s="64">
        <f>VLOOKUP(D2176,upahbahan,3,FALSE)</f>
        <v>95500</v>
      </c>
      <c r="H2176" s="64">
        <f t="shared" ref="H2176" si="222">F2176*G2176</f>
        <v>109824.99999999999</v>
      </c>
      <c r="J2176" s="159"/>
      <c r="K2176" s="325"/>
    </row>
    <row r="2177" spans="3:11">
      <c r="C2177" s="83" t="s">
        <v>1216</v>
      </c>
      <c r="D2177" s="80"/>
      <c r="E2177" s="80"/>
      <c r="F2177" s="80"/>
      <c r="G2177" s="162"/>
      <c r="H2177" s="64">
        <f>SUM(H2176:H2176)</f>
        <v>109824.99999999999</v>
      </c>
      <c r="J2177" s="159"/>
      <c r="K2177" s="325"/>
    </row>
    <row r="2178" spans="3:11">
      <c r="C2178" s="72" t="s">
        <v>1217</v>
      </c>
      <c r="D2178" s="59" t="s">
        <v>1218</v>
      </c>
      <c r="E2178" s="73"/>
      <c r="F2178" s="73"/>
      <c r="G2178" s="73"/>
      <c r="H2178" s="73"/>
      <c r="J2178" s="159"/>
      <c r="K2178" s="325"/>
    </row>
    <row r="2179" spans="3:11">
      <c r="C2179" s="83" t="s">
        <v>1219</v>
      </c>
      <c r="D2179" s="80"/>
      <c r="E2179" s="80"/>
      <c r="F2179" s="80"/>
      <c r="G2179" s="162"/>
      <c r="H2179" s="303">
        <v>0</v>
      </c>
      <c r="J2179" s="159"/>
      <c r="K2179" s="325"/>
    </row>
    <row r="2180" spans="3:11">
      <c r="C2180" s="58" t="s">
        <v>1220</v>
      </c>
      <c r="D2180" s="69" t="s">
        <v>1221</v>
      </c>
      <c r="E2180" s="70"/>
      <c r="F2180" s="70"/>
      <c r="G2180" s="71"/>
      <c r="H2180" s="304">
        <f>H2179+H2177+H2174</f>
        <v>123574.99999999999</v>
      </c>
      <c r="I2180" s="319"/>
      <c r="J2180" s="159"/>
      <c r="K2180" s="325"/>
    </row>
    <row r="2181" spans="3:11">
      <c r="C2181" s="58" t="s">
        <v>1222</v>
      </c>
      <c r="D2181" s="69" t="s">
        <v>1325</v>
      </c>
      <c r="E2181" s="70"/>
      <c r="F2181" s="71"/>
      <c r="G2181" s="95">
        <f>$M$9</f>
        <v>0.1</v>
      </c>
      <c r="H2181" s="64">
        <f>H2180*G2181</f>
        <v>12357.5</v>
      </c>
      <c r="I2181" s="319"/>
      <c r="J2181" s="159"/>
      <c r="K2181" s="325"/>
    </row>
    <row r="2182" spans="3:11">
      <c r="C2182" s="58" t="s">
        <v>1223</v>
      </c>
      <c r="D2182" s="69" t="s">
        <v>1224</v>
      </c>
      <c r="E2182" s="70"/>
      <c r="F2182" s="70"/>
      <c r="G2182" s="71"/>
      <c r="H2182" s="305">
        <f>SUM(H2180:H2181)</f>
        <v>135932.5</v>
      </c>
      <c r="I2182" s="319"/>
      <c r="J2182" s="159"/>
      <c r="K2182" s="325"/>
    </row>
    <row r="2183" spans="3:11">
      <c r="J2183" s="159"/>
      <c r="K2183" s="325"/>
    </row>
    <row r="2184" spans="3:11">
      <c r="C2184" s="53" t="s">
        <v>3405</v>
      </c>
      <c r="D2184" s="366" t="s">
        <v>1759</v>
      </c>
      <c r="E2184" s="315"/>
      <c r="F2184" s="315"/>
      <c r="G2184" s="315"/>
      <c r="H2184" s="315"/>
      <c r="I2184" s="56">
        <f>ROUNDDOWN(H2199,-2)</f>
        <v>197000</v>
      </c>
      <c r="J2184" s="159"/>
      <c r="K2184" s="325"/>
    </row>
    <row r="2185" spans="3:11" ht="27.6">
      <c r="C2185" s="300" t="s">
        <v>1197</v>
      </c>
      <c r="D2185" s="300" t="s">
        <v>1198</v>
      </c>
      <c r="E2185" s="300" t="s">
        <v>1199</v>
      </c>
      <c r="F2185" s="300" t="s">
        <v>1200</v>
      </c>
      <c r="G2185" s="300" t="s">
        <v>1201</v>
      </c>
      <c r="H2185" s="300" t="s">
        <v>1202</v>
      </c>
      <c r="J2185" s="159"/>
      <c r="K2185" s="325"/>
    </row>
    <row r="2186" spans="3:11">
      <c r="C2186" s="72" t="s">
        <v>1203</v>
      </c>
      <c r="D2186" s="59" t="s">
        <v>1204</v>
      </c>
      <c r="E2186" s="73"/>
      <c r="F2186" s="73"/>
      <c r="G2186" s="73"/>
      <c r="H2186" s="73"/>
      <c r="J2186" s="159"/>
      <c r="K2186" s="325"/>
    </row>
    <row r="2187" spans="3:11">
      <c r="C2187" s="301">
        <v>1</v>
      </c>
      <c r="D2187" s="59" t="s">
        <v>5</v>
      </c>
      <c r="E2187" s="302" t="s">
        <v>6</v>
      </c>
      <c r="F2187" s="74">
        <v>0.06</v>
      </c>
      <c r="G2187" s="64">
        <f>VLOOKUP(D2187,upahbahan,3,FALSE)</f>
        <v>100000</v>
      </c>
      <c r="H2187" s="64">
        <f t="shared" ref="H2187:H2190" si="223">F2187*G2187</f>
        <v>6000</v>
      </c>
      <c r="J2187" s="159"/>
      <c r="K2187" s="325"/>
    </row>
    <row r="2188" spans="3:11">
      <c r="C2188" s="301">
        <v>2</v>
      </c>
      <c r="D2188" s="59" t="str">
        <f>D2171</f>
        <v>Tukang listrik</v>
      </c>
      <c r="E2188" s="302" t="s">
        <v>6</v>
      </c>
      <c r="F2188" s="74">
        <v>9.9000000000000005E-2</v>
      </c>
      <c r="G2188" s="64">
        <f>VLOOKUP(D2188,upahbahan,3,FALSE)</f>
        <v>145000</v>
      </c>
      <c r="H2188" s="64">
        <f t="shared" si="223"/>
        <v>14355</v>
      </c>
      <c r="J2188" s="159"/>
      <c r="K2188" s="325"/>
    </row>
    <row r="2189" spans="3:11">
      <c r="C2189" s="301">
        <v>3</v>
      </c>
      <c r="D2189" s="59" t="s">
        <v>18</v>
      </c>
      <c r="E2189" s="302" t="s">
        <v>6</v>
      </c>
      <c r="F2189" s="74">
        <v>0.01</v>
      </c>
      <c r="G2189" s="64">
        <f>VLOOKUP(D2189,upahbahan,3,FALSE)</f>
        <v>175000</v>
      </c>
      <c r="H2189" s="64">
        <f t="shared" si="223"/>
        <v>1750</v>
      </c>
      <c r="J2189" s="159"/>
      <c r="K2189" s="325"/>
    </row>
    <row r="2190" spans="3:11">
      <c r="C2190" s="301">
        <v>4</v>
      </c>
      <c r="D2190" s="59" t="s">
        <v>19</v>
      </c>
      <c r="E2190" s="302" t="s">
        <v>6</v>
      </c>
      <c r="F2190" s="74">
        <v>3.0000000000000001E-3</v>
      </c>
      <c r="G2190" s="64">
        <f>VLOOKUP(D2190,upahbahan,3,FALSE)</f>
        <v>200000</v>
      </c>
      <c r="H2190" s="64">
        <f t="shared" si="223"/>
        <v>600</v>
      </c>
      <c r="J2190" s="159"/>
      <c r="K2190" s="325"/>
    </row>
    <row r="2191" spans="3:11">
      <c r="C2191" s="83" t="s">
        <v>1210</v>
      </c>
      <c r="D2191" s="80"/>
      <c r="E2191" s="80"/>
      <c r="F2191" s="187"/>
      <c r="G2191" s="218"/>
      <c r="H2191" s="64">
        <f>SUM(H2187:H2190)</f>
        <v>22705</v>
      </c>
      <c r="I2191" s="219"/>
      <c r="J2191" s="159"/>
      <c r="K2191" s="325"/>
    </row>
    <row r="2192" spans="3:11">
      <c r="C2192" s="72" t="s">
        <v>1211</v>
      </c>
      <c r="D2192" s="59" t="s">
        <v>1212</v>
      </c>
      <c r="E2192" s="73"/>
      <c r="F2192" s="205"/>
      <c r="G2192" s="73"/>
      <c r="H2192" s="73"/>
      <c r="J2192" s="159"/>
      <c r="K2192" s="325"/>
    </row>
    <row r="2193" spans="3:11">
      <c r="C2193" s="363" t="s">
        <v>1205</v>
      </c>
      <c r="D2193" s="77" t="s">
        <v>839</v>
      </c>
      <c r="E2193" s="68" t="s">
        <v>114</v>
      </c>
      <c r="F2193" s="181">
        <v>1.1499999999999999</v>
      </c>
      <c r="G2193" s="64">
        <f>VLOOKUP(D2193,upahbahan,3,FALSE)</f>
        <v>136000</v>
      </c>
      <c r="H2193" s="64">
        <f t="shared" ref="H2193" si="224">F2193*G2193</f>
        <v>156400</v>
      </c>
      <c r="J2193" s="159"/>
      <c r="K2193" s="325"/>
    </row>
    <row r="2194" spans="3:11">
      <c r="C2194" s="83" t="s">
        <v>1216</v>
      </c>
      <c r="D2194" s="80"/>
      <c r="E2194" s="80"/>
      <c r="F2194" s="80"/>
      <c r="G2194" s="162"/>
      <c r="H2194" s="64">
        <f>SUM(H2193:H2193)</f>
        <v>156400</v>
      </c>
      <c r="J2194" s="159"/>
      <c r="K2194" s="325"/>
    </row>
    <row r="2195" spans="3:11">
      <c r="C2195" s="72" t="s">
        <v>1217</v>
      </c>
      <c r="D2195" s="59" t="s">
        <v>1218</v>
      </c>
      <c r="E2195" s="73"/>
      <c r="F2195" s="73"/>
      <c r="G2195" s="73"/>
      <c r="H2195" s="73"/>
      <c r="J2195" s="159"/>
      <c r="K2195" s="325"/>
    </row>
    <row r="2196" spans="3:11">
      <c r="C2196" s="83" t="s">
        <v>1219</v>
      </c>
      <c r="D2196" s="80"/>
      <c r="E2196" s="80"/>
      <c r="F2196" s="80"/>
      <c r="G2196" s="162"/>
      <c r="H2196" s="303">
        <v>0</v>
      </c>
      <c r="J2196" s="159"/>
      <c r="K2196" s="325"/>
    </row>
    <row r="2197" spans="3:11">
      <c r="C2197" s="58" t="s">
        <v>1220</v>
      </c>
      <c r="D2197" s="69" t="s">
        <v>1221</v>
      </c>
      <c r="E2197" s="70"/>
      <c r="F2197" s="70"/>
      <c r="G2197" s="71"/>
      <c r="H2197" s="304">
        <f>H2196+H2194+H2191</f>
        <v>179105</v>
      </c>
      <c r="I2197" s="319"/>
      <c r="J2197" s="159"/>
      <c r="K2197" s="325"/>
    </row>
    <row r="2198" spans="3:11">
      <c r="C2198" s="58" t="s">
        <v>1222</v>
      </c>
      <c r="D2198" s="69" t="s">
        <v>1406</v>
      </c>
      <c r="E2198" s="70"/>
      <c r="F2198" s="71"/>
      <c r="G2198" s="61" t="s">
        <v>1407</v>
      </c>
      <c r="H2198" s="304">
        <f>H2197*10%</f>
        <v>17910.5</v>
      </c>
      <c r="I2198" s="319"/>
      <c r="J2198" s="159"/>
      <c r="K2198" s="325"/>
    </row>
    <row r="2199" spans="3:11">
      <c r="C2199" s="58" t="s">
        <v>1223</v>
      </c>
      <c r="D2199" s="69" t="s">
        <v>1224</v>
      </c>
      <c r="E2199" s="70"/>
      <c r="F2199" s="70"/>
      <c r="G2199" s="71"/>
      <c r="H2199" s="305">
        <f>SUM(H2197:H2198)</f>
        <v>197015.5</v>
      </c>
      <c r="I2199" s="319"/>
      <c r="J2199" s="159"/>
      <c r="K2199" s="325"/>
    </row>
    <row r="2200" spans="3:11">
      <c r="J2200" s="159"/>
      <c r="K2200" s="325"/>
    </row>
    <row r="2201" spans="3:11">
      <c r="C2201" s="53" t="s">
        <v>3406</v>
      </c>
      <c r="D2201" s="366" t="s">
        <v>1760</v>
      </c>
      <c r="E2201" s="315"/>
      <c r="F2201" s="315"/>
      <c r="G2201" s="315"/>
      <c r="H2201" s="315"/>
      <c r="I2201" s="56">
        <f>ROUNDDOWN(H2216,-2)</f>
        <v>259000</v>
      </c>
      <c r="J2201" s="159"/>
      <c r="K2201" s="325"/>
    </row>
    <row r="2202" spans="3:11" ht="27.6">
      <c r="C2202" s="300" t="s">
        <v>1197</v>
      </c>
      <c r="D2202" s="300" t="s">
        <v>1198</v>
      </c>
      <c r="E2202" s="300" t="s">
        <v>1199</v>
      </c>
      <c r="F2202" s="300" t="s">
        <v>1200</v>
      </c>
      <c r="G2202" s="300" t="s">
        <v>1201</v>
      </c>
      <c r="H2202" s="300" t="s">
        <v>1202</v>
      </c>
      <c r="J2202" s="159"/>
      <c r="K2202" s="325"/>
    </row>
    <row r="2203" spans="3:11">
      <c r="C2203" s="72" t="s">
        <v>1203</v>
      </c>
      <c r="D2203" s="59" t="s">
        <v>1204</v>
      </c>
      <c r="E2203" s="73"/>
      <c r="F2203" s="73"/>
      <c r="G2203" s="73"/>
      <c r="H2203" s="73"/>
      <c r="J2203" s="159"/>
      <c r="K2203" s="325"/>
    </row>
    <row r="2204" spans="3:11">
      <c r="C2204" s="301">
        <v>1</v>
      </c>
      <c r="D2204" s="59" t="s">
        <v>5</v>
      </c>
      <c r="E2204" s="302" t="s">
        <v>6</v>
      </c>
      <c r="F2204" s="74">
        <v>0.06</v>
      </c>
      <c r="G2204" s="64">
        <f>VLOOKUP(D2204,upahbahan,3,FALSE)</f>
        <v>100000</v>
      </c>
      <c r="H2204" s="64">
        <f t="shared" ref="H2204:H2207" si="225">F2204*G2204</f>
        <v>6000</v>
      </c>
      <c r="J2204" s="159"/>
      <c r="K2204" s="325"/>
    </row>
    <row r="2205" spans="3:11">
      <c r="C2205" s="301">
        <v>2</v>
      </c>
      <c r="D2205" s="59" t="str">
        <f>D2188</f>
        <v>Tukang listrik</v>
      </c>
      <c r="E2205" s="302" t="s">
        <v>6</v>
      </c>
      <c r="F2205" s="74">
        <v>9.9000000000000005E-2</v>
      </c>
      <c r="G2205" s="64">
        <f>VLOOKUP(D2205,upahbahan,3,FALSE)</f>
        <v>145000</v>
      </c>
      <c r="H2205" s="64">
        <f t="shared" si="225"/>
        <v>14355</v>
      </c>
      <c r="J2205" s="159"/>
      <c r="K2205" s="325"/>
    </row>
    <row r="2206" spans="3:11">
      <c r="C2206" s="301">
        <v>3</v>
      </c>
      <c r="D2206" s="59" t="s">
        <v>18</v>
      </c>
      <c r="E2206" s="302" t="s">
        <v>6</v>
      </c>
      <c r="F2206" s="74">
        <v>0.01</v>
      </c>
      <c r="G2206" s="64">
        <f>VLOOKUP(D2206,upahbahan,3,FALSE)</f>
        <v>175000</v>
      </c>
      <c r="H2206" s="64">
        <f t="shared" si="225"/>
        <v>1750</v>
      </c>
      <c r="J2206" s="159"/>
      <c r="K2206" s="325"/>
    </row>
    <row r="2207" spans="3:11">
      <c r="C2207" s="301">
        <v>4</v>
      </c>
      <c r="D2207" s="59" t="s">
        <v>19</v>
      </c>
      <c r="E2207" s="302" t="s">
        <v>6</v>
      </c>
      <c r="F2207" s="74">
        <v>3.0000000000000001E-3</v>
      </c>
      <c r="G2207" s="64">
        <f>VLOOKUP(D2207,upahbahan,3,FALSE)</f>
        <v>200000</v>
      </c>
      <c r="H2207" s="64">
        <f t="shared" si="225"/>
        <v>600</v>
      </c>
      <c r="J2207" s="159"/>
      <c r="K2207" s="325"/>
    </row>
    <row r="2208" spans="3:11">
      <c r="C2208" s="83" t="s">
        <v>1210</v>
      </c>
      <c r="D2208" s="80"/>
      <c r="E2208" s="80"/>
      <c r="F2208" s="187"/>
      <c r="G2208" s="218"/>
      <c r="H2208" s="64">
        <f>SUM(H2204:H2207)</f>
        <v>22705</v>
      </c>
      <c r="I2208" s="219"/>
      <c r="J2208" s="159"/>
      <c r="K2208" s="325"/>
    </row>
    <row r="2209" spans="3:11">
      <c r="C2209" s="72" t="s">
        <v>1211</v>
      </c>
      <c r="D2209" s="59" t="s">
        <v>1212</v>
      </c>
      <c r="E2209" s="73"/>
      <c r="F2209" s="205"/>
      <c r="G2209" s="73"/>
      <c r="H2209" s="73"/>
      <c r="J2209" s="159"/>
      <c r="K2209" s="325"/>
    </row>
    <row r="2210" spans="3:11">
      <c r="C2210" s="363" t="s">
        <v>1205</v>
      </c>
      <c r="D2210" s="77" t="s">
        <v>840</v>
      </c>
      <c r="E2210" s="68" t="s">
        <v>114</v>
      </c>
      <c r="F2210" s="181">
        <v>1.1499999999999999</v>
      </c>
      <c r="G2210" s="64">
        <f>VLOOKUP(D2210,upahbahan,3,FALSE)</f>
        <v>185000</v>
      </c>
      <c r="H2210" s="64">
        <f t="shared" ref="H2210" si="226">F2210*G2210</f>
        <v>212749.99999999997</v>
      </c>
      <c r="J2210" s="159"/>
      <c r="K2210" s="325"/>
    </row>
    <row r="2211" spans="3:11">
      <c r="C2211" s="83" t="s">
        <v>1216</v>
      </c>
      <c r="D2211" s="80"/>
      <c r="E2211" s="80"/>
      <c r="F2211" s="80"/>
      <c r="G2211" s="162"/>
      <c r="H2211" s="64">
        <f>SUM(H2210:H2210)</f>
        <v>212749.99999999997</v>
      </c>
      <c r="J2211" s="159"/>
      <c r="K2211" s="325"/>
    </row>
    <row r="2212" spans="3:11">
      <c r="C2212" s="72" t="s">
        <v>1217</v>
      </c>
      <c r="D2212" s="59" t="s">
        <v>1218</v>
      </c>
      <c r="E2212" s="73"/>
      <c r="F2212" s="73"/>
      <c r="G2212" s="73"/>
      <c r="H2212" s="73"/>
      <c r="J2212" s="159"/>
      <c r="K2212" s="325"/>
    </row>
    <row r="2213" spans="3:11">
      <c r="C2213" s="83" t="s">
        <v>1219</v>
      </c>
      <c r="D2213" s="80"/>
      <c r="E2213" s="80"/>
      <c r="F2213" s="80"/>
      <c r="G2213" s="162"/>
      <c r="H2213" s="303">
        <v>0</v>
      </c>
      <c r="J2213" s="159"/>
      <c r="K2213" s="325"/>
    </row>
    <row r="2214" spans="3:11">
      <c r="C2214" s="58" t="s">
        <v>1220</v>
      </c>
      <c r="D2214" s="69" t="s">
        <v>1221</v>
      </c>
      <c r="E2214" s="70"/>
      <c r="F2214" s="70"/>
      <c r="G2214" s="71"/>
      <c r="H2214" s="304">
        <f>H2213+H2211+H2208</f>
        <v>235454.99999999997</v>
      </c>
      <c r="I2214" s="319"/>
      <c r="J2214" s="159"/>
      <c r="K2214" s="325"/>
    </row>
    <row r="2215" spans="3:11">
      <c r="C2215" s="58" t="s">
        <v>1222</v>
      </c>
      <c r="D2215" s="69" t="s">
        <v>1325</v>
      </c>
      <c r="E2215" s="70"/>
      <c r="F2215" s="71"/>
      <c r="G2215" s="95">
        <f>$M$9</f>
        <v>0.1</v>
      </c>
      <c r="H2215" s="64">
        <f>H2214*G2215</f>
        <v>23545.5</v>
      </c>
      <c r="I2215" s="319"/>
      <c r="J2215" s="159"/>
      <c r="K2215" s="325"/>
    </row>
    <row r="2216" spans="3:11">
      <c r="C2216" s="58" t="s">
        <v>1223</v>
      </c>
      <c r="D2216" s="69" t="s">
        <v>1224</v>
      </c>
      <c r="E2216" s="70"/>
      <c r="F2216" s="70"/>
      <c r="G2216" s="71"/>
      <c r="H2216" s="305">
        <f>SUM(H2214:H2215)</f>
        <v>259000.49999999997</v>
      </c>
      <c r="I2216" s="319"/>
      <c r="J2216" s="159"/>
      <c r="K2216" s="325"/>
    </row>
    <row r="2217" spans="3:11">
      <c r="J2217" s="159"/>
      <c r="K2217" s="325"/>
    </row>
    <row r="2218" spans="3:11">
      <c r="C2218" s="54" t="s">
        <v>3407</v>
      </c>
      <c r="D2218" s="54" t="s">
        <v>3408</v>
      </c>
      <c r="J2218" s="159"/>
      <c r="K2218" s="325"/>
    </row>
    <row r="2219" spans="3:11">
      <c r="C2219" s="53" t="s">
        <v>3409</v>
      </c>
      <c r="D2219" s="366" t="s">
        <v>3410</v>
      </c>
      <c r="E2219" s="315"/>
      <c r="F2219" s="315"/>
      <c r="G2219" s="315"/>
      <c r="H2219" s="315"/>
      <c r="I2219" s="56">
        <f>ROUNDDOWN(H2235,-2)</f>
        <v>20800</v>
      </c>
      <c r="J2219" s="159"/>
      <c r="K2219" s="325"/>
    </row>
    <row r="2220" spans="3:11" ht="27.6">
      <c r="C2220" s="300" t="s">
        <v>1197</v>
      </c>
      <c r="D2220" s="300" t="s">
        <v>1198</v>
      </c>
      <c r="E2220" s="300" t="s">
        <v>1199</v>
      </c>
      <c r="F2220" s="300" t="s">
        <v>1200</v>
      </c>
      <c r="G2220" s="300" t="s">
        <v>1201</v>
      </c>
      <c r="H2220" s="300" t="s">
        <v>1202</v>
      </c>
      <c r="J2220" s="159"/>
      <c r="K2220" s="325"/>
    </row>
    <row r="2221" spans="3:11">
      <c r="C2221" s="72" t="s">
        <v>1203</v>
      </c>
      <c r="D2221" s="59" t="s">
        <v>1204</v>
      </c>
      <c r="E2221" s="73"/>
      <c r="F2221" s="73"/>
      <c r="G2221" s="73"/>
      <c r="H2221" s="73"/>
      <c r="J2221" s="159"/>
      <c r="K2221" s="325"/>
    </row>
    <row r="2222" spans="3:11">
      <c r="C2222" s="301">
        <v>1</v>
      </c>
      <c r="D2222" s="59" t="s">
        <v>5</v>
      </c>
      <c r="E2222" s="302" t="s">
        <v>6</v>
      </c>
      <c r="F2222" s="74">
        <v>2.4E-2</v>
      </c>
      <c r="G2222" s="64">
        <f>VLOOKUP(D2222,upahbahan,3,FALSE)</f>
        <v>100000</v>
      </c>
      <c r="H2222" s="64">
        <f t="shared" ref="H2222:H2225" si="227">F2222*G2222</f>
        <v>2400</v>
      </c>
      <c r="J2222" s="159"/>
      <c r="K2222" s="325"/>
    </row>
    <row r="2223" spans="3:11">
      <c r="C2223" s="301">
        <v>2</v>
      </c>
      <c r="D2223" s="59" t="s">
        <v>3330</v>
      </c>
      <c r="E2223" s="302" t="s">
        <v>6</v>
      </c>
      <c r="F2223" s="74">
        <v>0.04</v>
      </c>
      <c r="G2223" s="64">
        <f>VLOOKUP(D2223,upahbahan,3,FALSE)</f>
        <v>145000</v>
      </c>
      <c r="H2223" s="64">
        <f t="shared" si="227"/>
        <v>5800</v>
      </c>
      <c r="J2223" s="159"/>
      <c r="K2223" s="325"/>
    </row>
    <row r="2224" spans="3:11">
      <c r="C2224" s="301">
        <v>3</v>
      </c>
      <c r="D2224" s="59" t="s">
        <v>18</v>
      </c>
      <c r="E2224" s="302" t="s">
        <v>6</v>
      </c>
      <c r="F2224" s="74">
        <v>4.0000000000000001E-3</v>
      </c>
      <c r="G2224" s="64">
        <f>VLOOKUP(D2224,upahbahan,3,FALSE)</f>
        <v>175000</v>
      </c>
      <c r="H2224" s="64">
        <f t="shared" si="227"/>
        <v>700</v>
      </c>
      <c r="J2224" s="159"/>
      <c r="K2224" s="325"/>
    </row>
    <row r="2225" spans="3:11">
      <c r="C2225" s="301">
        <v>4</v>
      </c>
      <c r="D2225" s="59" t="s">
        <v>19</v>
      </c>
      <c r="E2225" s="302" t="s">
        <v>6</v>
      </c>
      <c r="F2225" s="74">
        <v>1E-3</v>
      </c>
      <c r="G2225" s="64">
        <f>VLOOKUP(D2225,upahbahan,3,FALSE)</f>
        <v>200000</v>
      </c>
      <c r="H2225" s="64">
        <f t="shared" si="227"/>
        <v>200</v>
      </c>
      <c r="J2225" s="159"/>
      <c r="K2225" s="325"/>
    </row>
    <row r="2226" spans="3:11">
      <c r="C2226" s="83" t="s">
        <v>1210</v>
      </c>
      <c r="D2226" s="80"/>
      <c r="E2226" s="80"/>
      <c r="F2226" s="187"/>
      <c r="G2226" s="218"/>
      <c r="H2226" s="64">
        <f>SUM(H2222:H2225)</f>
        <v>9100</v>
      </c>
      <c r="I2226" s="219"/>
      <c r="J2226" s="159"/>
      <c r="K2226" s="325"/>
    </row>
    <row r="2227" spans="3:11">
      <c r="C2227" s="72" t="s">
        <v>1211</v>
      </c>
      <c r="D2227" s="59" t="s">
        <v>1212</v>
      </c>
      <c r="E2227" s="73"/>
      <c r="F2227" s="205"/>
      <c r="G2227" s="73"/>
      <c r="H2227" s="73"/>
      <c r="J2227" s="159"/>
      <c r="K2227" s="325"/>
    </row>
    <row r="2228" spans="3:11">
      <c r="C2228" s="545" t="s">
        <v>1205</v>
      </c>
      <c r="D2228" s="546" t="s">
        <v>3411</v>
      </c>
      <c r="E2228" s="547" t="s">
        <v>114</v>
      </c>
      <c r="F2228" s="548">
        <v>1.1499999999999999</v>
      </c>
      <c r="G2228" s="549">
        <f>VLOOKUP(D2228,upahbahan,3,FALSE)</f>
        <v>4500</v>
      </c>
      <c r="H2228" s="64">
        <f t="shared" ref="H2228:H2229" si="228">F2228*G2228</f>
        <v>5175</v>
      </c>
      <c r="J2228" s="159"/>
      <c r="K2228" s="325"/>
    </row>
    <row r="2229" spans="3:11">
      <c r="C2229" s="551">
        <v>2</v>
      </c>
      <c r="D2229" s="552" t="s">
        <v>960</v>
      </c>
      <c r="E2229" s="553" t="s">
        <v>114</v>
      </c>
      <c r="F2229" s="554">
        <v>1.1499999999999999</v>
      </c>
      <c r="G2229" s="549">
        <f>VLOOKUP(D2229,upahbahan,3,FALSE)</f>
        <v>4100</v>
      </c>
      <c r="H2229" s="64">
        <f t="shared" si="228"/>
        <v>4715</v>
      </c>
      <c r="J2229" s="159"/>
      <c r="K2229" s="325"/>
    </row>
    <row r="2230" spans="3:11">
      <c r="C2230" s="550" t="s">
        <v>1216</v>
      </c>
      <c r="D2230" s="489"/>
      <c r="E2230" s="489"/>
      <c r="F2230" s="489"/>
      <c r="G2230" s="490"/>
      <c r="H2230" s="64">
        <f>SUM(H2228:H2229)</f>
        <v>9890</v>
      </c>
      <c r="J2230" s="159"/>
      <c r="K2230" s="325"/>
    </row>
    <row r="2231" spans="3:11">
      <c r="C2231" s="72" t="s">
        <v>1217</v>
      </c>
      <c r="D2231" s="59" t="s">
        <v>1218</v>
      </c>
      <c r="E2231" s="73"/>
      <c r="F2231" s="73"/>
      <c r="G2231" s="73"/>
      <c r="H2231" s="73"/>
      <c r="J2231" s="159"/>
      <c r="K2231" s="325"/>
    </row>
    <row r="2232" spans="3:11">
      <c r="C2232" s="83" t="s">
        <v>1219</v>
      </c>
      <c r="D2232" s="80"/>
      <c r="E2232" s="80"/>
      <c r="F2232" s="80"/>
      <c r="G2232" s="162"/>
      <c r="H2232" s="303">
        <v>0</v>
      </c>
      <c r="J2232" s="159"/>
      <c r="K2232" s="325"/>
    </row>
    <row r="2233" spans="3:11">
      <c r="C2233" s="58" t="s">
        <v>1220</v>
      </c>
      <c r="D2233" s="69" t="s">
        <v>1221</v>
      </c>
      <c r="E2233" s="70"/>
      <c r="F2233" s="70"/>
      <c r="G2233" s="71"/>
      <c r="H2233" s="304">
        <f>H2232+H2230+H2226</f>
        <v>18990</v>
      </c>
      <c r="I2233" s="319"/>
      <c r="J2233" s="159"/>
      <c r="K2233" s="325"/>
    </row>
    <row r="2234" spans="3:11">
      <c r="C2234" s="58" t="s">
        <v>1222</v>
      </c>
      <c r="D2234" s="69" t="s">
        <v>1325</v>
      </c>
      <c r="E2234" s="70"/>
      <c r="F2234" s="71"/>
      <c r="G2234" s="95">
        <f>$M$9</f>
        <v>0.1</v>
      </c>
      <c r="H2234" s="64">
        <f>H2233*G2234</f>
        <v>1899</v>
      </c>
      <c r="I2234" s="319"/>
      <c r="J2234" s="159"/>
      <c r="K2234" s="325"/>
    </row>
    <row r="2235" spans="3:11">
      <c r="C2235" s="58" t="s">
        <v>1223</v>
      </c>
      <c r="D2235" s="69" t="s">
        <v>1224</v>
      </c>
      <c r="E2235" s="70"/>
      <c r="F2235" s="70"/>
      <c r="G2235" s="71"/>
      <c r="H2235" s="305">
        <f>SUM(H2233:H2234)</f>
        <v>20889</v>
      </c>
      <c r="I2235" s="319"/>
      <c r="J2235" s="159"/>
      <c r="K2235" s="325"/>
    </row>
    <row r="2236" spans="3:11">
      <c r="C2236" s="54"/>
      <c r="D2236" s="54"/>
      <c r="J2236" s="159"/>
      <c r="K2236" s="325"/>
    </row>
    <row r="2237" spans="3:11">
      <c r="C2237" s="54" t="s">
        <v>3412</v>
      </c>
      <c r="D2237" s="54" t="s">
        <v>3413</v>
      </c>
      <c r="J2237" s="159"/>
      <c r="K2237" s="325"/>
    </row>
    <row r="2238" spans="3:11">
      <c r="C2238" s="54" t="s">
        <v>3414</v>
      </c>
      <c r="D2238" s="54" t="s">
        <v>3415</v>
      </c>
      <c r="I2238" s="56">
        <f>ROUNDDOWN(H2254,-2)</f>
        <v>20100</v>
      </c>
      <c r="J2238" s="159"/>
      <c r="K2238" s="325"/>
    </row>
    <row r="2239" spans="3:11" ht="27.6">
      <c r="C2239" s="300" t="s">
        <v>1197</v>
      </c>
      <c r="D2239" s="300" t="s">
        <v>1198</v>
      </c>
      <c r="E2239" s="300" t="s">
        <v>1199</v>
      </c>
      <c r="F2239" s="300" t="s">
        <v>1200</v>
      </c>
      <c r="G2239" s="300" t="s">
        <v>1201</v>
      </c>
      <c r="H2239" s="300" t="s">
        <v>1202</v>
      </c>
      <c r="J2239" s="159"/>
      <c r="K2239" s="325"/>
    </row>
    <row r="2240" spans="3:11">
      <c r="C2240" s="72" t="s">
        <v>1203</v>
      </c>
      <c r="D2240" s="59" t="s">
        <v>1204</v>
      </c>
      <c r="E2240" s="73"/>
      <c r="F2240" s="73"/>
      <c r="G2240" s="73"/>
      <c r="H2240" s="73"/>
      <c r="J2240" s="159"/>
      <c r="K2240" s="325"/>
    </row>
    <row r="2241" spans="3:11">
      <c r="C2241" s="301">
        <v>1</v>
      </c>
      <c r="D2241" s="59" t="s">
        <v>5</v>
      </c>
      <c r="E2241" s="302" t="s">
        <v>6</v>
      </c>
      <c r="F2241" s="74">
        <v>2.4E-2</v>
      </c>
      <c r="G2241" s="64">
        <f>VLOOKUP(D2241,upahbahan,3,FALSE)</f>
        <v>100000</v>
      </c>
      <c r="H2241" s="64">
        <f t="shared" ref="H2241:H2244" si="229">F2241*G2241</f>
        <v>2400</v>
      </c>
      <c r="J2241" s="159"/>
      <c r="K2241" s="325"/>
    </row>
    <row r="2242" spans="3:11">
      <c r="C2242" s="301">
        <v>2</v>
      </c>
      <c r="D2242" s="59" t="s">
        <v>3330</v>
      </c>
      <c r="E2242" s="302" t="s">
        <v>6</v>
      </c>
      <c r="F2242" s="74">
        <v>0.04</v>
      </c>
      <c r="G2242" s="64">
        <f>VLOOKUP(D2242,upahbahan,3,FALSE)</f>
        <v>145000</v>
      </c>
      <c r="H2242" s="64">
        <f t="shared" si="229"/>
        <v>5800</v>
      </c>
      <c r="J2242" s="159"/>
      <c r="K2242" s="325"/>
    </row>
    <row r="2243" spans="3:11">
      <c r="C2243" s="301">
        <v>3</v>
      </c>
      <c r="D2243" s="59" t="s">
        <v>18</v>
      </c>
      <c r="E2243" s="302" t="s">
        <v>6</v>
      </c>
      <c r="F2243" s="74">
        <v>4.0000000000000001E-3</v>
      </c>
      <c r="G2243" s="64">
        <f>VLOOKUP(D2243,upahbahan,3,FALSE)</f>
        <v>175000</v>
      </c>
      <c r="H2243" s="64">
        <f t="shared" si="229"/>
        <v>700</v>
      </c>
      <c r="J2243" s="159"/>
      <c r="K2243" s="325"/>
    </row>
    <row r="2244" spans="3:11">
      <c r="C2244" s="301">
        <v>4</v>
      </c>
      <c r="D2244" s="59" t="s">
        <v>19</v>
      </c>
      <c r="E2244" s="302" t="s">
        <v>6</v>
      </c>
      <c r="F2244" s="74">
        <v>1E-3</v>
      </c>
      <c r="G2244" s="64">
        <f>VLOOKUP(D2244,upahbahan,3,FALSE)</f>
        <v>200000</v>
      </c>
      <c r="H2244" s="64">
        <f t="shared" si="229"/>
        <v>200</v>
      </c>
      <c r="J2244" s="159"/>
      <c r="K2244" s="325"/>
    </row>
    <row r="2245" spans="3:11">
      <c r="C2245" s="83" t="s">
        <v>1210</v>
      </c>
      <c r="D2245" s="80"/>
      <c r="E2245" s="80"/>
      <c r="F2245" s="187"/>
      <c r="G2245" s="218"/>
      <c r="H2245" s="64">
        <f>SUM(H2241:H2244)</f>
        <v>9100</v>
      </c>
      <c r="I2245" s="219"/>
      <c r="J2245" s="159"/>
      <c r="K2245" s="325"/>
    </row>
    <row r="2246" spans="3:11">
      <c r="C2246" s="72" t="s">
        <v>1211</v>
      </c>
      <c r="D2246" s="59" t="s">
        <v>1212</v>
      </c>
      <c r="E2246" s="73"/>
      <c r="F2246" s="205"/>
      <c r="G2246" s="73"/>
      <c r="H2246" s="73"/>
      <c r="J2246" s="159"/>
      <c r="K2246" s="325"/>
    </row>
    <row r="2247" spans="3:11">
      <c r="C2247" s="545" t="s">
        <v>1205</v>
      </c>
      <c r="D2247" s="546" t="s">
        <v>3416</v>
      </c>
      <c r="E2247" s="547" t="s">
        <v>114</v>
      </c>
      <c r="F2247" s="548">
        <v>1.1499999999999999</v>
      </c>
      <c r="G2247" s="549">
        <f>VLOOKUP(D2247,upahbahan,3,FALSE)</f>
        <v>3924</v>
      </c>
      <c r="H2247" s="64">
        <f t="shared" ref="H2247:H2248" si="230">F2247*G2247</f>
        <v>4512.5999999999995</v>
      </c>
      <c r="J2247" s="159"/>
      <c r="K2247" s="325"/>
    </row>
    <row r="2248" spans="3:11">
      <c r="C2248" s="551">
        <v>2</v>
      </c>
      <c r="D2248" s="552" t="s">
        <v>960</v>
      </c>
      <c r="E2248" s="553" t="s">
        <v>114</v>
      </c>
      <c r="F2248" s="554">
        <v>1.1499999999999999</v>
      </c>
      <c r="G2248" s="549">
        <f>VLOOKUP(D2248,upahbahan,3,FALSE)</f>
        <v>4100</v>
      </c>
      <c r="H2248" s="64">
        <f t="shared" si="230"/>
        <v>4715</v>
      </c>
      <c r="J2248" s="159"/>
      <c r="K2248" s="325"/>
    </row>
    <row r="2249" spans="3:11">
      <c r="C2249" s="550" t="s">
        <v>1216</v>
      </c>
      <c r="D2249" s="489"/>
      <c r="E2249" s="489"/>
      <c r="F2249" s="489"/>
      <c r="G2249" s="490"/>
      <c r="H2249" s="64">
        <f>SUM(H2247:H2248)</f>
        <v>9227.5999999999985</v>
      </c>
      <c r="J2249" s="159"/>
      <c r="K2249" s="325"/>
    </row>
    <row r="2250" spans="3:11">
      <c r="C2250" s="72" t="s">
        <v>1217</v>
      </c>
      <c r="D2250" s="59" t="s">
        <v>1218</v>
      </c>
      <c r="E2250" s="73"/>
      <c r="F2250" s="73"/>
      <c r="G2250" s="73"/>
      <c r="H2250" s="73"/>
      <c r="J2250" s="159"/>
      <c r="K2250" s="325"/>
    </row>
    <row r="2251" spans="3:11">
      <c r="C2251" s="83" t="s">
        <v>1219</v>
      </c>
      <c r="D2251" s="80"/>
      <c r="E2251" s="80"/>
      <c r="F2251" s="80"/>
      <c r="G2251" s="162"/>
      <c r="H2251" s="303">
        <v>0</v>
      </c>
      <c r="J2251" s="159"/>
      <c r="K2251" s="325"/>
    </row>
    <row r="2252" spans="3:11">
      <c r="C2252" s="58" t="s">
        <v>1220</v>
      </c>
      <c r="D2252" s="69" t="s">
        <v>1221</v>
      </c>
      <c r="E2252" s="70"/>
      <c r="F2252" s="70"/>
      <c r="G2252" s="71"/>
      <c r="H2252" s="304">
        <f>H2251+H2249+H2245</f>
        <v>18327.599999999999</v>
      </c>
      <c r="I2252" s="319"/>
      <c r="J2252" s="159"/>
      <c r="K2252" s="325"/>
    </row>
    <row r="2253" spans="3:11">
      <c r="C2253" s="58" t="s">
        <v>1222</v>
      </c>
      <c r="D2253" s="69" t="s">
        <v>1325</v>
      </c>
      <c r="E2253" s="70"/>
      <c r="F2253" s="71"/>
      <c r="G2253" s="95">
        <f>$M$9</f>
        <v>0.1</v>
      </c>
      <c r="H2253" s="64">
        <f>H2252*G2253</f>
        <v>1832.76</v>
      </c>
      <c r="I2253" s="319"/>
      <c r="J2253" s="159"/>
      <c r="K2253" s="325"/>
    </row>
    <row r="2254" spans="3:11">
      <c r="C2254" s="58" t="s">
        <v>1223</v>
      </c>
      <c r="D2254" s="69" t="s">
        <v>1224</v>
      </c>
      <c r="E2254" s="70"/>
      <c r="F2254" s="70"/>
      <c r="G2254" s="71"/>
      <c r="H2254" s="305">
        <f>SUM(H2252:H2253)</f>
        <v>20160.359999999997</v>
      </c>
      <c r="I2254" s="319"/>
      <c r="J2254" s="159"/>
      <c r="K2254" s="325"/>
    </row>
    <row r="2255" spans="3:11">
      <c r="C2255" s="54"/>
      <c r="D2255" s="54"/>
      <c r="J2255" s="159"/>
      <c r="K2255" s="325"/>
    </row>
    <row r="2256" spans="3:11">
      <c r="C2256" s="54" t="s">
        <v>3417</v>
      </c>
      <c r="D2256" s="54" t="s">
        <v>3418</v>
      </c>
      <c r="J2256" s="159"/>
      <c r="K2256" s="325"/>
    </row>
    <row r="2257" spans="3:11">
      <c r="C2257" s="54" t="s">
        <v>3423</v>
      </c>
      <c r="D2257" s="54" t="s">
        <v>3419</v>
      </c>
      <c r="I2257" s="56">
        <f>ROUNDDOWN(H2273,-2)</f>
        <v>17000</v>
      </c>
      <c r="J2257" s="159"/>
      <c r="K2257" s="325"/>
    </row>
    <row r="2258" spans="3:11" ht="27.6">
      <c r="C2258" s="300" t="s">
        <v>1197</v>
      </c>
      <c r="D2258" s="300" t="s">
        <v>1198</v>
      </c>
      <c r="E2258" s="300" t="s">
        <v>1199</v>
      </c>
      <c r="F2258" s="300" t="s">
        <v>1200</v>
      </c>
      <c r="G2258" s="300" t="s">
        <v>1201</v>
      </c>
      <c r="H2258" s="300" t="s">
        <v>1202</v>
      </c>
      <c r="J2258" s="159"/>
      <c r="K2258" s="325"/>
    </row>
    <row r="2259" spans="3:11">
      <c r="C2259" s="72" t="s">
        <v>1203</v>
      </c>
      <c r="D2259" s="59" t="s">
        <v>1204</v>
      </c>
      <c r="E2259" s="73"/>
      <c r="F2259" s="73"/>
      <c r="G2259" s="73"/>
      <c r="H2259" s="73"/>
      <c r="J2259" s="159"/>
      <c r="K2259" s="325"/>
    </row>
    <row r="2260" spans="3:11">
      <c r="C2260" s="301">
        <v>1</v>
      </c>
      <c r="D2260" s="59" t="s">
        <v>5</v>
      </c>
      <c r="E2260" s="302" t="s">
        <v>6</v>
      </c>
      <c r="F2260" s="74">
        <v>2.4E-2</v>
      </c>
      <c r="G2260" s="64">
        <f>VLOOKUP(D2260,upahbahan,3,FALSE)</f>
        <v>100000</v>
      </c>
      <c r="H2260" s="64">
        <f t="shared" ref="H2260:H2263" si="231">F2260*G2260</f>
        <v>2400</v>
      </c>
      <c r="J2260" s="159"/>
      <c r="K2260" s="325"/>
    </row>
    <row r="2261" spans="3:11">
      <c r="C2261" s="301">
        <v>2</v>
      </c>
      <c r="D2261" s="59" t="s">
        <v>3330</v>
      </c>
      <c r="E2261" s="302" t="s">
        <v>6</v>
      </c>
      <c r="F2261" s="74">
        <v>0.04</v>
      </c>
      <c r="G2261" s="64">
        <f>VLOOKUP(D2261,upahbahan,3,FALSE)</f>
        <v>145000</v>
      </c>
      <c r="H2261" s="64">
        <f t="shared" si="231"/>
        <v>5800</v>
      </c>
      <c r="J2261" s="159"/>
      <c r="K2261" s="325"/>
    </row>
    <row r="2262" spans="3:11">
      <c r="C2262" s="301">
        <v>3</v>
      </c>
      <c r="D2262" s="59" t="s">
        <v>18</v>
      </c>
      <c r="E2262" s="302" t="s">
        <v>6</v>
      </c>
      <c r="F2262" s="74">
        <v>4.0000000000000001E-3</v>
      </c>
      <c r="G2262" s="64">
        <f>VLOOKUP(D2262,upahbahan,3,FALSE)</f>
        <v>175000</v>
      </c>
      <c r="H2262" s="64">
        <f t="shared" si="231"/>
        <v>700</v>
      </c>
      <c r="J2262" s="159"/>
      <c r="K2262" s="325"/>
    </row>
    <row r="2263" spans="3:11">
      <c r="C2263" s="301">
        <v>4</v>
      </c>
      <c r="D2263" s="59" t="s">
        <v>19</v>
      </c>
      <c r="E2263" s="302" t="s">
        <v>6</v>
      </c>
      <c r="F2263" s="74">
        <v>1E-3</v>
      </c>
      <c r="G2263" s="64">
        <f>VLOOKUP(D2263,upahbahan,3,FALSE)</f>
        <v>200000</v>
      </c>
      <c r="H2263" s="64">
        <f t="shared" si="231"/>
        <v>200</v>
      </c>
      <c r="J2263" s="159"/>
      <c r="K2263" s="325"/>
    </row>
    <row r="2264" spans="3:11">
      <c r="C2264" s="83" t="s">
        <v>1210</v>
      </c>
      <c r="D2264" s="80"/>
      <c r="E2264" s="80"/>
      <c r="F2264" s="187"/>
      <c r="G2264" s="218"/>
      <c r="H2264" s="64">
        <f>SUM(H2260:H2263)</f>
        <v>9100</v>
      </c>
      <c r="I2264" s="219"/>
      <c r="J2264" s="159"/>
      <c r="K2264" s="325"/>
    </row>
    <row r="2265" spans="3:11">
      <c r="C2265" s="72" t="s">
        <v>1211</v>
      </c>
      <c r="D2265" s="59" t="s">
        <v>1212</v>
      </c>
      <c r="E2265" s="73"/>
      <c r="F2265" s="205"/>
      <c r="G2265" s="73"/>
      <c r="H2265" s="73"/>
      <c r="J2265" s="159"/>
      <c r="K2265" s="325"/>
    </row>
    <row r="2266" spans="3:11">
      <c r="C2266" s="545" t="s">
        <v>1205</v>
      </c>
      <c r="D2266" s="546" t="s">
        <v>3420</v>
      </c>
      <c r="E2266" s="547" t="s">
        <v>114</v>
      </c>
      <c r="F2266" s="548">
        <v>1.1499999999999999</v>
      </c>
      <c r="G2266" s="549">
        <f>VLOOKUP(D2266,upahbahan,3,FALSE)</f>
        <v>1500</v>
      </c>
      <c r="H2266" s="64">
        <f t="shared" ref="H2266:H2267" si="232">F2266*G2266</f>
        <v>1724.9999999999998</v>
      </c>
      <c r="J2266" s="159"/>
      <c r="K2266" s="325"/>
    </row>
    <row r="2267" spans="3:11">
      <c r="C2267" s="551">
        <v>2</v>
      </c>
      <c r="D2267" s="552" t="s">
        <v>960</v>
      </c>
      <c r="E2267" s="553" t="s">
        <v>114</v>
      </c>
      <c r="F2267" s="554">
        <v>1.1499999999999999</v>
      </c>
      <c r="G2267" s="549">
        <f>VLOOKUP(D2267,upahbahan,3,FALSE)</f>
        <v>4100</v>
      </c>
      <c r="H2267" s="64">
        <f t="shared" si="232"/>
        <v>4715</v>
      </c>
      <c r="J2267" s="159"/>
      <c r="K2267" s="325"/>
    </row>
    <row r="2268" spans="3:11">
      <c r="C2268" s="550" t="s">
        <v>1216</v>
      </c>
      <c r="D2268" s="489"/>
      <c r="E2268" s="489"/>
      <c r="F2268" s="489"/>
      <c r="G2268" s="490"/>
      <c r="H2268" s="64">
        <f>SUM(H2266:H2267)</f>
        <v>6440</v>
      </c>
      <c r="J2268" s="159"/>
      <c r="K2268" s="325"/>
    </row>
    <row r="2269" spans="3:11">
      <c r="C2269" s="72" t="s">
        <v>1217</v>
      </c>
      <c r="D2269" s="59" t="s">
        <v>1218</v>
      </c>
      <c r="E2269" s="73"/>
      <c r="F2269" s="73"/>
      <c r="G2269" s="73"/>
      <c r="H2269" s="73"/>
      <c r="J2269" s="159"/>
      <c r="K2269" s="325"/>
    </row>
    <row r="2270" spans="3:11">
      <c r="C2270" s="83" t="s">
        <v>1219</v>
      </c>
      <c r="D2270" s="80"/>
      <c r="E2270" s="80"/>
      <c r="F2270" s="80"/>
      <c r="G2270" s="162"/>
      <c r="H2270" s="303">
        <v>0</v>
      </c>
      <c r="J2270" s="159"/>
      <c r="K2270" s="325"/>
    </row>
    <row r="2271" spans="3:11">
      <c r="C2271" s="58" t="s">
        <v>1220</v>
      </c>
      <c r="D2271" s="69" t="s">
        <v>1221</v>
      </c>
      <c r="E2271" s="70"/>
      <c r="F2271" s="70"/>
      <c r="G2271" s="71"/>
      <c r="H2271" s="304">
        <f>H2270+H2268+H2264</f>
        <v>15540</v>
      </c>
      <c r="I2271" s="319"/>
      <c r="J2271" s="159"/>
      <c r="K2271" s="325"/>
    </row>
    <row r="2272" spans="3:11">
      <c r="C2272" s="58" t="s">
        <v>1222</v>
      </c>
      <c r="D2272" s="69" t="s">
        <v>1325</v>
      </c>
      <c r="E2272" s="70"/>
      <c r="F2272" s="71"/>
      <c r="G2272" s="95">
        <f>$M$9</f>
        <v>0.1</v>
      </c>
      <c r="H2272" s="64">
        <f>H2271*G2272</f>
        <v>1554</v>
      </c>
      <c r="I2272" s="319"/>
      <c r="J2272" s="159"/>
      <c r="K2272" s="325"/>
    </row>
    <row r="2273" spans="3:11">
      <c r="C2273" s="58" t="s">
        <v>1223</v>
      </c>
      <c r="D2273" s="69" t="s">
        <v>1224</v>
      </c>
      <c r="E2273" s="70"/>
      <c r="F2273" s="70"/>
      <c r="G2273" s="71"/>
      <c r="H2273" s="305">
        <f>SUM(H2271:H2272)</f>
        <v>17094</v>
      </c>
      <c r="I2273" s="319"/>
      <c r="J2273" s="159"/>
      <c r="K2273" s="325"/>
    </row>
    <row r="2274" spans="3:11">
      <c r="C2274" s="54"/>
      <c r="D2274" s="54"/>
      <c r="J2274" s="159"/>
      <c r="K2274" s="325"/>
    </row>
    <row r="2275" spans="3:11">
      <c r="C2275" s="54" t="s">
        <v>3422</v>
      </c>
      <c r="D2275" s="54" t="s">
        <v>3421</v>
      </c>
      <c r="J2275" s="159"/>
      <c r="K2275" s="325"/>
    </row>
    <row r="2276" spans="3:11">
      <c r="C2276" s="54" t="s">
        <v>3455</v>
      </c>
      <c r="D2276" s="54" t="s">
        <v>3424</v>
      </c>
      <c r="I2276" s="56">
        <f>ROUNDDOWN(H2291,-2)</f>
        <v>41900</v>
      </c>
      <c r="J2276" s="159"/>
      <c r="K2276" s="325"/>
    </row>
    <row r="2277" spans="3:11" ht="27.6">
      <c r="C2277" s="300" t="s">
        <v>1197</v>
      </c>
      <c r="D2277" s="300" t="s">
        <v>1198</v>
      </c>
      <c r="E2277" s="300" t="s">
        <v>1199</v>
      </c>
      <c r="F2277" s="300" t="s">
        <v>1200</v>
      </c>
      <c r="G2277" s="300" t="s">
        <v>1201</v>
      </c>
      <c r="H2277" s="300" t="s">
        <v>1202</v>
      </c>
      <c r="J2277" s="159"/>
      <c r="K2277" s="325"/>
    </row>
    <row r="2278" spans="3:11">
      <c r="C2278" s="72" t="s">
        <v>1203</v>
      </c>
      <c r="D2278" s="59" t="s">
        <v>1204</v>
      </c>
      <c r="E2278" s="73"/>
      <c r="F2278" s="73"/>
      <c r="G2278" s="73"/>
      <c r="H2278" s="73"/>
      <c r="J2278" s="159"/>
      <c r="K2278" s="325"/>
    </row>
    <row r="2279" spans="3:11">
      <c r="C2279" s="301">
        <v>1</v>
      </c>
      <c r="D2279" s="59" t="s">
        <v>5</v>
      </c>
      <c r="E2279" s="302" t="s">
        <v>6</v>
      </c>
      <c r="F2279" s="74">
        <v>3.1E-2</v>
      </c>
      <c r="G2279" s="64">
        <f>VLOOKUP(D2279,upahbahan,3,FALSE)</f>
        <v>100000</v>
      </c>
      <c r="H2279" s="64">
        <f t="shared" ref="H2279:H2282" si="233">F2279*G2279</f>
        <v>3100</v>
      </c>
      <c r="J2279" s="159"/>
      <c r="K2279" s="325"/>
    </row>
    <row r="2280" spans="3:11">
      <c r="C2280" s="301">
        <v>2</v>
      </c>
      <c r="D2280" s="59" t="s">
        <v>3330</v>
      </c>
      <c r="E2280" s="302" t="s">
        <v>6</v>
      </c>
      <c r="F2280" s="74">
        <v>5.1999999999999998E-2</v>
      </c>
      <c r="G2280" s="64">
        <f>VLOOKUP(D2280,upahbahan,3,FALSE)</f>
        <v>145000</v>
      </c>
      <c r="H2280" s="64">
        <f t="shared" si="233"/>
        <v>7540</v>
      </c>
      <c r="J2280" s="159"/>
      <c r="K2280" s="325"/>
    </row>
    <row r="2281" spans="3:11">
      <c r="C2281" s="301">
        <v>3</v>
      </c>
      <c r="D2281" s="59" t="s">
        <v>18</v>
      </c>
      <c r="E2281" s="302" t="s">
        <v>6</v>
      </c>
      <c r="F2281" s="74">
        <v>5.0000000000000001E-3</v>
      </c>
      <c r="G2281" s="64">
        <f>VLOOKUP(D2281,upahbahan,3,FALSE)</f>
        <v>175000</v>
      </c>
      <c r="H2281" s="64">
        <f t="shared" si="233"/>
        <v>875</v>
      </c>
      <c r="J2281" s="159"/>
      <c r="K2281" s="325"/>
    </row>
    <row r="2282" spans="3:11">
      <c r="C2282" s="301">
        <v>4</v>
      </c>
      <c r="D2282" s="59" t="s">
        <v>19</v>
      </c>
      <c r="E2282" s="302" t="s">
        <v>6</v>
      </c>
      <c r="F2282" s="74">
        <v>2E-3</v>
      </c>
      <c r="G2282" s="64">
        <f>VLOOKUP(D2282,upahbahan,3,FALSE)</f>
        <v>200000</v>
      </c>
      <c r="H2282" s="64">
        <f t="shared" si="233"/>
        <v>400</v>
      </c>
      <c r="J2282" s="159"/>
      <c r="K2282" s="325"/>
    </row>
    <row r="2283" spans="3:11">
      <c r="C2283" s="83" t="s">
        <v>1210</v>
      </c>
      <c r="D2283" s="80"/>
      <c r="E2283" s="80"/>
      <c r="F2283" s="187"/>
      <c r="G2283" s="218"/>
      <c r="H2283" s="64">
        <f>SUM(H2279:H2282)</f>
        <v>11915</v>
      </c>
      <c r="I2283" s="219"/>
      <c r="J2283" s="159"/>
      <c r="K2283" s="325"/>
    </row>
    <row r="2284" spans="3:11">
      <c r="C2284" s="72" t="s">
        <v>1211</v>
      </c>
      <c r="D2284" s="59" t="s">
        <v>1212</v>
      </c>
      <c r="E2284" s="73"/>
      <c r="F2284" s="205"/>
      <c r="G2284" s="73"/>
      <c r="H2284" s="73"/>
      <c r="J2284" s="159"/>
      <c r="K2284" s="325"/>
    </row>
    <row r="2285" spans="3:11">
      <c r="C2285" s="545" t="s">
        <v>1205</v>
      </c>
      <c r="D2285" s="546" t="s">
        <v>3425</v>
      </c>
      <c r="E2285" s="547" t="s">
        <v>114</v>
      </c>
      <c r="F2285" s="548">
        <v>1.1499999999999999</v>
      </c>
      <c r="G2285" s="549">
        <f>VLOOKUP(D2285,upahbahan,3,FALSE)</f>
        <v>22800</v>
      </c>
      <c r="H2285" s="64">
        <f t="shared" ref="H2285" si="234">F2285*G2285</f>
        <v>26219.999999999996</v>
      </c>
      <c r="J2285" s="159"/>
      <c r="K2285" s="325"/>
    </row>
    <row r="2286" spans="3:11">
      <c r="C2286" s="550" t="s">
        <v>1216</v>
      </c>
      <c r="D2286" s="489"/>
      <c r="E2286" s="489"/>
      <c r="F2286" s="489"/>
      <c r="G2286" s="490"/>
      <c r="H2286" s="64">
        <f>SUM(H2285:H2285)</f>
        <v>26219.999999999996</v>
      </c>
      <c r="J2286" s="159"/>
      <c r="K2286" s="325"/>
    </row>
    <row r="2287" spans="3:11">
      <c r="C2287" s="72" t="s">
        <v>1217</v>
      </c>
      <c r="D2287" s="59" t="s">
        <v>1218</v>
      </c>
      <c r="E2287" s="73"/>
      <c r="F2287" s="73"/>
      <c r="G2287" s="73"/>
      <c r="H2287" s="73"/>
      <c r="J2287" s="159"/>
      <c r="K2287" s="325"/>
    </row>
    <row r="2288" spans="3:11">
      <c r="C2288" s="83" t="s">
        <v>1219</v>
      </c>
      <c r="D2288" s="80"/>
      <c r="E2288" s="80"/>
      <c r="F2288" s="80"/>
      <c r="G2288" s="162"/>
      <c r="H2288" s="303">
        <v>0</v>
      </c>
      <c r="J2288" s="159"/>
      <c r="K2288" s="325"/>
    </row>
    <row r="2289" spans="3:11">
      <c r="C2289" s="58" t="s">
        <v>1220</v>
      </c>
      <c r="D2289" s="69" t="s">
        <v>1221</v>
      </c>
      <c r="E2289" s="70"/>
      <c r="F2289" s="70"/>
      <c r="G2289" s="71"/>
      <c r="H2289" s="304">
        <f>H2288+H2286+H2283</f>
        <v>38135</v>
      </c>
      <c r="I2289" s="319"/>
      <c r="J2289" s="159"/>
      <c r="K2289" s="325"/>
    </row>
    <row r="2290" spans="3:11">
      <c r="C2290" s="58" t="s">
        <v>1222</v>
      </c>
      <c r="D2290" s="69" t="s">
        <v>1325</v>
      </c>
      <c r="E2290" s="70"/>
      <c r="F2290" s="71"/>
      <c r="G2290" s="95">
        <f>$M$9</f>
        <v>0.1</v>
      </c>
      <c r="H2290" s="64">
        <f>H2289*G2290</f>
        <v>3813.5</v>
      </c>
      <c r="I2290" s="319"/>
      <c r="J2290" s="159"/>
      <c r="K2290" s="325"/>
    </row>
    <row r="2291" spans="3:11">
      <c r="C2291" s="58" t="s">
        <v>1223</v>
      </c>
      <c r="D2291" s="69" t="s">
        <v>1224</v>
      </c>
      <c r="E2291" s="70"/>
      <c r="F2291" s="70"/>
      <c r="G2291" s="71"/>
      <c r="H2291" s="305">
        <f>SUM(H2289:H2290)</f>
        <v>41948.5</v>
      </c>
      <c r="I2291" s="319"/>
      <c r="J2291" s="159"/>
      <c r="K2291" s="325"/>
    </row>
    <row r="2292" spans="3:11">
      <c r="C2292" s="54"/>
      <c r="D2292" s="54"/>
      <c r="J2292" s="159"/>
      <c r="K2292" s="325"/>
    </row>
    <row r="2293" spans="3:11">
      <c r="C2293" s="54" t="s">
        <v>3426</v>
      </c>
      <c r="D2293" s="54" t="s">
        <v>3427</v>
      </c>
      <c r="J2293" s="159"/>
      <c r="K2293" s="325"/>
    </row>
    <row r="2294" spans="3:11">
      <c r="C2294" s="53" t="s">
        <v>3428</v>
      </c>
      <c r="D2294" s="366" t="s">
        <v>3429</v>
      </c>
      <c r="E2294" s="315"/>
      <c r="F2294" s="315"/>
      <c r="G2294" s="315"/>
      <c r="H2294" s="315"/>
      <c r="I2294" s="56">
        <f>ROUNDDOWN(H2309,-2)</f>
        <v>534200</v>
      </c>
      <c r="J2294" s="159"/>
      <c r="K2294" s="325"/>
    </row>
    <row r="2295" spans="3:11" ht="36" customHeight="1">
      <c r="C2295" s="300" t="s">
        <v>1197</v>
      </c>
      <c r="D2295" s="300" t="s">
        <v>1198</v>
      </c>
      <c r="E2295" s="300" t="s">
        <v>1199</v>
      </c>
      <c r="F2295" s="300" t="s">
        <v>1200</v>
      </c>
      <c r="G2295" s="300" t="s">
        <v>1201</v>
      </c>
      <c r="H2295" s="300" t="s">
        <v>1202</v>
      </c>
      <c r="J2295" s="159"/>
      <c r="K2295" s="325"/>
    </row>
    <row r="2296" spans="3:11">
      <c r="C2296" s="72" t="s">
        <v>1203</v>
      </c>
      <c r="D2296" s="59" t="s">
        <v>1204</v>
      </c>
      <c r="E2296" s="73"/>
      <c r="F2296" s="73"/>
      <c r="G2296" s="73"/>
      <c r="H2296" s="73"/>
      <c r="J2296" s="159"/>
      <c r="K2296" s="325"/>
    </row>
    <row r="2297" spans="3:11">
      <c r="C2297" s="301">
        <v>1</v>
      </c>
      <c r="D2297" s="59" t="s">
        <v>5</v>
      </c>
      <c r="E2297" s="302" t="s">
        <v>6</v>
      </c>
      <c r="F2297" s="74">
        <v>0.11899999999999999</v>
      </c>
      <c r="G2297" s="64">
        <f>VLOOKUP(D2297,upahbahan,3,FALSE)</f>
        <v>100000</v>
      </c>
      <c r="H2297" s="64">
        <f t="shared" ref="H2297:H2300" si="235">F2297*G2297</f>
        <v>11900</v>
      </c>
      <c r="J2297" s="159"/>
      <c r="K2297" s="325"/>
    </row>
    <row r="2298" spans="3:11">
      <c r="C2298" s="301">
        <v>2</v>
      </c>
      <c r="D2298" s="59" t="str">
        <f>D2205</f>
        <v>Tukang listrik</v>
      </c>
      <c r="E2298" s="302" t="s">
        <v>6</v>
      </c>
      <c r="F2298" s="74">
        <v>0.19900000000000001</v>
      </c>
      <c r="G2298" s="64">
        <f>VLOOKUP(D2298,upahbahan,3,FALSE)</f>
        <v>145000</v>
      </c>
      <c r="H2298" s="64">
        <f t="shared" si="235"/>
        <v>28855</v>
      </c>
      <c r="J2298" s="159"/>
      <c r="K2298" s="325"/>
    </row>
    <row r="2299" spans="3:11">
      <c r="C2299" s="301">
        <v>3</v>
      </c>
      <c r="D2299" s="59" t="s">
        <v>18</v>
      </c>
      <c r="E2299" s="302" t="s">
        <v>6</v>
      </c>
      <c r="F2299" s="74">
        <v>0.02</v>
      </c>
      <c r="G2299" s="64">
        <f>VLOOKUP(D2299,upahbahan,3,FALSE)</f>
        <v>175000</v>
      </c>
      <c r="H2299" s="64">
        <f t="shared" si="235"/>
        <v>3500</v>
      </c>
      <c r="J2299" s="159"/>
      <c r="K2299" s="325"/>
    </row>
    <row r="2300" spans="3:11">
      <c r="C2300" s="301">
        <v>4</v>
      </c>
      <c r="D2300" s="59" t="s">
        <v>19</v>
      </c>
      <c r="E2300" s="302" t="s">
        <v>6</v>
      </c>
      <c r="F2300" s="74">
        <v>7.0000000000000001E-3</v>
      </c>
      <c r="G2300" s="64">
        <f>VLOOKUP(D2300,upahbahan,3,FALSE)</f>
        <v>200000</v>
      </c>
      <c r="H2300" s="64">
        <f t="shared" si="235"/>
        <v>1400</v>
      </c>
      <c r="J2300" s="159"/>
      <c r="K2300" s="325"/>
    </row>
    <row r="2301" spans="3:11">
      <c r="C2301" s="83" t="s">
        <v>1210</v>
      </c>
      <c r="D2301" s="80"/>
      <c r="E2301" s="80"/>
      <c r="F2301" s="187"/>
      <c r="G2301" s="218"/>
      <c r="H2301" s="64">
        <f>SUM(H2297:H2300)</f>
        <v>45655</v>
      </c>
      <c r="I2301" s="219"/>
      <c r="J2301" s="159"/>
      <c r="K2301" s="325"/>
    </row>
    <row r="2302" spans="3:11">
      <c r="C2302" s="72" t="s">
        <v>1211</v>
      </c>
      <c r="D2302" s="59" t="s">
        <v>1212</v>
      </c>
      <c r="E2302" s="73"/>
      <c r="F2302" s="205"/>
      <c r="G2302" s="73"/>
      <c r="H2302" s="73"/>
      <c r="J2302" s="159"/>
      <c r="K2302" s="325"/>
    </row>
    <row r="2303" spans="3:11">
      <c r="C2303" s="363" t="s">
        <v>1205</v>
      </c>
      <c r="D2303" s="77" t="s">
        <v>957</v>
      </c>
      <c r="E2303" s="68" t="s">
        <v>114</v>
      </c>
      <c r="F2303" s="181">
        <v>1.25</v>
      </c>
      <c r="G2303" s="64">
        <f>VLOOKUP(D2303,upahbahan,3,FALSE)</f>
        <v>352000</v>
      </c>
      <c r="H2303" s="64">
        <f t="shared" ref="H2303" si="236">F2303*G2303</f>
        <v>440000</v>
      </c>
      <c r="J2303" s="159"/>
      <c r="K2303" s="325"/>
    </row>
    <row r="2304" spans="3:11">
      <c r="C2304" s="83" t="s">
        <v>1216</v>
      </c>
      <c r="D2304" s="80"/>
      <c r="E2304" s="80"/>
      <c r="F2304" s="80"/>
      <c r="G2304" s="162"/>
      <c r="H2304" s="64">
        <f>SUM(H2303:H2303)</f>
        <v>440000</v>
      </c>
      <c r="J2304" s="159"/>
      <c r="K2304" s="325"/>
    </row>
    <row r="2305" spans="3:11">
      <c r="C2305" s="72" t="s">
        <v>1217</v>
      </c>
      <c r="D2305" s="59" t="s">
        <v>1218</v>
      </c>
      <c r="E2305" s="73"/>
      <c r="F2305" s="73"/>
      <c r="G2305" s="73"/>
      <c r="H2305" s="73"/>
      <c r="J2305" s="159"/>
      <c r="K2305" s="325"/>
    </row>
    <row r="2306" spans="3:11">
      <c r="C2306" s="83" t="s">
        <v>1219</v>
      </c>
      <c r="D2306" s="80"/>
      <c r="E2306" s="80"/>
      <c r="F2306" s="80"/>
      <c r="G2306" s="162"/>
      <c r="H2306" s="303">
        <v>0</v>
      </c>
      <c r="J2306" s="159"/>
      <c r="K2306" s="325"/>
    </row>
    <row r="2307" spans="3:11">
      <c r="C2307" s="58" t="s">
        <v>1220</v>
      </c>
      <c r="D2307" s="69" t="s">
        <v>1221</v>
      </c>
      <c r="E2307" s="70"/>
      <c r="F2307" s="70"/>
      <c r="G2307" s="71"/>
      <c r="H2307" s="304">
        <f>H2306+H2304+H2301</f>
        <v>485655</v>
      </c>
      <c r="I2307" s="319"/>
      <c r="J2307" s="159"/>
      <c r="K2307" s="325"/>
    </row>
    <row r="2308" spans="3:11">
      <c r="C2308" s="58" t="s">
        <v>1222</v>
      </c>
      <c r="D2308" s="69" t="s">
        <v>1325</v>
      </c>
      <c r="E2308" s="70"/>
      <c r="F2308" s="71"/>
      <c r="G2308" s="95">
        <f>$M$9</f>
        <v>0.1</v>
      </c>
      <c r="H2308" s="64">
        <f>H2307*G2308</f>
        <v>48565.5</v>
      </c>
      <c r="I2308" s="319"/>
      <c r="J2308" s="159"/>
      <c r="K2308" s="325"/>
    </row>
    <row r="2309" spans="3:11">
      <c r="C2309" s="58" t="s">
        <v>1223</v>
      </c>
      <c r="D2309" s="69" t="s">
        <v>1224</v>
      </c>
      <c r="E2309" s="70"/>
      <c r="F2309" s="70"/>
      <c r="G2309" s="71"/>
      <c r="H2309" s="305">
        <f>SUM(H2307:H2308)</f>
        <v>534220.5</v>
      </c>
      <c r="I2309" s="319"/>
      <c r="J2309" s="159"/>
      <c r="K2309" s="325"/>
    </row>
    <row r="2310" spans="3:11">
      <c r="J2310" s="159"/>
      <c r="K2310" s="325"/>
    </row>
    <row r="2311" spans="3:11">
      <c r="C2311" s="55" t="s">
        <v>3430</v>
      </c>
      <c r="D2311" s="366" t="s">
        <v>1761</v>
      </c>
      <c r="E2311" s="315"/>
      <c r="F2311" s="315"/>
      <c r="G2311" s="315"/>
      <c r="H2311" s="315"/>
      <c r="I2311" s="56">
        <f>ROUNDDOWN(H2326,-2)</f>
        <v>475000</v>
      </c>
      <c r="J2311" s="159"/>
      <c r="K2311" s="325"/>
    </row>
    <row r="2312" spans="3:11" ht="27.6">
      <c r="C2312" s="300" t="s">
        <v>1197</v>
      </c>
      <c r="D2312" s="300" t="s">
        <v>1198</v>
      </c>
      <c r="E2312" s="300" t="s">
        <v>1199</v>
      </c>
      <c r="F2312" s="300" t="s">
        <v>1200</v>
      </c>
      <c r="G2312" s="300" t="s">
        <v>1201</v>
      </c>
      <c r="H2312" s="300" t="s">
        <v>1202</v>
      </c>
      <c r="J2312" s="159"/>
      <c r="K2312" s="325"/>
    </row>
    <row r="2313" spans="3:11">
      <c r="C2313" s="72" t="s">
        <v>1203</v>
      </c>
      <c r="D2313" s="59" t="s">
        <v>1204</v>
      </c>
      <c r="E2313" s="73"/>
      <c r="F2313" s="73"/>
      <c r="G2313" s="73"/>
      <c r="H2313" s="73"/>
      <c r="J2313" s="159"/>
      <c r="K2313" s="325"/>
    </row>
    <row r="2314" spans="3:11">
      <c r="C2314" s="301">
        <v>1</v>
      </c>
      <c r="D2314" s="59" t="s">
        <v>5</v>
      </c>
      <c r="E2314" s="302" t="s">
        <v>6</v>
      </c>
      <c r="F2314" s="74">
        <v>0.11899999999999999</v>
      </c>
      <c r="G2314" s="64">
        <f>VLOOKUP(D2314,upahbahan,3,FALSE)</f>
        <v>100000</v>
      </c>
      <c r="H2314" s="64">
        <f t="shared" ref="H2314:H2317" si="237">F2314*G2314</f>
        <v>11900</v>
      </c>
      <c r="J2314" s="159"/>
      <c r="K2314" s="325"/>
    </row>
    <row r="2315" spans="3:11">
      <c r="C2315" s="301">
        <v>2</v>
      </c>
      <c r="D2315" s="59" t="str">
        <f>D2298</f>
        <v>Tukang listrik</v>
      </c>
      <c r="E2315" s="302" t="s">
        <v>6</v>
      </c>
      <c r="F2315" s="74">
        <v>0.19900000000000001</v>
      </c>
      <c r="G2315" s="64">
        <f>VLOOKUP(D2315,upahbahan,3,FALSE)</f>
        <v>145000</v>
      </c>
      <c r="H2315" s="64">
        <f t="shared" si="237"/>
        <v>28855</v>
      </c>
      <c r="J2315" s="159"/>
      <c r="K2315" s="325"/>
    </row>
    <row r="2316" spans="3:11">
      <c r="C2316" s="301">
        <v>3</v>
      </c>
      <c r="D2316" s="59" t="s">
        <v>18</v>
      </c>
      <c r="E2316" s="302" t="s">
        <v>6</v>
      </c>
      <c r="F2316" s="74">
        <v>0.02</v>
      </c>
      <c r="G2316" s="64">
        <f>VLOOKUP(D2316,upahbahan,3,FALSE)</f>
        <v>175000</v>
      </c>
      <c r="H2316" s="64">
        <f t="shared" si="237"/>
        <v>3500</v>
      </c>
      <c r="J2316" s="159"/>
      <c r="K2316" s="325"/>
    </row>
    <row r="2317" spans="3:11">
      <c r="C2317" s="301">
        <v>4</v>
      </c>
      <c r="D2317" s="59" t="s">
        <v>19</v>
      </c>
      <c r="E2317" s="302" t="s">
        <v>6</v>
      </c>
      <c r="F2317" s="74">
        <v>7.0000000000000001E-3</v>
      </c>
      <c r="G2317" s="64">
        <f>VLOOKUP(D2317,upahbahan,3,FALSE)</f>
        <v>200000</v>
      </c>
      <c r="H2317" s="64">
        <f t="shared" si="237"/>
        <v>1400</v>
      </c>
      <c r="J2317" s="159"/>
      <c r="K2317" s="325"/>
    </row>
    <row r="2318" spans="3:11">
      <c r="C2318" s="83" t="s">
        <v>1210</v>
      </c>
      <c r="D2318" s="80"/>
      <c r="E2318" s="80"/>
      <c r="F2318" s="187"/>
      <c r="G2318" s="218"/>
      <c r="H2318" s="64">
        <f>SUM(H2314:H2317)</f>
        <v>45655</v>
      </c>
      <c r="I2318" s="219"/>
      <c r="J2318" s="159"/>
      <c r="K2318" s="325"/>
    </row>
    <row r="2319" spans="3:11">
      <c r="C2319" s="72" t="s">
        <v>1211</v>
      </c>
      <c r="D2319" s="59" t="s">
        <v>1212</v>
      </c>
      <c r="E2319" s="73"/>
      <c r="F2319" s="205"/>
      <c r="G2319" s="73"/>
      <c r="H2319" s="73"/>
      <c r="J2319" s="159"/>
      <c r="K2319" s="325"/>
    </row>
    <row r="2320" spans="3:11">
      <c r="C2320" s="363" t="s">
        <v>1205</v>
      </c>
      <c r="D2320" s="77" t="s">
        <v>956</v>
      </c>
      <c r="E2320" s="68" t="s">
        <v>114</v>
      </c>
      <c r="F2320" s="181">
        <v>1.25</v>
      </c>
      <c r="G2320" s="64">
        <f>VLOOKUP(D2320,upahbahan,3,FALSE)</f>
        <v>309000</v>
      </c>
      <c r="H2320" s="64">
        <f t="shared" ref="H2320" si="238">F2320*G2320</f>
        <v>386250</v>
      </c>
      <c r="J2320" s="159"/>
      <c r="K2320" s="325"/>
    </row>
    <row r="2321" spans="3:11">
      <c r="C2321" s="83" t="s">
        <v>1216</v>
      </c>
      <c r="D2321" s="80"/>
      <c r="E2321" s="80"/>
      <c r="F2321" s="80"/>
      <c r="G2321" s="162"/>
      <c r="H2321" s="64">
        <f>SUM(H2320:H2320)</f>
        <v>386250</v>
      </c>
      <c r="J2321" s="159"/>
      <c r="K2321" s="325"/>
    </row>
    <row r="2322" spans="3:11">
      <c r="C2322" s="72" t="s">
        <v>1217</v>
      </c>
      <c r="D2322" s="59" t="s">
        <v>1218</v>
      </c>
      <c r="E2322" s="73"/>
      <c r="F2322" s="73"/>
      <c r="G2322" s="73"/>
      <c r="H2322" s="73"/>
      <c r="J2322" s="159"/>
      <c r="K2322" s="325"/>
    </row>
    <row r="2323" spans="3:11">
      <c r="C2323" s="83" t="s">
        <v>1219</v>
      </c>
      <c r="D2323" s="80"/>
      <c r="E2323" s="80"/>
      <c r="F2323" s="80"/>
      <c r="G2323" s="162"/>
      <c r="H2323" s="303">
        <v>0</v>
      </c>
      <c r="J2323" s="159"/>
      <c r="K2323" s="325"/>
    </row>
    <row r="2324" spans="3:11">
      <c r="C2324" s="58" t="s">
        <v>1220</v>
      </c>
      <c r="D2324" s="69" t="s">
        <v>1221</v>
      </c>
      <c r="E2324" s="70"/>
      <c r="F2324" s="70"/>
      <c r="G2324" s="71"/>
      <c r="H2324" s="304">
        <f>H2323+H2321+H2318</f>
        <v>431905</v>
      </c>
      <c r="I2324" s="319"/>
      <c r="J2324" s="159"/>
      <c r="K2324" s="325"/>
    </row>
    <row r="2325" spans="3:11">
      <c r="C2325" s="58" t="s">
        <v>1222</v>
      </c>
      <c r="D2325" s="69" t="s">
        <v>1325</v>
      </c>
      <c r="E2325" s="70"/>
      <c r="F2325" s="71"/>
      <c r="G2325" s="95">
        <f>$M$9</f>
        <v>0.1</v>
      </c>
      <c r="H2325" s="64">
        <f>H2324*G2325</f>
        <v>43190.5</v>
      </c>
      <c r="I2325" s="319"/>
      <c r="J2325" s="159"/>
      <c r="K2325" s="325"/>
    </row>
    <row r="2326" spans="3:11">
      <c r="C2326" s="58" t="s">
        <v>1223</v>
      </c>
      <c r="D2326" s="69" t="s">
        <v>1224</v>
      </c>
      <c r="E2326" s="70"/>
      <c r="F2326" s="70"/>
      <c r="G2326" s="71"/>
      <c r="H2326" s="305">
        <f>SUM(H2324:H2325)</f>
        <v>475095.5</v>
      </c>
      <c r="I2326" s="319"/>
      <c r="J2326" s="159"/>
      <c r="K2326" s="325"/>
    </row>
    <row r="2327" spans="3:11">
      <c r="J2327" s="159"/>
      <c r="K2327" s="325"/>
    </row>
    <row r="2328" spans="3:11">
      <c r="C2328" s="55" t="s">
        <v>3431</v>
      </c>
      <c r="D2328" s="366" t="s">
        <v>1762</v>
      </c>
      <c r="E2328" s="315"/>
      <c r="F2328" s="315"/>
      <c r="G2328" s="315"/>
      <c r="H2328" s="315"/>
      <c r="I2328" s="56">
        <f>ROUNDDOWN(H2343,-2)</f>
        <v>414500</v>
      </c>
      <c r="J2328" s="159"/>
      <c r="K2328" s="325"/>
    </row>
    <row r="2329" spans="3:11" ht="27.6">
      <c r="C2329" s="300" t="s">
        <v>1197</v>
      </c>
      <c r="D2329" s="300" t="s">
        <v>1198</v>
      </c>
      <c r="E2329" s="300" t="s">
        <v>1199</v>
      </c>
      <c r="F2329" s="300" t="s">
        <v>1200</v>
      </c>
      <c r="G2329" s="300" t="s">
        <v>1201</v>
      </c>
      <c r="H2329" s="300" t="s">
        <v>1202</v>
      </c>
      <c r="J2329" s="159"/>
      <c r="K2329" s="325"/>
    </row>
    <row r="2330" spans="3:11">
      <c r="C2330" s="72" t="s">
        <v>1203</v>
      </c>
      <c r="D2330" s="59" t="s">
        <v>1204</v>
      </c>
      <c r="E2330" s="73"/>
      <c r="F2330" s="73"/>
      <c r="G2330" s="73"/>
      <c r="H2330" s="73"/>
      <c r="J2330" s="159"/>
      <c r="K2330" s="325"/>
    </row>
    <row r="2331" spans="3:11">
      <c r="C2331" s="301">
        <v>1</v>
      </c>
      <c r="D2331" s="59" t="s">
        <v>5</v>
      </c>
      <c r="E2331" s="302" t="s">
        <v>6</v>
      </c>
      <c r="F2331" s="74">
        <v>0.11899999999999999</v>
      </c>
      <c r="G2331" s="64">
        <f>VLOOKUP(D2331,upahbahan,3,FALSE)</f>
        <v>100000</v>
      </c>
      <c r="H2331" s="64">
        <f t="shared" ref="H2331:H2334" si="239">F2331*G2331</f>
        <v>11900</v>
      </c>
      <c r="J2331" s="159"/>
      <c r="K2331" s="325"/>
    </row>
    <row r="2332" spans="3:11">
      <c r="C2332" s="301">
        <v>2</v>
      </c>
      <c r="D2332" s="59" t="str">
        <f>D2315</f>
        <v>Tukang listrik</v>
      </c>
      <c r="E2332" s="302" t="s">
        <v>6</v>
      </c>
      <c r="F2332" s="74">
        <v>0.19900000000000001</v>
      </c>
      <c r="G2332" s="64">
        <f>VLOOKUP(D2332,upahbahan,3,FALSE)</f>
        <v>145000</v>
      </c>
      <c r="H2332" s="64">
        <f t="shared" si="239"/>
        <v>28855</v>
      </c>
      <c r="J2332" s="159"/>
      <c r="K2332" s="325"/>
    </row>
    <row r="2333" spans="3:11">
      <c r="C2333" s="301">
        <v>3</v>
      </c>
      <c r="D2333" s="59" t="s">
        <v>18</v>
      </c>
      <c r="E2333" s="302" t="s">
        <v>6</v>
      </c>
      <c r="F2333" s="74">
        <v>0.02</v>
      </c>
      <c r="G2333" s="64">
        <f>VLOOKUP(D2333,upahbahan,3,FALSE)</f>
        <v>175000</v>
      </c>
      <c r="H2333" s="64">
        <f t="shared" si="239"/>
        <v>3500</v>
      </c>
      <c r="J2333" s="159"/>
      <c r="K2333" s="325"/>
    </row>
    <row r="2334" spans="3:11">
      <c r="C2334" s="301">
        <v>4</v>
      </c>
      <c r="D2334" s="59" t="s">
        <v>19</v>
      </c>
      <c r="E2334" s="302" t="s">
        <v>6</v>
      </c>
      <c r="F2334" s="74">
        <v>7.0000000000000001E-3</v>
      </c>
      <c r="G2334" s="64">
        <f>VLOOKUP(D2334,upahbahan,3,FALSE)</f>
        <v>200000</v>
      </c>
      <c r="H2334" s="64">
        <f t="shared" si="239"/>
        <v>1400</v>
      </c>
      <c r="J2334" s="159"/>
      <c r="K2334" s="325"/>
    </row>
    <row r="2335" spans="3:11">
      <c r="C2335" s="83" t="s">
        <v>1210</v>
      </c>
      <c r="D2335" s="80"/>
      <c r="E2335" s="80"/>
      <c r="F2335" s="187"/>
      <c r="G2335" s="218"/>
      <c r="H2335" s="64">
        <f>SUM(H2331:H2334)</f>
        <v>45655</v>
      </c>
      <c r="I2335" s="219"/>
      <c r="J2335" s="159"/>
      <c r="K2335" s="325"/>
    </row>
    <row r="2336" spans="3:11">
      <c r="C2336" s="72" t="s">
        <v>1211</v>
      </c>
      <c r="D2336" s="59" t="s">
        <v>1212</v>
      </c>
      <c r="E2336" s="73"/>
      <c r="F2336" s="205"/>
      <c r="G2336" s="73"/>
      <c r="H2336" s="73"/>
      <c r="J2336" s="159"/>
      <c r="K2336" s="325"/>
    </row>
    <row r="2337" spans="3:11">
      <c r="C2337" s="363" t="s">
        <v>1205</v>
      </c>
      <c r="D2337" s="77" t="s">
        <v>955</v>
      </c>
      <c r="E2337" s="68" t="s">
        <v>114</v>
      </c>
      <c r="F2337" s="181">
        <v>1.25</v>
      </c>
      <c r="G2337" s="64">
        <f>VLOOKUP(D2337,upahbahan,3,FALSE)</f>
        <v>265000</v>
      </c>
      <c r="H2337" s="64">
        <f t="shared" ref="H2337" si="240">F2337*G2337</f>
        <v>331250</v>
      </c>
      <c r="J2337" s="159"/>
      <c r="K2337" s="325"/>
    </row>
    <row r="2338" spans="3:11">
      <c r="C2338" s="83" t="s">
        <v>1216</v>
      </c>
      <c r="D2338" s="80"/>
      <c r="E2338" s="80"/>
      <c r="F2338" s="80"/>
      <c r="G2338" s="162"/>
      <c r="H2338" s="64">
        <f>SUM(H2337:H2337)</f>
        <v>331250</v>
      </c>
      <c r="J2338" s="159"/>
      <c r="K2338" s="325"/>
    </row>
    <row r="2339" spans="3:11">
      <c r="C2339" s="72" t="s">
        <v>1217</v>
      </c>
      <c r="D2339" s="59" t="s">
        <v>1218</v>
      </c>
      <c r="E2339" s="73"/>
      <c r="F2339" s="73"/>
      <c r="G2339" s="73"/>
      <c r="H2339" s="73"/>
      <c r="J2339" s="159"/>
      <c r="K2339" s="325"/>
    </row>
    <row r="2340" spans="3:11">
      <c r="C2340" s="83" t="s">
        <v>1219</v>
      </c>
      <c r="D2340" s="80"/>
      <c r="E2340" s="80"/>
      <c r="F2340" s="80"/>
      <c r="G2340" s="162"/>
      <c r="H2340" s="303">
        <v>0</v>
      </c>
      <c r="J2340" s="159"/>
      <c r="K2340" s="325"/>
    </row>
    <row r="2341" spans="3:11">
      <c r="C2341" s="58" t="s">
        <v>1220</v>
      </c>
      <c r="D2341" s="69" t="s">
        <v>1221</v>
      </c>
      <c r="E2341" s="70"/>
      <c r="F2341" s="70"/>
      <c r="G2341" s="71"/>
      <c r="H2341" s="304">
        <f>H2340+H2338+H2335</f>
        <v>376905</v>
      </c>
      <c r="I2341" s="319"/>
      <c r="J2341" s="159"/>
      <c r="K2341" s="325"/>
    </row>
    <row r="2342" spans="3:11">
      <c r="C2342" s="58" t="s">
        <v>1222</v>
      </c>
      <c r="D2342" s="69" t="s">
        <v>1325</v>
      </c>
      <c r="E2342" s="70"/>
      <c r="F2342" s="71"/>
      <c r="G2342" s="95">
        <f>$M$9</f>
        <v>0.1</v>
      </c>
      <c r="H2342" s="64">
        <f>H2341*G2342</f>
        <v>37690.5</v>
      </c>
      <c r="I2342" s="319"/>
      <c r="J2342" s="159"/>
      <c r="K2342" s="325"/>
    </row>
    <row r="2343" spans="3:11">
      <c r="C2343" s="58" t="s">
        <v>1223</v>
      </c>
      <c r="D2343" s="69" t="s">
        <v>1224</v>
      </c>
      <c r="E2343" s="70"/>
      <c r="F2343" s="70"/>
      <c r="G2343" s="71"/>
      <c r="H2343" s="305">
        <f>SUM(H2341:H2342)</f>
        <v>414595.5</v>
      </c>
      <c r="I2343" s="319"/>
      <c r="J2343" s="159"/>
      <c r="K2343" s="325"/>
    </row>
    <row r="2344" spans="3:11">
      <c r="J2344" s="159"/>
      <c r="K2344" s="325"/>
    </row>
    <row r="2345" spans="3:11">
      <c r="C2345" s="55" t="s">
        <v>3432</v>
      </c>
      <c r="D2345" s="366" t="s">
        <v>1763</v>
      </c>
      <c r="E2345" s="315"/>
      <c r="F2345" s="315"/>
      <c r="G2345" s="315"/>
      <c r="H2345" s="315"/>
      <c r="I2345" s="56">
        <f>ROUNDDOWN(H2360,-2)</f>
        <v>351300</v>
      </c>
      <c r="J2345" s="159"/>
      <c r="K2345" s="325"/>
    </row>
    <row r="2346" spans="3:11" ht="27.6">
      <c r="C2346" s="300" t="s">
        <v>1197</v>
      </c>
      <c r="D2346" s="300" t="s">
        <v>1198</v>
      </c>
      <c r="E2346" s="300" t="s">
        <v>1199</v>
      </c>
      <c r="F2346" s="300" t="s">
        <v>1200</v>
      </c>
      <c r="G2346" s="300" t="s">
        <v>1201</v>
      </c>
      <c r="H2346" s="300" t="s">
        <v>1202</v>
      </c>
      <c r="J2346" s="159"/>
      <c r="K2346" s="325"/>
    </row>
    <row r="2347" spans="3:11">
      <c r="C2347" s="72" t="s">
        <v>1203</v>
      </c>
      <c r="D2347" s="59" t="s">
        <v>1204</v>
      </c>
      <c r="E2347" s="73"/>
      <c r="F2347" s="73"/>
      <c r="G2347" s="73"/>
      <c r="H2347" s="73"/>
      <c r="J2347" s="159"/>
      <c r="K2347" s="325"/>
    </row>
    <row r="2348" spans="3:11">
      <c r="C2348" s="301">
        <v>1</v>
      </c>
      <c r="D2348" s="59" t="s">
        <v>5</v>
      </c>
      <c r="E2348" s="302" t="s">
        <v>6</v>
      </c>
      <c r="F2348" s="74">
        <v>0.11899999999999999</v>
      </c>
      <c r="G2348" s="64">
        <f>VLOOKUP(D2348,upahbahan,3,FALSE)</f>
        <v>100000</v>
      </c>
      <c r="H2348" s="64">
        <f t="shared" ref="H2348:H2351" si="241">F2348*G2348</f>
        <v>11900</v>
      </c>
      <c r="J2348" s="159"/>
      <c r="K2348" s="325"/>
    </row>
    <row r="2349" spans="3:11">
      <c r="C2349" s="301">
        <v>2</v>
      </c>
      <c r="D2349" s="59" t="str">
        <f>D2332</f>
        <v>Tukang listrik</v>
      </c>
      <c r="E2349" s="302" t="s">
        <v>6</v>
      </c>
      <c r="F2349" s="74">
        <v>0.19900000000000001</v>
      </c>
      <c r="G2349" s="64">
        <f>VLOOKUP(D2349,upahbahan,3,FALSE)</f>
        <v>145000</v>
      </c>
      <c r="H2349" s="64">
        <f t="shared" si="241"/>
        <v>28855</v>
      </c>
      <c r="J2349" s="159"/>
      <c r="K2349" s="325"/>
    </row>
    <row r="2350" spans="3:11">
      <c r="C2350" s="301">
        <v>3</v>
      </c>
      <c r="D2350" s="59" t="s">
        <v>18</v>
      </c>
      <c r="E2350" s="302" t="s">
        <v>6</v>
      </c>
      <c r="F2350" s="74">
        <v>0.02</v>
      </c>
      <c r="G2350" s="64">
        <f>VLOOKUP(D2350,upahbahan,3,FALSE)</f>
        <v>175000</v>
      </c>
      <c r="H2350" s="64">
        <f t="shared" si="241"/>
        <v>3500</v>
      </c>
      <c r="J2350" s="159"/>
      <c r="K2350" s="325"/>
    </row>
    <row r="2351" spans="3:11">
      <c r="C2351" s="301">
        <v>4</v>
      </c>
      <c r="D2351" s="59" t="s">
        <v>19</v>
      </c>
      <c r="E2351" s="302" t="s">
        <v>6</v>
      </c>
      <c r="F2351" s="74">
        <v>7.0000000000000001E-3</v>
      </c>
      <c r="G2351" s="64">
        <f>VLOOKUP(D2351,upahbahan,3,FALSE)</f>
        <v>200000</v>
      </c>
      <c r="H2351" s="64">
        <f t="shared" si="241"/>
        <v>1400</v>
      </c>
      <c r="J2351" s="159"/>
      <c r="K2351" s="325"/>
    </row>
    <row r="2352" spans="3:11">
      <c r="C2352" s="83" t="s">
        <v>1210</v>
      </c>
      <c r="D2352" s="80"/>
      <c r="E2352" s="80"/>
      <c r="F2352" s="187"/>
      <c r="G2352" s="218"/>
      <c r="H2352" s="64">
        <f>SUM(H2348:H2351)</f>
        <v>45655</v>
      </c>
      <c r="I2352" s="219"/>
      <c r="J2352" s="159"/>
      <c r="K2352" s="325"/>
    </row>
    <row r="2353" spans="3:11">
      <c r="C2353" s="72" t="s">
        <v>1211</v>
      </c>
      <c r="D2353" s="59" t="s">
        <v>1212</v>
      </c>
      <c r="E2353" s="73"/>
      <c r="F2353" s="205"/>
      <c r="G2353" s="73"/>
      <c r="H2353" s="73"/>
      <c r="J2353" s="159"/>
      <c r="K2353" s="325"/>
    </row>
    <row r="2354" spans="3:11">
      <c r="C2354" s="363" t="s">
        <v>1205</v>
      </c>
      <c r="D2354" s="77" t="s">
        <v>954</v>
      </c>
      <c r="E2354" s="68" t="s">
        <v>114</v>
      </c>
      <c r="F2354" s="181">
        <v>1.25</v>
      </c>
      <c r="G2354" s="64">
        <f>VLOOKUP(D2354,upahbahan,3,FALSE)</f>
        <v>219000</v>
      </c>
      <c r="H2354" s="64">
        <f t="shared" ref="H2354" si="242">F2354*G2354</f>
        <v>273750</v>
      </c>
      <c r="J2354" s="159"/>
      <c r="K2354" s="325"/>
    </row>
    <row r="2355" spans="3:11">
      <c r="C2355" s="83" t="s">
        <v>1216</v>
      </c>
      <c r="D2355" s="80"/>
      <c r="E2355" s="80"/>
      <c r="F2355" s="80"/>
      <c r="G2355" s="162"/>
      <c r="H2355" s="64">
        <f>SUM(H2354:H2354)</f>
        <v>273750</v>
      </c>
      <c r="J2355" s="159"/>
      <c r="K2355" s="325"/>
    </row>
    <row r="2356" spans="3:11">
      <c r="C2356" s="72" t="s">
        <v>1217</v>
      </c>
      <c r="D2356" s="59" t="s">
        <v>1218</v>
      </c>
      <c r="E2356" s="73"/>
      <c r="F2356" s="73"/>
      <c r="G2356" s="73"/>
      <c r="H2356" s="73"/>
      <c r="J2356" s="159"/>
      <c r="K2356" s="325"/>
    </row>
    <row r="2357" spans="3:11">
      <c r="C2357" s="83" t="s">
        <v>1219</v>
      </c>
      <c r="D2357" s="80"/>
      <c r="E2357" s="80"/>
      <c r="F2357" s="80"/>
      <c r="G2357" s="162"/>
      <c r="H2357" s="303">
        <v>0</v>
      </c>
      <c r="J2357" s="159"/>
      <c r="K2357" s="325"/>
    </row>
    <row r="2358" spans="3:11">
      <c r="C2358" s="58" t="s">
        <v>1220</v>
      </c>
      <c r="D2358" s="69" t="s">
        <v>1221</v>
      </c>
      <c r="E2358" s="70"/>
      <c r="F2358" s="70"/>
      <c r="G2358" s="71"/>
      <c r="H2358" s="304">
        <f>H2357+H2355+H2352</f>
        <v>319405</v>
      </c>
      <c r="I2358" s="319"/>
      <c r="J2358" s="159"/>
      <c r="K2358" s="325"/>
    </row>
    <row r="2359" spans="3:11">
      <c r="C2359" s="58" t="s">
        <v>1222</v>
      </c>
      <c r="D2359" s="69" t="s">
        <v>1325</v>
      </c>
      <c r="E2359" s="70"/>
      <c r="F2359" s="71"/>
      <c r="G2359" s="95">
        <f>$M$9</f>
        <v>0.1</v>
      </c>
      <c r="H2359" s="64">
        <f>H2358*G2359</f>
        <v>31940.5</v>
      </c>
      <c r="I2359" s="319"/>
      <c r="J2359" s="159"/>
      <c r="K2359" s="325"/>
    </row>
    <row r="2360" spans="3:11">
      <c r="C2360" s="58" t="s">
        <v>1223</v>
      </c>
      <c r="D2360" s="69" t="s">
        <v>1224</v>
      </c>
      <c r="E2360" s="70"/>
      <c r="F2360" s="70"/>
      <c r="G2360" s="71"/>
      <c r="H2360" s="305">
        <f>SUM(H2358:H2359)</f>
        <v>351345.5</v>
      </c>
      <c r="I2360" s="319"/>
      <c r="J2360" s="159"/>
      <c r="K2360" s="325"/>
    </row>
    <row r="2361" spans="3:11">
      <c r="C2361" s="57"/>
      <c r="D2361" s="81"/>
      <c r="E2361" s="81"/>
      <c r="F2361" s="81"/>
      <c r="G2361" s="81"/>
      <c r="H2361" s="82"/>
      <c r="J2361" s="159"/>
      <c r="K2361" s="325"/>
    </row>
    <row r="2362" spans="3:11">
      <c r="C2362" s="55" t="s">
        <v>3433</v>
      </c>
      <c r="D2362" s="366" t="s">
        <v>1764</v>
      </c>
      <c r="E2362" s="315"/>
      <c r="F2362" s="315"/>
      <c r="G2362" s="315"/>
      <c r="H2362" s="315"/>
      <c r="I2362" s="56">
        <f>ROUNDDOWN(H2377,-2)</f>
        <v>290800</v>
      </c>
      <c r="J2362" s="159"/>
      <c r="K2362" s="325"/>
    </row>
    <row r="2363" spans="3:11" ht="27.6">
      <c r="C2363" s="300" t="s">
        <v>1197</v>
      </c>
      <c r="D2363" s="300" t="s">
        <v>1198</v>
      </c>
      <c r="E2363" s="300" t="s">
        <v>1199</v>
      </c>
      <c r="F2363" s="300" t="s">
        <v>1200</v>
      </c>
      <c r="G2363" s="300" t="s">
        <v>1201</v>
      </c>
      <c r="H2363" s="300" t="s">
        <v>1202</v>
      </c>
      <c r="J2363" s="159"/>
      <c r="K2363" s="325"/>
    </row>
    <row r="2364" spans="3:11">
      <c r="C2364" s="72" t="s">
        <v>1203</v>
      </c>
      <c r="D2364" s="59" t="s">
        <v>1204</v>
      </c>
      <c r="E2364" s="73"/>
      <c r="F2364" s="73"/>
      <c r="G2364" s="73"/>
      <c r="H2364" s="73"/>
      <c r="J2364" s="159"/>
      <c r="K2364" s="325"/>
    </row>
    <row r="2365" spans="3:11">
      <c r="C2365" s="301">
        <v>1</v>
      </c>
      <c r="D2365" s="59" t="s">
        <v>5</v>
      </c>
      <c r="E2365" s="302" t="s">
        <v>6</v>
      </c>
      <c r="F2365" s="74">
        <v>0.11899999999999999</v>
      </c>
      <c r="G2365" s="64">
        <f>VLOOKUP(D2365,upahbahan,3,FALSE)</f>
        <v>100000</v>
      </c>
      <c r="H2365" s="64">
        <f t="shared" ref="H2365:H2368" si="243">F2365*G2365</f>
        <v>11900</v>
      </c>
      <c r="J2365" s="159"/>
      <c r="K2365" s="325"/>
    </row>
    <row r="2366" spans="3:11">
      <c r="C2366" s="301">
        <v>2</v>
      </c>
      <c r="D2366" s="59" t="str">
        <f>D2349</f>
        <v>Tukang listrik</v>
      </c>
      <c r="E2366" s="302" t="s">
        <v>6</v>
      </c>
      <c r="F2366" s="74">
        <v>0.19900000000000001</v>
      </c>
      <c r="G2366" s="64">
        <f>VLOOKUP(D2366,upahbahan,3,FALSE)</f>
        <v>145000</v>
      </c>
      <c r="H2366" s="64">
        <f t="shared" si="243"/>
        <v>28855</v>
      </c>
      <c r="J2366" s="159"/>
      <c r="K2366" s="325"/>
    </row>
    <row r="2367" spans="3:11">
      <c r="C2367" s="301">
        <v>3</v>
      </c>
      <c r="D2367" s="59" t="s">
        <v>18</v>
      </c>
      <c r="E2367" s="302" t="s">
        <v>6</v>
      </c>
      <c r="F2367" s="74">
        <v>0.02</v>
      </c>
      <c r="G2367" s="64">
        <f>VLOOKUP(D2367,upahbahan,3,FALSE)</f>
        <v>175000</v>
      </c>
      <c r="H2367" s="64">
        <f t="shared" si="243"/>
        <v>3500</v>
      </c>
      <c r="J2367" s="159"/>
      <c r="K2367" s="325"/>
    </row>
    <row r="2368" spans="3:11">
      <c r="C2368" s="301">
        <v>4</v>
      </c>
      <c r="D2368" s="59" t="s">
        <v>19</v>
      </c>
      <c r="E2368" s="302" t="s">
        <v>6</v>
      </c>
      <c r="F2368" s="74">
        <v>7.0000000000000001E-3</v>
      </c>
      <c r="G2368" s="64">
        <f>VLOOKUP(D2368,upahbahan,3,FALSE)</f>
        <v>200000</v>
      </c>
      <c r="H2368" s="64">
        <f t="shared" si="243"/>
        <v>1400</v>
      </c>
      <c r="J2368" s="159"/>
      <c r="K2368" s="325"/>
    </row>
    <row r="2369" spans="3:11">
      <c r="C2369" s="83" t="s">
        <v>1210</v>
      </c>
      <c r="D2369" s="80"/>
      <c r="E2369" s="80"/>
      <c r="F2369" s="187"/>
      <c r="G2369" s="218"/>
      <c r="H2369" s="64">
        <f>SUM(H2365:H2368)</f>
        <v>45655</v>
      </c>
      <c r="I2369" s="219"/>
      <c r="J2369" s="159"/>
      <c r="K2369" s="325"/>
    </row>
    <row r="2370" spans="3:11">
      <c r="C2370" s="72" t="s">
        <v>1211</v>
      </c>
      <c r="D2370" s="59" t="s">
        <v>1212</v>
      </c>
      <c r="E2370" s="73"/>
      <c r="F2370" s="205"/>
      <c r="G2370" s="73"/>
      <c r="H2370" s="73"/>
      <c r="J2370" s="159"/>
      <c r="K2370" s="325"/>
    </row>
    <row r="2371" spans="3:11">
      <c r="C2371" s="363" t="s">
        <v>1205</v>
      </c>
      <c r="D2371" s="77" t="s">
        <v>953</v>
      </c>
      <c r="E2371" s="68" t="s">
        <v>114</v>
      </c>
      <c r="F2371" s="181">
        <v>1.25</v>
      </c>
      <c r="G2371" s="64">
        <f>VLOOKUP(D2371,upahbahan,3,FALSE)</f>
        <v>175000</v>
      </c>
      <c r="H2371" s="64">
        <f t="shared" ref="H2371" si="244">F2371*G2371</f>
        <v>218750</v>
      </c>
      <c r="J2371" s="159"/>
      <c r="K2371" s="325"/>
    </row>
    <row r="2372" spans="3:11">
      <c r="C2372" s="83" t="s">
        <v>1216</v>
      </c>
      <c r="D2372" s="80"/>
      <c r="E2372" s="80"/>
      <c r="F2372" s="80"/>
      <c r="G2372" s="162"/>
      <c r="H2372" s="64">
        <f>SUM(H2371:H2371)</f>
        <v>218750</v>
      </c>
      <c r="J2372" s="159"/>
      <c r="K2372" s="325"/>
    </row>
    <row r="2373" spans="3:11">
      <c r="C2373" s="72" t="s">
        <v>1217</v>
      </c>
      <c r="D2373" s="59" t="s">
        <v>1218</v>
      </c>
      <c r="E2373" s="73"/>
      <c r="F2373" s="73"/>
      <c r="G2373" s="73"/>
      <c r="H2373" s="73"/>
      <c r="J2373" s="159"/>
      <c r="K2373" s="325"/>
    </row>
    <row r="2374" spans="3:11">
      <c r="C2374" s="83" t="s">
        <v>1219</v>
      </c>
      <c r="D2374" s="80"/>
      <c r="E2374" s="80"/>
      <c r="F2374" s="80"/>
      <c r="G2374" s="162"/>
      <c r="H2374" s="303">
        <v>0</v>
      </c>
      <c r="J2374" s="159"/>
      <c r="K2374" s="325"/>
    </row>
    <row r="2375" spans="3:11">
      <c r="C2375" s="58" t="s">
        <v>1220</v>
      </c>
      <c r="D2375" s="69" t="s">
        <v>1221</v>
      </c>
      <c r="E2375" s="70"/>
      <c r="F2375" s="70"/>
      <c r="G2375" s="71"/>
      <c r="H2375" s="304">
        <f>H2374+H2372+H2369</f>
        <v>264405</v>
      </c>
      <c r="I2375" s="319"/>
      <c r="J2375" s="159"/>
      <c r="K2375" s="325"/>
    </row>
    <row r="2376" spans="3:11">
      <c r="C2376" s="58" t="s">
        <v>1222</v>
      </c>
      <c r="D2376" s="69" t="s">
        <v>1325</v>
      </c>
      <c r="E2376" s="70"/>
      <c r="F2376" s="71"/>
      <c r="G2376" s="95">
        <f>$M$9</f>
        <v>0.1</v>
      </c>
      <c r="H2376" s="64">
        <f>H2375*G2376</f>
        <v>26440.5</v>
      </c>
      <c r="I2376" s="319"/>
      <c r="J2376" s="159"/>
      <c r="K2376" s="325"/>
    </row>
    <row r="2377" spans="3:11">
      <c r="C2377" s="58" t="s">
        <v>1223</v>
      </c>
      <c r="D2377" s="69" t="s">
        <v>1224</v>
      </c>
      <c r="E2377" s="70"/>
      <c r="F2377" s="70"/>
      <c r="G2377" s="71"/>
      <c r="H2377" s="305">
        <f>SUM(H2375:H2376)</f>
        <v>290845.5</v>
      </c>
      <c r="I2377" s="319"/>
      <c r="J2377" s="159"/>
      <c r="K2377" s="325"/>
    </row>
    <row r="2378" spans="3:11">
      <c r="C2378" s="57"/>
      <c r="D2378" s="81"/>
      <c r="E2378" s="81"/>
      <c r="F2378" s="81"/>
      <c r="G2378" s="81"/>
      <c r="H2378" s="82"/>
      <c r="J2378" s="159"/>
      <c r="K2378" s="325"/>
    </row>
    <row r="2379" spans="3:11">
      <c r="C2379" s="55" t="s">
        <v>3434</v>
      </c>
      <c r="D2379" s="366" t="s">
        <v>1765</v>
      </c>
      <c r="E2379" s="315"/>
      <c r="F2379" s="315"/>
      <c r="G2379" s="315"/>
      <c r="H2379" s="315"/>
      <c r="I2379" s="56">
        <f>ROUNDDOWN(H2394,-2)</f>
        <v>514800</v>
      </c>
      <c r="J2379" s="159"/>
      <c r="K2379" s="325"/>
    </row>
    <row r="2380" spans="3:11" ht="27.6">
      <c r="C2380" s="300" t="s">
        <v>1197</v>
      </c>
      <c r="D2380" s="300" t="s">
        <v>1198</v>
      </c>
      <c r="E2380" s="300" t="s">
        <v>1199</v>
      </c>
      <c r="F2380" s="300" t="s">
        <v>1200</v>
      </c>
      <c r="G2380" s="300" t="s">
        <v>1201</v>
      </c>
      <c r="H2380" s="300" t="s">
        <v>1202</v>
      </c>
      <c r="J2380" s="159"/>
      <c r="K2380" s="325"/>
    </row>
    <row r="2381" spans="3:11">
      <c r="C2381" s="72" t="s">
        <v>1203</v>
      </c>
      <c r="D2381" s="59" t="s">
        <v>1204</v>
      </c>
      <c r="E2381" s="73"/>
      <c r="F2381" s="73"/>
      <c r="G2381" s="73"/>
      <c r="H2381" s="73"/>
      <c r="J2381" s="159"/>
      <c r="K2381" s="325"/>
    </row>
    <row r="2382" spans="3:11">
      <c r="C2382" s="301">
        <v>1</v>
      </c>
      <c r="D2382" s="59" t="s">
        <v>5</v>
      </c>
      <c r="E2382" s="302" t="s">
        <v>6</v>
      </c>
      <c r="F2382" s="74">
        <v>0.11899999999999999</v>
      </c>
      <c r="G2382" s="64">
        <f>VLOOKUP(D2382,upahbahan,3,FALSE)</f>
        <v>100000</v>
      </c>
      <c r="H2382" s="64">
        <f t="shared" ref="H2382:H2385" si="245">F2382*G2382</f>
        <v>11900</v>
      </c>
      <c r="J2382" s="159"/>
      <c r="K2382" s="325"/>
    </row>
    <row r="2383" spans="3:11">
      <c r="C2383" s="301">
        <v>2</v>
      </c>
      <c r="D2383" s="59" t="str">
        <f>D2332</f>
        <v>Tukang listrik</v>
      </c>
      <c r="E2383" s="302" t="s">
        <v>6</v>
      </c>
      <c r="F2383" s="74">
        <v>0.19900000000000001</v>
      </c>
      <c r="G2383" s="64">
        <f>VLOOKUP(D2383,upahbahan,3,FALSE)</f>
        <v>145000</v>
      </c>
      <c r="H2383" s="64">
        <f t="shared" si="245"/>
        <v>28855</v>
      </c>
      <c r="J2383" s="159"/>
      <c r="K2383" s="325"/>
    </row>
    <row r="2384" spans="3:11">
      <c r="C2384" s="301">
        <v>3</v>
      </c>
      <c r="D2384" s="59" t="s">
        <v>18</v>
      </c>
      <c r="E2384" s="302" t="s">
        <v>6</v>
      </c>
      <c r="F2384" s="74">
        <v>0.02</v>
      </c>
      <c r="G2384" s="64">
        <f>VLOOKUP(D2384,upahbahan,3,FALSE)</f>
        <v>175000</v>
      </c>
      <c r="H2384" s="64">
        <f t="shared" si="245"/>
        <v>3500</v>
      </c>
      <c r="J2384" s="159"/>
      <c r="K2384" s="325"/>
    </row>
    <row r="2385" spans="3:11">
      <c r="C2385" s="301">
        <v>4</v>
      </c>
      <c r="D2385" s="59" t="s">
        <v>19</v>
      </c>
      <c r="E2385" s="302" t="s">
        <v>6</v>
      </c>
      <c r="F2385" s="74">
        <v>7.0000000000000001E-3</v>
      </c>
      <c r="G2385" s="64">
        <f>VLOOKUP(D2385,upahbahan,3,FALSE)</f>
        <v>200000</v>
      </c>
      <c r="H2385" s="64">
        <f t="shared" si="245"/>
        <v>1400</v>
      </c>
      <c r="J2385" s="159"/>
      <c r="K2385" s="325"/>
    </row>
    <row r="2386" spans="3:11">
      <c r="C2386" s="83" t="s">
        <v>1210</v>
      </c>
      <c r="D2386" s="80"/>
      <c r="E2386" s="80"/>
      <c r="F2386" s="187"/>
      <c r="G2386" s="218"/>
      <c r="H2386" s="64">
        <f>SUM(H2382:H2385)</f>
        <v>45655</v>
      </c>
      <c r="I2386" s="219"/>
      <c r="J2386" s="159"/>
      <c r="K2386" s="325"/>
    </row>
    <row r="2387" spans="3:11">
      <c r="C2387" s="72" t="s">
        <v>1211</v>
      </c>
      <c r="D2387" s="59" t="s">
        <v>1212</v>
      </c>
      <c r="E2387" s="73"/>
      <c r="F2387" s="205"/>
      <c r="G2387" s="73"/>
      <c r="H2387" s="73"/>
      <c r="J2387" s="159"/>
      <c r="K2387" s="325"/>
    </row>
    <row r="2388" spans="3:11">
      <c r="C2388" s="363" t="s">
        <v>1205</v>
      </c>
      <c r="D2388" s="77" t="s">
        <v>957</v>
      </c>
      <c r="E2388" s="68" t="s">
        <v>114</v>
      </c>
      <c r="F2388" s="227">
        <v>1.2</v>
      </c>
      <c r="G2388" s="64">
        <f>VLOOKUP(D2388,upahbahan,3,FALSE)</f>
        <v>352000</v>
      </c>
      <c r="H2388" s="64">
        <f t="shared" ref="H2388" si="246">F2388*G2388</f>
        <v>422400</v>
      </c>
      <c r="J2388" s="159"/>
      <c r="K2388" s="325"/>
    </row>
    <row r="2389" spans="3:11">
      <c r="C2389" s="83" t="s">
        <v>1216</v>
      </c>
      <c r="D2389" s="80"/>
      <c r="E2389" s="80"/>
      <c r="F2389" s="80"/>
      <c r="G2389" s="162"/>
      <c r="H2389" s="64">
        <f>SUM(H2388:H2388)</f>
        <v>422400</v>
      </c>
      <c r="J2389" s="159"/>
      <c r="K2389" s="325"/>
    </row>
    <row r="2390" spans="3:11">
      <c r="C2390" s="72" t="s">
        <v>1217</v>
      </c>
      <c r="D2390" s="59" t="s">
        <v>1218</v>
      </c>
      <c r="E2390" s="73"/>
      <c r="F2390" s="73"/>
      <c r="G2390" s="73"/>
      <c r="H2390" s="73"/>
      <c r="J2390" s="159"/>
      <c r="K2390" s="325"/>
    </row>
    <row r="2391" spans="3:11">
      <c r="C2391" s="83" t="s">
        <v>1219</v>
      </c>
      <c r="D2391" s="80"/>
      <c r="E2391" s="80"/>
      <c r="F2391" s="80"/>
      <c r="G2391" s="162"/>
      <c r="H2391" s="303">
        <v>0</v>
      </c>
      <c r="J2391" s="159"/>
      <c r="K2391" s="325"/>
    </row>
    <row r="2392" spans="3:11">
      <c r="C2392" s="58" t="s">
        <v>1220</v>
      </c>
      <c r="D2392" s="69" t="s">
        <v>1221</v>
      </c>
      <c r="E2392" s="70"/>
      <c r="F2392" s="70"/>
      <c r="G2392" s="71"/>
      <c r="H2392" s="304">
        <f>H2391+H2389+H2386</f>
        <v>468055</v>
      </c>
      <c r="I2392" s="319"/>
      <c r="J2392" s="159"/>
      <c r="K2392" s="325"/>
    </row>
    <row r="2393" spans="3:11">
      <c r="C2393" s="58" t="s">
        <v>1222</v>
      </c>
      <c r="D2393" s="69" t="s">
        <v>1325</v>
      </c>
      <c r="E2393" s="70"/>
      <c r="F2393" s="71"/>
      <c r="G2393" s="95">
        <f>$M$9</f>
        <v>0.1</v>
      </c>
      <c r="H2393" s="64">
        <f>H2392*G2393</f>
        <v>46805.5</v>
      </c>
      <c r="I2393" s="319"/>
      <c r="J2393" s="159"/>
      <c r="K2393" s="325"/>
    </row>
    <row r="2394" spans="3:11">
      <c r="C2394" s="58" t="s">
        <v>1223</v>
      </c>
      <c r="D2394" s="69" t="s">
        <v>1224</v>
      </c>
      <c r="E2394" s="70"/>
      <c r="F2394" s="70"/>
      <c r="G2394" s="71"/>
      <c r="H2394" s="305">
        <f>SUM(H2392:H2393)</f>
        <v>514860.5</v>
      </c>
      <c r="I2394" s="319"/>
      <c r="J2394" s="159"/>
      <c r="K2394" s="325"/>
    </row>
    <row r="2395" spans="3:11">
      <c r="J2395" s="159"/>
      <c r="K2395" s="325"/>
    </row>
    <row r="2396" spans="3:11">
      <c r="C2396" s="55" t="s">
        <v>3435</v>
      </c>
      <c r="D2396" s="366" t="s">
        <v>1766</v>
      </c>
      <c r="E2396" s="315"/>
      <c r="F2396" s="315"/>
      <c r="G2396" s="315"/>
      <c r="H2396" s="315"/>
      <c r="I2396" s="56">
        <f>ROUNDDOWN(H2411,-2)</f>
        <v>458100</v>
      </c>
      <c r="J2396" s="159"/>
      <c r="K2396" s="325"/>
    </row>
    <row r="2397" spans="3:11" ht="27.6">
      <c r="C2397" s="300" t="s">
        <v>1197</v>
      </c>
      <c r="D2397" s="300" t="s">
        <v>1198</v>
      </c>
      <c r="E2397" s="300" t="s">
        <v>1199</v>
      </c>
      <c r="F2397" s="300" t="s">
        <v>1200</v>
      </c>
      <c r="G2397" s="300" t="s">
        <v>1201</v>
      </c>
      <c r="H2397" s="300" t="s">
        <v>1202</v>
      </c>
      <c r="J2397" s="159"/>
      <c r="K2397" s="325"/>
    </row>
    <row r="2398" spans="3:11">
      <c r="C2398" s="72" t="s">
        <v>1203</v>
      </c>
      <c r="D2398" s="59" t="s">
        <v>1204</v>
      </c>
      <c r="E2398" s="73"/>
      <c r="F2398" s="73"/>
      <c r="G2398" s="73"/>
      <c r="H2398" s="73"/>
      <c r="J2398" s="159"/>
      <c r="K2398" s="325"/>
    </row>
    <row r="2399" spans="3:11">
      <c r="C2399" s="301">
        <v>1</v>
      </c>
      <c r="D2399" s="59" t="s">
        <v>5</v>
      </c>
      <c r="E2399" s="302" t="s">
        <v>6</v>
      </c>
      <c r="F2399" s="74">
        <v>0.11899999999999999</v>
      </c>
      <c r="G2399" s="64">
        <f>VLOOKUP(D2399,upahbahan,3,FALSE)</f>
        <v>100000</v>
      </c>
      <c r="H2399" s="64">
        <f t="shared" ref="H2399:H2402" si="247">F2399*G2399</f>
        <v>11900</v>
      </c>
      <c r="J2399" s="159"/>
      <c r="K2399" s="325"/>
    </row>
    <row r="2400" spans="3:11">
      <c r="C2400" s="301">
        <v>2</v>
      </c>
      <c r="D2400" s="59" t="str">
        <f>D2349</f>
        <v>Tukang listrik</v>
      </c>
      <c r="E2400" s="302" t="s">
        <v>6</v>
      </c>
      <c r="F2400" s="74">
        <v>0.19900000000000001</v>
      </c>
      <c r="G2400" s="64">
        <f>VLOOKUP(D2400,upahbahan,3,FALSE)</f>
        <v>145000</v>
      </c>
      <c r="H2400" s="64">
        <f t="shared" si="247"/>
        <v>28855</v>
      </c>
      <c r="J2400" s="159"/>
      <c r="K2400" s="325"/>
    </row>
    <row r="2401" spans="3:11">
      <c r="C2401" s="301">
        <v>3</v>
      </c>
      <c r="D2401" s="59" t="s">
        <v>18</v>
      </c>
      <c r="E2401" s="302" t="s">
        <v>6</v>
      </c>
      <c r="F2401" s="74">
        <v>0.02</v>
      </c>
      <c r="G2401" s="64">
        <f>VLOOKUP(D2401,upahbahan,3,FALSE)</f>
        <v>175000</v>
      </c>
      <c r="H2401" s="64">
        <f t="shared" si="247"/>
        <v>3500</v>
      </c>
      <c r="J2401" s="159"/>
      <c r="K2401" s="325"/>
    </row>
    <row r="2402" spans="3:11">
      <c r="C2402" s="301">
        <v>4</v>
      </c>
      <c r="D2402" s="59" t="s">
        <v>19</v>
      </c>
      <c r="E2402" s="302" t="s">
        <v>6</v>
      </c>
      <c r="F2402" s="74">
        <v>7.0000000000000001E-3</v>
      </c>
      <c r="G2402" s="64">
        <f>VLOOKUP(D2402,upahbahan,3,FALSE)</f>
        <v>200000</v>
      </c>
      <c r="H2402" s="64">
        <f t="shared" si="247"/>
        <v>1400</v>
      </c>
      <c r="J2402" s="159"/>
      <c r="K2402" s="325"/>
    </row>
    <row r="2403" spans="3:11">
      <c r="C2403" s="83" t="s">
        <v>1210</v>
      </c>
      <c r="D2403" s="80"/>
      <c r="E2403" s="80"/>
      <c r="F2403" s="187"/>
      <c r="G2403" s="218"/>
      <c r="H2403" s="64">
        <f>SUM(H2399:H2402)</f>
        <v>45655</v>
      </c>
      <c r="I2403" s="219"/>
      <c r="J2403" s="159"/>
      <c r="K2403" s="325"/>
    </row>
    <row r="2404" spans="3:11">
      <c r="C2404" s="72" t="s">
        <v>1211</v>
      </c>
      <c r="D2404" s="59" t="s">
        <v>1212</v>
      </c>
      <c r="E2404" s="73"/>
      <c r="F2404" s="205"/>
      <c r="G2404" s="73"/>
      <c r="H2404" s="73"/>
      <c r="J2404" s="159"/>
      <c r="K2404" s="325"/>
    </row>
    <row r="2405" spans="3:11">
      <c r="C2405" s="363" t="s">
        <v>1205</v>
      </c>
      <c r="D2405" s="77" t="s">
        <v>956</v>
      </c>
      <c r="E2405" s="68" t="s">
        <v>114</v>
      </c>
      <c r="F2405" s="227">
        <v>1.2</v>
      </c>
      <c r="G2405" s="64">
        <f>VLOOKUP(D2405,upahbahan,3,FALSE)</f>
        <v>309000</v>
      </c>
      <c r="H2405" s="64">
        <f>F2405*G2405</f>
        <v>370800</v>
      </c>
      <c r="J2405" s="159"/>
      <c r="K2405" s="325"/>
    </row>
    <row r="2406" spans="3:11">
      <c r="C2406" s="83" t="s">
        <v>1216</v>
      </c>
      <c r="D2406" s="80"/>
      <c r="E2406" s="80"/>
      <c r="F2406" s="80"/>
      <c r="G2406" s="162"/>
      <c r="H2406" s="64">
        <f>SUM(H2405:H2405)</f>
        <v>370800</v>
      </c>
      <c r="J2406" s="159"/>
      <c r="K2406" s="325"/>
    </row>
    <row r="2407" spans="3:11">
      <c r="C2407" s="72" t="s">
        <v>1217</v>
      </c>
      <c r="D2407" s="59" t="s">
        <v>1218</v>
      </c>
      <c r="E2407" s="73"/>
      <c r="F2407" s="73"/>
      <c r="G2407" s="73"/>
      <c r="H2407" s="73"/>
      <c r="J2407" s="159"/>
      <c r="K2407" s="325"/>
    </row>
    <row r="2408" spans="3:11">
      <c r="C2408" s="83" t="s">
        <v>1219</v>
      </c>
      <c r="D2408" s="80"/>
      <c r="E2408" s="80"/>
      <c r="F2408" s="80"/>
      <c r="G2408" s="162"/>
      <c r="H2408" s="303">
        <v>0</v>
      </c>
      <c r="J2408" s="159"/>
      <c r="K2408" s="325"/>
    </row>
    <row r="2409" spans="3:11">
      <c r="C2409" s="58" t="s">
        <v>1220</v>
      </c>
      <c r="D2409" s="69" t="s">
        <v>1221</v>
      </c>
      <c r="E2409" s="70"/>
      <c r="F2409" s="70"/>
      <c r="G2409" s="71"/>
      <c r="H2409" s="304">
        <f>H2408+H2406+H2403</f>
        <v>416455</v>
      </c>
      <c r="I2409" s="319"/>
      <c r="J2409" s="159"/>
      <c r="K2409" s="325"/>
    </row>
    <row r="2410" spans="3:11">
      <c r="C2410" s="58" t="s">
        <v>1222</v>
      </c>
      <c r="D2410" s="69" t="s">
        <v>1325</v>
      </c>
      <c r="E2410" s="70"/>
      <c r="F2410" s="71"/>
      <c r="G2410" s="95">
        <f>$M$9</f>
        <v>0.1</v>
      </c>
      <c r="H2410" s="64">
        <f>H2409*G2410</f>
        <v>41645.5</v>
      </c>
      <c r="I2410" s="319"/>
      <c r="J2410" s="159"/>
      <c r="K2410" s="325"/>
    </row>
    <row r="2411" spans="3:11">
      <c r="C2411" s="58" t="s">
        <v>1223</v>
      </c>
      <c r="D2411" s="69" t="s">
        <v>1224</v>
      </c>
      <c r="E2411" s="70"/>
      <c r="F2411" s="70"/>
      <c r="G2411" s="71"/>
      <c r="H2411" s="305">
        <f>SUM(H2409:H2410)</f>
        <v>458100.5</v>
      </c>
      <c r="I2411" s="319"/>
      <c r="J2411" s="159"/>
      <c r="K2411" s="325"/>
    </row>
    <row r="2412" spans="3:11">
      <c r="J2412" s="159"/>
      <c r="K2412" s="325"/>
    </row>
    <row r="2413" spans="3:11">
      <c r="C2413" s="55" t="s">
        <v>3436</v>
      </c>
      <c r="D2413" s="366" t="s">
        <v>1767</v>
      </c>
      <c r="E2413" s="315"/>
      <c r="F2413" s="315"/>
      <c r="G2413" s="315"/>
      <c r="H2413" s="315"/>
      <c r="I2413" s="56">
        <f>ROUNDDOWN(H2428,-2)</f>
        <v>400000</v>
      </c>
      <c r="J2413" s="159"/>
      <c r="K2413" s="325"/>
    </row>
    <row r="2414" spans="3:11" ht="27.6">
      <c r="C2414" s="300" t="s">
        <v>1197</v>
      </c>
      <c r="D2414" s="300" t="s">
        <v>1198</v>
      </c>
      <c r="E2414" s="300" t="s">
        <v>1199</v>
      </c>
      <c r="F2414" s="300" t="s">
        <v>1200</v>
      </c>
      <c r="G2414" s="300" t="s">
        <v>1201</v>
      </c>
      <c r="H2414" s="300" t="s">
        <v>1202</v>
      </c>
      <c r="J2414" s="159"/>
      <c r="K2414" s="325"/>
    </row>
    <row r="2415" spans="3:11">
      <c r="C2415" s="72" t="s">
        <v>1203</v>
      </c>
      <c r="D2415" s="59" t="s">
        <v>1204</v>
      </c>
      <c r="E2415" s="73"/>
      <c r="F2415" s="73"/>
      <c r="G2415" s="73"/>
      <c r="H2415" s="73"/>
      <c r="J2415" s="159"/>
      <c r="K2415" s="325"/>
    </row>
    <row r="2416" spans="3:11">
      <c r="C2416" s="301">
        <v>1</v>
      </c>
      <c r="D2416" s="59" t="s">
        <v>5</v>
      </c>
      <c r="E2416" s="302" t="s">
        <v>6</v>
      </c>
      <c r="F2416" s="74">
        <v>0.11899999999999999</v>
      </c>
      <c r="G2416" s="64">
        <f>VLOOKUP(D2416,upahbahan,3,FALSE)</f>
        <v>100000</v>
      </c>
      <c r="H2416" s="64">
        <f t="shared" ref="H2416:H2419" si="248">F2416*G2416</f>
        <v>11900</v>
      </c>
      <c r="J2416" s="159"/>
      <c r="K2416" s="325"/>
    </row>
    <row r="2417" spans="3:11">
      <c r="C2417" s="301">
        <v>2</v>
      </c>
      <c r="D2417" s="59" t="str">
        <f>D2366</f>
        <v>Tukang listrik</v>
      </c>
      <c r="E2417" s="302" t="s">
        <v>6</v>
      </c>
      <c r="F2417" s="74">
        <v>0.19900000000000001</v>
      </c>
      <c r="G2417" s="64">
        <f>VLOOKUP(D2417,upahbahan,3,FALSE)</f>
        <v>145000</v>
      </c>
      <c r="H2417" s="64">
        <f t="shared" si="248"/>
        <v>28855</v>
      </c>
      <c r="J2417" s="159"/>
      <c r="K2417" s="325"/>
    </row>
    <row r="2418" spans="3:11">
      <c r="C2418" s="301">
        <v>3</v>
      </c>
      <c r="D2418" s="59" t="s">
        <v>18</v>
      </c>
      <c r="E2418" s="302" t="s">
        <v>6</v>
      </c>
      <c r="F2418" s="74">
        <v>0.02</v>
      </c>
      <c r="G2418" s="64">
        <f>VLOOKUP(D2418,upahbahan,3,FALSE)</f>
        <v>175000</v>
      </c>
      <c r="H2418" s="64">
        <f t="shared" si="248"/>
        <v>3500</v>
      </c>
      <c r="J2418" s="159"/>
      <c r="K2418" s="325"/>
    </row>
    <row r="2419" spans="3:11">
      <c r="C2419" s="301">
        <v>4</v>
      </c>
      <c r="D2419" s="59" t="s">
        <v>19</v>
      </c>
      <c r="E2419" s="302" t="s">
        <v>6</v>
      </c>
      <c r="F2419" s="74">
        <v>7.0000000000000001E-3</v>
      </c>
      <c r="G2419" s="64">
        <f>VLOOKUP(D2419,upahbahan,3,FALSE)</f>
        <v>200000</v>
      </c>
      <c r="H2419" s="64">
        <f t="shared" si="248"/>
        <v>1400</v>
      </c>
      <c r="J2419" s="159"/>
      <c r="K2419" s="325"/>
    </row>
    <row r="2420" spans="3:11">
      <c r="C2420" s="83" t="s">
        <v>1210</v>
      </c>
      <c r="D2420" s="80"/>
      <c r="E2420" s="80"/>
      <c r="F2420" s="187"/>
      <c r="G2420" s="218"/>
      <c r="H2420" s="64">
        <f>SUM(H2416:H2419)</f>
        <v>45655</v>
      </c>
      <c r="I2420" s="219"/>
      <c r="J2420" s="159"/>
      <c r="K2420" s="325"/>
    </row>
    <row r="2421" spans="3:11">
      <c r="C2421" s="72" t="s">
        <v>1211</v>
      </c>
      <c r="D2421" s="59" t="s">
        <v>1212</v>
      </c>
      <c r="E2421" s="73"/>
      <c r="F2421" s="205"/>
      <c r="G2421" s="73"/>
      <c r="H2421" s="73"/>
      <c r="J2421" s="159"/>
      <c r="K2421" s="325"/>
    </row>
    <row r="2422" spans="3:11">
      <c r="C2422" s="363" t="s">
        <v>1205</v>
      </c>
      <c r="D2422" s="77" t="s">
        <v>955</v>
      </c>
      <c r="E2422" s="68" t="s">
        <v>114</v>
      </c>
      <c r="F2422" s="227">
        <v>1.2</v>
      </c>
      <c r="G2422" s="64">
        <f>VLOOKUP(D2422,upahbahan,3,FALSE)</f>
        <v>265000</v>
      </c>
      <c r="H2422" s="64">
        <f t="shared" ref="H2422" si="249">F2422*G2422</f>
        <v>318000</v>
      </c>
      <c r="J2422" s="159"/>
      <c r="K2422" s="325"/>
    </row>
    <row r="2423" spans="3:11">
      <c r="C2423" s="83" t="s">
        <v>1216</v>
      </c>
      <c r="D2423" s="80"/>
      <c r="E2423" s="80"/>
      <c r="F2423" s="80"/>
      <c r="G2423" s="162"/>
      <c r="H2423" s="64">
        <f>SUM(H2422:H2422)</f>
        <v>318000</v>
      </c>
      <c r="J2423" s="159"/>
      <c r="K2423" s="325"/>
    </row>
    <row r="2424" spans="3:11">
      <c r="C2424" s="72" t="s">
        <v>1217</v>
      </c>
      <c r="D2424" s="59" t="s">
        <v>1218</v>
      </c>
      <c r="E2424" s="73"/>
      <c r="F2424" s="73"/>
      <c r="G2424" s="73"/>
      <c r="H2424" s="73"/>
      <c r="J2424" s="159"/>
      <c r="K2424" s="325"/>
    </row>
    <row r="2425" spans="3:11">
      <c r="C2425" s="83" t="s">
        <v>1219</v>
      </c>
      <c r="D2425" s="80"/>
      <c r="E2425" s="80"/>
      <c r="F2425" s="80"/>
      <c r="G2425" s="162"/>
      <c r="H2425" s="303">
        <v>0</v>
      </c>
      <c r="J2425" s="159"/>
      <c r="K2425" s="325"/>
    </row>
    <row r="2426" spans="3:11">
      <c r="C2426" s="58" t="s">
        <v>1220</v>
      </c>
      <c r="D2426" s="69" t="s">
        <v>1221</v>
      </c>
      <c r="E2426" s="70"/>
      <c r="F2426" s="70"/>
      <c r="G2426" s="71"/>
      <c r="H2426" s="304">
        <f>H2425+H2423+H2420</f>
        <v>363655</v>
      </c>
      <c r="I2426" s="319"/>
      <c r="J2426" s="159"/>
      <c r="K2426" s="325"/>
    </row>
    <row r="2427" spans="3:11">
      <c r="C2427" s="58" t="s">
        <v>1222</v>
      </c>
      <c r="D2427" s="69" t="s">
        <v>1325</v>
      </c>
      <c r="E2427" s="70"/>
      <c r="F2427" s="71"/>
      <c r="G2427" s="95">
        <f>$M$9</f>
        <v>0.1</v>
      </c>
      <c r="H2427" s="64">
        <f>H2426*G2427</f>
        <v>36365.5</v>
      </c>
      <c r="I2427" s="319"/>
      <c r="J2427" s="159"/>
      <c r="K2427" s="325"/>
    </row>
    <row r="2428" spans="3:11">
      <c r="C2428" s="58" t="s">
        <v>1223</v>
      </c>
      <c r="D2428" s="69" t="s">
        <v>1224</v>
      </c>
      <c r="E2428" s="70"/>
      <c r="F2428" s="70"/>
      <c r="G2428" s="71"/>
      <c r="H2428" s="305">
        <f>SUM(H2426:H2427)</f>
        <v>400020.5</v>
      </c>
      <c r="I2428" s="319"/>
      <c r="J2428" s="159"/>
      <c r="K2428" s="325"/>
    </row>
    <row r="2429" spans="3:11">
      <c r="J2429" s="159"/>
      <c r="K2429" s="325"/>
    </row>
    <row r="2430" spans="3:11">
      <c r="C2430" s="366" t="s">
        <v>3437</v>
      </c>
      <c r="D2430" s="366" t="s">
        <v>1768</v>
      </c>
      <c r="E2430" s="315"/>
      <c r="F2430" s="315"/>
      <c r="G2430" s="315"/>
      <c r="H2430" s="315"/>
      <c r="I2430" s="56">
        <f>ROUNDDOWN(H2445,-2)</f>
        <v>339300</v>
      </c>
      <c r="J2430" s="159"/>
      <c r="K2430" s="325"/>
    </row>
    <row r="2431" spans="3:11" ht="27.6">
      <c r="C2431" s="300" t="s">
        <v>1197</v>
      </c>
      <c r="D2431" s="300" t="s">
        <v>1198</v>
      </c>
      <c r="E2431" s="300" t="s">
        <v>1199</v>
      </c>
      <c r="F2431" s="300" t="s">
        <v>1200</v>
      </c>
      <c r="G2431" s="300" t="s">
        <v>1201</v>
      </c>
      <c r="H2431" s="300" t="s">
        <v>1202</v>
      </c>
      <c r="J2431" s="159"/>
      <c r="K2431" s="325"/>
    </row>
    <row r="2432" spans="3:11">
      <c r="C2432" s="72" t="s">
        <v>1203</v>
      </c>
      <c r="D2432" s="59" t="s">
        <v>1204</v>
      </c>
      <c r="E2432" s="73"/>
      <c r="F2432" s="73"/>
      <c r="G2432" s="73"/>
      <c r="H2432" s="73"/>
      <c r="J2432" s="159"/>
      <c r="K2432" s="325"/>
    </row>
    <row r="2433" spans="3:11">
      <c r="C2433" s="301">
        <v>1</v>
      </c>
      <c r="D2433" s="59" t="s">
        <v>5</v>
      </c>
      <c r="E2433" s="302" t="s">
        <v>6</v>
      </c>
      <c r="F2433" s="74">
        <v>0.11899999999999999</v>
      </c>
      <c r="G2433" s="64">
        <f>VLOOKUP(D2433,upahbahan,3,FALSE)</f>
        <v>100000</v>
      </c>
      <c r="H2433" s="64">
        <f t="shared" ref="H2433:H2436" si="250">F2433*G2433</f>
        <v>11900</v>
      </c>
      <c r="J2433" s="159"/>
      <c r="K2433" s="325"/>
    </row>
    <row r="2434" spans="3:11">
      <c r="C2434" s="301">
        <v>2</v>
      </c>
      <c r="D2434" s="59" t="str">
        <f>D2383</f>
        <v>Tukang listrik</v>
      </c>
      <c r="E2434" s="302" t="s">
        <v>6</v>
      </c>
      <c r="F2434" s="74">
        <v>0.19900000000000001</v>
      </c>
      <c r="G2434" s="64">
        <f>VLOOKUP(D2434,upahbahan,3,FALSE)</f>
        <v>145000</v>
      </c>
      <c r="H2434" s="64">
        <f t="shared" si="250"/>
        <v>28855</v>
      </c>
      <c r="J2434" s="159"/>
      <c r="K2434" s="325"/>
    </row>
    <row r="2435" spans="3:11">
      <c r="C2435" s="301">
        <v>3</v>
      </c>
      <c r="D2435" s="59" t="s">
        <v>18</v>
      </c>
      <c r="E2435" s="302" t="s">
        <v>6</v>
      </c>
      <c r="F2435" s="74">
        <v>0.02</v>
      </c>
      <c r="G2435" s="64">
        <f>VLOOKUP(D2435,upahbahan,3,FALSE)</f>
        <v>175000</v>
      </c>
      <c r="H2435" s="64">
        <f t="shared" si="250"/>
        <v>3500</v>
      </c>
      <c r="J2435" s="159"/>
      <c r="K2435" s="325"/>
    </row>
    <row r="2436" spans="3:11">
      <c r="C2436" s="301">
        <v>4</v>
      </c>
      <c r="D2436" s="59" t="s">
        <v>19</v>
      </c>
      <c r="E2436" s="302" t="s">
        <v>6</v>
      </c>
      <c r="F2436" s="74">
        <v>7.0000000000000001E-3</v>
      </c>
      <c r="G2436" s="64">
        <f>VLOOKUP(D2436,upahbahan,3,FALSE)</f>
        <v>200000</v>
      </c>
      <c r="H2436" s="64">
        <f t="shared" si="250"/>
        <v>1400</v>
      </c>
      <c r="J2436" s="159"/>
      <c r="K2436" s="325"/>
    </row>
    <row r="2437" spans="3:11">
      <c r="C2437" s="83" t="s">
        <v>1210</v>
      </c>
      <c r="D2437" s="80"/>
      <c r="E2437" s="80"/>
      <c r="F2437" s="187"/>
      <c r="G2437" s="218"/>
      <c r="H2437" s="64">
        <f>SUM(H2433:H2436)</f>
        <v>45655</v>
      </c>
      <c r="I2437" s="219"/>
      <c r="J2437" s="159"/>
      <c r="K2437" s="325"/>
    </row>
    <row r="2438" spans="3:11">
      <c r="C2438" s="72" t="s">
        <v>1211</v>
      </c>
      <c r="D2438" s="59" t="s">
        <v>1212</v>
      </c>
      <c r="E2438" s="73"/>
      <c r="F2438" s="205"/>
      <c r="G2438" s="73"/>
      <c r="H2438" s="73"/>
      <c r="J2438" s="159"/>
      <c r="K2438" s="325"/>
    </row>
    <row r="2439" spans="3:11">
      <c r="C2439" s="363" t="s">
        <v>1205</v>
      </c>
      <c r="D2439" s="77" t="s">
        <v>954</v>
      </c>
      <c r="E2439" s="68" t="s">
        <v>114</v>
      </c>
      <c r="F2439" s="227">
        <v>1.2</v>
      </c>
      <c r="G2439" s="64">
        <f>VLOOKUP(D2439,upahbahan,3,FALSE)</f>
        <v>219000</v>
      </c>
      <c r="H2439" s="64">
        <f>F2439*G2439</f>
        <v>262800</v>
      </c>
      <c r="J2439" s="159"/>
      <c r="K2439" s="325"/>
    </row>
    <row r="2440" spans="3:11">
      <c r="C2440" s="83" t="s">
        <v>1216</v>
      </c>
      <c r="D2440" s="80"/>
      <c r="E2440" s="80"/>
      <c r="F2440" s="80"/>
      <c r="G2440" s="162"/>
      <c r="H2440" s="64">
        <f>SUM(H2439:H2439)</f>
        <v>262800</v>
      </c>
      <c r="J2440" s="159"/>
      <c r="K2440" s="325"/>
    </row>
    <row r="2441" spans="3:11">
      <c r="C2441" s="72" t="s">
        <v>1217</v>
      </c>
      <c r="D2441" s="59" t="s">
        <v>1218</v>
      </c>
      <c r="E2441" s="73"/>
      <c r="F2441" s="73"/>
      <c r="G2441" s="73"/>
      <c r="H2441" s="73"/>
      <c r="J2441" s="159"/>
      <c r="K2441" s="325"/>
    </row>
    <row r="2442" spans="3:11">
      <c r="C2442" s="83" t="s">
        <v>1219</v>
      </c>
      <c r="D2442" s="80"/>
      <c r="E2442" s="80"/>
      <c r="F2442" s="80"/>
      <c r="G2442" s="162"/>
      <c r="H2442" s="303">
        <v>0</v>
      </c>
      <c r="J2442" s="159"/>
      <c r="K2442" s="325"/>
    </row>
    <row r="2443" spans="3:11">
      <c r="C2443" s="58" t="s">
        <v>1220</v>
      </c>
      <c r="D2443" s="69" t="s">
        <v>1221</v>
      </c>
      <c r="E2443" s="70"/>
      <c r="F2443" s="70"/>
      <c r="G2443" s="71"/>
      <c r="H2443" s="304">
        <f>H2442+H2440+H2437</f>
        <v>308455</v>
      </c>
      <c r="I2443" s="319"/>
      <c r="J2443" s="159"/>
      <c r="K2443" s="325"/>
    </row>
    <row r="2444" spans="3:11">
      <c r="C2444" s="58" t="s">
        <v>1222</v>
      </c>
      <c r="D2444" s="69" t="s">
        <v>1325</v>
      </c>
      <c r="E2444" s="70"/>
      <c r="F2444" s="71"/>
      <c r="G2444" s="95">
        <f>$M$9</f>
        <v>0.1</v>
      </c>
      <c r="H2444" s="64">
        <f>H2443*G2444</f>
        <v>30845.5</v>
      </c>
      <c r="I2444" s="319"/>
      <c r="J2444" s="159"/>
      <c r="K2444" s="325"/>
    </row>
    <row r="2445" spans="3:11">
      <c r="C2445" s="58" t="s">
        <v>1223</v>
      </c>
      <c r="D2445" s="69" t="s">
        <v>1224</v>
      </c>
      <c r="E2445" s="70"/>
      <c r="F2445" s="70"/>
      <c r="G2445" s="71"/>
      <c r="H2445" s="305">
        <f>SUM(H2443:H2444)</f>
        <v>339300.5</v>
      </c>
      <c r="I2445" s="319"/>
      <c r="J2445" s="159"/>
      <c r="K2445" s="325"/>
    </row>
    <row r="2446" spans="3:11">
      <c r="J2446" s="159"/>
      <c r="K2446" s="325"/>
    </row>
    <row r="2447" spans="3:11">
      <c r="C2447" s="55" t="s">
        <v>3438</v>
      </c>
      <c r="D2447" s="366" t="s">
        <v>1769</v>
      </c>
      <c r="E2447" s="315"/>
      <c r="F2447" s="315"/>
      <c r="G2447" s="315"/>
      <c r="H2447" s="315"/>
      <c r="I2447" s="56">
        <f>ROUNDDOWN(H2462,-2)</f>
        <v>281200</v>
      </c>
      <c r="J2447" s="159"/>
      <c r="K2447" s="325"/>
    </row>
    <row r="2448" spans="3:11" ht="27.6">
      <c r="C2448" s="300" t="s">
        <v>1197</v>
      </c>
      <c r="D2448" s="300" t="s">
        <v>1198</v>
      </c>
      <c r="E2448" s="300" t="s">
        <v>1199</v>
      </c>
      <c r="F2448" s="300" t="s">
        <v>1200</v>
      </c>
      <c r="G2448" s="300" t="s">
        <v>1201</v>
      </c>
      <c r="H2448" s="300" t="s">
        <v>1202</v>
      </c>
      <c r="J2448" s="159"/>
      <c r="K2448" s="325"/>
    </row>
    <row r="2449" spans="3:11">
      <c r="C2449" s="72" t="s">
        <v>1203</v>
      </c>
      <c r="D2449" s="59" t="s">
        <v>1204</v>
      </c>
      <c r="E2449" s="73"/>
      <c r="F2449" s="73"/>
      <c r="G2449" s="73"/>
      <c r="H2449" s="73"/>
      <c r="J2449" s="159"/>
      <c r="K2449" s="325"/>
    </row>
    <row r="2450" spans="3:11">
      <c r="C2450" s="301">
        <v>1</v>
      </c>
      <c r="D2450" s="59" t="s">
        <v>5</v>
      </c>
      <c r="E2450" s="302" t="s">
        <v>6</v>
      </c>
      <c r="F2450" s="74">
        <v>0.11899999999999999</v>
      </c>
      <c r="G2450" s="64">
        <f>VLOOKUP(D2450,upahbahan,3,FALSE)</f>
        <v>100000</v>
      </c>
      <c r="H2450" s="64">
        <f t="shared" ref="H2450:H2453" si="251">F2450*G2450</f>
        <v>11900</v>
      </c>
      <c r="J2450" s="159"/>
      <c r="K2450" s="325"/>
    </row>
    <row r="2451" spans="3:11">
      <c r="C2451" s="301">
        <v>2</v>
      </c>
      <c r="D2451" s="59" t="str">
        <f>D2400</f>
        <v>Tukang listrik</v>
      </c>
      <c r="E2451" s="302" t="s">
        <v>6</v>
      </c>
      <c r="F2451" s="74">
        <v>0.19900000000000001</v>
      </c>
      <c r="G2451" s="64">
        <f>VLOOKUP(D2451,upahbahan,3,FALSE)</f>
        <v>145000</v>
      </c>
      <c r="H2451" s="64">
        <f t="shared" si="251"/>
        <v>28855</v>
      </c>
      <c r="J2451" s="159"/>
      <c r="K2451" s="325"/>
    </row>
    <row r="2452" spans="3:11">
      <c r="C2452" s="301">
        <v>3</v>
      </c>
      <c r="D2452" s="59" t="s">
        <v>18</v>
      </c>
      <c r="E2452" s="302" t="s">
        <v>6</v>
      </c>
      <c r="F2452" s="74">
        <v>0.02</v>
      </c>
      <c r="G2452" s="64">
        <f>VLOOKUP(D2452,upahbahan,3,FALSE)</f>
        <v>175000</v>
      </c>
      <c r="H2452" s="64">
        <f t="shared" si="251"/>
        <v>3500</v>
      </c>
      <c r="J2452" s="159"/>
      <c r="K2452" s="325"/>
    </row>
    <row r="2453" spans="3:11">
      <c r="C2453" s="301">
        <v>4</v>
      </c>
      <c r="D2453" s="59" t="s">
        <v>19</v>
      </c>
      <c r="E2453" s="302" t="s">
        <v>6</v>
      </c>
      <c r="F2453" s="74">
        <v>7.0000000000000001E-3</v>
      </c>
      <c r="G2453" s="64">
        <f>VLOOKUP(D2453,upahbahan,3,FALSE)</f>
        <v>200000</v>
      </c>
      <c r="H2453" s="64">
        <f t="shared" si="251"/>
        <v>1400</v>
      </c>
      <c r="J2453" s="159"/>
      <c r="K2453" s="325"/>
    </row>
    <row r="2454" spans="3:11">
      <c r="C2454" s="83" t="s">
        <v>1210</v>
      </c>
      <c r="D2454" s="80"/>
      <c r="E2454" s="80"/>
      <c r="F2454" s="187"/>
      <c r="G2454" s="218"/>
      <c r="H2454" s="64">
        <f>SUM(H2450:H2453)</f>
        <v>45655</v>
      </c>
      <c r="I2454" s="219"/>
      <c r="J2454" s="159"/>
      <c r="K2454" s="325"/>
    </row>
    <row r="2455" spans="3:11">
      <c r="C2455" s="72" t="s">
        <v>1211</v>
      </c>
      <c r="D2455" s="59" t="s">
        <v>1212</v>
      </c>
      <c r="E2455" s="73"/>
      <c r="F2455" s="205"/>
      <c r="G2455" s="73"/>
      <c r="H2455" s="73"/>
      <c r="J2455" s="159"/>
      <c r="K2455" s="325"/>
    </row>
    <row r="2456" spans="3:11">
      <c r="C2456" s="363" t="s">
        <v>1205</v>
      </c>
      <c r="D2456" s="77" t="s">
        <v>953</v>
      </c>
      <c r="E2456" s="68" t="s">
        <v>114</v>
      </c>
      <c r="F2456" s="227">
        <v>1.2</v>
      </c>
      <c r="G2456" s="64">
        <f>VLOOKUP(D2456,upahbahan,3,FALSE)</f>
        <v>175000</v>
      </c>
      <c r="H2456" s="64">
        <f>F2456*G2456</f>
        <v>210000</v>
      </c>
      <c r="J2456" s="159"/>
      <c r="K2456" s="325"/>
    </row>
    <row r="2457" spans="3:11">
      <c r="C2457" s="83" t="s">
        <v>1216</v>
      </c>
      <c r="D2457" s="80"/>
      <c r="E2457" s="80"/>
      <c r="F2457" s="80"/>
      <c r="G2457" s="162"/>
      <c r="H2457" s="64">
        <f>SUM(H2456:H2456)</f>
        <v>210000</v>
      </c>
      <c r="J2457" s="159"/>
      <c r="K2457" s="325"/>
    </row>
    <row r="2458" spans="3:11">
      <c r="C2458" s="72" t="s">
        <v>1217</v>
      </c>
      <c r="D2458" s="59" t="s">
        <v>1218</v>
      </c>
      <c r="E2458" s="73"/>
      <c r="F2458" s="73"/>
      <c r="G2458" s="73"/>
      <c r="H2458" s="73"/>
      <c r="J2458" s="159"/>
      <c r="K2458" s="325"/>
    </row>
    <row r="2459" spans="3:11">
      <c r="C2459" s="83" t="s">
        <v>1219</v>
      </c>
      <c r="D2459" s="80"/>
      <c r="E2459" s="80"/>
      <c r="F2459" s="80"/>
      <c r="G2459" s="162"/>
      <c r="H2459" s="303">
        <v>0</v>
      </c>
      <c r="J2459" s="159"/>
      <c r="K2459" s="325"/>
    </row>
    <row r="2460" spans="3:11">
      <c r="C2460" s="58" t="s">
        <v>1220</v>
      </c>
      <c r="D2460" s="69" t="s">
        <v>1221</v>
      </c>
      <c r="E2460" s="70"/>
      <c r="F2460" s="70"/>
      <c r="G2460" s="71"/>
      <c r="H2460" s="304">
        <f>H2459+H2457+H2454</f>
        <v>255655</v>
      </c>
      <c r="I2460" s="319"/>
      <c r="J2460" s="159"/>
      <c r="K2460" s="325"/>
    </row>
    <row r="2461" spans="3:11">
      <c r="C2461" s="58" t="s">
        <v>1222</v>
      </c>
      <c r="D2461" s="69" t="s">
        <v>1325</v>
      </c>
      <c r="E2461" s="70"/>
      <c r="F2461" s="71"/>
      <c r="G2461" s="95">
        <f>$M$9</f>
        <v>0.1</v>
      </c>
      <c r="H2461" s="64">
        <f>H2460*G2461</f>
        <v>25565.5</v>
      </c>
      <c r="I2461" s="319"/>
      <c r="J2461" s="159"/>
      <c r="K2461" s="325"/>
    </row>
    <row r="2462" spans="3:11">
      <c r="C2462" s="58" t="s">
        <v>1223</v>
      </c>
      <c r="D2462" s="69" t="s">
        <v>1224</v>
      </c>
      <c r="E2462" s="70"/>
      <c r="F2462" s="70"/>
      <c r="G2462" s="71"/>
      <c r="H2462" s="305">
        <f>SUM(H2460:H2461)</f>
        <v>281220.5</v>
      </c>
      <c r="I2462" s="319"/>
      <c r="J2462" s="159"/>
      <c r="K2462" s="325"/>
    </row>
    <row r="2463" spans="3:11">
      <c r="J2463" s="159"/>
      <c r="K2463" s="325"/>
    </row>
    <row r="2464" spans="3:11">
      <c r="J2464" s="159"/>
      <c r="K2464" s="325"/>
    </row>
    <row r="2465" spans="3:11">
      <c r="C2465" s="55" t="s">
        <v>3439</v>
      </c>
      <c r="D2465" s="366" t="s">
        <v>3440</v>
      </c>
      <c r="E2465" s="315"/>
      <c r="F2465" s="315"/>
      <c r="G2465" s="315"/>
      <c r="H2465" s="315"/>
      <c r="I2465" s="56">
        <f>ROUNDDOWN(H2480,-2)</f>
        <v>708800</v>
      </c>
      <c r="J2465" s="159"/>
      <c r="K2465" s="325"/>
    </row>
    <row r="2466" spans="3:11" ht="27.6">
      <c r="C2466" s="300" t="s">
        <v>1197</v>
      </c>
      <c r="D2466" s="300" t="s">
        <v>1198</v>
      </c>
      <c r="E2466" s="300" t="s">
        <v>1199</v>
      </c>
      <c r="F2466" s="300" t="s">
        <v>1200</v>
      </c>
      <c r="G2466" s="300" t="s">
        <v>1201</v>
      </c>
      <c r="H2466" s="300" t="s">
        <v>1202</v>
      </c>
      <c r="J2466" s="159"/>
      <c r="K2466" s="325"/>
    </row>
    <row r="2467" spans="3:11">
      <c r="C2467" s="72" t="s">
        <v>1203</v>
      </c>
      <c r="D2467" s="59" t="s">
        <v>1204</v>
      </c>
      <c r="E2467" s="73"/>
      <c r="F2467" s="73"/>
      <c r="G2467" s="73"/>
      <c r="H2467" s="73"/>
      <c r="J2467" s="159"/>
      <c r="K2467" s="325"/>
    </row>
    <row r="2468" spans="3:11">
      <c r="C2468" s="301">
        <v>1</v>
      </c>
      <c r="D2468" s="59" t="s">
        <v>5</v>
      </c>
      <c r="E2468" s="302" t="s">
        <v>6</v>
      </c>
      <c r="F2468" s="74">
        <v>0.11899999999999999</v>
      </c>
      <c r="G2468" s="64">
        <f>VLOOKUP(D2468,upahbahan,3,FALSE)</f>
        <v>100000</v>
      </c>
      <c r="H2468" s="64">
        <f t="shared" ref="H2468:H2471" si="252">F2468*G2468</f>
        <v>11900</v>
      </c>
      <c r="J2468" s="159"/>
      <c r="K2468" s="325"/>
    </row>
    <row r="2469" spans="3:11">
      <c r="C2469" s="301">
        <v>2</v>
      </c>
      <c r="D2469" s="59" t="str">
        <f>D2418</f>
        <v>Kepala tukang</v>
      </c>
      <c r="E2469" s="302" t="s">
        <v>6</v>
      </c>
      <c r="F2469" s="74">
        <v>0.19900000000000001</v>
      </c>
      <c r="G2469" s="64">
        <f>VLOOKUP(D2469,upahbahan,3,FALSE)</f>
        <v>175000</v>
      </c>
      <c r="H2469" s="64">
        <f t="shared" si="252"/>
        <v>34825</v>
      </c>
      <c r="J2469" s="159"/>
      <c r="K2469" s="325"/>
    </row>
    <row r="2470" spans="3:11">
      <c r="C2470" s="301">
        <v>3</v>
      </c>
      <c r="D2470" s="59" t="s">
        <v>18</v>
      </c>
      <c r="E2470" s="302" t="s">
        <v>6</v>
      </c>
      <c r="F2470" s="74">
        <v>0.02</v>
      </c>
      <c r="G2470" s="64">
        <f>VLOOKUP(D2470,upahbahan,3,FALSE)</f>
        <v>175000</v>
      </c>
      <c r="H2470" s="64">
        <f t="shared" si="252"/>
        <v>3500</v>
      </c>
      <c r="J2470" s="159"/>
      <c r="K2470" s="325"/>
    </row>
    <row r="2471" spans="3:11">
      <c r="C2471" s="301">
        <v>4</v>
      </c>
      <c r="D2471" s="59" t="s">
        <v>19</v>
      </c>
      <c r="E2471" s="302" t="s">
        <v>6</v>
      </c>
      <c r="F2471" s="74">
        <v>7.0000000000000001E-3</v>
      </c>
      <c r="G2471" s="64">
        <f>VLOOKUP(D2471,upahbahan,3,FALSE)</f>
        <v>200000</v>
      </c>
      <c r="H2471" s="64">
        <f t="shared" si="252"/>
        <v>1400</v>
      </c>
      <c r="J2471" s="159"/>
      <c r="K2471" s="325"/>
    </row>
    <row r="2472" spans="3:11">
      <c r="C2472" s="83" t="s">
        <v>1210</v>
      </c>
      <c r="D2472" s="80"/>
      <c r="E2472" s="80"/>
      <c r="F2472" s="187"/>
      <c r="G2472" s="218"/>
      <c r="H2472" s="64">
        <f>SUM(H2468:H2471)</f>
        <v>51625</v>
      </c>
      <c r="I2472" s="219"/>
      <c r="J2472" s="159"/>
      <c r="K2472" s="325"/>
    </row>
    <row r="2473" spans="3:11">
      <c r="C2473" s="72" t="s">
        <v>1211</v>
      </c>
      <c r="D2473" s="59" t="s">
        <v>1212</v>
      </c>
      <c r="E2473" s="73"/>
      <c r="F2473" s="205"/>
      <c r="G2473" s="73"/>
      <c r="H2473" s="73"/>
      <c r="J2473" s="159"/>
      <c r="K2473" s="325"/>
    </row>
    <row r="2474" spans="3:11">
      <c r="C2474" s="363" t="s">
        <v>1205</v>
      </c>
      <c r="D2474" s="77" t="s">
        <v>3441</v>
      </c>
      <c r="E2474" s="68" t="s">
        <v>114</v>
      </c>
      <c r="F2474" s="227">
        <v>1.2</v>
      </c>
      <c r="G2474" s="64">
        <f>VLOOKUP(D2474,upahbahan,3,FALSE)</f>
        <v>494000</v>
      </c>
      <c r="H2474" s="64">
        <f>F2474*G2474</f>
        <v>592800</v>
      </c>
      <c r="J2474" s="159"/>
      <c r="K2474" s="325"/>
    </row>
    <row r="2475" spans="3:11">
      <c r="C2475" s="83" t="s">
        <v>1216</v>
      </c>
      <c r="D2475" s="80"/>
      <c r="E2475" s="80"/>
      <c r="F2475" s="80"/>
      <c r="G2475" s="162"/>
      <c r="H2475" s="64">
        <f>SUM(H2474:H2474)</f>
        <v>592800</v>
      </c>
      <c r="J2475" s="159"/>
      <c r="K2475" s="325"/>
    </row>
    <row r="2476" spans="3:11">
      <c r="C2476" s="72" t="s">
        <v>1217</v>
      </c>
      <c r="D2476" s="59" t="s">
        <v>1218</v>
      </c>
      <c r="E2476" s="73"/>
      <c r="F2476" s="73"/>
      <c r="G2476" s="73"/>
      <c r="H2476" s="73"/>
      <c r="J2476" s="159"/>
      <c r="K2476" s="325"/>
    </row>
    <row r="2477" spans="3:11">
      <c r="C2477" s="83" t="s">
        <v>1219</v>
      </c>
      <c r="D2477" s="80"/>
      <c r="E2477" s="80"/>
      <c r="F2477" s="80"/>
      <c r="G2477" s="162"/>
      <c r="H2477" s="303">
        <v>0</v>
      </c>
      <c r="J2477" s="159"/>
      <c r="K2477" s="325"/>
    </row>
    <row r="2478" spans="3:11">
      <c r="C2478" s="58" t="s">
        <v>1220</v>
      </c>
      <c r="D2478" s="69" t="s">
        <v>1221</v>
      </c>
      <c r="E2478" s="70"/>
      <c r="F2478" s="70"/>
      <c r="G2478" s="71"/>
      <c r="H2478" s="304">
        <f>H2477+H2475+H2472</f>
        <v>644425</v>
      </c>
      <c r="I2478" s="319"/>
      <c r="J2478" s="159"/>
      <c r="K2478" s="325"/>
    </row>
    <row r="2479" spans="3:11">
      <c r="C2479" s="58" t="s">
        <v>1222</v>
      </c>
      <c r="D2479" s="69" t="s">
        <v>1325</v>
      </c>
      <c r="E2479" s="70"/>
      <c r="F2479" s="71"/>
      <c r="G2479" s="95">
        <f>$M$9</f>
        <v>0.1</v>
      </c>
      <c r="H2479" s="64">
        <f>H2478*G2479</f>
        <v>64442.5</v>
      </c>
      <c r="I2479" s="319"/>
      <c r="J2479" s="159"/>
      <c r="K2479" s="325"/>
    </row>
    <row r="2480" spans="3:11">
      <c r="C2480" s="58" t="s">
        <v>1223</v>
      </c>
      <c r="D2480" s="69" t="s">
        <v>1224</v>
      </c>
      <c r="E2480" s="70"/>
      <c r="F2480" s="70"/>
      <c r="G2480" s="71"/>
      <c r="H2480" s="305">
        <f>SUM(H2478:H2479)</f>
        <v>708867.5</v>
      </c>
      <c r="I2480" s="319"/>
      <c r="J2480" s="159"/>
      <c r="K2480" s="325"/>
    </row>
    <row r="2481" spans="3:11">
      <c r="J2481" s="159"/>
      <c r="K2481" s="325"/>
    </row>
    <row r="2482" spans="3:11">
      <c r="C2482" s="55" t="s">
        <v>3442</v>
      </c>
      <c r="D2482" s="366" t="s">
        <v>3443</v>
      </c>
      <c r="E2482" s="315"/>
      <c r="F2482" s="315"/>
      <c r="G2482" s="315"/>
      <c r="H2482" s="315"/>
      <c r="I2482" s="56">
        <f>ROUNDDOWN(H2497,-2)</f>
        <v>762900</v>
      </c>
      <c r="J2482" s="159"/>
      <c r="K2482" s="325"/>
    </row>
    <row r="2483" spans="3:11" ht="27.6">
      <c r="C2483" s="300" t="s">
        <v>1197</v>
      </c>
      <c r="D2483" s="300" t="s">
        <v>1198</v>
      </c>
      <c r="E2483" s="300" t="s">
        <v>1199</v>
      </c>
      <c r="F2483" s="300" t="s">
        <v>1200</v>
      </c>
      <c r="G2483" s="300" t="s">
        <v>1201</v>
      </c>
      <c r="H2483" s="300" t="s">
        <v>1202</v>
      </c>
      <c r="J2483" s="159"/>
      <c r="K2483" s="325"/>
    </row>
    <row r="2484" spans="3:11">
      <c r="C2484" s="72" t="s">
        <v>1203</v>
      </c>
      <c r="D2484" s="59" t="s">
        <v>1204</v>
      </c>
      <c r="E2484" s="73"/>
      <c r="F2484" s="73"/>
      <c r="G2484" s="73"/>
      <c r="H2484" s="73"/>
      <c r="J2484" s="159"/>
      <c r="K2484" s="325"/>
    </row>
    <row r="2485" spans="3:11">
      <c r="C2485" s="301">
        <v>1</v>
      </c>
      <c r="D2485" s="59" t="s">
        <v>5</v>
      </c>
      <c r="E2485" s="302" t="s">
        <v>6</v>
      </c>
      <c r="F2485" s="74">
        <v>0.11899999999999999</v>
      </c>
      <c r="G2485" s="64">
        <f>VLOOKUP(D2485,upahbahan,3,FALSE)</f>
        <v>100000</v>
      </c>
      <c r="H2485" s="64">
        <f t="shared" ref="H2485:H2488" si="253">F2485*G2485</f>
        <v>11900</v>
      </c>
      <c r="J2485" s="159"/>
      <c r="K2485" s="325"/>
    </row>
    <row r="2486" spans="3:11">
      <c r="C2486" s="301">
        <v>2</v>
      </c>
      <c r="D2486" s="59" t="str">
        <f>D2435</f>
        <v>Kepala tukang</v>
      </c>
      <c r="E2486" s="302" t="s">
        <v>6</v>
      </c>
      <c r="F2486" s="74">
        <v>0.19900000000000001</v>
      </c>
      <c r="G2486" s="64">
        <f>VLOOKUP(D2486,upahbahan,3,FALSE)</f>
        <v>175000</v>
      </c>
      <c r="H2486" s="64">
        <f t="shared" si="253"/>
        <v>34825</v>
      </c>
      <c r="J2486" s="159"/>
      <c r="K2486" s="325"/>
    </row>
    <row r="2487" spans="3:11">
      <c r="C2487" s="301">
        <v>3</v>
      </c>
      <c r="D2487" s="59" t="s">
        <v>18</v>
      </c>
      <c r="E2487" s="302" t="s">
        <v>6</v>
      </c>
      <c r="F2487" s="74">
        <v>0.02</v>
      </c>
      <c r="G2487" s="64">
        <f>VLOOKUP(D2487,upahbahan,3,FALSE)</f>
        <v>175000</v>
      </c>
      <c r="H2487" s="64">
        <f t="shared" si="253"/>
        <v>3500</v>
      </c>
      <c r="J2487" s="159"/>
      <c r="K2487" s="325"/>
    </row>
    <row r="2488" spans="3:11">
      <c r="C2488" s="301">
        <v>4</v>
      </c>
      <c r="D2488" s="59" t="s">
        <v>19</v>
      </c>
      <c r="E2488" s="302" t="s">
        <v>6</v>
      </c>
      <c r="F2488" s="74">
        <v>7.0000000000000001E-3</v>
      </c>
      <c r="G2488" s="64">
        <f>VLOOKUP(D2488,upahbahan,3,FALSE)</f>
        <v>200000</v>
      </c>
      <c r="H2488" s="64">
        <f t="shared" si="253"/>
        <v>1400</v>
      </c>
      <c r="J2488" s="159"/>
      <c r="K2488" s="325"/>
    </row>
    <row r="2489" spans="3:11">
      <c r="C2489" s="83" t="s">
        <v>1210</v>
      </c>
      <c r="D2489" s="80"/>
      <c r="E2489" s="80"/>
      <c r="F2489" s="187"/>
      <c r="G2489" s="218"/>
      <c r="H2489" s="64">
        <f>SUM(H2485:H2488)</f>
        <v>51625</v>
      </c>
      <c r="I2489" s="219"/>
      <c r="J2489" s="159"/>
      <c r="K2489" s="325"/>
    </row>
    <row r="2490" spans="3:11">
      <c r="C2490" s="72" t="s">
        <v>1211</v>
      </c>
      <c r="D2490" s="59" t="s">
        <v>1212</v>
      </c>
      <c r="E2490" s="73"/>
      <c r="F2490" s="205"/>
      <c r="G2490" s="73"/>
      <c r="H2490" s="73"/>
      <c r="J2490" s="159"/>
      <c r="K2490" s="325"/>
    </row>
    <row r="2491" spans="3:11">
      <c r="C2491" s="363" t="s">
        <v>1205</v>
      </c>
      <c r="D2491" s="77" t="s">
        <v>3445</v>
      </c>
      <c r="E2491" s="68" t="s">
        <v>114</v>
      </c>
      <c r="F2491" s="227">
        <v>1.2</v>
      </c>
      <c r="G2491" s="64">
        <f>VLOOKUP(D2491,upahbahan,3,FALSE)</f>
        <v>535000</v>
      </c>
      <c r="H2491" s="64">
        <f>F2491*G2491</f>
        <v>642000</v>
      </c>
      <c r="J2491" s="159"/>
      <c r="K2491" s="325"/>
    </row>
    <row r="2492" spans="3:11">
      <c r="C2492" s="83" t="s">
        <v>1216</v>
      </c>
      <c r="D2492" s="80"/>
      <c r="E2492" s="80"/>
      <c r="F2492" s="80"/>
      <c r="G2492" s="162"/>
      <c r="H2492" s="64">
        <f>SUM(H2491:H2491)</f>
        <v>642000</v>
      </c>
      <c r="J2492" s="159"/>
      <c r="K2492" s="325"/>
    </row>
    <row r="2493" spans="3:11">
      <c r="C2493" s="72" t="s">
        <v>1217</v>
      </c>
      <c r="D2493" s="59" t="s">
        <v>1218</v>
      </c>
      <c r="E2493" s="73"/>
      <c r="F2493" s="73"/>
      <c r="G2493" s="73"/>
      <c r="H2493" s="73"/>
      <c r="J2493" s="159"/>
      <c r="K2493" s="325"/>
    </row>
    <row r="2494" spans="3:11">
      <c r="C2494" s="83" t="s">
        <v>1219</v>
      </c>
      <c r="D2494" s="80"/>
      <c r="E2494" s="80"/>
      <c r="F2494" s="80"/>
      <c r="G2494" s="162"/>
      <c r="H2494" s="303">
        <v>0</v>
      </c>
      <c r="J2494" s="159"/>
      <c r="K2494" s="325"/>
    </row>
    <row r="2495" spans="3:11">
      <c r="C2495" s="58" t="s">
        <v>1220</v>
      </c>
      <c r="D2495" s="69" t="s">
        <v>1221</v>
      </c>
      <c r="E2495" s="70"/>
      <c r="F2495" s="70"/>
      <c r="G2495" s="71"/>
      <c r="H2495" s="304">
        <f>H2494+H2492+H2489</f>
        <v>693625</v>
      </c>
      <c r="I2495" s="319"/>
      <c r="J2495" s="159"/>
      <c r="K2495" s="325"/>
    </row>
    <row r="2496" spans="3:11">
      <c r="C2496" s="58" t="s">
        <v>1222</v>
      </c>
      <c r="D2496" s="69" t="s">
        <v>1325</v>
      </c>
      <c r="E2496" s="70"/>
      <c r="F2496" s="71"/>
      <c r="G2496" s="95">
        <f>$M$9</f>
        <v>0.1</v>
      </c>
      <c r="H2496" s="64">
        <f>H2495*G2496</f>
        <v>69362.5</v>
      </c>
      <c r="I2496" s="319"/>
      <c r="J2496" s="159"/>
      <c r="K2496" s="325"/>
    </row>
    <row r="2497" spans="3:11">
      <c r="C2497" s="58" t="s">
        <v>1223</v>
      </c>
      <c r="D2497" s="69" t="s">
        <v>1224</v>
      </c>
      <c r="E2497" s="70"/>
      <c r="F2497" s="70"/>
      <c r="G2497" s="71"/>
      <c r="H2497" s="305">
        <f>SUM(H2495:H2496)</f>
        <v>762987.5</v>
      </c>
      <c r="I2497" s="319"/>
      <c r="J2497" s="159"/>
      <c r="K2497" s="325"/>
    </row>
    <row r="2498" spans="3:11">
      <c r="J2498" s="159"/>
      <c r="K2498" s="325"/>
    </row>
    <row r="2499" spans="3:11">
      <c r="C2499" s="55" t="s">
        <v>3446</v>
      </c>
      <c r="D2499" s="366" t="s">
        <v>3447</v>
      </c>
      <c r="E2499" s="315"/>
      <c r="F2499" s="315"/>
      <c r="G2499" s="315"/>
      <c r="H2499" s="315"/>
      <c r="I2499" s="56">
        <f>ROUNDDOWN(H2514,-2)</f>
        <v>807800</v>
      </c>
      <c r="J2499" s="159"/>
      <c r="K2499" s="325"/>
    </row>
    <row r="2500" spans="3:11" ht="27.6">
      <c r="C2500" s="300" t="s">
        <v>1197</v>
      </c>
      <c r="D2500" s="300" t="s">
        <v>1198</v>
      </c>
      <c r="E2500" s="300" t="s">
        <v>1199</v>
      </c>
      <c r="F2500" s="300" t="s">
        <v>1200</v>
      </c>
      <c r="G2500" s="300" t="s">
        <v>1201</v>
      </c>
      <c r="H2500" s="300" t="s">
        <v>1202</v>
      </c>
      <c r="J2500" s="159"/>
      <c r="K2500" s="325"/>
    </row>
    <row r="2501" spans="3:11">
      <c r="C2501" s="72" t="s">
        <v>1203</v>
      </c>
      <c r="D2501" s="59" t="s">
        <v>1204</v>
      </c>
      <c r="E2501" s="73"/>
      <c r="F2501" s="73"/>
      <c r="G2501" s="73"/>
      <c r="H2501" s="73"/>
      <c r="J2501" s="159"/>
      <c r="K2501" s="325"/>
    </row>
    <row r="2502" spans="3:11">
      <c r="C2502" s="301">
        <v>1</v>
      </c>
      <c r="D2502" s="59" t="s">
        <v>5</v>
      </c>
      <c r="E2502" s="302" t="s">
        <v>6</v>
      </c>
      <c r="F2502" s="74">
        <v>0.11899999999999999</v>
      </c>
      <c r="G2502" s="64">
        <f>VLOOKUP(D2502,upahbahan,3,FALSE)</f>
        <v>100000</v>
      </c>
      <c r="H2502" s="64">
        <f t="shared" ref="H2502:H2505" si="254">F2502*G2502</f>
        <v>11900</v>
      </c>
      <c r="J2502" s="159"/>
      <c r="K2502" s="325"/>
    </row>
    <row r="2503" spans="3:11">
      <c r="C2503" s="301">
        <v>2</v>
      </c>
      <c r="D2503" s="59" t="str">
        <f>D2452</f>
        <v>Kepala tukang</v>
      </c>
      <c r="E2503" s="302" t="s">
        <v>6</v>
      </c>
      <c r="F2503" s="74">
        <v>0.19900000000000001</v>
      </c>
      <c r="G2503" s="64">
        <f>VLOOKUP(D2503,upahbahan,3,FALSE)</f>
        <v>175000</v>
      </c>
      <c r="H2503" s="64">
        <f t="shared" si="254"/>
        <v>34825</v>
      </c>
      <c r="J2503" s="159"/>
      <c r="K2503" s="325"/>
    </row>
    <row r="2504" spans="3:11">
      <c r="C2504" s="301">
        <v>3</v>
      </c>
      <c r="D2504" s="59" t="s">
        <v>18</v>
      </c>
      <c r="E2504" s="302" t="s">
        <v>6</v>
      </c>
      <c r="F2504" s="74">
        <v>0.02</v>
      </c>
      <c r="G2504" s="64">
        <f>VLOOKUP(D2504,upahbahan,3,FALSE)</f>
        <v>175000</v>
      </c>
      <c r="H2504" s="64">
        <f t="shared" si="254"/>
        <v>3500</v>
      </c>
      <c r="J2504" s="159"/>
      <c r="K2504" s="325"/>
    </row>
    <row r="2505" spans="3:11">
      <c r="C2505" s="301">
        <v>4</v>
      </c>
      <c r="D2505" s="59" t="s">
        <v>19</v>
      </c>
      <c r="E2505" s="302" t="s">
        <v>6</v>
      </c>
      <c r="F2505" s="74">
        <v>7.0000000000000001E-3</v>
      </c>
      <c r="G2505" s="64">
        <f>VLOOKUP(D2505,upahbahan,3,FALSE)</f>
        <v>200000</v>
      </c>
      <c r="H2505" s="64">
        <f t="shared" si="254"/>
        <v>1400</v>
      </c>
      <c r="J2505" s="159"/>
      <c r="K2505" s="325"/>
    </row>
    <row r="2506" spans="3:11">
      <c r="C2506" s="83" t="s">
        <v>1210</v>
      </c>
      <c r="D2506" s="80"/>
      <c r="E2506" s="80"/>
      <c r="F2506" s="187"/>
      <c r="G2506" s="218"/>
      <c r="H2506" s="64">
        <f>SUM(H2502:H2505)</f>
        <v>51625</v>
      </c>
      <c r="I2506" s="219"/>
      <c r="J2506" s="159"/>
      <c r="K2506" s="325"/>
    </row>
    <row r="2507" spans="3:11">
      <c r="C2507" s="72" t="s">
        <v>1211</v>
      </c>
      <c r="D2507" s="59" t="s">
        <v>1212</v>
      </c>
      <c r="E2507" s="73"/>
      <c r="F2507" s="205"/>
      <c r="G2507" s="73"/>
      <c r="H2507" s="73"/>
      <c r="J2507" s="159"/>
      <c r="K2507" s="325"/>
    </row>
    <row r="2508" spans="3:11">
      <c r="C2508" s="363" t="s">
        <v>1205</v>
      </c>
      <c r="D2508" s="77" t="s">
        <v>3448</v>
      </c>
      <c r="E2508" s="68" t="s">
        <v>114</v>
      </c>
      <c r="F2508" s="227">
        <v>1.2</v>
      </c>
      <c r="G2508" s="64">
        <f>VLOOKUP(D2508,upahbahan,3,FALSE)</f>
        <v>569000</v>
      </c>
      <c r="H2508" s="64">
        <f>F2508*G2508</f>
        <v>682800</v>
      </c>
      <c r="J2508" s="159"/>
      <c r="K2508" s="325"/>
    </row>
    <row r="2509" spans="3:11">
      <c r="C2509" s="83" t="s">
        <v>1216</v>
      </c>
      <c r="D2509" s="80"/>
      <c r="E2509" s="80"/>
      <c r="F2509" s="80"/>
      <c r="G2509" s="162"/>
      <c r="H2509" s="64">
        <f>SUM(H2508:H2508)</f>
        <v>682800</v>
      </c>
      <c r="J2509" s="159"/>
      <c r="K2509" s="325"/>
    </row>
    <row r="2510" spans="3:11">
      <c r="C2510" s="72" t="s">
        <v>1217</v>
      </c>
      <c r="D2510" s="59" t="s">
        <v>1218</v>
      </c>
      <c r="E2510" s="73"/>
      <c r="F2510" s="73"/>
      <c r="G2510" s="73"/>
      <c r="H2510" s="73"/>
      <c r="J2510" s="159"/>
      <c r="K2510" s="325"/>
    </row>
    <row r="2511" spans="3:11">
      <c r="C2511" s="83" t="s">
        <v>1219</v>
      </c>
      <c r="D2511" s="80"/>
      <c r="E2511" s="80"/>
      <c r="F2511" s="80"/>
      <c r="G2511" s="162"/>
      <c r="H2511" s="303">
        <v>0</v>
      </c>
      <c r="J2511" s="159"/>
      <c r="K2511" s="325"/>
    </row>
    <row r="2512" spans="3:11">
      <c r="C2512" s="58" t="s">
        <v>1220</v>
      </c>
      <c r="D2512" s="69" t="s">
        <v>1221</v>
      </c>
      <c r="E2512" s="70"/>
      <c r="F2512" s="70"/>
      <c r="G2512" s="71"/>
      <c r="H2512" s="304">
        <f>H2511+H2509+H2506</f>
        <v>734425</v>
      </c>
      <c r="I2512" s="319"/>
      <c r="J2512" s="159"/>
      <c r="K2512" s="325"/>
    </row>
    <row r="2513" spans="3:11">
      <c r="C2513" s="58" t="s">
        <v>1222</v>
      </c>
      <c r="D2513" s="69" t="s">
        <v>1325</v>
      </c>
      <c r="E2513" s="70"/>
      <c r="F2513" s="71"/>
      <c r="G2513" s="95">
        <f>$M$9</f>
        <v>0.1</v>
      </c>
      <c r="H2513" s="64">
        <f>H2512*G2513</f>
        <v>73442.5</v>
      </c>
      <c r="I2513" s="319"/>
      <c r="J2513" s="159"/>
      <c r="K2513" s="325"/>
    </row>
    <row r="2514" spans="3:11">
      <c r="C2514" s="58" t="s">
        <v>1223</v>
      </c>
      <c r="D2514" s="69" t="s">
        <v>1224</v>
      </c>
      <c r="E2514" s="70"/>
      <c r="F2514" s="70"/>
      <c r="G2514" s="71"/>
      <c r="H2514" s="305">
        <f>SUM(H2512:H2513)</f>
        <v>807867.5</v>
      </c>
      <c r="I2514" s="319"/>
      <c r="J2514" s="159"/>
      <c r="K2514" s="325"/>
    </row>
    <row r="2515" spans="3:11">
      <c r="J2515" s="159"/>
      <c r="K2515" s="325"/>
    </row>
    <row r="2516" spans="3:11">
      <c r="J2516" s="159"/>
      <c r="K2516" s="325"/>
    </row>
    <row r="2517" spans="3:11">
      <c r="C2517" s="55" t="s">
        <v>3449</v>
      </c>
      <c r="D2517" s="366" t="s">
        <v>1770</v>
      </c>
      <c r="E2517" s="315"/>
      <c r="F2517" s="315"/>
      <c r="G2517" s="315"/>
      <c r="H2517" s="315"/>
      <c r="I2517" s="56">
        <f>ROUNDDOWN(H2535,-2)</f>
        <v>441300</v>
      </c>
      <c r="J2517" s="159"/>
      <c r="K2517" s="325"/>
    </row>
    <row r="2518" spans="3:11" ht="27.6">
      <c r="C2518" s="300" t="s">
        <v>1197</v>
      </c>
      <c r="D2518" s="300" t="s">
        <v>1198</v>
      </c>
      <c r="E2518" s="300" t="s">
        <v>1199</v>
      </c>
      <c r="F2518" s="300" t="s">
        <v>1200</v>
      </c>
      <c r="G2518" s="300" t="s">
        <v>1201</v>
      </c>
      <c r="H2518" s="300" t="s">
        <v>1202</v>
      </c>
    </row>
    <row r="2519" spans="3:11">
      <c r="C2519" s="72" t="s">
        <v>1203</v>
      </c>
      <c r="D2519" s="59" t="s">
        <v>1204</v>
      </c>
      <c r="E2519" s="73"/>
      <c r="F2519" s="73"/>
      <c r="G2519" s="73"/>
      <c r="H2519" s="73"/>
    </row>
    <row r="2520" spans="3:11">
      <c r="C2520" s="301">
        <v>1</v>
      </c>
      <c r="D2520" s="59" t="s">
        <v>5</v>
      </c>
      <c r="E2520" s="302" t="s">
        <v>6</v>
      </c>
      <c r="F2520" s="74">
        <v>3.5999999999999997E-2</v>
      </c>
      <c r="G2520" s="64">
        <f>VLOOKUP(D2520,upahbahan,3,FALSE)</f>
        <v>100000</v>
      </c>
      <c r="H2520" s="64">
        <f t="shared" ref="H2520:H2523" si="255">F2520*G2520</f>
        <v>3599.9999999999995</v>
      </c>
    </row>
    <row r="2521" spans="3:11">
      <c r="C2521" s="301">
        <v>2</v>
      </c>
      <c r="D2521" s="59" t="str">
        <f>D2417</f>
        <v>Tukang listrik</v>
      </c>
      <c r="E2521" s="302" t="s">
        <v>6</v>
      </c>
      <c r="F2521" s="74">
        <v>0.06</v>
      </c>
      <c r="G2521" s="64">
        <f>VLOOKUP(D2521,upahbahan,3,FALSE)</f>
        <v>145000</v>
      </c>
      <c r="H2521" s="64">
        <f t="shared" si="255"/>
        <v>8700</v>
      </c>
    </row>
    <row r="2522" spans="3:11">
      <c r="C2522" s="301">
        <v>3</v>
      </c>
      <c r="D2522" s="59" t="s">
        <v>18</v>
      </c>
      <c r="E2522" s="302" t="s">
        <v>6</v>
      </c>
      <c r="F2522" s="74">
        <v>6.0000000000000001E-3</v>
      </c>
      <c r="G2522" s="64">
        <f>VLOOKUP(D2522,upahbahan,3,FALSE)</f>
        <v>175000</v>
      </c>
      <c r="H2522" s="64">
        <f t="shared" si="255"/>
        <v>1050</v>
      </c>
    </row>
    <row r="2523" spans="3:11">
      <c r="C2523" s="301">
        <v>4</v>
      </c>
      <c r="D2523" s="59" t="s">
        <v>19</v>
      </c>
      <c r="E2523" s="302" t="s">
        <v>6</v>
      </c>
      <c r="F2523" s="74">
        <v>2E-3</v>
      </c>
      <c r="G2523" s="64">
        <f>VLOOKUP(D2523,upahbahan,3,FALSE)</f>
        <v>200000</v>
      </c>
      <c r="H2523" s="64">
        <f t="shared" si="255"/>
        <v>400</v>
      </c>
    </row>
    <row r="2524" spans="3:11">
      <c r="C2524" s="83" t="s">
        <v>1210</v>
      </c>
      <c r="D2524" s="80"/>
      <c r="E2524" s="80"/>
      <c r="F2524" s="187"/>
      <c r="G2524" s="218"/>
      <c r="H2524" s="64">
        <f>SUM(H2520:H2523)</f>
        <v>13750</v>
      </c>
      <c r="I2524" s="219"/>
    </row>
    <row r="2525" spans="3:11">
      <c r="C2525" s="72" t="s">
        <v>1211</v>
      </c>
      <c r="D2525" s="59" t="s">
        <v>1212</v>
      </c>
      <c r="E2525" s="73"/>
      <c r="F2525" s="205"/>
      <c r="G2525" s="73"/>
      <c r="H2525" s="73"/>
    </row>
    <row r="2526" spans="3:11">
      <c r="C2526" s="363" t="s">
        <v>1205</v>
      </c>
      <c r="D2526" s="77" t="s">
        <v>1773</v>
      </c>
      <c r="E2526" s="68" t="s">
        <v>114</v>
      </c>
      <c r="F2526" s="227">
        <v>1.1000000000000001</v>
      </c>
      <c r="G2526" s="64">
        <f>VLOOKUP(D2526,upahbahan,3,FALSE)</f>
        <v>17667</v>
      </c>
      <c r="H2526" s="64">
        <f t="shared" ref="H2526:H2529" si="256">F2526*G2526</f>
        <v>19433.7</v>
      </c>
    </row>
    <row r="2527" spans="3:11">
      <c r="C2527" s="363" t="s">
        <v>1206</v>
      </c>
      <c r="D2527" s="77" t="s">
        <v>831</v>
      </c>
      <c r="E2527" s="68" t="s">
        <v>44</v>
      </c>
      <c r="F2527" s="227">
        <v>1.2</v>
      </c>
      <c r="G2527" s="64">
        <f>VLOOKUP(D2527,upahbahan,3,FALSE)</f>
        <v>300000</v>
      </c>
      <c r="H2527" s="64">
        <f t="shared" si="256"/>
        <v>360000</v>
      </c>
    </row>
    <row r="2528" spans="3:11">
      <c r="C2528" s="363" t="s">
        <v>1207</v>
      </c>
      <c r="D2528" s="77" t="s">
        <v>959</v>
      </c>
      <c r="E2528" s="68" t="s">
        <v>44</v>
      </c>
      <c r="F2528" s="227">
        <v>2</v>
      </c>
      <c r="G2528" s="64">
        <f>VLOOKUP(D2528,upahbahan,3,FALSE)</f>
        <v>1000</v>
      </c>
      <c r="H2528" s="64">
        <f t="shared" si="256"/>
        <v>2000</v>
      </c>
    </row>
    <row r="2529" spans="3:11">
      <c r="C2529" s="363" t="s">
        <v>1208</v>
      </c>
      <c r="D2529" s="77" t="s">
        <v>958</v>
      </c>
      <c r="E2529" s="68" t="s">
        <v>44</v>
      </c>
      <c r="F2529" s="227">
        <v>1</v>
      </c>
      <c r="G2529" s="64">
        <f>VLOOKUP(D2529,upahbahan,3,FALSE)</f>
        <v>6000</v>
      </c>
      <c r="H2529" s="64">
        <f t="shared" si="256"/>
        <v>6000</v>
      </c>
    </row>
    <row r="2530" spans="3:11">
      <c r="C2530" s="83" t="s">
        <v>1216</v>
      </c>
      <c r="D2530" s="80"/>
      <c r="E2530" s="80"/>
      <c r="F2530" s="80"/>
      <c r="G2530" s="162"/>
      <c r="H2530" s="64">
        <f>SUM(H2526:H2529)</f>
        <v>387433.7</v>
      </c>
    </row>
    <row r="2531" spans="3:11">
      <c r="C2531" s="72" t="s">
        <v>1217</v>
      </c>
      <c r="D2531" s="59" t="s">
        <v>1218</v>
      </c>
      <c r="E2531" s="73"/>
      <c r="F2531" s="73"/>
      <c r="G2531" s="73"/>
      <c r="H2531" s="73"/>
    </row>
    <row r="2532" spans="3:11">
      <c r="C2532" s="83" t="s">
        <v>1219</v>
      </c>
      <c r="D2532" s="80"/>
      <c r="E2532" s="80"/>
      <c r="F2532" s="80"/>
      <c r="G2532" s="162"/>
      <c r="H2532" s="303">
        <v>0</v>
      </c>
    </row>
    <row r="2533" spans="3:11">
      <c r="C2533" s="58" t="s">
        <v>1220</v>
      </c>
      <c r="D2533" s="69" t="s">
        <v>1221</v>
      </c>
      <c r="E2533" s="70"/>
      <c r="F2533" s="70"/>
      <c r="G2533" s="71"/>
      <c r="H2533" s="304">
        <f>H2532+H2530+H2524</f>
        <v>401183.7</v>
      </c>
      <c r="I2533" s="319"/>
    </row>
    <row r="2534" spans="3:11">
      <c r="C2534" s="58" t="s">
        <v>1222</v>
      </c>
      <c r="D2534" s="69" t="s">
        <v>1325</v>
      </c>
      <c r="E2534" s="70"/>
      <c r="F2534" s="71"/>
      <c r="G2534" s="95">
        <f>$M$9</f>
        <v>0.1</v>
      </c>
      <c r="H2534" s="64">
        <f>H2533*G2534</f>
        <v>40118.370000000003</v>
      </c>
      <c r="I2534" s="319"/>
    </row>
    <row r="2535" spans="3:11">
      <c r="C2535" s="58" t="s">
        <v>1223</v>
      </c>
      <c r="D2535" s="69" t="s">
        <v>1224</v>
      </c>
      <c r="E2535" s="70"/>
      <c r="F2535" s="70"/>
      <c r="G2535" s="71"/>
      <c r="H2535" s="305">
        <f>SUM(H2533:H2534)</f>
        <v>441302.07</v>
      </c>
      <c r="I2535" s="319"/>
    </row>
    <row r="2537" spans="3:11">
      <c r="C2537" s="53" t="s">
        <v>3450</v>
      </c>
      <c r="D2537" s="366" t="s">
        <v>3451</v>
      </c>
      <c r="E2537" s="315"/>
      <c r="F2537" s="315"/>
      <c r="G2537" s="315"/>
      <c r="H2537" s="315"/>
      <c r="I2537" s="56">
        <f>ROUNDDOWN(H2552,-2)</f>
        <v>2303800</v>
      </c>
      <c r="J2537" s="159"/>
      <c r="K2537" s="325"/>
    </row>
    <row r="2538" spans="3:11" ht="27.6">
      <c r="C2538" s="300" t="s">
        <v>1197</v>
      </c>
      <c r="D2538" s="300" t="s">
        <v>1198</v>
      </c>
      <c r="E2538" s="300" t="s">
        <v>1199</v>
      </c>
      <c r="F2538" s="300" t="s">
        <v>1200</v>
      </c>
      <c r="G2538" s="300" t="s">
        <v>1201</v>
      </c>
      <c r="H2538" s="300" t="s">
        <v>1202</v>
      </c>
    </row>
    <row r="2539" spans="3:11">
      <c r="C2539" s="72" t="s">
        <v>1203</v>
      </c>
      <c r="D2539" s="59" t="s">
        <v>1204</v>
      </c>
      <c r="E2539" s="73"/>
      <c r="F2539" s="73"/>
      <c r="G2539" s="73"/>
      <c r="H2539" s="73"/>
    </row>
    <row r="2540" spans="3:11">
      <c r="C2540" s="301">
        <v>1</v>
      </c>
      <c r="D2540" s="59" t="s">
        <v>5</v>
      </c>
      <c r="E2540" s="302" t="s">
        <v>6</v>
      </c>
      <c r="F2540" s="74">
        <v>0.11899999999999999</v>
      </c>
      <c r="G2540" s="64">
        <f>VLOOKUP(D2540,upahbahan,3,FALSE)</f>
        <v>100000</v>
      </c>
      <c r="H2540" s="64">
        <f t="shared" ref="H2540:H2543" si="257">F2540*G2540</f>
        <v>11900</v>
      </c>
    </row>
    <row r="2541" spans="3:11">
      <c r="C2541" s="301">
        <v>2</v>
      </c>
      <c r="D2541" s="59" t="s">
        <v>3330</v>
      </c>
      <c r="E2541" s="302" t="s">
        <v>6</v>
      </c>
      <c r="F2541" s="74">
        <v>0.19900000000000001</v>
      </c>
      <c r="G2541" s="64">
        <f>VLOOKUP(D2541,upahbahan,3,FALSE)</f>
        <v>145000</v>
      </c>
      <c r="H2541" s="64">
        <f t="shared" si="257"/>
        <v>28855</v>
      </c>
    </row>
    <row r="2542" spans="3:11">
      <c r="C2542" s="301">
        <v>3</v>
      </c>
      <c r="D2542" s="59" t="s">
        <v>18</v>
      </c>
      <c r="E2542" s="302" t="s">
        <v>6</v>
      </c>
      <c r="F2542" s="74">
        <v>0.02</v>
      </c>
      <c r="G2542" s="64">
        <f>VLOOKUP(D2542,upahbahan,3,FALSE)</f>
        <v>175000</v>
      </c>
      <c r="H2542" s="64">
        <f t="shared" si="257"/>
        <v>3500</v>
      </c>
    </row>
    <row r="2543" spans="3:11">
      <c r="C2543" s="301">
        <v>4</v>
      </c>
      <c r="D2543" s="59" t="s">
        <v>19</v>
      </c>
      <c r="E2543" s="302" t="s">
        <v>6</v>
      </c>
      <c r="F2543" s="74">
        <v>7.0000000000000001E-3</v>
      </c>
      <c r="G2543" s="64">
        <f>VLOOKUP(D2543,upahbahan,3,FALSE)</f>
        <v>200000</v>
      </c>
      <c r="H2543" s="64">
        <f t="shared" si="257"/>
        <v>1400</v>
      </c>
    </row>
    <row r="2544" spans="3:11">
      <c r="C2544" s="83" t="s">
        <v>1210</v>
      </c>
      <c r="D2544" s="80"/>
      <c r="E2544" s="80"/>
      <c r="F2544" s="187"/>
      <c r="G2544" s="218"/>
      <c r="H2544" s="64">
        <f>SUM(H2540:H2543)</f>
        <v>45655</v>
      </c>
      <c r="I2544" s="219"/>
    </row>
    <row r="2545" spans="3:11">
      <c r="C2545" s="72" t="s">
        <v>1211</v>
      </c>
      <c r="D2545" s="59" t="s">
        <v>1212</v>
      </c>
      <c r="E2545" s="73"/>
      <c r="F2545" s="205"/>
      <c r="G2545" s="73"/>
      <c r="H2545" s="73"/>
    </row>
    <row r="2546" spans="3:11">
      <c r="C2546" s="363" t="s">
        <v>1205</v>
      </c>
      <c r="D2546" s="77" t="s">
        <v>3452</v>
      </c>
      <c r="E2546" s="68" t="s">
        <v>114</v>
      </c>
      <c r="F2546" s="227">
        <v>1.25</v>
      </c>
      <c r="G2546" s="64">
        <f>VLOOKUP(D2546,upahbahan,3,FALSE)</f>
        <v>1639000</v>
      </c>
      <c r="H2546" s="64">
        <f t="shared" ref="H2546" si="258">F2546*G2546</f>
        <v>2048750</v>
      </c>
    </row>
    <row r="2547" spans="3:11">
      <c r="C2547" s="83" t="s">
        <v>1216</v>
      </c>
      <c r="D2547" s="80"/>
      <c r="E2547" s="80"/>
      <c r="F2547" s="80"/>
      <c r="G2547" s="162"/>
      <c r="H2547" s="64">
        <f>SUM(H2546:H2546)</f>
        <v>2048750</v>
      </c>
    </row>
    <row r="2548" spans="3:11">
      <c r="C2548" s="72" t="s">
        <v>1217</v>
      </c>
      <c r="D2548" s="59" t="s">
        <v>1218</v>
      </c>
      <c r="E2548" s="73"/>
      <c r="F2548" s="73"/>
      <c r="G2548" s="73"/>
      <c r="H2548" s="73"/>
    </row>
    <row r="2549" spans="3:11">
      <c r="C2549" s="83" t="s">
        <v>1219</v>
      </c>
      <c r="D2549" s="80"/>
      <c r="E2549" s="80"/>
      <c r="F2549" s="80"/>
      <c r="G2549" s="162"/>
      <c r="H2549" s="303">
        <v>0</v>
      </c>
    </row>
    <row r="2550" spans="3:11">
      <c r="C2550" s="58" t="s">
        <v>1220</v>
      </c>
      <c r="D2550" s="69" t="s">
        <v>1221</v>
      </c>
      <c r="E2550" s="70"/>
      <c r="F2550" s="70"/>
      <c r="G2550" s="71"/>
      <c r="H2550" s="304">
        <f>H2549+H2547+H2544</f>
        <v>2094405</v>
      </c>
      <c r="I2550" s="319"/>
    </row>
    <row r="2551" spans="3:11">
      <c r="C2551" s="58" t="s">
        <v>1222</v>
      </c>
      <c r="D2551" s="69" t="s">
        <v>1325</v>
      </c>
      <c r="E2551" s="70"/>
      <c r="F2551" s="71"/>
      <c r="G2551" s="95">
        <f>$M$9</f>
        <v>0.1</v>
      </c>
      <c r="H2551" s="64">
        <f>H2550*G2551</f>
        <v>209440.5</v>
      </c>
      <c r="I2551" s="319"/>
    </row>
    <row r="2552" spans="3:11">
      <c r="C2552" s="58" t="s">
        <v>1223</v>
      </c>
      <c r="D2552" s="69" t="s">
        <v>1224</v>
      </c>
      <c r="E2552" s="70"/>
      <c r="F2552" s="70"/>
      <c r="G2552" s="71"/>
      <c r="H2552" s="305">
        <f>SUM(H2550:H2551)</f>
        <v>2303845.5</v>
      </c>
      <c r="I2552" s="319"/>
    </row>
    <row r="2554" spans="3:11">
      <c r="C2554" s="53" t="s">
        <v>3456</v>
      </c>
      <c r="D2554" s="366" t="s">
        <v>3457</v>
      </c>
      <c r="E2554" s="315"/>
      <c r="F2554" s="315"/>
      <c r="G2554" s="315"/>
      <c r="H2554" s="315"/>
      <c r="I2554" s="56">
        <f>ROUNDDOWN(H2569,-2)</f>
        <v>1776500</v>
      </c>
      <c r="J2554" s="159"/>
      <c r="K2554" s="325"/>
    </row>
    <row r="2555" spans="3:11" ht="27.6">
      <c r="C2555" s="300" t="s">
        <v>1197</v>
      </c>
      <c r="D2555" s="300" t="s">
        <v>1198</v>
      </c>
      <c r="E2555" s="300" t="s">
        <v>1199</v>
      </c>
      <c r="F2555" s="300" t="s">
        <v>1200</v>
      </c>
      <c r="G2555" s="300" t="s">
        <v>1201</v>
      </c>
      <c r="H2555" s="300" t="s">
        <v>1202</v>
      </c>
    </row>
    <row r="2556" spans="3:11">
      <c r="C2556" s="72" t="s">
        <v>1203</v>
      </c>
      <c r="D2556" s="59" t="s">
        <v>1204</v>
      </c>
      <c r="E2556" s="73"/>
      <c r="F2556" s="73"/>
      <c r="G2556" s="73"/>
      <c r="H2556" s="73"/>
    </row>
    <row r="2557" spans="3:11">
      <c r="C2557" s="301">
        <v>1</v>
      </c>
      <c r="D2557" s="59" t="s">
        <v>5</v>
      </c>
      <c r="E2557" s="302" t="s">
        <v>6</v>
      </c>
      <c r="F2557" s="74">
        <v>0.11899999999999999</v>
      </c>
      <c r="G2557" s="64">
        <f>VLOOKUP(D2557,upahbahan,3,FALSE)</f>
        <v>100000</v>
      </c>
      <c r="H2557" s="64">
        <f t="shared" ref="H2557:H2560" si="259">F2557*G2557</f>
        <v>11900</v>
      </c>
    </row>
    <row r="2558" spans="3:11">
      <c r="C2558" s="301">
        <v>2</v>
      </c>
      <c r="D2558" s="59" t="s">
        <v>3330</v>
      </c>
      <c r="E2558" s="302" t="s">
        <v>6</v>
      </c>
      <c r="F2558" s="74">
        <v>0.19900000000000001</v>
      </c>
      <c r="G2558" s="64">
        <f>VLOOKUP(D2558,upahbahan,3,FALSE)</f>
        <v>145000</v>
      </c>
      <c r="H2558" s="64">
        <f t="shared" si="259"/>
        <v>28855</v>
      </c>
    </row>
    <row r="2559" spans="3:11">
      <c r="C2559" s="301">
        <v>3</v>
      </c>
      <c r="D2559" s="59" t="s">
        <v>18</v>
      </c>
      <c r="E2559" s="302" t="s">
        <v>6</v>
      </c>
      <c r="F2559" s="74">
        <v>0.02</v>
      </c>
      <c r="G2559" s="64">
        <f>VLOOKUP(D2559,upahbahan,3,FALSE)</f>
        <v>175000</v>
      </c>
      <c r="H2559" s="64">
        <f t="shared" si="259"/>
        <v>3500</v>
      </c>
    </row>
    <row r="2560" spans="3:11">
      <c r="C2560" s="301">
        <v>4</v>
      </c>
      <c r="D2560" s="59" t="s">
        <v>19</v>
      </c>
      <c r="E2560" s="302" t="s">
        <v>6</v>
      </c>
      <c r="F2560" s="74">
        <v>7.0000000000000001E-3</v>
      </c>
      <c r="G2560" s="64">
        <f>VLOOKUP(D2560,upahbahan,3,FALSE)</f>
        <v>200000</v>
      </c>
      <c r="H2560" s="64">
        <f t="shared" si="259"/>
        <v>1400</v>
      </c>
    </row>
    <row r="2561" spans="3:11">
      <c r="C2561" s="83" t="s">
        <v>1210</v>
      </c>
      <c r="D2561" s="80"/>
      <c r="E2561" s="80"/>
      <c r="F2561" s="187"/>
      <c r="G2561" s="218"/>
      <c r="H2561" s="64">
        <f>SUM(H2557:H2560)</f>
        <v>45655</v>
      </c>
      <c r="I2561" s="219"/>
    </row>
    <row r="2562" spans="3:11">
      <c r="C2562" s="72" t="s">
        <v>1211</v>
      </c>
      <c r="D2562" s="59" t="s">
        <v>1212</v>
      </c>
      <c r="E2562" s="73"/>
      <c r="F2562" s="205"/>
      <c r="G2562" s="73"/>
      <c r="H2562" s="73"/>
    </row>
    <row r="2563" spans="3:11">
      <c r="C2563" s="363" t="s">
        <v>1205</v>
      </c>
      <c r="D2563" s="77" t="s">
        <v>3453</v>
      </c>
      <c r="E2563" s="68" t="s">
        <v>114</v>
      </c>
      <c r="F2563" s="227">
        <v>1.25</v>
      </c>
      <c r="G2563" s="64">
        <f>VLOOKUP(D2563,upahbahan,3,FALSE)</f>
        <v>1255500</v>
      </c>
      <c r="H2563" s="64">
        <f t="shared" ref="H2563" si="260">F2563*G2563</f>
        <v>1569375</v>
      </c>
    </row>
    <row r="2564" spans="3:11">
      <c r="C2564" s="83" t="s">
        <v>1216</v>
      </c>
      <c r="D2564" s="80"/>
      <c r="E2564" s="80"/>
      <c r="F2564" s="80"/>
      <c r="G2564" s="162"/>
      <c r="H2564" s="64">
        <f>SUM(H2563:H2563)</f>
        <v>1569375</v>
      </c>
    </row>
    <row r="2565" spans="3:11">
      <c r="C2565" s="72" t="s">
        <v>1217</v>
      </c>
      <c r="D2565" s="59" t="s">
        <v>1218</v>
      </c>
      <c r="E2565" s="73"/>
      <c r="F2565" s="73"/>
      <c r="G2565" s="73"/>
      <c r="H2565" s="73"/>
    </row>
    <row r="2566" spans="3:11">
      <c r="C2566" s="83" t="s">
        <v>1219</v>
      </c>
      <c r="D2566" s="80"/>
      <c r="E2566" s="80"/>
      <c r="F2566" s="80"/>
      <c r="G2566" s="162"/>
      <c r="H2566" s="303">
        <v>0</v>
      </c>
    </row>
    <row r="2567" spans="3:11">
      <c r="C2567" s="58" t="s">
        <v>1220</v>
      </c>
      <c r="D2567" s="69" t="s">
        <v>1221</v>
      </c>
      <c r="E2567" s="70"/>
      <c r="F2567" s="70"/>
      <c r="G2567" s="71"/>
      <c r="H2567" s="304">
        <f>H2566+H2564+H2561</f>
        <v>1615030</v>
      </c>
      <c r="I2567" s="319"/>
    </row>
    <row r="2568" spans="3:11">
      <c r="C2568" s="58" t="s">
        <v>1222</v>
      </c>
      <c r="D2568" s="69" t="s">
        <v>1325</v>
      </c>
      <c r="E2568" s="70"/>
      <c r="F2568" s="71"/>
      <c r="G2568" s="95">
        <f>$M$9</f>
        <v>0.1</v>
      </c>
      <c r="H2568" s="64">
        <f>H2567*G2568</f>
        <v>161503</v>
      </c>
      <c r="I2568" s="319"/>
    </row>
    <row r="2569" spans="3:11">
      <c r="C2569" s="58" t="s">
        <v>1223</v>
      </c>
      <c r="D2569" s="69" t="s">
        <v>1224</v>
      </c>
      <c r="E2569" s="70"/>
      <c r="F2569" s="70"/>
      <c r="G2569" s="71"/>
      <c r="H2569" s="305">
        <f>SUM(H2567:H2568)</f>
        <v>1776533</v>
      </c>
      <c r="I2569" s="319"/>
    </row>
    <row r="2571" spans="3:11">
      <c r="C2571" s="53" t="s">
        <v>3458</v>
      </c>
      <c r="D2571" s="366" t="s">
        <v>3459</v>
      </c>
      <c r="E2571" s="315"/>
      <c r="F2571" s="315"/>
      <c r="G2571" s="315"/>
      <c r="H2571" s="315"/>
      <c r="I2571" s="56">
        <f>ROUNDDOWN(H2586,-2)</f>
        <v>1273900</v>
      </c>
      <c r="J2571" s="159"/>
      <c r="K2571" s="325"/>
    </row>
    <row r="2572" spans="3:11" ht="27.6">
      <c r="C2572" s="300" t="s">
        <v>1197</v>
      </c>
      <c r="D2572" s="300" t="s">
        <v>1198</v>
      </c>
      <c r="E2572" s="300" t="s">
        <v>1199</v>
      </c>
      <c r="F2572" s="300" t="s">
        <v>1200</v>
      </c>
      <c r="G2572" s="300" t="s">
        <v>1201</v>
      </c>
      <c r="H2572" s="300" t="s">
        <v>1202</v>
      </c>
    </row>
    <row r="2573" spans="3:11">
      <c r="C2573" s="72" t="s">
        <v>1203</v>
      </c>
      <c r="D2573" s="59" t="s">
        <v>1204</v>
      </c>
      <c r="E2573" s="73"/>
      <c r="F2573" s="73"/>
      <c r="G2573" s="73"/>
      <c r="H2573" s="73"/>
    </row>
    <row r="2574" spans="3:11">
      <c r="C2574" s="301">
        <v>1</v>
      </c>
      <c r="D2574" s="59" t="s">
        <v>5</v>
      </c>
      <c r="E2574" s="302" t="s">
        <v>6</v>
      </c>
      <c r="F2574" s="74">
        <v>0.11899999999999999</v>
      </c>
      <c r="G2574" s="64">
        <f>VLOOKUP(D2574,upahbahan,3,FALSE)</f>
        <v>100000</v>
      </c>
      <c r="H2574" s="64">
        <f t="shared" ref="H2574:H2577" si="261">F2574*G2574</f>
        <v>11900</v>
      </c>
    </row>
    <row r="2575" spans="3:11">
      <c r="C2575" s="301">
        <v>2</v>
      </c>
      <c r="D2575" s="59" t="s">
        <v>3330</v>
      </c>
      <c r="E2575" s="302" t="s">
        <v>6</v>
      </c>
      <c r="F2575" s="74">
        <v>0.19900000000000001</v>
      </c>
      <c r="G2575" s="64">
        <f>VLOOKUP(D2575,upahbahan,3,FALSE)</f>
        <v>145000</v>
      </c>
      <c r="H2575" s="64">
        <f t="shared" si="261"/>
        <v>28855</v>
      </c>
    </row>
    <row r="2576" spans="3:11">
      <c r="C2576" s="301">
        <v>3</v>
      </c>
      <c r="D2576" s="59" t="s">
        <v>18</v>
      </c>
      <c r="E2576" s="302" t="s">
        <v>6</v>
      </c>
      <c r="F2576" s="74">
        <v>0.02</v>
      </c>
      <c r="G2576" s="64">
        <f>VLOOKUP(D2576,upahbahan,3,FALSE)</f>
        <v>175000</v>
      </c>
      <c r="H2576" s="64">
        <f t="shared" si="261"/>
        <v>3500</v>
      </c>
    </row>
    <row r="2577" spans="3:11">
      <c r="C2577" s="301">
        <v>4</v>
      </c>
      <c r="D2577" s="59" t="s">
        <v>19</v>
      </c>
      <c r="E2577" s="302" t="s">
        <v>6</v>
      </c>
      <c r="F2577" s="74">
        <v>7.0000000000000001E-3</v>
      </c>
      <c r="G2577" s="64">
        <f>VLOOKUP(D2577,upahbahan,3,FALSE)</f>
        <v>200000</v>
      </c>
      <c r="H2577" s="64">
        <f t="shared" si="261"/>
        <v>1400</v>
      </c>
    </row>
    <row r="2578" spans="3:11">
      <c r="C2578" s="83" t="s">
        <v>1210</v>
      </c>
      <c r="D2578" s="80"/>
      <c r="E2578" s="80"/>
      <c r="F2578" s="187"/>
      <c r="G2578" s="218"/>
      <c r="H2578" s="64">
        <f>SUM(H2574:H2577)</f>
        <v>45655</v>
      </c>
      <c r="I2578" s="219"/>
    </row>
    <row r="2579" spans="3:11">
      <c r="C2579" s="72" t="s">
        <v>1211</v>
      </c>
      <c r="D2579" s="59" t="s">
        <v>1212</v>
      </c>
      <c r="E2579" s="73"/>
      <c r="F2579" s="205"/>
      <c r="G2579" s="73"/>
      <c r="H2579" s="73"/>
    </row>
    <row r="2580" spans="3:11">
      <c r="C2580" s="363" t="s">
        <v>1205</v>
      </c>
      <c r="D2580" s="77" t="s">
        <v>3454</v>
      </c>
      <c r="E2580" s="68" t="s">
        <v>114</v>
      </c>
      <c r="F2580" s="227">
        <v>1.25</v>
      </c>
      <c r="G2580" s="64">
        <f>VLOOKUP(D2580,upahbahan,3,FALSE)</f>
        <v>890000</v>
      </c>
      <c r="H2580" s="64">
        <f t="shared" ref="H2580" si="262">F2580*G2580</f>
        <v>1112500</v>
      </c>
    </row>
    <row r="2581" spans="3:11">
      <c r="C2581" s="83" t="s">
        <v>1216</v>
      </c>
      <c r="D2581" s="80"/>
      <c r="E2581" s="80"/>
      <c r="F2581" s="80"/>
      <c r="G2581" s="162"/>
      <c r="H2581" s="64">
        <f>SUM(H2580:H2580)</f>
        <v>1112500</v>
      </c>
    </row>
    <row r="2582" spans="3:11">
      <c r="C2582" s="72" t="s">
        <v>1217</v>
      </c>
      <c r="D2582" s="59" t="s">
        <v>1218</v>
      </c>
      <c r="E2582" s="73"/>
      <c r="F2582" s="73"/>
      <c r="G2582" s="73"/>
      <c r="H2582" s="73"/>
    </row>
    <row r="2583" spans="3:11">
      <c r="C2583" s="83" t="s">
        <v>1219</v>
      </c>
      <c r="D2583" s="80"/>
      <c r="E2583" s="80"/>
      <c r="F2583" s="80"/>
      <c r="G2583" s="162"/>
      <c r="H2583" s="303">
        <v>0</v>
      </c>
    </row>
    <row r="2584" spans="3:11">
      <c r="C2584" s="58" t="s">
        <v>1220</v>
      </c>
      <c r="D2584" s="69" t="s">
        <v>1221</v>
      </c>
      <c r="E2584" s="70"/>
      <c r="F2584" s="70"/>
      <c r="G2584" s="71"/>
      <c r="H2584" s="304">
        <f>H2583+H2581+H2578</f>
        <v>1158155</v>
      </c>
      <c r="I2584" s="319"/>
    </row>
    <row r="2585" spans="3:11">
      <c r="C2585" s="58" t="s">
        <v>1222</v>
      </c>
      <c r="D2585" s="69" t="s">
        <v>1325</v>
      </c>
      <c r="E2585" s="70"/>
      <c r="F2585" s="71"/>
      <c r="G2585" s="95">
        <f>$M$9</f>
        <v>0.1</v>
      </c>
      <c r="H2585" s="64">
        <f>H2584*G2585</f>
        <v>115815.5</v>
      </c>
      <c r="I2585" s="319"/>
    </row>
    <row r="2586" spans="3:11">
      <c r="C2586" s="58" t="s">
        <v>1223</v>
      </c>
      <c r="D2586" s="69" t="s">
        <v>1224</v>
      </c>
      <c r="E2586" s="70"/>
      <c r="F2586" s="70"/>
      <c r="G2586" s="71"/>
      <c r="H2586" s="305">
        <f>SUM(H2584:H2585)</f>
        <v>1273970.5</v>
      </c>
      <c r="I2586" s="319"/>
    </row>
    <row r="2588" spans="3:11">
      <c r="C2588" s="54" t="s">
        <v>3460</v>
      </c>
      <c r="D2588" s="54" t="s">
        <v>3461</v>
      </c>
    </row>
    <row r="2589" spans="3:11">
      <c r="C2589" s="53" t="s">
        <v>3462</v>
      </c>
      <c r="D2589" s="366" t="s">
        <v>3463</v>
      </c>
      <c r="E2589" s="315"/>
      <c r="F2589" s="315"/>
      <c r="G2589" s="315"/>
      <c r="H2589" s="315"/>
      <c r="I2589" s="56">
        <f>ROUNDDOWN(H2604,-2)</f>
        <v>4987900</v>
      </c>
      <c r="J2589" s="159"/>
      <c r="K2589" s="325"/>
    </row>
    <row r="2590" spans="3:11" ht="27.6">
      <c r="C2590" s="300" t="s">
        <v>1197</v>
      </c>
      <c r="D2590" s="300" t="s">
        <v>1198</v>
      </c>
      <c r="E2590" s="300" t="s">
        <v>1199</v>
      </c>
      <c r="F2590" s="300" t="s">
        <v>1200</v>
      </c>
      <c r="G2590" s="300" t="s">
        <v>1201</v>
      </c>
      <c r="H2590" s="300" t="s">
        <v>1202</v>
      </c>
    </row>
    <row r="2591" spans="3:11">
      <c r="C2591" s="72" t="s">
        <v>1203</v>
      </c>
      <c r="D2591" s="59" t="s">
        <v>1204</v>
      </c>
      <c r="E2591" s="73"/>
      <c r="F2591" s="73"/>
      <c r="G2591" s="73"/>
      <c r="H2591" s="73"/>
    </row>
    <row r="2592" spans="3:11">
      <c r="C2592" s="301">
        <v>1</v>
      </c>
      <c r="D2592" s="59" t="s">
        <v>5</v>
      </c>
      <c r="E2592" s="302" t="s">
        <v>6</v>
      </c>
      <c r="F2592" s="74">
        <v>3.75</v>
      </c>
      <c r="G2592" s="64">
        <f>VLOOKUP(D2592,upahbahan,3,FALSE)</f>
        <v>100000</v>
      </c>
      <c r="H2592" s="64">
        <f t="shared" ref="H2592:H2595" si="263">F2592*G2592</f>
        <v>375000</v>
      </c>
    </row>
    <row r="2593" spans="3:11">
      <c r="C2593" s="301">
        <v>2</v>
      </c>
      <c r="D2593" s="59" t="s">
        <v>3330</v>
      </c>
      <c r="E2593" s="302" t="s">
        <v>6</v>
      </c>
      <c r="F2593" s="74">
        <v>6.2629999999999999</v>
      </c>
      <c r="G2593" s="64">
        <f>VLOOKUP(D2593,upahbahan,3,FALSE)</f>
        <v>145000</v>
      </c>
      <c r="H2593" s="64">
        <f t="shared" si="263"/>
        <v>908135</v>
      </c>
    </row>
    <row r="2594" spans="3:11">
      <c r="C2594" s="301">
        <v>3</v>
      </c>
      <c r="D2594" s="59" t="s">
        <v>18</v>
      </c>
      <c r="E2594" s="302" t="s">
        <v>6</v>
      </c>
      <c r="F2594" s="74">
        <v>0.626</v>
      </c>
      <c r="G2594" s="64">
        <f>VLOOKUP(D2594,upahbahan,3,FALSE)</f>
        <v>175000</v>
      </c>
      <c r="H2594" s="64">
        <f t="shared" si="263"/>
        <v>109550</v>
      </c>
    </row>
    <row r="2595" spans="3:11">
      <c r="C2595" s="301">
        <v>4</v>
      </c>
      <c r="D2595" s="59" t="s">
        <v>19</v>
      </c>
      <c r="E2595" s="302" t="s">
        <v>6</v>
      </c>
      <c r="F2595" s="74">
        <v>0.20899999999999999</v>
      </c>
      <c r="G2595" s="64">
        <f>VLOOKUP(D2595,upahbahan,3,FALSE)</f>
        <v>200000</v>
      </c>
      <c r="H2595" s="64">
        <f t="shared" si="263"/>
        <v>41800</v>
      </c>
    </row>
    <row r="2596" spans="3:11">
      <c r="C2596" s="83" t="s">
        <v>1210</v>
      </c>
      <c r="D2596" s="80"/>
      <c r="E2596" s="80"/>
      <c r="F2596" s="187"/>
      <c r="G2596" s="218"/>
      <c r="H2596" s="64">
        <f>SUM(H2592:H2595)</f>
        <v>1434485</v>
      </c>
      <c r="I2596" s="219"/>
    </row>
    <row r="2597" spans="3:11">
      <c r="C2597" s="72" t="s">
        <v>1211</v>
      </c>
      <c r="D2597" s="59" t="s">
        <v>1212</v>
      </c>
      <c r="E2597" s="73"/>
      <c r="F2597" s="205"/>
      <c r="G2597" s="73"/>
      <c r="H2597" s="73"/>
    </row>
    <row r="2598" spans="3:11" s="508" customFormat="1">
      <c r="C2598" s="555" t="s">
        <v>1205</v>
      </c>
      <c r="D2598" s="441" t="s">
        <v>6015</v>
      </c>
      <c r="E2598" s="442" t="s">
        <v>3216</v>
      </c>
      <c r="F2598" s="556">
        <v>1</v>
      </c>
      <c r="G2598" s="323">
        <f>VLOOKUP(D2598,upahbahan,3,FALSE)</f>
        <v>3100000</v>
      </c>
      <c r="H2598" s="323">
        <f t="shared" ref="H2598" si="264">F2598*G2598</f>
        <v>3100000</v>
      </c>
      <c r="I2598" s="444"/>
    </row>
    <row r="2599" spans="3:11">
      <c r="C2599" s="83" t="s">
        <v>1216</v>
      </c>
      <c r="D2599" s="80"/>
      <c r="E2599" s="80"/>
      <c r="F2599" s="80"/>
      <c r="G2599" s="162"/>
      <c r="H2599" s="64">
        <f>SUM(H2598:H2598)</f>
        <v>3100000</v>
      </c>
    </row>
    <row r="2600" spans="3:11">
      <c r="C2600" s="72" t="s">
        <v>1217</v>
      </c>
      <c r="D2600" s="59" t="s">
        <v>1218</v>
      </c>
      <c r="E2600" s="73"/>
      <c r="F2600" s="73"/>
      <c r="G2600" s="73"/>
      <c r="H2600" s="73"/>
    </row>
    <row r="2601" spans="3:11">
      <c r="C2601" s="83" t="s">
        <v>1219</v>
      </c>
      <c r="D2601" s="80"/>
      <c r="E2601" s="80"/>
      <c r="F2601" s="80"/>
      <c r="G2601" s="162"/>
      <c r="H2601" s="303">
        <v>0</v>
      </c>
    </row>
    <row r="2602" spans="3:11">
      <c r="C2602" s="58" t="s">
        <v>1220</v>
      </c>
      <c r="D2602" s="69" t="s">
        <v>1221</v>
      </c>
      <c r="E2602" s="70"/>
      <c r="F2602" s="70"/>
      <c r="G2602" s="71"/>
      <c r="H2602" s="304">
        <f>H2601+H2599+H2596</f>
        <v>4534485</v>
      </c>
      <c r="I2602" s="319"/>
    </row>
    <row r="2603" spans="3:11">
      <c r="C2603" s="58" t="s">
        <v>1222</v>
      </c>
      <c r="D2603" s="69" t="s">
        <v>1325</v>
      </c>
      <c r="E2603" s="70"/>
      <c r="F2603" s="71"/>
      <c r="G2603" s="95">
        <f>$M$9</f>
        <v>0.1</v>
      </c>
      <c r="H2603" s="64">
        <f>H2602*G2603</f>
        <v>453448.5</v>
      </c>
      <c r="I2603" s="319"/>
    </row>
    <row r="2604" spans="3:11">
      <c r="C2604" s="58" t="s">
        <v>1223</v>
      </c>
      <c r="D2604" s="69" t="s">
        <v>1224</v>
      </c>
      <c r="E2604" s="70"/>
      <c r="F2604" s="70"/>
      <c r="G2604" s="71"/>
      <c r="H2604" s="305">
        <f>SUM(H2602:H2603)</f>
        <v>4987933.5</v>
      </c>
      <c r="I2604" s="319"/>
    </row>
    <row r="2606" spans="3:11">
      <c r="C2606" s="53" t="s">
        <v>3464</v>
      </c>
      <c r="D2606" s="366" t="s">
        <v>3465</v>
      </c>
      <c r="E2606" s="315"/>
      <c r="F2606" s="315"/>
      <c r="G2606" s="315"/>
      <c r="H2606" s="315"/>
      <c r="I2606" s="56">
        <f>ROUNDDOWN(H2621,-2)</f>
        <v>3052700</v>
      </c>
      <c r="J2606" s="159"/>
      <c r="K2606" s="325"/>
    </row>
    <row r="2607" spans="3:11" ht="27.6">
      <c r="C2607" s="300" t="s">
        <v>1197</v>
      </c>
      <c r="D2607" s="300" t="s">
        <v>1198</v>
      </c>
      <c r="E2607" s="300" t="s">
        <v>1199</v>
      </c>
      <c r="F2607" s="300" t="s">
        <v>1200</v>
      </c>
      <c r="G2607" s="300" t="s">
        <v>1201</v>
      </c>
      <c r="H2607" s="300" t="s">
        <v>1202</v>
      </c>
    </row>
    <row r="2608" spans="3:11">
      <c r="C2608" s="72" t="s">
        <v>1203</v>
      </c>
      <c r="D2608" s="59" t="s">
        <v>1204</v>
      </c>
      <c r="E2608" s="73"/>
      <c r="F2608" s="73"/>
      <c r="G2608" s="73"/>
      <c r="H2608" s="73"/>
    </row>
    <row r="2609" spans="3:11">
      <c r="C2609" s="301">
        <v>1</v>
      </c>
      <c r="D2609" s="59" t="s">
        <v>5</v>
      </c>
      <c r="E2609" s="302" t="s">
        <v>6</v>
      </c>
      <c r="F2609" s="74">
        <v>3.3330000000000002</v>
      </c>
      <c r="G2609" s="64">
        <f>VLOOKUP(D2609,upahbahan,3,FALSE)</f>
        <v>100000</v>
      </c>
      <c r="H2609" s="64">
        <f t="shared" ref="H2609:H2612" si="265">F2609*G2609</f>
        <v>333300</v>
      </c>
    </row>
    <row r="2610" spans="3:11">
      <c r="C2610" s="301">
        <v>2</v>
      </c>
      <c r="D2610" s="59" t="s">
        <v>3330</v>
      </c>
      <c r="E2610" s="302" t="s">
        <v>6</v>
      </c>
      <c r="F2610" s="74">
        <v>5.5670000000000002</v>
      </c>
      <c r="G2610" s="64">
        <f>VLOOKUP(D2610,upahbahan,3,FALSE)</f>
        <v>145000</v>
      </c>
      <c r="H2610" s="64">
        <f t="shared" si="265"/>
        <v>807215</v>
      </c>
    </row>
    <row r="2611" spans="3:11">
      <c r="C2611" s="301">
        <v>3</v>
      </c>
      <c r="D2611" s="59" t="s">
        <v>18</v>
      </c>
      <c r="E2611" s="302" t="s">
        <v>6</v>
      </c>
      <c r="F2611" s="74">
        <v>0.55700000000000005</v>
      </c>
      <c r="G2611" s="64">
        <f>VLOOKUP(D2611,upahbahan,3,FALSE)</f>
        <v>175000</v>
      </c>
      <c r="H2611" s="64">
        <f t="shared" si="265"/>
        <v>97475.000000000015</v>
      </c>
    </row>
    <row r="2612" spans="3:11">
      <c r="C2612" s="301">
        <v>4</v>
      </c>
      <c r="D2612" s="59" t="s">
        <v>19</v>
      </c>
      <c r="E2612" s="302" t="s">
        <v>6</v>
      </c>
      <c r="F2612" s="74">
        <v>0.186</v>
      </c>
      <c r="G2612" s="64">
        <f>VLOOKUP(D2612,upahbahan,3,FALSE)</f>
        <v>200000</v>
      </c>
      <c r="H2612" s="64">
        <f t="shared" si="265"/>
        <v>37200</v>
      </c>
    </row>
    <row r="2613" spans="3:11">
      <c r="C2613" s="83" t="s">
        <v>1210</v>
      </c>
      <c r="D2613" s="80"/>
      <c r="E2613" s="80"/>
      <c r="F2613" s="187"/>
      <c r="G2613" s="218"/>
      <c r="H2613" s="64">
        <f>SUM(H2609:H2612)</f>
        <v>1275190</v>
      </c>
      <c r="I2613" s="219"/>
    </row>
    <row r="2614" spans="3:11">
      <c r="C2614" s="72" t="s">
        <v>1211</v>
      </c>
      <c r="D2614" s="59" t="s">
        <v>1212</v>
      </c>
      <c r="E2614" s="73"/>
      <c r="F2614" s="205"/>
      <c r="G2614" s="73"/>
      <c r="H2614" s="73"/>
    </row>
    <row r="2615" spans="3:11" s="508" customFormat="1">
      <c r="C2615" s="555" t="s">
        <v>1205</v>
      </c>
      <c r="D2615" s="441" t="s">
        <v>6016</v>
      </c>
      <c r="E2615" s="442" t="s">
        <v>3216</v>
      </c>
      <c r="F2615" s="556">
        <v>1</v>
      </c>
      <c r="G2615" s="323">
        <f>VLOOKUP(D2615,upahbahan,3,FALSE)</f>
        <v>1500000</v>
      </c>
      <c r="H2615" s="323">
        <f t="shared" ref="H2615" si="266">F2615*G2615</f>
        <v>1500000</v>
      </c>
      <c r="I2615" s="444"/>
    </row>
    <row r="2616" spans="3:11">
      <c r="C2616" s="83" t="s">
        <v>1216</v>
      </c>
      <c r="D2616" s="80"/>
      <c r="E2616" s="80"/>
      <c r="F2616" s="80"/>
      <c r="G2616" s="162"/>
      <c r="H2616" s="64">
        <f>SUM(H2615:H2615)</f>
        <v>1500000</v>
      </c>
    </row>
    <row r="2617" spans="3:11">
      <c r="C2617" s="72" t="s">
        <v>1217</v>
      </c>
      <c r="D2617" s="59" t="s">
        <v>1218</v>
      </c>
      <c r="E2617" s="73"/>
      <c r="F2617" s="73"/>
      <c r="G2617" s="73"/>
      <c r="H2617" s="73"/>
    </row>
    <row r="2618" spans="3:11">
      <c r="C2618" s="83" t="s">
        <v>1219</v>
      </c>
      <c r="D2618" s="80"/>
      <c r="E2618" s="80"/>
      <c r="F2618" s="80"/>
      <c r="G2618" s="162"/>
      <c r="H2618" s="303">
        <v>0</v>
      </c>
    </row>
    <row r="2619" spans="3:11">
      <c r="C2619" s="58" t="s">
        <v>1220</v>
      </c>
      <c r="D2619" s="69" t="s">
        <v>1221</v>
      </c>
      <c r="E2619" s="70"/>
      <c r="F2619" s="70"/>
      <c r="G2619" s="71"/>
      <c r="H2619" s="304">
        <f>H2618+H2616+H2613</f>
        <v>2775190</v>
      </c>
      <c r="I2619" s="319"/>
    </row>
    <row r="2620" spans="3:11">
      <c r="C2620" s="58" t="s">
        <v>1222</v>
      </c>
      <c r="D2620" s="69" t="s">
        <v>1325</v>
      </c>
      <c r="E2620" s="70"/>
      <c r="F2620" s="71"/>
      <c r="G2620" s="95">
        <f>$M$9</f>
        <v>0.1</v>
      </c>
      <c r="H2620" s="64">
        <f>H2619*G2620</f>
        <v>277519</v>
      </c>
      <c r="I2620" s="319"/>
    </row>
    <row r="2621" spans="3:11">
      <c r="C2621" s="58" t="s">
        <v>1223</v>
      </c>
      <c r="D2621" s="69" t="s">
        <v>1224</v>
      </c>
      <c r="E2621" s="70"/>
      <c r="F2621" s="70"/>
      <c r="G2621" s="71"/>
      <c r="H2621" s="305">
        <f>SUM(H2619:H2620)</f>
        <v>3052709</v>
      </c>
      <c r="I2621" s="319"/>
    </row>
    <row r="2623" spans="3:11">
      <c r="C2623" s="53" t="s">
        <v>3466</v>
      </c>
      <c r="D2623" s="366" t="s">
        <v>3468</v>
      </c>
      <c r="E2623" s="315"/>
      <c r="F2623" s="315"/>
      <c r="G2623" s="315"/>
      <c r="H2623" s="315"/>
      <c r="I2623" s="56">
        <f>ROUNDDOWN(H2638,-2)</f>
        <v>5511000</v>
      </c>
      <c r="J2623" s="159"/>
      <c r="K2623" s="325"/>
    </row>
    <row r="2624" spans="3:11" ht="27.6">
      <c r="C2624" s="300" t="s">
        <v>1197</v>
      </c>
      <c r="D2624" s="300" t="s">
        <v>1198</v>
      </c>
      <c r="E2624" s="300" t="s">
        <v>1199</v>
      </c>
      <c r="F2624" s="300" t="s">
        <v>1200</v>
      </c>
      <c r="G2624" s="300" t="s">
        <v>1201</v>
      </c>
      <c r="H2624" s="300" t="s">
        <v>1202</v>
      </c>
    </row>
    <row r="2625" spans="3:11">
      <c r="C2625" s="72" t="s">
        <v>1203</v>
      </c>
      <c r="D2625" s="59" t="s">
        <v>1204</v>
      </c>
      <c r="E2625" s="73"/>
      <c r="F2625" s="73"/>
      <c r="G2625" s="73"/>
      <c r="H2625" s="73"/>
    </row>
    <row r="2626" spans="3:11">
      <c r="C2626" s="301">
        <v>1</v>
      </c>
      <c r="D2626" s="59" t="s">
        <v>5</v>
      </c>
      <c r="E2626" s="302" t="s">
        <v>6</v>
      </c>
      <c r="F2626" s="74">
        <v>1.333</v>
      </c>
      <c r="G2626" s="64">
        <f>VLOOKUP(D2626,upahbahan,3,FALSE)</f>
        <v>100000</v>
      </c>
      <c r="H2626" s="64">
        <f t="shared" ref="H2626:H2629" si="267">F2626*G2626</f>
        <v>133300</v>
      </c>
    </row>
    <row r="2627" spans="3:11">
      <c r="C2627" s="301">
        <v>2</v>
      </c>
      <c r="D2627" s="59" t="s">
        <v>3330</v>
      </c>
      <c r="E2627" s="302" t="s">
        <v>6</v>
      </c>
      <c r="F2627" s="74">
        <v>2.2269999999999999</v>
      </c>
      <c r="G2627" s="64">
        <f>VLOOKUP(D2627,upahbahan,3,FALSE)</f>
        <v>145000</v>
      </c>
      <c r="H2627" s="64">
        <f t="shared" si="267"/>
        <v>322915</v>
      </c>
    </row>
    <row r="2628" spans="3:11">
      <c r="C2628" s="301">
        <v>3</v>
      </c>
      <c r="D2628" s="59" t="s">
        <v>18</v>
      </c>
      <c r="E2628" s="302" t="s">
        <v>6</v>
      </c>
      <c r="F2628" s="74">
        <v>0.223</v>
      </c>
      <c r="G2628" s="64">
        <f>VLOOKUP(D2628,upahbahan,3,FALSE)</f>
        <v>175000</v>
      </c>
      <c r="H2628" s="64">
        <f t="shared" si="267"/>
        <v>39025</v>
      </c>
    </row>
    <row r="2629" spans="3:11">
      <c r="C2629" s="301">
        <v>4</v>
      </c>
      <c r="D2629" s="59" t="s">
        <v>19</v>
      </c>
      <c r="E2629" s="302" t="s">
        <v>6</v>
      </c>
      <c r="F2629" s="74">
        <v>7.3999999999999996E-2</v>
      </c>
      <c r="G2629" s="64">
        <f>VLOOKUP(D2629,upahbahan,3,FALSE)</f>
        <v>200000</v>
      </c>
      <c r="H2629" s="64">
        <f t="shared" si="267"/>
        <v>14800</v>
      </c>
    </row>
    <row r="2630" spans="3:11">
      <c r="C2630" s="83" t="s">
        <v>1210</v>
      </c>
      <c r="D2630" s="80"/>
      <c r="E2630" s="80"/>
      <c r="F2630" s="187"/>
      <c r="G2630" s="218"/>
      <c r="H2630" s="64">
        <f>SUM(H2626:H2629)</f>
        <v>510040</v>
      </c>
      <c r="I2630" s="219"/>
    </row>
    <row r="2631" spans="3:11">
      <c r="C2631" s="72" t="s">
        <v>1211</v>
      </c>
      <c r="D2631" s="59" t="s">
        <v>1212</v>
      </c>
      <c r="E2631" s="73"/>
      <c r="F2631" s="205"/>
      <c r="G2631" s="73"/>
      <c r="H2631" s="73"/>
    </row>
    <row r="2632" spans="3:11" s="508" customFormat="1">
      <c r="C2632" s="555" t="s">
        <v>1205</v>
      </c>
      <c r="D2632" s="441" t="s">
        <v>6017</v>
      </c>
      <c r="E2632" s="442" t="s">
        <v>3216</v>
      </c>
      <c r="F2632" s="556">
        <v>1</v>
      </c>
      <c r="G2632" s="323">
        <f>VLOOKUP(D2632,upahbahan,3,FALSE)</f>
        <v>4500000</v>
      </c>
      <c r="H2632" s="323">
        <f t="shared" ref="H2632" si="268">F2632*G2632</f>
        <v>4500000</v>
      </c>
      <c r="I2632" s="444"/>
    </row>
    <row r="2633" spans="3:11">
      <c r="C2633" s="83" t="s">
        <v>1216</v>
      </c>
      <c r="D2633" s="80"/>
      <c r="E2633" s="80"/>
      <c r="F2633" s="80"/>
      <c r="G2633" s="162"/>
      <c r="H2633" s="64">
        <f>SUM(H2632:H2632)</f>
        <v>4500000</v>
      </c>
    </row>
    <row r="2634" spans="3:11">
      <c r="C2634" s="72" t="s">
        <v>1217</v>
      </c>
      <c r="D2634" s="59" t="s">
        <v>1218</v>
      </c>
      <c r="E2634" s="73"/>
      <c r="F2634" s="73"/>
      <c r="G2634" s="73"/>
      <c r="H2634" s="73"/>
    </row>
    <row r="2635" spans="3:11">
      <c r="C2635" s="83" t="s">
        <v>1219</v>
      </c>
      <c r="D2635" s="80"/>
      <c r="E2635" s="80"/>
      <c r="F2635" s="80"/>
      <c r="G2635" s="162"/>
      <c r="H2635" s="303">
        <v>0</v>
      </c>
    </row>
    <row r="2636" spans="3:11">
      <c r="C2636" s="58" t="s">
        <v>1220</v>
      </c>
      <c r="D2636" s="69" t="s">
        <v>1221</v>
      </c>
      <c r="E2636" s="70"/>
      <c r="F2636" s="70"/>
      <c r="G2636" s="71"/>
      <c r="H2636" s="304">
        <f>H2635+H2633+H2630</f>
        <v>5010040</v>
      </c>
      <c r="I2636" s="319"/>
    </row>
    <row r="2637" spans="3:11">
      <c r="C2637" s="58" t="s">
        <v>1222</v>
      </c>
      <c r="D2637" s="69" t="s">
        <v>1325</v>
      </c>
      <c r="E2637" s="70"/>
      <c r="F2637" s="71"/>
      <c r="G2637" s="95">
        <f>$M$9</f>
        <v>0.1</v>
      </c>
      <c r="H2637" s="64">
        <f>H2636*G2637</f>
        <v>501004</v>
      </c>
      <c r="I2637" s="319"/>
    </row>
    <row r="2638" spans="3:11">
      <c r="C2638" s="58" t="s">
        <v>1223</v>
      </c>
      <c r="D2638" s="69" t="s">
        <v>1224</v>
      </c>
      <c r="E2638" s="70"/>
      <c r="F2638" s="70"/>
      <c r="G2638" s="71"/>
      <c r="H2638" s="305">
        <f>SUM(H2636:H2637)</f>
        <v>5511044</v>
      </c>
      <c r="I2638" s="319"/>
    </row>
    <row r="2640" spans="3:11">
      <c r="C2640" s="53" t="s">
        <v>3467</v>
      </c>
      <c r="D2640" s="366" t="s">
        <v>3469</v>
      </c>
      <c r="E2640" s="315"/>
      <c r="F2640" s="315"/>
      <c r="G2640" s="315"/>
      <c r="H2640" s="315"/>
      <c r="I2640" s="56">
        <f>ROUNDDOWN(H2655,-2)</f>
        <v>5880900</v>
      </c>
      <c r="J2640" s="159"/>
      <c r="K2640" s="325"/>
    </row>
    <row r="2641" spans="3:9" ht="27.6">
      <c r="C2641" s="300" t="s">
        <v>1197</v>
      </c>
      <c r="D2641" s="300" t="s">
        <v>1198</v>
      </c>
      <c r="E2641" s="300" t="s">
        <v>1199</v>
      </c>
      <c r="F2641" s="300" t="s">
        <v>1200</v>
      </c>
      <c r="G2641" s="300" t="s">
        <v>1201</v>
      </c>
      <c r="H2641" s="300" t="s">
        <v>1202</v>
      </c>
    </row>
    <row r="2642" spans="3:9">
      <c r="C2642" s="72" t="s">
        <v>1203</v>
      </c>
      <c r="D2642" s="59" t="s">
        <v>1204</v>
      </c>
      <c r="E2642" s="73"/>
      <c r="F2642" s="73"/>
      <c r="G2642" s="73"/>
      <c r="H2642" s="73"/>
    </row>
    <row r="2643" spans="3:9">
      <c r="C2643" s="301">
        <v>1</v>
      </c>
      <c r="D2643" s="59" t="s">
        <v>5</v>
      </c>
      <c r="E2643" s="302" t="s">
        <v>6</v>
      </c>
      <c r="F2643" s="74">
        <v>1.167</v>
      </c>
      <c r="G2643" s="64">
        <f>VLOOKUP(D2643,upahbahan,3,FALSE)</f>
        <v>100000</v>
      </c>
      <c r="H2643" s="64">
        <f t="shared" ref="H2643:H2646" si="269">F2643*G2643</f>
        <v>116700</v>
      </c>
    </row>
    <row r="2644" spans="3:9">
      <c r="C2644" s="301">
        <v>2</v>
      </c>
      <c r="D2644" s="59" t="s">
        <v>3330</v>
      </c>
      <c r="E2644" s="302" t="s">
        <v>6</v>
      </c>
      <c r="F2644" s="74">
        <v>1.948</v>
      </c>
      <c r="G2644" s="64">
        <f>VLOOKUP(D2644,upahbahan,3,FALSE)</f>
        <v>145000</v>
      </c>
      <c r="H2644" s="64">
        <f t="shared" si="269"/>
        <v>282460</v>
      </c>
    </row>
    <row r="2645" spans="3:9">
      <c r="C2645" s="301">
        <v>3</v>
      </c>
      <c r="D2645" s="59" t="s">
        <v>18</v>
      </c>
      <c r="E2645" s="302" t="s">
        <v>6</v>
      </c>
      <c r="F2645" s="74">
        <v>0.19500000000000001</v>
      </c>
      <c r="G2645" s="64">
        <f>VLOOKUP(D2645,upahbahan,3,FALSE)</f>
        <v>175000</v>
      </c>
      <c r="H2645" s="64">
        <f t="shared" si="269"/>
        <v>34125</v>
      </c>
    </row>
    <row r="2646" spans="3:9">
      <c r="C2646" s="301">
        <v>4</v>
      </c>
      <c r="D2646" s="59" t="s">
        <v>19</v>
      </c>
      <c r="E2646" s="302" t="s">
        <v>6</v>
      </c>
      <c r="F2646" s="74">
        <v>6.5000000000000002E-2</v>
      </c>
      <c r="G2646" s="64">
        <f>VLOOKUP(D2646,upahbahan,3,FALSE)</f>
        <v>200000</v>
      </c>
      <c r="H2646" s="64">
        <f t="shared" si="269"/>
        <v>13000</v>
      </c>
    </row>
    <row r="2647" spans="3:9">
      <c r="C2647" s="83" t="s">
        <v>1210</v>
      </c>
      <c r="D2647" s="80"/>
      <c r="E2647" s="80"/>
      <c r="F2647" s="187"/>
      <c r="G2647" s="218"/>
      <c r="H2647" s="64">
        <f>SUM(H2643:H2646)</f>
        <v>446285</v>
      </c>
      <c r="I2647" s="219"/>
    </row>
    <row r="2648" spans="3:9">
      <c r="C2648" s="72" t="s">
        <v>1211</v>
      </c>
      <c r="D2648" s="59" t="s">
        <v>1212</v>
      </c>
      <c r="E2648" s="73"/>
      <c r="F2648" s="205"/>
      <c r="G2648" s="73"/>
      <c r="H2648" s="73"/>
    </row>
    <row r="2649" spans="3:9" s="508" customFormat="1">
      <c r="C2649" s="555" t="s">
        <v>1205</v>
      </c>
      <c r="D2649" s="441" t="s">
        <v>3470</v>
      </c>
      <c r="E2649" s="442" t="s">
        <v>3216</v>
      </c>
      <c r="F2649" s="556">
        <v>1</v>
      </c>
      <c r="G2649" s="323">
        <f>VLOOKUP(D2649,upahbahan,3,FALSE)</f>
        <v>4900000</v>
      </c>
      <c r="H2649" s="323">
        <f t="shared" ref="H2649" si="270">F2649*G2649</f>
        <v>4900000</v>
      </c>
      <c r="I2649" s="444"/>
    </row>
    <row r="2650" spans="3:9">
      <c r="C2650" s="83" t="s">
        <v>1216</v>
      </c>
      <c r="D2650" s="80"/>
      <c r="E2650" s="80"/>
      <c r="F2650" s="80"/>
      <c r="G2650" s="162"/>
      <c r="H2650" s="64">
        <f>SUM(H2649:H2649)</f>
        <v>4900000</v>
      </c>
    </row>
    <row r="2651" spans="3:9">
      <c r="C2651" s="72" t="s">
        <v>1217</v>
      </c>
      <c r="D2651" s="59" t="s">
        <v>1218</v>
      </c>
      <c r="E2651" s="73"/>
      <c r="F2651" s="73"/>
      <c r="G2651" s="73"/>
      <c r="H2651" s="73"/>
    </row>
    <row r="2652" spans="3:9">
      <c r="C2652" s="83" t="s">
        <v>1219</v>
      </c>
      <c r="D2652" s="80"/>
      <c r="E2652" s="80"/>
      <c r="F2652" s="80"/>
      <c r="G2652" s="162"/>
      <c r="H2652" s="303">
        <v>0</v>
      </c>
    </row>
    <row r="2653" spans="3:9">
      <c r="C2653" s="58" t="s">
        <v>1220</v>
      </c>
      <c r="D2653" s="69" t="s">
        <v>1221</v>
      </c>
      <c r="E2653" s="70"/>
      <c r="F2653" s="70"/>
      <c r="G2653" s="71"/>
      <c r="H2653" s="304">
        <f>H2652+H2650+H2647</f>
        <v>5346285</v>
      </c>
      <c r="I2653" s="319"/>
    </row>
    <row r="2654" spans="3:9">
      <c r="C2654" s="58" t="s">
        <v>1222</v>
      </c>
      <c r="D2654" s="69" t="s">
        <v>1325</v>
      </c>
      <c r="E2654" s="70"/>
      <c r="F2654" s="71"/>
      <c r="G2654" s="95">
        <f>$M$9</f>
        <v>0.1</v>
      </c>
      <c r="H2654" s="64">
        <f>H2653*G2654</f>
        <v>534628.5</v>
      </c>
      <c r="I2654" s="319"/>
    </row>
    <row r="2655" spans="3:9">
      <c r="C2655" s="58" t="s">
        <v>1223</v>
      </c>
      <c r="D2655" s="69" t="s">
        <v>1224</v>
      </c>
      <c r="E2655" s="70"/>
      <c r="F2655" s="70"/>
      <c r="G2655" s="71"/>
      <c r="H2655" s="305">
        <f>SUM(H2653:H2654)</f>
        <v>5880913.5</v>
      </c>
      <c r="I2655" s="319"/>
    </row>
    <row r="2657" spans="3:11">
      <c r="C2657" s="53" t="s">
        <v>3471</v>
      </c>
      <c r="D2657" s="366" t="s">
        <v>3472</v>
      </c>
      <c r="E2657" s="315"/>
      <c r="F2657" s="315"/>
      <c r="G2657" s="315"/>
      <c r="H2657" s="315"/>
      <c r="I2657" s="56">
        <f>ROUNDDOWN(H2672,-2)</f>
        <v>4302800</v>
      </c>
      <c r="J2657" s="159"/>
      <c r="K2657" s="325"/>
    </row>
    <row r="2658" spans="3:11" ht="27.6">
      <c r="C2658" s="300" t="s">
        <v>1197</v>
      </c>
      <c r="D2658" s="300" t="s">
        <v>1198</v>
      </c>
      <c r="E2658" s="300" t="s">
        <v>1199</v>
      </c>
      <c r="F2658" s="300" t="s">
        <v>1200</v>
      </c>
      <c r="G2658" s="300" t="s">
        <v>1201</v>
      </c>
      <c r="H2658" s="300" t="s">
        <v>1202</v>
      </c>
    </row>
    <row r="2659" spans="3:11">
      <c r="C2659" s="72" t="s">
        <v>1203</v>
      </c>
      <c r="D2659" s="59" t="s">
        <v>1204</v>
      </c>
      <c r="E2659" s="73"/>
      <c r="F2659" s="73"/>
      <c r="G2659" s="73"/>
      <c r="H2659" s="73"/>
    </row>
    <row r="2660" spans="3:11">
      <c r="C2660" s="301">
        <v>1</v>
      </c>
      <c r="D2660" s="59" t="s">
        <v>5</v>
      </c>
      <c r="E2660" s="302" t="s">
        <v>6</v>
      </c>
      <c r="F2660" s="74">
        <v>1.0760000000000001</v>
      </c>
      <c r="G2660" s="64">
        <f>VLOOKUP(D2660,upahbahan,3,FALSE)</f>
        <v>100000</v>
      </c>
      <c r="H2660" s="64">
        <f t="shared" ref="H2660:H2663" si="271">F2660*G2660</f>
        <v>107600</v>
      </c>
    </row>
    <row r="2661" spans="3:11">
      <c r="C2661" s="301">
        <v>2</v>
      </c>
      <c r="D2661" s="59" t="s">
        <v>3330</v>
      </c>
      <c r="E2661" s="302" t="s">
        <v>6</v>
      </c>
      <c r="F2661" s="74">
        <v>1.7969999999999999</v>
      </c>
      <c r="G2661" s="64">
        <f>VLOOKUP(D2661,upahbahan,3,FALSE)</f>
        <v>145000</v>
      </c>
      <c r="H2661" s="64">
        <f t="shared" si="271"/>
        <v>260565</v>
      </c>
    </row>
    <row r="2662" spans="3:11">
      <c r="C2662" s="301">
        <v>3</v>
      </c>
      <c r="D2662" s="59" t="s">
        <v>18</v>
      </c>
      <c r="E2662" s="302" t="s">
        <v>6</v>
      </c>
      <c r="F2662" s="74">
        <v>0.18</v>
      </c>
      <c r="G2662" s="64">
        <f>VLOOKUP(D2662,upahbahan,3,FALSE)</f>
        <v>175000</v>
      </c>
      <c r="H2662" s="64">
        <f t="shared" si="271"/>
        <v>31500</v>
      </c>
    </row>
    <row r="2663" spans="3:11">
      <c r="C2663" s="301">
        <v>4</v>
      </c>
      <c r="D2663" s="59" t="s">
        <v>19</v>
      </c>
      <c r="E2663" s="302" t="s">
        <v>6</v>
      </c>
      <c r="F2663" s="74">
        <v>0.06</v>
      </c>
      <c r="G2663" s="64">
        <f>VLOOKUP(D2663,upahbahan,3,FALSE)</f>
        <v>200000</v>
      </c>
      <c r="H2663" s="64">
        <f t="shared" si="271"/>
        <v>12000</v>
      </c>
    </row>
    <row r="2664" spans="3:11">
      <c r="C2664" s="83" t="s">
        <v>1210</v>
      </c>
      <c r="D2664" s="80"/>
      <c r="E2664" s="80"/>
      <c r="F2664" s="187"/>
      <c r="G2664" s="218"/>
      <c r="H2664" s="64">
        <f>SUM(H2660:H2663)</f>
        <v>411665</v>
      </c>
      <c r="I2664" s="219"/>
    </row>
    <row r="2665" spans="3:11">
      <c r="C2665" s="72" t="s">
        <v>1211</v>
      </c>
      <c r="D2665" s="59" t="s">
        <v>1212</v>
      </c>
      <c r="E2665" s="73"/>
      <c r="F2665" s="205"/>
      <c r="G2665" s="73"/>
      <c r="H2665" s="73"/>
    </row>
    <row r="2666" spans="3:11" s="508" customFormat="1">
      <c r="C2666" s="555" t="s">
        <v>1205</v>
      </c>
      <c r="D2666" s="441" t="s">
        <v>3473</v>
      </c>
      <c r="E2666" s="442" t="s">
        <v>3216</v>
      </c>
      <c r="F2666" s="556">
        <v>1</v>
      </c>
      <c r="G2666" s="323">
        <f>VLOOKUP(D2666,upahbahan,3,FALSE)</f>
        <v>3500000</v>
      </c>
      <c r="H2666" s="323">
        <f t="shared" ref="H2666" si="272">F2666*G2666</f>
        <v>3500000</v>
      </c>
      <c r="I2666" s="444"/>
    </row>
    <row r="2667" spans="3:11">
      <c r="C2667" s="83" t="s">
        <v>1216</v>
      </c>
      <c r="D2667" s="80"/>
      <c r="E2667" s="80"/>
      <c r="F2667" s="80"/>
      <c r="G2667" s="162"/>
      <c r="H2667" s="64">
        <f>SUM(H2666:H2666)</f>
        <v>3500000</v>
      </c>
    </row>
    <row r="2668" spans="3:11">
      <c r="C2668" s="72" t="s">
        <v>1217</v>
      </c>
      <c r="D2668" s="59" t="s">
        <v>1218</v>
      </c>
      <c r="E2668" s="73"/>
      <c r="F2668" s="73"/>
      <c r="G2668" s="73"/>
      <c r="H2668" s="73"/>
    </row>
    <row r="2669" spans="3:11">
      <c r="C2669" s="83" t="s">
        <v>1219</v>
      </c>
      <c r="D2669" s="80"/>
      <c r="E2669" s="80"/>
      <c r="F2669" s="80"/>
      <c r="G2669" s="162"/>
      <c r="H2669" s="303">
        <v>0</v>
      </c>
    </row>
    <row r="2670" spans="3:11">
      <c r="C2670" s="58" t="s">
        <v>1220</v>
      </c>
      <c r="D2670" s="69" t="s">
        <v>1221</v>
      </c>
      <c r="E2670" s="70"/>
      <c r="F2670" s="70"/>
      <c r="G2670" s="71"/>
      <c r="H2670" s="304">
        <f>H2669+H2667+H2664</f>
        <v>3911665</v>
      </c>
      <c r="I2670" s="319"/>
    </row>
    <row r="2671" spans="3:11">
      <c r="C2671" s="58" t="s">
        <v>1222</v>
      </c>
      <c r="D2671" s="69" t="s">
        <v>1325</v>
      </c>
      <c r="E2671" s="70"/>
      <c r="F2671" s="71"/>
      <c r="G2671" s="95">
        <f>$M$9</f>
        <v>0.1</v>
      </c>
      <c r="H2671" s="64">
        <f>H2670*G2671</f>
        <v>391166.5</v>
      </c>
      <c r="I2671" s="319"/>
    </row>
    <row r="2672" spans="3:11">
      <c r="C2672" s="58" t="s">
        <v>1223</v>
      </c>
      <c r="D2672" s="69" t="s">
        <v>1224</v>
      </c>
      <c r="E2672" s="70"/>
      <c r="F2672" s="70"/>
      <c r="G2672" s="71"/>
      <c r="H2672" s="305">
        <f>SUM(H2670:H2671)</f>
        <v>4302831.5</v>
      </c>
      <c r="I2672" s="319"/>
    </row>
    <row r="2674" spans="3:11">
      <c r="C2674" s="53" t="s">
        <v>3474</v>
      </c>
      <c r="D2674" s="366" t="s">
        <v>3475</v>
      </c>
      <c r="E2674" s="315"/>
      <c r="F2674" s="315"/>
      <c r="G2674" s="315"/>
      <c r="H2674" s="315"/>
      <c r="I2674" s="56">
        <f>ROUNDDOWN(H2689,-2)</f>
        <v>4006700</v>
      </c>
      <c r="J2674" s="159"/>
      <c r="K2674" s="325"/>
    </row>
    <row r="2675" spans="3:11" ht="27.6">
      <c r="C2675" s="300" t="s">
        <v>1197</v>
      </c>
      <c r="D2675" s="300" t="s">
        <v>1198</v>
      </c>
      <c r="E2675" s="300" t="s">
        <v>1199</v>
      </c>
      <c r="F2675" s="300" t="s">
        <v>1200</v>
      </c>
      <c r="G2675" s="300" t="s">
        <v>1201</v>
      </c>
      <c r="H2675" s="300" t="s">
        <v>1202</v>
      </c>
    </row>
    <row r="2676" spans="3:11">
      <c r="C2676" s="72" t="s">
        <v>1203</v>
      </c>
      <c r="D2676" s="59" t="s">
        <v>1204</v>
      </c>
      <c r="E2676" s="73"/>
      <c r="F2676" s="73"/>
      <c r="G2676" s="73"/>
      <c r="H2676" s="73"/>
    </row>
    <row r="2677" spans="3:11">
      <c r="C2677" s="301">
        <v>1</v>
      </c>
      <c r="D2677" s="59" t="s">
        <v>5</v>
      </c>
      <c r="E2677" s="302" t="s">
        <v>6</v>
      </c>
      <c r="F2677" s="74">
        <v>0.89500000000000002</v>
      </c>
      <c r="G2677" s="64">
        <f>VLOOKUP(D2677,upahbahan,3,FALSE)</f>
        <v>100000</v>
      </c>
      <c r="H2677" s="64">
        <f t="shared" ref="H2677:H2680" si="273">F2677*G2677</f>
        <v>89500</v>
      </c>
    </row>
    <row r="2678" spans="3:11">
      <c r="C2678" s="301">
        <v>2</v>
      </c>
      <c r="D2678" s="59" t="s">
        <v>3330</v>
      </c>
      <c r="E2678" s="302" t="s">
        <v>6</v>
      </c>
      <c r="F2678" s="74">
        <v>1.4950000000000001</v>
      </c>
      <c r="G2678" s="64">
        <f>VLOOKUP(D2678,upahbahan,3,FALSE)</f>
        <v>145000</v>
      </c>
      <c r="H2678" s="64">
        <f t="shared" si="273"/>
        <v>216775.00000000003</v>
      </c>
    </row>
    <row r="2679" spans="3:11">
      <c r="C2679" s="301">
        <v>3</v>
      </c>
      <c r="D2679" s="59" t="s">
        <v>18</v>
      </c>
      <c r="E2679" s="302" t="s">
        <v>6</v>
      </c>
      <c r="F2679" s="74">
        <v>0.15</v>
      </c>
      <c r="G2679" s="64">
        <f>VLOOKUP(D2679,upahbahan,3,FALSE)</f>
        <v>175000</v>
      </c>
      <c r="H2679" s="64">
        <f t="shared" si="273"/>
        <v>26250</v>
      </c>
    </row>
    <row r="2680" spans="3:11">
      <c r="C2680" s="301">
        <v>4</v>
      </c>
      <c r="D2680" s="59" t="s">
        <v>19</v>
      </c>
      <c r="E2680" s="302" t="s">
        <v>6</v>
      </c>
      <c r="F2680" s="74">
        <v>0.05</v>
      </c>
      <c r="G2680" s="64">
        <f>VLOOKUP(D2680,upahbahan,3,FALSE)</f>
        <v>200000</v>
      </c>
      <c r="H2680" s="64">
        <f t="shared" si="273"/>
        <v>10000</v>
      </c>
    </row>
    <row r="2681" spans="3:11">
      <c r="C2681" s="83" t="s">
        <v>1210</v>
      </c>
      <c r="D2681" s="80"/>
      <c r="E2681" s="80"/>
      <c r="F2681" s="187"/>
      <c r="G2681" s="218"/>
      <c r="H2681" s="64">
        <f>SUM(H2677:H2680)</f>
        <v>342525</v>
      </c>
      <c r="I2681" s="219"/>
    </row>
    <row r="2682" spans="3:11">
      <c r="C2682" s="72" t="s">
        <v>1211</v>
      </c>
      <c r="D2682" s="59" t="s">
        <v>1212</v>
      </c>
      <c r="E2682" s="73"/>
      <c r="F2682" s="205"/>
      <c r="G2682" s="73"/>
      <c r="H2682" s="73"/>
    </row>
    <row r="2683" spans="3:11" s="508" customFormat="1">
      <c r="C2683" s="555" t="s">
        <v>1205</v>
      </c>
      <c r="D2683" s="441" t="s">
        <v>3476</v>
      </c>
      <c r="E2683" s="442" t="s">
        <v>3216</v>
      </c>
      <c r="F2683" s="556">
        <v>1</v>
      </c>
      <c r="G2683" s="323">
        <f>VLOOKUP(D2683,upahbahan,3,FALSE)</f>
        <v>3300000</v>
      </c>
      <c r="H2683" s="323">
        <f t="shared" ref="H2683" si="274">F2683*G2683</f>
        <v>3300000</v>
      </c>
      <c r="I2683" s="444"/>
    </row>
    <row r="2684" spans="3:11">
      <c r="C2684" s="83" t="s">
        <v>1216</v>
      </c>
      <c r="D2684" s="80"/>
      <c r="E2684" s="80"/>
      <c r="F2684" s="80"/>
      <c r="G2684" s="162"/>
      <c r="H2684" s="64">
        <f>SUM(H2683:H2683)</f>
        <v>3300000</v>
      </c>
    </row>
    <row r="2685" spans="3:11">
      <c r="C2685" s="72" t="s">
        <v>1217</v>
      </c>
      <c r="D2685" s="59" t="s">
        <v>1218</v>
      </c>
      <c r="E2685" s="73"/>
      <c r="F2685" s="73"/>
      <c r="G2685" s="73"/>
      <c r="H2685" s="73"/>
    </row>
    <row r="2686" spans="3:11">
      <c r="C2686" s="83" t="s">
        <v>1219</v>
      </c>
      <c r="D2686" s="80"/>
      <c r="E2686" s="80"/>
      <c r="F2686" s="80"/>
      <c r="G2686" s="162"/>
      <c r="H2686" s="303">
        <v>0</v>
      </c>
    </row>
    <row r="2687" spans="3:11">
      <c r="C2687" s="58" t="s">
        <v>1220</v>
      </c>
      <c r="D2687" s="69" t="s">
        <v>1221</v>
      </c>
      <c r="E2687" s="70"/>
      <c r="F2687" s="70"/>
      <c r="G2687" s="71"/>
      <c r="H2687" s="304">
        <f>H2686+H2684+H2681</f>
        <v>3642525</v>
      </c>
      <c r="I2687" s="319"/>
    </row>
    <row r="2688" spans="3:11">
      <c r="C2688" s="58" t="s">
        <v>1222</v>
      </c>
      <c r="D2688" s="69" t="s">
        <v>1325</v>
      </c>
      <c r="E2688" s="70"/>
      <c r="F2688" s="71"/>
      <c r="G2688" s="95">
        <f>$M$9</f>
        <v>0.1</v>
      </c>
      <c r="H2688" s="64">
        <f>H2687*G2688</f>
        <v>364252.5</v>
      </c>
      <c r="I2688" s="319"/>
    </row>
    <row r="2689" spans="3:11">
      <c r="C2689" s="58" t="s">
        <v>1223</v>
      </c>
      <c r="D2689" s="69" t="s">
        <v>1224</v>
      </c>
      <c r="E2689" s="70"/>
      <c r="F2689" s="70"/>
      <c r="G2689" s="71"/>
      <c r="H2689" s="305">
        <f>SUM(H2687:H2688)</f>
        <v>4006777.5</v>
      </c>
      <c r="I2689" s="319"/>
    </row>
    <row r="2691" spans="3:11">
      <c r="C2691" s="53" t="s">
        <v>3477</v>
      </c>
      <c r="D2691" s="366" t="s">
        <v>3478</v>
      </c>
      <c r="E2691" s="315"/>
      <c r="F2691" s="315"/>
      <c r="G2691" s="315"/>
      <c r="H2691" s="315"/>
      <c r="I2691" s="56">
        <f>ROUNDDOWN(H2706,-2)</f>
        <v>3783600</v>
      </c>
      <c r="J2691" s="159"/>
      <c r="K2691" s="325"/>
    </row>
    <row r="2692" spans="3:11" ht="27.6">
      <c r="C2692" s="300" t="s">
        <v>1197</v>
      </c>
      <c r="D2692" s="300" t="s">
        <v>1198</v>
      </c>
      <c r="E2692" s="300" t="s">
        <v>1199</v>
      </c>
      <c r="F2692" s="300" t="s">
        <v>1200</v>
      </c>
      <c r="G2692" s="300" t="s">
        <v>1201</v>
      </c>
      <c r="H2692" s="300" t="s">
        <v>1202</v>
      </c>
    </row>
    <row r="2693" spans="3:11">
      <c r="C2693" s="72" t="s">
        <v>1203</v>
      </c>
      <c r="D2693" s="59" t="s">
        <v>1204</v>
      </c>
      <c r="E2693" s="73"/>
      <c r="F2693" s="73"/>
      <c r="G2693" s="73"/>
      <c r="H2693" s="73"/>
    </row>
    <row r="2694" spans="3:11">
      <c r="C2694" s="301">
        <v>1</v>
      </c>
      <c r="D2694" s="59" t="s">
        <v>5</v>
      </c>
      <c r="E2694" s="302" t="s">
        <v>6</v>
      </c>
      <c r="F2694" s="74">
        <v>0.626</v>
      </c>
      <c r="G2694" s="64">
        <f>VLOOKUP(D2694,upahbahan,3,FALSE)</f>
        <v>100000</v>
      </c>
      <c r="H2694" s="64">
        <f t="shared" ref="H2694:H2697" si="275">F2694*G2694</f>
        <v>62600</v>
      </c>
    </row>
    <row r="2695" spans="3:11">
      <c r="C2695" s="301">
        <v>2</v>
      </c>
      <c r="D2695" s="59" t="s">
        <v>3330</v>
      </c>
      <c r="E2695" s="302" t="s">
        <v>6</v>
      </c>
      <c r="F2695" s="74">
        <v>1.046</v>
      </c>
      <c r="G2695" s="64">
        <f>VLOOKUP(D2695,upahbahan,3,FALSE)</f>
        <v>145000</v>
      </c>
      <c r="H2695" s="64">
        <f t="shared" si="275"/>
        <v>151670</v>
      </c>
    </row>
    <row r="2696" spans="3:11">
      <c r="C2696" s="301">
        <v>3</v>
      </c>
      <c r="D2696" s="59" t="s">
        <v>18</v>
      </c>
      <c r="E2696" s="302" t="s">
        <v>6</v>
      </c>
      <c r="F2696" s="74">
        <v>0.105</v>
      </c>
      <c r="G2696" s="64">
        <f>VLOOKUP(D2696,upahbahan,3,FALSE)</f>
        <v>175000</v>
      </c>
      <c r="H2696" s="64">
        <f t="shared" si="275"/>
        <v>18375</v>
      </c>
    </row>
    <row r="2697" spans="3:11">
      <c r="C2697" s="301">
        <v>4</v>
      </c>
      <c r="D2697" s="59" t="s">
        <v>19</v>
      </c>
      <c r="E2697" s="302" t="s">
        <v>6</v>
      </c>
      <c r="F2697" s="74">
        <v>3.5000000000000003E-2</v>
      </c>
      <c r="G2697" s="64">
        <f>VLOOKUP(D2697,upahbahan,3,FALSE)</f>
        <v>200000</v>
      </c>
      <c r="H2697" s="64">
        <f t="shared" si="275"/>
        <v>7000.0000000000009</v>
      </c>
    </row>
    <row r="2698" spans="3:11">
      <c r="C2698" s="83" t="s">
        <v>1210</v>
      </c>
      <c r="D2698" s="80"/>
      <c r="E2698" s="80"/>
      <c r="F2698" s="187"/>
      <c r="G2698" s="218"/>
      <c r="H2698" s="64">
        <f>SUM(H2694:H2697)</f>
        <v>239645</v>
      </c>
      <c r="I2698" s="219"/>
    </row>
    <row r="2699" spans="3:11">
      <c r="C2699" s="72" t="s">
        <v>1211</v>
      </c>
      <c r="D2699" s="59" t="s">
        <v>1212</v>
      </c>
      <c r="E2699" s="73"/>
      <c r="F2699" s="205"/>
      <c r="G2699" s="73"/>
      <c r="H2699" s="73"/>
    </row>
    <row r="2700" spans="3:11" s="508" customFormat="1">
      <c r="C2700" s="555" t="s">
        <v>1205</v>
      </c>
      <c r="D2700" s="441" t="s">
        <v>6018</v>
      </c>
      <c r="E2700" s="442" t="s">
        <v>3216</v>
      </c>
      <c r="F2700" s="556">
        <v>1</v>
      </c>
      <c r="G2700" s="323">
        <f>VLOOKUP(D2700,upahbahan,3,FALSE)</f>
        <v>3200000</v>
      </c>
      <c r="H2700" s="323">
        <f t="shared" ref="H2700" si="276">F2700*G2700</f>
        <v>3200000</v>
      </c>
      <c r="I2700" s="444"/>
    </row>
    <row r="2701" spans="3:11">
      <c r="C2701" s="83" t="s">
        <v>1216</v>
      </c>
      <c r="D2701" s="80"/>
      <c r="E2701" s="80"/>
      <c r="F2701" s="80"/>
      <c r="G2701" s="162"/>
      <c r="H2701" s="64">
        <f>SUM(H2700:H2700)</f>
        <v>3200000</v>
      </c>
    </row>
    <row r="2702" spans="3:11">
      <c r="C2702" s="72" t="s">
        <v>1217</v>
      </c>
      <c r="D2702" s="59" t="s">
        <v>1218</v>
      </c>
      <c r="E2702" s="73"/>
      <c r="F2702" s="73"/>
      <c r="G2702" s="73"/>
      <c r="H2702" s="73"/>
    </row>
    <row r="2703" spans="3:11">
      <c r="C2703" s="83" t="s">
        <v>1219</v>
      </c>
      <c r="D2703" s="80"/>
      <c r="E2703" s="80"/>
      <c r="F2703" s="80"/>
      <c r="G2703" s="162"/>
      <c r="H2703" s="303">
        <v>0</v>
      </c>
    </row>
    <row r="2704" spans="3:11">
      <c r="C2704" s="58" t="s">
        <v>1220</v>
      </c>
      <c r="D2704" s="69" t="s">
        <v>1221</v>
      </c>
      <c r="E2704" s="70"/>
      <c r="F2704" s="70"/>
      <c r="G2704" s="71"/>
      <c r="H2704" s="304">
        <f>H2703+H2701+H2698</f>
        <v>3439645</v>
      </c>
      <c r="I2704" s="319"/>
    </row>
    <row r="2705" spans="3:11">
      <c r="C2705" s="58" t="s">
        <v>1222</v>
      </c>
      <c r="D2705" s="69" t="s">
        <v>1325</v>
      </c>
      <c r="E2705" s="70"/>
      <c r="F2705" s="71"/>
      <c r="G2705" s="95">
        <f>$M$9</f>
        <v>0.1</v>
      </c>
      <c r="H2705" s="64">
        <f>H2704*G2705</f>
        <v>343964.5</v>
      </c>
      <c r="I2705" s="319"/>
    </row>
    <row r="2706" spans="3:11">
      <c r="C2706" s="58" t="s">
        <v>1223</v>
      </c>
      <c r="D2706" s="69" t="s">
        <v>1224</v>
      </c>
      <c r="E2706" s="70"/>
      <c r="F2706" s="70"/>
      <c r="G2706" s="71"/>
      <c r="H2706" s="305">
        <f>SUM(H2704:H2705)</f>
        <v>3783609.5</v>
      </c>
      <c r="I2706" s="319"/>
    </row>
    <row r="2708" spans="3:11">
      <c r="C2708" s="53" t="s">
        <v>3480</v>
      </c>
      <c r="D2708" s="366" t="s">
        <v>3479</v>
      </c>
      <c r="E2708" s="315"/>
      <c r="F2708" s="315"/>
      <c r="G2708" s="315"/>
      <c r="H2708" s="315"/>
      <c r="I2708" s="56">
        <f>ROUNDDOWN(H2723,-2)</f>
        <v>3536300</v>
      </c>
      <c r="J2708" s="159"/>
      <c r="K2708" s="325"/>
    </row>
    <row r="2709" spans="3:11" ht="27.6">
      <c r="C2709" s="300" t="s">
        <v>1197</v>
      </c>
      <c r="D2709" s="300" t="s">
        <v>1198</v>
      </c>
      <c r="E2709" s="300" t="s">
        <v>1199</v>
      </c>
      <c r="F2709" s="300" t="s">
        <v>1200</v>
      </c>
      <c r="G2709" s="300" t="s">
        <v>1201</v>
      </c>
      <c r="H2709" s="300" t="s">
        <v>1202</v>
      </c>
    </row>
    <row r="2710" spans="3:11">
      <c r="C2710" s="72" t="s">
        <v>1203</v>
      </c>
      <c r="D2710" s="59" t="s">
        <v>1204</v>
      </c>
      <c r="E2710" s="73"/>
      <c r="F2710" s="73"/>
      <c r="G2710" s="73"/>
      <c r="H2710" s="73"/>
    </row>
    <row r="2711" spans="3:11">
      <c r="C2711" s="301">
        <v>1</v>
      </c>
      <c r="D2711" s="59" t="s">
        <v>5</v>
      </c>
      <c r="E2711" s="302" t="s">
        <v>6</v>
      </c>
      <c r="F2711" s="74">
        <v>0.56200000000000006</v>
      </c>
      <c r="G2711" s="64">
        <f>VLOOKUP(D2711,upahbahan,3,FALSE)</f>
        <v>100000</v>
      </c>
      <c r="H2711" s="64">
        <f t="shared" ref="H2711:H2714" si="277">F2711*G2711</f>
        <v>56200.000000000007</v>
      </c>
    </row>
    <row r="2712" spans="3:11">
      <c r="C2712" s="301">
        <v>2</v>
      </c>
      <c r="D2712" s="59" t="s">
        <v>3330</v>
      </c>
      <c r="E2712" s="302" t="s">
        <v>6</v>
      </c>
      <c r="F2712" s="74">
        <v>0.93799999999999994</v>
      </c>
      <c r="G2712" s="64">
        <f>VLOOKUP(D2712,upahbahan,3,FALSE)</f>
        <v>145000</v>
      </c>
      <c r="H2712" s="64">
        <f t="shared" si="277"/>
        <v>136010</v>
      </c>
    </row>
    <row r="2713" spans="3:11">
      <c r="C2713" s="301">
        <v>3</v>
      </c>
      <c r="D2713" s="59" t="s">
        <v>18</v>
      </c>
      <c r="E2713" s="302" t="s">
        <v>6</v>
      </c>
      <c r="F2713" s="74">
        <v>9.4E-2</v>
      </c>
      <c r="G2713" s="64">
        <f>VLOOKUP(D2713,upahbahan,3,FALSE)</f>
        <v>175000</v>
      </c>
      <c r="H2713" s="64">
        <f t="shared" si="277"/>
        <v>16450</v>
      </c>
    </row>
    <row r="2714" spans="3:11">
      <c r="C2714" s="301">
        <v>4</v>
      </c>
      <c r="D2714" s="59" t="s">
        <v>19</v>
      </c>
      <c r="E2714" s="302" t="s">
        <v>6</v>
      </c>
      <c r="F2714" s="74">
        <v>3.1E-2</v>
      </c>
      <c r="G2714" s="64">
        <f>VLOOKUP(D2714,upahbahan,3,FALSE)</f>
        <v>200000</v>
      </c>
      <c r="H2714" s="64">
        <f t="shared" si="277"/>
        <v>6200</v>
      </c>
    </row>
    <row r="2715" spans="3:11">
      <c r="C2715" s="83" t="s">
        <v>1210</v>
      </c>
      <c r="D2715" s="80"/>
      <c r="E2715" s="80"/>
      <c r="F2715" s="187"/>
      <c r="G2715" s="218"/>
      <c r="H2715" s="64">
        <f>SUM(H2711:H2714)</f>
        <v>214860</v>
      </c>
      <c r="I2715" s="219"/>
    </row>
    <row r="2716" spans="3:11">
      <c r="C2716" s="72" t="s">
        <v>1211</v>
      </c>
      <c r="D2716" s="59" t="s">
        <v>1212</v>
      </c>
      <c r="E2716" s="73"/>
      <c r="F2716" s="205"/>
      <c r="G2716" s="73"/>
      <c r="H2716" s="73"/>
    </row>
    <row r="2717" spans="3:11" s="508" customFormat="1">
      <c r="C2717" s="555" t="s">
        <v>1205</v>
      </c>
      <c r="D2717" s="441" t="s">
        <v>6019</v>
      </c>
      <c r="E2717" s="442" t="s">
        <v>3216</v>
      </c>
      <c r="F2717" s="556">
        <v>1</v>
      </c>
      <c r="G2717" s="323">
        <f>VLOOKUP(D2717,upahbahan,3,FALSE)</f>
        <v>3000000</v>
      </c>
      <c r="H2717" s="323">
        <f t="shared" ref="H2717" si="278">F2717*G2717</f>
        <v>3000000</v>
      </c>
      <c r="I2717" s="444"/>
    </row>
    <row r="2718" spans="3:11">
      <c r="C2718" s="83" t="s">
        <v>1216</v>
      </c>
      <c r="D2718" s="80"/>
      <c r="E2718" s="80"/>
      <c r="F2718" s="80"/>
      <c r="G2718" s="162"/>
      <c r="H2718" s="64">
        <f>SUM(H2717:H2717)</f>
        <v>3000000</v>
      </c>
    </row>
    <row r="2719" spans="3:11">
      <c r="C2719" s="72" t="s">
        <v>1217</v>
      </c>
      <c r="D2719" s="59" t="s">
        <v>1218</v>
      </c>
      <c r="E2719" s="73"/>
      <c r="F2719" s="73"/>
      <c r="G2719" s="73"/>
      <c r="H2719" s="73"/>
    </row>
    <row r="2720" spans="3:11">
      <c r="C2720" s="83" t="s">
        <v>1219</v>
      </c>
      <c r="D2720" s="80"/>
      <c r="E2720" s="80"/>
      <c r="F2720" s="80"/>
      <c r="G2720" s="162"/>
      <c r="H2720" s="303">
        <v>0</v>
      </c>
    </row>
    <row r="2721" spans="3:11">
      <c r="C2721" s="58" t="s">
        <v>1220</v>
      </c>
      <c r="D2721" s="69" t="s">
        <v>1221</v>
      </c>
      <c r="E2721" s="70"/>
      <c r="F2721" s="70"/>
      <c r="G2721" s="71"/>
      <c r="H2721" s="304">
        <f>H2720+H2718+H2715</f>
        <v>3214860</v>
      </c>
      <c r="I2721" s="319"/>
    </row>
    <row r="2722" spans="3:11">
      <c r="C2722" s="58" t="s">
        <v>1222</v>
      </c>
      <c r="D2722" s="69" t="s">
        <v>1325</v>
      </c>
      <c r="E2722" s="70"/>
      <c r="F2722" s="71"/>
      <c r="G2722" s="95">
        <f>$M$9</f>
        <v>0.1</v>
      </c>
      <c r="H2722" s="64">
        <f>H2721*G2722</f>
        <v>321486</v>
      </c>
      <c r="I2722" s="319"/>
    </row>
    <row r="2723" spans="3:11">
      <c r="C2723" s="58" t="s">
        <v>1223</v>
      </c>
      <c r="D2723" s="69" t="s">
        <v>1224</v>
      </c>
      <c r="E2723" s="70"/>
      <c r="F2723" s="70"/>
      <c r="G2723" s="71"/>
      <c r="H2723" s="305">
        <f>SUM(H2721:H2722)</f>
        <v>3536346</v>
      </c>
      <c r="I2723" s="319"/>
    </row>
    <row r="2725" spans="3:11">
      <c r="C2725" s="53" t="s">
        <v>3481</v>
      </c>
      <c r="D2725" s="366" t="s">
        <v>3482</v>
      </c>
      <c r="E2725" s="315"/>
      <c r="F2725" s="315"/>
      <c r="G2725" s="315"/>
      <c r="H2725" s="315"/>
      <c r="I2725" s="56">
        <f>ROUNDDOWN(H2740,-2)</f>
        <v>3202800</v>
      </c>
      <c r="J2725" s="159"/>
      <c r="K2725" s="325"/>
    </row>
    <row r="2726" spans="3:11" ht="27.6">
      <c r="C2726" s="300" t="s">
        <v>1197</v>
      </c>
      <c r="D2726" s="300" t="s">
        <v>1198</v>
      </c>
      <c r="E2726" s="300" t="s">
        <v>1199</v>
      </c>
      <c r="F2726" s="300" t="s">
        <v>1200</v>
      </c>
      <c r="G2726" s="300" t="s">
        <v>1201</v>
      </c>
      <c r="H2726" s="300" t="s">
        <v>1202</v>
      </c>
    </row>
    <row r="2727" spans="3:11">
      <c r="C2727" s="72" t="s">
        <v>1203</v>
      </c>
      <c r="D2727" s="59" t="s">
        <v>1204</v>
      </c>
      <c r="E2727" s="73"/>
      <c r="F2727" s="73"/>
      <c r="G2727" s="73"/>
      <c r="H2727" s="73"/>
    </row>
    <row r="2728" spans="3:11">
      <c r="C2728" s="301">
        <v>1</v>
      </c>
      <c r="D2728" s="59" t="s">
        <v>5</v>
      </c>
      <c r="E2728" s="302" t="s">
        <v>6</v>
      </c>
      <c r="F2728" s="74">
        <v>1.0760000000000001</v>
      </c>
      <c r="G2728" s="64">
        <f>VLOOKUP(D2728,upahbahan,3,FALSE)</f>
        <v>100000</v>
      </c>
      <c r="H2728" s="64">
        <f t="shared" ref="H2728:H2731" si="279">F2728*G2728</f>
        <v>107600</v>
      </c>
    </row>
    <row r="2729" spans="3:11">
      <c r="C2729" s="301">
        <v>2</v>
      </c>
      <c r="D2729" s="59" t="s">
        <v>3330</v>
      </c>
      <c r="E2729" s="302" t="s">
        <v>6</v>
      </c>
      <c r="F2729" s="74">
        <v>1.7969999999999999</v>
      </c>
      <c r="G2729" s="64">
        <f>VLOOKUP(D2729,upahbahan,3,FALSE)</f>
        <v>145000</v>
      </c>
      <c r="H2729" s="64">
        <f t="shared" si="279"/>
        <v>260565</v>
      </c>
    </row>
    <row r="2730" spans="3:11">
      <c r="C2730" s="301">
        <v>3</v>
      </c>
      <c r="D2730" s="59" t="s">
        <v>18</v>
      </c>
      <c r="E2730" s="302" t="s">
        <v>6</v>
      </c>
      <c r="F2730" s="74">
        <v>0.18</v>
      </c>
      <c r="G2730" s="64">
        <f>VLOOKUP(D2730,upahbahan,3,FALSE)</f>
        <v>175000</v>
      </c>
      <c r="H2730" s="64">
        <f t="shared" si="279"/>
        <v>31500</v>
      </c>
    </row>
    <row r="2731" spans="3:11">
      <c r="C2731" s="301">
        <v>4</v>
      </c>
      <c r="D2731" s="59" t="s">
        <v>19</v>
      </c>
      <c r="E2731" s="302" t="s">
        <v>6</v>
      </c>
      <c r="F2731" s="74">
        <v>0.06</v>
      </c>
      <c r="G2731" s="64">
        <f>VLOOKUP(D2731,upahbahan,3,FALSE)</f>
        <v>200000</v>
      </c>
      <c r="H2731" s="64">
        <f t="shared" si="279"/>
        <v>12000</v>
      </c>
    </row>
    <row r="2732" spans="3:11">
      <c r="C2732" s="83" t="s">
        <v>1210</v>
      </c>
      <c r="D2732" s="80"/>
      <c r="E2732" s="80"/>
      <c r="F2732" s="187"/>
      <c r="G2732" s="218"/>
      <c r="H2732" s="64">
        <f>SUM(H2728:H2731)</f>
        <v>411665</v>
      </c>
      <c r="I2732" s="219"/>
    </row>
    <row r="2733" spans="3:11">
      <c r="C2733" s="72" t="s">
        <v>1211</v>
      </c>
      <c r="D2733" s="59" t="s">
        <v>1212</v>
      </c>
      <c r="E2733" s="73"/>
      <c r="F2733" s="205"/>
      <c r="G2733" s="73"/>
      <c r="H2733" s="73"/>
    </row>
    <row r="2734" spans="3:11" s="508" customFormat="1">
      <c r="C2734" s="555" t="s">
        <v>1205</v>
      </c>
      <c r="D2734" s="441" t="s">
        <v>3483</v>
      </c>
      <c r="E2734" s="442" t="s">
        <v>3216</v>
      </c>
      <c r="F2734" s="556">
        <v>1</v>
      </c>
      <c r="G2734" s="323">
        <f>VLOOKUP(D2734,upahbahan,3,FALSE)</f>
        <v>2500000</v>
      </c>
      <c r="H2734" s="323">
        <f t="shared" ref="H2734" si="280">F2734*G2734</f>
        <v>2500000</v>
      </c>
      <c r="I2734" s="444"/>
    </row>
    <row r="2735" spans="3:11">
      <c r="C2735" s="83" t="s">
        <v>1216</v>
      </c>
      <c r="D2735" s="80"/>
      <c r="E2735" s="80"/>
      <c r="F2735" s="80"/>
      <c r="G2735" s="162"/>
      <c r="H2735" s="64">
        <f>SUM(H2734:H2734)</f>
        <v>2500000</v>
      </c>
    </row>
    <row r="2736" spans="3:11">
      <c r="C2736" s="72" t="s">
        <v>1217</v>
      </c>
      <c r="D2736" s="59" t="s">
        <v>1218</v>
      </c>
      <c r="E2736" s="73"/>
      <c r="F2736" s="73"/>
      <c r="G2736" s="73"/>
      <c r="H2736" s="73"/>
    </row>
    <row r="2737" spans="3:11">
      <c r="C2737" s="83" t="s">
        <v>1219</v>
      </c>
      <c r="D2737" s="80"/>
      <c r="E2737" s="80"/>
      <c r="F2737" s="80"/>
      <c r="G2737" s="162"/>
      <c r="H2737" s="303">
        <v>0</v>
      </c>
    </row>
    <row r="2738" spans="3:11">
      <c r="C2738" s="58" t="s">
        <v>1220</v>
      </c>
      <c r="D2738" s="69" t="s">
        <v>1221</v>
      </c>
      <c r="E2738" s="70"/>
      <c r="F2738" s="70"/>
      <c r="G2738" s="71"/>
      <c r="H2738" s="304">
        <f>H2737+H2735+H2732</f>
        <v>2911665</v>
      </c>
      <c r="I2738" s="319"/>
    </row>
    <row r="2739" spans="3:11">
      <c r="C2739" s="58" t="s">
        <v>1222</v>
      </c>
      <c r="D2739" s="69" t="s">
        <v>1325</v>
      </c>
      <c r="E2739" s="70"/>
      <c r="F2739" s="71"/>
      <c r="G2739" s="95">
        <f>$M$9</f>
        <v>0.1</v>
      </c>
      <c r="H2739" s="64">
        <f>H2738*G2739</f>
        <v>291166.5</v>
      </c>
      <c r="I2739" s="319"/>
    </row>
    <row r="2740" spans="3:11">
      <c r="C2740" s="58" t="s">
        <v>1223</v>
      </c>
      <c r="D2740" s="69" t="s">
        <v>1224</v>
      </c>
      <c r="E2740" s="70"/>
      <c r="F2740" s="70"/>
      <c r="G2740" s="71"/>
      <c r="H2740" s="305">
        <f>SUM(H2738:H2739)</f>
        <v>3202831.5</v>
      </c>
      <c r="I2740" s="319"/>
    </row>
    <row r="2742" spans="3:11">
      <c r="C2742" s="53" t="s">
        <v>3484</v>
      </c>
      <c r="D2742" s="366" t="s">
        <v>3485</v>
      </c>
      <c r="E2742" s="315"/>
      <c r="F2742" s="315"/>
      <c r="G2742" s="315"/>
      <c r="H2742" s="315"/>
      <c r="I2742" s="56">
        <f>ROUNDDOWN(H2757,-2)</f>
        <v>4043400</v>
      </c>
      <c r="J2742" s="159"/>
      <c r="K2742" s="325"/>
    </row>
    <row r="2743" spans="3:11" ht="27.6">
      <c r="C2743" s="300" t="s">
        <v>1197</v>
      </c>
      <c r="D2743" s="300" t="s">
        <v>1198</v>
      </c>
      <c r="E2743" s="300" t="s">
        <v>1199</v>
      </c>
      <c r="F2743" s="300" t="s">
        <v>1200</v>
      </c>
      <c r="G2743" s="300" t="s">
        <v>1201</v>
      </c>
      <c r="H2743" s="300" t="s">
        <v>1202</v>
      </c>
    </row>
    <row r="2744" spans="3:11">
      <c r="C2744" s="72" t="s">
        <v>1203</v>
      </c>
      <c r="D2744" s="59" t="s">
        <v>1204</v>
      </c>
      <c r="E2744" s="73"/>
      <c r="F2744" s="73"/>
      <c r="G2744" s="73"/>
      <c r="H2744" s="73"/>
    </row>
    <row r="2745" spans="3:11">
      <c r="C2745" s="301">
        <v>1</v>
      </c>
      <c r="D2745" s="59" t="s">
        <v>5</v>
      </c>
      <c r="E2745" s="302" t="s">
        <v>6</v>
      </c>
      <c r="F2745" s="74">
        <v>0.46</v>
      </c>
      <c r="G2745" s="64">
        <f>VLOOKUP(D2745,upahbahan,3,FALSE)</f>
        <v>100000</v>
      </c>
      <c r="H2745" s="64">
        <f t="shared" ref="H2745:H2748" si="281">F2745*G2745</f>
        <v>46000</v>
      </c>
    </row>
    <row r="2746" spans="3:11">
      <c r="C2746" s="301">
        <v>2</v>
      </c>
      <c r="D2746" s="59" t="s">
        <v>3330</v>
      </c>
      <c r="E2746" s="302" t="s">
        <v>6</v>
      </c>
      <c r="F2746" s="74">
        <v>0.76700000000000002</v>
      </c>
      <c r="G2746" s="64">
        <f>VLOOKUP(D2746,upahbahan,3,FALSE)</f>
        <v>145000</v>
      </c>
      <c r="H2746" s="64">
        <f t="shared" si="281"/>
        <v>111215</v>
      </c>
    </row>
    <row r="2747" spans="3:11">
      <c r="C2747" s="301">
        <v>3</v>
      </c>
      <c r="D2747" s="59" t="s">
        <v>18</v>
      </c>
      <c r="E2747" s="302" t="s">
        <v>6</v>
      </c>
      <c r="F2747" s="74">
        <v>7.6999999999999999E-2</v>
      </c>
      <c r="G2747" s="64">
        <f>VLOOKUP(D2747,upahbahan,3,FALSE)</f>
        <v>175000</v>
      </c>
      <c r="H2747" s="64">
        <f t="shared" si="281"/>
        <v>13475</v>
      </c>
    </row>
    <row r="2748" spans="3:11">
      <c r="C2748" s="301">
        <v>4</v>
      </c>
      <c r="D2748" s="59" t="s">
        <v>19</v>
      </c>
      <c r="E2748" s="302" t="s">
        <v>6</v>
      </c>
      <c r="F2748" s="74">
        <v>2.5999999999999999E-2</v>
      </c>
      <c r="G2748" s="64">
        <f>VLOOKUP(D2748,upahbahan,3,FALSE)</f>
        <v>200000</v>
      </c>
      <c r="H2748" s="64">
        <f t="shared" si="281"/>
        <v>5200</v>
      </c>
    </row>
    <row r="2749" spans="3:11">
      <c r="C2749" s="83" t="s">
        <v>1210</v>
      </c>
      <c r="D2749" s="80"/>
      <c r="E2749" s="80"/>
      <c r="F2749" s="187"/>
      <c r="G2749" s="218"/>
      <c r="H2749" s="64">
        <f>SUM(H2745:H2748)</f>
        <v>175890</v>
      </c>
      <c r="I2749" s="219"/>
    </row>
    <row r="2750" spans="3:11">
      <c r="C2750" s="72" t="s">
        <v>1211</v>
      </c>
      <c r="D2750" s="59" t="s">
        <v>1212</v>
      </c>
      <c r="E2750" s="73"/>
      <c r="F2750" s="205"/>
      <c r="G2750" s="73"/>
      <c r="H2750" s="73"/>
    </row>
    <row r="2751" spans="3:11" s="508" customFormat="1">
      <c r="C2751" s="555" t="s">
        <v>1205</v>
      </c>
      <c r="D2751" s="441" t="s">
        <v>3486</v>
      </c>
      <c r="E2751" s="442" t="s">
        <v>3216</v>
      </c>
      <c r="F2751" s="556">
        <v>1</v>
      </c>
      <c r="G2751" s="323">
        <f>VLOOKUP(D2751,upahbahan,3,FALSE)</f>
        <v>3500000</v>
      </c>
      <c r="H2751" s="323">
        <f t="shared" ref="H2751" si="282">F2751*G2751</f>
        <v>3500000</v>
      </c>
      <c r="I2751" s="444"/>
    </row>
    <row r="2752" spans="3:11">
      <c r="C2752" s="83" t="s">
        <v>1216</v>
      </c>
      <c r="D2752" s="80"/>
      <c r="E2752" s="80"/>
      <c r="F2752" s="80"/>
      <c r="G2752" s="162"/>
      <c r="H2752" s="64">
        <f>SUM(H2751:H2751)</f>
        <v>3500000</v>
      </c>
    </row>
    <row r="2753" spans="3:11">
      <c r="C2753" s="72" t="s">
        <v>1217</v>
      </c>
      <c r="D2753" s="59" t="s">
        <v>1218</v>
      </c>
      <c r="E2753" s="73"/>
      <c r="F2753" s="73"/>
      <c r="G2753" s="73"/>
      <c r="H2753" s="73"/>
    </row>
    <row r="2754" spans="3:11">
      <c r="C2754" s="83" t="s">
        <v>1219</v>
      </c>
      <c r="D2754" s="80"/>
      <c r="E2754" s="80"/>
      <c r="F2754" s="80"/>
      <c r="G2754" s="162"/>
      <c r="H2754" s="303">
        <v>0</v>
      </c>
    </row>
    <row r="2755" spans="3:11">
      <c r="C2755" s="58" t="s">
        <v>1220</v>
      </c>
      <c r="D2755" s="69" t="s">
        <v>1221</v>
      </c>
      <c r="E2755" s="70"/>
      <c r="F2755" s="70"/>
      <c r="G2755" s="71"/>
      <c r="H2755" s="304">
        <f>H2754+H2752+H2749</f>
        <v>3675890</v>
      </c>
      <c r="I2755" s="319"/>
    </row>
    <row r="2756" spans="3:11">
      <c r="C2756" s="58" t="s">
        <v>1222</v>
      </c>
      <c r="D2756" s="69" t="s">
        <v>1325</v>
      </c>
      <c r="E2756" s="70"/>
      <c r="F2756" s="71"/>
      <c r="G2756" s="95">
        <f>$M$9</f>
        <v>0.1</v>
      </c>
      <c r="H2756" s="64">
        <f>H2755*G2756</f>
        <v>367589</v>
      </c>
      <c r="I2756" s="319"/>
    </row>
    <row r="2757" spans="3:11">
      <c r="C2757" s="58" t="s">
        <v>1223</v>
      </c>
      <c r="D2757" s="69" t="s">
        <v>1224</v>
      </c>
      <c r="E2757" s="70"/>
      <c r="F2757" s="70"/>
      <c r="G2757" s="71"/>
      <c r="H2757" s="305">
        <f>SUM(H2755:H2756)</f>
        <v>4043479</v>
      </c>
      <c r="I2757" s="319"/>
    </row>
    <row r="2758" spans="3:11">
      <c r="C2758" s="452" t="s">
        <v>3487</v>
      </c>
      <c r="D2758" s="62" t="s">
        <v>3488</v>
      </c>
    </row>
    <row r="2760" spans="3:11">
      <c r="C2760" s="53" t="s">
        <v>3489</v>
      </c>
      <c r="D2760" s="366" t="s">
        <v>6022</v>
      </c>
      <c r="E2760" s="315"/>
      <c r="F2760" s="315"/>
      <c r="G2760" s="315"/>
      <c r="H2760" s="315"/>
      <c r="I2760" s="56">
        <f>ROUNDDOWN(H2775,-2)</f>
        <v>6286300</v>
      </c>
      <c r="J2760" s="159"/>
      <c r="K2760" s="325"/>
    </row>
    <row r="2761" spans="3:11" ht="27.6">
      <c r="C2761" s="300" t="s">
        <v>1197</v>
      </c>
      <c r="D2761" s="300" t="s">
        <v>1198</v>
      </c>
      <c r="E2761" s="300" t="s">
        <v>1199</v>
      </c>
      <c r="F2761" s="300" t="s">
        <v>1200</v>
      </c>
      <c r="G2761" s="300" t="s">
        <v>1201</v>
      </c>
      <c r="H2761" s="300" t="s">
        <v>1202</v>
      </c>
    </row>
    <row r="2762" spans="3:11">
      <c r="C2762" s="72" t="s">
        <v>1203</v>
      </c>
      <c r="D2762" s="59" t="s">
        <v>1204</v>
      </c>
      <c r="E2762" s="73"/>
      <c r="F2762" s="73"/>
      <c r="G2762" s="73"/>
      <c r="H2762" s="73"/>
    </row>
    <row r="2763" spans="3:11">
      <c r="C2763" s="301">
        <v>1</v>
      </c>
      <c r="D2763" s="59" t="s">
        <v>5</v>
      </c>
      <c r="E2763" s="302" t="s">
        <v>6</v>
      </c>
      <c r="F2763" s="74">
        <v>0.56200000000000006</v>
      </c>
      <c r="G2763" s="64">
        <f>VLOOKUP(D2763,upahbahan,3,FALSE)</f>
        <v>100000</v>
      </c>
      <c r="H2763" s="64">
        <f t="shared" ref="H2763:H2766" si="283">F2763*G2763</f>
        <v>56200.000000000007</v>
      </c>
    </row>
    <row r="2764" spans="3:11">
      <c r="C2764" s="301">
        <v>2</v>
      </c>
      <c r="D2764" s="59" t="s">
        <v>3330</v>
      </c>
      <c r="E2764" s="302" t="s">
        <v>6</v>
      </c>
      <c r="F2764" s="74">
        <v>0.93799999999999994</v>
      </c>
      <c r="G2764" s="64">
        <f>VLOOKUP(D2764,upahbahan,3,FALSE)</f>
        <v>145000</v>
      </c>
      <c r="H2764" s="64">
        <f t="shared" si="283"/>
        <v>136010</v>
      </c>
    </row>
    <row r="2765" spans="3:11">
      <c r="C2765" s="301">
        <v>3</v>
      </c>
      <c r="D2765" s="59" t="s">
        <v>18</v>
      </c>
      <c r="E2765" s="302" t="s">
        <v>6</v>
      </c>
      <c r="F2765" s="74">
        <v>9.4E-2</v>
      </c>
      <c r="G2765" s="64">
        <f>VLOOKUP(D2765,upahbahan,3,FALSE)</f>
        <v>175000</v>
      </c>
      <c r="H2765" s="64">
        <f t="shared" si="283"/>
        <v>16450</v>
      </c>
    </row>
    <row r="2766" spans="3:11">
      <c r="C2766" s="301">
        <v>4</v>
      </c>
      <c r="D2766" s="59" t="s">
        <v>19</v>
      </c>
      <c r="E2766" s="302" t="s">
        <v>6</v>
      </c>
      <c r="F2766" s="74">
        <v>3.1E-2</v>
      </c>
      <c r="G2766" s="64">
        <f>VLOOKUP(D2766,upahbahan,3,FALSE)</f>
        <v>200000</v>
      </c>
      <c r="H2766" s="64">
        <f t="shared" si="283"/>
        <v>6200</v>
      </c>
    </row>
    <row r="2767" spans="3:11">
      <c r="C2767" s="83" t="s">
        <v>1210</v>
      </c>
      <c r="D2767" s="80"/>
      <c r="E2767" s="80"/>
      <c r="F2767" s="187"/>
      <c r="G2767" s="218"/>
      <c r="H2767" s="64">
        <f>SUM(H2763:H2766)</f>
        <v>214860</v>
      </c>
      <c r="I2767" s="219"/>
    </row>
    <row r="2768" spans="3:11">
      <c r="C2768" s="72" t="s">
        <v>1211</v>
      </c>
      <c r="D2768" s="59" t="s">
        <v>1212</v>
      </c>
      <c r="E2768" s="73"/>
      <c r="F2768" s="205"/>
      <c r="G2768" s="73"/>
      <c r="H2768" s="73"/>
    </row>
    <row r="2769" spans="3:11" s="508" customFormat="1">
      <c r="C2769" s="555" t="s">
        <v>1205</v>
      </c>
      <c r="D2769" s="441" t="s">
        <v>6023</v>
      </c>
      <c r="E2769" s="442" t="s">
        <v>3216</v>
      </c>
      <c r="F2769" s="556">
        <v>1</v>
      </c>
      <c r="G2769" s="323">
        <f>VLOOKUP(D2769,upahbahan,3,FALSE)</f>
        <v>5500000</v>
      </c>
      <c r="H2769" s="323">
        <f t="shared" ref="H2769" si="284">F2769*G2769</f>
        <v>5500000</v>
      </c>
      <c r="I2769" s="444"/>
    </row>
    <row r="2770" spans="3:11">
      <c r="C2770" s="83" t="s">
        <v>1216</v>
      </c>
      <c r="D2770" s="80"/>
      <c r="E2770" s="80"/>
      <c r="F2770" s="80"/>
      <c r="G2770" s="162"/>
      <c r="H2770" s="64">
        <f>SUM(H2769:H2769)</f>
        <v>5500000</v>
      </c>
    </row>
    <row r="2771" spans="3:11">
      <c r="C2771" s="72" t="s">
        <v>1217</v>
      </c>
      <c r="D2771" s="59" t="s">
        <v>1218</v>
      </c>
      <c r="E2771" s="73"/>
      <c r="F2771" s="73"/>
      <c r="G2771" s="73"/>
      <c r="H2771" s="73"/>
    </row>
    <row r="2772" spans="3:11">
      <c r="C2772" s="83" t="s">
        <v>1219</v>
      </c>
      <c r="D2772" s="80"/>
      <c r="E2772" s="80"/>
      <c r="F2772" s="80"/>
      <c r="G2772" s="162"/>
      <c r="H2772" s="303">
        <v>0</v>
      </c>
    </row>
    <row r="2773" spans="3:11">
      <c r="C2773" s="58" t="s">
        <v>1220</v>
      </c>
      <c r="D2773" s="69" t="s">
        <v>1221</v>
      </c>
      <c r="E2773" s="70"/>
      <c r="F2773" s="70"/>
      <c r="G2773" s="71"/>
      <c r="H2773" s="304">
        <f>H2772+H2770+H2767</f>
        <v>5714860</v>
      </c>
      <c r="I2773" s="319"/>
    </row>
    <row r="2774" spans="3:11">
      <c r="C2774" s="58" t="s">
        <v>1222</v>
      </c>
      <c r="D2774" s="69" t="s">
        <v>1325</v>
      </c>
      <c r="E2774" s="70"/>
      <c r="F2774" s="71"/>
      <c r="G2774" s="95">
        <f>$M$9</f>
        <v>0.1</v>
      </c>
      <c r="H2774" s="64">
        <f>H2773*G2774</f>
        <v>571486</v>
      </c>
      <c r="I2774" s="319"/>
    </row>
    <row r="2775" spans="3:11">
      <c r="C2775" s="58" t="s">
        <v>1223</v>
      </c>
      <c r="D2775" s="69" t="s">
        <v>1224</v>
      </c>
      <c r="E2775" s="70"/>
      <c r="F2775" s="70"/>
      <c r="G2775" s="71"/>
      <c r="H2775" s="305">
        <f>SUM(H2773:H2774)</f>
        <v>6286346</v>
      </c>
      <c r="I2775" s="319"/>
    </row>
    <row r="2776" spans="3:11">
      <c r="C2776" s="452" t="s">
        <v>3487</v>
      </c>
      <c r="D2776" s="62" t="s">
        <v>3488</v>
      </c>
    </row>
    <row r="2778" spans="3:11">
      <c r="C2778" s="53" t="s">
        <v>3490</v>
      </c>
      <c r="D2778" s="366" t="s">
        <v>3491</v>
      </c>
      <c r="E2778" s="315"/>
      <c r="F2778" s="315"/>
      <c r="G2778" s="315"/>
      <c r="H2778" s="315"/>
      <c r="I2778" s="56">
        <f>ROUNDDOWN(H2793,-2)</f>
        <v>6463400</v>
      </c>
      <c r="J2778" s="159"/>
      <c r="K2778" s="325"/>
    </row>
    <row r="2779" spans="3:11" ht="27.6">
      <c r="C2779" s="300" t="s">
        <v>1197</v>
      </c>
      <c r="D2779" s="300" t="s">
        <v>1198</v>
      </c>
      <c r="E2779" s="300" t="s">
        <v>1199</v>
      </c>
      <c r="F2779" s="300" t="s">
        <v>1200</v>
      </c>
      <c r="G2779" s="300" t="s">
        <v>1201</v>
      </c>
      <c r="H2779" s="300" t="s">
        <v>1202</v>
      </c>
    </row>
    <row r="2780" spans="3:11">
      <c r="C2780" s="72" t="s">
        <v>1203</v>
      </c>
      <c r="D2780" s="59" t="s">
        <v>1204</v>
      </c>
      <c r="E2780" s="73"/>
      <c r="F2780" s="73"/>
      <c r="G2780" s="73"/>
      <c r="H2780" s="73"/>
    </row>
    <row r="2781" spans="3:11">
      <c r="C2781" s="301">
        <v>1</v>
      </c>
      <c r="D2781" s="59" t="s">
        <v>5</v>
      </c>
      <c r="E2781" s="302" t="s">
        <v>6</v>
      </c>
      <c r="F2781" s="74">
        <v>0.46</v>
      </c>
      <c r="G2781" s="64">
        <f>VLOOKUP(D2781,upahbahan,3,FALSE)</f>
        <v>100000</v>
      </c>
      <c r="H2781" s="64">
        <f t="shared" ref="H2781:H2784" si="285">F2781*G2781</f>
        <v>46000</v>
      </c>
    </row>
    <row r="2782" spans="3:11">
      <c r="C2782" s="301">
        <v>2</v>
      </c>
      <c r="D2782" s="59" t="s">
        <v>3330</v>
      </c>
      <c r="E2782" s="302" t="s">
        <v>6</v>
      </c>
      <c r="F2782" s="74">
        <v>0.76700000000000002</v>
      </c>
      <c r="G2782" s="64">
        <f>VLOOKUP(D2782,upahbahan,3,FALSE)</f>
        <v>145000</v>
      </c>
      <c r="H2782" s="64">
        <f t="shared" si="285"/>
        <v>111215</v>
      </c>
    </row>
    <row r="2783" spans="3:11">
      <c r="C2783" s="301">
        <v>3</v>
      </c>
      <c r="D2783" s="59" t="s">
        <v>18</v>
      </c>
      <c r="E2783" s="302" t="s">
        <v>6</v>
      </c>
      <c r="F2783" s="74">
        <v>7.6999999999999999E-2</v>
      </c>
      <c r="G2783" s="64">
        <f>VLOOKUP(D2783,upahbahan,3,FALSE)</f>
        <v>175000</v>
      </c>
      <c r="H2783" s="64">
        <f t="shared" si="285"/>
        <v>13475</v>
      </c>
    </row>
    <row r="2784" spans="3:11">
      <c r="C2784" s="301">
        <v>4</v>
      </c>
      <c r="D2784" s="59" t="s">
        <v>19</v>
      </c>
      <c r="E2784" s="302" t="s">
        <v>6</v>
      </c>
      <c r="F2784" s="74">
        <v>2.5999999999999999E-2</v>
      </c>
      <c r="G2784" s="64">
        <f>VLOOKUP(D2784,upahbahan,3,FALSE)</f>
        <v>200000</v>
      </c>
      <c r="H2784" s="64">
        <f t="shared" si="285"/>
        <v>5200</v>
      </c>
    </row>
    <row r="2785" spans="3:11">
      <c r="C2785" s="83" t="s">
        <v>1210</v>
      </c>
      <c r="D2785" s="80"/>
      <c r="E2785" s="80"/>
      <c r="F2785" s="187"/>
      <c r="G2785" s="218"/>
      <c r="H2785" s="64">
        <f>SUM(H2781:H2784)</f>
        <v>175890</v>
      </c>
      <c r="I2785" s="219"/>
    </row>
    <row r="2786" spans="3:11">
      <c r="C2786" s="72" t="s">
        <v>1211</v>
      </c>
      <c r="D2786" s="59" t="s">
        <v>1212</v>
      </c>
      <c r="E2786" s="73"/>
      <c r="F2786" s="205"/>
      <c r="G2786" s="73"/>
      <c r="H2786" s="73"/>
    </row>
    <row r="2787" spans="3:11" s="508" customFormat="1">
      <c r="C2787" s="555" t="s">
        <v>1205</v>
      </c>
      <c r="D2787" s="441" t="s">
        <v>6020</v>
      </c>
      <c r="E2787" s="442" t="s">
        <v>3216</v>
      </c>
      <c r="F2787" s="556">
        <v>1</v>
      </c>
      <c r="G2787" s="323">
        <f>VLOOKUP(D2787,upahbahan,3,FALSE)</f>
        <v>5700000</v>
      </c>
      <c r="H2787" s="323">
        <f t="shared" ref="H2787" si="286">F2787*G2787</f>
        <v>5700000</v>
      </c>
      <c r="I2787" s="444"/>
    </row>
    <row r="2788" spans="3:11">
      <c r="C2788" s="83" t="s">
        <v>1216</v>
      </c>
      <c r="D2788" s="80"/>
      <c r="E2788" s="80"/>
      <c r="F2788" s="80"/>
      <c r="G2788" s="162"/>
      <c r="H2788" s="64">
        <f>SUM(H2787:H2787)</f>
        <v>5700000</v>
      </c>
    </row>
    <row r="2789" spans="3:11">
      <c r="C2789" s="72" t="s">
        <v>1217</v>
      </c>
      <c r="D2789" s="59" t="s">
        <v>1218</v>
      </c>
      <c r="E2789" s="73"/>
      <c r="F2789" s="73"/>
      <c r="G2789" s="73"/>
      <c r="H2789" s="73"/>
    </row>
    <row r="2790" spans="3:11">
      <c r="C2790" s="83" t="s">
        <v>1219</v>
      </c>
      <c r="D2790" s="80"/>
      <c r="E2790" s="80"/>
      <c r="F2790" s="80"/>
      <c r="G2790" s="162"/>
      <c r="H2790" s="303">
        <v>0</v>
      </c>
    </row>
    <row r="2791" spans="3:11">
      <c r="C2791" s="58" t="s">
        <v>1220</v>
      </c>
      <c r="D2791" s="69" t="s">
        <v>1221</v>
      </c>
      <c r="E2791" s="70"/>
      <c r="F2791" s="70"/>
      <c r="G2791" s="71"/>
      <c r="H2791" s="304">
        <f>H2790+H2788+H2785</f>
        <v>5875890</v>
      </c>
      <c r="I2791" s="319"/>
    </row>
    <row r="2792" spans="3:11">
      <c r="C2792" s="58" t="s">
        <v>1222</v>
      </c>
      <c r="D2792" s="69" t="s">
        <v>1325</v>
      </c>
      <c r="E2792" s="70"/>
      <c r="F2792" s="71"/>
      <c r="G2792" s="95">
        <f>$M$9</f>
        <v>0.1</v>
      </c>
      <c r="H2792" s="64">
        <f>H2791*G2792</f>
        <v>587589</v>
      </c>
      <c r="I2792" s="319"/>
    </row>
    <row r="2793" spans="3:11">
      <c r="C2793" s="58" t="s">
        <v>1223</v>
      </c>
      <c r="D2793" s="69" t="s">
        <v>1224</v>
      </c>
      <c r="E2793" s="70"/>
      <c r="F2793" s="70"/>
      <c r="G2793" s="71"/>
      <c r="H2793" s="305">
        <f>SUM(H2791:H2792)</f>
        <v>6463479</v>
      </c>
      <c r="I2793" s="319"/>
    </row>
    <row r="2794" spans="3:11">
      <c r="C2794" s="452" t="s">
        <v>3487</v>
      </c>
      <c r="D2794" s="62" t="s">
        <v>3488</v>
      </c>
    </row>
    <row r="2796" spans="3:11">
      <c r="C2796" s="53" t="s">
        <v>3492</v>
      </c>
      <c r="D2796" s="366" t="s">
        <v>3493</v>
      </c>
      <c r="E2796" s="315"/>
      <c r="F2796" s="315"/>
      <c r="G2796" s="315"/>
      <c r="H2796" s="315"/>
      <c r="I2796" s="56">
        <f>ROUNDDOWN(H2811,-2)</f>
        <v>4113600</v>
      </c>
      <c r="J2796" s="159"/>
      <c r="K2796" s="325"/>
    </row>
    <row r="2797" spans="3:11" ht="27.6">
      <c r="C2797" s="300" t="s">
        <v>1197</v>
      </c>
      <c r="D2797" s="300" t="s">
        <v>1198</v>
      </c>
      <c r="E2797" s="300" t="s">
        <v>1199</v>
      </c>
      <c r="F2797" s="300" t="s">
        <v>1200</v>
      </c>
      <c r="G2797" s="300" t="s">
        <v>1201</v>
      </c>
      <c r="H2797" s="300" t="s">
        <v>1202</v>
      </c>
    </row>
    <row r="2798" spans="3:11">
      <c r="C2798" s="72" t="s">
        <v>1203</v>
      </c>
      <c r="D2798" s="59" t="s">
        <v>1204</v>
      </c>
      <c r="E2798" s="73"/>
      <c r="F2798" s="73"/>
      <c r="G2798" s="73"/>
      <c r="H2798" s="73"/>
    </row>
    <row r="2799" spans="3:11">
      <c r="C2799" s="301">
        <v>1</v>
      </c>
      <c r="D2799" s="59" t="s">
        <v>5</v>
      </c>
      <c r="E2799" s="302" t="s">
        <v>6</v>
      </c>
      <c r="F2799" s="74">
        <v>0.626</v>
      </c>
      <c r="G2799" s="64">
        <f>VLOOKUP(D2799,upahbahan,3,FALSE)</f>
        <v>100000</v>
      </c>
      <c r="H2799" s="64">
        <f t="shared" ref="H2799:H2802" si="287">F2799*G2799</f>
        <v>62600</v>
      </c>
    </row>
    <row r="2800" spans="3:11">
      <c r="C2800" s="301">
        <v>2</v>
      </c>
      <c r="D2800" s="59" t="s">
        <v>3330</v>
      </c>
      <c r="E2800" s="302" t="s">
        <v>6</v>
      </c>
      <c r="F2800" s="74">
        <v>1.046</v>
      </c>
      <c r="G2800" s="64">
        <f>VLOOKUP(D2800,upahbahan,3,FALSE)</f>
        <v>145000</v>
      </c>
      <c r="H2800" s="64">
        <f t="shared" si="287"/>
        <v>151670</v>
      </c>
    </row>
    <row r="2801" spans="3:11">
      <c r="C2801" s="301">
        <v>3</v>
      </c>
      <c r="D2801" s="59" t="s">
        <v>18</v>
      </c>
      <c r="E2801" s="302" t="s">
        <v>6</v>
      </c>
      <c r="F2801" s="74">
        <v>0.105</v>
      </c>
      <c r="G2801" s="64">
        <f>VLOOKUP(D2801,upahbahan,3,FALSE)</f>
        <v>175000</v>
      </c>
      <c r="H2801" s="64">
        <f t="shared" si="287"/>
        <v>18375</v>
      </c>
    </row>
    <row r="2802" spans="3:11">
      <c r="C2802" s="301">
        <v>4</v>
      </c>
      <c r="D2802" s="59" t="s">
        <v>19</v>
      </c>
      <c r="E2802" s="302" t="s">
        <v>6</v>
      </c>
      <c r="F2802" s="74">
        <v>3.5000000000000003E-2</v>
      </c>
      <c r="G2802" s="64">
        <f>VLOOKUP(D2802,upahbahan,3,FALSE)</f>
        <v>200000</v>
      </c>
      <c r="H2802" s="64">
        <f t="shared" si="287"/>
        <v>7000.0000000000009</v>
      </c>
    </row>
    <row r="2803" spans="3:11">
      <c r="C2803" s="83" t="s">
        <v>1210</v>
      </c>
      <c r="D2803" s="80"/>
      <c r="E2803" s="80"/>
      <c r="F2803" s="187"/>
      <c r="G2803" s="218"/>
      <c r="H2803" s="64">
        <f>SUM(H2799:H2802)</f>
        <v>239645</v>
      </c>
      <c r="I2803" s="219"/>
    </row>
    <row r="2804" spans="3:11">
      <c r="C2804" s="72" t="s">
        <v>1211</v>
      </c>
      <c r="D2804" s="59" t="s">
        <v>1212</v>
      </c>
      <c r="E2804" s="73"/>
      <c r="F2804" s="205"/>
      <c r="G2804" s="73"/>
      <c r="H2804" s="73"/>
    </row>
    <row r="2805" spans="3:11" s="508" customFormat="1">
      <c r="C2805" s="555" t="s">
        <v>1205</v>
      </c>
      <c r="D2805" s="441" t="s">
        <v>6021</v>
      </c>
      <c r="E2805" s="442" t="s">
        <v>3216</v>
      </c>
      <c r="F2805" s="556">
        <v>1</v>
      </c>
      <c r="G2805" s="323">
        <f>VLOOKUP(D2805,upahbahan,3,FALSE)</f>
        <v>3500000</v>
      </c>
      <c r="H2805" s="323">
        <f t="shared" ref="H2805" si="288">F2805*G2805</f>
        <v>3500000</v>
      </c>
      <c r="I2805" s="444"/>
    </row>
    <row r="2806" spans="3:11">
      <c r="C2806" s="83" t="s">
        <v>1216</v>
      </c>
      <c r="D2806" s="80"/>
      <c r="E2806" s="80"/>
      <c r="F2806" s="80"/>
      <c r="G2806" s="162"/>
      <c r="H2806" s="64">
        <f>SUM(H2805:H2805)</f>
        <v>3500000</v>
      </c>
    </row>
    <row r="2807" spans="3:11">
      <c r="C2807" s="72" t="s">
        <v>1217</v>
      </c>
      <c r="D2807" s="59" t="s">
        <v>1218</v>
      </c>
      <c r="E2807" s="73"/>
      <c r="F2807" s="73"/>
      <c r="G2807" s="73"/>
      <c r="H2807" s="73"/>
    </row>
    <row r="2808" spans="3:11">
      <c r="C2808" s="83" t="s">
        <v>1219</v>
      </c>
      <c r="D2808" s="80"/>
      <c r="E2808" s="80"/>
      <c r="F2808" s="80"/>
      <c r="G2808" s="162"/>
      <c r="H2808" s="303">
        <v>0</v>
      </c>
    </row>
    <row r="2809" spans="3:11">
      <c r="C2809" s="58" t="s">
        <v>1220</v>
      </c>
      <c r="D2809" s="69" t="s">
        <v>1221</v>
      </c>
      <c r="E2809" s="70"/>
      <c r="F2809" s="70"/>
      <c r="G2809" s="71"/>
      <c r="H2809" s="304">
        <f>H2808+H2806+H2803</f>
        <v>3739645</v>
      </c>
      <c r="I2809" s="319"/>
    </row>
    <row r="2810" spans="3:11">
      <c r="C2810" s="58" t="s">
        <v>1222</v>
      </c>
      <c r="D2810" s="69" t="s">
        <v>1325</v>
      </c>
      <c r="E2810" s="70"/>
      <c r="F2810" s="71"/>
      <c r="G2810" s="95">
        <f>$M$9</f>
        <v>0.1</v>
      </c>
      <c r="H2810" s="64">
        <f>H2809*G2810</f>
        <v>373964.5</v>
      </c>
      <c r="I2810" s="319"/>
    </row>
    <row r="2811" spans="3:11">
      <c r="C2811" s="58" t="s">
        <v>1223</v>
      </c>
      <c r="D2811" s="69" t="s">
        <v>1224</v>
      </c>
      <c r="E2811" s="70"/>
      <c r="F2811" s="70"/>
      <c r="G2811" s="71"/>
      <c r="H2811" s="305">
        <f>SUM(H2809:H2810)</f>
        <v>4113609.5</v>
      </c>
      <c r="I2811" s="319"/>
    </row>
    <row r="2812" spans="3:11">
      <c r="C2812" s="452" t="s">
        <v>3487</v>
      </c>
      <c r="D2812" s="62" t="s">
        <v>3488</v>
      </c>
    </row>
    <row r="2813" spans="3:11">
      <c r="C2813" s="53" t="s">
        <v>3494</v>
      </c>
      <c r="D2813" s="366" t="s">
        <v>3495</v>
      </c>
      <c r="E2813" s="315"/>
      <c r="F2813" s="315"/>
      <c r="G2813" s="315"/>
      <c r="H2813" s="315"/>
      <c r="I2813" s="56">
        <f>ROUNDDOWN(H2828,-2)</f>
        <v>5880900</v>
      </c>
      <c r="J2813" s="159"/>
      <c r="K2813" s="325"/>
    </row>
    <row r="2814" spans="3:11" ht="27.6">
      <c r="C2814" s="300" t="s">
        <v>1197</v>
      </c>
      <c r="D2814" s="300" t="s">
        <v>1198</v>
      </c>
      <c r="E2814" s="300" t="s">
        <v>1199</v>
      </c>
      <c r="F2814" s="300" t="s">
        <v>1200</v>
      </c>
      <c r="G2814" s="300" t="s">
        <v>1201</v>
      </c>
      <c r="H2814" s="300" t="s">
        <v>1202</v>
      </c>
    </row>
    <row r="2815" spans="3:11">
      <c r="C2815" s="72" t="s">
        <v>1203</v>
      </c>
      <c r="D2815" s="59" t="s">
        <v>1204</v>
      </c>
      <c r="E2815" s="73"/>
      <c r="F2815" s="73"/>
      <c r="G2815" s="73"/>
      <c r="H2815" s="73"/>
    </row>
    <row r="2816" spans="3:11">
      <c r="C2816" s="301">
        <v>1</v>
      </c>
      <c r="D2816" s="59" t="s">
        <v>5</v>
      </c>
      <c r="E2816" s="302" t="s">
        <v>6</v>
      </c>
      <c r="F2816" s="74">
        <v>1.167</v>
      </c>
      <c r="G2816" s="64">
        <f>VLOOKUP(D2816,upahbahan,3,FALSE)</f>
        <v>100000</v>
      </c>
      <c r="H2816" s="64">
        <f t="shared" ref="H2816:H2819" si="289">F2816*G2816</f>
        <v>116700</v>
      </c>
    </row>
    <row r="2817" spans="3:11">
      <c r="C2817" s="301">
        <v>2</v>
      </c>
      <c r="D2817" s="59" t="s">
        <v>3330</v>
      </c>
      <c r="E2817" s="302" t="s">
        <v>6</v>
      </c>
      <c r="F2817" s="74">
        <v>1.948</v>
      </c>
      <c r="G2817" s="64">
        <f>VLOOKUP(D2817,upahbahan,3,FALSE)</f>
        <v>145000</v>
      </c>
      <c r="H2817" s="64">
        <f t="shared" si="289"/>
        <v>282460</v>
      </c>
    </row>
    <row r="2818" spans="3:11">
      <c r="C2818" s="301">
        <v>3</v>
      </c>
      <c r="D2818" s="59" t="s">
        <v>18</v>
      </c>
      <c r="E2818" s="302" t="s">
        <v>6</v>
      </c>
      <c r="F2818" s="74">
        <v>0.19500000000000001</v>
      </c>
      <c r="G2818" s="64">
        <f>VLOOKUP(D2818,upahbahan,3,FALSE)</f>
        <v>175000</v>
      </c>
      <c r="H2818" s="64">
        <f t="shared" si="289"/>
        <v>34125</v>
      </c>
    </row>
    <row r="2819" spans="3:11">
      <c r="C2819" s="301">
        <v>4</v>
      </c>
      <c r="D2819" s="59" t="s">
        <v>19</v>
      </c>
      <c r="E2819" s="302" t="s">
        <v>6</v>
      </c>
      <c r="F2819" s="74">
        <v>6.5000000000000002E-2</v>
      </c>
      <c r="G2819" s="64">
        <f>VLOOKUP(D2819,upahbahan,3,FALSE)</f>
        <v>200000</v>
      </c>
      <c r="H2819" s="64">
        <f t="shared" si="289"/>
        <v>13000</v>
      </c>
    </row>
    <row r="2820" spans="3:11">
      <c r="C2820" s="83" t="s">
        <v>1210</v>
      </c>
      <c r="D2820" s="80"/>
      <c r="E2820" s="80"/>
      <c r="F2820" s="187"/>
      <c r="G2820" s="218"/>
      <c r="H2820" s="64">
        <f>SUM(H2816:H2819)</f>
        <v>446285</v>
      </c>
      <c r="I2820" s="219"/>
    </row>
    <row r="2821" spans="3:11">
      <c r="C2821" s="72" t="s">
        <v>1211</v>
      </c>
      <c r="D2821" s="59" t="s">
        <v>1212</v>
      </c>
      <c r="E2821" s="73"/>
      <c r="F2821" s="205"/>
      <c r="G2821" s="73"/>
      <c r="H2821" s="73"/>
    </row>
    <row r="2822" spans="3:11" s="508" customFormat="1">
      <c r="C2822" s="555" t="s">
        <v>1205</v>
      </c>
      <c r="D2822" s="441" t="s">
        <v>3496</v>
      </c>
      <c r="E2822" s="442" t="s">
        <v>3216</v>
      </c>
      <c r="F2822" s="556">
        <v>1</v>
      </c>
      <c r="G2822" s="323">
        <f>VLOOKUP(D2822,upahbahan,3,FALSE)</f>
        <v>4900000</v>
      </c>
      <c r="H2822" s="323">
        <f t="shared" ref="H2822" si="290">F2822*G2822</f>
        <v>4900000</v>
      </c>
      <c r="I2822" s="444"/>
    </row>
    <row r="2823" spans="3:11">
      <c r="C2823" s="83" t="s">
        <v>1216</v>
      </c>
      <c r="D2823" s="80"/>
      <c r="E2823" s="80"/>
      <c r="F2823" s="80"/>
      <c r="G2823" s="162"/>
      <c r="H2823" s="64">
        <f>SUM(H2822:H2822)</f>
        <v>4900000</v>
      </c>
    </row>
    <row r="2824" spans="3:11">
      <c r="C2824" s="72" t="s">
        <v>1217</v>
      </c>
      <c r="D2824" s="59" t="s">
        <v>1218</v>
      </c>
      <c r="E2824" s="73"/>
      <c r="F2824" s="73"/>
      <c r="G2824" s="73"/>
      <c r="H2824" s="73"/>
    </row>
    <row r="2825" spans="3:11">
      <c r="C2825" s="83" t="s">
        <v>1219</v>
      </c>
      <c r="D2825" s="80"/>
      <c r="E2825" s="80"/>
      <c r="F2825" s="80"/>
      <c r="G2825" s="162"/>
      <c r="H2825" s="303">
        <v>0</v>
      </c>
    </row>
    <row r="2826" spans="3:11">
      <c r="C2826" s="58" t="s">
        <v>1220</v>
      </c>
      <c r="D2826" s="69" t="s">
        <v>1221</v>
      </c>
      <c r="E2826" s="70"/>
      <c r="F2826" s="70"/>
      <c r="G2826" s="71"/>
      <c r="H2826" s="304">
        <f>H2825+H2823+H2820</f>
        <v>5346285</v>
      </c>
      <c r="I2826" s="319"/>
    </row>
    <row r="2827" spans="3:11">
      <c r="C2827" s="58" t="s">
        <v>1222</v>
      </c>
      <c r="D2827" s="69" t="s">
        <v>1325</v>
      </c>
      <c r="E2827" s="70"/>
      <c r="F2827" s="71"/>
      <c r="G2827" s="95">
        <f>$M$9</f>
        <v>0.1</v>
      </c>
      <c r="H2827" s="64">
        <f>H2826*G2827</f>
        <v>534628.5</v>
      </c>
      <c r="I2827" s="319"/>
    </row>
    <row r="2828" spans="3:11">
      <c r="C2828" s="58" t="s">
        <v>1223</v>
      </c>
      <c r="D2828" s="69" t="s">
        <v>1224</v>
      </c>
      <c r="E2828" s="70"/>
      <c r="F2828" s="70"/>
      <c r="G2828" s="71"/>
      <c r="H2828" s="305">
        <f>SUM(H2826:H2827)</f>
        <v>5880913.5</v>
      </c>
      <c r="I2828" s="319"/>
    </row>
    <row r="2829" spans="3:11">
      <c r="C2829" s="452" t="s">
        <v>3487</v>
      </c>
      <c r="D2829" s="62" t="s">
        <v>3512</v>
      </c>
    </row>
    <row r="2831" spans="3:11">
      <c r="C2831" s="53" t="s">
        <v>3497</v>
      </c>
      <c r="D2831" s="366" t="s">
        <v>3498</v>
      </c>
      <c r="E2831" s="315"/>
      <c r="F2831" s="315"/>
      <c r="G2831" s="315"/>
      <c r="H2831" s="315"/>
      <c r="I2831" s="56">
        <f>ROUNDDOWN(H2846,-2)</f>
        <v>2246700</v>
      </c>
      <c r="J2831" s="159"/>
      <c r="K2831" s="325"/>
    </row>
    <row r="2832" spans="3:11" ht="27.6">
      <c r="C2832" s="300" t="s">
        <v>1197</v>
      </c>
      <c r="D2832" s="300" t="s">
        <v>1198</v>
      </c>
      <c r="E2832" s="300" t="s">
        <v>1199</v>
      </c>
      <c r="F2832" s="300" t="s">
        <v>1200</v>
      </c>
      <c r="G2832" s="300" t="s">
        <v>1201</v>
      </c>
      <c r="H2832" s="300" t="s">
        <v>1202</v>
      </c>
    </row>
    <row r="2833" spans="3:9">
      <c r="C2833" s="72" t="s">
        <v>1203</v>
      </c>
      <c r="D2833" s="59" t="s">
        <v>1204</v>
      </c>
      <c r="E2833" s="73"/>
      <c r="F2833" s="73"/>
      <c r="G2833" s="73"/>
      <c r="H2833" s="73"/>
    </row>
    <row r="2834" spans="3:9">
      <c r="C2834" s="301">
        <v>1</v>
      </c>
      <c r="D2834" s="59" t="s">
        <v>5</v>
      </c>
      <c r="E2834" s="302" t="s">
        <v>6</v>
      </c>
      <c r="F2834" s="74">
        <v>0.89500000000000002</v>
      </c>
      <c r="G2834" s="64">
        <f>VLOOKUP(D2834,upahbahan,3,FALSE)</f>
        <v>100000</v>
      </c>
      <c r="H2834" s="64">
        <f t="shared" ref="H2834:H2837" si="291">F2834*G2834</f>
        <v>89500</v>
      </c>
    </row>
    <row r="2835" spans="3:9">
      <c r="C2835" s="301">
        <v>2</v>
      </c>
      <c r="D2835" s="59" t="s">
        <v>3330</v>
      </c>
      <c r="E2835" s="302" t="s">
        <v>6</v>
      </c>
      <c r="F2835" s="74">
        <v>1.4950000000000001</v>
      </c>
      <c r="G2835" s="64">
        <f>VLOOKUP(D2835,upahbahan,3,FALSE)</f>
        <v>145000</v>
      </c>
      <c r="H2835" s="64">
        <f t="shared" si="291"/>
        <v>216775.00000000003</v>
      </c>
    </row>
    <row r="2836" spans="3:9">
      <c r="C2836" s="301">
        <v>3</v>
      </c>
      <c r="D2836" s="59" t="s">
        <v>18</v>
      </c>
      <c r="E2836" s="302" t="s">
        <v>6</v>
      </c>
      <c r="F2836" s="74">
        <v>0.15</v>
      </c>
      <c r="G2836" s="64">
        <f>VLOOKUP(D2836,upahbahan,3,FALSE)</f>
        <v>175000</v>
      </c>
      <c r="H2836" s="64">
        <f t="shared" si="291"/>
        <v>26250</v>
      </c>
    </row>
    <row r="2837" spans="3:9">
      <c r="C2837" s="301">
        <v>4</v>
      </c>
      <c r="D2837" s="59" t="s">
        <v>19</v>
      </c>
      <c r="E2837" s="302" t="s">
        <v>6</v>
      </c>
      <c r="F2837" s="74">
        <v>0.05</v>
      </c>
      <c r="G2837" s="64">
        <f>VLOOKUP(D2837,upahbahan,3,FALSE)</f>
        <v>200000</v>
      </c>
      <c r="H2837" s="64">
        <f t="shared" si="291"/>
        <v>10000</v>
      </c>
    </row>
    <row r="2838" spans="3:9">
      <c r="C2838" s="83" t="s">
        <v>1210</v>
      </c>
      <c r="D2838" s="80"/>
      <c r="E2838" s="80"/>
      <c r="F2838" s="187"/>
      <c r="G2838" s="218"/>
      <c r="H2838" s="64">
        <f>SUM(H2834:H2837)</f>
        <v>342525</v>
      </c>
      <c r="I2838" s="219"/>
    </row>
    <row r="2839" spans="3:9">
      <c r="C2839" s="72" t="s">
        <v>1211</v>
      </c>
      <c r="D2839" s="59" t="s">
        <v>1212</v>
      </c>
      <c r="E2839" s="73"/>
      <c r="F2839" s="205"/>
      <c r="G2839" s="73"/>
      <c r="H2839" s="73"/>
    </row>
    <row r="2840" spans="3:9" s="508" customFormat="1">
      <c r="C2840" s="555" t="s">
        <v>1205</v>
      </c>
      <c r="D2840" s="441" t="s">
        <v>3499</v>
      </c>
      <c r="E2840" s="442" t="s">
        <v>3216</v>
      </c>
      <c r="F2840" s="556">
        <v>1</v>
      </c>
      <c r="G2840" s="323">
        <f>VLOOKUP(D2840,upahbahan,3,FALSE)</f>
        <v>1700000</v>
      </c>
      <c r="H2840" s="323">
        <f t="shared" ref="H2840" si="292">F2840*G2840</f>
        <v>1700000</v>
      </c>
      <c r="I2840" s="444"/>
    </row>
    <row r="2841" spans="3:9">
      <c r="C2841" s="83" t="s">
        <v>1216</v>
      </c>
      <c r="D2841" s="80"/>
      <c r="E2841" s="80"/>
      <c r="F2841" s="80"/>
      <c r="G2841" s="162"/>
      <c r="H2841" s="64">
        <f>SUM(H2840:H2840)</f>
        <v>1700000</v>
      </c>
    </row>
    <row r="2842" spans="3:9">
      <c r="C2842" s="72" t="s">
        <v>1217</v>
      </c>
      <c r="D2842" s="59" t="s">
        <v>1218</v>
      </c>
      <c r="E2842" s="73"/>
      <c r="F2842" s="73"/>
      <c r="G2842" s="73"/>
      <c r="H2842" s="73"/>
    </row>
    <row r="2843" spans="3:9">
      <c r="C2843" s="83" t="s">
        <v>1219</v>
      </c>
      <c r="D2843" s="80"/>
      <c r="E2843" s="80"/>
      <c r="F2843" s="80"/>
      <c r="G2843" s="162"/>
      <c r="H2843" s="303">
        <v>0</v>
      </c>
    </row>
    <row r="2844" spans="3:9">
      <c r="C2844" s="58" t="s">
        <v>1220</v>
      </c>
      <c r="D2844" s="69" t="s">
        <v>1221</v>
      </c>
      <c r="E2844" s="70"/>
      <c r="F2844" s="70"/>
      <c r="G2844" s="71"/>
      <c r="H2844" s="304">
        <f>H2843+H2841+H2838</f>
        <v>2042525</v>
      </c>
      <c r="I2844" s="319"/>
    </row>
    <row r="2845" spans="3:9">
      <c r="C2845" s="58" t="s">
        <v>1222</v>
      </c>
      <c r="D2845" s="69" t="s">
        <v>1325</v>
      </c>
      <c r="E2845" s="70"/>
      <c r="F2845" s="71"/>
      <c r="G2845" s="95">
        <f>$M$9</f>
        <v>0.1</v>
      </c>
      <c r="H2845" s="64">
        <f>H2844*G2845</f>
        <v>204252.5</v>
      </c>
      <c r="I2845" s="319"/>
    </row>
    <row r="2846" spans="3:9">
      <c r="C2846" s="58" t="s">
        <v>1223</v>
      </c>
      <c r="D2846" s="69" t="s">
        <v>1224</v>
      </c>
      <c r="E2846" s="70"/>
      <c r="F2846" s="70"/>
      <c r="G2846" s="71"/>
      <c r="H2846" s="305">
        <f>SUM(H2844:H2845)</f>
        <v>2246777.5</v>
      </c>
      <c r="I2846" s="319"/>
    </row>
    <row r="2847" spans="3:9">
      <c r="C2847" s="452" t="s">
        <v>3487</v>
      </c>
      <c r="D2847" s="62" t="s">
        <v>3511</v>
      </c>
    </row>
    <row r="2849" spans="3:11">
      <c r="C2849" s="53" t="s">
        <v>3500</v>
      </c>
      <c r="D2849" s="366" t="s">
        <v>3501</v>
      </c>
      <c r="E2849" s="315"/>
      <c r="F2849" s="315"/>
      <c r="G2849" s="315"/>
      <c r="H2849" s="315"/>
      <c r="I2849" s="56">
        <f>ROUNDDOWN(H2864,-2)</f>
        <v>3208200</v>
      </c>
      <c r="J2849" s="159"/>
      <c r="K2849" s="325"/>
    </row>
    <row r="2850" spans="3:11" ht="27.6">
      <c r="C2850" s="300" t="s">
        <v>1197</v>
      </c>
      <c r="D2850" s="300" t="s">
        <v>1198</v>
      </c>
      <c r="E2850" s="300" t="s">
        <v>1199</v>
      </c>
      <c r="F2850" s="300" t="s">
        <v>1200</v>
      </c>
      <c r="G2850" s="300" t="s">
        <v>1201</v>
      </c>
      <c r="H2850" s="300" t="s">
        <v>1202</v>
      </c>
    </row>
    <row r="2851" spans="3:11">
      <c r="C2851" s="72" t="s">
        <v>1203</v>
      </c>
      <c r="D2851" s="59" t="s">
        <v>1204</v>
      </c>
      <c r="E2851" s="73"/>
      <c r="F2851" s="73"/>
      <c r="G2851" s="73"/>
      <c r="H2851" s="73"/>
    </row>
    <row r="2852" spans="3:11">
      <c r="C2852" s="301">
        <v>1</v>
      </c>
      <c r="D2852" s="59" t="s">
        <v>5</v>
      </c>
      <c r="E2852" s="302" t="s">
        <v>6</v>
      </c>
      <c r="F2852" s="74">
        <v>1.6120000000000001</v>
      </c>
      <c r="G2852" s="64">
        <f>VLOOKUP(D2852,upahbahan,3,FALSE)</f>
        <v>100000</v>
      </c>
      <c r="H2852" s="64">
        <f t="shared" ref="H2852:H2855" si="293">F2852*G2852</f>
        <v>161200</v>
      </c>
    </row>
    <row r="2853" spans="3:11">
      <c r="C2853" s="301">
        <v>2</v>
      </c>
      <c r="D2853" s="59" t="s">
        <v>3330</v>
      </c>
      <c r="E2853" s="302" t="s">
        <v>6</v>
      </c>
      <c r="F2853" s="74">
        <v>2.6920000000000002</v>
      </c>
      <c r="G2853" s="64">
        <f>VLOOKUP(D2853,upahbahan,3,FALSE)</f>
        <v>145000</v>
      </c>
      <c r="H2853" s="64">
        <f t="shared" si="293"/>
        <v>390340</v>
      </c>
    </row>
    <row r="2854" spans="3:11">
      <c r="C2854" s="301">
        <v>3</v>
      </c>
      <c r="D2854" s="59" t="s">
        <v>18</v>
      </c>
      <c r="E2854" s="302" t="s">
        <v>6</v>
      </c>
      <c r="F2854" s="74">
        <v>0.26900000000000002</v>
      </c>
      <c r="G2854" s="64">
        <f>VLOOKUP(D2854,upahbahan,3,FALSE)</f>
        <v>175000</v>
      </c>
      <c r="H2854" s="64">
        <f t="shared" si="293"/>
        <v>47075</v>
      </c>
    </row>
    <row r="2855" spans="3:11">
      <c r="C2855" s="301">
        <v>4</v>
      </c>
      <c r="D2855" s="59" t="s">
        <v>19</v>
      </c>
      <c r="E2855" s="302" t="s">
        <v>6</v>
      </c>
      <c r="F2855" s="74">
        <v>0.09</v>
      </c>
      <c r="G2855" s="64">
        <f>VLOOKUP(D2855,upahbahan,3,FALSE)</f>
        <v>200000</v>
      </c>
      <c r="H2855" s="64">
        <f t="shared" si="293"/>
        <v>18000</v>
      </c>
    </row>
    <row r="2856" spans="3:11">
      <c r="C2856" s="83" t="s">
        <v>1210</v>
      </c>
      <c r="D2856" s="80"/>
      <c r="E2856" s="80"/>
      <c r="F2856" s="187"/>
      <c r="G2856" s="218"/>
      <c r="H2856" s="64">
        <f>SUM(H2852:H2855)</f>
        <v>616615</v>
      </c>
      <c r="I2856" s="219"/>
    </row>
    <row r="2857" spans="3:11">
      <c r="C2857" s="72" t="s">
        <v>1211</v>
      </c>
      <c r="D2857" s="59" t="s">
        <v>1212</v>
      </c>
      <c r="E2857" s="73"/>
      <c r="F2857" s="205"/>
      <c r="G2857" s="73"/>
      <c r="H2857" s="73"/>
    </row>
    <row r="2858" spans="3:11" s="508" customFormat="1">
      <c r="C2858" s="555" t="s">
        <v>1205</v>
      </c>
      <c r="D2858" s="441" t="s">
        <v>3502</v>
      </c>
      <c r="E2858" s="442" t="s">
        <v>3216</v>
      </c>
      <c r="F2858" s="556">
        <v>1</v>
      </c>
      <c r="G2858" s="323">
        <f>VLOOKUP(D2858,upahbahan,3,FALSE)</f>
        <v>2300000</v>
      </c>
      <c r="H2858" s="323">
        <f t="shared" ref="H2858" si="294">F2858*G2858</f>
        <v>2300000</v>
      </c>
      <c r="I2858" s="444"/>
    </row>
    <row r="2859" spans="3:11">
      <c r="C2859" s="83" t="s">
        <v>1216</v>
      </c>
      <c r="D2859" s="80"/>
      <c r="E2859" s="80"/>
      <c r="F2859" s="80"/>
      <c r="G2859" s="162"/>
      <c r="H2859" s="64">
        <f>SUM(H2858:H2858)</f>
        <v>2300000</v>
      </c>
    </row>
    <row r="2860" spans="3:11">
      <c r="C2860" s="72" t="s">
        <v>1217</v>
      </c>
      <c r="D2860" s="59" t="s">
        <v>1218</v>
      </c>
      <c r="E2860" s="73"/>
      <c r="F2860" s="73"/>
      <c r="G2860" s="73"/>
      <c r="H2860" s="73"/>
    </row>
    <row r="2861" spans="3:11">
      <c r="C2861" s="83" t="s">
        <v>1219</v>
      </c>
      <c r="D2861" s="80"/>
      <c r="E2861" s="80"/>
      <c r="F2861" s="80"/>
      <c r="G2861" s="162"/>
      <c r="H2861" s="303">
        <v>0</v>
      </c>
    </row>
    <row r="2862" spans="3:11">
      <c r="C2862" s="58" t="s">
        <v>1220</v>
      </c>
      <c r="D2862" s="69" t="s">
        <v>1221</v>
      </c>
      <c r="E2862" s="70"/>
      <c r="F2862" s="70"/>
      <c r="G2862" s="71"/>
      <c r="H2862" s="304">
        <f>H2861+H2859+H2856</f>
        <v>2916615</v>
      </c>
      <c r="I2862" s="319"/>
    </row>
    <row r="2863" spans="3:11">
      <c r="C2863" s="58" t="s">
        <v>1222</v>
      </c>
      <c r="D2863" s="69" t="s">
        <v>1325</v>
      </c>
      <c r="E2863" s="70"/>
      <c r="F2863" s="71"/>
      <c r="G2863" s="95">
        <f>$M$9</f>
        <v>0.1</v>
      </c>
      <c r="H2863" s="64">
        <f>H2862*G2863</f>
        <v>291661.5</v>
      </c>
      <c r="I2863" s="319"/>
    </row>
    <row r="2864" spans="3:11">
      <c r="C2864" s="58" t="s">
        <v>1223</v>
      </c>
      <c r="D2864" s="69" t="s">
        <v>1224</v>
      </c>
      <c r="E2864" s="70"/>
      <c r="F2864" s="70"/>
      <c r="G2864" s="71"/>
      <c r="H2864" s="305">
        <f>SUM(H2862:H2863)</f>
        <v>3208276.5</v>
      </c>
      <c r="I2864" s="319"/>
    </row>
    <row r="2865" spans="3:11">
      <c r="C2865" s="452" t="s">
        <v>3487</v>
      </c>
      <c r="D2865" s="62" t="s">
        <v>3511</v>
      </c>
    </row>
    <row r="2867" spans="3:11">
      <c r="C2867" s="53" t="s">
        <v>3503</v>
      </c>
      <c r="D2867" s="366" t="s">
        <v>3504</v>
      </c>
      <c r="E2867" s="315"/>
      <c r="F2867" s="315"/>
      <c r="G2867" s="315"/>
      <c r="H2867" s="315"/>
      <c r="I2867" s="56">
        <f>ROUNDDOWN(H2882,-2)</f>
        <v>3163600</v>
      </c>
      <c r="J2867" s="159"/>
      <c r="K2867" s="325"/>
    </row>
    <row r="2868" spans="3:11" ht="27.6">
      <c r="C2868" s="300" t="s">
        <v>1197</v>
      </c>
      <c r="D2868" s="300" t="s">
        <v>1198</v>
      </c>
      <c r="E2868" s="300" t="s">
        <v>1199</v>
      </c>
      <c r="F2868" s="300" t="s">
        <v>1200</v>
      </c>
      <c r="G2868" s="300" t="s">
        <v>1201</v>
      </c>
      <c r="H2868" s="300" t="s">
        <v>1202</v>
      </c>
    </row>
    <row r="2869" spans="3:11">
      <c r="C2869" s="72" t="s">
        <v>1203</v>
      </c>
      <c r="D2869" s="59" t="s">
        <v>1204</v>
      </c>
      <c r="E2869" s="73"/>
      <c r="F2869" s="73"/>
      <c r="G2869" s="73"/>
      <c r="H2869" s="73"/>
    </row>
    <row r="2870" spans="3:11">
      <c r="C2870" s="301">
        <v>1</v>
      </c>
      <c r="D2870" s="59" t="s">
        <v>5</v>
      </c>
      <c r="E2870" s="302" t="s">
        <v>6</v>
      </c>
      <c r="F2870" s="74">
        <v>0.98299999999999998</v>
      </c>
      <c r="G2870" s="64">
        <f>VLOOKUP(D2870,upahbahan,3,FALSE)</f>
        <v>100000</v>
      </c>
      <c r="H2870" s="64">
        <f t="shared" ref="H2870:H2873" si="295">F2870*G2870</f>
        <v>98300</v>
      </c>
    </row>
    <row r="2871" spans="3:11">
      <c r="C2871" s="301">
        <v>2</v>
      </c>
      <c r="D2871" s="59" t="s">
        <v>3330</v>
      </c>
      <c r="E2871" s="302" t="s">
        <v>6</v>
      </c>
      <c r="F2871" s="74">
        <v>1.6419999999999999</v>
      </c>
      <c r="G2871" s="64">
        <f>VLOOKUP(D2871,upahbahan,3,FALSE)</f>
        <v>145000</v>
      </c>
      <c r="H2871" s="64">
        <f t="shared" si="295"/>
        <v>238090</v>
      </c>
    </row>
    <row r="2872" spans="3:11">
      <c r="C2872" s="301">
        <v>3</v>
      </c>
      <c r="D2872" s="59" t="s">
        <v>18</v>
      </c>
      <c r="E2872" s="302" t="s">
        <v>6</v>
      </c>
      <c r="F2872" s="74">
        <v>0.16400000000000001</v>
      </c>
      <c r="G2872" s="64">
        <f>VLOOKUP(D2872,upahbahan,3,FALSE)</f>
        <v>175000</v>
      </c>
      <c r="H2872" s="64">
        <f t="shared" si="295"/>
        <v>28700</v>
      </c>
    </row>
    <row r="2873" spans="3:11">
      <c r="C2873" s="301">
        <v>4</v>
      </c>
      <c r="D2873" s="59" t="s">
        <v>19</v>
      </c>
      <c r="E2873" s="302" t="s">
        <v>6</v>
      </c>
      <c r="F2873" s="74">
        <v>5.5E-2</v>
      </c>
      <c r="G2873" s="64">
        <f>VLOOKUP(D2873,upahbahan,3,FALSE)</f>
        <v>200000</v>
      </c>
      <c r="H2873" s="64">
        <f t="shared" si="295"/>
        <v>11000</v>
      </c>
    </row>
    <row r="2874" spans="3:11">
      <c r="C2874" s="83" t="s">
        <v>1210</v>
      </c>
      <c r="D2874" s="80"/>
      <c r="E2874" s="80"/>
      <c r="F2874" s="187"/>
      <c r="G2874" s="218"/>
      <c r="H2874" s="64">
        <f>SUM(H2870:H2873)</f>
        <v>376090</v>
      </c>
      <c r="I2874" s="219"/>
    </row>
    <row r="2875" spans="3:11">
      <c r="C2875" s="72" t="s">
        <v>1211</v>
      </c>
      <c r="D2875" s="59" t="s">
        <v>1212</v>
      </c>
      <c r="E2875" s="73"/>
      <c r="F2875" s="205"/>
      <c r="G2875" s="73"/>
      <c r="H2875" s="73"/>
    </row>
    <row r="2876" spans="3:11" s="508" customFormat="1">
      <c r="C2876" s="555" t="s">
        <v>1205</v>
      </c>
      <c r="D2876" s="441" t="s">
        <v>6024</v>
      </c>
      <c r="E2876" s="442" t="s">
        <v>3216</v>
      </c>
      <c r="F2876" s="556">
        <v>1</v>
      </c>
      <c r="G2876" s="323">
        <f>VLOOKUP(D2876,upahbahan,3,FALSE)</f>
        <v>2500000</v>
      </c>
      <c r="H2876" s="323">
        <f t="shared" ref="H2876" si="296">F2876*G2876</f>
        <v>2500000</v>
      </c>
      <c r="I2876" s="444"/>
    </row>
    <row r="2877" spans="3:11">
      <c r="C2877" s="83" t="s">
        <v>1216</v>
      </c>
      <c r="D2877" s="80"/>
      <c r="E2877" s="80"/>
      <c r="F2877" s="80"/>
      <c r="G2877" s="162"/>
      <c r="H2877" s="64">
        <f>SUM(H2876:H2876)</f>
        <v>2500000</v>
      </c>
    </row>
    <row r="2878" spans="3:11">
      <c r="C2878" s="72" t="s">
        <v>1217</v>
      </c>
      <c r="D2878" s="59" t="s">
        <v>1218</v>
      </c>
      <c r="E2878" s="73"/>
      <c r="F2878" s="73"/>
      <c r="G2878" s="73"/>
      <c r="H2878" s="73"/>
    </row>
    <row r="2879" spans="3:11">
      <c r="C2879" s="83" t="s">
        <v>1219</v>
      </c>
      <c r="D2879" s="80"/>
      <c r="E2879" s="80"/>
      <c r="F2879" s="80"/>
      <c r="G2879" s="162"/>
      <c r="H2879" s="303">
        <v>0</v>
      </c>
    </row>
    <row r="2880" spans="3:11">
      <c r="C2880" s="58" t="s">
        <v>1220</v>
      </c>
      <c r="D2880" s="69" t="s">
        <v>1221</v>
      </c>
      <c r="E2880" s="70"/>
      <c r="F2880" s="70"/>
      <c r="G2880" s="71"/>
      <c r="H2880" s="304">
        <f>H2879+H2877+H2874</f>
        <v>2876090</v>
      </c>
      <c r="I2880" s="319"/>
    </row>
    <row r="2881" spans="3:11">
      <c r="C2881" s="58" t="s">
        <v>1222</v>
      </c>
      <c r="D2881" s="69" t="s">
        <v>1325</v>
      </c>
      <c r="E2881" s="70"/>
      <c r="F2881" s="71"/>
      <c r="G2881" s="95">
        <f>$M$9</f>
        <v>0.1</v>
      </c>
      <c r="H2881" s="64">
        <f>H2880*G2881</f>
        <v>287609</v>
      </c>
      <c r="I2881" s="319"/>
    </row>
    <row r="2882" spans="3:11">
      <c r="C2882" s="58" t="s">
        <v>1223</v>
      </c>
      <c r="D2882" s="69" t="s">
        <v>1224</v>
      </c>
      <c r="E2882" s="70"/>
      <c r="F2882" s="70"/>
      <c r="G2882" s="71"/>
      <c r="H2882" s="305">
        <f>SUM(H2880:H2881)</f>
        <v>3163699</v>
      </c>
      <c r="I2882" s="319"/>
    </row>
    <row r="2883" spans="3:11">
      <c r="C2883" s="452" t="s">
        <v>3487</v>
      </c>
      <c r="D2883" s="62" t="s">
        <v>3511</v>
      </c>
    </row>
    <row r="2885" spans="3:11">
      <c r="C2885" s="53" t="s">
        <v>3505</v>
      </c>
      <c r="D2885" s="366" t="s">
        <v>3506</v>
      </c>
      <c r="E2885" s="315"/>
      <c r="F2885" s="315"/>
      <c r="G2885" s="315"/>
      <c r="H2885" s="315"/>
      <c r="I2885" s="56">
        <f>ROUNDDOWN(H2900,-2)</f>
        <v>2608100</v>
      </c>
      <c r="J2885" s="159"/>
      <c r="K2885" s="325"/>
    </row>
    <row r="2886" spans="3:11" ht="27.6">
      <c r="C2886" s="300" t="s">
        <v>1197</v>
      </c>
      <c r="D2886" s="300" t="s">
        <v>1198</v>
      </c>
      <c r="E2886" s="300" t="s">
        <v>1199</v>
      </c>
      <c r="F2886" s="300" t="s">
        <v>1200</v>
      </c>
      <c r="G2886" s="300" t="s">
        <v>1201</v>
      </c>
      <c r="H2886" s="300" t="s">
        <v>1202</v>
      </c>
    </row>
    <row r="2887" spans="3:11">
      <c r="C2887" s="72" t="s">
        <v>1203</v>
      </c>
      <c r="D2887" s="59" t="s">
        <v>1204</v>
      </c>
      <c r="E2887" s="73"/>
      <c r="F2887" s="73"/>
      <c r="G2887" s="73"/>
      <c r="H2887" s="73"/>
    </row>
    <row r="2888" spans="3:11">
      <c r="C2888" s="301">
        <v>1</v>
      </c>
      <c r="D2888" s="59" t="s">
        <v>5</v>
      </c>
      <c r="E2888" s="302" t="s">
        <v>6</v>
      </c>
      <c r="F2888" s="74">
        <v>1.2310000000000001</v>
      </c>
      <c r="G2888" s="64">
        <f>VLOOKUP(D2888,upahbahan,3,FALSE)</f>
        <v>100000</v>
      </c>
      <c r="H2888" s="64">
        <f t="shared" ref="H2888:H2891" si="297">F2888*G2888</f>
        <v>123100.00000000001</v>
      </c>
    </row>
    <row r="2889" spans="3:11">
      <c r="C2889" s="301">
        <v>2</v>
      </c>
      <c r="D2889" s="59" t="s">
        <v>3330</v>
      </c>
      <c r="E2889" s="302" t="s">
        <v>6</v>
      </c>
      <c r="F2889" s="74">
        <v>2.056</v>
      </c>
      <c r="G2889" s="64">
        <f>VLOOKUP(D2889,upahbahan,3,FALSE)</f>
        <v>145000</v>
      </c>
      <c r="H2889" s="64">
        <f t="shared" si="297"/>
        <v>298120</v>
      </c>
    </row>
    <row r="2890" spans="3:11">
      <c r="C2890" s="301">
        <v>3</v>
      </c>
      <c r="D2890" s="59" t="s">
        <v>18</v>
      </c>
      <c r="E2890" s="302" t="s">
        <v>6</v>
      </c>
      <c r="F2890" s="74">
        <v>0.20599999999999999</v>
      </c>
      <c r="G2890" s="64">
        <f>VLOOKUP(D2890,upahbahan,3,FALSE)</f>
        <v>175000</v>
      </c>
      <c r="H2890" s="64">
        <f t="shared" si="297"/>
        <v>36050</v>
      </c>
    </row>
    <row r="2891" spans="3:11">
      <c r="C2891" s="301">
        <v>4</v>
      </c>
      <c r="D2891" s="59" t="s">
        <v>19</v>
      </c>
      <c r="E2891" s="302" t="s">
        <v>6</v>
      </c>
      <c r="F2891" s="74">
        <v>6.9000000000000006E-2</v>
      </c>
      <c r="G2891" s="64">
        <f>VLOOKUP(D2891,upahbahan,3,FALSE)</f>
        <v>200000</v>
      </c>
      <c r="H2891" s="64">
        <f t="shared" si="297"/>
        <v>13800.000000000002</v>
      </c>
    </row>
    <row r="2892" spans="3:11">
      <c r="C2892" s="83" t="s">
        <v>1210</v>
      </c>
      <c r="D2892" s="80"/>
      <c r="E2892" s="80"/>
      <c r="F2892" s="187"/>
      <c r="G2892" s="218"/>
      <c r="H2892" s="64">
        <f>SUM(H2888:H2891)</f>
        <v>471070</v>
      </c>
      <c r="I2892" s="219"/>
    </row>
    <row r="2893" spans="3:11">
      <c r="C2893" s="72" t="s">
        <v>1211</v>
      </c>
      <c r="D2893" s="59" t="s">
        <v>1212</v>
      </c>
      <c r="E2893" s="73"/>
      <c r="F2893" s="205"/>
      <c r="G2893" s="73"/>
      <c r="H2893" s="73"/>
    </row>
    <row r="2894" spans="3:11" s="508" customFormat="1">
      <c r="C2894" s="555" t="s">
        <v>1205</v>
      </c>
      <c r="D2894" s="441" t="s">
        <v>3507</v>
      </c>
      <c r="E2894" s="442" t="s">
        <v>3216</v>
      </c>
      <c r="F2894" s="556">
        <v>1</v>
      </c>
      <c r="G2894" s="323">
        <f>VLOOKUP(D2894,upahbahan,3,FALSE)</f>
        <v>1900000</v>
      </c>
      <c r="H2894" s="323">
        <f t="shared" ref="H2894" si="298">F2894*G2894</f>
        <v>1900000</v>
      </c>
      <c r="I2894" s="444"/>
    </row>
    <row r="2895" spans="3:11">
      <c r="C2895" s="83" t="s">
        <v>1216</v>
      </c>
      <c r="D2895" s="80"/>
      <c r="E2895" s="80"/>
      <c r="F2895" s="80"/>
      <c r="G2895" s="162"/>
      <c r="H2895" s="64">
        <f>SUM(H2894:H2894)</f>
        <v>1900000</v>
      </c>
    </row>
    <row r="2896" spans="3:11">
      <c r="C2896" s="72" t="s">
        <v>1217</v>
      </c>
      <c r="D2896" s="59" t="s">
        <v>1218</v>
      </c>
      <c r="E2896" s="73"/>
      <c r="F2896" s="73"/>
      <c r="G2896" s="73"/>
      <c r="H2896" s="73"/>
    </row>
    <row r="2897" spans="3:11">
      <c r="C2897" s="83" t="s">
        <v>1219</v>
      </c>
      <c r="D2897" s="80"/>
      <c r="E2897" s="80"/>
      <c r="F2897" s="80"/>
      <c r="G2897" s="162"/>
      <c r="H2897" s="303">
        <v>0</v>
      </c>
    </row>
    <row r="2898" spans="3:11">
      <c r="C2898" s="58" t="s">
        <v>1220</v>
      </c>
      <c r="D2898" s="69" t="s">
        <v>1221</v>
      </c>
      <c r="E2898" s="70"/>
      <c r="F2898" s="70"/>
      <c r="G2898" s="71"/>
      <c r="H2898" s="304">
        <f>H2897+H2895+H2892</f>
        <v>2371070</v>
      </c>
      <c r="I2898" s="319"/>
    </row>
    <row r="2899" spans="3:11">
      <c r="C2899" s="58" t="s">
        <v>1222</v>
      </c>
      <c r="D2899" s="69" t="s">
        <v>1325</v>
      </c>
      <c r="E2899" s="70"/>
      <c r="F2899" s="71"/>
      <c r="G2899" s="95">
        <f>$M$9</f>
        <v>0.1</v>
      </c>
      <c r="H2899" s="64">
        <f>H2898*G2899</f>
        <v>237107</v>
      </c>
      <c r="I2899" s="319"/>
    </row>
    <row r="2900" spans="3:11">
      <c r="C2900" s="58" t="s">
        <v>1223</v>
      </c>
      <c r="D2900" s="69" t="s">
        <v>1224</v>
      </c>
      <c r="E2900" s="70"/>
      <c r="F2900" s="70"/>
      <c r="G2900" s="71"/>
      <c r="H2900" s="305">
        <f>SUM(H2898:H2899)</f>
        <v>2608177</v>
      </c>
      <c r="I2900" s="319"/>
    </row>
    <row r="2901" spans="3:11">
      <c r="C2901" s="452" t="s">
        <v>3487</v>
      </c>
      <c r="D2901" s="62" t="s">
        <v>3511</v>
      </c>
    </row>
    <row r="2903" spans="3:11">
      <c r="C2903" s="53" t="s">
        <v>3508</v>
      </c>
      <c r="D2903" s="366" t="s">
        <v>3509</v>
      </c>
      <c r="E2903" s="315"/>
      <c r="F2903" s="315"/>
      <c r="G2903" s="315"/>
      <c r="H2903" s="315"/>
      <c r="I2903" s="56">
        <f>ROUNDDOWN(H2918,-2)</f>
        <v>2641600</v>
      </c>
      <c r="J2903" s="159"/>
      <c r="K2903" s="325"/>
    </row>
    <row r="2904" spans="3:11" ht="27.6">
      <c r="C2904" s="300" t="s">
        <v>1197</v>
      </c>
      <c r="D2904" s="300" t="s">
        <v>1198</v>
      </c>
      <c r="E2904" s="300" t="s">
        <v>1199</v>
      </c>
      <c r="F2904" s="300" t="s">
        <v>1200</v>
      </c>
      <c r="G2904" s="300" t="s">
        <v>1201</v>
      </c>
      <c r="H2904" s="300" t="s">
        <v>1202</v>
      </c>
    </row>
    <row r="2905" spans="3:11">
      <c r="C2905" s="72" t="s">
        <v>1203</v>
      </c>
      <c r="D2905" s="59" t="s">
        <v>1204</v>
      </c>
      <c r="E2905" s="73"/>
      <c r="F2905" s="73"/>
      <c r="G2905" s="73"/>
      <c r="H2905" s="73"/>
    </row>
    <row r="2906" spans="3:11">
      <c r="C2906" s="301">
        <v>1</v>
      </c>
      <c r="D2906" s="59" t="s">
        <v>5</v>
      </c>
      <c r="E2906" s="302" t="s">
        <v>6</v>
      </c>
      <c r="F2906" s="74">
        <v>0.78800000000000003</v>
      </c>
      <c r="G2906" s="64">
        <f>VLOOKUP(D2906,upahbahan,3,FALSE)</f>
        <v>100000</v>
      </c>
      <c r="H2906" s="64">
        <f t="shared" ref="H2906:H2909" si="299">F2906*G2906</f>
        <v>78800</v>
      </c>
    </row>
    <row r="2907" spans="3:11">
      <c r="C2907" s="301">
        <v>2</v>
      </c>
      <c r="D2907" s="59" t="s">
        <v>3330</v>
      </c>
      <c r="E2907" s="302" t="s">
        <v>6</v>
      </c>
      <c r="F2907" s="74">
        <v>1.3160000000000001</v>
      </c>
      <c r="G2907" s="64">
        <f>VLOOKUP(D2907,upahbahan,3,FALSE)</f>
        <v>145000</v>
      </c>
      <c r="H2907" s="64">
        <f t="shared" si="299"/>
        <v>190820</v>
      </c>
    </row>
    <row r="2908" spans="3:11">
      <c r="C2908" s="301">
        <v>3</v>
      </c>
      <c r="D2908" s="59" t="s">
        <v>18</v>
      </c>
      <c r="E2908" s="302" t="s">
        <v>6</v>
      </c>
      <c r="F2908" s="74">
        <v>0.13200000000000001</v>
      </c>
      <c r="G2908" s="64">
        <f>VLOOKUP(D2908,upahbahan,3,FALSE)</f>
        <v>175000</v>
      </c>
      <c r="H2908" s="64">
        <f t="shared" si="299"/>
        <v>23100</v>
      </c>
    </row>
    <row r="2909" spans="3:11">
      <c r="C2909" s="301">
        <v>4</v>
      </c>
      <c r="D2909" s="59" t="s">
        <v>19</v>
      </c>
      <c r="E2909" s="302" t="s">
        <v>6</v>
      </c>
      <c r="F2909" s="74">
        <v>4.3999999999999997E-2</v>
      </c>
      <c r="G2909" s="64">
        <f>VLOOKUP(D2909,upahbahan,3,FALSE)</f>
        <v>200000</v>
      </c>
      <c r="H2909" s="64">
        <f t="shared" si="299"/>
        <v>8800</v>
      </c>
    </row>
    <row r="2910" spans="3:11">
      <c r="C2910" s="83" t="s">
        <v>1210</v>
      </c>
      <c r="D2910" s="80"/>
      <c r="E2910" s="80"/>
      <c r="F2910" s="187"/>
      <c r="G2910" s="218"/>
      <c r="H2910" s="64">
        <f>SUM(H2906:H2909)</f>
        <v>301520</v>
      </c>
      <c r="I2910" s="219"/>
    </row>
    <row r="2911" spans="3:11">
      <c r="C2911" s="72" t="s">
        <v>1211</v>
      </c>
      <c r="D2911" s="59" t="s">
        <v>1212</v>
      </c>
      <c r="E2911" s="73"/>
      <c r="F2911" s="205"/>
      <c r="G2911" s="73"/>
      <c r="H2911" s="73"/>
    </row>
    <row r="2912" spans="3:11" s="508" customFormat="1">
      <c r="C2912" s="555" t="s">
        <v>1205</v>
      </c>
      <c r="D2912" s="441" t="s">
        <v>6025</v>
      </c>
      <c r="E2912" s="442" t="s">
        <v>3216</v>
      </c>
      <c r="F2912" s="556">
        <v>1</v>
      </c>
      <c r="G2912" s="323">
        <f>VLOOKUP(D2912,upahbahan,3,FALSE)</f>
        <v>2100000</v>
      </c>
      <c r="H2912" s="323">
        <f t="shared" ref="H2912" si="300">F2912*G2912</f>
        <v>2100000</v>
      </c>
      <c r="I2912" s="444"/>
    </row>
    <row r="2913" spans="3:11">
      <c r="C2913" s="83" t="s">
        <v>1216</v>
      </c>
      <c r="D2913" s="80"/>
      <c r="E2913" s="80"/>
      <c r="F2913" s="80"/>
      <c r="G2913" s="162"/>
      <c r="H2913" s="64">
        <f>SUM(H2912:H2912)</f>
        <v>2100000</v>
      </c>
    </row>
    <row r="2914" spans="3:11">
      <c r="C2914" s="72" t="s">
        <v>1217</v>
      </c>
      <c r="D2914" s="59" t="s">
        <v>1218</v>
      </c>
      <c r="E2914" s="73"/>
      <c r="F2914" s="73"/>
      <c r="G2914" s="73"/>
      <c r="H2914" s="73"/>
    </row>
    <row r="2915" spans="3:11">
      <c r="C2915" s="83" t="s">
        <v>1219</v>
      </c>
      <c r="D2915" s="80"/>
      <c r="E2915" s="80"/>
      <c r="F2915" s="80"/>
      <c r="G2915" s="162"/>
      <c r="H2915" s="303">
        <v>0</v>
      </c>
    </row>
    <row r="2916" spans="3:11">
      <c r="C2916" s="58" t="s">
        <v>1220</v>
      </c>
      <c r="D2916" s="69" t="s">
        <v>1221</v>
      </c>
      <c r="E2916" s="70"/>
      <c r="F2916" s="70"/>
      <c r="G2916" s="71"/>
      <c r="H2916" s="304">
        <f>H2915+H2913+H2910</f>
        <v>2401520</v>
      </c>
      <c r="I2916" s="319"/>
    </row>
    <row r="2917" spans="3:11">
      <c r="C2917" s="58" t="s">
        <v>1222</v>
      </c>
      <c r="D2917" s="69" t="s">
        <v>1325</v>
      </c>
      <c r="E2917" s="70"/>
      <c r="F2917" s="71"/>
      <c r="G2917" s="95">
        <f>$M$9</f>
        <v>0.1</v>
      </c>
      <c r="H2917" s="64">
        <f>H2916*G2917</f>
        <v>240152</v>
      </c>
      <c r="I2917" s="319"/>
    </row>
    <row r="2918" spans="3:11">
      <c r="C2918" s="58" t="s">
        <v>1223</v>
      </c>
      <c r="D2918" s="69" t="s">
        <v>1224</v>
      </c>
      <c r="E2918" s="70"/>
      <c r="F2918" s="70"/>
      <c r="G2918" s="71"/>
      <c r="H2918" s="305">
        <f>SUM(H2916:H2917)</f>
        <v>2641672</v>
      </c>
      <c r="I2918" s="319"/>
    </row>
    <row r="2919" spans="3:11">
      <c r="C2919" s="452" t="s">
        <v>3487</v>
      </c>
      <c r="D2919" s="62" t="s">
        <v>3510</v>
      </c>
    </row>
    <row r="2921" spans="3:11">
      <c r="C2921" s="53" t="s">
        <v>3513</v>
      </c>
      <c r="D2921" s="366" t="s">
        <v>3514</v>
      </c>
      <c r="E2921" s="315"/>
      <c r="F2921" s="315"/>
      <c r="G2921" s="315"/>
      <c r="H2921" s="315"/>
      <c r="I2921" s="56">
        <f>ROUNDDOWN(H2936,-2)</f>
        <v>553900</v>
      </c>
      <c r="J2921" s="159"/>
      <c r="K2921" s="325"/>
    </row>
    <row r="2922" spans="3:11" ht="27.6">
      <c r="C2922" s="300" t="s">
        <v>1197</v>
      </c>
      <c r="D2922" s="300" t="s">
        <v>1198</v>
      </c>
      <c r="E2922" s="300" t="s">
        <v>1199</v>
      </c>
      <c r="F2922" s="300" t="s">
        <v>1200</v>
      </c>
      <c r="G2922" s="300" t="s">
        <v>1201</v>
      </c>
      <c r="H2922" s="300" t="s">
        <v>1202</v>
      </c>
    </row>
    <row r="2923" spans="3:11">
      <c r="C2923" s="72" t="s">
        <v>1203</v>
      </c>
      <c r="D2923" s="59" t="s">
        <v>1204</v>
      </c>
      <c r="E2923" s="73"/>
      <c r="F2923" s="73"/>
      <c r="G2923" s="73"/>
      <c r="H2923" s="73"/>
    </row>
    <row r="2924" spans="3:11">
      <c r="C2924" s="301">
        <v>1</v>
      </c>
      <c r="D2924" s="59" t="s">
        <v>5</v>
      </c>
      <c r="E2924" s="302" t="s">
        <v>6</v>
      </c>
      <c r="F2924" s="74">
        <v>0.105</v>
      </c>
      <c r="G2924" s="64">
        <f>VLOOKUP(D2924,upahbahan,3,FALSE)</f>
        <v>100000</v>
      </c>
      <c r="H2924" s="64">
        <f t="shared" ref="H2924:H2927" si="301">F2924*G2924</f>
        <v>10500</v>
      </c>
    </row>
    <row r="2925" spans="3:11">
      <c r="C2925" s="301">
        <v>2</v>
      </c>
      <c r="D2925" s="59" t="s">
        <v>3330</v>
      </c>
      <c r="E2925" s="302" t="s">
        <v>6</v>
      </c>
      <c r="F2925" s="74">
        <v>0.17499999999999999</v>
      </c>
      <c r="G2925" s="64">
        <f>VLOOKUP(D2925,upahbahan,3,FALSE)</f>
        <v>145000</v>
      </c>
      <c r="H2925" s="64">
        <f t="shared" si="301"/>
        <v>25375</v>
      </c>
    </row>
    <row r="2926" spans="3:11">
      <c r="C2926" s="301">
        <v>3</v>
      </c>
      <c r="D2926" s="59" t="s">
        <v>18</v>
      </c>
      <c r="E2926" s="302" t="s">
        <v>6</v>
      </c>
      <c r="F2926" s="74">
        <v>1.7000000000000001E-2</v>
      </c>
      <c r="G2926" s="64">
        <f>VLOOKUP(D2926,upahbahan,3,FALSE)</f>
        <v>175000</v>
      </c>
      <c r="H2926" s="64">
        <f t="shared" si="301"/>
        <v>2975</v>
      </c>
    </row>
    <row r="2927" spans="3:11">
      <c r="C2927" s="301">
        <v>4</v>
      </c>
      <c r="D2927" s="59" t="s">
        <v>19</v>
      </c>
      <c r="E2927" s="302" t="s">
        <v>6</v>
      </c>
      <c r="F2927" s="74">
        <v>6.0000000000000001E-3</v>
      </c>
      <c r="G2927" s="64">
        <f>VLOOKUP(D2927,upahbahan,3,FALSE)</f>
        <v>200000</v>
      </c>
      <c r="H2927" s="64">
        <f t="shared" si="301"/>
        <v>1200</v>
      </c>
    </row>
    <row r="2928" spans="3:11">
      <c r="C2928" s="83" t="s">
        <v>1210</v>
      </c>
      <c r="D2928" s="80"/>
      <c r="E2928" s="80"/>
      <c r="F2928" s="187"/>
      <c r="G2928" s="218"/>
      <c r="H2928" s="64">
        <f>SUM(H2924:H2927)</f>
        <v>40050</v>
      </c>
      <c r="I2928" s="219"/>
    </row>
    <row r="2929" spans="3:11">
      <c r="C2929" s="72" t="s">
        <v>1211</v>
      </c>
      <c r="D2929" s="59" t="s">
        <v>1212</v>
      </c>
      <c r="E2929" s="73"/>
      <c r="F2929" s="205"/>
      <c r="G2929" s="73"/>
      <c r="H2929" s="73"/>
    </row>
    <row r="2930" spans="3:11" s="508" customFormat="1">
      <c r="C2930" s="555" t="s">
        <v>1205</v>
      </c>
      <c r="D2930" s="441" t="s">
        <v>3515</v>
      </c>
      <c r="E2930" s="442" t="s">
        <v>3216</v>
      </c>
      <c r="F2930" s="556">
        <v>1.03</v>
      </c>
      <c r="G2930" s="323">
        <f>VLOOKUP(D2930,upahbahan,3,FALSE)</f>
        <v>450000</v>
      </c>
      <c r="H2930" s="323">
        <f t="shared" ref="H2930" si="302">F2930*G2930</f>
        <v>463500</v>
      </c>
      <c r="I2930" s="444"/>
    </row>
    <row r="2931" spans="3:11">
      <c r="C2931" s="83" t="s">
        <v>1216</v>
      </c>
      <c r="D2931" s="80"/>
      <c r="E2931" s="80"/>
      <c r="F2931" s="80"/>
      <c r="G2931" s="162"/>
      <c r="H2931" s="64">
        <f>SUM(H2930:H2930)</f>
        <v>463500</v>
      </c>
    </row>
    <row r="2932" spans="3:11">
      <c r="C2932" s="72" t="s">
        <v>1217</v>
      </c>
      <c r="D2932" s="59" t="s">
        <v>1218</v>
      </c>
      <c r="E2932" s="73"/>
      <c r="F2932" s="73"/>
      <c r="G2932" s="73"/>
      <c r="H2932" s="73"/>
    </row>
    <row r="2933" spans="3:11">
      <c r="C2933" s="83" t="s">
        <v>1219</v>
      </c>
      <c r="D2933" s="80"/>
      <c r="E2933" s="80"/>
      <c r="F2933" s="80"/>
      <c r="G2933" s="162"/>
      <c r="H2933" s="303">
        <v>0</v>
      </c>
    </row>
    <row r="2934" spans="3:11">
      <c r="C2934" s="58" t="s">
        <v>1220</v>
      </c>
      <c r="D2934" s="69" t="s">
        <v>1221</v>
      </c>
      <c r="E2934" s="70"/>
      <c r="F2934" s="70"/>
      <c r="G2934" s="71"/>
      <c r="H2934" s="304">
        <f>H2933+H2931+H2928</f>
        <v>503550</v>
      </c>
      <c r="I2934" s="319"/>
    </row>
    <row r="2935" spans="3:11">
      <c r="C2935" s="58" t="s">
        <v>1222</v>
      </c>
      <c r="D2935" s="69" t="s">
        <v>1325</v>
      </c>
      <c r="E2935" s="70"/>
      <c r="F2935" s="71"/>
      <c r="G2935" s="95">
        <f>$M$9</f>
        <v>0.1</v>
      </c>
      <c r="H2935" s="64">
        <f>H2934*G2935</f>
        <v>50355</v>
      </c>
      <c r="I2935" s="319"/>
    </row>
    <row r="2936" spans="3:11">
      <c r="C2936" s="58" t="s">
        <v>1223</v>
      </c>
      <c r="D2936" s="69" t="s">
        <v>1224</v>
      </c>
      <c r="E2936" s="70"/>
      <c r="F2936" s="70"/>
      <c r="G2936" s="71"/>
      <c r="H2936" s="305">
        <f>SUM(H2934:H2935)</f>
        <v>553905</v>
      </c>
      <c r="I2936" s="319"/>
    </row>
    <row r="2937" spans="3:11">
      <c r="C2937" s="452" t="s">
        <v>3487</v>
      </c>
      <c r="D2937" s="62" t="s">
        <v>3510</v>
      </c>
    </row>
    <row r="2939" spans="3:11">
      <c r="C2939" s="54" t="s">
        <v>3516</v>
      </c>
      <c r="D2939" s="54" t="s">
        <v>3517</v>
      </c>
    </row>
    <row r="2940" spans="3:11">
      <c r="C2940" s="53" t="s">
        <v>3518</v>
      </c>
      <c r="D2940" s="366" t="s">
        <v>3519</v>
      </c>
      <c r="E2940" s="315"/>
      <c r="F2940" s="315"/>
      <c r="G2940" s="315"/>
      <c r="H2940" s="315"/>
      <c r="I2940" s="56">
        <f>ROUNDDOWN(H2956,-2)</f>
        <v>86115600</v>
      </c>
      <c r="J2940" s="159"/>
      <c r="K2940" s="325"/>
    </row>
    <row r="2941" spans="3:11" ht="27.6">
      <c r="C2941" s="300" t="s">
        <v>1197</v>
      </c>
      <c r="D2941" s="300" t="s">
        <v>1198</v>
      </c>
      <c r="E2941" s="300" t="s">
        <v>1199</v>
      </c>
      <c r="F2941" s="300" t="s">
        <v>1200</v>
      </c>
      <c r="G2941" s="300" t="s">
        <v>1201</v>
      </c>
      <c r="H2941" s="300" t="s">
        <v>1202</v>
      </c>
    </row>
    <row r="2942" spans="3:11">
      <c r="C2942" s="72" t="s">
        <v>1203</v>
      </c>
      <c r="D2942" s="59" t="s">
        <v>1204</v>
      </c>
      <c r="E2942" s="73"/>
      <c r="F2942" s="73"/>
      <c r="G2942" s="73"/>
      <c r="H2942" s="73"/>
    </row>
    <row r="2943" spans="3:11">
      <c r="C2943" s="301">
        <v>1</v>
      </c>
      <c r="D2943" s="59" t="s">
        <v>5</v>
      </c>
      <c r="E2943" s="302" t="s">
        <v>6</v>
      </c>
      <c r="F2943" s="74">
        <v>5.25</v>
      </c>
      <c r="G2943" s="64">
        <f>VLOOKUP(D2943,upahbahan,3,FALSE)</f>
        <v>100000</v>
      </c>
      <c r="H2943" s="64">
        <f t="shared" ref="H2943:H2946" si="303">F2943*G2943</f>
        <v>525000</v>
      </c>
    </row>
    <row r="2944" spans="3:11">
      <c r="C2944" s="301">
        <v>2</v>
      </c>
      <c r="D2944" s="59" t="s">
        <v>3330</v>
      </c>
      <c r="E2944" s="302" t="s">
        <v>6</v>
      </c>
      <c r="F2944" s="74">
        <v>1.75</v>
      </c>
      <c r="G2944" s="64">
        <f>VLOOKUP(D2944,upahbahan,3,FALSE)</f>
        <v>145000</v>
      </c>
      <c r="H2944" s="64">
        <f t="shared" si="303"/>
        <v>253750</v>
      </c>
    </row>
    <row r="2945" spans="3:9">
      <c r="C2945" s="301">
        <v>3</v>
      </c>
      <c r="D2945" s="59" t="s">
        <v>18</v>
      </c>
      <c r="E2945" s="302" t="s">
        <v>6</v>
      </c>
      <c r="F2945" s="74">
        <v>0.17499999999999999</v>
      </c>
      <c r="G2945" s="64">
        <f>VLOOKUP(D2945,upahbahan,3,FALSE)</f>
        <v>175000</v>
      </c>
      <c r="H2945" s="64">
        <f t="shared" si="303"/>
        <v>30624.999999999996</v>
      </c>
    </row>
    <row r="2946" spans="3:9">
      <c r="C2946" s="301">
        <v>4</v>
      </c>
      <c r="D2946" s="59" t="s">
        <v>19</v>
      </c>
      <c r="E2946" s="302" t="s">
        <v>6</v>
      </c>
      <c r="F2946" s="74">
        <v>5.8000000000000003E-2</v>
      </c>
      <c r="G2946" s="64">
        <f>VLOOKUP(D2946,upahbahan,3,FALSE)</f>
        <v>200000</v>
      </c>
      <c r="H2946" s="64">
        <f t="shared" si="303"/>
        <v>11600</v>
      </c>
    </row>
    <row r="2947" spans="3:9">
      <c r="C2947" s="83" t="s">
        <v>1210</v>
      </c>
      <c r="D2947" s="80"/>
      <c r="E2947" s="80"/>
      <c r="F2947" s="187"/>
      <c r="G2947" s="218"/>
      <c r="H2947" s="64">
        <f>SUM(H2943:H2946)</f>
        <v>820975</v>
      </c>
      <c r="I2947" s="219"/>
    </row>
    <row r="2948" spans="3:9">
      <c r="C2948" s="72" t="s">
        <v>1211</v>
      </c>
      <c r="D2948" s="59" t="s">
        <v>1212</v>
      </c>
      <c r="E2948" s="73"/>
      <c r="F2948" s="205"/>
      <c r="G2948" s="73"/>
      <c r="H2948" s="73"/>
    </row>
    <row r="2949" spans="3:9" s="508" customFormat="1">
      <c r="C2949" s="555" t="s">
        <v>1205</v>
      </c>
      <c r="D2949" s="441" t="s">
        <v>3520</v>
      </c>
      <c r="E2949" s="442" t="s">
        <v>3216</v>
      </c>
      <c r="F2949" s="556">
        <v>1.03</v>
      </c>
      <c r="G2949" s="323">
        <f>VLOOKUP(D2949,upahbahan,3,FALSE)</f>
        <v>75000000</v>
      </c>
      <c r="H2949" s="323">
        <f t="shared" ref="H2949" si="304">F2949*G2949</f>
        <v>77250000</v>
      </c>
      <c r="I2949" s="444"/>
    </row>
    <row r="2950" spans="3:9">
      <c r="C2950" s="83" t="s">
        <v>1216</v>
      </c>
      <c r="D2950" s="80"/>
      <c r="E2950" s="80"/>
      <c r="F2950" s="80"/>
      <c r="G2950" s="162"/>
      <c r="H2950" s="64">
        <f>SUM(H2949:H2949)</f>
        <v>77250000</v>
      </c>
    </row>
    <row r="2951" spans="3:9">
      <c r="C2951" s="72" t="s">
        <v>1217</v>
      </c>
      <c r="D2951" s="333" t="s">
        <v>1218</v>
      </c>
      <c r="E2951" s="558"/>
      <c r="F2951" s="558"/>
      <c r="G2951" s="73"/>
      <c r="H2951" s="73"/>
    </row>
    <row r="2952" spans="3:9">
      <c r="C2952" s="557">
        <v>1</v>
      </c>
      <c r="D2952" s="559" t="s">
        <v>5134</v>
      </c>
      <c r="E2952" s="560" t="s">
        <v>1995</v>
      </c>
      <c r="F2952" s="561">
        <v>2</v>
      </c>
      <c r="G2952" s="64">
        <f>VLOOKUP(D2952,upahbahan,3,FALSE)</f>
        <v>108000</v>
      </c>
      <c r="H2952" s="64">
        <f t="shared" ref="H2952" si="305">F2952*G2952</f>
        <v>216000</v>
      </c>
    </row>
    <row r="2953" spans="3:9">
      <c r="C2953" s="83" t="s">
        <v>1219</v>
      </c>
      <c r="D2953" s="489"/>
      <c r="E2953" s="489"/>
      <c r="F2953" s="489"/>
      <c r="G2953" s="162"/>
      <c r="H2953" s="303">
        <f>SUM(H2952)</f>
        <v>216000</v>
      </c>
    </row>
    <row r="2954" spans="3:9">
      <c r="C2954" s="58" t="s">
        <v>1220</v>
      </c>
      <c r="D2954" s="69" t="s">
        <v>1221</v>
      </c>
      <c r="E2954" s="70"/>
      <c r="F2954" s="70"/>
      <c r="G2954" s="71"/>
      <c r="H2954" s="304">
        <f>H2953+H2950+H2947</f>
        <v>78286975</v>
      </c>
      <c r="I2954" s="319"/>
    </row>
    <row r="2955" spans="3:9">
      <c r="C2955" s="58" t="s">
        <v>1222</v>
      </c>
      <c r="D2955" s="69" t="s">
        <v>1325</v>
      </c>
      <c r="E2955" s="70"/>
      <c r="F2955" s="71"/>
      <c r="G2955" s="95">
        <f>$M$9</f>
        <v>0.1</v>
      </c>
      <c r="H2955" s="64">
        <f>H2954*G2955</f>
        <v>7828697.5</v>
      </c>
      <c r="I2955" s="319"/>
    </row>
    <row r="2956" spans="3:9">
      <c r="C2956" s="58" t="s">
        <v>1223</v>
      </c>
      <c r="D2956" s="69" t="s">
        <v>1224</v>
      </c>
      <c r="E2956" s="70"/>
      <c r="F2956" s="70"/>
      <c r="G2956" s="71"/>
      <c r="H2956" s="305">
        <f>SUM(H2954:H2955)</f>
        <v>86115672.5</v>
      </c>
      <c r="I2956" s="319"/>
    </row>
    <row r="2957" spans="3:9">
      <c r="C2957" s="452" t="s">
        <v>3487</v>
      </c>
    </row>
    <row r="2958" spans="3:9">
      <c r="D2958" s="62" t="s">
        <v>3521</v>
      </c>
    </row>
    <row r="2959" spans="3:9">
      <c r="D2959" s="62" t="s">
        <v>3522</v>
      </c>
    </row>
    <row r="2960" spans="3:9">
      <c r="D2960" s="62" t="s">
        <v>3523</v>
      </c>
    </row>
    <row r="2961" spans="3:11">
      <c r="D2961" s="62" t="s">
        <v>3524</v>
      </c>
    </row>
    <row r="2962" spans="3:11">
      <c r="D2962" s="62" t="s">
        <v>3525</v>
      </c>
    </row>
    <row r="2964" spans="3:11">
      <c r="C2964" s="53" t="s">
        <v>3526</v>
      </c>
      <c r="D2964" s="366" t="s">
        <v>3527</v>
      </c>
      <c r="E2964" s="315"/>
      <c r="F2964" s="315"/>
      <c r="G2964" s="315"/>
      <c r="H2964" s="315"/>
      <c r="I2964" s="56">
        <f>ROUNDDOWN(H2980,-2)</f>
        <v>90936400</v>
      </c>
      <c r="J2964" s="159"/>
      <c r="K2964" s="325"/>
    </row>
    <row r="2965" spans="3:11" ht="27.6">
      <c r="C2965" s="300" t="s">
        <v>1197</v>
      </c>
      <c r="D2965" s="300" t="s">
        <v>1198</v>
      </c>
      <c r="E2965" s="300" t="s">
        <v>1199</v>
      </c>
      <c r="F2965" s="300" t="s">
        <v>1200</v>
      </c>
      <c r="G2965" s="300" t="s">
        <v>1201</v>
      </c>
      <c r="H2965" s="300" t="s">
        <v>1202</v>
      </c>
    </row>
    <row r="2966" spans="3:11">
      <c r="C2966" s="72" t="s">
        <v>1203</v>
      </c>
      <c r="D2966" s="59" t="s">
        <v>1204</v>
      </c>
      <c r="E2966" s="73"/>
      <c r="F2966" s="73"/>
      <c r="G2966" s="73"/>
      <c r="H2966" s="73"/>
    </row>
    <row r="2967" spans="3:11">
      <c r="C2967" s="301">
        <v>1</v>
      </c>
      <c r="D2967" s="59" t="s">
        <v>5</v>
      </c>
      <c r="E2967" s="302" t="s">
        <v>6</v>
      </c>
      <c r="F2967" s="74">
        <v>7.875</v>
      </c>
      <c r="G2967" s="64">
        <f>VLOOKUP(D2967,upahbahan,3,FALSE)</f>
        <v>100000</v>
      </c>
      <c r="H2967" s="64">
        <f t="shared" ref="H2967:H2970" si="306">F2967*G2967</f>
        <v>787500</v>
      </c>
    </row>
    <row r="2968" spans="3:11">
      <c r="C2968" s="301">
        <v>2</v>
      </c>
      <c r="D2968" s="59" t="s">
        <v>3330</v>
      </c>
      <c r="E2968" s="302" t="s">
        <v>6</v>
      </c>
      <c r="F2968" s="74">
        <v>1.75</v>
      </c>
      <c r="G2968" s="64">
        <f>VLOOKUP(D2968,upahbahan,3,FALSE)</f>
        <v>145000</v>
      </c>
      <c r="H2968" s="64">
        <f t="shared" si="306"/>
        <v>253750</v>
      </c>
    </row>
    <row r="2969" spans="3:11">
      <c r="C2969" s="301">
        <v>3</v>
      </c>
      <c r="D2969" s="59" t="s">
        <v>18</v>
      </c>
      <c r="E2969" s="302" t="s">
        <v>6</v>
      </c>
      <c r="F2969" s="74">
        <v>0.17499999999999999</v>
      </c>
      <c r="G2969" s="64">
        <f>VLOOKUP(D2969,upahbahan,3,FALSE)</f>
        <v>175000</v>
      </c>
      <c r="H2969" s="64">
        <f t="shared" si="306"/>
        <v>30624.999999999996</v>
      </c>
    </row>
    <row r="2970" spans="3:11">
      <c r="C2970" s="301">
        <v>4</v>
      </c>
      <c r="D2970" s="59" t="s">
        <v>19</v>
      </c>
      <c r="E2970" s="302" t="s">
        <v>6</v>
      </c>
      <c r="F2970" s="74">
        <v>5.8000000000000003E-2</v>
      </c>
      <c r="G2970" s="64">
        <f>VLOOKUP(D2970,upahbahan,3,FALSE)</f>
        <v>200000</v>
      </c>
      <c r="H2970" s="64">
        <f t="shared" si="306"/>
        <v>11600</v>
      </c>
    </row>
    <row r="2971" spans="3:11">
      <c r="C2971" s="83" t="s">
        <v>1210</v>
      </c>
      <c r="D2971" s="80"/>
      <c r="E2971" s="80"/>
      <c r="F2971" s="187"/>
      <c r="G2971" s="218"/>
      <c r="H2971" s="64">
        <f>SUM(H2967:H2970)</f>
        <v>1083475</v>
      </c>
      <c r="I2971" s="219"/>
    </row>
    <row r="2972" spans="3:11">
      <c r="C2972" s="72" t="s">
        <v>1211</v>
      </c>
      <c r="D2972" s="59" t="s">
        <v>1212</v>
      </c>
      <c r="E2972" s="73"/>
      <c r="F2972" s="205"/>
      <c r="G2972" s="73"/>
      <c r="H2972" s="73"/>
    </row>
    <row r="2973" spans="3:11" s="508" customFormat="1">
      <c r="C2973" s="555" t="s">
        <v>1205</v>
      </c>
      <c r="D2973" s="441" t="s">
        <v>3528</v>
      </c>
      <c r="E2973" s="442" t="s">
        <v>3216</v>
      </c>
      <c r="F2973" s="556">
        <v>1.03</v>
      </c>
      <c r="G2973" s="323">
        <f>VLOOKUP(D2973,upahbahan,3,FALSE)</f>
        <v>79000000</v>
      </c>
      <c r="H2973" s="323">
        <f t="shared" ref="H2973" si="307">F2973*G2973</f>
        <v>81370000</v>
      </c>
      <c r="I2973" s="444"/>
    </row>
    <row r="2974" spans="3:11">
      <c r="C2974" s="83" t="s">
        <v>1216</v>
      </c>
      <c r="D2974" s="80"/>
      <c r="E2974" s="80"/>
      <c r="F2974" s="80"/>
      <c r="G2974" s="162"/>
      <c r="H2974" s="64">
        <f>SUM(H2973:H2973)</f>
        <v>81370000</v>
      </c>
    </row>
    <row r="2975" spans="3:11">
      <c r="C2975" s="72" t="s">
        <v>1217</v>
      </c>
      <c r="D2975" s="333" t="s">
        <v>1218</v>
      </c>
      <c r="E2975" s="558"/>
      <c r="F2975" s="558"/>
      <c r="G2975" s="73"/>
      <c r="H2975" s="73"/>
    </row>
    <row r="2976" spans="3:11">
      <c r="C2976" s="557">
        <v>1</v>
      </c>
      <c r="D2976" s="559" t="s">
        <v>5134</v>
      </c>
      <c r="E2976" s="560" t="s">
        <v>1995</v>
      </c>
      <c r="F2976" s="561">
        <v>2</v>
      </c>
      <c r="G2976" s="64">
        <f>VLOOKUP(D2976,upahbahan,3,FALSE)</f>
        <v>108000</v>
      </c>
      <c r="H2976" s="64">
        <f t="shared" ref="H2976" si="308">F2976*G2976</f>
        <v>216000</v>
      </c>
    </row>
    <row r="2977" spans="3:11">
      <c r="C2977" s="83" t="s">
        <v>1219</v>
      </c>
      <c r="D2977" s="489"/>
      <c r="E2977" s="489"/>
      <c r="F2977" s="489"/>
      <c r="G2977" s="162"/>
      <c r="H2977" s="303">
        <f>SUM(H2976)</f>
        <v>216000</v>
      </c>
    </row>
    <row r="2978" spans="3:11">
      <c r="C2978" s="58" t="s">
        <v>1220</v>
      </c>
      <c r="D2978" s="69" t="s">
        <v>1221</v>
      </c>
      <c r="E2978" s="70"/>
      <c r="F2978" s="70"/>
      <c r="G2978" s="71"/>
      <c r="H2978" s="304">
        <f>H2977+H2974+H2971</f>
        <v>82669475</v>
      </c>
      <c r="I2978" s="319"/>
    </row>
    <row r="2979" spans="3:11">
      <c r="C2979" s="58" t="s">
        <v>1222</v>
      </c>
      <c r="D2979" s="69" t="s">
        <v>1325</v>
      </c>
      <c r="E2979" s="70"/>
      <c r="F2979" s="71"/>
      <c r="G2979" s="95">
        <f>$M$9</f>
        <v>0.1</v>
      </c>
      <c r="H2979" s="64">
        <f>H2978*G2979</f>
        <v>8266947.5</v>
      </c>
      <c r="I2979" s="319"/>
    </row>
    <row r="2980" spans="3:11">
      <c r="C2980" s="58" t="s">
        <v>1223</v>
      </c>
      <c r="D2980" s="69" t="s">
        <v>1224</v>
      </c>
      <c r="E2980" s="70"/>
      <c r="F2980" s="70"/>
      <c r="G2980" s="71"/>
      <c r="H2980" s="305">
        <f>SUM(H2978:H2979)</f>
        <v>90936422.5</v>
      </c>
      <c r="I2980" s="319"/>
    </row>
    <row r="2982" spans="3:11">
      <c r="C2982" s="53" t="s">
        <v>3529</v>
      </c>
      <c r="D2982" s="366" t="s">
        <v>3530</v>
      </c>
      <c r="E2982" s="315"/>
      <c r="F2982" s="315"/>
      <c r="G2982" s="315"/>
      <c r="H2982" s="315"/>
      <c r="I2982" s="56">
        <f>ROUNDDOWN(H2998,-2)</f>
        <v>129193700</v>
      </c>
      <c r="J2982" s="159"/>
      <c r="K2982" s="325"/>
    </row>
    <row r="2983" spans="3:11" ht="27.6">
      <c r="C2983" s="300" t="s">
        <v>1197</v>
      </c>
      <c r="D2983" s="300" t="s">
        <v>1198</v>
      </c>
      <c r="E2983" s="300" t="s">
        <v>1199</v>
      </c>
      <c r="F2983" s="300" t="s">
        <v>1200</v>
      </c>
      <c r="G2983" s="300" t="s">
        <v>1201</v>
      </c>
      <c r="H2983" s="300" t="s">
        <v>1202</v>
      </c>
    </row>
    <row r="2984" spans="3:11">
      <c r="C2984" s="72" t="s">
        <v>1203</v>
      </c>
      <c r="D2984" s="59" t="s">
        <v>1204</v>
      </c>
      <c r="E2984" s="73"/>
      <c r="F2984" s="73"/>
      <c r="G2984" s="73"/>
      <c r="H2984" s="73"/>
    </row>
    <row r="2985" spans="3:11">
      <c r="C2985" s="301">
        <v>1</v>
      </c>
      <c r="D2985" s="59" t="s">
        <v>5</v>
      </c>
      <c r="E2985" s="302" t="s">
        <v>6</v>
      </c>
      <c r="F2985" s="74">
        <v>11.25</v>
      </c>
      <c r="G2985" s="64">
        <f>VLOOKUP(D2985,upahbahan,3,FALSE)</f>
        <v>100000</v>
      </c>
      <c r="H2985" s="64">
        <f t="shared" ref="H2985:H2988" si="309">F2985*G2985</f>
        <v>1125000</v>
      </c>
    </row>
    <row r="2986" spans="3:11">
      <c r="C2986" s="301">
        <v>2</v>
      </c>
      <c r="D2986" s="59" t="s">
        <v>3330</v>
      </c>
      <c r="E2986" s="302" t="s">
        <v>6</v>
      </c>
      <c r="F2986" s="74">
        <v>2.25</v>
      </c>
      <c r="G2986" s="64">
        <f>VLOOKUP(D2986,upahbahan,3,FALSE)</f>
        <v>145000</v>
      </c>
      <c r="H2986" s="64">
        <f t="shared" si="309"/>
        <v>326250</v>
      </c>
    </row>
    <row r="2987" spans="3:11">
      <c r="C2987" s="301">
        <v>3</v>
      </c>
      <c r="D2987" s="59" t="s">
        <v>18</v>
      </c>
      <c r="E2987" s="302" t="s">
        <v>6</v>
      </c>
      <c r="F2987" s="74">
        <v>0.22500000000000001</v>
      </c>
      <c r="G2987" s="64">
        <f>VLOOKUP(D2987,upahbahan,3,FALSE)</f>
        <v>175000</v>
      </c>
      <c r="H2987" s="64">
        <f t="shared" si="309"/>
        <v>39375</v>
      </c>
    </row>
    <row r="2988" spans="3:11">
      <c r="C2988" s="301">
        <v>4</v>
      </c>
      <c r="D2988" s="59" t="s">
        <v>19</v>
      </c>
      <c r="E2988" s="302" t="s">
        <v>6</v>
      </c>
      <c r="F2988" s="74">
        <v>7.4999999999999997E-2</v>
      </c>
      <c r="G2988" s="64">
        <f>VLOOKUP(D2988,upahbahan,3,FALSE)</f>
        <v>200000</v>
      </c>
      <c r="H2988" s="64">
        <f t="shared" si="309"/>
        <v>15000</v>
      </c>
    </row>
    <row r="2989" spans="3:11">
      <c r="C2989" s="83" t="s">
        <v>1210</v>
      </c>
      <c r="D2989" s="80"/>
      <c r="E2989" s="80"/>
      <c r="F2989" s="187"/>
      <c r="G2989" s="218"/>
      <c r="H2989" s="64">
        <f>SUM(H2985:H2988)</f>
        <v>1505625</v>
      </c>
      <c r="I2989" s="219"/>
    </row>
    <row r="2990" spans="3:11">
      <c r="C2990" s="72" t="s">
        <v>1211</v>
      </c>
      <c r="D2990" s="59" t="s">
        <v>1212</v>
      </c>
      <c r="E2990" s="73"/>
      <c r="F2990" s="205"/>
      <c r="G2990" s="73"/>
      <c r="H2990" s="73"/>
    </row>
    <row r="2991" spans="3:11" s="508" customFormat="1">
      <c r="C2991" s="555" t="s">
        <v>1205</v>
      </c>
      <c r="D2991" s="441" t="s">
        <v>3531</v>
      </c>
      <c r="E2991" s="442" t="s">
        <v>3216</v>
      </c>
      <c r="F2991" s="556">
        <v>1.04</v>
      </c>
      <c r="G2991" s="323">
        <f>VLOOKUP(D2991,upahbahan,3,FALSE)</f>
        <v>85000000</v>
      </c>
      <c r="H2991" s="323">
        <f t="shared" ref="H2991" si="310">F2991*G2991</f>
        <v>88400000</v>
      </c>
      <c r="I2991" s="444"/>
    </row>
    <row r="2992" spans="3:11">
      <c r="C2992" s="83" t="s">
        <v>1216</v>
      </c>
      <c r="D2992" s="80"/>
      <c r="E2992" s="80"/>
      <c r="F2992" s="80"/>
      <c r="G2992" s="162"/>
      <c r="H2992" s="64">
        <f>SUM(H2991:H2991)</f>
        <v>88400000</v>
      </c>
    </row>
    <row r="2993" spans="3:11">
      <c r="C2993" s="72" t="s">
        <v>1217</v>
      </c>
      <c r="D2993" s="333" t="s">
        <v>1218</v>
      </c>
      <c r="E2993" s="558"/>
      <c r="F2993" s="558"/>
      <c r="G2993" s="73"/>
      <c r="H2993" s="73"/>
    </row>
    <row r="2994" spans="3:11">
      <c r="C2994" s="557">
        <v>1</v>
      </c>
      <c r="D2994" s="559" t="s">
        <v>2529</v>
      </c>
      <c r="E2994" s="560" t="s">
        <v>1995</v>
      </c>
      <c r="F2994" s="561">
        <v>8</v>
      </c>
      <c r="G2994" s="64">
        <f>VLOOKUP(D2994,upahbahan,3,FALSE)</f>
        <v>3442900</v>
      </c>
      <c r="H2994" s="64">
        <f t="shared" ref="H2994" si="311">F2994*G2994</f>
        <v>27543200</v>
      </c>
    </row>
    <row r="2995" spans="3:11">
      <c r="C2995" s="83" t="s">
        <v>1219</v>
      </c>
      <c r="D2995" s="489"/>
      <c r="E2995" s="489"/>
      <c r="F2995" s="489"/>
      <c r="G2995" s="162"/>
      <c r="H2995" s="303">
        <f>SUM(H2994)</f>
        <v>27543200</v>
      </c>
    </row>
    <row r="2996" spans="3:11">
      <c r="C2996" s="58" t="s">
        <v>1220</v>
      </c>
      <c r="D2996" s="69" t="s">
        <v>1221</v>
      </c>
      <c r="E2996" s="70"/>
      <c r="F2996" s="70"/>
      <c r="G2996" s="71"/>
      <c r="H2996" s="304">
        <f>H2995+H2992+H2989</f>
        <v>117448825</v>
      </c>
      <c r="I2996" s="319"/>
    </row>
    <row r="2997" spans="3:11">
      <c r="C2997" s="58" t="s">
        <v>1222</v>
      </c>
      <c r="D2997" s="69" t="s">
        <v>1325</v>
      </c>
      <c r="E2997" s="70"/>
      <c r="F2997" s="71"/>
      <c r="G2997" s="95">
        <f>$M$9</f>
        <v>0.1</v>
      </c>
      <c r="H2997" s="64">
        <f>H2996*G2997</f>
        <v>11744882.5</v>
      </c>
      <c r="I2997" s="319"/>
    </row>
    <row r="2998" spans="3:11">
      <c r="C2998" s="58" t="s">
        <v>1223</v>
      </c>
      <c r="D2998" s="69" t="s">
        <v>1224</v>
      </c>
      <c r="E2998" s="70"/>
      <c r="F2998" s="70"/>
      <c r="G2998" s="71"/>
      <c r="H2998" s="305">
        <f>SUM(H2996:H2997)</f>
        <v>129193707.5</v>
      </c>
      <c r="I2998" s="319"/>
    </row>
    <row r="3001" spans="3:11">
      <c r="C3001" s="53" t="s">
        <v>3532</v>
      </c>
      <c r="D3001" s="366" t="s">
        <v>3533</v>
      </c>
      <c r="E3001" s="315"/>
      <c r="F3001" s="315"/>
      <c r="G3001" s="315"/>
      <c r="H3001" s="315"/>
      <c r="I3001" s="56">
        <f>ROUNDDOWN(H3016,-2)</f>
        <v>20681600</v>
      </c>
      <c r="J3001" s="159"/>
      <c r="K3001" s="325"/>
    </row>
    <row r="3002" spans="3:11" ht="27.6">
      <c r="C3002" s="300" t="s">
        <v>1197</v>
      </c>
      <c r="D3002" s="300" t="s">
        <v>1198</v>
      </c>
      <c r="E3002" s="300" t="s">
        <v>1199</v>
      </c>
      <c r="F3002" s="300" t="s">
        <v>1200</v>
      </c>
      <c r="G3002" s="300" t="s">
        <v>1201</v>
      </c>
      <c r="H3002" s="300" t="s">
        <v>1202</v>
      </c>
    </row>
    <row r="3003" spans="3:11">
      <c r="C3003" s="72" t="s">
        <v>1203</v>
      </c>
      <c r="D3003" s="59" t="s">
        <v>1204</v>
      </c>
      <c r="E3003" s="73"/>
      <c r="F3003" s="73"/>
      <c r="G3003" s="73"/>
      <c r="H3003" s="73"/>
    </row>
    <row r="3004" spans="3:11">
      <c r="C3004" s="301">
        <v>1</v>
      </c>
      <c r="D3004" s="59" t="s">
        <v>5</v>
      </c>
      <c r="E3004" s="302" t="s">
        <v>6</v>
      </c>
      <c r="F3004" s="74">
        <v>0.5</v>
      </c>
      <c r="G3004" s="64">
        <f>VLOOKUP(D3004,upahbahan,3,FALSE)</f>
        <v>100000</v>
      </c>
      <c r="H3004" s="64">
        <f t="shared" ref="H3004:H3007" si="312">F3004*G3004</f>
        <v>50000</v>
      </c>
    </row>
    <row r="3005" spans="3:11">
      <c r="C3005" s="301">
        <v>2</v>
      </c>
      <c r="D3005" s="59" t="s">
        <v>3330</v>
      </c>
      <c r="E3005" s="302" t="s">
        <v>6</v>
      </c>
      <c r="F3005" s="74">
        <v>1.25</v>
      </c>
      <c r="G3005" s="64">
        <f>VLOOKUP(D3005,upahbahan,3,FALSE)</f>
        <v>145000</v>
      </c>
      <c r="H3005" s="64">
        <f t="shared" si="312"/>
        <v>181250</v>
      </c>
    </row>
    <row r="3006" spans="3:11">
      <c r="C3006" s="301">
        <v>3</v>
      </c>
      <c r="D3006" s="59" t="s">
        <v>18</v>
      </c>
      <c r="E3006" s="302" t="s">
        <v>6</v>
      </c>
      <c r="F3006" s="74">
        <v>0.125</v>
      </c>
      <c r="G3006" s="64">
        <f>VLOOKUP(D3006,upahbahan,3,FALSE)</f>
        <v>175000</v>
      </c>
      <c r="H3006" s="64">
        <f t="shared" si="312"/>
        <v>21875</v>
      </c>
    </row>
    <row r="3007" spans="3:11">
      <c r="C3007" s="301">
        <v>4</v>
      </c>
      <c r="D3007" s="59" t="s">
        <v>19</v>
      </c>
      <c r="E3007" s="302" t="s">
        <v>6</v>
      </c>
      <c r="F3007" s="74">
        <v>4.2000000000000003E-2</v>
      </c>
      <c r="G3007" s="64">
        <f>VLOOKUP(D3007,upahbahan,3,FALSE)</f>
        <v>200000</v>
      </c>
      <c r="H3007" s="64">
        <f t="shared" si="312"/>
        <v>8400</v>
      </c>
    </row>
    <row r="3008" spans="3:11">
      <c r="C3008" s="83" t="s">
        <v>1210</v>
      </c>
      <c r="D3008" s="80"/>
      <c r="E3008" s="80"/>
      <c r="F3008" s="187"/>
      <c r="G3008" s="218"/>
      <c r="H3008" s="64">
        <f>SUM(H3004:H3007)</f>
        <v>261525</v>
      </c>
      <c r="I3008" s="219"/>
    </row>
    <row r="3009" spans="3:11">
      <c r="C3009" s="72" t="s">
        <v>1211</v>
      </c>
      <c r="D3009" s="59" t="s">
        <v>1212</v>
      </c>
      <c r="E3009" s="73"/>
      <c r="F3009" s="205"/>
      <c r="G3009" s="73"/>
      <c r="H3009" s="73"/>
    </row>
    <row r="3010" spans="3:11" s="508" customFormat="1">
      <c r="C3010" s="555" t="s">
        <v>1205</v>
      </c>
      <c r="D3010" s="441" t="s">
        <v>3534</v>
      </c>
      <c r="E3010" s="442" t="s">
        <v>3216</v>
      </c>
      <c r="F3010" s="556">
        <v>1.03</v>
      </c>
      <c r="G3010" s="323">
        <f>VLOOKUP(D3010,upahbahan,3,FALSE)</f>
        <v>18000000</v>
      </c>
      <c r="H3010" s="323">
        <f t="shared" ref="H3010" si="313">F3010*G3010</f>
        <v>18540000</v>
      </c>
      <c r="I3010" s="444"/>
    </row>
    <row r="3011" spans="3:11">
      <c r="C3011" s="83" t="s">
        <v>1216</v>
      </c>
      <c r="D3011" s="80"/>
      <c r="E3011" s="80"/>
      <c r="F3011" s="80"/>
      <c r="G3011" s="162"/>
      <c r="H3011" s="64">
        <f>SUM(H3010:H3010)</f>
        <v>18540000</v>
      </c>
    </row>
    <row r="3012" spans="3:11">
      <c r="C3012" s="72" t="s">
        <v>1217</v>
      </c>
      <c r="D3012" s="59" t="s">
        <v>1218</v>
      </c>
      <c r="E3012" s="73"/>
      <c r="F3012" s="73"/>
      <c r="G3012" s="73"/>
      <c r="H3012" s="73"/>
    </row>
    <row r="3013" spans="3:11">
      <c r="C3013" s="83" t="s">
        <v>1219</v>
      </c>
      <c r="D3013" s="489"/>
      <c r="E3013" s="489"/>
      <c r="F3013" s="489"/>
      <c r="G3013" s="162"/>
      <c r="H3013" s="303">
        <f>SUM(H3012)</f>
        <v>0</v>
      </c>
    </row>
    <row r="3014" spans="3:11">
      <c r="C3014" s="58" t="s">
        <v>1220</v>
      </c>
      <c r="D3014" s="69" t="s">
        <v>1221</v>
      </c>
      <c r="E3014" s="70"/>
      <c r="F3014" s="70"/>
      <c r="G3014" s="71"/>
      <c r="H3014" s="304">
        <f>H3013+H3011+H3008</f>
        <v>18801525</v>
      </c>
      <c r="I3014" s="319"/>
    </row>
    <row r="3015" spans="3:11">
      <c r="C3015" s="58" t="s">
        <v>1222</v>
      </c>
      <c r="D3015" s="69" t="s">
        <v>1325</v>
      </c>
      <c r="E3015" s="70"/>
      <c r="F3015" s="71"/>
      <c r="G3015" s="95">
        <f>$M$9</f>
        <v>0.1</v>
      </c>
      <c r="H3015" s="64">
        <f>H3014*G3015</f>
        <v>1880152.5</v>
      </c>
      <c r="I3015" s="319"/>
    </row>
    <row r="3016" spans="3:11">
      <c r="C3016" s="58" t="s">
        <v>1223</v>
      </c>
      <c r="D3016" s="69" t="s">
        <v>1224</v>
      </c>
      <c r="E3016" s="70"/>
      <c r="F3016" s="70"/>
      <c r="G3016" s="71"/>
      <c r="H3016" s="305">
        <f>SUM(H3014:H3015)</f>
        <v>20681677.5</v>
      </c>
      <c r="I3016" s="319"/>
    </row>
    <row r="3018" spans="3:11">
      <c r="C3018" s="53" t="s">
        <v>3536</v>
      </c>
      <c r="D3018" s="366" t="s">
        <v>3535</v>
      </c>
      <c r="E3018" s="315"/>
      <c r="F3018" s="315"/>
      <c r="G3018" s="315"/>
      <c r="H3018" s="315"/>
      <c r="I3018" s="56">
        <f>ROUNDDOWN(H3033,-2)</f>
        <v>5347600</v>
      </c>
      <c r="J3018" s="159"/>
      <c r="K3018" s="325"/>
    </row>
    <row r="3019" spans="3:11" ht="27.6">
      <c r="C3019" s="300" t="s">
        <v>1197</v>
      </c>
      <c r="D3019" s="300" t="s">
        <v>1198</v>
      </c>
      <c r="E3019" s="300" t="s">
        <v>1199</v>
      </c>
      <c r="F3019" s="300" t="s">
        <v>1200</v>
      </c>
      <c r="G3019" s="300" t="s">
        <v>1201</v>
      </c>
      <c r="H3019" s="300" t="s">
        <v>1202</v>
      </c>
    </row>
    <row r="3020" spans="3:11">
      <c r="C3020" s="72" t="s">
        <v>1203</v>
      </c>
      <c r="D3020" s="59" t="s">
        <v>1204</v>
      </c>
      <c r="E3020" s="73"/>
      <c r="F3020" s="73"/>
      <c r="G3020" s="73"/>
      <c r="H3020" s="73"/>
    </row>
    <row r="3021" spans="3:11">
      <c r="C3021" s="301">
        <v>1</v>
      </c>
      <c r="D3021" s="59" t="s">
        <v>5</v>
      </c>
      <c r="E3021" s="302" t="s">
        <v>6</v>
      </c>
      <c r="F3021" s="74">
        <v>2.5</v>
      </c>
      <c r="G3021" s="64">
        <f>VLOOKUP(D3021,upahbahan,3,FALSE)</f>
        <v>100000</v>
      </c>
      <c r="H3021" s="64">
        <f t="shared" ref="H3021:H3024" si="314">F3021*G3021</f>
        <v>250000</v>
      </c>
    </row>
    <row r="3022" spans="3:11">
      <c r="C3022" s="301">
        <v>2</v>
      </c>
      <c r="D3022" s="59" t="s">
        <v>3330</v>
      </c>
      <c r="E3022" s="302" t="s">
        <v>6</v>
      </c>
      <c r="F3022" s="74">
        <v>1.25</v>
      </c>
      <c r="G3022" s="64">
        <f>VLOOKUP(D3022,upahbahan,3,FALSE)</f>
        <v>145000</v>
      </c>
      <c r="H3022" s="64">
        <f t="shared" si="314"/>
        <v>181250</v>
      </c>
    </row>
    <row r="3023" spans="3:11">
      <c r="C3023" s="301">
        <v>3</v>
      </c>
      <c r="D3023" s="59" t="s">
        <v>18</v>
      </c>
      <c r="E3023" s="302" t="s">
        <v>6</v>
      </c>
      <c r="F3023" s="74">
        <v>0.125</v>
      </c>
      <c r="G3023" s="64">
        <f>VLOOKUP(D3023,upahbahan,3,FALSE)</f>
        <v>175000</v>
      </c>
      <c r="H3023" s="64">
        <f t="shared" si="314"/>
        <v>21875</v>
      </c>
    </row>
    <row r="3024" spans="3:11">
      <c r="C3024" s="301">
        <v>4</v>
      </c>
      <c r="D3024" s="59" t="s">
        <v>19</v>
      </c>
      <c r="E3024" s="302" t="s">
        <v>6</v>
      </c>
      <c r="F3024" s="74">
        <v>4.2000000000000003E-2</v>
      </c>
      <c r="G3024" s="64">
        <f>VLOOKUP(D3024,upahbahan,3,FALSE)</f>
        <v>200000</v>
      </c>
      <c r="H3024" s="64">
        <f t="shared" si="314"/>
        <v>8400</v>
      </c>
    </row>
    <row r="3025" spans="3:11">
      <c r="C3025" s="83" t="s">
        <v>1210</v>
      </c>
      <c r="D3025" s="80"/>
      <c r="E3025" s="80"/>
      <c r="F3025" s="187"/>
      <c r="G3025" s="218"/>
      <c r="H3025" s="64">
        <f>SUM(H3021:H3024)</f>
        <v>461525</v>
      </c>
      <c r="I3025" s="219"/>
    </row>
    <row r="3026" spans="3:11">
      <c r="C3026" s="72" t="s">
        <v>1211</v>
      </c>
      <c r="D3026" s="59" t="s">
        <v>1212</v>
      </c>
      <c r="E3026" s="73"/>
      <c r="F3026" s="205"/>
      <c r="G3026" s="73"/>
      <c r="H3026" s="73"/>
    </row>
    <row r="3027" spans="3:11" s="508" customFormat="1">
      <c r="C3027" s="555" t="s">
        <v>1205</v>
      </c>
      <c r="D3027" s="441" t="s">
        <v>3537</v>
      </c>
      <c r="E3027" s="442" t="s">
        <v>3216</v>
      </c>
      <c r="F3027" s="556">
        <v>1.1000000000000001</v>
      </c>
      <c r="G3027" s="323">
        <f>VLOOKUP(D3027,upahbahan,3,FALSE)</f>
        <v>4000000</v>
      </c>
      <c r="H3027" s="323">
        <f t="shared" ref="H3027" si="315">F3027*G3027</f>
        <v>4400000</v>
      </c>
      <c r="I3027" s="444"/>
    </row>
    <row r="3028" spans="3:11">
      <c r="C3028" s="83" t="s">
        <v>1216</v>
      </c>
      <c r="D3028" s="80"/>
      <c r="E3028" s="80"/>
      <c r="F3028" s="80"/>
      <c r="G3028" s="162"/>
      <c r="H3028" s="64">
        <f>SUM(H3027:H3027)</f>
        <v>4400000</v>
      </c>
    </row>
    <row r="3029" spans="3:11">
      <c r="C3029" s="72" t="s">
        <v>1217</v>
      </c>
      <c r="D3029" s="59" t="s">
        <v>1218</v>
      </c>
      <c r="E3029" s="73"/>
      <c r="F3029" s="73"/>
      <c r="G3029" s="73"/>
      <c r="H3029" s="73"/>
    </row>
    <row r="3030" spans="3:11">
      <c r="C3030" s="83" t="s">
        <v>1219</v>
      </c>
      <c r="D3030" s="489"/>
      <c r="E3030" s="489"/>
      <c r="F3030" s="489"/>
      <c r="G3030" s="162"/>
      <c r="H3030" s="303">
        <f>SUM(H3029)</f>
        <v>0</v>
      </c>
    </row>
    <row r="3031" spans="3:11">
      <c r="C3031" s="58" t="s">
        <v>1220</v>
      </c>
      <c r="D3031" s="69" t="s">
        <v>1221</v>
      </c>
      <c r="E3031" s="70"/>
      <c r="F3031" s="70"/>
      <c r="G3031" s="71"/>
      <c r="H3031" s="304">
        <f>H3030+H3028+H3025</f>
        <v>4861525</v>
      </c>
      <c r="I3031" s="319"/>
    </row>
    <row r="3032" spans="3:11">
      <c r="C3032" s="58" t="s">
        <v>1222</v>
      </c>
      <c r="D3032" s="69" t="s">
        <v>1325</v>
      </c>
      <c r="E3032" s="70"/>
      <c r="F3032" s="71"/>
      <c r="G3032" s="95">
        <f>$M$9</f>
        <v>0.1</v>
      </c>
      <c r="H3032" s="64">
        <f>H3031*G3032</f>
        <v>486152.5</v>
      </c>
      <c r="I3032" s="319"/>
    </row>
    <row r="3033" spans="3:11">
      <c r="C3033" s="58" t="s">
        <v>1223</v>
      </c>
      <c r="D3033" s="69" t="s">
        <v>1224</v>
      </c>
      <c r="E3033" s="70"/>
      <c r="F3033" s="70"/>
      <c r="G3033" s="71"/>
      <c r="H3033" s="305">
        <f>SUM(H3031:H3032)</f>
        <v>5347677.5</v>
      </c>
      <c r="I3033" s="319"/>
    </row>
    <row r="3035" spans="3:11">
      <c r="C3035" s="54" t="s">
        <v>3538</v>
      </c>
      <c r="D3035" s="54" t="s">
        <v>3539</v>
      </c>
    </row>
    <row r="3036" spans="3:11">
      <c r="C3036" s="53" t="s">
        <v>3540</v>
      </c>
      <c r="D3036" s="366" t="s">
        <v>3541</v>
      </c>
      <c r="E3036" s="315"/>
      <c r="F3036" s="315"/>
      <c r="G3036" s="315"/>
      <c r="H3036" s="315"/>
      <c r="I3036" s="56">
        <f>ROUNDDOWN(H3051,-2)</f>
        <v>21671700</v>
      </c>
      <c r="J3036" s="159"/>
      <c r="K3036" s="325"/>
    </row>
    <row r="3037" spans="3:11" ht="27.6">
      <c r="C3037" s="300" t="s">
        <v>1197</v>
      </c>
      <c r="D3037" s="300" t="s">
        <v>1198</v>
      </c>
      <c r="E3037" s="300" t="s">
        <v>1199</v>
      </c>
      <c r="F3037" s="300" t="s">
        <v>1200</v>
      </c>
      <c r="G3037" s="300" t="s">
        <v>1201</v>
      </c>
      <c r="H3037" s="300" t="s">
        <v>1202</v>
      </c>
    </row>
    <row r="3038" spans="3:11">
      <c r="C3038" s="72" t="s">
        <v>1203</v>
      </c>
      <c r="D3038" s="59" t="s">
        <v>1204</v>
      </c>
      <c r="E3038" s="73"/>
      <c r="F3038" s="73"/>
      <c r="G3038" s="73"/>
      <c r="H3038" s="73"/>
    </row>
    <row r="3039" spans="3:11">
      <c r="C3039" s="301">
        <v>1</v>
      </c>
      <c r="D3039" s="59" t="s">
        <v>5</v>
      </c>
      <c r="E3039" s="302" t="s">
        <v>6</v>
      </c>
      <c r="F3039" s="74">
        <v>2.6259999999999999</v>
      </c>
      <c r="G3039" s="64">
        <f>VLOOKUP(D3039,upahbahan,3,FALSE)</f>
        <v>100000</v>
      </c>
      <c r="H3039" s="64">
        <f t="shared" ref="H3039:H3042" si="316">F3039*G3039</f>
        <v>262600</v>
      </c>
    </row>
    <row r="3040" spans="3:11">
      <c r="C3040" s="301">
        <v>2</v>
      </c>
      <c r="D3040" s="59" t="s">
        <v>3330</v>
      </c>
      <c r="E3040" s="302" t="s">
        <v>6</v>
      </c>
      <c r="F3040" s="74">
        <v>4.3860000000000001</v>
      </c>
      <c r="G3040" s="64">
        <f>VLOOKUP(D3040,upahbahan,3,FALSE)</f>
        <v>145000</v>
      </c>
      <c r="H3040" s="64">
        <f t="shared" si="316"/>
        <v>635970</v>
      </c>
    </row>
    <row r="3041" spans="3:11">
      <c r="C3041" s="301">
        <v>3</v>
      </c>
      <c r="D3041" s="59" t="s">
        <v>18</v>
      </c>
      <c r="E3041" s="302" t="s">
        <v>6</v>
      </c>
      <c r="F3041" s="74">
        <v>0.439</v>
      </c>
      <c r="G3041" s="64">
        <f>VLOOKUP(D3041,upahbahan,3,FALSE)</f>
        <v>175000</v>
      </c>
      <c r="H3041" s="64">
        <f t="shared" si="316"/>
        <v>76825</v>
      </c>
    </row>
    <row r="3042" spans="3:11">
      <c r="C3042" s="301">
        <v>4</v>
      </c>
      <c r="D3042" s="59" t="s">
        <v>19</v>
      </c>
      <c r="E3042" s="302" t="s">
        <v>6</v>
      </c>
      <c r="F3042" s="74">
        <v>0.13100000000000001</v>
      </c>
      <c r="G3042" s="64">
        <f>VLOOKUP(D3042,upahbahan,3,FALSE)</f>
        <v>200000</v>
      </c>
      <c r="H3042" s="64">
        <f t="shared" si="316"/>
        <v>26200</v>
      </c>
    </row>
    <row r="3043" spans="3:11">
      <c r="C3043" s="83" t="s">
        <v>1210</v>
      </c>
      <c r="D3043" s="80"/>
      <c r="E3043" s="80"/>
      <c r="F3043" s="187"/>
      <c r="G3043" s="218"/>
      <c r="H3043" s="64">
        <f>SUM(H3039:H3042)</f>
        <v>1001595</v>
      </c>
      <c r="I3043" s="219"/>
    </row>
    <row r="3044" spans="3:11">
      <c r="C3044" s="72" t="s">
        <v>1211</v>
      </c>
      <c r="D3044" s="59" t="s">
        <v>1212</v>
      </c>
      <c r="E3044" s="73"/>
      <c r="F3044" s="205"/>
      <c r="G3044" s="73"/>
      <c r="H3044" s="73"/>
    </row>
    <row r="3045" spans="3:11" s="508" customFormat="1">
      <c r="C3045" s="555" t="s">
        <v>1205</v>
      </c>
      <c r="D3045" s="441" t="s">
        <v>3542</v>
      </c>
      <c r="E3045" s="442" t="s">
        <v>3216</v>
      </c>
      <c r="F3045" s="556">
        <v>1.1000000000000001</v>
      </c>
      <c r="G3045" s="323">
        <f>VLOOKUP(D3045,upahbahan,3,FALSE)</f>
        <v>17000000</v>
      </c>
      <c r="H3045" s="323">
        <f t="shared" ref="H3045" si="317">F3045*G3045</f>
        <v>18700000</v>
      </c>
      <c r="I3045" s="444"/>
    </row>
    <row r="3046" spans="3:11">
      <c r="C3046" s="83" t="s">
        <v>1216</v>
      </c>
      <c r="D3046" s="80"/>
      <c r="E3046" s="80"/>
      <c r="F3046" s="80"/>
      <c r="G3046" s="162"/>
      <c r="H3046" s="64">
        <f>SUM(H3045:H3045)</f>
        <v>18700000</v>
      </c>
    </row>
    <row r="3047" spans="3:11">
      <c r="C3047" s="72" t="s">
        <v>1217</v>
      </c>
      <c r="D3047" s="59" t="s">
        <v>1218</v>
      </c>
      <c r="E3047" s="73"/>
      <c r="F3047" s="73"/>
      <c r="G3047" s="73"/>
      <c r="H3047" s="73"/>
    </row>
    <row r="3048" spans="3:11">
      <c r="C3048" s="83" t="s">
        <v>1219</v>
      </c>
      <c r="D3048" s="489"/>
      <c r="E3048" s="489"/>
      <c r="F3048" s="489"/>
      <c r="G3048" s="162"/>
      <c r="H3048" s="303">
        <f>SUM(H3047)</f>
        <v>0</v>
      </c>
    </row>
    <row r="3049" spans="3:11">
      <c r="C3049" s="58" t="s">
        <v>1220</v>
      </c>
      <c r="D3049" s="69" t="s">
        <v>1221</v>
      </c>
      <c r="E3049" s="70"/>
      <c r="F3049" s="70"/>
      <c r="G3049" s="71"/>
      <c r="H3049" s="304">
        <f>H3048+H3046+H3043</f>
        <v>19701595</v>
      </c>
      <c r="I3049" s="319"/>
    </row>
    <row r="3050" spans="3:11">
      <c r="C3050" s="58" t="s">
        <v>1222</v>
      </c>
      <c r="D3050" s="69" t="s">
        <v>1325</v>
      </c>
      <c r="E3050" s="70"/>
      <c r="F3050" s="71"/>
      <c r="G3050" s="95">
        <f>$M$9</f>
        <v>0.1</v>
      </c>
      <c r="H3050" s="64">
        <f>H3049*G3050</f>
        <v>1970159.5</v>
      </c>
      <c r="I3050" s="319"/>
    </row>
    <row r="3051" spans="3:11">
      <c r="C3051" s="58" t="s">
        <v>1223</v>
      </c>
      <c r="D3051" s="69" t="s">
        <v>1224</v>
      </c>
      <c r="E3051" s="70"/>
      <c r="F3051" s="70"/>
      <c r="G3051" s="71"/>
      <c r="H3051" s="305">
        <f>SUM(H3049:H3050)</f>
        <v>21671754.5</v>
      </c>
      <c r="I3051" s="319"/>
    </row>
    <row r="3054" spans="3:11">
      <c r="C3054" s="54" t="s">
        <v>3543</v>
      </c>
      <c r="D3054" s="54" t="s">
        <v>3544</v>
      </c>
    </row>
    <row r="3055" spans="3:11">
      <c r="C3055" s="53" t="s">
        <v>3545</v>
      </c>
      <c r="D3055" s="366" t="s">
        <v>3546</v>
      </c>
      <c r="E3055" s="315"/>
      <c r="F3055" s="315"/>
      <c r="G3055" s="315"/>
      <c r="H3055" s="315"/>
      <c r="I3055" s="56">
        <f>ROUNDDOWN(H3070,-2)</f>
        <v>42100</v>
      </c>
      <c r="J3055" s="159"/>
      <c r="K3055" s="325"/>
    </row>
    <row r="3056" spans="3:11" ht="27.6">
      <c r="C3056" s="300" t="s">
        <v>1197</v>
      </c>
      <c r="D3056" s="300" t="s">
        <v>1198</v>
      </c>
      <c r="E3056" s="300" t="s">
        <v>1199</v>
      </c>
      <c r="F3056" s="300" t="s">
        <v>1200</v>
      </c>
      <c r="G3056" s="300" t="s">
        <v>1201</v>
      </c>
      <c r="H3056" s="300" t="s">
        <v>1202</v>
      </c>
    </row>
    <row r="3057" spans="3:11">
      <c r="C3057" s="72" t="s">
        <v>1203</v>
      </c>
      <c r="D3057" s="59" t="s">
        <v>1204</v>
      </c>
      <c r="E3057" s="73"/>
      <c r="F3057" s="73"/>
      <c r="G3057" s="73"/>
      <c r="H3057" s="73"/>
    </row>
    <row r="3058" spans="3:11">
      <c r="C3058" s="301">
        <v>1</v>
      </c>
      <c r="D3058" s="59" t="s">
        <v>5</v>
      </c>
      <c r="E3058" s="302" t="s">
        <v>6</v>
      </c>
      <c r="F3058" s="74">
        <v>3.1E-2</v>
      </c>
      <c r="G3058" s="64">
        <f>VLOOKUP(D3058,upahbahan,3,FALSE)</f>
        <v>100000</v>
      </c>
      <c r="H3058" s="64">
        <f t="shared" ref="H3058:H3061" si="318">F3058*G3058</f>
        <v>3100</v>
      </c>
    </row>
    <row r="3059" spans="3:11">
      <c r="C3059" s="301">
        <v>2</v>
      </c>
      <c r="D3059" s="59" t="s">
        <v>3330</v>
      </c>
      <c r="E3059" s="302" t="s">
        <v>6</v>
      </c>
      <c r="F3059" s="74">
        <v>5.1999999999999998E-2</v>
      </c>
      <c r="G3059" s="64">
        <f>VLOOKUP(D3059,upahbahan,3,FALSE)</f>
        <v>145000</v>
      </c>
      <c r="H3059" s="64">
        <f t="shared" si="318"/>
        <v>7540</v>
      </c>
    </row>
    <row r="3060" spans="3:11">
      <c r="C3060" s="301">
        <v>3</v>
      </c>
      <c r="D3060" s="59" t="s">
        <v>18</v>
      </c>
      <c r="E3060" s="302" t="s">
        <v>6</v>
      </c>
      <c r="F3060" s="74">
        <v>5.0000000000000001E-3</v>
      </c>
      <c r="G3060" s="64">
        <f>VLOOKUP(D3060,upahbahan,3,FALSE)</f>
        <v>175000</v>
      </c>
      <c r="H3060" s="64">
        <f t="shared" si="318"/>
        <v>875</v>
      </c>
    </row>
    <row r="3061" spans="3:11">
      <c r="C3061" s="301">
        <v>4</v>
      </c>
      <c r="D3061" s="59" t="s">
        <v>19</v>
      </c>
      <c r="E3061" s="302" t="s">
        <v>6</v>
      </c>
      <c r="F3061" s="74">
        <v>2E-3</v>
      </c>
      <c r="G3061" s="64">
        <f>VLOOKUP(D3061,upahbahan,3,FALSE)</f>
        <v>200000</v>
      </c>
      <c r="H3061" s="64">
        <f t="shared" si="318"/>
        <v>400</v>
      </c>
    </row>
    <row r="3062" spans="3:11">
      <c r="C3062" s="83" t="s">
        <v>1210</v>
      </c>
      <c r="D3062" s="80"/>
      <c r="E3062" s="80"/>
      <c r="F3062" s="187"/>
      <c r="G3062" s="218"/>
      <c r="H3062" s="64">
        <f>SUM(H3058:H3061)</f>
        <v>11915</v>
      </c>
      <c r="I3062" s="219"/>
    </row>
    <row r="3063" spans="3:11">
      <c r="C3063" s="72" t="s">
        <v>1211</v>
      </c>
      <c r="D3063" s="59" t="s">
        <v>1212</v>
      </c>
      <c r="E3063" s="73"/>
      <c r="F3063" s="205"/>
      <c r="G3063" s="73"/>
      <c r="H3063" s="73"/>
    </row>
    <row r="3064" spans="3:11" s="568" customFormat="1">
      <c r="C3064" s="562" t="s">
        <v>1205</v>
      </c>
      <c r="D3064" s="563" t="s">
        <v>3547</v>
      </c>
      <c r="E3064" s="564" t="s">
        <v>2188</v>
      </c>
      <c r="F3064" s="565">
        <v>1.1000000000000001</v>
      </c>
      <c r="G3064" s="566">
        <f>VLOOKUP(D3064,upahbahan,3,FALSE)</f>
        <v>24000</v>
      </c>
      <c r="H3064" s="566">
        <f t="shared" ref="H3064" si="319">F3064*G3064</f>
        <v>26400.000000000004</v>
      </c>
      <c r="I3064" s="567"/>
    </row>
    <row r="3065" spans="3:11">
      <c r="C3065" s="83" t="s">
        <v>1216</v>
      </c>
      <c r="D3065" s="80"/>
      <c r="E3065" s="80"/>
      <c r="F3065" s="80"/>
      <c r="G3065" s="162"/>
      <c r="H3065" s="64">
        <f>SUM(H3064:H3064)</f>
        <v>26400.000000000004</v>
      </c>
    </row>
    <row r="3066" spans="3:11">
      <c r="C3066" s="72" t="s">
        <v>1217</v>
      </c>
      <c r="D3066" s="59" t="s">
        <v>1218</v>
      </c>
      <c r="E3066" s="73"/>
      <c r="F3066" s="73"/>
      <c r="G3066" s="73"/>
      <c r="H3066" s="73"/>
    </row>
    <row r="3067" spans="3:11">
      <c r="C3067" s="83" t="s">
        <v>1219</v>
      </c>
      <c r="D3067" s="489"/>
      <c r="E3067" s="489"/>
      <c r="F3067" s="489"/>
      <c r="G3067" s="162"/>
      <c r="H3067" s="303">
        <f>SUM(H3066)</f>
        <v>0</v>
      </c>
    </row>
    <row r="3068" spans="3:11">
      <c r="C3068" s="58" t="s">
        <v>1220</v>
      </c>
      <c r="D3068" s="69" t="s">
        <v>1221</v>
      </c>
      <c r="E3068" s="70"/>
      <c r="F3068" s="70"/>
      <c r="G3068" s="71"/>
      <c r="H3068" s="304">
        <f>H3067+H3065+H3062</f>
        <v>38315</v>
      </c>
      <c r="I3068" s="319"/>
    </row>
    <row r="3069" spans="3:11">
      <c r="C3069" s="58" t="s">
        <v>1222</v>
      </c>
      <c r="D3069" s="69" t="s">
        <v>1325</v>
      </c>
      <c r="E3069" s="70"/>
      <c r="F3069" s="71"/>
      <c r="G3069" s="95">
        <f>$M$9</f>
        <v>0.1</v>
      </c>
      <c r="H3069" s="64">
        <f>H3068*G3069</f>
        <v>3831.5</v>
      </c>
      <c r="I3069" s="319"/>
    </row>
    <row r="3070" spans="3:11">
      <c r="C3070" s="58" t="s">
        <v>1223</v>
      </c>
      <c r="D3070" s="69" t="s">
        <v>1224</v>
      </c>
      <c r="E3070" s="70"/>
      <c r="F3070" s="70"/>
      <c r="G3070" s="71"/>
      <c r="H3070" s="305">
        <f>SUM(H3068:H3069)</f>
        <v>42146.5</v>
      </c>
      <c r="I3070" s="319"/>
    </row>
    <row r="3072" spans="3:11">
      <c r="C3072" s="53" t="s">
        <v>3548</v>
      </c>
      <c r="D3072" s="366" t="s">
        <v>3549</v>
      </c>
      <c r="E3072" s="315"/>
      <c r="F3072" s="315"/>
      <c r="G3072" s="315"/>
      <c r="H3072" s="315"/>
      <c r="I3072" s="56">
        <f>ROUNDDOWN(H3087,-2)</f>
        <v>53000</v>
      </c>
      <c r="J3072" s="159"/>
      <c r="K3072" s="325"/>
    </row>
    <row r="3073" spans="3:9" ht="27.6">
      <c r="C3073" s="300" t="s">
        <v>1197</v>
      </c>
      <c r="D3073" s="300" t="s">
        <v>1198</v>
      </c>
      <c r="E3073" s="300" t="s">
        <v>1199</v>
      </c>
      <c r="F3073" s="300" t="s">
        <v>1200</v>
      </c>
      <c r="G3073" s="300" t="s">
        <v>1201</v>
      </c>
      <c r="H3073" s="300" t="s">
        <v>1202</v>
      </c>
    </row>
    <row r="3074" spans="3:9">
      <c r="C3074" s="72" t="s">
        <v>1203</v>
      </c>
      <c r="D3074" s="59" t="s">
        <v>1204</v>
      </c>
      <c r="E3074" s="73"/>
      <c r="F3074" s="73"/>
      <c r="G3074" s="73"/>
      <c r="H3074" s="73"/>
    </row>
    <row r="3075" spans="3:9">
      <c r="C3075" s="301">
        <v>1</v>
      </c>
      <c r="D3075" s="59" t="s">
        <v>5</v>
      </c>
      <c r="E3075" s="302" t="s">
        <v>6</v>
      </c>
      <c r="F3075" s="74">
        <v>3.1E-2</v>
      </c>
      <c r="G3075" s="64">
        <f>VLOOKUP(D3075,upahbahan,3,FALSE)</f>
        <v>100000</v>
      </c>
      <c r="H3075" s="64">
        <f t="shared" ref="H3075:H3078" si="320">F3075*G3075</f>
        <v>3100</v>
      </c>
    </row>
    <row r="3076" spans="3:9">
      <c r="C3076" s="301">
        <v>2</v>
      </c>
      <c r="D3076" s="59" t="s">
        <v>3330</v>
      </c>
      <c r="E3076" s="302" t="s">
        <v>6</v>
      </c>
      <c r="F3076" s="74">
        <v>5.1999999999999998E-2</v>
      </c>
      <c r="G3076" s="64">
        <f>VLOOKUP(D3076,upahbahan,3,FALSE)</f>
        <v>145000</v>
      </c>
      <c r="H3076" s="64">
        <f t="shared" si="320"/>
        <v>7540</v>
      </c>
    </row>
    <row r="3077" spans="3:9">
      <c r="C3077" s="301">
        <v>3</v>
      </c>
      <c r="D3077" s="59" t="s">
        <v>18</v>
      </c>
      <c r="E3077" s="302" t="s">
        <v>6</v>
      </c>
      <c r="F3077" s="74">
        <v>5.0000000000000001E-3</v>
      </c>
      <c r="G3077" s="64">
        <f>VLOOKUP(D3077,upahbahan,3,FALSE)</f>
        <v>175000</v>
      </c>
      <c r="H3077" s="64">
        <f t="shared" si="320"/>
        <v>875</v>
      </c>
    </row>
    <row r="3078" spans="3:9">
      <c r="C3078" s="301">
        <v>4</v>
      </c>
      <c r="D3078" s="59" t="s">
        <v>19</v>
      </c>
      <c r="E3078" s="302" t="s">
        <v>6</v>
      </c>
      <c r="F3078" s="74">
        <v>2E-3</v>
      </c>
      <c r="G3078" s="64">
        <f>VLOOKUP(D3078,upahbahan,3,FALSE)</f>
        <v>200000</v>
      </c>
      <c r="H3078" s="64">
        <f t="shared" si="320"/>
        <v>400</v>
      </c>
    </row>
    <row r="3079" spans="3:9">
      <c r="C3079" s="83" t="s">
        <v>1210</v>
      </c>
      <c r="D3079" s="80"/>
      <c r="E3079" s="80"/>
      <c r="F3079" s="187"/>
      <c r="G3079" s="218"/>
      <c r="H3079" s="64">
        <f>SUM(H3075:H3078)</f>
        <v>11915</v>
      </c>
      <c r="I3079" s="219"/>
    </row>
    <row r="3080" spans="3:9">
      <c r="C3080" s="72" t="s">
        <v>1211</v>
      </c>
      <c r="D3080" s="59" t="s">
        <v>1212</v>
      </c>
      <c r="E3080" s="73"/>
      <c r="F3080" s="205"/>
      <c r="G3080" s="73"/>
      <c r="H3080" s="73"/>
    </row>
    <row r="3081" spans="3:9" s="568" customFormat="1">
      <c r="C3081" s="562" t="s">
        <v>1205</v>
      </c>
      <c r="D3081" s="563" t="s">
        <v>3550</v>
      </c>
      <c r="E3081" s="564" t="s">
        <v>2188</v>
      </c>
      <c r="F3081" s="565">
        <v>1.1000000000000001</v>
      </c>
      <c r="G3081" s="566">
        <f>VLOOKUP(D3081,upahbahan,3,FALSE)</f>
        <v>33000</v>
      </c>
      <c r="H3081" s="566">
        <f t="shared" ref="H3081" si="321">F3081*G3081</f>
        <v>36300</v>
      </c>
      <c r="I3081" s="567"/>
    </row>
    <row r="3082" spans="3:9">
      <c r="C3082" s="83" t="s">
        <v>1216</v>
      </c>
      <c r="D3082" s="80"/>
      <c r="E3082" s="80"/>
      <c r="F3082" s="80"/>
      <c r="G3082" s="162"/>
      <c r="H3082" s="64">
        <f>SUM(H3081:H3081)</f>
        <v>36300</v>
      </c>
    </row>
    <row r="3083" spans="3:9">
      <c r="C3083" s="72" t="s">
        <v>1217</v>
      </c>
      <c r="D3083" s="59" t="s">
        <v>1218</v>
      </c>
      <c r="E3083" s="73"/>
      <c r="F3083" s="73"/>
      <c r="G3083" s="73"/>
      <c r="H3083" s="73"/>
    </row>
    <row r="3084" spans="3:9">
      <c r="C3084" s="83" t="s">
        <v>1219</v>
      </c>
      <c r="D3084" s="489"/>
      <c r="E3084" s="489"/>
      <c r="F3084" s="489"/>
      <c r="G3084" s="162"/>
      <c r="H3084" s="303">
        <f>SUM(H3083)</f>
        <v>0</v>
      </c>
    </row>
    <row r="3085" spans="3:9">
      <c r="C3085" s="58" t="s">
        <v>1220</v>
      </c>
      <c r="D3085" s="69" t="s">
        <v>1221</v>
      </c>
      <c r="E3085" s="70"/>
      <c r="F3085" s="70"/>
      <c r="G3085" s="71"/>
      <c r="H3085" s="304">
        <f>H3084+H3082+H3079</f>
        <v>48215</v>
      </c>
      <c r="I3085" s="319"/>
    </row>
    <row r="3086" spans="3:9">
      <c r="C3086" s="58" t="s">
        <v>1222</v>
      </c>
      <c r="D3086" s="69" t="s">
        <v>1325</v>
      </c>
      <c r="E3086" s="70"/>
      <c r="F3086" s="71"/>
      <c r="G3086" s="95">
        <f>$M$9</f>
        <v>0.1</v>
      </c>
      <c r="H3086" s="64">
        <f>H3085*G3086</f>
        <v>4821.5</v>
      </c>
      <c r="I3086" s="319"/>
    </row>
    <row r="3087" spans="3:9">
      <c r="C3087" s="58" t="s">
        <v>1223</v>
      </c>
      <c r="D3087" s="69" t="s">
        <v>1224</v>
      </c>
      <c r="E3087" s="70"/>
      <c r="F3087" s="70"/>
      <c r="G3087" s="71"/>
      <c r="H3087" s="305">
        <f>SUM(H3085:H3086)</f>
        <v>53036.5</v>
      </c>
      <c r="I3087" s="319"/>
    </row>
    <row r="3089" spans="3:11">
      <c r="C3089" s="53" t="s">
        <v>3552</v>
      </c>
      <c r="D3089" s="366" t="s">
        <v>3553</v>
      </c>
      <c r="E3089" s="315"/>
      <c r="F3089" s="315"/>
      <c r="G3089" s="315"/>
      <c r="H3089" s="315"/>
      <c r="I3089" s="56">
        <f>ROUNDDOWN(H3104,-2)</f>
        <v>105000</v>
      </c>
      <c r="J3089" s="159"/>
      <c r="K3089" s="325"/>
    </row>
    <row r="3090" spans="3:11" ht="27.6">
      <c r="C3090" s="300" t="s">
        <v>1197</v>
      </c>
      <c r="D3090" s="300" t="s">
        <v>1198</v>
      </c>
      <c r="E3090" s="300" t="s">
        <v>1199</v>
      </c>
      <c r="F3090" s="300" t="s">
        <v>1200</v>
      </c>
      <c r="G3090" s="300" t="s">
        <v>1201</v>
      </c>
      <c r="H3090" s="300" t="s">
        <v>1202</v>
      </c>
    </row>
    <row r="3091" spans="3:11">
      <c r="C3091" s="72" t="s">
        <v>1203</v>
      </c>
      <c r="D3091" s="59" t="s">
        <v>1204</v>
      </c>
      <c r="E3091" s="73"/>
      <c r="F3091" s="73"/>
      <c r="G3091" s="73"/>
      <c r="H3091" s="73"/>
    </row>
    <row r="3092" spans="3:11">
      <c r="C3092" s="301">
        <v>1</v>
      </c>
      <c r="D3092" s="59" t="s">
        <v>5</v>
      </c>
      <c r="E3092" s="302" t="s">
        <v>6</v>
      </c>
      <c r="F3092" s="74">
        <v>3.1E-2</v>
      </c>
      <c r="G3092" s="64">
        <f>VLOOKUP(D3092,upahbahan,3,FALSE)</f>
        <v>100000</v>
      </c>
      <c r="H3092" s="64">
        <f t="shared" ref="H3092:H3095" si="322">F3092*G3092</f>
        <v>3100</v>
      </c>
    </row>
    <row r="3093" spans="3:11">
      <c r="C3093" s="301">
        <v>2</v>
      </c>
      <c r="D3093" s="59" t="s">
        <v>3330</v>
      </c>
      <c r="E3093" s="302" t="s">
        <v>6</v>
      </c>
      <c r="F3093" s="74">
        <v>5.1999999999999998E-2</v>
      </c>
      <c r="G3093" s="64">
        <f>VLOOKUP(D3093,upahbahan,3,FALSE)</f>
        <v>145000</v>
      </c>
      <c r="H3093" s="64">
        <f t="shared" si="322"/>
        <v>7540</v>
      </c>
    </row>
    <row r="3094" spans="3:11">
      <c r="C3094" s="301">
        <v>3</v>
      </c>
      <c r="D3094" s="59" t="s">
        <v>18</v>
      </c>
      <c r="E3094" s="302" t="s">
        <v>6</v>
      </c>
      <c r="F3094" s="74">
        <v>5.0000000000000001E-3</v>
      </c>
      <c r="G3094" s="64">
        <f>VLOOKUP(D3094,upahbahan,3,FALSE)</f>
        <v>175000</v>
      </c>
      <c r="H3094" s="64">
        <f t="shared" si="322"/>
        <v>875</v>
      </c>
    </row>
    <row r="3095" spans="3:11">
      <c r="C3095" s="301">
        <v>4</v>
      </c>
      <c r="D3095" s="59" t="s">
        <v>19</v>
      </c>
      <c r="E3095" s="302" t="s">
        <v>6</v>
      </c>
      <c r="F3095" s="74">
        <v>2E-3</v>
      </c>
      <c r="G3095" s="64">
        <f>VLOOKUP(D3095,upahbahan,3,FALSE)</f>
        <v>200000</v>
      </c>
      <c r="H3095" s="64">
        <f t="shared" si="322"/>
        <v>400</v>
      </c>
    </row>
    <row r="3096" spans="3:11">
      <c r="C3096" s="83" t="s">
        <v>1210</v>
      </c>
      <c r="D3096" s="80"/>
      <c r="E3096" s="80"/>
      <c r="F3096" s="187"/>
      <c r="G3096" s="218"/>
      <c r="H3096" s="64">
        <f>SUM(H3092:H3095)</f>
        <v>11915</v>
      </c>
      <c r="I3096" s="219"/>
    </row>
    <row r="3097" spans="3:11">
      <c r="C3097" s="72" t="s">
        <v>1211</v>
      </c>
      <c r="D3097" s="59" t="s">
        <v>1212</v>
      </c>
      <c r="E3097" s="73"/>
      <c r="F3097" s="205"/>
      <c r="G3097" s="73"/>
      <c r="H3097" s="73"/>
    </row>
    <row r="3098" spans="3:11" s="568" customFormat="1">
      <c r="C3098" s="562" t="s">
        <v>1205</v>
      </c>
      <c r="D3098" s="563" t="s">
        <v>3554</v>
      </c>
      <c r="E3098" s="564" t="s">
        <v>2188</v>
      </c>
      <c r="F3098" s="565">
        <v>1.1000000000000001</v>
      </c>
      <c r="G3098" s="566">
        <f>VLOOKUP(D3098,upahbahan,3,FALSE)</f>
        <v>76000</v>
      </c>
      <c r="H3098" s="566">
        <f t="shared" ref="H3098" si="323">F3098*G3098</f>
        <v>83600</v>
      </c>
      <c r="I3098" s="567"/>
    </row>
    <row r="3099" spans="3:11">
      <c r="C3099" s="83" t="s">
        <v>1216</v>
      </c>
      <c r="D3099" s="80"/>
      <c r="E3099" s="80"/>
      <c r="F3099" s="80"/>
      <c r="G3099" s="162"/>
      <c r="H3099" s="64">
        <f>SUM(H3098:H3098)</f>
        <v>83600</v>
      </c>
    </row>
    <row r="3100" spans="3:11">
      <c r="C3100" s="72" t="s">
        <v>1217</v>
      </c>
      <c r="D3100" s="59" t="s">
        <v>1218</v>
      </c>
      <c r="E3100" s="73"/>
      <c r="F3100" s="73"/>
      <c r="G3100" s="73"/>
      <c r="H3100" s="73"/>
    </row>
    <row r="3101" spans="3:11">
      <c r="C3101" s="83" t="s">
        <v>1219</v>
      </c>
      <c r="D3101" s="489"/>
      <c r="E3101" s="489"/>
      <c r="F3101" s="489"/>
      <c r="G3101" s="162"/>
      <c r="H3101" s="303">
        <f>SUM(H3100)</f>
        <v>0</v>
      </c>
    </row>
    <row r="3102" spans="3:11">
      <c r="C3102" s="58" t="s">
        <v>1220</v>
      </c>
      <c r="D3102" s="69" t="s">
        <v>1221</v>
      </c>
      <c r="E3102" s="70"/>
      <c r="F3102" s="70"/>
      <c r="G3102" s="71"/>
      <c r="H3102" s="304">
        <f>H3101+H3099+H3096</f>
        <v>95515</v>
      </c>
      <c r="I3102" s="319"/>
    </row>
    <row r="3103" spans="3:11">
      <c r="C3103" s="58" t="s">
        <v>1222</v>
      </c>
      <c r="D3103" s="69" t="s">
        <v>1325</v>
      </c>
      <c r="E3103" s="70"/>
      <c r="F3103" s="71"/>
      <c r="G3103" s="95">
        <f>$M$9</f>
        <v>0.1</v>
      </c>
      <c r="H3103" s="64">
        <f>H3102*G3103</f>
        <v>9551.5</v>
      </c>
      <c r="I3103" s="319"/>
    </row>
    <row r="3104" spans="3:11">
      <c r="C3104" s="58" t="s">
        <v>1223</v>
      </c>
      <c r="D3104" s="69" t="s">
        <v>1224</v>
      </c>
      <c r="E3104" s="70"/>
      <c r="F3104" s="70"/>
      <c r="G3104" s="71"/>
      <c r="H3104" s="305">
        <f>SUM(H3102:H3103)</f>
        <v>105066.5</v>
      </c>
      <c r="I3104" s="319"/>
    </row>
    <row r="3106" spans="3:11">
      <c r="C3106" s="53" t="s">
        <v>3556</v>
      </c>
      <c r="D3106" s="366" t="s">
        <v>3557</v>
      </c>
      <c r="E3106" s="315"/>
      <c r="F3106" s="315"/>
      <c r="G3106" s="315"/>
      <c r="H3106" s="315"/>
      <c r="I3106" s="56">
        <f>ROUNDDOWN(H3121,-2)</f>
        <v>161600</v>
      </c>
      <c r="J3106" s="159"/>
      <c r="K3106" s="325"/>
    </row>
    <row r="3107" spans="3:11" ht="27.6">
      <c r="C3107" s="300" t="s">
        <v>1197</v>
      </c>
      <c r="D3107" s="300" t="s">
        <v>1198</v>
      </c>
      <c r="E3107" s="300" t="s">
        <v>1199</v>
      </c>
      <c r="F3107" s="300" t="s">
        <v>1200</v>
      </c>
      <c r="G3107" s="300" t="s">
        <v>1201</v>
      </c>
      <c r="H3107" s="300" t="s">
        <v>1202</v>
      </c>
    </row>
    <row r="3108" spans="3:11">
      <c r="C3108" s="72" t="s">
        <v>1203</v>
      </c>
      <c r="D3108" s="59" t="s">
        <v>1204</v>
      </c>
      <c r="E3108" s="73"/>
      <c r="F3108" s="73"/>
      <c r="G3108" s="73"/>
      <c r="H3108" s="73"/>
    </row>
    <row r="3109" spans="3:11">
      <c r="C3109" s="301">
        <v>1</v>
      </c>
      <c r="D3109" s="59" t="s">
        <v>5</v>
      </c>
      <c r="E3109" s="302" t="s">
        <v>6</v>
      </c>
      <c r="F3109" s="74">
        <v>7.3999999999999996E-2</v>
      </c>
      <c r="G3109" s="64">
        <f>VLOOKUP(D3109,upahbahan,3,FALSE)</f>
        <v>100000</v>
      </c>
      <c r="H3109" s="64">
        <f t="shared" ref="H3109:H3112" si="324">F3109*G3109</f>
        <v>7400</v>
      </c>
    </row>
    <row r="3110" spans="3:11">
      <c r="C3110" s="301">
        <v>2</v>
      </c>
      <c r="D3110" s="59" t="s">
        <v>3330</v>
      </c>
      <c r="E3110" s="302" t="s">
        <v>6</v>
      </c>
      <c r="F3110" s="74">
        <v>0.123</v>
      </c>
      <c r="G3110" s="64">
        <f>VLOOKUP(D3110,upahbahan,3,FALSE)</f>
        <v>145000</v>
      </c>
      <c r="H3110" s="64">
        <f t="shared" si="324"/>
        <v>17835</v>
      </c>
    </row>
    <row r="3111" spans="3:11">
      <c r="C3111" s="301">
        <v>3</v>
      </c>
      <c r="D3111" s="59" t="s">
        <v>18</v>
      </c>
      <c r="E3111" s="302" t="s">
        <v>6</v>
      </c>
      <c r="F3111" s="74">
        <v>1.2E-2</v>
      </c>
      <c r="G3111" s="64">
        <f>VLOOKUP(D3111,upahbahan,3,FALSE)</f>
        <v>175000</v>
      </c>
      <c r="H3111" s="64">
        <f t="shared" si="324"/>
        <v>2100</v>
      </c>
    </row>
    <row r="3112" spans="3:11">
      <c r="C3112" s="301">
        <v>4</v>
      </c>
      <c r="D3112" s="59" t="s">
        <v>19</v>
      </c>
      <c r="E3112" s="302" t="s">
        <v>6</v>
      </c>
      <c r="F3112" s="74">
        <v>4.0000000000000001E-3</v>
      </c>
      <c r="G3112" s="64">
        <f>VLOOKUP(D3112,upahbahan,3,FALSE)</f>
        <v>200000</v>
      </c>
      <c r="H3112" s="64">
        <f t="shared" si="324"/>
        <v>800</v>
      </c>
    </row>
    <row r="3113" spans="3:11">
      <c r="C3113" s="83" t="s">
        <v>1210</v>
      </c>
      <c r="D3113" s="80"/>
      <c r="E3113" s="80"/>
      <c r="F3113" s="187"/>
      <c r="G3113" s="218"/>
      <c r="H3113" s="64">
        <f>SUM(H3109:H3112)</f>
        <v>28135</v>
      </c>
      <c r="I3113" s="219"/>
    </row>
    <row r="3114" spans="3:11">
      <c r="C3114" s="72" t="s">
        <v>1211</v>
      </c>
      <c r="D3114" s="59" t="s">
        <v>1212</v>
      </c>
      <c r="E3114" s="73"/>
      <c r="F3114" s="205"/>
      <c r="G3114" s="73"/>
      <c r="H3114" s="73"/>
    </row>
    <row r="3115" spans="3:11" s="568" customFormat="1">
      <c r="C3115" s="562" t="s">
        <v>1205</v>
      </c>
      <c r="D3115" s="563" t="s">
        <v>3558</v>
      </c>
      <c r="E3115" s="564" t="s">
        <v>2188</v>
      </c>
      <c r="F3115" s="565">
        <v>1.1000000000000001</v>
      </c>
      <c r="G3115" s="566">
        <f>VLOOKUP(D3115,upahbahan,3,FALSE)</f>
        <v>108000</v>
      </c>
      <c r="H3115" s="566">
        <f t="shared" ref="H3115" si="325">F3115*G3115</f>
        <v>118800.00000000001</v>
      </c>
      <c r="I3115" s="567"/>
    </row>
    <row r="3116" spans="3:11">
      <c r="C3116" s="83" t="s">
        <v>1216</v>
      </c>
      <c r="D3116" s="80"/>
      <c r="E3116" s="80"/>
      <c r="F3116" s="80"/>
      <c r="G3116" s="162"/>
      <c r="H3116" s="64">
        <f>SUM(H3115:H3115)</f>
        <v>118800.00000000001</v>
      </c>
    </row>
    <row r="3117" spans="3:11">
      <c r="C3117" s="72" t="s">
        <v>1217</v>
      </c>
      <c r="D3117" s="59" t="s">
        <v>1218</v>
      </c>
      <c r="E3117" s="73"/>
      <c r="F3117" s="73"/>
      <c r="G3117" s="73"/>
      <c r="H3117" s="73"/>
    </row>
    <row r="3118" spans="3:11">
      <c r="C3118" s="83" t="s">
        <v>1219</v>
      </c>
      <c r="D3118" s="489"/>
      <c r="E3118" s="489"/>
      <c r="F3118" s="489"/>
      <c r="G3118" s="162"/>
      <c r="H3118" s="303">
        <f>SUM(H3117)</f>
        <v>0</v>
      </c>
    </row>
    <row r="3119" spans="3:11">
      <c r="C3119" s="58" t="s">
        <v>1220</v>
      </c>
      <c r="D3119" s="69" t="s">
        <v>1221</v>
      </c>
      <c r="E3119" s="70"/>
      <c r="F3119" s="70"/>
      <c r="G3119" s="71"/>
      <c r="H3119" s="304">
        <f>H3118+H3116+H3113</f>
        <v>146935</v>
      </c>
      <c r="I3119" s="319"/>
    </row>
    <row r="3120" spans="3:11">
      <c r="C3120" s="58" t="s">
        <v>1222</v>
      </c>
      <c r="D3120" s="69" t="s">
        <v>1325</v>
      </c>
      <c r="E3120" s="70"/>
      <c r="F3120" s="71"/>
      <c r="G3120" s="95">
        <f>$M$9</f>
        <v>0.1</v>
      </c>
      <c r="H3120" s="64">
        <f>H3119*G3120</f>
        <v>14693.5</v>
      </c>
      <c r="I3120" s="319"/>
    </row>
    <row r="3121" spans="3:11">
      <c r="C3121" s="58" t="s">
        <v>1223</v>
      </c>
      <c r="D3121" s="69" t="s">
        <v>1224</v>
      </c>
      <c r="E3121" s="70"/>
      <c r="F3121" s="70"/>
      <c r="G3121" s="71"/>
      <c r="H3121" s="305">
        <f>SUM(H3119:H3120)</f>
        <v>161628.5</v>
      </c>
      <c r="I3121" s="319"/>
    </row>
    <row r="3123" spans="3:11">
      <c r="C3123" s="53" t="s">
        <v>3559</v>
      </c>
      <c r="D3123" s="366" t="s">
        <v>3560</v>
      </c>
      <c r="E3123" s="315"/>
      <c r="F3123" s="315"/>
      <c r="G3123" s="315"/>
      <c r="H3123" s="315"/>
      <c r="I3123" s="56">
        <f>ROUNDDOWN(H3138,-2)</f>
        <v>191700</v>
      </c>
      <c r="J3123" s="159"/>
      <c r="K3123" s="325"/>
    </row>
    <row r="3124" spans="3:11" ht="27.6">
      <c r="C3124" s="300" t="s">
        <v>1197</v>
      </c>
      <c r="D3124" s="300" t="s">
        <v>1198</v>
      </c>
      <c r="E3124" s="300" t="s">
        <v>1199</v>
      </c>
      <c r="F3124" s="300" t="s">
        <v>1200</v>
      </c>
      <c r="G3124" s="300" t="s">
        <v>1201</v>
      </c>
      <c r="H3124" s="300" t="s">
        <v>1202</v>
      </c>
    </row>
    <row r="3125" spans="3:11">
      <c r="C3125" s="72" t="s">
        <v>1203</v>
      </c>
      <c r="D3125" s="59" t="s">
        <v>1204</v>
      </c>
      <c r="E3125" s="73"/>
      <c r="F3125" s="73"/>
      <c r="G3125" s="73"/>
      <c r="H3125" s="73"/>
    </row>
    <row r="3126" spans="3:11">
      <c r="C3126" s="301">
        <v>1</v>
      </c>
      <c r="D3126" s="59" t="s">
        <v>5</v>
      </c>
      <c r="E3126" s="302" t="s">
        <v>6</v>
      </c>
      <c r="F3126" s="74">
        <v>0.14499999999999999</v>
      </c>
      <c r="G3126" s="64">
        <f>VLOOKUP(D3126,upahbahan,3,FALSE)</f>
        <v>100000</v>
      </c>
      <c r="H3126" s="64">
        <f t="shared" ref="H3126:H3129" si="326">F3126*G3126</f>
        <v>14499.999999999998</v>
      </c>
    </row>
    <row r="3127" spans="3:11">
      <c r="C3127" s="301">
        <v>2</v>
      </c>
      <c r="D3127" s="59" t="s">
        <v>3330</v>
      </c>
      <c r="E3127" s="302" t="s">
        <v>6</v>
      </c>
      <c r="F3127" s="74">
        <v>0.24299999999999999</v>
      </c>
      <c r="G3127" s="64">
        <f>VLOOKUP(D3127,upahbahan,3,FALSE)</f>
        <v>145000</v>
      </c>
      <c r="H3127" s="64">
        <f t="shared" si="326"/>
        <v>35235</v>
      </c>
    </row>
    <row r="3128" spans="3:11">
      <c r="C3128" s="301">
        <v>3</v>
      </c>
      <c r="D3128" s="59" t="s">
        <v>18</v>
      </c>
      <c r="E3128" s="302" t="s">
        <v>6</v>
      </c>
      <c r="F3128" s="74">
        <v>2.4E-2</v>
      </c>
      <c r="G3128" s="64">
        <f>VLOOKUP(D3128,upahbahan,3,FALSE)</f>
        <v>175000</v>
      </c>
      <c r="H3128" s="64">
        <f t="shared" si="326"/>
        <v>4200</v>
      </c>
    </row>
    <row r="3129" spans="3:11">
      <c r="C3129" s="301">
        <v>4</v>
      </c>
      <c r="D3129" s="59" t="s">
        <v>19</v>
      </c>
      <c r="E3129" s="302" t="s">
        <v>6</v>
      </c>
      <c r="F3129" s="74">
        <v>8.0000000000000002E-3</v>
      </c>
      <c r="G3129" s="64">
        <f>VLOOKUP(D3129,upahbahan,3,FALSE)</f>
        <v>200000</v>
      </c>
      <c r="H3129" s="64">
        <f t="shared" si="326"/>
        <v>1600</v>
      </c>
    </row>
    <row r="3130" spans="3:11">
      <c r="C3130" s="83" t="s">
        <v>1210</v>
      </c>
      <c r="D3130" s="80"/>
      <c r="E3130" s="80"/>
      <c r="F3130" s="187"/>
      <c r="G3130" s="218"/>
      <c r="H3130" s="64">
        <f>SUM(H3126:H3129)</f>
        <v>55535</v>
      </c>
      <c r="I3130" s="219"/>
    </row>
    <row r="3131" spans="3:11">
      <c r="C3131" s="72" t="s">
        <v>1211</v>
      </c>
      <c r="D3131" s="59" t="s">
        <v>1212</v>
      </c>
      <c r="E3131" s="73"/>
      <c r="F3131" s="205"/>
      <c r="G3131" s="73"/>
      <c r="H3131" s="73"/>
    </row>
    <row r="3132" spans="3:11" s="568" customFormat="1">
      <c r="C3132" s="562" t="s">
        <v>1205</v>
      </c>
      <c r="D3132" s="563" t="s">
        <v>3558</v>
      </c>
      <c r="E3132" s="564" t="s">
        <v>2188</v>
      </c>
      <c r="F3132" s="565">
        <v>1.1000000000000001</v>
      </c>
      <c r="G3132" s="566">
        <f>VLOOKUP(D3132,upahbahan,3,FALSE)</f>
        <v>108000</v>
      </c>
      <c r="H3132" s="566">
        <f t="shared" ref="H3132" si="327">F3132*G3132</f>
        <v>118800.00000000001</v>
      </c>
      <c r="I3132" s="567"/>
    </row>
    <row r="3133" spans="3:11">
      <c r="C3133" s="83" t="s">
        <v>1216</v>
      </c>
      <c r="D3133" s="80"/>
      <c r="E3133" s="80"/>
      <c r="F3133" s="80"/>
      <c r="G3133" s="162"/>
      <c r="H3133" s="64">
        <f>SUM(H3132:H3132)</f>
        <v>118800.00000000001</v>
      </c>
    </row>
    <row r="3134" spans="3:11">
      <c r="C3134" s="72" t="s">
        <v>1217</v>
      </c>
      <c r="D3134" s="59" t="s">
        <v>1218</v>
      </c>
      <c r="E3134" s="73"/>
      <c r="F3134" s="73"/>
      <c r="G3134" s="73"/>
      <c r="H3134" s="73"/>
    </row>
    <row r="3135" spans="3:11">
      <c r="C3135" s="83" t="s">
        <v>1219</v>
      </c>
      <c r="D3135" s="489"/>
      <c r="E3135" s="489"/>
      <c r="F3135" s="489"/>
      <c r="G3135" s="162"/>
      <c r="H3135" s="303">
        <f>SUM(H3134)</f>
        <v>0</v>
      </c>
    </row>
    <row r="3136" spans="3:11">
      <c r="C3136" s="58" t="s">
        <v>1220</v>
      </c>
      <c r="D3136" s="69" t="s">
        <v>1221</v>
      </c>
      <c r="E3136" s="70"/>
      <c r="F3136" s="70"/>
      <c r="G3136" s="71"/>
      <c r="H3136" s="304">
        <f>H3135+H3133+H3130</f>
        <v>174335</v>
      </c>
      <c r="I3136" s="319"/>
    </row>
    <row r="3137" spans="3:11">
      <c r="C3137" s="58" t="s">
        <v>1222</v>
      </c>
      <c r="D3137" s="69" t="s">
        <v>1325</v>
      </c>
      <c r="E3137" s="70"/>
      <c r="F3137" s="71"/>
      <c r="G3137" s="95">
        <f>$M$9</f>
        <v>0.1</v>
      </c>
      <c r="H3137" s="64">
        <f>H3136*G3137</f>
        <v>17433.5</v>
      </c>
      <c r="I3137" s="319"/>
    </row>
    <row r="3138" spans="3:11">
      <c r="C3138" s="58" t="s">
        <v>1223</v>
      </c>
      <c r="D3138" s="69" t="s">
        <v>1224</v>
      </c>
      <c r="E3138" s="70"/>
      <c r="F3138" s="70"/>
      <c r="G3138" s="71"/>
      <c r="H3138" s="305">
        <f>SUM(H3136:H3137)</f>
        <v>191768.5</v>
      </c>
      <c r="I3138" s="319"/>
    </row>
    <row r="3140" spans="3:11">
      <c r="C3140" s="53" t="s">
        <v>3561</v>
      </c>
      <c r="D3140" s="366" t="s">
        <v>3562</v>
      </c>
      <c r="E3140" s="315"/>
      <c r="F3140" s="315"/>
      <c r="G3140" s="315"/>
      <c r="H3140" s="315"/>
      <c r="I3140" s="56">
        <f>ROUNDDOWN(H3155,-2)</f>
        <v>222900</v>
      </c>
      <c r="J3140" s="159"/>
      <c r="K3140" s="325"/>
    </row>
    <row r="3141" spans="3:11" ht="27.6">
      <c r="C3141" s="300" t="s">
        <v>1197</v>
      </c>
      <c r="D3141" s="300" t="s">
        <v>1198</v>
      </c>
      <c r="E3141" s="300" t="s">
        <v>1199</v>
      </c>
      <c r="F3141" s="300" t="s">
        <v>1200</v>
      </c>
      <c r="G3141" s="300" t="s">
        <v>1201</v>
      </c>
      <c r="H3141" s="300" t="s">
        <v>1202</v>
      </c>
    </row>
    <row r="3142" spans="3:11">
      <c r="C3142" s="72" t="s">
        <v>1203</v>
      </c>
      <c r="D3142" s="59" t="s">
        <v>1204</v>
      </c>
      <c r="E3142" s="73"/>
      <c r="F3142" s="73"/>
      <c r="G3142" s="73"/>
      <c r="H3142" s="73"/>
    </row>
    <row r="3143" spans="3:11">
      <c r="C3143" s="301">
        <v>1</v>
      </c>
      <c r="D3143" s="59" t="s">
        <v>5</v>
      </c>
      <c r="E3143" s="302" t="s">
        <v>6</v>
      </c>
      <c r="F3143" s="74">
        <v>0.219</v>
      </c>
      <c r="G3143" s="64">
        <f>VLOOKUP(D3143,upahbahan,3,FALSE)</f>
        <v>100000</v>
      </c>
      <c r="H3143" s="64">
        <f t="shared" ref="H3143:H3146" si="328">F3143*G3143</f>
        <v>21900</v>
      </c>
    </row>
    <row r="3144" spans="3:11">
      <c r="C3144" s="301">
        <v>2</v>
      </c>
      <c r="D3144" s="59" t="s">
        <v>3330</v>
      </c>
      <c r="E3144" s="302" t="s">
        <v>6</v>
      </c>
      <c r="F3144" s="74">
        <v>0.36599999999999999</v>
      </c>
      <c r="G3144" s="64">
        <f>VLOOKUP(D3144,upahbahan,3,FALSE)</f>
        <v>145000</v>
      </c>
      <c r="H3144" s="64">
        <f t="shared" si="328"/>
        <v>53070</v>
      </c>
    </row>
    <row r="3145" spans="3:11">
      <c r="C3145" s="301">
        <v>3</v>
      </c>
      <c r="D3145" s="59" t="s">
        <v>18</v>
      </c>
      <c r="E3145" s="302" t="s">
        <v>6</v>
      </c>
      <c r="F3145" s="74">
        <v>3.6999999999999998E-2</v>
      </c>
      <c r="G3145" s="64">
        <f>VLOOKUP(D3145,upahbahan,3,FALSE)</f>
        <v>175000</v>
      </c>
      <c r="H3145" s="64">
        <f t="shared" si="328"/>
        <v>6475</v>
      </c>
    </row>
    <row r="3146" spans="3:11">
      <c r="C3146" s="301">
        <v>4</v>
      </c>
      <c r="D3146" s="59" t="s">
        <v>19</v>
      </c>
      <c r="E3146" s="302" t="s">
        <v>6</v>
      </c>
      <c r="F3146" s="74">
        <v>1.2E-2</v>
      </c>
      <c r="G3146" s="64">
        <f>VLOOKUP(D3146,upahbahan,3,FALSE)</f>
        <v>200000</v>
      </c>
      <c r="H3146" s="64">
        <f t="shared" si="328"/>
        <v>2400</v>
      </c>
    </row>
    <row r="3147" spans="3:11">
      <c r="C3147" s="83" t="s">
        <v>1210</v>
      </c>
      <c r="D3147" s="80"/>
      <c r="E3147" s="80"/>
      <c r="F3147" s="187"/>
      <c r="G3147" s="218"/>
      <c r="H3147" s="64">
        <f>SUM(H3143:H3146)</f>
        <v>83845</v>
      </c>
      <c r="I3147" s="219"/>
    </row>
    <row r="3148" spans="3:11">
      <c r="C3148" s="72" t="s">
        <v>1211</v>
      </c>
      <c r="D3148" s="59" t="s">
        <v>1212</v>
      </c>
      <c r="E3148" s="73"/>
      <c r="F3148" s="205"/>
      <c r="G3148" s="73"/>
      <c r="H3148" s="73"/>
    </row>
    <row r="3149" spans="3:11" s="568" customFormat="1">
      <c r="C3149" s="562" t="s">
        <v>1205</v>
      </c>
      <c r="D3149" s="563" t="s">
        <v>3558</v>
      </c>
      <c r="E3149" s="564" t="s">
        <v>2188</v>
      </c>
      <c r="F3149" s="565">
        <v>1.1000000000000001</v>
      </c>
      <c r="G3149" s="566">
        <f>VLOOKUP(D3149,upahbahan,3,FALSE)</f>
        <v>108000</v>
      </c>
      <c r="H3149" s="566">
        <f t="shared" ref="H3149" si="329">F3149*G3149</f>
        <v>118800.00000000001</v>
      </c>
      <c r="I3149" s="567"/>
    </row>
    <row r="3150" spans="3:11">
      <c r="C3150" s="83" t="s">
        <v>1216</v>
      </c>
      <c r="D3150" s="80"/>
      <c r="E3150" s="80"/>
      <c r="F3150" s="80"/>
      <c r="G3150" s="162"/>
      <c r="H3150" s="64">
        <f>SUM(H3149:H3149)</f>
        <v>118800.00000000001</v>
      </c>
    </row>
    <row r="3151" spans="3:11">
      <c r="C3151" s="72" t="s">
        <v>1217</v>
      </c>
      <c r="D3151" s="59" t="s">
        <v>1218</v>
      </c>
      <c r="E3151" s="73"/>
      <c r="F3151" s="73"/>
      <c r="G3151" s="73"/>
      <c r="H3151" s="73"/>
    </row>
    <row r="3152" spans="3:11">
      <c r="C3152" s="83" t="s">
        <v>1219</v>
      </c>
      <c r="D3152" s="489"/>
      <c r="E3152" s="489"/>
      <c r="F3152" s="489"/>
      <c r="G3152" s="162"/>
      <c r="H3152" s="303">
        <f>SUM(H3151)</f>
        <v>0</v>
      </c>
    </row>
    <row r="3153" spans="3:11">
      <c r="C3153" s="58" t="s">
        <v>1220</v>
      </c>
      <c r="D3153" s="69" t="s">
        <v>1221</v>
      </c>
      <c r="E3153" s="70"/>
      <c r="F3153" s="70"/>
      <c r="G3153" s="71"/>
      <c r="H3153" s="304">
        <f>H3152+H3150+H3147</f>
        <v>202645</v>
      </c>
      <c r="I3153" s="319"/>
    </row>
    <row r="3154" spans="3:11">
      <c r="C3154" s="58" t="s">
        <v>1222</v>
      </c>
      <c r="D3154" s="69" t="s">
        <v>1325</v>
      </c>
      <c r="E3154" s="70"/>
      <c r="F3154" s="71"/>
      <c r="G3154" s="95">
        <f>$M$9</f>
        <v>0.1</v>
      </c>
      <c r="H3154" s="64">
        <f>H3153*G3154</f>
        <v>20264.5</v>
      </c>
      <c r="I3154" s="319"/>
    </row>
    <row r="3155" spans="3:11">
      <c r="C3155" s="58" t="s">
        <v>1223</v>
      </c>
      <c r="D3155" s="69" t="s">
        <v>1224</v>
      </c>
      <c r="E3155" s="70"/>
      <c r="F3155" s="70"/>
      <c r="G3155" s="71"/>
      <c r="H3155" s="305">
        <f>SUM(H3153:H3154)</f>
        <v>222909.5</v>
      </c>
      <c r="I3155" s="319"/>
    </row>
    <row r="3157" spans="3:11">
      <c r="C3157" s="53" t="s">
        <v>3563</v>
      </c>
      <c r="D3157" s="366" t="s">
        <v>3564</v>
      </c>
      <c r="E3157" s="315"/>
      <c r="F3157" s="315"/>
      <c r="G3157" s="315"/>
      <c r="H3157" s="315"/>
      <c r="I3157" s="56">
        <f>ROUNDDOWN(H3172,-2)</f>
        <v>278800</v>
      </c>
      <c r="J3157" s="159"/>
      <c r="K3157" s="325"/>
    </row>
    <row r="3158" spans="3:11" ht="27.6">
      <c r="C3158" s="300" t="s">
        <v>1197</v>
      </c>
      <c r="D3158" s="300" t="s">
        <v>1198</v>
      </c>
      <c r="E3158" s="300" t="s">
        <v>1199</v>
      </c>
      <c r="F3158" s="300" t="s">
        <v>1200</v>
      </c>
      <c r="G3158" s="300" t="s">
        <v>1201</v>
      </c>
      <c r="H3158" s="300" t="s">
        <v>1202</v>
      </c>
    </row>
    <row r="3159" spans="3:11">
      <c r="C3159" s="72" t="s">
        <v>1203</v>
      </c>
      <c r="D3159" s="59" t="s">
        <v>1204</v>
      </c>
      <c r="E3159" s="73"/>
      <c r="F3159" s="73"/>
      <c r="G3159" s="73"/>
      <c r="H3159" s="73"/>
    </row>
    <row r="3160" spans="3:11">
      <c r="C3160" s="301">
        <v>1</v>
      </c>
      <c r="D3160" s="59" t="s">
        <v>5</v>
      </c>
      <c r="E3160" s="302" t="s">
        <v>6</v>
      </c>
      <c r="F3160" s="74">
        <v>0.14499999999999999</v>
      </c>
      <c r="G3160" s="64">
        <f>VLOOKUP(D3160,upahbahan,3,FALSE)</f>
        <v>100000</v>
      </c>
      <c r="H3160" s="64">
        <f t="shared" ref="H3160:H3163" si="330">F3160*G3160</f>
        <v>14499.999999999998</v>
      </c>
    </row>
    <row r="3161" spans="3:11">
      <c r="C3161" s="301">
        <v>2</v>
      </c>
      <c r="D3161" s="59" t="s">
        <v>3330</v>
      </c>
      <c r="E3161" s="302" t="s">
        <v>6</v>
      </c>
      <c r="F3161" s="74">
        <v>0.24299999999999999</v>
      </c>
      <c r="G3161" s="64">
        <f>VLOOKUP(D3161,upahbahan,3,FALSE)</f>
        <v>145000</v>
      </c>
      <c r="H3161" s="64">
        <f t="shared" si="330"/>
        <v>35235</v>
      </c>
    </row>
    <row r="3162" spans="3:11">
      <c r="C3162" s="301">
        <v>3</v>
      </c>
      <c r="D3162" s="59" t="s">
        <v>18</v>
      </c>
      <c r="E3162" s="302" t="s">
        <v>6</v>
      </c>
      <c r="F3162" s="74">
        <v>2.4E-2</v>
      </c>
      <c r="G3162" s="64">
        <f>VLOOKUP(D3162,upahbahan,3,FALSE)</f>
        <v>175000</v>
      </c>
      <c r="H3162" s="64">
        <f t="shared" si="330"/>
        <v>4200</v>
      </c>
    </row>
    <row r="3163" spans="3:11">
      <c r="C3163" s="301">
        <v>4</v>
      </c>
      <c r="D3163" s="59" t="s">
        <v>19</v>
      </c>
      <c r="E3163" s="302" t="s">
        <v>6</v>
      </c>
      <c r="F3163" s="74">
        <v>8.0000000000000002E-3</v>
      </c>
      <c r="G3163" s="64">
        <f>VLOOKUP(D3163,upahbahan,3,FALSE)</f>
        <v>200000</v>
      </c>
      <c r="H3163" s="64">
        <f t="shared" si="330"/>
        <v>1600</v>
      </c>
    </row>
    <row r="3164" spans="3:11">
      <c r="C3164" s="83" t="s">
        <v>1210</v>
      </c>
      <c r="D3164" s="80"/>
      <c r="E3164" s="80"/>
      <c r="F3164" s="187"/>
      <c r="G3164" s="218"/>
      <c r="H3164" s="64">
        <f>SUM(H3160:H3163)</f>
        <v>55535</v>
      </c>
      <c r="I3164" s="219"/>
    </row>
    <row r="3165" spans="3:11">
      <c r="C3165" s="72" t="s">
        <v>1211</v>
      </c>
      <c r="D3165" s="59" t="s">
        <v>1212</v>
      </c>
      <c r="E3165" s="73"/>
      <c r="F3165" s="205"/>
      <c r="G3165" s="73"/>
      <c r="H3165" s="73"/>
    </row>
    <row r="3166" spans="3:11" s="568" customFormat="1">
      <c r="C3166" s="562" t="s">
        <v>1205</v>
      </c>
      <c r="D3166" s="563" t="s">
        <v>3565</v>
      </c>
      <c r="E3166" s="564" t="s">
        <v>2188</v>
      </c>
      <c r="F3166" s="565">
        <v>1.1000000000000001</v>
      </c>
      <c r="G3166" s="566">
        <f>VLOOKUP(D3166,upahbahan,3,FALSE)</f>
        <v>180000</v>
      </c>
      <c r="H3166" s="566">
        <f t="shared" ref="H3166" si="331">F3166*G3166</f>
        <v>198000.00000000003</v>
      </c>
      <c r="I3166" s="567"/>
    </row>
    <row r="3167" spans="3:11">
      <c r="C3167" s="83" t="s">
        <v>1216</v>
      </c>
      <c r="D3167" s="80"/>
      <c r="E3167" s="80"/>
      <c r="F3167" s="80"/>
      <c r="G3167" s="162"/>
      <c r="H3167" s="64">
        <f>SUM(H3166:H3166)</f>
        <v>198000.00000000003</v>
      </c>
    </row>
    <row r="3168" spans="3:11">
      <c r="C3168" s="72" t="s">
        <v>1217</v>
      </c>
      <c r="D3168" s="59" t="s">
        <v>1218</v>
      </c>
      <c r="E3168" s="73"/>
      <c r="F3168" s="73"/>
      <c r="G3168" s="73"/>
      <c r="H3168" s="73"/>
    </row>
    <row r="3169" spans="3:11">
      <c r="C3169" s="83" t="s">
        <v>1219</v>
      </c>
      <c r="D3169" s="489"/>
      <c r="E3169" s="489"/>
      <c r="F3169" s="489"/>
      <c r="G3169" s="162"/>
      <c r="H3169" s="303">
        <f>SUM(H3168)</f>
        <v>0</v>
      </c>
    </row>
    <row r="3170" spans="3:11">
      <c r="C3170" s="58" t="s">
        <v>1220</v>
      </c>
      <c r="D3170" s="69" t="s">
        <v>1221</v>
      </c>
      <c r="E3170" s="70"/>
      <c r="F3170" s="70"/>
      <c r="G3170" s="71"/>
      <c r="H3170" s="304">
        <f>H3169+H3167+H3164</f>
        <v>253535.00000000003</v>
      </c>
      <c r="I3170" s="319"/>
    </row>
    <row r="3171" spans="3:11">
      <c r="C3171" s="58" t="s">
        <v>1222</v>
      </c>
      <c r="D3171" s="69" t="s">
        <v>1325</v>
      </c>
      <c r="E3171" s="70"/>
      <c r="F3171" s="71"/>
      <c r="G3171" s="95">
        <f>$M$9</f>
        <v>0.1</v>
      </c>
      <c r="H3171" s="64">
        <f>H3170*G3171</f>
        <v>25353.500000000004</v>
      </c>
      <c r="I3171" s="319"/>
    </row>
    <row r="3172" spans="3:11">
      <c r="C3172" s="58" t="s">
        <v>1223</v>
      </c>
      <c r="D3172" s="69" t="s">
        <v>1224</v>
      </c>
      <c r="E3172" s="70"/>
      <c r="F3172" s="70"/>
      <c r="G3172" s="71"/>
      <c r="H3172" s="305">
        <f>SUM(H3170:H3171)</f>
        <v>278888.50000000006</v>
      </c>
      <c r="I3172" s="319"/>
    </row>
    <row r="3174" spans="3:11">
      <c r="C3174" s="53" t="s">
        <v>3566</v>
      </c>
      <c r="D3174" s="366" t="s">
        <v>6026</v>
      </c>
      <c r="E3174" s="315"/>
      <c r="F3174" s="315"/>
      <c r="G3174" s="315"/>
      <c r="H3174" s="315"/>
      <c r="I3174" s="56">
        <f>ROUNDDOWN(H3189,-2)</f>
        <v>95500</v>
      </c>
      <c r="J3174" s="159"/>
      <c r="K3174" s="325"/>
    </row>
    <row r="3175" spans="3:11" ht="27.6">
      <c r="C3175" s="300" t="s">
        <v>1197</v>
      </c>
      <c r="D3175" s="300" t="s">
        <v>1198</v>
      </c>
      <c r="E3175" s="300" t="s">
        <v>1199</v>
      </c>
      <c r="F3175" s="300" t="s">
        <v>1200</v>
      </c>
      <c r="G3175" s="300" t="s">
        <v>1201</v>
      </c>
      <c r="H3175" s="300" t="s">
        <v>1202</v>
      </c>
    </row>
    <row r="3176" spans="3:11">
      <c r="C3176" s="72" t="s">
        <v>1203</v>
      </c>
      <c r="D3176" s="59" t="s">
        <v>1204</v>
      </c>
      <c r="E3176" s="73"/>
      <c r="F3176" s="73"/>
      <c r="G3176" s="73"/>
      <c r="H3176" s="73"/>
    </row>
    <row r="3177" spans="3:11">
      <c r="C3177" s="301">
        <v>1</v>
      </c>
      <c r="D3177" s="59" t="s">
        <v>5</v>
      </c>
      <c r="E3177" s="302" t="s">
        <v>6</v>
      </c>
      <c r="F3177" s="74">
        <v>2.5999999999999999E-2</v>
      </c>
      <c r="G3177" s="64">
        <f>VLOOKUP(D3177,upahbahan,3,FALSE)</f>
        <v>100000</v>
      </c>
      <c r="H3177" s="64">
        <f t="shared" ref="H3177:H3180" si="332">F3177*G3177</f>
        <v>2600</v>
      </c>
    </row>
    <row r="3178" spans="3:11">
      <c r="C3178" s="301">
        <v>2</v>
      </c>
      <c r="D3178" s="59" t="s">
        <v>3330</v>
      </c>
      <c r="E3178" s="302" t="s">
        <v>6</v>
      </c>
      <c r="F3178" s="74">
        <v>4.3999999999999997E-2</v>
      </c>
      <c r="G3178" s="64">
        <f>VLOOKUP(D3178,upahbahan,3,FALSE)</f>
        <v>145000</v>
      </c>
      <c r="H3178" s="64">
        <f t="shared" si="332"/>
        <v>6380</v>
      </c>
    </row>
    <row r="3179" spans="3:11">
      <c r="C3179" s="301">
        <v>3</v>
      </c>
      <c r="D3179" s="59" t="s">
        <v>18</v>
      </c>
      <c r="E3179" s="302" t="s">
        <v>6</v>
      </c>
      <c r="F3179" s="74">
        <v>4.0000000000000001E-3</v>
      </c>
      <c r="G3179" s="64">
        <f>VLOOKUP(D3179,upahbahan,3,FALSE)</f>
        <v>175000</v>
      </c>
      <c r="H3179" s="64">
        <f t="shared" si="332"/>
        <v>700</v>
      </c>
    </row>
    <row r="3180" spans="3:11">
      <c r="C3180" s="301">
        <v>4</v>
      </c>
      <c r="D3180" s="59" t="s">
        <v>19</v>
      </c>
      <c r="E3180" s="302" t="s">
        <v>6</v>
      </c>
      <c r="F3180" s="74">
        <v>1E-3</v>
      </c>
      <c r="G3180" s="64">
        <f>VLOOKUP(D3180,upahbahan,3,FALSE)</f>
        <v>200000</v>
      </c>
      <c r="H3180" s="64">
        <f t="shared" si="332"/>
        <v>200</v>
      </c>
    </row>
    <row r="3181" spans="3:11">
      <c r="C3181" s="83" t="s">
        <v>1210</v>
      </c>
      <c r="D3181" s="80"/>
      <c r="E3181" s="80"/>
      <c r="F3181" s="187"/>
      <c r="G3181" s="218"/>
      <c r="H3181" s="64">
        <f>SUM(H3177:H3180)</f>
        <v>9880</v>
      </c>
      <c r="I3181" s="219"/>
    </row>
    <row r="3182" spans="3:11">
      <c r="C3182" s="72" t="s">
        <v>1211</v>
      </c>
      <c r="D3182" s="59" t="s">
        <v>1212</v>
      </c>
      <c r="E3182" s="73"/>
      <c r="F3182" s="205"/>
      <c r="G3182" s="73"/>
      <c r="H3182" s="73"/>
    </row>
    <row r="3183" spans="3:11" s="568" customFormat="1">
      <c r="C3183" s="562" t="s">
        <v>1205</v>
      </c>
      <c r="D3183" s="563" t="s">
        <v>3567</v>
      </c>
      <c r="E3183" s="564" t="s">
        <v>2188</v>
      </c>
      <c r="F3183" s="565">
        <v>1.1000000000000001</v>
      </c>
      <c r="G3183" s="566">
        <f>VLOOKUP(D3183,upahbahan,3,FALSE)</f>
        <v>70000</v>
      </c>
      <c r="H3183" s="566">
        <f t="shared" ref="H3183" si="333">F3183*G3183</f>
        <v>77000</v>
      </c>
      <c r="I3183" s="567"/>
    </row>
    <row r="3184" spans="3:11">
      <c r="C3184" s="83" t="s">
        <v>1216</v>
      </c>
      <c r="D3184" s="80"/>
      <c r="E3184" s="80"/>
      <c r="F3184" s="80"/>
      <c r="G3184" s="162"/>
      <c r="H3184" s="64">
        <f>SUM(H3183:H3183)</f>
        <v>77000</v>
      </c>
    </row>
    <row r="3185" spans="3:11">
      <c r="C3185" s="72" t="s">
        <v>1217</v>
      </c>
      <c r="D3185" s="59" t="s">
        <v>1218</v>
      </c>
      <c r="E3185" s="73"/>
      <c r="F3185" s="73"/>
      <c r="G3185" s="73"/>
      <c r="H3185" s="73"/>
    </row>
    <row r="3186" spans="3:11">
      <c r="C3186" s="83" t="s">
        <v>1219</v>
      </c>
      <c r="D3186" s="489"/>
      <c r="E3186" s="489"/>
      <c r="F3186" s="489"/>
      <c r="G3186" s="162"/>
      <c r="H3186" s="303">
        <f>SUM(H3185)</f>
        <v>0</v>
      </c>
    </row>
    <row r="3187" spans="3:11">
      <c r="C3187" s="58" t="s">
        <v>1220</v>
      </c>
      <c r="D3187" s="69" t="s">
        <v>1221</v>
      </c>
      <c r="E3187" s="70"/>
      <c r="F3187" s="70"/>
      <c r="G3187" s="71"/>
      <c r="H3187" s="304">
        <f>H3186+H3184+H3181</f>
        <v>86880</v>
      </c>
      <c r="I3187" s="319"/>
    </row>
    <row r="3188" spans="3:11">
      <c r="C3188" s="58" t="s">
        <v>1222</v>
      </c>
      <c r="D3188" s="69" t="s">
        <v>1325</v>
      </c>
      <c r="E3188" s="70"/>
      <c r="F3188" s="71"/>
      <c r="G3188" s="95">
        <f>$M$9</f>
        <v>0.1</v>
      </c>
      <c r="H3188" s="64">
        <f>H3187*G3188</f>
        <v>8688</v>
      </c>
      <c r="I3188" s="319"/>
    </row>
    <row r="3189" spans="3:11">
      <c r="C3189" s="58" t="s">
        <v>1223</v>
      </c>
      <c r="D3189" s="69" t="s">
        <v>1224</v>
      </c>
      <c r="E3189" s="70"/>
      <c r="F3189" s="70"/>
      <c r="G3189" s="71"/>
      <c r="H3189" s="305">
        <f>SUM(H3187:H3188)</f>
        <v>95568</v>
      </c>
      <c r="I3189" s="319"/>
    </row>
    <row r="3191" spans="3:11">
      <c r="C3191" s="53" t="s">
        <v>3568</v>
      </c>
      <c r="D3191" s="366" t="s">
        <v>3569</v>
      </c>
      <c r="E3191" s="315"/>
      <c r="F3191" s="315"/>
      <c r="G3191" s="315"/>
      <c r="H3191" s="315"/>
      <c r="I3191" s="56">
        <f>ROUNDDOWN(H3206,-2)</f>
        <v>98100</v>
      </c>
      <c r="J3191" s="159"/>
      <c r="K3191" s="325"/>
    </row>
    <row r="3192" spans="3:11" ht="27.6">
      <c r="C3192" s="300" t="s">
        <v>1197</v>
      </c>
      <c r="D3192" s="300" t="s">
        <v>1198</v>
      </c>
      <c r="E3192" s="300" t="s">
        <v>1199</v>
      </c>
      <c r="F3192" s="300" t="s">
        <v>1200</v>
      </c>
      <c r="G3192" s="300" t="s">
        <v>1201</v>
      </c>
      <c r="H3192" s="300" t="s">
        <v>1202</v>
      </c>
    </row>
    <row r="3193" spans="3:11">
      <c r="C3193" s="72" t="s">
        <v>1203</v>
      </c>
      <c r="D3193" s="59" t="s">
        <v>1204</v>
      </c>
      <c r="E3193" s="73"/>
      <c r="F3193" s="73"/>
      <c r="G3193" s="73"/>
      <c r="H3193" s="73"/>
    </row>
    <row r="3194" spans="3:11">
      <c r="C3194" s="301">
        <v>1</v>
      </c>
      <c r="D3194" s="59" t="s">
        <v>5</v>
      </c>
      <c r="E3194" s="302" t="s">
        <v>6</v>
      </c>
      <c r="F3194" s="74">
        <v>3.7999999999999999E-2</v>
      </c>
      <c r="G3194" s="64">
        <f>VLOOKUP(D3194,upahbahan,3,FALSE)</f>
        <v>100000</v>
      </c>
      <c r="H3194" s="64">
        <f t="shared" ref="H3194:H3197" si="334">F3194*G3194</f>
        <v>3800</v>
      </c>
    </row>
    <row r="3195" spans="3:11">
      <c r="C3195" s="301">
        <v>2</v>
      </c>
      <c r="D3195" s="59" t="s">
        <v>3330</v>
      </c>
      <c r="E3195" s="302" t="s">
        <v>6</v>
      </c>
      <c r="F3195" s="74">
        <v>6.4000000000000001E-2</v>
      </c>
      <c r="G3195" s="64">
        <f>VLOOKUP(D3195,upahbahan,3,FALSE)</f>
        <v>145000</v>
      </c>
      <c r="H3195" s="64">
        <f t="shared" si="334"/>
        <v>9280</v>
      </c>
    </row>
    <row r="3196" spans="3:11">
      <c r="C3196" s="301">
        <v>3</v>
      </c>
      <c r="D3196" s="59" t="s">
        <v>18</v>
      </c>
      <c r="E3196" s="302" t="s">
        <v>6</v>
      </c>
      <c r="F3196" s="74">
        <v>6.0000000000000001E-3</v>
      </c>
      <c r="G3196" s="64">
        <f>VLOOKUP(D3196,upahbahan,3,FALSE)</f>
        <v>175000</v>
      </c>
      <c r="H3196" s="64">
        <f t="shared" si="334"/>
        <v>1050</v>
      </c>
    </row>
    <row r="3197" spans="3:11">
      <c r="C3197" s="301">
        <v>4</v>
      </c>
      <c r="D3197" s="59" t="s">
        <v>19</v>
      </c>
      <c r="E3197" s="302" t="s">
        <v>6</v>
      </c>
      <c r="F3197" s="74">
        <v>2E-3</v>
      </c>
      <c r="G3197" s="64">
        <f>VLOOKUP(D3197,upahbahan,3,FALSE)</f>
        <v>200000</v>
      </c>
      <c r="H3197" s="64">
        <f t="shared" si="334"/>
        <v>400</v>
      </c>
    </row>
    <row r="3198" spans="3:11">
      <c r="C3198" s="83" t="s">
        <v>1210</v>
      </c>
      <c r="D3198" s="80"/>
      <c r="E3198" s="80"/>
      <c r="F3198" s="187"/>
      <c r="G3198" s="218"/>
      <c r="H3198" s="64">
        <f>SUM(H3194:H3197)</f>
        <v>14530</v>
      </c>
      <c r="I3198" s="219"/>
    </row>
    <row r="3199" spans="3:11">
      <c r="C3199" s="72" t="s">
        <v>1211</v>
      </c>
      <c r="D3199" s="59" t="s">
        <v>1212</v>
      </c>
      <c r="E3199" s="73"/>
      <c r="F3199" s="205"/>
      <c r="G3199" s="73"/>
      <c r="H3199" s="73"/>
    </row>
    <row r="3200" spans="3:11" s="568" customFormat="1">
      <c r="C3200" s="562" t="s">
        <v>1205</v>
      </c>
      <c r="D3200" s="563" t="s">
        <v>3570</v>
      </c>
      <c r="E3200" s="564" t="s">
        <v>2188</v>
      </c>
      <c r="F3200" s="565">
        <v>1.1000000000000001</v>
      </c>
      <c r="G3200" s="566">
        <f>VLOOKUP(D3200,upahbahan,3,FALSE)</f>
        <v>67900</v>
      </c>
      <c r="H3200" s="566">
        <f t="shared" ref="H3200" si="335">F3200*G3200</f>
        <v>74690</v>
      </c>
      <c r="I3200" s="567"/>
    </row>
    <row r="3201" spans="3:11">
      <c r="C3201" s="83" t="s">
        <v>1216</v>
      </c>
      <c r="D3201" s="80"/>
      <c r="E3201" s="80"/>
      <c r="F3201" s="80"/>
      <c r="G3201" s="162"/>
      <c r="H3201" s="64">
        <f>SUM(H3200:H3200)</f>
        <v>74690</v>
      </c>
    </row>
    <row r="3202" spans="3:11">
      <c r="C3202" s="72" t="s">
        <v>1217</v>
      </c>
      <c r="D3202" s="59" t="s">
        <v>1218</v>
      </c>
      <c r="E3202" s="73"/>
      <c r="F3202" s="73"/>
      <c r="G3202" s="73"/>
      <c r="H3202" s="73"/>
    </row>
    <row r="3203" spans="3:11">
      <c r="C3203" s="83" t="s">
        <v>1219</v>
      </c>
      <c r="D3203" s="489"/>
      <c r="E3203" s="489"/>
      <c r="F3203" s="489"/>
      <c r="G3203" s="162"/>
      <c r="H3203" s="303">
        <f>SUM(H3202)</f>
        <v>0</v>
      </c>
    </row>
    <row r="3204" spans="3:11">
      <c r="C3204" s="58" t="s">
        <v>1220</v>
      </c>
      <c r="D3204" s="69" t="s">
        <v>1221</v>
      </c>
      <c r="E3204" s="70"/>
      <c r="F3204" s="70"/>
      <c r="G3204" s="71"/>
      <c r="H3204" s="304">
        <f>H3203+H3201+H3198</f>
        <v>89220</v>
      </c>
      <c r="I3204" s="319"/>
    </row>
    <row r="3205" spans="3:11">
      <c r="C3205" s="58" t="s">
        <v>1222</v>
      </c>
      <c r="D3205" s="69" t="s">
        <v>1325</v>
      </c>
      <c r="E3205" s="70"/>
      <c r="F3205" s="71"/>
      <c r="G3205" s="95">
        <f>$M$9</f>
        <v>0.1</v>
      </c>
      <c r="H3205" s="64">
        <f>H3204*G3205</f>
        <v>8922</v>
      </c>
      <c r="I3205" s="319"/>
    </row>
    <row r="3206" spans="3:11">
      <c r="C3206" s="58" t="s">
        <v>1223</v>
      </c>
      <c r="D3206" s="69" t="s">
        <v>1224</v>
      </c>
      <c r="E3206" s="70"/>
      <c r="F3206" s="70"/>
      <c r="G3206" s="71"/>
      <c r="H3206" s="305">
        <f>SUM(H3204:H3205)</f>
        <v>98142</v>
      </c>
      <c r="I3206" s="319"/>
    </row>
    <row r="3208" spans="3:11">
      <c r="C3208" s="53" t="s">
        <v>3571</v>
      </c>
      <c r="D3208" s="366" t="s">
        <v>3572</v>
      </c>
      <c r="E3208" s="315"/>
      <c r="F3208" s="315"/>
      <c r="G3208" s="315"/>
      <c r="H3208" s="315"/>
      <c r="I3208" s="56">
        <f>ROUNDDOWN(H3231,-2)</f>
        <v>502700</v>
      </c>
      <c r="J3208" s="159"/>
      <c r="K3208" s="325"/>
    </row>
    <row r="3209" spans="3:11" ht="27.6">
      <c r="C3209" s="300" t="s">
        <v>1197</v>
      </c>
      <c r="D3209" s="300" t="s">
        <v>1198</v>
      </c>
      <c r="E3209" s="300" t="s">
        <v>1199</v>
      </c>
      <c r="F3209" s="300" t="s">
        <v>1200</v>
      </c>
      <c r="G3209" s="300" t="s">
        <v>1201</v>
      </c>
      <c r="H3209" s="300" t="s">
        <v>1202</v>
      </c>
    </row>
    <row r="3210" spans="3:11">
      <c r="C3210" s="72" t="s">
        <v>1203</v>
      </c>
      <c r="D3210" s="59" t="s">
        <v>1204</v>
      </c>
      <c r="E3210" s="73"/>
      <c r="F3210" s="73"/>
      <c r="G3210" s="73"/>
      <c r="H3210" s="73"/>
    </row>
    <row r="3211" spans="3:11">
      <c r="C3211" s="301">
        <v>1</v>
      </c>
      <c r="D3211" s="59" t="s">
        <v>5</v>
      </c>
      <c r="E3211" s="302" t="s">
        <v>6</v>
      </c>
      <c r="F3211" s="74">
        <v>0.20499999999999999</v>
      </c>
      <c r="G3211" s="64">
        <f>VLOOKUP(D3211,upahbahan,3,FALSE)</f>
        <v>100000</v>
      </c>
      <c r="H3211" s="64">
        <f t="shared" ref="H3211:H3214" si="336">F3211*G3211</f>
        <v>20500</v>
      </c>
    </row>
    <row r="3212" spans="3:11">
      <c r="C3212" s="301">
        <v>2</v>
      </c>
      <c r="D3212" s="59" t="s">
        <v>3330</v>
      </c>
      <c r="E3212" s="302" t="s">
        <v>6</v>
      </c>
      <c r="F3212" s="74">
        <v>0.34200000000000003</v>
      </c>
      <c r="G3212" s="64">
        <f>VLOOKUP(D3212,upahbahan,3,FALSE)</f>
        <v>145000</v>
      </c>
      <c r="H3212" s="64">
        <f t="shared" si="336"/>
        <v>49590.000000000007</v>
      </c>
    </row>
    <row r="3213" spans="3:11">
      <c r="C3213" s="301">
        <v>3</v>
      </c>
      <c r="D3213" s="59" t="s">
        <v>18</v>
      </c>
      <c r="E3213" s="302" t="s">
        <v>6</v>
      </c>
      <c r="F3213" s="74">
        <v>3.4000000000000002E-2</v>
      </c>
      <c r="G3213" s="64">
        <f>VLOOKUP(D3213,upahbahan,3,FALSE)</f>
        <v>175000</v>
      </c>
      <c r="H3213" s="64">
        <f t="shared" si="336"/>
        <v>5950</v>
      </c>
    </row>
    <row r="3214" spans="3:11">
      <c r="C3214" s="301">
        <v>4</v>
      </c>
      <c r="D3214" s="59" t="s">
        <v>19</v>
      </c>
      <c r="E3214" s="302" t="s">
        <v>6</v>
      </c>
      <c r="F3214" s="74">
        <v>1.0999999999999999E-2</v>
      </c>
      <c r="G3214" s="64">
        <f>VLOOKUP(D3214,upahbahan,3,FALSE)</f>
        <v>200000</v>
      </c>
      <c r="H3214" s="64">
        <f t="shared" si="336"/>
        <v>2200</v>
      </c>
    </row>
    <row r="3215" spans="3:11">
      <c r="C3215" s="83" t="s">
        <v>1210</v>
      </c>
      <c r="D3215" s="80"/>
      <c r="E3215" s="80"/>
      <c r="F3215" s="187"/>
      <c r="G3215" s="218"/>
      <c r="H3215" s="64">
        <f>SUM(H3211:H3214)</f>
        <v>78240</v>
      </c>
      <c r="I3215" s="219"/>
    </row>
    <row r="3216" spans="3:11">
      <c r="C3216" s="72" t="s">
        <v>1211</v>
      </c>
      <c r="D3216" s="59" t="s">
        <v>1212</v>
      </c>
      <c r="E3216" s="73"/>
      <c r="F3216" s="205"/>
      <c r="G3216" s="73"/>
      <c r="H3216" s="73"/>
    </row>
    <row r="3217" spans="3:9">
      <c r="C3217" s="72">
        <v>1</v>
      </c>
      <c r="D3217" s="59" t="s">
        <v>891</v>
      </c>
      <c r="E3217" s="170" t="s">
        <v>1304</v>
      </c>
      <c r="F3217" s="205">
        <v>14.3</v>
      </c>
      <c r="G3217" s="64">
        <f t="shared" ref="G3217:G3225" si="337">VLOOKUP(D3217,upahbahan,3,FALSE)</f>
        <v>21300</v>
      </c>
      <c r="H3217" s="64">
        <f t="shared" ref="H3217:H3225" si="338">F3217*G3217</f>
        <v>304590</v>
      </c>
    </row>
    <row r="3218" spans="3:9">
      <c r="C3218" s="72">
        <v>2</v>
      </c>
      <c r="D3218" s="59" t="s">
        <v>3578</v>
      </c>
      <c r="E3218" s="170" t="s">
        <v>1304</v>
      </c>
      <c r="F3218" s="205">
        <v>14.3</v>
      </c>
      <c r="G3218" s="64">
        <f t="shared" si="337"/>
        <v>4000</v>
      </c>
      <c r="H3218" s="64">
        <f t="shared" si="338"/>
        <v>57200</v>
      </c>
    </row>
    <row r="3219" spans="3:9">
      <c r="C3219" s="72">
        <v>3</v>
      </c>
      <c r="D3219" s="59" t="s">
        <v>3576</v>
      </c>
      <c r="E3219" s="170" t="s">
        <v>2188</v>
      </c>
      <c r="F3219" s="205">
        <v>1</v>
      </c>
      <c r="G3219" s="64">
        <f t="shared" si="337"/>
        <v>4000</v>
      </c>
      <c r="H3219" s="64">
        <f t="shared" si="338"/>
        <v>4000</v>
      </c>
    </row>
    <row r="3220" spans="3:9">
      <c r="C3220" s="72">
        <v>4</v>
      </c>
      <c r="D3220" s="59" t="s">
        <v>3577</v>
      </c>
      <c r="E3220" s="170" t="s">
        <v>2188</v>
      </c>
      <c r="F3220" s="205">
        <v>8</v>
      </c>
      <c r="G3220" s="64">
        <f t="shared" si="337"/>
        <v>700</v>
      </c>
      <c r="H3220" s="64">
        <f t="shared" si="338"/>
        <v>5600</v>
      </c>
    </row>
    <row r="3221" spans="3:9">
      <c r="C3221" s="72">
        <v>5</v>
      </c>
      <c r="D3221" s="59" t="s">
        <v>3579</v>
      </c>
      <c r="E3221" s="170" t="s">
        <v>2188</v>
      </c>
      <c r="F3221" s="205">
        <v>8</v>
      </c>
      <c r="G3221" s="64">
        <f t="shared" si="337"/>
        <v>298</v>
      </c>
      <c r="H3221" s="64">
        <f t="shared" si="338"/>
        <v>2384</v>
      </c>
    </row>
    <row r="3222" spans="3:9">
      <c r="C3222" s="72">
        <v>6</v>
      </c>
      <c r="D3222" s="59" t="s">
        <v>3581</v>
      </c>
      <c r="E3222" s="170" t="s">
        <v>2188</v>
      </c>
      <c r="F3222" s="205">
        <v>12</v>
      </c>
      <c r="G3222" s="64">
        <f t="shared" si="337"/>
        <v>21.5</v>
      </c>
      <c r="H3222" s="64">
        <f t="shared" si="338"/>
        <v>258</v>
      </c>
    </row>
    <row r="3223" spans="3:9">
      <c r="C3223" s="72">
        <v>7</v>
      </c>
      <c r="D3223" s="59" t="s">
        <v>3573</v>
      </c>
      <c r="E3223" s="170" t="s">
        <v>2188</v>
      </c>
      <c r="F3223" s="205">
        <v>4</v>
      </c>
      <c r="G3223" s="64">
        <f t="shared" si="337"/>
        <v>550</v>
      </c>
      <c r="H3223" s="64">
        <f t="shared" si="338"/>
        <v>2200</v>
      </c>
    </row>
    <row r="3224" spans="3:9">
      <c r="C3224" s="72">
        <v>8</v>
      </c>
      <c r="D3224" s="59" t="s">
        <v>3574</v>
      </c>
      <c r="E3224" s="170" t="s">
        <v>1304</v>
      </c>
      <c r="F3224" s="205">
        <v>0.5</v>
      </c>
      <c r="G3224" s="64">
        <f t="shared" si="337"/>
        <v>416</v>
      </c>
      <c r="H3224" s="64">
        <f t="shared" si="338"/>
        <v>208</v>
      </c>
    </row>
    <row r="3225" spans="3:9">
      <c r="C3225" s="72">
        <v>9</v>
      </c>
      <c r="D3225" s="59" t="s">
        <v>3575</v>
      </c>
      <c r="E3225" s="170" t="s">
        <v>2188</v>
      </c>
      <c r="F3225" s="205">
        <v>4</v>
      </c>
      <c r="G3225" s="64">
        <f t="shared" si="337"/>
        <v>580</v>
      </c>
      <c r="H3225" s="64">
        <f t="shared" si="338"/>
        <v>2320</v>
      </c>
    </row>
    <row r="3226" spans="3:9">
      <c r="C3226" s="83" t="s">
        <v>1216</v>
      </c>
      <c r="D3226" s="80"/>
      <c r="E3226" s="80"/>
      <c r="F3226" s="80"/>
      <c r="G3226" s="162"/>
      <c r="H3226" s="64">
        <f>SUM(H3217:H3225)</f>
        <v>378760</v>
      </c>
    </row>
    <row r="3227" spans="3:9">
      <c r="C3227" s="72" t="s">
        <v>1217</v>
      </c>
      <c r="D3227" s="59" t="s">
        <v>1218</v>
      </c>
      <c r="E3227" s="73"/>
      <c r="F3227" s="73"/>
      <c r="G3227" s="73"/>
      <c r="H3227" s="73"/>
    </row>
    <row r="3228" spans="3:9">
      <c r="C3228" s="83" t="s">
        <v>1219</v>
      </c>
      <c r="D3228" s="489"/>
      <c r="E3228" s="489"/>
      <c r="F3228" s="489"/>
      <c r="G3228" s="162"/>
      <c r="H3228" s="303">
        <f>SUM(H3227)</f>
        <v>0</v>
      </c>
    </row>
    <row r="3229" spans="3:9">
      <c r="C3229" s="58" t="s">
        <v>1220</v>
      </c>
      <c r="D3229" s="69" t="s">
        <v>1221</v>
      </c>
      <c r="E3229" s="70"/>
      <c r="F3229" s="70"/>
      <c r="G3229" s="71"/>
      <c r="H3229" s="304">
        <f>H3228+H3226+H3215</f>
        <v>457000</v>
      </c>
      <c r="I3229" s="319"/>
    </row>
    <row r="3230" spans="3:9">
      <c r="C3230" s="58" t="s">
        <v>1222</v>
      </c>
      <c r="D3230" s="69" t="s">
        <v>1325</v>
      </c>
      <c r="E3230" s="70"/>
      <c r="F3230" s="71"/>
      <c r="G3230" s="95">
        <f>$M$9</f>
        <v>0.1</v>
      </c>
      <c r="H3230" s="64">
        <f>H3229*G3230</f>
        <v>45700</v>
      </c>
      <c r="I3230" s="319"/>
    </row>
    <row r="3231" spans="3:9">
      <c r="C3231" s="58" t="s">
        <v>1223</v>
      </c>
      <c r="D3231" s="69" t="s">
        <v>1224</v>
      </c>
      <c r="E3231" s="70"/>
      <c r="F3231" s="70"/>
      <c r="G3231" s="71"/>
      <c r="H3231" s="305">
        <f>SUM(H3229:H3230)</f>
        <v>502700</v>
      </c>
      <c r="I3231" s="319"/>
    </row>
    <row r="3233" spans="3:11">
      <c r="C3233" s="62" t="s">
        <v>3582</v>
      </c>
      <c r="D3233" s="54" t="s">
        <v>3583</v>
      </c>
    </row>
    <row r="3234" spans="3:11">
      <c r="C3234" s="53" t="s">
        <v>3585</v>
      </c>
      <c r="D3234" s="366" t="s">
        <v>3584</v>
      </c>
      <c r="E3234" s="315"/>
      <c r="F3234" s="315"/>
      <c r="G3234" s="315"/>
      <c r="H3234" s="315"/>
      <c r="I3234" s="56">
        <f>ROUNDDOWN(H3249,-2)</f>
        <v>696200</v>
      </c>
      <c r="J3234" s="159"/>
      <c r="K3234" s="325"/>
    </row>
    <row r="3235" spans="3:11" ht="27.6">
      <c r="C3235" s="300" t="s">
        <v>1197</v>
      </c>
      <c r="D3235" s="300" t="s">
        <v>1198</v>
      </c>
      <c r="E3235" s="300" t="s">
        <v>1199</v>
      </c>
      <c r="F3235" s="300" t="s">
        <v>1200</v>
      </c>
      <c r="G3235" s="300" t="s">
        <v>1201</v>
      </c>
      <c r="H3235" s="300" t="s">
        <v>1202</v>
      </c>
    </row>
    <row r="3236" spans="3:11">
      <c r="C3236" s="72" t="s">
        <v>1203</v>
      </c>
      <c r="D3236" s="59" t="s">
        <v>1204</v>
      </c>
      <c r="E3236" s="73"/>
      <c r="F3236" s="73"/>
      <c r="G3236" s="73"/>
      <c r="H3236" s="73"/>
    </row>
    <row r="3237" spans="3:11">
      <c r="C3237" s="301">
        <v>1</v>
      </c>
      <c r="D3237" s="59" t="s">
        <v>5</v>
      </c>
      <c r="E3237" s="302" t="s">
        <v>6</v>
      </c>
      <c r="F3237" s="74">
        <v>0.217</v>
      </c>
      <c r="G3237" s="64">
        <f>VLOOKUP(D3237,upahbahan,3,FALSE)</f>
        <v>100000</v>
      </c>
      <c r="H3237" s="64">
        <f t="shared" ref="H3237:H3240" si="339">F3237*G3237</f>
        <v>21700</v>
      </c>
    </row>
    <row r="3238" spans="3:11">
      <c r="C3238" s="301">
        <v>2</v>
      </c>
      <c r="D3238" s="59" t="s">
        <v>3330</v>
      </c>
      <c r="E3238" s="302" t="s">
        <v>6</v>
      </c>
      <c r="F3238" s="74">
        <v>0.36199999999999999</v>
      </c>
      <c r="G3238" s="64">
        <f>VLOOKUP(D3238,upahbahan,3,FALSE)</f>
        <v>145000</v>
      </c>
      <c r="H3238" s="64">
        <f t="shared" si="339"/>
        <v>52490</v>
      </c>
    </row>
    <row r="3239" spans="3:11">
      <c r="C3239" s="301">
        <v>3</v>
      </c>
      <c r="D3239" s="59" t="s">
        <v>18</v>
      </c>
      <c r="E3239" s="302" t="s">
        <v>6</v>
      </c>
      <c r="F3239" s="74">
        <v>3.5999999999999997E-2</v>
      </c>
      <c r="G3239" s="64">
        <f>VLOOKUP(D3239,upahbahan,3,FALSE)</f>
        <v>175000</v>
      </c>
      <c r="H3239" s="64">
        <f t="shared" si="339"/>
        <v>6299.9999999999991</v>
      </c>
    </row>
    <row r="3240" spans="3:11">
      <c r="C3240" s="301">
        <v>4</v>
      </c>
      <c r="D3240" s="59" t="s">
        <v>19</v>
      </c>
      <c r="E3240" s="302" t="s">
        <v>6</v>
      </c>
      <c r="F3240" s="74">
        <v>1.2E-2</v>
      </c>
      <c r="G3240" s="64">
        <f>VLOOKUP(D3240,upahbahan,3,FALSE)</f>
        <v>200000</v>
      </c>
      <c r="H3240" s="64">
        <f t="shared" si="339"/>
        <v>2400</v>
      </c>
    </row>
    <row r="3241" spans="3:11">
      <c r="C3241" s="83" t="s">
        <v>1210</v>
      </c>
      <c r="D3241" s="80"/>
      <c r="E3241" s="80"/>
      <c r="F3241" s="187"/>
      <c r="G3241" s="218"/>
      <c r="H3241" s="64">
        <f>SUM(H3237:H3240)</f>
        <v>82890</v>
      </c>
      <c r="I3241" s="219"/>
    </row>
    <row r="3242" spans="3:11">
      <c r="C3242" s="72" t="s">
        <v>1211</v>
      </c>
      <c r="D3242" s="59" t="s">
        <v>1212</v>
      </c>
      <c r="E3242" s="73"/>
      <c r="F3242" s="205"/>
      <c r="G3242" s="73"/>
      <c r="H3242" s="73"/>
    </row>
    <row r="3243" spans="3:11">
      <c r="C3243" s="72">
        <v>1</v>
      </c>
      <c r="D3243" s="59" t="s">
        <v>3586</v>
      </c>
      <c r="E3243" s="170" t="s">
        <v>136</v>
      </c>
      <c r="F3243" s="205">
        <v>1.03</v>
      </c>
      <c r="G3243" s="64">
        <f>VLOOKUP(D3243,upahbahan,3,FALSE)</f>
        <v>534000</v>
      </c>
      <c r="H3243" s="64">
        <f t="shared" ref="H3243" si="340">F3243*G3243</f>
        <v>550020</v>
      </c>
    </row>
    <row r="3244" spans="3:11">
      <c r="C3244" s="83" t="s">
        <v>1216</v>
      </c>
      <c r="D3244" s="80"/>
      <c r="E3244" s="80"/>
      <c r="F3244" s="80"/>
      <c r="G3244" s="162"/>
      <c r="H3244" s="64">
        <f>SUM(H3243:H3243)</f>
        <v>550020</v>
      </c>
    </row>
    <row r="3245" spans="3:11">
      <c r="C3245" s="72" t="s">
        <v>1217</v>
      </c>
      <c r="D3245" s="59" t="s">
        <v>1218</v>
      </c>
      <c r="E3245" s="73"/>
      <c r="F3245" s="73"/>
      <c r="G3245" s="73"/>
      <c r="H3245" s="73"/>
    </row>
    <row r="3246" spans="3:11">
      <c r="C3246" s="83" t="s">
        <v>1219</v>
      </c>
      <c r="D3246" s="489"/>
      <c r="E3246" s="489"/>
      <c r="F3246" s="489"/>
      <c r="G3246" s="162"/>
      <c r="H3246" s="303">
        <f>SUM(H3245)</f>
        <v>0</v>
      </c>
    </row>
    <row r="3247" spans="3:11">
      <c r="C3247" s="58" t="s">
        <v>1220</v>
      </c>
      <c r="D3247" s="69" t="s">
        <v>1221</v>
      </c>
      <c r="E3247" s="70"/>
      <c r="F3247" s="70"/>
      <c r="G3247" s="71"/>
      <c r="H3247" s="304">
        <f>H3246+H3244+H3241</f>
        <v>632910</v>
      </c>
      <c r="I3247" s="319"/>
    </row>
    <row r="3248" spans="3:11">
      <c r="C3248" s="58" t="s">
        <v>1222</v>
      </c>
      <c r="D3248" s="69" t="s">
        <v>1325</v>
      </c>
      <c r="E3248" s="70"/>
      <c r="F3248" s="71"/>
      <c r="G3248" s="95">
        <f>$M$9</f>
        <v>0.1</v>
      </c>
      <c r="H3248" s="64">
        <f>H3247*G3248</f>
        <v>63291</v>
      </c>
      <c r="I3248" s="319"/>
    </row>
    <row r="3249" spans="3:11">
      <c r="C3249" s="58" t="s">
        <v>1223</v>
      </c>
      <c r="D3249" s="69" t="s">
        <v>1224</v>
      </c>
      <c r="E3249" s="70"/>
      <c r="F3249" s="70"/>
      <c r="G3249" s="71"/>
      <c r="H3249" s="305">
        <f>SUM(H3247:H3248)</f>
        <v>696201</v>
      </c>
      <c r="I3249" s="319"/>
    </row>
    <row r="3251" spans="3:11">
      <c r="C3251" s="53" t="s">
        <v>3588</v>
      </c>
      <c r="D3251" s="366" t="s">
        <v>3589</v>
      </c>
      <c r="E3251" s="315"/>
      <c r="F3251" s="315"/>
      <c r="G3251" s="315"/>
      <c r="H3251" s="315"/>
      <c r="I3251" s="56">
        <f>ROUNDDOWN(H3266,-2)</f>
        <v>3705200</v>
      </c>
      <c r="J3251" s="159"/>
      <c r="K3251" s="325"/>
    </row>
    <row r="3252" spans="3:11" ht="27.6">
      <c r="C3252" s="300" t="s">
        <v>1197</v>
      </c>
      <c r="D3252" s="300" t="s">
        <v>1198</v>
      </c>
      <c r="E3252" s="300" t="s">
        <v>1199</v>
      </c>
      <c r="F3252" s="300" t="s">
        <v>1200</v>
      </c>
      <c r="G3252" s="300" t="s">
        <v>1201</v>
      </c>
      <c r="H3252" s="300" t="s">
        <v>1202</v>
      </c>
    </row>
    <row r="3253" spans="3:11">
      <c r="C3253" s="72" t="s">
        <v>1203</v>
      </c>
      <c r="D3253" s="59" t="s">
        <v>1204</v>
      </c>
      <c r="E3253" s="73"/>
      <c r="F3253" s="73"/>
      <c r="G3253" s="73"/>
      <c r="H3253" s="73"/>
    </row>
    <row r="3254" spans="3:11">
      <c r="C3254" s="301">
        <v>1</v>
      </c>
      <c r="D3254" s="59" t="s">
        <v>5</v>
      </c>
      <c r="E3254" s="302" t="s">
        <v>6</v>
      </c>
      <c r="F3254" s="74">
        <v>0.32400000000000001</v>
      </c>
      <c r="G3254" s="64">
        <f>VLOOKUP(D3254,upahbahan,3,FALSE)</f>
        <v>100000</v>
      </c>
      <c r="H3254" s="64">
        <f t="shared" ref="H3254:H3257" si="341">F3254*G3254</f>
        <v>32400</v>
      </c>
    </row>
    <row r="3255" spans="3:11">
      <c r="C3255" s="301">
        <v>2</v>
      </c>
      <c r="D3255" s="59" t="s">
        <v>3330</v>
      </c>
      <c r="E3255" s="302" t="s">
        <v>6</v>
      </c>
      <c r="F3255" s="74">
        <v>0.54100000000000004</v>
      </c>
      <c r="G3255" s="64">
        <f>VLOOKUP(D3255,upahbahan,3,FALSE)</f>
        <v>145000</v>
      </c>
      <c r="H3255" s="64">
        <f t="shared" si="341"/>
        <v>78445</v>
      </c>
    </row>
    <row r="3256" spans="3:11">
      <c r="C3256" s="301">
        <v>3</v>
      </c>
      <c r="D3256" s="59" t="s">
        <v>18</v>
      </c>
      <c r="E3256" s="302" t="s">
        <v>6</v>
      </c>
      <c r="F3256" s="74">
        <v>5.3999999999999999E-2</v>
      </c>
      <c r="G3256" s="64">
        <f>VLOOKUP(D3256,upahbahan,3,FALSE)</f>
        <v>175000</v>
      </c>
      <c r="H3256" s="64">
        <f t="shared" si="341"/>
        <v>9450</v>
      </c>
    </row>
    <row r="3257" spans="3:11">
      <c r="C3257" s="301">
        <v>4</v>
      </c>
      <c r="D3257" s="59" t="s">
        <v>19</v>
      </c>
      <c r="E3257" s="302" t="s">
        <v>6</v>
      </c>
      <c r="F3257" s="74">
        <v>1.7999999999999999E-2</v>
      </c>
      <c r="G3257" s="64">
        <f>VLOOKUP(D3257,upahbahan,3,FALSE)</f>
        <v>200000</v>
      </c>
      <c r="H3257" s="64">
        <f t="shared" si="341"/>
        <v>3599.9999999999995</v>
      </c>
    </row>
    <row r="3258" spans="3:11">
      <c r="C3258" s="83" t="s">
        <v>1210</v>
      </c>
      <c r="D3258" s="80"/>
      <c r="E3258" s="80"/>
      <c r="F3258" s="187"/>
      <c r="G3258" s="218"/>
      <c r="H3258" s="64">
        <f>SUM(H3254:H3257)</f>
        <v>123895</v>
      </c>
      <c r="I3258" s="219"/>
    </row>
    <row r="3259" spans="3:11">
      <c r="C3259" s="72" t="s">
        <v>1211</v>
      </c>
      <c r="D3259" s="59" t="s">
        <v>1212</v>
      </c>
      <c r="E3259" s="73"/>
      <c r="F3259" s="205"/>
      <c r="G3259" s="73"/>
      <c r="H3259" s="73"/>
    </row>
    <row r="3260" spans="3:11">
      <c r="C3260" s="72">
        <v>1</v>
      </c>
      <c r="D3260" s="59" t="s">
        <v>3590</v>
      </c>
      <c r="E3260" s="170" t="s">
        <v>136</v>
      </c>
      <c r="F3260" s="205">
        <v>1.03</v>
      </c>
      <c r="G3260" s="64">
        <f>VLOOKUP(D3260,upahbahan,3,FALSE)</f>
        <v>3150000</v>
      </c>
      <c r="H3260" s="64">
        <f t="shared" ref="H3260" si="342">F3260*G3260</f>
        <v>3244500</v>
      </c>
    </row>
    <row r="3261" spans="3:11">
      <c r="C3261" s="83" t="s">
        <v>1216</v>
      </c>
      <c r="D3261" s="80"/>
      <c r="E3261" s="80"/>
      <c r="F3261" s="80"/>
      <c r="G3261" s="162"/>
      <c r="H3261" s="64">
        <f>SUM(H3260:H3260)</f>
        <v>3244500</v>
      </c>
    </row>
    <row r="3262" spans="3:11">
      <c r="C3262" s="72" t="s">
        <v>1217</v>
      </c>
      <c r="D3262" s="59" t="s">
        <v>1218</v>
      </c>
      <c r="E3262" s="73"/>
      <c r="F3262" s="73"/>
      <c r="G3262" s="73"/>
      <c r="H3262" s="73"/>
    </row>
    <row r="3263" spans="3:11">
      <c r="C3263" s="83" t="s">
        <v>1219</v>
      </c>
      <c r="D3263" s="489"/>
      <c r="E3263" s="489"/>
      <c r="F3263" s="489"/>
      <c r="G3263" s="162"/>
      <c r="H3263" s="303">
        <f>SUM(H3262)</f>
        <v>0</v>
      </c>
    </row>
    <row r="3264" spans="3:11">
      <c r="C3264" s="58" t="s">
        <v>1220</v>
      </c>
      <c r="D3264" s="69" t="s">
        <v>1221</v>
      </c>
      <c r="E3264" s="70"/>
      <c r="F3264" s="70"/>
      <c r="G3264" s="71"/>
      <c r="H3264" s="304">
        <f>H3263+H3261+H3258</f>
        <v>3368395</v>
      </c>
      <c r="I3264" s="319"/>
    </row>
    <row r="3265" spans="3:11">
      <c r="C3265" s="58" t="s">
        <v>1222</v>
      </c>
      <c r="D3265" s="69" t="s">
        <v>1325</v>
      </c>
      <c r="E3265" s="70"/>
      <c r="F3265" s="71"/>
      <c r="G3265" s="95">
        <f>$M$9</f>
        <v>0.1</v>
      </c>
      <c r="H3265" s="64">
        <f>H3264*G3265</f>
        <v>336839.5</v>
      </c>
      <c r="I3265" s="319"/>
    </row>
    <row r="3266" spans="3:11">
      <c r="C3266" s="58" t="s">
        <v>1223</v>
      </c>
      <c r="D3266" s="69" t="s">
        <v>1224</v>
      </c>
      <c r="E3266" s="70"/>
      <c r="F3266" s="70"/>
      <c r="G3266" s="71"/>
      <c r="H3266" s="305">
        <f>SUM(H3264:H3265)</f>
        <v>3705234.5</v>
      </c>
      <c r="I3266" s="319"/>
    </row>
    <row r="3268" spans="3:11">
      <c r="C3268" s="53" t="s">
        <v>3592</v>
      </c>
      <c r="D3268" s="366" t="s">
        <v>3593</v>
      </c>
      <c r="E3268" s="315"/>
      <c r="F3268" s="315"/>
      <c r="G3268" s="315"/>
      <c r="H3268" s="315"/>
      <c r="I3268" s="56">
        <f>ROUNDDOWN(H3283,-2)</f>
        <v>2577400</v>
      </c>
      <c r="J3268" s="159"/>
      <c r="K3268" s="325"/>
    </row>
    <row r="3269" spans="3:11" ht="27.6">
      <c r="C3269" s="300" t="s">
        <v>1197</v>
      </c>
      <c r="D3269" s="300" t="s">
        <v>1198</v>
      </c>
      <c r="E3269" s="300" t="s">
        <v>1199</v>
      </c>
      <c r="F3269" s="300" t="s">
        <v>1200</v>
      </c>
      <c r="G3269" s="300" t="s">
        <v>1201</v>
      </c>
      <c r="H3269" s="300" t="s">
        <v>1202</v>
      </c>
    </row>
    <row r="3270" spans="3:11">
      <c r="C3270" s="72" t="s">
        <v>1203</v>
      </c>
      <c r="D3270" s="59" t="s">
        <v>1204</v>
      </c>
      <c r="E3270" s="73"/>
      <c r="F3270" s="73"/>
      <c r="G3270" s="73"/>
      <c r="H3270" s="73"/>
    </row>
    <row r="3271" spans="3:11">
      <c r="C3271" s="301">
        <v>1</v>
      </c>
      <c r="D3271" s="59" t="s">
        <v>5</v>
      </c>
      <c r="E3271" s="302" t="s">
        <v>6</v>
      </c>
      <c r="F3271" s="74">
        <v>0.63600000000000001</v>
      </c>
      <c r="G3271" s="64">
        <f>VLOOKUP(D3271,upahbahan,3,FALSE)</f>
        <v>100000</v>
      </c>
      <c r="H3271" s="64">
        <f t="shared" ref="H3271:H3274" si="343">F3271*G3271</f>
        <v>63600</v>
      </c>
    </row>
    <row r="3272" spans="3:11">
      <c r="C3272" s="301">
        <v>2</v>
      </c>
      <c r="D3272" s="59" t="s">
        <v>3330</v>
      </c>
      <c r="E3272" s="302" t="s">
        <v>6</v>
      </c>
      <c r="F3272" s="74">
        <v>1.0620000000000001</v>
      </c>
      <c r="G3272" s="64">
        <f>VLOOKUP(D3272,upahbahan,3,FALSE)</f>
        <v>145000</v>
      </c>
      <c r="H3272" s="64">
        <f t="shared" si="343"/>
        <v>153990</v>
      </c>
    </row>
    <row r="3273" spans="3:11">
      <c r="C3273" s="301">
        <v>3</v>
      </c>
      <c r="D3273" s="59" t="s">
        <v>18</v>
      </c>
      <c r="E3273" s="302" t="s">
        <v>6</v>
      </c>
      <c r="F3273" s="74">
        <v>0.106</v>
      </c>
      <c r="G3273" s="64">
        <f>VLOOKUP(D3273,upahbahan,3,FALSE)</f>
        <v>175000</v>
      </c>
      <c r="H3273" s="64">
        <f t="shared" si="343"/>
        <v>18550</v>
      </c>
    </row>
    <row r="3274" spans="3:11">
      <c r="C3274" s="301">
        <v>4</v>
      </c>
      <c r="D3274" s="59" t="s">
        <v>19</v>
      </c>
      <c r="E3274" s="302" t="s">
        <v>6</v>
      </c>
      <c r="F3274" s="74">
        <v>3.5000000000000003E-2</v>
      </c>
      <c r="G3274" s="64">
        <f>VLOOKUP(D3274,upahbahan,3,FALSE)</f>
        <v>200000</v>
      </c>
      <c r="H3274" s="64">
        <f t="shared" si="343"/>
        <v>7000.0000000000009</v>
      </c>
    </row>
    <row r="3275" spans="3:11">
      <c r="C3275" s="83" t="s">
        <v>1210</v>
      </c>
      <c r="D3275" s="80"/>
      <c r="E3275" s="80"/>
      <c r="F3275" s="187"/>
      <c r="G3275" s="218"/>
      <c r="H3275" s="64">
        <f>SUM(H3271:H3274)</f>
        <v>243140</v>
      </c>
      <c r="I3275" s="219"/>
    </row>
    <row r="3276" spans="3:11">
      <c r="C3276" s="72" t="s">
        <v>1211</v>
      </c>
      <c r="D3276" s="59" t="s">
        <v>1212</v>
      </c>
      <c r="E3276" s="73"/>
      <c r="F3276" s="205"/>
      <c r="G3276" s="73"/>
      <c r="H3276" s="73"/>
    </row>
    <row r="3277" spans="3:11" ht="27.6">
      <c r="C3277" s="72">
        <v>1</v>
      </c>
      <c r="D3277" s="59" t="s">
        <v>3594</v>
      </c>
      <c r="E3277" s="170" t="s">
        <v>2188</v>
      </c>
      <c r="F3277" s="205">
        <v>1.05</v>
      </c>
      <c r="G3277" s="64">
        <f>VLOOKUP(D3277,upahbahan,3,FALSE)</f>
        <v>2000000</v>
      </c>
      <c r="H3277" s="64">
        <f t="shared" ref="H3277" si="344">F3277*G3277</f>
        <v>2100000</v>
      </c>
    </row>
    <row r="3278" spans="3:11">
      <c r="C3278" s="83" t="s">
        <v>1216</v>
      </c>
      <c r="D3278" s="80"/>
      <c r="E3278" s="80"/>
      <c r="F3278" s="80"/>
      <c r="G3278" s="162"/>
      <c r="H3278" s="64">
        <f>SUM(H3277:H3277)</f>
        <v>2100000</v>
      </c>
    </row>
    <row r="3279" spans="3:11">
      <c r="C3279" s="72" t="s">
        <v>1217</v>
      </c>
      <c r="D3279" s="59" t="s">
        <v>1218</v>
      </c>
      <c r="E3279" s="73"/>
      <c r="F3279" s="73"/>
      <c r="G3279" s="73"/>
      <c r="H3279" s="73"/>
    </row>
    <row r="3280" spans="3:11">
      <c r="C3280" s="83" t="s">
        <v>1219</v>
      </c>
      <c r="D3280" s="489"/>
      <c r="E3280" s="489"/>
      <c r="F3280" s="489"/>
      <c r="G3280" s="162"/>
      <c r="H3280" s="303">
        <f>SUM(H3279)</f>
        <v>0</v>
      </c>
    </row>
    <row r="3281" spans="3:11">
      <c r="C3281" s="58" t="s">
        <v>1220</v>
      </c>
      <c r="D3281" s="69" t="s">
        <v>1221</v>
      </c>
      <c r="E3281" s="70"/>
      <c r="F3281" s="70"/>
      <c r="G3281" s="71"/>
      <c r="H3281" s="304">
        <f>H3280+H3278+H3275</f>
        <v>2343140</v>
      </c>
      <c r="I3281" s="319"/>
    </row>
    <row r="3282" spans="3:11">
      <c r="C3282" s="58" t="s">
        <v>1222</v>
      </c>
      <c r="D3282" s="69" t="s">
        <v>1325</v>
      </c>
      <c r="E3282" s="70"/>
      <c r="F3282" s="71"/>
      <c r="G3282" s="95">
        <f>$M$9</f>
        <v>0.1</v>
      </c>
      <c r="H3282" s="64">
        <f>H3281*G3282</f>
        <v>234314</v>
      </c>
      <c r="I3282" s="319"/>
    </row>
    <row r="3283" spans="3:11">
      <c r="C3283" s="58" t="s">
        <v>1223</v>
      </c>
      <c r="D3283" s="69" t="s">
        <v>1224</v>
      </c>
      <c r="E3283" s="70"/>
      <c r="F3283" s="70"/>
      <c r="G3283" s="71"/>
      <c r="H3283" s="305">
        <f>SUM(H3281:H3282)</f>
        <v>2577454</v>
      </c>
      <c r="I3283" s="319"/>
    </row>
    <row r="3285" spans="3:11">
      <c r="C3285" s="53" t="s">
        <v>3595</v>
      </c>
      <c r="D3285" s="366" t="s">
        <v>3596</v>
      </c>
      <c r="E3285" s="315"/>
      <c r="F3285" s="315"/>
      <c r="G3285" s="315"/>
      <c r="H3285" s="315"/>
      <c r="I3285" s="56">
        <f>ROUNDDOWN(H3300,-2)</f>
        <v>39421900</v>
      </c>
      <c r="J3285" s="159"/>
      <c r="K3285" s="325"/>
    </row>
    <row r="3286" spans="3:11" ht="27.6">
      <c r="C3286" s="300" t="s">
        <v>1197</v>
      </c>
      <c r="D3286" s="300" t="s">
        <v>1198</v>
      </c>
      <c r="E3286" s="300" t="s">
        <v>1199</v>
      </c>
      <c r="F3286" s="300" t="s">
        <v>1200</v>
      </c>
      <c r="G3286" s="300" t="s">
        <v>1201</v>
      </c>
      <c r="H3286" s="300" t="s">
        <v>1202</v>
      </c>
    </row>
    <row r="3287" spans="3:11">
      <c r="C3287" s="72" t="s">
        <v>1203</v>
      </c>
      <c r="D3287" s="59" t="s">
        <v>1204</v>
      </c>
      <c r="E3287" s="73"/>
      <c r="F3287" s="73"/>
      <c r="G3287" s="73"/>
      <c r="H3287" s="73"/>
    </row>
    <row r="3288" spans="3:11">
      <c r="C3288" s="301">
        <v>1</v>
      </c>
      <c r="D3288" s="59" t="s">
        <v>5</v>
      </c>
      <c r="E3288" s="302" t="s">
        <v>6</v>
      </c>
      <c r="F3288" s="74">
        <v>0.63600000000000001</v>
      </c>
      <c r="G3288" s="64">
        <f>VLOOKUP(D3288,upahbahan,3,FALSE)</f>
        <v>100000</v>
      </c>
      <c r="H3288" s="64">
        <f t="shared" ref="H3288:H3291" si="345">F3288*G3288</f>
        <v>63600</v>
      </c>
    </row>
    <row r="3289" spans="3:11">
      <c r="C3289" s="301">
        <v>2</v>
      </c>
      <c r="D3289" s="59" t="s">
        <v>3330</v>
      </c>
      <c r="E3289" s="302" t="s">
        <v>6</v>
      </c>
      <c r="F3289" s="74">
        <v>1.0620000000000001</v>
      </c>
      <c r="G3289" s="64">
        <f>VLOOKUP(D3289,upahbahan,3,FALSE)</f>
        <v>145000</v>
      </c>
      <c r="H3289" s="64">
        <f t="shared" si="345"/>
        <v>153990</v>
      </c>
    </row>
    <row r="3290" spans="3:11">
      <c r="C3290" s="301">
        <v>3</v>
      </c>
      <c r="D3290" s="59" t="s">
        <v>18</v>
      </c>
      <c r="E3290" s="302" t="s">
        <v>6</v>
      </c>
      <c r="F3290" s="74">
        <v>0.106</v>
      </c>
      <c r="G3290" s="64">
        <f>VLOOKUP(D3290,upahbahan,3,FALSE)</f>
        <v>175000</v>
      </c>
      <c r="H3290" s="64">
        <f t="shared" si="345"/>
        <v>18550</v>
      </c>
    </row>
    <row r="3291" spans="3:11">
      <c r="C3291" s="301">
        <v>4</v>
      </c>
      <c r="D3291" s="59" t="s">
        <v>19</v>
      </c>
      <c r="E3291" s="302" t="s">
        <v>6</v>
      </c>
      <c r="F3291" s="74">
        <v>3.5000000000000003E-2</v>
      </c>
      <c r="G3291" s="64">
        <f>VLOOKUP(D3291,upahbahan,3,FALSE)</f>
        <v>200000</v>
      </c>
      <c r="H3291" s="64">
        <f t="shared" si="345"/>
        <v>7000.0000000000009</v>
      </c>
    </row>
    <row r="3292" spans="3:11">
      <c r="C3292" s="83" t="s">
        <v>1210</v>
      </c>
      <c r="D3292" s="80"/>
      <c r="E3292" s="80"/>
      <c r="F3292" s="187"/>
      <c r="G3292" s="218"/>
      <c r="H3292" s="64">
        <f>SUM(H3288:H3291)</f>
        <v>243140</v>
      </c>
      <c r="I3292" s="219"/>
    </row>
    <row r="3293" spans="3:11">
      <c r="C3293" s="72" t="s">
        <v>1211</v>
      </c>
      <c r="D3293" s="59" t="s">
        <v>1212</v>
      </c>
      <c r="E3293" s="73"/>
      <c r="F3293" s="205"/>
      <c r="G3293" s="73"/>
      <c r="H3293" s="73"/>
    </row>
    <row r="3294" spans="3:11">
      <c r="C3294" s="72">
        <v>1</v>
      </c>
      <c r="D3294" s="59" t="s">
        <v>3597</v>
      </c>
      <c r="E3294" s="170" t="s">
        <v>2188</v>
      </c>
      <c r="F3294" s="171">
        <v>1.05</v>
      </c>
      <c r="G3294" s="64">
        <f>VLOOKUP(D3294,upahbahan,3,FALSE)</f>
        <v>33900000</v>
      </c>
      <c r="H3294" s="64">
        <f t="shared" ref="H3294" si="346">F3294*G3294</f>
        <v>35595000</v>
      </c>
    </row>
    <row r="3295" spans="3:11">
      <c r="C3295" s="83" t="s">
        <v>1216</v>
      </c>
      <c r="D3295" s="80"/>
      <c r="E3295" s="80"/>
      <c r="F3295" s="80"/>
      <c r="G3295" s="162"/>
      <c r="H3295" s="64">
        <f>SUM(H3294:H3294)</f>
        <v>35595000</v>
      </c>
    </row>
    <row r="3296" spans="3:11">
      <c r="C3296" s="72" t="s">
        <v>1217</v>
      </c>
      <c r="D3296" s="59" t="s">
        <v>1218</v>
      </c>
      <c r="E3296" s="73"/>
      <c r="F3296" s="73"/>
      <c r="G3296" s="73"/>
      <c r="H3296" s="73"/>
    </row>
    <row r="3297" spans="3:11">
      <c r="C3297" s="83" t="s">
        <v>1219</v>
      </c>
      <c r="D3297" s="489"/>
      <c r="E3297" s="489"/>
      <c r="F3297" s="489"/>
      <c r="G3297" s="162"/>
      <c r="H3297" s="303">
        <f>SUM(H3296)</f>
        <v>0</v>
      </c>
    </row>
    <row r="3298" spans="3:11">
      <c r="C3298" s="58" t="s">
        <v>1220</v>
      </c>
      <c r="D3298" s="69" t="s">
        <v>1221</v>
      </c>
      <c r="E3298" s="70"/>
      <c r="F3298" s="70"/>
      <c r="G3298" s="71"/>
      <c r="H3298" s="304">
        <f>H3297+H3295+H3292</f>
        <v>35838140</v>
      </c>
      <c r="I3298" s="319"/>
    </row>
    <row r="3299" spans="3:11">
      <c r="C3299" s="58" t="s">
        <v>1222</v>
      </c>
      <c r="D3299" s="69" t="s">
        <v>1325</v>
      </c>
      <c r="E3299" s="70"/>
      <c r="F3299" s="71"/>
      <c r="G3299" s="95">
        <f>$M$9</f>
        <v>0.1</v>
      </c>
      <c r="H3299" s="64">
        <f>H3298*G3299</f>
        <v>3583814</v>
      </c>
      <c r="I3299" s="319"/>
    </row>
    <row r="3300" spans="3:11">
      <c r="C3300" s="58" t="s">
        <v>1223</v>
      </c>
      <c r="D3300" s="69" t="s">
        <v>1224</v>
      </c>
      <c r="E3300" s="70"/>
      <c r="F3300" s="70"/>
      <c r="G3300" s="71"/>
      <c r="H3300" s="305">
        <f>SUM(H3298:H3299)</f>
        <v>39421954</v>
      </c>
      <c r="I3300" s="319"/>
    </row>
    <row r="3302" spans="3:11">
      <c r="C3302" s="54" t="s">
        <v>6027</v>
      </c>
      <c r="D3302" s="54" t="s">
        <v>6028</v>
      </c>
    </row>
    <row r="3304" spans="3:11">
      <c r="C3304" s="54" t="s">
        <v>3598</v>
      </c>
      <c r="D3304" s="54" t="s">
        <v>3599</v>
      </c>
    </row>
    <row r="3305" spans="3:11">
      <c r="C3305" s="53" t="s">
        <v>3600</v>
      </c>
      <c r="D3305" s="366" t="s">
        <v>3601</v>
      </c>
      <c r="E3305" s="315"/>
      <c r="F3305" s="315"/>
      <c r="G3305" s="315"/>
      <c r="H3305" s="315"/>
      <c r="I3305" s="56">
        <f>ROUNDDOWN(H3327,-2)</f>
        <v>14885700</v>
      </c>
      <c r="J3305" s="159"/>
      <c r="K3305" s="325"/>
    </row>
    <row r="3306" spans="3:11" ht="27.6">
      <c r="C3306" s="300" t="s">
        <v>1197</v>
      </c>
      <c r="D3306" s="300" t="s">
        <v>1198</v>
      </c>
      <c r="E3306" s="300" t="s">
        <v>1199</v>
      </c>
      <c r="F3306" s="300" t="s">
        <v>1200</v>
      </c>
      <c r="G3306" s="300" t="s">
        <v>1201</v>
      </c>
      <c r="H3306" s="300" t="s">
        <v>1202</v>
      </c>
    </row>
    <row r="3307" spans="3:11">
      <c r="C3307" s="72" t="s">
        <v>1203</v>
      </c>
      <c r="D3307" s="59" t="s">
        <v>1204</v>
      </c>
      <c r="E3307" s="73"/>
      <c r="F3307" s="73"/>
      <c r="G3307" s="73"/>
      <c r="H3307" s="73"/>
    </row>
    <row r="3308" spans="3:11">
      <c r="C3308" s="301">
        <v>1</v>
      </c>
      <c r="D3308" s="59" t="s">
        <v>5</v>
      </c>
      <c r="E3308" s="302" t="s">
        <v>6</v>
      </c>
      <c r="F3308" s="74">
        <v>4</v>
      </c>
      <c r="G3308" s="64">
        <f>VLOOKUP(D3308,upahbahan,3,FALSE)</f>
        <v>100000</v>
      </c>
      <c r="H3308" s="64">
        <f t="shared" ref="H3308:H3311" si="347">F3308*G3308</f>
        <v>400000</v>
      </c>
    </row>
    <row r="3309" spans="3:11">
      <c r="C3309" s="301">
        <v>2</v>
      </c>
      <c r="D3309" s="59" t="s">
        <v>3330</v>
      </c>
      <c r="E3309" s="302" t="s">
        <v>6</v>
      </c>
      <c r="F3309" s="74">
        <v>2</v>
      </c>
      <c r="G3309" s="64">
        <f>VLOOKUP(D3309,upahbahan,3,FALSE)</f>
        <v>145000</v>
      </c>
      <c r="H3309" s="64">
        <f t="shared" si="347"/>
        <v>290000</v>
      </c>
    </row>
    <row r="3310" spans="3:11">
      <c r="C3310" s="301">
        <v>3</v>
      </c>
      <c r="D3310" s="59" t="s">
        <v>18</v>
      </c>
      <c r="E3310" s="302" t="s">
        <v>6</v>
      </c>
      <c r="F3310" s="74">
        <v>0.2</v>
      </c>
      <c r="G3310" s="64">
        <f>VLOOKUP(D3310,upahbahan,3,FALSE)</f>
        <v>175000</v>
      </c>
      <c r="H3310" s="64">
        <f t="shared" si="347"/>
        <v>35000</v>
      </c>
    </row>
    <row r="3311" spans="3:11">
      <c r="C3311" s="301">
        <v>4</v>
      </c>
      <c r="D3311" s="59" t="s">
        <v>19</v>
      </c>
      <c r="E3311" s="302" t="s">
        <v>6</v>
      </c>
      <c r="F3311" s="74">
        <v>6.7000000000000004E-2</v>
      </c>
      <c r="G3311" s="64">
        <f>VLOOKUP(D3311,upahbahan,3,FALSE)</f>
        <v>200000</v>
      </c>
      <c r="H3311" s="64">
        <f t="shared" si="347"/>
        <v>13400</v>
      </c>
    </row>
    <row r="3312" spans="3:11">
      <c r="C3312" s="83" t="s">
        <v>1210</v>
      </c>
      <c r="D3312" s="80"/>
      <c r="E3312" s="80"/>
      <c r="F3312" s="187"/>
      <c r="G3312" s="218"/>
      <c r="H3312" s="64">
        <f>SUM(H3308:H3311)</f>
        <v>738400</v>
      </c>
      <c r="I3312" s="219"/>
    </row>
    <row r="3313" spans="3:9">
      <c r="C3313" s="72" t="s">
        <v>1211</v>
      </c>
      <c r="D3313" s="59" t="s">
        <v>1212</v>
      </c>
      <c r="E3313" s="73"/>
      <c r="F3313" s="205"/>
      <c r="G3313" s="73"/>
      <c r="H3313" s="73"/>
    </row>
    <row r="3314" spans="3:9" ht="41.4">
      <c r="C3314" s="72">
        <v>1</v>
      </c>
      <c r="D3314" s="59" t="s">
        <v>6029</v>
      </c>
      <c r="E3314" s="170" t="s">
        <v>2188</v>
      </c>
      <c r="F3314" s="171">
        <v>1</v>
      </c>
      <c r="G3314" s="64">
        <f>VLOOKUP(D3314,upahbahan,3,FALSE)</f>
        <v>829900</v>
      </c>
      <c r="H3314" s="64">
        <f>F3314*G3314</f>
        <v>829900</v>
      </c>
    </row>
    <row r="3315" spans="3:9" ht="27.6">
      <c r="C3315" s="72">
        <v>2</v>
      </c>
      <c r="D3315" s="59" t="s">
        <v>6636</v>
      </c>
      <c r="E3315" s="170" t="s">
        <v>2188</v>
      </c>
      <c r="F3315" s="171">
        <v>1</v>
      </c>
      <c r="G3315" s="64">
        <f t="shared" ref="G3315:G3321" si="348">VLOOKUP(D3315,upahbahan,3,FALSE)</f>
        <v>135000</v>
      </c>
      <c r="H3315" s="64">
        <f t="shared" ref="H3315:H3321" si="349">F3315*G3315</f>
        <v>135000</v>
      </c>
    </row>
    <row r="3316" spans="3:9" ht="27.6">
      <c r="C3316" s="72">
        <v>3</v>
      </c>
      <c r="D3316" s="59" t="s">
        <v>6637</v>
      </c>
      <c r="E3316" s="170" t="s">
        <v>107</v>
      </c>
      <c r="F3316" s="171">
        <v>6</v>
      </c>
      <c r="G3316" s="64">
        <f t="shared" si="348"/>
        <v>1135000</v>
      </c>
      <c r="H3316" s="64">
        <f t="shared" si="349"/>
        <v>6810000</v>
      </c>
    </row>
    <row r="3317" spans="3:9">
      <c r="C3317" s="72">
        <v>4</v>
      </c>
      <c r="D3317" s="59" t="s">
        <v>6638</v>
      </c>
      <c r="E3317" s="170" t="s">
        <v>6643</v>
      </c>
      <c r="F3317" s="171">
        <v>1</v>
      </c>
      <c r="G3317" s="64">
        <f t="shared" si="348"/>
        <v>245000</v>
      </c>
      <c r="H3317" s="64">
        <f t="shared" si="349"/>
        <v>245000</v>
      </c>
    </row>
    <row r="3318" spans="3:9">
      <c r="C3318" s="72">
        <v>5</v>
      </c>
      <c r="D3318" s="59" t="s">
        <v>6639</v>
      </c>
      <c r="E3318" s="170" t="s">
        <v>1304</v>
      </c>
      <c r="F3318" s="171">
        <v>26.4</v>
      </c>
      <c r="G3318" s="64">
        <f t="shared" si="348"/>
        <v>145000</v>
      </c>
      <c r="H3318" s="64">
        <f t="shared" si="349"/>
        <v>3828000</v>
      </c>
    </row>
    <row r="3319" spans="3:9">
      <c r="C3319" s="72">
        <v>6</v>
      </c>
      <c r="D3319" s="59" t="s">
        <v>6640</v>
      </c>
      <c r="E3319" s="170" t="s">
        <v>1304</v>
      </c>
      <c r="F3319" s="171">
        <v>4.4000000000000004</v>
      </c>
      <c r="G3319" s="64">
        <f t="shared" si="348"/>
        <v>26400</v>
      </c>
      <c r="H3319" s="64">
        <f t="shared" si="349"/>
        <v>116160.00000000001</v>
      </c>
    </row>
    <row r="3320" spans="3:9">
      <c r="C3320" s="72">
        <v>7</v>
      </c>
      <c r="D3320" s="59" t="s">
        <v>6641</v>
      </c>
      <c r="E3320" s="170" t="s">
        <v>2188</v>
      </c>
      <c r="F3320" s="171">
        <v>6</v>
      </c>
      <c r="G3320" s="64">
        <f t="shared" si="348"/>
        <v>130000</v>
      </c>
      <c r="H3320" s="64">
        <f t="shared" si="349"/>
        <v>780000</v>
      </c>
    </row>
    <row r="3321" spans="3:9">
      <c r="C3321" s="72">
        <v>8</v>
      </c>
      <c r="D3321" s="59" t="s">
        <v>6642</v>
      </c>
      <c r="E3321" s="170" t="s">
        <v>6644</v>
      </c>
      <c r="F3321" s="171">
        <v>1</v>
      </c>
      <c r="G3321" s="64">
        <f t="shared" si="348"/>
        <v>50000</v>
      </c>
      <c r="H3321" s="64">
        <f t="shared" si="349"/>
        <v>50000</v>
      </c>
    </row>
    <row r="3322" spans="3:9">
      <c r="C3322" s="83" t="s">
        <v>1216</v>
      </c>
      <c r="D3322" s="80"/>
      <c r="E3322" s="80"/>
      <c r="F3322" s="80"/>
      <c r="G3322" s="162"/>
      <c r="H3322" s="64">
        <f>SUM(H3314:H3321)</f>
        <v>12794060</v>
      </c>
    </row>
    <row r="3323" spans="3:9">
      <c r="C3323" s="72" t="s">
        <v>1217</v>
      </c>
      <c r="D3323" s="59" t="s">
        <v>1218</v>
      </c>
      <c r="E3323" s="73"/>
      <c r="F3323" s="73"/>
      <c r="G3323" s="73"/>
      <c r="H3323" s="73"/>
    </row>
    <row r="3324" spans="3:9">
      <c r="C3324" s="83" t="s">
        <v>1219</v>
      </c>
      <c r="D3324" s="489"/>
      <c r="E3324" s="489"/>
      <c r="F3324" s="489"/>
      <c r="G3324" s="162"/>
      <c r="H3324" s="303">
        <f>SUM(H3323)</f>
        <v>0</v>
      </c>
    </row>
    <row r="3325" spans="3:9">
      <c r="C3325" s="58" t="s">
        <v>1220</v>
      </c>
      <c r="D3325" s="69" t="s">
        <v>1221</v>
      </c>
      <c r="E3325" s="70"/>
      <c r="F3325" s="70"/>
      <c r="G3325" s="71"/>
      <c r="H3325" s="304">
        <f>H3324+H3322+H3312</f>
        <v>13532460</v>
      </c>
      <c r="I3325" s="319"/>
    </row>
    <row r="3326" spans="3:9">
      <c r="C3326" s="58" t="s">
        <v>1222</v>
      </c>
      <c r="D3326" s="69" t="s">
        <v>1325</v>
      </c>
      <c r="E3326" s="70"/>
      <c r="F3326" s="71"/>
      <c r="G3326" s="95">
        <f>$M$9</f>
        <v>0.1</v>
      </c>
      <c r="H3326" s="64">
        <f>H3325*G3326</f>
        <v>1353246</v>
      </c>
      <c r="I3326" s="319"/>
    </row>
    <row r="3327" spans="3:9">
      <c r="C3327" s="58" t="s">
        <v>1223</v>
      </c>
      <c r="D3327" s="69" t="s">
        <v>1224</v>
      </c>
      <c r="E3327" s="70"/>
      <c r="F3327" s="70"/>
      <c r="G3327" s="71"/>
      <c r="H3327" s="305">
        <f>SUM(H3325:H3326)</f>
        <v>14885706</v>
      </c>
      <c r="I3327" s="319"/>
    </row>
    <row r="3329" spans="3:11">
      <c r="C3329" s="53" t="s">
        <v>6646</v>
      </c>
      <c r="D3329" s="366" t="s">
        <v>6647</v>
      </c>
      <c r="E3329" s="315"/>
      <c r="F3329" s="315"/>
      <c r="G3329" s="315"/>
      <c r="H3329" s="315"/>
      <c r="I3329" s="56">
        <f>ROUNDDOWN(H3351,-2)</f>
        <v>18390300</v>
      </c>
      <c r="J3329" s="159"/>
      <c r="K3329" s="325"/>
    </row>
    <row r="3330" spans="3:11" ht="27.6">
      <c r="C3330" s="300" t="s">
        <v>1197</v>
      </c>
      <c r="D3330" s="300" t="s">
        <v>1198</v>
      </c>
      <c r="E3330" s="300" t="s">
        <v>1199</v>
      </c>
      <c r="F3330" s="300" t="s">
        <v>1200</v>
      </c>
      <c r="G3330" s="300" t="s">
        <v>1201</v>
      </c>
      <c r="H3330" s="300" t="s">
        <v>1202</v>
      </c>
    </row>
    <row r="3331" spans="3:11">
      <c r="C3331" s="72" t="s">
        <v>1203</v>
      </c>
      <c r="D3331" s="59" t="s">
        <v>1204</v>
      </c>
      <c r="E3331" s="73"/>
      <c r="F3331" s="73"/>
      <c r="G3331" s="73"/>
      <c r="H3331" s="73"/>
    </row>
    <row r="3332" spans="3:11">
      <c r="C3332" s="301">
        <v>1</v>
      </c>
      <c r="D3332" s="59" t="s">
        <v>5</v>
      </c>
      <c r="E3332" s="302" t="s">
        <v>6</v>
      </c>
      <c r="F3332" s="74">
        <v>4</v>
      </c>
      <c r="G3332" s="64">
        <f>VLOOKUP(D3332,upahbahan,3,FALSE)</f>
        <v>100000</v>
      </c>
      <c r="H3332" s="64">
        <f t="shared" ref="H3332:H3335" si="350">F3332*G3332</f>
        <v>400000</v>
      </c>
    </row>
    <row r="3333" spans="3:11">
      <c r="C3333" s="301">
        <v>2</v>
      </c>
      <c r="D3333" s="59" t="s">
        <v>3330</v>
      </c>
      <c r="E3333" s="302" t="s">
        <v>6</v>
      </c>
      <c r="F3333" s="74">
        <v>2</v>
      </c>
      <c r="G3333" s="64">
        <f>VLOOKUP(D3333,upahbahan,3,FALSE)</f>
        <v>145000</v>
      </c>
      <c r="H3333" s="64">
        <f t="shared" si="350"/>
        <v>290000</v>
      </c>
    </row>
    <row r="3334" spans="3:11">
      <c r="C3334" s="301">
        <v>3</v>
      </c>
      <c r="D3334" s="59" t="s">
        <v>18</v>
      </c>
      <c r="E3334" s="302" t="s">
        <v>6</v>
      </c>
      <c r="F3334" s="74">
        <v>0.2</v>
      </c>
      <c r="G3334" s="64">
        <f>VLOOKUP(D3334,upahbahan,3,FALSE)</f>
        <v>175000</v>
      </c>
      <c r="H3334" s="64">
        <f t="shared" si="350"/>
        <v>35000</v>
      </c>
    </row>
    <row r="3335" spans="3:11">
      <c r="C3335" s="301">
        <v>4</v>
      </c>
      <c r="D3335" s="59" t="s">
        <v>19</v>
      </c>
      <c r="E3335" s="302" t="s">
        <v>6</v>
      </c>
      <c r="F3335" s="74">
        <v>6.7000000000000004E-2</v>
      </c>
      <c r="G3335" s="64">
        <f>VLOOKUP(D3335,upahbahan,3,FALSE)</f>
        <v>200000</v>
      </c>
      <c r="H3335" s="64">
        <f t="shared" si="350"/>
        <v>13400</v>
      </c>
    </row>
    <row r="3336" spans="3:11">
      <c r="C3336" s="83" t="s">
        <v>1210</v>
      </c>
      <c r="D3336" s="80"/>
      <c r="E3336" s="80"/>
      <c r="F3336" s="187"/>
      <c r="G3336" s="218"/>
      <c r="H3336" s="64">
        <f>SUM(H3332:H3335)</f>
        <v>738400</v>
      </c>
      <c r="I3336" s="219"/>
    </row>
    <row r="3337" spans="3:11">
      <c r="C3337" s="72" t="s">
        <v>1211</v>
      </c>
      <c r="D3337" s="59" t="s">
        <v>1212</v>
      </c>
      <c r="E3337" s="73"/>
      <c r="F3337" s="205"/>
      <c r="G3337" s="73"/>
      <c r="H3337" s="73"/>
    </row>
    <row r="3338" spans="3:11" ht="41.4">
      <c r="C3338" s="72">
        <v>1</v>
      </c>
      <c r="D3338" s="59" t="s">
        <v>6029</v>
      </c>
      <c r="E3338" s="170" t="s">
        <v>2188</v>
      </c>
      <c r="F3338" s="171">
        <v>1</v>
      </c>
      <c r="G3338" s="64">
        <f>VLOOKUP(D3338,upahbahan,3,FALSE)</f>
        <v>829900</v>
      </c>
      <c r="H3338" s="64">
        <f>F3338*G3338</f>
        <v>829900</v>
      </c>
    </row>
    <row r="3339" spans="3:11" ht="27.6">
      <c r="C3339" s="72">
        <v>2</v>
      </c>
      <c r="D3339" s="59" t="s">
        <v>6636</v>
      </c>
      <c r="E3339" s="170" t="s">
        <v>2188</v>
      </c>
      <c r="F3339" s="171">
        <v>1</v>
      </c>
      <c r="G3339" s="64">
        <f t="shared" ref="G3339:G3345" si="351">VLOOKUP(D3339,upahbahan,3,FALSE)</f>
        <v>135000</v>
      </c>
      <c r="H3339" s="64">
        <f t="shared" ref="H3339:H3345" si="352">F3339*G3339</f>
        <v>135000</v>
      </c>
    </row>
    <row r="3340" spans="3:11" ht="27.6">
      <c r="C3340" s="72">
        <v>3</v>
      </c>
      <c r="D3340" s="59" t="s">
        <v>6648</v>
      </c>
      <c r="E3340" s="170" t="s">
        <v>107</v>
      </c>
      <c r="F3340" s="171">
        <v>6</v>
      </c>
      <c r="G3340" s="64">
        <f t="shared" si="351"/>
        <v>1666000</v>
      </c>
      <c r="H3340" s="64">
        <f t="shared" si="352"/>
        <v>9996000</v>
      </c>
    </row>
    <row r="3341" spans="3:11">
      <c r="C3341" s="72">
        <v>4</v>
      </c>
      <c r="D3341" s="59" t="s">
        <v>6638</v>
      </c>
      <c r="E3341" s="170" t="s">
        <v>6643</v>
      </c>
      <c r="F3341" s="171">
        <v>1</v>
      </c>
      <c r="G3341" s="64">
        <f t="shared" si="351"/>
        <v>245000</v>
      </c>
      <c r="H3341" s="64">
        <f t="shared" si="352"/>
        <v>245000</v>
      </c>
    </row>
    <row r="3342" spans="3:11">
      <c r="C3342" s="72">
        <v>5</v>
      </c>
      <c r="D3342" s="59" t="s">
        <v>6639</v>
      </c>
      <c r="E3342" s="170" t="s">
        <v>1304</v>
      </c>
      <c r="F3342" s="171">
        <v>26.4</v>
      </c>
      <c r="G3342" s="64">
        <f t="shared" si="351"/>
        <v>145000</v>
      </c>
      <c r="H3342" s="64">
        <f t="shared" si="352"/>
        <v>3828000</v>
      </c>
    </row>
    <row r="3343" spans="3:11">
      <c r="C3343" s="72">
        <v>6</v>
      </c>
      <c r="D3343" s="59" t="s">
        <v>6640</v>
      </c>
      <c r="E3343" s="170" t="s">
        <v>1304</v>
      </c>
      <c r="F3343" s="171">
        <v>4.4000000000000004</v>
      </c>
      <c r="G3343" s="64">
        <f t="shared" si="351"/>
        <v>26400</v>
      </c>
      <c r="H3343" s="64">
        <f t="shared" si="352"/>
        <v>116160.00000000001</v>
      </c>
    </row>
    <row r="3344" spans="3:11">
      <c r="C3344" s="72">
        <v>7</v>
      </c>
      <c r="D3344" s="59" t="s">
        <v>6641</v>
      </c>
      <c r="E3344" s="170" t="s">
        <v>2188</v>
      </c>
      <c r="F3344" s="171">
        <v>6</v>
      </c>
      <c r="G3344" s="64">
        <f t="shared" si="351"/>
        <v>130000</v>
      </c>
      <c r="H3344" s="64">
        <f t="shared" si="352"/>
        <v>780000</v>
      </c>
    </row>
    <row r="3345" spans="3:11">
      <c r="C3345" s="72">
        <v>8</v>
      </c>
      <c r="D3345" s="59" t="s">
        <v>6642</v>
      </c>
      <c r="E3345" s="170" t="s">
        <v>6644</v>
      </c>
      <c r="F3345" s="171">
        <v>1</v>
      </c>
      <c r="G3345" s="64">
        <f t="shared" si="351"/>
        <v>50000</v>
      </c>
      <c r="H3345" s="64">
        <f t="shared" si="352"/>
        <v>50000</v>
      </c>
    </row>
    <row r="3346" spans="3:11">
      <c r="C3346" s="83" t="s">
        <v>1216</v>
      </c>
      <c r="D3346" s="80"/>
      <c r="E3346" s="80"/>
      <c r="F3346" s="80"/>
      <c r="G3346" s="162"/>
      <c r="H3346" s="64">
        <f>SUM(H3338:H3345)</f>
        <v>15980060</v>
      </c>
    </row>
    <row r="3347" spans="3:11">
      <c r="C3347" s="72" t="s">
        <v>1217</v>
      </c>
      <c r="D3347" s="59" t="s">
        <v>1218</v>
      </c>
      <c r="E3347" s="73"/>
      <c r="F3347" s="73"/>
      <c r="G3347" s="73"/>
      <c r="H3347" s="73"/>
    </row>
    <row r="3348" spans="3:11">
      <c r="C3348" s="83" t="s">
        <v>1219</v>
      </c>
      <c r="D3348" s="489"/>
      <c r="E3348" s="489"/>
      <c r="F3348" s="489"/>
      <c r="G3348" s="162"/>
      <c r="H3348" s="303">
        <f>SUM(H3347)</f>
        <v>0</v>
      </c>
    </row>
    <row r="3349" spans="3:11">
      <c r="C3349" s="58" t="s">
        <v>1220</v>
      </c>
      <c r="D3349" s="69" t="s">
        <v>1221</v>
      </c>
      <c r="E3349" s="70"/>
      <c r="F3349" s="70"/>
      <c r="G3349" s="71"/>
      <c r="H3349" s="304">
        <f>H3348+H3346+H3336</f>
        <v>16718460</v>
      </c>
      <c r="I3349" s="319"/>
    </row>
    <row r="3350" spans="3:11">
      <c r="C3350" s="58" t="s">
        <v>1222</v>
      </c>
      <c r="D3350" s="69" t="s">
        <v>1325</v>
      </c>
      <c r="E3350" s="70"/>
      <c r="F3350" s="71"/>
      <c r="G3350" s="95">
        <f>$M$9</f>
        <v>0.1</v>
      </c>
      <c r="H3350" s="64">
        <f>H3349*G3350</f>
        <v>1671846</v>
      </c>
      <c r="I3350" s="319"/>
    </row>
    <row r="3351" spans="3:11">
      <c r="C3351" s="58" t="s">
        <v>1223</v>
      </c>
      <c r="D3351" s="69" t="s">
        <v>1224</v>
      </c>
      <c r="E3351" s="70"/>
      <c r="F3351" s="70"/>
      <c r="G3351" s="71"/>
      <c r="H3351" s="305">
        <f>SUM(H3349:H3350)</f>
        <v>18390306</v>
      </c>
      <c r="I3351" s="319"/>
    </row>
    <row r="3353" spans="3:11">
      <c r="C3353" s="54" t="s">
        <v>6649</v>
      </c>
      <c r="D3353" s="54" t="s">
        <v>6650</v>
      </c>
    </row>
    <row r="3354" spans="3:11">
      <c r="C3354" s="53" t="s">
        <v>6651</v>
      </c>
      <c r="D3354" s="366" t="s">
        <v>6652</v>
      </c>
      <c r="E3354" s="315"/>
      <c r="F3354" s="315"/>
      <c r="G3354" s="315"/>
      <c r="H3354" s="315"/>
      <c r="I3354" s="56">
        <f>ROUNDDOWN(H3369,-2)</f>
        <v>2057300</v>
      </c>
      <c r="J3354" s="159"/>
      <c r="K3354" s="325"/>
    </row>
    <row r="3355" spans="3:11" ht="27.6">
      <c r="C3355" s="300" t="s">
        <v>1197</v>
      </c>
      <c r="D3355" s="300" t="s">
        <v>1198</v>
      </c>
      <c r="E3355" s="300" t="s">
        <v>1199</v>
      </c>
      <c r="F3355" s="300" t="s">
        <v>1200</v>
      </c>
      <c r="G3355" s="300" t="s">
        <v>1201</v>
      </c>
      <c r="H3355" s="300" t="s">
        <v>1202</v>
      </c>
    </row>
    <row r="3356" spans="3:11">
      <c r="C3356" s="72" t="s">
        <v>1203</v>
      </c>
      <c r="D3356" s="59" t="s">
        <v>1204</v>
      </c>
      <c r="E3356" s="73"/>
      <c r="F3356" s="73"/>
      <c r="G3356" s="73"/>
      <c r="H3356" s="73"/>
    </row>
    <row r="3357" spans="3:11">
      <c r="C3357" s="301">
        <v>1</v>
      </c>
      <c r="D3357" s="59" t="s">
        <v>5</v>
      </c>
      <c r="E3357" s="302" t="s">
        <v>6</v>
      </c>
      <c r="F3357" s="74">
        <v>0.19</v>
      </c>
      <c r="G3357" s="64">
        <f>VLOOKUP(D3357,upahbahan,3,FALSE)</f>
        <v>100000</v>
      </c>
      <c r="H3357" s="64">
        <f t="shared" ref="H3357:H3360" si="353">F3357*G3357</f>
        <v>19000</v>
      </c>
    </row>
    <row r="3358" spans="3:11">
      <c r="C3358" s="301">
        <v>2</v>
      </c>
      <c r="D3358" s="59" t="s">
        <v>3330</v>
      </c>
      <c r="E3358" s="302" t="s">
        <v>6</v>
      </c>
      <c r="F3358" s="74">
        <v>0.318</v>
      </c>
      <c r="G3358" s="64">
        <f>VLOOKUP(D3358,upahbahan,3,FALSE)</f>
        <v>145000</v>
      </c>
      <c r="H3358" s="64">
        <f t="shared" si="353"/>
        <v>46110</v>
      </c>
    </row>
    <row r="3359" spans="3:11">
      <c r="C3359" s="301">
        <v>3</v>
      </c>
      <c r="D3359" s="59" t="s">
        <v>18</v>
      </c>
      <c r="E3359" s="302" t="s">
        <v>6</v>
      </c>
      <c r="F3359" s="74">
        <v>3.2000000000000001E-2</v>
      </c>
      <c r="G3359" s="64">
        <f>VLOOKUP(D3359,upahbahan,3,FALSE)</f>
        <v>175000</v>
      </c>
      <c r="H3359" s="64">
        <f t="shared" si="353"/>
        <v>5600</v>
      </c>
    </row>
    <row r="3360" spans="3:11">
      <c r="C3360" s="301">
        <v>4</v>
      </c>
      <c r="D3360" s="59" t="s">
        <v>19</v>
      </c>
      <c r="E3360" s="302" t="s">
        <v>6</v>
      </c>
      <c r="F3360" s="74">
        <v>1.0999999999999999E-2</v>
      </c>
      <c r="G3360" s="64">
        <f>VLOOKUP(D3360,upahbahan,3,FALSE)</f>
        <v>200000</v>
      </c>
      <c r="H3360" s="64">
        <f t="shared" si="353"/>
        <v>2200</v>
      </c>
    </row>
    <row r="3361" spans="3:11">
      <c r="C3361" s="83" t="s">
        <v>1210</v>
      </c>
      <c r="D3361" s="80"/>
      <c r="E3361" s="80"/>
      <c r="F3361" s="187"/>
      <c r="G3361" s="218"/>
      <c r="H3361" s="64">
        <f>SUM(H3357:H3360)</f>
        <v>72910</v>
      </c>
      <c r="I3361" s="219"/>
    </row>
    <row r="3362" spans="3:11">
      <c r="C3362" s="72" t="s">
        <v>1211</v>
      </c>
      <c r="D3362" s="59" t="s">
        <v>1212</v>
      </c>
      <c r="E3362" s="73"/>
      <c r="F3362" s="205"/>
      <c r="G3362" s="73"/>
      <c r="H3362" s="73"/>
    </row>
    <row r="3363" spans="3:11">
      <c r="C3363" s="72">
        <v>1</v>
      </c>
      <c r="D3363" s="59" t="s">
        <v>6653</v>
      </c>
      <c r="E3363" s="170" t="s">
        <v>136</v>
      </c>
      <c r="F3363" s="171">
        <v>1.1000000000000001</v>
      </c>
      <c r="G3363" s="64">
        <f>VLOOKUP(D3363,upahbahan,3,FALSE)</f>
        <v>1634000</v>
      </c>
      <c r="H3363" s="64">
        <f>F3363*G3363</f>
        <v>1797400.0000000002</v>
      </c>
    </row>
    <row r="3364" spans="3:11">
      <c r="C3364" s="83" t="s">
        <v>1216</v>
      </c>
      <c r="D3364" s="80"/>
      <c r="E3364" s="80"/>
      <c r="F3364" s="80"/>
      <c r="G3364" s="162"/>
      <c r="H3364" s="64">
        <f>SUM(H3363:H3363)</f>
        <v>1797400.0000000002</v>
      </c>
    </row>
    <row r="3365" spans="3:11">
      <c r="C3365" s="72" t="s">
        <v>1217</v>
      </c>
      <c r="D3365" s="59" t="s">
        <v>1218</v>
      </c>
      <c r="E3365" s="73"/>
      <c r="F3365" s="73"/>
      <c r="G3365" s="73"/>
      <c r="H3365" s="73"/>
    </row>
    <row r="3366" spans="3:11">
      <c r="C3366" s="83" t="s">
        <v>1219</v>
      </c>
      <c r="D3366" s="489"/>
      <c r="E3366" s="489"/>
      <c r="F3366" s="489"/>
      <c r="G3366" s="162"/>
      <c r="H3366" s="303">
        <f>SUM(H3365)</f>
        <v>0</v>
      </c>
    </row>
    <row r="3367" spans="3:11">
      <c r="C3367" s="58" t="s">
        <v>1220</v>
      </c>
      <c r="D3367" s="69" t="s">
        <v>1221</v>
      </c>
      <c r="E3367" s="70"/>
      <c r="F3367" s="70"/>
      <c r="G3367" s="71"/>
      <c r="H3367" s="304">
        <f>H3366+H3364+H3361</f>
        <v>1870310.0000000002</v>
      </c>
      <c r="I3367" s="319"/>
    </row>
    <row r="3368" spans="3:11">
      <c r="C3368" s="58" t="s">
        <v>1222</v>
      </c>
      <c r="D3368" s="69" t="s">
        <v>1325</v>
      </c>
      <c r="E3368" s="70"/>
      <c r="F3368" s="71"/>
      <c r="G3368" s="95">
        <f>$M$9</f>
        <v>0.1</v>
      </c>
      <c r="H3368" s="64">
        <f>H3367*G3368</f>
        <v>187031.00000000003</v>
      </c>
      <c r="I3368" s="319"/>
    </row>
    <row r="3369" spans="3:11">
      <c r="C3369" s="58" t="s">
        <v>1223</v>
      </c>
      <c r="D3369" s="69" t="s">
        <v>1224</v>
      </c>
      <c r="E3369" s="70"/>
      <c r="F3369" s="70"/>
      <c r="G3369" s="71"/>
      <c r="H3369" s="305">
        <f>SUM(H3367:H3368)</f>
        <v>2057341.0000000002</v>
      </c>
      <c r="I3369" s="319"/>
    </row>
    <row r="3372" spans="3:11">
      <c r="C3372" s="53" t="s">
        <v>6654</v>
      </c>
      <c r="D3372" s="366" t="s">
        <v>6655</v>
      </c>
      <c r="E3372" s="315"/>
      <c r="F3372" s="315"/>
      <c r="G3372" s="315"/>
      <c r="H3372" s="315"/>
      <c r="I3372" s="56">
        <f>ROUNDDOWN(H3387,-2)</f>
        <v>791100</v>
      </c>
      <c r="J3372" s="159"/>
      <c r="K3372" s="325"/>
    </row>
    <row r="3373" spans="3:11" ht="27.6">
      <c r="C3373" s="300" t="s">
        <v>1197</v>
      </c>
      <c r="D3373" s="300" t="s">
        <v>1198</v>
      </c>
      <c r="E3373" s="300" t="s">
        <v>1199</v>
      </c>
      <c r="F3373" s="300" t="s">
        <v>1200</v>
      </c>
      <c r="G3373" s="300" t="s">
        <v>1201</v>
      </c>
      <c r="H3373" s="300" t="s">
        <v>1202</v>
      </c>
    </row>
    <row r="3374" spans="3:11">
      <c r="C3374" s="72" t="s">
        <v>1203</v>
      </c>
      <c r="D3374" s="59" t="s">
        <v>1204</v>
      </c>
      <c r="E3374" s="73"/>
      <c r="F3374" s="73"/>
      <c r="G3374" s="73"/>
      <c r="H3374" s="73"/>
    </row>
    <row r="3375" spans="3:11">
      <c r="C3375" s="301">
        <v>1</v>
      </c>
      <c r="D3375" s="59" t="s">
        <v>5</v>
      </c>
      <c r="E3375" s="302" t="s">
        <v>6</v>
      </c>
      <c r="F3375" s="74">
        <v>0.19</v>
      </c>
      <c r="G3375" s="64">
        <f>VLOOKUP(D3375,upahbahan,3,FALSE)</f>
        <v>100000</v>
      </c>
      <c r="H3375" s="64">
        <f t="shared" ref="H3375:H3378" si="354">F3375*G3375</f>
        <v>19000</v>
      </c>
    </row>
    <row r="3376" spans="3:11">
      <c r="C3376" s="301">
        <v>2</v>
      </c>
      <c r="D3376" s="59" t="s">
        <v>3330</v>
      </c>
      <c r="E3376" s="302" t="s">
        <v>6</v>
      </c>
      <c r="F3376" s="74">
        <v>0.318</v>
      </c>
      <c r="G3376" s="64">
        <f>VLOOKUP(D3376,upahbahan,3,FALSE)</f>
        <v>145000</v>
      </c>
      <c r="H3376" s="64">
        <f t="shared" si="354"/>
        <v>46110</v>
      </c>
    </row>
    <row r="3377" spans="3:11">
      <c r="C3377" s="301">
        <v>3</v>
      </c>
      <c r="D3377" s="59" t="s">
        <v>18</v>
      </c>
      <c r="E3377" s="302" t="s">
        <v>6</v>
      </c>
      <c r="F3377" s="74">
        <v>3.2000000000000001E-2</v>
      </c>
      <c r="G3377" s="64">
        <f>VLOOKUP(D3377,upahbahan,3,FALSE)</f>
        <v>175000</v>
      </c>
      <c r="H3377" s="64">
        <f t="shared" si="354"/>
        <v>5600</v>
      </c>
    </row>
    <row r="3378" spans="3:11">
      <c r="C3378" s="301">
        <v>4</v>
      </c>
      <c r="D3378" s="59" t="s">
        <v>19</v>
      </c>
      <c r="E3378" s="302" t="s">
        <v>6</v>
      </c>
      <c r="F3378" s="74">
        <v>1.0999999999999999E-2</v>
      </c>
      <c r="G3378" s="64">
        <f>VLOOKUP(D3378,upahbahan,3,FALSE)</f>
        <v>200000</v>
      </c>
      <c r="H3378" s="64">
        <f t="shared" si="354"/>
        <v>2200</v>
      </c>
    </row>
    <row r="3379" spans="3:11">
      <c r="C3379" s="83" t="s">
        <v>1210</v>
      </c>
      <c r="D3379" s="80"/>
      <c r="E3379" s="80"/>
      <c r="F3379" s="187"/>
      <c r="G3379" s="218"/>
      <c r="H3379" s="64">
        <f>SUM(H3375:H3378)</f>
        <v>72910</v>
      </c>
      <c r="I3379" s="219"/>
    </row>
    <row r="3380" spans="3:11">
      <c r="C3380" s="72" t="s">
        <v>1211</v>
      </c>
      <c r="D3380" s="59" t="s">
        <v>1212</v>
      </c>
      <c r="E3380" s="73"/>
      <c r="F3380" s="205"/>
      <c r="G3380" s="73"/>
      <c r="H3380" s="73"/>
    </row>
    <row r="3381" spans="3:11">
      <c r="C3381" s="72">
        <v>1</v>
      </c>
      <c r="D3381" s="59" t="s">
        <v>6656</v>
      </c>
      <c r="E3381" s="170" t="s">
        <v>136</v>
      </c>
      <c r="F3381" s="171">
        <v>1.1000000000000001</v>
      </c>
      <c r="G3381" s="64">
        <f>VLOOKUP(D3381,upahbahan,3,FALSE)</f>
        <v>587600</v>
      </c>
      <c r="H3381" s="64">
        <f>F3381*G3381</f>
        <v>646360</v>
      </c>
    </row>
    <row r="3382" spans="3:11">
      <c r="C3382" s="83" t="s">
        <v>1216</v>
      </c>
      <c r="D3382" s="80"/>
      <c r="E3382" s="80"/>
      <c r="F3382" s="80"/>
      <c r="G3382" s="162"/>
      <c r="H3382" s="64">
        <f>SUM(H3381:H3381)</f>
        <v>646360</v>
      </c>
    </row>
    <row r="3383" spans="3:11">
      <c r="C3383" s="72" t="s">
        <v>1217</v>
      </c>
      <c r="D3383" s="59" t="s">
        <v>1218</v>
      </c>
      <c r="E3383" s="73"/>
      <c r="F3383" s="73"/>
      <c r="G3383" s="73"/>
      <c r="H3383" s="73"/>
    </row>
    <row r="3384" spans="3:11">
      <c r="C3384" s="83" t="s">
        <v>1219</v>
      </c>
      <c r="D3384" s="489"/>
      <c r="E3384" s="489"/>
      <c r="F3384" s="489"/>
      <c r="G3384" s="162"/>
      <c r="H3384" s="303">
        <f>SUM(H3383)</f>
        <v>0</v>
      </c>
    </row>
    <row r="3385" spans="3:11">
      <c r="C3385" s="58" t="s">
        <v>1220</v>
      </c>
      <c r="D3385" s="69" t="s">
        <v>1221</v>
      </c>
      <c r="E3385" s="70"/>
      <c r="F3385" s="70"/>
      <c r="G3385" s="71"/>
      <c r="H3385" s="304">
        <f>H3384+H3382+H3379</f>
        <v>719270</v>
      </c>
      <c r="I3385" s="319"/>
    </row>
    <row r="3386" spans="3:11">
      <c r="C3386" s="58" t="s">
        <v>1222</v>
      </c>
      <c r="D3386" s="69" t="s">
        <v>1325</v>
      </c>
      <c r="E3386" s="70"/>
      <c r="F3386" s="71"/>
      <c r="G3386" s="95">
        <f>$M$9</f>
        <v>0.1</v>
      </c>
      <c r="H3386" s="64">
        <f>H3385*G3386</f>
        <v>71927</v>
      </c>
      <c r="I3386" s="319"/>
    </row>
    <row r="3387" spans="3:11">
      <c r="C3387" s="58" t="s">
        <v>1223</v>
      </c>
      <c r="D3387" s="69" t="s">
        <v>1224</v>
      </c>
      <c r="E3387" s="70"/>
      <c r="F3387" s="70"/>
      <c r="G3387" s="71"/>
      <c r="H3387" s="305">
        <f>SUM(H3385:H3386)</f>
        <v>791197</v>
      </c>
      <c r="I3387" s="319"/>
    </row>
    <row r="3389" spans="3:11">
      <c r="C3389" s="53" t="s">
        <v>6657</v>
      </c>
      <c r="D3389" s="366" t="s">
        <v>6658</v>
      </c>
      <c r="E3389" s="315"/>
      <c r="F3389" s="315"/>
      <c r="G3389" s="315"/>
      <c r="H3389" s="315"/>
      <c r="I3389" s="56">
        <f>ROUNDDOWN(H3404,-2)</f>
        <v>96500</v>
      </c>
      <c r="J3389" s="159"/>
      <c r="K3389" s="325"/>
    </row>
    <row r="3390" spans="3:11" ht="27.6">
      <c r="C3390" s="300" t="s">
        <v>1197</v>
      </c>
      <c r="D3390" s="300" t="s">
        <v>1198</v>
      </c>
      <c r="E3390" s="300" t="s">
        <v>1199</v>
      </c>
      <c r="F3390" s="300" t="s">
        <v>1200</v>
      </c>
      <c r="G3390" s="300" t="s">
        <v>1201</v>
      </c>
      <c r="H3390" s="300" t="s">
        <v>1202</v>
      </c>
    </row>
    <row r="3391" spans="3:11">
      <c r="C3391" s="72" t="s">
        <v>1203</v>
      </c>
      <c r="D3391" s="59" t="s">
        <v>1204</v>
      </c>
      <c r="E3391" s="73"/>
      <c r="F3391" s="73"/>
      <c r="G3391" s="73"/>
      <c r="H3391" s="73"/>
    </row>
    <row r="3392" spans="3:11">
      <c r="C3392" s="301">
        <v>1</v>
      </c>
      <c r="D3392" s="59" t="s">
        <v>5</v>
      </c>
      <c r="E3392" s="302" t="s">
        <v>6</v>
      </c>
      <c r="F3392" s="74">
        <v>0.19</v>
      </c>
      <c r="G3392" s="64">
        <f>VLOOKUP(D3392,upahbahan,3,FALSE)</f>
        <v>100000</v>
      </c>
      <c r="H3392" s="64">
        <f t="shared" ref="H3392:H3395" si="355">F3392*G3392</f>
        <v>19000</v>
      </c>
    </row>
    <row r="3393" spans="3:11">
      <c r="C3393" s="301">
        <v>2</v>
      </c>
      <c r="D3393" s="59" t="s">
        <v>3330</v>
      </c>
      <c r="E3393" s="302" t="s">
        <v>6</v>
      </c>
      <c r="F3393" s="74">
        <v>0.318</v>
      </c>
      <c r="G3393" s="64">
        <f>VLOOKUP(D3393,upahbahan,3,FALSE)</f>
        <v>145000</v>
      </c>
      <c r="H3393" s="64">
        <f t="shared" si="355"/>
        <v>46110</v>
      </c>
    </row>
    <row r="3394" spans="3:11">
      <c r="C3394" s="301">
        <v>3</v>
      </c>
      <c r="D3394" s="59" t="s">
        <v>18</v>
      </c>
      <c r="E3394" s="302" t="s">
        <v>6</v>
      </c>
      <c r="F3394" s="74">
        <v>3.2000000000000001E-2</v>
      </c>
      <c r="G3394" s="64">
        <f>VLOOKUP(D3394,upahbahan,3,FALSE)</f>
        <v>175000</v>
      </c>
      <c r="H3394" s="64">
        <f t="shared" si="355"/>
        <v>5600</v>
      </c>
    </row>
    <row r="3395" spans="3:11">
      <c r="C3395" s="301">
        <v>4</v>
      </c>
      <c r="D3395" s="59" t="s">
        <v>19</v>
      </c>
      <c r="E3395" s="302" t="s">
        <v>6</v>
      </c>
      <c r="F3395" s="74">
        <v>1.0999999999999999E-2</v>
      </c>
      <c r="G3395" s="64">
        <f>VLOOKUP(D3395,upahbahan,3,FALSE)</f>
        <v>200000</v>
      </c>
      <c r="H3395" s="64">
        <f t="shared" si="355"/>
        <v>2200</v>
      </c>
    </row>
    <row r="3396" spans="3:11">
      <c r="C3396" s="83" t="s">
        <v>1210</v>
      </c>
      <c r="D3396" s="80"/>
      <c r="E3396" s="80"/>
      <c r="F3396" s="187"/>
      <c r="G3396" s="218"/>
      <c r="H3396" s="64">
        <f>SUM(H3392:H3395)</f>
        <v>72910</v>
      </c>
      <c r="I3396" s="219"/>
    </row>
    <row r="3397" spans="3:11">
      <c r="C3397" s="72" t="s">
        <v>1211</v>
      </c>
      <c r="D3397" s="59" t="s">
        <v>1212</v>
      </c>
      <c r="E3397" s="73"/>
      <c r="F3397" s="205"/>
      <c r="G3397" s="73"/>
      <c r="H3397" s="73"/>
    </row>
    <row r="3398" spans="3:11">
      <c r="C3398" s="72">
        <v>1</v>
      </c>
      <c r="D3398" s="59" t="s">
        <v>6659</v>
      </c>
      <c r="E3398" s="170" t="s">
        <v>136</v>
      </c>
      <c r="F3398" s="171">
        <v>1.1000000000000001</v>
      </c>
      <c r="G3398" s="64">
        <f>VLOOKUP(D3398,upahbahan,3,FALSE)</f>
        <v>13500</v>
      </c>
      <c r="H3398" s="64">
        <f>F3398*G3398</f>
        <v>14850.000000000002</v>
      </c>
    </row>
    <row r="3399" spans="3:11">
      <c r="C3399" s="83" t="s">
        <v>1216</v>
      </c>
      <c r="D3399" s="80"/>
      <c r="E3399" s="80"/>
      <c r="F3399" s="80"/>
      <c r="G3399" s="162"/>
      <c r="H3399" s="64">
        <f>SUM(H3398:H3398)</f>
        <v>14850.000000000002</v>
      </c>
    </row>
    <row r="3400" spans="3:11">
      <c r="C3400" s="72" t="s">
        <v>1217</v>
      </c>
      <c r="D3400" s="59" t="s">
        <v>1218</v>
      </c>
      <c r="E3400" s="73"/>
      <c r="F3400" s="73"/>
      <c r="G3400" s="73"/>
      <c r="H3400" s="73"/>
    </row>
    <row r="3401" spans="3:11">
      <c r="C3401" s="83" t="s">
        <v>1219</v>
      </c>
      <c r="D3401" s="489"/>
      <c r="E3401" s="489"/>
      <c r="F3401" s="489"/>
      <c r="G3401" s="162"/>
      <c r="H3401" s="303">
        <f>SUM(H3400)</f>
        <v>0</v>
      </c>
    </row>
    <row r="3402" spans="3:11">
      <c r="C3402" s="58" t="s">
        <v>1220</v>
      </c>
      <c r="D3402" s="69" t="s">
        <v>1221</v>
      </c>
      <c r="E3402" s="70"/>
      <c r="F3402" s="70"/>
      <c r="G3402" s="71"/>
      <c r="H3402" s="304">
        <f>H3401+H3399+H3396</f>
        <v>87760</v>
      </c>
      <c r="I3402" s="319"/>
    </row>
    <row r="3403" spans="3:11">
      <c r="C3403" s="58" t="s">
        <v>1222</v>
      </c>
      <c r="D3403" s="69" t="s">
        <v>1325</v>
      </c>
      <c r="E3403" s="70"/>
      <c r="F3403" s="71"/>
      <c r="G3403" s="95">
        <f>$M$9</f>
        <v>0.1</v>
      </c>
      <c r="H3403" s="64">
        <f>H3402*G3403</f>
        <v>8776</v>
      </c>
      <c r="I3403" s="319"/>
    </row>
    <row r="3404" spans="3:11">
      <c r="C3404" s="58" t="s">
        <v>1223</v>
      </c>
      <c r="D3404" s="69" t="s">
        <v>1224</v>
      </c>
      <c r="E3404" s="70"/>
      <c r="F3404" s="70"/>
      <c r="G3404" s="71"/>
      <c r="H3404" s="305">
        <f>SUM(H3402:H3403)</f>
        <v>96536</v>
      </c>
      <c r="I3404" s="319"/>
    </row>
    <row r="3406" spans="3:11">
      <c r="C3406" s="53" t="s">
        <v>6660</v>
      </c>
      <c r="D3406" s="366" t="s">
        <v>6661</v>
      </c>
      <c r="E3406" s="315"/>
      <c r="F3406" s="315"/>
      <c r="G3406" s="315"/>
      <c r="H3406" s="315"/>
      <c r="I3406" s="56">
        <f>ROUNDDOWN(H3421,-2)</f>
        <v>114500</v>
      </c>
      <c r="J3406" s="159"/>
      <c r="K3406" s="325"/>
    </row>
    <row r="3407" spans="3:11" ht="27.6">
      <c r="C3407" s="300" t="s">
        <v>1197</v>
      </c>
      <c r="D3407" s="300" t="s">
        <v>1198</v>
      </c>
      <c r="E3407" s="300" t="s">
        <v>1199</v>
      </c>
      <c r="F3407" s="300" t="s">
        <v>1200</v>
      </c>
      <c r="G3407" s="300" t="s">
        <v>1201</v>
      </c>
      <c r="H3407" s="300" t="s">
        <v>1202</v>
      </c>
    </row>
    <row r="3408" spans="3:11">
      <c r="C3408" s="72" t="s">
        <v>1203</v>
      </c>
      <c r="D3408" s="59" t="s">
        <v>1204</v>
      </c>
      <c r="E3408" s="73"/>
      <c r="F3408" s="73"/>
      <c r="G3408" s="73"/>
      <c r="H3408" s="73"/>
    </row>
    <row r="3409" spans="3:11">
      <c r="C3409" s="301">
        <v>1</v>
      </c>
      <c r="D3409" s="59" t="s">
        <v>5</v>
      </c>
      <c r="E3409" s="302" t="s">
        <v>6</v>
      </c>
      <c r="F3409" s="74">
        <v>0.114</v>
      </c>
      <c r="G3409" s="64">
        <f>VLOOKUP(D3409,upahbahan,3,FALSE)</f>
        <v>100000</v>
      </c>
      <c r="H3409" s="64">
        <f t="shared" ref="H3409:H3412" si="356">F3409*G3409</f>
        <v>11400</v>
      </c>
    </row>
    <row r="3410" spans="3:11">
      <c r="C3410" s="301">
        <v>2</v>
      </c>
      <c r="D3410" s="59" t="s">
        <v>3330</v>
      </c>
      <c r="E3410" s="302" t="s">
        <v>6</v>
      </c>
      <c r="F3410" s="74">
        <v>0.191</v>
      </c>
      <c r="G3410" s="64">
        <f>VLOOKUP(D3410,upahbahan,3,FALSE)</f>
        <v>145000</v>
      </c>
      <c r="H3410" s="64">
        <f t="shared" si="356"/>
        <v>27695</v>
      </c>
    </row>
    <row r="3411" spans="3:11">
      <c r="C3411" s="301">
        <v>3</v>
      </c>
      <c r="D3411" s="59" t="s">
        <v>18</v>
      </c>
      <c r="E3411" s="302" t="s">
        <v>6</v>
      </c>
      <c r="F3411" s="74">
        <v>1.9E-2</v>
      </c>
      <c r="G3411" s="64">
        <f>VLOOKUP(D3411,upahbahan,3,FALSE)</f>
        <v>175000</v>
      </c>
      <c r="H3411" s="64">
        <f t="shared" si="356"/>
        <v>3325</v>
      </c>
    </row>
    <row r="3412" spans="3:11">
      <c r="C3412" s="301">
        <v>4</v>
      </c>
      <c r="D3412" s="59" t="s">
        <v>19</v>
      </c>
      <c r="E3412" s="302" t="s">
        <v>6</v>
      </c>
      <c r="F3412" s="74">
        <v>6.0000000000000001E-3</v>
      </c>
      <c r="G3412" s="64">
        <f>VLOOKUP(D3412,upahbahan,3,FALSE)</f>
        <v>200000</v>
      </c>
      <c r="H3412" s="64">
        <f t="shared" si="356"/>
        <v>1200</v>
      </c>
    </row>
    <row r="3413" spans="3:11">
      <c r="C3413" s="83" t="s">
        <v>1210</v>
      </c>
      <c r="D3413" s="80"/>
      <c r="E3413" s="80"/>
      <c r="F3413" s="187"/>
      <c r="G3413" s="218"/>
      <c r="H3413" s="64">
        <f>SUM(H3409:H3412)</f>
        <v>43620</v>
      </c>
      <c r="I3413" s="219"/>
    </row>
    <row r="3414" spans="3:11">
      <c r="C3414" s="72" t="s">
        <v>1211</v>
      </c>
      <c r="D3414" s="59" t="s">
        <v>1212</v>
      </c>
      <c r="E3414" s="73"/>
      <c r="F3414" s="205"/>
      <c r="G3414" s="73"/>
      <c r="H3414" s="73"/>
    </row>
    <row r="3415" spans="3:11">
      <c r="C3415" s="72">
        <v>1</v>
      </c>
      <c r="D3415" s="59" t="s">
        <v>6662</v>
      </c>
      <c r="E3415" s="170" t="s">
        <v>136</v>
      </c>
      <c r="F3415" s="171">
        <v>1.1000000000000001</v>
      </c>
      <c r="G3415" s="64">
        <f>VLOOKUP(D3415,upahbahan,3,FALSE)</f>
        <v>55000</v>
      </c>
      <c r="H3415" s="64">
        <f>F3415*G3415</f>
        <v>60500.000000000007</v>
      </c>
    </row>
    <row r="3416" spans="3:11">
      <c r="C3416" s="83" t="s">
        <v>1216</v>
      </c>
      <c r="D3416" s="80"/>
      <c r="E3416" s="80"/>
      <c r="F3416" s="80"/>
      <c r="G3416" s="162"/>
      <c r="H3416" s="64">
        <f>SUM(H3415:H3415)</f>
        <v>60500.000000000007</v>
      </c>
    </row>
    <row r="3417" spans="3:11">
      <c r="C3417" s="72" t="s">
        <v>1217</v>
      </c>
      <c r="D3417" s="59" t="s">
        <v>1218</v>
      </c>
      <c r="E3417" s="73"/>
      <c r="F3417" s="73"/>
      <c r="G3417" s="73"/>
      <c r="H3417" s="73"/>
    </row>
    <row r="3418" spans="3:11">
      <c r="C3418" s="83" t="s">
        <v>1219</v>
      </c>
      <c r="D3418" s="489"/>
      <c r="E3418" s="489"/>
      <c r="F3418" s="489"/>
      <c r="G3418" s="162"/>
      <c r="H3418" s="303">
        <f>SUM(H3417)</f>
        <v>0</v>
      </c>
    </row>
    <row r="3419" spans="3:11">
      <c r="C3419" s="58" t="s">
        <v>1220</v>
      </c>
      <c r="D3419" s="69" t="s">
        <v>1221</v>
      </c>
      <c r="E3419" s="70"/>
      <c r="F3419" s="70"/>
      <c r="G3419" s="71"/>
      <c r="H3419" s="304">
        <f>H3418+H3416+H3413</f>
        <v>104120</v>
      </c>
      <c r="I3419" s="319"/>
    </row>
    <row r="3420" spans="3:11">
      <c r="C3420" s="58" t="s">
        <v>1222</v>
      </c>
      <c r="D3420" s="69" t="s">
        <v>1325</v>
      </c>
      <c r="E3420" s="70"/>
      <c r="F3420" s="71"/>
      <c r="G3420" s="95">
        <f>$M$9</f>
        <v>0.1</v>
      </c>
      <c r="H3420" s="64">
        <f>H3419*G3420</f>
        <v>10412</v>
      </c>
      <c r="I3420" s="319"/>
    </row>
    <row r="3421" spans="3:11">
      <c r="C3421" s="58" t="s">
        <v>1223</v>
      </c>
      <c r="D3421" s="69" t="s">
        <v>1224</v>
      </c>
      <c r="E3421" s="70"/>
      <c r="F3421" s="70"/>
      <c r="G3421" s="71"/>
      <c r="H3421" s="305">
        <f>SUM(H3419:H3420)</f>
        <v>114532</v>
      </c>
      <c r="I3421" s="319"/>
    </row>
    <row r="3423" spans="3:11">
      <c r="C3423" s="53" t="s">
        <v>6663</v>
      </c>
      <c r="D3423" s="366" t="s">
        <v>6664</v>
      </c>
      <c r="E3423" s="315"/>
      <c r="F3423" s="315"/>
      <c r="G3423" s="315"/>
      <c r="H3423" s="315"/>
      <c r="I3423" s="56">
        <f>ROUNDDOWN(H3438,-2)</f>
        <v>90300</v>
      </c>
      <c r="J3423" s="159"/>
      <c r="K3423" s="325"/>
    </row>
    <row r="3424" spans="3:11" ht="27.6">
      <c r="C3424" s="300" t="s">
        <v>1197</v>
      </c>
      <c r="D3424" s="300" t="s">
        <v>1198</v>
      </c>
      <c r="E3424" s="300" t="s">
        <v>1199</v>
      </c>
      <c r="F3424" s="300" t="s">
        <v>1200</v>
      </c>
      <c r="G3424" s="300" t="s">
        <v>1201</v>
      </c>
      <c r="H3424" s="300" t="s">
        <v>1202</v>
      </c>
    </row>
    <row r="3425" spans="3:11">
      <c r="C3425" s="72" t="s">
        <v>1203</v>
      </c>
      <c r="D3425" s="59" t="s">
        <v>1204</v>
      </c>
      <c r="E3425" s="73"/>
      <c r="F3425" s="73"/>
      <c r="G3425" s="73"/>
      <c r="H3425" s="73"/>
    </row>
    <row r="3426" spans="3:11">
      <c r="C3426" s="301">
        <v>1</v>
      </c>
      <c r="D3426" s="59" t="s">
        <v>5</v>
      </c>
      <c r="E3426" s="302" t="s">
        <v>6</v>
      </c>
      <c r="F3426" s="74">
        <v>0.114</v>
      </c>
      <c r="G3426" s="64">
        <f>VLOOKUP(D3426,upahbahan,3,FALSE)</f>
        <v>100000</v>
      </c>
      <c r="H3426" s="64">
        <f t="shared" ref="H3426:H3429" si="357">F3426*G3426</f>
        <v>11400</v>
      </c>
    </row>
    <row r="3427" spans="3:11">
      <c r="C3427" s="301">
        <v>2</v>
      </c>
      <c r="D3427" s="59" t="s">
        <v>3330</v>
      </c>
      <c r="E3427" s="302" t="s">
        <v>6</v>
      </c>
      <c r="F3427" s="74">
        <v>0.191</v>
      </c>
      <c r="G3427" s="64">
        <f>VLOOKUP(D3427,upahbahan,3,FALSE)</f>
        <v>145000</v>
      </c>
      <c r="H3427" s="64">
        <f t="shared" si="357"/>
        <v>27695</v>
      </c>
    </row>
    <row r="3428" spans="3:11">
      <c r="C3428" s="301">
        <v>3</v>
      </c>
      <c r="D3428" s="59" t="s">
        <v>18</v>
      </c>
      <c r="E3428" s="302" t="s">
        <v>6</v>
      </c>
      <c r="F3428" s="74">
        <v>1.9E-2</v>
      </c>
      <c r="G3428" s="64">
        <f>VLOOKUP(D3428,upahbahan,3,FALSE)</f>
        <v>175000</v>
      </c>
      <c r="H3428" s="64">
        <f t="shared" si="357"/>
        <v>3325</v>
      </c>
    </row>
    <row r="3429" spans="3:11">
      <c r="C3429" s="301">
        <v>4</v>
      </c>
      <c r="D3429" s="59" t="s">
        <v>19</v>
      </c>
      <c r="E3429" s="302" t="s">
        <v>6</v>
      </c>
      <c r="F3429" s="74">
        <v>6.0000000000000001E-3</v>
      </c>
      <c r="G3429" s="64">
        <f>VLOOKUP(D3429,upahbahan,3,FALSE)</f>
        <v>200000</v>
      </c>
      <c r="H3429" s="64">
        <f t="shared" si="357"/>
        <v>1200</v>
      </c>
    </row>
    <row r="3430" spans="3:11">
      <c r="C3430" s="83" t="s">
        <v>1210</v>
      </c>
      <c r="D3430" s="80"/>
      <c r="E3430" s="80"/>
      <c r="F3430" s="187"/>
      <c r="G3430" s="218"/>
      <c r="H3430" s="64">
        <f>SUM(H3426:H3429)</f>
        <v>43620</v>
      </c>
      <c r="I3430" s="219"/>
    </row>
    <row r="3431" spans="3:11">
      <c r="C3431" s="72" t="s">
        <v>1211</v>
      </c>
      <c r="D3431" s="59" t="s">
        <v>1212</v>
      </c>
      <c r="E3431" s="73"/>
      <c r="F3431" s="205"/>
      <c r="G3431" s="73"/>
      <c r="H3431" s="73"/>
    </row>
    <row r="3432" spans="3:11">
      <c r="C3432" s="72">
        <v>1</v>
      </c>
      <c r="D3432" s="59" t="s">
        <v>6665</v>
      </c>
      <c r="E3432" s="170" t="s">
        <v>136</v>
      </c>
      <c r="F3432" s="171">
        <v>1.1000000000000001</v>
      </c>
      <c r="G3432" s="64">
        <f>VLOOKUP(D3432,upahbahan,3,FALSE)</f>
        <v>35000</v>
      </c>
      <c r="H3432" s="64">
        <f>F3432*G3432</f>
        <v>38500</v>
      </c>
    </row>
    <row r="3433" spans="3:11">
      <c r="C3433" s="83" t="s">
        <v>1216</v>
      </c>
      <c r="D3433" s="80"/>
      <c r="E3433" s="80"/>
      <c r="F3433" s="80"/>
      <c r="G3433" s="162"/>
      <c r="H3433" s="64">
        <f>SUM(H3432:H3432)</f>
        <v>38500</v>
      </c>
    </row>
    <row r="3434" spans="3:11">
      <c r="C3434" s="72" t="s">
        <v>1217</v>
      </c>
      <c r="D3434" s="59" t="s">
        <v>1218</v>
      </c>
      <c r="E3434" s="73"/>
      <c r="F3434" s="73"/>
      <c r="G3434" s="73"/>
      <c r="H3434" s="73"/>
    </row>
    <row r="3435" spans="3:11">
      <c r="C3435" s="83" t="s">
        <v>1219</v>
      </c>
      <c r="D3435" s="489"/>
      <c r="E3435" s="489"/>
      <c r="F3435" s="489"/>
      <c r="G3435" s="162"/>
      <c r="H3435" s="303">
        <f>SUM(H3434)</f>
        <v>0</v>
      </c>
    </row>
    <row r="3436" spans="3:11">
      <c r="C3436" s="58" t="s">
        <v>1220</v>
      </c>
      <c r="D3436" s="69" t="s">
        <v>1221</v>
      </c>
      <c r="E3436" s="70"/>
      <c r="F3436" s="70"/>
      <c r="G3436" s="71"/>
      <c r="H3436" s="304">
        <f>H3435+H3433+H3430</f>
        <v>82120</v>
      </c>
      <c r="I3436" s="319"/>
    </row>
    <row r="3437" spans="3:11">
      <c r="C3437" s="58" t="s">
        <v>1222</v>
      </c>
      <c r="D3437" s="69" t="s">
        <v>1325</v>
      </c>
      <c r="E3437" s="70"/>
      <c r="F3437" s="71"/>
      <c r="G3437" s="95">
        <f>$M$9</f>
        <v>0.1</v>
      </c>
      <c r="H3437" s="64">
        <f>H3436*G3437</f>
        <v>8212</v>
      </c>
      <c r="I3437" s="319"/>
    </row>
    <row r="3438" spans="3:11">
      <c r="C3438" s="58" t="s">
        <v>1223</v>
      </c>
      <c r="D3438" s="69" t="s">
        <v>1224</v>
      </c>
      <c r="E3438" s="70"/>
      <c r="F3438" s="70"/>
      <c r="G3438" s="71"/>
      <c r="H3438" s="305">
        <f>SUM(H3436:H3437)</f>
        <v>90332</v>
      </c>
      <c r="I3438" s="319"/>
    </row>
    <row r="3440" spans="3:11">
      <c r="C3440" s="53" t="s">
        <v>6666</v>
      </c>
      <c r="D3440" s="366" t="s">
        <v>6667</v>
      </c>
      <c r="E3440" s="315"/>
      <c r="F3440" s="315"/>
      <c r="G3440" s="315"/>
      <c r="H3440" s="315"/>
      <c r="I3440" s="56">
        <f>ROUNDDOWN(H3455,-2)</f>
        <v>675500</v>
      </c>
      <c r="J3440" s="159"/>
      <c r="K3440" s="325"/>
    </row>
    <row r="3441" spans="3:9" ht="27.6">
      <c r="C3441" s="300" t="s">
        <v>1197</v>
      </c>
      <c r="D3441" s="300" t="s">
        <v>1198</v>
      </c>
      <c r="E3441" s="300" t="s">
        <v>1199</v>
      </c>
      <c r="F3441" s="300" t="s">
        <v>1200</v>
      </c>
      <c r="G3441" s="300" t="s">
        <v>1201</v>
      </c>
      <c r="H3441" s="300" t="s">
        <v>1202</v>
      </c>
    </row>
    <row r="3442" spans="3:9">
      <c r="C3442" s="72" t="s">
        <v>1203</v>
      </c>
      <c r="D3442" s="59" t="s">
        <v>1204</v>
      </c>
      <c r="E3442" s="73"/>
      <c r="F3442" s="73"/>
      <c r="G3442" s="73"/>
      <c r="H3442" s="73"/>
    </row>
    <row r="3443" spans="3:9">
      <c r="C3443" s="301">
        <v>1</v>
      </c>
      <c r="D3443" s="59" t="s">
        <v>5</v>
      </c>
      <c r="E3443" s="302" t="s">
        <v>6</v>
      </c>
      <c r="F3443" s="74">
        <v>0.19</v>
      </c>
      <c r="G3443" s="64">
        <f>VLOOKUP(D3443,upahbahan,3,FALSE)</f>
        <v>100000</v>
      </c>
      <c r="H3443" s="64">
        <f t="shared" ref="H3443:H3446" si="358">F3443*G3443</f>
        <v>19000</v>
      </c>
    </row>
    <row r="3444" spans="3:9">
      <c r="C3444" s="301">
        <v>2</v>
      </c>
      <c r="D3444" s="59" t="s">
        <v>3330</v>
      </c>
      <c r="E3444" s="302" t="s">
        <v>6</v>
      </c>
      <c r="F3444" s="74">
        <v>0.318</v>
      </c>
      <c r="G3444" s="64">
        <f>VLOOKUP(D3444,upahbahan,3,FALSE)</f>
        <v>145000</v>
      </c>
      <c r="H3444" s="64">
        <f t="shared" si="358"/>
        <v>46110</v>
      </c>
    </row>
    <row r="3445" spans="3:9">
      <c r="C3445" s="301">
        <v>3</v>
      </c>
      <c r="D3445" s="59" t="s">
        <v>18</v>
      </c>
      <c r="E3445" s="302" t="s">
        <v>6</v>
      </c>
      <c r="F3445" s="74">
        <v>3.2000000000000001E-2</v>
      </c>
      <c r="G3445" s="64">
        <f>VLOOKUP(D3445,upahbahan,3,FALSE)</f>
        <v>175000</v>
      </c>
      <c r="H3445" s="64">
        <f t="shared" si="358"/>
        <v>5600</v>
      </c>
    </row>
    <row r="3446" spans="3:9">
      <c r="C3446" s="301">
        <v>4</v>
      </c>
      <c r="D3446" s="59" t="s">
        <v>19</v>
      </c>
      <c r="E3446" s="302" t="s">
        <v>6</v>
      </c>
      <c r="F3446" s="74">
        <v>1.0999999999999999E-2</v>
      </c>
      <c r="G3446" s="64">
        <f>VLOOKUP(D3446,upahbahan,3,FALSE)</f>
        <v>200000</v>
      </c>
      <c r="H3446" s="64">
        <f t="shared" si="358"/>
        <v>2200</v>
      </c>
    </row>
    <row r="3447" spans="3:9">
      <c r="C3447" s="83" t="s">
        <v>1210</v>
      </c>
      <c r="D3447" s="80"/>
      <c r="E3447" s="80"/>
      <c r="F3447" s="187"/>
      <c r="G3447" s="218"/>
      <c r="H3447" s="64">
        <f>SUM(H3443:H3446)</f>
        <v>72910</v>
      </c>
      <c r="I3447" s="219"/>
    </row>
    <row r="3448" spans="3:9">
      <c r="C3448" s="72" t="s">
        <v>1211</v>
      </c>
      <c r="D3448" s="59" t="s">
        <v>1212</v>
      </c>
      <c r="E3448" s="73"/>
      <c r="F3448" s="205"/>
      <c r="G3448" s="73"/>
      <c r="H3448" s="73"/>
    </row>
    <row r="3449" spans="3:9">
      <c r="C3449" s="72">
        <v>1</v>
      </c>
      <c r="D3449" s="59" t="s">
        <v>6668</v>
      </c>
      <c r="E3449" s="170" t="s">
        <v>136</v>
      </c>
      <c r="F3449" s="171">
        <v>1.1000000000000001</v>
      </c>
      <c r="G3449" s="64">
        <f>VLOOKUP(D3449,upahbahan,3,FALSE)</f>
        <v>492000</v>
      </c>
      <c r="H3449" s="64">
        <f>F3449*G3449</f>
        <v>541200</v>
      </c>
    </row>
    <row r="3450" spans="3:9">
      <c r="C3450" s="83" t="s">
        <v>1216</v>
      </c>
      <c r="D3450" s="80"/>
      <c r="E3450" s="80"/>
      <c r="F3450" s="80"/>
      <c r="G3450" s="162"/>
      <c r="H3450" s="64">
        <f>SUM(H3449:H3449)</f>
        <v>541200</v>
      </c>
    </row>
    <row r="3451" spans="3:9">
      <c r="C3451" s="72" t="s">
        <v>1217</v>
      </c>
      <c r="D3451" s="59" t="s">
        <v>1218</v>
      </c>
      <c r="E3451" s="73"/>
      <c r="F3451" s="73"/>
      <c r="G3451" s="73"/>
      <c r="H3451" s="73"/>
    </row>
    <row r="3452" spans="3:9">
      <c r="C3452" s="83" t="s">
        <v>1219</v>
      </c>
      <c r="D3452" s="489"/>
      <c r="E3452" s="489"/>
      <c r="F3452" s="489"/>
      <c r="G3452" s="162"/>
      <c r="H3452" s="303">
        <f>SUM(H3451)</f>
        <v>0</v>
      </c>
    </row>
    <row r="3453" spans="3:9">
      <c r="C3453" s="58" t="s">
        <v>1220</v>
      </c>
      <c r="D3453" s="69" t="s">
        <v>1221</v>
      </c>
      <c r="E3453" s="70"/>
      <c r="F3453" s="70"/>
      <c r="G3453" s="71"/>
      <c r="H3453" s="304">
        <f>H3452+H3450+H3447</f>
        <v>614110</v>
      </c>
      <c r="I3453" s="319"/>
    </row>
    <row r="3454" spans="3:9">
      <c r="C3454" s="58" t="s">
        <v>1222</v>
      </c>
      <c r="D3454" s="69" t="s">
        <v>1325</v>
      </c>
      <c r="E3454" s="70"/>
      <c r="F3454" s="71"/>
      <c r="G3454" s="95">
        <f>$M$9</f>
        <v>0.1</v>
      </c>
      <c r="H3454" s="64">
        <f>H3453*G3454</f>
        <v>61411</v>
      </c>
      <c r="I3454" s="319"/>
    </row>
    <row r="3455" spans="3:9">
      <c r="C3455" s="58" t="s">
        <v>1223</v>
      </c>
      <c r="D3455" s="69" t="s">
        <v>1224</v>
      </c>
      <c r="E3455" s="70"/>
      <c r="F3455" s="70"/>
      <c r="G3455" s="71"/>
      <c r="H3455" s="305">
        <f>SUM(H3453:H3454)</f>
        <v>675521</v>
      </c>
      <c r="I3455" s="319"/>
    </row>
    <row r="3458" spans="3:11">
      <c r="C3458" s="53" t="s">
        <v>6669</v>
      </c>
      <c r="D3458" s="366" t="s">
        <v>6670</v>
      </c>
      <c r="E3458" s="315"/>
      <c r="F3458" s="315"/>
      <c r="G3458" s="315"/>
      <c r="H3458" s="315"/>
      <c r="I3458" s="56">
        <f>ROUNDDOWN(H3473,-2)</f>
        <v>134600</v>
      </c>
      <c r="J3458" s="159"/>
      <c r="K3458" s="325"/>
    </row>
    <row r="3459" spans="3:11" ht="27.6">
      <c r="C3459" s="300" t="s">
        <v>1197</v>
      </c>
      <c r="D3459" s="300" t="s">
        <v>1198</v>
      </c>
      <c r="E3459" s="300" t="s">
        <v>1199</v>
      </c>
      <c r="F3459" s="300" t="s">
        <v>1200</v>
      </c>
      <c r="G3459" s="300" t="s">
        <v>1201</v>
      </c>
      <c r="H3459" s="300" t="s">
        <v>1202</v>
      </c>
    </row>
    <row r="3460" spans="3:11">
      <c r="C3460" s="72" t="s">
        <v>1203</v>
      </c>
      <c r="D3460" s="59" t="s">
        <v>1204</v>
      </c>
      <c r="E3460" s="73"/>
      <c r="F3460" s="73"/>
      <c r="G3460" s="73"/>
      <c r="H3460" s="73"/>
    </row>
    <row r="3461" spans="3:11">
      <c r="C3461" s="301">
        <v>1</v>
      </c>
      <c r="D3461" s="59" t="s">
        <v>5</v>
      </c>
      <c r="E3461" s="302" t="s">
        <v>6</v>
      </c>
      <c r="F3461" s="74">
        <v>0.19</v>
      </c>
      <c r="G3461" s="64">
        <f>VLOOKUP(D3461,upahbahan,3,FALSE)</f>
        <v>100000</v>
      </c>
      <c r="H3461" s="64">
        <f t="shared" ref="H3461:H3464" si="359">F3461*G3461</f>
        <v>19000</v>
      </c>
    </row>
    <row r="3462" spans="3:11">
      <c r="C3462" s="301">
        <v>2</v>
      </c>
      <c r="D3462" s="59" t="s">
        <v>3330</v>
      </c>
      <c r="E3462" s="302" t="s">
        <v>6</v>
      </c>
      <c r="F3462" s="74">
        <v>0.318</v>
      </c>
      <c r="G3462" s="64">
        <f>VLOOKUP(D3462,upahbahan,3,FALSE)</f>
        <v>145000</v>
      </c>
      <c r="H3462" s="64">
        <f t="shared" si="359"/>
        <v>46110</v>
      </c>
    </row>
    <row r="3463" spans="3:11">
      <c r="C3463" s="301">
        <v>3</v>
      </c>
      <c r="D3463" s="59" t="s">
        <v>18</v>
      </c>
      <c r="E3463" s="302" t="s">
        <v>6</v>
      </c>
      <c r="F3463" s="74">
        <v>3.2000000000000001E-2</v>
      </c>
      <c r="G3463" s="64">
        <f>VLOOKUP(D3463,upahbahan,3,FALSE)</f>
        <v>175000</v>
      </c>
      <c r="H3463" s="64">
        <f t="shared" si="359"/>
        <v>5600</v>
      </c>
    </row>
    <row r="3464" spans="3:11">
      <c r="C3464" s="301">
        <v>4</v>
      </c>
      <c r="D3464" s="59" t="s">
        <v>19</v>
      </c>
      <c r="E3464" s="302" t="s">
        <v>6</v>
      </c>
      <c r="F3464" s="74">
        <v>1.0999999999999999E-2</v>
      </c>
      <c r="G3464" s="64">
        <f>VLOOKUP(D3464,upahbahan,3,FALSE)</f>
        <v>200000</v>
      </c>
      <c r="H3464" s="64">
        <f t="shared" si="359"/>
        <v>2200</v>
      </c>
    </row>
    <row r="3465" spans="3:11">
      <c r="C3465" s="83" t="s">
        <v>1210</v>
      </c>
      <c r="D3465" s="80"/>
      <c r="E3465" s="80"/>
      <c r="F3465" s="187"/>
      <c r="G3465" s="218"/>
      <c r="H3465" s="64">
        <f>SUM(H3461:H3464)</f>
        <v>72910</v>
      </c>
      <c r="I3465" s="219"/>
    </row>
    <row r="3466" spans="3:11">
      <c r="C3466" s="72" t="s">
        <v>1211</v>
      </c>
      <c r="D3466" s="59" t="s">
        <v>1212</v>
      </c>
      <c r="E3466" s="73"/>
      <c r="F3466" s="205"/>
      <c r="G3466" s="73"/>
      <c r="H3466" s="73"/>
    </row>
    <row r="3467" spans="3:11">
      <c r="C3467" s="72">
        <v>1</v>
      </c>
      <c r="D3467" s="59" t="s">
        <v>6671</v>
      </c>
      <c r="E3467" s="170" t="s">
        <v>136</v>
      </c>
      <c r="F3467" s="171">
        <v>1.1000000000000001</v>
      </c>
      <c r="G3467" s="64">
        <f>VLOOKUP(D3467,upahbahan,3,FALSE)</f>
        <v>45000</v>
      </c>
      <c r="H3467" s="64">
        <f>F3467*G3467</f>
        <v>49500.000000000007</v>
      </c>
    </row>
    <row r="3468" spans="3:11">
      <c r="C3468" s="83" t="s">
        <v>1216</v>
      </c>
      <c r="D3468" s="80"/>
      <c r="E3468" s="80"/>
      <c r="F3468" s="80"/>
      <c r="G3468" s="162"/>
      <c r="H3468" s="64">
        <f>SUM(H3467:H3467)</f>
        <v>49500.000000000007</v>
      </c>
    </row>
    <row r="3469" spans="3:11">
      <c r="C3469" s="72" t="s">
        <v>1217</v>
      </c>
      <c r="D3469" s="59" t="s">
        <v>1218</v>
      </c>
      <c r="E3469" s="73"/>
      <c r="F3469" s="73"/>
      <c r="G3469" s="73"/>
      <c r="H3469" s="73"/>
    </row>
    <row r="3470" spans="3:11">
      <c r="C3470" s="83" t="s">
        <v>1219</v>
      </c>
      <c r="D3470" s="489"/>
      <c r="E3470" s="489"/>
      <c r="F3470" s="489"/>
      <c r="G3470" s="162"/>
      <c r="H3470" s="303">
        <f>SUM(H3469)</f>
        <v>0</v>
      </c>
    </row>
    <row r="3471" spans="3:11">
      <c r="C3471" s="58" t="s">
        <v>1220</v>
      </c>
      <c r="D3471" s="69" t="s">
        <v>1221</v>
      </c>
      <c r="E3471" s="70"/>
      <c r="F3471" s="70"/>
      <c r="G3471" s="71"/>
      <c r="H3471" s="304">
        <f>H3470+H3468+H3465</f>
        <v>122410</v>
      </c>
      <c r="I3471" s="319"/>
    </row>
    <row r="3472" spans="3:11">
      <c r="C3472" s="58" t="s">
        <v>1222</v>
      </c>
      <c r="D3472" s="69" t="s">
        <v>1325</v>
      </c>
      <c r="E3472" s="70"/>
      <c r="F3472" s="71"/>
      <c r="G3472" s="95">
        <f>$M$9</f>
        <v>0.1</v>
      </c>
      <c r="H3472" s="64">
        <f>H3471*G3472</f>
        <v>12241</v>
      </c>
      <c r="I3472" s="319"/>
    </row>
    <row r="3473" spans="3:11">
      <c r="C3473" s="58" t="s">
        <v>1223</v>
      </c>
      <c r="D3473" s="69" t="s">
        <v>1224</v>
      </c>
      <c r="E3473" s="70"/>
      <c r="F3473" s="70"/>
      <c r="G3473" s="71"/>
      <c r="H3473" s="305">
        <f>SUM(H3471:H3472)</f>
        <v>134651</v>
      </c>
      <c r="I3473" s="319"/>
    </row>
    <row r="3475" spans="3:11">
      <c r="C3475" s="53" t="s">
        <v>6672</v>
      </c>
      <c r="D3475" s="366" t="s">
        <v>6673</v>
      </c>
      <c r="E3475" s="315"/>
      <c r="F3475" s="315"/>
      <c r="G3475" s="315"/>
      <c r="H3475" s="315"/>
      <c r="I3475" s="56">
        <f>ROUNDDOWN(H3490,-2)</f>
        <v>120600</v>
      </c>
      <c r="J3475" s="159"/>
      <c r="K3475" s="325"/>
    </row>
    <row r="3476" spans="3:11" ht="27.6">
      <c r="C3476" s="300" t="s">
        <v>1197</v>
      </c>
      <c r="D3476" s="300" t="s">
        <v>1198</v>
      </c>
      <c r="E3476" s="300" t="s">
        <v>1199</v>
      </c>
      <c r="F3476" s="300" t="s">
        <v>1200</v>
      </c>
      <c r="G3476" s="300" t="s">
        <v>1201</v>
      </c>
      <c r="H3476" s="300" t="s">
        <v>1202</v>
      </c>
    </row>
    <row r="3477" spans="3:11">
      <c r="C3477" s="72" t="s">
        <v>1203</v>
      </c>
      <c r="D3477" s="59" t="s">
        <v>1204</v>
      </c>
      <c r="E3477" s="73"/>
      <c r="F3477" s="73"/>
      <c r="G3477" s="73"/>
      <c r="H3477" s="73"/>
    </row>
    <row r="3478" spans="3:11">
      <c r="C3478" s="301">
        <v>1</v>
      </c>
      <c r="D3478" s="59" t="s">
        <v>5</v>
      </c>
      <c r="E3478" s="302" t="s">
        <v>6</v>
      </c>
      <c r="F3478" s="74">
        <v>4.8000000000000001E-2</v>
      </c>
      <c r="G3478" s="64">
        <f>VLOOKUP(D3478,upahbahan,3,FALSE)</f>
        <v>100000</v>
      </c>
      <c r="H3478" s="64">
        <f t="shared" ref="H3478:H3481" si="360">F3478*G3478</f>
        <v>4800</v>
      </c>
    </row>
    <row r="3479" spans="3:11">
      <c r="C3479" s="301">
        <v>2</v>
      </c>
      <c r="D3479" s="59" t="s">
        <v>3330</v>
      </c>
      <c r="E3479" s="302" t="s">
        <v>6</v>
      </c>
      <c r="F3479" s="74">
        <v>0.08</v>
      </c>
      <c r="G3479" s="64">
        <f>VLOOKUP(D3479,upahbahan,3,FALSE)</f>
        <v>145000</v>
      </c>
      <c r="H3479" s="64">
        <f t="shared" si="360"/>
        <v>11600</v>
      </c>
    </row>
    <row r="3480" spans="3:11">
      <c r="C3480" s="301">
        <v>3</v>
      </c>
      <c r="D3480" s="59" t="s">
        <v>18</v>
      </c>
      <c r="E3480" s="302" t="s">
        <v>6</v>
      </c>
      <c r="F3480" s="74">
        <v>8.0000000000000002E-3</v>
      </c>
      <c r="G3480" s="64">
        <f>VLOOKUP(D3480,upahbahan,3,FALSE)</f>
        <v>175000</v>
      </c>
      <c r="H3480" s="64">
        <f t="shared" si="360"/>
        <v>1400</v>
      </c>
    </row>
    <row r="3481" spans="3:11">
      <c r="C3481" s="301">
        <v>4</v>
      </c>
      <c r="D3481" s="59" t="s">
        <v>19</v>
      </c>
      <c r="E3481" s="302" t="s">
        <v>6</v>
      </c>
      <c r="F3481" s="74">
        <v>3.0000000000000001E-3</v>
      </c>
      <c r="G3481" s="64">
        <f>VLOOKUP(D3481,upahbahan,3,FALSE)</f>
        <v>200000</v>
      </c>
      <c r="H3481" s="64">
        <f t="shared" si="360"/>
        <v>600</v>
      </c>
    </row>
    <row r="3482" spans="3:11">
      <c r="C3482" s="83" t="s">
        <v>1210</v>
      </c>
      <c r="D3482" s="80"/>
      <c r="E3482" s="80"/>
      <c r="F3482" s="187"/>
      <c r="G3482" s="218"/>
      <c r="H3482" s="64">
        <f>SUM(H3478:H3481)</f>
        <v>18400</v>
      </c>
      <c r="I3482" s="219"/>
    </row>
    <row r="3483" spans="3:11">
      <c r="C3483" s="72" t="s">
        <v>1211</v>
      </c>
      <c r="D3483" s="59" t="s">
        <v>1212</v>
      </c>
      <c r="E3483" s="73"/>
      <c r="F3483" s="205"/>
      <c r="G3483" s="73"/>
      <c r="H3483" s="73"/>
    </row>
    <row r="3484" spans="3:11">
      <c r="C3484" s="72">
        <v>1</v>
      </c>
      <c r="D3484" s="59" t="s">
        <v>6674</v>
      </c>
      <c r="E3484" s="170" t="s">
        <v>136</v>
      </c>
      <c r="F3484" s="171">
        <v>1.1000000000000001</v>
      </c>
      <c r="G3484" s="64">
        <f>VLOOKUP(D3484,upahbahan,3,FALSE)</f>
        <v>83000</v>
      </c>
      <c r="H3484" s="64">
        <f>F3484*G3484</f>
        <v>91300.000000000015</v>
      </c>
    </row>
    <row r="3485" spans="3:11">
      <c r="C3485" s="83" t="s">
        <v>1216</v>
      </c>
      <c r="D3485" s="80"/>
      <c r="E3485" s="80"/>
      <c r="F3485" s="80"/>
      <c r="G3485" s="162"/>
      <c r="H3485" s="64">
        <f>SUM(H3484:H3484)</f>
        <v>91300.000000000015</v>
      </c>
    </row>
    <row r="3486" spans="3:11">
      <c r="C3486" s="72" t="s">
        <v>1217</v>
      </c>
      <c r="D3486" s="59" t="s">
        <v>1218</v>
      </c>
      <c r="E3486" s="73"/>
      <c r="F3486" s="73"/>
      <c r="G3486" s="73"/>
      <c r="H3486" s="73"/>
    </row>
    <row r="3487" spans="3:11">
      <c r="C3487" s="83" t="s">
        <v>1219</v>
      </c>
      <c r="D3487" s="489"/>
      <c r="E3487" s="489"/>
      <c r="F3487" s="489"/>
      <c r="G3487" s="162"/>
      <c r="H3487" s="303">
        <f>SUM(H3486)</f>
        <v>0</v>
      </c>
    </row>
    <row r="3488" spans="3:11">
      <c r="C3488" s="58" t="s">
        <v>1220</v>
      </c>
      <c r="D3488" s="69" t="s">
        <v>1221</v>
      </c>
      <c r="E3488" s="70"/>
      <c r="F3488" s="70"/>
      <c r="G3488" s="71"/>
      <c r="H3488" s="304">
        <f>H3487+H3485+H3482</f>
        <v>109700.00000000001</v>
      </c>
      <c r="I3488" s="319"/>
    </row>
    <row r="3489" spans="3:11">
      <c r="C3489" s="58" t="s">
        <v>1222</v>
      </c>
      <c r="D3489" s="69" t="s">
        <v>1325</v>
      </c>
      <c r="E3489" s="70"/>
      <c r="F3489" s="71"/>
      <c r="G3489" s="95">
        <f>$M$9</f>
        <v>0.1</v>
      </c>
      <c r="H3489" s="64">
        <f>H3488*G3489</f>
        <v>10970.000000000002</v>
      </c>
      <c r="I3489" s="319"/>
    </row>
    <row r="3490" spans="3:11">
      <c r="C3490" s="58" t="s">
        <v>1223</v>
      </c>
      <c r="D3490" s="69" t="s">
        <v>1224</v>
      </c>
      <c r="E3490" s="70"/>
      <c r="F3490" s="70"/>
      <c r="G3490" s="71"/>
      <c r="H3490" s="305">
        <f>SUM(H3488:H3489)</f>
        <v>120670.00000000001</v>
      </c>
      <c r="I3490" s="319"/>
    </row>
    <row r="3492" spans="3:11">
      <c r="C3492" s="53" t="s">
        <v>6675</v>
      </c>
      <c r="D3492" s="366" t="s">
        <v>6678</v>
      </c>
      <c r="E3492" s="315"/>
      <c r="F3492" s="315"/>
      <c r="G3492" s="315"/>
      <c r="H3492" s="315"/>
      <c r="I3492" s="56">
        <f>ROUNDDOWN(H3507,-2)</f>
        <v>353900</v>
      </c>
      <c r="J3492" s="159"/>
      <c r="K3492" s="325"/>
    </row>
    <row r="3493" spans="3:11" ht="27.6">
      <c r="C3493" s="300" t="s">
        <v>1197</v>
      </c>
      <c r="D3493" s="300" t="s">
        <v>1198</v>
      </c>
      <c r="E3493" s="300" t="s">
        <v>1199</v>
      </c>
      <c r="F3493" s="300" t="s">
        <v>1200</v>
      </c>
      <c r="G3493" s="300" t="s">
        <v>1201</v>
      </c>
      <c r="H3493" s="300" t="s">
        <v>1202</v>
      </c>
    </row>
    <row r="3494" spans="3:11">
      <c r="C3494" s="72" t="s">
        <v>1203</v>
      </c>
      <c r="D3494" s="59" t="s">
        <v>1204</v>
      </c>
      <c r="E3494" s="73"/>
      <c r="F3494" s="73"/>
      <c r="G3494" s="73"/>
      <c r="H3494" s="73"/>
    </row>
    <row r="3495" spans="3:11">
      <c r="C3495" s="301">
        <v>1</v>
      </c>
      <c r="D3495" s="59" t="s">
        <v>5</v>
      </c>
      <c r="E3495" s="302" t="s">
        <v>6</v>
      </c>
      <c r="F3495" s="74">
        <v>0.114</v>
      </c>
      <c r="G3495" s="64">
        <f>VLOOKUP(D3495,upahbahan,3,FALSE)</f>
        <v>100000</v>
      </c>
      <c r="H3495" s="64">
        <f t="shared" ref="H3495:H3498" si="361">F3495*G3495</f>
        <v>11400</v>
      </c>
    </row>
    <row r="3496" spans="3:11">
      <c r="C3496" s="301">
        <v>2</v>
      </c>
      <c r="D3496" s="59" t="s">
        <v>3330</v>
      </c>
      <c r="E3496" s="302" t="s">
        <v>6</v>
      </c>
      <c r="F3496" s="74">
        <v>0.191</v>
      </c>
      <c r="G3496" s="64">
        <f>VLOOKUP(D3496,upahbahan,3,FALSE)</f>
        <v>145000</v>
      </c>
      <c r="H3496" s="64">
        <f t="shared" si="361"/>
        <v>27695</v>
      </c>
    </row>
    <row r="3497" spans="3:11">
      <c r="C3497" s="301">
        <v>3</v>
      </c>
      <c r="D3497" s="59" t="s">
        <v>18</v>
      </c>
      <c r="E3497" s="302" t="s">
        <v>6</v>
      </c>
      <c r="F3497" s="74">
        <v>1.9E-2</v>
      </c>
      <c r="G3497" s="64">
        <f>VLOOKUP(D3497,upahbahan,3,FALSE)</f>
        <v>175000</v>
      </c>
      <c r="H3497" s="64">
        <f t="shared" si="361"/>
        <v>3325</v>
      </c>
    </row>
    <row r="3498" spans="3:11">
      <c r="C3498" s="301">
        <v>4</v>
      </c>
      <c r="D3498" s="59" t="s">
        <v>19</v>
      </c>
      <c r="E3498" s="302" t="s">
        <v>6</v>
      </c>
      <c r="F3498" s="74">
        <v>6.0000000000000001E-3</v>
      </c>
      <c r="G3498" s="64">
        <f>VLOOKUP(D3498,upahbahan,3,FALSE)</f>
        <v>200000</v>
      </c>
      <c r="H3498" s="64">
        <f t="shared" si="361"/>
        <v>1200</v>
      </c>
    </row>
    <row r="3499" spans="3:11">
      <c r="C3499" s="83" t="s">
        <v>1210</v>
      </c>
      <c r="D3499" s="80"/>
      <c r="E3499" s="80"/>
      <c r="F3499" s="187"/>
      <c r="G3499" s="218"/>
      <c r="H3499" s="64">
        <f>SUM(H3495:H3498)</f>
        <v>43620</v>
      </c>
      <c r="I3499" s="219"/>
    </row>
    <row r="3500" spans="3:11">
      <c r="C3500" s="72" t="s">
        <v>1211</v>
      </c>
      <c r="D3500" s="59" t="s">
        <v>1212</v>
      </c>
      <c r="E3500" s="73"/>
      <c r="F3500" s="205"/>
      <c r="G3500" s="73"/>
      <c r="H3500" s="73"/>
    </row>
    <row r="3501" spans="3:11" ht="27.6">
      <c r="C3501" s="72">
        <v>1</v>
      </c>
      <c r="D3501" s="59" t="s">
        <v>6676</v>
      </c>
      <c r="E3501" s="170" t="s">
        <v>136</v>
      </c>
      <c r="F3501" s="171">
        <v>1.1000000000000001</v>
      </c>
      <c r="G3501" s="64">
        <f>VLOOKUP(D3501,upahbahan,3,FALSE)</f>
        <v>252900</v>
      </c>
      <c r="H3501" s="64">
        <f>F3501*G3501</f>
        <v>278190</v>
      </c>
    </row>
    <row r="3502" spans="3:11">
      <c r="C3502" s="83" t="s">
        <v>1216</v>
      </c>
      <c r="D3502" s="80"/>
      <c r="E3502" s="80"/>
      <c r="F3502" s="80"/>
      <c r="G3502" s="162"/>
      <c r="H3502" s="64">
        <f>SUM(H3501:H3501)</f>
        <v>278190</v>
      </c>
    </row>
    <row r="3503" spans="3:11">
      <c r="C3503" s="72" t="s">
        <v>1217</v>
      </c>
      <c r="D3503" s="59" t="s">
        <v>1218</v>
      </c>
      <c r="E3503" s="73"/>
      <c r="F3503" s="73"/>
      <c r="G3503" s="73"/>
      <c r="H3503" s="73"/>
    </row>
    <row r="3504" spans="3:11">
      <c r="C3504" s="83" t="s">
        <v>1219</v>
      </c>
      <c r="D3504" s="489"/>
      <c r="E3504" s="489"/>
      <c r="F3504" s="489"/>
      <c r="G3504" s="162"/>
      <c r="H3504" s="303">
        <f>SUM(H3503)</f>
        <v>0</v>
      </c>
    </row>
    <row r="3505" spans="3:11">
      <c r="C3505" s="58" t="s">
        <v>1220</v>
      </c>
      <c r="D3505" s="69" t="s">
        <v>1221</v>
      </c>
      <c r="E3505" s="70"/>
      <c r="F3505" s="70"/>
      <c r="G3505" s="71"/>
      <c r="H3505" s="304">
        <f>H3504+H3502+H3499</f>
        <v>321810</v>
      </c>
      <c r="I3505" s="319"/>
    </row>
    <row r="3506" spans="3:11">
      <c r="C3506" s="58" t="s">
        <v>1222</v>
      </c>
      <c r="D3506" s="69" t="s">
        <v>1325</v>
      </c>
      <c r="E3506" s="70"/>
      <c r="F3506" s="71"/>
      <c r="G3506" s="95">
        <f>$M$9</f>
        <v>0.1</v>
      </c>
      <c r="H3506" s="64">
        <f>H3505*G3506</f>
        <v>32181</v>
      </c>
      <c r="I3506" s="319"/>
    </row>
    <row r="3507" spans="3:11">
      <c r="C3507" s="58" t="s">
        <v>1223</v>
      </c>
      <c r="D3507" s="69" t="s">
        <v>1224</v>
      </c>
      <c r="E3507" s="70"/>
      <c r="F3507" s="70"/>
      <c r="G3507" s="71"/>
      <c r="H3507" s="305">
        <f>SUM(H3505:H3506)</f>
        <v>353991</v>
      </c>
      <c r="I3507" s="319"/>
    </row>
    <row r="3509" spans="3:11">
      <c r="C3509" s="53" t="s">
        <v>6677</v>
      </c>
      <c r="D3509" s="366" t="s">
        <v>6679</v>
      </c>
      <c r="E3509" s="315"/>
      <c r="F3509" s="315"/>
      <c r="G3509" s="315"/>
      <c r="H3509" s="315"/>
      <c r="I3509" s="56">
        <f>ROUNDDOWN(H3524,-2)</f>
        <v>721500</v>
      </c>
      <c r="J3509" s="159"/>
      <c r="K3509" s="325"/>
    </row>
    <row r="3510" spans="3:11" ht="27.6">
      <c r="C3510" s="300" t="s">
        <v>1197</v>
      </c>
      <c r="D3510" s="300" t="s">
        <v>1198</v>
      </c>
      <c r="E3510" s="300" t="s">
        <v>1199</v>
      </c>
      <c r="F3510" s="300" t="s">
        <v>1200</v>
      </c>
      <c r="G3510" s="300" t="s">
        <v>1201</v>
      </c>
      <c r="H3510" s="300" t="s">
        <v>1202</v>
      </c>
    </row>
    <row r="3511" spans="3:11">
      <c r="C3511" s="72" t="s">
        <v>1203</v>
      </c>
      <c r="D3511" s="59" t="s">
        <v>1204</v>
      </c>
      <c r="E3511" s="73"/>
      <c r="F3511" s="73"/>
      <c r="G3511" s="73"/>
      <c r="H3511" s="73"/>
    </row>
    <row r="3512" spans="3:11">
      <c r="C3512" s="301">
        <v>1</v>
      </c>
      <c r="D3512" s="59" t="s">
        <v>5</v>
      </c>
      <c r="E3512" s="302" t="s">
        <v>6</v>
      </c>
      <c r="F3512" s="74">
        <v>0.19</v>
      </c>
      <c r="G3512" s="64">
        <f>VLOOKUP(D3512,upahbahan,3,FALSE)</f>
        <v>100000</v>
      </c>
      <c r="H3512" s="64">
        <f t="shared" ref="H3512:H3515" si="362">F3512*G3512</f>
        <v>19000</v>
      </c>
    </row>
    <row r="3513" spans="3:11">
      <c r="C3513" s="301">
        <v>2</v>
      </c>
      <c r="D3513" s="59" t="s">
        <v>3330</v>
      </c>
      <c r="E3513" s="302" t="s">
        <v>6</v>
      </c>
      <c r="F3513" s="74">
        <v>0.318</v>
      </c>
      <c r="G3513" s="64">
        <f>VLOOKUP(D3513,upahbahan,3,FALSE)</f>
        <v>145000</v>
      </c>
      <c r="H3513" s="64">
        <f t="shared" si="362"/>
        <v>46110</v>
      </c>
    </row>
    <row r="3514" spans="3:11">
      <c r="C3514" s="301">
        <v>3</v>
      </c>
      <c r="D3514" s="59" t="s">
        <v>18</v>
      </c>
      <c r="E3514" s="302" t="s">
        <v>6</v>
      </c>
      <c r="F3514" s="74">
        <v>3.2000000000000001E-2</v>
      </c>
      <c r="G3514" s="64">
        <f>VLOOKUP(D3514,upahbahan,3,FALSE)</f>
        <v>175000</v>
      </c>
      <c r="H3514" s="64">
        <f t="shared" si="362"/>
        <v>5600</v>
      </c>
    </row>
    <row r="3515" spans="3:11">
      <c r="C3515" s="301">
        <v>4</v>
      </c>
      <c r="D3515" s="59" t="s">
        <v>19</v>
      </c>
      <c r="E3515" s="302" t="s">
        <v>6</v>
      </c>
      <c r="F3515" s="74">
        <v>1.0999999999999999E-2</v>
      </c>
      <c r="G3515" s="64">
        <f>VLOOKUP(D3515,upahbahan,3,FALSE)</f>
        <v>200000</v>
      </c>
      <c r="H3515" s="64">
        <f t="shared" si="362"/>
        <v>2200</v>
      </c>
    </row>
    <row r="3516" spans="3:11">
      <c r="C3516" s="83" t="s">
        <v>1210</v>
      </c>
      <c r="D3516" s="80"/>
      <c r="E3516" s="80"/>
      <c r="F3516" s="187"/>
      <c r="G3516" s="218"/>
      <c r="H3516" s="64">
        <f>SUM(H3512:H3515)</f>
        <v>72910</v>
      </c>
      <c r="I3516" s="219"/>
    </row>
    <row r="3517" spans="3:11">
      <c r="C3517" s="72" t="s">
        <v>1211</v>
      </c>
      <c r="D3517" s="59" t="s">
        <v>1212</v>
      </c>
      <c r="E3517" s="73"/>
      <c r="F3517" s="205"/>
      <c r="G3517" s="73"/>
      <c r="H3517" s="73"/>
    </row>
    <row r="3518" spans="3:11">
      <c r="C3518" s="72">
        <v>1</v>
      </c>
      <c r="D3518" s="59" t="s">
        <v>6680</v>
      </c>
      <c r="E3518" s="170" t="s">
        <v>136</v>
      </c>
      <c r="F3518" s="171">
        <v>1.1000000000000001</v>
      </c>
      <c r="G3518" s="64">
        <f>VLOOKUP(D3518,upahbahan,3,FALSE)</f>
        <v>530000</v>
      </c>
      <c r="H3518" s="64">
        <f>F3518*G3518</f>
        <v>583000</v>
      </c>
    </row>
    <row r="3519" spans="3:11">
      <c r="C3519" s="83" t="s">
        <v>1216</v>
      </c>
      <c r="D3519" s="80"/>
      <c r="E3519" s="80"/>
      <c r="F3519" s="80"/>
      <c r="G3519" s="162"/>
      <c r="H3519" s="64">
        <f>SUM(H3518:H3518)</f>
        <v>583000</v>
      </c>
    </row>
    <row r="3520" spans="3:11">
      <c r="C3520" s="72" t="s">
        <v>1217</v>
      </c>
      <c r="D3520" s="59" t="s">
        <v>1218</v>
      </c>
      <c r="E3520" s="73"/>
      <c r="F3520" s="73"/>
      <c r="G3520" s="73"/>
      <c r="H3520" s="73"/>
    </row>
    <row r="3521" spans="3:11">
      <c r="C3521" s="83" t="s">
        <v>1219</v>
      </c>
      <c r="D3521" s="489"/>
      <c r="E3521" s="489"/>
      <c r="F3521" s="489"/>
      <c r="G3521" s="162"/>
      <c r="H3521" s="303">
        <f>SUM(H3520)</f>
        <v>0</v>
      </c>
    </row>
    <row r="3522" spans="3:11">
      <c r="C3522" s="58" t="s">
        <v>1220</v>
      </c>
      <c r="D3522" s="69" t="s">
        <v>1221</v>
      </c>
      <c r="E3522" s="70"/>
      <c r="F3522" s="70"/>
      <c r="G3522" s="71"/>
      <c r="H3522" s="304">
        <f>H3521+H3519+H3516</f>
        <v>655910</v>
      </c>
      <c r="I3522" s="319"/>
    </row>
    <row r="3523" spans="3:11">
      <c r="C3523" s="58" t="s">
        <v>1222</v>
      </c>
      <c r="D3523" s="69" t="s">
        <v>1325</v>
      </c>
      <c r="E3523" s="70"/>
      <c r="F3523" s="71"/>
      <c r="G3523" s="95">
        <f>$M$9</f>
        <v>0.1</v>
      </c>
      <c r="H3523" s="64">
        <f>H3522*G3523</f>
        <v>65591</v>
      </c>
      <c r="I3523" s="319"/>
    </row>
    <row r="3524" spans="3:11">
      <c r="C3524" s="58" t="s">
        <v>1223</v>
      </c>
      <c r="D3524" s="69" t="s">
        <v>1224</v>
      </c>
      <c r="E3524" s="70"/>
      <c r="F3524" s="70"/>
      <c r="G3524" s="71"/>
      <c r="H3524" s="305">
        <f>SUM(H3522:H3523)</f>
        <v>721501</v>
      </c>
      <c r="I3524" s="319"/>
    </row>
    <row r="3526" spans="3:11">
      <c r="C3526" s="53" t="s">
        <v>6681</v>
      </c>
      <c r="D3526" s="366" t="s">
        <v>6682</v>
      </c>
      <c r="E3526" s="315"/>
      <c r="F3526" s="315"/>
      <c r="G3526" s="315"/>
      <c r="H3526" s="315"/>
      <c r="I3526" s="56">
        <f>ROUNDDOWN(H3541,-2)</f>
        <v>2707900</v>
      </c>
      <c r="J3526" s="159"/>
      <c r="K3526" s="325"/>
    </row>
    <row r="3527" spans="3:11" ht="27.6">
      <c r="C3527" s="300" t="s">
        <v>1197</v>
      </c>
      <c r="D3527" s="300" t="s">
        <v>1198</v>
      </c>
      <c r="E3527" s="300" t="s">
        <v>1199</v>
      </c>
      <c r="F3527" s="300" t="s">
        <v>1200</v>
      </c>
      <c r="G3527" s="300" t="s">
        <v>1201</v>
      </c>
      <c r="H3527" s="300" t="s">
        <v>1202</v>
      </c>
    </row>
    <row r="3528" spans="3:11">
      <c r="C3528" s="72" t="s">
        <v>1203</v>
      </c>
      <c r="D3528" s="59" t="s">
        <v>1204</v>
      </c>
      <c r="E3528" s="73"/>
      <c r="F3528" s="73"/>
      <c r="G3528" s="73"/>
      <c r="H3528" s="73"/>
    </row>
    <row r="3529" spans="3:11">
      <c r="C3529" s="301">
        <v>1</v>
      </c>
      <c r="D3529" s="59" t="s">
        <v>5</v>
      </c>
      <c r="E3529" s="302" t="s">
        <v>6</v>
      </c>
      <c r="F3529" s="74">
        <v>3.5999999999999997E-2</v>
      </c>
      <c r="G3529" s="64">
        <f>VLOOKUP(D3529,upahbahan,3,FALSE)</f>
        <v>100000</v>
      </c>
      <c r="H3529" s="64">
        <f t="shared" ref="H3529:H3532" si="363">F3529*G3529</f>
        <v>3599.9999999999995</v>
      </c>
    </row>
    <row r="3530" spans="3:11">
      <c r="C3530" s="301">
        <v>2</v>
      </c>
      <c r="D3530" s="59" t="s">
        <v>3330</v>
      </c>
      <c r="E3530" s="302" t="s">
        <v>6</v>
      </c>
      <c r="F3530" s="74">
        <v>0.06</v>
      </c>
      <c r="G3530" s="64">
        <f>VLOOKUP(D3530,upahbahan,3,FALSE)</f>
        <v>145000</v>
      </c>
      <c r="H3530" s="64">
        <f t="shared" si="363"/>
        <v>8700</v>
      </c>
    </row>
    <row r="3531" spans="3:11">
      <c r="C3531" s="301">
        <v>3</v>
      </c>
      <c r="D3531" s="59" t="s">
        <v>18</v>
      </c>
      <c r="E3531" s="302" t="s">
        <v>6</v>
      </c>
      <c r="F3531" s="74">
        <v>6.0000000000000001E-3</v>
      </c>
      <c r="G3531" s="64">
        <f>VLOOKUP(D3531,upahbahan,3,FALSE)</f>
        <v>175000</v>
      </c>
      <c r="H3531" s="64">
        <f t="shared" si="363"/>
        <v>1050</v>
      </c>
    </row>
    <row r="3532" spans="3:11">
      <c r="C3532" s="301">
        <v>4</v>
      </c>
      <c r="D3532" s="59" t="s">
        <v>19</v>
      </c>
      <c r="E3532" s="302" t="s">
        <v>6</v>
      </c>
      <c r="F3532" s="74">
        <v>2E-3</v>
      </c>
      <c r="G3532" s="64">
        <f>VLOOKUP(D3532,upahbahan,3,FALSE)</f>
        <v>200000</v>
      </c>
      <c r="H3532" s="64">
        <f t="shared" si="363"/>
        <v>400</v>
      </c>
    </row>
    <row r="3533" spans="3:11">
      <c r="C3533" s="83" t="s">
        <v>1210</v>
      </c>
      <c r="D3533" s="80"/>
      <c r="E3533" s="80"/>
      <c r="F3533" s="187"/>
      <c r="G3533" s="218"/>
      <c r="H3533" s="64">
        <f>SUM(H3529:H3532)</f>
        <v>13750</v>
      </c>
      <c r="I3533" s="219"/>
    </row>
    <row r="3534" spans="3:11">
      <c r="C3534" s="72" t="s">
        <v>1211</v>
      </c>
      <c r="D3534" s="59" t="s">
        <v>1212</v>
      </c>
      <c r="E3534" s="73"/>
      <c r="F3534" s="205"/>
      <c r="G3534" s="73"/>
      <c r="H3534" s="73"/>
    </row>
    <row r="3535" spans="3:11" ht="27.6">
      <c r="C3535" s="72">
        <v>1</v>
      </c>
      <c r="D3535" s="59" t="s">
        <v>6683</v>
      </c>
      <c r="E3535" s="170" t="s">
        <v>136</v>
      </c>
      <c r="F3535" s="171">
        <v>1.2</v>
      </c>
      <c r="G3535" s="64">
        <f>VLOOKUP(D3535,upahbahan,3,FALSE)</f>
        <v>2040000</v>
      </c>
      <c r="H3535" s="64">
        <f>F3535*G3535</f>
        <v>2448000</v>
      </c>
    </row>
    <row r="3536" spans="3:11">
      <c r="C3536" s="83" t="s">
        <v>1216</v>
      </c>
      <c r="D3536" s="80"/>
      <c r="E3536" s="80"/>
      <c r="F3536" s="80"/>
      <c r="G3536" s="162"/>
      <c r="H3536" s="64">
        <f>SUM(H3535:H3535)</f>
        <v>2448000</v>
      </c>
    </row>
    <row r="3537" spans="3:11">
      <c r="C3537" s="72" t="s">
        <v>1217</v>
      </c>
      <c r="D3537" s="59" t="s">
        <v>1218</v>
      </c>
      <c r="E3537" s="73"/>
      <c r="F3537" s="73"/>
      <c r="G3537" s="73"/>
      <c r="H3537" s="73"/>
    </row>
    <row r="3538" spans="3:11">
      <c r="C3538" s="83" t="s">
        <v>1219</v>
      </c>
      <c r="D3538" s="489"/>
      <c r="E3538" s="489"/>
      <c r="F3538" s="489"/>
      <c r="G3538" s="162"/>
      <c r="H3538" s="303">
        <f>SUM(H3537)</f>
        <v>0</v>
      </c>
    </row>
    <row r="3539" spans="3:11">
      <c r="C3539" s="58" t="s">
        <v>1220</v>
      </c>
      <c r="D3539" s="69" t="s">
        <v>1221</v>
      </c>
      <c r="E3539" s="70"/>
      <c r="F3539" s="70"/>
      <c r="G3539" s="71"/>
      <c r="H3539" s="304">
        <f>H3538+H3536+H3533</f>
        <v>2461750</v>
      </c>
      <c r="I3539" s="319"/>
    </row>
    <row r="3540" spans="3:11">
      <c r="C3540" s="58" t="s">
        <v>1222</v>
      </c>
      <c r="D3540" s="69" t="s">
        <v>1325</v>
      </c>
      <c r="E3540" s="70"/>
      <c r="F3540" s="71"/>
      <c r="G3540" s="95">
        <f>$M$9</f>
        <v>0.1</v>
      </c>
      <c r="H3540" s="64">
        <f>H3539*G3540</f>
        <v>246175</v>
      </c>
      <c r="I3540" s="319"/>
    </row>
    <row r="3541" spans="3:11">
      <c r="C3541" s="58" t="s">
        <v>1223</v>
      </c>
      <c r="D3541" s="69" t="s">
        <v>1224</v>
      </c>
      <c r="E3541" s="70"/>
      <c r="F3541" s="70"/>
      <c r="G3541" s="71"/>
      <c r="H3541" s="305">
        <f>SUM(H3539:H3540)</f>
        <v>2707925</v>
      </c>
      <c r="I3541" s="319"/>
    </row>
    <row r="3543" spans="3:11">
      <c r="C3543" s="53" t="s">
        <v>6684</v>
      </c>
      <c r="D3543" s="366" t="s">
        <v>6685</v>
      </c>
      <c r="E3543" s="315"/>
      <c r="F3543" s="315"/>
      <c r="G3543" s="315"/>
      <c r="H3543" s="315"/>
      <c r="I3543" s="56">
        <f>ROUNDDOWN(H3558,-2)</f>
        <v>45900</v>
      </c>
      <c r="J3543" s="159"/>
      <c r="K3543" s="325"/>
    </row>
    <row r="3544" spans="3:11" ht="27.6">
      <c r="C3544" s="300" t="s">
        <v>1197</v>
      </c>
      <c r="D3544" s="300" t="s">
        <v>1198</v>
      </c>
      <c r="E3544" s="300" t="s">
        <v>1199</v>
      </c>
      <c r="F3544" s="300" t="s">
        <v>1200</v>
      </c>
      <c r="G3544" s="300" t="s">
        <v>1201</v>
      </c>
      <c r="H3544" s="300" t="s">
        <v>1202</v>
      </c>
    </row>
    <row r="3545" spans="3:11">
      <c r="C3545" s="72" t="s">
        <v>1203</v>
      </c>
      <c r="D3545" s="59" t="s">
        <v>1204</v>
      </c>
      <c r="E3545" s="73"/>
      <c r="F3545" s="73"/>
      <c r="G3545" s="73"/>
      <c r="H3545" s="73"/>
    </row>
    <row r="3546" spans="3:11">
      <c r="C3546" s="301">
        <v>1</v>
      </c>
      <c r="D3546" s="59" t="s">
        <v>5</v>
      </c>
      <c r="E3546" s="302" t="s">
        <v>6</v>
      </c>
      <c r="F3546" s="74">
        <v>3.5999999999999997E-2</v>
      </c>
      <c r="G3546" s="64">
        <f>VLOOKUP(D3546,upahbahan,3,FALSE)</f>
        <v>100000</v>
      </c>
      <c r="H3546" s="64">
        <f t="shared" ref="H3546:H3549" si="364">F3546*G3546</f>
        <v>3599.9999999999995</v>
      </c>
    </row>
    <row r="3547" spans="3:11">
      <c r="C3547" s="301">
        <v>2</v>
      </c>
      <c r="D3547" s="59" t="s">
        <v>3330</v>
      </c>
      <c r="E3547" s="302" t="s">
        <v>6</v>
      </c>
      <c r="F3547" s="74">
        <v>0.06</v>
      </c>
      <c r="G3547" s="64">
        <f>VLOOKUP(D3547,upahbahan,3,FALSE)</f>
        <v>145000</v>
      </c>
      <c r="H3547" s="64">
        <f t="shared" si="364"/>
        <v>8700</v>
      </c>
    </row>
    <row r="3548" spans="3:11">
      <c r="C3548" s="301">
        <v>3</v>
      </c>
      <c r="D3548" s="59" t="s">
        <v>18</v>
      </c>
      <c r="E3548" s="302" t="s">
        <v>6</v>
      </c>
      <c r="F3548" s="74">
        <v>6.0000000000000001E-3</v>
      </c>
      <c r="G3548" s="64">
        <f>VLOOKUP(D3548,upahbahan,3,FALSE)</f>
        <v>175000</v>
      </c>
      <c r="H3548" s="64">
        <f t="shared" si="364"/>
        <v>1050</v>
      </c>
    </row>
    <row r="3549" spans="3:11">
      <c r="C3549" s="301">
        <v>4</v>
      </c>
      <c r="D3549" s="59" t="s">
        <v>19</v>
      </c>
      <c r="E3549" s="302" t="s">
        <v>6</v>
      </c>
      <c r="F3549" s="74">
        <v>2E-3</v>
      </c>
      <c r="G3549" s="64">
        <f>VLOOKUP(D3549,upahbahan,3,FALSE)</f>
        <v>200000</v>
      </c>
      <c r="H3549" s="64">
        <f t="shared" si="364"/>
        <v>400</v>
      </c>
    </row>
    <row r="3550" spans="3:11">
      <c r="C3550" s="83" t="s">
        <v>1210</v>
      </c>
      <c r="D3550" s="80"/>
      <c r="E3550" s="80"/>
      <c r="F3550" s="187"/>
      <c r="G3550" s="218"/>
      <c r="H3550" s="64">
        <f>SUM(H3546:H3549)</f>
        <v>13750</v>
      </c>
      <c r="I3550" s="219"/>
    </row>
    <row r="3551" spans="3:11">
      <c r="C3551" s="72" t="s">
        <v>1211</v>
      </c>
      <c r="D3551" s="59" t="s">
        <v>1212</v>
      </c>
      <c r="E3551" s="73"/>
      <c r="F3551" s="205"/>
      <c r="G3551" s="73"/>
      <c r="H3551" s="73"/>
    </row>
    <row r="3552" spans="3:11">
      <c r="C3552" s="72">
        <v>1</v>
      </c>
      <c r="D3552" s="59" t="s">
        <v>6686</v>
      </c>
      <c r="E3552" s="170" t="s">
        <v>136</v>
      </c>
      <c r="F3552" s="171">
        <v>1.1000000000000001</v>
      </c>
      <c r="G3552" s="64">
        <f>VLOOKUP(D3552,upahbahan,3,FALSE)</f>
        <v>25500</v>
      </c>
      <c r="H3552" s="64">
        <f>F3552*G3552</f>
        <v>28050.000000000004</v>
      </c>
    </row>
    <row r="3553" spans="3:11">
      <c r="C3553" s="83" t="s">
        <v>1216</v>
      </c>
      <c r="D3553" s="80"/>
      <c r="E3553" s="80"/>
      <c r="F3553" s="80"/>
      <c r="G3553" s="162"/>
      <c r="H3553" s="64">
        <f>SUM(H3552:H3552)</f>
        <v>28050.000000000004</v>
      </c>
    </row>
    <row r="3554" spans="3:11">
      <c r="C3554" s="72" t="s">
        <v>1217</v>
      </c>
      <c r="D3554" s="59" t="s">
        <v>1218</v>
      </c>
      <c r="E3554" s="73"/>
      <c r="F3554" s="73"/>
      <c r="G3554" s="73"/>
      <c r="H3554" s="73"/>
    </row>
    <row r="3555" spans="3:11">
      <c r="C3555" s="83" t="s">
        <v>1219</v>
      </c>
      <c r="D3555" s="489"/>
      <c r="E3555" s="489"/>
      <c r="F3555" s="489"/>
      <c r="G3555" s="162"/>
      <c r="H3555" s="303">
        <f>SUM(H3554)</f>
        <v>0</v>
      </c>
    </row>
    <row r="3556" spans="3:11">
      <c r="C3556" s="58" t="s">
        <v>1220</v>
      </c>
      <c r="D3556" s="69" t="s">
        <v>1221</v>
      </c>
      <c r="E3556" s="70"/>
      <c r="F3556" s="70"/>
      <c r="G3556" s="71"/>
      <c r="H3556" s="304">
        <f>H3555+H3553+H3550</f>
        <v>41800</v>
      </c>
      <c r="I3556" s="319"/>
    </row>
    <row r="3557" spans="3:11">
      <c r="C3557" s="58" t="s">
        <v>1222</v>
      </c>
      <c r="D3557" s="69" t="s">
        <v>1325</v>
      </c>
      <c r="E3557" s="70"/>
      <c r="F3557" s="71"/>
      <c r="G3557" s="95">
        <f>$M$9</f>
        <v>0.1</v>
      </c>
      <c r="H3557" s="64">
        <f>H3556*G3557</f>
        <v>4180</v>
      </c>
      <c r="I3557" s="319"/>
    </row>
    <row r="3558" spans="3:11">
      <c r="C3558" s="58" t="s">
        <v>1223</v>
      </c>
      <c r="D3558" s="69" t="s">
        <v>1224</v>
      </c>
      <c r="E3558" s="70"/>
      <c r="F3558" s="70"/>
      <c r="G3558" s="71"/>
      <c r="H3558" s="305">
        <f>SUM(H3556:H3557)</f>
        <v>45980</v>
      </c>
      <c r="I3558" s="319"/>
    </row>
    <row r="3560" spans="3:11">
      <c r="C3560" s="53" t="s">
        <v>6687</v>
      </c>
      <c r="D3560" s="366" t="s">
        <v>6688</v>
      </c>
      <c r="E3560" s="315"/>
      <c r="F3560" s="315"/>
      <c r="G3560" s="315"/>
      <c r="H3560" s="315"/>
      <c r="I3560" s="56">
        <f>ROUNDDOWN(H3575,-2)</f>
        <v>7000</v>
      </c>
      <c r="J3560" s="159"/>
      <c r="K3560" s="325"/>
    </row>
    <row r="3561" spans="3:11" ht="27.6">
      <c r="C3561" s="300" t="s">
        <v>1197</v>
      </c>
      <c r="D3561" s="300" t="s">
        <v>1198</v>
      </c>
      <c r="E3561" s="300" t="s">
        <v>1199</v>
      </c>
      <c r="F3561" s="300" t="s">
        <v>1200</v>
      </c>
      <c r="G3561" s="300" t="s">
        <v>1201</v>
      </c>
      <c r="H3561" s="300" t="s">
        <v>1202</v>
      </c>
    </row>
    <row r="3562" spans="3:11">
      <c r="C3562" s="72" t="s">
        <v>1203</v>
      </c>
      <c r="D3562" s="59" t="s">
        <v>1204</v>
      </c>
      <c r="E3562" s="73"/>
      <c r="F3562" s="73"/>
      <c r="G3562" s="73"/>
      <c r="H3562" s="73"/>
    </row>
    <row r="3563" spans="3:11">
      <c r="C3563" s="301">
        <v>1</v>
      </c>
      <c r="D3563" s="59" t="s">
        <v>5</v>
      </c>
      <c r="E3563" s="302" t="s">
        <v>6</v>
      </c>
      <c r="F3563" s="74">
        <v>1.2E-2</v>
      </c>
      <c r="G3563" s="64">
        <f>VLOOKUP(D3563,upahbahan,3,FALSE)</f>
        <v>100000</v>
      </c>
      <c r="H3563" s="64">
        <f t="shared" ref="H3563:H3566" si="365">F3563*G3563</f>
        <v>1200</v>
      </c>
    </row>
    <row r="3564" spans="3:11">
      <c r="C3564" s="301">
        <v>2</v>
      </c>
      <c r="D3564" s="59" t="s">
        <v>3330</v>
      </c>
      <c r="E3564" s="302" t="s">
        <v>6</v>
      </c>
      <c r="F3564" s="74">
        <v>0.02</v>
      </c>
      <c r="G3564" s="64">
        <f>VLOOKUP(D3564,upahbahan,3,FALSE)</f>
        <v>145000</v>
      </c>
      <c r="H3564" s="64">
        <f t="shared" si="365"/>
        <v>2900</v>
      </c>
    </row>
    <row r="3565" spans="3:11">
      <c r="C3565" s="301">
        <v>3</v>
      </c>
      <c r="D3565" s="59" t="s">
        <v>18</v>
      </c>
      <c r="E3565" s="302" t="s">
        <v>6</v>
      </c>
      <c r="F3565" s="74">
        <v>2E-3</v>
      </c>
      <c r="G3565" s="64">
        <f>VLOOKUP(D3565,upahbahan,3,FALSE)</f>
        <v>175000</v>
      </c>
      <c r="H3565" s="64">
        <f t="shared" si="365"/>
        <v>350</v>
      </c>
    </row>
    <row r="3566" spans="3:11">
      <c r="C3566" s="301">
        <v>4</v>
      </c>
      <c r="D3566" s="59" t="s">
        <v>19</v>
      </c>
      <c r="E3566" s="302" t="s">
        <v>6</v>
      </c>
      <c r="F3566" s="74">
        <v>1E-3</v>
      </c>
      <c r="G3566" s="64">
        <f>VLOOKUP(D3566,upahbahan,3,FALSE)</f>
        <v>200000</v>
      </c>
      <c r="H3566" s="64">
        <f t="shared" si="365"/>
        <v>200</v>
      </c>
    </row>
    <row r="3567" spans="3:11">
      <c r="C3567" s="83" t="s">
        <v>1210</v>
      </c>
      <c r="D3567" s="80"/>
      <c r="E3567" s="80"/>
      <c r="F3567" s="187"/>
      <c r="G3567" s="218"/>
      <c r="H3567" s="64">
        <f>SUM(H3563:H3566)</f>
        <v>4650</v>
      </c>
      <c r="I3567" s="219"/>
    </row>
    <row r="3568" spans="3:11">
      <c r="C3568" s="72" t="s">
        <v>1211</v>
      </c>
      <c r="D3568" s="59" t="s">
        <v>1212</v>
      </c>
      <c r="E3568" s="73"/>
      <c r="F3568" s="205"/>
      <c r="G3568" s="73"/>
      <c r="H3568" s="73"/>
    </row>
    <row r="3569" spans="3:11">
      <c r="C3569" s="72">
        <v>1</v>
      </c>
      <c r="D3569" s="59" t="s">
        <v>6689</v>
      </c>
      <c r="E3569" s="170" t="s">
        <v>136</v>
      </c>
      <c r="F3569" s="171">
        <v>1.2</v>
      </c>
      <c r="G3569" s="64">
        <f>VLOOKUP(D3569,upahbahan,3,FALSE)</f>
        <v>1500</v>
      </c>
      <c r="H3569" s="64">
        <f>F3569*G3569</f>
        <v>1800</v>
      </c>
    </row>
    <row r="3570" spans="3:11">
      <c r="C3570" s="83" t="s">
        <v>1216</v>
      </c>
      <c r="D3570" s="80"/>
      <c r="E3570" s="80"/>
      <c r="F3570" s="80"/>
      <c r="G3570" s="162"/>
      <c r="H3570" s="64">
        <f>SUM(H3569:H3569)</f>
        <v>1800</v>
      </c>
    </row>
    <row r="3571" spans="3:11">
      <c r="C3571" s="72" t="s">
        <v>1217</v>
      </c>
      <c r="D3571" s="59" t="s">
        <v>1218</v>
      </c>
      <c r="E3571" s="73"/>
      <c r="F3571" s="73"/>
      <c r="G3571" s="73"/>
      <c r="H3571" s="73"/>
    </row>
    <row r="3572" spans="3:11">
      <c r="C3572" s="83" t="s">
        <v>1219</v>
      </c>
      <c r="D3572" s="489"/>
      <c r="E3572" s="489"/>
      <c r="F3572" s="489"/>
      <c r="G3572" s="162"/>
      <c r="H3572" s="303">
        <f>SUM(H3571)</f>
        <v>0</v>
      </c>
    </row>
    <row r="3573" spans="3:11">
      <c r="C3573" s="58" t="s">
        <v>1220</v>
      </c>
      <c r="D3573" s="69" t="s">
        <v>1221</v>
      </c>
      <c r="E3573" s="70"/>
      <c r="F3573" s="70"/>
      <c r="G3573" s="71"/>
      <c r="H3573" s="304">
        <f>H3572+H3570+H3567</f>
        <v>6450</v>
      </c>
      <c r="I3573" s="319"/>
    </row>
    <row r="3574" spans="3:11">
      <c r="C3574" s="58" t="s">
        <v>1222</v>
      </c>
      <c r="D3574" s="69" t="s">
        <v>1325</v>
      </c>
      <c r="E3574" s="70"/>
      <c r="F3574" s="71"/>
      <c r="G3574" s="95">
        <f>$M$9</f>
        <v>0.1</v>
      </c>
      <c r="H3574" s="64">
        <f>H3573*G3574</f>
        <v>645</v>
      </c>
      <c r="I3574" s="319"/>
    </row>
    <row r="3575" spans="3:11">
      <c r="C3575" s="58" t="s">
        <v>1223</v>
      </c>
      <c r="D3575" s="69" t="s">
        <v>1224</v>
      </c>
      <c r="E3575" s="70"/>
      <c r="F3575" s="70"/>
      <c r="G3575" s="71"/>
      <c r="H3575" s="305">
        <f>SUM(H3573:H3574)</f>
        <v>7095</v>
      </c>
      <c r="I3575" s="319"/>
    </row>
    <row r="3577" spans="3:11">
      <c r="C3577" s="53" t="s">
        <v>6690</v>
      </c>
      <c r="D3577" s="366" t="s">
        <v>6691</v>
      </c>
      <c r="E3577" s="315"/>
      <c r="F3577" s="315"/>
      <c r="G3577" s="315"/>
      <c r="H3577" s="315"/>
      <c r="I3577" s="56">
        <f>ROUNDDOWN(H3592,-2)</f>
        <v>319800</v>
      </c>
      <c r="J3577" s="159"/>
      <c r="K3577" s="325"/>
    </row>
    <row r="3578" spans="3:11" ht="27.6">
      <c r="C3578" s="300" t="s">
        <v>1197</v>
      </c>
      <c r="D3578" s="300" t="s">
        <v>1198</v>
      </c>
      <c r="E3578" s="300" t="s">
        <v>1199</v>
      </c>
      <c r="F3578" s="300" t="s">
        <v>1200</v>
      </c>
      <c r="G3578" s="300" t="s">
        <v>1201</v>
      </c>
      <c r="H3578" s="300" t="s">
        <v>1202</v>
      </c>
    </row>
    <row r="3579" spans="3:11">
      <c r="C3579" s="72" t="s">
        <v>1203</v>
      </c>
      <c r="D3579" s="59" t="s">
        <v>1204</v>
      </c>
      <c r="E3579" s="73"/>
      <c r="F3579" s="73"/>
      <c r="G3579" s="73"/>
      <c r="H3579" s="73"/>
    </row>
    <row r="3580" spans="3:11">
      <c r="C3580" s="301">
        <v>1</v>
      </c>
      <c r="D3580" s="59" t="s">
        <v>5</v>
      </c>
      <c r="E3580" s="302" t="s">
        <v>6</v>
      </c>
      <c r="F3580" s="74">
        <v>0.217</v>
      </c>
      <c r="G3580" s="64">
        <f>VLOOKUP(D3580,upahbahan,3,FALSE)</f>
        <v>100000</v>
      </c>
      <c r="H3580" s="64">
        <f t="shared" ref="H3580:H3583" si="366">F3580*G3580</f>
        <v>21700</v>
      </c>
    </row>
    <row r="3581" spans="3:11">
      <c r="C3581" s="301">
        <v>2</v>
      </c>
      <c r="D3581" s="59" t="s">
        <v>3330</v>
      </c>
      <c r="E3581" s="302" t="s">
        <v>6</v>
      </c>
      <c r="F3581" s="74">
        <v>0.36199999999999999</v>
      </c>
      <c r="G3581" s="64">
        <f>VLOOKUP(D3581,upahbahan,3,FALSE)</f>
        <v>145000</v>
      </c>
      <c r="H3581" s="64">
        <f t="shared" si="366"/>
        <v>52490</v>
      </c>
    </row>
    <row r="3582" spans="3:11">
      <c r="C3582" s="301">
        <v>3</v>
      </c>
      <c r="D3582" s="59" t="s">
        <v>18</v>
      </c>
      <c r="E3582" s="302" t="s">
        <v>6</v>
      </c>
      <c r="F3582" s="74">
        <v>3.5999999999999997E-2</v>
      </c>
      <c r="G3582" s="64">
        <f>VLOOKUP(D3582,upahbahan,3,FALSE)</f>
        <v>175000</v>
      </c>
      <c r="H3582" s="64">
        <f t="shared" si="366"/>
        <v>6299.9999999999991</v>
      </c>
    </row>
    <row r="3583" spans="3:11">
      <c r="C3583" s="301">
        <v>4</v>
      </c>
      <c r="D3583" s="59" t="s">
        <v>19</v>
      </c>
      <c r="E3583" s="302" t="s">
        <v>6</v>
      </c>
      <c r="F3583" s="74">
        <v>1.2E-2</v>
      </c>
      <c r="G3583" s="64">
        <f>VLOOKUP(D3583,upahbahan,3,FALSE)</f>
        <v>200000</v>
      </c>
      <c r="H3583" s="64">
        <f t="shared" si="366"/>
        <v>2400</v>
      </c>
    </row>
    <row r="3584" spans="3:11">
      <c r="C3584" s="83" t="s">
        <v>1210</v>
      </c>
      <c r="D3584" s="80"/>
      <c r="E3584" s="80"/>
      <c r="F3584" s="187"/>
      <c r="G3584" s="218"/>
      <c r="H3584" s="64">
        <f>SUM(H3580:H3583)</f>
        <v>82890</v>
      </c>
      <c r="I3584" s="219"/>
    </row>
    <row r="3585" spans="3:11">
      <c r="C3585" s="72" t="s">
        <v>1211</v>
      </c>
      <c r="D3585" s="59" t="s">
        <v>1212</v>
      </c>
      <c r="E3585" s="73"/>
      <c r="F3585" s="205"/>
      <c r="G3585" s="73"/>
      <c r="H3585" s="73"/>
    </row>
    <row r="3586" spans="3:11" ht="27.6">
      <c r="C3586" s="72">
        <v>1</v>
      </c>
      <c r="D3586" s="59" t="s">
        <v>6692</v>
      </c>
      <c r="E3586" s="170" t="s">
        <v>136</v>
      </c>
      <c r="F3586" s="171">
        <v>1.1000000000000001</v>
      </c>
      <c r="G3586" s="64">
        <f>VLOOKUP(D3586,upahbahan,3,FALSE)</f>
        <v>189000</v>
      </c>
      <c r="H3586" s="64">
        <f>F3586*G3586</f>
        <v>207900.00000000003</v>
      </c>
    </row>
    <row r="3587" spans="3:11">
      <c r="C3587" s="83" t="s">
        <v>1216</v>
      </c>
      <c r="D3587" s="80"/>
      <c r="E3587" s="80"/>
      <c r="F3587" s="80"/>
      <c r="G3587" s="162"/>
      <c r="H3587" s="64">
        <f>SUM(H3586:H3586)</f>
        <v>207900.00000000003</v>
      </c>
    </row>
    <row r="3588" spans="3:11">
      <c r="C3588" s="72" t="s">
        <v>1217</v>
      </c>
      <c r="D3588" s="59" t="s">
        <v>1218</v>
      </c>
      <c r="E3588" s="73"/>
      <c r="F3588" s="73"/>
      <c r="G3588" s="73"/>
      <c r="H3588" s="73"/>
    </row>
    <row r="3589" spans="3:11">
      <c r="C3589" s="83" t="s">
        <v>1219</v>
      </c>
      <c r="D3589" s="489"/>
      <c r="E3589" s="489"/>
      <c r="F3589" s="489"/>
      <c r="G3589" s="162"/>
      <c r="H3589" s="303">
        <f>SUM(H3588)</f>
        <v>0</v>
      </c>
    </row>
    <row r="3590" spans="3:11">
      <c r="C3590" s="58" t="s">
        <v>1220</v>
      </c>
      <c r="D3590" s="69" t="s">
        <v>1221</v>
      </c>
      <c r="E3590" s="70"/>
      <c r="F3590" s="70"/>
      <c r="G3590" s="71"/>
      <c r="H3590" s="304">
        <f>H3589+H3587+H3584</f>
        <v>290790</v>
      </c>
      <c r="I3590" s="319"/>
    </row>
    <row r="3591" spans="3:11">
      <c r="C3591" s="58" t="s">
        <v>1222</v>
      </c>
      <c r="D3591" s="69" t="s">
        <v>1325</v>
      </c>
      <c r="E3591" s="70"/>
      <c r="F3591" s="71"/>
      <c r="G3591" s="95">
        <f>$M$9</f>
        <v>0.1</v>
      </c>
      <c r="H3591" s="64">
        <f>H3590*G3591</f>
        <v>29079</v>
      </c>
      <c r="I3591" s="319"/>
    </row>
    <row r="3592" spans="3:11">
      <c r="C3592" s="58" t="s">
        <v>1223</v>
      </c>
      <c r="D3592" s="69" t="s">
        <v>1224</v>
      </c>
      <c r="E3592" s="70"/>
      <c r="F3592" s="70"/>
      <c r="G3592" s="71"/>
      <c r="H3592" s="305">
        <f>SUM(H3590:H3591)</f>
        <v>319869</v>
      </c>
      <c r="I3592" s="319"/>
    </row>
    <row r="3594" spans="3:11">
      <c r="C3594" s="53" t="s">
        <v>6693</v>
      </c>
      <c r="D3594" s="366" t="s">
        <v>6694</v>
      </c>
      <c r="E3594" s="315"/>
      <c r="F3594" s="315"/>
      <c r="G3594" s="315"/>
      <c r="H3594" s="315"/>
      <c r="I3594" s="56">
        <f>ROUNDDOWN(H3609,-2)</f>
        <v>273800</v>
      </c>
      <c r="J3594" s="159"/>
      <c r="K3594" s="325"/>
    </row>
    <row r="3595" spans="3:11" ht="27.6">
      <c r="C3595" s="300" t="s">
        <v>1197</v>
      </c>
      <c r="D3595" s="300" t="s">
        <v>1198</v>
      </c>
      <c r="E3595" s="300" t="s">
        <v>1199</v>
      </c>
      <c r="F3595" s="300" t="s">
        <v>1200</v>
      </c>
      <c r="G3595" s="300" t="s">
        <v>1201</v>
      </c>
      <c r="H3595" s="300" t="s">
        <v>1202</v>
      </c>
    </row>
    <row r="3596" spans="3:11">
      <c r="C3596" s="72" t="s">
        <v>1203</v>
      </c>
      <c r="D3596" s="59" t="s">
        <v>1204</v>
      </c>
      <c r="E3596" s="73"/>
      <c r="F3596" s="73"/>
      <c r="G3596" s="73"/>
      <c r="H3596" s="73"/>
    </row>
    <row r="3597" spans="3:11">
      <c r="C3597" s="301">
        <v>1</v>
      </c>
      <c r="D3597" s="59" t="s">
        <v>5</v>
      </c>
      <c r="E3597" s="302" t="s">
        <v>6</v>
      </c>
      <c r="F3597" s="74">
        <v>0.19</v>
      </c>
      <c r="G3597" s="64">
        <f>VLOOKUP(D3597,upahbahan,3,FALSE)</f>
        <v>100000</v>
      </c>
      <c r="H3597" s="64">
        <f t="shared" ref="H3597:H3600" si="367">F3597*G3597</f>
        <v>19000</v>
      </c>
    </row>
    <row r="3598" spans="3:11">
      <c r="C3598" s="301">
        <v>2</v>
      </c>
      <c r="D3598" s="59" t="s">
        <v>3330</v>
      </c>
      <c r="E3598" s="302" t="s">
        <v>6</v>
      </c>
      <c r="F3598" s="74">
        <v>0.318</v>
      </c>
      <c r="G3598" s="64">
        <f>VLOOKUP(D3598,upahbahan,3,FALSE)</f>
        <v>145000</v>
      </c>
      <c r="H3598" s="64">
        <f t="shared" si="367"/>
        <v>46110</v>
      </c>
    </row>
    <row r="3599" spans="3:11">
      <c r="C3599" s="301">
        <v>3</v>
      </c>
      <c r="D3599" s="59" t="s">
        <v>18</v>
      </c>
      <c r="E3599" s="302" t="s">
        <v>6</v>
      </c>
      <c r="F3599" s="74">
        <v>3.2000000000000001E-2</v>
      </c>
      <c r="G3599" s="64">
        <f>VLOOKUP(D3599,upahbahan,3,FALSE)</f>
        <v>175000</v>
      </c>
      <c r="H3599" s="64">
        <f t="shared" si="367"/>
        <v>5600</v>
      </c>
    </row>
    <row r="3600" spans="3:11">
      <c r="C3600" s="301">
        <v>4</v>
      </c>
      <c r="D3600" s="59" t="s">
        <v>19</v>
      </c>
      <c r="E3600" s="302" t="s">
        <v>6</v>
      </c>
      <c r="F3600" s="74">
        <v>1.0999999999999999E-2</v>
      </c>
      <c r="G3600" s="64">
        <f>VLOOKUP(D3600,upahbahan,3,FALSE)</f>
        <v>200000</v>
      </c>
      <c r="H3600" s="64">
        <f t="shared" si="367"/>
        <v>2200</v>
      </c>
    </row>
    <row r="3601" spans="3:11">
      <c r="C3601" s="83" t="s">
        <v>1210</v>
      </c>
      <c r="D3601" s="80"/>
      <c r="E3601" s="80"/>
      <c r="F3601" s="187"/>
      <c r="G3601" s="218"/>
      <c r="H3601" s="64">
        <f>SUM(H3597:H3600)</f>
        <v>72910</v>
      </c>
      <c r="I3601" s="219"/>
    </row>
    <row r="3602" spans="3:11">
      <c r="C3602" s="72" t="s">
        <v>1211</v>
      </c>
      <c r="D3602" s="59" t="s">
        <v>1212</v>
      </c>
      <c r="E3602" s="73"/>
      <c r="F3602" s="205"/>
      <c r="G3602" s="73"/>
      <c r="H3602" s="73"/>
    </row>
    <row r="3603" spans="3:11">
      <c r="C3603" s="72">
        <v>1</v>
      </c>
      <c r="D3603" s="59" t="s">
        <v>6695</v>
      </c>
      <c r="E3603" s="170" t="s">
        <v>136</v>
      </c>
      <c r="F3603" s="171">
        <v>1.1000000000000001</v>
      </c>
      <c r="G3603" s="64">
        <f>VLOOKUP(D3603,upahbahan,3,FALSE)</f>
        <v>160000</v>
      </c>
      <c r="H3603" s="64">
        <f>F3603*G3603</f>
        <v>176000</v>
      </c>
    </row>
    <row r="3604" spans="3:11">
      <c r="C3604" s="83" t="s">
        <v>1216</v>
      </c>
      <c r="D3604" s="80"/>
      <c r="E3604" s="80"/>
      <c r="F3604" s="80"/>
      <c r="G3604" s="162"/>
      <c r="H3604" s="64">
        <f>SUM(H3603:H3603)</f>
        <v>176000</v>
      </c>
    </row>
    <row r="3605" spans="3:11">
      <c r="C3605" s="72" t="s">
        <v>1217</v>
      </c>
      <c r="D3605" s="59" t="s">
        <v>1218</v>
      </c>
      <c r="E3605" s="73"/>
      <c r="F3605" s="73"/>
      <c r="G3605" s="73"/>
      <c r="H3605" s="73"/>
    </row>
    <row r="3606" spans="3:11">
      <c r="C3606" s="83" t="s">
        <v>1219</v>
      </c>
      <c r="D3606" s="489"/>
      <c r="E3606" s="489"/>
      <c r="F3606" s="489"/>
      <c r="G3606" s="162"/>
      <c r="H3606" s="303">
        <f>SUM(H3605)</f>
        <v>0</v>
      </c>
    </row>
    <row r="3607" spans="3:11">
      <c r="C3607" s="58" t="s">
        <v>1220</v>
      </c>
      <c r="D3607" s="69" t="s">
        <v>1221</v>
      </c>
      <c r="E3607" s="70"/>
      <c r="F3607" s="70"/>
      <c r="G3607" s="71"/>
      <c r="H3607" s="304">
        <f>H3606+H3604+H3601</f>
        <v>248910</v>
      </c>
      <c r="I3607" s="319"/>
    </row>
    <row r="3608" spans="3:11">
      <c r="C3608" s="58" t="s">
        <v>1222</v>
      </c>
      <c r="D3608" s="69" t="s">
        <v>1325</v>
      </c>
      <c r="E3608" s="70"/>
      <c r="F3608" s="71"/>
      <c r="G3608" s="95">
        <f>$M$9</f>
        <v>0.1</v>
      </c>
      <c r="H3608" s="64">
        <f>H3607*G3608</f>
        <v>24891</v>
      </c>
      <c r="I3608" s="319"/>
    </row>
    <row r="3609" spans="3:11">
      <c r="C3609" s="58" t="s">
        <v>1223</v>
      </c>
      <c r="D3609" s="69" t="s">
        <v>1224</v>
      </c>
      <c r="E3609" s="70"/>
      <c r="F3609" s="70"/>
      <c r="G3609" s="71"/>
      <c r="H3609" s="305">
        <f>SUM(H3607:H3608)</f>
        <v>273801</v>
      </c>
      <c r="I3609" s="319"/>
    </row>
    <row r="3611" spans="3:11">
      <c r="C3611" s="53" t="s">
        <v>6696</v>
      </c>
      <c r="D3611" s="366" t="s">
        <v>6697</v>
      </c>
      <c r="E3611" s="315"/>
      <c r="F3611" s="315"/>
      <c r="G3611" s="315"/>
      <c r="H3611" s="315"/>
      <c r="I3611" s="56">
        <f>ROUNDDOWN(H3626,-2)</f>
        <v>784400</v>
      </c>
      <c r="J3611" s="159"/>
      <c r="K3611" s="325"/>
    </row>
    <row r="3612" spans="3:11" ht="27.6">
      <c r="C3612" s="300" t="s">
        <v>1197</v>
      </c>
      <c r="D3612" s="300" t="s">
        <v>1198</v>
      </c>
      <c r="E3612" s="300" t="s">
        <v>1199</v>
      </c>
      <c r="F3612" s="300" t="s">
        <v>1200</v>
      </c>
      <c r="G3612" s="300" t="s">
        <v>1201</v>
      </c>
      <c r="H3612" s="300" t="s">
        <v>1202</v>
      </c>
    </row>
    <row r="3613" spans="3:11">
      <c r="C3613" s="72" t="s">
        <v>1203</v>
      </c>
      <c r="D3613" s="59" t="s">
        <v>1204</v>
      </c>
      <c r="E3613" s="73"/>
      <c r="F3613" s="73"/>
      <c r="G3613" s="73"/>
      <c r="H3613" s="73"/>
    </row>
    <row r="3614" spans="3:11">
      <c r="C3614" s="301">
        <v>1</v>
      </c>
      <c r="D3614" s="59" t="s">
        <v>5</v>
      </c>
      <c r="E3614" s="302" t="s">
        <v>6</v>
      </c>
      <c r="F3614" s="74">
        <v>0.19</v>
      </c>
      <c r="G3614" s="64">
        <f>VLOOKUP(D3614,upahbahan,3,FALSE)</f>
        <v>100000</v>
      </c>
      <c r="H3614" s="64">
        <f t="shared" ref="H3614:H3617" si="368">F3614*G3614</f>
        <v>19000</v>
      </c>
    </row>
    <row r="3615" spans="3:11">
      <c r="C3615" s="301">
        <v>2</v>
      </c>
      <c r="D3615" s="59" t="s">
        <v>3330</v>
      </c>
      <c r="E3615" s="302" t="s">
        <v>6</v>
      </c>
      <c r="F3615" s="74">
        <v>0.318</v>
      </c>
      <c r="G3615" s="64">
        <f>VLOOKUP(D3615,upahbahan,3,FALSE)</f>
        <v>145000</v>
      </c>
      <c r="H3615" s="64">
        <f t="shared" si="368"/>
        <v>46110</v>
      </c>
    </row>
    <row r="3616" spans="3:11">
      <c r="C3616" s="301">
        <v>3</v>
      </c>
      <c r="D3616" s="59" t="s">
        <v>18</v>
      </c>
      <c r="E3616" s="302" t="s">
        <v>6</v>
      </c>
      <c r="F3616" s="74">
        <v>3.2000000000000001E-2</v>
      </c>
      <c r="G3616" s="64">
        <f>VLOOKUP(D3616,upahbahan,3,FALSE)</f>
        <v>175000</v>
      </c>
      <c r="H3616" s="64">
        <f t="shared" si="368"/>
        <v>5600</v>
      </c>
    </row>
    <row r="3617" spans="3:11">
      <c r="C3617" s="301">
        <v>4</v>
      </c>
      <c r="D3617" s="59" t="s">
        <v>19</v>
      </c>
      <c r="E3617" s="302" t="s">
        <v>6</v>
      </c>
      <c r="F3617" s="74">
        <v>1.0999999999999999E-2</v>
      </c>
      <c r="G3617" s="64">
        <f>VLOOKUP(D3617,upahbahan,3,FALSE)</f>
        <v>200000</v>
      </c>
      <c r="H3617" s="64">
        <f t="shared" si="368"/>
        <v>2200</v>
      </c>
    </row>
    <row r="3618" spans="3:11">
      <c r="C3618" s="83" t="s">
        <v>1210</v>
      </c>
      <c r="D3618" s="80"/>
      <c r="E3618" s="80"/>
      <c r="F3618" s="187"/>
      <c r="G3618" s="218"/>
      <c r="H3618" s="64">
        <f>SUM(H3614:H3617)</f>
        <v>72910</v>
      </c>
      <c r="I3618" s="219"/>
    </row>
    <row r="3619" spans="3:11">
      <c r="C3619" s="72" t="s">
        <v>1211</v>
      </c>
      <c r="D3619" s="59" t="s">
        <v>1212</v>
      </c>
      <c r="E3619" s="73"/>
      <c r="F3619" s="205"/>
      <c r="G3619" s="73"/>
      <c r="H3619" s="73"/>
    </row>
    <row r="3620" spans="3:11">
      <c r="C3620" s="72">
        <v>1</v>
      </c>
      <c r="D3620" s="59" t="s">
        <v>6698</v>
      </c>
      <c r="E3620" s="170" t="s">
        <v>136</v>
      </c>
      <c r="F3620" s="171">
        <v>1.1000000000000001</v>
      </c>
      <c r="G3620" s="64">
        <f>VLOOKUP(D3620,upahbahan,3,FALSE)</f>
        <v>582000</v>
      </c>
      <c r="H3620" s="64">
        <f>F3620*G3620</f>
        <v>640200</v>
      </c>
    </row>
    <row r="3621" spans="3:11">
      <c r="C3621" s="83" t="s">
        <v>1216</v>
      </c>
      <c r="D3621" s="80"/>
      <c r="E3621" s="80"/>
      <c r="F3621" s="80"/>
      <c r="G3621" s="162"/>
      <c r="H3621" s="64">
        <f>SUM(H3620:H3620)</f>
        <v>640200</v>
      </c>
    </row>
    <row r="3622" spans="3:11">
      <c r="C3622" s="72" t="s">
        <v>1217</v>
      </c>
      <c r="D3622" s="59" t="s">
        <v>1218</v>
      </c>
      <c r="E3622" s="73"/>
      <c r="F3622" s="73"/>
      <c r="G3622" s="73"/>
      <c r="H3622" s="73"/>
    </row>
    <row r="3623" spans="3:11">
      <c r="C3623" s="83" t="s">
        <v>1219</v>
      </c>
      <c r="D3623" s="489"/>
      <c r="E3623" s="489"/>
      <c r="F3623" s="489"/>
      <c r="G3623" s="162"/>
      <c r="H3623" s="303">
        <f>SUM(H3622)</f>
        <v>0</v>
      </c>
    </row>
    <row r="3624" spans="3:11">
      <c r="C3624" s="58" t="s">
        <v>1220</v>
      </c>
      <c r="D3624" s="69" t="s">
        <v>1221</v>
      </c>
      <c r="E3624" s="70"/>
      <c r="F3624" s="70"/>
      <c r="G3624" s="71"/>
      <c r="H3624" s="304">
        <f>H3623+H3621+H3618</f>
        <v>713110</v>
      </c>
      <c r="I3624" s="319"/>
    </row>
    <row r="3625" spans="3:11">
      <c r="C3625" s="58" t="s">
        <v>1222</v>
      </c>
      <c r="D3625" s="69" t="s">
        <v>1325</v>
      </c>
      <c r="E3625" s="70"/>
      <c r="F3625" s="71"/>
      <c r="G3625" s="95">
        <f>$M$9</f>
        <v>0.1</v>
      </c>
      <c r="H3625" s="64">
        <f>H3624*G3625</f>
        <v>71311</v>
      </c>
      <c r="I3625" s="319"/>
    </row>
    <row r="3626" spans="3:11">
      <c r="C3626" s="58" t="s">
        <v>1223</v>
      </c>
      <c r="D3626" s="69" t="s">
        <v>1224</v>
      </c>
      <c r="E3626" s="70"/>
      <c r="F3626" s="70"/>
      <c r="G3626" s="71"/>
      <c r="H3626" s="305">
        <f>SUM(H3624:H3625)</f>
        <v>784421</v>
      </c>
      <c r="I3626" s="319"/>
    </row>
    <row r="3628" spans="3:11">
      <c r="C3628" s="53" t="s">
        <v>6699</v>
      </c>
      <c r="D3628" s="366" t="s">
        <v>6700</v>
      </c>
      <c r="E3628" s="315"/>
      <c r="F3628" s="315"/>
      <c r="G3628" s="315"/>
      <c r="H3628" s="315"/>
      <c r="I3628" s="56">
        <f>ROUNDDOWN(H3643,-2)</f>
        <v>151100</v>
      </c>
      <c r="J3628" s="159"/>
      <c r="K3628" s="325"/>
    </row>
    <row r="3629" spans="3:11" ht="27.6">
      <c r="C3629" s="300" t="s">
        <v>1197</v>
      </c>
      <c r="D3629" s="300" t="s">
        <v>1198</v>
      </c>
      <c r="E3629" s="300" t="s">
        <v>1199</v>
      </c>
      <c r="F3629" s="300" t="s">
        <v>1200</v>
      </c>
      <c r="G3629" s="300" t="s">
        <v>1201</v>
      </c>
      <c r="H3629" s="300" t="s">
        <v>1202</v>
      </c>
    </row>
    <row r="3630" spans="3:11">
      <c r="C3630" s="72" t="s">
        <v>1203</v>
      </c>
      <c r="D3630" s="59" t="s">
        <v>1204</v>
      </c>
      <c r="E3630" s="73"/>
      <c r="F3630" s="73"/>
      <c r="G3630" s="73"/>
      <c r="H3630" s="73"/>
    </row>
    <row r="3631" spans="3:11">
      <c r="C3631" s="301">
        <v>1</v>
      </c>
      <c r="D3631" s="59" t="s">
        <v>5</v>
      </c>
      <c r="E3631" s="302" t="s">
        <v>6</v>
      </c>
      <c r="F3631" s="74">
        <v>0.19</v>
      </c>
      <c r="G3631" s="64">
        <f>VLOOKUP(D3631,upahbahan,3,FALSE)</f>
        <v>100000</v>
      </c>
      <c r="H3631" s="64">
        <f t="shared" ref="H3631:H3634" si="369">F3631*G3631</f>
        <v>19000</v>
      </c>
    </row>
    <row r="3632" spans="3:11">
      <c r="C3632" s="301">
        <v>2</v>
      </c>
      <c r="D3632" s="59" t="s">
        <v>3330</v>
      </c>
      <c r="E3632" s="302" t="s">
        <v>6</v>
      </c>
      <c r="F3632" s="74">
        <v>0.318</v>
      </c>
      <c r="G3632" s="64">
        <f>VLOOKUP(D3632,upahbahan,3,FALSE)</f>
        <v>145000</v>
      </c>
      <c r="H3632" s="64">
        <f t="shared" si="369"/>
        <v>46110</v>
      </c>
    </row>
    <row r="3633" spans="3:11">
      <c r="C3633" s="301">
        <v>3</v>
      </c>
      <c r="D3633" s="59" t="s">
        <v>18</v>
      </c>
      <c r="E3633" s="302" t="s">
        <v>6</v>
      </c>
      <c r="F3633" s="74">
        <v>3.2000000000000001E-2</v>
      </c>
      <c r="G3633" s="64">
        <f>VLOOKUP(D3633,upahbahan,3,FALSE)</f>
        <v>175000</v>
      </c>
      <c r="H3633" s="64">
        <f t="shared" si="369"/>
        <v>5600</v>
      </c>
    </row>
    <row r="3634" spans="3:11">
      <c r="C3634" s="301">
        <v>4</v>
      </c>
      <c r="D3634" s="59" t="s">
        <v>19</v>
      </c>
      <c r="E3634" s="302" t="s">
        <v>6</v>
      </c>
      <c r="F3634" s="74">
        <v>1.0999999999999999E-2</v>
      </c>
      <c r="G3634" s="64">
        <f>VLOOKUP(D3634,upahbahan,3,FALSE)</f>
        <v>200000</v>
      </c>
      <c r="H3634" s="64">
        <f t="shared" si="369"/>
        <v>2200</v>
      </c>
    </row>
    <row r="3635" spans="3:11">
      <c r="C3635" s="83" t="s">
        <v>1210</v>
      </c>
      <c r="D3635" s="80"/>
      <c r="E3635" s="80"/>
      <c r="F3635" s="187"/>
      <c r="G3635" s="218"/>
      <c r="H3635" s="64">
        <f>SUM(H3631:H3634)</f>
        <v>72910</v>
      </c>
      <c r="I3635" s="219"/>
    </row>
    <row r="3636" spans="3:11">
      <c r="C3636" s="72" t="s">
        <v>1211</v>
      </c>
      <c r="D3636" s="59" t="s">
        <v>1212</v>
      </c>
      <c r="E3636" s="73"/>
      <c r="F3636" s="205"/>
      <c r="G3636" s="73"/>
      <c r="H3636" s="73"/>
    </row>
    <row r="3637" spans="3:11">
      <c r="C3637" s="72">
        <v>1</v>
      </c>
      <c r="D3637" s="59" t="s">
        <v>6701</v>
      </c>
      <c r="E3637" s="170" t="s">
        <v>136</v>
      </c>
      <c r="F3637" s="171">
        <v>1.1000000000000001</v>
      </c>
      <c r="G3637" s="64">
        <f>VLOOKUP(D3637,upahbahan,3,FALSE)</f>
        <v>58620</v>
      </c>
      <c r="H3637" s="64">
        <f>F3637*G3637</f>
        <v>64482.000000000007</v>
      </c>
    </row>
    <row r="3638" spans="3:11">
      <c r="C3638" s="83" t="s">
        <v>1216</v>
      </c>
      <c r="D3638" s="80"/>
      <c r="E3638" s="80"/>
      <c r="F3638" s="80"/>
      <c r="G3638" s="162"/>
      <c r="H3638" s="64">
        <f>SUM(H3637:H3637)</f>
        <v>64482.000000000007</v>
      </c>
    </row>
    <row r="3639" spans="3:11">
      <c r="C3639" s="72" t="s">
        <v>1217</v>
      </c>
      <c r="D3639" s="59" t="s">
        <v>1218</v>
      </c>
      <c r="E3639" s="73"/>
      <c r="F3639" s="73"/>
      <c r="G3639" s="73"/>
      <c r="H3639" s="73"/>
    </row>
    <row r="3640" spans="3:11">
      <c r="C3640" s="83" t="s">
        <v>1219</v>
      </c>
      <c r="D3640" s="489"/>
      <c r="E3640" s="489"/>
      <c r="F3640" s="489"/>
      <c r="G3640" s="162"/>
      <c r="H3640" s="303">
        <f>SUM(H3639)</f>
        <v>0</v>
      </c>
    </row>
    <row r="3641" spans="3:11">
      <c r="C3641" s="58" t="s">
        <v>1220</v>
      </c>
      <c r="D3641" s="69" t="s">
        <v>1221</v>
      </c>
      <c r="E3641" s="70"/>
      <c r="F3641" s="70"/>
      <c r="G3641" s="71"/>
      <c r="H3641" s="304">
        <f>H3640+H3638+H3635</f>
        <v>137392</v>
      </c>
      <c r="I3641" s="319"/>
    </row>
    <row r="3642" spans="3:11">
      <c r="C3642" s="58" t="s">
        <v>1222</v>
      </c>
      <c r="D3642" s="69" t="s">
        <v>1325</v>
      </c>
      <c r="E3642" s="70"/>
      <c r="F3642" s="71"/>
      <c r="G3642" s="95">
        <f>$M$9</f>
        <v>0.1</v>
      </c>
      <c r="H3642" s="64">
        <f>H3641*G3642</f>
        <v>13739.2</v>
      </c>
      <c r="I3642" s="319"/>
    </row>
    <row r="3643" spans="3:11">
      <c r="C3643" s="58" t="s">
        <v>1223</v>
      </c>
      <c r="D3643" s="69" t="s">
        <v>1224</v>
      </c>
      <c r="E3643" s="70"/>
      <c r="F3643" s="70"/>
      <c r="G3643" s="71"/>
      <c r="H3643" s="305">
        <f>SUM(H3641:H3642)</f>
        <v>151131.20000000001</v>
      </c>
      <c r="I3643" s="319"/>
    </row>
    <row r="3646" spans="3:11">
      <c r="C3646" s="53" t="s">
        <v>6702</v>
      </c>
      <c r="D3646" s="366" t="s">
        <v>6703</v>
      </c>
      <c r="E3646" s="315"/>
      <c r="F3646" s="315"/>
      <c r="G3646" s="315"/>
      <c r="H3646" s="315"/>
      <c r="I3646" s="56">
        <f>ROUNDDOWN(H3661,-2)</f>
        <v>680300</v>
      </c>
      <c r="J3646" s="159"/>
      <c r="K3646" s="325"/>
    </row>
    <row r="3647" spans="3:11" ht="27.6">
      <c r="C3647" s="300" t="s">
        <v>1197</v>
      </c>
      <c r="D3647" s="300" t="s">
        <v>1198</v>
      </c>
      <c r="E3647" s="300" t="s">
        <v>1199</v>
      </c>
      <c r="F3647" s="300" t="s">
        <v>1200</v>
      </c>
      <c r="G3647" s="300" t="s">
        <v>1201</v>
      </c>
      <c r="H3647" s="300" t="s">
        <v>1202</v>
      </c>
    </row>
    <row r="3648" spans="3:11">
      <c r="C3648" s="72" t="s">
        <v>1203</v>
      </c>
      <c r="D3648" s="59" t="s">
        <v>1204</v>
      </c>
      <c r="E3648" s="73"/>
      <c r="F3648" s="73"/>
      <c r="G3648" s="73"/>
      <c r="H3648" s="73"/>
    </row>
    <row r="3649" spans="3:11">
      <c r="C3649" s="301">
        <v>1</v>
      </c>
      <c r="D3649" s="59" t="s">
        <v>5</v>
      </c>
      <c r="E3649" s="302" t="s">
        <v>6</v>
      </c>
      <c r="F3649" s="74">
        <v>0.19</v>
      </c>
      <c r="G3649" s="64">
        <f>VLOOKUP(D3649,upahbahan,3,FALSE)</f>
        <v>100000</v>
      </c>
      <c r="H3649" s="64">
        <f t="shared" ref="H3649:H3652" si="370">F3649*G3649</f>
        <v>19000</v>
      </c>
    </row>
    <row r="3650" spans="3:11">
      <c r="C3650" s="301">
        <v>2</v>
      </c>
      <c r="D3650" s="59" t="s">
        <v>3330</v>
      </c>
      <c r="E3650" s="302" t="s">
        <v>6</v>
      </c>
      <c r="F3650" s="74">
        <v>0.318</v>
      </c>
      <c r="G3650" s="64">
        <f>VLOOKUP(D3650,upahbahan,3,FALSE)</f>
        <v>145000</v>
      </c>
      <c r="H3650" s="64">
        <f t="shared" si="370"/>
        <v>46110</v>
      </c>
    </row>
    <row r="3651" spans="3:11">
      <c r="C3651" s="301">
        <v>3</v>
      </c>
      <c r="D3651" s="59" t="s">
        <v>18</v>
      </c>
      <c r="E3651" s="302" t="s">
        <v>6</v>
      </c>
      <c r="F3651" s="74">
        <v>3.2000000000000001E-2</v>
      </c>
      <c r="G3651" s="64">
        <f>VLOOKUP(D3651,upahbahan,3,FALSE)</f>
        <v>175000</v>
      </c>
      <c r="H3651" s="64">
        <f t="shared" si="370"/>
        <v>5600</v>
      </c>
    </row>
    <row r="3652" spans="3:11">
      <c r="C3652" s="301">
        <v>4</v>
      </c>
      <c r="D3652" s="59" t="s">
        <v>19</v>
      </c>
      <c r="E3652" s="302" t="s">
        <v>6</v>
      </c>
      <c r="F3652" s="74">
        <v>1.0999999999999999E-2</v>
      </c>
      <c r="G3652" s="64">
        <f>VLOOKUP(D3652,upahbahan,3,FALSE)</f>
        <v>200000</v>
      </c>
      <c r="H3652" s="64">
        <f t="shared" si="370"/>
        <v>2200</v>
      </c>
    </row>
    <row r="3653" spans="3:11">
      <c r="C3653" s="83" t="s">
        <v>1210</v>
      </c>
      <c r="D3653" s="80"/>
      <c r="E3653" s="80"/>
      <c r="F3653" s="187"/>
      <c r="G3653" s="218"/>
      <c r="H3653" s="64">
        <f>SUM(H3649:H3652)</f>
        <v>72910</v>
      </c>
      <c r="I3653" s="219"/>
    </row>
    <row r="3654" spans="3:11">
      <c r="C3654" s="72" t="s">
        <v>1211</v>
      </c>
      <c r="D3654" s="59" t="s">
        <v>1212</v>
      </c>
      <c r="E3654" s="73"/>
      <c r="F3654" s="205"/>
      <c r="G3654" s="73"/>
      <c r="H3654" s="73"/>
    </row>
    <row r="3655" spans="3:11" ht="27.6">
      <c r="C3655" s="72">
        <v>1</v>
      </c>
      <c r="D3655" s="59" t="s">
        <v>6704</v>
      </c>
      <c r="E3655" s="170" t="s">
        <v>136</v>
      </c>
      <c r="F3655" s="171">
        <v>1.1000000000000001</v>
      </c>
      <c r="G3655" s="64">
        <f>VLOOKUP(D3655,upahbahan,3,FALSE)</f>
        <v>496000</v>
      </c>
      <c r="H3655" s="64">
        <f>F3655*G3655</f>
        <v>545600</v>
      </c>
    </row>
    <row r="3656" spans="3:11">
      <c r="C3656" s="83" t="s">
        <v>1216</v>
      </c>
      <c r="D3656" s="80"/>
      <c r="E3656" s="80"/>
      <c r="F3656" s="80"/>
      <c r="G3656" s="162"/>
      <c r="H3656" s="64">
        <f>SUM(H3655:H3655)</f>
        <v>545600</v>
      </c>
    </row>
    <row r="3657" spans="3:11">
      <c r="C3657" s="72" t="s">
        <v>1217</v>
      </c>
      <c r="D3657" s="59" t="s">
        <v>1218</v>
      </c>
      <c r="E3657" s="73"/>
      <c r="F3657" s="73"/>
      <c r="G3657" s="73"/>
      <c r="H3657" s="73"/>
    </row>
    <row r="3658" spans="3:11">
      <c r="C3658" s="83" t="s">
        <v>1219</v>
      </c>
      <c r="D3658" s="489"/>
      <c r="E3658" s="489"/>
      <c r="F3658" s="489"/>
      <c r="G3658" s="162"/>
      <c r="H3658" s="303">
        <f>SUM(H3657)</f>
        <v>0</v>
      </c>
    </row>
    <row r="3659" spans="3:11">
      <c r="C3659" s="58" t="s">
        <v>1220</v>
      </c>
      <c r="D3659" s="69" t="s">
        <v>1221</v>
      </c>
      <c r="E3659" s="70"/>
      <c r="F3659" s="70"/>
      <c r="G3659" s="71"/>
      <c r="H3659" s="304">
        <f>H3658+H3656+H3653</f>
        <v>618510</v>
      </c>
      <c r="I3659" s="319"/>
    </row>
    <row r="3660" spans="3:11">
      <c r="C3660" s="58" t="s">
        <v>1222</v>
      </c>
      <c r="D3660" s="69" t="s">
        <v>1325</v>
      </c>
      <c r="E3660" s="70"/>
      <c r="F3660" s="71"/>
      <c r="G3660" s="95">
        <f>$M$9</f>
        <v>0.1</v>
      </c>
      <c r="H3660" s="64">
        <f>H3659*G3660</f>
        <v>61851</v>
      </c>
      <c r="I3660" s="319"/>
    </row>
    <row r="3661" spans="3:11">
      <c r="C3661" s="58" t="s">
        <v>1223</v>
      </c>
      <c r="D3661" s="69" t="s">
        <v>1224</v>
      </c>
      <c r="E3661" s="70"/>
      <c r="F3661" s="70"/>
      <c r="G3661" s="71"/>
      <c r="H3661" s="305">
        <f>SUM(H3659:H3660)</f>
        <v>680361</v>
      </c>
      <c r="I3661" s="319"/>
    </row>
    <row r="3663" spans="3:11">
      <c r="C3663" s="53" t="s">
        <v>6705</v>
      </c>
      <c r="D3663" s="366" t="s">
        <v>6706</v>
      </c>
      <c r="E3663" s="315"/>
      <c r="F3663" s="315"/>
      <c r="G3663" s="315"/>
      <c r="H3663" s="315"/>
      <c r="I3663" s="56">
        <f>ROUNDDOWN(H3678,-2)</f>
        <v>304000</v>
      </c>
      <c r="J3663" s="159"/>
      <c r="K3663" s="325"/>
    </row>
    <row r="3664" spans="3:11" ht="27.6">
      <c r="C3664" s="300" t="s">
        <v>1197</v>
      </c>
      <c r="D3664" s="300" t="s">
        <v>1198</v>
      </c>
      <c r="E3664" s="300" t="s">
        <v>1199</v>
      </c>
      <c r="F3664" s="300" t="s">
        <v>1200</v>
      </c>
      <c r="G3664" s="300" t="s">
        <v>1201</v>
      </c>
      <c r="H3664" s="300" t="s">
        <v>1202</v>
      </c>
    </row>
    <row r="3665" spans="3:9">
      <c r="C3665" s="72" t="s">
        <v>1203</v>
      </c>
      <c r="D3665" s="59" t="s">
        <v>1204</v>
      </c>
      <c r="E3665" s="73"/>
      <c r="F3665" s="73"/>
      <c r="G3665" s="73"/>
      <c r="H3665" s="73"/>
    </row>
    <row r="3666" spans="3:9">
      <c r="C3666" s="301">
        <v>1</v>
      </c>
      <c r="D3666" s="59" t="s">
        <v>5</v>
      </c>
      <c r="E3666" s="302" t="s">
        <v>6</v>
      </c>
      <c r="F3666" s="74">
        <v>0.19</v>
      </c>
      <c r="G3666" s="64">
        <f>VLOOKUP(D3666,upahbahan,3,FALSE)</f>
        <v>100000</v>
      </c>
      <c r="H3666" s="64">
        <f t="shared" ref="H3666:H3669" si="371">F3666*G3666</f>
        <v>19000</v>
      </c>
    </row>
    <row r="3667" spans="3:9">
      <c r="C3667" s="301">
        <v>2</v>
      </c>
      <c r="D3667" s="59" t="s">
        <v>3330</v>
      </c>
      <c r="E3667" s="302" t="s">
        <v>6</v>
      </c>
      <c r="F3667" s="74">
        <v>0.318</v>
      </c>
      <c r="G3667" s="64">
        <f>VLOOKUP(D3667,upahbahan,3,FALSE)</f>
        <v>145000</v>
      </c>
      <c r="H3667" s="64">
        <f t="shared" si="371"/>
        <v>46110</v>
      </c>
    </row>
    <row r="3668" spans="3:9">
      <c r="C3668" s="301">
        <v>3</v>
      </c>
      <c r="D3668" s="59" t="s">
        <v>18</v>
      </c>
      <c r="E3668" s="302" t="s">
        <v>6</v>
      </c>
      <c r="F3668" s="74">
        <v>3.2000000000000001E-2</v>
      </c>
      <c r="G3668" s="64">
        <f>VLOOKUP(D3668,upahbahan,3,FALSE)</f>
        <v>175000</v>
      </c>
      <c r="H3668" s="64">
        <f t="shared" si="371"/>
        <v>5600</v>
      </c>
    </row>
    <row r="3669" spans="3:9">
      <c r="C3669" s="301">
        <v>4</v>
      </c>
      <c r="D3669" s="59" t="s">
        <v>19</v>
      </c>
      <c r="E3669" s="302" t="s">
        <v>6</v>
      </c>
      <c r="F3669" s="74">
        <v>1.0999999999999999E-2</v>
      </c>
      <c r="G3669" s="64">
        <f>VLOOKUP(D3669,upahbahan,3,FALSE)</f>
        <v>200000</v>
      </c>
      <c r="H3669" s="64">
        <f t="shared" si="371"/>
        <v>2200</v>
      </c>
    </row>
    <row r="3670" spans="3:9">
      <c r="C3670" s="83" t="s">
        <v>1210</v>
      </c>
      <c r="D3670" s="80"/>
      <c r="E3670" s="80"/>
      <c r="F3670" s="187"/>
      <c r="G3670" s="218"/>
      <c r="H3670" s="64">
        <f>SUM(H3666:H3669)</f>
        <v>72910</v>
      </c>
      <c r="I3670" s="219"/>
    </row>
    <row r="3671" spans="3:9">
      <c r="C3671" s="72" t="s">
        <v>1211</v>
      </c>
      <c r="D3671" s="59" t="s">
        <v>1212</v>
      </c>
      <c r="E3671" s="73"/>
      <c r="F3671" s="205"/>
      <c r="G3671" s="73"/>
      <c r="H3671" s="73"/>
    </row>
    <row r="3672" spans="3:9">
      <c r="C3672" s="72">
        <v>1</v>
      </c>
      <c r="D3672" s="59" t="s">
        <v>6707</v>
      </c>
      <c r="E3672" s="170" t="s">
        <v>136</v>
      </c>
      <c r="F3672" s="171">
        <v>1.1000000000000001</v>
      </c>
      <c r="G3672" s="64">
        <f>VLOOKUP(D3672,upahbahan,3,FALSE)</f>
        <v>185000</v>
      </c>
      <c r="H3672" s="64">
        <f>F3672*G3672</f>
        <v>203500.00000000003</v>
      </c>
    </row>
    <row r="3673" spans="3:9">
      <c r="C3673" s="83" t="s">
        <v>1216</v>
      </c>
      <c r="D3673" s="80"/>
      <c r="E3673" s="80"/>
      <c r="F3673" s="80"/>
      <c r="G3673" s="162"/>
      <c r="H3673" s="64">
        <f>SUM(H3672:H3672)</f>
        <v>203500.00000000003</v>
      </c>
    </row>
    <row r="3674" spans="3:9">
      <c r="C3674" s="72" t="s">
        <v>1217</v>
      </c>
      <c r="D3674" s="59" t="s">
        <v>1218</v>
      </c>
      <c r="E3674" s="73"/>
      <c r="F3674" s="73"/>
      <c r="G3674" s="73"/>
      <c r="H3674" s="73"/>
    </row>
    <row r="3675" spans="3:9">
      <c r="C3675" s="83" t="s">
        <v>1219</v>
      </c>
      <c r="D3675" s="489"/>
      <c r="E3675" s="489"/>
      <c r="F3675" s="489"/>
      <c r="G3675" s="162"/>
      <c r="H3675" s="303">
        <f>SUM(H3674)</f>
        <v>0</v>
      </c>
    </row>
    <row r="3676" spans="3:9">
      <c r="C3676" s="58" t="s">
        <v>1220</v>
      </c>
      <c r="D3676" s="69" t="s">
        <v>1221</v>
      </c>
      <c r="E3676" s="70"/>
      <c r="F3676" s="70"/>
      <c r="G3676" s="71"/>
      <c r="H3676" s="304">
        <f>H3675+H3673+H3670</f>
        <v>276410</v>
      </c>
      <c r="I3676" s="319"/>
    </row>
    <row r="3677" spans="3:9">
      <c r="C3677" s="58" t="s">
        <v>1222</v>
      </c>
      <c r="D3677" s="69" t="s">
        <v>1325</v>
      </c>
      <c r="E3677" s="70"/>
      <c r="F3677" s="71"/>
      <c r="G3677" s="95">
        <f>$M$9</f>
        <v>0.1</v>
      </c>
      <c r="H3677" s="64">
        <f>H3676*G3677</f>
        <v>27641</v>
      </c>
      <c r="I3677" s="319"/>
    </row>
    <row r="3678" spans="3:9">
      <c r="C3678" s="58" t="s">
        <v>1223</v>
      </c>
      <c r="D3678" s="69" t="s">
        <v>1224</v>
      </c>
      <c r="E3678" s="70"/>
      <c r="F3678" s="70"/>
      <c r="G3678" s="71"/>
      <c r="H3678" s="305">
        <f>SUM(H3676:H3677)</f>
        <v>304051</v>
      </c>
      <c r="I3678" s="319"/>
    </row>
    <row r="3681" spans="3:11">
      <c r="C3681" s="53" t="s">
        <v>6708</v>
      </c>
      <c r="D3681" s="366" t="s">
        <v>6709</v>
      </c>
      <c r="E3681" s="315"/>
      <c r="F3681" s="315"/>
      <c r="G3681" s="315"/>
      <c r="H3681" s="315"/>
      <c r="I3681" s="56">
        <f>ROUNDDOWN(H3696,-2)</f>
        <v>244700</v>
      </c>
      <c r="J3681" s="159"/>
      <c r="K3681" s="325"/>
    </row>
    <row r="3682" spans="3:11" ht="27.6">
      <c r="C3682" s="300" t="s">
        <v>1197</v>
      </c>
      <c r="D3682" s="300" t="s">
        <v>1198</v>
      </c>
      <c r="E3682" s="300" t="s">
        <v>1199</v>
      </c>
      <c r="F3682" s="300" t="s">
        <v>1200</v>
      </c>
      <c r="G3682" s="300" t="s">
        <v>1201</v>
      </c>
      <c r="H3682" s="300" t="s">
        <v>1202</v>
      </c>
    </row>
    <row r="3683" spans="3:11">
      <c r="C3683" s="72" t="s">
        <v>1203</v>
      </c>
      <c r="D3683" s="59" t="s">
        <v>1204</v>
      </c>
      <c r="E3683" s="73"/>
      <c r="F3683" s="73"/>
      <c r="G3683" s="73"/>
      <c r="H3683" s="73"/>
    </row>
    <row r="3684" spans="3:11">
      <c r="C3684" s="301">
        <v>1</v>
      </c>
      <c r="D3684" s="59" t="s">
        <v>5</v>
      </c>
      <c r="E3684" s="302" t="s">
        <v>6</v>
      </c>
      <c r="F3684" s="74">
        <v>0.19</v>
      </c>
      <c r="G3684" s="64">
        <f>VLOOKUP(D3684,upahbahan,3,FALSE)</f>
        <v>100000</v>
      </c>
      <c r="H3684" s="64">
        <f t="shared" ref="H3684:H3687" si="372">F3684*G3684</f>
        <v>19000</v>
      </c>
    </row>
    <row r="3685" spans="3:11">
      <c r="C3685" s="301">
        <v>2</v>
      </c>
      <c r="D3685" s="59" t="s">
        <v>3330</v>
      </c>
      <c r="E3685" s="302" t="s">
        <v>6</v>
      </c>
      <c r="F3685" s="74">
        <v>0.318</v>
      </c>
      <c r="G3685" s="64">
        <f>VLOOKUP(D3685,upahbahan,3,FALSE)</f>
        <v>145000</v>
      </c>
      <c r="H3685" s="64">
        <f t="shared" si="372"/>
        <v>46110</v>
      </c>
    </row>
    <row r="3686" spans="3:11">
      <c r="C3686" s="301">
        <v>3</v>
      </c>
      <c r="D3686" s="59" t="s">
        <v>18</v>
      </c>
      <c r="E3686" s="302" t="s">
        <v>6</v>
      </c>
      <c r="F3686" s="74">
        <v>3.2000000000000001E-2</v>
      </c>
      <c r="G3686" s="64">
        <f>VLOOKUP(D3686,upahbahan,3,FALSE)</f>
        <v>175000</v>
      </c>
      <c r="H3686" s="64">
        <f t="shared" si="372"/>
        <v>5600</v>
      </c>
    </row>
    <row r="3687" spans="3:11">
      <c r="C3687" s="301">
        <v>4</v>
      </c>
      <c r="D3687" s="59" t="s">
        <v>19</v>
      </c>
      <c r="E3687" s="302" t="s">
        <v>6</v>
      </c>
      <c r="F3687" s="74">
        <v>1.0999999999999999E-2</v>
      </c>
      <c r="G3687" s="64">
        <f>VLOOKUP(D3687,upahbahan,3,FALSE)</f>
        <v>200000</v>
      </c>
      <c r="H3687" s="64">
        <f t="shared" si="372"/>
        <v>2200</v>
      </c>
    </row>
    <row r="3688" spans="3:11">
      <c r="C3688" s="83" t="s">
        <v>1210</v>
      </c>
      <c r="D3688" s="80"/>
      <c r="E3688" s="80"/>
      <c r="F3688" s="187"/>
      <c r="G3688" s="218"/>
      <c r="H3688" s="64">
        <f>SUM(H3684:H3687)</f>
        <v>72910</v>
      </c>
      <c r="I3688" s="219"/>
    </row>
    <row r="3689" spans="3:11">
      <c r="C3689" s="72" t="s">
        <v>1211</v>
      </c>
      <c r="D3689" s="59" t="s">
        <v>1212</v>
      </c>
      <c r="E3689" s="73"/>
      <c r="F3689" s="205"/>
      <c r="G3689" s="73"/>
      <c r="H3689" s="73"/>
    </row>
    <row r="3690" spans="3:11" ht="27.6">
      <c r="C3690" s="72">
        <v>1</v>
      </c>
      <c r="D3690" s="59" t="s">
        <v>6710</v>
      </c>
      <c r="E3690" s="170" t="s">
        <v>136</v>
      </c>
      <c r="F3690" s="171">
        <v>1.05</v>
      </c>
      <c r="G3690" s="64">
        <f>VLOOKUP(D3690,upahbahan,3,FALSE)</f>
        <v>142500</v>
      </c>
      <c r="H3690" s="64">
        <f>F3690*G3690</f>
        <v>149625</v>
      </c>
    </row>
    <row r="3691" spans="3:11">
      <c r="C3691" s="83" t="s">
        <v>1216</v>
      </c>
      <c r="D3691" s="80"/>
      <c r="E3691" s="80"/>
      <c r="F3691" s="80"/>
      <c r="G3691" s="162"/>
      <c r="H3691" s="64">
        <f>SUM(H3690:H3690)</f>
        <v>149625</v>
      </c>
    </row>
    <row r="3692" spans="3:11">
      <c r="C3692" s="72" t="s">
        <v>1217</v>
      </c>
      <c r="D3692" s="59" t="s">
        <v>1218</v>
      </c>
      <c r="E3692" s="73"/>
      <c r="F3692" s="73"/>
      <c r="G3692" s="73"/>
      <c r="H3692" s="73"/>
    </row>
    <row r="3693" spans="3:11">
      <c r="C3693" s="83" t="s">
        <v>1219</v>
      </c>
      <c r="D3693" s="489"/>
      <c r="E3693" s="489"/>
      <c r="F3693" s="489"/>
      <c r="G3693" s="162"/>
      <c r="H3693" s="303">
        <f>SUM(H3692)</f>
        <v>0</v>
      </c>
    </row>
    <row r="3694" spans="3:11">
      <c r="C3694" s="58" t="s">
        <v>1220</v>
      </c>
      <c r="D3694" s="69" t="s">
        <v>1221</v>
      </c>
      <c r="E3694" s="70"/>
      <c r="F3694" s="70"/>
      <c r="G3694" s="71"/>
      <c r="H3694" s="304">
        <f>H3693+H3691+H3688</f>
        <v>222535</v>
      </c>
      <c r="I3694" s="319"/>
    </row>
    <row r="3695" spans="3:11">
      <c r="C3695" s="58" t="s">
        <v>1222</v>
      </c>
      <c r="D3695" s="69" t="s">
        <v>1325</v>
      </c>
      <c r="E3695" s="70"/>
      <c r="F3695" s="71"/>
      <c r="G3695" s="95">
        <f>$M$9</f>
        <v>0.1</v>
      </c>
      <c r="H3695" s="64">
        <f>H3694*G3695</f>
        <v>22253.5</v>
      </c>
      <c r="I3695" s="319"/>
    </row>
    <row r="3696" spans="3:11">
      <c r="C3696" s="58" t="s">
        <v>1223</v>
      </c>
      <c r="D3696" s="69" t="s">
        <v>1224</v>
      </c>
      <c r="E3696" s="70"/>
      <c r="F3696" s="70"/>
      <c r="G3696" s="71"/>
      <c r="H3696" s="305">
        <f>SUM(H3694:H3695)</f>
        <v>244788.5</v>
      </c>
      <c r="I3696" s="319"/>
    </row>
    <row r="3698" spans="3:11">
      <c r="C3698" s="53" t="s">
        <v>6711</v>
      </c>
      <c r="D3698" s="366" t="s">
        <v>6714</v>
      </c>
      <c r="E3698" s="315"/>
      <c r="F3698" s="315"/>
      <c r="G3698" s="315"/>
      <c r="H3698" s="315"/>
      <c r="I3698" s="56">
        <f>ROUNDDOWN(H3713,-2)</f>
        <v>409300</v>
      </c>
      <c r="J3698" s="159"/>
      <c r="K3698" s="325"/>
    </row>
    <row r="3699" spans="3:11" ht="27.6">
      <c r="C3699" s="300" t="s">
        <v>1197</v>
      </c>
      <c r="D3699" s="300" t="s">
        <v>1198</v>
      </c>
      <c r="E3699" s="300" t="s">
        <v>1199</v>
      </c>
      <c r="F3699" s="300" t="s">
        <v>1200</v>
      </c>
      <c r="G3699" s="300" t="s">
        <v>1201</v>
      </c>
      <c r="H3699" s="300" t="s">
        <v>1202</v>
      </c>
    </row>
    <row r="3700" spans="3:11">
      <c r="C3700" s="72" t="s">
        <v>1203</v>
      </c>
      <c r="D3700" s="59" t="s">
        <v>1204</v>
      </c>
      <c r="E3700" s="73"/>
      <c r="F3700" s="73"/>
      <c r="G3700" s="73"/>
      <c r="H3700" s="73"/>
    </row>
    <row r="3701" spans="3:11">
      <c r="C3701" s="301">
        <v>1</v>
      </c>
      <c r="D3701" s="59" t="s">
        <v>5</v>
      </c>
      <c r="E3701" s="302" t="s">
        <v>6</v>
      </c>
      <c r="F3701" s="74">
        <v>0.19</v>
      </c>
      <c r="G3701" s="64">
        <f>VLOOKUP(D3701,upahbahan,3,FALSE)</f>
        <v>100000</v>
      </c>
      <c r="H3701" s="64">
        <f t="shared" ref="H3701:H3704" si="373">F3701*G3701</f>
        <v>19000</v>
      </c>
    </row>
    <row r="3702" spans="3:11">
      <c r="C3702" s="301">
        <v>2</v>
      </c>
      <c r="D3702" s="59" t="s">
        <v>3330</v>
      </c>
      <c r="E3702" s="302" t="s">
        <v>6</v>
      </c>
      <c r="F3702" s="74">
        <v>0.318</v>
      </c>
      <c r="G3702" s="64">
        <f>VLOOKUP(D3702,upahbahan,3,FALSE)</f>
        <v>145000</v>
      </c>
      <c r="H3702" s="64">
        <f t="shared" si="373"/>
        <v>46110</v>
      </c>
    </row>
    <row r="3703" spans="3:11">
      <c r="C3703" s="301">
        <v>3</v>
      </c>
      <c r="D3703" s="59" t="s">
        <v>18</v>
      </c>
      <c r="E3703" s="302" t="s">
        <v>6</v>
      </c>
      <c r="F3703" s="74">
        <v>3.2000000000000001E-2</v>
      </c>
      <c r="G3703" s="64">
        <f>VLOOKUP(D3703,upahbahan,3,FALSE)</f>
        <v>175000</v>
      </c>
      <c r="H3703" s="64">
        <f t="shared" si="373"/>
        <v>5600</v>
      </c>
    </row>
    <row r="3704" spans="3:11">
      <c r="C3704" s="301">
        <v>4</v>
      </c>
      <c r="D3704" s="59" t="s">
        <v>19</v>
      </c>
      <c r="E3704" s="302" t="s">
        <v>6</v>
      </c>
      <c r="F3704" s="74">
        <v>1.0999999999999999E-2</v>
      </c>
      <c r="G3704" s="64">
        <f>VLOOKUP(D3704,upahbahan,3,FALSE)</f>
        <v>200000</v>
      </c>
      <c r="H3704" s="64">
        <f t="shared" si="373"/>
        <v>2200</v>
      </c>
    </row>
    <row r="3705" spans="3:11">
      <c r="C3705" s="83" t="s">
        <v>1210</v>
      </c>
      <c r="D3705" s="80"/>
      <c r="E3705" s="80"/>
      <c r="F3705" s="187"/>
      <c r="G3705" s="218"/>
      <c r="H3705" s="64">
        <f>SUM(H3701:H3704)</f>
        <v>72910</v>
      </c>
      <c r="I3705" s="219"/>
    </row>
    <row r="3706" spans="3:11">
      <c r="C3706" s="72" t="s">
        <v>1211</v>
      </c>
      <c r="D3706" s="59" t="s">
        <v>1212</v>
      </c>
      <c r="E3706" s="73"/>
      <c r="F3706" s="205"/>
      <c r="G3706" s="73"/>
      <c r="H3706" s="73"/>
    </row>
    <row r="3707" spans="3:11" ht="27.6">
      <c r="C3707" s="72">
        <v>1</v>
      </c>
      <c r="D3707" s="59" t="s">
        <v>6712</v>
      </c>
      <c r="E3707" s="170" t="s">
        <v>136</v>
      </c>
      <c r="F3707" s="171">
        <v>1.05</v>
      </c>
      <c r="G3707" s="64">
        <f>VLOOKUP(D3707,upahbahan,3,FALSE)</f>
        <v>285000</v>
      </c>
      <c r="H3707" s="64">
        <f>F3707*G3707</f>
        <v>299250</v>
      </c>
    </row>
    <row r="3708" spans="3:11">
      <c r="C3708" s="83" t="s">
        <v>1216</v>
      </c>
      <c r="D3708" s="80"/>
      <c r="E3708" s="80"/>
      <c r="F3708" s="80"/>
      <c r="G3708" s="162"/>
      <c r="H3708" s="64">
        <f>SUM(H3707:H3707)</f>
        <v>299250</v>
      </c>
    </row>
    <row r="3709" spans="3:11">
      <c r="C3709" s="72" t="s">
        <v>1217</v>
      </c>
      <c r="D3709" s="59" t="s">
        <v>1218</v>
      </c>
      <c r="E3709" s="73"/>
      <c r="F3709" s="73"/>
      <c r="G3709" s="73"/>
      <c r="H3709" s="73"/>
    </row>
    <row r="3710" spans="3:11">
      <c r="C3710" s="83" t="s">
        <v>1219</v>
      </c>
      <c r="D3710" s="489"/>
      <c r="E3710" s="489"/>
      <c r="F3710" s="489"/>
      <c r="G3710" s="162"/>
      <c r="H3710" s="303">
        <f>SUM(H3709)</f>
        <v>0</v>
      </c>
    </row>
    <row r="3711" spans="3:11">
      <c r="C3711" s="58" t="s">
        <v>1220</v>
      </c>
      <c r="D3711" s="69" t="s">
        <v>1221</v>
      </c>
      <c r="E3711" s="70"/>
      <c r="F3711" s="70"/>
      <c r="G3711" s="71"/>
      <c r="H3711" s="304">
        <f>H3710+H3708+H3705</f>
        <v>372160</v>
      </c>
      <c r="I3711" s="319"/>
    </row>
    <row r="3712" spans="3:11">
      <c r="C3712" s="58" t="s">
        <v>1222</v>
      </c>
      <c r="D3712" s="69" t="s">
        <v>1325</v>
      </c>
      <c r="E3712" s="70"/>
      <c r="F3712" s="71"/>
      <c r="G3712" s="95">
        <f>$M$9</f>
        <v>0.1</v>
      </c>
      <c r="H3712" s="64">
        <f>H3711*G3712</f>
        <v>37216</v>
      </c>
      <c r="I3712" s="319"/>
    </row>
    <row r="3713" spans="3:11">
      <c r="C3713" s="58" t="s">
        <v>1223</v>
      </c>
      <c r="D3713" s="69" t="s">
        <v>1224</v>
      </c>
      <c r="E3713" s="70"/>
      <c r="F3713" s="70"/>
      <c r="G3713" s="71"/>
      <c r="H3713" s="305">
        <f>SUM(H3711:H3712)</f>
        <v>409376</v>
      </c>
      <c r="I3713" s="319"/>
    </row>
    <row r="3715" spans="3:11">
      <c r="C3715" s="53" t="s">
        <v>6713</v>
      </c>
      <c r="D3715" s="366" t="s">
        <v>6715</v>
      </c>
      <c r="E3715" s="315"/>
      <c r="F3715" s="315"/>
      <c r="G3715" s="315"/>
      <c r="H3715" s="315"/>
      <c r="I3715" s="56">
        <f>ROUNDDOWN(H3730,-2)</f>
        <v>230300</v>
      </c>
      <c r="J3715" s="159"/>
      <c r="K3715" s="325"/>
    </row>
    <row r="3716" spans="3:11" ht="27.6">
      <c r="C3716" s="300" t="s">
        <v>1197</v>
      </c>
      <c r="D3716" s="300" t="s">
        <v>1198</v>
      </c>
      <c r="E3716" s="300" t="s">
        <v>1199</v>
      </c>
      <c r="F3716" s="300" t="s">
        <v>1200</v>
      </c>
      <c r="G3716" s="300" t="s">
        <v>1201</v>
      </c>
      <c r="H3716" s="300" t="s">
        <v>1202</v>
      </c>
    </row>
    <row r="3717" spans="3:11">
      <c r="C3717" s="72" t="s">
        <v>1203</v>
      </c>
      <c r="D3717" s="59" t="s">
        <v>1204</v>
      </c>
      <c r="E3717" s="73"/>
      <c r="F3717" s="73"/>
      <c r="G3717" s="73"/>
      <c r="H3717" s="73"/>
    </row>
    <row r="3718" spans="3:11">
      <c r="C3718" s="301">
        <v>1</v>
      </c>
      <c r="D3718" s="59" t="s">
        <v>5</v>
      </c>
      <c r="E3718" s="302" t="s">
        <v>6</v>
      </c>
      <c r="F3718" s="74">
        <v>0.19</v>
      </c>
      <c r="G3718" s="64">
        <f>VLOOKUP(D3718,upahbahan,3,FALSE)</f>
        <v>100000</v>
      </c>
      <c r="H3718" s="64">
        <f t="shared" ref="H3718:H3721" si="374">F3718*G3718</f>
        <v>19000</v>
      </c>
    </row>
    <row r="3719" spans="3:11">
      <c r="C3719" s="301">
        <v>2</v>
      </c>
      <c r="D3719" s="59" t="s">
        <v>3330</v>
      </c>
      <c r="E3719" s="302" t="s">
        <v>6</v>
      </c>
      <c r="F3719" s="74">
        <v>0.318</v>
      </c>
      <c r="G3719" s="64">
        <f>VLOOKUP(D3719,upahbahan,3,FALSE)</f>
        <v>145000</v>
      </c>
      <c r="H3719" s="64">
        <f t="shared" si="374"/>
        <v>46110</v>
      </c>
    </row>
    <row r="3720" spans="3:11">
      <c r="C3720" s="301">
        <v>3</v>
      </c>
      <c r="D3720" s="59" t="s">
        <v>18</v>
      </c>
      <c r="E3720" s="302" t="s">
        <v>6</v>
      </c>
      <c r="F3720" s="74">
        <v>3.2000000000000001E-2</v>
      </c>
      <c r="G3720" s="64">
        <f>VLOOKUP(D3720,upahbahan,3,FALSE)</f>
        <v>175000</v>
      </c>
      <c r="H3720" s="64">
        <f t="shared" si="374"/>
        <v>5600</v>
      </c>
    </row>
    <row r="3721" spans="3:11">
      <c r="C3721" s="301">
        <v>4</v>
      </c>
      <c r="D3721" s="59" t="s">
        <v>19</v>
      </c>
      <c r="E3721" s="302" t="s">
        <v>6</v>
      </c>
      <c r="F3721" s="74">
        <v>1.0999999999999999E-2</v>
      </c>
      <c r="G3721" s="64">
        <f>VLOOKUP(D3721,upahbahan,3,FALSE)</f>
        <v>200000</v>
      </c>
      <c r="H3721" s="64">
        <f t="shared" si="374"/>
        <v>2200</v>
      </c>
    </row>
    <row r="3722" spans="3:11">
      <c r="C3722" s="83" t="s">
        <v>1210</v>
      </c>
      <c r="D3722" s="80"/>
      <c r="E3722" s="80"/>
      <c r="F3722" s="187"/>
      <c r="G3722" s="218"/>
      <c r="H3722" s="64">
        <f>SUM(H3718:H3721)</f>
        <v>72910</v>
      </c>
      <c r="I3722" s="219"/>
    </row>
    <row r="3723" spans="3:11">
      <c r="C3723" s="72" t="s">
        <v>1211</v>
      </c>
      <c r="D3723" s="59" t="s">
        <v>1212</v>
      </c>
      <c r="E3723" s="73"/>
      <c r="F3723" s="205"/>
      <c r="G3723" s="73"/>
      <c r="H3723" s="73"/>
    </row>
    <row r="3724" spans="3:11">
      <c r="C3724" s="72">
        <v>1</v>
      </c>
      <c r="D3724" s="59" t="s">
        <v>6641</v>
      </c>
      <c r="E3724" s="170" t="s">
        <v>136</v>
      </c>
      <c r="F3724" s="171">
        <v>1.05</v>
      </c>
      <c r="G3724" s="64">
        <f>VLOOKUP(D3724,upahbahan,3,FALSE)</f>
        <v>130000</v>
      </c>
      <c r="H3724" s="64">
        <f>F3724*G3724</f>
        <v>136500</v>
      </c>
    </row>
    <row r="3725" spans="3:11">
      <c r="C3725" s="83" t="s">
        <v>1216</v>
      </c>
      <c r="D3725" s="80"/>
      <c r="E3725" s="80"/>
      <c r="F3725" s="80"/>
      <c r="G3725" s="162"/>
      <c r="H3725" s="64">
        <f>SUM(H3724:H3724)</f>
        <v>136500</v>
      </c>
    </row>
    <row r="3726" spans="3:11">
      <c r="C3726" s="72" t="s">
        <v>1217</v>
      </c>
      <c r="D3726" s="59" t="s">
        <v>1218</v>
      </c>
      <c r="E3726" s="73"/>
      <c r="F3726" s="73"/>
      <c r="G3726" s="73"/>
      <c r="H3726" s="73"/>
    </row>
    <row r="3727" spans="3:11">
      <c r="C3727" s="83" t="s">
        <v>1219</v>
      </c>
      <c r="D3727" s="489"/>
      <c r="E3727" s="489"/>
      <c r="F3727" s="489"/>
      <c r="G3727" s="162"/>
      <c r="H3727" s="303">
        <f>SUM(H3726)</f>
        <v>0</v>
      </c>
    </row>
    <row r="3728" spans="3:11">
      <c r="C3728" s="58" t="s">
        <v>1220</v>
      </c>
      <c r="D3728" s="69" t="s">
        <v>1221</v>
      </c>
      <c r="E3728" s="70"/>
      <c r="F3728" s="70"/>
      <c r="G3728" s="71"/>
      <c r="H3728" s="304">
        <f>H3727+H3725+H3722</f>
        <v>209410</v>
      </c>
      <c r="I3728" s="319"/>
    </row>
    <row r="3729" spans="3:11">
      <c r="C3729" s="58" t="s">
        <v>1222</v>
      </c>
      <c r="D3729" s="69" t="s">
        <v>1325</v>
      </c>
      <c r="E3729" s="70"/>
      <c r="F3729" s="71"/>
      <c r="G3729" s="95">
        <f>$M$9</f>
        <v>0.1</v>
      </c>
      <c r="H3729" s="64">
        <f>H3728*G3729</f>
        <v>20941</v>
      </c>
      <c r="I3729" s="319"/>
    </row>
    <row r="3730" spans="3:11">
      <c r="C3730" s="58" t="s">
        <v>1223</v>
      </c>
      <c r="D3730" s="69" t="s">
        <v>1224</v>
      </c>
      <c r="E3730" s="70"/>
      <c r="F3730" s="70"/>
      <c r="G3730" s="71"/>
      <c r="H3730" s="305">
        <f>SUM(H3728:H3729)</f>
        <v>230351</v>
      </c>
      <c r="I3730" s="319"/>
    </row>
    <row r="3732" spans="3:11">
      <c r="C3732" s="53" t="s">
        <v>6716</v>
      </c>
      <c r="D3732" s="366" t="s">
        <v>6717</v>
      </c>
      <c r="E3732" s="315"/>
      <c r="F3732" s="315"/>
      <c r="G3732" s="315"/>
      <c r="H3732" s="315"/>
      <c r="I3732" s="56">
        <f>ROUNDDOWN(H3747,-2)</f>
        <v>279800</v>
      </c>
      <c r="J3732" s="159"/>
      <c r="K3732" s="325"/>
    </row>
    <row r="3733" spans="3:11" ht="27.6">
      <c r="C3733" s="300" t="s">
        <v>1197</v>
      </c>
      <c r="D3733" s="300" t="s">
        <v>1198</v>
      </c>
      <c r="E3733" s="300" t="s">
        <v>1199</v>
      </c>
      <c r="F3733" s="300" t="s">
        <v>1200</v>
      </c>
      <c r="G3733" s="300" t="s">
        <v>1201</v>
      </c>
      <c r="H3733" s="300" t="s">
        <v>1202</v>
      </c>
    </row>
    <row r="3734" spans="3:11">
      <c r="C3734" s="72" t="s">
        <v>1203</v>
      </c>
      <c r="D3734" s="59" t="s">
        <v>1204</v>
      </c>
      <c r="E3734" s="73"/>
      <c r="F3734" s="73"/>
      <c r="G3734" s="73"/>
      <c r="H3734" s="73"/>
    </row>
    <row r="3735" spans="3:11">
      <c r="C3735" s="301">
        <v>1</v>
      </c>
      <c r="D3735" s="59" t="s">
        <v>5</v>
      </c>
      <c r="E3735" s="302" t="s">
        <v>6</v>
      </c>
      <c r="F3735" s="74">
        <v>0.13300000000000001</v>
      </c>
      <c r="G3735" s="64">
        <f>VLOOKUP(D3735,upahbahan,3,FALSE)</f>
        <v>100000</v>
      </c>
      <c r="H3735" s="64">
        <f t="shared" ref="H3735:H3738" si="375">F3735*G3735</f>
        <v>13300</v>
      </c>
    </row>
    <row r="3736" spans="3:11">
      <c r="C3736" s="301">
        <v>2</v>
      </c>
      <c r="D3736" s="59" t="s">
        <v>3330</v>
      </c>
      <c r="E3736" s="302" t="s">
        <v>6</v>
      </c>
      <c r="F3736" s="74">
        <v>0.223</v>
      </c>
      <c r="G3736" s="64">
        <f>VLOOKUP(D3736,upahbahan,3,FALSE)</f>
        <v>145000</v>
      </c>
      <c r="H3736" s="64">
        <f t="shared" si="375"/>
        <v>32335</v>
      </c>
    </row>
    <row r="3737" spans="3:11">
      <c r="C3737" s="301">
        <v>3</v>
      </c>
      <c r="D3737" s="59" t="s">
        <v>18</v>
      </c>
      <c r="E3737" s="302" t="s">
        <v>6</v>
      </c>
      <c r="F3737" s="74">
        <v>2.1999999999999999E-2</v>
      </c>
      <c r="G3737" s="64">
        <f>VLOOKUP(D3737,upahbahan,3,FALSE)</f>
        <v>175000</v>
      </c>
      <c r="H3737" s="64">
        <f t="shared" si="375"/>
        <v>3850</v>
      </c>
    </row>
    <row r="3738" spans="3:11">
      <c r="C3738" s="301">
        <v>4</v>
      </c>
      <c r="D3738" s="59" t="s">
        <v>19</v>
      </c>
      <c r="E3738" s="302" t="s">
        <v>6</v>
      </c>
      <c r="F3738" s="74">
        <v>7.0000000000000001E-3</v>
      </c>
      <c r="G3738" s="64">
        <f>VLOOKUP(D3738,upahbahan,3,FALSE)</f>
        <v>200000</v>
      </c>
      <c r="H3738" s="64">
        <f t="shared" si="375"/>
        <v>1400</v>
      </c>
    </row>
    <row r="3739" spans="3:11">
      <c r="C3739" s="83" t="s">
        <v>1210</v>
      </c>
      <c r="D3739" s="80"/>
      <c r="E3739" s="80"/>
      <c r="F3739" s="187"/>
      <c r="G3739" s="218"/>
      <c r="H3739" s="64">
        <f>SUM(H3735:H3738)</f>
        <v>50885</v>
      </c>
      <c r="I3739" s="219"/>
    </row>
    <row r="3740" spans="3:11">
      <c r="C3740" s="72" t="s">
        <v>1211</v>
      </c>
      <c r="D3740" s="59" t="s">
        <v>1212</v>
      </c>
      <c r="E3740" s="73"/>
      <c r="F3740" s="205"/>
      <c r="G3740" s="73"/>
      <c r="H3740" s="73"/>
    </row>
    <row r="3741" spans="3:11">
      <c r="C3741" s="72">
        <v>1</v>
      </c>
      <c r="D3741" s="59" t="s">
        <v>6718</v>
      </c>
      <c r="E3741" s="170" t="s">
        <v>136</v>
      </c>
      <c r="F3741" s="171">
        <v>1.1000000000000001</v>
      </c>
      <c r="G3741" s="64">
        <f>VLOOKUP(D3741,upahbahan,3,FALSE)</f>
        <v>185000</v>
      </c>
      <c r="H3741" s="64">
        <f>F3741*G3741</f>
        <v>203500.00000000003</v>
      </c>
    </row>
    <row r="3742" spans="3:11">
      <c r="C3742" s="83" t="s">
        <v>1216</v>
      </c>
      <c r="D3742" s="80"/>
      <c r="E3742" s="80"/>
      <c r="F3742" s="80"/>
      <c r="G3742" s="162"/>
      <c r="H3742" s="64">
        <f>SUM(H3741:H3741)</f>
        <v>203500.00000000003</v>
      </c>
    </row>
    <row r="3743" spans="3:11">
      <c r="C3743" s="72" t="s">
        <v>1217</v>
      </c>
      <c r="D3743" s="59" t="s">
        <v>1218</v>
      </c>
      <c r="E3743" s="73"/>
      <c r="F3743" s="73"/>
      <c r="G3743" s="73"/>
      <c r="H3743" s="73"/>
    </row>
    <row r="3744" spans="3:11">
      <c r="C3744" s="83" t="s">
        <v>1219</v>
      </c>
      <c r="D3744" s="489"/>
      <c r="E3744" s="489"/>
      <c r="F3744" s="489"/>
      <c r="G3744" s="162"/>
      <c r="H3744" s="303">
        <f>SUM(H3743)</f>
        <v>0</v>
      </c>
    </row>
    <row r="3745" spans="3:11">
      <c r="C3745" s="58" t="s">
        <v>1220</v>
      </c>
      <c r="D3745" s="69" t="s">
        <v>1221</v>
      </c>
      <c r="E3745" s="70"/>
      <c r="F3745" s="70"/>
      <c r="G3745" s="71"/>
      <c r="H3745" s="304">
        <f>H3744+H3742+H3739</f>
        <v>254385.00000000003</v>
      </c>
      <c r="I3745" s="319"/>
    </row>
    <row r="3746" spans="3:11">
      <c r="C3746" s="58" t="s">
        <v>1222</v>
      </c>
      <c r="D3746" s="69" t="s">
        <v>1325</v>
      </c>
      <c r="E3746" s="70"/>
      <c r="F3746" s="71"/>
      <c r="G3746" s="95">
        <f>$M$9</f>
        <v>0.1</v>
      </c>
      <c r="H3746" s="64">
        <f>H3745*G3746</f>
        <v>25438.500000000004</v>
      </c>
      <c r="I3746" s="319"/>
    </row>
    <row r="3747" spans="3:11">
      <c r="C3747" s="58" t="s">
        <v>1223</v>
      </c>
      <c r="D3747" s="69" t="s">
        <v>1224</v>
      </c>
      <c r="E3747" s="70"/>
      <c r="F3747" s="70"/>
      <c r="G3747" s="71"/>
      <c r="H3747" s="305">
        <f>SUM(H3745:H3746)</f>
        <v>279823.50000000006</v>
      </c>
      <c r="I3747" s="319"/>
    </row>
    <row r="3749" spans="3:11">
      <c r="C3749" s="53" t="s">
        <v>6719</v>
      </c>
      <c r="D3749" s="366" t="s">
        <v>6720</v>
      </c>
      <c r="E3749" s="315"/>
      <c r="F3749" s="315"/>
      <c r="G3749" s="315"/>
      <c r="H3749" s="315"/>
      <c r="I3749" s="56">
        <f>ROUNDDOWN(H3764,-2)</f>
        <v>910900</v>
      </c>
      <c r="J3749" s="159"/>
      <c r="K3749" s="325"/>
    </row>
    <row r="3750" spans="3:11" ht="27.6">
      <c r="C3750" s="300" t="s">
        <v>1197</v>
      </c>
      <c r="D3750" s="300" t="s">
        <v>1198</v>
      </c>
      <c r="E3750" s="300" t="s">
        <v>1199</v>
      </c>
      <c r="F3750" s="300" t="s">
        <v>1200</v>
      </c>
      <c r="G3750" s="300" t="s">
        <v>1201</v>
      </c>
      <c r="H3750" s="300" t="s">
        <v>1202</v>
      </c>
    </row>
    <row r="3751" spans="3:11">
      <c r="C3751" s="72" t="s">
        <v>1203</v>
      </c>
      <c r="D3751" s="59" t="s">
        <v>1204</v>
      </c>
      <c r="E3751" s="73"/>
      <c r="F3751" s="73"/>
      <c r="G3751" s="73"/>
      <c r="H3751" s="73"/>
    </row>
    <row r="3752" spans="3:11">
      <c r="C3752" s="301">
        <v>1</v>
      </c>
      <c r="D3752" s="59" t="s">
        <v>5</v>
      </c>
      <c r="E3752" s="302" t="s">
        <v>6</v>
      </c>
      <c r="F3752" s="74">
        <v>0.18099999999999999</v>
      </c>
      <c r="G3752" s="64">
        <f>VLOOKUP(D3752,upahbahan,3,FALSE)</f>
        <v>100000</v>
      </c>
      <c r="H3752" s="64">
        <f t="shared" ref="H3752:H3755" si="376">F3752*G3752</f>
        <v>18100</v>
      </c>
    </row>
    <row r="3753" spans="3:11">
      <c r="C3753" s="301">
        <v>2</v>
      </c>
      <c r="D3753" s="59" t="s">
        <v>3330</v>
      </c>
      <c r="E3753" s="302" t="s">
        <v>6</v>
      </c>
      <c r="F3753" s="74">
        <v>0.30199999999999999</v>
      </c>
      <c r="G3753" s="64">
        <f>VLOOKUP(D3753,upahbahan,3,FALSE)</f>
        <v>145000</v>
      </c>
      <c r="H3753" s="64">
        <f t="shared" si="376"/>
        <v>43790</v>
      </c>
    </row>
    <row r="3754" spans="3:11">
      <c r="C3754" s="301">
        <v>3</v>
      </c>
      <c r="D3754" s="59" t="s">
        <v>18</v>
      </c>
      <c r="E3754" s="302" t="s">
        <v>6</v>
      </c>
      <c r="F3754" s="74">
        <v>0.03</v>
      </c>
      <c r="G3754" s="64">
        <f>VLOOKUP(D3754,upahbahan,3,FALSE)</f>
        <v>175000</v>
      </c>
      <c r="H3754" s="64">
        <f t="shared" si="376"/>
        <v>5250</v>
      </c>
    </row>
    <row r="3755" spans="3:11">
      <c r="C3755" s="301">
        <v>4</v>
      </c>
      <c r="D3755" s="59" t="s">
        <v>19</v>
      </c>
      <c r="E3755" s="302" t="s">
        <v>6</v>
      </c>
      <c r="F3755" s="74">
        <v>0.01</v>
      </c>
      <c r="G3755" s="64">
        <f>VLOOKUP(D3755,upahbahan,3,FALSE)</f>
        <v>200000</v>
      </c>
      <c r="H3755" s="64">
        <f t="shared" si="376"/>
        <v>2000</v>
      </c>
    </row>
    <row r="3756" spans="3:11">
      <c r="C3756" s="83" t="s">
        <v>1210</v>
      </c>
      <c r="D3756" s="80"/>
      <c r="E3756" s="80"/>
      <c r="F3756" s="187"/>
      <c r="G3756" s="218"/>
      <c r="H3756" s="64">
        <f>SUM(H3752:H3755)</f>
        <v>69140</v>
      </c>
      <c r="I3756" s="219"/>
    </row>
    <row r="3757" spans="3:11">
      <c r="C3757" s="72" t="s">
        <v>1211</v>
      </c>
      <c r="D3757" s="59" t="s">
        <v>1212</v>
      </c>
      <c r="E3757" s="73"/>
      <c r="F3757" s="205"/>
      <c r="G3757" s="73"/>
      <c r="H3757" s="73"/>
    </row>
    <row r="3758" spans="3:11">
      <c r="C3758" s="72">
        <v>1</v>
      </c>
      <c r="D3758" s="59" t="s">
        <v>6721</v>
      </c>
      <c r="E3758" s="170" t="s">
        <v>136</v>
      </c>
      <c r="F3758" s="171">
        <v>1.1000000000000001</v>
      </c>
      <c r="G3758" s="64">
        <f>VLOOKUP(D3758,upahbahan,3,FALSE)</f>
        <v>690000</v>
      </c>
      <c r="H3758" s="64">
        <f>F3758*G3758</f>
        <v>759000.00000000012</v>
      </c>
    </row>
    <row r="3759" spans="3:11">
      <c r="C3759" s="83" t="s">
        <v>1216</v>
      </c>
      <c r="D3759" s="80"/>
      <c r="E3759" s="80"/>
      <c r="F3759" s="80"/>
      <c r="G3759" s="162"/>
      <c r="H3759" s="64">
        <f>SUM(H3758:H3758)</f>
        <v>759000.00000000012</v>
      </c>
    </row>
    <row r="3760" spans="3:11">
      <c r="C3760" s="72" t="s">
        <v>1217</v>
      </c>
      <c r="D3760" s="59" t="s">
        <v>1218</v>
      </c>
      <c r="E3760" s="73"/>
      <c r="F3760" s="73"/>
      <c r="G3760" s="73"/>
      <c r="H3760" s="73"/>
    </row>
    <row r="3761" spans="3:11">
      <c r="C3761" s="83" t="s">
        <v>1219</v>
      </c>
      <c r="D3761" s="489"/>
      <c r="E3761" s="489"/>
      <c r="F3761" s="489"/>
      <c r="G3761" s="162"/>
      <c r="H3761" s="303">
        <f>SUM(H3760)</f>
        <v>0</v>
      </c>
    </row>
    <row r="3762" spans="3:11">
      <c r="C3762" s="58" t="s">
        <v>1220</v>
      </c>
      <c r="D3762" s="69" t="s">
        <v>1221</v>
      </c>
      <c r="E3762" s="70"/>
      <c r="F3762" s="70"/>
      <c r="G3762" s="71"/>
      <c r="H3762" s="304">
        <f>H3761+H3759+H3756</f>
        <v>828140.00000000012</v>
      </c>
      <c r="I3762" s="319"/>
    </row>
    <row r="3763" spans="3:11">
      <c r="C3763" s="58" t="s">
        <v>1222</v>
      </c>
      <c r="D3763" s="69" t="s">
        <v>1325</v>
      </c>
      <c r="E3763" s="70"/>
      <c r="F3763" s="71"/>
      <c r="G3763" s="95">
        <f>$M$9</f>
        <v>0.1</v>
      </c>
      <c r="H3763" s="64">
        <f>H3762*G3763</f>
        <v>82814.000000000015</v>
      </c>
      <c r="I3763" s="319"/>
    </row>
    <row r="3764" spans="3:11">
      <c r="C3764" s="58" t="s">
        <v>1223</v>
      </c>
      <c r="D3764" s="69" t="s">
        <v>1224</v>
      </c>
      <c r="E3764" s="70"/>
      <c r="F3764" s="70"/>
      <c r="G3764" s="71"/>
      <c r="H3764" s="305">
        <f>SUM(H3762:H3763)</f>
        <v>910954.00000000012</v>
      </c>
      <c r="I3764" s="319"/>
    </row>
    <row r="3766" spans="3:11">
      <c r="C3766" s="53" t="s">
        <v>6722</v>
      </c>
      <c r="D3766" s="366" t="s">
        <v>6723</v>
      </c>
      <c r="E3766" s="315"/>
      <c r="F3766" s="315"/>
      <c r="G3766" s="315"/>
      <c r="H3766" s="315"/>
      <c r="I3766" s="56">
        <f>ROUNDDOWN(H3781,-2)</f>
        <v>1272000</v>
      </c>
      <c r="J3766" s="159"/>
      <c r="K3766" s="325"/>
    </row>
    <row r="3767" spans="3:11" ht="27.6">
      <c r="C3767" s="300" t="s">
        <v>1197</v>
      </c>
      <c r="D3767" s="300" t="s">
        <v>1198</v>
      </c>
      <c r="E3767" s="300" t="s">
        <v>1199</v>
      </c>
      <c r="F3767" s="300" t="s">
        <v>1200</v>
      </c>
      <c r="G3767" s="300" t="s">
        <v>1201</v>
      </c>
      <c r="H3767" s="300" t="s">
        <v>1202</v>
      </c>
    </row>
    <row r="3768" spans="3:11">
      <c r="C3768" s="72" t="s">
        <v>1203</v>
      </c>
      <c r="D3768" s="59" t="s">
        <v>1204</v>
      </c>
      <c r="E3768" s="73"/>
      <c r="F3768" s="73"/>
      <c r="G3768" s="73"/>
      <c r="H3768" s="73"/>
    </row>
    <row r="3769" spans="3:11">
      <c r="C3769" s="301">
        <v>1</v>
      </c>
      <c r="D3769" s="59" t="s">
        <v>5</v>
      </c>
      <c r="E3769" s="302" t="s">
        <v>6</v>
      </c>
      <c r="F3769" s="74">
        <v>0.25700000000000001</v>
      </c>
      <c r="G3769" s="64">
        <f>VLOOKUP(D3769,upahbahan,3,FALSE)</f>
        <v>100000</v>
      </c>
      <c r="H3769" s="64">
        <f t="shared" ref="H3769:H3772" si="377">F3769*G3769</f>
        <v>25700</v>
      </c>
    </row>
    <row r="3770" spans="3:11">
      <c r="C3770" s="301">
        <v>2</v>
      </c>
      <c r="D3770" s="59" t="s">
        <v>3330</v>
      </c>
      <c r="E3770" s="302" t="s">
        <v>6</v>
      </c>
      <c r="F3770" s="74">
        <v>0.42899999999999999</v>
      </c>
      <c r="G3770" s="64">
        <f>VLOOKUP(D3770,upahbahan,3,FALSE)</f>
        <v>145000</v>
      </c>
      <c r="H3770" s="64">
        <f t="shared" si="377"/>
        <v>62205</v>
      </c>
    </row>
    <row r="3771" spans="3:11">
      <c r="C3771" s="301">
        <v>3</v>
      </c>
      <c r="D3771" s="59" t="s">
        <v>18</v>
      </c>
      <c r="E3771" s="302" t="s">
        <v>6</v>
      </c>
      <c r="F3771" s="74">
        <v>4.2999999999999997E-2</v>
      </c>
      <c r="G3771" s="64">
        <f>VLOOKUP(D3771,upahbahan,3,FALSE)</f>
        <v>175000</v>
      </c>
      <c r="H3771" s="64">
        <f t="shared" si="377"/>
        <v>7524.9999999999991</v>
      </c>
    </row>
    <row r="3772" spans="3:11">
      <c r="C3772" s="301">
        <v>4</v>
      </c>
      <c r="D3772" s="59" t="s">
        <v>19</v>
      </c>
      <c r="E3772" s="302" t="s">
        <v>6</v>
      </c>
      <c r="F3772" s="74">
        <v>1.4E-2</v>
      </c>
      <c r="G3772" s="64">
        <f>VLOOKUP(D3772,upahbahan,3,FALSE)</f>
        <v>200000</v>
      </c>
      <c r="H3772" s="64">
        <f t="shared" si="377"/>
        <v>2800</v>
      </c>
    </row>
    <row r="3773" spans="3:11">
      <c r="C3773" s="83" t="s">
        <v>1210</v>
      </c>
      <c r="D3773" s="80"/>
      <c r="E3773" s="80"/>
      <c r="F3773" s="187"/>
      <c r="G3773" s="218"/>
      <c r="H3773" s="64">
        <f>SUM(H3769:H3772)</f>
        <v>98230</v>
      </c>
      <c r="I3773" s="219"/>
    </row>
    <row r="3774" spans="3:11">
      <c r="C3774" s="72" t="s">
        <v>1211</v>
      </c>
      <c r="D3774" s="59" t="s">
        <v>1212</v>
      </c>
      <c r="E3774" s="73"/>
      <c r="F3774" s="205"/>
      <c r="G3774" s="73"/>
      <c r="H3774" s="73"/>
    </row>
    <row r="3775" spans="3:11">
      <c r="C3775" s="72">
        <v>1</v>
      </c>
      <c r="D3775" s="59" t="s">
        <v>6724</v>
      </c>
      <c r="E3775" s="170" t="s">
        <v>136</v>
      </c>
      <c r="F3775" s="171">
        <v>1.1000000000000001</v>
      </c>
      <c r="G3775" s="64">
        <f>VLOOKUP(D3775,upahbahan,3,FALSE)</f>
        <v>962000</v>
      </c>
      <c r="H3775" s="64">
        <f>F3775*G3775</f>
        <v>1058200</v>
      </c>
    </row>
    <row r="3776" spans="3:11">
      <c r="C3776" s="83" t="s">
        <v>1216</v>
      </c>
      <c r="D3776" s="80"/>
      <c r="E3776" s="80"/>
      <c r="F3776" s="80"/>
      <c r="G3776" s="162"/>
      <c r="H3776" s="64">
        <f>SUM(H3775:H3775)</f>
        <v>1058200</v>
      </c>
    </row>
    <row r="3777" spans="3:11">
      <c r="C3777" s="72" t="s">
        <v>1217</v>
      </c>
      <c r="D3777" s="59" t="s">
        <v>1218</v>
      </c>
      <c r="E3777" s="73"/>
      <c r="F3777" s="73"/>
      <c r="G3777" s="73"/>
      <c r="H3777" s="73"/>
    </row>
    <row r="3778" spans="3:11">
      <c r="C3778" s="83" t="s">
        <v>1219</v>
      </c>
      <c r="D3778" s="489"/>
      <c r="E3778" s="489"/>
      <c r="F3778" s="489"/>
      <c r="G3778" s="162"/>
      <c r="H3778" s="303">
        <f>SUM(H3777)</f>
        <v>0</v>
      </c>
    </row>
    <row r="3779" spans="3:11">
      <c r="C3779" s="58" t="s">
        <v>1220</v>
      </c>
      <c r="D3779" s="69" t="s">
        <v>1221</v>
      </c>
      <c r="E3779" s="70"/>
      <c r="F3779" s="70"/>
      <c r="G3779" s="71"/>
      <c r="H3779" s="304">
        <f>H3778+H3776+H3773</f>
        <v>1156430</v>
      </c>
      <c r="I3779" s="319"/>
    </row>
    <row r="3780" spans="3:11">
      <c r="C3780" s="58" t="s">
        <v>1222</v>
      </c>
      <c r="D3780" s="69" t="s">
        <v>1325</v>
      </c>
      <c r="E3780" s="70"/>
      <c r="F3780" s="71"/>
      <c r="G3780" s="95">
        <f>$M$9</f>
        <v>0.1</v>
      </c>
      <c r="H3780" s="64">
        <f>H3779*G3780</f>
        <v>115643</v>
      </c>
      <c r="I3780" s="319"/>
    </row>
    <row r="3781" spans="3:11">
      <c r="C3781" s="58" t="s">
        <v>1223</v>
      </c>
      <c r="D3781" s="69" t="s">
        <v>1224</v>
      </c>
      <c r="E3781" s="70"/>
      <c r="F3781" s="70"/>
      <c r="G3781" s="71"/>
      <c r="H3781" s="305">
        <f>SUM(H3779:H3780)</f>
        <v>1272073</v>
      </c>
      <c r="I3781" s="319"/>
    </row>
    <row r="3783" spans="3:11">
      <c r="C3783" s="54">
        <v>5.3</v>
      </c>
      <c r="D3783" s="54" t="s">
        <v>6725</v>
      </c>
    </row>
    <row r="3784" spans="3:11">
      <c r="C3784" s="54" t="s">
        <v>3603</v>
      </c>
      <c r="D3784" s="54" t="s">
        <v>6726</v>
      </c>
    </row>
    <row r="3785" spans="3:11">
      <c r="C3785" s="53" t="s">
        <v>3604</v>
      </c>
      <c r="D3785" s="366" t="s">
        <v>6727</v>
      </c>
      <c r="E3785" s="315"/>
      <c r="F3785" s="315"/>
      <c r="G3785" s="315"/>
      <c r="H3785" s="315"/>
      <c r="I3785" s="56">
        <f>ROUNDDOWN(H3809,-2)</f>
        <v>354700</v>
      </c>
      <c r="J3785" s="159"/>
      <c r="K3785" s="325"/>
    </row>
    <row r="3786" spans="3:11" ht="27.6">
      <c r="C3786" s="300" t="s">
        <v>1197</v>
      </c>
      <c r="D3786" s="300" t="s">
        <v>1198</v>
      </c>
      <c r="E3786" s="300" t="s">
        <v>1199</v>
      </c>
      <c r="F3786" s="300" t="s">
        <v>1200</v>
      </c>
      <c r="G3786" s="300" t="s">
        <v>1201</v>
      </c>
      <c r="H3786" s="300" t="s">
        <v>1202</v>
      </c>
    </row>
    <row r="3787" spans="3:11">
      <c r="C3787" s="72" t="s">
        <v>1203</v>
      </c>
      <c r="D3787" s="59" t="s">
        <v>1204</v>
      </c>
      <c r="E3787" s="73"/>
      <c r="F3787" s="73"/>
      <c r="G3787" s="73"/>
      <c r="H3787" s="73"/>
    </row>
    <row r="3788" spans="3:11">
      <c r="C3788" s="301">
        <v>1</v>
      </c>
      <c r="D3788" s="59" t="s">
        <v>5</v>
      </c>
      <c r="E3788" s="302" t="s">
        <v>6</v>
      </c>
      <c r="F3788" s="74">
        <v>0.19</v>
      </c>
      <c r="G3788" s="64">
        <f>VLOOKUP(D3788,upahbahan,3,FALSE)</f>
        <v>100000</v>
      </c>
      <c r="H3788" s="64">
        <f t="shared" ref="H3788:H3791" si="378">F3788*G3788</f>
        <v>19000</v>
      </c>
    </row>
    <row r="3789" spans="3:11">
      <c r="C3789" s="301">
        <v>2</v>
      </c>
      <c r="D3789" s="59" t="s">
        <v>3330</v>
      </c>
      <c r="E3789" s="302" t="s">
        <v>6</v>
      </c>
      <c r="F3789" s="74">
        <v>0.318</v>
      </c>
      <c r="G3789" s="64">
        <f>VLOOKUP(D3789,upahbahan,3,FALSE)</f>
        <v>145000</v>
      </c>
      <c r="H3789" s="64">
        <f t="shared" si="378"/>
        <v>46110</v>
      </c>
    </row>
    <row r="3790" spans="3:11">
      <c r="C3790" s="301">
        <v>3</v>
      </c>
      <c r="D3790" s="59" t="s">
        <v>18</v>
      </c>
      <c r="E3790" s="302" t="s">
        <v>6</v>
      </c>
      <c r="F3790" s="74">
        <v>3.2000000000000001E-2</v>
      </c>
      <c r="G3790" s="64">
        <f>VLOOKUP(D3790,upahbahan,3,FALSE)</f>
        <v>175000</v>
      </c>
      <c r="H3790" s="64">
        <f t="shared" si="378"/>
        <v>5600</v>
      </c>
    </row>
    <row r="3791" spans="3:11">
      <c r="C3791" s="301">
        <v>4</v>
      </c>
      <c r="D3791" s="59" t="s">
        <v>19</v>
      </c>
      <c r="E3791" s="302" t="s">
        <v>6</v>
      </c>
      <c r="F3791" s="74">
        <v>1.0999999999999999E-2</v>
      </c>
      <c r="G3791" s="64">
        <f>VLOOKUP(D3791,upahbahan,3,FALSE)</f>
        <v>200000</v>
      </c>
      <c r="H3791" s="64">
        <f t="shared" si="378"/>
        <v>2200</v>
      </c>
    </row>
    <row r="3792" spans="3:11">
      <c r="C3792" s="83" t="s">
        <v>1210</v>
      </c>
      <c r="D3792" s="80"/>
      <c r="E3792" s="80"/>
      <c r="F3792" s="187"/>
      <c r="G3792" s="218"/>
      <c r="H3792" s="64">
        <f>SUM(H3788:H3791)</f>
        <v>72910</v>
      </c>
      <c r="I3792" s="219"/>
    </row>
    <row r="3793" spans="3:9">
      <c r="C3793" s="72" t="s">
        <v>1211</v>
      </c>
      <c r="D3793" s="59" t="s">
        <v>1212</v>
      </c>
      <c r="E3793" s="73"/>
      <c r="F3793" s="205"/>
      <c r="G3793" s="73"/>
      <c r="H3793" s="73"/>
    </row>
    <row r="3794" spans="3:9">
      <c r="C3794" s="72">
        <v>1</v>
      </c>
      <c r="D3794" s="59" t="s">
        <v>891</v>
      </c>
      <c r="E3794" s="170" t="s">
        <v>1304</v>
      </c>
      <c r="F3794" s="171">
        <v>8.8000000000000007</v>
      </c>
      <c r="G3794" s="64">
        <f t="shared" ref="G3794:G3803" si="379">VLOOKUP(D3794,upahbahan,3,FALSE)</f>
        <v>21300</v>
      </c>
      <c r="H3794" s="64">
        <f t="shared" ref="H3794:H3803" si="380">F3794*G3794</f>
        <v>187440.00000000003</v>
      </c>
    </row>
    <row r="3795" spans="3:9">
      <c r="C3795" s="72">
        <v>2</v>
      </c>
      <c r="D3795" s="59" t="s">
        <v>3578</v>
      </c>
      <c r="E3795" s="170" t="s">
        <v>1304</v>
      </c>
      <c r="F3795" s="171">
        <v>8.8000000000000007</v>
      </c>
      <c r="G3795" s="64">
        <f t="shared" si="379"/>
        <v>4000</v>
      </c>
      <c r="H3795" s="64">
        <f t="shared" si="380"/>
        <v>35200</v>
      </c>
    </row>
    <row r="3796" spans="3:9">
      <c r="C3796" s="72">
        <v>3</v>
      </c>
      <c r="D3796" s="59" t="s">
        <v>3576</v>
      </c>
      <c r="E3796" s="170" t="s">
        <v>44</v>
      </c>
      <c r="F3796" s="171">
        <v>1</v>
      </c>
      <c r="G3796" s="64">
        <f t="shared" si="379"/>
        <v>4000</v>
      </c>
      <c r="H3796" s="64">
        <f t="shared" si="380"/>
        <v>4000</v>
      </c>
    </row>
    <row r="3797" spans="3:9">
      <c r="C3797" s="72">
        <v>4</v>
      </c>
      <c r="D3797" s="59" t="s">
        <v>3577</v>
      </c>
      <c r="E3797" s="170" t="s">
        <v>44</v>
      </c>
      <c r="F3797" s="171">
        <v>5</v>
      </c>
      <c r="G3797" s="64">
        <f t="shared" si="379"/>
        <v>700</v>
      </c>
      <c r="H3797" s="64">
        <f t="shared" si="380"/>
        <v>3500</v>
      </c>
    </row>
    <row r="3798" spans="3:9">
      <c r="C3798" s="72">
        <v>5</v>
      </c>
      <c r="D3798" s="59" t="s">
        <v>6729</v>
      </c>
      <c r="E3798" s="170" t="s">
        <v>44</v>
      </c>
      <c r="F3798" s="171">
        <v>10</v>
      </c>
      <c r="G3798" s="64">
        <f t="shared" si="379"/>
        <v>900</v>
      </c>
      <c r="H3798" s="64">
        <f t="shared" si="380"/>
        <v>9000</v>
      </c>
    </row>
    <row r="3799" spans="3:9">
      <c r="C3799" s="72">
        <v>6</v>
      </c>
      <c r="D3799" s="59" t="s">
        <v>3581</v>
      </c>
      <c r="E3799" s="170" t="s">
        <v>44</v>
      </c>
      <c r="F3799" s="171">
        <v>15</v>
      </c>
      <c r="G3799" s="64">
        <f t="shared" si="379"/>
        <v>21.5</v>
      </c>
      <c r="H3799" s="64">
        <f t="shared" si="380"/>
        <v>322.5</v>
      </c>
    </row>
    <row r="3800" spans="3:9">
      <c r="C3800" s="72">
        <v>7</v>
      </c>
      <c r="D3800" s="59" t="s">
        <v>6731</v>
      </c>
      <c r="E3800" s="170" t="s">
        <v>1304</v>
      </c>
      <c r="F3800" s="171">
        <v>1</v>
      </c>
      <c r="G3800" s="64">
        <f t="shared" si="379"/>
        <v>5400</v>
      </c>
      <c r="H3800" s="64">
        <f t="shared" si="380"/>
        <v>5400</v>
      </c>
    </row>
    <row r="3801" spans="3:9">
      <c r="C3801" s="72">
        <v>8</v>
      </c>
      <c r="D3801" s="59" t="s">
        <v>3573</v>
      </c>
      <c r="E3801" s="170" t="s">
        <v>44</v>
      </c>
      <c r="F3801" s="171">
        <v>4</v>
      </c>
      <c r="G3801" s="64">
        <f t="shared" si="379"/>
        <v>550</v>
      </c>
      <c r="H3801" s="64">
        <f t="shared" si="380"/>
        <v>2200</v>
      </c>
    </row>
    <row r="3802" spans="3:9">
      <c r="C3802" s="72">
        <v>9</v>
      </c>
      <c r="D3802" s="59" t="s">
        <v>3574</v>
      </c>
      <c r="E3802" s="170" t="s">
        <v>6728</v>
      </c>
      <c r="F3802" s="171">
        <v>0.5</v>
      </c>
      <c r="G3802" s="64">
        <f t="shared" si="379"/>
        <v>416</v>
      </c>
      <c r="H3802" s="64">
        <f t="shared" si="380"/>
        <v>208</v>
      </c>
    </row>
    <row r="3803" spans="3:9">
      <c r="C3803" s="72">
        <v>10</v>
      </c>
      <c r="D3803" s="59" t="s">
        <v>3580</v>
      </c>
      <c r="E3803" s="170" t="s">
        <v>44</v>
      </c>
      <c r="F3803" s="171">
        <v>4</v>
      </c>
      <c r="G3803" s="64">
        <f t="shared" si="379"/>
        <v>580</v>
      </c>
      <c r="H3803" s="64">
        <f t="shared" si="380"/>
        <v>2320</v>
      </c>
    </row>
    <row r="3804" spans="3:9">
      <c r="C3804" s="83" t="s">
        <v>1216</v>
      </c>
      <c r="D3804" s="80"/>
      <c r="E3804" s="80"/>
      <c r="F3804" s="80"/>
      <c r="G3804" s="162"/>
      <c r="H3804" s="64">
        <f>SUM(H3794:H3803)</f>
        <v>249590.50000000003</v>
      </c>
    </row>
    <row r="3805" spans="3:9">
      <c r="C3805" s="72" t="s">
        <v>1217</v>
      </c>
      <c r="D3805" s="59" t="s">
        <v>1218</v>
      </c>
      <c r="E3805" s="73"/>
      <c r="F3805" s="73"/>
      <c r="G3805" s="73"/>
      <c r="H3805" s="73"/>
    </row>
    <row r="3806" spans="3:9">
      <c r="C3806" s="83" t="s">
        <v>1219</v>
      </c>
      <c r="D3806" s="489"/>
      <c r="E3806" s="489"/>
      <c r="F3806" s="489"/>
      <c r="G3806" s="162"/>
      <c r="H3806" s="303">
        <f>SUM(H3805)</f>
        <v>0</v>
      </c>
    </row>
    <row r="3807" spans="3:9">
      <c r="C3807" s="58" t="s">
        <v>1220</v>
      </c>
      <c r="D3807" s="69" t="s">
        <v>1221</v>
      </c>
      <c r="E3807" s="70"/>
      <c r="F3807" s="70"/>
      <c r="G3807" s="71"/>
      <c r="H3807" s="304">
        <f>H3806+H3804+H3792</f>
        <v>322500.5</v>
      </c>
      <c r="I3807" s="319"/>
    </row>
    <row r="3808" spans="3:9">
      <c r="C3808" s="58" t="s">
        <v>1222</v>
      </c>
      <c r="D3808" s="69" t="s">
        <v>1325</v>
      </c>
      <c r="E3808" s="70"/>
      <c r="F3808" s="71"/>
      <c r="G3808" s="95">
        <f>$M$9</f>
        <v>0.1</v>
      </c>
      <c r="H3808" s="64">
        <f>H3807*G3808</f>
        <v>32250.050000000003</v>
      </c>
      <c r="I3808" s="319"/>
    </row>
    <row r="3809" spans="3:11">
      <c r="C3809" s="58" t="s">
        <v>1223</v>
      </c>
      <c r="D3809" s="69" t="s">
        <v>1224</v>
      </c>
      <c r="E3809" s="70"/>
      <c r="F3809" s="70"/>
      <c r="G3809" s="71"/>
      <c r="H3809" s="305">
        <f>SUM(H3807:H3808)</f>
        <v>354750.55</v>
      </c>
      <c r="I3809" s="319"/>
    </row>
    <row r="3811" spans="3:11">
      <c r="C3811" s="53" t="s">
        <v>6738</v>
      </c>
      <c r="D3811" s="366" t="s">
        <v>6730</v>
      </c>
      <c r="E3811" s="315"/>
      <c r="F3811" s="315"/>
      <c r="G3811" s="315"/>
      <c r="H3811" s="315"/>
      <c r="I3811" s="56">
        <f>ROUNDDOWN(H3835,-2)</f>
        <v>354700</v>
      </c>
      <c r="J3811" s="159"/>
      <c r="K3811" s="325"/>
    </row>
    <row r="3812" spans="3:11" ht="27.6">
      <c r="C3812" s="300" t="s">
        <v>1197</v>
      </c>
      <c r="D3812" s="300" t="s">
        <v>1198</v>
      </c>
      <c r="E3812" s="300" t="s">
        <v>1199</v>
      </c>
      <c r="F3812" s="300" t="s">
        <v>1200</v>
      </c>
      <c r="G3812" s="300" t="s">
        <v>1201</v>
      </c>
      <c r="H3812" s="300" t="s">
        <v>1202</v>
      </c>
    </row>
    <row r="3813" spans="3:11">
      <c r="C3813" s="72" t="s">
        <v>1203</v>
      </c>
      <c r="D3813" s="59" t="s">
        <v>1204</v>
      </c>
      <c r="E3813" s="73"/>
      <c r="F3813" s="73"/>
      <c r="G3813" s="73"/>
      <c r="H3813" s="73"/>
    </row>
    <row r="3814" spans="3:11">
      <c r="C3814" s="301">
        <v>1</v>
      </c>
      <c r="D3814" s="59" t="s">
        <v>5</v>
      </c>
      <c r="E3814" s="302" t="s">
        <v>6</v>
      </c>
      <c r="F3814" s="74">
        <v>0.19</v>
      </c>
      <c r="G3814" s="64">
        <f>VLOOKUP(D3814,upahbahan,3,FALSE)</f>
        <v>100000</v>
      </c>
      <c r="H3814" s="64">
        <f t="shared" ref="H3814:H3817" si="381">F3814*G3814</f>
        <v>19000</v>
      </c>
    </row>
    <row r="3815" spans="3:11">
      <c r="C3815" s="301">
        <v>2</v>
      </c>
      <c r="D3815" s="59" t="s">
        <v>3330</v>
      </c>
      <c r="E3815" s="302" t="s">
        <v>6</v>
      </c>
      <c r="F3815" s="74">
        <v>0.318</v>
      </c>
      <c r="G3815" s="64">
        <f>VLOOKUP(D3815,upahbahan,3,FALSE)</f>
        <v>145000</v>
      </c>
      <c r="H3815" s="64">
        <f t="shared" si="381"/>
        <v>46110</v>
      </c>
    </row>
    <row r="3816" spans="3:11">
      <c r="C3816" s="301">
        <v>3</v>
      </c>
      <c r="D3816" s="59" t="s">
        <v>18</v>
      </c>
      <c r="E3816" s="302" t="s">
        <v>6</v>
      </c>
      <c r="F3816" s="74">
        <v>3.2000000000000001E-2</v>
      </c>
      <c r="G3816" s="64">
        <f>VLOOKUP(D3816,upahbahan,3,FALSE)</f>
        <v>175000</v>
      </c>
      <c r="H3816" s="64">
        <f t="shared" si="381"/>
        <v>5600</v>
      </c>
    </row>
    <row r="3817" spans="3:11">
      <c r="C3817" s="301">
        <v>4</v>
      </c>
      <c r="D3817" s="59" t="s">
        <v>19</v>
      </c>
      <c r="E3817" s="302" t="s">
        <v>6</v>
      </c>
      <c r="F3817" s="74">
        <v>1.0999999999999999E-2</v>
      </c>
      <c r="G3817" s="64">
        <f>VLOOKUP(D3817,upahbahan,3,FALSE)</f>
        <v>200000</v>
      </c>
      <c r="H3817" s="64">
        <f t="shared" si="381"/>
        <v>2200</v>
      </c>
    </row>
    <row r="3818" spans="3:11">
      <c r="C3818" s="83" t="s">
        <v>1210</v>
      </c>
      <c r="D3818" s="80"/>
      <c r="E3818" s="80"/>
      <c r="F3818" s="187"/>
      <c r="G3818" s="218"/>
      <c r="H3818" s="64">
        <f>SUM(H3814:H3817)</f>
        <v>72910</v>
      </c>
      <c r="I3818" s="219"/>
    </row>
    <row r="3819" spans="3:11">
      <c r="C3819" s="72" t="s">
        <v>1211</v>
      </c>
      <c r="D3819" s="59" t="s">
        <v>1212</v>
      </c>
      <c r="E3819" s="73"/>
      <c r="F3819" s="205"/>
      <c r="G3819" s="73"/>
      <c r="H3819" s="73"/>
    </row>
    <row r="3820" spans="3:11">
      <c r="C3820" s="72">
        <v>1</v>
      </c>
      <c r="D3820" s="59" t="s">
        <v>891</v>
      </c>
      <c r="E3820" s="170" t="s">
        <v>1304</v>
      </c>
      <c r="F3820" s="171">
        <v>8.8000000000000007</v>
      </c>
      <c r="G3820" s="64">
        <f t="shared" ref="G3820:G3829" si="382">VLOOKUP(D3820,upahbahan,3,FALSE)</f>
        <v>21300</v>
      </c>
      <c r="H3820" s="64">
        <f t="shared" ref="H3820:H3829" si="383">F3820*G3820</f>
        <v>187440.00000000003</v>
      </c>
    </row>
    <row r="3821" spans="3:11">
      <c r="C3821" s="72">
        <v>2</v>
      </c>
      <c r="D3821" s="59" t="s">
        <v>3578</v>
      </c>
      <c r="E3821" s="170" t="s">
        <v>1304</v>
      </c>
      <c r="F3821" s="171">
        <v>8.8000000000000007</v>
      </c>
      <c r="G3821" s="64">
        <f t="shared" si="382"/>
        <v>4000</v>
      </c>
      <c r="H3821" s="64">
        <f t="shared" si="383"/>
        <v>35200</v>
      </c>
    </row>
    <row r="3822" spans="3:11">
      <c r="C3822" s="72">
        <v>3</v>
      </c>
      <c r="D3822" s="59" t="s">
        <v>3576</v>
      </c>
      <c r="E3822" s="170" t="s">
        <v>44</v>
      </c>
      <c r="F3822" s="171">
        <v>1</v>
      </c>
      <c r="G3822" s="64">
        <f t="shared" si="382"/>
        <v>4000</v>
      </c>
      <c r="H3822" s="64">
        <f t="shared" si="383"/>
        <v>4000</v>
      </c>
    </row>
    <row r="3823" spans="3:11">
      <c r="C3823" s="72">
        <v>4</v>
      </c>
      <c r="D3823" s="59" t="s">
        <v>3577</v>
      </c>
      <c r="E3823" s="170" t="s">
        <v>44</v>
      </c>
      <c r="F3823" s="171">
        <v>5</v>
      </c>
      <c r="G3823" s="64">
        <f t="shared" si="382"/>
        <v>700</v>
      </c>
      <c r="H3823" s="64">
        <f t="shared" si="383"/>
        <v>3500</v>
      </c>
    </row>
    <row r="3824" spans="3:11">
      <c r="C3824" s="72">
        <v>5</v>
      </c>
      <c r="D3824" s="59" t="s">
        <v>6729</v>
      </c>
      <c r="E3824" s="170" t="s">
        <v>44</v>
      </c>
      <c r="F3824" s="171">
        <v>10</v>
      </c>
      <c r="G3824" s="64">
        <f t="shared" si="382"/>
        <v>900</v>
      </c>
      <c r="H3824" s="64">
        <f t="shared" si="383"/>
        <v>9000</v>
      </c>
    </row>
    <row r="3825" spans="3:11">
      <c r="C3825" s="72">
        <v>6</v>
      </c>
      <c r="D3825" s="59" t="s">
        <v>3581</v>
      </c>
      <c r="E3825" s="170" t="s">
        <v>44</v>
      </c>
      <c r="F3825" s="171">
        <v>15</v>
      </c>
      <c r="G3825" s="64">
        <f t="shared" si="382"/>
        <v>21.5</v>
      </c>
      <c r="H3825" s="64">
        <f t="shared" si="383"/>
        <v>322.5</v>
      </c>
    </row>
    <row r="3826" spans="3:11">
      <c r="C3826" s="72">
        <v>7</v>
      </c>
      <c r="D3826" s="59" t="s">
        <v>6731</v>
      </c>
      <c r="E3826" s="170" t="s">
        <v>1304</v>
      </c>
      <c r="F3826" s="171">
        <v>1</v>
      </c>
      <c r="G3826" s="64">
        <f t="shared" si="382"/>
        <v>5400</v>
      </c>
      <c r="H3826" s="64">
        <f t="shared" si="383"/>
        <v>5400</v>
      </c>
    </row>
    <row r="3827" spans="3:11">
      <c r="C3827" s="72">
        <v>8</v>
      </c>
      <c r="D3827" s="59" t="s">
        <v>3573</v>
      </c>
      <c r="E3827" s="170" t="s">
        <v>44</v>
      </c>
      <c r="F3827" s="171">
        <v>4</v>
      </c>
      <c r="G3827" s="64">
        <f t="shared" si="382"/>
        <v>550</v>
      </c>
      <c r="H3827" s="64">
        <f t="shared" si="383"/>
        <v>2200</v>
      </c>
    </row>
    <row r="3828" spans="3:11">
      <c r="C3828" s="72">
        <v>9</v>
      </c>
      <c r="D3828" s="59" t="s">
        <v>3574</v>
      </c>
      <c r="E3828" s="170" t="s">
        <v>6728</v>
      </c>
      <c r="F3828" s="171">
        <v>0.5</v>
      </c>
      <c r="G3828" s="64">
        <f t="shared" si="382"/>
        <v>416</v>
      </c>
      <c r="H3828" s="64">
        <f t="shared" si="383"/>
        <v>208</v>
      </c>
    </row>
    <row r="3829" spans="3:11">
      <c r="C3829" s="72">
        <v>10</v>
      </c>
      <c r="D3829" s="59" t="s">
        <v>3580</v>
      </c>
      <c r="E3829" s="170" t="s">
        <v>44</v>
      </c>
      <c r="F3829" s="171">
        <v>4</v>
      </c>
      <c r="G3829" s="64">
        <f t="shared" si="382"/>
        <v>580</v>
      </c>
      <c r="H3829" s="64">
        <f t="shared" si="383"/>
        <v>2320</v>
      </c>
    </row>
    <row r="3830" spans="3:11">
      <c r="C3830" s="83" t="s">
        <v>1216</v>
      </c>
      <c r="D3830" s="80"/>
      <c r="E3830" s="80"/>
      <c r="F3830" s="80"/>
      <c r="G3830" s="162"/>
      <c r="H3830" s="64">
        <f>SUM(H3820:H3829)</f>
        <v>249590.50000000003</v>
      </c>
    </row>
    <row r="3831" spans="3:11">
      <c r="C3831" s="72" t="s">
        <v>1217</v>
      </c>
      <c r="D3831" s="59" t="s">
        <v>1218</v>
      </c>
      <c r="E3831" s="73"/>
      <c r="F3831" s="73"/>
      <c r="G3831" s="73"/>
      <c r="H3831" s="73"/>
    </row>
    <row r="3832" spans="3:11">
      <c r="C3832" s="83" t="s">
        <v>1219</v>
      </c>
      <c r="D3832" s="489"/>
      <c r="E3832" s="489"/>
      <c r="F3832" s="489"/>
      <c r="G3832" s="162"/>
      <c r="H3832" s="303">
        <f>SUM(H3831)</f>
        <v>0</v>
      </c>
    </row>
    <row r="3833" spans="3:11">
      <c r="C3833" s="58" t="s">
        <v>1220</v>
      </c>
      <c r="D3833" s="69" t="s">
        <v>1221</v>
      </c>
      <c r="E3833" s="70"/>
      <c r="F3833" s="70"/>
      <c r="G3833" s="71"/>
      <c r="H3833" s="304">
        <f>H3832+H3830+H3818</f>
        <v>322500.5</v>
      </c>
      <c r="I3833" s="319"/>
    </row>
    <row r="3834" spans="3:11" ht="16.5" customHeight="1">
      <c r="C3834" s="58" t="s">
        <v>1222</v>
      </c>
      <c r="D3834" s="69" t="s">
        <v>1325</v>
      </c>
      <c r="E3834" s="70"/>
      <c r="F3834" s="71"/>
      <c r="G3834" s="95">
        <f>$M$9</f>
        <v>0.1</v>
      </c>
      <c r="H3834" s="64">
        <f>H3833*G3834</f>
        <v>32250.050000000003</v>
      </c>
      <c r="I3834" s="319"/>
    </row>
    <row r="3835" spans="3:11">
      <c r="C3835" s="58" t="s">
        <v>1223</v>
      </c>
      <c r="D3835" s="69" t="s">
        <v>1224</v>
      </c>
      <c r="E3835" s="70"/>
      <c r="F3835" s="70"/>
      <c r="G3835" s="71"/>
      <c r="H3835" s="305">
        <f>SUM(H3833:H3834)</f>
        <v>354750.55</v>
      </c>
      <c r="I3835" s="319"/>
    </row>
    <row r="3836" spans="3:11">
      <c r="C3836" s="57"/>
      <c r="D3836" s="542"/>
      <c r="E3836" s="542"/>
      <c r="F3836" s="542"/>
      <c r="G3836" s="542"/>
      <c r="H3836" s="543"/>
    </row>
    <row r="3837" spans="3:11">
      <c r="C3837" s="53" t="s">
        <v>6739</v>
      </c>
      <c r="D3837" s="366" t="s">
        <v>6732</v>
      </c>
      <c r="E3837" s="315"/>
      <c r="F3837" s="315"/>
      <c r="G3837" s="315"/>
      <c r="H3837" s="315"/>
      <c r="I3837" s="56">
        <f>ROUNDDOWN(H3852,-2)</f>
        <v>126300</v>
      </c>
      <c r="J3837" s="159"/>
      <c r="K3837" s="325"/>
    </row>
    <row r="3838" spans="3:11" ht="27.6">
      <c r="C3838" s="300" t="s">
        <v>1197</v>
      </c>
      <c r="D3838" s="300" t="s">
        <v>1198</v>
      </c>
      <c r="E3838" s="300" t="s">
        <v>1199</v>
      </c>
      <c r="F3838" s="300" t="s">
        <v>1200</v>
      </c>
      <c r="G3838" s="300" t="s">
        <v>1201</v>
      </c>
      <c r="H3838" s="300" t="s">
        <v>1202</v>
      </c>
    </row>
    <row r="3839" spans="3:11">
      <c r="C3839" s="72" t="s">
        <v>1203</v>
      </c>
      <c r="D3839" s="59" t="s">
        <v>1204</v>
      </c>
      <c r="E3839" s="73"/>
      <c r="F3839" s="73"/>
      <c r="G3839" s="73"/>
      <c r="H3839" s="73"/>
    </row>
    <row r="3840" spans="3:11">
      <c r="C3840" s="301">
        <v>1</v>
      </c>
      <c r="D3840" s="59" t="s">
        <v>5</v>
      </c>
      <c r="E3840" s="302" t="s">
        <v>6</v>
      </c>
      <c r="F3840" s="74">
        <v>6.4000000000000001E-2</v>
      </c>
      <c r="G3840" s="64">
        <f>VLOOKUP(D3840,upahbahan,3,FALSE)</f>
        <v>100000</v>
      </c>
      <c r="H3840" s="64">
        <f t="shared" ref="H3840:H3843" si="384">F3840*G3840</f>
        <v>6400</v>
      </c>
    </row>
    <row r="3841" spans="3:11">
      <c r="C3841" s="301">
        <v>2</v>
      </c>
      <c r="D3841" s="59" t="s">
        <v>3330</v>
      </c>
      <c r="E3841" s="302" t="s">
        <v>6</v>
      </c>
      <c r="F3841" s="74">
        <v>0.107</v>
      </c>
      <c r="G3841" s="64">
        <f>VLOOKUP(D3841,upahbahan,3,FALSE)</f>
        <v>145000</v>
      </c>
      <c r="H3841" s="64">
        <f t="shared" si="384"/>
        <v>15515</v>
      </c>
    </row>
    <row r="3842" spans="3:11">
      <c r="C3842" s="301">
        <v>3</v>
      </c>
      <c r="D3842" s="59" t="s">
        <v>18</v>
      </c>
      <c r="E3842" s="302" t="s">
        <v>6</v>
      </c>
      <c r="F3842" s="74">
        <v>1.0999999999999999E-2</v>
      </c>
      <c r="G3842" s="64">
        <f>VLOOKUP(D3842,upahbahan,3,FALSE)</f>
        <v>175000</v>
      </c>
      <c r="H3842" s="64">
        <f t="shared" si="384"/>
        <v>1925</v>
      </c>
    </row>
    <row r="3843" spans="3:11">
      <c r="C3843" s="301">
        <v>4</v>
      </c>
      <c r="D3843" s="59" t="s">
        <v>19</v>
      </c>
      <c r="E3843" s="302" t="s">
        <v>6</v>
      </c>
      <c r="F3843" s="74">
        <v>4.0000000000000001E-3</v>
      </c>
      <c r="G3843" s="64">
        <f>VLOOKUP(D3843,upahbahan,3,FALSE)</f>
        <v>200000</v>
      </c>
      <c r="H3843" s="64">
        <f t="shared" si="384"/>
        <v>800</v>
      </c>
    </row>
    <row r="3844" spans="3:11">
      <c r="C3844" s="83" t="s">
        <v>1210</v>
      </c>
      <c r="D3844" s="80"/>
      <c r="E3844" s="80"/>
      <c r="F3844" s="187"/>
      <c r="G3844" s="218"/>
      <c r="H3844" s="64">
        <f>SUM(H3840:H3843)</f>
        <v>24640</v>
      </c>
      <c r="I3844" s="219"/>
    </row>
    <row r="3845" spans="3:11">
      <c r="C3845" s="72" t="s">
        <v>1211</v>
      </c>
      <c r="D3845" s="59" t="s">
        <v>1212</v>
      </c>
      <c r="E3845" s="73"/>
      <c r="F3845" s="205"/>
      <c r="G3845" s="73"/>
      <c r="H3845" s="73"/>
    </row>
    <row r="3846" spans="3:11" ht="27.6">
      <c r="C3846" s="72">
        <v>1</v>
      </c>
      <c r="D3846" s="59" t="s">
        <v>6733</v>
      </c>
      <c r="E3846" s="170" t="s">
        <v>44</v>
      </c>
      <c r="F3846" s="171">
        <v>1.1000000000000001</v>
      </c>
      <c r="G3846" s="64">
        <f>VLOOKUP(D3846,upahbahan,3,FALSE)</f>
        <v>82000</v>
      </c>
      <c r="H3846" s="64">
        <f t="shared" ref="H3846" si="385">F3846*G3846</f>
        <v>90200.000000000015</v>
      </c>
    </row>
    <row r="3847" spans="3:11">
      <c r="C3847" s="83" t="s">
        <v>1216</v>
      </c>
      <c r="D3847" s="80"/>
      <c r="E3847" s="80"/>
      <c r="F3847" s="80"/>
      <c r="G3847" s="162"/>
      <c r="H3847" s="64">
        <f>SUM(H3846:H3846)</f>
        <v>90200.000000000015</v>
      </c>
    </row>
    <row r="3848" spans="3:11">
      <c r="C3848" s="72" t="s">
        <v>1217</v>
      </c>
      <c r="D3848" s="59" t="s">
        <v>1218</v>
      </c>
      <c r="E3848" s="73"/>
      <c r="F3848" s="73"/>
      <c r="G3848" s="73"/>
      <c r="H3848" s="73"/>
    </row>
    <row r="3849" spans="3:11">
      <c r="C3849" s="83" t="s">
        <v>1219</v>
      </c>
      <c r="D3849" s="489"/>
      <c r="E3849" s="489"/>
      <c r="F3849" s="489"/>
      <c r="G3849" s="162"/>
      <c r="H3849" s="303">
        <f>SUM(H3848)</f>
        <v>0</v>
      </c>
    </row>
    <row r="3850" spans="3:11">
      <c r="C3850" s="58" t="s">
        <v>1220</v>
      </c>
      <c r="D3850" s="69" t="s">
        <v>1221</v>
      </c>
      <c r="E3850" s="70"/>
      <c r="F3850" s="70"/>
      <c r="G3850" s="71"/>
      <c r="H3850" s="304">
        <f>H3849+H3847+H3844</f>
        <v>114840.00000000001</v>
      </c>
      <c r="I3850" s="319"/>
    </row>
    <row r="3851" spans="3:11">
      <c r="C3851" s="58" t="s">
        <v>1222</v>
      </c>
      <c r="D3851" s="69" t="s">
        <v>1325</v>
      </c>
      <c r="E3851" s="70"/>
      <c r="F3851" s="71"/>
      <c r="G3851" s="95">
        <f>$M$9</f>
        <v>0.1</v>
      </c>
      <c r="H3851" s="64">
        <f>H3850*G3851</f>
        <v>11484.000000000002</v>
      </c>
      <c r="I3851" s="319"/>
    </row>
    <row r="3852" spans="3:11">
      <c r="C3852" s="58" t="s">
        <v>1223</v>
      </c>
      <c r="D3852" s="69" t="s">
        <v>1224</v>
      </c>
      <c r="E3852" s="70"/>
      <c r="F3852" s="70"/>
      <c r="G3852" s="71"/>
      <c r="H3852" s="305">
        <f>SUM(H3850:H3851)</f>
        <v>126324.00000000001</v>
      </c>
      <c r="I3852" s="319"/>
    </row>
    <row r="3854" spans="3:11">
      <c r="C3854" s="53" t="s">
        <v>6740</v>
      </c>
      <c r="D3854" s="366" t="s">
        <v>6734</v>
      </c>
      <c r="E3854" s="315"/>
      <c r="F3854" s="315"/>
      <c r="G3854" s="315"/>
      <c r="H3854" s="315"/>
      <c r="I3854" s="56">
        <f>ROUNDDOWN(H3870,-2)</f>
        <v>60000</v>
      </c>
      <c r="J3854" s="159"/>
      <c r="K3854" s="325"/>
    </row>
    <row r="3855" spans="3:11" ht="27.6">
      <c r="C3855" s="300" t="s">
        <v>1197</v>
      </c>
      <c r="D3855" s="300" t="s">
        <v>1198</v>
      </c>
      <c r="E3855" s="300" t="s">
        <v>1199</v>
      </c>
      <c r="F3855" s="300" t="s">
        <v>1200</v>
      </c>
      <c r="G3855" s="300" t="s">
        <v>1201</v>
      </c>
      <c r="H3855" s="300" t="s">
        <v>1202</v>
      </c>
    </row>
    <row r="3856" spans="3:11">
      <c r="C3856" s="72" t="s">
        <v>1203</v>
      </c>
      <c r="D3856" s="59" t="s">
        <v>1204</v>
      </c>
      <c r="E3856" s="73"/>
      <c r="F3856" s="73"/>
      <c r="G3856" s="73"/>
      <c r="H3856" s="73"/>
    </row>
    <row r="3857" spans="3:11">
      <c r="C3857" s="301">
        <v>1</v>
      </c>
      <c r="D3857" s="59" t="s">
        <v>5</v>
      </c>
      <c r="E3857" s="302" t="s">
        <v>6</v>
      </c>
      <c r="F3857" s="74">
        <v>6.4000000000000001E-2</v>
      </c>
      <c r="G3857" s="64">
        <f>VLOOKUP(D3857,upahbahan,3,FALSE)</f>
        <v>100000</v>
      </c>
      <c r="H3857" s="64">
        <f t="shared" ref="H3857:H3860" si="386">F3857*G3857</f>
        <v>6400</v>
      </c>
    </row>
    <row r="3858" spans="3:11">
      <c r="C3858" s="301">
        <v>2</v>
      </c>
      <c r="D3858" s="59" t="s">
        <v>3330</v>
      </c>
      <c r="E3858" s="302" t="s">
        <v>6</v>
      </c>
      <c r="F3858" s="74">
        <v>0.107</v>
      </c>
      <c r="G3858" s="64">
        <f>VLOOKUP(D3858,upahbahan,3,FALSE)</f>
        <v>145000</v>
      </c>
      <c r="H3858" s="64">
        <f t="shared" si="386"/>
        <v>15515</v>
      </c>
    </row>
    <row r="3859" spans="3:11">
      <c r="C3859" s="301">
        <v>3</v>
      </c>
      <c r="D3859" s="59" t="s">
        <v>18</v>
      </c>
      <c r="E3859" s="302" t="s">
        <v>6</v>
      </c>
      <c r="F3859" s="74">
        <v>1.0999999999999999E-2</v>
      </c>
      <c r="G3859" s="64">
        <f>VLOOKUP(D3859,upahbahan,3,FALSE)</f>
        <v>175000</v>
      </c>
      <c r="H3859" s="64">
        <f t="shared" si="386"/>
        <v>1925</v>
      </c>
    </row>
    <row r="3860" spans="3:11">
      <c r="C3860" s="301">
        <v>4</v>
      </c>
      <c r="D3860" s="59" t="s">
        <v>19</v>
      </c>
      <c r="E3860" s="302" t="s">
        <v>6</v>
      </c>
      <c r="F3860" s="74">
        <v>4.0000000000000001E-3</v>
      </c>
      <c r="G3860" s="64">
        <f>VLOOKUP(D3860,upahbahan,3,FALSE)</f>
        <v>200000</v>
      </c>
      <c r="H3860" s="64">
        <f t="shared" si="386"/>
        <v>800</v>
      </c>
    </row>
    <row r="3861" spans="3:11">
      <c r="C3861" s="83" t="s">
        <v>1210</v>
      </c>
      <c r="D3861" s="80"/>
      <c r="E3861" s="80"/>
      <c r="F3861" s="187"/>
      <c r="G3861" s="218"/>
      <c r="H3861" s="64">
        <f>SUM(H3857:H3860)</f>
        <v>24640</v>
      </c>
      <c r="I3861" s="219"/>
    </row>
    <row r="3862" spans="3:11">
      <c r="C3862" s="72" t="s">
        <v>1211</v>
      </c>
      <c r="D3862" s="59" t="s">
        <v>1212</v>
      </c>
      <c r="E3862" s="73"/>
      <c r="F3862" s="205"/>
      <c r="G3862" s="73"/>
      <c r="H3862" s="73"/>
    </row>
    <row r="3863" spans="3:11" ht="27.6">
      <c r="C3863" s="72">
        <v>1</v>
      </c>
      <c r="D3863" s="59" t="s">
        <v>6735</v>
      </c>
      <c r="E3863" s="170" t="s">
        <v>2188</v>
      </c>
      <c r="F3863" s="171">
        <v>1.1000000000000001</v>
      </c>
      <c r="G3863" s="64">
        <f>VLOOKUP(D3863,upahbahan,3,FALSE)</f>
        <v>22000</v>
      </c>
      <c r="H3863" s="64">
        <f>F3863*G3863</f>
        <v>24200.000000000004</v>
      </c>
    </row>
    <row r="3864" spans="3:11">
      <c r="C3864" s="72">
        <v>2</v>
      </c>
      <c r="D3864" s="59" t="s">
        <v>6736</v>
      </c>
      <c r="E3864" s="170" t="s">
        <v>44</v>
      </c>
      <c r="F3864" s="171">
        <v>1.1000000000000001</v>
      </c>
      <c r="G3864" s="64">
        <f>VLOOKUP(D3864,upahbahan,3,FALSE)</f>
        <v>5200</v>
      </c>
      <c r="H3864" s="64">
        <f>F3864*G3864</f>
        <v>5720.0000000000009</v>
      </c>
    </row>
    <row r="3865" spans="3:11">
      <c r="C3865" s="83" t="s">
        <v>1216</v>
      </c>
      <c r="D3865" s="80"/>
      <c r="E3865" s="80"/>
      <c r="F3865" s="80"/>
      <c r="G3865" s="162"/>
      <c r="H3865" s="64">
        <f>SUM(H3863:H3864)</f>
        <v>29920.000000000004</v>
      </c>
    </row>
    <row r="3866" spans="3:11">
      <c r="C3866" s="72" t="s">
        <v>1217</v>
      </c>
      <c r="D3866" s="59" t="s">
        <v>1218</v>
      </c>
      <c r="E3866" s="73"/>
      <c r="F3866" s="73"/>
      <c r="G3866" s="73"/>
      <c r="H3866" s="73"/>
    </row>
    <row r="3867" spans="3:11">
      <c r="C3867" s="83" t="s">
        <v>1219</v>
      </c>
      <c r="D3867" s="489"/>
      <c r="E3867" s="489"/>
      <c r="F3867" s="489"/>
      <c r="G3867" s="162"/>
      <c r="H3867" s="303">
        <f>SUM(H3866)</f>
        <v>0</v>
      </c>
    </row>
    <row r="3868" spans="3:11">
      <c r="C3868" s="58" t="s">
        <v>1220</v>
      </c>
      <c r="D3868" s="69" t="s">
        <v>1221</v>
      </c>
      <c r="E3868" s="70"/>
      <c r="F3868" s="70"/>
      <c r="G3868" s="71"/>
      <c r="H3868" s="304">
        <f>H3867+H3865+H3861</f>
        <v>54560</v>
      </c>
      <c r="I3868" s="319"/>
    </row>
    <row r="3869" spans="3:11">
      <c r="C3869" s="58" t="s">
        <v>1222</v>
      </c>
      <c r="D3869" s="69" t="s">
        <v>1325</v>
      </c>
      <c r="E3869" s="70"/>
      <c r="F3869" s="71"/>
      <c r="G3869" s="95">
        <f>$M$9</f>
        <v>0.1</v>
      </c>
      <c r="H3869" s="64">
        <f>H3868*G3869</f>
        <v>5456</v>
      </c>
      <c r="I3869" s="319"/>
    </row>
    <row r="3870" spans="3:11">
      <c r="C3870" s="58" t="s">
        <v>1223</v>
      </c>
      <c r="D3870" s="69" t="s">
        <v>1224</v>
      </c>
      <c r="E3870" s="70"/>
      <c r="F3870" s="70"/>
      <c r="G3870" s="71"/>
      <c r="H3870" s="305">
        <f>SUM(H3868:H3869)</f>
        <v>60016</v>
      </c>
      <c r="I3870" s="319"/>
    </row>
    <row r="3872" spans="3:11">
      <c r="C3872" s="53" t="s">
        <v>6741</v>
      </c>
      <c r="D3872" s="366" t="s">
        <v>6737</v>
      </c>
      <c r="E3872" s="315"/>
      <c r="F3872" s="315"/>
      <c r="G3872" s="315"/>
      <c r="H3872" s="315"/>
      <c r="I3872" s="56">
        <f>ROUNDDOWN(H3889,-2)</f>
        <v>193100</v>
      </c>
      <c r="J3872" s="159"/>
      <c r="K3872" s="325"/>
    </row>
    <row r="3873" spans="3:9" ht="27.6">
      <c r="C3873" s="300" t="s">
        <v>1197</v>
      </c>
      <c r="D3873" s="300" t="s">
        <v>1198</v>
      </c>
      <c r="E3873" s="300" t="s">
        <v>1199</v>
      </c>
      <c r="F3873" s="300" t="s">
        <v>1200</v>
      </c>
      <c r="G3873" s="300" t="s">
        <v>1201</v>
      </c>
      <c r="H3873" s="300" t="s">
        <v>1202</v>
      </c>
    </row>
    <row r="3874" spans="3:9">
      <c r="C3874" s="72" t="s">
        <v>1203</v>
      </c>
      <c r="D3874" s="59" t="s">
        <v>1204</v>
      </c>
      <c r="E3874" s="73"/>
      <c r="F3874" s="73"/>
      <c r="G3874" s="73"/>
      <c r="H3874" s="73"/>
    </row>
    <row r="3875" spans="3:9">
      <c r="C3875" s="301">
        <v>1</v>
      </c>
      <c r="D3875" s="59" t="s">
        <v>5</v>
      </c>
      <c r="E3875" s="302" t="s">
        <v>6</v>
      </c>
      <c r="F3875" s="74">
        <v>6.4000000000000001E-2</v>
      </c>
      <c r="G3875" s="64">
        <f>VLOOKUP(D3875,upahbahan,3,FALSE)</f>
        <v>100000</v>
      </c>
      <c r="H3875" s="64">
        <f t="shared" ref="H3875:H3878" si="387">F3875*G3875</f>
        <v>6400</v>
      </c>
    </row>
    <row r="3876" spans="3:9">
      <c r="C3876" s="301">
        <v>2</v>
      </c>
      <c r="D3876" s="59" t="s">
        <v>3330</v>
      </c>
      <c r="E3876" s="302" t="s">
        <v>6</v>
      </c>
      <c r="F3876" s="74">
        <v>0.107</v>
      </c>
      <c r="G3876" s="64">
        <f>VLOOKUP(D3876,upahbahan,3,FALSE)</f>
        <v>145000</v>
      </c>
      <c r="H3876" s="64">
        <f t="shared" si="387"/>
        <v>15515</v>
      </c>
    </row>
    <row r="3877" spans="3:9">
      <c r="C3877" s="301">
        <v>3</v>
      </c>
      <c r="D3877" s="59" t="s">
        <v>18</v>
      </c>
      <c r="E3877" s="302" t="s">
        <v>6</v>
      </c>
      <c r="F3877" s="74">
        <v>1.0999999999999999E-2</v>
      </c>
      <c r="G3877" s="64">
        <f>VLOOKUP(D3877,upahbahan,3,FALSE)</f>
        <v>175000</v>
      </c>
      <c r="H3877" s="64">
        <f t="shared" si="387"/>
        <v>1925</v>
      </c>
    </row>
    <row r="3878" spans="3:9">
      <c r="C3878" s="301">
        <v>4</v>
      </c>
      <c r="D3878" s="59" t="s">
        <v>19</v>
      </c>
      <c r="E3878" s="302" t="s">
        <v>6</v>
      </c>
      <c r="F3878" s="74">
        <v>4.0000000000000001E-3</v>
      </c>
      <c r="G3878" s="64">
        <f>VLOOKUP(D3878,upahbahan,3,FALSE)</f>
        <v>200000</v>
      </c>
      <c r="H3878" s="64">
        <f t="shared" si="387"/>
        <v>800</v>
      </c>
    </row>
    <row r="3879" spans="3:9">
      <c r="C3879" s="83" t="s">
        <v>1210</v>
      </c>
      <c r="D3879" s="80"/>
      <c r="E3879" s="80"/>
      <c r="F3879" s="187"/>
      <c r="G3879" s="218"/>
      <c r="H3879" s="64">
        <f>SUM(H3875:H3878)</f>
        <v>24640</v>
      </c>
      <c r="I3879" s="219"/>
    </row>
    <row r="3880" spans="3:9">
      <c r="C3880" s="72" t="s">
        <v>1211</v>
      </c>
      <c r="D3880" s="59" t="s">
        <v>1212</v>
      </c>
      <c r="E3880" s="73"/>
      <c r="F3880" s="205"/>
      <c r="G3880" s="73"/>
      <c r="H3880" s="73"/>
    </row>
    <row r="3881" spans="3:9" ht="27.6">
      <c r="C3881" s="72">
        <v>1</v>
      </c>
      <c r="D3881" s="59" t="s">
        <v>6735</v>
      </c>
      <c r="E3881" s="170" t="s">
        <v>2188</v>
      </c>
      <c r="F3881" s="171">
        <v>1.1000000000000001</v>
      </c>
      <c r="G3881" s="64">
        <f>VLOOKUP(D3881,upahbahan,3,FALSE)</f>
        <v>22000</v>
      </c>
      <c r="H3881" s="64">
        <f>F3881*G3881</f>
        <v>24200.000000000004</v>
      </c>
    </row>
    <row r="3882" spans="3:9">
      <c r="C3882" s="72">
        <v>2</v>
      </c>
      <c r="D3882" s="59" t="s">
        <v>6736</v>
      </c>
      <c r="E3882" s="170" t="s">
        <v>44</v>
      </c>
      <c r="F3882" s="171">
        <v>1.1000000000000001</v>
      </c>
      <c r="G3882" s="64">
        <f>VLOOKUP(D3882,upahbahan,3,FALSE)</f>
        <v>5200</v>
      </c>
      <c r="H3882" s="64">
        <f>F3882*G3882</f>
        <v>5720.0000000000009</v>
      </c>
    </row>
    <row r="3883" spans="3:9">
      <c r="C3883" s="72">
        <v>3</v>
      </c>
      <c r="D3883" s="59" t="s">
        <v>6742</v>
      </c>
      <c r="E3883" s="170" t="s">
        <v>44</v>
      </c>
      <c r="F3883" s="171">
        <v>1.1000000000000001</v>
      </c>
      <c r="G3883" s="64">
        <f>VLOOKUP(D3883,upahbahan,3,FALSE)</f>
        <v>110000</v>
      </c>
      <c r="H3883" s="64">
        <f>F3883*G3883</f>
        <v>121000.00000000001</v>
      </c>
    </row>
    <row r="3884" spans="3:9">
      <c r="C3884" s="83" t="s">
        <v>1216</v>
      </c>
      <c r="D3884" s="80"/>
      <c r="E3884" s="80"/>
      <c r="F3884" s="80"/>
      <c r="G3884" s="162"/>
      <c r="H3884" s="64">
        <f>SUM(H3881:H3883)</f>
        <v>150920.00000000003</v>
      </c>
    </row>
    <row r="3885" spans="3:9">
      <c r="C3885" s="72" t="s">
        <v>1217</v>
      </c>
      <c r="D3885" s="59" t="s">
        <v>1218</v>
      </c>
      <c r="E3885" s="73"/>
      <c r="F3885" s="73"/>
      <c r="G3885" s="73"/>
      <c r="H3885" s="73"/>
    </row>
    <row r="3886" spans="3:9">
      <c r="C3886" s="83" t="s">
        <v>1219</v>
      </c>
      <c r="D3886" s="489"/>
      <c r="E3886" s="489"/>
      <c r="F3886" s="489"/>
      <c r="G3886" s="162"/>
      <c r="H3886" s="303">
        <f>SUM(H3885)</f>
        <v>0</v>
      </c>
    </row>
    <row r="3887" spans="3:9">
      <c r="C3887" s="58" t="s">
        <v>1220</v>
      </c>
      <c r="D3887" s="69" t="s">
        <v>1221</v>
      </c>
      <c r="E3887" s="70"/>
      <c r="F3887" s="70"/>
      <c r="G3887" s="71"/>
      <c r="H3887" s="304">
        <f>H3886+H3884+H3879</f>
        <v>175560.00000000003</v>
      </c>
      <c r="I3887" s="319"/>
    </row>
    <row r="3888" spans="3:9">
      <c r="C3888" s="58" t="s">
        <v>1222</v>
      </c>
      <c r="D3888" s="69" t="s">
        <v>1325</v>
      </c>
      <c r="E3888" s="70"/>
      <c r="F3888" s="71"/>
      <c r="G3888" s="95">
        <f>$M$9</f>
        <v>0.1</v>
      </c>
      <c r="H3888" s="64">
        <f>H3887*G3888</f>
        <v>17556.000000000004</v>
      </c>
      <c r="I3888" s="319"/>
    </row>
    <row r="3889" spans="3:11">
      <c r="C3889" s="58" t="s">
        <v>1223</v>
      </c>
      <c r="D3889" s="69" t="s">
        <v>1224</v>
      </c>
      <c r="E3889" s="70"/>
      <c r="F3889" s="70"/>
      <c r="G3889" s="71"/>
      <c r="H3889" s="305">
        <f>SUM(H3887:H3888)</f>
        <v>193116.00000000003</v>
      </c>
      <c r="I3889" s="319"/>
    </row>
    <row r="3891" spans="3:11">
      <c r="C3891" s="53" t="s">
        <v>6743</v>
      </c>
      <c r="D3891" s="366" t="s">
        <v>6744</v>
      </c>
      <c r="E3891" s="315"/>
      <c r="F3891" s="315"/>
      <c r="G3891" s="315"/>
      <c r="H3891" s="315"/>
      <c r="I3891" s="56">
        <f>ROUNDDOWN(H3907,-2)</f>
        <v>118700</v>
      </c>
      <c r="J3891" s="159"/>
      <c r="K3891" s="325"/>
    </row>
    <row r="3892" spans="3:11" ht="27.6">
      <c r="C3892" s="300" t="s">
        <v>1197</v>
      </c>
      <c r="D3892" s="300" t="s">
        <v>1198</v>
      </c>
      <c r="E3892" s="300" t="s">
        <v>1199</v>
      </c>
      <c r="F3892" s="300" t="s">
        <v>1200</v>
      </c>
      <c r="G3892" s="300" t="s">
        <v>1201</v>
      </c>
      <c r="H3892" s="300" t="s">
        <v>1202</v>
      </c>
    </row>
    <row r="3893" spans="3:11">
      <c r="C3893" s="72" t="s">
        <v>1203</v>
      </c>
      <c r="D3893" s="59" t="s">
        <v>1204</v>
      </c>
      <c r="E3893" s="73"/>
      <c r="F3893" s="73"/>
      <c r="G3893" s="73"/>
      <c r="H3893" s="73"/>
    </row>
    <row r="3894" spans="3:11">
      <c r="C3894" s="301">
        <v>1</v>
      </c>
      <c r="D3894" s="59" t="s">
        <v>5</v>
      </c>
      <c r="E3894" s="302" t="s">
        <v>6</v>
      </c>
      <c r="F3894" s="74">
        <v>6.4000000000000001E-2</v>
      </c>
      <c r="G3894" s="64">
        <f>VLOOKUP(D3894,upahbahan,3,FALSE)</f>
        <v>100000</v>
      </c>
      <c r="H3894" s="64">
        <f t="shared" ref="H3894:H3897" si="388">F3894*G3894</f>
        <v>6400</v>
      </c>
    </row>
    <row r="3895" spans="3:11">
      <c r="C3895" s="301">
        <v>2</v>
      </c>
      <c r="D3895" s="59" t="s">
        <v>3330</v>
      </c>
      <c r="E3895" s="302" t="s">
        <v>6</v>
      </c>
      <c r="F3895" s="74">
        <v>0.107</v>
      </c>
      <c r="G3895" s="64">
        <f>VLOOKUP(D3895,upahbahan,3,FALSE)</f>
        <v>145000</v>
      </c>
      <c r="H3895" s="64">
        <f t="shared" si="388"/>
        <v>15515</v>
      </c>
    </row>
    <row r="3896" spans="3:11">
      <c r="C3896" s="301">
        <v>3</v>
      </c>
      <c r="D3896" s="59" t="s">
        <v>18</v>
      </c>
      <c r="E3896" s="302" t="s">
        <v>6</v>
      </c>
      <c r="F3896" s="74">
        <v>1.0999999999999999E-2</v>
      </c>
      <c r="G3896" s="64">
        <f>VLOOKUP(D3896,upahbahan,3,FALSE)</f>
        <v>175000</v>
      </c>
      <c r="H3896" s="64">
        <f t="shared" si="388"/>
        <v>1925</v>
      </c>
    </row>
    <row r="3897" spans="3:11">
      <c r="C3897" s="301">
        <v>4</v>
      </c>
      <c r="D3897" s="59" t="s">
        <v>19</v>
      </c>
      <c r="E3897" s="302" t="s">
        <v>6</v>
      </c>
      <c r="F3897" s="74">
        <v>4.0000000000000001E-3</v>
      </c>
      <c r="G3897" s="64">
        <f>VLOOKUP(D3897,upahbahan,3,FALSE)</f>
        <v>200000</v>
      </c>
      <c r="H3897" s="64">
        <f t="shared" si="388"/>
        <v>800</v>
      </c>
    </row>
    <row r="3898" spans="3:11">
      <c r="C3898" s="83" t="s">
        <v>1210</v>
      </c>
      <c r="D3898" s="80"/>
      <c r="E3898" s="80"/>
      <c r="F3898" s="187"/>
      <c r="G3898" s="218"/>
      <c r="H3898" s="64">
        <f>SUM(H3894:H3897)</f>
        <v>24640</v>
      </c>
      <c r="I3898" s="219"/>
    </row>
    <row r="3899" spans="3:11">
      <c r="C3899" s="72" t="s">
        <v>1211</v>
      </c>
      <c r="D3899" s="59" t="s">
        <v>1212</v>
      </c>
      <c r="E3899" s="73"/>
      <c r="F3899" s="205"/>
      <c r="G3899" s="73"/>
      <c r="H3899" s="73"/>
    </row>
    <row r="3900" spans="3:11">
      <c r="C3900" s="72">
        <v>1</v>
      </c>
      <c r="D3900" s="59" t="s">
        <v>6745</v>
      </c>
      <c r="E3900" s="170" t="s">
        <v>2188</v>
      </c>
      <c r="F3900" s="171">
        <v>1.1000000000000001</v>
      </c>
      <c r="G3900" s="64">
        <f>VLOOKUP(D3900,upahbahan,3,FALSE)</f>
        <v>70500</v>
      </c>
      <c r="H3900" s="64">
        <f>F3900*G3900</f>
        <v>77550</v>
      </c>
    </row>
    <row r="3901" spans="3:11">
      <c r="C3901" s="72">
        <v>2</v>
      </c>
      <c r="D3901" s="59" t="s">
        <v>6736</v>
      </c>
      <c r="E3901" s="170" t="s">
        <v>44</v>
      </c>
      <c r="F3901" s="171">
        <v>1.1000000000000001</v>
      </c>
      <c r="G3901" s="64">
        <f>VLOOKUP(D3901,upahbahan,3,FALSE)</f>
        <v>5200</v>
      </c>
      <c r="H3901" s="64">
        <f>F3901*G3901</f>
        <v>5720.0000000000009</v>
      </c>
    </row>
    <row r="3902" spans="3:11">
      <c r="C3902" s="83" t="s">
        <v>1216</v>
      </c>
      <c r="D3902" s="80"/>
      <c r="E3902" s="80"/>
      <c r="F3902" s="80"/>
      <c r="G3902" s="162"/>
      <c r="H3902" s="64">
        <f>SUM(H3900:H3901)</f>
        <v>83270</v>
      </c>
    </row>
    <row r="3903" spans="3:11">
      <c r="C3903" s="72" t="s">
        <v>1217</v>
      </c>
      <c r="D3903" s="59" t="s">
        <v>1218</v>
      </c>
      <c r="E3903" s="73"/>
      <c r="F3903" s="73"/>
      <c r="G3903" s="73"/>
      <c r="H3903" s="73"/>
    </row>
    <row r="3904" spans="3:11">
      <c r="C3904" s="83" t="s">
        <v>1219</v>
      </c>
      <c r="D3904" s="489"/>
      <c r="E3904" s="489"/>
      <c r="F3904" s="489"/>
      <c r="G3904" s="162"/>
      <c r="H3904" s="303">
        <f>SUM(H3903)</f>
        <v>0</v>
      </c>
    </row>
    <row r="3905" spans="3:11">
      <c r="C3905" s="58" t="s">
        <v>1220</v>
      </c>
      <c r="D3905" s="69" t="s">
        <v>1221</v>
      </c>
      <c r="E3905" s="70"/>
      <c r="F3905" s="70"/>
      <c r="G3905" s="71"/>
      <c r="H3905" s="304">
        <f>H3904+H3902+H3898</f>
        <v>107910</v>
      </c>
      <c r="I3905" s="319"/>
    </row>
    <row r="3906" spans="3:11">
      <c r="C3906" s="58" t="s">
        <v>1222</v>
      </c>
      <c r="D3906" s="69" t="s">
        <v>1325</v>
      </c>
      <c r="E3906" s="70"/>
      <c r="F3906" s="71"/>
      <c r="G3906" s="95">
        <f>$M$9</f>
        <v>0.1</v>
      </c>
      <c r="H3906" s="64">
        <f>H3905*G3906</f>
        <v>10791</v>
      </c>
      <c r="I3906" s="319"/>
    </row>
    <row r="3907" spans="3:11">
      <c r="C3907" s="58" t="s">
        <v>1223</v>
      </c>
      <c r="D3907" s="69" t="s">
        <v>1224</v>
      </c>
      <c r="E3907" s="70"/>
      <c r="F3907" s="70"/>
      <c r="G3907" s="71"/>
      <c r="H3907" s="305">
        <f>SUM(H3905:H3906)</f>
        <v>118701</v>
      </c>
      <c r="I3907" s="319"/>
    </row>
    <row r="3910" spans="3:11">
      <c r="C3910" s="53" t="s">
        <v>6746</v>
      </c>
      <c r="D3910" s="366" t="s">
        <v>6747</v>
      </c>
      <c r="E3910" s="315"/>
      <c r="F3910" s="315"/>
      <c r="G3910" s="315"/>
      <c r="H3910" s="315"/>
      <c r="I3910" s="56">
        <f>ROUNDDOWN(H3927,-2)</f>
        <v>251800</v>
      </c>
      <c r="J3910" s="159"/>
      <c r="K3910" s="325"/>
    </row>
    <row r="3911" spans="3:11" ht="27.6">
      <c r="C3911" s="300" t="s">
        <v>1197</v>
      </c>
      <c r="D3911" s="300" t="s">
        <v>1198</v>
      </c>
      <c r="E3911" s="300" t="s">
        <v>1199</v>
      </c>
      <c r="F3911" s="300" t="s">
        <v>1200</v>
      </c>
      <c r="G3911" s="300" t="s">
        <v>1201</v>
      </c>
      <c r="H3911" s="300" t="s">
        <v>1202</v>
      </c>
    </row>
    <row r="3912" spans="3:11">
      <c r="C3912" s="72" t="s">
        <v>1203</v>
      </c>
      <c r="D3912" s="59" t="s">
        <v>1204</v>
      </c>
      <c r="E3912" s="73"/>
      <c r="F3912" s="73"/>
      <c r="G3912" s="73"/>
      <c r="H3912" s="73"/>
    </row>
    <row r="3913" spans="3:11">
      <c r="C3913" s="301">
        <v>1</v>
      </c>
      <c r="D3913" s="59" t="s">
        <v>5</v>
      </c>
      <c r="E3913" s="302" t="s">
        <v>6</v>
      </c>
      <c r="F3913" s="74">
        <v>6.4000000000000001E-2</v>
      </c>
      <c r="G3913" s="64">
        <f>VLOOKUP(D3913,upahbahan,3,FALSE)</f>
        <v>100000</v>
      </c>
      <c r="H3913" s="64">
        <f t="shared" ref="H3913:H3916" si="389">F3913*G3913</f>
        <v>6400</v>
      </c>
    </row>
    <row r="3914" spans="3:11">
      <c r="C3914" s="301">
        <v>2</v>
      </c>
      <c r="D3914" s="59" t="s">
        <v>3330</v>
      </c>
      <c r="E3914" s="302" t="s">
        <v>6</v>
      </c>
      <c r="F3914" s="74">
        <v>0.107</v>
      </c>
      <c r="G3914" s="64">
        <f>VLOOKUP(D3914,upahbahan,3,FALSE)</f>
        <v>145000</v>
      </c>
      <c r="H3914" s="64">
        <f t="shared" si="389"/>
        <v>15515</v>
      </c>
    </row>
    <row r="3915" spans="3:11">
      <c r="C3915" s="301">
        <v>3</v>
      </c>
      <c r="D3915" s="59" t="s">
        <v>18</v>
      </c>
      <c r="E3915" s="302" t="s">
        <v>6</v>
      </c>
      <c r="F3915" s="74">
        <v>1.0999999999999999E-2</v>
      </c>
      <c r="G3915" s="64">
        <f>VLOOKUP(D3915,upahbahan,3,FALSE)</f>
        <v>175000</v>
      </c>
      <c r="H3915" s="64">
        <f t="shared" si="389"/>
        <v>1925</v>
      </c>
    </row>
    <row r="3916" spans="3:11">
      <c r="C3916" s="301">
        <v>4</v>
      </c>
      <c r="D3916" s="59" t="s">
        <v>19</v>
      </c>
      <c r="E3916" s="302" t="s">
        <v>6</v>
      </c>
      <c r="F3916" s="74">
        <v>4.0000000000000001E-3</v>
      </c>
      <c r="G3916" s="64">
        <f>VLOOKUP(D3916,upahbahan,3,FALSE)</f>
        <v>200000</v>
      </c>
      <c r="H3916" s="64">
        <f t="shared" si="389"/>
        <v>800</v>
      </c>
    </row>
    <row r="3917" spans="3:11">
      <c r="C3917" s="83" t="s">
        <v>1210</v>
      </c>
      <c r="D3917" s="80"/>
      <c r="E3917" s="80"/>
      <c r="F3917" s="187"/>
      <c r="G3917" s="218"/>
      <c r="H3917" s="64">
        <f>SUM(H3913:H3916)</f>
        <v>24640</v>
      </c>
      <c r="I3917" s="219"/>
    </row>
    <row r="3918" spans="3:11">
      <c r="C3918" s="72" t="s">
        <v>1211</v>
      </c>
      <c r="D3918" s="59" t="s">
        <v>1212</v>
      </c>
      <c r="E3918" s="73"/>
      <c r="F3918" s="205"/>
      <c r="G3918" s="73"/>
      <c r="H3918" s="73"/>
    </row>
    <row r="3919" spans="3:11">
      <c r="C3919" s="72">
        <v>1</v>
      </c>
      <c r="D3919" s="59" t="s">
        <v>6745</v>
      </c>
      <c r="E3919" s="170" t="s">
        <v>2188</v>
      </c>
      <c r="F3919" s="171">
        <v>1.1000000000000001</v>
      </c>
      <c r="G3919" s="64">
        <f>VLOOKUP(D3919,upahbahan,3,FALSE)</f>
        <v>70500</v>
      </c>
      <c r="H3919" s="64">
        <f>F3919*G3919</f>
        <v>77550</v>
      </c>
    </row>
    <row r="3920" spans="3:11">
      <c r="C3920" s="72">
        <v>2</v>
      </c>
      <c r="D3920" s="59" t="s">
        <v>6736</v>
      </c>
      <c r="E3920" s="170" t="s">
        <v>44</v>
      </c>
      <c r="F3920" s="171">
        <v>1.1000000000000001</v>
      </c>
      <c r="G3920" s="64">
        <f>VLOOKUP(D3920,upahbahan,3,FALSE)</f>
        <v>5200</v>
      </c>
      <c r="H3920" s="64">
        <f>F3920*G3920</f>
        <v>5720.0000000000009</v>
      </c>
    </row>
    <row r="3921" spans="3:11">
      <c r="C3921" s="72">
        <v>3</v>
      </c>
      <c r="D3921" s="59" t="s">
        <v>6742</v>
      </c>
      <c r="E3921" s="170" t="s">
        <v>44</v>
      </c>
      <c r="F3921" s="171">
        <v>1.1000000000000001</v>
      </c>
      <c r="G3921" s="64">
        <f>VLOOKUP(D3921,upahbahan,3,FALSE)</f>
        <v>110000</v>
      </c>
      <c r="H3921" s="64">
        <f>F3921*G3921</f>
        <v>121000.00000000001</v>
      </c>
    </row>
    <row r="3922" spans="3:11">
      <c r="C3922" s="83" t="s">
        <v>1216</v>
      </c>
      <c r="D3922" s="80"/>
      <c r="E3922" s="80"/>
      <c r="F3922" s="80"/>
      <c r="G3922" s="162"/>
      <c r="H3922" s="64">
        <f>SUM(H3919:H3921)</f>
        <v>204270</v>
      </c>
    </row>
    <row r="3923" spans="3:11">
      <c r="C3923" s="72" t="s">
        <v>1217</v>
      </c>
      <c r="D3923" s="59" t="s">
        <v>1218</v>
      </c>
      <c r="E3923" s="73"/>
      <c r="F3923" s="73"/>
      <c r="G3923" s="73"/>
      <c r="H3923" s="73"/>
    </row>
    <row r="3924" spans="3:11">
      <c r="C3924" s="83" t="s">
        <v>1219</v>
      </c>
      <c r="D3924" s="489"/>
      <c r="E3924" s="489"/>
      <c r="F3924" s="489"/>
      <c r="G3924" s="162"/>
      <c r="H3924" s="303">
        <f>SUM(H3923)</f>
        <v>0</v>
      </c>
    </row>
    <row r="3925" spans="3:11">
      <c r="C3925" s="58" t="s">
        <v>1220</v>
      </c>
      <c r="D3925" s="69" t="s">
        <v>1221</v>
      </c>
      <c r="E3925" s="70"/>
      <c r="F3925" s="70"/>
      <c r="G3925" s="71"/>
      <c r="H3925" s="304">
        <f>H3924+H3922+H3917</f>
        <v>228910</v>
      </c>
      <c r="I3925" s="319"/>
    </row>
    <row r="3926" spans="3:11">
      <c r="C3926" s="58" t="s">
        <v>1222</v>
      </c>
      <c r="D3926" s="69" t="s">
        <v>1325</v>
      </c>
      <c r="E3926" s="70"/>
      <c r="F3926" s="71"/>
      <c r="G3926" s="95">
        <f>$M$9</f>
        <v>0.1</v>
      </c>
      <c r="H3926" s="64">
        <f>H3925*G3926</f>
        <v>22891</v>
      </c>
      <c r="I3926" s="319"/>
    </row>
    <row r="3927" spans="3:11">
      <c r="C3927" s="58" t="s">
        <v>1223</v>
      </c>
      <c r="D3927" s="69" t="s">
        <v>1224</v>
      </c>
      <c r="E3927" s="70"/>
      <c r="F3927" s="70"/>
      <c r="G3927" s="71"/>
      <c r="H3927" s="305">
        <f>SUM(H3925:H3926)</f>
        <v>251801</v>
      </c>
      <c r="I3927" s="319"/>
    </row>
    <row r="3930" spans="3:11">
      <c r="C3930" s="53" t="s">
        <v>6748</v>
      </c>
      <c r="D3930" s="366" t="s">
        <v>6749</v>
      </c>
      <c r="E3930" s="315"/>
      <c r="F3930" s="315"/>
      <c r="G3930" s="315"/>
      <c r="H3930" s="315"/>
      <c r="I3930" s="56">
        <f>ROUNDDOWN(H3945,-2)</f>
        <v>374700</v>
      </c>
      <c r="J3930" s="159"/>
      <c r="K3930" s="325"/>
    </row>
    <row r="3931" spans="3:11" ht="27.6">
      <c r="C3931" s="300" t="s">
        <v>1197</v>
      </c>
      <c r="D3931" s="300" t="s">
        <v>1198</v>
      </c>
      <c r="E3931" s="300" t="s">
        <v>1199</v>
      </c>
      <c r="F3931" s="300" t="s">
        <v>1200</v>
      </c>
      <c r="G3931" s="300" t="s">
        <v>1201</v>
      </c>
      <c r="H3931" s="300" t="s">
        <v>1202</v>
      </c>
    </row>
    <row r="3932" spans="3:11">
      <c r="C3932" s="72" t="s">
        <v>1203</v>
      </c>
      <c r="D3932" s="59" t="s">
        <v>1204</v>
      </c>
      <c r="E3932" s="73"/>
      <c r="F3932" s="73"/>
      <c r="G3932" s="73"/>
      <c r="H3932" s="73"/>
    </row>
    <row r="3933" spans="3:11">
      <c r="C3933" s="301">
        <v>1</v>
      </c>
      <c r="D3933" s="59" t="s">
        <v>5</v>
      </c>
      <c r="E3933" s="302" t="s">
        <v>6</v>
      </c>
      <c r="F3933" s="74">
        <v>0.129</v>
      </c>
      <c r="G3933" s="64">
        <f>VLOOKUP(D3933,upahbahan,3,FALSE)</f>
        <v>100000</v>
      </c>
      <c r="H3933" s="64">
        <f t="shared" ref="H3933:H3936" si="390">F3933*G3933</f>
        <v>12900</v>
      </c>
    </row>
    <row r="3934" spans="3:11">
      <c r="C3934" s="301">
        <v>2</v>
      </c>
      <c r="D3934" s="59" t="s">
        <v>3330</v>
      </c>
      <c r="E3934" s="302" t="s">
        <v>6</v>
      </c>
      <c r="F3934" s="74">
        <v>0.215</v>
      </c>
      <c r="G3934" s="64">
        <f>VLOOKUP(D3934,upahbahan,3,FALSE)</f>
        <v>145000</v>
      </c>
      <c r="H3934" s="64">
        <f t="shared" si="390"/>
        <v>31175</v>
      </c>
    </row>
    <row r="3935" spans="3:11">
      <c r="C3935" s="301">
        <v>3</v>
      </c>
      <c r="D3935" s="59" t="s">
        <v>18</v>
      </c>
      <c r="E3935" s="302" t="s">
        <v>6</v>
      </c>
      <c r="F3935" s="74">
        <v>2.1000000000000001E-2</v>
      </c>
      <c r="G3935" s="64">
        <f>VLOOKUP(D3935,upahbahan,3,FALSE)</f>
        <v>175000</v>
      </c>
      <c r="H3935" s="64">
        <f t="shared" si="390"/>
        <v>3675.0000000000005</v>
      </c>
    </row>
    <row r="3936" spans="3:11">
      <c r="C3936" s="301">
        <v>4</v>
      </c>
      <c r="D3936" s="59" t="s">
        <v>19</v>
      </c>
      <c r="E3936" s="302" t="s">
        <v>6</v>
      </c>
      <c r="F3936" s="74">
        <v>7.0000000000000001E-3</v>
      </c>
      <c r="G3936" s="64">
        <f>VLOOKUP(D3936,upahbahan,3,FALSE)</f>
        <v>200000</v>
      </c>
      <c r="H3936" s="64">
        <f t="shared" si="390"/>
        <v>1400</v>
      </c>
    </row>
    <row r="3937" spans="3:11">
      <c r="C3937" s="83" t="s">
        <v>1210</v>
      </c>
      <c r="D3937" s="80"/>
      <c r="E3937" s="80"/>
      <c r="F3937" s="187"/>
      <c r="G3937" s="218"/>
      <c r="H3937" s="64">
        <f>SUM(H3933:H3936)</f>
        <v>49150</v>
      </c>
      <c r="I3937" s="219"/>
    </row>
    <row r="3938" spans="3:11">
      <c r="C3938" s="72" t="s">
        <v>1211</v>
      </c>
      <c r="D3938" s="59" t="s">
        <v>1212</v>
      </c>
      <c r="E3938" s="73"/>
      <c r="F3938" s="205"/>
      <c r="G3938" s="73"/>
      <c r="H3938" s="73"/>
    </row>
    <row r="3939" spans="3:11">
      <c r="C3939" s="72">
        <v>1</v>
      </c>
      <c r="D3939" s="59" t="s">
        <v>6750</v>
      </c>
      <c r="E3939" s="170" t="s">
        <v>136</v>
      </c>
      <c r="F3939" s="171">
        <v>1.1000000000000001</v>
      </c>
      <c r="G3939" s="64">
        <f>VLOOKUP(D3939,upahbahan,3,FALSE)</f>
        <v>265000</v>
      </c>
      <c r="H3939" s="64">
        <f>F3939*G3939</f>
        <v>291500</v>
      </c>
    </row>
    <row r="3940" spans="3:11">
      <c r="C3940" s="83" t="s">
        <v>1216</v>
      </c>
      <c r="D3940" s="80"/>
      <c r="E3940" s="80"/>
      <c r="F3940" s="80"/>
      <c r="G3940" s="162"/>
      <c r="H3940" s="64">
        <f>SUM(H3939:H3939)</f>
        <v>291500</v>
      </c>
    </row>
    <row r="3941" spans="3:11">
      <c r="C3941" s="72" t="s">
        <v>1217</v>
      </c>
      <c r="D3941" s="59" t="s">
        <v>1218</v>
      </c>
      <c r="E3941" s="73"/>
      <c r="F3941" s="73"/>
      <c r="G3941" s="73"/>
      <c r="H3941" s="73"/>
    </row>
    <row r="3942" spans="3:11">
      <c r="C3942" s="83" t="s">
        <v>1219</v>
      </c>
      <c r="D3942" s="489"/>
      <c r="E3942" s="489"/>
      <c r="F3942" s="489"/>
      <c r="G3942" s="162"/>
      <c r="H3942" s="303">
        <f>SUM(H3941)</f>
        <v>0</v>
      </c>
    </row>
    <row r="3943" spans="3:11">
      <c r="C3943" s="58" t="s">
        <v>1220</v>
      </c>
      <c r="D3943" s="69" t="s">
        <v>1221</v>
      </c>
      <c r="E3943" s="70"/>
      <c r="F3943" s="70"/>
      <c r="G3943" s="71"/>
      <c r="H3943" s="304">
        <f>H3942+H3940+H3937</f>
        <v>340650</v>
      </c>
      <c r="I3943" s="319"/>
    </row>
    <row r="3944" spans="3:11">
      <c r="C3944" s="58" t="s">
        <v>1222</v>
      </c>
      <c r="D3944" s="69" t="s">
        <v>1325</v>
      </c>
      <c r="E3944" s="70"/>
      <c r="F3944" s="71"/>
      <c r="G3944" s="95">
        <f>$M$9</f>
        <v>0.1</v>
      </c>
      <c r="H3944" s="64">
        <f>H3943*G3944</f>
        <v>34065</v>
      </c>
      <c r="I3944" s="319"/>
    </row>
    <row r="3945" spans="3:11">
      <c r="C3945" s="58" t="s">
        <v>1223</v>
      </c>
      <c r="D3945" s="69" t="s">
        <v>1224</v>
      </c>
      <c r="E3945" s="70"/>
      <c r="F3945" s="70"/>
      <c r="G3945" s="71"/>
      <c r="H3945" s="305">
        <f>SUM(H3943:H3944)</f>
        <v>374715</v>
      </c>
      <c r="I3945" s="319"/>
    </row>
    <row r="3947" spans="3:11">
      <c r="C3947" s="53" t="s">
        <v>6751</v>
      </c>
      <c r="D3947" s="366" t="s">
        <v>6752</v>
      </c>
      <c r="E3947" s="315"/>
      <c r="F3947" s="315"/>
      <c r="G3947" s="315"/>
      <c r="H3947" s="315"/>
      <c r="I3947" s="56">
        <f>ROUNDDOWN(H3962,-2)</f>
        <v>205300</v>
      </c>
      <c r="J3947" s="159"/>
      <c r="K3947" s="325"/>
    </row>
    <row r="3948" spans="3:11" ht="27.6">
      <c r="C3948" s="300" t="s">
        <v>1197</v>
      </c>
      <c r="D3948" s="300" t="s">
        <v>1198</v>
      </c>
      <c r="E3948" s="300" t="s">
        <v>1199</v>
      </c>
      <c r="F3948" s="300" t="s">
        <v>1200</v>
      </c>
      <c r="G3948" s="300" t="s">
        <v>1201</v>
      </c>
      <c r="H3948" s="300" t="s">
        <v>1202</v>
      </c>
    </row>
    <row r="3949" spans="3:11">
      <c r="C3949" s="72" t="s">
        <v>1203</v>
      </c>
      <c r="D3949" s="59" t="s">
        <v>1204</v>
      </c>
      <c r="E3949" s="73"/>
      <c r="F3949" s="73"/>
      <c r="G3949" s="73"/>
      <c r="H3949" s="73"/>
    </row>
    <row r="3950" spans="3:11">
      <c r="C3950" s="301">
        <v>1</v>
      </c>
      <c r="D3950" s="59" t="s">
        <v>5</v>
      </c>
      <c r="E3950" s="302" t="s">
        <v>6</v>
      </c>
      <c r="F3950" s="74">
        <v>0.129</v>
      </c>
      <c r="G3950" s="64">
        <f>VLOOKUP(D3950,upahbahan,3,FALSE)</f>
        <v>100000</v>
      </c>
      <c r="H3950" s="64">
        <f t="shared" ref="H3950:H3953" si="391">F3950*G3950</f>
        <v>12900</v>
      </c>
    </row>
    <row r="3951" spans="3:11">
      <c r="C3951" s="301">
        <v>2</v>
      </c>
      <c r="D3951" s="59" t="s">
        <v>3330</v>
      </c>
      <c r="E3951" s="302" t="s">
        <v>6</v>
      </c>
      <c r="F3951" s="74">
        <v>0.215</v>
      </c>
      <c r="G3951" s="64">
        <f>VLOOKUP(D3951,upahbahan,3,FALSE)</f>
        <v>145000</v>
      </c>
      <c r="H3951" s="64">
        <f t="shared" si="391"/>
        <v>31175</v>
      </c>
    </row>
    <row r="3952" spans="3:11">
      <c r="C3952" s="301">
        <v>3</v>
      </c>
      <c r="D3952" s="59" t="s">
        <v>18</v>
      </c>
      <c r="E3952" s="302" t="s">
        <v>6</v>
      </c>
      <c r="F3952" s="74">
        <v>2.1000000000000001E-2</v>
      </c>
      <c r="G3952" s="64">
        <f>VLOOKUP(D3952,upahbahan,3,FALSE)</f>
        <v>175000</v>
      </c>
      <c r="H3952" s="64">
        <f t="shared" si="391"/>
        <v>3675.0000000000005</v>
      </c>
    </row>
    <row r="3953" spans="3:11">
      <c r="C3953" s="301">
        <v>4</v>
      </c>
      <c r="D3953" s="59" t="s">
        <v>19</v>
      </c>
      <c r="E3953" s="302" t="s">
        <v>6</v>
      </c>
      <c r="F3953" s="74">
        <v>7.0000000000000001E-3</v>
      </c>
      <c r="G3953" s="64">
        <f>VLOOKUP(D3953,upahbahan,3,FALSE)</f>
        <v>200000</v>
      </c>
      <c r="H3953" s="64">
        <f t="shared" si="391"/>
        <v>1400</v>
      </c>
    </row>
    <row r="3954" spans="3:11">
      <c r="C3954" s="83" t="s">
        <v>1210</v>
      </c>
      <c r="D3954" s="80"/>
      <c r="E3954" s="80"/>
      <c r="F3954" s="187"/>
      <c r="G3954" s="218"/>
      <c r="H3954" s="64">
        <f>SUM(H3950:H3953)</f>
        <v>49150</v>
      </c>
      <c r="I3954" s="219"/>
    </row>
    <row r="3955" spans="3:11">
      <c r="C3955" s="72" t="s">
        <v>1211</v>
      </c>
      <c r="D3955" s="59" t="s">
        <v>1212</v>
      </c>
      <c r="E3955" s="73"/>
      <c r="F3955" s="205"/>
      <c r="G3955" s="73"/>
      <c r="H3955" s="73"/>
    </row>
    <row r="3956" spans="3:11">
      <c r="C3956" s="72">
        <v>1</v>
      </c>
      <c r="D3956" s="59" t="s">
        <v>6753</v>
      </c>
      <c r="E3956" s="170" t="s">
        <v>136</v>
      </c>
      <c r="F3956" s="171">
        <v>1.1000000000000001</v>
      </c>
      <c r="G3956" s="64">
        <f>VLOOKUP(D3956,upahbahan,3,FALSE)</f>
        <v>125000</v>
      </c>
      <c r="H3956" s="64">
        <f>F3956*G3956</f>
        <v>137500</v>
      </c>
    </row>
    <row r="3957" spans="3:11">
      <c r="C3957" s="83" t="s">
        <v>1216</v>
      </c>
      <c r="D3957" s="80"/>
      <c r="E3957" s="80"/>
      <c r="F3957" s="80"/>
      <c r="G3957" s="162"/>
      <c r="H3957" s="64">
        <f>SUM(H3956:H3956)</f>
        <v>137500</v>
      </c>
    </row>
    <row r="3958" spans="3:11">
      <c r="C3958" s="72" t="s">
        <v>1217</v>
      </c>
      <c r="D3958" s="59" t="s">
        <v>1218</v>
      </c>
      <c r="E3958" s="73"/>
      <c r="F3958" s="73"/>
      <c r="G3958" s="73"/>
      <c r="H3958" s="73"/>
    </row>
    <row r="3959" spans="3:11">
      <c r="C3959" s="83" t="s">
        <v>1219</v>
      </c>
      <c r="D3959" s="489"/>
      <c r="E3959" s="489"/>
      <c r="F3959" s="489"/>
      <c r="G3959" s="162"/>
      <c r="H3959" s="303">
        <f>SUM(H3958)</f>
        <v>0</v>
      </c>
    </row>
    <row r="3960" spans="3:11">
      <c r="C3960" s="58" t="s">
        <v>1220</v>
      </c>
      <c r="D3960" s="69" t="s">
        <v>1221</v>
      </c>
      <c r="E3960" s="70"/>
      <c r="F3960" s="70"/>
      <c r="G3960" s="71"/>
      <c r="H3960" s="304">
        <f>H3959+H3957+H3954</f>
        <v>186650</v>
      </c>
      <c r="I3960" s="319"/>
    </row>
    <row r="3961" spans="3:11">
      <c r="C3961" s="58" t="s">
        <v>1222</v>
      </c>
      <c r="D3961" s="69" t="s">
        <v>1325</v>
      </c>
      <c r="E3961" s="70"/>
      <c r="F3961" s="71"/>
      <c r="G3961" s="95">
        <f>$M$9</f>
        <v>0.1</v>
      </c>
      <c r="H3961" s="64">
        <f>H3960*G3961</f>
        <v>18665</v>
      </c>
      <c r="I3961" s="319"/>
    </row>
    <row r="3962" spans="3:11">
      <c r="C3962" s="58" t="s">
        <v>1223</v>
      </c>
      <c r="D3962" s="69" t="s">
        <v>1224</v>
      </c>
      <c r="E3962" s="70"/>
      <c r="F3962" s="70"/>
      <c r="G3962" s="71"/>
      <c r="H3962" s="305">
        <f>SUM(H3960:H3961)</f>
        <v>205315</v>
      </c>
      <c r="I3962" s="319"/>
    </row>
    <row r="3964" spans="3:11">
      <c r="C3964" s="53" t="s">
        <v>6754</v>
      </c>
      <c r="D3964" s="366" t="s">
        <v>6755</v>
      </c>
      <c r="E3964" s="315"/>
      <c r="F3964" s="315"/>
      <c r="G3964" s="315"/>
      <c r="H3964" s="315"/>
      <c r="I3964" s="56">
        <f>ROUNDDOWN(H3980,-2)</f>
        <v>116900</v>
      </c>
      <c r="J3964" s="159"/>
      <c r="K3964" s="325"/>
    </row>
    <row r="3965" spans="3:11" ht="27.6">
      <c r="C3965" s="300" t="s">
        <v>1197</v>
      </c>
      <c r="D3965" s="300" t="s">
        <v>1198</v>
      </c>
      <c r="E3965" s="300" t="s">
        <v>1199</v>
      </c>
      <c r="F3965" s="300" t="s">
        <v>1200</v>
      </c>
      <c r="G3965" s="300" t="s">
        <v>1201</v>
      </c>
      <c r="H3965" s="300" t="s">
        <v>1202</v>
      </c>
    </row>
    <row r="3966" spans="3:11">
      <c r="C3966" s="72" t="s">
        <v>1203</v>
      </c>
      <c r="D3966" s="59" t="s">
        <v>1204</v>
      </c>
      <c r="E3966" s="73"/>
      <c r="F3966" s="73"/>
      <c r="G3966" s="73"/>
      <c r="H3966" s="73"/>
    </row>
    <row r="3967" spans="3:11">
      <c r="C3967" s="301">
        <v>1</v>
      </c>
      <c r="D3967" s="59" t="s">
        <v>5</v>
      </c>
      <c r="E3967" s="302" t="s">
        <v>6</v>
      </c>
      <c r="F3967" s="74">
        <v>0.129</v>
      </c>
      <c r="G3967" s="64">
        <f>VLOOKUP(D3967,upahbahan,3,FALSE)</f>
        <v>100000</v>
      </c>
      <c r="H3967" s="64">
        <f t="shared" ref="H3967:H3970" si="392">F3967*G3967</f>
        <v>12900</v>
      </c>
    </row>
    <row r="3968" spans="3:11">
      <c r="C3968" s="301">
        <v>2</v>
      </c>
      <c r="D3968" s="59" t="s">
        <v>3330</v>
      </c>
      <c r="E3968" s="302" t="s">
        <v>6</v>
      </c>
      <c r="F3968" s="74">
        <v>0.215</v>
      </c>
      <c r="G3968" s="64">
        <f>VLOOKUP(D3968,upahbahan,3,FALSE)</f>
        <v>145000</v>
      </c>
      <c r="H3968" s="64">
        <f t="shared" si="392"/>
        <v>31175</v>
      </c>
    </row>
    <row r="3969" spans="3:11">
      <c r="C3969" s="301">
        <v>3</v>
      </c>
      <c r="D3969" s="59" t="s">
        <v>18</v>
      </c>
      <c r="E3969" s="302" t="s">
        <v>6</v>
      </c>
      <c r="F3969" s="74">
        <v>2.1000000000000001E-2</v>
      </c>
      <c r="G3969" s="64">
        <f>VLOOKUP(D3969,upahbahan,3,FALSE)</f>
        <v>175000</v>
      </c>
      <c r="H3969" s="64">
        <f t="shared" si="392"/>
        <v>3675.0000000000005</v>
      </c>
    </row>
    <row r="3970" spans="3:11">
      <c r="C3970" s="301">
        <v>4</v>
      </c>
      <c r="D3970" s="59" t="s">
        <v>19</v>
      </c>
      <c r="E3970" s="302" t="s">
        <v>6</v>
      </c>
      <c r="F3970" s="74">
        <v>7.0000000000000001E-3</v>
      </c>
      <c r="G3970" s="64">
        <f>VLOOKUP(D3970,upahbahan,3,FALSE)</f>
        <v>200000</v>
      </c>
      <c r="H3970" s="64">
        <f t="shared" si="392"/>
        <v>1400</v>
      </c>
    </row>
    <row r="3971" spans="3:11">
      <c r="C3971" s="83" t="s">
        <v>1210</v>
      </c>
      <c r="D3971" s="80"/>
      <c r="E3971" s="80"/>
      <c r="F3971" s="187"/>
      <c r="G3971" s="218"/>
      <c r="H3971" s="64">
        <f>SUM(H3967:H3970)</f>
        <v>49150</v>
      </c>
      <c r="I3971" s="219"/>
    </row>
    <row r="3972" spans="3:11">
      <c r="C3972" s="72" t="s">
        <v>1211</v>
      </c>
      <c r="D3972" s="59" t="s">
        <v>1212</v>
      </c>
      <c r="E3972" s="73"/>
      <c r="F3972" s="205"/>
      <c r="G3972" s="73"/>
      <c r="H3972" s="73"/>
    </row>
    <row r="3973" spans="3:11" ht="27.6">
      <c r="C3973" s="72">
        <v>1</v>
      </c>
      <c r="D3973" s="59" t="s">
        <v>6756</v>
      </c>
      <c r="E3973" s="170" t="s">
        <v>136</v>
      </c>
      <c r="F3973" s="171">
        <v>1.1000000000000001</v>
      </c>
      <c r="G3973" s="64">
        <f>VLOOKUP(D3973,upahbahan,3,FALSE)</f>
        <v>34000</v>
      </c>
      <c r="H3973" s="64">
        <f>F3973*G3973</f>
        <v>37400</v>
      </c>
    </row>
    <row r="3974" spans="3:11">
      <c r="C3974" s="72">
        <v>2</v>
      </c>
      <c r="D3974" s="59" t="s">
        <v>6757</v>
      </c>
      <c r="E3974" s="170" t="s">
        <v>136</v>
      </c>
      <c r="F3974" s="171">
        <v>1.1000000000000001</v>
      </c>
      <c r="G3974" s="64">
        <f>VLOOKUP(D3974,upahbahan,3,FALSE)</f>
        <v>18000</v>
      </c>
      <c r="H3974" s="64">
        <f>F3974*G3974</f>
        <v>19800</v>
      </c>
    </row>
    <row r="3975" spans="3:11">
      <c r="C3975" s="83" t="s">
        <v>1216</v>
      </c>
      <c r="D3975" s="80"/>
      <c r="E3975" s="80"/>
      <c r="F3975" s="80"/>
      <c r="G3975" s="162"/>
      <c r="H3975" s="64">
        <f>SUM(H3973:H3974)</f>
        <v>57200</v>
      </c>
    </row>
    <row r="3976" spans="3:11">
      <c r="C3976" s="72" t="s">
        <v>1217</v>
      </c>
      <c r="D3976" s="59" t="s">
        <v>1218</v>
      </c>
      <c r="E3976" s="73"/>
      <c r="F3976" s="73"/>
      <c r="G3976" s="73"/>
      <c r="H3976" s="73"/>
    </row>
    <row r="3977" spans="3:11">
      <c r="C3977" s="83" t="s">
        <v>1219</v>
      </c>
      <c r="D3977" s="489"/>
      <c r="E3977" s="489"/>
      <c r="F3977" s="489"/>
      <c r="G3977" s="162"/>
      <c r="H3977" s="303">
        <f>SUM(H3976)</f>
        <v>0</v>
      </c>
    </row>
    <row r="3978" spans="3:11">
      <c r="C3978" s="58" t="s">
        <v>1220</v>
      </c>
      <c r="D3978" s="69" t="s">
        <v>1221</v>
      </c>
      <c r="E3978" s="70"/>
      <c r="F3978" s="70"/>
      <c r="G3978" s="71"/>
      <c r="H3978" s="304">
        <f>H3977+H3975+H3971</f>
        <v>106350</v>
      </c>
      <c r="I3978" s="319"/>
    </row>
    <row r="3979" spans="3:11">
      <c r="C3979" s="58" t="s">
        <v>1222</v>
      </c>
      <c r="D3979" s="69" t="s">
        <v>1325</v>
      </c>
      <c r="E3979" s="70"/>
      <c r="F3979" s="71"/>
      <c r="G3979" s="95">
        <f>$M$9</f>
        <v>0.1</v>
      </c>
      <c r="H3979" s="64">
        <f>H3978*G3979</f>
        <v>10635</v>
      </c>
      <c r="I3979" s="319"/>
    </row>
    <row r="3980" spans="3:11">
      <c r="C3980" s="58" t="s">
        <v>1223</v>
      </c>
      <c r="D3980" s="69" t="s">
        <v>1224</v>
      </c>
      <c r="E3980" s="70"/>
      <c r="F3980" s="70"/>
      <c r="G3980" s="71"/>
      <c r="H3980" s="305">
        <f>SUM(H3978:H3979)</f>
        <v>116985</v>
      </c>
      <c r="I3980" s="319"/>
    </row>
    <row r="3982" spans="3:11">
      <c r="C3982" s="53" t="s">
        <v>6758</v>
      </c>
      <c r="D3982" s="366" t="s">
        <v>6759</v>
      </c>
      <c r="E3982" s="315"/>
      <c r="F3982" s="315"/>
      <c r="G3982" s="315"/>
      <c r="H3982" s="315"/>
      <c r="I3982" s="56">
        <f>ROUNDDOWN(H3997,-2)</f>
        <v>2245500</v>
      </c>
      <c r="J3982" s="159"/>
      <c r="K3982" s="325"/>
    </row>
    <row r="3983" spans="3:11" ht="27.6">
      <c r="C3983" s="300" t="s">
        <v>1197</v>
      </c>
      <c r="D3983" s="300" t="s">
        <v>1198</v>
      </c>
      <c r="E3983" s="300" t="s">
        <v>1199</v>
      </c>
      <c r="F3983" s="300" t="s">
        <v>1200</v>
      </c>
      <c r="G3983" s="300" t="s">
        <v>1201</v>
      </c>
      <c r="H3983" s="300" t="s">
        <v>1202</v>
      </c>
    </row>
    <row r="3984" spans="3:11">
      <c r="C3984" s="72" t="s">
        <v>1203</v>
      </c>
      <c r="D3984" s="59" t="s">
        <v>1204</v>
      </c>
      <c r="E3984" s="73"/>
      <c r="F3984" s="73"/>
      <c r="G3984" s="73"/>
      <c r="H3984" s="73"/>
    </row>
    <row r="3985" spans="3:11">
      <c r="C3985" s="301">
        <v>1</v>
      </c>
      <c r="D3985" s="59" t="s">
        <v>5</v>
      </c>
      <c r="E3985" s="302" t="s">
        <v>6</v>
      </c>
      <c r="F3985" s="74">
        <v>0.255</v>
      </c>
      <c r="G3985" s="64">
        <f>VLOOKUP(D3985,upahbahan,3,FALSE)</f>
        <v>100000</v>
      </c>
      <c r="H3985" s="64">
        <f t="shared" ref="H3985:H3988" si="393">F3985*G3985</f>
        <v>25500</v>
      </c>
    </row>
    <row r="3986" spans="3:11">
      <c r="C3986" s="301">
        <v>2</v>
      </c>
      <c r="D3986" s="59" t="s">
        <v>3330</v>
      </c>
      <c r="E3986" s="302" t="s">
        <v>6</v>
      </c>
      <c r="F3986" s="74">
        <v>0.42499999999999999</v>
      </c>
      <c r="G3986" s="64">
        <f>VLOOKUP(D3986,upahbahan,3,FALSE)</f>
        <v>145000</v>
      </c>
      <c r="H3986" s="64">
        <f t="shared" si="393"/>
        <v>61625</v>
      </c>
    </row>
    <row r="3987" spans="3:11">
      <c r="C3987" s="301">
        <v>3</v>
      </c>
      <c r="D3987" s="59" t="s">
        <v>18</v>
      </c>
      <c r="E3987" s="302" t="s">
        <v>6</v>
      </c>
      <c r="F3987" s="74">
        <v>4.2999999999999997E-2</v>
      </c>
      <c r="G3987" s="64">
        <f>VLOOKUP(D3987,upahbahan,3,FALSE)</f>
        <v>175000</v>
      </c>
      <c r="H3987" s="64">
        <f t="shared" si="393"/>
        <v>7524.9999999999991</v>
      </c>
    </row>
    <row r="3988" spans="3:11">
      <c r="C3988" s="301">
        <v>4</v>
      </c>
      <c r="D3988" s="59" t="s">
        <v>19</v>
      </c>
      <c r="E3988" s="302" t="s">
        <v>6</v>
      </c>
      <c r="F3988" s="74">
        <v>1.4E-2</v>
      </c>
      <c r="G3988" s="64">
        <f>VLOOKUP(D3988,upahbahan,3,FALSE)</f>
        <v>200000</v>
      </c>
      <c r="H3988" s="64">
        <f t="shared" si="393"/>
        <v>2800</v>
      </c>
    </row>
    <row r="3989" spans="3:11">
      <c r="C3989" s="83" t="s">
        <v>1210</v>
      </c>
      <c r="D3989" s="80"/>
      <c r="E3989" s="80"/>
      <c r="F3989" s="187"/>
      <c r="G3989" s="218"/>
      <c r="H3989" s="64">
        <f>SUM(H3985:H3988)</f>
        <v>97450</v>
      </c>
      <c r="I3989" s="219"/>
    </row>
    <row r="3990" spans="3:11">
      <c r="C3990" s="72" t="s">
        <v>1211</v>
      </c>
      <c r="D3990" s="59" t="s">
        <v>1212</v>
      </c>
      <c r="E3990" s="73"/>
      <c r="F3990" s="205"/>
      <c r="G3990" s="73"/>
      <c r="H3990" s="73"/>
    </row>
    <row r="3991" spans="3:11">
      <c r="C3991" s="72">
        <v>1</v>
      </c>
      <c r="D3991" s="59" t="s">
        <v>6760</v>
      </c>
      <c r="E3991" s="170" t="s">
        <v>136</v>
      </c>
      <c r="F3991" s="171">
        <v>1.2</v>
      </c>
      <c r="G3991" s="64">
        <f>VLOOKUP(D3991,upahbahan,3,FALSE)</f>
        <v>1620000</v>
      </c>
      <c r="H3991" s="64">
        <f>F3991*G3991</f>
        <v>1944000</v>
      </c>
    </row>
    <row r="3992" spans="3:11">
      <c r="C3992" s="83" t="s">
        <v>1216</v>
      </c>
      <c r="D3992" s="80"/>
      <c r="E3992" s="80"/>
      <c r="F3992" s="80"/>
      <c r="G3992" s="162"/>
      <c r="H3992" s="64">
        <f>SUM(H3991:H3991)</f>
        <v>1944000</v>
      </c>
    </row>
    <row r="3993" spans="3:11">
      <c r="C3993" s="72" t="s">
        <v>1217</v>
      </c>
      <c r="D3993" s="59" t="s">
        <v>1218</v>
      </c>
      <c r="E3993" s="73"/>
      <c r="F3993" s="73"/>
      <c r="G3993" s="73"/>
      <c r="H3993" s="73"/>
    </row>
    <row r="3994" spans="3:11">
      <c r="C3994" s="83" t="s">
        <v>1219</v>
      </c>
      <c r="D3994" s="489"/>
      <c r="E3994" s="489"/>
      <c r="F3994" s="489"/>
      <c r="G3994" s="162"/>
      <c r="H3994" s="303">
        <f>SUM(H3993)</f>
        <v>0</v>
      </c>
    </row>
    <row r="3995" spans="3:11">
      <c r="C3995" s="58" t="s">
        <v>1220</v>
      </c>
      <c r="D3995" s="69" t="s">
        <v>1221</v>
      </c>
      <c r="E3995" s="70"/>
      <c r="F3995" s="70"/>
      <c r="G3995" s="71"/>
      <c r="H3995" s="304">
        <f>H3994+H3992+H3989</f>
        <v>2041450</v>
      </c>
      <c r="I3995" s="319"/>
    </row>
    <row r="3996" spans="3:11">
      <c r="C3996" s="58" t="s">
        <v>1222</v>
      </c>
      <c r="D3996" s="69" t="s">
        <v>1325</v>
      </c>
      <c r="E3996" s="70"/>
      <c r="F3996" s="71"/>
      <c r="G3996" s="95">
        <f>$M$9</f>
        <v>0.1</v>
      </c>
      <c r="H3996" s="64">
        <f>H3995*G3996</f>
        <v>204145</v>
      </c>
      <c r="I3996" s="319"/>
    </row>
    <row r="3997" spans="3:11">
      <c r="C3997" s="58" t="s">
        <v>1223</v>
      </c>
      <c r="D3997" s="69" t="s">
        <v>1224</v>
      </c>
      <c r="E3997" s="70"/>
      <c r="F3997" s="70"/>
      <c r="G3997" s="71"/>
      <c r="H3997" s="305">
        <f>SUM(H3995:H3996)</f>
        <v>2245595</v>
      </c>
      <c r="I3997" s="319"/>
    </row>
    <row r="3999" spans="3:11">
      <c r="C3999" s="53" t="s">
        <v>6761</v>
      </c>
      <c r="D3999" s="366" t="s">
        <v>6762</v>
      </c>
      <c r="E3999" s="315"/>
      <c r="F3999" s="315"/>
      <c r="G3999" s="315"/>
      <c r="H3999" s="315"/>
      <c r="I3999" s="56">
        <f>ROUNDDOWN(H4014,-2)</f>
        <v>211000</v>
      </c>
      <c r="J3999" s="159"/>
      <c r="K3999" s="325"/>
    </row>
    <row r="4000" spans="3:11" ht="27.6">
      <c r="C4000" s="300" t="s">
        <v>1197</v>
      </c>
      <c r="D4000" s="300" t="s">
        <v>1198</v>
      </c>
      <c r="E4000" s="300" t="s">
        <v>1199</v>
      </c>
      <c r="F4000" s="300" t="s">
        <v>1200</v>
      </c>
      <c r="G4000" s="300" t="s">
        <v>1201</v>
      </c>
      <c r="H4000" s="300" t="s">
        <v>1202</v>
      </c>
    </row>
    <row r="4001" spans="3:11">
      <c r="C4001" s="72" t="s">
        <v>1203</v>
      </c>
      <c r="D4001" s="59" t="s">
        <v>1204</v>
      </c>
      <c r="E4001" s="73"/>
      <c r="F4001" s="73"/>
      <c r="G4001" s="73"/>
      <c r="H4001" s="73"/>
    </row>
    <row r="4002" spans="3:11">
      <c r="C4002" s="301">
        <v>1</v>
      </c>
      <c r="D4002" s="59" t="s">
        <v>5</v>
      </c>
      <c r="E4002" s="302" t="s">
        <v>6</v>
      </c>
      <c r="F4002" s="74">
        <v>7.5999999999999998E-2</v>
      </c>
      <c r="G4002" s="64">
        <f>VLOOKUP(D4002,upahbahan,3,FALSE)</f>
        <v>100000</v>
      </c>
      <c r="H4002" s="64">
        <f t="shared" ref="H4002:H4005" si="394">F4002*G4002</f>
        <v>7600</v>
      </c>
    </row>
    <row r="4003" spans="3:11">
      <c r="C4003" s="301">
        <v>2</v>
      </c>
      <c r="D4003" s="59" t="s">
        <v>3330</v>
      </c>
      <c r="E4003" s="302" t="s">
        <v>6</v>
      </c>
      <c r="F4003" s="74">
        <v>0.127</v>
      </c>
      <c r="G4003" s="64">
        <f>VLOOKUP(D4003,upahbahan,3,FALSE)</f>
        <v>145000</v>
      </c>
      <c r="H4003" s="64">
        <f t="shared" si="394"/>
        <v>18415</v>
      </c>
    </row>
    <row r="4004" spans="3:11">
      <c r="C4004" s="301">
        <v>3</v>
      </c>
      <c r="D4004" s="59" t="s">
        <v>18</v>
      </c>
      <c r="E4004" s="302" t="s">
        <v>6</v>
      </c>
      <c r="F4004" s="74">
        <v>1.2999999999999999E-2</v>
      </c>
      <c r="G4004" s="64">
        <f>VLOOKUP(D4004,upahbahan,3,FALSE)</f>
        <v>175000</v>
      </c>
      <c r="H4004" s="64">
        <f t="shared" si="394"/>
        <v>2275</v>
      </c>
    </row>
    <row r="4005" spans="3:11">
      <c r="C4005" s="301">
        <v>4</v>
      </c>
      <c r="D4005" s="59" t="s">
        <v>19</v>
      </c>
      <c r="E4005" s="302" t="s">
        <v>6</v>
      </c>
      <c r="F4005" s="74">
        <v>4.0000000000000001E-3</v>
      </c>
      <c r="G4005" s="64">
        <f>VLOOKUP(D4005,upahbahan,3,FALSE)</f>
        <v>200000</v>
      </c>
      <c r="H4005" s="64">
        <f t="shared" si="394"/>
        <v>800</v>
      </c>
    </row>
    <row r="4006" spans="3:11">
      <c r="C4006" s="83" t="s">
        <v>1210</v>
      </c>
      <c r="D4006" s="80"/>
      <c r="E4006" s="80"/>
      <c r="F4006" s="187"/>
      <c r="G4006" s="218"/>
      <c r="H4006" s="64">
        <f>SUM(H4002:H4005)</f>
        <v>29090</v>
      </c>
      <c r="I4006" s="219"/>
    </row>
    <row r="4007" spans="3:11">
      <c r="C4007" s="72" t="s">
        <v>1211</v>
      </c>
      <c r="D4007" s="59" t="s">
        <v>1212</v>
      </c>
      <c r="E4007" s="73"/>
      <c r="F4007" s="205"/>
      <c r="G4007" s="73"/>
      <c r="H4007" s="73"/>
    </row>
    <row r="4008" spans="3:11" ht="27.6">
      <c r="C4008" s="72">
        <v>1</v>
      </c>
      <c r="D4008" s="59" t="s">
        <v>6763</v>
      </c>
      <c r="E4008" s="170" t="s">
        <v>2188</v>
      </c>
      <c r="F4008" s="171">
        <v>1.1000000000000001</v>
      </c>
      <c r="G4008" s="64">
        <f>VLOOKUP(D4008,upahbahan,3,FALSE)</f>
        <v>148000</v>
      </c>
      <c r="H4008" s="64">
        <f>F4008*G4008</f>
        <v>162800</v>
      </c>
    </row>
    <row r="4009" spans="3:11">
      <c r="C4009" s="83" t="s">
        <v>1216</v>
      </c>
      <c r="D4009" s="80"/>
      <c r="E4009" s="80"/>
      <c r="F4009" s="80"/>
      <c r="G4009" s="162"/>
      <c r="H4009" s="64">
        <f>SUM(H4008:H4008)</f>
        <v>162800</v>
      </c>
    </row>
    <row r="4010" spans="3:11">
      <c r="C4010" s="72" t="s">
        <v>1217</v>
      </c>
      <c r="D4010" s="59" t="s">
        <v>1218</v>
      </c>
      <c r="E4010" s="73"/>
      <c r="F4010" s="73"/>
      <c r="G4010" s="73"/>
      <c r="H4010" s="73"/>
    </row>
    <row r="4011" spans="3:11">
      <c r="C4011" s="83" t="s">
        <v>1219</v>
      </c>
      <c r="D4011" s="489"/>
      <c r="E4011" s="489"/>
      <c r="F4011" s="489"/>
      <c r="G4011" s="162"/>
      <c r="H4011" s="303">
        <f>SUM(H4010)</f>
        <v>0</v>
      </c>
    </row>
    <row r="4012" spans="3:11">
      <c r="C4012" s="58" t="s">
        <v>1220</v>
      </c>
      <c r="D4012" s="69" t="s">
        <v>1221</v>
      </c>
      <c r="E4012" s="70"/>
      <c r="F4012" s="70"/>
      <c r="G4012" s="71"/>
      <c r="H4012" s="304">
        <f>H4011+H4009+H4006</f>
        <v>191890</v>
      </c>
      <c r="I4012" s="319"/>
    </row>
    <row r="4013" spans="3:11">
      <c r="C4013" s="58" t="s">
        <v>1222</v>
      </c>
      <c r="D4013" s="69" t="s">
        <v>1325</v>
      </c>
      <c r="E4013" s="70"/>
      <c r="F4013" s="71"/>
      <c r="G4013" s="95">
        <f>$M$9</f>
        <v>0.1</v>
      </c>
      <c r="H4013" s="64">
        <f>H4012*G4013</f>
        <v>19189</v>
      </c>
      <c r="I4013" s="319"/>
    </row>
    <row r="4014" spans="3:11">
      <c r="C4014" s="58" t="s">
        <v>1223</v>
      </c>
      <c r="D4014" s="69" t="s">
        <v>1224</v>
      </c>
      <c r="E4014" s="70"/>
      <c r="F4014" s="70"/>
      <c r="G4014" s="71"/>
      <c r="H4014" s="305">
        <f>SUM(H4012:H4013)</f>
        <v>211079</v>
      </c>
      <c r="I4014" s="319"/>
    </row>
    <row r="4016" spans="3:11">
      <c r="C4016" s="53" t="s">
        <v>6764</v>
      </c>
      <c r="D4016" s="366" t="s">
        <v>6767</v>
      </c>
      <c r="E4016" s="315"/>
      <c r="F4016" s="315"/>
      <c r="G4016" s="315"/>
      <c r="H4016" s="315"/>
      <c r="I4016" s="56">
        <f>ROUNDDOWN(H4031,-2)</f>
        <v>126600</v>
      </c>
      <c r="J4016" s="159"/>
      <c r="K4016" s="325"/>
    </row>
    <row r="4017" spans="3:9" ht="27.6">
      <c r="C4017" s="300" t="s">
        <v>1197</v>
      </c>
      <c r="D4017" s="300" t="s">
        <v>1198</v>
      </c>
      <c r="E4017" s="300" t="s">
        <v>1199</v>
      </c>
      <c r="F4017" s="300" t="s">
        <v>1200</v>
      </c>
      <c r="G4017" s="300" t="s">
        <v>1201</v>
      </c>
      <c r="H4017" s="300" t="s">
        <v>1202</v>
      </c>
    </row>
    <row r="4018" spans="3:9">
      <c r="C4018" s="72" t="s">
        <v>1203</v>
      </c>
      <c r="D4018" s="59" t="s">
        <v>1204</v>
      </c>
      <c r="E4018" s="73"/>
      <c r="F4018" s="73"/>
      <c r="G4018" s="73"/>
      <c r="H4018" s="73"/>
    </row>
    <row r="4019" spans="3:9">
      <c r="C4019" s="301">
        <v>1</v>
      </c>
      <c r="D4019" s="59" t="s">
        <v>5</v>
      </c>
      <c r="E4019" s="302" t="s">
        <v>6</v>
      </c>
      <c r="F4019" s="74">
        <v>0.114</v>
      </c>
      <c r="G4019" s="64">
        <f>VLOOKUP(D4019,upahbahan,3,FALSE)</f>
        <v>100000</v>
      </c>
      <c r="H4019" s="64">
        <f t="shared" ref="H4019:H4022" si="395">F4019*G4019</f>
        <v>11400</v>
      </c>
    </row>
    <row r="4020" spans="3:9">
      <c r="C4020" s="301">
        <v>2</v>
      </c>
      <c r="D4020" s="59" t="s">
        <v>3330</v>
      </c>
      <c r="E4020" s="302" t="s">
        <v>6</v>
      </c>
      <c r="F4020" s="74">
        <v>0.191</v>
      </c>
      <c r="G4020" s="64">
        <f>VLOOKUP(D4020,upahbahan,3,FALSE)</f>
        <v>145000</v>
      </c>
      <c r="H4020" s="64">
        <f t="shared" si="395"/>
        <v>27695</v>
      </c>
    </row>
    <row r="4021" spans="3:9">
      <c r="C4021" s="301">
        <v>3</v>
      </c>
      <c r="D4021" s="59" t="s">
        <v>18</v>
      </c>
      <c r="E4021" s="302" t="s">
        <v>6</v>
      </c>
      <c r="F4021" s="74">
        <v>1.9E-2</v>
      </c>
      <c r="G4021" s="64">
        <f>VLOOKUP(D4021,upahbahan,3,FALSE)</f>
        <v>175000</v>
      </c>
      <c r="H4021" s="64">
        <f t="shared" si="395"/>
        <v>3325</v>
      </c>
    </row>
    <row r="4022" spans="3:9">
      <c r="C4022" s="301">
        <v>4</v>
      </c>
      <c r="D4022" s="59" t="s">
        <v>19</v>
      </c>
      <c r="E4022" s="302" t="s">
        <v>6</v>
      </c>
      <c r="F4022" s="74">
        <v>6.0000000000000001E-3</v>
      </c>
      <c r="G4022" s="64">
        <f>VLOOKUP(D4022,upahbahan,3,FALSE)</f>
        <v>200000</v>
      </c>
      <c r="H4022" s="64">
        <f t="shared" si="395"/>
        <v>1200</v>
      </c>
    </row>
    <row r="4023" spans="3:9">
      <c r="C4023" s="83" t="s">
        <v>1210</v>
      </c>
      <c r="D4023" s="80"/>
      <c r="E4023" s="80"/>
      <c r="F4023" s="187"/>
      <c r="G4023" s="218"/>
      <c r="H4023" s="64">
        <f>SUM(H4019:H4022)</f>
        <v>43620</v>
      </c>
      <c r="I4023" s="219"/>
    </row>
    <row r="4024" spans="3:9">
      <c r="C4024" s="72" t="s">
        <v>1211</v>
      </c>
      <c r="D4024" s="59" t="s">
        <v>1212</v>
      </c>
      <c r="E4024" s="73"/>
      <c r="F4024" s="205"/>
      <c r="G4024" s="73"/>
      <c r="H4024" s="73"/>
    </row>
    <row r="4025" spans="3:9" ht="27.6">
      <c r="C4025" s="72">
        <v>1</v>
      </c>
      <c r="D4025" s="59" t="s">
        <v>6765</v>
      </c>
      <c r="E4025" s="170" t="s">
        <v>2188</v>
      </c>
      <c r="F4025" s="171">
        <v>1.1000000000000001</v>
      </c>
      <c r="G4025" s="64">
        <f>VLOOKUP(D4025,upahbahan,3,FALSE)</f>
        <v>65000</v>
      </c>
      <c r="H4025" s="64">
        <f>F4025*G4025</f>
        <v>71500</v>
      </c>
    </row>
    <row r="4026" spans="3:9">
      <c r="C4026" s="83" t="s">
        <v>1216</v>
      </c>
      <c r="D4026" s="80"/>
      <c r="E4026" s="80"/>
      <c r="F4026" s="80"/>
      <c r="G4026" s="162"/>
      <c r="H4026" s="64">
        <f>SUM(H4025:H4025)</f>
        <v>71500</v>
      </c>
    </row>
    <row r="4027" spans="3:9">
      <c r="C4027" s="72" t="s">
        <v>1217</v>
      </c>
      <c r="D4027" s="59" t="s">
        <v>1218</v>
      </c>
      <c r="E4027" s="73"/>
      <c r="F4027" s="73"/>
      <c r="G4027" s="73"/>
      <c r="H4027" s="73"/>
    </row>
    <row r="4028" spans="3:9">
      <c r="C4028" s="83" t="s">
        <v>1219</v>
      </c>
      <c r="D4028" s="489"/>
      <c r="E4028" s="489"/>
      <c r="F4028" s="489"/>
      <c r="G4028" s="162"/>
      <c r="H4028" s="303">
        <f>SUM(H4027)</f>
        <v>0</v>
      </c>
    </row>
    <row r="4029" spans="3:9">
      <c r="C4029" s="58" t="s">
        <v>1220</v>
      </c>
      <c r="D4029" s="69" t="s">
        <v>1221</v>
      </c>
      <c r="E4029" s="70"/>
      <c r="F4029" s="70"/>
      <c r="G4029" s="71"/>
      <c r="H4029" s="304">
        <f>H4028+H4026+H4023</f>
        <v>115120</v>
      </c>
      <c r="I4029" s="319"/>
    </row>
    <row r="4030" spans="3:9">
      <c r="C4030" s="58" t="s">
        <v>1222</v>
      </c>
      <c r="D4030" s="69" t="s">
        <v>1325</v>
      </c>
      <c r="E4030" s="70"/>
      <c r="F4030" s="71"/>
      <c r="G4030" s="95">
        <f>$M$9</f>
        <v>0.1</v>
      </c>
      <c r="H4030" s="64">
        <f>H4029*G4030</f>
        <v>11512</v>
      </c>
      <c r="I4030" s="319"/>
    </row>
    <row r="4031" spans="3:9">
      <c r="C4031" s="58" t="s">
        <v>1223</v>
      </c>
      <c r="D4031" s="69" t="s">
        <v>1224</v>
      </c>
      <c r="E4031" s="70"/>
      <c r="F4031" s="70"/>
      <c r="G4031" s="71"/>
      <c r="H4031" s="305">
        <f>SUM(H4029:H4030)</f>
        <v>126632</v>
      </c>
      <c r="I4031" s="319"/>
    </row>
    <row r="4034" spans="3:11">
      <c r="C4034" s="53" t="s">
        <v>6766</v>
      </c>
      <c r="D4034" s="366" t="s">
        <v>6769</v>
      </c>
      <c r="E4034" s="315"/>
      <c r="F4034" s="315"/>
      <c r="G4034" s="315"/>
      <c r="H4034" s="315"/>
      <c r="I4034" s="56">
        <f>ROUNDDOWN(H4049,-2)</f>
        <v>135100</v>
      </c>
      <c r="J4034" s="159"/>
      <c r="K4034" s="325"/>
    </row>
    <row r="4035" spans="3:11" ht="27.6">
      <c r="C4035" s="300" t="s">
        <v>1197</v>
      </c>
      <c r="D4035" s="300" t="s">
        <v>1198</v>
      </c>
      <c r="E4035" s="300" t="s">
        <v>1199</v>
      </c>
      <c r="F4035" s="300" t="s">
        <v>1200</v>
      </c>
      <c r="G4035" s="300" t="s">
        <v>1201</v>
      </c>
      <c r="H4035" s="300" t="s">
        <v>1202</v>
      </c>
    </row>
    <row r="4036" spans="3:11">
      <c r="C4036" s="72" t="s">
        <v>1203</v>
      </c>
      <c r="D4036" s="59" t="s">
        <v>1204</v>
      </c>
      <c r="E4036" s="73"/>
      <c r="F4036" s="73"/>
      <c r="G4036" s="73"/>
      <c r="H4036" s="73"/>
    </row>
    <row r="4037" spans="3:11">
      <c r="C4037" s="301">
        <v>1</v>
      </c>
      <c r="D4037" s="59" t="s">
        <v>5</v>
      </c>
      <c r="E4037" s="302" t="s">
        <v>6</v>
      </c>
      <c r="F4037" s="74">
        <v>0.114</v>
      </c>
      <c r="G4037" s="64">
        <f>VLOOKUP(D4037,upahbahan,3,FALSE)</f>
        <v>100000</v>
      </c>
      <c r="H4037" s="64">
        <f t="shared" ref="H4037:H4040" si="396">F4037*G4037</f>
        <v>11400</v>
      </c>
    </row>
    <row r="4038" spans="3:11">
      <c r="C4038" s="301">
        <v>2</v>
      </c>
      <c r="D4038" s="59" t="s">
        <v>3330</v>
      </c>
      <c r="E4038" s="302" t="s">
        <v>6</v>
      </c>
      <c r="F4038" s="74">
        <v>0.191</v>
      </c>
      <c r="G4038" s="64">
        <f>VLOOKUP(D4038,upahbahan,3,FALSE)</f>
        <v>145000</v>
      </c>
      <c r="H4038" s="64">
        <f t="shared" si="396"/>
        <v>27695</v>
      </c>
    </row>
    <row r="4039" spans="3:11">
      <c r="C4039" s="301">
        <v>3</v>
      </c>
      <c r="D4039" s="59" t="s">
        <v>18</v>
      </c>
      <c r="E4039" s="302" t="s">
        <v>6</v>
      </c>
      <c r="F4039" s="74">
        <v>1.9E-2</v>
      </c>
      <c r="G4039" s="64">
        <f>VLOOKUP(D4039,upahbahan,3,FALSE)</f>
        <v>175000</v>
      </c>
      <c r="H4039" s="64">
        <f t="shared" si="396"/>
        <v>3325</v>
      </c>
    </row>
    <row r="4040" spans="3:11">
      <c r="C4040" s="301">
        <v>4</v>
      </c>
      <c r="D4040" s="59" t="s">
        <v>19</v>
      </c>
      <c r="E4040" s="302" t="s">
        <v>6</v>
      </c>
      <c r="F4040" s="74">
        <v>6.0000000000000001E-3</v>
      </c>
      <c r="G4040" s="64">
        <f>VLOOKUP(D4040,upahbahan,3,FALSE)</f>
        <v>200000</v>
      </c>
      <c r="H4040" s="64">
        <f t="shared" si="396"/>
        <v>1200</v>
      </c>
    </row>
    <row r="4041" spans="3:11">
      <c r="C4041" s="83" t="s">
        <v>1210</v>
      </c>
      <c r="D4041" s="80"/>
      <c r="E4041" s="80"/>
      <c r="F4041" s="187"/>
      <c r="G4041" s="218"/>
      <c r="H4041" s="64">
        <f>SUM(H4037:H4040)</f>
        <v>43620</v>
      </c>
      <c r="I4041" s="219"/>
    </row>
    <row r="4042" spans="3:11">
      <c r="C4042" s="72" t="s">
        <v>1211</v>
      </c>
      <c r="D4042" s="59" t="s">
        <v>1212</v>
      </c>
      <c r="E4042" s="73"/>
      <c r="F4042" s="205"/>
      <c r="G4042" s="73"/>
      <c r="H4042" s="73"/>
    </row>
    <row r="4043" spans="3:11" ht="27.6">
      <c r="C4043" s="72">
        <v>1</v>
      </c>
      <c r="D4043" s="59" t="s">
        <v>6768</v>
      </c>
      <c r="E4043" s="170" t="s">
        <v>2188</v>
      </c>
      <c r="F4043" s="171">
        <v>1.1000000000000001</v>
      </c>
      <c r="G4043" s="64">
        <f>VLOOKUP(D4043,upahbahan,3,FALSE)</f>
        <v>72000</v>
      </c>
      <c r="H4043" s="64">
        <f>F4043*G4043</f>
        <v>79200</v>
      </c>
    </row>
    <row r="4044" spans="3:11">
      <c r="C4044" s="83" t="s">
        <v>1216</v>
      </c>
      <c r="D4044" s="80"/>
      <c r="E4044" s="80"/>
      <c r="F4044" s="80"/>
      <c r="G4044" s="162"/>
      <c r="H4044" s="64">
        <f>SUM(H4043:H4043)</f>
        <v>79200</v>
      </c>
    </row>
    <row r="4045" spans="3:11">
      <c r="C4045" s="72" t="s">
        <v>1217</v>
      </c>
      <c r="D4045" s="59" t="s">
        <v>1218</v>
      </c>
      <c r="E4045" s="73"/>
      <c r="F4045" s="73"/>
      <c r="G4045" s="73"/>
      <c r="H4045" s="73"/>
    </row>
    <row r="4046" spans="3:11">
      <c r="C4046" s="83" t="s">
        <v>1219</v>
      </c>
      <c r="D4046" s="489"/>
      <c r="E4046" s="489"/>
      <c r="F4046" s="489"/>
      <c r="G4046" s="162"/>
      <c r="H4046" s="303">
        <f>SUM(H4045)</f>
        <v>0</v>
      </c>
    </row>
    <row r="4047" spans="3:11">
      <c r="C4047" s="58" t="s">
        <v>1220</v>
      </c>
      <c r="D4047" s="69" t="s">
        <v>1221</v>
      </c>
      <c r="E4047" s="70"/>
      <c r="F4047" s="70"/>
      <c r="G4047" s="71"/>
      <c r="H4047" s="304">
        <f>H4046+H4044+H4041</f>
        <v>122820</v>
      </c>
      <c r="I4047" s="319"/>
    </row>
    <row r="4048" spans="3:11">
      <c r="C4048" s="58" t="s">
        <v>1222</v>
      </c>
      <c r="D4048" s="69" t="s">
        <v>1325</v>
      </c>
      <c r="E4048" s="70"/>
      <c r="F4048" s="71"/>
      <c r="G4048" s="95">
        <f>$M$9</f>
        <v>0.1</v>
      </c>
      <c r="H4048" s="64">
        <f>H4047*G4048</f>
        <v>12282</v>
      </c>
      <c r="I4048" s="319"/>
    </row>
    <row r="4049" spans="3:11">
      <c r="C4049" s="58" t="s">
        <v>1223</v>
      </c>
      <c r="D4049" s="69" t="s">
        <v>1224</v>
      </c>
      <c r="E4049" s="70"/>
      <c r="F4049" s="70"/>
      <c r="G4049" s="71"/>
      <c r="H4049" s="305">
        <f>SUM(H4047:H4048)</f>
        <v>135102</v>
      </c>
      <c r="I4049" s="319"/>
    </row>
    <row r="4051" spans="3:11">
      <c r="C4051" s="53" t="s">
        <v>6770</v>
      </c>
      <c r="D4051" s="366" t="s">
        <v>6771</v>
      </c>
      <c r="E4051" s="315"/>
      <c r="F4051" s="315"/>
      <c r="G4051" s="315"/>
      <c r="H4051" s="315"/>
      <c r="I4051" s="56">
        <f>ROUNDDOWN(H4067,-2)</f>
        <v>268200</v>
      </c>
      <c r="J4051" s="159"/>
      <c r="K4051" s="325"/>
    </row>
    <row r="4052" spans="3:11" ht="27.6">
      <c r="C4052" s="300" t="s">
        <v>1197</v>
      </c>
      <c r="D4052" s="300" t="s">
        <v>1198</v>
      </c>
      <c r="E4052" s="300" t="s">
        <v>1199</v>
      </c>
      <c r="F4052" s="300" t="s">
        <v>1200</v>
      </c>
      <c r="G4052" s="300" t="s">
        <v>1201</v>
      </c>
      <c r="H4052" s="300" t="s">
        <v>1202</v>
      </c>
    </row>
    <row r="4053" spans="3:11">
      <c r="C4053" s="72" t="s">
        <v>1203</v>
      </c>
      <c r="D4053" s="59" t="s">
        <v>1204</v>
      </c>
      <c r="E4053" s="73"/>
      <c r="F4053" s="73"/>
      <c r="G4053" s="73"/>
      <c r="H4053" s="73"/>
    </row>
    <row r="4054" spans="3:11">
      <c r="C4054" s="301">
        <v>1</v>
      </c>
      <c r="D4054" s="59" t="s">
        <v>5</v>
      </c>
      <c r="E4054" s="302" t="s">
        <v>6</v>
      </c>
      <c r="F4054" s="74">
        <v>0.114</v>
      </c>
      <c r="G4054" s="64">
        <f>VLOOKUP(D4054,upahbahan,3,FALSE)</f>
        <v>100000</v>
      </c>
      <c r="H4054" s="64">
        <f t="shared" ref="H4054:H4057" si="397">F4054*G4054</f>
        <v>11400</v>
      </c>
    </row>
    <row r="4055" spans="3:11">
      <c r="C4055" s="301">
        <v>2</v>
      </c>
      <c r="D4055" s="59" t="s">
        <v>3330</v>
      </c>
      <c r="E4055" s="302" t="s">
        <v>6</v>
      </c>
      <c r="F4055" s="74">
        <v>0.191</v>
      </c>
      <c r="G4055" s="64">
        <f>VLOOKUP(D4055,upahbahan,3,FALSE)</f>
        <v>145000</v>
      </c>
      <c r="H4055" s="64">
        <f t="shared" si="397"/>
        <v>27695</v>
      </c>
    </row>
    <row r="4056" spans="3:11">
      <c r="C4056" s="301">
        <v>3</v>
      </c>
      <c r="D4056" s="59" t="s">
        <v>18</v>
      </c>
      <c r="E4056" s="302" t="s">
        <v>6</v>
      </c>
      <c r="F4056" s="74">
        <v>1.9E-2</v>
      </c>
      <c r="G4056" s="64">
        <f>VLOOKUP(D4056,upahbahan,3,FALSE)</f>
        <v>175000</v>
      </c>
      <c r="H4056" s="64">
        <f t="shared" si="397"/>
        <v>3325</v>
      </c>
    </row>
    <row r="4057" spans="3:11">
      <c r="C4057" s="301">
        <v>4</v>
      </c>
      <c r="D4057" s="59" t="s">
        <v>19</v>
      </c>
      <c r="E4057" s="302" t="s">
        <v>6</v>
      </c>
      <c r="F4057" s="74">
        <v>6.0000000000000001E-3</v>
      </c>
      <c r="G4057" s="64">
        <f>VLOOKUP(D4057,upahbahan,3,FALSE)</f>
        <v>200000</v>
      </c>
      <c r="H4057" s="64">
        <f t="shared" si="397"/>
        <v>1200</v>
      </c>
    </row>
    <row r="4058" spans="3:11">
      <c r="C4058" s="83" t="s">
        <v>1210</v>
      </c>
      <c r="D4058" s="80"/>
      <c r="E4058" s="80"/>
      <c r="F4058" s="187"/>
      <c r="G4058" s="218"/>
      <c r="H4058" s="64">
        <f>SUM(H4054:H4057)</f>
        <v>43620</v>
      </c>
      <c r="I4058" s="219"/>
    </row>
    <row r="4059" spans="3:11">
      <c r="C4059" s="72" t="s">
        <v>1211</v>
      </c>
      <c r="D4059" s="59" t="s">
        <v>1212</v>
      </c>
      <c r="E4059" s="73"/>
      <c r="F4059" s="205"/>
      <c r="G4059" s="73"/>
      <c r="H4059" s="73"/>
    </row>
    <row r="4060" spans="3:11" ht="27.6">
      <c r="C4060" s="72">
        <v>1</v>
      </c>
      <c r="D4060" s="59" t="s">
        <v>6768</v>
      </c>
      <c r="E4060" s="170" t="s">
        <v>2188</v>
      </c>
      <c r="F4060" s="171">
        <v>1.1000000000000001</v>
      </c>
      <c r="G4060" s="64">
        <f>VLOOKUP(D4060,upahbahan,3,FALSE)</f>
        <v>72000</v>
      </c>
      <c r="H4060" s="64">
        <f>F4060*G4060</f>
        <v>79200</v>
      </c>
    </row>
    <row r="4061" spans="3:11">
      <c r="C4061" s="72">
        <v>2</v>
      </c>
      <c r="D4061" s="59" t="s">
        <v>6742</v>
      </c>
      <c r="E4061" s="170" t="s">
        <v>2188</v>
      </c>
      <c r="F4061" s="171">
        <v>1.1000000000000001</v>
      </c>
      <c r="G4061" s="64">
        <f>VLOOKUP(D4061,upahbahan,3,FALSE)</f>
        <v>110000</v>
      </c>
      <c r="H4061" s="64">
        <f>F4061*G4061</f>
        <v>121000.00000000001</v>
      </c>
    </row>
    <row r="4062" spans="3:11">
      <c r="C4062" s="83" t="s">
        <v>1216</v>
      </c>
      <c r="D4062" s="80"/>
      <c r="E4062" s="80"/>
      <c r="F4062" s="80"/>
      <c r="G4062" s="162"/>
      <c r="H4062" s="64">
        <f>SUM(H4060:H4061)</f>
        <v>200200</v>
      </c>
    </row>
    <row r="4063" spans="3:11">
      <c r="C4063" s="72" t="s">
        <v>1217</v>
      </c>
      <c r="D4063" s="59" t="s">
        <v>1218</v>
      </c>
      <c r="E4063" s="73"/>
      <c r="F4063" s="73"/>
      <c r="G4063" s="73"/>
      <c r="H4063" s="73"/>
    </row>
    <row r="4064" spans="3:11">
      <c r="C4064" s="83" t="s">
        <v>1219</v>
      </c>
      <c r="D4064" s="489"/>
      <c r="E4064" s="489"/>
      <c r="F4064" s="489"/>
      <c r="G4064" s="162"/>
      <c r="H4064" s="303">
        <f>SUM(H4063)</f>
        <v>0</v>
      </c>
    </row>
    <row r="4065" spans="3:11">
      <c r="C4065" s="58" t="s">
        <v>1220</v>
      </c>
      <c r="D4065" s="69" t="s">
        <v>1221</v>
      </c>
      <c r="E4065" s="70"/>
      <c r="F4065" s="70"/>
      <c r="G4065" s="71"/>
      <c r="H4065" s="304">
        <f>H4064+H4062+H4058</f>
        <v>243820</v>
      </c>
      <c r="I4065" s="319"/>
    </row>
    <row r="4066" spans="3:11">
      <c r="C4066" s="58" t="s">
        <v>1222</v>
      </c>
      <c r="D4066" s="69" t="s">
        <v>1325</v>
      </c>
      <c r="E4066" s="70"/>
      <c r="F4066" s="71"/>
      <c r="G4066" s="95">
        <f>$M$9</f>
        <v>0.1</v>
      </c>
      <c r="H4066" s="64">
        <f>H4065*G4066</f>
        <v>24382</v>
      </c>
      <c r="I4066" s="319"/>
    </row>
    <row r="4067" spans="3:11">
      <c r="C4067" s="58" t="s">
        <v>1223</v>
      </c>
      <c r="D4067" s="69" t="s">
        <v>1224</v>
      </c>
      <c r="E4067" s="70"/>
      <c r="F4067" s="70"/>
      <c r="G4067" s="71"/>
      <c r="H4067" s="305">
        <f>SUM(H4065:H4066)</f>
        <v>268202</v>
      </c>
      <c r="I4067" s="319"/>
    </row>
    <row r="4070" spans="3:11">
      <c r="C4070" s="53" t="s">
        <v>6772</v>
      </c>
      <c r="D4070" s="366" t="s">
        <v>6773</v>
      </c>
      <c r="E4070" s="315"/>
      <c r="F4070" s="315"/>
      <c r="G4070" s="315"/>
      <c r="H4070" s="315"/>
      <c r="I4070" s="56">
        <f>ROUNDDOWN(H4085,-2)</f>
        <v>244300</v>
      </c>
      <c r="J4070" s="159"/>
      <c r="K4070" s="325"/>
    </row>
    <row r="4071" spans="3:11" ht="27.6">
      <c r="C4071" s="300" t="s">
        <v>1197</v>
      </c>
      <c r="D4071" s="300" t="s">
        <v>1198</v>
      </c>
      <c r="E4071" s="300" t="s">
        <v>1199</v>
      </c>
      <c r="F4071" s="300" t="s">
        <v>1200</v>
      </c>
      <c r="G4071" s="300" t="s">
        <v>1201</v>
      </c>
      <c r="H4071" s="300" t="s">
        <v>1202</v>
      </c>
    </row>
    <row r="4072" spans="3:11">
      <c r="C4072" s="72" t="s">
        <v>1203</v>
      </c>
      <c r="D4072" s="59" t="s">
        <v>1204</v>
      </c>
      <c r="E4072" s="73"/>
      <c r="F4072" s="73"/>
      <c r="G4072" s="73"/>
      <c r="H4072" s="73"/>
    </row>
    <row r="4073" spans="3:11">
      <c r="C4073" s="301">
        <v>1</v>
      </c>
      <c r="D4073" s="59" t="s">
        <v>5</v>
      </c>
      <c r="E4073" s="302" t="s">
        <v>6</v>
      </c>
      <c r="F4073" s="74">
        <v>0.16700000000000001</v>
      </c>
      <c r="G4073" s="64">
        <f>VLOOKUP(D4073,upahbahan,3,FALSE)</f>
        <v>100000</v>
      </c>
      <c r="H4073" s="64">
        <f t="shared" ref="H4073:H4076" si="398">F4073*G4073</f>
        <v>16700</v>
      </c>
    </row>
    <row r="4074" spans="3:11">
      <c r="C4074" s="301">
        <v>2</v>
      </c>
      <c r="D4074" s="59" t="s">
        <v>3330</v>
      </c>
      <c r="E4074" s="302" t="s">
        <v>6</v>
      </c>
      <c r="F4074" s="74">
        <v>0.27800000000000002</v>
      </c>
      <c r="G4074" s="64">
        <f>VLOOKUP(D4074,upahbahan,3,FALSE)</f>
        <v>145000</v>
      </c>
      <c r="H4074" s="64">
        <f t="shared" si="398"/>
        <v>40310</v>
      </c>
    </row>
    <row r="4075" spans="3:11">
      <c r="C4075" s="301">
        <v>3</v>
      </c>
      <c r="D4075" s="59" t="s">
        <v>18</v>
      </c>
      <c r="E4075" s="302" t="s">
        <v>6</v>
      </c>
      <c r="F4075" s="74">
        <v>2.8000000000000001E-2</v>
      </c>
      <c r="G4075" s="64">
        <f>VLOOKUP(D4075,upahbahan,3,FALSE)</f>
        <v>175000</v>
      </c>
      <c r="H4075" s="64">
        <f t="shared" si="398"/>
        <v>4900</v>
      </c>
    </row>
    <row r="4076" spans="3:11">
      <c r="C4076" s="301">
        <v>4</v>
      </c>
      <c r="D4076" s="59" t="s">
        <v>19</v>
      </c>
      <c r="E4076" s="302" t="s">
        <v>6</v>
      </c>
      <c r="F4076" s="74">
        <v>8.9999999999999993E-3</v>
      </c>
      <c r="G4076" s="64">
        <f>VLOOKUP(D4076,upahbahan,3,FALSE)</f>
        <v>200000</v>
      </c>
      <c r="H4076" s="64">
        <f t="shared" si="398"/>
        <v>1799.9999999999998</v>
      </c>
    </row>
    <row r="4077" spans="3:11">
      <c r="C4077" s="83" t="s">
        <v>1210</v>
      </c>
      <c r="D4077" s="80"/>
      <c r="E4077" s="80"/>
      <c r="F4077" s="187"/>
      <c r="G4077" s="218"/>
      <c r="H4077" s="64">
        <f>SUM(H4073:H4076)</f>
        <v>63710</v>
      </c>
      <c r="I4077" s="219"/>
    </row>
    <row r="4078" spans="3:11">
      <c r="C4078" s="72" t="s">
        <v>1211</v>
      </c>
      <c r="D4078" s="59" t="s">
        <v>1212</v>
      </c>
      <c r="E4078" s="73"/>
      <c r="F4078" s="205"/>
      <c r="G4078" s="73"/>
      <c r="H4078" s="73"/>
    </row>
    <row r="4079" spans="3:11" ht="27.6">
      <c r="C4079" s="72">
        <v>1</v>
      </c>
      <c r="D4079" s="59" t="s">
        <v>6774</v>
      </c>
      <c r="E4079" s="170" t="s">
        <v>2188</v>
      </c>
      <c r="F4079" s="171">
        <v>1.1000000000000001</v>
      </c>
      <c r="G4079" s="64">
        <f>VLOOKUP(D4079,upahbahan,3,FALSE)</f>
        <v>144000</v>
      </c>
      <c r="H4079" s="64">
        <f>F4079*G4079</f>
        <v>158400</v>
      </c>
    </row>
    <row r="4080" spans="3:11">
      <c r="C4080" s="83" t="s">
        <v>1216</v>
      </c>
      <c r="D4080" s="80"/>
      <c r="E4080" s="80"/>
      <c r="F4080" s="80"/>
      <c r="G4080" s="162"/>
      <c r="H4080" s="64">
        <f>SUM(H4079:H4079)</f>
        <v>158400</v>
      </c>
    </row>
    <row r="4081" spans="3:11">
      <c r="C4081" s="72" t="s">
        <v>1217</v>
      </c>
      <c r="D4081" s="59" t="s">
        <v>1218</v>
      </c>
      <c r="E4081" s="73"/>
      <c r="F4081" s="73"/>
      <c r="G4081" s="73"/>
      <c r="H4081" s="73"/>
    </row>
    <row r="4082" spans="3:11">
      <c r="C4082" s="83" t="s">
        <v>1219</v>
      </c>
      <c r="D4082" s="489"/>
      <c r="E4082" s="489"/>
      <c r="F4082" s="489"/>
      <c r="G4082" s="162"/>
      <c r="H4082" s="303">
        <f>SUM(H4081)</f>
        <v>0</v>
      </c>
    </row>
    <row r="4083" spans="3:11">
      <c r="C4083" s="58" t="s">
        <v>1220</v>
      </c>
      <c r="D4083" s="69" t="s">
        <v>1221</v>
      </c>
      <c r="E4083" s="70"/>
      <c r="F4083" s="70"/>
      <c r="G4083" s="71"/>
      <c r="H4083" s="304">
        <f>H4082+H4080+H4077</f>
        <v>222110</v>
      </c>
      <c r="I4083" s="319"/>
    </row>
    <row r="4084" spans="3:11">
      <c r="C4084" s="58" t="s">
        <v>1222</v>
      </c>
      <c r="D4084" s="69" t="s">
        <v>1325</v>
      </c>
      <c r="E4084" s="70"/>
      <c r="F4084" s="71"/>
      <c r="G4084" s="95">
        <f>$M$9</f>
        <v>0.1</v>
      </c>
      <c r="H4084" s="64">
        <f>H4083*G4084</f>
        <v>22211</v>
      </c>
      <c r="I4084" s="319"/>
    </row>
    <row r="4085" spans="3:11">
      <c r="C4085" s="58" t="s">
        <v>1223</v>
      </c>
      <c r="D4085" s="69" t="s">
        <v>1224</v>
      </c>
      <c r="E4085" s="70"/>
      <c r="F4085" s="70"/>
      <c r="G4085" s="71"/>
      <c r="H4085" s="305">
        <f>SUM(H4083:H4084)</f>
        <v>244321</v>
      </c>
      <c r="I4085" s="319"/>
    </row>
    <row r="4087" spans="3:11">
      <c r="C4087" s="53" t="s">
        <v>6775</v>
      </c>
      <c r="D4087" s="366" t="s">
        <v>6776</v>
      </c>
      <c r="E4087" s="315"/>
      <c r="F4087" s="315"/>
      <c r="G4087" s="315"/>
      <c r="H4087" s="315"/>
      <c r="I4087" s="56">
        <f>ROUNDDOWN(H4103,-2)</f>
        <v>377400</v>
      </c>
      <c r="J4087" s="159"/>
      <c r="K4087" s="325"/>
    </row>
    <row r="4088" spans="3:11" ht="27.6">
      <c r="C4088" s="300" t="s">
        <v>1197</v>
      </c>
      <c r="D4088" s="300" t="s">
        <v>1198</v>
      </c>
      <c r="E4088" s="300" t="s">
        <v>1199</v>
      </c>
      <c r="F4088" s="300" t="s">
        <v>1200</v>
      </c>
      <c r="G4088" s="300" t="s">
        <v>1201</v>
      </c>
      <c r="H4088" s="300" t="s">
        <v>1202</v>
      </c>
    </row>
    <row r="4089" spans="3:11">
      <c r="C4089" s="72" t="s">
        <v>1203</v>
      </c>
      <c r="D4089" s="59" t="s">
        <v>1204</v>
      </c>
      <c r="E4089" s="73"/>
      <c r="F4089" s="73"/>
      <c r="G4089" s="73"/>
      <c r="H4089" s="73"/>
    </row>
    <row r="4090" spans="3:11">
      <c r="C4090" s="301">
        <v>1</v>
      </c>
      <c r="D4090" s="59" t="s">
        <v>5</v>
      </c>
      <c r="E4090" s="302" t="s">
        <v>6</v>
      </c>
      <c r="F4090" s="74">
        <v>0.16700000000000001</v>
      </c>
      <c r="G4090" s="64">
        <f>VLOOKUP(D4090,upahbahan,3,FALSE)</f>
        <v>100000</v>
      </c>
      <c r="H4090" s="64">
        <f t="shared" ref="H4090:H4093" si="399">F4090*G4090</f>
        <v>16700</v>
      </c>
    </row>
    <row r="4091" spans="3:11">
      <c r="C4091" s="301">
        <v>2</v>
      </c>
      <c r="D4091" s="59" t="s">
        <v>3330</v>
      </c>
      <c r="E4091" s="302" t="s">
        <v>6</v>
      </c>
      <c r="F4091" s="74">
        <v>0.27800000000000002</v>
      </c>
      <c r="G4091" s="64">
        <f>VLOOKUP(D4091,upahbahan,3,FALSE)</f>
        <v>145000</v>
      </c>
      <c r="H4091" s="64">
        <f t="shared" si="399"/>
        <v>40310</v>
      </c>
    </row>
    <row r="4092" spans="3:11">
      <c r="C4092" s="301">
        <v>3</v>
      </c>
      <c r="D4092" s="59" t="s">
        <v>18</v>
      </c>
      <c r="E4092" s="302" t="s">
        <v>6</v>
      </c>
      <c r="F4092" s="74">
        <v>2.8000000000000001E-2</v>
      </c>
      <c r="G4092" s="64">
        <f>VLOOKUP(D4092,upahbahan,3,FALSE)</f>
        <v>175000</v>
      </c>
      <c r="H4092" s="64">
        <f t="shared" si="399"/>
        <v>4900</v>
      </c>
    </row>
    <row r="4093" spans="3:11">
      <c r="C4093" s="301">
        <v>4</v>
      </c>
      <c r="D4093" s="59" t="s">
        <v>19</v>
      </c>
      <c r="E4093" s="302" t="s">
        <v>6</v>
      </c>
      <c r="F4093" s="74">
        <v>8.9999999999999993E-3</v>
      </c>
      <c r="G4093" s="64">
        <f>VLOOKUP(D4093,upahbahan,3,FALSE)</f>
        <v>200000</v>
      </c>
      <c r="H4093" s="64">
        <f t="shared" si="399"/>
        <v>1799.9999999999998</v>
      </c>
    </row>
    <row r="4094" spans="3:11">
      <c r="C4094" s="83" t="s">
        <v>1210</v>
      </c>
      <c r="D4094" s="80"/>
      <c r="E4094" s="80"/>
      <c r="F4094" s="187"/>
      <c r="G4094" s="218"/>
      <c r="H4094" s="64">
        <f>SUM(H4090:H4093)</f>
        <v>63710</v>
      </c>
      <c r="I4094" s="219"/>
    </row>
    <row r="4095" spans="3:11">
      <c r="C4095" s="72" t="s">
        <v>1211</v>
      </c>
      <c r="D4095" s="59" t="s">
        <v>1212</v>
      </c>
      <c r="E4095" s="73"/>
      <c r="F4095" s="205"/>
      <c r="G4095" s="73"/>
      <c r="H4095" s="73"/>
    </row>
    <row r="4096" spans="3:11" ht="27.6">
      <c r="C4096" s="72">
        <v>1</v>
      </c>
      <c r="D4096" s="59" t="s">
        <v>6774</v>
      </c>
      <c r="E4096" s="170" t="s">
        <v>2188</v>
      </c>
      <c r="F4096" s="171">
        <v>1.1000000000000001</v>
      </c>
      <c r="G4096" s="64">
        <f>VLOOKUP(D4096,upahbahan,3,FALSE)</f>
        <v>144000</v>
      </c>
      <c r="H4096" s="64">
        <f>F4096*G4096</f>
        <v>158400</v>
      </c>
    </row>
    <row r="4097" spans="3:11">
      <c r="C4097" s="72">
        <v>2</v>
      </c>
      <c r="D4097" s="59" t="s">
        <v>6742</v>
      </c>
      <c r="E4097" s="170" t="s">
        <v>2188</v>
      </c>
      <c r="F4097" s="171">
        <v>1.1000000000000001</v>
      </c>
      <c r="G4097" s="64">
        <f>VLOOKUP(D4097,upahbahan,3,FALSE)</f>
        <v>110000</v>
      </c>
      <c r="H4097" s="64">
        <f>F4097*G4097</f>
        <v>121000.00000000001</v>
      </c>
    </row>
    <row r="4098" spans="3:11">
      <c r="C4098" s="83" t="s">
        <v>1216</v>
      </c>
      <c r="D4098" s="80"/>
      <c r="E4098" s="80"/>
      <c r="F4098" s="80"/>
      <c r="G4098" s="162"/>
      <c r="H4098" s="64">
        <f>SUM(H4096:H4097)</f>
        <v>279400</v>
      </c>
    </row>
    <row r="4099" spans="3:11">
      <c r="C4099" s="72" t="s">
        <v>1217</v>
      </c>
      <c r="D4099" s="59" t="s">
        <v>1218</v>
      </c>
      <c r="E4099" s="73"/>
      <c r="F4099" s="73"/>
      <c r="G4099" s="73"/>
      <c r="H4099" s="73"/>
    </row>
    <row r="4100" spans="3:11">
      <c r="C4100" s="83" t="s">
        <v>1219</v>
      </c>
      <c r="D4100" s="489"/>
      <c r="E4100" s="489"/>
      <c r="F4100" s="489"/>
      <c r="G4100" s="162"/>
      <c r="H4100" s="303">
        <f>SUM(H4099)</f>
        <v>0</v>
      </c>
    </row>
    <row r="4101" spans="3:11">
      <c r="C4101" s="58" t="s">
        <v>1220</v>
      </c>
      <c r="D4101" s="69" t="s">
        <v>1221</v>
      </c>
      <c r="E4101" s="70"/>
      <c r="F4101" s="70"/>
      <c r="G4101" s="71"/>
      <c r="H4101" s="304">
        <f>H4100+H4098+H4094</f>
        <v>343110</v>
      </c>
      <c r="I4101" s="319"/>
    </row>
    <row r="4102" spans="3:11">
      <c r="C4102" s="58" t="s">
        <v>1222</v>
      </c>
      <c r="D4102" s="69" t="s">
        <v>1325</v>
      </c>
      <c r="E4102" s="70"/>
      <c r="F4102" s="71"/>
      <c r="G4102" s="95">
        <f>$M$9</f>
        <v>0.1</v>
      </c>
      <c r="H4102" s="64">
        <f>H4101*G4102</f>
        <v>34311</v>
      </c>
      <c r="I4102" s="319"/>
    </row>
    <row r="4103" spans="3:11">
      <c r="C4103" s="58" t="s">
        <v>1223</v>
      </c>
      <c r="D4103" s="69" t="s">
        <v>1224</v>
      </c>
      <c r="E4103" s="70"/>
      <c r="F4103" s="70"/>
      <c r="G4103" s="71"/>
      <c r="H4103" s="305">
        <f>SUM(H4101:H4102)</f>
        <v>377421</v>
      </c>
      <c r="I4103" s="319"/>
    </row>
    <row r="4105" spans="3:11">
      <c r="C4105" s="53" t="s">
        <v>6777</v>
      </c>
      <c r="D4105" s="366" t="s">
        <v>6778</v>
      </c>
      <c r="E4105" s="315"/>
      <c r="F4105" s="315"/>
      <c r="G4105" s="315"/>
      <c r="H4105" s="315"/>
      <c r="I4105" s="56">
        <f>ROUNDDOWN(H4121,-2)</f>
        <v>3528200</v>
      </c>
      <c r="J4105" s="159"/>
      <c r="K4105" s="325"/>
    </row>
    <row r="4106" spans="3:11" ht="27.6">
      <c r="C4106" s="300" t="s">
        <v>1197</v>
      </c>
      <c r="D4106" s="300" t="s">
        <v>1198</v>
      </c>
      <c r="E4106" s="300" t="s">
        <v>1199</v>
      </c>
      <c r="F4106" s="300" t="s">
        <v>1200</v>
      </c>
      <c r="G4106" s="300" t="s">
        <v>1201</v>
      </c>
      <c r="H4106" s="300" t="s">
        <v>1202</v>
      </c>
    </row>
    <row r="4107" spans="3:11">
      <c r="C4107" s="72" t="s">
        <v>1203</v>
      </c>
      <c r="D4107" s="59" t="s">
        <v>1204</v>
      </c>
      <c r="E4107" s="73"/>
      <c r="F4107" s="73"/>
      <c r="G4107" s="73"/>
      <c r="H4107" s="73"/>
    </row>
    <row r="4108" spans="3:11">
      <c r="C4108" s="301">
        <v>1</v>
      </c>
      <c r="D4108" s="59" t="s">
        <v>5</v>
      </c>
      <c r="E4108" s="302" t="s">
        <v>6</v>
      </c>
      <c r="F4108" s="74">
        <v>1.9350000000000001</v>
      </c>
      <c r="G4108" s="64">
        <f>VLOOKUP(D4108,upahbahan,3,FALSE)</f>
        <v>100000</v>
      </c>
      <c r="H4108" s="64">
        <f t="shared" ref="H4108:H4111" si="400">F4108*G4108</f>
        <v>193500</v>
      </c>
    </row>
    <row r="4109" spans="3:11">
      <c r="C4109" s="301">
        <v>2</v>
      </c>
      <c r="D4109" s="59" t="s">
        <v>3330</v>
      </c>
      <c r="E4109" s="302" t="s">
        <v>6</v>
      </c>
      <c r="F4109" s="74">
        <v>2.33</v>
      </c>
      <c r="G4109" s="64">
        <f>VLOOKUP(D4109,upahbahan,3,FALSE)</f>
        <v>145000</v>
      </c>
      <c r="H4109" s="64">
        <f t="shared" si="400"/>
        <v>337850</v>
      </c>
    </row>
    <row r="4110" spans="3:11">
      <c r="C4110" s="301">
        <v>3</v>
      </c>
      <c r="D4110" s="59" t="s">
        <v>18</v>
      </c>
      <c r="E4110" s="302" t="s">
        <v>6</v>
      </c>
      <c r="F4110" s="74">
        <v>0.23300000000000001</v>
      </c>
      <c r="G4110" s="64">
        <f>VLOOKUP(D4110,upahbahan,3,FALSE)</f>
        <v>175000</v>
      </c>
      <c r="H4110" s="64">
        <f t="shared" si="400"/>
        <v>40775</v>
      </c>
    </row>
    <row r="4111" spans="3:11">
      <c r="C4111" s="301">
        <v>4</v>
      </c>
      <c r="D4111" s="59" t="s">
        <v>19</v>
      </c>
      <c r="E4111" s="302" t="s">
        <v>6</v>
      </c>
      <c r="F4111" s="74">
        <v>7.8E-2</v>
      </c>
      <c r="G4111" s="64">
        <f>VLOOKUP(D4111,upahbahan,3,FALSE)</f>
        <v>200000</v>
      </c>
      <c r="H4111" s="64">
        <f t="shared" si="400"/>
        <v>15600</v>
      </c>
    </row>
    <row r="4112" spans="3:11">
      <c r="C4112" s="83" t="s">
        <v>1210</v>
      </c>
      <c r="D4112" s="80"/>
      <c r="E4112" s="80"/>
      <c r="F4112" s="187"/>
      <c r="G4112" s="218"/>
      <c r="H4112" s="64">
        <f>SUM(H4108:H4111)</f>
        <v>587725</v>
      </c>
      <c r="I4112" s="219"/>
    </row>
    <row r="4113" spans="3:11">
      <c r="C4113" s="72" t="s">
        <v>1211</v>
      </c>
      <c r="D4113" s="59" t="s">
        <v>1212</v>
      </c>
      <c r="E4113" s="73"/>
      <c r="F4113" s="205"/>
      <c r="G4113" s="73"/>
      <c r="H4113" s="73"/>
    </row>
    <row r="4114" spans="3:11">
      <c r="C4114" s="72">
        <v>1</v>
      </c>
      <c r="D4114" s="59" t="s">
        <v>6779</v>
      </c>
      <c r="E4114" s="170" t="s">
        <v>2188</v>
      </c>
      <c r="F4114" s="171">
        <v>1.05</v>
      </c>
      <c r="G4114" s="64">
        <f>VLOOKUP(D4114,upahbahan,3,FALSE)</f>
        <v>495000</v>
      </c>
      <c r="H4114" s="64">
        <f>F4114*G4114</f>
        <v>519750</v>
      </c>
    </row>
    <row r="4115" spans="3:11">
      <c r="C4115" s="72">
        <v>2</v>
      </c>
      <c r="D4115" s="59" t="s">
        <v>6780</v>
      </c>
      <c r="E4115" s="170" t="s">
        <v>2188</v>
      </c>
      <c r="F4115" s="171">
        <v>1.05</v>
      </c>
      <c r="G4115" s="64">
        <f>VLOOKUP(D4115,upahbahan,3,FALSE)</f>
        <v>2000000</v>
      </c>
      <c r="H4115" s="64">
        <f>F4115*G4115</f>
        <v>2100000</v>
      </c>
    </row>
    <row r="4116" spans="3:11">
      <c r="C4116" s="83" t="s">
        <v>1216</v>
      </c>
      <c r="D4116" s="80"/>
      <c r="E4116" s="80"/>
      <c r="F4116" s="80"/>
      <c r="G4116" s="162"/>
      <c r="H4116" s="64">
        <f>SUM(H4114:H4115)</f>
        <v>2619750</v>
      </c>
    </row>
    <row r="4117" spans="3:11">
      <c r="C4117" s="72" t="s">
        <v>1217</v>
      </c>
      <c r="D4117" s="59" t="s">
        <v>1218</v>
      </c>
      <c r="E4117" s="73"/>
      <c r="F4117" s="73"/>
      <c r="G4117" s="73"/>
      <c r="H4117" s="73"/>
    </row>
    <row r="4118" spans="3:11">
      <c r="C4118" s="83" t="s">
        <v>1219</v>
      </c>
      <c r="D4118" s="489"/>
      <c r="E4118" s="489"/>
      <c r="F4118" s="489"/>
      <c r="G4118" s="162"/>
      <c r="H4118" s="303">
        <f>SUM(H4117)</f>
        <v>0</v>
      </c>
    </row>
    <row r="4119" spans="3:11">
      <c r="C4119" s="58" t="s">
        <v>1220</v>
      </c>
      <c r="D4119" s="69" t="s">
        <v>1221</v>
      </c>
      <c r="E4119" s="70"/>
      <c r="F4119" s="70"/>
      <c r="G4119" s="71"/>
      <c r="H4119" s="304">
        <f>H4118+H4116+H4112</f>
        <v>3207475</v>
      </c>
      <c r="I4119" s="319"/>
    </row>
    <row r="4120" spans="3:11">
      <c r="C4120" s="58" t="s">
        <v>1222</v>
      </c>
      <c r="D4120" s="69" t="s">
        <v>1325</v>
      </c>
      <c r="E4120" s="70"/>
      <c r="F4120" s="71"/>
      <c r="G4120" s="95">
        <f>$M$9</f>
        <v>0.1</v>
      </c>
      <c r="H4120" s="64">
        <f>H4119*G4120</f>
        <v>320747.5</v>
      </c>
      <c r="I4120" s="319"/>
    </row>
    <row r="4121" spans="3:11">
      <c r="C4121" s="58" t="s">
        <v>1223</v>
      </c>
      <c r="D4121" s="69" t="s">
        <v>1224</v>
      </c>
      <c r="E4121" s="70"/>
      <c r="F4121" s="70"/>
      <c r="G4121" s="71"/>
      <c r="H4121" s="305">
        <f>SUM(H4119:H4120)</f>
        <v>3528222.5</v>
      </c>
      <c r="I4121" s="319"/>
    </row>
    <row r="4123" spans="3:11">
      <c r="C4123" s="53" t="s">
        <v>6781</v>
      </c>
      <c r="D4123" s="366" t="s">
        <v>6782</v>
      </c>
      <c r="E4123" s="315"/>
      <c r="F4123" s="315"/>
      <c r="G4123" s="315"/>
      <c r="H4123" s="315"/>
      <c r="I4123" s="56">
        <f>ROUNDDOWN(H4139,-2)</f>
        <v>3972100</v>
      </c>
      <c r="J4123" s="159"/>
      <c r="K4123" s="325"/>
    </row>
    <row r="4124" spans="3:11" ht="27.6">
      <c r="C4124" s="300" t="s">
        <v>1197</v>
      </c>
      <c r="D4124" s="300" t="s">
        <v>1198</v>
      </c>
      <c r="E4124" s="300" t="s">
        <v>1199</v>
      </c>
      <c r="F4124" s="300" t="s">
        <v>1200</v>
      </c>
      <c r="G4124" s="300" t="s">
        <v>1201</v>
      </c>
      <c r="H4124" s="300" t="s">
        <v>1202</v>
      </c>
    </row>
    <row r="4125" spans="3:11">
      <c r="C4125" s="72" t="s">
        <v>1203</v>
      </c>
      <c r="D4125" s="59" t="s">
        <v>1204</v>
      </c>
      <c r="E4125" s="73"/>
      <c r="F4125" s="73"/>
      <c r="G4125" s="73"/>
      <c r="H4125" s="73"/>
    </row>
    <row r="4126" spans="3:11">
      <c r="C4126" s="301">
        <v>1</v>
      </c>
      <c r="D4126" s="59" t="s">
        <v>5</v>
      </c>
      <c r="E4126" s="302" t="s">
        <v>6</v>
      </c>
      <c r="F4126" s="74">
        <v>2.0289999999999999</v>
      </c>
      <c r="G4126" s="64">
        <f>VLOOKUP(D4126,upahbahan,3,FALSE)</f>
        <v>100000</v>
      </c>
      <c r="H4126" s="64">
        <f t="shared" ref="H4126:H4129" si="401">F4126*G4126</f>
        <v>202900</v>
      </c>
    </row>
    <row r="4127" spans="3:11">
      <c r="C4127" s="301">
        <v>2</v>
      </c>
      <c r="D4127" s="59" t="s">
        <v>3330</v>
      </c>
      <c r="E4127" s="302" t="s">
        <v>6</v>
      </c>
      <c r="F4127" s="74">
        <v>3.3879999999999999</v>
      </c>
      <c r="G4127" s="64">
        <f>VLOOKUP(D4127,upahbahan,3,FALSE)</f>
        <v>145000</v>
      </c>
      <c r="H4127" s="64">
        <f t="shared" si="401"/>
        <v>491260</v>
      </c>
    </row>
    <row r="4128" spans="3:11">
      <c r="C4128" s="301">
        <v>3</v>
      </c>
      <c r="D4128" s="59" t="s">
        <v>18</v>
      </c>
      <c r="E4128" s="302" t="s">
        <v>6</v>
      </c>
      <c r="F4128" s="74">
        <v>0.33900000000000002</v>
      </c>
      <c r="G4128" s="64">
        <f>VLOOKUP(D4128,upahbahan,3,FALSE)</f>
        <v>175000</v>
      </c>
      <c r="H4128" s="64">
        <f t="shared" si="401"/>
        <v>59325.000000000007</v>
      </c>
    </row>
    <row r="4129" spans="3:11">
      <c r="C4129" s="301">
        <v>4</v>
      </c>
      <c r="D4129" s="59" t="s">
        <v>19</v>
      </c>
      <c r="E4129" s="302" t="s">
        <v>6</v>
      </c>
      <c r="F4129" s="74">
        <v>0.113</v>
      </c>
      <c r="G4129" s="64">
        <f>VLOOKUP(D4129,upahbahan,3,FALSE)</f>
        <v>200000</v>
      </c>
      <c r="H4129" s="64">
        <f t="shared" si="401"/>
        <v>22600</v>
      </c>
    </row>
    <row r="4130" spans="3:11">
      <c r="C4130" s="83" t="s">
        <v>1210</v>
      </c>
      <c r="D4130" s="80"/>
      <c r="E4130" s="80"/>
      <c r="F4130" s="187"/>
      <c r="G4130" s="218"/>
      <c r="H4130" s="64">
        <f>SUM(H4126:H4129)</f>
        <v>776085</v>
      </c>
      <c r="I4130" s="219"/>
    </row>
    <row r="4131" spans="3:11">
      <c r="C4131" s="72" t="s">
        <v>1211</v>
      </c>
      <c r="D4131" s="59" t="s">
        <v>1212</v>
      </c>
      <c r="E4131" s="73"/>
      <c r="F4131" s="205"/>
      <c r="G4131" s="73"/>
      <c r="H4131" s="73"/>
    </row>
    <row r="4132" spans="3:11" ht="27.6">
      <c r="C4132" s="72">
        <v>1</v>
      </c>
      <c r="D4132" s="59" t="s">
        <v>6783</v>
      </c>
      <c r="E4132" s="170" t="s">
        <v>2188</v>
      </c>
      <c r="F4132" s="171">
        <v>1.05</v>
      </c>
      <c r="G4132" s="64">
        <f>VLOOKUP(D4132,upahbahan,3,FALSE)</f>
        <v>700000</v>
      </c>
      <c r="H4132" s="64">
        <f>F4132*G4132</f>
        <v>735000</v>
      </c>
    </row>
    <row r="4133" spans="3:11">
      <c r="C4133" s="72">
        <v>2</v>
      </c>
      <c r="D4133" s="59" t="s">
        <v>6780</v>
      </c>
      <c r="E4133" s="170" t="s">
        <v>2188</v>
      </c>
      <c r="F4133" s="171">
        <v>1.05</v>
      </c>
      <c r="G4133" s="64">
        <f>VLOOKUP(D4133,upahbahan,3,FALSE)</f>
        <v>2000000</v>
      </c>
      <c r="H4133" s="64">
        <f>F4133*G4133</f>
        <v>2100000</v>
      </c>
    </row>
    <row r="4134" spans="3:11">
      <c r="C4134" s="83" t="s">
        <v>1216</v>
      </c>
      <c r="D4134" s="80"/>
      <c r="E4134" s="80"/>
      <c r="F4134" s="80"/>
      <c r="G4134" s="162"/>
      <c r="H4134" s="64">
        <f>SUM(H4132:H4133)</f>
        <v>2835000</v>
      </c>
    </row>
    <row r="4135" spans="3:11">
      <c r="C4135" s="72" t="s">
        <v>1217</v>
      </c>
      <c r="D4135" s="59" t="s">
        <v>1218</v>
      </c>
      <c r="E4135" s="73"/>
      <c r="F4135" s="73"/>
      <c r="G4135" s="73"/>
      <c r="H4135" s="73"/>
    </row>
    <row r="4136" spans="3:11">
      <c r="C4136" s="83" t="s">
        <v>1219</v>
      </c>
      <c r="D4136" s="489"/>
      <c r="E4136" s="489"/>
      <c r="F4136" s="489"/>
      <c r="G4136" s="162"/>
      <c r="H4136" s="303">
        <f>SUM(H4135)</f>
        <v>0</v>
      </c>
    </row>
    <row r="4137" spans="3:11">
      <c r="C4137" s="58" t="s">
        <v>1220</v>
      </c>
      <c r="D4137" s="69" t="s">
        <v>1221</v>
      </c>
      <c r="E4137" s="70"/>
      <c r="F4137" s="70"/>
      <c r="G4137" s="71"/>
      <c r="H4137" s="304">
        <f>H4136+H4134+H4130</f>
        <v>3611085</v>
      </c>
      <c r="I4137" s="319"/>
    </row>
    <row r="4138" spans="3:11">
      <c r="C4138" s="58" t="s">
        <v>1222</v>
      </c>
      <c r="D4138" s="69" t="s">
        <v>1325</v>
      </c>
      <c r="E4138" s="70"/>
      <c r="F4138" s="71"/>
      <c r="G4138" s="95">
        <f>$M$9</f>
        <v>0.1</v>
      </c>
      <c r="H4138" s="64">
        <f>H4137*G4138</f>
        <v>361108.5</v>
      </c>
      <c r="I4138" s="319"/>
    </row>
    <row r="4139" spans="3:11">
      <c r="C4139" s="58" t="s">
        <v>1223</v>
      </c>
      <c r="D4139" s="69" t="s">
        <v>1224</v>
      </c>
      <c r="E4139" s="70"/>
      <c r="F4139" s="70"/>
      <c r="G4139" s="71"/>
      <c r="H4139" s="305">
        <f>SUM(H4137:H4138)</f>
        <v>3972193.5</v>
      </c>
      <c r="I4139" s="319"/>
    </row>
    <row r="4141" spans="3:11">
      <c r="C4141" s="53" t="s">
        <v>6784</v>
      </c>
      <c r="D4141" s="366" t="s">
        <v>6785</v>
      </c>
      <c r="E4141" s="315"/>
      <c r="F4141" s="315"/>
      <c r="G4141" s="315"/>
      <c r="H4141" s="315"/>
      <c r="I4141" s="56">
        <f>ROUNDDOWN(H4156,-2)</f>
        <v>294700</v>
      </c>
      <c r="J4141" s="159"/>
      <c r="K4141" s="325"/>
    </row>
    <row r="4142" spans="3:11" ht="27.6">
      <c r="C4142" s="300" t="s">
        <v>1197</v>
      </c>
      <c r="D4142" s="300" t="s">
        <v>1198</v>
      </c>
      <c r="E4142" s="300" t="s">
        <v>1199</v>
      </c>
      <c r="F4142" s="300" t="s">
        <v>1200</v>
      </c>
      <c r="G4142" s="300" t="s">
        <v>1201</v>
      </c>
      <c r="H4142" s="300" t="s">
        <v>1202</v>
      </c>
    </row>
    <row r="4143" spans="3:11">
      <c r="C4143" s="72" t="s">
        <v>1203</v>
      </c>
      <c r="D4143" s="59" t="s">
        <v>1204</v>
      </c>
      <c r="E4143" s="73"/>
      <c r="F4143" s="73"/>
      <c r="G4143" s="73"/>
      <c r="H4143" s="73"/>
    </row>
    <row r="4144" spans="3:11">
      <c r="C4144" s="301">
        <v>1</v>
      </c>
      <c r="D4144" s="59" t="s">
        <v>5</v>
      </c>
      <c r="E4144" s="302" t="s">
        <v>6</v>
      </c>
      <c r="F4144" s="74">
        <v>0.255</v>
      </c>
      <c r="G4144" s="64">
        <f>VLOOKUP(D4144,upahbahan,3,FALSE)</f>
        <v>100000</v>
      </c>
      <c r="H4144" s="64">
        <f t="shared" ref="H4144:H4147" si="402">F4144*G4144</f>
        <v>25500</v>
      </c>
    </row>
    <row r="4145" spans="3:11">
      <c r="C4145" s="301">
        <v>2</v>
      </c>
      <c r="D4145" s="59" t="s">
        <v>3330</v>
      </c>
      <c r="E4145" s="302" t="s">
        <v>6</v>
      </c>
      <c r="F4145" s="74">
        <v>0.42499999999999999</v>
      </c>
      <c r="G4145" s="64">
        <f>VLOOKUP(D4145,upahbahan,3,FALSE)</f>
        <v>145000</v>
      </c>
      <c r="H4145" s="64">
        <f t="shared" si="402"/>
        <v>61625</v>
      </c>
    </row>
    <row r="4146" spans="3:11">
      <c r="C4146" s="301">
        <v>3</v>
      </c>
      <c r="D4146" s="59" t="s">
        <v>18</v>
      </c>
      <c r="E4146" s="302" t="s">
        <v>6</v>
      </c>
      <c r="F4146" s="74">
        <v>4.2999999999999997E-2</v>
      </c>
      <c r="G4146" s="64">
        <f>VLOOKUP(D4146,upahbahan,3,FALSE)</f>
        <v>175000</v>
      </c>
      <c r="H4146" s="64">
        <f t="shared" si="402"/>
        <v>7524.9999999999991</v>
      </c>
    </row>
    <row r="4147" spans="3:11">
      <c r="C4147" s="301">
        <v>4</v>
      </c>
      <c r="D4147" s="59" t="s">
        <v>19</v>
      </c>
      <c r="E4147" s="302" t="s">
        <v>6</v>
      </c>
      <c r="F4147" s="74">
        <v>1.4E-2</v>
      </c>
      <c r="G4147" s="64">
        <f>VLOOKUP(D4147,upahbahan,3,FALSE)</f>
        <v>200000</v>
      </c>
      <c r="H4147" s="64">
        <f t="shared" si="402"/>
        <v>2800</v>
      </c>
    </row>
    <row r="4148" spans="3:11">
      <c r="C4148" s="83" t="s">
        <v>1210</v>
      </c>
      <c r="D4148" s="80"/>
      <c r="E4148" s="80"/>
      <c r="F4148" s="187"/>
      <c r="G4148" s="218"/>
      <c r="H4148" s="64">
        <f>SUM(H4144:H4147)</f>
        <v>97450</v>
      </c>
      <c r="I4148" s="219"/>
    </row>
    <row r="4149" spans="3:11">
      <c r="C4149" s="72" t="s">
        <v>1211</v>
      </c>
      <c r="D4149" s="59" t="s">
        <v>1212</v>
      </c>
      <c r="E4149" s="73"/>
      <c r="F4149" s="205"/>
      <c r="G4149" s="73"/>
      <c r="H4149" s="73"/>
    </row>
    <row r="4150" spans="3:11" ht="27.6">
      <c r="C4150" s="72">
        <v>1</v>
      </c>
      <c r="D4150" s="59" t="s">
        <v>6786</v>
      </c>
      <c r="E4150" s="170" t="s">
        <v>2188</v>
      </c>
      <c r="F4150" s="171">
        <v>1.1000000000000001</v>
      </c>
      <c r="G4150" s="64">
        <f>VLOOKUP(D4150,upahbahan,3,FALSE)</f>
        <v>155000</v>
      </c>
      <c r="H4150" s="64">
        <f>F4150*G4150</f>
        <v>170500</v>
      </c>
    </row>
    <row r="4151" spans="3:11">
      <c r="C4151" s="83" t="s">
        <v>1216</v>
      </c>
      <c r="D4151" s="80"/>
      <c r="E4151" s="80"/>
      <c r="F4151" s="80"/>
      <c r="G4151" s="162"/>
      <c r="H4151" s="64">
        <f>SUM(H4150:H4150)</f>
        <v>170500</v>
      </c>
    </row>
    <row r="4152" spans="3:11">
      <c r="C4152" s="72" t="s">
        <v>1217</v>
      </c>
      <c r="D4152" s="59" t="s">
        <v>1218</v>
      </c>
      <c r="E4152" s="73"/>
      <c r="F4152" s="73"/>
      <c r="G4152" s="73"/>
      <c r="H4152" s="73"/>
    </row>
    <row r="4153" spans="3:11">
      <c r="C4153" s="83" t="s">
        <v>1219</v>
      </c>
      <c r="D4153" s="489"/>
      <c r="E4153" s="489"/>
      <c r="F4153" s="489"/>
      <c r="G4153" s="162"/>
      <c r="H4153" s="303">
        <f>SUM(H4152)</f>
        <v>0</v>
      </c>
    </row>
    <row r="4154" spans="3:11">
      <c r="C4154" s="58" t="s">
        <v>1220</v>
      </c>
      <c r="D4154" s="69" t="s">
        <v>1221</v>
      </c>
      <c r="E4154" s="70"/>
      <c r="F4154" s="70"/>
      <c r="G4154" s="71"/>
      <c r="H4154" s="304">
        <f>H4153+H4151+H4148</f>
        <v>267950</v>
      </c>
      <c r="I4154" s="319"/>
    </row>
    <row r="4155" spans="3:11">
      <c r="C4155" s="58" t="s">
        <v>1222</v>
      </c>
      <c r="D4155" s="69" t="s">
        <v>1325</v>
      </c>
      <c r="E4155" s="70"/>
      <c r="F4155" s="71"/>
      <c r="G4155" s="95">
        <f>$M$9</f>
        <v>0.1</v>
      </c>
      <c r="H4155" s="64">
        <f>H4154*G4155</f>
        <v>26795</v>
      </c>
      <c r="I4155" s="319"/>
    </row>
    <row r="4156" spans="3:11">
      <c r="C4156" s="58" t="s">
        <v>1223</v>
      </c>
      <c r="D4156" s="69" t="s">
        <v>1224</v>
      </c>
      <c r="E4156" s="70"/>
      <c r="F4156" s="70"/>
      <c r="G4156" s="71"/>
      <c r="H4156" s="305">
        <f>SUM(H4154:H4155)</f>
        <v>294745</v>
      </c>
      <c r="I4156" s="319"/>
    </row>
    <row r="4159" spans="3:11">
      <c r="C4159" s="53" t="s">
        <v>6787</v>
      </c>
      <c r="D4159" s="366" t="s">
        <v>6788</v>
      </c>
      <c r="E4159" s="315"/>
      <c r="F4159" s="315"/>
      <c r="G4159" s="315"/>
      <c r="H4159" s="315"/>
      <c r="I4159" s="56">
        <f>ROUNDDOWN(H4175,-2)</f>
        <v>79100</v>
      </c>
      <c r="J4159" s="159"/>
      <c r="K4159" s="325"/>
    </row>
    <row r="4160" spans="3:11" ht="27.6">
      <c r="C4160" s="300" t="s">
        <v>1197</v>
      </c>
      <c r="D4160" s="300" t="s">
        <v>1198</v>
      </c>
      <c r="E4160" s="300" t="s">
        <v>1199</v>
      </c>
      <c r="F4160" s="300" t="s">
        <v>1200</v>
      </c>
      <c r="G4160" s="300" t="s">
        <v>1201</v>
      </c>
      <c r="H4160" s="300" t="s">
        <v>1202</v>
      </c>
    </row>
    <row r="4161" spans="3:9">
      <c r="C4161" s="72" t="s">
        <v>1203</v>
      </c>
      <c r="D4161" s="59" t="s">
        <v>1204</v>
      </c>
      <c r="E4161" s="73"/>
      <c r="F4161" s="73"/>
      <c r="G4161" s="73"/>
      <c r="H4161" s="73"/>
    </row>
    <row r="4162" spans="3:9">
      <c r="C4162" s="301">
        <v>1</v>
      </c>
      <c r="D4162" s="59" t="s">
        <v>5</v>
      </c>
      <c r="E4162" s="302" t="s">
        <v>6</v>
      </c>
      <c r="F4162" s="74">
        <v>6.4000000000000001E-2</v>
      </c>
      <c r="G4162" s="64">
        <f>VLOOKUP(D4162,upahbahan,3,FALSE)</f>
        <v>100000</v>
      </c>
      <c r="H4162" s="64">
        <f t="shared" ref="H4162:H4165" si="403">F4162*G4162</f>
        <v>6400</v>
      </c>
    </row>
    <row r="4163" spans="3:9">
      <c r="C4163" s="301">
        <v>2</v>
      </c>
      <c r="D4163" s="59" t="s">
        <v>3330</v>
      </c>
      <c r="E4163" s="302" t="s">
        <v>6</v>
      </c>
      <c r="F4163" s="74">
        <v>0.107</v>
      </c>
      <c r="G4163" s="64">
        <f>VLOOKUP(D4163,upahbahan,3,FALSE)</f>
        <v>145000</v>
      </c>
      <c r="H4163" s="64">
        <f t="shared" si="403"/>
        <v>15515</v>
      </c>
    </row>
    <row r="4164" spans="3:9">
      <c r="C4164" s="301">
        <v>3</v>
      </c>
      <c r="D4164" s="59" t="s">
        <v>18</v>
      </c>
      <c r="E4164" s="302" t="s">
        <v>6</v>
      </c>
      <c r="F4164" s="74">
        <v>1.0999999999999999E-2</v>
      </c>
      <c r="G4164" s="64">
        <f>VLOOKUP(D4164,upahbahan,3,FALSE)</f>
        <v>175000</v>
      </c>
      <c r="H4164" s="64">
        <f t="shared" si="403"/>
        <v>1925</v>
      </c>
    </row>
    <row r="4165" spans="3:9">
      <c r="C4165" s="301">
        <v>4</v>
      </c>
      <c r="D4165" s="59" t="s">
        <v>19</v>
      </c>
      <c r="E4165" s="302" t="s">
        <v>6</v>
      </c>
      <c r="F4165" s="74">
        <v>4.0000000000000001E-3</v>
      </c>
      <c r="G4165" s="64">
        <f>VLOOKUP(D4165,upahbahan,3,FALSE)</f>
        <v>200000</v>
      </c>
      <c r="H4165" s="64">
        <f t="shared" si="403"/>
        <v>800</v>
      </c>
    </row>
    <row r="4166" spans="3:9">
      <c r="C4166" s="83" t="s">
        <v>1210</v>
      </c>
      <c r="D4166" s="80"/>
      <c r="E4166" s="80"/>
      <c r="F4166" s="187"/>
      <c r="G4166" s="218"/>
      <c r="H4166" s="64">
        <f>SUM(H4162:H4165)</f>
        <v>24640</v>
      </c>
      <c r="I4166" s="219"/>
    </row>
    <row r="4167" spans="3:9">
      <c r="C4167" s="72" t="s">
        <v>1211</v>
      </c>
      <c r="D4167" s="59" t="s">
        <v>1212</v>
      </c>
      <c r="E4167" s="73"/>
      <c r="F4167" s="205"/>
      <c r="G4167" s="73"/>
      <c r="H4167" s="73"/>
    </row>
    <row r="4168" spans="3:9">
      <c r="C4168" s="72">
        <v>1</v>
      </c>
      <c r="D4168" s="59" t="s">
        <v>6789</v>
      </c>
      <c r="E4168" s="170" t="s">
        <v>2188</v>
      </c>
      <c r="F4168" s="171">
        <v>1.1000000000000001</v>
      </c>
      <c r="G4168" s="64">
        <f>VLOOKUP(D4168,upahbahan,3,FALSE)</f>
        <v>27000</v>
      </c>
      <c r="H4168" s="64">
        <f>F4168*G4168</f>
        <v>29700.000000000004</v>
      </c>
    </row>
    <row r="4169" spans="3:9">
      <c r="C4169" s="72">
        <v>1</v>
      </c>
      <c r="D4169" s="59" t="s">
        <v>6790</v>
      </c>
      <c r="E4169" s="170" t="s">
        <v>2188</v>
      </c>
      <c r="F4169" s="171">
        <v>1.1000000000000001</v>
      </c>
      <c r="G4169" s="64">
        <f>VLOOKUP(D4169,upahbahan,3,FALSE)</f>
        <v>16000</v>
      </c>
      <c r="H4169" s="64">
        <f>F4169*G4169</f>
        <v>17600</v>
      </c>
    </row>
    <row r="4170" spans="3:9">
      <c r="C4170" s="83" t="s">
        <v>1216</v>
      </c>
      <c r="D4170" s="80"/>
      <c r="E4170" s="80"/>
      <c r="F4170" s="80"/>
      <c r="G4170" s="162"/>
      <c r="H4170" s="64">
        <f>SUM(H4168:H4169)</f>
        <v>47300</v>
      </c>
    </row>
    <row r="4171" spans="3:9">
      <c r="C4171" s="72" t="s">
        <v>1217</v>
      </c>
      <c r="D4171" s="59" t="s">
        <v>1218</v>
      </c>
      <c r="E4171" s="73"/>
      <c r="F4171" s="73"/>
      <c r="G4171" s="73"/>
      <c r="H4171" s="73"/>
    </row>
    <row r="4172" spans="3:9">
      <c r="C4172" s="83" t="s">
        <v>1219</v>
      </c>
      <c r="D4172" s="489"/>
      <c r="E4172" s="489"/>
      <c r="F4172" s="489"/>
      <c r="G4172" s="162"/>
      <c r="H4172" s="303">
        <f>SUM(H4171)</f>
        <v>0</v>
      </c>
    </row>
    <row r="4173" spans="3:9">
      <c r="C4173" s="58" t="s">
        <v>1220</v>
      </c>
      <c r="D4173" s="69" t="s">
        <v>1221</v>
      </c>
      <c r="E4173" s="70"/>
      <c r="F4173" s="70"/>
      <c r="G4173" s="71"/>
      <c r="H4173" s="304">
        <f>H4172+H4170+H4166</f>
        <v>71940</v>
      </c>
      <c r="I4173" s="319"/>
    </row>
    <row r="4174" spans="3:9">
      <c r="C4174" s="58" t="s">
        <v>1222</v>
      </c>
      <c r="D4174" s="69" t="s">
        <v>1325</v>
      </c>
      <c r="E4174" s="70"/>
      <c r="F4174" s="71"/>
      <c r="G4174" s="95">
        <f>$M$9</f>
        <v>0.1</v>
      </c>
      <c r="H4174" s="64">
        <f>H4173*G4174</f>
        <v>7194</v>
      </c>
      <c r="I4174" s="319"/>
    </row>
    <row r="4175" spans="3:9">
      <c r="C4175" s="58" t="s">
        <v>1223</v>
      </c>
      <c r="D4175" s="69" t="s">
        <v>1224</v>
      </c>
      <c r="E4175" s="70"/>
      <c r="F4175" s="70"/>
      <c r="G4175" s="71"/>
      <c r="H4175" s="305">
        <f>SUM(H4173:H4174)</f>
        <v>79134</v>
      </c>
      <c r="I4175" s="319"/>
    </row>
    <row r="4177" spans="3:11">
      <c r="C4177" s="53" t="s">
        <v>6791</v>
      </c>
      <c r="D4177" s="366" t="s">
        <v>6792</v>
      </c>
      <c r="E4177" s="315"/>
      <c r="F4177" s="315"/>
      <c r="G4177" s="315"/>
      <c r="H4177" s="315"/>
      <c r="I4177" s="56">
        <f>ROUNDDOWN(H4194,-2)</f>
        <v>212200</v>
      </c>
      <c r="J4177" s="159"/>
      <c r="K4177" s="325"/>
    </row>
    <row r="4178" spans="3:11" ht="27.6">
      <c r="C4178" s="300" t="s">
        <v>1197</v>
      </c>
      <c r="D4178" s="300" t="s">
        <v>1198</v>
      </c>
      <c r="E4178" s="300" t="s">
        <v>1199</v>
      </c>
      <c r="F4178" s="300" t="s">
        <v>1200</v>
      </c>
      <c r="G4178" s="300" t="s">
        <v>1201</v>
      </c>
      <c r="H4178" s="300" t="s">
        <v>1202</v>
      </c>
    </row>
    <row r="4179" spans="3:11">
      <c r="C4179" s="72" t="s">
        <v>1203</v>
      </c>
      <c r="D4179" s="59" t="s">
        <v>1204</v>
      </c>
      <c r="E4179" s="73"/>
      <c r="F4179" s="73"/>
      <c r="G4179" s="73"/>
      <c r="H4179" s="73"/>
    </row>
    <row r="4180" spans="3:11">
      <c r="C4180" s="301">
        <v>1</v>
      </c>
      <c r="D4180" s="59" t="s">
        <v>5</v>
      </c>
      <c r="E4180" s="302" t="s">
        <v>6</v>
      </c>
      <c r="F4180" s="74">
        <v>6.4000000000000001E-2</v>
      </c>
      <c r="G4180" s="64">
        <f>VLOOKUP(D4180,upahbahan,3,FALSE)</f>
        <v>100000</v>
      </c>
      <c r="H4180" s="64">
        <f t="shared" ref="H4180:H4183" si="404">F4180*G4180</f>
        <v>6400</v>
      </c>
    </row>
    <row r="4181" spans="3:11">
      <c r="C4181" s="301">
        <v>2</v>
      </c>
      <c r="D4181" s="59" t="s">
        <v>3330</v>
      </c>
      <c r="E4181" s="302" t="s">
        <v>6</v>
      </c>
      <c r="F4181" s="74">
        <v>0.107</v>
      </c>
      <c r="G4181" s="64">
        <f>VLOOKUP(D4181,upahbahan,3,FALSE)</f>
        <v>145000</v>
      </c>
      <c r="H4181" s="64">
        <f t="shared" si="404"/>
        <v>15515</v>
      </c>
    </row>
    <row r="4182" spans="3:11">
      <c r="C4182" s="301">
        <v>3</v>
      </c>
      <c r="D4182" s="59" t="s">
        <v>18</v>
      </c>
      <c r="E4182" s="302" t="s">
        <v>6</v>
      </c>
      <c r="F4182" s="74">
        <v>1.0999999999999999E-2</v>
      </c>
      <c r="G4182" s="64">
        <f>VLOOKUP(D4182,upahbahan,3,FALSE)</f>
        <v>175000</v>
      </c>
      <c r="H4182" s="64">
        <f t="shared" si="404"/>
        <v>1925</v>
      </c>
    </row>
    <row r="4183" spans="3:11">
      <c r="C4183" s="301">
        <v>4</v>
      </c>
      <c r="D4183" s="59" t="s">
        <v>19</v>
      </c>
      <c r="E4183" s="302" t="s">
        <v>6</v>
      </c>
      <c r="F4183" s="74">
        <v>4.0000000000000001E-3</v>
      </c>
      <c r="G4183" s="64">
        <f>VLOOKUP(D4183,upahbahan,3,FALSE)</f>
        <v>200000</v>
      </c>
      <c r="H4183" s="64">
        <f t="shared" si="404"/>
        <v>800</v>
      </c>
    </row>
    <row r="4184" spans="3:11">
      <c r="C4184" s="83" t="s">
        <v>1210</v>
      </c>
      <c r="D4184" s="80"/>
      <c r="E4184" s="80"/>
      <c r="F4184" s="187"/>
      <c r="G4184" s="218"/>
      <c r="H4184" s="64">
        <f>SUM(H4180:H4183)</f>
        <v>24640</v>
      </c>
      <c r="I4184" s="219"/>
    </row>
    <row r="4185" spans="3:11">
      <c r="C4185" s="72" t="s">
        <v>1211</v>
      </c>
      <c r="D4185" s="59" t="s">
        <v>1212</v>
      </c>
      <c r="E4185" s="73"/>
      <c r="F4185" s="205"/>
      <c r="G4185" s="73"/>
      <c r="H4185" s="73"/>
    </row>
    <row r="4186" spans="3:11">
      <c r="C4186" s="72">
        <v>1</v>
      </c>
      <c r="D4186" s="59" t="s">
        <v>6789</v>
      </c>
      <c r="E4186" s="170" t="s">
        <v>2188</v>
      </c>
      <c r="F4186" s="171">
        <v>1.1000000000000001</v>
      </c>
      <c r="G4186" s="64">
        <f>VLOOKUP(D4186,upahbahan,3,FALSE)</f>
        <v>27000</v>
      </c>
      <c r="H4186" s="64">
        <f>F4186*G4186</f>
        <v>29700.000000000004</v>
      </c>
    </row>
    <row r="4187" spans="3:11">
      <c r="C4187" s="72">
        <v>2</v>
      </c>
      <c r="D4187" s="59" t="s">
        <v>6790</v>
      </c>
      <c r="E4187" s="170" t="s">
        <v>2188</v>
      </c>
      <c r="F4187" s="171">
        <v>1.1000000000000001</v>
      </c>
      <c r="G4187" s="64">
        <f>VLOOKUP(D4187,upahbahan,3,FALSE)</f>
        <v>16000</v>
      </c>
      <c r="H4187" s="64">
        <f>F4187*G4187</f>
        <v>17600</v>
      </c>
    </row>
    <row r="4188" spans="3:11">
      <c r="C4188" s="72">
        <v>3</v>
      </c>
      <c r="D4188" s="59" t="s">
        <v>6742</v>
      </c>
      <c r="E4188" s="170" t="s">
        <v>2188</v>
      </c>
      <c r="F4188" s="171">
        <v>1.1000000000000001</v>
      </c>
      <c r="G4188" s="64">
        <f>VLOOKUP(D4188,upahbahan,3,FALSE)</f>
        <v>110000</v>
      </c>
      <c r="H4188" s="64">
        <f>F4188*G4188</f>
        <v>121000.00000000001</v>
      </c>
    </row>
    <row r="4189" spans="3:11">
      <c r="C4189" s="83" t="s">
        <v>1216</v>
      </c>
      <c r="D4189" s="80"/>
      <c r="E4189" s="80"/>
      <c r="F4189" s="80"/>
      <c r="G4189" s="162"/>
      <c r="H4189" s="64">
        <f>SUM(H4186:H4188)</f>
        <v>168300</v>
      </c>
    </row>
    <row r="4190" spans="3:11">
      <c r="C4190" s="72" t="s">
        <v>1217</v>
      </c>
      <c r="D4190" s="59" t="s">
        <v>1218</v>
      </c>
      <c r="E4190" s="73"/>
      <c r="F4190" s="73"/>
      <c r="G4190" s="73"/>
      <c r="H4190" s="73"/>
    </row>
    <row r="4191" spans="3:11">
      <c r="C4191" s="83" t="s">
        <v>1219</v>
      </c>
      <c r="D4191" s="489"/>
      <c r="E4191" s="489"/>
      <c r="F4191" s="489"/>
      <c r="G4191" s="162"/>
      <c r="H4191" s="303">
        <f>SUM(H4190)</f>
        <v>0</v>
      </c>
    </row>
    <row r="4192" spans="3:11">
      <c r="C4192" s="58" t="s">
        <v>1220</v>
      </c>
      <c r="D4192" s="69" t="s">
        <v>1221</v>
      </c>
      <c r="E4192" s="70"/>
      <c r="F4192" s="70"/>
      <c r="G4192" s="71"/>
      <c r="H4192" s="304">
        <f>H4191+H4189+H4184</f>
        <v>192940</v>
      </c>
      <c r="I4192" s="319"/>
    </row>
    <row r="4193" spans="3:11">
      <c r="C4193" s="58" t="s">
        <v>1222</v>
      </c>
      <c r="D4193" s="69" t="s">
        <v>1325</v>
      </c>
      <c r="E4193" s="70"/>
      <c r="F4193" s="71"/>
      <c r="G4193" s="95">
        <f>$M$9</f>
        <v>0.1</v>
      </c>
      <c r="H4193" s="64">
        <f>H4192*G4193</f>
        <v>19294</v>
      </c>
      <c r="I4193" s="319"/>
    </row>
    <row r="4194" spans="3:11">
      <c r="C4194" s="58" t="s">
        <v>1223</v>
      </c>
      <c r="D4194" s="69" t="s">
        <v>1224</v>
      </c>
      <c r="E4194" s="70"/>
      <c r="F4194" s="70"/>
      <c r="G4194" s="71"/>
      <c r="H4194" s="305">
        <f>SUM(H4192:H4193)</f>
        <v>212234</v>
      </c>
      <c r="I4194" s="319"/>
    </row>
    <row r="4196" spans="3:11">
      <c r="C4196" s="53" t="s">
        <v>6793</v>
      </c>
      <c r="D4196" s="366" t="s">
        <v>6794</v>
      </c>
      <c r="E4196" s="315"/>
      <c r="F4196" s="315"/>
      <c r="G4196" s="315"/>
      <c r="H4196" s="315"/>
      <c r="I4196" s="56">
        <f>ROUNDDOWN(H4212,-2)</f>
        <v>87600</v>
      </c>
      <c r="J4196" s="159"/>
      <c r="K4196" s="325"/>
    </row>
    <row r="4197" spans="3:11" ht="27.6">
      <c r="C4197" s="300" t="s">
        <v>1197</v>
      </c>
      <c r="D4197" s="300" t="s">
        <v>1198</v>
      </c>
      <c r="E4197" s="300" t="s">
        <v>1199</v>
      </c>
      <c r="F4197" s="300" t="s">
        <v>1200</v>
      </c>
      <c r="G4197" s="300" t="s">
        <v>1201</v>
      </c>
      <c r="H4197" s="300" t="s">
        <v>1202</v>
      </c>
    </row>
    <row r="4198" spans="3:11">
      <c r="C4198" s="72" t="s">
        <v>1203</v>
      </c>
      <c r="D4198" s="59" t="s">
        <v>1204</v>
      </c>
      <c r="E4198" s="73"/>
      <c r="F4198" s="73"/>
      <c r="G4198" s="73"/>
      <c r="H4198" s="73"/>
    </row>
    <row r="4199" spans="3:11">
      <c r="C4199" s="301">
        <v>1</v>
      </c>
      <c r="D4199" s="59" t="s">
        <v>5</v>
      </c>
      <c r="E4199" s="302" t="s">
        <v>6</v>
      </c>
      <c r="F4199" s="74">
        <v>6.4000000000000001E-2</v>
      </c>
      <c r="G4199" s="64">
        <f>VLOOKUP(D4199,upahbahan,3,FALSE)</f>
        <v>100000</v>
      </c>
      <c r="H4199" s="64">
        <f t="shared" ref="H4199:H4202" si="405">F4199*G4199</f>
        <v>6400</v>
      </c>
    </row>
    <row r="4200" spans="3:11">
      <c r="C4200" s="301">
        <v>2</v>
      </c>
      <c r="D4200" s="59" t="s">
        <v>3330</v>
      </c>
      <c r="E4200" s="302" t="s">
        <v>6</v>
      </c>
      <c r="F4200" s="74">
        <v>0.107</v>
      </c>
      <c r="G4200" s="64">
        <f>VLOOKUP(D4200,upahbahan,3,FALSE)</f>
        <v>145000</v>
      </c>
      <c r="H4200" s="64">
        <f t="shared" si="405"/>
        <v>15515</v>
      </c>
    </row>
    <row r="4201" spans="3:11">
      <c r="C4201" s="301">
        <v>3</v>
      </c>
      <c r="D4201" s="59" t="s">
        <v>18</v>
      </c>
      <c r="E4201" s="302" t="s">
        <v>6</v>
      </c>
      <c r="F4201" s="74">
        <v>1.0999999999999999E-2</v>
      </c>
      <c r="G4201" s="64">
        <f>VLOOKUP(D4201,upahbahan,3,FALSE)</f>
        <v>175000</v>
      </c>
      <c r="H4201" s="64">
        <f t="shared" si="405"/>
        <v>1925</v>
      </c>
    </row>
    <row r="4202" spans="3:11">
      <c r="C4202" s="301">
        <v>4</v>
      </c>
      <c r="D4202" s="59" t="s">
        <v>19</v>
      </c>
      <c r="E4202" s="302" t="s">
        <v>6</v>
      </c>
      <c r="F4202" s="74">
        <v>4.0000000000000001E-3</v>
      </c>
      <c r="G4202" s="64">
        <f>VLOOKUP(D4202,upahbahan,3,FALSE)</f>
        <v>200000</v>
      </c>
      <c r="H4202" s="64">
        <f t="shared" si="405"/>
        <v>800</v>
      </c>
    </row>
    <row r="4203" spans="3:11">
      <c r="C4203" s="83" t="s">
        <v>1210</v>
      </c>
      <c r="D4203" s="80"/>
      <c r="E4203" s="80"/>
      <c r="F4203" s="187"/>
      <c r="G4203" s="218"/>
      <c r="H4203" s="64">
        <f>SUM(H4199:H4202)</f>
        <v>24640</v>
      </c>
      <c r="I4203" s="219"/>
    </row>
    <row r="4204" spans="3:11">
      <c r="C4204" s="72" t="s">
        <v>1211</v>
      </c>
      <c r="D4204" s="59" t="s">
        <v>1212</v>
      </c>
      <c r="E4204" s="73"/>
      <c r="F4204" s="205"/>
      <c r="G4204" s="73"/>
      <c r="H4204" s="73"/>
    </row>
    <row r="4205" spans="3:11">
      <c r="C4205" s="72">
        <v>1</v>
      </c>
      <c r="D4205" s="59" t="s">
        <v>6795</v>
      </c>
      <c r="E4205" s="170" t="s">
        <v>2188</v>
      </c>
      <c r="F4205" s="171">
        <v>1.1000000000000001</v>
      </c>
      <c r="G4205" s="64">
        <f>VLOOKUP(D4205,upahbahan,3,FALSE)</f>
        <v>34000</v>
      </c>
      <c r="H4205" s="64">
        <f>F4205*G4205</f>
        <v>37400</v>
      </c>
    </row>
    <row r="4206" spans="3:11">
      <c r="C4206" s="72">
        <v>2</v>
      </c>
      <c r="D4206" s="59" t="s">
        <v>6790</v>
      </c>
      <c r="E4206" s="170" t="s">
        <v>2188</v>
      </c>
      <c r="F4206" s="171">
        <v>1.1000000000000001</v>
      </c>
      <c r="G4206" s="64">
        <f>VLOOKUP(D4206,upahbahan,3,FALSE)</f>
        <v>16000</v>
      </c>
      <c r="H4206" s="64">
        <f>F4206*G4206</f>
        <v>17600</v>
      </c>
    </row>
    <row r="4207" spans="3:11">
      <c r="C4207" s="83" t="s">
        <v>1216</v>
      </c>
      <c r="D4207" s="80"/>
      <c r="E4207" s="80"/>
      <c r="F4207" s="80"/>
      <c r="G4207" s="162"/>
      <c r="H4207" s="64">
        <f>SUM(H4205:H4206)</f>
        <v>55000</v>
      </c>
    </row>
    <row r="4208" spans="3:11">
      <c r="C4208" s="72" t="s">
        <v>1217</v>
      </c>
      <c r="D4208" s="59" t="s">
        <v>1218</v>
      </c>
      <c r="E4208" s="73"/>
      <c r="F4208" s="73"/>
      <c r="G4208" s="73"/>
      <c r="H4208" s="73"/>
    </row>
    <row r="4209" spans="3:11">
      <c r="C4209" s="83" t="s">
        <v>1219</v>
      </c>
      <c r="D4209" s="489"/>
      <c r="E4209" s="489"/>
      <c r="F4209" s="489"/>
      <c r="G4209" s="162"/>
      <c r="H4209" s="303">
        <f>SUM(H4208)</f>
        <v>0</v>
      </c>
    </row>
    <row r="4210" spans="3:11">
      <c r="C4210" s="58" t="s">
        <v>1220</v>
      </c>
      <c r="D4210" s="69" t="s">
        <v>1221</v>
      </c>
      <c r="E4210" s="70"/>
      <c r="F4210" s="70"/>
      <c r="G4210" s="71"/>
      <c r="H4210" s="304">
        <f>H4209+H4207+H4203</f>
        <v>79640</v>
      </c>
      <c r="I4210" s="319"/>
    </row>
    <row r="4211" spans="3:11">
      <c r="C4211" s="58" t="s">
        <v>1222</v>
      </c>
      <c r="D4211" s="69" t="s">
        <v>1325</v>
      </c>
      <c r="E4211" s="70"/>
      <c r="F4211" s="71"/>
      <c r="G4211" s="95">
        <f>$M$9</f>
        <v>0.1</v>
      </c>
      <c r="H4211" s="64">
        <f>H4210*G4211</f>
        <v>7964</v>
      </c>
      <c r="I4211" s="319"/>
    </row>
    <row r="4212" spans="3:11">
      <c r="C4212" s="58" t="s">
        <v>1223</v>
      </c>
      <c r="D4212" s="69" t="s">
        <v>1224</v>
      </c>
      <c r="E4212" s="70"/>
      <c r="F4212" s="70"/>
      <c r="G4212" s="71"/>
      <c r="H4212" s="305">
        <f>SUM(H4210:H4211)</f>
        <v>87604</v>
      </c>
      <c r="I4212" s="319"/>
    </row>
    <row r="4215" spans="3:11">
      <c r="C4215" s="53" t="s">
        <v>6796</v>
      </c>
      <c r="D4215" s="366" t="s">
        <v>6797</v>
      </c>
      <c r="E4215" s="315"/>
      <c r="F4215" s="315"/>
      <c r="G4215" s="315"/>
      <c r="H4215" s="315"/>
      <c r="I4215" s="56">
        <f>ROUNDDOWN(H4232,-2)</f>
        <v>220700</v>
      </c>
      <c r="J4215" s="159"/>
      <c r="K4215" s="325"/>
    </row>
    <row r="4216" spans="3:11" ht="27.6">
      <c r="C4216" s="300" t="s">
        <v>1197</v>
      </c>
      <c r="D4216" s="300" t="s">
        <v>1198</v>
      </c>
      <c r="E4216" s="300" t="s">
        <v>1199</v>
      </c>
      <c r="F4216" s="300" t="s">
        <v>1200</v>
      </c>
      <c r="G4216" s="300" t="s">
        <v>1201</v>
      </c>
      <c r="H4216" s="300" t="s">
        <v>1202</v>
      </c>
    </row>
    <row r="4217" spans="3:11">
      <c r="C4217" s="72" t="s">
        <v>1203</v>
      </c>
      <c r="D4217" s="59" t="s">
        <v>1204</v>
      </c>
      <c r="E4217" s="73"/>
      <c r="F4217" s="73"/>
      <c r="G4217" s="73"/>
      <c r="H4217" s="73"/>
    </row>
    <row r="4218" spans="3:11">
      <c r="C4218" s="301">
        <v>1</v>
      </c>
      <c r="D4218" s="59" t="s">
        <v>5</v>
      </c>
      <c r="E4218" s="302" t="s">
        <v>6</v>
      </c>
      <c r="F4218" s="74">
        <v>6.4000000000000001E-2</v>
      </c>
      <c r="G4218" s="64">
        <f>VLOOKUP(D4218,upahbahan,3,FALSE)</f>
        <v>100000</v>
      </c>
      <c r="H4218" s="64">
        <f t="shared" ref="H4218:H4221" si="406">F4218*G4218</f>
        <v>6400</v>
      </c>
    </row>
    <row r="4219" spans="3:11">
      <c r="C4219" s="301">
        <v>2</v>
      </c>
      <c r="D4219" s="59" t="s">
        <v>3330</v>
      </c>
      <c r="E4219" s="302" t="s">
        <v>6</v>
      </c>
      <c r="F4219" s="74">
        <v>0.107</v>
      </c>
      <c r="G4219" s="64">
        <f>VLOOKUP(D4219,upahbahan,3,FALSE)</f>
        <v>145000</v>
      </c>
      <c r="H4219" s="64">
        <f t="shared" si="406"/>
        <v>15515</v>
      </c>
    </row>
    <row r="4220" spans="3:11">
      <c r="C4220" s="301">
        <v>3</v>
      </c>
      <c r="D4220" s="59" t="s">
        <v>18</v>
      </c>
      <c r="E4220" s="302" t="s">
        <v>6</v>
      </c>
      <c r="F4220" s="74">
        <v>1.0999999999999999E-2</v>
      </c>
      <c r="G4220" s="64">
        <f>VLOOKUP(D4220,upahbahan,3,FALSE)</f>
        <v>175000</v>
      </c>
      <c r="H4220" s="64">
        <f t="shared" si="406"/>
        <v>1925</v>
      </c>
    </row>
    <row r="4221" spans="3:11">
      <c r="C4221" s="301">
        <v>4</v>
      </c>
      <c r="D4221" s="59" t="s">
        <v>19</v>
      </c>
      <c r="E4221" s="302" t="s">
        <v>6</v>
      </c>
      <c r="F4221" s="74">
        <v>4.0000000000000001E-3</v>
      </c>
      <c r="G4221" s="64">
        <f>VLOOKUP(D4221,upahbahan,3,FALSE)</f>
        <v>200000</v>
      </c>
      <c r="H4221" s="64">
        <f t="shared" si="406"/>
        <v>800</v>
      </c>
    </row>
    <row r="4222" spans="3:11">
      <c r="C4222" s="83" t="s">
        <v>1210</v>
      </c>
      <c r="D4222" s="80"/>
      <c r="E4222" s="80"/>
      <c r="F4222" s="187"/>
      <c r="G4222" s="218"/>
      <c r="H4222" s="64">
        <f>SUM(H4218:H4221)</f>
        <v>24640</v>
      </c>
      <c r="I4222" s="219"/>
    </row>
    <row r="4223" spans="3:11">
      <c r="C4223" s="72" t="s">
        <v>1211</v>
      </c>
      <c r="D4223" s="59" t="s">
        <v>1212</v>
      </c>
      <c r="E4223" s="73"/>
      <c r="F4223" s="205"/>
      <c r="G4223" s="73"/>
      <c r="H4223" s="73"/>
    </row>
    <row r="4224" spans="3:11">
      <c r="C4224" s="72">
        <v>1</v>
      </c>
      <c r="D4224" s="59" t="s">
        <v>6795</v>
      </c>
      <c r="E4224" s="170" t="s">
        <v>2188</v>
      </c>
      <c r="F4224" s="171">
        <v>1.1000000000000001</v>
      </c>
      <c r="G4224" s="64">
        <f>VLOOKUP(D4224,upahbahan,3,FALSE)</f>
        <v>34000</v>
      </c>
      <c r="H4224" s="64">
        <f>F4224*G4224</f>
        <v>37400</v>
      </c>
    </row>
    <row r="4225" spans="3:11">
      <c r="C4225" s="72">
        <v>2</v>
      </c>
      <c r="D4225" s="59" t="s">
        <v>6790</v>
      </c>
      <c r="E4225" s="170" t="s">
        <v>2188</v>
      </c>
      <c r="F4225" s="171">
        <v>1.1000000000000001</v>
      </c>
      <c r="G4225" s="64">
        <f>VLOOKUP(D4225,upahbahan,3,FALSE)</f>
        <v>16000</v>
      </c>
      <c r="H4225" s="64">
        <f>F4225*G4225</f>
        <v>17600</v>
      </c>
    </row>
    <row r="4226" spans="3:11">
      <c r="C4226" s="72">
        <v>3</v>
      </c>
      <c r="D4226" s="59" t="s">
        <v>6742</v>
      </c>
      <c r="E4226" s="170" t="s">
        <v>2188</v>
      </c>
      <c r="F4226" s="171">
        <v>1.1000000000000001</v>
      </c>
      <c r="G4226" s="64">
        <f>VLOOKUP(D4226,upahbahan,3,FALSE)</f>
        <v>110000</v>
      </c>
      <c r="H4226" s="64">
        <f>F4226*G4226</f>
        <v>121000.00000000001</v>
      </c>
    </row>
    <row r="4227" spans="3:11">
      <c r="C4227" s="83" t="s">
        <v>1216</v>
      </c>
      <c r="D4227" s="80"/>
      <c r="E4227" s="80"/>
      <c r="F4227" s="80"/>
      <c r="G4227" s="162"/>
      <c r="H4227" s="64">
        <f>SUM(H4224:H4226)</f>
        <v>176000</v>
      </c>
    </row>
    <row r="4228" spans="3:11">
      <c r="C4228" s="72" t="s">
        <v>1217</v>
      </c>
      <c r="D4228" s="59" t="s">
        <v>1218</v>
      </c>
      <c r="E4228" s="73"/>
      <c r="F4228" s="73"/>
      <c r="G4228" s="73"/>
      <c r="H4228" s="73"/>
    </row>
    <row r="4229" spans="3:11">
      <c r="C4229" s="83" t="s">
        <v>1219</v>
      </c>
      <c r="D4229" s="489"/>
      <c r="E4229" s="489"/>
      <c r="F4229" s="489"/>
      <c r="G4229" s="162"/>
      <c r="H4229" s="303">
        <f>SUM(H4228)</f>
        <v>0</v>
      </c>
    </row>
    <row r="4230" spans="3:11">
      <c r="C4230" s="58" t="s">
        <v>1220</v>
      </c>
      <c r="D4230" s="69" t="s">
        <v>1221</v>
      </c>
      <c r="E4230" s="70"/>
      <c r="F4230" s="70"/>
      <c r="G4230" s="71"/>
      <c r="H4230" s="304">
        <f>H4229+H4227+H4222</f>
        <v>200640</v>
      </c>
      <c r="I4230" s="319"/>
    </row>
    <row r="4231" spans="3:11">
      <c r="C4231" s="58" t="s">
        <v>1222</v>
      </c>
      <c r="D4231" s="69" t="s">
        <v>1325</v>
      </c>
      <c r="E4231" s="70"/>
      <c r="F4231" s="71"/>
      <c r="G4231" s="95">
        <f>$M$9</f>
        <v>0.1</v>
      </c>
      <c r="H4231" s="64">
        <f>H4230*G4231</f>
        <v>20064</v>
      </c>
      <c r="I4231" s="319"/>
    </row>
    <row r="4232" spans="3:11">
      <c r="C4232" s="58" t="s">
        <v>1223</v>
      </c>
      <c r="D4232" s="69" t="s">
        <v>1224</v>
      </c>
      <c r="E4232" s="70"/>
      <c r="F4232" s="70"/>
      <c r="G4232" s="71"/>
      <c r="H4232" s="305">
        <f>SUM(H4230:H4231)</f>
        <v>220704</v>
      </c>
      <c r="I4232" s="319"/>
    </row>
    <row r="4234" spans="3:11">
      <c r="C4234" s="53" t="s">
        <v>6798</v>
      </c>
      <c r="D4234" s="366" t="s">
        <v>6799</v>
      </c>
      <c r="E4234" s="315"/>
      <c r="F4234" s="315"/>
      <c r="G4234" s="315"/>
      <c r="H4234" s="315"/>
      <c r="I4234" s="56">
        <f>ROUNDDOWN(H4251,-2)</f>
        <v>272700</v>
      </c>
      <c r="J4234" s="159"/>
      <c r="K4234" s="325"/>
    </row>
    <row r="4235" spans="3:11" ht="27.6">
      <c r="C4235" s="300" t="s">
        <v>1197</v>
      </c>
      <c r="D4235" s="300" t="s">
        <v>1198</v>
      </c>
      <c r="E4235" s="300" t="s">
        <v>1199</v>
      </c>
      <c r="F4235" s="300" t="s">
        <v>1200</v>
      </c>
      <c r="G4235" s="300" t="s">
        <v>1201</v>
      </c>
      <c r="H4235" s="300" t="s">
        <v>1202</v>
      </c>
    </row>
    <row r="4236" spans="3:11">
      <c r="C4236" s="72" t="s">
        <v>1203</v>
      </c>
      <c r="D4236" s="59" t="s">
        <v>1204</v>
      </c>
      <c r="E4236" s="73"/>
      <c r="F4236" s="73"/>
      <c r="G4236" s="73"/>
      <c r="H4236" s="73"/>
    </row>
    <row r="4237" spans="3:11">
      <c r="C4237" s="301">
        <v>1</v>
      </c>
      <c r="D4237" s="59" t="s">
        <v>5</v>
      </c>
      <c r="E4237" s="302" t="s">
        <v>6</v>
      </c>
      <c r="F4237" s="74">
        <v>6.4000000000000001E-2</v>
      </c>
      <c r="G4237" s="64">
        <f>VLOOKUP(D4237,upahbahan,3,FALSE)</f>
        <v>100000</v>
      </c>
      <c r="H4237" s="64">
        <f t="shared" ref="H4237:H4240" si="407">F4237*G4237</f>
        <v>6400</v>
      </c>
    </row>
    <row r="4238" spans="3:11">
      <c r="C4238" s="301">
        <v>2</v>
      </c>
      <c r="D4238" s="59" t="s">
        <v>3330</v>
      </c>
      <c r="E4238" s="302" t="s">
        <v>6</v>
      </c>
      <c r="F4238" s="74">
        <v>0.107</v>
      </c>
      <c r="G4238" s="64">
        <f>VLOOKUP(D4238,upahbahan,3,FALSE)</f>
        <v>145000</v>
      </c>
      <c r="H4238" s="64">
        <f t="shared" si="407"/>
        <v>15515</v>
      </c>
    </row>
    <row r="4239" spans="3:11">
      <c r="C4239" s="301">
        <v>3</v>
      </c>
      <c r="D4239" s="59" t="s">
        <v>18</v>
      </c>
      <c r="E4239" s="302" t="s">
        <v>6</v>
      </c>
      <c r="F4239" s="74">
        <v>1.0999999999999999E-2</v>
      </c>
      <c r="G4239" s="64">
        <f>VLOOKUP(D4239,upahbahan,3,FALSE)</f>
        <v>175000</v>
      </c>
      <c r="H4239" s="64">
        <f t="shared" si="407"/>
        <v>1925</v>
      </c>
    </row>
    <row r="4240" spans="3:11">
      <c r="C4240" s="301">
        <v>4</v>
      </c>
      <c r="D4240" s="59" t="s">
        <v>19</v>
      </c>
      <c r="E4240" s="302" t="s">
        <v>6</v>
      </c>
      <c r="F4240" s="74">
        <v>4.0000000000000001E-3</v>
      </c>
      <c r="G4240" s="64">
        <f>VLOOKUP(D4240,upahbahan,3,FALSE)</f>
        <v>200000</v>
      </c>
      <c r="H4240" s="64">
        <f t="shared" si="407"/>
        <v>800</v>
      </c>
    </row>
    <row r="4241" spans="3:11">
      <c r="C4241" s="83" t="s">
        <v>1210</v>
      </c>
      <c r="D4241" s="80"/>
      <c r="E4241" s="80"/>
      <c r="F4241" s="187"/>
      <c r="G4241" s="218"/>
      <c r="H4241" s="64">
        <f>SUM(H4237:H4240)</f>
        <v>24640</v>
      </c>
      <c r="I4241" s="219"/>
    </row>
    <row r="4242" spans="3:11">
      <c r="C4242" s="72" t="s">
        <v>1211</v>
      </c>
      <c r="D4242" s="59" t="s">
        <v>1212</v>
      </c>
      <c r="E4242" s="73"/>
      <c r="F4242" s="205"/>
      <c r="G4242" s="73"/>
      <c r="H4242" s="73"/>
    </row>
    <row r="4243" spans="3:11">
      <c r="C4243" s="72">
        <v>1</v>
      </c>
      <c r="D4243" s="59" t="s">
        <v>6800</v>
      </c>
      <c r="E4243" s="170" t="s">
        <v>2188</v>
      </c>
      <c r="F4243" s="171">
        <v>1.1000000000000001</v>
      </c>
      <c r="G4243" s="64">
        <f>VLOOKUP(D4243,upahbahan,3,FALSE)</f>
        <v>77000</v>
      </c>
      <c r="H4243" s="64">
        <f>F4243*G4243</f>
        <v>84700</v>
      </c>
    </row>
    <row r="4244" spans="3:11">
      <c r="C4244" s="72">
        <v>2</v>
      </c>
      <c r="D4244" s="59" t="s">
        <v>6790</v>
      </c>
      <c r="E4244" s="170" t="s">
        <v>2188</v>
      </c>
      <c r="F4244" s="171">
        <v>1.1000000000000001</v>
      </c>
      <c r="G4244" s="64">
        <f>VLOOKUP(D4244,upahbahan,3,FALSE)</f>
        <v>16000</v>
      </c>
      <c r="H4244" s="64">
        <f>F4244*G4244</f>
        <v>17600</v>
      </c>
    </row>
    <row r="4245" spans="3:11">
      <c r="C4245" s="72">
        <v>3</v>
      </c>
      <c r="D4245" s="59" t="s">
        <v>6742</v>
      </c>
      <c r="E4245" s="170" t="s">
        <v>2188</v>
      </c>
      <c r="F4245" s="171">
        <v>1.1000000000000001</v>
      </c>
      <c r="G4245" s="64">
        <f>VLOOKUP(D4245,upahbahan,3,FALSE)</f>
        <v>110000</v>
      </c>
      <c r="H4245" s="64">
        <f>F4245*G4245</f>
        <v>121000.00000000001</v>
      </c>
    </row>
    <row r="4246" spans="3:11">
      <c r="C4246" s="83" t="s">
        <v>1216</v>
      </c>
      <c r="D4246" s="80"/>
      <c r="E4246" s="80"/>
      <c r="F4246" s="80"/>
      <c r="G4246" s="162"/>
      <c r="H4246" s="64">
        <f>SUM(H4243:H4245)</f>
        <v>223300</v>
      </c>
    </row>
    <row r="4247" spans="3:11">
      <c r="C4247" s="72" t="s">
        <v>1217</v>
      </c>
      <c r="D4247" s="59" t="s">
        <v>1218</v>
      </c>
      <c r="E4247" s="73"/>
      <c r="F4247" s="73"/>
      <c r="G4247" s="73"/>
      <c r="H4247" s="73"/>
    </row>
    <row r="4248" spans="3:11">
      <c r="C4248" s="83" t="s">
        <v>1219</v>
      </c>
      <c r="D4248" s="489"/>
      <c r="E4248" s="489"/>
      <c r="F4248" s="489"/>
      <c r="G4248" s="162"/>
      <c r="H4248" s="303">
        <f>SUM(H4247)</f>
        <v>0</v>
      </c>
    </row>
    <row r="4249" spans="3:11">
      <c r="C4249" s="58" t="s">
        <v>1220</v>
      </c>
      <c r="D4249" s="69" t="s">
        <v>1221</v>
      </c>
      <c r="E4249" s="70"/>
      <c r="F4249" s="70"/>
      <c r="G4249" s="71"/>
      <c r="H4249" s="304">
        <f>H4248+H4246+H4241</f>
        <v>247940</v>
      </c>
      <c r="I4249" s="319"/>
    </row>
    <row r="4250" spans="3:11">
      <c r="C4250" s="58" t="s">
        <v>1222</v>
      </c>
      <c r="D4250" s="69" t="s">
        <v>1325</v>
      </c>
      <c r="E4250" s="70"/>
      <c r="F4250" s="71"/>
      <c r="G4250" s="95">
        <f>$M$9</f>
        <v>0.1</v>
      </c>
      <c r="H4250" s="64">
        <f>H4249*G4250</f>
        <v>24794</v>
      </c>
      <c r="I4250" s="319"/>
    </row>
    <row r="4251" spans="3:11">
      <c r="C4251" s="58" t="s">
        <v>1223</v>
      </c>
      <c r="D4251" s="69" t="s">
        <v>1224</v>
      </c>
      <c r="E4251" s="70"/>
      <c r="F4251" s="70"/>
      <c r="G4251" s="71"/>
      <c r="H4251" s="305">
        <f>SUM(H4249:H4250)</f>
        <v>272734</v>
      </c>
      <c r="I4251" s="319"/>
    </row>
    <row r="4253" spans="3:11">
      <c r="C4253" s="53" t="s">
        <v>6801</v>
      </c>
      <c r="D4253" s="366" t="s">
        <v>6802</v>
      </c>
      <c r="E4253" s="315"/>
      <c r="F4253" s="315"/>
      <c r="G4253" s="315"/>
      <c r="H4253" s="315"/>
      <c r="I4253" s="56">
        <f>ROUNDDOWN(H4270,-2)</f>
        <v>296900</v>
      </c>
      <c r="J4253" s="159"/>
      <c r="K4253" s="325"/>
    </row>
    <row r="4254" spans="3:11" ht="27.6">
      <c r="C4254" s="300" t="s">
        <v>1197</v>
      </c>
      <c r="D4254" s="300" t="s">
        <v>1198</v>
      </c>
      <c r="E4254" s="300" t="s">
        <v>1199</v>
      </c>
      <c r="F4254" s="300" t="s">
        <v>1200</v>
      </c>
      <c r="G4254" s="300" t="s">
        <v>1201</v>
      </c>
      <c r="H4254" s="300" t="s">
        <v>1202</v>
      </c>
    </row>
    <row r="4255" spans="3:11">
      <c r="C4255" s="72" t="s">
        <v>1203</v>
      </c>
      <c r="D4255" s="59" t="s">
        <v>1204</v>
      </c>
      <c r="E4255" s="73"/>
      <c r="F4255" s="73"/>
      <c r="G4255" s="73"/>
      <c r="H4255" s="73"/>
    </row>
    <row r="4256" spans="3:11">
      <c r="C4256" s="301">
        <v>1</v>
      </c>
      <c r="D4256" s="59" t="s">
        <v>5</v>
      </c>
      <c r="E4256" s="302" t="s">
        <v>6</v>
      </c>
      <c r="F4256" s="74">
        <v>6.4000000000000001E-2</v>
      </c>
      <c r="G4256" s="64">
        <f>VLOOKUP(D4256,upahbahan,3,FALSE)</f>
        <v>100000</v>
      </c>
      <c r="H4256" s="64">
        <f t="shared" ref="H4256:H4259" si="408">F4256*G4256</f>
        <v>6400</v>
      </c>
    </row>
    <row r="4257" spans="3:11">
      <c r="C4257" s="301">
        <v>2</v>
      </c>
      <c r="D4257" s="59" t="s">
        <v>3330</v>
      </c>
      <c r="E4257" s="302" t="s">
        <v>6</v>
      </c>
      <c r="F4257" s="74">
        <v>0.107</v>
      </c>
      <c r="G4257" s="64">
        <f>VLOOKUP(D4257,upahbahan,3,FALSE)</f>
        <v>145000</v>
      </c>
      <c r="H4257" s="64">
        <f t="shared" si="408"/>
        <v>15515</v>
      </c>
    </row>
    <row r="4258" spans="3:11">
      <c r="C4258" s="301">
        <v>3</v>
      </c>
      <c r="D4258" s="59" t="s">
        <v>18</v>
      </c>
      <c r="E4258" s="302" t="s">
        <v>6</v>
      </c>
      <c r="F4258" s="74">
        <v>1.0999999999999999E-2</v>
      </c>
      <c r="G4258" s="64">
        <f>VLOOKUP(D4258,upahbahan,3,FALSE)</f>
        <v>175000</v>
      </c>
      <c r="H4258" s="64">
        <f t="shared" si="408"/>
        <v>1925</v>
      </c>
    </row>
    <row r="4259" spans="3:11">
      <c r="C4259" s="301">
        <v>4</v>
      </c>
      <c r="D4259" s="59" t="s">
        <v>19</v>
      </c>
      <c r="E4259" s="302" t="s">
        <v>6</v>
      </c>
      <c r="F4259" s="74">
        <v>4.0000000000000001E-3</v>
      </c>
      <c r="G4259" s="64">
        <f>VLOOKUP(D4259,upahbahan,3,FALSE)</f>
        <v>200000</v>
      </c>
      <c r="H4259" s="64">
        <f t="shared" si="408"/>
        <v>800</v>
      </c>
    </row>
    <row r="4260" spans="3:11">
      <c r="C4260" s="83" t="s">
        <v>1210</v>
      </c>
      <c r="D4260" s="80"/>
      <c r="E4260" s="80"/>
      <c r="F4260" s="187"/>
      <c r="G4260" s="218"/>
      <c r="H4260" s="64">
        <f>SUM(H4256:H4259)</f>
        <v>24640</v>
      </c>
      <c r="I4260" s="219"/>
    </row>
    <row r="4261" spans="3:11">
      <c r="C4261" s="72" t="s">
        <v>1211</v>
      </c>
      <c r="D4261" s="59" t="s">
        <v>1212</v>
      </c>
      <c r="E4261" s="73"/>
      <c r="F4261" s="205"/>
      <c r="G4261" s="73"/>
      <c r="H4261" s="73"/>
    </row>
    <row r="4262" spans="3:11">
      <c r="C4262" s="72">
        <v>1</v>
      </c>
      <c r="D4262" s="59" t="s">
        <v>6803</v>
      </c>
      <c r="E4262" s="170" t="s">
        <v>2188</v>
      </c>
      <c r="F4262" s="171">
        <v>1.1000000000000001</v>
      </c>
      <c r="G4262" s="64">
        <f>VLOOKUP(D4262,upahbahan,3,FALSE)</f>
        <v>97000</v>
      </c>
      <c r="H4262" s="64">
        <f>F4262*G4262</f>
        <v>106700.00000000001</v>
      </c>
    </row>
    <row r="4263" spans="3:11">
      <c r="C4263" s="72">
        <v>2</v>
      </c>
      <c r="D4263" s="59" t="s">
        <v>6790</v>
      </c>
      <c r="E4263" s="170" t="s">
        <v>2188</v>
      </c>
      <c r="F4263" s="171">
        <v>1.1000000000000001</v>
      </c>
      <c r="G4263" s="64">
        <f>VLOOKUP(D4263,upahbahan,3,FALSE)</f>
        <v>16000</v>
      </c>
      <c r="H4263" s="64">
        <f>F4263*G4263</f>
        <v>17600</v>
      </c>
    </row>
    <row r="4264" spans="3:11">
      <c r="C4264" s="72">
        <v>3</v>
      </c>
      <c r="D4264" s="59" t="s">
        <v>6742</v>
      </c>
      <c r="E4264" s="170" t="s">
        <v>2188</v>
      </c>
      <c r="F4264" s="171">
        <v>1.1000000000000001</v>
      </c>
      <c r="G4264" s="64">
        <f>VLOOKUP(D4264,upahbahan,3,FALSE)</f>
        <v>110000</v>
      </c>
      <c r="H4264" s="64">
        <f>F4264*G4264</f>
        <v>121000.00000000001</v>
      </c>
    </row>
    <row r="4265" spans="3:11">
      <c r="C4265" s="83" t="s">
        <v>1216</v>
      </c>
      <c r="D4265" s="80"/>
      <c r="E4265" s="80"/>
      <c r="F4265" s="80"/>
      <c r="G4265" s="162"/>
      <c r="H4265" s="64">
        <f>SUM(H4262:H4264)</f>
        <v>245300.00000000003</v>
      </c>
    </row>
    <row r="4266" spans="3:11">
      <c r="C4266" s="72" t="s">
        <v>1217</v>
      </c>
      <c r="D4266" s="59" t="s">
        <v>1218</v>
      </c>
      <c r="E4266" s="73"/>
      <c r="F4266" s="73"/>
      <c r="G4266" s="73"/>
      <c r="H4266" s="73"/>
    </row>
    <row r="4267" spans="3:11">
      <c r="C4267" s="83" t="s">
        <v>1219</v>
      </c>
      <c r="D4267" s="489"/>
      <c r="E4267" s="489"/>
      <c r="F4267" s="489"/>
      <c r="G4267" s="162"/>
      <c r="H4267" s="303">
        <f>SUM(H4266)</f>
        <v>0</v>
      </c>
    </row>
    <row r="4268" spans="3:11">
      <c r="C4268" s="58" t="s">
        <v>1220</v>
      </c>
      <c r="D4268" s="69" t="s">
        <v>1221</v>
      </c>
      <c r="E4268" s="70"/>
      <c r="F4268" s="70"/>
      <c r="G4268" s="71"/>
      <c r="H4268" s="304">
        <f>H4267+H4265+H4260</f>
        <v>269940</v>
      </c>
      <c r="I4268" s="319"/>
    </row>
    <row r="4269" spans="3:11">
      <c r="C4269" s="58" t="s">
        <v>1222</v>
      </c>
      <c r="D4269" s="69" t="s">
        <v>1325</v>
      </c>
      <c r="E4269" s="70"/>
      <c r="F4269" s="71"/>
      <c r="G4269" s="95">
        <f>$M$9</f>
        <v>0.1</v>
      </c>
      <c r="H4269" s="64">
        <f>H4268*G4269</f>
        <v>26994</v>
      </c>
      <c r="I4269" s="319"/>
    </row>
    <row r="4270" spans="3:11">
      <c r="C4270" s="58" t="s">
        <v>1223</v>
      </c>
      <c r="D4270" s="69" t="s">
        <v>1224</v>
      </c>
      <c r="E4270" s="70"/>
      <c r="F4270" s="70"/>
      <c r="G4270" s="71"/>
      <c r="H4270" s="305">
        <f>SUM(H4268:H4269)</f>
        <v>296934</v>
      </c>
      <c r="I4270" s="319"/>
    </row>
    <row r="4272" spans="3:11">
      <c r="C4272" s="53" t="s">
        <v>6804</v>
      </c>
      <c r="D4272" s="366" t="s">
        <v>6805</v>
      </c>
      <c r="E4272" s="315"/>
      <c r="F4272" s="315"/>
      <c r="G4272" s="315"/>
      <c r="H4272" s="315"/>
      <c r="I4272" s="56">
        <f>ROUNDDOWN(H4288,-2)</f>
        <v>80300</v>
      </c>
      <c r="J4272" s="159"/>
      <c r="K4272" s="325"/>
    </row>
    <row r="4273" spans="3:9" ht="27.6">
      <c r="C4273" s="300" t="s">
        <v>1197</v>
      </c>
      <c r="D4273" s="300" t="s">
        <v>1198</v>
      </c>
      <c r="E4273" s="300" t="s">
        <v>1199</v>
      </c>
      <c r="F4273" s="300" t="s">
        <v>1200</v>
      </c>
      <c r="G4273" s="300" t="s">
        <v>1201</v>
      </c>
      <c r="H4273" s="300" t="s">
        <v>1202</v>
      </c>
    </row>
    <row r="4274" spans="3:9">
      <c r="C4274" s="72" t="s">
        <v>1203</v>
      </c>
      <c r="D4274" s="59" t="s">
        <v>1204</v>
      </c>
      <c r="E4274" s="73"/>
      <c r="F4274" s="73"/>
      <c r="G4274" s="73"/>
      <c r="H4274" s="73"/>
    </row>
    <row r="4275" spans="3:9">
      <c r="C4275" s="301">
        <v>1</v>
      </c>
      <c r="D4275" s="59" t="s">
        <v>5</v>
      </c>
      <c r="E4275" s="302" t="s">
        <v>6</v>
      </c>
      <c r="F4275" s="74">
        <v>6.4000000000000001E-2</v>
      </c>
      <c r="G4275" s="64">
        <f>VLOOKUP(D4275,upahbahan,3,FALSE)</f>
        <v>100000</v>
      </c>
      <c r="H4275" s="64">
        <f t="shared" ref="H4275:H4278" si="409">F4275*G4275</f>
        <v>6400</v>
      </c>
    </row>
    <row r="4276" spans="3:9">
      <c r="C4276" s="301">
        <v>2</v>
      </c>
      <c r="D4276" s="59" t="s">
        <v>3330</v>
      </c>
      <c r="E4276" s="302" t="s">
        <v>6</v>
      </c>
      <c r="F4276" s="74">
        <v>0.107</v>
      </c>
      <c r="G4276" s="64">
        <f>VLOOKUP(D4276,upahbahan,3,FALSE)</f>
        <v>145000</v>
      </c>
      <c r="H4276" s="64">
        <f t="shared" si="409"/>
        <v>15515</v>
      </c>
    </row>
    <row r="4277" spans="3:9">
      <c r="C4277" s="301">
        <v>3</v>
      </c>
      <c r="D4277" s="59" t="s">
        <v>18</v>
      </c>
      <c r="E4277" s="302" t="s">
        <v>6</v>
      </c>
      <c r="F4277" s="74">
        <v>1.0999999999999999E-2</v>
      </c>
      <c r="G4277" s="64">
        <f>VLOOKUP(D4277,upahbahan,3,FALSE)</f>
        <v>175000</v>
      </c>
      <c r="H4277" s="64">
        <f t="shared" si="409"/>
        <v>1925</v>
      </c>
    </row>
    <row r="4278" spans="3:9">
      <c r="C4278" s="301">
        <v>4</v>
      </c>
      <c r="D4278" s="59" t="s">
        <v>19</v>
      </c>
      <c r="E4278" s="302" t="s">
        <v>6</v>
      </c>
      <c r="F4278" s="74">
        <v>4.0000000000000001E-3</v>
      </c>
      <c r="G4278" s="64">
        <f>VLOOKUP(D4278,upahbahan,3,FALSE)</f>
        <v>200000</v>
      </c>
      <c r="H4278" s="64">
        <f t="shared" si="409"/>
        <v>800</v>
      </c>
    </row>
    <row r="4279" spans="3:9">
      <c r="C4279" s="83" t="s">
        <v>1210</v>
      </c>
      <c r="D4279" s="80"/>
      <c r="E4279" s="80"/>
      <c r="F4279" s="187"/>
      <c r="G4279" s="218"/>
      <c r="H4279" s="64">
        <f>SUM(H4275:H4278)</f>
        <v>24640</v>
      </c>
      <c r="I4279" s="219"/>
    </row>
    <row r="4280" spans="3:9">
      <c r="C4280" s="72" t="s">
        <v>1211</v>
      </c>
      <c r="D4280" s="59" t="s">
        <v>1212</v>
      </c>
      <c r="E4280" s="73"/>
      <c r="F4280" s="205"/>
      <c r="G4280" s="73"/>
      <c r="H4280" s="73"/>
    </row>
    <row r="4281" spans="3:9">
      <c r="C4281" s="72">
        <v>1</v>
      </c>
      <c r="D4281" s="59" t="s">
        <v>6806</v>
      </c>
      <c r="E4281" s="170" t="s">
        <v>2188</v>
      </c>
      <c r="F4281" s="171">
        <v>1.1000000000000001</v>
      </c>
      <c r="G4281" s="64">
        <f>VLOOKUP(D4281,upahbahan,3,FALSE)</f>
        <v>28000</v>
      </c>
      <c r="H4281" s="64">
        <f>F4281*G4281</f>
        <v>30800.000000000004</v>
      </c>
    </row>
    <row r="4282" spans="3:9">
      <c r="C4282" s="72">
        <v>2</v>
      </c>
      <c r="D4282" s="59" t="s">
        <v>6790</v>
      </c>
      <c r="E4282" s="170" t="s">
        <v>2188</v>
      </c>
      <c r="F4282" s="171">
        <v>1.1000000000000001</v>
      </c>
      <c r="G4282" s="64">
        <f>VLOOKUP(D4282,upahbahan,3,FALSE)</f>
        <v>16000</v>
      </c>
      <c r="H4282" s="64">
        <f>F4282*G4282</f>
        <v>17600</v>
      </c>
    </row>
    <row r="4283" spans="3:9">
      <c r="C4283" s="83" t="s">
        <v>1216</v>
      </c>
      <c r="D4283" s="80"/>
      <c r="E4283" s="80"/>
      <c r="F4283" s="80"/>
      <c r="G4283" s="162"/>
      <c r="H4283" s="64">
        <f>SUM(H4281:H4282)</f>
        <v>48400</v>
      </c>
    </row>
    <row r="4284" spans="3:9">
      <c r="C4284" s="72" t="s">
        <v>1217</v>
      </c>
      <c r="D4284" s="59" t="s">
        <v>1218</v>
      </c>
      <c r="E4284" s="73"/>
      <c r="F4284" s="73"/>
      <c r="G4284" s="73"/>
      <c r="H4284" s="73"/>
    </row>
    <row r="4285" spans="3:9">
      <c r="C4285" s="83" t="s">
        <v>1219</v>
      </c>
      <c r="D4285" s="489"/>
      <c r="E4285" s="489"/>
      <c r="F4285" s="489"/>
      <c r="G4285" s="162"/>
      <c r="H4285" s="303">
        <f>SUM(H4284)</f>
        <v>0</v>
      </c>
    </row>
    <row r="4286" spans="3:9">
      <c r="C4286" s="58" t="s">
        <v>1220</v>
      </c>
      <c r="D4286" s="69" t="s">
        <v>1221</v>
      </c>
      <c r="E4286" s="70"/>
      <c r="F4286" s="70"/>
      <c r="G4286" s="71"/>
      <c r="H4286" s="304">
        <f>H4285+H4283+H4279</f>
        <v>73040</v>
      </c>
      <c r="I4286" s="319"/>
    </row>
    <row r="4287" spans="3:9">
      <c r="C4287" s="58" t="s">
        <v>1222</v>
      </c>
      <c r="D4287" s="69" t="s">
        <v>1325</v>
      </c>
      <c r="E4287" s="70"/>
      <c r="F4287" s="71"/>
      <c r="G4287" s="95">
        <f>$M$9</f>
        <v>0.1</v>
      </c>
      <c r="H4287" s="64">
        <f>H4286*G4287</f>
        <v>7304</v>
      </c>
      <c r="I4287" s="319"/>
    </row>
    <row r="4288" spans="3:9">
      <c r="C4288" s="58" t="s">
        <v>1223</v>
      </c>
      <c r="D4288" s="69" t="s">
        <v>1224</v>
      </c>
      <c r="E4288" s="70"/>
      <c r="F4288" s="70"/>
      <c r="G4288" s="71"/>
      <c r="H4288" s="305">
        <f>SUM(H4286:H4287)</f>
        <v>80344</v>
      </c>
      <c r="I4288" s="319"/>
    </row>
    <row r="4290" spans="3:11">
      <c r="C4290" s="53" t="s">
        <v>6807</v>
      </c>
      <c r="D4290" s="366" t="s">
        <v>6808</v>
      </c>
      <c r="E4290" s="315"/>
      <c r="F4290" s="315"/>
      <c r="G4290" s="315"/>
      <c r="H4290" s="315"/>
      <c r="I4290" s="56">
        <f>ROUNDDOWN(H4305,-2)</f>
        <v>72100</v>
      </c>
      <c r="J4290" s="159"/>
      <c r="K4290" s="325"/>
    </row>
    <row r="4291" spans="3:11" ht="27.6">
      <c r="C4291" s="300" t="s">
        <v>1197</v>
      </c>
      <c r="D4291" s="300" t="s">
        <v>1198</v>
      </c>
      <c r="E4291" s="300" t="s">
        <v>1199</v>
      </c>
      <c r="F4291" s="300" t="s">
        <v>1200</v>
      </c>
      <c r="G4291" s="300" t="s">
        <v>1201</v>
      </c>
      <c r="H4291" s="300" t="s">
        <v>1202</v>
      </c>
    </row>
    <row r="4292" spans="3:11">
      <c r="C4292" s="72" t="s">
        <v>1203</v>
      </c>
      <c r="D4292" s="59" t="s">
        <v>1204</v>
      </c>
      <c r="E4292" s="73"/>
      <c r="F4292" s="73"/>
      <c r="G4292" s="73"/>
      <c r="H4292" s="73"/>
    </row>
    <row r="4293" spans="3:11">
      <c r="C4293" s="301">
        <v>1</v>
      </c>
      <c r="D4293" s="59" t="s">
        <v>5</v>
      </c>
      <c r="E4293" s="302" t="s">
        <v>6</v>
      </c>
      <c r="F4293" s="74">
        <v>0.114</v>
      </c>
      <c r="G4293" s="64">
        <f>VLOOKUP(D4293,upahbahan,3,FALSE)</f>
        <v>100000</v>
      </c>
      <c r="H4293" s="64">
        <f t="shared" ref="H4293:H4296" si="410">F4293*G4293</f>
        <v>11400</v>
      </c>
    </row>
    <row r="4294" spans="3:11">
      <c r="C4294" s="301">
        <v>2</v>
      </c>
      <c r="D4294" s="59" t="s">
        <v>3330</v>
      </c>
      <c r="E4294" s="302" t="s">
        <v>6</v>
      </c>
      <c r="F4294" s="74">
        <v>0.191</v>
      </c>
      <c r="G4294" s="64">
        <f>VLOOKUP(D4294,upahbahan,3,FALSE)</f>
        <v>145000</v>
      </c>
      <c r="H4294" s="64">
        <f t="shared" si="410"/>
        <v>27695</v>
      </c>
    </row>
    <row r="4295" spans="3:11">
      <c r="C4295" s="301">
        <v>3</v>
      </c>
      <c r="D4295" s="59" t="s">
        <v>18</v>
      </c>
      <c r="E4295" s="302" t="s">
        <v>6</v>
      </c>
      <c r="F4295" s="74">
        <v>1.9E-2</v>
      </c>
      <c r="G4295" s="64">
        <f>VLOOKUP(D4295,upahbahan,3,FALSE)</f>
        <v>175000</v>
      </c>
      <c r="H4295" s="64">
        <f t="shared" si="410"/>
        <v>3325</v>
      </c>
    </row>
    <row r="4296" spans="3:11">
      <c r="C4296" s="301">
        <v>4</v>
      </c>
      <c r="D4296" s="59" t="s">
        <v>19</v>
      </c>
      <c r="E4296" s="302" t="s">
        <v>6</v>
      </c>
      <c r="F4296" s="74">
        <v>6.0000000000000001E-3</v>
      </c>
      <c r="G4296" s="64">
        <f>VLOOKUP(D4296,upahbahan,3,FALSE)</f>
        <v>200000</v>
      </c>
      <c r="H4296" s="64">
        <f t="shared" si="410"/>
        <v>1200</v>
      </c>
    </row>
    <row r="4297" spans="3:11">
      <c r="C4297" s="83" t="s">
        <v>1210</v>
      </c>
      <c r="D4297" s="80"/>
      <c r="E4297" s="80"/>
      <c r="F4297" s="187"/>
      <c r="G4297" s="218"/>
      <c r="H4297" s="64">
        <f>SUM(H4293:H4296)</f>
        <v>43620</v>
      </c>
      <c r="I4297" s="219"/>
    </row>
    <row r="4298" spans="3:11">
      <c r="C4298" s="72" t="s">
        <v>1211</v>
      </c>
      <c r="D4298" s="59" t="s">
        <v>1212</v>
      </c>
      <c r="E4298" s="73"/>
      <c r="F4298" s="205"/>
      <c r="G4298" s="73"/>
      <c r="H4298" s="73"/>
    </row>
    <row r="4299" spans="3:11">
      <c r="C4299" s="72">
        <v>1</v>
      </c>
      <c r="D4299" s="59" t="s">
        <v>6809</v>
      </c>
      <c r="E4299" s="170" t="s">
        <v>2188</v>
      </c>
      <c r="F4299" s="171">
        <v>1.1000000000000001</v>
      </c>
      <c r="G4299" s="64">
        <f>VLOOKUP(D4299,upahbahan,3,FALSE)</f>
        <v>20000</v>
      </c>
      <c r="H4299" s="64">
        <f>F4299*G4299</f>
        <v>22000</v>
      </c>
    </row>
    <row r="4300" spans="3:11">
      <c r="C4300" s="83" t="s">
        <v>1216</v>
      </c>
      <c r="D4300" s="80"/>
      <c r="E4300" s="80"/>
      <c r="F4300" s="80"/>
      <c r="G4300" s="162"/>
      <c r="H4300" s="64">
        <f>SUM(H4299:H4299)</f>
        <v>22000</v>
      </c>
    </row>
    <row r="4301" spans="3:11">
      <c r="C4301" s="72" t="s">
        <v>1217</v>
      </c>
      <c r="D4301" s="59" t="s">
        <v>1218</v>
      </c>
      <c r="E4301" s="73"/>
      <c r="F4301" s="73"/>
      <c r="G4301" s="73"/>
      <c r="H4301" s="73"/>
    </row>
    <row r="4302" spans="3:11">
      <c r="C4302" s="83" t="s">
        <v>1219</v>
      </c>
      <c r="D4302" s="489"/>
      <c r="E4302" s="489"/>
      <c r="F4302" s="489"/>
      <c r="G4302" s="162"/>
      <c r="H4302" s="303">
        <f>SUM(H4301)</f>
        <v>0</v>
      </c>
    </row>
    <row r="4303" spans="3:11">
      <c r="C4303" s="58" t="s">
        <v>1220</v>
      </c>
      <c r="D4303" s="69" t="s">
        <v>1221</v>
      </c>
      <c r="E4303" s="70"/>
      <c r="F4303" s="70"/>
      <c r="G4303" s="71"/>
      <c r="H4303" s="304">
        <f>H4302+H4300+H4297</f>
        <v>65620</v>
      </c>
      <c r="I4303" s="319"/>
    </row>
    <row r="4304" spans="3:11">
      <c r="C4304" s="58" t="s">
        <v>1222</v>
      </c>
      <c r="D4304" s="69" t="s">
        <v>1325</v>
      </c>
      <c r="E4304" s="70"/>
      <c r="F4304" s="71"/>
      <c r="G4304" s="95">
        <f>$M$9</f>
        <v>0.1</v>
      </c>
      <c r="H4304" s="64">
        <f>H4303*G4304</f>
        <v>6562</v>
      </c>
      <c r="I4304" s="319"/>
    </row>
    <row r="4305" spans="3:11">
      <c r="C4305" s="58" t="s">
        <v>1223</v>
      </c>
      <c r="D4305" s="69" t="s">
        <v>1224</v>
      </c>
      <c r="E4305" s="70"/>
      <c r="F4305" s="70"/>
      <c r="G4305" s="71"/>
      <c r="H4305" s="305">
        <f>SUM(H4303:H4304)</f>
        <v>72182</v>
      </c>
      <c r="I4305" s="319"/>
    </row>
    <row r="4307" spans="3:11">
      <c r="C4307" s="53" t="s">
        <v>6810</v>
      </c>
      <c r="D4307" s="366" t="s">
        <v>6811</v>
      </c>
      <c r="E4307" s="315"/>
      <c r="F4307" s="315"/>
      <c r="G4307" s="315"/>
      <c r="H4307" s="315"/>
      <c r="I4307" s="56">
        <f>ROUNDDOWN(H4322,-2)</f>
        <v>84200</v>
      </c>
      <c r="J4307" s="159"/>
      <c r="K4307" s="325"/>
    </row>
    <row r="4308" spans="3:11" ht="27.6">
      <c r="C4308" s="300" t="s">
        <v>1197</v>
      </c>
      <c r="D4308" s="300" t="s">
        <v>1198</v>
      </c>
      <c r="E4308" s="300" t="s">
        <v>1199</v>
      </c>
      <c r="F4308" s="300" t="s">
        <v>1200</v>
      </c>
      <c r="G4308" s="300" t="s">
        <v>1201</v>
      </c>
      <c r="H4308" s="300" t="s">
        <v>1202</v>
      </c>
    </row>
    <row r="4309" spans="3:11">
      <c r="C4309" s="72" t="s">
        <v>1203</v>
      </c>
      <c r="D4309" s="59" t="s">
        <v>1204</v>
      </c>
      <c r="E4309" s="73"/>
      <c r="F4309" s="73"/>
      <c r="G4309" s="73"/>
      <c r="H4309" s="73"/>
    </row>
    <row r="4310" spans="3:11">
      <c r="C4310" s="301">
        <v>1</v>
      </c>
      <c r="D4310" s="59" t="s">
        <v>5</v>
      </c>
      <c r="E4310" s="302" t="s">
        <v>6</v>
      </c>
      <c r="F4310" s="74">
        <v>0.114</v>
      </c>
      <c r="G4310" s="64">
        <f>VLOOKUP(D4310,upahbahan,3,FALSE)</f>
        <v>100000</v>
      </c>
      <c r="H4310" s="64">
        <f t="shared" ref="H4310:H4313" si="411">F4310*G4310</f>
        <v>11400</v>
      </c>
    </row>
    <row r="4311" spans="3:11">
      <c r="C4311" s="301">
        <v>2</v>
      </c>
      <c r="D4311" s="59" t="s">
        <v>3330</v>
      </c>
      <c r="E4311" s="302" t="s">
        <v>6</v>
      </c>
      <c r="F4311" s="74">
        <v>0.191</v>
      </c>
      <c r="G4311" s="64">
        <f>VLOOKUP(D4311,upahbahan,3,FALSE)</f>
        <v>145000</v>
      </c>
      <c r="H4311" s="64">
        <f t="shared" si="411"/>
        <v>27695</v>
      </c>
    </row>
    <row r="4312" spans="3:11">
      <c r="C4312" s="301">
        <v>3</v>
      </c>
      <c r="D4312" s="59" t="s">
        <v>18</v>
      </c>
      <c r="E4312" s="302" t="s">
        <v>6</v>
      </c>
      <c r="F4312" s="74">
        <v>1.9E-2</v>
      </c>
      <c r="G4312" s="64">
        <f>VLOOKUP(D4312,upahbahan,3,FALSE)</f>
        <v>175000</v>
      </c>
      <c r="H4312" s="64">
        <f t="shared" si="411"/>
        <v>3325</v>
      </c>
    </row>
    <row r="4313" spans="3:11">
      <c r="C4313" s="301">
        <v>4</v>
      </c>
      <c r="D4313" s="59" t="s">
        <v>19</v>
      </c>
      <c r="E4313" s="302" t="s">
        <v>6</v>
      </c>
      <c r="F4313" s="74">
        <v>6.0000000000000001E-3</v>
      </c>
      <c r="G4313" s="64">
        <f>VLOOKUP(D4313,upahbahan,3,FALSE)</f>
        <v>200000</v>
      </c>
      <c r="H4313" s="64">
        <f t="shared" si="411"/>
        <v>1200</v>
      </c>
    </row>
    <row r="4314" spans="3:11">
      <c r="C4314" s="83" t="s">
        <v>1210</v>
      </c>
      <c r="D4314" s="80"/>
      <c r="E4314" s="80"/>
      <c r="F4314" s="187"/>
      <c r="G4314" s="218"/>
      <c r="H4314" s="64">
        <f>SUM(H4310:H4313)</f>
        <v>43620</v>
      </c>
      <c r="I4314" s="219"/>
    </row>
    <row r="4315" spans="3:11">
      <c r="C4315" s="72" t="s">
        <v>1211</v>
      </c>
      <c r="D4315" s="59" t="s">
        <v>1212</v>
      </c>
      <c r="E4315" s="73"/>
      <c r="F4315" s="205"/>
      <c r="G4315" s="73"/>
      <c r="H4315" s="73"/>
    </row>
    <row r="4316" spans="3:11">
      <c r="C4316" s="72">
        <v>1</v>
      </c>
      <c r="D4316" s="59" t="s">
        <v>6812</v>
      </c>
      <c r="E4316" s="170" t="s">
        <v>2188</v>
      </c>
      <c r="F4316" s="171">
        <v>1.1000000000000001</v>
      </c>
      <c r="G4316" s="64">
        <f>VLOOKUP(D4316,upahbahan,3,FALSE)</f>
        <v>30000</v>
      </c>
      <c r="H4316" s="64">
        <f>F4316*G4316</f>
        <v>33000</v>
      </c>
    </row>
    <row r="4317" spans="3:11">
      <c r="C4317" s="83" t="s">
        <v>1216</v>
      </c>
      <c r="D4317" s="80"/>
      <c r="E4317" s="80"/>
      <c r="F4317" s="80"/>
      <c r="G4317" s="162"/>
      <c r="H4317" s="64">
        <f>SUM(H4316:H4316)</f>
        <v>33000</v>
      </c>
    </row>
    <row r="4318" spans="3:11">
      <c r="C4318" s="72" t="s">
        <v>1217</v>
      </c>
      <c r="D4318" s="59" t="s">
        <v>1218</v>
      </c>
      <c r="E4318" s="73"/>
      <c r="F4318" s="73"/>
      <c r="G4318" s="73"/>
      <c r="H4318" s="73"/>
    </row>
    <row r="4319" spans="3:11">
      <c r="C4319" s="83" t="s">
        <v>1219</v>
      </c>
      <c r="D4319" s="489"/>
      <c r="E4319" s="489"/>
      <c r="F4319" s="489"/>
      <c r="G4319" s="162"/>
      <c r="H4319" s="303">
        <f>SUM(H4318)</f>
        <v>0</v>
      </c>
    </row>
    <row r="4320" spans="3:11">
      <c r="C4320" s="58" t="s">
        <v>1220</v>
      </c>
      <c r="D4320" s="69" t="s">
        <v>1221</v>
      </c>
      <c r="E4320" s="70"/>
      <c r="F4320" s="70"/>
      <c r="G4320" s="71"/>
      <c r="H4320" s="304">
        <f>H4319+H4317+H4314</f>
        <v>76620</v>
      </c>
      <c r="I4320" s="319"/>
    </row>
    <row r="4321" spans="3:11">
      <c r="C4321" s="58" t="s">
        <v>1222</v>
      </c>
      <c r="D4321" s="69" t="s">
        <v>1325</v>
      </c>
      <c r="E4321" s="70"/>
      <c r="F4321" s="71"/>
      <c r="G4321" s="95">
        <f>$M$9</f>
        <v>0.1</v>
      </c>
      <c r="H4321" s="64">
        <f>H4320*G4321</f>
        <v>7662</v>
      </c>
      <c r="I4321" s="319"/>
    </row>
    <row r="4322" spans="3:11">
      <c r="C4322" s="58" t="s">
        <v>1223</v>
      </c>
      <c r="D4322" s="69" t="s">
        <v>1224</v>
      </c>
      <c r="E4322" s="70"/>
      <c r="F4322" s="70"/>
      <c r="G4322" s="71"/>
      <c r="H4322" s="305">
        <f>SUM(H4320:H4321)</f>
        <v>84282</v>
      </c>
      <c r="I4322" s="319"/>
    </row>
    <row r="4325" spans="3:11">
      <c r="C4325" s="53" t="s">
        <v>6816</v>
      </c>
      <c r="D4325" s="366" t="s">
        <v>6813</v>
      </c>
      <c r="E4325" s="315"/>
      <c r="F4325" s="315"/>
      <c r="G4325" s="315"/>
      <c r="H4325" s="315"/>
      <c r="I4325" s="56">
        <f>ROUNDDOWN(H4340,-2)</f>
        <v>78200</v>
      </c>
      <c r="J4325" s="159"/>
      <c r="K4325" s="325"/>
    </row>
    <row r="4326" spans="3:11" ht="27.6">
      <c r="C4326" s="300" t="s">
        <v>1197</v>
      </c>
      <c r="D4326" s="300" t="s">
        <v>1198</v>
      </c>
      <c r="E4326" s="300" t="s">
        <v>1199</v>
      </c>
      <c r="F4326" s="300" t="s">
        <v>1200</v>
      </c>
      <c r="G4326" s="300" t="s">
        <v>1201</v>
      </c>
      <c r="H4326" s="300" t="s">
        <v>1202</v>
      </c>
    </row>
    <row r="4327" spans="3:11">
      <c r="C4327" s="72" t="s">
        <v>1203</v>
      </c>
      <c r="D4327" s="59" t="s">
        <v>1204</v>
      </c>
      <c r="E4327" s="73"/>
      <c r="F4327" s="73"/>
      <c r="G4327" s="73"/>
      <c r="H4327" s="73"/>
    </row>
    <row r="4328" spans="3:11">
      <c r="C4328" s="301">
        <v>1</v>
      </c>
      <c r="D4328" s="59" t="s">
        <v>5</v>
      </c>
      <c r="E4328" s="302" t="s">
        <v>6</v>
      </c>
      <c r="F4328" s="74">
        <v>0.114</v>
      </c>
      <c r="G4328" s="64">
        <f>VLOOKUP(D4328,upahbahan,3,FALSE)</f>
        <v>100000</v>
      </c>
      <c r="H4328" s="64">
        <f t="shared" ref="H4328:H4331" si="412">F4328*G4328</f>
        <v>11400</v>
      </c>
    </row>
    <row r="4329" spans="3:11">
      <c r="C4329" s="301">
        <v>2</v>
      </c>
      <c r="D4329" s="59" t="s">
        <v>3330</v>
      </c>
      <c r="E4329" s="302" t="s">
        <v>6</v>
      </c>
      <c r="F4329" s="74">
        <v>0.191</v>
      </c>
      <c r="G4329" s="64">
        <f>VLOOKUP(D4329,upahbahan,3,FALSE)</f>
        <v>145000</v>
      </c>
      <c r="H4329" s="64">
        <f t="shared" si="412"/>
        <v>27695</v>
      </c>
    </row>
    <row r="4330" spans="3:11">
      <c r="C4330" s="301">
        <v>3</v>
      </c>
      <c r="D4330" s="59" t="s">
        <v>18</v>
      </c>
      <c r="E4330" s="302" t="s">
        <v>6</v>
      </c>
      <c r="F4330" s="74">
        <v>1.9E-2</v>
      </c>
      <c r="G4330" s="64">
        <f>VLOOKUP(D4330,upahbahan,3,FALSE)</f>
        <v>175000</v>
      </c>
      <c r="H4330" s="64">
        <f t="shared" si="412"/>
        <v>3325</v>
      </c>
    </row>
    <row r="4331" spans="3:11">
      <c r="C4331" s="301">
        <v>4</v>
      </c>
      <c r="D4331" s="59" t="s">
        <v>19</v>
      </c>
      <c r="E4331" s="302" t="s">
        <v>6</v>
      </c>
      <c r="F4331" s="74">
        <v>6.0000000000000001E-3</v>
      </c>
      <c r="G4331" s="64">
        <f>VLOOKUP(D4331,upahbahan,3,FALSE)</f>
        <v>200000</v>
      </c>
      <c r="H4331" s="64">
        <f t="shared" si="412"/>
        <v>1200</v>
      </c>
    </row>
    <row r="4332" spans="3:11">
      <c r="C4332" s="83" t="s">
        <v>1210</v>
      </c>
      <c r="D4332" s="80"/>
      <c r="E4332" s="80"/>
      <c r="F4332" s="187"/>
      <c r="G4332" s="218"/>
      <c r="H4332" s="64">
        <f>SUM(H4328:H4331)</f>
        <v>43620</v>
      </c>
      <c r="I4332" s="219"/>
    </row>
    <row r="4333" spans="3:11">
      <c r="C4333" s="72" t="s">
        <v>1211</v>
      </c>
      <c r="D4333" s="59" t="s">
        <v>1212</v>
      </c>
      <c r="E4333" s="73"/>
      <c r="F4333" s="205"/>
      <c r="G4333" s="73"/>
      <c r="H4333" s="73"/>
    </row>
    <row r="4334" spans="3:11">
      <c r="C4334" s="72">
        <v>1</v>
      </c>
      <c r="D4334" s="59" t="s">
        <v>6814</v>
      </c>
      <c r="E4334" s="170" t="s">
        <v>2188</v>
      </c>
      <c r="F4334" s="171">
        <v>1.1000000000000001</v>
      </c>
      <c r="G4334" s="64">
        <f>VLOOKUP(D4334,upahbahan,3,FALSE)</f>
        <v>25000</v>
      </c>
      <c r="H4334" s="64">
        <f>F4334*G4334</f>
        <v>27500.000000000004</v>
      </c>
    </row>
    <row r="4335" spans="3:11">
      <c r="C4335" s="83" t="s">
        <v>1216</v>
      </c>
      <c r="D4335" s="80"/>
      <c r="E4335" s="80"/>
      <c r="F4335" s="80"/>
      <c r="G4335" s="162"/>
      <c r="H4335" s="64">
        <f>SUM(H4334:H4334)</f>
        <v>27500.000000000004</v>
      </c>
    </row>
    <row r="4336" spans="3:11">
      <c r="C4336" s="72" t="s">
        <v>1217</v>
      </c>
      <c r="D4336" s="59" t="s">
        <v>1218</v>
      </c>
      <c r="E4336" s="73"/>
      <c r="F4336" s="73"/>
      <c r="G4336" s="73"/>
      <c r="H4336" s="73"/>
    </row>
    <row r="4337" spans="3:11">
      <c r="C4337" s="83" t="s">
        <v>1219</v>
      </c>
      <c r="D4337" s="489"/>
      <c r="E4337" s="489"/>
      <c r="F4337" s="489"/>
      <c r="G4337" s="162"/>
      <c r="H4337" s="303">
        <f>SUM(H4336)</f>
        <v>0</v>
      </c>
    </row>
    <row r="4338" spans="3:11">
      <c r="C4338" s="58" t="s">
        <v>1220</v>
      </c>
      <c r="D4338" s="69" t="s">
        <v>1221</v>
      </c>
      <c r="E4338" s="70"/>
      <c r="F4338" s="70"/>
      <c r="G4338" s="71"/>
      <c r="H4338" s="304">
        <f>H4337+H4335+H4332</f>
        <v>71120</v>
      </c>
      <c r="I4338" s="319"/>
    </row>
    <row r="4339" spans="3:11">
      <c r="C4339" s="58" t="s">
        <v>1222</v>
      </c>
      <c r="D4339" s="69" t="s">
        <v>1325</v>
      </c>
      <c r="E4339" s="70"/>
      <c r="F4339" s="71"/>
      <c r="G4339" s="95">
        <f>$M$9</f>
        <v>0.1</v>
      </c>
      <c r="H4339" s="64">
        <f>H4338*G4339</f>
        <v>7112</v>
      </c>
      <c r="I4339" s="319"/>
    </row>
    <row r="4340" spans="3:11">
      <c r="C4340" s="58" t="s">
        <v>1223</v>
      </c>
      <c r="D4340" s="69" t="s">
        <v>1224</v>
      </c>
      <c r="E4340" s="70"/>
      <c r="F4340" s="70"/>
      <c r="G4340" s="71"/>
      <c r="H4340" s="305">
        <f>SUM(H4338:H4339)</f>
        <v>78232</v>
      </c>
      <c r="I4340" s="319"/>
    </row>
    <row r="4343" spans="3:11">
      <c r="C4343" s="53" t="s">
        <v>6815</v>
      </c>
      <c r="D4343" s="366" t="s">
        <v>6817</v>
      </c>
      <c r="E4343" s="315"/>
      <c r="F4343" s="315"/>
      <c r="G4343" s="315"/>
      <c r="H4343" s="315"/>
      <c r="I4343" s="56">
        <f>ROUNDDOWN(H4358,-2)</f>
        <v>138700</v>
      </c>
      <c r="J4343" s="159"/>
      <c r="K4343" s="325"/>
    </row>
    <row r="4344" spans="3:11" ht="27.6">
      <c r="C4344" s="300" t="s">
        <v>1197</v>
      </c>
      <c r="D4344" s="300" t="s">
        <v>1198</v>
      </c>
      <c r="E4344" s="300" t="s">
        <v>1199</v>
      </c>
      <c r="F4344" s="300" t="s">
        <v>1200</v>
      </c>
      <c r="G4344" s="300" t="s">
        <v>1201</v>
      </c>
      <c r="H4344" s="300" t="s">
        <v>1202</v>
      </c>
    </row>
    <row r="4345" spans="3:11">
      <c r="C4345" s="72" t="s">
        <v>1203</v>
      </c>
      <c r="D4345" s="59" t="s">
        <v>1204</v>
      </c>
      <c r="E4345" s="73"/>
      <c r="F4345" s="73"/>
      <c r="G4345" s="73"/>
      <c r="H4345" s="73"/>
    </row>
    <row r="4346" spans="3:11">
      <c r="C4346" s="301">
        <v>1</v>
      </c>
      <c r="D4346" s="59" t="s">
        <v>5</v>
      </c>
      <c r="E4346" s="302" t="s">
        <v>6</v>
      </c>
      <c r="F4346" s="74">
        <v>0.114</v>
      </c>
      <c r="G4346" s="64">
        <f>VLOOKUP(D4346,upahbahan,3,FALSE)</f>
        <v>100000</v>
      </c>
      <c r="H4346" s="64">
        <f t="shared" ref="H4346:H4349" si="413">F4346*G4346</f>
        <v>11400</v>
      </c>
    </row>
    <row r="4347" spans="3:11">
      <c r="C4347" s="301">
        <v>2</v>
      </c>
      <c r="D4347" s="59" t="s">
        <v>3330</v>
      </c>
      <c r="E4347" s="302" t="s">
        <v>6</v>
      </c>
      <c r="F4347" s="74">
        <v>0.191</v>
      </c>
      <c r="G4347" s="64">
        <f>VLOOKUP(D4347,upahbahan,3,FALSE)</f>
        <v>145000</v>
      </c>
      <c r="H4347" s="64">
        <f t="shared" si="413"/>
        <v>27695</v>
      </c>
    </row>
    <row r="4348" spans="3:11">
      <c r="C4348" s="301">
        <v>3</v>
      </c>
      <c r="D4348" s="59" t="s">
        <v>18</v>
      </c>
      <c r="E4348" s="302" t="s">
        <v>6</v>
      </c>
      <c r="F4348" s="74">
        <v>1.9E-2</v>
      </c>
      <c r="G4348" s="64">
        <f>VLOOKUP(D4348,upahbahan,3,FALSE)</f>
        <v>175000</v>
      </c>
      <c r="H4348" s="64">
        <f t="shared" si="413"/>
        <v>3325</v>
      </c>
    </row>
    <row r="4349" spans="3:11">
      <c r="C4349" s="301">
        <v>4</v>
      </c>
      <c r="D4349" s="59" t="s">
        <v>19</v>
      </c>
      <c r="E4349" s="302" t="s">
        <v>6</v>
      </c>
      <c r="F4349" s="74">
        <v>6.0000000000000001E-3</v>
      </c>
      <c r="G4349" s="64">
        <f>VLOOKUP(D4349,upahbahan,3,FALSE)</f>
        <v>200000</v>
      </c>
      <c r="H4349" s="64">
        <f t="shared" si="413"/>
        <v>1200</v>
      </c>
    </row>
    <row r="4350" spans="3:11">
      <c r="C4350" s="83" t="s">
        <v>1210</v>
      </c>
      <c r="D4350" s="80"/>
      <c r="E4350" s="80"/>
      <c r="F4350" s="187"/>
      <c r="G4350" s="218"/>
      <c r="H4350" s="64">
        <f>SUM(H4346:H4349)</f>
        <v>43620</v>
      </c>
      <c r="I4350" s="219"/>
    </row>
    <row r="4351" spans="3:11">
      <c r="C4351" s="72" t="s">
        <v>1211</v>
      </c>
      <c r="D4351" s="59" t="s">
        <v>1212</v>
      </c>
      <c r="E4351" s="73"/>
      <c r="F4351" s="205"/>
      <c r="G4351" s="73"/>
      <c r="H4351" s="73"/>
    </row>
    <row r="4352" spans="3:11">
      <c r="C4352" s="72">
        <v>1</v>
      </c>
      <c r="D4352" s="59" t="s">
        <v>6818</v>
      </c>
      <c r="E4352" s="170" t="s">
        <v>2188</v>
      </c>
      <c r="F4352" s="171">
        <v>1.1000000000000001</v>
      </c>
      <c r="G4352" s="64">
        <f>VLOOKUP(D4352,upahbahan,3,FALSE)</f>
        <v>75000</v>
      </c>
      <c r="H4352" s="64">
        <f>F4352*G4352</f>
        <v>82500</v>
      </c>
    </row>
    <row r="4353" spans="3:11">
      <c r="C4353" s="83" t="s">
        <v>1216</v>
      </c>
      <c r="D4353" s="80"/>
      <c r="E4353" s="80"/>
      <c r="F4353" s="80"/>
      <c r="G4353" s="162"/>
      <c r="H4353" s="64">
        <f>SUM(H4352:H4352)</f>
        <v>82500</v>
      </c>
    </row>
    <row r="4354" spans="3:11">
      <c r="C4354" s="72" t="s">
        <v>1217</v>
      </c>
      <c r="D4354" s="59" t="s">
        <v>1218</v>
      </c>
      <c r="E4354" s="73"/>
      <c r="F4354" s="73"/>
      <c r="G4354" s="73"/>
      <c r="H4354" s="73"/>
    </row>
    <row r="4355" spans="3:11">
      <c r="C4355" s="83" t="s">
        <v>1219</v>
      </c>
      <c r="D4355" s="489"/>
      <c r="E4355" s="489"/>
      <c r="F4355" s="489"/>
      <c r="G4355" s="162"/>
      <c r="H4355" s="303">
        <f>SUM(H4354)</f>
        <v>0</v>
      </c>
    </row>
    <row r="4356" spans="3:11">
      <c r="C4356" s="58" t="s">
        <v>1220</v>
      </c>
      <c r="D4356" s="69" t="s">
        <v>1221</v>
      </c>
      <c r="E4356" s="70"/>
      <c r="F4356" s="70"/>
      <c r="G4356" s="71"/>
      <c r="H4356" s="304">
        <f>H4355+H4353+H4350</f>
        <v>126120</v>
      </c>
      <c r="I4356" s="319"/>
    </row>
    <row r="4357" spans="3:11">
      <c r="C4357" s="58" t="s">
        <v>1222</v>
      </c>
      <c r="D4357" s="69" t="s">
        <v>1325</v>
      </c>
      <c r="E4357" s="70"/>
      <c r="F4357" s="71"/>
      <c r="G4357" s="95">
        <f>$M$9</f>
        <v>0.1</v>
      </c>
      <c r="H4357" s="64">
        <f>H4356*G4357</f>
        <v>12612</v>
      </c>
      <c r="I4357" s="319"/>
    </row>
    <row r="4358" spans="3:11">
      <c r="C4358" s="58" t="s">
        <v>1223</v>
      </c>
      <c r="D4358" s="69" t="s">
        <v>1224</v>
      </c>
      <c r="E4358" s="70"/>
      <c r="F4358" s="70"/>
      <c r="G4358" s="71"/>
      <c r="H4358" s="305">
        <f>SUM(H4356:H4357)</f>
        <v>138732</v>
      </c>
      <c r="I4358" s="319"/>
    </row>
    <row r="4361" spans="3:11">
      <c r="C4361" s="53" t="s">
        <v>6819</v>
      </c>
      <c r="D4361" s="366" t="s">
        <v>6820</v>
      </c>
      <c r="E4361" s="315"/>
      <c r="F4361" s="315"/>
      <c r="G4361" s="315"/>
      <c r="H4361" s="315"/>
      <c r="I4361" s="56">
        <f>ROUNDDOWN(H4379,-2)</f>
        <v>405200</v>
      </c>
      <c r="J4361" s="159"/>
      <c r="K4361" s="325"/>
    </row>
    <row r="4362" spans="3:11" ht="27.6">
      <c r="C4362" s="300" t="s">
        <v>1197</v>
      </c>
      <c r="D4362" s="300" t="s">
        <v>1198</v>
      </c>
      <c r="E4362" s="300" t="s">
        <v>1199</v>
      </c>
      <c r="F4362" s="300" t="s">
        <v>1200</v>
      </c>
      <c r="G4362" s="300" t="s">
        <v>1201</v>
      </c>
      <c r="H4362" s="300" t="s">
        <v>1202</v>
      </c>
    </row>
    <row r="4363" spans="3:11">
      <c r="C4363" s="72" t="s">
        <v>1203</v>
      </c>
      <c r="D4363" s="59" t="s">
        <v>1204</v>
      </c>
      <c r="E4363" s="73"/>
      <c r="F4363" s="73"/>
      <c r="G4363" s="73"/>
      <c r="H4363" s="73"/>
    </row>
    <row r="4364" spans="3:11">
      <c r="C4364" s="301">
        <v>1</v>
      </c>
      <c r="D4364" s="59" t="s">
        <v>5</v>
      </c>
      <c r="E4364" s="302" t="s">
        <v>6</v>
      </c>
      <c r="F4364" s="74">
        <v>0.19</v>
      </c>
      <c r="G4364" s="64">
        <f>VLOOKUP(D4364,upahbahan,3,FALSE)</f>
        <v>100000</v>
      </c>
      <c r="H4364" s="64">
        <f t="shared" ref="H4364:H4367" si="414">F4364*G4364</f>
        <v>19000</v>
      </c>
    </row>
    <row r="4365" spans="3:11">
      <c r="C4365" s="301">
        <v>2</v>
      </c>
      <c r="D4365" s="59" t="s">
        <v>3330</v>
      </c>
      <c r="E4365" s="302" t="s">
        <v>6</v>
      </c>
      <c r="F4365" s="74">
        <v>0.318</v>
      </c>
      <c r="G4365" s="64">
        <f>VLOOKUP(D4365,upahbahan,3,FALSE)</f>
        <v>145000</v>
      </c>
      <c r="H4365" s="64">
        <f t="shared" si="414"/>
        <v>46110</v>
      </c>
    </row>
    <row r="4366" spans="3:11">
      <c r="C4366" s="301">
        <v>3</v>
      </c>
      <c r="D4366" s="59" t="s">
        <v>18</v>
      </c>
      <c r="E4366" s="302" t="s">
        <v>6</v>
      </c>
      <c r="F4366" s="74">
        <v>3.2000000000000001E-2</v>
      </c>
      <c r="G4366" s="64">
        <f>VLOOKUP(D4366,upahbahan,3,FALSE)</f>
        <v>175000</v>
      </c>
      <c r="H4366" s="64">
        <f t="shared" si="414"/>
        <v>5600</v>
      </c>
    </row>
    <row r="4367" spans="3:11">
      <c r="C4367" s="301">
        <v>4</v>
      </c>
      <c r="D4367" s="59" t="s">
        <v>19</v>
      </c>
      <c r="E4367" s="302" t="s">
        <v>6</v>
      </c>
      <c r="F4367" s="74">
        <v>1.0999999999999999E-2</v>
      </c>
      <c r="G4367" s="64">
        <f>VLOOKUP(D4367,upahbahan,3,FALSE)</f>
        <v>200000</v>
      </c>
      <c r="H4367" s="64">
        <f t="shared" si="414"/>
        <v>2200</v>
      </c>
    </row>
    <row r="4368" spans="3:11">
      <c r="C4368" s="83" t="s">
        <v>1210</v>
      </c>
      <c r="D4368" s="80"/>
      <c r="E4368" s="80"/>
      <c r="F4368" s="187"/>
      <c r="G4368" s="218"/>
      <c r="H4368" s="64">
        <f>SUM(H4364:H4367)</f>
        <v>72910</v>
      </c>
      <c r="I4368" s="219"/>
    </row>
    <row r="4369" spans="3:11">
      <c r="C4369" s="72" t="s">
        <v>1211</v>
      </c>
      <c r="D4369" s="59" t="s">
        <v>1212</v>
      </c>
      <c r="E4369" s="73"/>
      <c r="F4369" s="205"/>
      <c r="G4369" s="73"/>
      <c r="H4369" s="73"/>
    </row>
    <row r="4370" spans="3:11">
      <c r="C4370" s="72">
        <v>1</v>
      </c>
      <c r="D4370" s="59" t="s">
        <v>865</v>
      </c>
      <c r="E4370" s="170" t="s">
        <v>1304</v>
      </c>
      <c r="F4370" s="171">
        <v>8.8000000000000007</v>
      </c>
      <c r="G4370" s="64">
        <f>VLOOKUP(D4370,upahbahan,3,FALSE)</f>
        <v>32900</v>
      </c>
      <c r="H4370" s="64">
        <f t="shared" ref="H4370:H4372" si="415">F4370*G4370</f>
        <v>289520</v>
      </c>
    </row>
    <row r="4371" spans="3:11">
      <c r="C4371" s="72">
        <v>2</v>
      </c>
      <c r="D4371" s="59" t="s">
        <v>3576</v>
      </c>
      <c r="E4371" s="170" t="s">
        <v>2188</v>
      </c>
      <c r="F4371" s="171">
        <v>1</v>
      </c>
      <c r="G4371" s="64">
        <f>VLOOKUP(D4371,upahbahan,3,FALSE)</f>
        <v>4000</v>
      </c>
      <c r="H4371" s="64">
        <f t="shared" si="415"/>
        <v>4000</v>
      </c>
    </row>
    <row r="4372" spans="3:11">
      <c r="C4372" s="72">
        <v>3</v>
      </c>
      <c r="D4372" s="59" t="s">
        <v>3574</v>
      </c>
      <c r="E4372" s="170" t="s">
        <v>6728</v>
      </c>
      <c r="F4372" s="171">
        <v>0.5</v>
      </c>
      <c r="G4372" s="64">
        <f>VLOOKUP(D4372,upahbahan,3,FALSE)</f>
        <v>416</v>
      </c>
      <c r="H4372" s="64">
        <f t="shared" si="415"/>
        <v>208</v>
      </c>
    </row>
    <row r="4373" spans="3:11">
      <c r="C4373" s="72">
        <v>4</v>
      </c>
      <c r="D4373" s="59" t="s">
        <v>3575</v>
      </c>
      <c r="E4373" s="170" t="s">
        <v>2188</v>
      </c>
      <c r="F4373" s="171">
        <v>3</v>
      </c>
      <c r="G4373" s="64">
        <f>VLOOKUP(D4373,upahbahan,3,FALSE)</f>
        <v>580</v>
      </c>
      <c r="H4373" s="64">
        <f>F4373*G4373</f>
        <v>1740</v>
      </c>
    </row>
    <row r="4374" spans="3:11">
      <c r="C4374" s="83" t="s">
        <v>1216</v>
      </c>
      <c r="D4374" s="80"/>
      <c r="E4374" s="80"/>
      <c r="F4374" s="80"/>
      <c r="G4374" s="162"/>
      <c r="H4374" s="64">
        <f>SUM(H4370:H4373)</f>
        <v>295468</v>
      </c>
    </row>
    <row r="4375" spans="3:11">
      <c r="C4375" s="72" t="s">
        <v>1217</v>
      </c>
      <c r="D4375" s="59" t="s">
        <v>1218</v>
      </c>
      <c r="E4375" s="73"/>
      <c r="F4375" s="73"/>
      <c r="G4375" s="73"/>
      <c r="H4375" s="73"/>
    </row>
    <row r="4376" spans="3:11">
      <c r="C4376" s="83" t="s">
        <v>1219</v>
      </c>
      <c r="D4376" s="489"/>
      <c r="E4376" s="489"/>
      <c r="F4376" s="489"/>
      <c r="G4376" s="162"/>
      <c r="H4376" s="303">
        <f>SUM(H4375)</f>
        <v>0</v>
      </c>
    </row>
    <row r="4377" spans="3:11">
      <c r="C4377" s="58" t="s">
        <v>1220</v>
      </c>
      <c r="D4377" s="69" t="s">
        <v>1221</v>
      </c>
      <c r="E4377" s="70"/>
      <c r="F4377" s="70"/>
      <c r="G4377" s="71"/>
      <c r="H4377" s="304">
        <f>H4376+H4374+H4368</f>
        <v>368378</v>
      </c>
      <c r="I4377" s="319"/>
    </row>
    <row r="4378" spans="3:11">
      <c r="C4378" s="58" t="s">
        <v>1222</v>
      </c>
      <c r="D4378" s="69" t="s">
        <v>1325</v>
      </c>
      <c r="E4378" s="70"/>
      <c r="F4378" s="71"/>
      <c r="G4378" s="95">
        <f>$M$9</f>
        <v>0.1</v>
      </c>
      <c r="H4378" s="64">
        <f>H4377*G4378</f>
        <v>36837.800000000003</v>
      </c>
      <c r="I4378" s="319"/>
    </row>
    <row r="4379" spans="3:11">
      <c r="C4379" s="58" t="s">
        <v>1223</v>
      </c>
      <c r="D4379" s="69" t="s">
        <v>1224</v>
      </c>
      <c r="E4379" s="70"/>
      <c r="F4379" s="70"/>
      <c r="G4379" s="71"/>
      <c r="H4379" s="305">
        <f>SUM(H4377:H4378)</f>
        <v>405215.8</v>
      </c>
      <c r="I4379" s="319"/>
    </row>
    <row r="4382" spans="3:11">
      <c r="C4382" s="53" t="s">
        <v>6821</v>
      </c>
      <c r="D4382" s="366" t="s">
        <v>6822</v>
      </c>
      <c r="E4382" s="315"/>
      <c r="F4382" s="315"/>
      <c r="G4382" s="315"/>
      <c r="H4382" s="315"/>
      <c r="I4382" s="56">
        <f>ROUNDDOWN(H4403,-2)</f>
        <v>3340000</v>
      </c>
      <c r="J4382" s="159"/>
      <c r="K4382" s="325"/>
    </row>
    <row r="4383" spans="3:11" ht="27.6">
      <c r="C4383" s="300" t="s">
        <v>1197</v>
      </c>
      <c r="D4383" s="300" t="s">
        <v>1198</v>
      </c>
      <c r="E4383" s="300" t="s">
        <v>1199</v>
      </c>
      <c r="F4383" s="300" t="s">
        <v>1200</v>
      </c>
      <c r="G4383" s="300" t="s">
        <v>1201</v>
      </c>
      <c r="H4383" s="300" t="s">
        <v>1202</v>
      </c>
    </row>
    <row r="4384" spans="3:11">
      <c r="C4384" s="72" t="s">
        <v>1203</v>
      </c>
      <c r="D4384" s="59" t="s">
        <v>1204</v>
      </c>
      <c r="E4384" s="73"/>
      <c r="F4384" s="73"/>
      <c r="G4384" s="73"/>
      <c r="H4384" s="73"/>
    </row>
    <row r="4385" spans="3:9">
      <c r="C4385" s="301">
        <v>1</v>
      </c>
      <c r="D4385" s="59" t="s">
        <v>5</v>
      </c>
      <c r="E4385" s="302" t="s">
        <v>6</v>
      </c>
      <c r="F4385" s="74">
        <v>0.19</v>
      </c>
      <c r="G4385" s="64">
        <f>VLOOKUP(D4385,upahbahan,3,FALSE)</f>
        <v>100000</v>
      </c>
      <c r="H4385" s="64">
        <f t="shared" ref="H4385:H4388" si="416">F4385*G4385</f>
        <v>19000</v>
      </c>
    </row>
    <row r="4386" spans="3:9">
      <c r="C4386" s="301">
        <v>2</v>
      </c>
      <c r="D4386" s="59" t="s">
        <v>3330</v>
      </c>
      <c r="E4386" s="302" t="s">
        <v>6</v>
      </c>
      <c r="F4386" s="74">
        <v>0.318</v>
      </c>
      <c r="G4386" s="64">
        <f>VLOOKUP(D4386,upahbahan,3,FALSE)</f>
        <v>145000</v>
      </c>
      <c r="H4386" s="64">
        <f t="shared" si="416"/>
        <v>46110</v>
      </c>
    </row>
    <row r="4387" spans="3:9">
      <c r="C4387" s="301">
        <v>3</v>
      </c>
      <c r="D4387" s="59" t="s">
        <v>18</v>
      </c>
      <c r="E4387" s="302" t="s">
        <v>6</v>
      </c>
      <c r="F4387" s="74">
        <v>3.2000000000000001E-2</v>
      </c>
      <c r="G4387" s="64">
        <f>VLOOKUP(D4387,upahbahan,3,FALSE)</f>
        <v>175000</v>
      </c>
      <c r="H4387" s="64">
        <f t="shared" si="416"/>
        <v>5600</v>
      </c>
    </row>
    <row r="4388" spans="3:9">
      <c r="C4388" s="301">
        <v>4</v>
      </c>
      <c r="D4388" s="59" t="s">
        <v>19</v>
      </c>
      <c r="E4388" s="302" t="s">
        <v>6</v>
      </c>
      <c r="F4388" s="74">
        <v>1.0999999999999999E-2</v>
      </c>
      <c r="G4388" s="64">
        <f>VLOOKUP(D4388,upahbahan,3,FALSE)</f>
        <v>200000</v>
      </c>
      <c r="H4388" s="64">
        <f t="shared" si="416"/>
        <v>2200</v>
      </c>
    </row>
    <row r="4389" spans="3:9">
      <c r="C4389" s="83" t="s">
        <v>1210</v>
      </c>
      <c r="D4389" s="80"/>
      <c r="E4389" s="80"/>
      <c r="F4389" s="187"/>
      <c r="G4389" s="218"/>
      <c r="H4389" s="64">
        <f>SUM(H4385:H4388)</f>
        <v>72910</v>
      </c>
      <c r="I4389" s="219"/>
    </row>
    <row r="4390" spans="3:9">
      <c r="C4390" s="72" t="s">
        <v>1211</v>
      </c>
      <c r="D4390" s="59" t="s">
        <v>1212</v>
      </c>
      <c r="E4390" s="73"/>
      <c r="F4390" s="205"/>
      <c r="G4390" s="73"/>
      <c r="H4390" s="73"/>
    </row>
    <row r="4391" spans="3:9">
      <c r="C4391" s="72">
        <v>1</v>
      </c>
      <c r="D4391" s="59" t="s">
        <v>932</v>
      </c>
      <c r="E4391" s="170" t="s">
        <v>1304</v>
      </c>
      <c r="F4391" s="171">
        <v>16.5</v>
      </c>
      <c r="G4391" s="64">
        <f t="shared" ref="G4391:G4397" si="417">VLOOKUP(D4391,upahbahan,3,FALSE)</f>
        <v>174900</v>
      </c>
      <c r="H4391" s="64">
        <f t="shared" ref="H4391:H4397" si="418">F4391*G4391</f>
        <v>2885850</v>
      </c>
    </row>
    <row r="4392" spans="3:9">
      <c r="C4392" s="72">
        <v>2</v>
      </c>
      <c r="D4392" s="59" t="s">
        <v>3578</v>
      </c>
      <c r="E4392" s="170" t="s">
        <v>1304</v>
      </c>
      <c r="F4392" s="171">
        <v>16.5</v>
      </c>
      <c r="G4392" s="64">
        <f t="shared" si="417"/>
        <v>4000</v>
      </c>
      <c r="H4392" s="64">
        <f t="shared" si="418"/>
        <v>66000</v>
      </c>
    </row>
    <row r="4393" spans="3:9">
      <c r="C4393" s="72">
        <v>3</v>
      </c>
      <c r="D4393" s="59" t="s">
        <v>3576</v>
      </c>
      <c r="E4393" s="170" t="s">
        <v>2188</v>
      </c>
      <c r="F4393" s="171">
        <v>1</v>
      </c>
      <c r="G4393" s="64">
        <f t="shared" si="417"/>
        <v>4000</v>
      </c>
      <c r="H4393" s="64">
        <f t="shared" si="418"/>
        <v>4000</v>
      </c>
    </row>
    <row r="4394" spans="3:9">
      <c r="C4394" s="72">
        <v>4</v>
      </c>
      <c r="D4394" s="59" t="s">
        <v>3577</v>
      </c>
      <c r="E4394" s="170" t="s">
        <v>2188</v>
      </c>
      <c r="F4394" s="171">
        <v>5</v>
      </c>
      <c r="G4394" s="64">
        <f t="shared" si="417"/>
        <v>700</v>
      </c>
      <c r="H4394" s="64">
        <f t="shared" si="418"/>
        <v>3500</v>
      </c>
    </row>
    <row r="4395" spans="3:9">
      <c r="C4395" s="72">
        <v>5</v>
      </c>
      <c r="D4395" s="59" t="s">
        <v>3573</v>
      </c>
      <c r="E4395" s="170" t="s">
        <v>2188</v>
      </c>
      <c r="F4395" s="171">
        <v>4</v>
      </c>
      <c r="G4395" s="64">
        <f t="shared" si="417"/>
        <v>550</v>
      </c>
      <c r="H4395" s="64">
        <f t="shared" si="418"/>
        <v>2200</v>
      </c>
    </row>
    <row r="4396" spans="3:9">
      <c r="C4396" s="72">
        <v>6</v>
      </c>
      <c r="D4396" s="59" t="s">
        <v>3574</v>
      </c>
      <c r="E4396" s="170" t="s">
        <v>6728</v>
      </c>
      <c r="F4396" s="171">
        <v>0.5</v>
      </c>
      <c r="G4396" s="64">
        <f t="shared" si="417"/>
        <v>416</v>
      </c>
      <c r="H4396" s="64">
        <f t="shared" si="418"/>
        <v>208</v>
      </c>
    </row>
    <row r="4397" spans="3:9">
      <c r="C4397" s="72">
        <v>7</v>
      </c>
      <c r="D4397" s="59" t="s">
        <v>3575</v>
      </c>
      <c r="E4397" s="170" t="s">
        <v>2188</v>
      </c>
      <c r="F4397" s="171">
        <v>3</v>
      </c>
      <c r="G4397" s="64">
        <f t="shared" si="417"/>
        <v>580</v>
      </c>
      <c r="H4397" s="64">
        <f t="shared" si="418"/>
        <v>1740</v>
      </c>
    </row>
    <row r="4398" spans="3:9">
      <c r="C4398" s="83" t="s">
        <v>1216</v>
      </c>
      <c r="D4398" s="80"/>
      <c r="E4398" s="80"/>
      <c r="F4398" s="80"/>
      <c r="G4398" s="162"/>
      <c r="H4398" s="64">
        <f>SUM(H4391:H4397)</f>
        <v>2963498</v>
      </c>
    </row>
    <row r="4399" spans="3:9">
      <c r="C4399" s="72" t="s">
        <v>1217</v>
      </c>
      <c r="D4399" s="59" t="s">
        <v>1218</v>
      </c>
      <c r="E4399" s="73"/>
      <c r="F4399" s="73"/>
      <c r="G4399" s="73"/>
      <c r="H4399" s="73"/>
    </row>
    <row r="4400" spans="3:9">
      <c r="C4400" s="83" t="s">
        <v>1219</v>
      </c>
      <c r="D4400" s="489"/>
      <c r="E4400" s="489"/>
      <c r="F4400" s="489"/>
      <c r="G4400" s="162"/>
      <c r="H4400" s="303">
        <f>SUM(H4399)</f>
        <v>0</v>
      </c>
    </row>
    <row r="4401" spans="3:11">
      <c r="C4401" s="58" t="s">
        <v>1220</v>
      </c>
      <c r="D4401" s="69" t="s">
        <v>1221</v>
      </c>
      <c r="E4401" s="70"/>
      <c r="F4401" s="70"/>
      <c r="G4401" s="71"/>
      <c r="H4401" s="304">
        <f>H4400+H4398+H4389</f>
        <v>3036408</v>
      </c>
      <c r="I4401" s="319"/>
    </row>
    <row r="4402" spans="3:11">
      <c r="C4402" s="58" t="s">
        <v>1222</v>
      </c>
      <c r="D4402" s="69" t="s">
        <v>1325</v>
      </c>
      <c r="E4402" s="70"/>
      <c r="F4402" s="71"/>
      <c r="G4402" s="95">
        <f>$M$9</f>
        <v>0.1</v>
      </c>
      <c r="H4402" s="64">
        <f>H4401*G4402</f>
        <v>303640.8</v>
      </c>
      <c r="I4402" s="319"/>
    </row>
    <row r="4403" spans="3:11">
      <c r="C4403" s="58" t="s">
        <v>1223</v>
      </c>
      <c r="D4403" s="69" t="s">
        <v>1224</v>
      </c>
      <c r="E4403" s="70"/>
      <c r="F4403" s="70"/>
      <c r="G4403" s="71"/>
      <c r="H4403" s="305">
        <f>SUM(H4401:H4402)</f>
        <v>3340048.8</v>
      </c>
      <c r="I4403" s="319"/>
    </row>
    <row r="4405" spans="3:11">
      <c r="C4405" s="53" t="s">
        <v>6823</v>
      </c>
      <c r="D4405" s="366" t="s">
        <v>6824</v>
      </c>
      <c r="E4405" s="315"/>
      <c r="F4405" s="315"/>
      <c r="G4405" s="315"/>
      <c r="H4405" s="315"/>
      <c r="I4405" s="56">
        <f>ROUNDDOWN(H4422,-2)</f>
        <v>159600</v>
      </c>
      <c r="J4405" s="159"/>
      <c r="K4405" s="325"/>
    </row>
    <row r="4406" spans="3:11" ht="27.6">
      <c r="C4406" s="300" t="s">
        <v>1197</v>
      </c>
      <c r="D4406" s="300" t="s">
        <v>1198</v>
      </c>
      <c r="E4406" s="300" t="s">
        <v>1199</v>
      </c>
      <c r="F4406" s="300" t="s">
        <v>1200</v>
      </c>
      <c r="G4406" s="300" t="s">
        <v>1201</v>
      </c>
      <c r="H4406" s="300" t="s">
        <v>1202</v>
      </c>
    </row>
    <row r="4407" spans="3:11">
      <c r="C4407" s="72" t="s">
        <v>1203</v>
      </c>
      <c r="D4407" s="59" t="s">
        <v>1204</v>
      </c>
      <c r="E4407" s="73"/>
      <c r="F4407" s="73"/>
      <c r="G4407" s="73"/>
      <c r="H4407" s="73"/>
    </row>
    <row r="4408" spans="3:11">
      <c r="C4408" s="301">
        <v>1</v>
      </c>
      <c r="D4408" s="59" t="s">
        <v>5</v>
      </c>
      <c r="E4408" s="302" t="s">
        <v>6</v>
      </c>
      <c r="F4408" s="74">
        <v>0.19</v>
      </c>
      <c r="G4408" s="64">
        <f>VLOOKUP(D4408,upahbahan,3,FALSE)</f>
        <v>100000</v>
      </c>
      <c r="H4408" s="64">
        <f t="shared" ref="H4408:H4411" si="419">F4408*G4408</f>
        <v>19000</v>
      </c>
    </row>
    <row r="4409" spans="3:11">
      <c r="C4409" s="301">
        <v>2</v>
      </c>
      <c r="D4409" s="59" t="s">
        <v>3330</v>
      </c>
      <c r="E4409" s="302" t="s">
        <v>6</v>
      </c>
      <c r="F4409" s="74">
        <v>0.318</v>
      </c>
      <c r="G4409" s="64">
        <f>VLOOKUP(D4409,upahbahan,3,FALSE)</f>
        <v>145000</v>
      </c>
      <c r="H4409" s="64">
        <f t="shared" si="419"/>
        <v>46110</v>
      </c>
    </row>
    <row r="4410" spans="3:11">
      <c r="C4410" s="301">
        <v>3</v>
      </c>
      <c r="D4410" s="59" t="s">
        <v>18</v>
      </c>
      <c r="E4410" s="302" t="s">
        <v>6</v>
      </c>
      <c r="F4410" s="74">
        <v>3.2000000000000001E-2</v>
      </c>
      <c r="G4410" s="64">
        <f>VLOOKUP(D4410,upahbahan,3,FALSE)</f>
        <v>175000</v>
      </c>
      <c r="H4410" s="64">
        <f t="shared" si="419"/>
        <v>5600</v>
      </c>
    </row>
    <row r="4411" spans="3:11">
      <c r="C4411" s="301">
        <v>4</v>
      </c>
      <c r="D4411" s="59" t="s">
        <v>19</v>
      </c>
      <c r="E4411" s="302" t="s">
        <v>6</v>
      </c>
      <c r="F4411" s="74">
        <v>1.0999999999999999E-2</v>
      </c>
      <c r="G4411" s="64">
        <f>VLOOKUP(D4411,upahbahan,3,FALSE)</f>
        <v>200000</v>
      </c>
      <c r="H4411" s="64">
        <f t="shared" si="419"/>
        <v>2200</v>
      </c>
    </row>
    <row r="4412" spans="3:11">
      <c r="C4412" s="83" t="s">
        <v>1210</v>
      </c>
      <c r="D4412" s="80"/>
      <c r="E4412" s="80"/>
      <c r="F4412" s="187"/>
      <c r="G4412" s="218"/>
      <c r="H4412" s="64">
        <f>SUM(H4408:H4411)</f>
        <v>72910</v>
      </c>
      <c r="I4412" s="219"/>
    </row>
    <row r="4413" spans="3:11">
      <c r="C4413" s="72" t="s">
        <v>1211</v>
      </c>
      <c r="D4413" s="59" t="s">
        <v>1212</v>
      </c>
      <c r="E4413" s="73"/>
      <c r="F4413" s="205"/>
      <c r="G4413" s="73"/>
      <c r="H4413" s="73"/>
    </row>
    <row r="4414" spans="3:11">
      <c r="C4414" s="72">
        <v>1</v>
      </c>
      <c r="D4414" s="59" t="s">
        <v>891</v>
      </c>
      <c r="E4414" s="170" t="s">
        <v>1304</v>
      </c>
      <c r="F4414" s="171">
        <v>3.3</v>
      </c>
      <c r="G4414" s="64">
        <f>VLOOKUP(D4414,upahbahan,3,FALSE)</f>
        <v>21300</v>
      </c>
      <c r="H4414" s="64">
        <f t="shared" ref="H4414:H4416" si="420">F4414*G4414</f>
        <v>70290</v>
      </c>
    </row>
    <row r="4415" spans="3:11">
      <c r="C4415" s="72">
        <v>2</v>
      </c>
      <c r="D4415" s="59" t="s">
        <v>3574</v>
      </c>
      <c r="E4415" s="170" t="s">
        <v>6728</v>
      </c>
      <c r="F4415" s="171">
        <v>0.5</v>
      </c>
      <c r="G4415" s="64">
        <f>VLOOKUP(D4415,upahbahan,3,FALSE)</f>
        <v>416</v>
      </c>
      <c r="H4415" s="64">
        <f t="shared" si="420"/>
        <v>208</v>
      </c>
    </row>
    <row r="4416" spans="3:11">
      <c r="C4416" s="72">
        <v>3</v>
      </c>
      <c r="D4416" s="59" t="s">
        <v>3575</v>
      </c>
      <c r="E4416" s="170" t="s">
        <v>2188</v>
      </c>
      <c r="F4416" s="171">
        <v>3</v>
      </c>
      <c r="G4416" s="64">
        <f>VLOOKUP(D4416,upahbahan,3,FALSE)</f>
        <v>580</v>
      </c>
      <c r="H4416" s="64">
        <f t="shared" si="420"/>
        <v>1740</v>
      </c>
    </row>
    <row r="4417" spans="3:11">
      <c r="C4417" s="83" t="s">
        <v>1216</v>
      </c>
      <c r="D4417" s="80"/>
      <c r="E4417" s="80"/>
      <c r="F4417" s="80"/>
      <c r="G4417" s="162"/>
      <c r="H4417" s="64">
        <f>SUM(H4414:H4416)</f>
        <v>72238</v>
      </c>
    </row>
    <row r="4418" spans="3:11">
      <c r="C4418" s="72" t="s">
        <v>1217</v>
      </c>
      <c r="D4418" s="59" t="s">
        <v>1218</v>
      </c>
      <c r="E4418" s="73"/>
      <c r="F4418" s="73"/>
      <c r="G4418" s="73"/>
      <c r="H4418" s="73"/>
    </row>
    <row r="4419" spans="3:11">
      <c r="C4419" s="83" t="s">
        <v>1219</v>
      </c>
      <c r="D4419" s="489"/>
      <c r="E4419" s="489"/>
      <c r="F4419" s="489"/>
      <c r="G4419" s="162"/>
      <c r="H4419" s="303">
        <f>SUM(H4418)</f>
        <v>0</v>
      </c>
    </row>
    <row r="4420" spans="3:11">
      <c r="C4420" s="58" t="s">
        <v>1220</v>
      </c>
      <c r="D4420" s="69" t="s">
        <v>1221</v>
      </c>
      <c r="E4420" s="70"/>
      <c r="F4420" s="70"/>
      <c r="G4420" s="71"/>
      <c r="H4420" s="304">
        <f>H4419+H4417+H4412</f>
        <v>145148</v>
      </c>
      <c r="I4420" s="319"/>
    </row>
    <row r="4421" spans="3:11">
      <c r="C4421" s="58" t="s">
        <v>1222</v>
      </c>
      <c r="D4421" s="69" t="s">
        <v>1325</v>
      </c>
      <c r="E4421" s="70"/>
      <c r="F4421" s="71"/>
      <c r="G4421" s="95">
        <f>$M$9</f>
        <v>0.1</v>
      </c>
      <c r="H4421" s="64">
        <f>H4420*G4421</f>
        <v>14514.800000000001</v>
      </c>
      <c r="I4421" s="319"/>
    </row>
    <row r="4422" spans="3:11">
      <c r="C4422" s="58" t="s">
        <v>1223</v>
      </c>
      <c r="D4422" s="69" t="s">
        <v>1224</v>
      </c>
      <c r="E4422" s="70"/>
      <c r="F4422" s="70"/>
      <c r="G4422" s="71"/>
      <c r="H4422" s="305">
        <f>SUM(H4420:H4421)</f>
        <v>159662.79999999999</v>
      </c>
      <c r="I4422" s="319"/>
    </row>
    <row r="4424" spans="3:11">
      <c r="C4424" s="53" t="s">
        <v>6825</v>
      </c>
      <c r="D4424" s="366" t="s">
        <v>6826</v>
      </c>
      <c r="E4424" s="315"/>
      <c r="F4424" s="315"/>
      <c r="G4424" s="315"/>
      <c r="H4424" s="315"/>
      <c r="I4424" s="56">
        <f>ROUNDDOWN(H4442,-2)</f>
        <v>1281000</v>
      </c>
      <c r="J4424" s="159"/>
      <c r="K4424" s="325"/>
    </row>
    <row r="4425" spans="3:11" ht="27.6">
      <c r="C4425" s="300" t="s">
        <v>1197</v>
      </c>
      <c r="D4425" s="300" t="s">
        <v>1198</v>
      </c>
      <c r="E4425" s="300" t="s">
        <v>1199</v>
      </c>
      <c r="F4425" s="300" t="s">
        <v>1200</v>
      </c>
      <c r="G4425" s="300" t="s">
        <v>1201</v>
      </c>
      <c r="H4425" s="300" t="s">
        <v>1202</v>
      </c>
    </row>
    <row r="4426" spans="3:11">
      <c r="C4426" s="72" t="s">
        <v>1203</v>
      </c>
      <c r="D4426" s="59" t="s">
        <v>1204</v>
      </c>
      <c r="E4426" s="73"/>
      <c r="F4426" s="73"/>
      <c r="G4426" s="73"/>
      <c r="H4426" s="73"/>
    </row>
    <row r="4427" spans="3:11">
      <c r="C4427" s="301">
        <v>1</v>
      </c>
      <c r="D4427" s="59" t="s">
        <v>5</v>
      </c>
      <c r="E4427" s="302" t="s">
        <v>6</v>
      </c>
      <c r="F4427" s="74">
        <v>0.19</v>
      </c>
      <c r="G4427" s="64">
        <f>VLOOKUP(D4427,upahbahan,3,FALSE)</f>
        <v>100000</v>
      </c>
      <c r="H4427" s="64">
        <f t="shared" ref="H4427:H4430" si="421">F4427*G4427</f>
        <v>19000</v>
      </c>
    </row>
    <row r="4428" spans="3:11">
      <c r="C4428" s="301">
        <v>2</v>
      </c>
      <c r="D4428" s="59" t="s">
        <v>3330</v>
      </c>
      <c r="E4428" s="302" t="s">
        <v>6</v>
      </c>
      <c r="F4428" s="74">
        <v>0.318</v>
      </c>
      <c r="G4428" s="64">
        <f>VLOOKUP(D4428,upahbahan,3,FALSE)</f>
        <v>145000</v>
      </c>
      <c r="H4428" s="64">
        <f t="shared" si="421"/>
        <v>46110</v>
      </c>
    </row>
    <row r="4429" spans="3:11">
      <c r="C4429" s="301">
        <v>3</v>
      </c>
      <c r="D4429" s="59" t="s">
        <v>18</v>
      </c>
      <c r="E4429" s="302" t="s">
        <v>6</v>
      </c>
      <c r="F4429" s="74">
        <v>3.2000000000000001E-2</v>
      </c>
      <c r="G4429" s="64">
        <f>VLOOKUP(D4429,upahbahan,3,FALSE)</f>
        <v>175000</v>
      </c>
      <c r="H4429" s="64">
        <f t="shared" si="421"/>
        <v>5600</v>
      </c>
    </row>
    <row r="4430" spans="3:11">
      <c r="C4430" s="301">
        <v>4</v>
      </c>
      <c r="D4430" s="59" t="s">
        <v>19</v>
      </c>
      <c r="E4430" s="302" t="s">
        <v>6</v>
      </c>
      <c r="F4430" s="74">
        <v>1.0999999999999999E-2</v>
      </c>
      <c r="G4430" s="64">
        <f>VLOOKUP(D4430,upahbahan,3,FALSE)</f>
        <v>200000</v>
      </c>
      <c r="H4430" s="64">
        <f t="shared" si="421"/>
        <v>2200</v>
      </c>
    </row>
    <row r="4431" spans="3:11">
      <c r="C4431" s="83" t="s">
        <v>1210</v>
      </c>
      <c r="D4431" s="80"/>
      <c r="E4431" s="80"/>
      <c r="F4431" s="187"/>
      <c r="G4431" s="218"/>
      <c r="H4431" s="64">
        <f>SUM(H4427:H4430)</f>
        <v>72910</v>
      </c>
      <c r="I4431" s="219"/>
    </row>
    <row r="4432" spans="3:11">
      <c r="C4432" s="72" t="s">
        <v>1211</v>
      </c>
      <c r="D4432" s="59" t="s">
        <v>1212</v>
      </c>
      <c r="E4432" s="73"/>
      <c r="F4432" s="205"/>
      <c r="G4432" s="73"/>
      <c r="H4432" s="73"/>
    </row>
    <row r="4433" spans="3:11">
      <c r="C4433" s="72">
        <v>1</v>
      </c>
      <c r="D4433" s="59" t="s">
        <v>865</v>
      </c>
      <c r="E4433" s="170" t="s">
        <v>1304</v>
      </c>
      <c r="F4433" s="171">
        <v>33</v>
      </c>
      <c r="G4433" s="64">
        <f>VLOOKUP(D4433,upahbahan,3,FALSE)</f>
        <v>32900</v>
      </c>
      <c r="H4433" s="64">
        <f t="shared" ref="H4433:H4436" si="422">F4433*G4433</f>
        <v>1085700</v>
      </c>
    </row>
    <row r="4434" spans="3:11">
      <c r="C4434" s="72">
        <v>2</v>
      </c>
      <c r="D4434" s="59" t="s">
        <v>3576</v>
      </c>
      <c r="E4434" s="170" t="s">
        <v>2188</v>
      </c>
      <c r="F4434" s="171">
        <v>1</v>
      </c>
      <c r="G4434" s="64">
        <f>VLOOKUP(D4434,upahbahan,3,FALSE)</f>
        <v>4000</v>
      </c>
      <c r="H4434" s="64">
        <f t="shared" si="422"/>
        <v>4000</v>
      </c>
    </row>
    <row r="4435" spans="3:11">
      <c r="C4435" s="72">
        <v>3</v>
      </c>
      <c r="D4435" s="59" t="s">
        <v>3574</v>
      </c>
      <c r="E4435" s="170" t="s">
        <v>6728</v>
      </c>
      <c r="F4435" s="171">
        <v>0.5</v>
      </c>
      <c r="G4435" s="64">
        <f>VLOOKUP(D4435,upahbahan,3,FALSE)</f>
        <v>416</v>
      </c>
      <c r="H4435" s="64">
        <f t="shared" si="422"/>
        <v>208</v>
      </c>
    </row>
    <row r="4436" spans="3:11">
      <c r="C4436" s="72">
        <v>4</v>
      </c>
      <c r="D4436" s="59" t="s">
        <v>3575</v>
      </c>
      <c r="E4436" s="170" t="s">
        <v>2188</v>
      </c>
      <c r="F4436" s="171">
        <v>3</v>
      </c>
      <c r="G4436" s="64">
        <f>VLOOKUP(D4436,upahbahan,3,FALSE)</f>
        <v>580</v>
      </c>
      <c r="H4436" s="64">
        <f t="shared" si="422"/>
        <v>1740</v>
      </c>
    </row>
    <row r="4437" spans="3:11">
      <c r="C4437" s="83" t="s">
        <v>1216</v>
      </c>
      <c r="D4437" s="80"/>
      <c r="E4437" s="80"/>
      <c r="F4437" s="80"/>
      <c r="G4437" s="162"/>
      <c r="H4437" s="64">
        <f>SUM(H4433:H4436)</f>
        <v>1091648</v>
      </c>
    </row>
    <row r="4438" spans="3:11">
      <c r="C4438" s="72" t="s">
        <v>1217</v>
      </c>
      <c r="D4438" s="59" t="s">
        <v>1218</v>
      </c>
      <c r="E4438" s="73"/>
      <c r="F4438" s="73"/>
      <c r="G4438" s="73"/>
      <c r="H4438" s="73"/>
    </row>
    <row r="4439" spans="3:11">
      <c r="C4439" s="83" t="s">
        <v>1219</v>
      </c>
      <c r="D4439" s="489"/>
      <c r="E4439" s="489"/>
      <c r="F4439" s="489"/>
      <c r="G4439" s="162"/>
      <c r="H4439" s="303">
        <f>SUM(H4438)</f>
        <v>0</v>
      </c>
    </row>
    <row r="4440" spans="3:11">
      <c r="C4440" s="58" t="s">
        <v>1220</v>
      </c>
      <c r="D4440" s="69" t="s">
        <v>1221</v>
      </c>
      <c r="E4440" s="70"/>
      <c r="F4440" s="70"/>
      <c r="G4440" s="71"/>
      <c r="H4440" s="304">
        <f>H4439+H4437+H4431</f>
        <v>1164558</v>
      </c>
      <c r="I4440" s="319"/>
    </row>
    <row r="4441" spans="3:11">
      <c r="C4441" s="58" t="s">
        <v>1222</v>
      </c>
      <c r="D4441" s="69" t="s">
        <v>1325</v>
      </c>
      <c r="E4441" s="70"/>
      <c r="F4441" s="71"/>
      <c r="G4441" s="95">
        <f>$M$9</f>
        <v>0.1</v>
      </c>
      <c r="H4441" s="64">
        <f>H4440*G4441</f>
        <v>116455.8</v>
      </c>
      <c r="I4441" s="319"/>
    </row>
    <row r="4442" spans="3:11">
      <c r="C4442" s="58" t="s">
        <v>1223</v>
      </c>
      <c r="D4442" s="69" t="s">
        <v>1224</v>
      </c>
      <c r="E4442" s="70"/>
      <c r="F4442" s="70"/>
      <c r="G4442" s="71"/>
      <c r="H4442" s="305">
        <f>SUM(H4440:H4441)</f>
        <v>1281013.8</v>
      </c>
      <c r="I4442" s="319"/>
    </row>
    <row r="4444" spans="3:11">
      <c r="C4444" s="53" t="s">
        <v>6827</v>
      </c>
      <c r="D4444" s="366" t="s">
        <v>6828</v>
      </c>
      <c r="E4444" s="315"/>
      <c r="F4444" s="315"/>
      <c r="G4444" s="315"/>
      <c r="H4444" s="315"/>
      <c r="I4444" s="56">
        <f>ROUNDDOWN(H4465,-2)</f>
        <v>1018600</v>
      </c>
      <c r="J4444" s="159"/>
      <c r="K4444" s="325"/>
    </row>
    <row r="4445" spans="3:11" ht="27.6">
      <c r="C4445" s="300" t="s">
        <v>1197</v>
      </c>
      <c r="D4445" s="300" t="s">
        <v>1198</v>
      </c>
      <c r="E4445" s="300" t="s">
        <v>1199</v>
      </c>
      <c r="F4445" s="300" t="s">
        <v>1200</v>
      </c>
      <c r="G4445" s="300" t="s">
        <v>1201</v>
      </c>
      <c r="H4445" s="300" t="s">
        <v>1202</v>
      </c>
    </row>
    <row r="4446" spans="3:11">
      <c r="C4446" s="72" t="s">
        <v>1203</v>
      </c>
      <c r="D4446" s="59" t="s">
        <v>1204</v>
      </c>
      <c r="E4446" s="73"/>
      <c r="F4446" s="73"/>
      <c r="G4446" s="73"/>
      <c r="H4446" s="73"/>
    </row>
    <row r="4447" spans="3:11">
      <c r="C4447" s="301">
        <v>1</v>
      </c>
      <c r="D4447" s="59" t="s">
        <v>5</v>
      </c>
      <c r="E4447" s="302" t="s">
        <v>6</v>
      </c>
      <c r="F4447" s="74">
        <v>0.19</v>
      </c>
      <c r="G4447" s="64">
        <f>VLOOKUP(D4447,upahbahan,3,FALSE)</f>
        <v>100000</v>
      </c>
      <c r="H4447" s="64">
        <f t="shared" ref="H4447:H4450" si="423">F4447*G4447</f>
        <v>19000</v>
      </c>
    </row>
    <row r="4448" spans="3:11">
      <c r="C4448" s="301">
        <v>2</v>
      </c>
      <c r="D4448" s="59" t="s">
        <v>3330</v>
      </c>
      <c r="E4448" s="302" t="s">
        <v>6</v>
      </c>
      <c r="F4448" s="74">
        <v>0.318</v>
      </c>
      <c r="G4448" s="64">
        <f>VLOOKUP(D4448,upahbahan,3,FALSE)</f>
        <v>145000</v>
      </c>
      <c r="H4448" s="64">
        <f t="shared" si="423"/>
        <v>46110</v>
      </c>
    </row>
    <row r="4449" spans="3:9">
      <c r="C4449" s="301">
        <v>3</v>
      </c>
      <c r="D4449" s="59" t="s">
        <v>18</v>
      </c>
      <c r="E4449" s="302" t="s">
        <v>6</v>
      </c>
      <c r="F4449" s="74">
        <v>3.2000000000000001E-2</v>
      </c>
      <c r="G4449" s="64">
        <f>VLOOKUP(D4449,upahbahan,3,FALSE)</f>
        <v>175000</v>
      </c>
      <c r="H4449" s="64">
        <f t="shared" si="423"/>
        <v>5600</v>
      </c>
    </row>
    <row r="4450" spans="3:9">
      <c r="C4450" s="301">
        <v>4</v>
      </c>
      <c r="D4450" s="59" t="s">
        <v>19</v>
      </c>
      <c r="E4450" s="302" t="s">
        <v>6</v>
      </c>
      <c r="F4450" s="74">
        <v>1.0999999999999999E-2</v>
      </c>
      <c r="G4450" s="64">
        <f>VLOOKUP(D4450,upahbahan,3,FALSE)</f>
        <v>200000</v>
      </c>
      <c r="H4450" s="64">
        <f t="shared" si="423"/>
        <v>2200</v>
      </c>
    </row>
    <row r="4451" spans="3:9">
      <c r="C4451" s="83" t="s">
        <v>1210</v>
      </c>
      <c r="D4451" s="80"/>
      <c r="E4451" s="80"/>
      <c r="F4451" s="187"/>
      <c r="G4451" s="218"/>
      <c r="H4451" s="64">
        <f>SUM(H4447:H4450)</f>
        <v>72910</v>
      </c>
      <c r="I4451" s="219"/>
    </row>
    <row r="4452" spans="3:9">
      <c r="C4452" s="72" t="s">
        <v>1211</v>
      </c>
      <c r="D4452" s="59" t="s">
        <v>1212</v>
      </c>
      <c r="E4452" s="73"/>
      <c r="F4452" s="205"/>
      <c r="G4452" s="73"/>
      <c r="H4452" s="73"/>
    </row>
    <row r="4453" spans="3:9">
      <c r="C4453" s="72">
        <v>1</v>
      </c>
      <c r="D4453" s="59" t="s">
        <v>931</v>
      </c>
      <c r="E4453" s="170" t="s">
        <v>1304</v>
      </c>
      <c r="F4453" s="171">
        <v>33</v>
      </c>
      <c r="G4453" s="64">
        <f t="shared" ref="G4453:G4459" si="424">VLOOKUP(D4453,upahbahan,3,FALSE)</f>
        <v>21500</v>
      </c>
      <c r="H4453" s="64">
        <f t="shared" ref="H4453:H4459" si="425">F4453*G4453</f>
        <v>709500</v>
      </c>
    </row>
    <row r="4454" spans="3:9">
      <c r="C4454" s="72">
        <v>2</v>
      </c>
      <c r="D4454" s="59" t="s">
        <v>3578</v>
      </c>
      <c r="E4454" s="170" t="s">
        <v>1304</v>
      </c>
      <c r="F4454" s="171">
        <v>33</v>
      </c>
      <c r="G4454" s="64">
        <f t="shared" si="424"/>
        <v>4000</v>
      </c>
      <c r="H4454" s="64">
        <f t="shared" si="425"/>
        <v>132000</v>
      </c>
    </row>
    <row r="4455" spans="3:9">
      <c r="C4455" s="72">
        <v>3</v>
      </c>
      <c r="D4455" s="59" t="s">
        <v>3576</v>
      </c>
      <c r="E4455" s="170" t="s">
        <v>2188</v>
      </c>
      <c r="F4455" s="171">
        <v>1</v>
      </c>
      <c r="G4455" s="64">
        <f t="shared" si="424"/>
        <v>4000</v>
      </c>
      <c r="H4455" s="64">
        <f t="shared" si="425"/>
        <v>4000</v>
      </c>
    </row>
    <row r="4456" spans="3:9">
      <c r="C4456" s="72">
        <v>4</v>
      </c>
      <c r="D4456" s="59" t="s">
        <v>3577</v>
      </c>
      <c r="E4456" s="170" t="s">
        <v>2188</v>
      </c>
      <c r="F4456" s="171">
        <v>5</v>
      </c>
      <c r="G4456" s="64">
        <f t="shared" si="424"/>
        <v>700</v>
      </c>
      <c r="H4456" s="64">
        <f t="shared" si="425"/>
        <v>3500</v>
      </c>
    </row>
    <row r="4457" spans="3:9">
      <c r="C4457" s="72">
        <v>5</v>
      </c>
      <c r="D4457" s="59" t="s">
        <v>3573</v>
      </c>
      <c r="E4457" s="170" t="s">
        <v>2188</v>
      </c>
      <c r="F4457" s="171">
        <v>4</v>
      </c>
      <c r="G4457" s="64">
        <f t="shared" si="424"/>
        <v>550</v>
      </c>
      <c r="H4457" s="64">
        <f t="shared" si="425"/>
        <v>2200</v>
      </c>
    </row>
    <row r="4458" spans="3:9">
      <c r="C4458" s="72">
        <v>6</v>
      </c>
      <c r="D4458" s="59" t="s">
        <v>3574</v>
      </c>
      <c r="E4458" s="170" t="s">
        <v>6728</v>
      </c>
      <c r="F4458" s="171">
        <v>0.5</v>
      </c>
      <c r="G4458" s="64">
        <f t="shared" si="424"/>
        <v>416</v>
      </c>
      <c r="H4458" s="64">
        <f t="shared" si="425"/>
        <v>208</v>
      </c>
    </row>
    <row r="4459" spans="3:9">
      <c r="C4459" s="72">
        <v>7</v>
      </c>
      <c r="D4459" s="59" t="s">
        <v>3575</v>
      </c>
      <c r="E4459" s="170" t="s">
        <v>2188</v>
      </c>
      <c r="F4459" s="171">
        <v>3</v>
      </c>
      <c r="G4459" s="64">
        <f t="shared" si="424"/>
        <v>580</v>
      </c>
      <c r="H4459" s="64">
        <f t="shared" si="425"/>
        <v>1740</v>
      </c>
    </row>
    <row r="4460" spans="3:9">
      <c r="C4460" s="83" t="s">
        <v>1216</v>
      </c>
      <c r="D4460" s="80"/>
      <c r="E4460" s="80"/>
      <c r="F4460" s="80"/>
      <c r="G4460" s="162"/>
      <c r="H4460" s="64">
        <f>SUM(H4453:H4459)</f>
        <v>853148</v>
      </c>
    </row>
    <row r="4461" spans="3:9">
      <c r="C4461" s="72" t="s">
        <v>1217</v>
      </c>
      <c r="D4461" s="59" t="s">
        <v>1218</v>
      </c>
      <c r="E4461" s="73"/>
      <c r="F4461" s="73"/>
      <c r="G4461" s="73"/>
      <c r="H4461" s="73"/>
    </row>
    <row r="4462" spans="3:9">
      <c r="C4462" s="83" t="s">
        <v>1219</v>
      </c>
      <c r="D4462" s="489"/>
      <c r="E4462" s="489"/>
      <c r="F4462" s="489"/>
      <c r="G4462" s="162"/>
      <c r="H4462" s="303">
        <f>SUM(H4461)</f>
        <v>0</v>
      </c>
    </row>
    <row r="4463" spans="3:9">
      <c r="C4463" s="58" t="s">
        <v>1220</v>
      </c>
      <c r="D4463" s="69" t="s">
        <v>1221</v>
      </c>
      <c r="E4463" s="70"/>
      <c r="F4463" s="70"/>
      <c r="G4463" s="71"/>
      <c r="H4463" s="304">
        <f>H4462+H4460+H4451</f>
        <v>926058</v>
      </c>
      <c r="I4463" s="319"/>
    </row>
    <row r="4464" spans="3:9">
      <c r="C4464" s="58" t="s">
        <v>1222</v>
      </c>
      <c r="D4464" s="69" t="s">
        <v>1325</v>
      </c>
      <c r="E4464" s="70"/>
      <c r="F4464" s="71"/>
      <c r="G4464" s="95">
        <f>$M$9</f>
        <v>0.1</v>
      </c>
      <c r="H4464" s="64">
        <f>H4463*G4464</f>
        <v>92605.8</v>
      </c>
      <c r="I4464" s="319"/>
    </row>
    <row r="4465" spans="3:11">
      <c r="C4465" s="58" t="s">
        <v>1223</v>
      </c>
      <c r="D4465" s="69" t="s">
        <v>1224</v>
      </c>
      <c r="E4465" s="70"/>
      <c r="F4465" s="70"/>
      <c r="G4465" s="71"/>
      <c r="H4465" s="305">
        <f>SUM(H4463:H4464)</f>
        <v>1018663.8</v>
      </c>
      <c r="I4465" s="319"/>
    </row>
    <row r="4467" spans="3:11">
      <c r="C4467" s="53" t="s">
        <v>6829</v>
      </c>
      <c r="D4467" s="366" t="s">
        <v>6830</v>
      </c>
      <c r="E4467" s="315"/>
      <c r="F4467" s="315"/>
      <c r="G4467" s="315"/>
      <c r="H4467" s="315"/>
      <c r="I4467" s="56">
        <f>ROUNDDOWN(H4484,-2)</f>
        <v>288500</v>
      </c>
      <c r="J4467" s="159"/>
      <c r="K4467" s="325"/>
    </row>
    <row r="4468" spans="3:11" ht="27.6">
      <c r="C4468" s="300" t="s">
        <v>1197</v>
      </c>
      <c r="D4468" s="300" t="s">
        <v>1198</v>
      </c>
      <c r="E4468" s="300" t="s">
        <v>1199</v>
      </c>
      <c r="F4468" s="300" t="s">
        <v>1200</v>
      </c>
      <c r="G4468" s="300" t="s">
        <v>1201</v>
      </c>
      <c r="H4468" s="300" t="s">
        <v>1202</v>
      </c>
    </row>
    <row r="4469" spans="3:11">
      <c r="C4469" s="72" t="s">
        <v>1203</v>
      </c>
      <c r="D4469" s="59" t="s">
        <v>1204</v>
      </c>
      <c r="E4469" s="73"/>
      <c r="F4469" s="73"/>
      <c r="G4469" s="73"/>
      <c r="H4469" s="73"/>
    </row>
    <row r="4470" spans="3:11">
      <c r="C4470" s="301">
        <v>1</v>
      </c>
      <c r="D4470" s="59" t="s">
        <v>5</v>
      </c>
      <c r="E4470" s="302" t="s">
        <v>6</v>
      </c>
      <c r="F4470" s="74">
        <v>0.19</v>
      </c>
      <c r="G4470" s="64">
        <f>VLOOKUP(D4470,upahbahan,3,FALSE)</f>
        <v>100000</v>
      </c>
      <c r="H4470" s="64">
        <f t="shared" ref="H4470:H4473" si="426">F4470*G4470</f>
        <v>19000</v>
      </c>
    </row>
    <row r="4471" spans="3:11">
      <c r="C4471" s="301">
        <v>2</v>
      </c>
      <c r="D4471" s="59" t="s">
        <v>3330</v>
      </c>
      <c r="E4471" s="302" t="s">
        <v>6</v>
      </c>
      <c r="F4471" s="74">
        <v>0.318</v>
      </c>
      <c r="G4471" s="64">
        <f>VLOOKUP(D4471,upahbahan,3,FALSE)</f>
        <v>145000</v>
      </c>
      <c r="H4471" s="64">
        <f t="shared" si="426"/>
        <v>46110</v>
      </c>
    </row>
    <row r="4472" spans="3:11">
      <c r="C4472" s="301">
        <v>3</v>
      </c>
      <c r="D4472" s="59" t="s">
        <v>18</v>
      </c>
      <c r="E4472" s="302" t="s">
        <v>6</v>
      </c>
      <c r="F4472" s="74">
        <v>3.2000000000000001E-2</v>
      </c>
      <c r="G4472" s="64">
        <f>VLOOKUP(D4472,upahbahan,3,FALSE)</f>
        <v>175000</v>
      </c>
      <c r="H4472" s="64">
        <f t="shared" si="426"/>
        <v>5600</v>
      </c>
    </row>
    <row r="4473" spans="3:11">
      <c r="C4473" s="301">
        <v>4</v>
      </c>
      <c r="D4473" s="59" t="s">
        <v>19</v>
      </c>
      <c r="E4473" s="302" t="s">
        <v>6</v>
      </c>
      <c r="F4473" s="74">
        <v>1.0999999999999999E-2</v>
      </c>
      <c r="G4473" s="64">
        <f>VLOOKUP(D4473,upahbahan,3,FALSE)</f>
        <v>200000</v>
      </c>
      <c r="H4473" s="64">
        <f t="shared" si="426"/>
        <v>2200</v>
      </c>
    </row>
    <row r="4474" spans="3:11">
      <c r="C4474" s="83" t="s">
        <v>1210</v>
      </c>
      <c r="D4474" s="80"/>
      <c r="E4474" s="80"/>
      <c r="F4474" s="187"/>
      <c r="G4474" s="218"/>
      <c r="H4474" s="64">
        <f>SUM(H4470:H4473)</f>
        <v>72910</v>
      </c>
      <c r="I4474" s="219"/>
    </row>
    <row r="4475" spans="3:11">
      <c r="C4475" s="72" t="s">
        <v>1211</v>
      </c>
      <c r="D4475" s="59" t="s">
        <v>1212</v>
      </c>
      <c r="E4475" s="73"/>
      <c r="F4475" s="205"/>
      <c r="G4475" s="73"/>
      <c r="H4475" s="73"/>
    </row>
    <row r="4476" spans="3:11">
      <c r="C4476" s="72">
        <v>1</v>
      </c>
      <c r="D4476" s="59" t="s">
        <v>891</v>
      </c>
      <c r="E4476" s="170" t="s">
        <v>1304</v>
      </c>
      <c r="F4476" s="171">
        <v>8.8000000000000007</v>
      </c>
      <c r="G4476" s="64">
        <f>VLOOKUP(D4476,upahbahan,3,FALSE)</f>
        <v>21300</v>
      </c>
      <c r="H4476" s="64">
        <f t="shared" ref="H4476:H4478" si="427">F4476*G4476</f>
        <v>187440.00000000003</v>
      </c>
    </row>
    <row r="4477" spans="3:11">
      <c r="C4477" s="72">
        <v>2</v>
      </c>
      <c r="D4477" s="59" t="s">
        <v>3574</v>
      </c>
      <c r="E4477" s="170" t="s">
        <v>6728</v>
      </c>
      <c r="F4477" s="171">
        <v>0.5</v>
      </c>
      <c r="G4477" s="64">
        <f>VLOOKUP(D4477,upahbahan,3,FALSE)</f>
        <v>416</v>
      </c>
      <c r="H4477" s="64">
        <f t="shared" si="427"/>
        <v>208</v>
      </c>
    </row>
    <row r="4478" spans="3:11">
      <c r="C4478" s="72">
        <v>3</v>
      </c>
      <c r="D4478" s="59" t="s">
        <v>3575</v>
      </c>
      <c r="E4478" s="170" t="s">
        <v>2188</v>
      </c>
      <c r="F4478" s="171">
        <v>3</v>
      </c>
      <c r="G4478" s="64">
        <f>VLOOKUP(D4478,upahbahan,3,FALSE)</f>
        <v>580</v>
      </c>
      <c r="H4478" s="64">
        <f t="shared" si="427"/>
        <v>1740</v>
      </c>
    </row>
    <row r="4479" spans="3:11">
      <c r="C4479" s="83" t="s">
        <v>1216</v>
      </c>
      <c r="D4479" s="80"/>
      <c r="E4479" s="80"/>
      <c r="F4479" s="80"/>
      <c r="G4479" s="162"/>
      <c r="H4479" s="64">
        <f>SUM(H4476:H4478)</f>
        <v>189388.00000000003</v>
      </c>
    </row>
    <row r="4480" spans="3:11">
      <c r="C4480" s="72" t="s">
        <v>1217</v>
      </c>
      <c r="D4480" s="59" t="s">
        <v>1218</v>
      </c>
      <c r="E4480" s="73"/>
      <c r="F4480" s="73"/>
      <c r="G4480" s="73"/>
      <c r="H4480" s="73"/>
    </row>
    <row r="4481" spans="3:11">
      <c r="C4481" s="83" t="s">
        <v>1219</v>
      </c>
      <c r="D4481" s="489"/>
      <c r="E4481" s="489"/>
      <c r="F4481" s="489"/>
      <c r="G4481" s="162"/>
      <c r="H4481" s="303">
        <f>SUM(H4480)</f>
        <v>0</v>
      </c>
    </row>
    <row r="4482" spans="3:11">
      <c r="C4482" s="58" t="s">
        <v>1220</v>
      </c>
      <c r="D4482" s="69" t="s">
        <v>1221</v>
      </c>
      <c r="E4482" s="70"/>
      <c r="F4482" s="70"/>
      <c r="G4482" s="71"/>
      <c r="H4482" s="304">
        <f>H4481+H4479+H4474</f>
        <v>262298</v>
      </c>
      <c r="I4482" s="319"/>
    </row>
    <row r="4483" spans="3:11">
      <c r="C4483" s="58" t="s">
        <v>1222</v>
      </c>
      <c r="D4483" s="69" t="s">
        <v>1325</v>
      </c>
      <c r="E4483" s="70"/>
      <c r="F4483" s="71"/>
      <c r="G4483" s="95">
        <f>$M$9</f>
        <v>0.1</v>
      </c>
      <c r="H4483" s="64">
        <f>H4482*G4483</f>
        <v>26229.800000000003</v>
      </c>
      <c r="I4483" s="319"/>
    </row>
    <row r="4484" spans="3:11">
      <c r="C4484" s="58" t="s">
        <v>1223</v>
      </c>
      <c r="D4484" s="69" t="s">
        <v>1224</v>
      </c>
      <c r="E4484" s="70"/>
      <c r="F4484" s="70"/>
      <c r="G4484" s="71"/>
      <c r="H4484" s="305">
        <f>SUM(H4482:H4483)</f>
        <v>288527.8</v>
      </c>
      <c r="I4484" s="319"/>
    </row>
    <row r="4487" spans="3:11">
      <c r="C4487" s="53" t="s">
        <v>6831</v>
      </c>
      <c r="D4487" s="366" t="s">
        <v>6832</v>
      </c>
      <c r="E4487" s="315"/>
      <c r="F4487" s="315"/>
      <c r="G4487" s="315"/>
      <c r="H4487" s="315"/>
      <c r="I4487" s="56">
        <f>ROUNDDOWN(H4504,-2)</f>
        <v>340000</v>
      </c>
      <c r="J4487" s="159"/>
      <c r="K4487" s="325"/>
    </row>
    <row r="4488" spans="3:11" ht="27.6">
      <c r="C4488" s="300" t="s">
        <v>1197</v>
      </c>
      <c r="D4488" s="300" t="s">
        <v>1198</v>
      </c>
      <c r="E4488" s="300" t="s">
        <v>1199</v>
      </c>
      <c r="F4488" s="300" t="s">
        <v>1200</v>
      </c>
      <c r="G4488" s="300" t="s">
        <v>1201</v>
      </c>
      <c r="H4488" s="300" t="s">
        <v>1202</v>
      </c>
    </row>
    <row r="4489" spans="3:11">
      <c r="C4489" s="72" t="s">
        <v>1203</v>
      </c>
      <c r="D4489" s="59" t="s">
        <v>1204</v>
      </c>
      <c r="E4489" s="73"/>
      <c r="F4489" s="73"/>
      <c r="G4489" s="73"/>
      <c r="H4489" s="73"/>
    </row>
    <row r="4490" spans="3:11">
      <c r="C4490" s="301">
        <v>1</v>
      </c>
      <c r="D4490" s="59" t="s">
        <v>5</v>
      </c>
      <c r="E4490" s="302" t="s">
        <v>6</v>
      </c>
      <c r="F4490" s="74">
        <v>0.19</v>
      </c>
      <c r="G4490" s="64">
        <f>VLOOKUP(D4490,upahbahan,3,FALSE)</f>
        <v>100000</v>
      </c>
      <c r="H4490" s="64">
        <f t="shared" ref="H4490:H4493" si="428">F4490*G4490</f>
        <v>19000</v>
      </c>
    </row>
    <row r="4491" spans="3:11">
      <c r="C4491" s="301">
        <v>2</v>
      </c>
      <c r="D4491" s="59" t="s">
        <v>3330</v>
      </c>
      <c r="E4491" s="302" t="s">
        <v>6</v>
      </c>
      <c r="F4491" s="74">
        <v>0.318</v>
      </c>
      <c r="G4491" s="64">
        <f>VLOOKUP(D4491,upahbahan,3,FALSE)</f>
        <v>145000</v>
      </c>
      <c r="H4491" s="64">
        <f t="shared" si="428"/>
        <v>46110</v>
      </c>
    </row>
    <row r="4492" spans="3:11">
      <c r="C4492" s="301">
        <v>3</v>
      </c>
      <c r="D4492" s="59" t="s">
        <v>18</v>
      </c>
      <c r="E4492" s="302" t="s">
        <v>6</v>
      </c>
      <c r="F4492" s="74">
        <v>3.2000000000000001E-2</v>
      </c>
      <c r="G4492" s="64">
        <f>VLOOKUP(D4492,upahbahan,3,FALSE)</f>
        <v>175000</v>
      </c>
      <c r="H4492" s="64">
        <f t="shared" si="428"/>
        <v>5600</v>
      </c>
    </row>
    <row r="4493" spans="3:11">
      <c r="C4493" s="301">
        <v>4</v>
      </c>
      <c r="D4493" s="59" t="s">
        <v>19</v>
      </c>
      <c r="E4493" s="302" t="s">
        <v>6</v>
      </c>
      <c r="F4493" s="74">
        <v>1.0999999999999999E-2</v>
      </c>
      <c r="G4493" s="64">
        <f>VLOOKUP(D4493,upahbahan,3,FALSE)</f>
        <v>200000</v>
      </c>
      <c r="H4493" s="64">
        <f t="shared" si="428"/>
        <v>2200</v>
      </c>
    </row>
    <row r="4494" spans="3:11">
      <c r="C4494" s="83" t="s">
        <v>1210</v>
      </c>
      <c r="D4494" s="80"/>
      <c r="E4494" s="80"/>
      <c r="F4494" s="187"/>
      <c r="G4494" s="218"/>
      <c r="H4494" s="64">
        <f>SUM(H4490:H4493)</f>
        <v>72910</v>
      </c>
      <c r="I4494" s="219"/>
    </row>
    <row r="4495" spans="3:11">
      <c r="C4495" s="72" t="s">
        <v>1211</v>
      </c>
      <c r="D4495" s="59" t="s">
        <v>1212</v>
      </c>
      <c r="E4495" s="73"/>
      <c r="F4495" s="205"/>
      <c r="G4495" s="73"/>
      <c r="H4495" s="73"/>
    </row>
    <row r="4496" spans="3:11">
      <c r="C4496" s="72">
        <v>1</v>
      </c>
      <c r="D4496" s="59" t="s">
        <v>891</v>
      </c>
      <c r="E4496" s="170" t="s">
        <v>1304</v>
      </c>
      <c r="F4496" s="171">
        <v>11</v>
      </c>
      <c r="G4496" s="64">
        <f>VLOOKUP(D4496,upahbahan,3,FALSE)</f>
        <v>21300</v>
      </c>
      <c r="H4496" s="64">
        <f t="shared" ref="H4496:H4498" si="429">F4496*G4496</f>
        <v>234300</v>
      </c>
    </row>
    <row r="4497" spans="3:11">
      <c r="C4497" s="72">
        <v>2</v>
      </c>
      <c r="D4497" s="59" t="s">
        <v>3574</v>
      </c>
      <c r="E4497" s="170" t="s">
        <v>6728</v>
      </c>
      <c r="F4497" s="171">
        <v>0.5</v>
      </c>
      <c r="G4497" s="64">
        <f>VLOOKUP(D4497,upahbahan,3,FALSE)</f>
        <v>416</v>
      </c>
      <c r="H4497" s="64">
        <f t="shared" si="429"/>
        <v>208</v>
      </c>
    </row>
    <row r="4498" spans="3:11">
      <c r="C4498" s="72">
        <v>3</v>
      </c>
      <c r="D4498" s="59" t="s">
        <v>3575</v>
      </c>
      <c r="E4498" s="170" t="s">
        <v>2188</v>
      </c>
      <c r="F4498" s="171">
        <v>3</v>
      </c>
      <c r="G4498" s="64">
        <f>VLOOKUP(D4498,upahbahan,3,FALSE)</f>
        <v>580</v>
      </c>
      <c r="H4498" s="64">
        <f t="shared" si="429"/>
        <v>1740</v>
      </c>
    </row>
    <row r="4499" spans="3:11">
      <c r="C4499" s="83" t="s">
        <v>1216</v>
      </c>
      <c r="D4499" s="80"/>
      <c r="E4499" s="80"/>
      <c r="F4499" s="80"/>
      <c r="G4499" s="162"/>
      <c r="H4499" s="64">
        <f>SUM(H4496:H4498)</f>
        <v>236248</v>
      </c>
    </row>
    <row r="4500" spans="3:11">
      <c r="C4500" s="72" t="s">
        <v>1217</v>
      </c>
      <c r="D4500" s="59" t="s">
        <v>1218</v>
      </c>
      <c r="E4500" s="73"/>
      <c r="F4500" s="73"/>
      <c r="G4500" s="73"/>
      <c r="H4500" s="73"/>
    </row>
    <row r="4501" spans="3:11">
      <c r="C4501" s="83" t="s">
        <v>1219</v>
      </c>
      <c r="D4501" s="489"/>
      <c r="E4501" s="489"/>
      <c r="F4501" s="489"/>
      <c r="G4501" s="162"/>
      <c r="H4501" s="303">
        <f>SUM(H4500)</f>
        <v>0</v>
      </c>
    </row>
    <row r="4502" spans="3:11">
      <c r="C4502" s="58" t="s">
        <v>1220</v>
      </c>
      <c r="D4502" s="69" t="s">
        <v>1221</v>
      </c>
      <c r="E4502" s="70"/>
      <c r="F4502" s="70"/>
      <c r="G4502" s="71"/>
      <c r="H4502" s="304">
        <f>H4501+H4499+H4494</f>
        <v>309158</v>
      </c>
      <c r="I4502" s="319"/>
    </row>
    <row r="4503" spans="3:11">
      <c r="C4503" s="58" t="s">
        <v>1222</v>
      </c>
      <c r="D4503" s="69" t="s">
        <v>1325</v>
      </c>
      <c r="E4503" s="70"/>
      <c r="F4503" s="71"/>
      <c r="G4503" s="95">
        <f>$M$9</f>
        <v>0.1</v>
      </c>
      <c r="H4503" s="64">
        <f>H4502*G4503</f>
        <v>30915.800000000003</v>
      </c>
      <c r="I4503" s="319"/>
    </row>
    <row r="4504" spans="3:11">
      <c r="C4504" s="58" t="s">
        <v>1223</v>
      </c>
      <c r="D4504" s="69" t="s">
        <v>1224</v>
      </c>
      <c r="E4504" s="70"/>
      <c r="F4504" s="70"/>
      <c r="G4504" s="71"/>
      <c r="H4504" s="305">
        <f>SUM(H4502:H4503)</f>
        <v>340073.8</v>
      </c>
      <c r="I4504" s="319"/>
    </row>
    <row r="4507" spans="3:11">
      <c r="C4507" s="53" t="s">
        <v>6833</v>
      </c>
      <c r="D4507" s="366" t="s">
        <v>6834</v>
      </c>
      <c r="E4507" s="315"/>
      <c r="F4507" s="315"/>
      <c r="G4507" s="315"/>
      <c r="H4507" s="315"/>
      <c r="I4507" s="56">
        <f>ROUNDDOWN(H4524,-2)</f>
        <v>1756900</v>
      </c>
      <c r="J4507" s="159"/>
      <c r="K4507" s="325"/>
    </row>
    <row r="4508" spans="3:11" ht="27.6">
      <c r="C4508" s="300" t="s">
        <v>1197</v>
      </c>
      <c r="D4508" s="300" t="s">
        <v>1198</v>
      </c>
      <c r="E4508" s="300" t="s">
        <v>1199</v>
      </c>
      <c r="F4508" s="300" t="s">
        <v>1200</v>
      </c>
      <c r="G4508" s="300" t="s">
        <v>1201</v>
      </c>
      <c r="H4508" s="300" t="s">
        <v>1202</v>
      </c>
    </row>
    <row r="4509" spans="3:11">
      <c r="C4509" s="72" t="s">
        <v>1203</v>
      </c>
      <c r="D4509" s="59" t="s">
        <v>1204</v>
      </c>
      <c r="E4509" s="73"/>
      <c r="F4509" s="73"/>
      <c r="G4509" s="73"/>
      <c r="H4509" s="73"/>
    </row>
    <row r="4510" spans="3:11">
      <c r="C4510" s="301">
        <v>1</v>
      </c>
      <c r="D4510" s="59" t="s">
        <v>5</v>
      </c>
      <c r="E4510" s="302" t="s">
        <v>6</v>
      </c>
      <c r="F4510" s="74">
        <v>0.6</v>
      </c>
      <c r="G4510" s="64">
        <f>VLOOKUP(D4510,upahbahan,3,FALSE)</f>
        <v>100000</v>
      </c>
      <c r="H4510" s="64">
        <f t="shared" ref="H4510:H4513" si="430">F4510*G4510</f>
        <v>60000</v>
      </c>
    </row>
    <row r="4511" spans="3:11">
      <c r="C4511" s="301">
        <v>2</v>
      </c>
      <c r="D4511" s="59" t="s">
        <v>3330</v>
      </c>
      <c r="E4511" s="302" t="s">
        <v>6</v>
      </c>
      <c r="F4511" s="74">
        <v>1.002</v>
      </c>
      <c r="G4511" s="64">
        <f>VLOOKUP(D4511,upahbahan,3,FALSE)</f>
        <v>145000</v>
      </c>
      <c r="H4511" s="64">
        <f t="shared" si="430"/>
        <v>145290</v>
      </c>
    </row>
    <row r="4512" spans="3:11">
      <c r="C4512" s="301">
        <v>3</v>
      </c>
      <c r="D4512" s="59" t="s">
        <v>18</v>
      </c>
      <c r="E4512" s="302" t="s">
        <v>6</v>
      </c>
      <c r="F4512" s="74">
        <v>0.1</v>
      </c>
      <c r="G4512" s="64">
        <f>VLOOKUP(D4512,upahbahan,3,FALSE)</f>
        <v>175000</v>
      </c>
      <c r="H4512" s="64">
        <f t="shared" si="430"/>
        <v>17500</v>
      </c>
    </row>
    <row r="4513" spans="3:11">
      <c r="C4513" s="301">
        <v>4</v>
      </c>
      <c r="D4513" s="59" t="s">
        <v>19</v>
      </c>
      <c r="E4513" s="302" t="s">
        <v>6</v>
      </c>
      <c r="F4513" s="74">
        <v>3.3000000000000002E-2</v>
      </c>
      <c r="G4513" s="64">
        <f>VLOOKUP(D4513,upahbahan,3,FALSE)</f>
        <v>200000</v>
      </c>
      <c r="H4513" s="64">
        <f t="shared" si="430"/>
        <v>6600</v>
      </c>
    </row>
    <row r="4514" spans="3:11">
      <c r="C4514" s="83" t="s">
        <v>1210</v>
      </c>
      <c r="D4514" s="80"/>
      <c r="E4514" s="80"/>
      <c r="F4514" s="187"/>
      <c r="G4514" s="218"/>
      <c r="H4514" s="64">
        <f>SUM(H4510:H4513)</f>
        <v>229390</v>
      </c>
      <c r="I4514" s="219"/>
    </row>
    <row r="4515" spans="3:11">
      <c r="C4515" s="72" t="s">
        <v>1211</v>
      </c>
      <c r="D4515" s="59" t="s">
        <v>1212</v>
      </c>
      <c r="E4515" s="73"/>
      <c r="F4515" s="205"/>
      <c r="G4515" s="73"/>
      <c r="H4515" s="73"/>
    </row>
    <row r="4516" spans="3:11">
      <c r="C4516" s="72">
        <v>1</v>
      </c>
      <c r="D4516" s="59" t="s">
        <v>6835</v>
      </c>
      <c r="E4516" s="170" t="s">
        <v>2188</v>
      </c>
      <c r="F4516" s="171">
        <v>1.1000000000000001</v>
      </c>
      <c r="G4516" s="64">
        <f>VLOOKUP(D4516,upahbahan,3,FALSE)</f>
        <v>375000</v>
      </c>
      <c r="H4516" s="64">
        <f t="shared" ref="H4516:H4517" si="431">F4516*G4516</f>
        <v>412500.00000000006</v>
      </c>
    </row>
    <row r="4517" spans="3:11">
      <c r="C4517" s="72">
        <v>2</v>
      </c>
      <c r="D4517" s="59" t="s">
        <v>6836</v>
      </c>
      <c r="E4517" s="170" t="s">
        <v>2188</v>
      </c>
      <c r="F4517" s="171">
        <v>1</v>
      </c>
      <c r="G4517" s="64">
        <f>VLOOKUP(D4517,upahbahan,3,FALSE)</f>
        <v>11500</v>
      </c>
      <c r="H4517" s="64">
        <f t="shared" si="431"/>
        <v>11500</v>
      </c>
    </row>
    <row r="4518" spans="3:11">
      <c r="C4518" s="83" t="s">
        <v>1216</v>
      </c>
      <c r="D4518" s="80"/>
      <c r="E4518" s="80"/>
      <c r="F4518" s="80"/>
      <c r="G4518" s="162"/>
      <c r="H4518" s="64">
        <f>SUM(H4516:H4517)</f>
        <v>424000.00000000006</v>
      </c>
    </row>
    <row r="4519" spans="3:11">
      <c r="C4519" s="72" t="s">
        <v>1217</v>
      </c>
      <c r="D4519" s="59" t="s">
        <v>1218</v>
      </c>
      <c r="E4519" s="73"/>
      <c r="F4519" s="73"/>
      <c r="G4519" s="73"/>
      <c r="H4519" s="73"/>
    </row>
    <row r="4520" spans="3:11">
      <c r="C4520" s="72">
        <v>1</v>
      </c>
      <c r="D4520" s="59" t="s">
        <v>6837</v>
      </c>
      <c r="E4520" s="170" t="s">
        <v>1995</v>
      </c>
      <c r="F4520" s="171">
        <v>0.28599999999999998</v>
      </c>
      <c r="G4520" s="64">
        <f>VLOOKUP(D4520,upahbahan,3,FALSE)</f>
        <v>3300000</v>
      </c>
      <c r="H4520" s="64">
        <f t="shared" ref="H4520" si="432">F4520*G4520</f>
        <v>943799.99999999988</v>
      </c>
    </row>
    <row r="4521" spans="3:11">
      <c r="C4521" s="83" t="s">
        <v>1219</v>
      </c>
      <c r="D4521" s="489"/>
      <c r="E4521" s="489"/>
      <c r="F4521" s="489"/>
      <c r="G4521" s="162"/>
      <c r="H4521" s="303">
        <f>SUM(H4519:H4520)</f>
        <v>943799.99999999988</v>
      </c>
    </row>
    <row r="4522" spans="3:11">
      <c r="C4522" s="58" t="s">
        <v>1220</v>
      </c>
      <c r="D4522" s="69" t="s">
        <v>1221</v>
      </c>
      <c r="E4522" s="70"/>
      <c r="F4522" s="70"/>
      <c r="G4522" s="71"/>
      <c r="H4522" s="304">
        <f>H4521+H4518+H4514</f>
        <v>1597190</v>
      </c>
      <c r="I4522" s="319"/>
    </row>
    <row r="4523" spans="3:11">
      <c r="C4523" s="58" t="s">
        <v>1222</v>
      </c>
      <c r="D4523" s="69" t="s">
        <v>1325</v>
      </c>
      <c r="E4523" s="70"/>
      <c r="F4523" s="71"/>
      <c r="G4523" s="95">
        <f>$M$9</f>
        <v>0.1</v>
      </c>
      <c r="H4523" s="64">
        <f>H4522*G4523</f>
        <v>159719</v>
      </c>
      <c r="I4523" s="319"/>
    </row>
    <row r="4524" spans="3:11">
      <c r="C4524" s="58" t="s">
        <v>1223</v>
      </c>
      <c r="D4524" s="69" t="s">
        <v>1224</v>
      </c>
      <c r="E4524" s="70"/>
      <c r="F4524" s="70"/>
      <c r="G4524" s="71"/>
      <c r="H4524" s="305">
        <f>SUM(H4522:H4523)</f>
        <v>1756909</v>
      </c>
      <c r="I4524" s="319"/>
    </row>
    <row r="4526" spans="3:11">
      <c r="C4526" s="53" t="s">
        <v>6838</v>
      </c>
      <c r="D4526" s="366" t="s">
        <v>6839</v>
      </c>
      <c r="E4526" s="315"/>
      <c r="F4526" s="315"/>
      <c r="G4526" s="315"/>
      <c r="H4526" s="315"/>
      <c r="I4526" s="56">
        <f>ROUNDDOWN(H4541,-2)</f>
        <v>207800</v>
      </c>
      <c r="J4526" s="159"/>
      <c r="K4526" s="325"/>
    </row>
    <row r="4527" spans="3:11" ht="27.6">
      <c r="C4527" s="300" t="s">
        <v>1197</v>
      </c>
      <c r="D4527" s="300" t="s">
        <v>1198</v>
      </c>
      <c r="E4527" s="300" t="s">
        <v>1199</v>
      </c>
      <c r="F4527" s="300" t="s">
        <v>1200</v>
      </c>
      <c r="G4527" s="300" t="s">
        <v>1201</v>
      </c>
      <c r="H4527" s="300" t="s">
        <v>1202</v>
      </c>
    </row>
    <row r="4528" spans="3:11">
      <c r="C4528" s="72" t="s">
        <v>1203</v>
      </c>
      <c r="D4528" s="59" t="s">
        <v>1204</v>
      </c>
      <c r="E4528" s="73"/>
      <c r="F4528" s="73"/>
      <c r="G4528" s="73"/>
      <c r="H4528" s="73"/>
    </row>
    <row r="4529" spans="3:11">
      <c r="C4529" s="301">
        <v>1</v>
      </c>
      <c r="D4529" s="59" t="s">
        <v>5</v>
      </c>
      <c r="E4529" s="302" t="s">
        <v>6</v>
      </c>
      <c r="F4529" s="74">
        <v>8.5999999999999993E-2</v>
      </c>
      <c r="G4529" s="64">
        <f>VLOOKUP(D4529,upahbahan,3,FALSE)</f>
        <v>100000</v>
      </c>
      <c r="H4529" s="64">
        <f t="shared" ref="H4529:H4532" si="433">F4529*G4529</f>
        <v>8600</v>
      </c>
    </row>
    <row r="4530" spans="3:11">
      <c r="C4530" s="301">
        <v>2</v>
      </c>
      <c r="D4530" s="59" t="s">
        <v>3330</v>
      </c>
      <c r="E4530" s="302" t="s">
        <v>6</v>
      </c>
      <c r="F4530" s="74">
        <v>0.14299999999999999</v>
      </c>
      <c r="G4530" s="64">
        <f>VLOOKUP(D4530,upahbahan,3,FALSE)</f>
        <v>145000</v>
      </c>
      <c r="H4530" s="64">
        <f t="shared" si="433"/>
        <v>20735</v>
      </c>
    </row>
    <row r="4531" spans="3:11">
      <c r="C4531" s="301">
        <v>3</v>
      </c>
      <c r="D4531" s="59" t="s">
        <v>18</v>
      </c>
      <c r="E4531" s="302" t="s">
        <v>6</v>
      </c>
      <c r="F4531" s="74">
        <v>1.4E-2</v>
      </c>
      <c r="G4531" s="64">
        <f>VLOOKUP(D4531,upahbahan,3,FALSE)</f>
        <v>175000</v>
      </c>
      <c r="H4531" s="64">
        <f t="shared" si="433"/>
        <v>2450</v>
      </c>
    </row>
    <row r="4532" spans="3:11">
      <c r="C4532" s="301">
        <v>4</v>
      </c>
      <c r="D4532" s="59" t="s">
        <v>19</v>
      </c>
      <c r="E4532" s="302" t="s">
        <v>6</v>
      </c>
      <c r="F4532" s="74">
        <v>5.0000000000000001E-3</v>
      </c>
      <c r="G4532" s="64">
        <f>VLOOKUP(D4532,upahbahan,3,FALSE)</f>
        <v>200000</v>
      </c>
      <c r="H4532" s="64">
        <f t="shared" si="433"/>
        <v>1000</v>
      </c>
    </row>
    <row r="4533" spans="3:11">
      <c r="C4533" s="83" t="s">
        <v>1210</v>
      </c>
      <c r="D4533" s="80"/>
      <c r="E4533" s="80"/>
      <c r="F4533" s="187"/>
      <c r="G4533" s="218"/>
      <c r="H4533" s="64">
        <f>SUM(H4529:H4532)</f>
        <v>32785</v>
      </c>
      <c r="I4533" s="219"/>
    </row>
    <row r="4534" spans="3:11">
      <c r="C4534" s="72" t="s">
        <v>1211</v>
      </c>
      <c r="D4534" s="59" t="s">
        <v>1212</v>
      </c>
      <c r="E4534" s="73"/>
      <c r="F4534" s="205"/>
      <c r="G4534" s="73"/>
      <c r="H4534" s="73"/>
    </row>
    <row r="4535" spans="3:11">
      <c r="C4535" s="72">
        <v>1</v>
      </c>
      <c r="D4535" s="59" t="s">
        <v>6840</v>
      </c>
      <c r="E4535" s="170" t="s">
        <v>2188</v>
      </c>
      <c r="F4535" s="171">
        <v>1.1000000000000001</v>
      </c>
      <c r="G4535" s="64">
        <f>VLOOKUP(D4535,upahbahan,3,FALSE)</f>
        <v>142000</v>
      </c>
      <c r="H4535" s="64">
        <f t="shared" ref="H4535" si="434">F4535*G4535</f>
        <v>156200</v>
      </c>
    </row>
    <row r="4536" spans="3:11">
      <c r="C4536" s="83" t="s">
        <v>1216</v>
      </c>
      <c r="D4536" s="80"/>
      <c r="E4536" s="80"/>
      <c r="F4536" s="80"/>
      <c r="G4536" s="162"/>
      <c r="H4536" s="64">
        <f>SUM(H4535:H4535)</f>
        <v>156200</v>
      </c>
    </row>
    <row r="4537" spans="3:11">
      <c r="C4537" s="72" t="s">
        <v>1217</v>
      </c>
      <c r="D4537" s="59" t="s">
        <v>1218</v>
      </c>
      <c r="E4537" s="73"/>
      <c r="F4537" s="73"/>
      <c r="G4537" s="73"/>
      <c r="H4537" s="73"/>
    </row>
    <row r="4538" spans="3:11">
      <c r="C4538" s="83" t="s">
        <v>1219</v>
      </c>
      <c r="D4538" s="489"/>
      <c r="E4538" s="489"/>
      <c r="F4538" s="489"/>
      <c r="G4538" s="162"/>
      <c r="H4538" s="303">
        <f>SUM(H4537:H4537)</f>
        <v>0</v>
      </c>
    </row>
    <row r="4539" spans="3:11">
      <c r="C4539" s="58" t="s">
        <v>1220</v>
      </c>
      <c r="D4539" s="69" t="s">
        <v>1221</v>
      </c>
      <c r="E4539" s="70"/>
      <c r="F4539" s="70"/>
      <c r="G4539" s="71"/>
      <c r="H4539" s="304">
        <f>H4538+H4536+H4533</f>
        <v>188985</v>
      </c>
      <c r="I4539" s="319"/>
    </row>
    <row r="4540" spans="3:11">
      <c r="C4540" s="58" t="s">
        <v>1222</v>
      </c>
      <c r="D4540" s="69" t="s">
        <v>1325</v>
      </c>
      <c r="E4540" s="70"/>
      <c r="F4540" s="71"/>
      <c r="G4540" s="95">
        <f>$M$9</f>
        <v>0.1</v>
      </c>
      <c r="H4540" s="64">
        <f>H4539*G4540</f>
        <v>18898.5</v>
      </c>
      <c r="I4540" s="319"/>
    </row>
    <row r="4541" spans="3:11">
      <c r="C4541" s="58" t="s">
        <v>1223</v>
      </c>
      <c r="D4541" s="69" t="s">
        <v>1224</v>
      </c>
      <c r="E4541" s="70"/>
      <c r="F4541" s="70"/>
      <c r="G4541" s="71"/>
      <c r="H4541" s="305">
        <f>SUM(H4539:H4540)</f>
        <v>207883.5</v>
      </c>
      <c r="I4541" s="319"/>
    </row>
    <row r="4544" spans="3:11">
      <c r="C4544" s="53" t="s">
        <v>6841</v>
      </c>
      <c r="D4544" s="366" t="s">
        <v>6842</v>
      </c>
      <c r="E4544" s="315"/>
      <c r="F4544" s="315"/>
      <c r="G4544" s="315"/>
      <c r="H4544" s="315"/>
      <c r="I4544" s="56">
        <f>ROUNDDOWN(H4557,-2)</f>
        <v>139700</v>
      </c>
      <c r="J4544" s="159"/>
      <c r="K4544" s="325"/>
    </row>
    <row r="4545" spans="3:11" ht="27.6">
      <c r="C4545" s="300" t="s">
        <v>1197</v>
      </c>
      <c r="D4545" s="300" t="s">
        <v>1198</v>
      </c>
      <c r="E4545" s="300" t="s">
        <v>1199</v>
      </c>
      <c r="F4545" s="300" t="s">
        <v>1200</v>
      </c>
      <c r="G4545" s="300" t="s">
        <v>1201</v>
      </c>
      <c r="H4545" s="300" t="s">
        <v>1202</v>
      </c>
    </row>
    <row r="4546" spans="3:11">
      <c r="C4546" s="72" t="s">
        <v>1203</v>
      </c>
      <c r="D4546" s="59" t="s">
        <v>1204</v>
      </c>
      <c r="E4546" s="73"/>
      <c r="F4546" s="73"/>
      <c r="G4546" s="73"/>
      <c r="H4546" s="73"/>
    </row>
    <row r="4547" spans="3:11">
      <c r="C4547" s="301">
        <v>1</v>
      </c>
      <c r="D4547" s="59" t="s">
        <v>5</v>
      </c>
      <c r="E4547" s="302" t="s">
        <v>6</v>
      </c>
      <c r="F4547" s="74">
        <v>0.76900000000000002</v>
      </c>
      <c r="G4547" s="64">
        <f>VLOOKUP(D4547,upahbahan,3,FALSE)</f>
        <v>100000</v>
      </c>
      <c r="H4547" s="64">
        <f t="shared" ref="H4547:H4549" si="435">F4547*G4547</f>
        <v>76900</v>
      </c>
    </row>
    <row r="4548" spans="3:11">
      <c r="C4548" s="301">
        <v>2</v>
      </c>
      <c r="D4548" s="59" t="s">
        <v>2519</v>
      </c>
      <c r="E4548" s="302" t="s">
        <v>6</v>
      </c>
      <c r="F4548" s="74">
        <v>0.23100000000000001</v>
      </c>
      <c r="G4548" s="64">
        <f>VLOOKUP(D4548,upahbahan,3,FALSE)</f>
        <v>145000</v>
      </c>
      <c r="H4548" s="64">
        <f t="shared" si="435"/>
        <v>33495</v>
      </c>
    </row>
    <row r="4549" spans="3:11">
      <c r="C4549" s="301">
        <v>3</v>
      </c>
      <c r="D4549" s="59" t="s">
        <v>6843</v>
      </c>
      <c r="E4549" s="302" t="s">
        <v>6</v>
      </c>
      <c r="F4549" s="74">
        <v>0.115</v>
      </c>
      <c r="G4549" s="64">
        <f>VLOOKUP(D4549,upahbahan,3,FALSE)</f>
        <v>145000</v>
      </c>
      <c r="H4549" s="64">
        <f t="shared" si="435"/>
        <v>16675</v>
      </c>
    </row>
    <row r="4550" spans="3:11">
      <c r="C4550" s="83" t="s">
        <v>1210</v>
      </c>
      <c r="D4550" s="80"/>
      <c r="E4550" s="80"/>
      <c r="F4550" s="187"/>
      <c r="G4550" s="218"/>
      <c r="H4550" s="64">
        <f>SUM(H4547:H4549)</f>
        <v>127070</v>
      </c>
      <c r="I4550" s="219"/>
    </row>
    <row r="4551" spans="3:11">
      <c r="C4551" s="72" t="s">
        <v>1211</v>
      </c>
      <c r="D4551" s="59" t="s">
        <v>1212</v>
      </c>
      <c r="E4551" s="73"/>
      <c r="F4551" s="205"/>
      <c r="G4551" s="73"/>
      <c r="H4551" s="73"/>
    </row>
    <row r="4552" spans="3:11">
      <c r="C4552" s="83" t="s">
        <v>1216</v>
      </c>
      <c r="D4552" s="80"/>
      <c r="E4552" s="80"/>
      <c r="F4552" s="80"/>
      <c r="G4552" s="162"/>
      <c r="H4552" s="64">
        <f>SUM(H4551)</f>
        <v>0</v>
      </c>
    </row>
    <row r="4553" spans="3:11">
      <c r="C4553" s="72" t="s">
        <v>1217</v>
      </c>
      <c r="D4553" s="59" t="s">
        <v>1218</v>
      </c>
      <c r="E4553" s="73"/>
      <c r="F4553" s="73"/>
      <c r="G4553" s="73"/>
      <c r="H4553" s="73"/>
    </row>
    <row r="4554" spans="3:11">
      <c r="C4554" s="83" t="s">
        <v>1219</v>
      </c>
      <c r="D4554" s="489"/>
      <c r="E4554" s="489"/>
      <c r="F4554" s="489"/>
      <c r="G4554" s="162"/>
      <c r="H4554" s="303">
        <f>SUM(H4553:H4553)</f>
        <v>0</v>
      </c>
    </row>
    <row r="4555" spans="3:11">
      <c r="C4555" s="58" t="s">
        <v>1220</v>
      </c>
      <c r="D4555" s="69" t="s">
        <v>1221</v>
      </c>
      <c r="E4555" s="70"/>
      <c r="F4555" s="70"/>
      <c r="G4555" s="71"/>
      <c r="H4555" s="304">
        <f>H4554+H4552+H4550</f>
        <v>127070</v>
      </c>
      <c r="I4555" s="319"/>
    </row>
    <row r="4556" spans="3:11">
      <c r="C4556" s="58" t="s">
        <v>1222</v>
      </c>
      <c r="D4556" s="69" t="s">
        <v>1325</v>
      </c>
      <c r="E4556" s="70"/>
      <c r="F4556" s="71"/>
      <c r="G4556" s="95">
        <f>$M$9</f>
        <v>0.1</v>
      </c>
      <c r="H4556" s="64">
        <f>H4555*G4556</f>
        <v>12707</v>
      </c>
      <c r="I4556" s="319"/>
    </row>
    <row r="4557" spans="3:11">
      <c r="C4557" s="58" t="s">
        <v>1223</v>
      </c>
      <c r="D4557" s="69" t="s">
        <v>1224</v>
      </c>
      <c r="E4557" s="70"/>
      <c r="F4557" s="70"/>
      <c r="G4557" s="71"/>
      <c r="H4557" s="305">
        <f>SUM(H4555:H4556)</f>
        <v>139777</v>
      </c>
      <c r="I4557" s="319"/>
    </row>
    <row r="4559" spans="3:11">
      <c r="C4559" s="53" t="s">
        <v>6844</v>
      </c>
      <c r="D4559" s="366" t="s">
        <v>6845</v>
      </c>
      <c r="E4559" s="315"/>
      <c r="F4559" s="315"/>
      <c r="G4559" s="315"/>
      <c r="H4559" s="315"/>
      <c r="I4559" s="56">
        <f>ROUNDDOWN(H4575,-2)</f>
        <v>28200</v>
      </c>
      <c r="J4559" s="159"/>
      <c r="K4559" s="325"/>
    </row>
    <row r="4560" spans="3:11" ht="27.6">
      <c r="C4560" s="300" t="s">
        <v>1197</v>
      </c>
      <c r="D4560" s="300" t="s">
        <v>1198</v>
      </c>
      <c r="E4560" s="300" t="s">
        <v>1199</v>
      </c>
      <c r="F4560" s="300" t="s">
        <v>1200</v>
      </c>
      <c r="G4560" s="300" t="s">
        <v>1201</v>
      </c>
      <c r="H4560" s="300" t="s">
        <v>1202</v>
      </c>
    </row>
    <row r="4561" spans="3:9">
      <c r="C4561" s="72" t="s">
        <v>1203</v>
      </c>
      <c r="D4561" s="59" t="s">
        <v>1204</v>
      </c>
      <c r="E4561" s="73"/>
      <c r="F4561" s="73"/>
      <c r="G4561" s="73"/>
      <c r="H4561" s="73"/>
    </row>
    <row r="4562" spans="3:9">
      <c r="C4562" s="301">
        <v>1</v>
      </c>
      <c r="D4562" s="59" t="s">
        <v>5</v>
      </c>
      <c r="E4562" s="302" t="s">
        <v>6</v>
      </c>
      <c r="F4562" s="74">
        <v>2.4E-2</v>
      </c>
      <c r="G4562" s="64">
        <f>VLOOKUP(D4562,upahbahan,3,FALSE)</f>
        <v>100000</v>
      </c>
      <c r="H4562" s="64">
        <f t="shared" ref="H4562:H4565" si="436">F4562*G4562</f>
        <v>2400</v>
      </c>
    </row>
    <row r="4563" spans="3:9">
      <c r="C4563" s="301">
        <v>2</v>
      </c>
      <c r="D4563" s="59" t="s">
        <v>17</v>
      </c>
      <c r="E4563" s="302" t="s">
        <v>6</v>
      </c>
      <c r="F4563" s="74">
        <v>0.04</v>
      </c>
      <c r="G4563" s="64">
        <f>VLOOKUP(D4563,upahbahan,3,FALSE)</f>
        <v>145000</v>
      </c>
      <c r="H4563" s="64">
        <f t="shared" si="436"/>
        <v>5800</v>
      </c>
    </row>
    <row r="4564" spans="3:9">
      <c r="C4564" s="301">
        <v>3</v>
      </c>
      <c r="D4564" s="59" t="s">
        <v>1314</v>
      </c>
      <c r="E4564" s="302" t="s">
        <v>6</v>
      </c>
      <c r="F4564" s="74">
        <v>4.0000000000000001E-3</v>
      </c>
      <c r="G4564" s="64">
        <f>VLOOKUP(D4564,upahbahan,3,FALSE)</f>
        <v>175000</v>
      </c>
      <c r="H4564" s="64">
        <f t="shared" si="436"/>
        <v>700</v>
      </c>
    </row>
    <row r="4565" spans="3:9">
      <c r="C4565" s="301">
        <v>4</v>
      </c>
      <c r="D4565" s="59" t="s">
        <v>19</v>
      </c>
      <c r="E4565" s="302" t="s">
        <v>6</v>
      </c>
      <c r="F4565" s="74">
        <v>1E-3</v>
      </c>
      <c r="G4565" s="64">
        <f>VLOOKUP(D4565,upahbahan,3,FALSE)</f>
        <v>200000</v>
      </c>
      <c r="H4565" s="64">
        <f t="shared" si="436"/>
        <v>200</v>
      </c>
    </row>
    <row r="4566" spans="3:9">
      <c r="C4566" s="83" t="s">
        <v>1210</v>
      </c>
      <c r="D4566" s="80"/>
      <c r="E4566" s="80"/>
      <c r="F4566" s="187"/>
      <c r="G4566" s="218"/>
      <c r="H4566" s="64">
        <f>SUM(H4562:H4565)</f>
        <v>9100</v>
      </c>
      <c r="I4566" s="219"/>
    </row>
    <row r="4567" spans="3:9">
      <c r="C4567" s="72" t="s">
        <v>1211</v>
      </c>
      <c r="D4567" s="59" t="s">
        <v>1212</v>
      </c>
      <c r="E4567" s="73"/>
      <c r="F4567" s="205"/>
      <c r="G4567" s="73"/>
      <c r="H4567" s="73"/>
    </row>
    <row r="4568" spans="3:9" ht="27.6">
      <c r="C4568" s="301">
        <v>1</v>
      </c>
      <c r="D4568" s="59" t="s">
        <v>6846</v>
      </c>
      <c r="E4568" s="302" t="s">
        <v>1304</v>
      </c>
      <c r="F4568" s="74">
        <v>1.1000000000000001</v>
      </c>
      <c r="G4568" s="64">
        <f>VLOOKUP(D4568,upahbahan,3,FALSE)</f>
        <v>11300</v>
      </c>
      <c r="H4568" s="64">
        <f t="shared" ref="H4568:H4569" si="437">F4568*G4568</f>
        <v>12430.000000000002</v>
      </c>
    </row>
    <row r="4569" spans="3:9">
      <c r="C4569" s="301">
        <v>2</v>
      </c>
      <c r="D4569" s="59" t="s">
        <v>6847</v>
      </c>
      <c r="E4569" s="302" t="s">
        <v>1304</v>
      </c>
      <c r="F4569" s="74">
        <v>1.1000000000000001</v>
      </c>
      <c r="G4569" s="64">
        <f>VLOOKUP(D4569,upahbahan,3,FALSE)</f>
        <v>3800</v>
      </c>
      <c r="H4569" s="64">
        <f t="shared" si="437"/>
        <v>4180</v>
      </c>
    </row>
    <row r="4570" spans="3:9">
      <c r="C4570" s="83" t="s">
        <v>1216</v>
      </c>
      <c r="D4570" s="80"/>
      <c r="E4570" s="80"/>
      <c r="F4570" s="80"/>
      <c r="G4570" s="162"/>
      <c r="H4570" s="64">
        <f>SUM(H4567:H4569)</f>
        <v>16610</v>
      </c>
    </row>
    <row r="4571" spans="3:9">
      <c r="C4571" s="72" t="s">
        <v>1217</v>
      </c>
      <c r="D4571" s="59" t="s">
        <v>1218</v>
      </c>
      <c r="E4571" s="73"/>
      <c r="F4571" s="73"/>
      <c r="G4571" s="73"/>
      <c r="H4571" s="73"/>
    </row>
    <row r="4572" spans="3:9">
      <c r="C4572" s="83" t="s">
        <v>1219</v>
      </c>
      <c r="D4572" s="489"/>
      <c r="E4572" s="489"/>
      <c r="F4572" s="489"/>
      <c r="G4572" s="162"/>
      <c r="H4572" s="303">
        <f>SUM(H4571:H4571)</f>
        <v>0</v>
      </c>
    </row>
    <row r="4573" spans="3:9">
      <c r="C4573" s="58" t="s">
        <v>1220</v>
      </c>
      <c r="D4573" s="69" t="s">
        <v>1221</v>
      </c>
      <c r="E4573" s="70"/>
      <c r="F4573" s="70"/>
      <c r="G4573" s="71"/>
      <c r="H4573" s="304">
        <f>H4572+H4570+H4566</f>
        <v>25710</v>
      </c>
      <c r="I4573" s="319"/>
    </row>
    <row r="4574" spans="3:9">
      <c r="C4574" s="58" t="s">
        <v>1222</v>
      </c>
      <c r="D4574" s="69" t="s">
        <v>1325</v>
      </c>
      <c r="E4574" s="70"/>
      <c r="F4574" s="71"/>
      <c r="G4574" s="95">
        <f>$M$9</f>
        <v>0.1</v>
      </c>
      <c r="H4574" s="64">
        <f>H4573*G4574</f>
        <v>2571</v>
      </c>
      <c r="I4574" s="319"/>
    </row>
    <row r="4575" spans="3:9">
      <c r="C4575" s="58" t="s">
        <v>1223</v>
      </c>
      <c r="D4575" s="69" t="s">
        <v>1224</v>
      </c>
      <c r="E4575" s="70"/>
      <c r="F4575" s="70"/>
      <c r="G4575" s="71"/>
      <c r="H4575" s="305">
        <f>SUM(H4573:H4574)</f>
        <v>28281</v>
      </c>
      <c r="I4575" s="319"/>
    </row>
    <row r="4578" spans="3:11">
      <c r="C4578" s="53" t="s">
        <v>6848</v>
      </c>
      <c r="D4578" s="366" t="s">
        <v>6849</v>
      </c>
      <c r="E4578" s="315"/>
      <c r="F4578" s="315"/>
      <c r="G4578" s="315"/>
      <c r="H4578" s="315"/>
      <c r="I4578" s="56">
        <f>ROUNDDOWN(H4593,-2)</f>
        <v>1980500</v>
      </c>
      <c r="J4578" s="159"/>
      <c r="K4578" s="325"/>
    </row>
    <row r="4579" spans="3:11" ht="27.6">
      <c r="C4579" s="300" t="s">
        <v>1197</v>
      </c>
      <c r="D4579" s="300" t="s">
        <v>1198</v>
      </c>
      <c r="E4579" s="300" t="s">
        <v>1199</v>
      </c>
      <c r="F4579" s="300" t="s">
        <v>1200</v>
      </c>
      <c r="G4579" s="300" t="s">
        <v>1201</v>
      </c>
      <c r="H4579" s="300" t="s">
        <v>1202</v>
      </c>
    </row>
    <row r="4580" spans="3:11">
      <c r="C4580" s="72" t="s">
        <v>1203</v>
      </c>
      <c r="D4580" s="59" t="s">
        <v>1204</v>
      </c>
      <c r="E4580" s="73"/>
      <c r="F4580" s="73"/>
      <c r="G4580" s="73"/>
      <c r="H4580" s="73"/>
    </row>
    <row r="4581" spans="3:11">
      <c r="C4581" s="301">
        <v>1</v>
      </c>
      <c r="D4581" s="59" t="s">
        <v>5</v>
      </c>
      <c r="E4581" s="302" t="s">
        <v>6</v>
      </c>
      <c r="F4581" s="74">
        <v>0.68100000000000005</v>
      </c>
      <c r="G4581" s="64">
        <f>VLOOKUP(D4581,upahbahan,3,FALSE)</f>
        <v>100000</v>
      </c>
      <c r="H4581" s="64">
        <f t="shared" ref="H4581:H4584" si="438">F4581*G4581</f>
        <v>68100</v>
      </c>
    </row>
    <row r="4582" spans="3:11">
      <c r="C4582" s="301">
        <v>2</v>
      </c>
      <c r="D4582" s="59" t="s">
        <v>17</v>
      </c>
      <c r="E4582" s="302" t="s">
        <v>6</v>
      </c>
      <c r="F4582" s="74">
        <v>1.137</v>
      </c>
      <c r="G4582" s="64">
        <f>VLOOKUP(D4582,upahbahan,3,FALSE)</f>
        <v>145000</v>
      </c>
      <c r="H4582" s="64">
        <f t="shared" si="438"/>
        <v>164865</v>
      </c>
    </row>
    <row r="4583" spans="3:11">
      <c r="C4583" s="301">
        <v>3</v>
      </c>
      <c r="D4583" s="59" t="s">
        <v>1314</v>
      </c>
      <c r="E4583" s="302" t="s">
        <v>6</v>
      </c>
      <c r="F4583" s="74">
        <v>0.114</v>
      </c>
      <c r="G4583" s="64">
        <f>VLOOKUP(D4583,upahbahan,3,FALSE)</f>
        <v>175000</v>
      </c>
      <c r="H4583" s="64">
        <f t="shared" si="438"/>
        <v>19950</v>
      </c>
    </row>
    <row r="4584" spans="3:11">
      <c r="C4584" s="301">
        <v>4</v>
      </c>
      <c r="D4584" s="59" t="s">
        <v>19</v>
      </c>
      <c r="E4584" s="302" t="s">
        <v>6</v>
      </c>
      <c r="F4584" s="74">
        <v>3.7999999999999999E-2</v>
      </c>
      <c r="G4584" s="64">
        <f>VLOOKUP(D4584,upahbahan,3,FALSE)</f>
        <v>200000</v>
      </c>
      <c r="H4584" s="64">
        <f t="shared" si="438"/>
        <v>7600</v>
      </c>
    </row>
    <row r="4585" spans="3:11">
      <c r="C4585" s="83" t="s">
        <v>1210</v>
      </c>
      <c r="D4585" s="80"/>
      <c r="E4585" s="80"/>
      <c r="F4585" s="187"/>
      <c r="G4585" s="218"/>
      <c r="H4585" s="64">
        <f>SUM(H4581:H4584)</f>
        <v>260515</v>
      </c>
      <c r="I4585" s="219"/>
    </row>
    <row r="4586" spans="3:11">
      <c r="C4586" s="72" t="s">
        <v>1211</v>
      </c>
      <c r="D4586" s="59" t="s">
        <v>1212</v>
      </c>
      <c r="E4586" s="73"/>
      <c r="F4586" s="205"/>
      <c r="G4586" s="73"/>
      <c r="H4586" s="73"/>
    </row>
    <row r="4587" spans="3:11" ht="21.15" customHeight="1">
      <c r="C4587" s="301">
        <v>1</v>
      </c>
      <c r="D4587" s="59" t="s">
        <v>6850</v>
      </c>
      <c r="E4587" s="302" t="s">
        <v>44</v>
      </c>
      <c r="F4587" s="74">
        <v>1.1000000000000001</v>
      </c>
      <c r="G4587" s="64">
        <f>VLOOKUP(D4587,upahbahan,3,FALSE)</f>
        <v>1400000</v>
      </c>
      <c r="H4587" s="64">
        <f t="shared" ref="H4587" si="439">F4587*G4587</f>
        <v>1540000.0000000002</v>
      </c>
    </row>
    <row r="4588" spans="3:11">
      <c r="C4588" s="83" t="s">
        <v>1216</v>
      </c>
      <c r="D4588" s="80"/>
      <c r="E4588" s="80"/>
      <c r="F4588" s="80"/>
      <c r="G4588" s="162"/>
      <c r="H4588" s="64">
        <f>SUM(H4586:H4587)</f>
        <v>1540000.0000000002</v>
      </c>
    </row>
    <row r="4589" spans="3:11">
      <c r="C4589" s="72" t="s">
        <v>1217</v>
      </c>
      <c r="D4589" s="59" t="s">
        <v>1218</v>
      </c>
      <c r="E4589" s="73"/>
      <c r="F4589" s="73"/>
      <c r="G4589" s="73"/>
      <c r="H4589" s="73"/>
    </row>
    <row r="4590" spans="3:11">
      <c r="C4590" s="83" t="s">
        <v>1219</v>
      </c>
      <c r="D4590" s="489"/>
      <c r="E4590" s="489"/>
      <c r="F4590" s="489"/>
      <c r="G4590" s="162"/>
      <c r="H4590" s="303">
        <f>SUM(H4589:H4589)</f>
        <v>0</v>
      </c>
    </row>
    <row r="4591" spans="3:11">
      <c r="C4591" s="58" t="s">
        <v>1220</v>
      </c>
      <c r="D4591" s="69" t="s">
        <v>1221</v>
      </c>
      <c r="E4591" s="70"/>
      <c r="F4591" s="70"/>
      <c r="G4591" s="71"/>
      <c r="H4591" s="304">
        <f>H4590+H4588+H4585</f>
        <v>1800515.0000000002</v>
      </c>
      <c r="I4591" s="319"/>
    </row>
    <row r="4592" spans="3:11">
      <c r="C4592" s="58" t="s">
        <v>1222</v>
      </c>
      <c r="D4592" s="69" t="s">
        <v>1325</v>
      </c>
      <c r="E4592" s="70"/>
      <c r="F4592" s="71"/>
      <c r="G4592" s="95">
        <f>$M$9</f>
        <v>0.1</v>
      </c>
      <c r="H4592" s="64">
        <f>H4591*G4592</f>
        <v>180051.50000000003</v>
      </c>
      <c r="I4592" s="319"/>
    </row>
    <row r="4593" spans="3:11">
      <c r="C4593" s="58" t="s">
        <v>1223</v>
      </c>
      <c r="D4593" s="69" t="s">
        <v>1224</v>
      </c>
      <c r="E4593" s="70"/>
      <c r="F4593" s="70"/>
      <c r="G4593" s="71"/>
      <c r="H4593" s="305">
        <f>SUM(H4591:H4592)</f>
        <v>1980566.5000000002</v>
      </c>
      <c r="I4593" s="319"/>
    </row>
    <row r="4595" spans="3:11">
      <c r="C4595" s="54" t="s">
        <v>6851</v>
      </c>
      <c r="D4595" s="54" t="s">
        <v>6852</v>
      </c>
    </row>
    <row r="4596" spans="3:11">
      <c r="C4596" s="53" t="s">
        <v>6853</v>
      </c>
      <c r="D4596" s="366" t="s">
        <v>6854</v>
      </c>
      <c r="E4596" s="315"/>
      <c r="F4596" s="315"/>
      <c r="G4596" s="315"/>
      <c r="H4596" s="315"/>
      <c r="I4596" s="56">
        <f>ROUNDDOWN(H4611,-2)</f>
        <v>97200</v>
      </c>
      <c r="J4596" s="159"/>
      <c r="K4596" s="325"/>
    </row>
    <row r="4597" spans="3:11" ht="27.6">
      <c r="C4597" s="300" t="s">
        <v>1197</v>
      </c>
      <c r="D4597" s="300" t="s">
        <v>1198</v>
      </c>
      <c r="E4597" s="300" t="s">
        <v>1199</v>
      </c>
      <c r="F4597" s="300" t="s">
        <v>1200</v>
      </c>
      <c r="G4597" s="300" t="s">
        <v>1201</v>
      </c>
      <c r="H4597" s="300" t="s">
        <v>1202</v>
      </c>
    </row>
    <row r="4598" spans="3:11">
      <c r="C4598" s="72" t="s">
        <v>1203</v>
      </c>
      <c r="D4598" s="59" t="s">
        <v>1204</v>
      </c>
      <c r="E4598" s="73"/>
      <c r="F4598" s="73"/>
      <c r="G4598" s="73"/>
      <c r="H4598" s="73"/>
    </row>
    <row r="4599" spans="3:11">
      <c r="C4599" s="301">
        <v>1</v>
      </c>
      <c r="D4599" s="59" t="s">
        <v>5</v>
      </c>
      <c r="E4599" s="302" t="s">
        <v>6</v>
      </c>
      <c r="F4599" s="74">
        <v>6.4000000000000001E-2</v>
      </c>
      <c r="G4599" s="64">
        <f>VLOOKUP(D4599,upahbahan,3,FALSE)</f>
        <v>100000</v>
      </c>
      <c r="H4599" s="64">
        <f t="shared" ref="H4599:H4602" si="440">F4599*G4599</f>
        <v>6400</v>
      </c>
    </row>
    <row r="4600" spans="3:11">
      <c r="C4600" s="301">
        <v>2</v>
      </c>
      <c r="D4600" s="59" t="s">
        <v>17</v>
      </c>
      <c r="E4600" s="302" t="s">
        <v>6</v>
      </c>
      <c r="F4600" s="74">
        <v>0.107</v>
      </c>
      <c r="G4600" s="64">
        <f>VLOOKUP(D4600,upahbahan,3,FALSE)</f>
        <v>145000</v>
      </c>
      <c r="H4600" s="64">
        <f t="shared" si="440"/>
        <v>15515</v>
      </c>
    </row>
    <row r="4601" spans="3:11">
      <c r="C4601" s="301">
        <v>3</v>
      </c>
      <c r="D4601" s="59" t="s">
        <v>1314</v>
      </c>
      <c r="E4601" s="302" t="s">
        <v>6</v>
      </c>
      <c r="F4601" s="74">
        <v>1.0999999999999999E-2</v>
      </c>
      <c r="G4601" s="64">
        <f>VLOOKUP(D4601,upahbahan,3,FALSE)</f>
        <v>175000</v>
      </c>
      <c r="H4601" s="64">
        <f t="shared" si="440"/>
        <v>1925</v>
      </c>
    </row>
    <row r="4602" spans="3:11">
      <c r="C4602" s="301">
        <v>4</v>
      </c>
      <c r="D4602" s="59" t="s">
        <v>19</v>
      </c>
      <c r="E4602" s="302" t="s">
        <v>6</v>
      </c>
      <c r="F4602" s="74">
        <v>4.0000000000000001E-3</v>
      </c>
      <c r="G4602" s="64">
        <f>VLOOKUP(D4602,upahbahan,3,FALSE)</f>
        <v>200000</v>
      </c>
      <c r="H4602" s="64">
        <f t="shared" si="440"/>
        <v>800</v>
      </c>
    </row>
    <row r="4603" spans="3:11">
      <c r="C4603" s="83" t="s">
        <v>1210</v>
      </c>
      <c r="D4603" s="80"/>
      <c r="E4603" s="80"/>
      <c r="F4603" s="187"/>
      <c r="G4603" s="218"/>
      <c r="H4603" s="64">
        <f>SUM(H4599:H4602)</f>
        <v>24640</v>
      </c>
      <c r="I4603" s="219"/>
    </row>
    <row r="4604" spans="3:11">
      <c r="C4604" s="72" t="s">
        <v>1211</v>
      </c>
      <c r="D4604" s="59" t="s">
        <v>1212</v>
      </c>
      <c r="E4604" s="73"/>
      <c r="F4604" s="205"/>
      <c r="G4604" s="73"/>
      <c r="H4604" s="73"/>
    </row>
    <row r="4605" spans="3:11" ht="21.15" customHeight="1">
      <c r="C4605" s="301">
        <v>1</v>
      </c>
      <c r="D4605" s="59" t="s">
        <v>6855</v>
      </c>
      <c r="E4605" s="302" t="s">
        <v>2188</v>
      </c>
      <c r="F4605" s="74">
        <v>1.1000000000000001</v>
      </c>
      <c r="G4605" s="64">
        <f>VLOOKUP(D4605,upahbahan,3,FALSE)</f>
        <v>58000</v>
      </c>
      <c r="H4605" s="64">
        <f t="shared" ref="H4605" si="441">F4605*G4605</f>
        <v>63800.000000000007</v>
      </c>
    </row>
    <row r="4606" spans="3:11">
      <c r="C4606" s="83" t="s">
        <v>1216</v>
      </c>
      <c r="D4606" s="80"/>
      <c r="E4606" s="80"/>
      <c r="F4606" s="80"/>
      <c r="G4606" s="162"/>
      <c r="H4606" s="64">
        <f>SUM(H4604:H4605)</f>
        <v>63800.000000000007</v>
      </c>
    </row>
    <row r="4607" spans="3:11">
      <c r="C4607" s="72" t="s">
        <v>1217</v>
      </c>
      <c r="D4607" s="59" t="s">
        <v>1218</v>
      </c>
      <c r="E4607" s="73"/>
      <c r="F4607" s="73"/>
      <c r="G4607" s="73"/>
      <c r="H4607" s="73"/>
    </row>
    <row r="4608" spans="3:11">
      <c r="C4608" s="83" t="s">
        <v>1219</v>
      </c>
      <c r="D4608" s="489"/>
      <c r="E4608" s="489"/>
      <c r="F4608" s="489"/>
      <c r="G4608" s="162"/>
      <c r="H4608" s="303">
        <f>SUM(H4607:H4607)</f>
        <v>0</v>
      </c>
    </row>
    <row r="4609" spans="3:11">
      <c r="C4609" s="58" t="s">
        <v>1220</v>
      </c>
      <c r="D4609" s="69" t="s">
        <v>1221</v>
      </c>
      <c r="E4609" s="70"/>
      <c r="F4609" s="70"/>
      <c r="G4609" s="71"/>
      <c r="H4609" s="304">
        <f>H4608+H4606+H4603</f>
        <v>88440</v>
      </c>
      <c r="I4609" s="319"/>
    </row>
    <row r="4610" spans="3:11">
      <c r="C4610" s="58" t="s">
        <v>1222</v>
      </c>
      <c r="D4610" s="69" t="s">
        <v>1325</v>
      </c>
      <c r="E4610" s="70"/>
      <c r="F4610" s="71"/>
      <c r="G4610" s="95">
        <f>$M$9</f>
        <v>0.1</v>
      </c>
      <c r="H4610" s="64">
        <f>H4609*G4610</f>
        <v>8844</v>
      </c>
      <c r="I4610" s="319"/>
    </row>
    <row r="4611" spans="3:11">
      <c r="C4611" s="58" t="s">
        <v>1223</v>
      </c>
      <c r="D4611" s="69" t="s">
        <v>1224</v>
      </c>
      <c r="E4611" s="70"/>
      <c r="F4611" s="70"/>
      <c r="G4611" s="71"/>
      <c r="H4611" s="305">
        <f>SUM(H4609:H4610)</f>
        <v>97284</v>
      </c>
      <c r="I4611" s="319"/>
    </row>
    <row r="4613" spans="3:11">
      <c r="C4613" s="53" t="s">
        <v>6856</v>
      </c>
      <c r="D4613" s="366" t="s">
        <v>6857</v>
      </c>
      <c r="E4613" s="315"/>
      <c r="F4613" s="315"/>
      <c r="G4613" s="315"/>
      <c r="H4613" s="315"/>
      <c r="I4613" s="56">
        <f>ROUNDDOWN(H4628,-2)</f>
        <v>106800</v>
      </c>
      <c r="J4613" s="159"/>
      <c r="K4613" s="325"/>
    </row>
    <row r="4614" spans="3:11" ht="27.6">
      <c r="C4614" s="300" t="s">
        <v>1197</v>
      </c>
      <c r="D4614" s="300" t="s">
        <v>1198</v>
      </c>
      <c r="E4614" s="300" t="s">
        <v>1199</v>
      </c>
      <c r="F4614" s="300" t="s">
        <v>1200</v>
      </c>
      <c r="G4614" s="300" t="s">
        <v>1201</v>
      </c>
      <c r="H4614" s="300" t="s">
        <v>1202</v>
      </c>
    </row>
    <row r="4615" spans="3:11">
      <c r="C4615" s="72" t="s">
        <v>1203</v>
      </c>
      <c r="D4615" s="59" t="s">
        <v>1204</v>
      </c>
      <c r="E4615" s="73"/>
      <c r="F4615" s="73"/>
      <c r="G4615" s="73"/>
      <c r="H4615" s="73"/>
    </row>
    <row r="4616" spans="3:11">
      <c r="C4616" s="301">
        <v>1</v>
      </c>
      <c r="D4616" s="59" t="s">
        <v>5</v>
      </c>
      <c r="E4616" s="302" t="s">
        <v>6</v>
      </c>
      <c r="F4616" s="74">
        <v>6.4000000000000001E-2</v>
      </c>
      <c r="G4616" s="64">
        <f>VLOOKUP(D4616,upahbahan,3,FALSE)</f>
        <v>100000</v>
      </c>
      <c r="H4616" s="64">
        <f t="shared" ref="H4616:H4619" si="442">F4616*G4616</f>
        <v>6400</v>
      </c>
    </row>
    <row r="4617" spans="3:11">
      <c r="C4617" s="301">
        <v>2</v>
      </c>
      <c r="D4617" s="59" t="s">
        <v>17</v>
      </c>
      <c r="E4617" s="302" t="s">
        <v>6</v>
      </c>
      <c r="F4617" s="74">
        <v>0.107</v>
      </c>
      <c r="G4617" s="64">
        <f>VLOOKUP(D4617,upahbahan,3,FALSE)</f>
        <v>145000</v>
      </c>
      <c r="H4617" s="64">
        <f t="shared" si="442"/>
        <v>15515</v>
      </c>
    </row>
    <row r="4618" spans="3:11">
      <c r="C4618" s="301">
        <v>3</v>
      </c>
      <c r="D4618" s="59" t="s">
        <v>1314</v>
      </c>
      <c r="E4618" s="302" t="s">
        <v>6</v>
      </c>
      <c r="F4618" s="74">
        <v>1.0999999999999999E-2</v>
      </c>
      <c r="G4618" s="64">
        <f>VLOOKUP(D4618,upahbahan,3,FALSE)</f>
        <v>175000</v>
      </c>
      <c r="H4618" s="64">
        <f t="shared" si="442"/>
        <v>1925</v>
      </c>
    </row>
    <row r="4619" spans="3:11">
      <c r="C4619" s="301">
        <v>4</v>
      </c>
      <c r="D4619" s="59" t="s">
        <v>19</v>
      </c>
      <c r="E4619" s="302" t="s">
        <v>6</v>
      </c>
      <c r="F4619" s="74">
        <v>4.0000000000000001E-3</v>
      </c>
      <c r="G4619" s="64">
        <f>VLOOKUP(D4619,upahbahan,3,FALSE)</f>
        <v>200000</v>
      </c>
      <c r="H4619" s="64">
        <f t="shared" si="442"/>
        <v>800</v>
      </c>
    </row>
    <row r="4620" spans="3:11">
      <c r="C4620" s="83" t="s">
        <v>1210</v>
      </c>
      <c r="D4620" s="80"/>
      <c r="E4620" s="80"/>
      <c r="F4620" s="187"/>
      <c r="G4620" s="218"/>
      <c r="H4620" s="64">
        <f>SUM(H4616:H4619)</f>
        <v>24640</v>
      </c>
      <c r="I4620" s="219"/>
    </row>
    <row r="4621" spans="3:11">
      <c r="C4621" s="72" t="s">
        <v>1211</v>
      </c>
      <c r="D4621" s="59" t="s">
        <v>1212</v>
      </c>
      <c r="E4621" s="73"/>
      <c r="F4621" s="205"/>
      <c r="G4621" s="73"/>
      <c r="H4621" s="73"/>
    </row>
    <row r="4622" spans="3:11" ht="18" customHeight="1">
      <c r="C4622" s="301">
        <v>1</v>
      </c>
      <c r="D4622" s="59" t="s">
        <v>6858</v>
      </c>
      <c r="E4622" s="302" t="s">
        <v>2188</v>
      </c>
      <c r="F4622" s="74">
        <v>1.1000000000000001</v>
      </c>
      <c r="G4622" s="64">
        <f>VLOOKUP(D4622,upahbahan,3,FALSE)</f>
        <v>65900</v>
      </c>
      <c r="H4622" s="64">
        <f t="shared" ref="H4622" si="443">F4622*G4622</f>
        <v>72490</v>
      </c>
    </row>
    <row r="4623" spans="3:11">
      <c r="C4623" s="83" t="s">
        <v>1216</v>
      </c>
      <c r="D4623" s="80"/>
      <c r="E4623" s="80"/>
      <c r="F4623" s="80"/>
      <c r="G4623" s="162"/>
      <c r="H4623" s="64">
        <f>SUM(H4621:H4622)</f>
        <v>72490</v>
      </c>
    </row>
    <row r="4624" spans="3:11">
      <c r="C4624" s="72" t="s">
        <v>1217</v>
      </c>
      <c r="D4624" s="59" t="s">
        <v>1218</v>
      </c>
      <c r="E4624" s="73"/>
      <c r="F4624" s="73"/>
      <c r="G4624" s="73"/>
      <c r="H4624" s="73"/>
    </row>
    <row r="4625" spans="3:11">
      <c r="C4625" s="83" t="s">
        <v>1219</v>
      </c>
      <c r="D4625" s="489"/>
      <c r="E4625" s="489"/>
      <c r="F4625" s="489"/>
      <c r="G4625" s="162"/>
      <c r="H4625" s="303">
        <f>SUM(H4624:H4624)</f>
        <v>0</v>
      </c>
    </row>
    <row r="4626" spans="3:11">
      <c r="C4626" s="58" t="s">
        <v>1220</v>
      </c>
      <c r="D4626" s="69" t="s">
        <v>1221</v>
      </c>
      <c r="E4626" s="70"/>
      <c r="F4626" s="70"/>
      <c r="G4626" s="71"/>
      <c r="H4626" s="304">
        <f>H4625+H4623+H4620</f>
        <v>97130</v>
      </c>
      <c r="I4626" s="319"/>
    </row>
    <row r="4627" spans="3:11">
      <c r="C4627" s="58" t="s">
        <v>1222</v>
      </c>
      <c r="D4627" s="69" t="s">
        <v>1325</v>
      </c>
      <c r="E4627" s="70"/>
      <c r="F4627" s="71"/>
      <c r="G4627" s="95">
        <f>$M$9</f>
        <v>0.1</v>
      </c>
      <c r="H4627" s="64">
        <f>H4626*G4627</f>
        <v>9713</v>
      </c>
      <c r="I4627" s="319"/>
    </row>
    <row r="4628" spans="3:11">
      <c r="C4628" s="58" t="s">
        <v>1223</v>
      </c>
      <c r="D4628" s="69" t="s">
        <v>1224</v>
      </c>
      <c r="E4628" s="70"/>
      <c r="F4628" s="70"/>
      <c r="G4628" s="71"/>
      <c r="H4628" s="305">
        <f>SUM(H4626:H4627)</f>
        <v>106843</v>
      </c>
      <c r="I4628" s="319"/>
    </row>
    <row r="4630" spans="3:11">
      <c r="C4630" s="54" t="s">
        <v>6859</v>
      </c>
      <c r="D4630" s="54" t="s">
        <v>6860</v>
      </c>
    </row>
    <row r="4631" spans="3:11">
      <c r="C4631" s="54" t="s">
        <v>6861</v>
      </c>
      <c r="D4631" s="54" t="s">
        <v>6862</v>
      </c>
    </row>
    <row r="4632" spans="3:11">
      <c r="C4632" s="53" t="s">
        <v>6863</v>
      </c>
      <c r="D4632" s="366" t="s">
        <v>6864</v>
      </c>
      <c r="E4632" s="315"/>
      <c r="F4632" s="315"/>
      <c r="G4632" s="315"/>
      <c r="H4632" s="315"/>
      <c r="I4632" s="56">
        <f>ROUNDDOWN(H4648,-2)</f>
        <v>38277400</v>
      </c>
      <c r="J4632" s="159"/>
      <c r="K4632" s="325"/>
    </row>
    <row r="4633" spans="3:11" ht="27.6">
      <c r="C4633" s="300" t="s">
        <v>1197</v>
      </c>
      <c r="D4633" s="300" t="s">
        <v>1198</v>
      </c>
      <c r="E4633" s="300" t="s">
        <v>1199</v>
      </c>
      <c r="F4633" s="300" t="s">
        <v>1200</v>
      </c>
      <c r="G4633" s="300" t="s">
        <v>1201</v>
      </c>
      <c r="H4633" s="300" t="s">
        <v>1202</v>
      </c>
    </row>
    <row r="4634" spans="3:11">
      <c r="C4634" s="72" t="s">
        <v>1203</v>
      </c>
      <c r="D4634" s="59" t="s">
        <v>1204</v>
      </c>
      <c r="E4634" s="73"/>
      <c r="F4634" s="73"/>
      <c r="G4634" s="73"/>
      <c r="H4634" s="73"/>
    </row>
    <row r="4635" spans="3:11">
      <c r="C4635" s="301">
        <v>1</v>
      </c>
      <c r="D4635" s="59" t="s">
        <v>5</v>
      </c>
      <c r="E4635" s="302" t="s">
        <v>6</v>
      </c>
      <c r="F4635" s="74">
        <v>6.3330000000000002</v>
      </c>
      <c r="G4635" s="64">
        <f>VLOOKUP(D4635,upahbahan,3,FALSE)</f>
        <v>100000</v>
      </c>
      <c r="H4635" s="64">
        <f t="shared" ref="H4635:H4638" si="444">F4635*G4635</f>
        <v>633300</v>
      </c>
    </row>
    <row r="4636" spans="3:11">
      <c r="C4636" s="301">
        <v>2</v>
      </c>
      <c r="D4636" s="59" t="s">
        <v>17</v>
      </c>
      <c r="E4636" s="302" t="s">
        <v>6</v>
      </c>
      <c r="F4636" s="74">
        <v>10.577</v>
      </c>
      <c r="G4636" s="64">
        <f>VLOOKUP(D4636,upahbahan,3,FALSE)</f>
        <v>145000</v>
      </c>
      <c r="H4636" s="64">
        <f t="shared" si="444"/>
        <v>1533665</v>
      </c>
    </row>
    <row r="4637" spans="3:11">
      <c r="C4637" s="301">
        <v>3</v>
      </c>
      <c r="D4637" s="59" t="s">
        <v>1314</v>
      </c>
      <c r="E4637" s="302" t="s">
        <v>6</v>
      </c>
      <c r="F4637" s="74">
        <v>1.0580000000000001</v>
      </c>
      <c r="G4637" s="64">
        <f>VLOOKUP(D4637,upahbahan,3,FALSE)</f>
        <v>175000</v>
      </c>
      <c r="H4637" s="64">
        <f t="shared" si="444"/>
        <v>185150</v>
      </c>
    </row>
    <row r="4638" spans="3:11">
      <c r="C4638" s="301">
        <v>4</v>
      </c>
      <c r="D4638" s="59" t="s">
        <v>19</v>
      </c>
      <c r="E4638" s="302" t="s">
        <v>6</v>
      </c>
      <c r="F4638" s="74">
        <v>0.35299999999999998</v>
      </c>
      <c r="G4638" s="64">
        <f>VLOOKUP(D4638,upahbahan,3,FALSE)</f>
        <v>200000</v>
      </c>
      <c r="H4638" s="64">
        <f t="shared" si="444"/>
        <v>70600</v>
      </c>
    </row>
    <row r="4639" spans="3:11">
      <c r="C4639" s="83" t="s">
        <v>1210</v>
      </c>
      <c r="D4639" s="80"/>
      <c r="E4639" s="80"/>
      <c r="F4639" s="187"/>
      <c r="G4639" s="218"/>
      <c r="H4639" s="64">
        <f>SUM(H4635:H4638)</f>
        <v>2422715</v>
      </c>
      <c r="I4639" s="219"/>
    </row>
    <row r="4640" spans="3:11">
      <c r="C4640" s="72" t="s">
        <v>1211</v>
      </c>
      <c r="D4640" s="59" t="s">
        <v>1212</v>
      </c>
      <c r="E4640" s="73"/>
      <c r="F4640" s="205"/>
      <c r="G4640" s="73"/>
      <c r="H4640" s="73"/>
    </row>
    <row r="4641" spans="3:11" ht="18" customHeight="1">
      <c r="C4641" s="301">
        <v>1</v>
      </c>
      <c r="D4641" s="59" t="s">
        <v>6865</v>
      </c>
      <c r="E4641" s="302" t="s">
        <v>136</v>
      </c>
      <c r="F4641" s="74">
        <v>1.1000000000000001</v>
      </c>
      <c r="G4641" s="64">
        <f>VLOOKUP(D4641,upahbahan,3,FALSE)</f>
        <v>26250000</v>
      </c>
      <c r="H4641" s="64">
        <f t="shared" ref="H4641" si="445">F4641*G4641</f>
        <v>28875000.000000004</v>
      </c>
    </row>
    <row r="4642" spans="3:11" ht="18" customHeight="1">
      <c r="C4642" s="301">
        <v>2</v>
      </c>
      <c r="D4642" s="59" t="s">
        <v>6866</v>
      </c>
      <c r="E4642" s="302" t="s">
        <v>6643</v>
      </c>
      <c r="F4642" s="74">
        <v>1</v>
      </c>
      <c r="G4642" s="64">
        <f>VLOOKUP(D4642,upahbahan,3,FALSE)</f>
        <v>3500000</v>
      </c>
      <c r="H4642" s="64">
        <f t="shared" ref="H4642" si="446">F4642*G4642</f>
        <v>3500000</v>
      </c>
    </row>
    <row r="4643" spans="3:11">
      <c r="C4643" s="83" t="s">
        <v>1216</v>
      </c>
      <c r="D4643" s="80"/>
      <c r="E4643" s="80"/>
      <c r="F4643" s="80"/>
      <c r="G4643" s="162"/>
      <c r="H4643" s="64">
        <f>SUM(H4640:H4642)</f>
        <v>32375000.000000004</v>
      </c>
    </row>
    <row r="4644" spans="3:11">
      <c r="C4644" s="72" t="s">
        <v>1217</v>
      </c>
      <c r="D4644" s="59" t="s">
        <v>1218</v>
      </c>
      <c r="E4644" s="73"/>
      <c r="F4644" s="73"/>
      <c r="G4644" s="73"/>
      <c r="H4644" s="73"/>
    </row>
    <row r="4645" spans="3:11">
      <c r="C4645" s="83" t="s">
        <v>1219</v>
      </c>
      <c r="D4645" s="489"/>
      <c r="E4645" s="489"/>
      <c r="F4645" s="489"/>
      <c r="G4645" s="162"/>
      <c r="H4645" s="303">
        <f>SUM(H4644:H4644)</f>
        <v>0</v>
      </c>
    </row>
    <row r="4646" spans="3:11">
      <c r="C4646" s="58" t="s">
        <v>1220</v>
      </c>
      <c r="D4646" s="69" t="s">
        <v>1221</v>
      </c>
      <c r="E4646" s="70"/>
      <c r="F4646" s="70"/>
      <c r="G4646" s="71"/>
      <c r="H4646" s="304">
        <f>H4645+H4643+H4639</f>
        <v>34797715</v>
      </c>
      <c r="I4646" s="319"/>
    </row>
    <row r="4647" spans="3:11">
      <c r="C4647" s="58" t="s">
        <v>1222</v>
      </c>
      <c r="D4647" s="69" t="s">
        <v>1325</v>
      </c>
      <c r="E4647" s="70"/>
      <c r="F4647" s="71"/>
      <c r="G4647" s="95">
        <f>$M$9</f>
        <v>0.1</v>
      </c>
      <c r="H4647" s="64">
        <f>H4646*G4647</f>
        <v>3479771.5</v>
      </c>
      <c r="I4647" s="319"/>
    </row>
    <row r="4648" spans="3:11">
      <c r="C4648" s="58" t="s">
        <v>1223</v>
      </c>
      <c r="D4648" s="69" t="s">
        <v>1224</v>
      </c>
      <c r="E4648" s="70"/>
      <c r="F4648" s="70"/>
      <c r="G4648" s="71"/>
      <c r="H4648" s="305">
        <f>SUM(H4646:H4647)</f>
        <v>38277486.5</v>
      </c>
      <c r="I4648" s="319"/>
    </row>
    <row r="4649" spans="3:11" ht="7.5" customHeight="1">
      <c r="C4649" s="57"/>
      <c r="D4649" s="81"/>
      <c r="E4649" s="81"/>
      <c r="F4649" s="81"/>
      <c r="G4649" s="81"/>
      <c r="H4649" s="82"/>
    </row>
    <row r="4650" spans="3:11">
      <c r="C4650" s="62" t="s">
        <v>6869</v>
      </c>
    </row>
    <row r="4652" spans="3:11">
      <c r="C4652" s="53" t="s">
        <v>6868</v>
      </c>
      <c r="D4652" s="366" t="s">
        <v>6870</v>
      </c>
      <c r="E4652" s="315"/>
      <c r="F4652" s="315"/>
      <c r="G4652" s="315"/>
      <c r="H4652" s="315"/>
      <c r="I4652" s="56">
        <f>ROUNDDOWN(H4667,-2)</f>
        <v>4217900</v>
      </c>
      <c r="J4652" s="159"/>
      <c r="K4652" s="325"/>
    </row>
    <row r="4653" spans="3:11" ht="27.6">
      <c r="C4653" s="300" t="s">
        <v>1197</v>
      </c>
      <c r="D4653" s="300" t="s">
        <v>1198</v>
      </c>
      <c r="E4653" s="300" t="s">
        <v>1199</v>
      </c>
      <c r="F4653" s="300" t="s">
        <v>1200</v>
      </c>
      <c r="G4653" s="300" t="s">
        <v>1201</v>
      </c>
      <c r="H4653" s="300" t="s">
        <v>1202</v>
      </c>
    </row>
    <row r="4654" spans="3:11">
      <c r="C4654" s="72" t="s">
        <v>1203</v>
      </c>
      <c r="D4654" s="59" t="s">
        <v>1204</v>
      </c>
      <c r="E4654" s="73"/>
      <c r="F4654" s="73"/>
      <c r="G4654" s="73"/>
      <c r="H4654" s="73"/>
    </row>
    <row r="4655" spans="3:11">
      <c r="C4655" s="301">
        <v>1</v>
      </c>
      <c r="D4655" s="59" t="s">
        <v>5</v>
      </c>
      <c r="E4655" s="302" t="s">
        <v>6</v>
      </c>
      <c r="F4655" s="74">
        <v>0.41699999999999998</v>
      </c>
      <c r="G4655" s="64">
        <f>VLOOKUP(D4655,upahbahan,3,FALSE)</f>
        <v>100000</v>
      </c>
      <c r="H4655" s="64">
        <f t="shared" ref="H4655:H4658" si="447">F4655*G4655</f>
        <v>41700</v>
      </c>
    </row>
    <row r="4656" spans="3:11">
      <c r="C4656" s="301">
        <v>2</v>
      </c>
      <c r="D4656" s="59" t="s">
        <v>17</v>
      </c>
      <c r="E4656" s="302" t="s">
        <v>6</v>
      </c>
      <c r="F4656" s="74">
        <v>0.69599999999999995</v>
      </c>
      <c r="G4656" s="64">
        <f>VLOOKUP(D4656,upahbahan,3,FALSE)</f>
        <v>145000</v>
      </c>
      <c r="H4656" s="64">
        <f t="shared" si="447"/>
        <v>100920</v>
      </c>
    </row>
    <row r="4657" spans="3:11">
      <c r="C4657" s="301">
        <v>3</v>
      </c>
      <c r="D4657" s="59" t="s">
        <v>1314</v>
      </c>
      <c r="E4657" s="302" t="s">
        <v>6</v>
      </c>
      <c r="F4657" s="74">
        <v>7.0000000000000007E-2</v>
      </c>
      <c r="G4657" s="64">
        <f>VLOOKUP(D4657,upahbahan,3,FALSE)</f>
        <v>175000</v>
      </c>
      <c r="H4657" s="64">
        <f t="shared" si="447"/>
        <v>12250.000000000002</v>
      </c>
    </row>
    <row r="4658" spans="3:11">
      <c r="C4658" s="301">
        <v>4</v>
      </c>
      <c r="D4658" s="59" t="s">
        <v>19</v>
      </c>
      <c r="E4658" s="302" t="s">
        <v>6</v>
      </c>
      <c r="F4658" s="74">
        <v>2.3E-2</v>
      </c>
      <c r="G4658" s="64">
        <f>VLOOKUP(D4658,upahbahan,3,FALSE)</f>
        <v>200000</v>
      </c>
      <c r="H4658" s="64">
        <f t="shared" si="447"/>
        <v>4600</v>
      </c>
    </row>
    <row r="4659" spans="3:11">
      <c r="C4659" s="83" t="s">
        <v>1210</v>
      </c>
      <c r="D4659" s="80"/>
      <c r="E4659" s="80"/>
      <c r="F4659" s="187"/>
      <c r="G4659" s="218"/>
      <c r="H4659" s="64">
        <f>SUM(H4655:H4658)</f>
        <v>159470</v>
      </c>
      <c r="I4659" s="219"/>
    </row>
    <row r="4660" spans="3:11">
      <c r="C4660" s="72" t="s">
        <v>1211</v>
      </c>
      <c r="D4660" s="59" t="s">
        <v>1212</v>
      </c>
      <c r="E4660" s="73"/>
      <c r="F4660" s="205"/>
      <c r="G4660" s="73"/>
      <c r="H4660" s="73"/>
    </row>
    <row r="4661" spans="3:11" ht="18" customHeight="1">
      <c r="C4661" s="301">
        <v>1</v>
      </c>
      <c r="D4661" s="59" t="s">
        <v>6871</v>
      </c>
      <c r="E4661" s="302" t="s">
        <v>136</v>
      </c>
      <c r="F4661" s="74">
        <v>1.05</v>
      </c>
      <c r="G4661" s="64">
        <f>VLOOKUP(D4661,upahbahan,3,FALSE)</f>
        <v>3500000</v>
      </c>
      <c r="H4661" s="64">
        <f t="shared" ref="H4661" si="448">F4661*G4661</f>
        <v>3675000</v>
      </c>
    </row>
    <row r="4662" spans="3:11">
      <c r="C4662" s="83" t="s">
        <v>1216</v>
      </c>
      <c r="D4662" s="80"/>
      <c r="E4662" s="80"/>
      <c r="F4662" s="80"/>
      <c r="G4662" s="162"/>
      <c r="H4662" s="64">
        <f>SUM(H4660:H4661)</f>
        <v>3675000</v>
      </c>
    </row>
    <row r="4663" spans="3:11">
      <c r="C4663" s="72" t="s">
        <v>1217</v>
      </c>
      <c r="D4663" s="59" t="s">
        <v>1218</v>
      </c>
      <c r="E4663" s="73"/>
      <c r="F4663" s="73"/>
      <c r="G4663" s="73"/>
      <c r="H4663" s="73"/>
    </row>
    <row r="4664" spans="3:11">
      <c r="C4664" s="83" t="s">
        <v>1219</v>
      </c>
      <c r="D4664" s="489"/>
      <c r="E4664" s="489"/>
      <c r="F4664" s="489"/>
      <c r="G4664" s="162"/>
      <c r="H4664" s="303">
        <f>SUM(H4663:H4663)</f>
        <v>0</v>
      </c>
    </row>
    <row r="4665" spans="3:11">
      <c r="C4665" s="58" t="s">
        <v>1220</v>
      </c>
      <c r="D4665" s="69" t="s">
        <v>1221</v>
      </c>
      <c r="E4665" s="70"/>
      <c r="F4665" s="70"/>
      <c r="G4665" s="71"/>
      <c r="H4665" s="304">
        <f>H4664+H4662+H4659</f>
        <v>3834470</v>
      </c>
      <c r="I4665" s="319"/>
    </row>
    <row r="4666" spans="3:11">
      <c r="C4666" s="58" t="s">
        <v>1222</v>
      </c>
      <c r="D4666" s="69" t="s">
        <v>1325</v>
      </c>
      <c r="E4666" s="70"/>
      <c r="F4666" s="71"/>
      <c r="G4666" s="95">
        <f>$M$9</f>
        <v>0.1</v>
      </c>
      <c r="H4666" s="64">
        <f>H4665*G4666</f>
        <v>383447</v>
      </c>
      <c r="I4666" s="319"/>
    </row>
    <row r="4667" spans="3:11">
      <c r="C4667" s="58" t="s">
        <v>1223</v>
      </c>
      <c r="D4667" s="69" t="s">
        <v>1224</v>
      </c>
      <c r="E4667" s="70"/>
      <c r="F4667" s="70"/>
      <c r="G4667" s="71"/>
      <c r="H4667" s="305">
        <f>SUM(H4665:H4666)</f>
        <v>4217917</v>
      </c>
      <c r="I4667" s="319"/>
    </row>
    <row r="4669" spans="3:11">
      <c r="C4669" s="53" t="s">
        <v>6872</v>
      </c>
      <c r="D4669" s="366" t="s">
        <v>6873</v>
      </c>
      <c r="E4669" s="315"/>
      <c r="F4669" s="315"/>
      <c r="G4669" s="315"/>
      <c r="H4669" s="315"/>
      <c r="I4669" s="56">
        <f>ROUNDDOWN(H4684,-2)</f>
        <v>3014600</v>
      </c>
      <c r="J4669" s="159"/>
      <c r="K4669" s="325"/>
    </row>
    <row r="4670" spans="3:11" ht="27.6">
      <c r="C4670" s="300" t="s">
        <v>1197</v>
      </c>
      <c r="D4670" s="300" t="s">
        <v>1198</v>
      </c>
      <c r="E4670" s="300" t="s">
        <v>1199</v>
      </c>
      <c r="F4670" s="300" t="s">
        <v>1200</v>
      </c>
      <c r="G4670" s="300" t="s">
        <v>1201</v>
      </c>
      <c r="H4670" s="300" t="s">
        <v>1202</v>
      </c>
    </row>
    <row r="4671" spans="3:11">
      <c r="C4671" s="72" t="s">
        <v>1203</v>
      </c>
      <c r="D4671" s="59" t="s">
        <v>1204</v>
      </c>
      <c r="E4671" s="73"/>
      <c r="F4671" s="73"/>
      <c r="G4671" s="73"/>
      <c r="H4671" s="73"/>
    </row>
    <row r="4672" spans="3:11">
      <c r="C4672" s="301">
        <v>1</v>
      </c>
      <c r="D4672" s="59" t="s">
        <v>5</v>
      </c>
      <c r="E4672" s="302" t="s">
        <v>6</v>
      </c>
      <c r="F4672" s="74">
        <v>0.30199999999999999</v>
      </c>
      <c r="G4672" s="64">
        <f>VLOOKUP(D4672,upahbahan,3,FALSE)</f>
        <v>100000</v>
      </c>
      <c r="H4672" s="64">
        <f t="shared" ref="H4672:H4675" si="449">F4672*G4672</f>
        <v>30200</v>
      </c>
    </row>
    <row r="4673" spans="3:11">
      <c r="C4673" s="301">
        <v>2</v>
      </c>
      <c r="D4673" s="59" t="s">
        <v>17</v>
      </c>
      <c r="E4673" s="302" t="s">
        <v>6</v>
      </c>
      <c r="F4673" s="74">
        <v>0.505</v>
      </c>
      <c r="G4673" s="64">
        <f>VLOOKUP(D4673,upahbahan,3,FALSE)</f>
        <v>145000</v>
      </c>
      <c r="H4673" s="64">
        <f t="shared" si="449"/>
        <v>73225</v>
      </c>
    </row>
    <row r="4674" spans="3:11">
      <c r="C4674" s="301">
        <v>3</v>
      </c>
      <c r="D4674" s="59" t="s">
        <v>1314</v>
      </c>
      <c r="E4674" s="302" t="s">
        <v>6</v>
      </c>
      <c r="F4674" s="74">
        <v>0.05</v>
      </c>
      <c r="G4674" s="64">
        <f>VLOOKUP(D4674,upahbahan,3,FALSE)</f>
        <v>175000</v>
      </c>
      <c r="H4674" s="64">
        <f t="shared" si="449"/>
        <v>8750</v>
      </c>
    </row>
    <row r="4675" spans="3:11">
      <c r="C4675" s="301">
        <v>4</v>
      </c>
      <c r="D4675" s="59" t="s">
        <v>19</v>
      </c>
      <c r="E4675" s="302" t="s">
        <v>6</v>
      </c>
      <c r="F4675" s="74">
        <v>1.7000000000000001E-2</v>
      </c>
      <c r="G4675" s="64">
        <f>VLOOKUP(D4675,upahbahan,3,FALSE)</f>
        <v>200000</v>
      </c>
      <c r="H4675" s="64">
        <f t="shared" si="449"/>
        <v>3400.0000000000005</v>
      </c>
    </row>
    <row r="4676" spans="3:11">
      <c r="C4676" s="83" t="s">
        <v>1210</v>
      </c>
      <c r="D4676" s="80"/>
      <c r="E4676" s="80"/>
      <c r="F4676" s="187"/>
      <c r="G4676" s="218"/>
      <c r="H4676" s="64">
        <f>SUM(H4672:H4675)</f>
        <v>115575</v>
      </c>
      <c r="I4676" s="219"/>
    </row>
    <row r="4677" spans="3:11">
      <c r="C4677" s="72" t="s">
        <v>1211</v>
      </c>
      <c r="D4677" s="59" t="s">
        <v>1212</v>
      </c>
      <c r="E4677" s="73"/>
      <c r="F4677" s="205"/>
      <c r="G4677" s="73"/>
      <c r="H4677" s="73"/>
    </row>
    <row r="4678" spans="3:11" ht="18" customHeight="1">
      <c r="C4678" s="301">
        <v>1</v>
      </c>
      <c r="D4678" s="59" t="s">
        <v>6874</v>
      </c>
      <c r="E4678" s="302" t="s">
        <v>136</v>
      </c>
      <c r="F4678" s="74">
        <v>1.05</v>
      </c>
      <c r="G4678" s="64">
        <f>VLOOKUP(D4678,upahbahan,3,FALSE)</f>
        <v>2500000</v>
      </c>
      <c r="H4678" s="64">
        <f t="shared" ref="H4678" si="450">F4678*G4678</f>
        <v>2625000</v>
      </c>
    </row>
    <row r="4679" spans="3:11">
      <c r="C4679" s="83" t="s">
        <v>1216</v>
      </c>
      <c r="D4679" s="80"/>
      <c r="E4679" s="80"/>
      <c r="F4679" s="80"/>
      <c r="G4679" s="162"/>
      <c r="H4679" s="64">
        <f>SUM(H4677:H4678)</f>
        <v>2625000</v>
      </c>
    </row>
    <row r="4680" spans="3:11">
      <c r="C4680" s="72" t="s">
        <v>1217</v>
      </c>
      <c r="D4680" s="59" t="s">
        <v>1218</v>
      </c>
      <c r="E4680" s="73"/>
      <c r="F4680" s="73"/>
      <c r="G4680" s="73"/>
      <c r="H4680" s="73"/>
    </row>
    <row r="4681" spans="3:11">
      <c r="C4681" s="83" t="s">
        <v>1219</v>
      </c>
      <c r="D4681" s="489"/>
      <c r="E4681" s="489"/>
      <c r="F4681" s="489"/>
      <c r="G4681" s="162"/>
      <c r="H4681" s="303">
        <f>SUM(H4680:H4680)</f>
        <v>0</v>
      </c>
    </row>
    <row r="4682" spans="3:11">
      <c r="C4682" s="58" t="s">
        <v>1220</v>
      </c>
      <c r="D4682" s="69" t="s">
        <v>1221</v>
      </c>
      <c r="E4682" s="70"/>
      <c r="F4682" s="70"/>
      <c r="G4682" s="71"/>
      <c r="H4682" s="304">
        <f>H4681+H4679+H4676</f>
        <v>2740575</v>
      </c>
      <c r="I4682" s="319"/>
    </row>
    <row r="4683" spans="3:11">
      <c r="C4683" s="58" t="s">
        <v>1222</v>
      </c>
      <c r="D4683" s="69" t="s">
        <v>1325</v>
      </c>
      <c r="E4683" s="70"/>
      <c r="F4683" s="71"/>
      <c r="G4683" s="95">
        <f>$M$9</f>
        <v>0.1</v>
      </c>
      <c r="H4683" s="64">
        <f>H4682*G4683</f>
        <v>274057.5</v>
      </c>
      <c r="I4683" s="319"/>
    </row>
    <row r="4684" spans="3:11">
      <c r="C4684" s="58" t="s">
        <v>1223</v>
      </c>
      <c r="D4684" s="69" t="s">
        <v>1224</v>
      </c>
      <c r="E4684" s="70"/>
      <c r="F4684" s="70"/>
      <c r="G4684" s="71"/>
      <c r="H4684" s="305">
        <f>SUM(H4682:H4683)</f>
        <v>3014632.5</v>
      </c>
      <c r="I4684" s="319"/>
    </row>
    <row r="4686" spans="3:11">
      <c r="C4686" s="53" t="s">
        <v>6875</v>
      </c>
      <c r="D4686" s="366" t="s">
        <v>6877</v>
      </c>
      <c r="E4686" s="315"/>
      <c r="F4686" s="315"/>
      <c r="G4686" s="315"/>
      <c r="H4686" s="315"/>
      <c r="I4686" s="56">
        <f>ROUNDDOWN(H4701,-2)</f>
        <v>2321600</v>
      </c>
      <c r="J4686" s="159"/>
      <c r="K4686" s="325"/>
    </row>
    <row r="4687" spans="3:11" ht="27.6">
      <c r="C4687" s="300" t="s">
        <v>1197</v>
      </c>
      <c r="D4687" s="300" t="s">
        <v>1198</v>
      </c>
      <c r="E4687" s="300" t="s">
        <v>1199</v>
      </c>
      <c r="F4687" s="300" t="s">
        <v>1200</v>
      </c>
      <c r="G4687" s="300" t="s">
        <v>1201</v>
      </c>
      <c r="H4687" s="300" t="s">
        <v>1202</v>
      </c>
    </row>
    <row r="4688" spans="3:11">
      <c r="C4688" s="72" t="s">
        <v>1203</v>
      </c>
      <c r="D4688" s="59" t="s">
        <v>1204</v>
      </c>
      <c r="E4688" s="73"/>
      <c r="F4688" s="73"/>
      <c r="G4688" s="73"/>
      <c r="H4688" s="73"/>
    </row>
    <row r="4689" spans="3:11">
      <c r="C4689" s="301">
        <v>1</v>
      </c>
      <c r="D4689" s="59" t="s">
        <v>5</v>
      </c>
      <c r="E4689" s="302" t="s">
        <v>6</v>
      </c>
      <c r="F4689" s="74">
        <v>0.30199999999999999</v>
      </c>
      <c r="G4689" s="64">
        <f>VLOOKUP(D4689,upahbahan,3,FALSE)</f>
        <v>100000</v>
      </c>
      <c r="H4689" s="64">
        <f t="shared" ref="H4689:H4692" si="451">F4689*G4689</f>
        <v>30200</v>
      </c>
    </row>
    <row r="4690" spans="3:11">
      <c r="C4690" s="301">
        <v>2</v>
      </c>
      <c r="D4690" s="59" t="s">
        <v>17</v>
      </c>
      <c r="E4690" s="302" t="s">
        <v>6</v>
      </c>
      <c r="F4690" s="74">
        <v>0.505</v>
      </c>
      <c r="G4690" s="64">
        <f>VLOOKUP(D4690,upahbahan,3,FALSE)</f>
        <v>145000</v>
      </c>
      <c r="H4690" s="64">
        <f t="shared" si="451"/>
        <v>73225</v>
      </c>
    </row>
    <row r="4691" spans="3:11">
      <c r="C4691" s="301">
        <v>3</v>
      </c>
      <c r="D4691" s="59" t="s">
        <v>1314</v>
      </c>
      <c r="E4691" s="302" t="s">
        <v>6</v>
      </c>
      <c r="F4691" s="74">
        <v>0.05</v>
      </c>
      <c r="G4691" s="64">
        <f>VLOOKUP(D4691,upahbahan,3,FALSE)</f>
        <v>175000</v>
      </c>
      <c r="H4691" s="64">
        <f t="shared" si="451"/>
        <v>8750</v>
      </c>
    </row>
    <row r="4692" spans="3:11">
      <c r="C4692" s="301">
        <v>4</v>
      </c>
      <c r="D4692" s="59" t="s">
        <v>19</v>
      </c>
      <c r="E4692" s="302" t="s">
        <v>6</v>
      </c>
      <c r="F4692" s="74">
        <v>1.7000000000000001E-2</v>
      </c>
      <c r="G4692" s="64">
        <f>VLOOKUP(D4692,upahbahan,3,FALSE)</f>
        <v>200000</v>
      </c>
      <c r="H4692" s="64">
        <f t="shared" si="451"/>
        <v>3400.0000000000005</v>
      </c>
    </row>
    <row r="4693" spans="3:11">
      <c r="C4693" s="83" t="s">
        <v>1210</v>
      </c>
      <c r="D4693" s="80"/>
      <c r="E4693" s="80"/>
      <c r="F4693" s="187"/>
      <c r="G4693" s="218"/>
      <c r="H4693" s="64">
        <f>SUM(H4689:H4692)</f>
        <v>115575</v>
      </c>
      <c r="I4693" s="219"/>
    </row>
    <row r="4694" spans="3:11">
      <c r="C4694" s="72" t="s">
        <v>1211</v>
      </c>
      <c r="D4694" s="59" t="s">
        <v>1212</v>
      </c>
      <c r="E4694" s="73"/>
      <c r="F4694" s="205"/>
      <c r="G4694" s="73"/>
      <c r="H4694" s="73"/>
    </row>
    <row r="4695" spans="3:11" ht="18" customHeight="1">
      <c r="C4695" s="301">
        <v>1</v>
      </c>
      <c r="D4695" s="59" t="s">
        <v>6876</v>
      </c>
      <c r="E4695" s="302" t="s">
        <v>136</v>
      </c>
      <c r="F4695" s="74">
        <v>1.05</v>
      </c>
      <c r="G4695" s="64">
        <f>VLOOKUP(D4695,upahbahan,3,FALSE)</f>
        <v>1900000</v>
      </c>
      <c r="H4695" s="64">
        <f t="shared" ref="H4695" si="452">F4695*G4695</f>
        <v>1995000</v>
      </c>
    </row>
    <row r="4696" spans="3:11">
      <c r="C4696" s="83" t="s">
        <v>1216</v>
      </c>
      <c r="D4696" s="80"/>
      <c r="E4696" s="80"/>
      <c r="F4696" s="80"/>
      <c r="G4696" s="162"/>
      <c r="H4696" s="64">
        <f>SUM(H4694:H4695)</f>
        <v>1995000</v>
      </c>
    </row>
    <row r="4697" spans="3:11">
      <c r="C4697" s="72" t="s">
        <v>1217</v>
      </c>
      <c r="D4697" s="59" t="s">
        <v>1218</v>
      </c>
      <c r="E4697" s="73"/>
      <c r="F4697" s="73"/>
      <c r="G4697" s="73"/>
      <c r="H4697" s="73"/>
    </row>
    <row r="4698" spans="3:11">
      <c r="C4698" s="83" t="s">
        <v>1219</v>
      </c>
      <c r="D4698" s="489"/>
      <c r="E4698" s="489"/>
      <c r="F4698" s="489"/>
      <c r="G4698" s="162"/>
      <c r="H4698" s="303">
        <f>SUM(H4697:H4697)</f>
        <v>0</v>
      </c>
    </row>
    <row r="4699" spans="3:11">
      <c r="C4699" s="58" t="s">
        <v>1220</v>
      </c>
      <c r="D4699" s="69" t="s">
        <v>1221</v>
      </c>
      <c r="E4699" s="70"/>
      <c r="F4699" s="70"/>
      <c r="G4699" s="71"/>
      <c r="H4699" s="304">
        <f>H4698+H4696+H4693</f>
        <v>2110575</v>
      </c>
      <c r="I4699" s="319"/>
    </row>
    <row r="4700" spans="3:11">
      <c r="C4700" s="58" t="s">
        <v>1222</v>
      </c>
      <c r="D4700" s="69" t="s">
        <v>1325</v>
      </c>
      <c r="E4700" s="70"/>
      <c r="F4700" s="71"/>
      <c r="G4700" s="95">
        <f>$M$9</f>
        <v>0.1</v>
      </c>
      <c r="H4700" s="64">
        <f>H4699*G4700</f>
        <v>211057.5</v>
      </c>
      <c r="I4700" s="319"/>
    </row>
    <row r="4701" spans="3:11">
      <c r="C4701" s="58" t="s">
        <v>1223</v>
      </c>
      <c r="D4701" s="69" t="s">
        <v>1224</v>
      </c>
      <c r="E4701" s="70"/>
      <c r="F4701" s="70"/>
      <c r="G4701" s="71"/>
      <c r="H4701" s="305">
        <f>SUM(H4699:H4700)</f>
        <v>2321632.5</v>
      </c>
      <c r="I4701" s="319"/>
    </row>
    <row r="4703" spans="3:11">
      <c r="C4703" s="53" t="s">
        <v>6878</v>
      </c>
      <c r="D4703" s="366" t="s">
        <v>6879</v>
      </c>
      <c r="E4703" s="315"/>
      <c r="F4703" s="315"/>
      <c r="G4703" s="315"/>
      <c r="H4703" s="315"/>
      <c r="I4703" s="56">
        <f>ROUNDDOWN(H4718,-2)</f>
        <v>2961800</v>
      </c>
      <c r="J4703" s="159"/>
      <c r="K4703" s="325"/>
    </row>
    <row r="4704" spans="3:11" ht="27.6">
      <c r="C4704" s="300" t="s">
        <v>1197</v>
      </c>
      <c r="D4704" s="300" t="s">
        <v>1198</v>
      </c>
      <c r="E4704" s="300" t="s">
        <v>1199</v>
      </c>
      <c r="F4704" s="300" t="s">
        <v>1200</v>
      </c>
      <c r="G4704" s="300" t="s">
        <v>1201</v>
      </c>
      <c r="H4704" s="300" t="s">
        <v>1202</v>
      </c>
    </row>
    <row r="4705" spans="3:11">
      <c r="C4705" s="72" t="s">
        <v>1203</v>
      </c>
      <c r="D4705" s="59" t="s">
        <v>1204</v>
      </c>
      <c r="E4705" s="73"/>
      <c r="F4705" s="73"/>
      <c r="G4705" s="73"/>
      <c r="H4705" s="73"/>
    </row>
    <row r="4706" spans="3:11">
      <c r="C4706" s="301">
        <v>1</v>
      </c>
      <c r="D4706" s="59" t="s">
        <v>5</v>
      </c>
      <c r="E4706" s="302" t="s">
        <v>6</v>
      </c>
      <c r="F4706" s="74">
        <v>1</v>
      </c>
      <c r="G4706" s="64">
        <f>VLOOKUP(D4706,upahbahan,3,FALSE)</f>
        <v>100000</v>
      </c>
      <c r="H4706" s="64">
        <f t="shared" ref="H4706:H4709" si="453">F4706*G4706</f>
        <v>100000</v>
      </c>
    </row>
    <row r="4707" spans="3:11">
      <c r="C4707" s="301">
        <v>2</v>
      </c>
      <c r="D4707" s="59" t="s">
        <v>17</v>
      </c>
      <c r="E4707" s="302" t="s">
        <v>6</v>
      </c>
      <c r="F4707" s="74">
        <v>1.67</v>
      </c>
      <c r="G4707" s="64">
        <f>VLOOKUP(D4707,upahbahan,3,FALSE)</f>
        <v>145000</v>
      </c>
      <c r="H4707" s="64">
        <f t="shared" si="453"/>
        <v>242150</v>
      </c>
    </row>
    <row r="4708" spans="3:11">
      <c r="C4708" s="301">
        <v>3</v>
      </c>
      <c r="D4708" s="59" t="s">
        <v>1314</v>
      </c>
      <c r="E4708" s="302" t="s">
        <v>6</v>
      </c>
      <c r="F4708" s="74">
        <v>0.16700000000000001</v>
      </c>
      <c r="G4708" s="64">
        <f>VLOOKUP(D4708,upahbahan,3,FALSE)</f>
        <v>175000</v>
      </c>
      <c r="H4708" s="64">
        <f t="shared" si="453"/>
        <v>29225</v>
      </c>
    </row>
    <row r="4709" spans="3:11">
      <c r="C4709" s="301">
        <v>4</v>
      </c>
      <c r="D4709" s="59" t="s">
        <v>19</v>
      </c>
      <c r="E4709" s="302" t="s">
        <v>6</v>
      </c>
      <c r="F4709" s="74">
        <v>5.6000000000000001E-2</v>
      </c>
      <c r="G4709" s="64">
        <f>VLOOKUP(D4709,upahbahan,3,FALSE)</f>
        <v>200000</v>
      </c>
      <c r="H4709" s="64">
        <f t="shared" si="453"/>
        <v>11200</v>
      </c>
    </row>
    <row r="4710" spans="3:11">
      <c r="C4710" s="83" t="s">
        <v>1210</v>
      </c>
      <c r="D4710" s="80"/>
      <c r="E4710" s="80"/>
      <c r="F4710" s="187"/>
      <c r="G4710" s="218"/>
      <c r="H4710" s="64">
        <f>SUM(H4706:H4709)</f>
        <v>382575</v>
      </c>
      <c r="I4710" s="219"/>
    </row>
    <row r="4711" spans="3:11">
      <c r="C4711" s="72" t="s">
        <v>1211</v>
      </c>
      <c r="D4711" s="59" t="s">
        <v>1212</v>
      </c>
      <c r="E4711" s="73"/>
      <c r="F4711" s="205"/>
      <c r="G4711" s="73"/>
      <c r="H4711" s="73"/>
    </row>
    <row r="4712" spans="3:11" ht="18" customHeight="1">
      <c r="C4712" s="301">
        <v>1</v>
      </c>
      <c r="D4712" s="59" t="s">
        <v>6880</v>
      </c>
      <c r="E4712" s="302" t="s">
        <v>136</v>
      </c>
      <c r="F4712" s="74">
        <v>1.1000000000000001</v>
      </c>
      <c r="G4712" s="64">
        <f>VLOOKUP(D4712,upahbahan,3,FALSE)</f>
        <v>2100000</v>
      </c>
      <c r="H4712" s="64">
        <f t="shared" ref="H4712" si="454">F4712*G4712</f>
        <v>2310000</v>
      </c>
    </row>
    <row r="4713" spans="3:11">
      <c r="C4713" s="83" t="s">
        <v>1216</v>
      </c>
      <c r="D4713" s="80"/>
      <c r="E4713" s="80"/>
      <c r="F4713" s="80"/>
      <c r="G4713" s="162"/>
      <c r="H4713" s="64">
        <f>SUM(H4711:H4712)</f>
        <v>2310000</v>
      </c>
    </row>
    <row r="4714" spans="3:11">
      <c r="C4714" s="72" t="s">
        <v>1217</v>
      </c>
      <c r="D4714" s="59" t="s">
        <v>1218</v>
      </c>
      <c r="E4714" s="73"/>
      <c r="F4714" s="73"/>
      <c r="G4714" s="73"/>
      <c r="H4714" s="73"/>
    </row>
    <row r="4715" spans="3:11">
      <c r="C4715" s="83" t="s">
        <v>1219</v>
      </c>
      <c r="D4715" s="489"/>
      <c r="E4715" s="489"/>
      <c r="F4715" s="489"/>
      <c r="G4715" s="162"/>
      <c r="H4715" s="303">
        <f>SUM(H4714:H4714)</f>
        <v>0</v>
      </c>
    </row>
    <row r="4716" spans="3:11">
      <c r="C4716" s="58" t="s">
        <v>1220</v>
      </c>
      <c r="D4716" s="69" t="s">
        <v>1221</v>
      </c>
      <c r="E4716" s="70"/>
      <c r="F4716" s="70"/>
      <c r="G4716" s="71"/>
      <c r="H4716" s="304">
        <f>H4715+H4713+H4710</f>
        <v>2692575</v>
      </c>
      <c r="I4716" s="319"/>
    </row>
    <row r="4717" spans="3:11">
      <c r="C4717" s="58" t="s">
        <v>1222</v>
      </c>
      <c r="D4717" s="69" t="s">
        <v>1325</v>
      </c>
      <c r="E4717" s="70"/>
      <c r="F4717" s="71"/>
      <c r="G4717" s="95">
        <f>$M$9</f>
        <v>0.1</v>
      </c>
      <c r="H4717" s="64">
        <f>H4716*G4717</f>
        <v>269257.5</v>
      </c>
      <c r="I4717" s="319"/>
    </row>
    <row r="4718" spans="3:11">
      <c r="C4718" s="58" t="s">
        <v>1223</v>
      </c>
      <c r="D4718" s="69" t="s">
        <v>1224</v>
      </c>
      <c r="E4718" s="70"/>
      <c r="F4718" s="70"/>
      <c r="G4718" s="71"/>
      <c r="H4718" s="305">
        <f>SUM(H4716:H4717)</f>
        <v>2961832.5</v>
      </c>
      <c r="I4718" s="319"/>
    </row>
    <row r="4720" spans="3:11">
      <c r="C4720" s="53" t="s">
        <v>6881</v>
      </c>
      <c r="D4720" s="366" t="s">
        <v>6882</v>
      </c>
      <c r="E4720" s="315"/>
      <c r="F4720" s="315"/>
      <c r="G4720" s="315"/>
      <c r="H4720" s="315"/>
      <c r="I4720" s="56">
        <f>ROUNDDOWN(H4735,-2)</f>
        <v>741400</v>
      </c>
      <c r="J4720" s="159"/>
      <c r="K4720" s="325"/>
    </row>
    <row r="4721" spans="3:9" ht="27.6">
      <c r="C4721" s="300" t="s">
        <v>1197</v>
      </c>
      <c r="D4721" s="300" t="s">
        <v>1198</v>
      </c>
      <c r="E4721" s="300" t="s">
        <v>1199</v>
      </c>
      <c r="F4721" s="300" t="s">
        <v>1200</v>
      </c>
      <c r="G4721" s="300" t="s">
        <v>1201</v>
      </c>
      <c r="H4721" s="300" t="s">
        <v>1202</v>
      </c>
    </row>
    <row r="4722" spans="3:9">
      <c r="C4722" s="72" t="s">
        <v>1203</v>
      </c>
      <c r="D4722" s="59" t="s">
        <v>1204</v>
      </c>
      <c r="E4722" s="73"/>
      <c r="F4722" s="73"/>
      <c r="G4722" s="73"/>
      <c r="H4722" s="73"/>
    </row>
    <row r="4723" spans="3:9">
      <c r="C4723" s="301">
        <v>1</v>
      </c>
      <c r="D4723" s="59" t="s">
        <v>5</v>
      </c>
      <c r="E4723" s="302" t="s">
        <v>6</v>
      </c>
      <c r="F4723" s="74">
        <v>1</v>
      </c>
      <c r="G4723" s="64">
        <f>VLOOKUP(D4723,upahbahan,3,FALSE)</f>
        <v>100000</v>
      </c>
      <c r="H4723" s="64">
        <f t="shared" ref="H4723:H4726" si="455">F4723*G4723</f>
        <v>100000</v>
      </c>
    </row>
    <row r="4724" spans="3:9">
      <c r="C4724" s="301">
        <v>2</v>
      </c>
      <c r="D4724" s="59" t="s">
        <v>17</v>
      </c>
      <c r="E4724" s="302" t="s">
        <v>6</v>
      </c>
      <c r="F4724" s="74">
        <v>1.67</v>
      </c>
      <c r="G4724" s="64">
        <f>VLOOKUP(D4724,upahbahan,3,FALSE)</f>
        <v>145000</v>
      </c>
      <c r="H4724" s="64">
        <f t="shared" si="455"/>
        <v>242150</v>
      </c>
    </row>
    <row r="4725" spans="3:9">
      <c r="C4725" s="301">
        <v>3</v>
      </c>
      <c r="D4725" s="59" t="s">
        <v>1314</v>
      </c>
      <c r="E4725" s="302" t="s">
        <v>6</v>
      </c>
      <c r="F4725" s="74">
        <v>0.16700000000000001</v>
      </c>
      <c r="G4725" s="64">
        <f>VLOOKUP(D4725,upahbahan,3,FALSE)</f>
        <v>175000</v>
      </c>
      <c r="H4725" s="64">
        <f t="shared" si="455"/>
        <v>29225</v>
      </c>
    </row>
    <row r="4726" spans="3:9">
      <c r="C4726" s="301">
        <v>4</v>
      </c>
      <c r="D4726" s="59" t="s">
        <v>19</v>
      </c>
      <c r="E4726" s="302" t="s">
        <v>6</v>
      </c>
      <c r="F4726" s="74">
        <v>5.6000000000000001E-2</v>
      </c>
      <c r="G4726" s="64">
        <f>VLOOKUP(D4726,upahbahan,3,FALSE)</f>
        <v>200000</v>
      </c>
      <c r="H4726" s="64">
        <f t="shared" si="455"/>
        <v>11200</v>
      </c>
    </row>
    <row r="4727" spans="3:9">
      <c r="C4727" s="83" t="s">
        <v>1210</v>
      </c>
      <c r="D4727" s="80"/>
      <c r="E4727" s="80"/>
      <c r="F4727" s="187"/>
      <c r="G4727" s="218"/>
      <c r="H4727" s="64">
        <f>SUM(H4723:H4726)</f>
        <v>382575</v>
      </c>
      <c r="I4727" s="219"/>
    </row>
    <row r="4728" spans="3:9">
      <c r="C4728" s="72" t="s">
        <v>1211</v>
      </c>
      <c r="D4728" s="59" t="s">
        <v>1212</v>
      </c>
      <c r="E4728" s="73"/>
      <c r="F4728" s="205"/>
      <c r="G4728" s="73"/>
      <c r="H4728" s="73"/>
    </row>
    <row r="4729" spans="3:9" ht="18" customHeight="1">
      <c r="C4729" s="301">
        <v>1</v>
      </c>
      <c r="D4729" s="59" t="s">
        <v>6883</v>
      </c>
      <c r="E4729" s="302" t="s">
        <v>136</v>
      </c>
      <c r="F4729" s="74">
        <v>1.1000000000000001</v>
      </c>
      <c r="G4729" s="64">
        <f>VLOOKUP(D4729,upahbahan,3,FALSE)</f>
        <v>265000</v>
      </c>
      <c r="H4729" s="64">
        <f t="shared" ref="H4729" si="456">F4729*G4729</f>
        <v>291500</v>
      </c>
    </row>
    <row r="4730" spans="3:9">
      <c r="C4730" s="83" t="s">
        <v>1216</v>
      </c>
      <c r="D4730" s="80"/>
      <c r="E4730" s="80"/>
      <c r="F4730" s="80"/>
      <c r="G4730" s="162"/>
      <c r="H4730" s="64">
        <f>SUM(H4728:H4729)</f>
        <v>291500</v>
      </c>
    </row>
    <row r="4731" spans="3:9">
      <c r="C4731" s="72" t="s">
        <v>1217</v>
      </c>
      <c r="D4731" s="59" t="s">
        <v>1218</v>
      </c>
      <c r="E4731" s="73"/>
      <c r="F4731" s="73"/>
      <c r="G4731" s="73"/>
      <c r="H4731" s="73"/>
    </row>
    <row r="4732" spans="3:9">
      <c r="C4732" s="83" t="s">
        <v>1219</v>
      </c>
      <c r="D4732" s="489"/>
      <c r="E4732" s="489"/>
      <c r="F4732" s="489"/>
      <c r="G4732" s="162"/>
      <c r="H4732" s="303">
        <f>SUM(H4731:H4731)</f>
        <v>0</v>
      </c>
    </row>
    <row r="4733" spans="3:9">
      <c r="C4733" s="58" t="s">
        <v>1220</v>
      </c>
      <c r="D4733" s="69" t="s">
        <v>1221</v>
      </c>
      <c r="E4733" s="70"/>
      <c r="F4733" s="70"/>
      <c r="G4733" s="71"/>
      <c r="H4733" s="304">
        <f>H4732+H4730+H4727</f>
        <v>674075</v>
      </c>
      <c r="I4733" s="319"/>
    </row>
    <row r="4734" spans="3:9">
      <c r="C4734" s="58" t="s">
        <v>1222</v>
      </c>
      <c r="D4734" s="69" t="s">
        <v>1325</v>
      </c>
      <c r="E4734" s="70"/>
      <c r="F4734" s="71"/>
      <c r="G4734" s="95">
        <f>$M$9</f>
        <v>0.1</v>
      </c>
      <c r="H4734" s="64">
        <f>H4733*G4734</f>
        <v>67407.5</v>
      </c>
      <c r="I4734" s="319"/>
    </row>
    <row r="4735" spans="3:9">
      <c r="C4735" s="58" t="s">
        <v>1223</v>
      </c>
      <c r="D4735" s="69" t="s">
        <v>1224</v>
      </c>
      <c r="E4735" s="70"/>
      <c r="F4735" s="70"/>
      <c r="G4735" s="71"/>
      <c r="H4735" s="305">
        <f>SUM(H4733:H4734)</f>
        <v>741482.5</v>
      </c>
      <c r="I4735" s="319"/>
    </row>
    <row r="4738" spans="3:11">
      <c r="C4738" s="53" t="s">
        <v>6884</v>
      </c>
      <c r="D4738" s="366" t="s">
        <v>6885</v>
      </c>
      <c r="E4738" s="315"/>
      <c r="F4738" s="315"/>
      <c r="G4738" s="315"/>
      <c r="H4738" s="315"/>
      <c r="I4738" s="56">
        <f>ROUNDDOWN(H4753,-2)</f>
        <v>940800</v>
      </c>
      <c r="J4738" s="159"/>
      <c r="K4738" s="325"/>
    </row>
    <row r="4739" spans="3:11" ht="27.6">
      <c r="C4739" s="300" t="s">
        <v>1197</v>
      </c>
      <c r="D4739" s="300" t="s">
        <v>1198</v>
      </c>
      <c r="E4739" s="300" t="s">
        <v>1199</v>
      </c>
      <c r="F4739" s="300" t="s">
        <v>1200</v>
      </c>
      <c r="G4739" s="300" t="s">
        <v>1201</v>
      </c>
      <c r="H4739" s="300" t="s">
        <v>1202</v>
      </c>
    </row>
    <row r="4740" spans="3:11">
      <c r="C4740" s="72" t="s">
        <v>1203</v>
      </c>
      <c r="D4740" s="59" t="s">
        <v>1204</v>
      </c>
      <c r="E4740" s="73"/>
      <c r="F4740" s="73"/>
      <c r="G4740" s="73"/>
      <c r="H4740" s="73"/>
    </row>
    <row r="4741" spans="3:11">
      <c r="C4741" s="301">
        <v>1</v>
      </c>
      <c r="D4741" s="59" t="s">
        <v>5</v>
      </c>
      <c r="E4741" s="302" t="s">
        <v>6</v>
      </c>
      <c r="F4741" s="74">
        <v>9.5000000000000001E-2</v>
      </c>
      <c r="G4741" s="64">
        <f>VLOOKUP(D4741,upahbahan,3,FALSE)</f>
        <v>100000</v>
      </c>
      <c r="H4741" s="64">
        <f t="shared" ref="H4741:H4744" si="457">F4741*G4741</f>
        <v>9500</v>
      </c>
    </row>
    <row r="4742" spans="3:11">
      <c r="C4742" s="301">
        <v>2</v>
      </c>
      <c r="D4742" s="59" t="s">
        <v>17</v>
      </c>
      <c r="E4742" s="302" t="s">
        <v>6</v>
      </c>
      <c r="F4742" s="74">
        <v>0.159</v>
      </c>
      <c r="G4742" s="64">
        <f>VLOOKUP(D4742,upahbahan,3,FALSE)</f>
        <v>145000</v>
      </c>
      <c r="H4742" s="64">
        <f t="shared" si="457"/>
        <v>23055</v>
      </c>
    </row>
    <row r="4743" spans="3:11">
      <c r="C4743" s="301">
        <v>3</v>
      </c>
      <c r="D4743" s="59" t="s">
        <v>1314</v>
      </c>
      <c r="E4743" s="302" t="s">
        <v>6</v>
      </c>
      <c r="F4743" s="74">
        <v>1.6E-2</v>
      </c>
      <c r="G4743" s="64">
        <f>VLOOKUP(D4743,upahbahan,3,FALSE)</f>
        <v>175000</v>
      </c>
      <c r="H4743" s="64">
        <f t="shared" si="457"/>
        <v>2800</v>
      </c>
    </row>
    <row r="4744" spans="3:11">
      <c r="C4744" s="301">
        <v>4</v>
      </c>
      <c r="D4744" s="59" t="s">
        <v>19</v>
      </c>
      <c r="E4744" s="302" t="s">
        <v>6</v>
      </c>
      <c r="F4744" s="74">
        <v>5.0000000000000001E-3</v>
      </c>
      <c r="G4744" s="64">
        <f>VLOOKUP(D4744,upahbahan,3,FALSE)</f>
        <v>200000</v>
      </c>
      <c r="H4744" s="64">
        <f t="shared" si="457"/>
        <v>1000</v>
      </c>
    </row>
    <row r="4745" spans="3:11">
      <c r="C4745" s="83" t="s">
        <v>1210</v>
      </c>
      <c r="D4745" s="80"/>
      <c r="E4745" s="80"/>
      <c r="F4745" s="187"/>
      <c r="G4745" s="218"/>
      <c r="H4745" s="64">
        <f>SUM(H4741:H4744)</f>
        <v>36355</v>
      </c>
      <c r="I4745" s="219"/>
    </row>
    <row r="4746" spans="3:11">
      <c r="C4746" s="72" t="s">
        <v>1211</v>
      </c>
      <c r="D4746" s="59" t="s">
        <v>1212</v>
      </c>
      <c r="E4746" s="73"/>
      <c r="F4746" s="205"/>
      <c r="G4746" s="73"/>
      <c r="H4746" s="73"/>
    </row>
    <row r="4747" spans="3:11" ht="18" customHeight="1">
      <c r="C4747" s="301">
        <v>1</v>
      </c>
      <c r="D4747" s="59" t="s">
        <v>6886</v>
      </c>
      <c r="E4747" s="302" t="s">
        <v>136</v>
      </c>
      <c r="F4747" s="74">
        <v>1.05</v>
      </c>
      <c r="G4747" s="64">
        <f>VLOOKUP(D4747,upahbahan,3,FALSE)</f>
        <v>780000</v>
      </c>
      <c r="H4747" s="64">
        <f t="shared" ref="H4747" si="458">F4747*G4747</f>
        <v>819000</v>
      </c>
    </row>
    <row r="4748" spans="3:11">
      <c r="C4748" s="83" t="s">
        <v>1216</v>
      </c>
      <c r="D4748" s="80"/>
      <c r="E4748" s="80"/>
      <c r="F4748" s="80"/>
      <c r="G4748" s="162"/>
      <c r="H4748" s="64">
        <f>SUM(H4746:H4747)</f>
        <v>819000</v>
      </c>
    </row>
    <row r="4749" spans="3:11">
      <c r="C4749" s="72" t="s">
        <v>1217</v>
      </c>
      <c r="D4749" s="59" t="s">
        <v>1218</v>
      </c>
      <c r="E4749" s="73"/>
      <c r="F4749" s="73"/>
      <c r="G4749" s="73"/>
      <c r="H4749" s="73"/>
    </row>
    <row r="4750" spans="3:11">
      <c r="C4750" s="83" t="s">
        <v>1219</v>
      </c>
      <c r="D4750" s="489"/>
      <c r="E4750" s="489"/>
      <c r="F4750" s="489"/>
      <c r="G4750" s="162"/>
      <c r="H4750" s="303">
        <f>SUM(H4749:H4749)</f>
        <v>0</v>
      </c>
    </row>
    <row r="4751" spans="3:11">
      <c r="C4751" s="58" t="s">
        <v>1220</v>
      </c>
      <c r="D4751" s="69" t="s">
        <v>1221</v>
      </c>
      <c r="E4751" s="70"/>
      <c r="F4751" s="70"/>
      <c r="G4751" s="71"/>
      <c r="H4751" s="304">
        <f>H4750+H4748+H4745</f>
        <v>855355</v>
      </c>
      <c r="I4751" s="319"/>
    </row>
    <row r="4752" spans="3:11">
      <c r="C4752" s="58" t="s">
        <v>1222</v>
      </c>
      <c r="D4752" s="69" t="s">
        <v>1325</v>
      </c>
      <c r="E4752" s="70"/>
      <c r="F4752" s="71"/>
      <c r="G4752" s="95">
        <f>$M$9</f>
        <v>0.1</v>
      </c>
      <c r="H4752" s="64">
        <f>H4751*G4752</f>
        <v>85535.5</v>
      </c>
      <c r="I4752" s="319"/>
    </row>
    <row r="4753" spans="3:11">
      <c r="C4753" s="58" t="s">
        <v>1223</v>
      </c>
      <c r="D4753" s="69" t="s">
        <v>1224</v>
      </c>
      <c r="E4753" s="70"/>
      <c r="F4753" s="70"/>
      <c r="G4753" s="71"/>
      <c r="H4753" s="305">
        <f>SUM(H4751:H4752)</f>
        <v>940890.5</v>
      </c>
      <c r="I4753" s="319"/>
    </row>
    <row r="4755" spans="3:11">
      <c r="C4755" s="53" t="s">
        <v>6887</v>
      </c>
      <c r="D4755" s="366" t="s">
        <v>6888</v>
      </c>
      <c r="E4755" s="315"/>
      <c r="F4755" s="315"/>
      <c r="G4755" s="315"/>
      <c r="H4755" s="315"/>
      <c r="I4755" s="56">
        <f>ROUNDDOWN(H4770,-2)</f>
        <v>436100</v>
      </c>
      <c r="J4755" s="159"/>
      <c r="K4755" s="325"/>
    </row>
    <row r="4756" spans="3:11" ht="27.6">
      <c r="C4756" s="300" t="s">
        <v>1197</v>
      </c>
      <c r="D4756" s="300" t="s">
        <v>1198</v>
      </c>
      <c r="E4756" s="300" t="s">
        <v>1199</v>
      </c>
      <c r="F4756" s="300" t="s">
        <v>1200</v>
      </c>
      <c r="G4756" s="300" t="s">
        <v>1201</v>
      </c>
      <c r="H4756" s="300" t="s">
        <v>1202</v>
      </c>
    </row>
    <row r="4757" spans="3:11">
      <c r="C4757" s="72" t="s">
        <v>1203</v>
      </c>
      <c r="D4757" s="59" t="s">
        <v>1204</v>
      </c>
      <c r="E4757" s="73"/>
      <c r="F4757" s="73"/>
      <c r="G4757" s="73"/>
      <c r="H4757" s="73"/>
    </row>
    <row r="4758" spans="3:11">
      <c r="C4758" s="301">
        <v>1</v>
      </c>
      <c r="D4758" s="59" t="s">
        <v>5</v>
      </c>
      <c r="E4758" s="302" t="s">
        <v>6</v>
      </c>
      <c r="F4758" s="74">
        <v>9.5000000000000001E-2</v>
      </c>
      <c r="G4758" s="64">
        <f>VLOOKUP(D4758,upahbahan,3,FALSE)</f>
        <v>100000</v>
      </c>
      <c r="H4758" s="64">
        <f t="shared" ref="H4758:H4761" si="459">F4758*G4758</f>
        <v>9500</v>
      </c>
    </row>
    <row r="4759" spans="3:11">
      <c r="C4759" s="301">
        <v>2</v>
      </c>
      <c r="D4759" s="59" t="s">
        <v>17</v>
      </c>
      <c r="E4759" s="302" t="s">
        <v>6</v>
      </c>
      <c r="F4759" s="74">
        <v>0.159</v>
      </c>
      <c r="G4759" s="64">
        <f>VLOOKUP(D4759,upahbahan,3,FALSE)</f>
        <v>145000</v>
      </c>
      <c r="H4759" s="64">
        <f t="shared" si="459"/>
        <v>23055</v>
      </c>
    </row>
    <row r="4760" spans="3:11">
      <c r="C4760" s="301">
        <v>3</v>
      </c>
      <c r="D4760" s="59" t="s">
        <v>1314</v>
      </c>
      <c r="E4760" s="302" t="s">
        <v>6</v>
      </c>
      <c r="F4760" s="74">
        <v>1.6E-2</v>
      </c>
      <c r="G4760" s="64">
        <f>VLOOKUP(D4760,upahbahan,3,FALSE)</f>
        <v>175000</v>
      </c>
      <c r="H4760" s="64">
        <f t="shared" si="459"/>
        <v>2800</v>
      </c>
    </row>
    <row r="4761" spans="3:11">
      <c r="C4761" s="301">
        <v>4</v>
      </c>
      <c r="D4761" s="59" t="s">
        <v>19</v>
      </c>
      <c r="E4761" s="302" t="s">
        <v>6</v>
      </c>
      <c r="F4761" s="74">
        <v>5.0000000000000001E-3</v>
      </c>
      <c r="G4761" s="64">
        <f>VLOOKUP(D4761,upahbahan,3,FALSE)</f>
        <v>200000</v>
      </c>
      <c r="H4761" s="64">
        <f t="shared" si="459"/>
        <v>1000</v>
      </c>
    </row>
    <row r="4762" spans="3:11">
      <c r="C4762" s="83" t="s">
        <v>1210</v>
      </c>
      <c r="D4762" s="80"/>
      <c r="E4762" s="80"/>
      <c r="F4762" s="187"/>
      <c r="G4762" s="218"/>
      <c r="H4762" s="64">
        <f>SUM(H4758:H4761)</f>
        <v>36355</v>
      </c>
      <c r="I4762" s="219"/>
    </row>
    <row r="4763" spans="3:11">
      <c r="C4763" s="72" t="s">
        <v>1211</v>
      </c>
      <c r="D4763" s="59" t="s">
        <v>1212</v>
      </c>
      <c r="E4763" s="73"/>
      <c r="F4763" s="205"/>
      <c r="G4763" s="73"/>
      <c r="H4763" s="73"/>
    </row>
    <row r="4764" spans="3:11" ht="18" customHeight="1">
      <c r="C4764" s="301">
        <v>1</v>
      </c>
      <c r="D4764" s="59" t="s">
        <v>6889</v>
      </c>
      <c r="E4764" s="302" t="s">
        <v>136</v>
      </c>
      <c r="F4764" s="74">
        <v>1.05</v>
      </c>
      <c r="G4764" s="64">
        <f>VLOOKUP(D4764,upahbahan,3,FALSE)</f>
        <v>343000</v>
      </c>
      <c r="H4764" s="64">
        <f t="shared" ref="H4764" si="460">F4764*G4764</f>
        <v>360150</v>
      </c>
    </row>
    <row r="4765" spans="3:11">
      <c r="C4765" s="83" t="s">
        <v>1216</v>
      </c>
      <c r="D4765" s="80"/>
      <c r="E4765" s="80"/>
      <c r="F4765" s="80"/>
      <c r="G4765" s="162"/>
      <c r="H4765" s="64">
        <f>SUM(H4763:H4764)</f>
        <v>360150</v>
      </c>
    </row>
    <row r="4766" spans="3:11">
      <c r="C4766" s="72" t="s">
        <v>1217</v>
      </c>
      <c r="D4766" s="59" t="s">
        <v>1218</v>
      </c>
      <c r="E4766" s="73"/>
      <c r="F4766" s="73"/>
      <c r="G4766" s="73"/>
      <c r="H4766" s="73"/>
    </row>
    <row r="4767" spans="3:11">
      <c r="C4767" s="83" t="s">
        <v>1219</v>
      </c>
      <c r="D4767" s="489"/>
      <c r="E4767" s="489"/>
      <c r="F4767" s="489"/>
      <c r="G4767" s="162"/>
      <c r="H4767" s="303">
        <f>SUM(H4766:H4766)</f>
        <v>0</v>
      </c>
    </row>
    <row r="4768" spans="3:11">
      <c r="C4768" s="58" t="s">
        <v>1220</v>
      </c>
      <c r="D4768" s="69" t="s">
        <v>1221</v>
      </c>
      <c r="E4768" s="70"/>
      <c r="F4768" s="70"/>
      <c r="G4768" s="71"/>
      <c r="H4768" s="304">
        <f>H4767+H4765+H4762</f>
        <v>396505</v>
      </c>
      <c r="I4768" s="319"/>
    </row>
    <row r="4769" spans="3:11">
      <c r="C4769" s="58" t="s">
        <v>1222</v>
      </c>
      <c r="D4769" s="69" t="s">
        <v>1325</v>
      </c>
      <c r="E4769" s="70"/>
      <c r="F4769" s="71"/>
      <c r="G4769" s="95">
        <f>$M$9</f>
        <v>0.1</v>
      </c>
      <c r="H4769" s="64">
        <f>H4768*G4769</f>
        <v>39650.5</v>
      </c>
      <c r="I4769" s="319"/>
    </row>
    <row r="4770" spans="3:11">
      <c r="C4770" s="58" t="s">
        <v>1223</v>
      </c>
      <c r="D4770" s="69" t="s">
        <v>1224</v>
      </c>
      <c r="E4770" s="70"/>
      <c r="F4770" s="70"/>
      <c r="G4770" s="71"/>
      <c r="H4770" s="305">
        <f>SUM(H4768:H4769)</f>
        <v>436155.5</v>
      </c>
      <c r="I4770" s="319"/>
    </row>
    <row r="4772" spans="3:11">
      <c r="C4772" s="53" t="s">
        <v>6890</v>
      </c>
      <c r="D4772" s="366" t="s">
        <v>6891</v>
      </c>
      <c r="E4772" s="315"/>
      <c r="F4772" s="315"/>
      <c r="G4772" s="315"/>
      <c r="H4772" s="315"/>
      <c r="I4772" s="56">
        <f>ROUNDDOWN(H4787,-2)</f>
        <v>407200</v>
      </c>
      <c r="J4772" s="159"/>
      <c r="K4772" s="325"/>
    </row>
    <row r="4773" spans="3:11" ht="27.6">
      <c r="C4773" s="300" t="s">
        <v>1197</v>
      </c>
      <c r="D4773" s="300" t="s">
        <v>1198</v>
      </c>
      <c r="E4773" s="300" t="s">
        <v>1199</v>
      </c>
      <c r="F4773" s="300" t="s">
        <v>1200</v>
      </c>
      <c r="G4773" s="300" t="s">
        <v>1201</v>
      </c>
      <c r="H4773" s="300" t="s">
        <v>1202</v>
      </c>
    </row>
    <row r="4774" spans="3:11">
      <c r="C4774" s="72" t="s">
        <v>1203</v>
      </c>
      <c r="D4774" s="59" t="s">
        <v>1204</v>
      </c>
      <c r="E4774" s="73"/>
      <c r="F4774" s="73"/>
      <c r="G4774" s="73"/>
      <c r="H4774" s="73"/>
    </row>
    <row r="4775" spans="3:11">
      <c r="C4775" s="301">
        <v>1</v>
      </c>
      <c r="D4775" s="59" t="s">
        <v>5</v>
      </c>
      <c r="E4775" s="302" t="s">
        <v>6</v>
      </c>
      <c r="F4775" s="74">
        <v>9.5000000000000001E-2</v>
      </c>
      <c r="G4775" s="64">
        <f>VLOOKUP(D4775,upahbahan,3,FALSE)</f>
        <v>100000</v>
      </c>
      <c r="H4775" s="64">
        <f t="shared" ref="H4775:H4778" si="461">F4775*G4775</f>
        <v>9500</v>
      </c>
    </row>
    <row r="4776" spans="3:11">
      <c r="C4776" s="301">
        <v>2</v>
      </c>
      <c r="D4776" s="59" t="s">
        <v>17</v>
      </c>
      <c r="E4776" s="302" t="s">
        <v>6</v>
      </c>
      <c r="F4776" s="74">
        <v>0.159</v>
      </c>
      <c r="G4776" s="64">
        <f>VLOOKUP(D4776,upahbahan,3,FALSE)</f>
        <v>145000</v>
      </c>
      <c r="H4776" s="64">
        <f t="shared" si="461"/>
        <v>23055</v>
      </c>
    </row>
    <row r="4777" spans="3:11">
      <c r="C4777" s="301">
        <v>3</v>
      </c>
      <c r="D4777" s="59" t="s">
        <v>1314</v>
      </c>
      <c r="E4777" s="302" t="s">
        <v>6</v>
      </c>
      <c r="F4777" s="74">
        <v>1.6E-2</v>
      </c>
      <c r="G4777" s="64">
        <f>VLOOKUP(D4777,upahbahan,3,FALSE)</f>
        <v>175000</v>
      </c>
      <c r="H4777" s="64">
        <f t="shared" si="461"/>
        <v>2800</v>
      </c>
    </row>
    <row r="4778" spans="3:11">
      <c r="C4778" s="301">
        <v>4</v>
      </c>
      <c r="D4778" s="59" t="s">
        <v>19</v>
      </c>
      <c r="E4778" s="302" t="s">
        <v>6</v>
      </c>
      <c r="F4778" s="74">
        <v>5.0000000000000001E-3</v>
      </c>
      <c r="G4778" s="64">
        <f>VLOOKUP(D4778,upahbahan,3,FALSE)</f>
        <v>200000</v>
      </c>
      <c r="H4778" s="64">
        <f t="shared" si="461"/>
        <v>1000</v>
      </c>
    </row>
    <row r="4779" spans="3:11">
      <c r="C4779" s="83" t="s">
        <v>1210</v>
      </c>
      <c r="D4779" s="80"/>
      <c r="E4779" s="80"/>
      <c r="F4779" s="187"/>
      <c r="G4779" s="218"/>
      <c r="H4779" s="64">
        <f>SUM(H4775:H4778)</f>
        <v>36355</v>
      </c>
      <c r="I4779" s="219"/>
    </row>
    <row r="4780" spans="3:11">
      <c r="C4780" s="72" t="s">
        <v>1211</v>
      </c>
      <c r="D4780" s="59" t="s">
        <v>1212</v>
      </c>
      <c r="E4780" s="73"/>
      <c r="F4780" s="205"/>
      <c r="G4780" s="73"/>
      <c r="H4780" s="73"/>
    </row>
    <row r="4781" spans="3:11" ht="18" customHeight="1">
      <c r="C4781" s="301">
        <v>1</v>
      </c>
      <c r="D4781" s="59" t="s">
        <v>6892</v>
      </c>
      <c r="E4781" s="302" t="s">
        <v>136</v>
      </c>
      <c r="F4781" s="74">
        <v>1.05</v>
      </c>
      <c r="G4781" s="64">
        <f>VLOOKUP(D4781,upahbahan,3,FALSE)</f>
        <v>318000</v>
      </c>
      <c r="H4781" s="64">
        <f t="shared" ref="H4781" si="462">F4781*G4781</f>
        <v>333900</v>
      </c>
    </row>
    <row r="4782" spans="3:11">
      <c r="C4782" s="83" t="s">
        <v>1216</v>
      </c>
      <c r="D4782" s="80"/>
      <c r="E4782" s="80"/>
      <c r="F4782" s="80"/>
      <c r="G4782" s="162"/>
      <c r="H4782" s="64">
        <f>SUM(H4780:H4781)</f>
        <v>333900</v>
      </c>
    </row>
    <row r="4783" spans="3:11">
      <c r="C4783" s="72" t="s">
        <v>1217</v>
      </c>
      <c r="D4783" s="59" t="s">
        <v>1218</v>
      </c>
      <c r="E4783" s="73"/>
      <c r="F4783" s="73"/>
      <c r="G4783" s="73"/>
      <c r="H4783" s="73"/>
    </row>
    <row r="4784" spans="3:11">
      <c r="C4784" s="83" t="s">
        <v>1219</v>
      </c>
      <c r="D4784" s="489"/>
      <c r="E4784" s="489"/>
      <c r="F4784" s="489"/>
      <c r="G4784" s="162"/>
      <c r="H4784" s="303">
        <f>SUM(H4783:H4783)</f>
        <v>0</v>
      </c>
    </row>
    <row r="4785" spans="3:11">
      <c r="C4785" s="58" t="s">
        <v>1220</v>
      </c>
      <c r="D4785" s="69" t="s">
        <v>1221</v>
      </c>
      <c r="E4785" s="70"/>
      <c r="F4785" s="70"/>
      <c r="G4785" s="71"/>
      <c r="H4785" s="304">
        <f>H4784+H4782+H4779</f>
        <v>370255</v>
      </c>
      <c r="I4785" s="319"/>
    </row>
    <row r="4786" spans="3:11">
      <c r="C4786" s="58" t="s">
        <v>1222</v>
      </c>
      <c r="D4786" s="69" t="s">
        <v>1325</v>
      </c>
      <c r="E4786" s="70"/>
      <c r="F4786" s="71"/>
      <c r="G4786" s="95">
        <f>$M$9</f>
        <v>0.1</v>
      </c>
      <c r="H4786" s="64">
        <f>H4785*G4786</f>
        <v>37025.5</v>
      </c>
      <c r="I4786" s="319"/>
    </row>
    <row r="4787" spans="3:11">
      <c r="C4787" s="58" t="s">
        <v>1223</v>
      </c>
      <c r="D4787" s="69" t="s">
        <v>1224</v>
      </c>
      <c r="E4787" s="70"/>
      <c r="F4787" s="70"/>
      <c r="G4787" s="71"/>
      <c r="H4787" s="305">
        <f>SUM(H4785:H4786)</f>
        <v>407280.5</v>
      </c>
      <c r="I4787" s="319"/>
    </row>
    <row r="4789" spans="3:11">
      <c r="C4789" s="53" t="s">
        <v>6893</v>
      </c>
      <c r="D4789" s="366" t="s">
        <v>6894</v>
      </c>
      <c r="E4789" s="315"/>
      <c r="F4789" s="315"/>
      <c r="G4789" s="315"/>
      <c r="H4789" s="315"/>
      <c r="I4789" s="56">
        <f>ROUNDDOWN(H4804,-2)</f>
        <v>322900</v>
      </c>
      <c r="J4789" s="159"/>
      <c r="K4789" s="325"/>
    </row>
    <row r="4790" spans="3:11" ht="27.6">
      <c r="C4790" s="300" t="s">
        <v>1197</v>
      </c>
      <c r="D4790" s="300" t="s">
        <v>1198</v>
      </c>
      <c r="E4790" s="300" t="s">
        <v>1199</v>
      </c>
      <c r="F4790" s="300" t="s">
        <v>1200</v>
      </c>
      <c r="G4790" s="300" t="s">
        <v>1201</v>
      </c>
      <c r="H4790" s="300" t="s">
        <v>1202</v>
      </c>
    </row>
    <row r="4791" spans="3:11">
      <c r="C4791" s="72" t="s">
        <v>1203</v>
      </c>
      <c r="D4791" s="59" t="s">
        <v>1204</v>
      </c>
      <c r="E4791" s="73"/>
      <c r="F4791" s="73"/>
      <c r="G4791" s="73"/>
      <c r="H4791" s="73"/>
    </row>
    <row r="4792" spans="3:11">
      <c r="C4792" s="301">
        <v>1</v>
      </c>
      <c r="D4792" s="59" t="s">
        <v>5</v>
      </c>
      <c r="E4792" s="302" t="s">
        <v>6</v>
      </c>
      <c r="F4792" s="74">
        <v>9.5000000000000001E-2</v>
      </c>
      <c r="G4792" s="64">
        <f>VLOOKUP(D4792,upahbahan,3,FALSE)</f>
        <v>100000</v>
      </c>
      <c r="H4792" s="64">
        <f t="shared" ref="H4792:H4795" si="463">F4792*G4792</f>
        <v>9500</v>
      </c>
    </row>
    <row r="4793" spans="3:11">
      <c r="C4793" s="301">
        <v>2</v>
      </c>
      <c r="D4793" s="59" t="s">
        <v>17</v>
      </c>
      <c r="E4793" s="302" t="s">
        <v>6</v>
      </c>
      <c r="F4793" s="74">
        <v>0.159</v>
      </c>
      <c r="G4793" s="64">
        <f>VLOOKUP(D4793,upahbahan,3,FALSE)</f>
        <v>145000</v>
      </c>
      <c r="H4793" s="64">
        <f t="shared" si="463"/>
        <v>23055</v>
      </c>
    </row>
    <row r="4794" spans="3:11">
      <c r="C4794" s="301">
        <v>3</v>
      </c>
      <c r="D4794" s="59" t="s">
        <v>1314</v>
      </c>
      <c r="E4794" s="302" t="s">
        <v>6</v>
      </c>
      <c r="F4794" s="74">
        <v>1.6E-2</v>
      </c>
      <c r="G4794" s="64">
        <f>VLOOKUP(D4794,upahbahan,3,FALSE)</f>
        <v>175000</v>
      </c>
      <c r="H4794" s="64">
        <f t="shared" si="463"/>
        <v>2800</v>
      </c>
    </row>
    <row r="4795" spans="3:11">
      <c r="C4795" s="301">
        <v>4</v>
      </c>
      <c r="D4795" s="59" t="s">
        <v>19</v>
      </c>
      <c r="E4795" s="302" t="s">
        <v>6</v>
      </c>
      <c r="F4795" s="74">
        <v>5.0000000000000001E-3</v>
      </c>
      <c r="G4795" s="64">
        <f>VLOOKUP(D4795,upahbahan,3,FALSE)</f>
        <v>200000</v>
      </c>
      <c r="H4795" s="64">
        <f t="shared" si="463"/>
        <v>1000</v>
      </c>
    </row>
    <row r="4796" spans="3:11">
      <c r="C4796" s="83" t="s">
        <v>1210</v>
      </c>
      <c r="D4796" s="80"/>
      <c r="E4796" s="80"/>
      <c r="F4796" s="187"/>
      <c r="G4796" s="218"/>
      <c r="H4796" s="64">
        <f>SUM(H4792:H4795)</f>
        <v>36355</v>
      </c>
      <c r="I4796" s="219"/>
    </row>
    <row r="4797" spans="3:11">
      <c r="C4797" s="72" t="s">
        <v>1211</v>
      </c>
      <c r="D4797" s="59" t="s">
        <v>1212</v>
      </c>
      <c r="E4797" s="73"/>
      <c r="F4797" s="205"/>
      <c r="G4797" s="73"/>
      <c r="H4797" s="73"/>
    </row>
    <row r="4798" spans="3:11" ht="18" customHeight="1">
      <c r="C4798" s="301">
        <v>1</v>
      </c>
      <c r="D4798" s="59" t="s">
        <v>6895</v>
      </c>
      <c r="E4798" s="302" t="s">
        <v>136</v>
      </c>
      <c r="F4798" s="74">
        <v>1.05</v>
      </c>
      <c r="G4798" s="64">
        <f>VLOOKUP(D4798,upahbahan,3,FALSE)</f>
        <v>245000</v>
      </c>
      <c r="H4798" s="64">
        <f t="shared" ref="H4798" si="464">F4798*G4798</f>
        <v>257250</v>
      </c>
    </row>
    <row r="4799" spans="3:11">
      <c r="C4799" s="83" t="s">
        <v>1216</v>
      </c>
      <c r="D4799" s="80"/>
      <c r="E4799" s="80"/>
      <c r="F4799" s="80"/>
      <c r="G4799" s="162"/>
      <c r="H4799" s="64">
        <f>SUM(H4797:H4798)</f>
        <v>257250</v>
      </c>
    </row>
    <row r="4800" spans="3:11">
      <c r="C4800" s="72" t="s">
        <v>1217</v>
      </c>
      <c r="D4800" s="59" t="s">
        <v>1218</v>
      </c>
      <c r="E4800" s="73"/>
      <c r="F4800" s="73"/>
      <c r="G4800" s="73"/>
      <c r="H4800" s="73"/>
    </row>
    <row r="4801" spans="3:11">
      <c r="C4801" s="83" t="s">
        <v>1219</v>
      </c>
      <c r="D4801" s="489"/>
      <c r="E4801" s="489"/>
      <c r="F4801" s="489"/>
      <c r="G4801" s="162"/>
      <c r="H4801" s="303">
        <f>SUM(H4800:H4800)</f>
        <v>0</v>
      </c>
    </row>
    <row r="4802" spans="3:11">
      <c r="C4802" s="58" t="s">
        <v>1220</v>
      </c>
      <c r="D4802" s="69" t="s">
        <v>1221</v>
      </c>
      <c r="E4802" s="70"/>
      <c r="F4802" s="70"/>
      <c r="G4802" s="71"/>
      <c r="H4802" s="304">
        <f>H4801+H4799+H4796</f>
        <v>293605</v>
      </c>
      <c r="I4802" s="319"/>
    </row>
    <row r="4803" spans="3:11">
      <c r="C4803" s="58" t="s">
        <v>1222</v>
      </c>
      <c r="D4803" s="69" t="s">
        <v>1325</v>
      </c>
      <c r="E4803" s="70"/>
      <c r="F4803" s="71"/>
      <c r="G4803" s="95">
        <f>$M$9</f>
        <v>0.1</v>
      </c>
      <c r="H4803" s="64">
        <f>H4802*G4803</f>
        <v>29360.5</v>
      </c>
      <c r="I4803" s="319"/>
    </row>
    <row r="4804" spans="3:11">
      <c r="C4804" s="58" t="s">
        <v>1223</v>
      </c>
      <c r="D4804" s="69" t="s">
        <v>1224</v>
      </c>
      <c r="E4804" s="70"/>
      <c r="F4804" s="70"/>
      <c r="G4804" s="71"/>
      <c r="H4804" s="305">
        <f>SUM(H4802:H4803)</f>
        <v>322965.5</v>
      </c>
      <c r="I4804" s="319"/>
    </row>
    <row r="4806" spans="3:11">
      <c r="C4806" s="53" t="s">
        <v>6896</v>
      </c>
      <c r="D4806" s="366" t="s">
        <v>6897</v>
      </c>
      <c r="E4806" s="315"/>
      <c r="F4806" s="315"/>
      <c r="G4806" s="315"/>
      <c r="H4806" s="315"/>
      <c r="I4806" s="56">
        <f>ROUNDDOWN(H4821,-2)</f>
        <v>317100</v>
      </c>
      <c r="J4806" s="159"/>
      <c r="K4806" s="325"/>
    </row>
    <row r="4807" spans="3:11" ht="27.6">
      <c r="C4807" s="300" t="s">
        <v>1197</v>
      </c>
      <c r="D4807" s="300" t="s">
        <v>1198</v>
      </c>
      <c r="E4807" s="300" t="s">
        <v>1199</v>
      </c>
      <c r="F4807" s="300" t="s">
        <v>1200</v>
      </c>
      <c r="G4807" s="300" t="s">
        <v>1201</v>
      </c>
      <c r="H4807" s="300" t="s">
        <v>1202</v>
      </c>
    </row>
    <row r="4808" spans="3:11">
      <c r="C4808" s="72" t="s">
        <v>1203</v>
      </c>
      <c r="D4808" s="59" t="s">
        <v>1204</v>
      </c>
      <c r="E4808" s="73"/>
      <c r="F4808" s="73"/>
      <c r="G4808" s="73"/>
      <c r="H4808" s="73"/>
    </row>
    <row r="4809" spans="3:11">
      <c r="C4809" s="301">
        <v>1</v>
      </c>
      <c r="D4809" s="59" t="s">
        <v>5</v>
      </c>
      <c r="E4809" s="302" t="s">
        <v>6</v>
      </c>
      <c r="F4809" s="74">
        <v>9.5000000000000001E-2</v>
      </c>
      <c r="G4809" s="64">
        <f>VLOOKUP(D4809,upahbahan,3,FALSE)</f>
        <v>100000</v>
      </c>
      <c r="H4809" s="64">
        <f t="shared" ref="H4809:H4812" si="465">F4809*G4809</f>
        <v>9500</v>
      </c>
    </row>
    <row r="4810" spans="3:11">
      <c r="C4810" s="301">
        <v>2</v>
      </c>
      <c r="D4810" s="59" t="s">
        <v>17</v>
      </c>
      <c r="E4810" s="302" t="s">
        <v>6</v>
      </c>
      <c r="F4810" s="74">
        <v>0.159</v>
      </c>
      <c r="G4810" s="64">
        <f>VLOOKUP(D4810,upahbahan,3,FALSE)</f>
        <v>145000</v>
      </c>
      <c r="H4810" s="64">
        <f t="shared" si="465"/>
        <v>23055</v>
      </c>
    </row>
    <row r="4811" spans="3:11">
      <c r="C4811" s="301">
        <v>3</v>
      </c>
      <c r="D4811" s="59" t="s">
        <v>1314</v>
      </c>
      <c r="E4811" s="302" t="s">
        <v>6</v>
      </c>
      <c r="F4811" s="74">
        <v>1.6E-2</v>
      </c>
      <c r="G4811" s="64">
        <f>VLOOKUP(D4811,upahbahan,3,FALSE)</f>
        <v>175000</v>
      </c>
      <c r="H4811" s="64">
        <f t="shared" si="465"/>
        <v>2800</v>
      </c>
    </row>
    <row r="4812" spans="3:11">
      <c r="C4812" s="301">
        <v>4</v>
      </c>
      <c r="D4812" s="59" t="s">
        <v>19</v>
      </c>
      <c r="E4812" s="302" t="s">
        <v>6</v>
      </c>
      <c r="F4812" s="74">
        <v>5.0000000000000001E-3</v>
      </c>
      <c r="G4812" s="64">
        <f>VLOOKUP(D4812,upahbahan,3,FALSE)</f>
        <v>200000</v>
      </c>
      <c r="H4812" s="64">
        <f t="shared" si="465"/>
        <v>1000</v>
      </c>
    </row>
    <row r="4813" spans="3:11">
      <c r="C4813" s="83" t="s">
        <v>1210</v>
      </c>
      <c r="D4813" s="80"/>
      <c r="E4813" s="80"/>
      <c r="F4813" s="187"/>
      <c r="G4813" s="218"/>
      <c r="H4813" s="64">
        <f>SUM(H4809:H4812)</f>
        <v>36355</v>
      </c>
      <c r="I4813" s="219"/>
    </row>
    <row r="4814" spans="3:11">
      <c r="C4814" s="72" t="s">
        <v>1211</v>
      </c>
      <c r="D4814" s="59" t="s">
        <v>1212</v>
      </c>
      <c r="E4814" s="73"/>
      <c r="F4814" s="205"/>
      <c r="G4814" s="73"/>
      <c r="H4814" s="73"/>
    </row>
    <row r="4815" spans="3:11" ht="18" customHeight="1">
      <c r="C4815" s="301">
        <v>1</v>
      </c>
      <c r="D4815" s="59" t="s">
        <v>6898</v>
      </c>
      <c r="E4815" s="302" t="s">
        <v>136</v>
      </c>
      <c r="F4815" s="74">
        <v>1.05</v>
      </c>
      <c r="G4815" s="64">
        <f>VLOOKUP(D4815,upahbahan,3,FALSE)</f>
        <v>240000</v>
      </c>
      <c r="H4815" s="64">
        <f t="shared" ref="H4815" si="466">F4815*G4815</f>
        <v>252000</v>
      </c>
    </row>
    <row r="4816" spans="3:11">
      <c r="C4816" s="83" t="s">
        <v>1216</v>
      </c>
      <c r="D4816" s="80"/>
      <c r="E4816" s="80"/>
      <c r="F4816" s="80"/>
      <c r="G4816" s="162"/>
      <c r="H4816" s="64">
        <f>SUM(H4814:H4815)</f>
        <v>252000</v>
      </c>
    </row>
    <row r="4817" spans="3:11">
      <c r="C4817" s="72" t="s">
        <v>1217</v>
      </c>
      <c r="D4817" s="59" t="s">
        <v>1218</v>
      </c>
      <c r="E4817" s="73"/>
      <c r="F4817" s="73"/>
      <c r="G4817" s="73"/>
      <c r="H4817" s="73"/>
    </row>
    <row r="4818" spans="3:11">
      <c r="C4818" s="83" t="s">
        <v>1219</v>
      </c>
      <c r="D4818" s="489"/>
      <c r="E4818" s="489"/>
      <c r="F4818" s="489"/>
      <c r="G4818" s="162"/>
      <c r="H4818" s="303">
        <f>SUM(H4817:H4817)</f>
        <v>0</v>
      </c>
    </row>
    <row r="4819" spans="3:11">
      <c r="C4819" s="58" t="s">
        <v>1220</v>
      </c>
      <c r="D4819" s="69" t="s">
        <v>1221</v>
      </c>
      <c r="E4819" s="70"/>
      <c r="F4819" s="70"/>
      <c r="G4819" s="71"/>
      <c r="H4819" s="304">
        <f>H4818+H4816+H4813</f>
        <v>288355</v>
      </c>
      <c r="I4819" s="319"/>
    </row>
    <row r="4820" spans="3:11">
      <c r="C4820" s="58" t="s">
        <v>1222</v>
      </c>
      <c r="D4820" s="69" t="s">
        <v>1325</v>
      </c>
      <c r="E4820" s="70"/>
      <c r="F4820" s="71"/>
      <c r="G4820" s="95">
        <f>$M$9</f>
        <v>0.1</v>
      </c>
      <c r="H4820" s="64">
        <f>H4819*G4820</f>
        <v>28835.5</v>
      </c>
      <c r="I4820" s="319"/>
    </row>
    <row r="4821" spans="3:11">
      <c r="C4821" s="58" t="s">
        <v>1223</v>
      </c>
      <c r="D4821" s="69" t="s">
        <v>1224</v>
      </c>
      <c r="E4821" s="70"/>
      <c r="F4821" s="70"/>
      <c r="G4821" s="71"/>
      <c r="H4821" s="305">
        <f>SUM(H4819:H4820)</f>
        <v>317190.5</v>
      </c>
      <c r="I4821" s="319"/>
    </row>
    <row r="4823" spans="3:11">
      <c r="C4823" s="53" t="s">
        <v>6899</v>
      </c>
      <c r="D4823" s="366" t="s">
        <v>6900</v>
      </c>
      <c r="E4823" s="315"/>
      <c r="F4823" s="315"/>
      <c r="G4823" s="315"/>
      <c r="H4823" s="315"/>
      <c r="I4823" s="56">
        <f>ROUNDDOWN(H4838,-2)</f>
        <v>374900</v>
      </c>
      <c r="J4823" s="159"/>
      <c r="K4823" s="325"/>
    </row>
    <row r="4824" spans="3:11" ht="27.6">
      <c r="C4824" s="300" t="s">
        <v>1197</v>
      </c>
      <c r="D4824" s="300" t="s">
        <v>1198</v>
      </c>
      <c r="E4824" s="300" t="s">
        <v>1199</v>
      </c>
      <c r="F4824" s="300" t="s">
        <v>1200</v>
      </c>
      <c r="G4824" s="300" t="s">
        <v>1201</v>
      </c>
      <c r="H4824" s="300" t="s">
        <v>1202</v>
      </c>
    </row>
    <row r="4825" spans="3:11">
      <c r="C4825" s="72" t="s">
        <v>1203</v>
      </c>
      <c r="D4825" s="59" t="s">
        <v>1204</v>
      </c>
      <c r="E4825" s="73"/>
      <c r="F4825" s="73"/>
      <c r="G4825" s="73"/>
      <c r="H4825" s="73"/>
    </row>
    <row r="4826" spans="3:11">
      <c r="C4826" s="301">
        <v>1</v>
      </c>
      <c r="D4826" s="59" t="s">
        <v>5</v>
      </c>
      <c r="E4826" s="302" t="s">
        <v>6</v>
      </c>
      <c r="F4826" s="74">
        <v>9.5000000000000001E-2</v>
      </c>
      <c r="G4826" s="64">
        <f>VLOOKUP(D4826,upahbahan,3,FALSE)</f>
        <v>100000</v>
      </c>
      <c r="H4826" s="64">
        <f t="shared" ref="H4826:H4829" si="467">F4826*G4826</f>
        <v>9500</v>
      </c>
    </row>
    <row r="4827" spans="3:11">
      <c r="C4827" s="301">
        <v>2</v>
      </c>
      <c r="D4827" s="59" t="s">
        <v>17</v>
      </c>
      <c r="E4827" s="302" t="s">
        <v>6</v>
      </c>
      <c r="F4827" s="74">
        <v>0.159</v>
      </c>
      <c r="G4827" s="64">
        <f>VLOOKUP(D4827,upahbahan,3,FALSE)</f>
        <v>145000</v>
      </c>
      <c r="H4827" s="64">
        <f t="shared" si="467"/>
        <v>23055</v>
      </c>
    </row>
    <row r="4828" spans="3:11">
      <c r="C4828" s="301">
        <v>3</v>
      </c>
      <c r="D4828" s="59" t="s">
        <v>1314</v>
      </c>
      <c r="E4828" s="302" t="s">
        <v>6</v>
      </c>
      <c r="F4828" s="74">
        <v>1.6E-2</v>
      </c>
      <c r="G4828" s="64">
        <f>VLOOKUP(D4828,upahbahan,3,FALSE)</f>
        <v>175000</v>
      </c>
      <c r="H4828" s="64">
        <f t="shared" si="467"/>
        <v>2800</v>
      </c>
    </row>
    <row r="4829" spans="3:11">
      <c r="C4829" s="301">
        <v>4</v>
      </c>
      <c r="D4829" s="59" t="s">
        <v>19</v>
      </c>
      <c r="E4829" s="302" t="s">
        <v>6</v>
      </c>
      <c r="F4829" s="74">
        <v>5.0000000000000001E-3</v>
      </c>
      <c r="G4829" s="64">
        <f>VLOOKUP(D4829,upahbahan,3,FALSE)</f>
        <v>200000</v>
      </c>
      <c r="H4829" s="64">
        <f t="shared" si="467"/>
        <v>1000</v>
      </c>
    </row>
    <row r="4830" spans="3:11">
      <c r="C4830" s="83" t="s">
        <v>1210</v>
      </c>
      <c r="D4830" s="80"/>
      <c r="E4830" s="80"/>
      <c r="F4830" s="187"/>
      <c r="G4830" s="218"/>
      <c r="H4830" s="64">
        <f>SUM(H4826:H4829)</f>
        <v>36355</v>
      </c>
      <c r="I4830" s="219"/>
    </row>
    <row r="4831" spans="3:11">
      <c r="C4831" s="72" t="s">
        <v>1211</v>
      </c>
      <c r="D4831" s="59" t="s">
        <v>1212</v>
      </c>
      <c r="E4831" s="73"/>
      <c r="F4831" s="205"/>
      <c r="G4831" s="73"/>
      <c r="H4831" s="73"/>
    </row>
    <row r="4832" spans="3:11" ht="18" customHeight="1">
      <c r="C4832" s="301">
        <v>1</v>
      </c>
      <c r="D4832" s="59" t="s">
        <v>6901</v>
      </c>
      <c r="E4832" s="302" t="s">
        <v>136</v>
      </c>
      <c r="F4832" s="74">
        <v>1.05</v>
      </c>
      <c r="G4832" s="64">
        <f>VLOOKUP(D4832,upahbahan,3,FALSE)</f>
        <v>290000</v>
      </c>
      <c r="H4832" s="64">
        <f t="shared" ref="H4832" si="468">F4832*G4832</f>
        <v>304500</v>
      </c>
    </row>
    <row r="4833" spans="3:11">
      <c r="C4833" s="83" t="s">
        <v>1216</v>
      </c>
      <c r="D4833" s="80"/>
      <c r="E4833" s="80"/>
      <c r="F4833" s="80"/>
      <c r="G4833" s="162"/>
      <c r="H4833" s="64">
        <f>SUM(H4831:H4832)</f>
        <v>304500</v>
      </c>
    </row>
    <row r="4834" spans="3:11">
      <c r="C4834" s="72" t="s">
        <v>1217</v>
      </c>
      <c r="D4834" s="59" t="s">
        <v>1218</v>
      </c>
      <c r="E4834" s="73"/>
      <c r="F4834" s="73"/>
      <c r="G4834" s="73"/>
      <c r="H4834" s="73"/>
    </row>
    <row r="4835" spans="3:11">
      <c r="C4835" s="83" t="s">
        <v>1219</v>
      </c>
      <c r="D4835" s="489"/>
      <c r="E4835" s="489"/>
      <c r="F4835" s="489"/>
      <c r="G4835" s="162"/>
      <c r="H4835" s="303">
        <f>SUM(H4834:H4834)</f>
        <v>0</v>
      </c>
    </row>
    <row r="4836" spans="3:11">
      <c r="C4836" s="58" t="s">
        <v>1220</v>
      </c>
      <c r="D4836" s="69" t="s">
        <v>1221</v>
      </c>
      <c r="E4836" s="70"/>
      <c r="F4836" s="70"/>
      <c r="G4836" s="71"/>
      <c r="H4836" s="304">
        <f>H4835+H4833+H4830</f>
        <v>340855</v>
      </c>
      <c r="I4836" s="319"/>
    </row>
    <row r="4837" spans="3:11">
      <c r="C4837" s="58" t="s">
        <v>1222</v>
      </c>
      <c r="D4837" s="69" t="s">
        <v>1325</v>
      </c>
      <c r="E4837" s="70"/>
      <c r="F4837" s="71"/>
      <c r="G4837" s="95">
        <f>$M$9</f>
        <v>0.1</v>
      </c>
      <c r="H4837" s="64">
        <f>H4836*G4837</f>
        <v>34085.5</v>
      </c>
      <c r="I4837" s="319"/>
    </row>
    <row r="4838" spans="3:11">
      <c r="C4838" s="58" t="s">
        <v>1223</v>
      </c>
      <c r="D4838" s="69" t="s">
        <v>1224</v>
      </c>
      <c r="E4838" s="70"/>
      <c r="F4838" s="70"/>
      <c r="G4838" s="71"/>
      <c r="H4838" s="305">
        <f>SUM(H4836:H4837)</f>
        <v>374940.5</v>
      </c>
      <c r="I4838" s="319"/>
    </row>
    <row r="4840" spans="3:11">
      <c r="C4840" s="53" t="s">
        <v>6902</v>
      </c>
      <c r="D4840" s="366" t="s">
        <v>6903</v>
      </c>
      <c r="E4840" s="315"/>
      <c r="F4840" s="315"/>
      <c r="G4840" s="315"/>
      <c r="H4840" s="315"/>
      <c r="I4840" s="56">
        <f>ROUNDDOWN(H4855,-2)</f>
        <v>92900</v>
      </c>
      <c r="J4840" s="159"/>
      <c r="K4840" s="325"/>
    </row>
    <row r="4841" spans="3:11" ht="27.6">
      <c r="C4841" s="300" t="s">
        <v>1197</v>
      </c>
      <c r="D4841" s="300" t="s">
        <v>1198</v>
      </c>
      <c r="E4841" s="300" t="s">
        <v>1199</v>
      </c>
      <c r="F4841" s="300" t="s">
        <v>1200</v>
      </c>
      <c r="G4841" s="300" t="s">
        <v>1201</v>
      </c>
      <c r="H4841" s="300" t="s">
        <v>1202</v>
      </c>
    </row>
    <row r="4842" spans="3:11">
      <c r="C4842" s="72" t="s">
        <v>1203</v>
      </c>
      <c r="D4842" s="59" t="s">
        <v>1204</v>
      </c>
      <c r="E4842" s="73"/>
      <c r="F4842" s="73"/>
      <c r="G4842" s="73"/>
      <c r="H4842" s="73"/>
    </row>
    <row r="4843" spans="3:11">
      <c r="C4843" s="301">
        <v>1</v>
      </c>
      <c r="D4843" s="59" t="s">
        <v>5</v>
      </c>
      <c r="E4843" s="302" t="s">
        <v>6</v>
      </c>
      <c r="F4843" s="74">
        <v>6.4000000000000001E-2</v>
      </c>
      <c r="G4843" s="64">
        <f>VLOOKUP(D4843,upahbahan,3,FALSE)</f>
        <v>100000</v>
      </c>
      <c r="H4843" s="64">
        <f t="shared" ref="H4843:H4846" si="469">F4843*G4843</f>
        <v>6400</v>
      </c>
    </row>
    <row r="4844" spans="3:11">
      <c r="C4844" s="301">
        <v>2</v>
      </c>
      <c r="D4844" s="59" t="s">
        <v>17</v>
      </c>
      <c r="E4844" s="302" t="s">
        <v>6</v>
      </c>
      <c r="F4844" s="74">
        <v>0.107</v>
      </c>
      <c r="G4844" s="64">
        <f>VLOOKUP(D4844,upahbahan,3,FALSE)</f>
        <v>145000</v>
      </c>
      <c r="H4844" s="64">
        <f t="shared" si="469"/>
        <v>15515</v>
      </c>
    </row>
    <row r="4845" spans="3:11">
      <c r="C4845" s="301">
        <v>3</v>
      </c>
      <c r="D4845" s="59" t="s">
        <v>1314</v>
      </c>
      <c r="E4845" s="302" t="s">
        <v>6</v>
      </c>
      <c r="F4845" s="74">
        <v>1.0999999999999999E-2</v>
      </c>
      <c r="G4845" s="64">
        <f>VLOOKUP(D4845,upahbahan,3,FALSE)</f>
        <v>175000</v>
      </c>
      <c r="H4845" s="64">
        <f t="shared" si="469"/>
        <v>1925</v>
      </c>
    </row>
    <row r="4846" spans="3:11">
      <c r="C4846" s="301">
        <v>4</v>
      </c>
      <c r="D4846" s="59" t="s">
        <v>19</v>
      </c>
      <c r="E4846" s="302" t="s">
        <v>6</v>
      </c>
      <c r="F4846" s="74">
        <v>4.0000000000000001E-3</v>
      </c>
      <c r="G4846" s="64">
        <f>VLOOKUP(D4846,upahbahan,3,FALSE)</f>
        <v>200000</v>
      </c>
      <c r="H4846" s="64">
        <f t="shared" si="469"/>
        <v>800</v>
      </c>
    </row>
    <row r="4847" spans="3:11">
      <c r="C4847" s="83" t="s">
        <v>1210</v>
      </c>
      <c r="D4847" s="80"/>
      <c r="E4847" s="80"/>
      <c r="F4847" s="187"/>
      <c r="G4847" s="218"/>
      <c r="H4847" s="64">
        <f>SUM(H4843:H4846)</f>
        <v>24640</v>
      </c>
      <c r="I4847" s="219"/>
    </row>
    <row r="4848" spans="3:11">
      <c r="C4848" s="72" t="s">
        <v>1211</v>
      </c>
      <c r="D4848" s="59" t="s">
        <v>1212</v>
      </c>
      <c r="E4848" s="73"/>
      <c r="F4848" s="205"/>
      <c r="G4848" s="73"/>
      <c r="H4848" s="73"/>
    </row>
    <row r="4849" spans="3:11" ht="18" customHeight="1">
      <c r="C4849" s="301">
        <v>1</v>
      </c>
      <c r="D4849" s="59" t="s">
        <v>6904</v>
      </c>
      <c r="E4849" s="302" t="s">
        <v>136</v>
      </c>
      <c r="F4849" s="74">
        <v>1.05</v>
      </c>
      <c r="G4849" s="64">
        <f>VLOOKUP(D4849,upahbahan,3,FALSE)</f>
        <v>57000</v>
      </c>
      <c r="H4849" s="64">
        <f t="shared" ref="H4849" si="470">F4849*G4849</f>
        <v>59850</v>
      </c>
    </row>
    <row r="4850" spans="3:11">
      <c r="C4850" s="83" t="s">
        <v>1216</v>
      </c>
      <c r="D4850" s="80"/>
      <c r="E4850" s="80"/>
      <c r="F4850" s="80"/>
      <c r="G4850" s="162"/>
      <c r="H4850" s="64">
        <f>SUM(H4848:H4849)</f>
        <v>59850</v>
      </c>
    </row>
    <row r="4851" spans="3:11">
      <c r="C4851" s="72" t="s">
        <v>1217</v>
      </c>
      <c r="D4851" s="59" t="s">
        <v>1218</v>
      </c>
      <c r="E4851" s="73"/>
      <c r="F4851" s="73"/>
      <c r="G4851" s="73"/>
      <c r="H4851" s="73"/>
    </row>
    <row r="4852" spans="3:11">
      <c r="C4852" s="83" t="s">
        <v>1219</v>
      </c>
      <c r="D4852" s="489"/>
      <c r="E4852" s="489"/>
      <c r="F4852" s="489"/>
      <c r="G4852" s="162"/>
      <c r="H4852" s="303">
        <f>SUM(H4851:H4851)</f>
        <v>0</v>
      </c>
    </row>
    <row r="4853" spans="3:11">
      <c r="C4853" s="58" t="s">
        <v>1220</v>
      </c>
      <c r="D4853" s="69" t="s">
        <v>1221</v>
      </c>
      <c r="E4853" s="70"/>
      <c r="F4853" s="70"/>
      <c r="G4853" s="71"/>
      <c r="H4853" s="304">
        <f>H4852+H4850+H4847</f>
        <v>84490</v>
      </c>
      <c r="I4853" s="319"/>
    </row>
    <row r="4854" spans="3:11">
      <c r="C4854" s="58" t="s">
        <v>1222</v>
      </c>
      <c r="D4854" s="69" t="s">
        <v>1325</v>
      </c>
      <c r="E4854" s="70"/>
      <c r="F4854" s="71"/>
      <c r="G4854" s="95">
        <f>$M$9</f>
        <v>0.1</v>
      </c>
      <c r="H4854" s="64">
        <f>H4853*G4854</f>
        <v>8449</v>
      </c>
      <c r="I4854" s="319"/>
    </row>
    <row r="4855" spans="3:11">
      <c r="C4855" s="58" t="s">
        <v>1223</v>
      </c>
      <c r="D4855" s="69" t="s">
        <v>1224</v>
      </c>
      <c r="E4855" s="70"/>
      <c r="F4855" s="70"/>
      <c r="G4855" s="71"/>
      <c r="H4855" s="305">
        <f>SUM(H4853:H4854)</f>
        <v>92939</v>
      </c>
      <c r="I4855" s="319"/>
    </row>
    <row r="4857" spans="3:11">
      <c r="C4857" s="53" t="s">
        <v>6905</v>
      </c>
      <c r="D4857" s="366" t="s">
        <v>6906</v>
      </c>
      <c r="E4857" s="315"/>
      <c r="F4857" s="315"/>
      <c r="G4857" s="315"/>
      <c r="H4857" s="315"/>
      <c r="I4857" s="56">
        <f>ROUNDDOWN(H4872,-2)</f>
        <v>96400</v>
      </c>
      <c r="J4857" s="159"/>
      <c r="K4857" s="325"/>
    </row>
    <row r="4858" spans="3:11" ht="27.6">
      <c r="C4858" s="300" t="s">
        <v>1197</v>
      </c>
      <c r="D4858" s="300" t="s">
        <v>1198</v>
      </c>
      <c r="E4858" s="300" t="s">
        <v>1199</v>
      </c>
      <c r="F4858" s="300" t="s">
        <v>1200</v>
      </c>
      <c r="G4858" s="300" t="s">
        <v>1201</v>
      </c>
      <c r="H4858" s="300" t="s">
        <v>1202</v>
      </c>
    </row>
    <row r="4859" spans="3:11">
      <c r="C4859" s="72" t="s">
        <v>1203</v>
      </c>
      <c r="D4859" s="59" t="s">
        <v>1204</v>
      </c>
      <c r="E4859" s="73"/>
      <c r="F4859" s="73"/>
      <c r="G4859" s="73"/>
      <c r="H4859" s="73"/>
    </row>
    <row r="4860" spans="3:11">
      <c r="C4860" s="301">
        <v>1</v>
      </c>
      <c r="D4860" s="59" t="s">
        <v>5</v>
      </c>
      <c r="E4860" s="302" t="s">
        <v>6</v>
      </c>
      <c r="F4860" s="74">
        <v>6.4000000000000001E-2</v>
      </c>
      <c r="G4860" s="64">
        <f>VLOOKUP(D4860,upahbahan,3,FALSE)</f>
        <v>100000</v>
      </c>
      <c r="H4860" s="64">
        <f t="shared" ref="H4860:H4863" si="471">F4860*G4860</f>
        <v>6400</v>
      </c>
    </row>
    <row r="4861" spans="3:11">
      <c r="C4861" s="301">
        <v>2</v>
      </c>
      <c r="D4861" s="59" t="s">
        <v>17</v>
      </c>
      <c r="E4861" s="302" t="s">
        <v>6</v>
      </c>
      <c r="F4861" s="74">
        <v>0.107</v>
      </c>
      <c r="G4861" s="64">
        <f>VLOOKUP(D4861,upahbahan,3,FALSE)</f>
        <v>145000</v>
      </c>
      <c r="H4861" s="64">
        <f t="shared" si="471"/>
        <v>15515</v>
      </c>
    </row>
    <row r="4862" spans="3:11">
      <c r="C4862" s="301">
        <v>3</v>
      </c>
      <c r="D4862" s="59" t="s">
        <v>1314</v>
      </c>
      <c r="E4862" s="302" t="s">
        <v>6</v>
      </c>
      <c r="F4862" s="74">
        <v>1.0999999999999999E-2</v>
      </c>
      <c r="G4862" s="64">
        <f>VLOOKUP(D4862,upahbahan,3,FALSE)</f>
        <v>175000</v>
      </c>
      <c r="H4862" s="64">
        <f t="shared" si="471"/>
        <v>1925</v>
      </c>
    </row>
    <row r="4863" spans="3:11">
      <c r="C4863" s="301">
        <v>4</v>
      </c>
      <c r="D4863" s="59" t="s">
        <v>19</v>
      </c>
      <c r="E4863" s="302" t="s">
        <v>6</v>
      </c>
      <c r="F4863" s="74">
        <v>4.0000000000000001E-3</v>
      </c>
      <c r="G4863" s="64">
        <f>VLOOKUP(D4863,upahbahan,3,FALSE)</f>
        <v>200000</v>
      </c>
      <c r="H4863" s="64">
        <f t="shared" si="471"/>
        <v>800</v>
      </c>
    </row>
    <row r="4864" spans="3:11">
      <c r="C4864" s="83" t="s">
        <v>1210</v>
      </c>
      <c r="D4864" s="80"/>
      <c r="E4864" s="80"/>
      <c r="F4864" s="187"/>
      <c r="G4864" s="218"/>
      <c r="H4864" s="64">
        <f>SUM(H4860:H4863)</f>
        <v>24640</v>
      </c>
      <c r="I4864" s="219"/>
    </row>
    <row r="4865" spans="3:11">
      <c r="C4865" s="72" t="s">
        <v>1211</v>
      </c>
      <c r="D4865" s="59" t="s">
        <v>1212</v>
      </c>
      <c r="E4865" s="73"/>
      <c r="F4865" s="205"/>
      <c r="G4865" s="73"/>
      <c r="H4865" s="73"/>
    </row>
    <row r="4866" spans="3:11" ht="18" customHeight="1">
      <c r="C4866" s="301">
        <v>1</v>
      </c>
      <c r="D4866" s="59" t="s">
        <v>6907</v>
      </c>
      <c r="E4866" s="302" t="s">
        <v>136</v>
      </c>
      <c r="F4866" s="74">
        <v>1.05</v>
      </c>
      <c r="G4866" s="64">
        <f>VLOOKUP(D4866,upahbahan,3,FALSE)</f>
        <v>60000</v>
      </c>
      <c r="H4866" s="64">
        <f t="shared" ref="H4866" si="472">F4866*G4866</f>
        <v>63000</v>
      </c>
    </row>
    <row r="4867" spans="3:11">
      <c r="C4867" s="83" t="s">
        <v>1216</v>
      </c>
      <c r="D4867" s="80"/>
      <c r="E4867" s="80"/>
      <c r="F4867" s="80"/>
      <c r="G4867" s="162"/>
      <c r="H4867" s="64">
        <f>SUM(H4865:H4866)</f>
        <v>63000</v>
      </c>
    </row>
    <row r="4868" spans="3:11">
      <c r="C4868" s="72" t="s">
        <v>1217</v>
      </c>
      <c r="D4868" s="59" t="s">
        <v>1218</v>
      </c>
      <c r="E4868" s="73"/>
      <c r="F4868" s="73"/>
      <c r="G4868" s="73"/>
      <c r="H4868" s="73"/>
    </row>
    <row r="4869" spans="3:11">
      <c r="C4869" s="83" t="s">
        <v>1219</v>
      </c>
      <c r="D4869" s="489"/>
      <c r="E4869" s="489"/>
      <c r="F4869" s="489"/>
      <c r="G4869" s="162"/>
      <c r="H4869" s="303">
        <f>SUM(H4868:H4868)</f>
        <v>0</v>
      </c>
    </row>
    <row r="4870" spans="3:11">
      <c r="C4870" s="58" t="s">
        <v>1220</v>
      </c>
      <c r="D4870" s="69" t="s">
        <v>1221</v>
      </c>
      <c r="E4870" s="70"/>
      <c r="F4870" s="70"/>
      <c r="G4870" s="71"/>
      <c r="H4870" s="304">
        <f>H4869+H4867+H4864</f>
        <v>87640</v>
      </c>
      <c r="I4870" s="319"/>
    </row>
    <row r="4871" spans="3:11">
      <c r="C4871" s="58" t="s">
        <v>1222</v>
      </c>
      <c r="D4871" s="69" t="s">
        <v>1325</v>
      </c>
      <c r="E4871" s="70"/>
      <c r="F4871" s="71"/>
      <c r="G4871" s="95">
        <f>$M$9</f>
        <v>0.1</v>
      </c>
      <c r="H4871" s="64">
        <f>H4870*G4871</f>
        <v>8764</v>
      </c>
      <c r="I4871" s="319"/>
    </row>
    <row r="4872" spans="3:11">
      <c r="C4872" s="58" t="s">
        <v>1223</v>
      </c>
      <c r="D4872" s="69" t="s">
        <v>1224</v>
      </c>
      <c r="E4872" s="70"/>
      <c r="F4872" s="70"/>
      <c r="G4872" s="71"/>
      <c r="H4872" s="305">
        <f>SUM(H4870:H4871)</f>
        <v>96404</v>
      </c>
      <c r="I4872" s="319"/>
    </row>
    <row r="4874" spans="3:11">
      <c r="C4874" s="53" t="s">
        <v>6908</v>
      </c>
      <c r="D4874" s="366" t="s">
        <v>6909</v>
      </c>
      <c r="E4874" s="315"/>
      <c r="F4874" s="315"/>
      <c r="G4874" s="315"/>
      <c r="H4874" s="315"/>
      <c r="I4874" s="56">
        <f>ROUNDDOWN(H4889,-2)</f>
        <v>229200</v>
      </c>
      <c r="J4874" s="159"/>
      <c r="K4874" s="325"/>
    </row>
    <row r="4875" spans="3:11" ht="27.6">
      <c r="C4875" s="300" t="s">
        <v>1197</v>
      </c>
      <c r="D4875" s="300" t="s">
        <v>1198</v>
      </c>
      <c r="E4875" s="300" t="s">
        <v>1199</v>
      </c>
      <c r="F4875" s="300" t="s">
        <v>1200</v>
      </c>
      <c r="G4875" s="300" t="s">
        <v>1201</v>
      </c>
      <c r="H4875" s="300" t="s">
        <v>1202</v>
      </c>
    </row>
    <row r="4876" spans="3:11">
      <c r="C4876" s="72" t="s">
        <v>1203</v>
      </c>
      <c r="D4876" s="59" t="s">
        <v>1204</v>
      </c>
      <c r="E4876" s="73"/>
      <c r="F4876" s="73"/>
      <c r="G4876" s="73"/>
      <c r="H4876" s="73"/>
    </row>
    <row r="4877" spans="3:11">
      <c r="C4877" s="301">
        <v>1</v>
      </c>
      <c r="D4877" s="59" t="s">
        <v>5</v>
      </c>
      <c r="E4877" s="302" t="s">
        <v>6</v>
      </c>
      <c r="F4877" s="74">
        <v>6.4000000000000001E-2</v>
      </c>
      <c r="G4877" s="64">
        <f>VLOOKUP(D4877,upahbahan,3,FALSE)</f>
        <v>100000</v>
      </c>
      <c r="H4877" s="64">
        <f t="shared" ref="H4877:H4880" si="473">F4877*G4877</f>
        <v>6400</v>
      </c>
    </row>
    <row r="4878" spans="3:11">
      <c r="C4878" s="301">
        <v>2</v>
      </c>
      <c r="D4878" s="59" t="s">
        <v>17</v>
      </c>
      <c r="E4878" s="302" t="s">
        <v>6</v>
      </c>
      <c r="F4878" s="74">
        <v>0.107</v>
      </c>
      <c r="G4878" s="64">
        <f>VLOOKUP(D4878,upahbahan,3,FALSE)</f>
        <v>145000</v>
      </c>
      <c r="H4878" s="64">
        <f t="shared" si="473"/>
        <v>15515</v>
      </c>
    </row>
    <row r="4879" spans="3:11">
      <c r="C4879" s="301">
        <v>3</v>
      </c>
      <c r="D4879" s="59" t="s">
        <v>1314</v>
      </c>
      <c r="E4879" s="302" t="s">
        <v>6</v>
      </c>
      <c r="F4879" s="74">
        <v>1.0999999999999999E-2</v>
      </c>
      <c r="G4879" s="64">
        <f>VLOOKUP(D4879,upahbahan,3,FALSE)</f>
        <v>175000</v>
      </c>
      <c r="H4879" s="64">
        <f t="shared" si="473"/>
        <v>1925</v>
      </c>
    </row>
    <row r="4880" spans="3:11">
      <c r="C4880" s="301">
        <v>4</v>
      </c>
      <c r="D4880" s="59" t="s">
        <v>19</v>
      </c>
      <c r="E4880" s="302" t="s">
        <v>6</v>
      </c>
      <c r="F4880" s="74">
        <v>4.0000000000000001E-3</v>
      </c>
      <c r="G4880" s="64">
        <f>VLOOKUP(D4880,upahbahan,3,FALSE)</f>
        <v>200000</v>
      </c>
      <c r="H4880" s="64">
        <f t="shared" si="473"/>
        <v>800</v>
      </c>
    </row>
    <row r="4881" spans="3:11">
      <c r="C4881" s="83" t="s">
        <v>1210</v>
      </c>
      <c r="D4881" s="80"/>
      <c r="E4881" s="80"/>
      <c r="F4881" s="187"/>
      <c r="G4881" s="218"/>
      <c r="H4881" s="64">
        <f>SUM(H4877:H4880)</f>
        <v>24640</v>
      </c>
      <c r="I4881" s="219"/>
    </row>
    <row r="4882" spans="3:11">
      <c r="C4882" s="72" t="s">
        <v>1211</v>
      </c>
      <c r="D4882" s="59" t="s">
        <v>1212</v>
      </c>
      <c r="E4882" s="73"/>
      <c r="F4882" s="205"/>
      <c r="G4882" s="73"/>
      <c r="H4882" s="73"/>
    </row>
    <row r="4883" spans="3:11" ht="18" customHeight="1">
      <c r="C4883" s="301">
        <v>1</v>
      </c>
      <c r="D4883" s="59" t="s">
        <v>6910</v>
      </c>
      <c r="E4883" s="302" t="s">
        <v>136</v>
      </c>
      <c r="F4883" s="74">
        <v>1.05</v>
      </c>
      <c r="G4883" s="64">
        <f>VLOOKUP(D4883,upahbahan,3,FALSE)</f>
        <v>175000</v>
      </c>
      <c r="H4883" s="64">
        <f t="shared" ref="H4883" si="474">F4883*G4883</f>
        <v>183750</v>
      </c>
    </row>
    <row r="4884" spans="3:11">
      <c r="C4884" s="83" t="s">
        <v>1216</v>
      </c>
      <c r="D4884" s="80"/>
      <c r="E4884" s="80"/>
      <c r="F4884" s="80"/>
      <c r="G4884" s="162"/>
      <c r="H4884" s="64">
        <f>SUM(H4882:H4883)</f>
        <v>183750</v>
      </c>
    </row>
    <row r="4885" spans="3:11">
      <c r="C4885" s="72" t="s">
        <v>1217</v>
      </c>
      <c r="D4885" s="59" t="s">
        <v>1218</v>
      </c>
      <c r="E4885" s="73"/>
      <c r="F4885" s="73"/>
      <c r="G4885" s="73"/>
      <c r="H4885" s="73"/>
    </row>
    <row r="4886" spans="3:11">
      <c r="C4886" s="83" t="s">
        <v>1219</v>
      </c>
      <c r="D4886" s="489"/>
      <c r="E4886" s="489"/>
      <c r="F4886" s="489"/>
      <c r="G4886" s="162"/>
      <c r="H4886" s="303">
        <f>SUM(H4885:H4885)</f>
        <v>0</v>
      </c>
    </row>
    <row r="4887" spans="3:11">
      <c r="C4887" s="58" t="s">
        <v>1220</v>
      </c>
      <c r="D4887" s="69" t="s">
        <v>1221</v>
      </c>
      <c r="E4887" s="70"/>
      <c r="F4887" s="70"/>
      <c r="G4887" s="71"/>
      <c r="H4887" s="304">
        <f>H4886+H4884+H4881</f>
        <v>208390</v>
      </c>
      <c r="I4887" s="319"/>
    </row>
    <row r="4888" spans="3:11">
      <c r="C4888" s="58" t="s">
        <v>1222</v>
      </c>
      <c r="D4888" s="69" t="s">
        <v>1325</v>
      </c>
      <c r="E4888" s="70"/>
      <c r="F4888" s="71"/>
      <c r="G4888" s="95">
        <f>$M$9</f>
        <v>0.1</v>
      </c>
      <c r="H4888" s="64">
        <f>H4887*G4888</f>
        <v>20839</v>
      </c>
      <c r="I4888" s="319"/>
    </row>
    <row r="4889" spans="3:11">
      <c r="C4889" s="58" t="s">
        <v>1223</v>
      </c>
      <c r="D4889" s="69" t="s">
        <v>1224</v>
      </c>
      <c r="E4889" s="70"/>
      <c r="F4889" s="70"/>
      <c r="G4889" s="71"/>
      <c r="H4889" s="305">
        <f>SUM(H4887:H4888)</f>
        <v>229229</v>
      </c>
      <c r="I4889" s="319"/>
    </row>
    <row r="4891" spans="3:11">
      <c r="C4891" s="53" t="s">
        <v>6911</v>
      </c>
      <c r="D4891" s="366" t="s">
        <v>6912</v>
      </c>
      <c r="E4891" s="315"/>
      <c r="F4891" s="315"/>
      <c r="G4891" s="315"/>
      <c r="H4891" s="315"/>
      <c r="I4891" s="56">
        <f>ROUNDDOWN(H4906,-2)</f>
        <v>183000</v>
      </c>
      <c r="J4891" s="159"/>
      <c r="K4891" s="325"/>
    </row>
    <row r="4892" spans="3:11" ht="27.6">
      <c r="C4892" s="300" t="s">
        <v>1197</v>
      </c>
      <c r="D4892" s="300" t="s">
        <v>1198</v>
      </c>
      <c r="E4892" s="300" t="s">
        <v>1199</v>
      </c>
      <c r="F4892" s="300" t="s">
        <v>1200</v>
      </c>
      <c r="G4892" s="300" t="s">
        <v>1201</v>
      </c>
      <c r="H4892" s="300" t="s">
        <v>1202</v>
      </c>
    </row>
    <row r="4893" spans="3:11">
      <c r="C4893" s="72" t="s">
        <v>1203</v>
      </c>
      <c r="D4893" s="59" t="s">
        <v>1204</v>
      </c>
      <c r="E4893" s="73"/>
      <c r="F4893" s="73"/>
      <c r="G4893" s="73"/>
      <c r="H4893" s="73"/>
    </row>
    <row r="4894" spans="3:11">
      <c r="C4894" s="301">
        <v>1</v>
      </c>
      <c r="D4894" s="59" t="s">
        <v>5</v>
      </c>
      <c r="E4894" s="302" t="s">
        <v>6</v>
      </c>
      <c r="F4894" s="74">
        <v>6.4000000000000001E-2</v>
      </c>
      <c r="G4894" s="64">
        <f>VLOOKUP(D4894,upahbahan,3,FALSE)</f>
        <v>100000</v>
      </c>
      <c r="H4894" s="64">
        <f t="shared" ref="H4894:H4897" si="475">F4894*G4894</f>
        <v>6400</v>
      </c>
    </row>
    <row r="4895" spans="3:11">
      <c r="C4895" s="301">
        <v>2</v>
      </c>
      <c r="D4895" s="59" t="s">
        <v>17</v>
      </c>
      <c r="E4895" s="302" t="s">
        <v>6</v>
      </c>
      <c r="F4895" s="74">
        <v>0.107</v>
      </c>
      <c r="G4895" s="64">
        <f>VLOOKUP(D4895,upahbahan,3,FALSE)</f>
        <v>145000</v>
      </c>
      <c r="H4895" s="64">
        <f t="shared" si="475"/>
        <v>15515</v>
      </c>
    </row>
    <row r="4896" spans="3:11">
      <c r="C4896" s="301">
        <v>3</v>
      </c>
      <c r="D4896" s="59" t="s">
        <v>1314</v>
      </c>
      <c r="E4896" s="302" t="s">
        <v>6</v>
      </c>
      <c r="F4896" s="74">
        <v>1.0999999999999999E-2</v>
      </c>
      <c r="G4896" s="64">
        <f>VLOOKUP(D4896,upahbahan,3,FALSE)</f>
        <v>175000</v>
      </c>
      <c r="H4896" s="64">
        <f t="shared" si="475"/>
        <v>1925</v>
      </c>
    </row>
    <row r="4897" spans="3:11">
      <c r="C4897" s="301">
        <v>4</v>
      </c>
      <c r="D4897" s="59" t="s">
        <v>19</v>
      </c>
      <c r="E4897" s="302" t="s">
        <v>6</v>
      </c>
      <c r="F4897" s="74">
        <v>4.0000000000000001E-3</v>
      </c>
      <c r="G4897" s="64">
        <f>VLOOKUP(D4897,upahbahan,3,FALSE)</f>
        <v>200000</v>
      </c>
      <c r="H4897" s="64">
        <f t="shared" si="475"/>
        <v>800</v>
      </c>
    </row>
    <row r="4898" spans="3:11">
      <c r="C4898" s="83" t="s">
        <v>1210</v>
      </c>
      <c r="D4898" s="80"/>
      <c r="E4898" s="80"/>
      <c r="F4898" s="187"/>
      <c r="G4898" s="218"/>
      <c r="H4898" s="64">
        <f>SUM(H4894:H4897)</f>
        <v>24640</v>
      </c>
      <c r="I4898" s="219"/>
    </row>
    <row r="4899" spans="3:11">
      <c r="C4899" s="72" t="s">
        <v>1211</v>
      </c>
      <c r="D4899" s="59" t="s">
        <v>1212</v>
      </c>
      <c r="E4899" s="73"/>
      <c r="F4899" s="205"/>
      <c r="G4899" s="73"/>
      <c r="H4899" s="73"/>
    </row>
    <row r="4900" spans="3:11" ht="18" customHeight="1">
      <c r="C4900" s="301">
        <v>1</v>
      </c>
      <c r="D4900" s="59" t="s">
        <v>6913</v>
      </c>
      <c r="E4900" s="302" t="s">
        <v>136</v>
      </c>
      <c r="F4900" s="74">
        <v>1.05</v>
      </c>
      <c r="G4900" s="64">
        <f>VLOOKUP(D4900,upahbahan,3,FALSE)</f>
        <v>135000</v>
      </c>
      <c r="H4900" s="64">
        <f t="shared" ref="H4900" si="476">F4900*G4900</f>
        <v>141750</v>
      </c>
    </row>
    <row r="4901" spans="3:11">
      <c r="C4901" s="83" t="s">
        <v>1216</v>
      </c>
      <c r="D4901" s="80"/>
      <c r="E4901" s="80"/>
      <c r="F4901" s="80"/>
      <c r="G4901" s="162"/>
      <c r="H4901" s="64">
        <f>SUM(H4899:H4900)</f>
        <v>141750</v>
      </c>
    </row>
    <row r="4902" spans="3:11">
      <c r="C4902" s="72" t="s">
        <v>1217</v>
      </c>
      <c r="D4902" s="59" t="s">
        <v>1218</v>
      </c>
      <c r="E4902" s="73"/>
      <c r="F4902" s="73"/>
      <c r="G4902" s="73"/>
      <c r="H4902" s="73"/>
    </row>
    <row r="4903" spans="3:11">
      <c r="C4903" s="83" t="s">
        <v>1219</v>
      </c>
      <c r="D4903" s="489"/>
      <c r="E4903" s="489"/>
      <c r="F4903" s="489"/>
      <c r="G4903" s="162"/>
      <c r="H4903" s="303">
        <f>SUM(H4902:H4902)</f>
        <v>0</v>
      </c>
    </row>
    <row r="4904" spans="3:11">
      <c r="C4904" s="58" t="s">
        <v>1220</v>
      </c>
      <c r="D4904" s="69" t="s">
        <v>1221</v>
      </c>
      <c r="E4904" s="70"/>
      <c r="F4904" s="70"/>
      <c r="G4904" s="71"/>
      <c r="H4904" s="304">
        <f>H4903+H4901+H4898</f>
        <v>166390</v>
      </c>
      <c r="I4904" s="319"/>
    </row>
    <row r="4905" spans="3:11">
      <c r="C4905" s="58" t="s">
        <v>1222</v>
      </c>
      <c r="D4905" s="69" t="s">
        <v>1325</v>
      </c>
      <c r="E4905" s="70"/>
      <c r="F4905" s="71"/>
      <c r="G4905" s="95">
        <f>$M$9</f>
        <v>0.1</v>
      </c>
      <c r="H4905" s="64">
        <f>H4904*G4905</f>
        <v>16639</v>
      </c>
      <c r="I4905" s="319"/>
    </row>
    <row r="4906" spans="3:11">
      <c r="C4906" s="58" t="s">
        <v>1223</v>
      </c>
      <c r="D4906" s="69" t="s">
        <v>1224</v>
      </c>
      <c r="E4906" s="70"/>
      <c r="F4906" s="70"/>
      <c r="G4906" s="71"/>
      <c r="H4906" s="305">
        <f>SUM(H4904:H4905)</f>
        <v>183029</v>
      </c>
      <c r="I4906" s="319"/>
    </row>
    <row r="4908" spans="3:11">
      <c r="C4908" s="53" t="s">
        <v>6914</v>
      </c>
      <c r="D4908" s="366" t="s">
        <v>6915</v>
      </c>
      <c r="E4908" s="315"/>
      <c r="F4908" s="315"/>
      <c r="G4908" s="315"/>
      <c r="H4908" s="315"/>
      <c r="I4908" s="56">
        <f>ROUNDDOWN(H4923,-2)</f>
        <v>125200</v>
      </c>
      <c r="J4908" s="159"/>
      <c r="K4908" s="325"/>
    </row>
    <row r="4909" spans="3:11" ht="27.6">
      <c r="C4909" s="300" t="s">
        <v>1197</v>
      </c>
      <c r="D4909" s="300" t="s">
        <v>1198</v>
      </c>
      <c r="E4909" s="300" t="s">
        <v>1199</v>
      </c>
      <c r="F4909" s="300" t="s">
        <v>1200</v>
      </c>
      <c r="G4909" s="300" t="s">
        <v>1201</v>
      </c>
      <c r="H4909" s="300" t="s">
        <v>1202</v>
      </c>
    </row>
    <row r="4910" spans="3:11">
      <c r="C4910" s="72" t="s">
        <v>1203</v>
      </c>
      <c r="D4910" s="59" t="s">
        <v>1204</v>
      </c>
      <c r="E4910" s="73"/>
      <c r="F4910" s="73"/>
      <c r="G4910" s="73"/>
      <c r="H4910" s="73"/>
    </row>
    <row r="4911" spans="3:11">
      <c r="C4911" s="301">
        <v>1</v>
      </c>
      <c r="D4911" s="59" t="s">
        <v>5</v>
      </c>
      <c r="E4911" s="302" t="s">
        <v>6</v>
      </c>
      <c r="F4911" s="74">
        <v>6.4000000000000001E-2</v>
      </c>
      <c r="G4911" s="64">
        <f>VLOOKUP(D4911,upahbahan,3,FALSE)</f>
        <v>100000</v>
      </c>
      <c r="H4911" s="64">
        <f t="shared" ref="H4911:H4914" si="477">F4911*G4911</f>
        <v>6400</v>
      </c>
    </row>
    <row r="4912" spans="3:11">
      <c r="C4912" s="301">
        <v>2</v>
      </c>
      <c r="D4912" s="59" t="s">
        <v>17</v>
      </c>
      <c r="E4912" s="302" t="s">
        <v>6</v>
      </c>
      <c r="F4912" s="74">
        <v>0.107</v>
      </c>
      <c r="G4912" s="64">
        <f>VLOOKUP(D4912,upahbahan,3,FALSE)</f>
        <v>145000</v>
      </c>
      <c r="H4912" s="64">
        <f t="shared" si="477"/>
        <v>15515</v>
      </c>
    </row>
    <row r="4913" spans="3:11">
      <c r="C4913" s="301">
        <v>3</v>
      </c>
      <c r="D4913" s="59" t="s">
        <v>1314</v>
      </c>
      <c r="E4913" s="302" t="s">
        <v>6</v>
      </c>
      <c r="F4913" s="74">
        <v>1.0999999999999999E-2</v>
      </c>
      <c r="G4913" s="64">
        <f>VLOOKUP(D4913,upahbahan,3,FALSE)</f>
        <v>175000</v>
      </c>
      <c r="H4913" s="64">
        <f t="shared" si="477"/>
        <v>1925</v>
      </c>
    </row>
    <row r="4914" spans="3:11">
      <c r="C4914" s="301">
        <v>4</v>
      </c>
      <c r="D4914" s="59" t="s">
        <v>19</v>
      </c>
      <c r="E4914" s="302" t="s">
        <v>6</v>
      </c>
      <c r="F4914" s="74">
        <v>4.0000000000000001E-3</v>
      </c>
      <c r="G4914" s="64">
        <f>VLOOKUP(D4914,upahbahan,3,FALSE)</f>
        <v>200000</v>
      </c>
      <c r="H4914" s="64">
        <f t="shared" si="477"/>
        <v>800</v>
      </c>
    </row>
    <row r="4915" spans="3:11">
      <c r="C4915" s="83" t="s">
        <v>1210</v>
      </c>
      <c r="D4915" s="80"/>
      <c r="E4915" s="80"/>
      <c r="F4915" s="187"/>
      <c r="G4915" s="218"/>
      <c r="H4915" s="64">
        <f>SUM(H4911:H4914)</f>
        <v>24640</v>
      </c>
      <c r="I4915" s="219"/>
    </row>
    <row r="4916" spans="3:11">
      <c r="C4916" s="72" t="s">
        <v>1211</v>
      </c>
      <c r="D4916" s="59" t="s">
        <v>1212</v>
      </c>
      <c r="E4916" s="73"/>
      <c r="F4916" s="205"/>
      <c r="G4916" s="73"/>
      <c r="H4916" s="73"/>
    </row>
    <row r="4917" spans="3:11" ht="18" customHeight="1">
      <c r="C4917" s="301">
        <v>1</v>
      </c>
      <c r="D4917" s="59" t="s">
        <v>6916</v>
      </c>
      <c r="E4917" s="302" t="s">
        <v>136</v>
      </c>
      <c r="F4917" s="74">
        <v>1.05</v>
      </c>
      <c r="G4917" s="64">
        <f>VLOOKUP(D4917,upahbahan,3,FALSE)</f>
        <v>85000</v>
      </c>
      <c r="H4917" s="64">
        <f t="shared" ref="H4917" si="478">F4917*G4917</f>
        <v>89250</v>
      </c>
    </row>
    <row r="4918" spans="3:11">
      <c r="C4918" s="83" t="s">
        <v>1216</v>
      </c>
      <c r="D4918" s="80"/>
      <c r="E4918" s="80"/>
      <c r="F4918" s="80"/>
      <c r="G4918" s="162"/>
      <c r="H4918" s="64">
        <f>SUM(H4916:H4917)</f>
        <v>89250</v>
      </c>
    </row>
    <row r="4919" spans="3:11">
      <c r="C4919" s="72" t="s">
        <v>1217</v>
      </c>
      <c r="D4919" s="59" t="s">
        <v>1218</v>
      </c>
      <c r="E4919" s="73"/>
      <c r="F4919" s="73"/>
      <c r="G4919" s="73"/>
      <c r="H4919" s="73"/>
    </row>
    <row r="4920" spans="3:11">
      <c r="C4920" s="83" t="s">
        <v>1219</v>
      </c>
      <c r="D4920" s="489"/>
      <c r="E4920" s="489"/>
      <c r="F4920" s="489"/>
      <c r="G4920" s="162"/>
      <c r="H4920" s="303">
        <f>SUM(H4919:H4919)</f>
        <v>0</v>
      </c>
    </row>
    <row r="4921" spans="3:11">
      <c r="C4921" s="58" t="s">
        <v>1220</v>
      </c>
      <c r="D4921" s="69" t="s">
        <v>1221</v>
      </c>
      <c r="E4921" s="70"/>
      <c r="F4921" s="70"/>
      <c r="G4921" s="71"/>
      <c r="H4921" s="304">
        <f>H4920+H4918+H4915</f>
        <v>113890</v>
      </c>
      <c r="I4921" s="319"/>
    </row>
    <row r="4922" spans="3:11">
      <c r="C4922" s="58" t="s">
        <v>1222</v>
      </c>
      <c r="D4922" s="69" t="s">
        <v>1325</v>
      </c>
      <c r="E4922" s="70"/>
      <c r="F4922" s="71"/>
      <c r="G4922" s="95">
        <f>$M$9</f>
        <v>0.1</v>
      </c>
      <c r="H4922" s="64">
        <f>H4921*G4922</f>
        <v>11389</v>
      </c>
      <c r="I4922" s="319"/>
    </row>
    <row r="4923" spans="3:11">
      <c r="C4923" s="58" t="s">
        <v>1223</v>
      </c>
      <c r="D4923" s="69" t="s">
        <v>1224</v>
      </c>
      <c r="E4923" s="70"/>
      <c r="F4923" s="70"/>
      <c r="G4923" s="71"/>
      <c r="H4923" s="305">
        <f>SUM(H4921:H4922)</f>
        <v>125279</v>
      </c>
      <c r="I4923" s="319"/>
    </row>
    <row r="4925" spans="3:11">
      <c r="C4925" s="53" t="s">
        <v>6917</v>
      </c>
      <c r="D4925" s="366" t="s">
        <v>6918</v>
      </c>
      <c r="E4925" s="315"/>
      <c r="F4925" s="315"/>
      <c r="G4925" s="315"/>
      <c r="H4925" s="315"/>
      <c r="I4925" s="56">
        <f>ROUNDDOWN(H4946,-2)</f>
        <v>186900</v>
      </c>
      <c r="J4925" s="159"/>
      <c r="K4925" s="325"/>
    </row>
    <row r="4926" spans="3:11" ht="27.6">
      <c r="C4926" s="300" t="s">
        <v>1197</v>
      </c>
      <c r="D4926" s="300" t="s">
        <v>1198</v>
      </c>
      <c r="E4926" s="300" t="s">
        <v>1199</v>
      </c>
      <c r="F4926" s="300" t="s">
        <v>1200</v>
      </c>
      <c r="G4926" s="300" t="s">
        <v>1201</v>
      </c>
      <c r="H4926" s="300" t="s">
        <v>1202</v>
      </c>
    </row>
    <row r="4927" spans="3:11">
      <c r="C4927" s="72" t="s">
        <v>1203</v>
      </c>
      <c r="D4927" s="59" t="s">
        <v>1204</v>
      </c>
      <c r="E4927" s="73"/>
      <c r="F4927" s="73"/>
      <c r="G4927" s="73"/>
      <c r="H4927" s="73"/>
    </row>
    <row r="4928" spans="3:11">
      <c r="C4928" s="301">
        <v>1</v>
      </c>
      <c r="D4928" s="59" t="s">
        <v>5</v>
      </c>
      <c r="E4928" s="302" t="s">
        <v>6</v>
      </c>
      <c r="F4928" s="74">
        <v>0.19</v>
      </c>
      <c r="G4928" s="64">
        <f>VLOOKUP(D4928,upahbahan,3,FALSE)</f>
        <v>100000</v>
      </c>
      <c r="H4928" s="64">
        <f t="shared" ref="H4928:H4931" si="479">F4928*G4928</f>
        <v>19000</v>
      </c>
    </row>
    <row r="4929" spans="3:9">
      <c r="C4929" s="301">
        <v>2</v>
      </c>
      <c r="D4929" s="59" t="s">
        <v>17</v>
      </c>
      <c r="E4929" s="302" t="s">
        <v>6</v>
      </c>
      <c r="F4929" s="74">
        <v>0.318</v>
      </c>
      <c r="G4929" s="64">
        <f>VLOOKUP(D4929,upahbahan,3,FALSE)</f>
        <v>145000</v>
      </c>
      <c r="H4929" s="64">
        <f t="shared" si="479"/>
        <v>46110</v>
      </c>
    </row>
    <row r="4930" spans="3:9">
      <c r="C4930" s="301">
        <v>3</v>
      </c>
      <c r="D4930" s="59" t="s">
        <v>1314</v>
      </c>
      <c r="E4930" s="302" t="s">
        <v>6</v>
      </c>
      <c r="F4930" s="74">
        <v>3.2000000000000001E-2</v>
      </c>
      <c r="G4930" s="64">
        <f>VLOOKUP(D4930,upahbahan,3,FALSE)</f>
        <v>175000</v>
      </c>
      <c r="H4930" s="64">
        <f t="shared" si="479"/>
        <v>5600</v>
      </c>
    </row>
    <row r="4931" spans="3:9">
      <c r="C4931" s="301">
        <v>4</v>
      </c>
      <c r="D4931" s="59" t="s">
        <v>19</v>
      </c>
      <c r="E4931" s="302" t="s">
        <v>6</v>
      </c>
      <c r="F4931" s="74">
        <v>1.0999999999999999E-2</v>
      </c>
      <c r="G4931" s="64">
        <f>VLOOKUP(D4931,upahbahan,3,FALSE)</f>
        <v>200000</v>
      </c>
      <c r="H4931" s="64">
        <f t="shared" si="479"/>
        <v>2200</v>
      </c>
    </row>
    <row r="4932" spans="3:9">
      <c r="C4932" s="83" t="s">
        <v>1210</v>
      </c>
      <c r="D4932" s="80"/>
      <c r="E4932" s="80"/>
      <c r="F4932" s="187"/>
      <c r="G4932" s="218"/>
      <c r="H4932" s="64">
        <f>SUM(H4928:H4931)</f>
        <v>72910</v>
      </c>
      <c r="I4932" s="219"/>
    </row>
    <row r="4933" spans="3:9">
      <c r="C4933" s="72" t="s">
        <v>1211</v>
      </c>
      <c r="D4933" s="59" t="s">
        <v>1212</v>
      </c>
      <c r="E4933" s="73"/>
      <c r="F4933" s="205"/>
      <c r="G4933" s="73"/>
      <c r="H4933" s="73"/>
    </row>
    <row r="4934" spans="3:9">
      <c r="C4934" s="72">
        <v>1</v>
      </c>
      <c r="D4934" s="59" t="s">
        <v>3411</v>
      </c>
      <c r="E4934" s="170" t="s">
        <v>1304</v>
      </c>
      <c r="F4934" s="171">
        <v>8.8000000000000007</v>
      </c>
      <c r="G4934" s="64">
        <f t="shared" ref="G4934:G4940" si="480">VLOOKUP(D4934,upahbahan,3,FALSE)</f>
        <v>4500</v>
      </c>
      <c r="H4934" s="64">
        <f t="shared" ref="H4934:H4940" si="481">F4934*G4934</f>
        <v>39600</v>
      </c>
    </row>
    <row r="4935" spans="3:9">
      <c r="C4935" s="72">
        <v>2</v>
      </c>
      <c r="D4935" s="59" t="s">
        <v>3578</v>
      </c>
      <c r="E4935" s="170" t="s">
        <v>1304</v>
      </c>
      <c r="F4935" s="171">
        <v>8.8000000000000007</v>
      </c>
      <c r="G4935" s="64">
        <f t="shared" si="480"/>
        <v>4000</v>
      </c>
      <c r="H4935" s="64">
        <f t="shared" si="481"/>
        <v>35200</v>
      </c>
    </row>
    <row r="4936" spans="3:9">
      <c r="C4936" s="72">
        <v>3</v>
      </c>
      <c r="D4936" s="59" t="s">
        <v>3576</v>
      </c>
      <c r="E4936" s="170" t="s">
        <v>44</v>
      </c>
      <c r="F4936" s="171">
        <v>1</v>
      </c>
      <c r="G4936" s="64">
        <f t="shared" si="480"/>
        <v>4000</v>
      </c>
      <c r="H4936" s="64">
        <f t="shared" si="481"/>
        <v>4000</v>
      </c>
    </row>
    <row r="4937" spans="3:9">
      <c r="C4937" s="72">
        <v>4</v>
      </c>
      <c r="D4937" s="59" t="s">
        <v>3577</v>
      </c>
      <c r="E4937" s="170" t="s">
        <v>44</v>
      </c>
      <c r="F4937" s="171">
        <v>5</v>
      </c>
      <c r="G4937" s="64">
        <f t="shared" si="480"/>
        <v>700</v>
      </c>
      <c r="H4937" s="64">
        <f t="shared" si="481"/>
        <v>3500</v>
      </c>
    </row>
    <row r="4938" spans="3:9">
      <c r="C4938" s="72">
        <v>5</v>
      </c>
      <c r="D4938" s="59" t="s">
        <v>6729</v>
      </c>
      <c r="E4938" s="170" t="s">
        <v>44</v>
      </c>
      <c r="F4938" s="171">
        <v>10</v>
      </c>
      <c r="G4938" s="64">
        <f t="shared" si="480"/>
        <v>900</v>
      </c>
      <c r="H4938" s="64">
        <f t="shared" si="481"/>
        <v>9000</v>
      </c>
    </row>
    <row r="4939" spans="3:9">
      <c r="C4939" s="72">
        <v>6</v>
      </c>
      <c r="D4939" s="59" t="s">
        <v>6731</v>
      </c>
      <c r="E4939" s="170" t="s">
        <v>44</v>
      </c>
      <c r="F4939" s="171">
        <v>1</v>
      </c>
      <c r="G4939" s="64">
        <f t="shared" si="480"/>
        <v>5400</v>
      </c>
      <c r="H4939" s="64">
        <f t="shared" si="481"/>
        <v>5400</v>
      </c>
    </row>
    <row r="4940" spans="3:9">
      <c r="C4940" s="72">
        <v>7</v>
      </c>
      <c r="D4940" s="59" t="s">
        <v>3581</v>
      </c>
      <c r="E4940" s="170" t="s">
        <v>44</v>
      </c>
      <c r="F4940" s="171">
        <v>15</v>
      </c>
      <c r="G4940" s="64">
        <f t="shared" si="480"/>
        <v>21.5</v>
      </c>
      <c r="H4940" s="64">
        <f t="shared" si="481"/>
        <v>322.5</v>
      </c>
    </row>
    <row r="4941" spans="3:9">
      <c r="C4941" s="83" t="s">
        <v>1216</v>
      </c>
      <c r="D4941" s="80"/>
      <c r="E4941" s="80"/>
      <c r="F4941" s="80"/>
      <c r="G4941" s="162"/>
      <c r="H4941" s="64">
        <f>SUM(H4933:H4940)</f>
        <v>97022.5</v>
      </c>
    </row>
    <row r="4942" spans="3:9">
      <c r="C4942" s="72" t="s">
        <v>1217</v>
      </c>
      <c r="D4942" s="59" t="s">
        <v>1218</v>
      </c>
      <c r="E4942" s="73"/>
      <c r="F4942" s="73"/>
      <c r="G4942" s="73"/>
      <c r="H4942" s="73"/>
    </row>
    <row r="4943" spans="3:9">
      <c r="C4943" s="83" t="s">
        <v>1219</v>
      </c>
      <c r="D4943" s="489"/>
      <c r="E4943" s="489"/>
      <c r="F4943" s="489"/>
      <c r="G4943" s="162"/>
      <c r="H4943" s="303">
        <f>SUM(H4942:H4942)</f>
        <v>0</v>
      </c>
    </row>
    <row r="4944" spans="3:9">
      <c r="C4944" s="58" t="s">
        <v>1220</v>
      </c>
      <c r="D4944" s="69" t="s">
        <v>1221</v>
      </c>
      <c r="E4944" s="70"/>
      <c r="F4944" s="70"/>
      <c r="G4944" s="71"/>
      <c r="H4944" s="304">
        <f>H4943+H4941+H4932</f>
        <v>169932.5</v>
      </c>
      <c r="I4944" s="319"/>
    </row>
    <row r="4945" spans="3:11">
      <c r="C4945" s="58" t="s">
        <v>1222</v>
      </c>
      <c r="D4945" s="69" t="s">
        <v>1325</v>
      </c>
      <c r="E4945" s="70"/>
      <c r="F4945" s="71"/>
      <c r="G4945" s="95">
        <f>$M$9</f>
        <v>0.1</v>
      </c>
      <c r="H4945" s="64">
        <f>H4944*G4945</f>
        <v>16993.25</v>
      </c>
      <c r="I4945" s="319"/>
    </row>
    <row r="4946" spans="3:11">
      <c r="C4946" s="58" t="s">
        <v>1223</v>
      </c>
      <c r="D4946" s="69" t="s">
        <v>1224</v>
      </c>
      <c r="E4946" s="70"/>
      <c r="F4946" s="70"/>
      <c r="G4946" s="71"/>
      <c r="H4946" s="305">
        <f>SUM(H4944:H4945)</f>
        <v>186925.75</v>
      </c>
      <c r="I4946" s="319"/>
    </row>
    <row r="4948" spans="3:11">
      <c r="C4948" s="53" t="s">
        <v>6919</v>
      </c>
      <c r="D4948" s="366" t="s">
        <v>6920</v>
      </c>
      <c r="E4948" s="315"/>
      <c r="F4948" s="315"/>
      <c r="G4948" s="315"/>
      <c r="H4948" s="315"/>
      <c r="I4948" s="56">
        <f>ROUNDDOWN(H4969,-2)</f>
        <v>232400</v>
      </c>
      <c r="J4948" s="159"/>
      <c r="K4948" s="325"/>
    </row>
    <row r="4949" spans="3:11" ht="27.6">
      <c r="C4949" s="300" t="s">
        <v>1197</v>
      </c>
      <c r="D4949" s="300" t="s">
        <v>1198</v>
      </c>
      <c r="E4949" s="300" t="s">
        <v>1199</v>
      </c>
      <c r="F4949" s="300" t="s">
        <v>1200</v>
      </c>
      <c r="G4949" s="300" t="s">
        <v>1201</v>
      </c>
      <c r="H4949" s="300" t="s">
        <v>1202</v>
      </c>
    </row>
    <row r="4950" spans="3:11">
      <c r="C4950" s="72" t="s">
        <v>1203</v>
      </c>
      <c r="D4950" s="59" t="s">
        <v>1204</v>
      </c>
      <c r="E4950" s="73"/>
      <c r="F4950" s="73"/>
      <c r="G4950" s="73"/>
      <c r="H4950" s="73"/>
    </row>
    <row r="4951" spans="3:11">
      <c r="C4951" s="301">
        <v>1</v>
      </c>
      <c r="D4951" s="59" t="s">
        <v>5</v>
      </c>
      <c r="E4951" s="302" t="s">
        <v>6</v>
      </c>
      <c r="F4951" s="74">
        <v>0.19</v>
      </c>
      <c r="G4951" s="64">
        <f>VLOOKUP(D4951,upahbahan,3,FALSE)</f>
        <v>100000</v>
      </c>
      <c r="H4951" s="64">
        <f t="shared" ref="H4951:H4954" si="482">F4951*G4951</f>
        <v>19000</v>
      </c>
    </row>
    <row r="4952" spans="3:11">
      <c r="C4952" s="301">
        <v>2</v>
      </c>
      <c r="D4952" s="59" t="s">
        <v>17</v>
      </c>
      <c r="E4952" s="302" t="s">
        <v>6</v>
      </c>
      <c r="F4952" s="74">
        <v>0.318</v>
      </c>
      <c r="G4952" s="64">
        <f>VLOOKUP(D4952,upahbahan,3,FALSE)</f>
        <v>145000</v>
      </c>
      <c r="H4952" s="64">
        <f t="shared" si="482"/>
        <v>46110</v>
      </c>
    </row>
    <row r="4953" spans="3:11">
      <c r="C4953" s="301">
        <v>3</v>
      </c>
      <c r="D4953" s="59" t="s">
        <v>1314</v>
      </c>
      <c r="E4953" s="302" t="s">
        <v>6</v>
      </c>
      <c r="F4953" s="74">
        <v>3.2000000000000001E-2</v>
      </c>
      <c r="G4953" s="64">
        <f>VLOOKUP(D4953,upahbahan,3,FALSE)</f>
        <v>175000</v>
      </c>
      <c r="H4953" s="64">
        <f t="shared" si="482"/>
        <v>5600</v>
      </c>
    </row>
    <row r="4954" spans="3:11">
      <c r="C4954" s="301">
        <v>4</v>
      </c>
      <c r="D4954" s="59" t="s">
        <v>19</v>
      </c>
      <c r="E4954" s="302" t="s">
        <v>6</v>
      </c>
      <c r="F4954" s="74">
        <v>1.0999999999999999E-2</v>
      </c>
      <c r="G4954" s="64">
        <f>VLOOKUP(D4954,upahbahan,3,FALSE)</f>
        <v>200000</v>
      </c>
      <c r="H4954" s="64">
        <f t="shared" si="482"/>
        <v>2200</v>
      </c>
    </row>
    <row r="4955" spans="3:11">
      <c r="C4955" s="83" t="s">
        <v>1210</v>
      </c>
      <c r="D4955" s="80"/>
      <c r="E4955" s="80"/>
      <c r="F4955" s="187"/>
      <c r="G4955" s="218"/>
      <c r="H4955" s="64">
        <f>SUM(H4951:H4954)</f>
        <v>72910</v>
      </c>
      <c r="I4955" s="219"/>
    </row>
    <row r="4956" spans="3:11">
      <c r="C4956" s="72" t="s">
        <v>1211</v>
      </c>
      <c r="D4956" s="59" t="s">
        <v>1212</v>
      </c>
      <c r="E4956" s="73"/>
      <c r="F4956" s="205"/>
      <c r="G4956" s="73"/>
      <c r="H4956" s="73"/>
    </row>
    <row r="4957" spans="3:11">
      <c r="C4957" s="72">
        <v>1</v>
      </c>
      <c r="D4957" s="59" t="s">
        <v>854</v>
      </c>
      <c r="E4957" s="170" t="s">
        <v>1304</v>
      </c>
      <c r="F4957" s="171">
        <v>8.8000000000000007</v>
      </c>
      <c r="G4957" s="64">
        <f t="shared" ref="G4957:G4963" si="483">VLOOKUP(D4957,upahbahan,3,FALSE)</f>
        <v>9200</v>
      </c>
      <c r="H4957" s="64">
        <f t="shared" ref="H4957:H4963" si="484">F4957*G4957</f>
        <v>80960</v>
      </c>
    </row>
    <row r="4958" spans="3:11">
      <c r="C4958" s="72">
        <v>2</v>
      </c>
      <c r="D4958" s="59" t="s">
        <v>3578</v>
      </c>
      <c r="E4958" s="170" t="s">
        <v>1304</v>
      </c>
      <c r="F4958" s="171">
        <v>8.8000000000000007</v>
      </c>
      <c r="G4958" s="64">
        <f t="shared" si="483"/>
        <v>4000</v>
      </c>
      <c r="H4958" s="64">
        <f t="shared" si="484"/>
        <v>35200</v>
      </c>
    </row>
    <row r="4959" spans="3:11">
      <c r="C4959" s="72">
        <v>3</v>
      </c>
      <c r="D4959" s="59" t="s">
        <v>3576</v>
      </c>
      <c r="E4959" s="170" t="s">
        <v>44</v>
      </c>
      <c r="F4959" s="171">
        <v>1</v>
      </c>
      <c r="G4959" s="64">
        <f t="shared" si="483"/>
        <v>4000</v>
      </c>
      <c r="H4959" s="64">
        <f t="shared" si="484"/>
        <v>4000</v>
      </c>
    </row>
    <row r="4960" spans="3:11">
      <c r="C4960" s="72">
        <v>4</v>
      </c>
      <c r="D4960" s="59" t="s">
        <v>3577</v>
      </c>
      <c r="E4960" s="170" t="s">
        <v>44</v>
      </c>
      <c r="F4960" s="171">
        <v>5</v>
      </c>
      <c r="G4960" s="64">
        <f t="shared" si="483"/>
        <v>700</v>
      </c>
      <c r="H4960" s="64">
        <f t="shared" si="484"/>
        <v>3500</v>
      </c>
    </row>
    <row r="4961" spans="3:11">
      <c r="C4961" s="72">
        <v>5</v>
      </c>
      <c r="D4961" s="59" t="s">
        <v>6729</v>
      </c>
      <c r="E4961" s="170" t="s">
        <v>44</v>
      </c>
      <c r="F4961" s="171">
        <v>10</v>
      </c>
      <c r="G4961" s="64">
        <f t="shared" si="483"/>
        <v>900</v>
      </c>
      <c r="H4961" s="64">
        <f t="shared" si="484"/>
        <v>9000</v>
      </c>
    </row>
    <row r="4962" spans="3:11">
      <c r="C4962" s="72">
        <v>6</v>
      </c>
      <c r="D4962" s="59" t="s">
        <v>6731</v>
      </c>
      <c r="E4962" s="170" t="s">
        <v>44</v>
      </c>
      <c r="F4962" s="171">
        <v>1</v>
      </c>
      <c r="G4962" s="64">
        <f t="shared" si="483"/>
        <v>5400</v>
      </c>
      <c r="H4962" s="64">
        <f t="shared" si="484"/>
        <v>5400</v>
      </c>
    </row>
    <row r="4963" spans="3:11">
      <c r="C4963" s="72">
        <v>7</v>
      </c>
      <c r="D4963" s="59" t="s">
        <v>3581</v>
      </c>
      <c r="E4963" s="170" t="s">
        <v>44</v>
      </c>
      <c r="F4963" s="171">
        <v>15</v>
      </c>
      <c r="G4963" s="64">
        <f t="shared" si="483"/>
        <v>21.5</v>
      </c>
      <c r="H4963" s="64">
        <f t="shared" si="484"/>
        <v>322.5</v>
      </c>
    </row>
    <row r="4964" spans="3:11">
      <c r="C4964" s="83" t="s">
        <v>1216</v>
      </c>
      <c r="D4964" s="80"/>
      <c r="E4964" s="80"/>
      <c r="F4964" s="80"/>
      <c r="G4964" s="162"/>
      <c r="H4964" s="64">
        <f>SUM(H4956:H4963)</f>
        <v>138382.5</v>
      </c>
    </row>
    <row r="4965" spans="3:11">
      <c r="C4965" s="72" t="s">
        <v>1217</v>
      </c>
      <c r="D4965" s="59" t="s">
        <v>1218</v>
      </c>
      <c r="E4965" s="73"/>
      <c r="F4965" s="73"/>
      <c r="G4965" s="73"/>
      <c r="H4965" s="73"/>
    </row>
    <row r="4966" spans="3:11">
      <c r="C4966" s="83" t="s">
        <v>1219</v>
      </c>
      <c r="D4966" s="489"/>
      <c r="E4966" s="489"/>
      <c r="F4966" s="489"/>
      <c r="G4966" s="162"/>
      <c r="H4966" s="303">
        <f>SUM(H4965:H4965)</f>
        <v>0</v>
      </c>
    </row>
    <row r="4967" spans="3:11">
      <c r="C4967" s="58" t="s">
        <v>1220</v>
      </c>
      <c r="D4967" s="69" t="s">
        <v>1221</v>
      </c>
      <c r="E4967" s="70"/>
      <c r="F4967" s="70"/>
      <c r="G4967" s="71"/>
      <c r="H4967" s="304">
        <f>H4966+H4964+H4955</f>
        <v>211292.5</v>
      </c>
      <c r="I4967" s="319"/>
    </row>
    <row r="4968" spans="3:11">
      <c r="C4968" s="58" t="s">
        <v>1222</v>
      </c>
      <c r="D4968" s="69" t="s">
        <v>1325</v>
      </c>
      <c r="E4968" s="70"/>
      <c r="F4968" s="71"/>
      <c r="G4968" s="95">
        <f>$M$9</f>
        <v>0.1</v>
      </c>
      <c r="H4968" s="64">
        <f>H4967*G4968</f>
        <v>21129.25</v>
      </c>
      <c r="I4968" s="319"/>
    </row>
    <row r="4969" spans="3:11">
      <c r="C4969" s="58" t="s">
        <v>1223</v>
      </c>
      <c r="D4969" s="69" t="s">
        <v>1224</v>
      </c>
      <c r="E4969" s="70"/>
      <c r="F4969" s="70"/>
      <c r="G4969" s="71"/>
      <c r="H4969" s="305">
        <f>SUM(H4967:H4968)</f>
        <v>232421.75</v>
      </c>
      <c r="I4969" s="319"/>
    </row>
    <row r="4972" spans="3:11">
      <c r="C4972" s="53" t="s">
        <v>6921</v>
      </c>
      <c r="D4972" s="366" t="s">
        <v>6922</v>
      </c>
      <c r="E4972" s="315"/>
      <c r="F4972" s="315"/>
      <c r="G4972" s="315"/>
      <c r="H4972" s="315"/>
      <c r="I4972" s="56">
        <f>ROUNDDOWN(H4993,-2)</f>
        <v>355500</v>
      </c>
      <c r="J4972" s="159"/>
      <c r="K4972" s="325"/>
    </row>
    <row r="4973" spans="3:11" ht="27.6">
      <c r="C4973" s="300" t="s">
        <v>1197</v>
      </c>
      <c r="D4973" s="300" t="s">
        <v>1198</v>
      </c>
      <c r="E4973" s="300" t="s">
        <v>1199</v>
      </c>
      <c r="F4973" s="300" t="s">
        <v>1200</v>
      </c>
      <c r="G4973" s="300" t="s">
        <v>1201</v>
      </c>
      <c r="H4973" s="300" t="s">
        <v>1202</v>
      </c>
    </row>
    <row r="4974" spans="3:11">
      <c r="C4974" s="72" t="s">
        <v>1203</v>
      </c>
      <c r="D4974" s="59" t="s">
        <v>1204</v>
      </c>
      <c r="E4974" s="73"/>
      <c r="F4974" s="73"/>
      <c r="G4974" s="73"/>
      <c r="H4974" s="73"/>
    </row>
    <row r="4975" spans="3:11">
      <c r="C4975" s="301">
        <v>1</v>
      </c>
      <c r="D4975" s="59" t="s">
        <v>5</v>
      </c>
      <c r="E4975" s="302" t="s">
        <v>6</v>
      </c>
      <c r="F4975" s="74">
        <v>0.19</v>
      </c>
      <c r="G4975" s="64">
        <f>VLOOKUP(D4975,upahbahan,3,FALSE)</f>
        <v>100000</v>
      </c>
      <c r="H4975" s="64">
        <f t="shared" ref="H4975:H4978" si="485">F4975*G4975</f>
        <v>19000</v>
      </c>
    </row>
    <row r="4976" spans="3:11">
      <c r="C4976" s="301">
        <v>2</v>
      </c>
      <c r="D4976" s="59" t="s">
        <v>17</v>
      </c>
      <c r="E4976" s="302" t="s">
        <v>6</v>
      </c>
      <c r="F4976" s="74">
        <v>0.318</v>
      </c>
      <c r="G4976" s="64">
        <f>VLOOKUP(D4976,upahbahan,3,FALSE)</f>
        <v>145000</v>
      </c>
      <c r="H4976" s="64">
        <f t="shared" si="485"/>
        <v>46110</v>
      </c>
    </row>
    <row r="4977" spans="3:9">
      <c r="C4977" s="301">
        <v>3</v>
      </c>
      <c r="D4977" s="59" t="s">
        <v>1314</v>
      </c>
      <c r="E4977" s="302" t="s">
        <v>6</v>
      </c>
      <c r="F4977" s="74">
        <v>3.2000000000000001E-2</v>
      </c>
      <c r="G4977" s="64">
        <f>VLOOKUP(D4977,upahbahan,3,FALSE)</f>
        <v>175000</v>
      </c>
      <c r="H4977" s="64">
        <f t="shared" si="485"/>
        <v>5600</v>
      </c>
    </row>
    <row r="4978" spans="3:9">
      <c r="C4978" s="301">
        <v>4</v>
      </c>
      <c r="D4978" s="59" t="s">
        <v>19</v>
      </c>
      <c r="E4978" s="302" t="s">
        <v>6</v>
      </c>
      <c r="F4978" s="74">
        <v>1.0999999999999999E-2</v>
      </c>
      <c r="G4978" s="64">
        <f>VLOOKUP(D4978,upahbahan,3,FALSE)</f>
        <v>200000</v>
      </c>
      <c r="H4978" s="64">
        <f t="shared" si="485"/>
        <v>2200</v>
      </c>
    </row>
    <row r="4979" spans="3:9">
      <c r="C4979" s="83" t="s">
        <v>1210</v>
      </c>
      <c r="D4979" s="80"/>
      <c r="E4979" s="80"/>
      <c r="F4979" s="187"/>
      <c r="G4979" s="218"/>
      <c r="H4979" s="64">
        <f>SUM(H4975:H4978)</f>
        <v>72910</v>
      </c>
      <c r="I4979" s="219"/>
    </row>
    <row r="4980" spans="3:9">
      <c r="C4980" s="72" t="s">
        <v>1211</v>
      </c>
      <c r="D4980" s="59" t="s">
        <v>1212</v>
      </c>
      <c r="E4980" s="73"/>
      <c r="F4980" s="205"/>
      <c r="G4980" s="73"/>
      <c r="H4980" s="73"/>
    </row>
    <row r="4981" spans="3:9">
      <c r="C4981" s="72">
        <v>1</v>
      </c>
      <c r="D4981" s="59" t="s">
        <v>854</v>
      </c>
      <c r="E4981" s="170" t="s">
        <v>1304</v>
      </c>
      <c r="F4981" s="171">
        <v>16.5</v>
      </c>
      <c r="G4981" s="64">
        <f t="shared" ref="G4981:G4987" si="486">VLOOKUP(D4981,upahbahan,3,FALSE)</f>
        <v>9200</v>
      </c>
      <c r="H4981" s="64">
        <f t="shared" ref="H4981:H4987" si="487">F4981*G4981</f>
        <v>151800</v>
      </c>
    </row>
    <row r="4982" spans="3:9">
      <c r="C4982" s="72">
        <v>2</v>
      </c>
      <c r="D4982" s="59" t="s">
        <v>3578</v>
      </c>
      <c r="E4982" s="170" t="s">
        <v>1304</v>
      </c>
      <c r="F4982" s="171">
        <v>16.5</v>
      </c>
      <c r="G4982" s="64">
        <f t="shared" si="486"/>
        <v>4000</v>
      </c>
      <c r="H4982" s="64">
        <f t="shared" si="487"/>
        <v>66000</v>
      </c>
    </row>
    <row r="4983" spans="3:9">
      <c r="C4983" s="72">
        <v>3</v>
      </c>
      <c r="D4983" s="59" t="s">
        <v>3576</v>
      </c>
      <c r="E4983" s="170" t="s">
        <v>44</v>
      </c>
      <c r="F4983" s="171">
        <v>1</v>
      </c>
      <c r="G4983" s="64">
        <f t="shared" si="486"/>
        <v>4000</v>
      </c>
      <c r="H4983" s="64">
        <f t="shared" si="487"/>
        <v>4000</v>
      </c>
    </row>
    <row r="4984" spans="3:9">
      <c r="C4984" s="72">
        <v>4</v>
      </c>
      <c r="D4984" s="59" t="s">
        <v>3577</v>
      </c>
      <c r="E4984" s="170" t="s">
        <v>44</v>
      </c>
      <c r="F4984" s="171">
        <v>9</v>
      </c>
      <c r="G4984" s="64">
        <f t="shared" si="486"/>
        <v>700</v>
      </c>
      <c r="H4984" s="64">
        <f t="shared" si="487"/>
        <v>6300</v>
      </c>
    </row>
    <row r="4985" spans="3:9">
      <c r="C4985" s="72">
        <v>5</v>
      </c>
      <c r="D4985" s="59" t="s">
        <v>6729</v>
      </c>
      <c r="E4985" s="170" t="s">
        <v>44</v>
      </c>
      <c r="F4985" s="171">
        <v>18</v>
      </c>
      <c r="G4985" s="64">
        <f t="shared" si="486"/>
        <v>900</v>
      </c>
      <c r="H4985" s="64">
        <f t="shared" si="487"/>
        <v>16200</v>
      </c>
    </row>
    <row r="4986" spans="3:9">
      <c r="C4986" s="72">
        <v>6</v>
      </c>
      <c r="D4986" s="59" t="s">
        <v>6731</v>
      </c>
      <c r="E4986" s="170" t="s">
        <v>44</v>
      </c>
      <c r="F4986" s="171">
        <v>1</v>
      </c>
      <c r="G4986" s="64">
        <f t="shared" si="486"/>
        <v>5400</v>
      </c>
      <c r="H4986" s="64">
        <f t="shared" si="487"/>
        <v>5400</v>
      </c>
    </row>
    <row r="4987" spans="3:9">
      <c r="C4987" s="72">
        <v>7</v>
      </c>
      <c r="D4987" s="59" t="s">
        <v>3581</v>
      </c>
      <c r="E4987" s="170" t="s">
        <v>44</v>
      </c>
      <c r="F4987" s="171">
        <v>27</v>
      </c>
      <c r="G4987" s="64">
        <f t="shared" si="486"/>
        <v>21.5</v>
      </c>
      <c r="H4987" s="64">
        <f t="shared" si="487"/>
        <v>580.5</v>
      </c>
    </row>
    <row r="4988" spans="3:9">
      <c r="C4988" s="83" t="s">
        <v>1216</v>
      </c>
      <c r="D4988" s="80"/>
      <c r="E4988" s="80"/>
      <c r="F4988" s="80"/>
      <c r="G4988" s="162"/>
      <c r="H4988" s="64">
        <f>SUM(H4980:H4987)</f>
        <v>250280.5</v>
      </c>
    </row>
    <row r="4989" spans="3:9">
      <c r="C4989" s="72" t="s">
        <v>1217</v>
      </c>
      <c r="D4989" s="59" t="s">
        <v>1218</v>
      </c>
      <c r="E4989" s="73"/>
      <c r="F4989" s="73"/>
      <c r="G4989" s="73"/>
      <c r="H4989" s="73"/>
    </row>
    <row r="4990" spans="3:9">
      <c r="C4990" s="83" t="s">
        <v>1219</v>
      </c>
      <c r="D4990" s="489"/>
      <c r="E4990" s="489"/>
      <c r="F4990" s="489"/>
      <c r="G4990" s="162"/>
      <c r="H4990" s="303">
        <f>SUM(H4989:H4989)</f>
        <v>0</v>
      </c>
    </row>
    <row r="4991" spans="3:9">
      <c r="C4991" s="58" t="s">
        <v>1220</v>
      </c>
      <c r="D4991" s="69" t="s">
        <v>1221</v>
      </c>
      <c r="E4991" s="70"/>
      <c r="F4991" s="70"/>
      <c r="G4991" s="71"/>
      <c r="H4991" s="304">
        <f>H4990+H4988+H4979</f>
        <v>323190.5</v>
      </c>
      <c r="I4991" s="319"/>
    </row>
    <row r="4992" spans="3:9">
      <c r="C4992" s="58" t="s">
        <v>1222</v>
      </c>
      <c r="D4992" s="69" t="s">
        <v>1325</v>
      </c>
      <c r="E4992" s="70"/>
      <c r="F4992" s="71"/>
      <c r="G4992" s="95">
        <f>$M$9</f>
        <v>0.1</v>
      </c>
      <c r="H4992" s="64">
        <f>H4991*G4992</f>
        <v>32319.050000000003</v>
      </c>
      <c r="I4992" s="319"/>
    </row>
    <row r="4993" spans="3:11">
      <c r="C4993" s="58" t="s">
        <v>1223</v>
      </c>
      <c r="D4993" s="69" t="s">
        <v>1224</v>
      </c>
      <c r="E4993" s="70"/>
      <c r="F4993" s="70"/>
      <c r="G4993" s="71"/>
      <c r="H4993" s="305">
        <f>SUM(H4991:H4992)</f>
        <v>355509.55</v>
      </c>
      <c r="I4993" s="319"/>
    </row>
    <row r="4995" spans="3:11">
      <c r="C4995" s="53" t="s">
        <v>6923</v>
      </c>
      <c r="D4995" s="366" t="s">
        <v>6924</v>
      </c>
      <c r="E4995" s="315"/>
      <c r="F4995" s="315"/>
      <c r="G4995" s="315"/>
      <c r="H4995" s="315"/>
      <c r="I4995" s="56">
        <f>ROUNDDOWN(H5016,-2)</f>
        <v>605900</v>
      </c>
      <c r="J4995" s="159"/>
      <c r="K4995" s="325"/>
    </row>
    <row r="4996" spans="3:11" ht="27.6">
      <c r="C4996" s="300" t="s">
        <v>1197</v>
      </c>
      <c r="D4996" s="300" t="s">
        <v>1198</v>
      </c>
      <c r="E4996" s="300" t="s">
        <v>1199</v>
      </c>
      <c r="F4996" s="300" t="s">
        <v>1200</v>
      </c>
      <c r="G4996" s="300" t="s">
        <v>1201</v>
      </c>
      <c r="H4996" s="300" t="s">
        <v>1202</v>
      </c>
    </row>
    <row r="4997" spans="3:11">
      <c r="C4997" s="72" t="s">
        <v>1203</v>
      </c>
      <c r="D4997" s="59" t="s">
        <v>1204</v>
      </c>
      <c r="E4997" s="73"/>
      <c r="F4997" s="73"/>
      <c r="G4997" s="73"/>
      <c r="H4997" s="73"/>
    </row>
    <row r="4998" spans="3:11">
      <c r="C4998" s="301">
        <v>1</v>
      </c>
      <c r="D4998" s="59" t="s">
        <v>5</v>
      </c>
      <c r="E4998" s="302" t="s">
        <v>6</v>
      </c>
      <c r="F4998" s="74">
        <v>0.19</v>
      </c>
      <c r="G4998" s="64">
        <f>VLOOKUP(D4998,upahbahan,3,FALSE)</f>
        <v>100000</v>
      </c>
      <c r="H4998" s="64">
        <f t="shared" ref="H4998:H5001" si="488">F4998*G4998</f>
        <v>19000</v>
      </c>
    </row>
    <row r="4999" spans="3:11">
      <c r="C4999" s="301">
        <v>2</v>
      </c>
      <c r="D4999" s="59" t="s">
        <v>17</v>
      </c>
      <c r="E4999" s="302" t="s">
        <v>6</v>
      </c>
      <c r="F4999" s="74">
        <v>0.318</v>
      </c>
      <c r="G4999" s="64">
        <f>VLOOKUP(D4999,upahbahan,3,FALSE)</f>
        <v>145000</v>
      </c>
      <c r="H4999" s="64">
        <f t="shared" si="488"/>
        <v>46110</v>
      </c>
    </row>
    <row r="5000" spans="3:11">
      <c r="C5000" s="301">
        <v>3</v>
      </c>
      <c r="D5000" s="59" t="s">
        <v>1314</v>
      </c>
      <c r="E5000" s="302" t="s">
        <v>6</v>
      </c>
      <c r="F5000" s="74">
        <v>3.2000000000000001E-2</v>
      </c>
      <c r="G5000" s="64">
        <f>VLOOKUP(D5000,upahbahan,3,FALSE)</f>
        <v>175000</v>
      </c>
      <c r="H5000" s="64">
        <f t="shared" si="488"/>
        <v>5600</v>
      </c>
    </row>
    <row r="5001" spans="3:11">
      <c r="C5001" s="301">
        <v>4</v>
      </c>
      <c r="D5001" s="59" t="s">
        <v>19</v>
      </c>
      <c r="E5001" s="302" t="s">
        <v>6</v>
      </c>
      <c r="F5001" s="74">
        <v>1.0999999999999999E-2</v>
      </c>
      <c r="G5001" s="64">
        <f>VLOOKUP(D5001,upahbahan,3,FALSE)</f>
        <v>200000</v>
      </c>
      <c r="H5001" s="64">
        <f t="shared" si="488"/>
        <v>2200</v>
      </c>
    </row>
    <row r="5002" spans="3:11">
      <c r="C5002" s="83" t="s">
        <v>1210</v>
      </c>
      <c r="D5002" s="80"/>
      <c r="E5002" s="80"/>
      <c r="F5002" s="187"/>
      <c r="G5002" s="218"/>
      <c r="H5002" s="64">
        <f>SUM(H4998:H5001)</f>
        <v>72910</v>
      </c>
      <c r="I5002" s="219"/>
    </row>
    <row r="5003" spans="3:11">
      <c r="C5003" s="72" t="s">
        <v>1211</v>
      </c>
      <c r="D5003" s="59" t="s">
        <v>1212</v>
      </c>
      <c r="E5003" s="73"/>
      <c r="F5003" s="205"/>
      <c r="G5003" s="73"/>
      <c r="H5003" s="73"/>
    </row>
    <row r="5004" spans="3:11">
      <c r="C5004" s="72">
        <v>1</v>
      </c>
      <c r="D5004" s="59" t="s">
        <v>842</v>
      </c>
      <c r="E5004" s="170" t="s">
        <v>1304</v>
      </c>
      <c r="F5004" s="171">
        <v>16.5</v>
      </c>
      <c r="G5004" s="64">
        <f t="shared" ref="G5004:G5010" si="489">VLOOKUP(D5004,upahbahan,3,FALSE)</f>
        <v>23000</v>
      </c>
      <c r="H5004" s="64">
        <f t="shared" ref="H5004:H5010" si="490">F5004*G5004</f>
        <v>379500</v>
      </c>
    </row>
    <row r="5005" spans="3:11">
      <c r="C5005" s="72">
        <v>2</v>
      </c>
      <c r="D5005" s="59" t="s">
        <v>3578</v>
      </c>
      <c r="E5005" s="170" t="s">
        <v>1304</v>
      </c>
      <c r="F5005" s="171">
        <v>16.5</v>
      </c>
      <c r="G5005" s="64">
        <f t="shared" si="489"/>
        <v>4000</v>
      </c>
      <c r="H5005" s="64">
        <f t="shared" si="490"/>
        <v>66000</v>
      </c>
    </row>
    <row r="5006" spans="3:11">
      <c r="C5006" s="72">
        <v>3</v>
      </c>
      <c r="D5006" s="59" t="s">
        <v>3576</v>
      </c>
      <c r="E5006" s="170" t="s">
        <v>44</v>
      </c>
      <c r="F5006" s="171">
        <v>1</v>
      </c>
      <c r="G5006" s="64">
        <f t="shared" si="489"/>
        <v>4000</v>
      </c>
      <c r="H5006" s="64">
        <f t="shared" si="490"/>
        <v>4000</v>
      </c>
    </row>
    <row r="5007" spans="3:11">
      <c r="C5007" s="72">
        <v>4</v>
      </c>
      <c r="D5007" s="59" t="s">
        <v>3577</v>
      </c>
      <c r="E5007" s="170" t="s">
        <v>44</v>
      </c>
      <c r="F5007" s="171">
        <v>9</v>
      </c>
      <c r="G5007" s="64">
        <f t="shared" si="489"/>
        <v>700</v>
      </c>
      <c r="H5007" s="64">
        <f t="shared" si="490"/>
        <v>6300</v>
      </c>
    </row>
    <row r="5008" spans="3:11">
      <c r="C5008" s="72">
        <v>5</v>
      </c>
      <c r="D5008" s="59" t="s">
        <v>6729</v>
      </c>
      <c r="E5008" s="170" t="s">
        <v>44</v>
      </c>
      <c r="F5008" s="171">
        <v>18</v>
      </c>
      <c r="G5008" s="64">
        <f t="shared" si="489"/>
        <v>900</v>
      </c>
      <c r="H5008" s="64">
        <f t="shared" si="490"/>
        <v>16200</v>
      </c>
    </row>
    <row r="5009" spans="3:11">
      <c r="C5009" s="72">
        <v>6</v>
      </c>
      <c r="D5009" s="59" t="s">
        <v>6731</v>
      </c>
      <c r="E5009" s="170" t="s">
        <v>44</v>
      </c>
      <c r="F5009" s="171">
        <v>1</v>
      </c>
      <c r="G5009" s="64">
        <f t="shared" si="489"/>
        <v>5400</v>
      </c>
      <c r="H5009" s="64">
        <f t="shared" si="490"/>
        <v>5400</v>
      </c>
    </row>
    <row r="5010" spans="3:11">
      <c r="C5010" s="72">
        <v>7</v>
      </c>
      <c r="D5010" s="59" t="s">
        <v>3581</v>
      </c>
      <c r="E5010" s="170" t="s">
        <v>44</v>
      </c>
      <c r="F5010" s="171">
        <v>27</v>
      </c>
      <c r="G5010" s="64">
        <f t="shared" si="489"/>
        <v>21.5</v>
      </c>
      <c r="H5010" s="64">
        <f t="shared" si="490"/>
        <v>580.5</v>
      </c>
    </row>
    <row r="5011" spans="3:11">
      <c r="C5011" s="83" t="s">
        <v>1216</v>
      </c>
      <c r="D5011" s="80"/>
      <c r="E5011" s="80"/>
      <c r="F5011" s="80"/>
      <c r="G5011" s="162"/>
      <c r="H5011" s="64">
        <f>SUM(H5003:H5010)</f>
        <v>477980.5</v>
      </c>
    </row>
    <row r="5012" spans="3:11">
      <c r="C5012" s="72" t="s">
        <v>1217</v>
      </c>
      <c r="D5012" s="59" t="s">
        <v>1218</v>
      </c>
      <c r="E5012" s="73"/>
      <c r="F5012" s="73"/>
      <c r="G5012" s="73"/>
      <c r="H5012" s="73"/>
    </row>
    <row r="5013" spans="3:11">
      <c r="C5013" s="83" t="s">
        <v>1219</v>
      </c>
      <c r="D5013" s="489"/>
      <c r="E5013" s="489"/>
      <c r="F5013" s="489"/>
      <c r="G5013" s="162"/>
      <c r="H5013" s="303">
        <f>SUM(H5012:H5012)</f>
        <v>0</v>
      </c>
    </row>
    <row r="5014" spans="3:11">
      <c r="C5014" s="58" t="s">
        <v>1220</v>
      </c>
      <c r="D5014" s="69" t="s">
        <v>1221</v>
      </c>
      <c r="E5014" s="70"/>
      <c r="F5014" s="70"/>
      <c r="G5014" s="71"/>
      <c r="H5014" s="304">
        <f>H5013+H5011+H5002</f>
        <v>550890.5</v>
      </c>
      <c r="I5014" s="319"/>
    </row>
    <row r="5015" spans="3:11">
      <c r="C5015" s="58" t="s">
        <v>1222</v>
      </c>
      <c r="D5015" s="69" t="s">
        <v>1325</v>
      </c>
      <c r="E5015" s="70"/>
      <c r="F5015" s="71"/>
      <c r="G5015" s="95">
        <f>$M$9</f>
        <v>0.1</v>
      </c>
      <c r="H5015" s="64">
        <f>H5014*G5015</f>
        <v>55089.05</v>
      </c>
      <c r="I5015" s="319"/>
    </row>
    <row r="5016" spans="3:11">
      <c r="C5016" s="58" t="s">
        <v>1223</v>
      </c>
      <c r="D5016" s="69" t="s">
        <v>1224</v>
      </c>
      <c r="E5016" s="70"/>
      <c r="F5016" s="70"/>
      <c r="G5016" s="71"/>
      <c r="H5016" s="305">
        <f>SUM(H5014:H5015)</f>
        <v>605979.55000000005</v>
      </c>
      <c r="I5016" s="319"/>
    </row>
    <row r="5018" spans="3:11">
      <c r="C5018" s="53" t="s">
        <v>6925</v>
      </c>
      <c r="D5018" s="366" t="s">
        <v>6926</v>
      </c>
      <c r="E5018" s="315"/>
      <c r="F5018" s="315"/>
      <c r="G5018" s="315"/>
      <c r="H5018" s="315"/>
      <c r="I5018" s="56">
        <f>ROUNDDOWN(H5039,-2)</f>
        <v>355500</v>
      </c>
      <c r="J5018" s="159"/>
      <c r="K5018" s="325"/>
    </row>
    <row r="5019" spans="3:11" ht="27.6">
      <c r="C5019" s="300" t="s">
        <v>1197</v>
      </c>
      <c r="D5019" s="300" t="s">
        <v>1198</v>
      </c>
      <c r="E5019" s="300" t="s">
        <v>1199</v>
      </c>
      <c r="F5019" s="300" t="s">
        <v>1200</v>
      </c>
      <c r="G5019" s="300" t="s">
        <v>1201</v>
      </c>
      <c r="H5019" s="300" t="s">
        <v>1202</v>
      </c>
    </row>
    <row r="5020" spans="3:11">
      <c r="C5020" s="72" t="s">
        <v>1203</v>
      </c>
      <c r="D5020" s="59" t="s">
        <v>1204</v>
      </c>
      <c r="E5020" s="73"/>
      <c r="F5020" s="73"/>
      <c r="G5020" s="73"/>
      <c r="H5020" s="73"/>
    </row>
    <row r="5021" spans="3:11">
      <c r="C5021" s="301">
        <v>1</v>
      </c>
      <c r="D5021" s="59" t="s">
        <v>5</v>
      </c>
      <c r="E5021" s="302" t="s">
        <v>6</v>
      </c>
      <c r="F5021" s="74">
        <v>0.19</v>
      </c>
      <c r="G5021" s="64">
        <f>VLOOKUP(D5021,upahbahan,3,FALSE)</f>
        <v>100000</v>
      </c>
      <c r="H5021" s="64">
        <f t="shared" ref="H5021:H5024" si="491">F5021*G5021</f>
        <v>19000</v>
      </c>
    </row>
    <row r="5022" spans="3:11">
      <c r="C5022" s="301">
        <v>2</v>
      </c>
      <c r="D5022" s="59" t="s">
        <v>17</v>
      </c>
      <c r="E5022" s="302" t="s">
        <v>6</v>
      </c>
      <c r="F5022" s="74">
        <v>0.318</v>
      </c>
      <c r="G5022" s="64">
        <f>VLOOKUP(D5022,upahbahan,3,FALSE)</f>
        <v>145000</v>
      </c>
      <c r="H5022" s="64">
        <f t="shared" si="491"/>
        <v>46110</v>
      </c>
    </row>
    <row r="5023" spans="3:11">
      <c r="C5023" s="301">
        <v>3</v>
      </c>
      <c r="D5023" s="59" t="s">
        <v>1314</v>
      </c>
      <c r="E5023" s="302" t="s">
        <v>6</v>
      </c>
      <c r="F5023" s="74">
        <v>3.2000000000000001E-2</v>
      </c>
      <c r="G5023" s="64">
        <f>VLOOKUP(D5023,upahbahan,3,FALSE)</f>
        <v>175000</v>
      </c>
      <c r="H5023" s="64">
        <f t="shared" si="491"/>
        <v>5600</v>
      </c>
    </row>
    <row r="5024" spans="3:11">
      <c r="C5024" s="301">
        <v>4</v>
      </c>
      <c r="D5024" s="59" t="s">
        <v>19</v>
      </c>
      <c r="E5024" s="302" t="s">
        <v>6</v>
      </c>
      <c r="F5024" s="74">
        <v>1.0999999999999999E-2</v>
      </c>
      <c r="G5024" s="64">
        <f>VLOOKUP(D5024,upahbahan,3,FALSE)</f>
        <v>200000</v>
      </c>
      <c r="H5024" s="64">
        <f t="shared" si="491"/>
        <v>2200</v>
      </c>
    </row>
    <row r="5025" spans="3:9">
      <c r="C5025" s="83" t="s">
        <v>1210</v>
      </c>
      <c r="D5025" s="80"/>
      <c r="E5025" s="80"/>
      <c r="F5025" s="187"/>
      <c r="G5025" s="218"/>
      <c r="H5025" s="64">
        <f>SUM(H5021:H5024)</f>
        <v>72910</v>
      </c>
      <c r="I5025" s="219"/>
    </row>
    <row r="5026" spans="3:9">
      <c r="C5026" s="72" t="s">
        <v>1211</v>
      </c>
      <c r="D5026" s="59" t="s">
        <v>1212</v>
      </c>
      <c r="E5026" s="73"/>
      <c r="F5026" s="205"/>
      <c r="G5026" s="73"/>
      <c r="H5026" s="73"/>
    </row>
    <row r="5027" spans="3:9">
      <c r="C5027" s="72">
        <v>1</v>
      </c>
      <c r="D5027" s="59" t="s">
        <v>854</v>
      </c>
      <c r="E5027" s="170" t="s">
        <v>1304</v>
      </c>
      <c r="F5027" s="171">
        <v>16.5</v>
      </c>
      <c r="G5027" s="64">
        <f t="shared" ref="G5027:G5033" si="492">VLOOKUP(D5027,upahbahan,3,FALSE)</f>
        <v>9200</v>
      </c>
      <c r="H5027" s="64">
        <f t="shared" ref="H5027:H5033" si="493">F5027*G5027</f>
        <v>151800</v>
      </c>
    </row>
    <row r="5028" spans="3:9">
      <c r="C5028" s="72">
        <v>2</v>
      </c>
      <c r="D5028" s="59" t="s">
        <v>3578</v>
      </c>
      <c r="E5028" s="170" t="s">
        <v>1304</v>
      </c>
      <c r="F5028" s="171">
        <v>16.5</v>
      </c>
      <c r="G5028" s="64">
        <f t="shared" si="492"/>
        <v>4000</v>
      </c>
      <c r="H5028" s="64">
        <f t="shared" si="493"/>
        <v>66000</v>
      </c>
    </row>
    <row r="5029" spans="3:9">
      <c r="C5029" s="72">
        <v>3</v>
      </c>
      <c r="D5029" s="59" t="s">
        <v>3576</v>
      </c>
      <c r="E5029" s="170" t="s">
        <v>44</v>
      </c>
      <c r="F5029" s="171">
        <v>1</v>
      </c>
      <c r="G5029" s="64">
        <f t="shared" si="492"/>
        <v>4000</v>
      </c>
      <c r="H5029" s="64">
        <f t="shared" si="493"/>
        <v>4000</v>
      </c>
    </row>
    <row r="5030" spans="3:9">
      <c r="C5030" s="72">
        <v>4</v>
      </c>
      <c r="D5030" s="59" t="s">
        <v>3577</v>
      </c>
      <c r="E5030" s="170" t="s">
        <v>44</v>
      </c>
      <c r="F5030" s="171">
        <v>9</v>
      </c>
      <c r="G5030" s="64">
        <f t="shared" si="492"/>
        <v>700</v>
      </c>
      <c r="H5030" s="64">
        <f t="shared" si="493"/>
        <v>6300</v>
      </c>
    </row>
    <row r="5031" spans="3:9">
      <c r="C5031" s="72">
        <v>5</v>
      </c>
      <c r="D5031" s="59" t="s">
        <v>6729</v>
      </c>
      <c r="E5031" s="170" t="s">
        <v>44</v>
      </c>
      <c r="F5031" s="171">
        <v>18</v>
      </c>
      <c r="G5031" s="64">
        <f t="shared" si="492"/>
        <v>900</v>
      </c>
      <c r="H5031" s="64">
        <f t="shared" si="493"/>
        <v>16200</v>
      </c>
    </row>
    <row r="5032" spans="3:9">
      <c r="C5032" s="72">
        <v>6</v>
      </c>
      <c r="D5032" s="59" t="s">
        <v>6731</v>
      </c>
      <c r="E5032" s="170" t="s">
        <v>44</v>
      </c>
      <c r="F5032" s="171">
        <v>1</v>
      </c>
      <c r="G5032" s="64">
        <f t="shared" si="492"/>
        <v>5400</v>
      </c>
      <c r="H5032" s="64">
        <f t="shared" si="493"/>
        <v>5400</v>
      </c>
    </row>
    <row r="5033" spans="3:9">
      <c r="C5033" s="72">
        <v>7</v>
      </c>
      <c r="D5033" s="59" t="s">
        <v>3581</v>
      </c>
      <c r="E5033" s="170" t="s">
        <v>44</v>
      </c>
      <c r="F5033" s="171">
        <v>27</v>
      </c>
      <c r="G5033" s="64">
        <f t="shared" si="492"/>
        <v>21.5</v>
      </c>
      <c r="H5033" s="64">
        <f t="shared" si="493"/>
        <v>580.5</v>
      </c>
    </row>
    <row r="5034" spans="3:9">
      <c r="C5034" s="83" t="s">
        <v>1216</v>
      </c>
      <c r="D5034" s="80"/>
      <c r="E5034" s="80"/>
      <c r="F5034" s="80"/>
      <c r="G5034" s="162"/>
      <c r="H5034" s="64">
        <f>SUM(H5026:H5033)</f>
        <v>250280.5</v>
      </c>
    </row>
    <row r="5035" spans="3:9">
      <c r="C5035" s="72" t="s">
        <v>1217</v>
      </c>
      <c r="D5035" s="59" t="s">
        <v>1218</v>
      </c>
      <c r="E5035" s="73"/>
      <c r="F5035" s="73"/>
      <c r="G5035" s="73"/>
      <c r="H5035" s="73"/>
    </row>
    <row r="5036" spans="3:9">
      <c r="C5036" s="83" t="s">
        <v>1219</v>
      </c>
      <c r="D5036" s="489"/>
      <c r="E5036" s="489"/>
      <c r="F5036" s="489"/>
      <c r="G5036" s="162"/>
      <c r="H5036" s="303">
        <f>SUM(H5035:H5035)</f>
        <v>0</v>
      </c>
    </row>
    <row r="5037" spans="3:9">
      <c r="C5037" s="58" t="s">
        <v>1220</v>
      </c>
      <c r="D5037" s="69" t="s">
        <v>1221</v>
      </c>
      <c r="E5037" s="70"/>
      <c r="F5037" s="70"/>
      <c r="G5037" s="71"/>
      <c r="H5037" s="304">
        <f>H5036+H5034+H5025</f>
        <v>323190.5</v>
      </c>
      <c r="I5037" s="319"/>
    </row>
    <row r="5038" spans="3:9">
      <c r="C5038" s="58" t="s">
        <v>1222</v>
      </c>
      <c r="D5038" s="69" t="s">
        <v>1325</v>
      </c>
      <c r="E5038" s="70"/>
      <c r="F5038" s="71"/>
      <c r="G5038" s="95">
        <f>$M$9</f>
        <v>0.1</v>
      </c>
      <c r="H5038" s="64">
        <f>H5037*G5038</f>
        <v>32319.050000000003</v>
      </c>
      <c r="I5038" s="319"/>
    </row>
    <row r="5039" spans="3:9">
      <c r="C5039" s="58" t="s">
        <v>1223</v>
      </c>
      <c r="D5039" s="69" t="s">
        <v>1224</v>
      </c>
      <c r="E5039" s="70"/>
      <c r="F5039" s="70"/>
      <c r="G5039" s="71"/>
      <c r="H5039" s="305">
        <f>SUM(H5037:H5038)</f>
        <v>355509.55</v>
      </c>
      <c r="I5039" s="319"/>
    </row>
    <row r="5041" spans="3:11">
      <c r="C5041" s="53" t="s">
        <v>6927</v>
      </c>
      <c r="D5041" s="366" t="s">
        <v>6928</v>
      </c>
      <c r="E5041" s="315"/>
      <c r="F5041" s="315"/>
      <c r="G5041" s="315"/>
      <c r="H5041" s="315"/>
      <c r="I5041" s="56">
        <f>ROUNDDOWN(H5062,-2)</f>
        <v>605900</v>
      </c>
      <c r="J5041" s="159"/>
      <c r="K5041" s="325"/>
    </row>
    <row r="5042" spans="3:11" ht="27.6">
      <c r="C5042" s="300" t="s">
        <v>1197</v>
      </c>
      <c r="D5042" s="300" t="s">
        <v>1198</v>
      </c>
      <c r="E5042" s="300" t="s">
        <v>1199</v>
      </c>
      <c r="F5042" s="300" t="s">
        <v>1200</v>
      </c>
      <c r="G5042" s="300" t="s">
        <v>1201</v>
      </c>
      <c r="H5042" s="300" t="s">
        <v>1202</v>
      </c>
    </row>
    <row r="5043" spans="3:11">
      <c r="C5043" s="72" t="s">
        <v>1203</v>
      </c>
      <c r="D5043" s="59" t="s">
        <v>1204</v>
      </c>
      <c r="E5043" s="73"/>
      <c r="F5043" s="73"/>
      <c r="G5043" s="73"/>
      <c r="H5043" s="73"/>
    </row>
    <row r="5044" spans="3:11">
      <c r="C5044" s="301">
        <v>1</v>
      </c>
      <c r="D5044" s="59" t="s">
        <v>5</v>
      </c>
      <c r="E5044" s="302" t="s">
        <v>6</v>
      </c>
      <c r="F5044" s="74">
        <v>0.19</v>
      </c>
      <c r="G5044" s="64">
        <f>VLOOKUP(D5044,upahbahan,3,FALSE)</f>
        <v>100000</v>
      </c>
      <c r="H5044" s="64">
        <f t="shared" ref="H5044:H5047" si="494">F5044*G5044</f>
        <v>19000</v>
      </c>
    </row>
    <row r="5045" spans="3:11">
      <c r="C5045" s="301">
        <v>2</v>
      </c>
      <c r="D5045" s="59" t="s">
        <v>17</v>
      </c>
      <c r="E5045" s="302" t="s">
        <v>6</v>
      </c>
      <c r="F5045" s="74">
        <v>0.318</v>
      </c>
      <c r="G5045" s="64">
        <f>VLOOKUP(D5045,upahbahan,3,FALSE)</f>
        <v>145000</v>
      </c>
      <c r="H5045" s="64">
        <f t="shared" si="494"/>
        <v>46110</v>
      </c>
    </row>
    <row r="5046" spans="3:11">
      <c r="C5046" s="301">
        <v>3</v>
      </c>
      <c r="D5046" s="59" t="s">
        <v>1314</v>
      </c>
      <c r="E5046" s="302" t="s">
        <v>6</v>
      </c>
      <c r="F5046" s="74">
        <v>3.2000000000000001E-2</v>
      </c>
      <c r="G5046" s="64">
        <f>VLOOKUP(D5046,upahbahan,3,FALSE)</f>
        <v>175000</v>
      </c>
      <c r="H5046" s="64">
        <f t="shared" si="494"/>
        <v>5600</v>
      </c>
    </row>
    <row r="5047" spans="3:11">
      <c r="C5047" s="301">
        <v>4</v>
      </c>
      <c r="D5047" s="59" t="s">
        <v>19</v>
      </c>
      <c r="E5047" s="302" t="s">
        <v>6</v>
      </c>
      <c r="F5047" s="74">
        <v>1.0999999999999999E-2</v>
      </c>
      <c r="G5047" s="64">
        <f>VLOOKUP(D5047,upahbahan,3,FALSE)</f>
        <v>200000</v>
      </c>
      <c r="H5047" s="64">
        <f t="shared" si="494"/>
        <v>2200</v>
      </c>
    </row>
    <row r="5048" spans="3:11">
      <c r="C5048" s="83" t="s">
        <v>1210</v>
      </c>
      <c r="D5048" s="80"/>
      <c r="E5048" s="80"/>
      <c r="F5048" s="187"/>
      <c r="G5048" s="218"/>
      <c r="H5048" s="64">
        <f>SUM(H5044:H5047)</f>
        <v>72910</v>
      </c>
      <c r="I5048" s="219"/>
    </row>
    <row r="5049" spans="3:11">
      <c r="C5049" s="72" t="s">
        <v>1211</v>
      </c>
      <c r="D5049" s="59" t="s">
        <v>1212</v>
      </c>
      <c r="E5049" s="73"/>
      <c r="F5049" s="205"/>
      <c r="G5049" s="73"/>
      <c r="H5049" s="73"/>
    </row>
    <row r="5050" spans="3:11">
      <c r="C5050" s="72">
        <v>1</v>
      </c>
      <c r="D5050" s="59" t="s">
        <v>842</v>
      </c>
      <c r="E5050" s="170" t="s">
        <v>1304</v>
      </c>
      <c r="F5050" s="171">
        <v>16.5</v>
      </c>
      <c r="G5050" s="64">
        <f t="shared" ref="G5050:G5056" si="495">VLOOKUP(D5050,upahbahan,3,FALSE)</f>
        <v>23000</v>
      </c>
      <c r="H5050" s="64">
        <f t="shared" ref="H5050:H5056" si="496">F5050*G5050</f>
        <v>379500</v>
      </c>
    </row>
    <row r="5051" spans="3:11">
      <c r="C5051" s="72">
        <v>2</v>
      </c>
      <c r="D5051" s="59" t="s">
        <v>3578</v>
      </c>
      <c r="E5051" s="170" t="s">
        <v>1304</v>
      </c>
      <c r="F5051" s="171">
        <v>16.5</v>
      </c>
      <c r="G5051" s="64">
        <f t="shared" si="495"/>
        <v>4000</v>
      </c>
      <c r="H5051" s="64">
        <f t="shared" si="496"/>
        <v>66000</v>
      </c>
    </row>
    <row r="5052" spans="3:11">
      <c r="C5052" s="72">
        <v>3</v>
      </c>
      <c r="D5052" s="59" t="s">
        <v>3576</v>
      </c>
      <c r="E5052" s="170" t="s">
        <v>44</v>
      </c>
      <c r="F5052" s="171">
        <v>1</v>
      </c>
      <c r="G5052" s="64">
        <f t="shared" si="495"/>
        <v>4000</v>
      </c>
      <c r="H5052" s="64">
        <f t="shared" si="496"/>
        <v>4000</v>
      </c>
    </row>
    <row r="5053" spans="3:11">
      <c r="C5053" s="72">
        <v>4</v>
      </c>
      <c r="D5053" s="59" t="s">
        <v>3577</v>
      </c>
      <c r="E5053" s="170" t="s">
        <v>44</v>
      </c>
      <c r="F5053" s="171">
        <v>9</v>
      </c>
      <c r="G5053" s="64">
        <f t="shared" si="495"/>
        <v>700</v>
      </c>
      <c r="H5053" s="64">
        <f t="shared" si="496"/>
        <v>6300</v>
      </c>
    </row>
    <row r="5054" spans="3:11">
      <c r="C5054" s="72">
        <v>5</v>
      </c>
      <c r="D5054" s="59" t="s">
        <v>6729</v>
      </c>
      <c r="E5054" s="170" t="s">
        <v>44</v>
      </c>
      <c r="F5054" s="171">
        <v>18</v>
      </c>
      <c r="G5054" s="64">
        <f t="shared" si="495"/>
        <v>900</v>
      </c>
      <c r="H5054" s="64">
        <f t="shared" si="496"/>
        <v>16200</v>
      </c>
    </row>
    <row r="5055" spans="3:11">
      <c r="C5055" s="72">
        <v>6</v>
      </c>
      <c r="D5055" s="59" t="s">
        <v>6731</v>
      </c>
      <c r="E5055" s="170" t="s">
        <v>44</v>
      </c>
      <c r="F5055" s="171">
        <v>1</v>
      </c>
      <c r="G5055" s="64">
        <f t="shared" si="495"/>
        <v>5400</v>
      </c>
      <c r="H5055" s="64">
        <f t="shared" si="496"/>
        <v>5400</v>
      </c>
    </row>
    <row r="5056" spans="3:11">
      <c r="C5056" s="72">
        <v>7</v>
      </c>
      <c r="D5056" s="59" t="s">
        <v>3581</v>
      </c>
      <c r="E5056" s="170" t="s">
        <v>44</v>
      </c>
      <c r="F5056" s="171">
        <v>27</v>
      </c>
      <c r="G5056" s="64">
        <f t="shared" si="495"/>
        <v>21.5</v>
      </c>
      <c r="H5056" s="64">
        <f t="shared" si="496"/>
        <v>580.5</v>
      </c>
    </row>
    <row r="5057" spans="3:11">
      <c r="C5057" s="83" t="s">
        <v>1216</v>
      </c>
      <c r="D5057" s="80"/>
      <c r="E5057" s="80"/>
      <c r="F5057" s="80"/>
      <c r="G5057" s="162"/>
      <c r="H5057" s="64">
        <f>SUM(H5049:H5056)</f>
        <v>477980.5</v>
      </c>
    </row>
    <row r="5058" spans="3:11">
      <c r="C5058" s="72" t="s">
        <v>1217</v>
      </c>
      <c r="D5058" s="59" t="s">
        <v>1218</v>
      </c>
      <c r="E5058" s="73"/>
      <c r="F5058" s="73"/>
      <c r="G5058" s="73"/>
      <c r="H5058" s="73"/>
    </row>
    <row r="5059" spans="3:11">
      <c r="C5059" s="83" t="s">
        <v>1219</v>
      </c>
      <c r="D5059" s="489"/>
      <c r="E5059" s="489"/>
      <c r="F5059" s="489"/>
      <c r="G5059" s="162"/>
      <c r="H5059" s="303">
        <f>SUM(H5058:H5058)</f>
        <v>0</v>
      </c>
    </row>
    <row r="5060" spans="3:11">
      <c r="C5060" s="58" t="s">
        <v>1220</v>
      </c>
      <c r="D5060" s="69" t="s">
        <v>1221</v>
      </c>
      <c r="E5060" s="70"/>
      <c r="F5060" s="70"/>
      <c r="G5060" s="71"/>
      <c r="H5060" s="304">
        <f>H5059+H5057+H5048</f>
        <v>550890.5</v>
      </c>
      <c r="I5060" s="319"/>
    </row>
    <row r="5061" spans="3:11">
      <c r="C5061" s="58" t="s">
        <v>1222</v>
      </c>
      <c r="D5061" s="69" t="s">
        <v>1325</v>
      </c>
      <c r="E5061" s="70"/>
      <c r="F5061" s="71"/>
      <c r="G5061" s="95">
        <f>$M$9</f>
        <v>0.1</v>
      </c>
      <c r="H5061" s="64">
        <f>H5060*G5061</f>
        <v>55089.05</v>
      </c>
      <c r="I5061" s="319"/>
    </row>
    <row r="5062" spans="3:11">
      <c r="C5062" s="58" t="s">
        <v>1223</v>
      </c>
      <c r="D5062" s="69" t="s">
        <v>1224</v>
      </c>
      <c r="E5062" s="70"/>
      <c r="F5062" s="70"/>
      <c r="G5062" s="71"/>
      <c r="H5062" s="305">
        <f>SUM(H5060:H5061)</f>
        <v>605979.55000000005</v>
      </c>
      <c r="I5062" s="319"/>
    </row>
    <row r="5065" spans="3:11">
      <c r="C5065" s="53" t="s">
        <v>6929</v>
      </c>
      <c r="D5065" s="366" t="s">
        <v>6930</v>
      </c>
      <c r="E5065" s="315"/>
      <c r="F5065" s="315"/>
      <c r="G5065" s="315"/>
      <c r="H5065" s="315"/>
      <c r="I5065" s="56">
        <f>ROUNDDOWN(H5086,-2)</f>
        <v>259700</v>
      </c>
      <c r="J5065" s="159"/>
      <c r="K5065" s="325"/>
    </row>
    <row r="5066" spans="3:11" ht="27.6">
      <c r="C5066" s="300" t="s">
        <v>1197</v>
      </c>
      <c r="D5066" s="300" t="s">
        <v>1198</v>
      </c>
      <c r="E5066" s="300" t="s">
        <v>1199</v>
      </c>
      <c r="F5066" s="300" t="s">
        <v>1200</v>
      </c>
      <c r="G5066" s="300" t="s">
        <v>1201</v>
      </c>
      <c r="H5066" s="300" t="s">
        <v>1202</v>
      </c>
    </row>
    <row r="5067" spans="3:11">
      <c r="C5067" s="72" t="s">
        <v>1203</v>
      </c>
      <c r="D5067" s="59" t="s">
        <v>1204</v>
      </c>
      <c r="E5067" s="73"/>
      <c r="F5067" s="73"/>
      <c r="G5067" s="73"/>
      <c r="H5067" s="73"/>
    </row>
    <row r="5068" spans="3:11">
      <c r="C5068" s="301">
        <v>1</v>
      </c>
      <c r="D5068" s="59" t="s">
        <v>5</v>
      </c>
      <c r="E5068" s="302" t="s">
        <v>6</v>
      </c>
      <c r="F5068" s="74">
        <v>0.19</v>
      </c>
      <c r="G5068" s="64">
        <f>VLOOKUP(D5068,upahbahan,3,FALSE)</f>
        <v>100000</v>
      </c>
      <c r="H5068" s="64">
        <f t="shared" ref="H5068:H5071" si="497">F5068*G5068</f>
        <v>19000</v>
      </c>
    </row>
    <row r="5069" spans="3:11">
      <c r="C5069" s="301">
        <v>2</v>
      </c>
      <c r="D5069" s="59" t="s">
        <v>17</v>
      </c>
      <c r="E5069" s="302" t="s">
        <v>6</v>
      </c>
      <c r="F5069" s="74">
        <v>0.318</v>
      </c>
      <c r="G5069" s="64">
        <f>VLOOKUP(D5069,upahbahan,3,FALSE)</f>
        <v>145000</v>
      </c>
      <c r="H5069" s="64">
        <f t="shared" si="497"/>
        <v>46110</v>
      </c>
    </row>
    <row r="5070" spans="3:11">
      <c r="C5070" s="301">
        <v>3</v>
      </c>
      <c r="D5070" s="59" t="s">
        <v>1314</v>
      </c>
      <c r="E5070" s="302" t="s">
        <v>6</v>
      </c>
      <c r="F5070" s="74">
        <v>3.2000000000000001E-2</v>
      </c>
      <c r="G5070" s="64">
        <f>VLOOKUP(D5070,upahbahan,3,FALSE)</f>
        <v>175000</v>
      </c>
      <c r="H5070" s="64">
        <f t="shared" si="497"/>
        <v>5600</v>
      </c>
    </row>
    <row r="5071" spans="3:11">
      <c r="C5071" s="301">
        <v>4</v>
      </c>
      <c r="D5071" s="59" t="s">
        <v>19</v>
      </c>
      <c r="E5071" s="302" t="s">
        <v>6</v>
      </c>
      <c r="F5071" s="74">
        <v>1.0999999999999999E-2</v>
      </c>
      <c r="G5071" s="64">
        <f>VLOOKUP(D5071,upahbahan,3,FALSE)</f>
        <v>200000</v>
      </c>
      <c r="H5071" s="64">
        <f t="shared" si="497"/>
        <v>2200</v>
      </c>
    </row>
    <row r="5072" spans="3:11">
      <c r="C5072" s="83" t="s">
        <v>1210</v>
      </c>
      <c r="D5072" s="80"/>
      <c r="E5072" s="80"/>
      <c r="F5072" s="187"/>
      <c r="G5072" s="218"/>
      <c r="H5072" s="64">
        <f>SUM(H5068:H5071)</f>
        <v>72910</v>
      </c>
      <c r="I5072" s="219"/>
    </row>
    <row r="5073" spans="3:9">
      <c r="C5073" s="72" t="s">
        <v>1211</v>
      </c>
      <c r="D5073" s="59" t="s">
        <v>1212</v>
      </c>
      <c r="E5073" s="73"/>
      <c r="F5073" s="205"/>
      <c r="G5073" s="73"/>
      <c r="H5073" s="73"/>
    </row>
    <row r="5074" spans="3:9">
      <c r="C5074" s="72">
        <v>1</v>
      </c>
      <c r="D5074" s="59" t="s">
        <v>3416</v>
      </c>
      <c r="E5074" s="170" t="s">
        <v>1304</v>
      </c>
      <c r="F5074" s="171">
        <v>16.5</v>
      </c>
      <c r="G5074" s="64">
        <f t="shared" ref="G5074:G5080" si="498">VLOOKUP(D5074,upahbahan,3,FALSE)</f>
        <v>3924</v>
      </c>
      <c r="H5074" s="64">
        <f t="shared" ref="H5074:H5080" si="499">F5074*G5074</f>
        <v>64746</v>
      </c>
    </row>
    <row r="5075" spans="3:9">
      <c r="C5075" s="72">
        <v>2</v>
      </c>
      <c r="D5075" s="59" t="s">
        <v>3578</v>
      </c>
      <c r="E5075" s="170" t="s">
        <v>1304</v>
      </c>
      <c r="F5075" s="171">
        <v>16.5</v>
      </c>
      <c r="G5075" s="64">
        <f t="shared" si="498"/>
        <v>4000</v>
      </c>
      <c r="H5075" s="64">
        <f t="shared" si="499"/>
        <v>66000</v>
      </c>
    </row>
    <row r="5076" spans="3:9">
      <c r="C5076" s="72">
        <v>3</v>
      </c>
      <c r="D5076" s="59" t="s">
        <v>3576</v>
      </c>
      <c r="E5076" s="170" t="s">
        <v>44</v>
      </c>
      <c r="F5076" s="171">
        <v>1</v>
      </c>
      <c r="G5076" s="64">
        <f t="shared" si="498"/>
        <v>4000</v>
      </c>
      <c r="H5076" s="64">
        <f t="shared" si="499"/>
        <v>4000</v>
      </c>
    </row>
    <row r="5077" spans="3:9">
      <c r="C5077" s="72">
        <v>4</v>
      </c>
      <c r="D5077" s="59" t="s">
        <v>3577</v>
      </c>
      <c r="E5077" s="170" t="s">
        <v>44</v>
      </c>
      <c r="F5077" s="171">
        <v>9</v>
      </c>
      <c r="G5077" s="64">
        <f t="shared" si="498"/>
        <v>700</v>
      </c>
      <c r="H5077" s="64">
        <f t="shared" si="499"/>
        <v>6300</v>
      </c>
    </row>
    <row r="5078" spans="3:9">
      <c r="C5078" s="72">
        <v>5</v>
      </c>
      <c r="D5078" s="59" t="s">
        <v>6729</v>
      </c>
      <c r="E5078" s="170" t="s">
        <v>44</v>
      </c>
      <c r="F5078" s="171">
        <v>18</v>
      </c>
      <c r="G5078" s="64">
        <f t="shared" si="498"/>
        <v>900</v>
      </c>
      <c r="H5078" s="64">
        <f t="shared" si="499"/>
        <v>16200</v>
      </c>
    </row>
    <row r="5079" spans="3:9">
      <c r="C5079" s="72">
        <v>6</v>
      </c>
      <c r="D5079" s="59" t="s">
        <v>6731</v>
      </c>
      <c r="E5079" s="170" t="s">
        <v>44</v>
      </c>
      <c r="F5079" s="171">
        <v>1</v>
      </c>
      <c r="G5079" s="64">
        <f t="shared" si="498"/>
        <v>5400</v>
      </c>
      <c r="H5079" s="64">
        <f t="shared" si="499"/>
        <v>5400</v>
      </c>
    </row>
    <row r="5080" spans="3:9">
      <c r="C5080" s="72">
        <v>7</v>
      </c>
      <c r="D5080" s="59" t="s">
        <v>3581</v>
      </c>
      <c r="E5080" s="170" t="s">
        <v>44</v>
      </c>
      <c r="F5080" s="171">
        <v>27</v>
      </c>
      <c r="G5080" s="64">
        <f t="shared" si="498"/>
        <v>21.5</v>
      </c>
      <c r="H5080" s="64">
        <f t="shared" si="499"/>
        <v>580.5</v>
      </c>
    </row>
    <row r="5081" spans="3:9">
      <c r="C5081" s="83" t="s">
        <v>1216</v>
      </c>
      <c r="D5081" s="80"/>
      <c r="E5081" s="80"/>
      <c r="F5081" s="80"/>
      <c r="G5081" s="162"/>
      <c r="H5081" s="64">
        <f>SUM(H5073:H5080)</f>
        <v>163226.5</v>
      </c>
    </row>
    <row r="5082" spans="3:9">
      <c r="C5082" s="72" t="s">
        <v>1217</v>
      </c>
      <c r="D5082" s="59" t="s">
        <v>1218</v>
      </c>
      <c r="E5082" s="73"/>
      <c r="F5082" s="73"/>
      <c r="G5082" s="73"/>
      <c r="H5082" s="73"/>
    </row>
    <row r="5083" spans="3:9">
      <c r="C5083" s="83" t="s">
        <v>1219</v>
      </c>
      <c r="D5083" s="489"/>
      <c r="E5083" s="489"/>
      <c r="F5083" s="489"/>
      <c r="G5083" s="162"/>
      <c r="H5083" s="303">
        <f>SUM(H5082:H5082)</f>
        <v>0</v>
      </c>
    </row>
    <row r="5084" spans="3:9">
      <c r="C5084" s="58" t="s">
        <v>1220</v>
      </c>
      <c r="D5084" s="69" t="s">
        <v>1221</v>
      </c>
      <c r="E5084" s="70"/>
      <c r="F5084" s="70"/>
      <c r="G5084" s="71"/>
      <c r="H5084" s="304">
        <f>H5083+H5081+H5072</f>
        <v>236136.5</v>
      </c>
      <c r="I5084" s="319"/>
    </row>
    <row r="5085" spans="3:9">
      <c r="C5085" s="58" t="s">
        <v>1222</v>
      </c>
      <c r="D5085" s="69" t="s">
        <v>1325</v>
      </c>
      <c r="E5085" s="70"/>
      <c r="F5085" s="71"/>
      <c r="G5085" s="95">
        <f>$M$9</f>
        <v>0.1</v>
      </c>
      <c r="H5085" s="64">
        <f>H5084*G5085</f>
        <v>23613.65</v>
      </c>
      <c r="I5085" s="319"/>
    </row>
    <row r="5086" spans="3:9">
      <c r="C5086" s="58" t="s">
        <v>1223</v>
      </c>
      <c r="D5086" s="69" t="s">
        <v>1224</v>
      </c>
      <c r="E5086" s="70"/>
      <c r="F5086" s="70"/>
      <c r="G5086" s="71"/>
      <c r="H5086" s="305">
        <f>SUM(H5084:H5085)</f>
        <v>259750.15</v>
      </c>
      <c r="I5086" s="319"/>
    </row>
    <row r="5089" spans="3:11">
      <c r="C5089" s="53" t="s">
        <v>6931</v>
      </c>
      <c r="D5089" s="366" t="s">
        <v>6932</v>
      </c>
      <c r="E5089" s="315"/>
      <c r="F5089" s="315"/>
      <c r="G5089" s="315"/>
      <c r="H5089" s="315"/>
      <c r="I5089" s="56">
        <f>ROUNDDOWN(H5110,-2)</f>
        <v>617600</v>
      </c>
      <c r="J5089" s="159"/>
      <c r="K5089" s="325"/>
    </row>
    <row r="5090" spans="3:11" ht="27.6">
      <c r="C5090" s="300" t="s">
        <v>1197</v>
      </c>
      <c r="D5090" s="300" t="s">
        <v>1198</v>
      </c>
      <c r="E5090" s="300" t="s">
        <v>1199</v>
      </c>
      <c r="F5090" s="300" t="s">
        <v>1200</v>
      </c>
      <c r="G5090" s="300" t="s">
        <v>1201</v>
      </c>
      <c r="H5090" s="300" t="s">
        <v>1202</v>
      </c>
    </row>
    <row r="5091" spans="3:11">
      <c r="C5091" s="72" t="s">
        <v>1203</v>
      </c>
      <c r="D5091" s="59" t="s">
        <v>1204</v>
      </c>
      <c r="E5091" s="73"/>
      <c r="F5091" s="73"/>
      <c r="G5091" s="73"/>
      <c r="H5091" s="73"/>
    </row>
    <row r="5092" spans="3:11">
      <c r="C5092" s="301">
        <v>1</v>
      </c>
      <c r="D5092" s="59" t="s">
        <v>5</v>
      </c>
      <c r="E5092" s="302" t="s">
        <v>6</v>
      </c>
      <c r="F5092" s="74">
        <v>0.19</v>
      </c>
      <c r="G5092" s="64">
        <f>VLOOKUP(D5092,upahbahan,3,FALSE)</f>
        <v>100000</v>
      </c>
      <c r="H5092" s="64">
        <f t="shared" ref="H5092:H5095" si="500">F5092*G5092</f>
        <v>19000</v>
      </c>
    </row>
    <row r="5093" spans="3:11">
      <c r="C5093" s="301">
        <v>2</v>
      </c>
      <c r="D5093" s="59" t="s">
        <v>17</v>
      </c>
      <c r="E5093" s="302" t="s">
        <v>6</v>
      </c>
      <c r="F5093" s="74">
        <v>0.318</v>
      </c>
      <c r="G5093" s="64">
        <f>VLOOKUP(D5093,upahbahan,3,FALSE)</f>
        <v>145000</v>
      </c>
      <c r="H5093" s="64">
        <f t="shared" si="500"/>
        <v>46110</v>
      </c>
    </row>
    <row r="5094" spans="3:11">
      <c r="C5094" s="301">
        <v>3</v>
      </c>
      <c r="D5094" s="59" t="s">
        <v>1314</v>
      </c>
      <c r="E5094" s="302" t="s">
        <v>6</v>
      </c>
      <c r="F5094" s="74">
        <v>3.2000000000000001E-2</v>
      </c>
      <c r="G5094" s="64">
        <f>VLOOKUP(D5094,upahbahan,3,FALSE)</f>
        <v>175000</v>
      </c>
      <c r="H5094" s="64">
        <f t="shared" si="500"/>
        <v>5600</v>
      </c>
    </row>
    <row r="5095" spans="3:11">
      <c r="C5095" s="301">
        <v>4</v>
      </c>
      <c r="D5095" s="59" t="s">
        <v>19</v>
      </c>
      <c r="E5095" s="302" t="s">
        <v>6</v>
      </c>
      <c r="F5095" s="74">
        <v>1.0999999999999999E-2</v>
      </c>
      <c r="G5095" s="64">
        <f>VLOOKUP(D5095,upahbahan,3,FALSE)</f>
        <v>200000</v>
      </c>
      <c r="H5095" s="64">
        <f t="shared" si="500"/>
        <v>2200</v>
      </c>
    </row>
    <row r="5096" spans="3:11">
      <c r="C5096" s="83" t="s">
        <v>1210</v>
      </c>
      <c r="D5096" s="80"/>
      <c r="E5096" s="80"/>
      <c r="F5096" s="187"/>
      <c r="G5096" s="218"/>
      <c r="H5096" s="64">
        <f>SUM(H5092:H5095)</f>
        <v>72910</v>
      </c>
      <c r="I5096" s="219"/>
    </row>
    <row r="5097" spans="3:11">
      <c r="C5097" s="72" t="s">
        <v>1211</v>
      </c>
      <c r="D5097" s="59" t="s">
        <v>1212</v>
      </c>
      <c r="E5097" s="73"/>
      <c r="F5097" s="205"/>
      <c r="G5097" s="73"/>
      <c r="H5097" s="73"/>
    </row>
    <row r="5098" spans="3:11">
      <c r="C5098" s="72">
        <v>1</v>
      </c>
      <c r="D5098" s="59" t="s">
        <v>854</v>
      </c>
      <c r="E5098" s="170" t="s">
        <v>1304</v>
      </c>
      <c r="F5098" s="171">
        <v>33</v>
      </c>
      <c r="G5098" s="64">
        <f t="shared" ref="G5098:G5104" si="501">VLOOKUP(D5098,upahbahan,3,FALSE)</f>
        <v>9200</v>
      </c>
      <c r="H5098" s="64">
        <f t="shared" ref="H5098:H5104" si="502">F5098*G5098</f>
        <v>303600</v>
      </c>
    </row>
    <row r="5099" spans="3:11">
      <c r="C5099" s="72">
        <v>2</v>
      </c>
      <c r="D5099" s="59" t="s">
        <v>3578</v>
      </c>
      <c r="E5099" s="170" t="s">
        <v>1304</v>
      </c>
      <c r="F5099" s="171">
        <v>33</v>
      </c>
      <c r="G5099" s="64">
        <f t="shared" si="501"/>
        <v>4000</v>
      </c>
      <c r="H5099" s="64">
        <f t="shared" si="502"/>
        <v>132000</v>
      </c>
    </row>
    <row r="5100" spans="3:11">
      <c r="C5100" s="72">
        <v>3</v>
      </c>
      <c r="D5100" s="59" t="s">
        <v>3576</v>
      </c>
      <c r="E5100" s="170" t="s">
        <v>44</v>
      </c>
      <c r="F5100" s="171">
        <v>1</v>
      </c>
      <c r="G5100" s="64">
        <f t="shared" si="501"/>
        <v>4000</v>
      </c>
      <c r="H5100" s="64">
        <f t="shared" si="502"/>
        <v>4000</v>
      </c>
    </row>
    <row r="5101" spans="3:11">
      <c r="C5101" s="72">
        <v>4</v>
      </c>
      <c r="D5101" s="59" t="s">
        <v>3577</v>
      </c>
      <c r="E5101" s="170" t="s">
        <v>44</v>
      </c>
      <c r="F5101" s="171">
        <v>17</v>
      </c>
      <c r="G5101" s="64">
        <f t="shared" si="501"/>
        <v>700</v>
      </c>
      <c r="H5101" s="64">
        <f t="shared" si="502"/>
        <v>11900</v>
      </c>
    </row>
    <row r="5102" spans="3:11">
      <c r="C5102" s="72">
        <v>5</v>
      </c>
      <c r="D5102" s="59" t="s">
        <v>6729</v>
      </c>
      <c r="E5102" s="170" t="s">
        <v>44</v>
      </c>
      <c r="F5102" s="171">
        <v>34</v>
      </c>
      <c r="G5102" s="64">
        <f t="shared" si="501"/>
        <v>900</v>
      </c>
      <c r="H5102" s="64">
        <f t="shared" si="502"/>
        <v>30600</v>
      </c>
    </row>
    <row r="5103" spans="3:11">
      <c r="C5103" s="72">
        <v>6</v>
      </c>
      <c r="D5103" s="59" t="s">
        <v>6731</v>
      </c>
      <c r="E5103" s="170" t="s">
        <v>44</v>
      </c>
      <c r="F5103" s="171">
        <v>1</v>
      </c>
      <c r="G5103" s="64">
        <f t="shared" si="501"/>
        <v>5400</v>
      </c>
      <c r="H5103" s="64">
        <f t="shared" si="502"/>
        <v>5400</v>
      </c>
    </row>
    <row r="5104" spans="3:11">
      <c r="C5104" s="72">
        <v>7</v>
      </c>
      <c r="D5104" s="59" t="s">
        <v>3581</v>
      </c>
      <c r="E5104" s="170" t="s">
        <v>44</v>
      </c>
      <c r="F5104" s="171">
        <v>51</v>
      </c>
      <c r="G5104" s="64">
        <f t="shared" si="501"/>
        <v>21.5</v>
      </c>
      <c r="H5104" s="64">
        <f t="shared" si="502"/>
        <v>1096.5</v>
      </c>
    </row>
    <row r="5105" spans="3:11">
      <c r="C5105" s="83" t="s">
        <v>1216</v>
      </c>
      <c r="D5105" s="80"/>
      <c r="E5105" s="80"/>
      <c r="F5105" s="80"/>
      <c r="G5105" s="162"/>
      <c r="H5105" s="64">
        <f>SUM(H5097:H5104)</f>
        <v>488596.5</v>
      </c>
    </row>
    <row r="5106" spans="3:11">
      <c r="C5106" s="72" t="s">
        <v>1217</v>
      </c>
      <c r="D5106" s="59" t="s">
        <v>1218</v>
      </c>
      <c r="E5106" s="73"/>
      <c r="F5106" s="73"/>
      <c r="G5106" s="73"/>
      <c r="H5106" s="73"/>
    </row>
    <row r="5107" spans="3:11">
      <c r="C5107" s="83" t="s">
        <v>1219</v>
      </c>
      <c r="D5107" s="489"/>
      <c r="E5107" s="489"/>
      <c r="F5107" s="489"/>
      <c r="G5107" s="162"/>
      <c r="H5107" s="303">
        <f>SUM(H5106:H5106)</f>
        <v>0</v>
      </c>
    </row>
    <row r="5108" spans="3:11">
      <c r="C5108" s="58" t="s">
        <v>1220</v>
      </c>
      <c r="D5108" s="69" t="s">
        <v>1221</v>
      </c>
      <c r="E5108" s="70"/>
      <c r="F5108" s="70"/>
      <c r="G5108" s="71"/>
      <c r="H5108" s="304">
        <f>H5107+H5105+H5096</f>
        <v>561506.5</v>
      </c>
      <c r="I5108" s="319"/>
    </row>
    <row r="5109" spans="3:11">
      <c r="C5109" s="58" t="s">
        <v>1222</v>
      </c>
      <c r="D5109" s="69" t="s">
        <v>1325</v>
      </c>
      <c r="E5109" s="70"/>
      <c r="F5109" s="71"/>
      <c r="G5109" s="95">
        <f>$M$9</f>
        <v>0.1</v>
      </c>
      <c r="H5109" s="64">
        <f>H5108*G5109</f>
        <v>56150.65</v>
      </c>
      <c r="I5109" s="319"/>
    </row>
    <row r="5110" spans="3:11">
      <c r="C5110" s="58" t="s">
        <v>1223</v>
      </c>
      <c r="D5110" s="69" t="s">
        <v>1224</v>
      </c>
      <c r="E5110" s="70"/>
      <c r="F5110" s="70"/>
      <c r="G5110" s="71"/>
      <c r="H5110" s="305">
        <f>SUM(H5108:H5109)</f>
        <v>617657.15</v>
      </c>
      <c r="I5110" s="319"/>
    </row>
    <row r="5112" spans="3:11">
      <c r="C5112" s="53" t="s">
        <v>6933</v>
      </c>
      <c r="D5112" s="366" t="s">
        <v>6936</v>
      </c>
      <c r="E5112" s="315"/>
      <c r="F5112" s="315"/>
      <c r="G5112" s="315"/>
      <c r="H5112" s="315"/>
      <c r="I5112" s="56">
        <f>ROUNDDOWN(H5127,-2)</f>
        <v>815600</v>
      </c>
      <c r="J5112" s="159"/>
      <c r="K5112" s="325"/>
    </row>
    <row r="5113" spans="3:11" ht="27.6">
      <c r="C5113" s="300" t="s">
        <v>1197</v>
      </c>
      <c r="D5113" s="300" t="s">
        <v>1198</v>
      </c>
      <c r="E5113" s="300" t="s">
        <v>1199</v>
      </c>
      <c r="F5113" s="300" t="s">
        <v>1200</v>
      </c>
      <c r="G5113" s="300" t="s">
        <v>1201</v>
      </c>
      <c r="H5113" s="300" t="s">
        <v>1202</v>
      </c>
    </row>
    <row r="5114" spans="3:11">
      <c r="C5114" s="72" t="s">
        <v>1203</v>
      </c>
      <c r="D5114" s="59" t="s">
        <v>1204</v>
      </c>
      <c r="E5114" s="73"/>
      <c r="F5114" s="73"/>
      <c r="G5114" s="73"/>
      <c r="H5114" s="73"/>
    </row>
    <row r="5115" spans="3:11">
      <c r="C5115" s="301">
        <v>1</v>
      </c>
      <c r="D5115" s="59" t="s">
        <v>5</v>
      </c>
      <c r="E5115" s="302" t="s">
        <v>6</v>
      </c>
      <c r="F5115" s="74">
        <v>6.9000000000000006E-2</v>
      </c>
      <c r="G5115" s="64">
        <f>VLOOKUP(D5115,upahbahan,3,FALSE)</f>
        <v>100000</v>
      </c>
      <c r="H5115" s="64">
        <f t="shared" ref="H5115:H5118" si="503">F5115*G5115</f>
        <v>6900.0000000000009</v>
      </c>
    </row>
    <row r="5116" spans="3:11">
      <c r="C5116" s="301">
        <v>2</v>
      </c>
      <c r="D5116" s="59" t="s">
        <v>17</v>
      </c>
      <c r="E5116" s="302" t="s">
        <v>6</v>
      </c>
      <c r="F5116" s="74">
        <v>0.115</v>
      </c>
      <c r="G5116" s="64">
        <f>VLOOKUP(D5116,upahbahan,3,FALSE)</f>
        <v>145000</v>
      </c>
      <c r="H5116" s="64">
        <f t="shared" si="503"/>
        <v>16675</v>
      </c>
    </row>
    <row r="5117" spans="3:11">
      <c r="C5117" s="301">
        <v>3</v>
      </c>
      <c r="D5117" s="59" t="s">
        <v>1314</v>
      </c>
      <c r="E5117" s="302" t="s">
        <v>6</v>
      </c>
      <c r="F5117" s="74">
        <v>1.2E-2</v>
      </c>
      <c r="G5117" s="64">
        <f>VLOOKUP(D5117,upahbahan,3,FALSE)</f>
        <v>175000</v>
      </c>
      <c r="H5117" s="64">
        <f t="shared" si="503"/>
        <v>2100</v>
      </c>
    </row>
    <row r="5118" spans="3:11">
      <c r="C5118" s="301">
        <v>4</v>
      </c>
      <c r="D5118" s="59" t="s">
        <v>19</v>
      </c>
      <c r="E5118" s="302" t="s">
        <v>6</v>
      </c>
      <c r="F5118" s="74">
        <v>4.0000000000000001E-3</v>
      </c>
      <c r="G5118" s="64">
        <f>VLOOKUP(D5118,upahbahan,3,FALSE)</f>
        <v>200000</v>
      </c>
      <c r="H5118" s="64">
        <f t="shared" si="503"/>
        <v>800</v>
      </c>
    </row>
    <row r="5119" spans="3:11">
      <c r="C5119" s="83" t="s">
        <v>1210</v>
      </c>
      <c r="D5119" s="80"/>
      <c r="E5119" s="80"/>
      <c r="F5119" s="187"/>
      <c r="G5119" s="218"/>
      <c r="H5119" s="64">
        <f>SUM(H5115:H5118)</f>
        <v>26475</v>
      </c>
      <c r="I5119" s="219"/>
    </row>
    <row r="5120" spans="3:11">
      <c r="C5120" s="72" t="s">
        <v>1211</v>
      </c>
      <c r="D5120" s="59" t="s">
        <v>1212</v>
      </c>
      <c r="E5120" s="73"/>
      <c r="F5120" s="205"/>
      <c r="G5120" s="73"/>
      <c r="H5120" s="73"/>
    </row>
    <row r="5121" spans="3:11">
      <c r="C5121" s="72">
        <v>1</v>
      </c>
      <c r="D5121" s="59" t="s">
        <v>6934</v>
      </c>
      <c r="E5121" s="170" t="s">
        <v>44</v>
      </c>
      <c r="F5121" s="171">
        <v>1.1000000000000001</v>
      </c>
      <c r="G5121" s="64">
        <f>VLOOKUP(D5121,upahbahan,3,FALSE)</f>
        <v>650000</v>
      </c>
      <c r="H5121" s="64">
        <f t="shared" ref="H5121" si="504">F5121*G5121</f>
        <v>715000</v>
      </c>
    </row>
    <row r="5122" spans="3:11">
      <c r="C5122" s="83" t="s">
        <v>1216</v>
      </c>
      <c r="D5122" s="80"/>
      <c r="E5122" s="80"/>
      <c r="F5122" s="80"/>
      <c r="G5122" s="162"/>
      <c r="H5122" s="64">
        <f>SUM(H5120:H5121)</f>
        <v>715000</v>
      </c>
    </row>
    <row r="5123" spans="3:11">
      <c r="C5123" s="72" t="s">
        <v>1217</v>
      </c>
      <c r="D5123" s="59" t="s">
        <v>1218</v>
      </c>
      <c r="E5123" s="73"/>
      <c r="F5123" s="73"/>
      <c r="G5123" s="73"/>
      <c r="H5123" s="73"/>
    </row>
    <row r="5124" spans="3:11">
      <c r="C5124" s="83" t="s">
        <v>1219</v>
      </c>
      <c r="D5124" s="489"/>
      <c r="E5124" s="489"/>
      <c r="F5124" s="489"/>
      <c r="G5124" s="162"/>
      <c r="H5124" s="303">
        <f>SUM(H5123:H5123)</f>
        <v>0</v>
      </c>
    </row>
    <row r="5125" spans="3:11">
      <c r="C5125" s="58" t="s">
        <v>1220</v>
      </c>
      <c r="D5125" s="69" t="s">
        <v>1221</v>
      </c>
      <c r="E5125" s="70"/>
      <c r="F5125" s="70"/>
      <c r="G5125" s="71"/>
      <c r="H5125" s="304">
        <f>H5124+H5122+H5119</f>
        <v>741475</v>
      </c>
      <c r="I5125" s="319"/>
    </row>
    <row r="5126" spans="3:11">
      <c r="C5126" s="58" t="s">
        <v>1222</v>
      </c>
      <c r="D5126" s="69" t="s">
        <v>1325</v>
      </c>
      <c r="E5126" s="70"/>
      <c r="F5126" s="71"/>
      <c r="G5126" s="95">
        <f>$M$9</f>
        <v>0.1</v>
      </c>
      <c r="H5126" s="64">
        <f>H5125*G5126</f>
        <v>74147.5</v>
      </c>
      <c r="I5126" s="319"/>
    </row>
    <row r="5127" spans="3:11">
      <c r="C5127" s="58" t="s">
        <v>1223</v>
      </c>
      <c r="D5127" s="69" t="s">
        <v>1224</v>
      </c>
      <c r="E5127" s="70"/>
      <c r="F5127" s="70"/>
      <c r="G5127" s="71"/>
      <c r="H5127" s="305">
        <f>SUM(H5125:H5126)</f>
        <v>815622.5</v>
      </c>
      <c r="I5127" s="319"/>
    </row>
    <row r="5129" spans="3:11">
      <c r="C5129" s="53" t="s">
        <v>6935</v>
      </c>
      <c r="D5129" s="366" t="s">
        <v>6937</v>
      </c>
      <c r="E5129" s="315"/>
      <c r="F5129" s="315"/>
      <c r="G5129" s="315"/>
      <c r="H5129" s="315"/>
      <c r="I5129" s="56">
        <f>ROUNDDOWN(H5144,-2)</f>
        <v>452600</v>
      </c>
      <c r="J5129" s="159"/>
      <c r="K5129" s="325"/>
    </row>
    <row r="5130" spans="3:11" ht="27.6">
      <c r="C5130" s="300" t="s">
        <v>1197</v>
      </c>
      <c r="D5130" s="300" t="s">
        <v>1198</v>
      </c>
      <c r="E5130" s="300" t="s">
        <v>1199</v>
      </c>
      <c r="F5130" s="300" t="s">
        <v>1200</v>
      </c>
      <c r="G5130" s="300" t="s">
        <v>1201</v>
      </c>
      <c r="H5130" s="300" t="s">
        <v>1202</v>
      </c>
    </row>
    <row r="5131" spans="3:11">
      <c r="C5131" s="72" t="s">
        <v>1203</v>
      </c>
      <c r="D5131" s="59" t="s">
        <v>1204</v>
      </c>
      <c r="E5131" s="73"/>
      <c r="F5131" s="73"/>
      <c r="G5131" s="73"/>
      <c r="H5131" s="73"/>
    </row>
    <row r="5132" spans="3:11">
      <c r="C5132" s="301">
        <v>1</v>
      </c>
      <c r="D5132" s="59" t="s">
        <v>5</v>
      </c>
      <c r="E5132" s="302" t="s">
        <v>6</v>
      </c>
      <c r="F5132" s="74">
        <v>6.9000000000000006E-2</v>
      </c>
      <c r="G5132" s="64">
        <f>VLOOKUP(D5132,upahbahan,3,FALSE)</f>
        <v>100000</v>
      </c>
      <c r="H5132" s="64">
        <f t="shared" ref="H5132:H5135" si="505">F5132*G5132</f>
        <v>6900.0000000000009</v>
      </c>
    </row>
    <row r="5133" spans="3:11">
      <c r="C5133" s="301">
        <v>2</v>
      </c>
      <c r="D5133" s="59" t="s">
        <v>17</v>
      </c>
      <c r="E5133" s="302" t="s">
        <v>6</v>
      </c>
      <c r="F5133" s="74">
        <v>0.115</v>
      </c>
      <c r="G5133" s="64">
        <f>VLOOKUP(D5133,upahbahan,3,FALSE)</f>
        <v>145000</v>
      </c>
      <c r="H5133" s="64">
        <f t="shared" si="505"/>
        <v>16675</v>
      </c>
    </row>
    <row r="5134" spans="3:11">
      <c r="C5134" s="301">
        <v>3</v>
      </c>
      <c r="D5134" s="59" t="s">
        <v>1314</v>
      </c>
      <c r="E5134" s="302" t="s">
        <v>6</v>
      </c>
      <c r="F5134" s="74">
        <v>1.2E-2</v>
      </c>
      <c r="G5134" s="64">
        <f>VLOOKUP(D5134,upahbahan,3,FALSE)</f>
        <v>175000</v>
      </c>
      <c r="H5134" s="64">
        <f t="shared" si="505"/>
        <v>2100</v>
      </c>
    </row>
    <row r="5135" spans="3:11">
      <c r="C5135" s="301">
        <v>4</v>
      </c>
      <c r="D5135" s="59" t="s">
        <v>19</v>
      </c>
      <c r="E5135" s="302" t="s">
        <v>6</v>
      </c>
      <c r="F5135" s="74">
        <v>4.0000000000000001E-3</v>
      </c>
      <c r="G5135" s="64">
        <f>VLOOKUP(D5135,upahbahan,3,FALSE)</f>
        <v>200000</v>
      </c>
      <c r="H5135" s="64">
        <f t="shared" si="505"/>
        <v>800</v>
      </c>
    </row>
    <row r="5136" spans="3:11">
      <c r="C5136" s="83" t="s">
        <v>1210</v>
      </c>
      <c r="D5136" s="80"/>
      <c r="E5136" s="80"/>
      <c r="F5136" s="187"/>
      <c r="G5136" s="218"/>
      <c r="H5136" s="64">
        <f>SUM(H5132:H5135)</f>
        <v>26475</v>
      </c>
      <c r="I5136" s="219"/>
    </row>
    <row r="5137" spans="3:11">
      <c r="C5137" s="72" t="s">
        <v>1211</v>
      </c>
      <c r="D5137" s="59" t="s">
        <v>1212</v>
      </c>
      <c r="E5137" s="73"/>
      <c r="F5137" s="205"/>
      <c r="G5137" s="73"/>
      <c r="H5137" s="73"/>
    </row>
    <row r="5138" spans="3:11">
      <c r="C5138" s="72">
        <v>1</v>
      </c>
      <c r="D5138" s="59" t="s">
        <v>6938</v>
      </c>
      <c r="E5138" s="170" t="s">
        <v>44</v>
      </c>
      <c r="F5138" s="171">
        <v>1.1000000000000001</v>
      </c>
      <c r="G5138" s="64">
        <f>VLOOKUP(D5138,upahbahan,3,FALSE)</f>
        <v>350000</v>
      </c>
      <c r="H5138" s="64">
        <f t="shared" ref="H5138" si="506">F5138*G5138</f>
        <v>385000.00000000006</v>
      </c>
    </row>
    <row r="5139" spans="3:11">
      <c r="C5139" s="83" t="s">
        <v>1216</v>
      </c>
      <c r="D5139" s="80"/>
      <c r="E5139" s="80"/>
      <c r="F5139" s="80"/>
      <c r="G5139" s="162"/>
      <c r="H5139" s="64">
        <f>SUM(H5137:H5138)</f>
        <v>385000.00000000006</v>
      </c>
    </row>
    <row r="5140" spans="3:11">
      <c r="C5140" s="72" t="s">
        <v>1217</v>
      </c>
      <c r="D5140" s="59" t="s">
        <v>1218</v>
      </c>
      <c r="E5140" s="73"/>
      <c r="F5140" s="73"/>
      <c r="G5140" s="73"/>
      <c r="H5140" s="73"/>
    </row>
    <row r="5141" spans="3:11">
      <c r="C5141" s="83" t="s">
        <v>1219</v>
      </c>
      <c r="D5141" s="489"/>
      <c r="E5141" s="489"/>
      <c r="F5141" s="489"/>
      <c r="G5141" s="162"/>
      <c r="H5141" s="303">
        <f>SUM(H5140:H5140)</f>
        <v>0</v>
      </c>
    </row>
    <row r="5142" spans="3:11">
      <c r="C5142" s="58" t="s">
        <v>1220</v>
      </c>
      <c r="D5142" s="69" t="s">
        <v>1221</v>
      </c>
      <c r="E5142" s="70"/>
      <c r="F5142" s="70"/>
      <c r="G5142" s="71"/>
      <c r="H5142" s="304">
        <f>H5141+H5139+H5136</f>
        <v>411475.00000000006</v>
      </c>
      <c r="I5142" s="319"/>
    </row>
    <row r="5143" spans="3:11">
      <c r="C5143" s="58" t="s">
        <v>1222</v>
      </c>
      <c r="D5143" s="69" t="s">
        <v>1325</v>
      </c>
      <c r="E5143" s="70"/>
      <c r="F5143" s="71"/>
      <c r="G5143" s="95">
        <f>$M$9</f>
        <v>0.1</v>
      </c>
      <c r="H5143" s="64">
        <f>H5142*G5143</f>
        <v>41147.500000000007</v>
      </c>
      <c r="I5143" s="319"/>
    </row>
    <row r="5144" spans="3:11">
      <c r="C5144" s="58" t="s">
        <v>1223</v>
      </c>
      <c r="D5144" s="69" t="s">
        <v>1224</v>
      </c>
      <c r="E5144" s="70"/>
      <c r="F5144" s="70"/>
      <c r="G5144" s="71"/>
      <c r="H5144" s="305">
        <f>SUM(H5142:H5143)</f>
        <v>452622.50000000006</v>
      </c>
      <c r="I5144" s="319"/>
    </row>
    <row r="5147" spans="3:11">
      <c r="C5147" s="53" t="s">
        <v>6939</v>
      </c>
      <c r="D5147" s="366" t="s">
        <v>6940</v>
      </c>
      <c r="E5147" s="315"/>
      <c r="F5147" s="315"/>
      <c r="G5147" s="315"/>
      <c r="H5147" s="315"/>
      <c r="I5147" s="56">
        <f>ROUNDDOWN(H5162,-2)</f>
        <v>154300</v>
      </c>
      <c r="J5147" s="159"/>
      <c r="K5147" s="325"/>
    </row>
    <row r="5148" spans="3:11" ht="27.6">
      <c r="C5148" s="300" t="s">
        <v>1197</v>
      </c>
      <c r="D5148" s="300" t="s">
        <v>1198</v>
      </c>
      <c r="E5148" s="300" t="s">
        <v>1199</v>
      </c>
      <c r="F5148" s="300" t="s">
        <v>1200</v>
      </c>
      <c r="G5148" s="300" t="s">
        <v>1201</v>
      </c>
      <c r="H5148" s="300" t="s">
        <v>1202</v>
      </c>
    </row>
    <row r="5149" spans="3:11">
      <c r="C5149" s="72" t="s">
        <v>1203</v>
      </c>
      <c r="D5149" s="59" t="s">
        <v>1204</v>
      </c>
      <c r="E5149" s="73"/>
      <c r="F5149" s="73"/>
      <c r="G5149" s="73"/>
      <c r="H5149" s="73"/>
    </row>
    <row r="5150" spans="3:11">
      <c r="C5150" s="301">
        <v>1</v>
      </c>
      <c r="D5150" s="59" t="s">
        <v>5</v>
      </c>
      <c r="E5150" s="302" t="s">
        <v>6</v>
      </c>
      <c r="F5150" s="74">
        <v>6.9000000000000006E-2</v>
      </c>
      <c r="G5150" s="64">
        <f>VLOOKUP(D5150,upahbahan,3,FALSE)</f>
        <v>100000</v>
      </c>
      <c r="H5150" s="64">
        <f t="shared" ref="H5150:H5153" si="507">F5150*G5150</f>
        <v>6900.0000000000009</v>
      </c>
    </row>
    <row r="5151" spans="3:11">
      <c r="C5151" s="301">
        <v>2</v>
      </c>
      <c r="D5151" s="59" t="s">
        <v>17</v>
      </c>
      <c r="E5151" s="302" t="s">
        <v>6</v>
      </c>
      <c r="F5151" s="74">
        <v>0.115</v>
      </c>
      <c r="G5151" s="64">
        <f>VLOOKUP(D5151,upahbahan,3,FALSE)</f>
        <v>145000</v>
      </c>
      <c r="H5151" s="64">
        <f t="shared" si="507"/>
        <v>16675</v>
      </c>
    </row>
    <row r="5152" spans="3:11">
      <c r="C5152" s="301">
        <v>3</v>
      </c>
      <c r="D5152" s="59" t="s">
        <v>1314</v>
      </c>
      <c r="E5152" s="302" t="s">
        <v>6</v>
      </c>
      <c r="F5152" s="74">
        <v>1.2E-2</v>
      </c>
      <c r="G5152" s="64">
        <f>VLOOKUP(D5152,upahbahan,3,FALSE)</f>
        <v>175000</v>
      </c>
      <c r="H5152" s="64">
        <f t="shared" si="507"/>
        <v>2100</v>
      </c>
    </row>
    <row r="5153" spans="3:11">
      <c r="C5153" s="301">
        <v>4</v>
      </c>
      <c r="D5153" s="59" t="s">
        <v>19</v>
      </c>
      <c r="E5153" s="302" t="s">
        <v>6</v>
      </c>
      <c r="F5153" s="74">
        <v>4.0000000000000001E-3</v>
      </c>
      <c r="G5153" s="64">
        <f>VLOOKUP(D5153,upahbahan,3,FALSE)</f>
        <v>200000</v>
      </c>
      <c r="H5153" s="64">
        <f t="shared" si="507"/>
        <v>800</v>
      </c>
    </row>
    <row r="5154" spans="3:11">
      <c r="C5154" s="83" t="s">
        <v>1210</v>
      </c>
      <c r="D5154" s="80"/>
      <c r="E5154" s="80"/>
      <c r="F5154" s="187"/>
      <c r="G5154" s="218"/>
      <c r="H5154" s="64">
        <f>SUM(H5150:H5153)</f>
        <v>26475</v>
      </c>
      <c r="I5154" s="219"/>
    </row>
    <row r="5155" spans="3:11">
      <c r="C5155" s="72" t="s">
        <v>1211</v>
      </c>
      <c r="D5155" s="59" t="s">
        <v>1212</v>
      </c>
      <c r="E5155" s="73"/>
      <c r="F5155" s="205"/>
      <c r="G5155" s="73"/>
      <c r="H5155" s="73"/>
    </row>
    <row r="5156" spans="3:11">
      <c r="C5156" s="72">
        <v>1</v>
      </c>
      <c r="D5156" s="59" t="s">
        <v>6941</v>
      </c>
      <c r="E5156" s="170" t="s">
        <v>44</v>
      </c>
      <c r="F5156" s="171">
        <v>1.1000000000000001</v>
      </c>
      <c r="G5156" s="64">
        <f>VLOOKUP(D5156,upahbahan,3,FALSE)</f>
        <v>103500</v>
      </c>
      <c r="H5156" s="64">
        <f t="shared" ref="H5156" si="508">F5156*G5156</f>
        <v>113850.00000000001</v>
      </c>
    </row>
    <row r="5157" spans="3:11">
      <c r="C5157" s="83" t="s">
        <v>1216</v>
      </c>
      <c r="D5157" s="80"/>
      <c r="E5157" s="80"/>
      <c r="F5157" s="80"/>
      <c r="G5157" s="162"/>
      <c r="H5157" s="64">
        <f>SUM(H5155:H5156)</f>
        <v>113850.00000000001</v>
      </c>
    </row>
    <row r="5158" spans="3:11">
      <c r="C5158" s="72" t="s">
        <v>1217</v>
      </c>
      <c r="D5158" s="59" t="s">
        <v>1218</v>
      </c>
      <c r="E5158" s="73"/>
      <c r="F5158" s="73"/>
      <c r="G5158" s="73"/>
      <c r="H5158" s="73"/>
    </row>
    <row r="5159" spans="3:11">
      <c r="C5159" s="83" t="s">
        <v>1219</v>
      </c>
      <c r="D5159" s="489"/>
      <c r="E5159" s="489"/>
      <c r="F5159" s="489"/>
      <c r="G5159" s="162"/>
      <c r="H5159" s="303">
        <f>SUM(H5158:H5158)</f>
        <v>0</v>
      </c>
    </row>
    <row r="5160" spans="3:11">
      <c r="C5160" s="58" t="s">
        <v>1220</v>
      </c>
      <c r="D5160" s="69" t="s">
        <v>1221</v>
      </c>
      <c r="E5160" s="70"/>
      <c r="F5160" s="70"/>
      <c r="G5160" s="71"/>
      <c r="H5160" s="304">
        <f>H5159+H5157+H5154</f>
        <v>140325</v>
      </c>
      <c r="I5160" s="319"/>
    </row>
    <row r="5161" spans="3:11">
      <c r="C5161" s="58" t="s">
        <v>1222</v>
      </c>
      <c r="D5161" s="69" t="s">
        <v>1325</v>
      </c>
      <c r="E5161" s="70"/>
      <c r="F5161" s="71"/>
      <c r="G5161" s="95">
        <f>$M$9</f>
        <v>0.1</v>
      </c>
      <c r="H5161" s="64">
        <f>H5160*G5161</f>
        <v>14032.5</v>
      </c>
      <c r="I5161" s="319"/>
    </row>
    <row r="5162" spans="3:11">
      <c r="C5162" s="58" t="s">
        <v>1223</v>
      </c>
      <c r="D5162" s="69" t="s">
        <v>1224</v>
      </c>
      <c r="E5162" s="70"/>
      <c r="F5162" s="70"/>
      <c r="G5162" s="71"/>
      <c r="H5162" s="305">
        <f>SUM(H5160:H5161)</f>
        <v>154357.5</v>
      </c>
      <c r="I5162" s="319"/>
    </row>
    <row r="5164" spans="3:11">
      <c r="C5164" s="53" t="s">
        <v>6944</v>
      </c>
      <c r="D5164" s="366" t="s">
        <v>6942</v>
      </c>
      <c r="E5164" s="315"/>
      <c r="F5164" s="315"/>
      <c r="G5164" s="315"/>
      <c r="H5164" s="315"/>
      <c r="I5164" s="56">
        <f>ROUNDDOWN(H5179,-2)</f>
        <v>295300</v>
      </c>
      <c r="J5164" s="159"/>
      <c r="K5164" s="325"/>
    </row>
    <row r="5165" spans="3:11" ht="27.6">
      <c r="C5165" s="300" t="s">
        <v>1197</v>
      </c>
      <c r="D5165" s="300" t="s">
        <v>1198</v>
      </c>
      <c r="E5165" s="300" t="s">
        <v>1199</v>
      </c>
      <c r="F5165" s="300" t="s">
        <v>1200</v>
      </c>
      <c r="G5165" s="300" t="s">
        <v>1201</v>
      </c>
      <c r="H5165" s="300" t="s">
        <v>1202</v>
      </c>
    </row>
    <row r="5166" spans="3:11">
      <c r="C5166" s="72" t="s">
        <v>1203</v>
      </c>
      <c r="D5166" s="59" t="s">
        <v>1204</v>
      </c>
      <c r="E5166" s="73"/>
      <c r="F5166" s="73"/>
      <c r="G5166" s="73"/>
      <c r="H5166" s="73"/>
    </row>
    <row r="5167" spans="3:11">
      <c r="C5167" s="301">
        <v>1</v>
      </c>
      <c r="D5167" s="59" t="s">
        <v>5</v>
      </c>
      <c r="E5167" s="302" t="s">
        <v>6</v>
      </c>
      <c r="F5167" s="74">
        <v>6.9000000000000006E-2</v>
      </c>
      <c r="G5167" s="64">
        <f>VLOOKUP(D5167,upahbahan,3,FALSE)</f>
        <v>100000</v>
      </c>
      <c r="H5167" s="64">
        <f t="shared" ref="H5167:H5170" si="509">F5167*G5167</f>
        <v>6900.0000000000009</v>
      </c>
    </row>
    <row r="5168" spans="3:11">
      <c r="C5168" s="301">
        <v>2</v>
      </c>
      <c r="D5168" s="59" t="s">
        <v>17</v>
      </c>
      <c r="E5168" s="302" t="s">
        <v>6</v>
      </c>
      <c r="F5168" s="74">
        <v>0.115</v>
      </c>
      <c r="G5168" s="64">
        <f>VLOOKUP(D5168,upahbahan,3,FALSE)</f>
        <v>145000</v>
      </c>
      <c r="H5168" s="64">
        <f t="shared" si="509"/>
        <v>16675</v>
      </c>
    </row>
    <row r="5169" spans="3:11">
      <c r="C5169" s="301">
        <v>3</v>
      </c>
      <c r="D5169" s="59" t="s">
        <v>1314</v>
      </c>
      <c r="E5169" s="302" t="s">
        <v>6</v>
      </c>
      <c r="F5169" s="74">
        <v>1.2E-2</v>
      </c>
      <c r="G5169" s="64">
        <f>VLOOKUP(D5169,upahbahan,3,FALSE)</f>
        <v>175000</v>
      </c>
      <c r="H5169" s="64">
        <f t="shared" si="509"/>
        <v>2100</v>
      </c>
    </row>
    <row r="5170" spans="3:11">
      <c r="C5170" s="301">
        <v>4</v>
      </c>
      <c r="D5170" s="59" t="s">
        <v>19</v>
      </c>
      <c r="E5170" s="302" t="s">
        <v>6</v>
      </c>
      <c r="F5170" s="74">
        <v>4.0000000000000001E-3</v>
      </c>
      <c r="G5170" s="64">
        <f>VLOOKUP(D5170,upahbahan,3,FALSE)</f>
        <v>200000</v>
      </c>
      <c r="H5170" s="64">
        <f t="shared" si="509"/>
        <v>800</v>
      </c>
    </row>
    <row r="5171" spans="3:11">
      <c r="C5171" s="83" t="s">
        <v>1210</v>
      </c>
      <c r="D5171" s="80"/>
      <c r="E5171" s="80"/>
      <c r="F5171" s="187"/>
      <c r="G5171" s="218"/>
      <c r="H5171" s="64">
        <f>SUM(H5167:H5170)</f>
        <v>26475</v>
      </c>
      <c r="I5171" s="219"/>
    </row>
    <row r="5172" spans="3:11">
      <c r="C5172" s="72" t="s">
        <v>1211</v>
      </c>
      <c r="D5172" s="59" t="s">
        <v>1212</v>
      </c>
      <c r="E5172" s="73"/>
      <c r="F5172" s="205"/>
      <c r="G5172" s="73"/>
      <c r="H5172" s="73"/>
    </row>
    <row r="5173" spans="3:11">
      <c r="C5173" s="72">
        <v>1</v>
      </c>
      <c r="D5173" s="59" t="s">
        <v>6943</v>
      </c>
      <c r="E5173" s="170" t="s">
        <v>44</v>
      </c>
      <c r="F5173" s="171">
        <v>1.1000000000000001</v>
      </c>
      <c r="G5173" s="64">
        <f>VLOOKUP(D5173,upahbahan,3,FALSE)</f>
        <v>220000</v>
      </c>
      <c r="H5173" s="64">
        <f t="shared" ref="H5173" si="510">F5173*G5173</f>
        <v>242000.00000000003</v>
      </c>
    </row>
    <row r="5174" spans="3:11">
      <c r="C5174" s="83" t="s">
        <v>1216</v>
      </c>
      <c r="D5174" s="80"/>
      <c r="E5174" s="80"/>
      <c r="F5174" s="80"/>
      <c r="G5174" s="162"/>
      <c r="H5174" s="64">
        <f>SUM(H5172:H5173)</f>
        <v>242000.00000000003</v>
      </c>
    </row>
    <row r="5175" spans="3:11">
      <c r="C5175" s="72" t="s">
        <v>1217</v>
      </c>
      <c r="D5175" s="59" t="s">
        <v>1218</v>
      </c>
      <c r="E5175" s="73"/>
      <c r="F5175" s="73"/>
      <c r="G5175" s="73"/>
      <c r="H5175" s="73"/>
    </row>
    <row r="5176" spans="3:11">
      <c r="C5176" s="83" t="s">
        <v>1219</v>
      </c>
      <c r="D5176" s="489"/>
      <c r="E5176" s="489"/>
      <c r="F5176" s="489"/>
      <c r="G5176" s="162"/>
      <c r="H5176" s="303">
        <f>SUM(H5175:H5175)</f>
        <v>0</v>
      </c>
    </row>
    <row r="5177" spans="3:11">
      <c r="C5177" s="58" t="s">
        <v>1220</v>
      </c>
      <c r="D5177" s="69" t="s">
        <v>1221</v>
      </c>
      <c r="E5177" s="70"/>
      <c r="F5177" s="70"/>
      <c r="G5177" s="71"/>
      <c r="H5177" s="304">
        <f>H5176+H5174+H5171</f>
        <v>268475</v>
      </c>
      <c r="I5177" s="319"/>
    </row>
    <row r="5178" spans="3:11">
      <c r="C5178" s="58" t="s">
        <v>1222</v>
      </c>
      <c r="D5178" s="69" t="s">
        <v>1325</v>
      </c>
      <c r="E5178" s="70"/>
      <c r="F5178" s="71"/>
      <c r="G5178" s="95">
        <f>$M$9</f>
        <v>0.1</v>
      </c>
      <c r="H5178" s="64">
        <f>H5177*G5178</f>
        <v>26847.5</v>
      </c>
      <c r="I5178" s="319"/>
    </row>
    <row r="5179" spans="3:11">
      <c r="C5179" s="58" t="s">
        <v>1223</v>
      </c>
      <c r="D5179" s="69" t="s">
        <v>1224</v>
      </c>
      <c r="E5179" s="70"/>
      <c r="F5179" s="70"/>
      <c r="G5179" s="71"/>
      <c r="H5179" s="305">
        <f>SUM(H5177:H5178)</f>
        <v>295322.5</v>
      </c>
      <c r="I5179" s="319"/>
    </row>
    <row r="5181" spans="3:11">
      <c r="C5181" s="53" t="s">
        <v>6945</v>
      </c>
      <c r="D5181" s="366" t="s">
        <v>6946</v>
      </c>
      <c r="E5181" s="315"/>
      <c r="F5181" s="315"/>
      <c r="G5181" s="315"/>
      <c r="H5181" s="315"/>
      <c r="I5181" s="56">
        <f>ROUNDDOWN(H5196,-2)</f>
        <v>271100</v>
      </c>
      <c r="J5181" s="159"/>
      <c r="K5181" s="325"/>
    </row>
    <row r="5182" spans="3:11" ht="27.6">
      <c r="C5182" s="300" t="s">
        <v>1197</v>
      </c>
      <c r="D5182" s="300" t="s">
        <v>1198</v>
      </c>
      <c r="E5182" s="300" t="s">
        <v>1199</v>
      </c>
      <c r="F5182" s="300" t="s">
        <v>1200</v>
      </c>
      <c r="G5182" s="300" t="s">
        <v>1201</v>
      </c>
      <c r="H5182" s="300" t="s">
        <v>1202</v>
      </c>
    </row>
    <row r="5183" spans="3:11">
      <c r="C5183" s="72" t="s">
        <v>1203</v>
      </c>
      <c r="D5183" s="59" t="s">
        <v>1204</v>
      </c>
      <c r="E5183" s="73"/>
      <c r="F5183" s="73"/>
      <c r="G5183" s="73"/>
      <c r="H5183" s="73"/>
    </row>
    <row r="5184" spans="3:11">
      <c r="C5184" s="301">
        <v>1</v>
      </c>
      <c r="D5184" s="59" t="s">
        <v>5</v>
      </c>
      <c r="E5184" s="302" t="s">
        <v>6</v>
      </c>
      <c r="F5184" s="74">
        <v>6.9000000000000006E-2</v>
      </c>
      <c r="G5184" s="64">
        <f>VLOOKUP(D5184,upahbahan,3,FALSE)</f>
        <v>100000</v>
      </c>
      <c r="H5184" s="64">
        <f t="shared" ref="H5184:H5187" si="511">F5184*G5184</f>
        <v>6900.0000000000009</v>
      </c>
    </row>
    <row r="5185" spans="3:11">
      <c r="C5185" s="301">
        <v>2</v>
      </c>
      <c r="D5185" s="59" t="s">
        <v>17</v>
      </c>
      <c r="E5185" s="302" t="s">
        <v>6</v>
      </c>
      <c r="F5185" s="74">
        <v>0.115</v>
      </c>
      <c r="G5185" s="64">
        <f>VLOOKUP(D5185,upahbahan,3,FALSE)</f>
        <v>145000</v>
      </c>
      <c r="H5185" s="64">
        <f t="shared" si="511"/>
        <v>16675</v>
      </c>
    </row>
    <row r="5186" spans="3:11">
      <c r="C5186" s="301">
        <v>3</v>
      </c>
      <c r="D5186" s="59" t="s">
        <v>1314</v>
      </c>
      <c r="E5186" s="302" t="s">
        <v>6</v>
      </c>
      <c r="F5186" s="74">
        <v>1.2E-2</v>
      </c>
      <c r="G5186" s="64">
        <f>VLOOKUP(D5186,upahbahan,3,FALSE)</f>
        <v>175000</v>
      </c>
      <c r="H5186" s="64">
        <f t="shared" si="511"/>
        <v>2100</v>
      </c>
    </row>
    <row r="5187" spans="3:11">
      <c r="C5187" s="301">
        <v>4</v>
      </c>
      <c r="D5187" s="59" t="s">
        <v>19</v>
      </c>
      <c r="E5187" s="302" t="s">
        <v>6</v>
      </c>
      <c r="F5187" s="74">
        <v>4.0000000000000001E-3</v>
      </c>
      <c r="G5187" s="64">
        <f>VLOOKUP(D5187,upahbahan,3,FALSE)</f>
        <v>200000</v>
      </c>
      <c r="H5187" s="64">
        <f t="shared" si="511"/>
        <v>800</v>
      </c>
    </row>
    <row r="5188" spans="3:11">
      <c r="C5188" s="83" t="s">
        <v>1210</v>
      </c>
      <c r="D5188" s="80"/>
      <c r="E5188" s="80"/>
      <c r="F5188" s="187"/>
      <c r="G5188" s="218"/>
      <c r="H5188" s="64">
        <f>SUM(H5184:H5187)</f>
        <v>26475</v>
      </c>
      <c r="I5188" s="219"/>
    </row>
    <row r="5189" spans="3:11">
      <c r="C5189" s="72" t="s">
        <v>1211</v>
      </c>
      <c r="D5189" s="59" t="s">
        <v>1212</v>
      </c>
      <c r="E5189" s="73"/>
      <c r="F5189" s="205"/>
      <c r="G5189" s="73"/>
      <c r="H5189" s="73"/>
    </row>
    <row r="5190" spans="3:11">
      <c r="C5190" s="72">
        <v>1</v>
      </c>
      <c r="D5190" s="59" t="s">
        <v>6947</v>
      </c>
      <c r="E5190" s="170" t="s">
        <v>44</v>
      </c>
      <c r="F5190" s="171">
        <v>1.1000000000000001</v>
      </c>
      <c r="G5190" s="64">
        <f>VLOOKUP(D5190,upahbahan,3,FALSE)</f>
        <v>200000</v>
      </c>
      <c r="H5190" s="64">
        <f t="shared" ref="H5190" si="512">F5190*G5190</f>
        <v>220000.00000000003</v>
      </c>
    </row>
    <row r="5191" spans="3:11">
      <c r="C5191" s="83" t="s">
        <v>1216</v>
      </c>
      <c r="D5191" s="80"/>
      <c r="E5191" s="80"/>
      <c r="F5191" s="80"/>
      <c r="G5191" s="162"/>
      <c r="H5191" s="64">
        <f>SUM(H5189:H5190)</f>
        <v>220000.00000000003</v>
      </c>
    </row>
    <row r="5192" spans="3:11">
      <c r="C5192" s="72" t="s">
        <v>1217</v>
      </c>
      <c r="D5192" s="59" t="s">
        <v>1218</v>
      </c>
      <c r="E5192" s="73"/>
      <c r="F5192" s="73"/>
      <c r="G5192" s="73"/>
      <c r="H5192" s="73"/>
    </row>
    <row r="5193" spans="3:11">
      <c r="C5193" s="83" t="s">
        <v>1219</v>
      </c>
      <c r="D5193" s="489"/>
      <c r="E5193" s="489"/>
      <c r="F5193" s="489"/>
      <c r="G5193" s="162"/>
      <c r="H5193" s="303">
        <f>SUM(H5192:H5192)</f>
        <v>0</v>
      </c>
    </row>
    <row r="5194" spans="3:11">
      <c r="C5194" s="58" t="s">
        <v>1220</v>
      </c>
      <c r="D5194" s="69" t="s">
        <v>1221</v>
      </c>
      <c r="E5194" s="70"/>
      <c r="F5194" s="70"/>
      <c r="G5194" s="71"/>
      <c r="H5194" s="304">
        <f>H5193+H5191+H5188</f>
        <v>246475.00000000003</v>
      </c>
      <c r="I5194" s="319"/>
    </row>
    <row r="5195" spans="3:11">
      <c r="C5195" s="58" t="s">
        <v>1222</v>
      </c>
      <c r="D5195" s="69" t="s">
        <v>1325</v>
      </c>
      <c r="E5195" s="70"/>
      <c r="F5195" s="71"/>
      <c r="G5195" s="95">
        <f>$M$9</f>
        <v>0.1</v>
      </c>
      <c r="H5195" s="64">
        <f>H5194*G5195</f>
        <v>24647.500000000004</v>
      </c>
      <c r="I5195" s="319"/>
    </row>
    <row r="5196" spans="3:11">
      <c r="C5196" s="58" t="s">
        <v>1223</v>
      </c>
      <c r="D5196" s="69" t="s">
        <v>1224</v>
      </c>
      <c r="E5196" s="70"/>
      <c r="F5196" s="70"/>
      <c r="G5196" s="71"/>
      <c r="H5196" s="305">
        <f>SUM(H5194:H5195)</f>
        <v>271122.50000000006</v>
      </c>
      <c r="I5196" s="319"/>
    </row>
    <row r="5199" spans="3:11">
      <c r="C5199" s="53" t="s">
        <v>6948</v>
      </c>
      <c r="D5199" s="366" t="s">
        <v>6949</v>
      </c>
      <c r="E5199" s="315"/>
      <c r="F5199" s="315"/>
      <c r="G5199" s="315"/>
      <c r="H5199" s="315"/>
      <c r="I5199" s="56">
        <f>ROUNDDOWN(H5214,-2)</f>
        <v>374000</v>
      </c>
      <c r="J5199" s="159"/>
      <c r="K5199" s="325"/>
    </row>
    <row r="5200" spans="3:11" ht="27.6">
      <c r="C5200" s="300" t="s">
        <v>1197</v>
      </c>
      <c r="D5200" s="300" t="s">
        <v>1198</v>
      </c>
      <c r="E5200" s="300" t="s">
        <v>1199</v>
      </c>
      <c r="F5200" s="300" t="s">
        <v>1200</v>
      </c>
      <c r="G5200" s="300" t="s">
        <v>1201</v>
      </c>
      <c r="H5200" s="300" t="s">
        <v>1202</v>
      </c>
    </row>
    <row r="5201" spans="3:11">
      <c r="C5201" s="72" t="s">
        <v>1203</v>
      </c>
      <c r="D5201" s="59" t="s">
        <v>1204</v>
      </c>
      <c r="E5201" s="73"/>
      <c r="F5201" s="73"/>
      <c r="G5201" s="73"/>
      <c r="H5201" s="73"/>
    </row>
    <row r="5202" spans="3:11">
      <c r="C5202" s="301">
        <v>1</v>
      </c>
      <c r="D5202" s="59" t="s">
        <v>5</v>
      </c>
      <c r="E5202" s="302" t="s">
        <v>6</v>
      </c>
      <c r="F5202" s="74">
        <v>0.129</v>
      </c>
      <c r="G5202" s="64">
        <f>VLOOKUP(D5202,upahbahan,3,FALSE)</f>
        <v>100000</v>
      </c>
      <c r="H5202" s="64">
        <f t="shared" ref="H5202:H5205" si="513">F5202*G5202</f>
        <v>12900</v>
      </c>
    </row>
    <row r="5203" spans="3:11">
      <c r="C5203" s="301">
        <v>2</v>
      </c>
      <c r="D5203" s="59" t="s">
        <v>17</v>
      </c>
      <c r="E5203" s="302" t="s">
        <v>6</v>
      </c>
      <c r="F5203" s="74">
        <v>0.215</v>
      </c>
      <c r="G5203" s="64">
        <f>VLOOKUP(D5203,upahbahan,3,FALSE)</f>
        <v>145000</v>
      </c>
      <c r="H5203" s="64">
        <f t="shared" si="513"/>
        <v>31175</v>
      </c>
    </row>
    <row r="5204" spans="3:11">
      <c r="C5204" s="301">
        <v>3</v>
      </c>
      <c r="D5204" s="59" t="s">
        <v>1314</v>
      </c>
      <c r="E5204" s="302" t="s">
        <v>6</v>
      </c>
      <c r="F5204" s="74">
        <v>2.1000000000000001E-2</v>
      </c>
      <c r="G5204" s="64">
        <f>VLOOKUP(D5204,upahbahan,3,FALSE)</f>
        <v>175000</v>
      </c>
      <c r="H5204" s="64">
        <f t="shared" si="513"/>
        <v>3675.0000000000005</v>
      </c>
    </row>
    <row r="5205" spans="3:11">
      <c r="C5205" s="301">
        <v>4</v>
      </c>
      <c r="D5205" s="59" t="s">
        <v>19</v>
      </c>
      <c r="E5205" s="302" t="s">
        <v>6</v>
      </c>
      <c r="F5205" s="74">
        <v>7.0000000000000007E-2</v>
      </c>
      <c r="G5205" s="64">
        <f>VLOOKUP(D5205,upahbahan,3,FALSE)</f>
        <v>200000</v>
      </c>
      <c r="H5205" s="64">
        <f t="shared" si="513"/>
        <v>14000.000000000002</v>
      </c>
    </row>
    <row r="5206" spans="3:11">
      <c r="C5206" s="83" t="s">
        <v>1210</v>
      </c>
      <c r="D5206" s="80"/>
      <c r="E5206" s="80"/>
      <c r="F5206" s="187"/>
      <c r="G5206" s="218"/>
      <c r="H5206" s="64">
        <f>SUM(H5202:H5205)</f>
        <v>61750</v>
      </c>
      <c r="I5206" s="219"/>
    </row>
    <row r="5207" spans="3:11">
      <c r="C5207" s="72" t="s">
        <v>1211</v>
      </c>
      <c r="D5207" s="59" t="s">
        <v>1212</v>
      </c>
      <c r="E5207" s="73"/>
      <c r="F5207" s="205"/>
      <c r="G5207" s="73"/>
      <c r="H5207" s="73"/>
    </row>
    <row r="5208" spans="3:11">
      <c r="C5208" s="72">
        <v>1</v>
      </c>
      <c r="D5208" s="59" t="s">
        <v>6883</v>
      </c>
      <c r="E5208" s="170" t="s">
        <v>44</v>
      </c>
      <c r="F5208" s="171">
        <v>1.05</v>
      </c>
      <c r="G5208" s="64">
        <f>VLOOKUP(D5208,upahbahan,3,FALSE)</f>
        <v>265000</v>
      </c>
      <c r="H5208" s="64">
        <f t="shared" ref="H5208" si="514">F5208*G5208</f>
        <v>278250</v>
      </c>
    </row>
    <row r="5209" spans="3:11">
      <c r="C5209" s="83" t="s">
        <v>1216</v>
      </c>
      <c r="D5209" s="80"/>
      <c r="E5209" s="80"/>
      <c r="F5209" s="80"/>
      <c r="G5209" s="162"/>
      <c r="H5209" s="64">
        <f>SUM(H5207:H5208)</f>
        <v>278250</v>
      </c>
    </row>
    <row r="5210" spans="3:11">
      <c r="C5210" s="72" t="s">
        <v>1217</v>
      </c>
      <c r="D5210" s="59" t="s">
        <v>1218</v>
      </c>
      <c r="E5210" s="73"/>
      <c r="F5210" s="73"/>
      <c r="G5210" s="73"/>
      <c r="H5210" s="73"/>
    </row>
    <row r="5211" spans="3:11">
      <c r="C5211" s="83" t="s">
        <v>1219</v>
      </c>
      <c r="D5211" s="489"/>
      <c r="E5211" s="489"/>
      <c r="F5211" s="489"/>
      <c r="G5211" s="162"/>
      <c r="H5211" s="303">
        <f>SUM(H5210:H5210)</f>
        <v>0</v>
      </c>
    </row>
    <row r="5212" spans="3:11">
      <c r="C5212" s="58" t="s">
        <v>1220</v>
      </c>
      <c r="D5212" s="69" t="s">
        <v>1221</v>
      </c>
      <c r="E5212" s="70"/>
      <c r="F5212" s="70"/>
      <c r="G5212" s="71"/>
      <c r="H5212" s="304">
        <f>H5211+H5209+H5206</f>
        <v>340000</v>
      </c>
      <c r="I5212" s="319"/>
    </row>
    <row r="5213" spans="3:11">
      <c r="C5213" s="58" t="s">
        <v>1222</v>
      </c>
      <c r="D5213" s="69" t="s">
        <v>1325</v>
      </c>
      <c r="E5213" s="70"/>
      <c r="F5213" s="71"/>
      <c r="G5213" s="95">
        <f>$M$9</f>
        <v>0.1</v>
      </c>
      <c r="H5213" s="64">
        <f>H5212*G5213</f>
        <v>34000</v>
      </c>
      <c r="I5213" s="319"/>
    </row>
    <row r="5214" spans="3:11">
      <c r="C5214" s="58" t="s">
        <v>1223</v>
      </c>
      <c r="D5214" s="69" t="s">
        <v>1224</v>
      </c>
      <c r="E5214" s="70"/>
      <c r="F5214" s="70"/>
      <c r="G5214" s="71"/>
      <c r="H5214" s="305">
        <f>SUM(H5212:H5213)</f>
        <v>374000</v>
      </c>
      <c r="I5214" s="319"/>
    </row>
    <row r="5216" spans="3:11">
      <c r="C5216" s="53" t="s">
        <v>6950</v>
      </c>
      <c r="D5216" s="366" t="s">
        <v>6951</v>
      </c>
      <c r="E5216" s="315"/>
      <c r="F5216" s="315"/>
      <c r="G5216" s="315"/>
      <c r="H5216" s="315"/>
      <c r="I5216" s="56">
        <f>ROUNDDOWN(H5231,-2)</f>
        <v>26700</v>
      </c>
      <c r="J5216" s="159"/>
      <c r="K5216" s="325"/>
    </row>
    <row r="5217" spans="3:9" ht="27.6">
      <c r="C5217" s="300" t="s">
        <v>1197</v>
      </c>
      <c r="D5217" s="300" t="s">
        <v>1198</v>
      </c>
      <c r="E5217" s="300" t="s">
        <v>1199</v>
      </c>
      <c r="F5217" s="300" t="s">
        <v>1200</v>
      </c>
      <c r="G5217" s="300" t="s">
        <v>1201</v>
      </c>
      <c r="H5217" s="300" t="s">
        <v>1202</v>
      </c>
    </row>
    <row r="5218" spans="3:9">
      <c r="C5218" s="72" t="s">
        <v>1203</v>
      </c>
      <c r="D5218" s="59" t="s">
        <v>1204</v>
      </c>
      <c r="E5218" s="73"/>
      <c r="F5218" s="73"/>
      <c r="G5218" s="73"/>
      <c r="H5218" s="73"/>
    </row>
    <row r="5219" spans="3:9">
      <c r="C5219" s="301">
        <v>1</v>
      </c>
      <c r="D5219" s="59" t="s">
        <v>5</v>
      </c>
      <c r="E5219" s="302" t="s">
        <v>6</v>
      </c>
      <c r="F5219" s="74">
        <v>3.5999999999999997E-2</v>
      </c>
      <c r="G5219" s="64">
        <f>VLOOKUP(D5219,upahbahan,3,FALSE)</f>
        <v>100000</v>
      </c>
      <c r="H5219" s="64">
        <f t="shared" ref="H5219:H5222" si="515">F5219*G5219</f>
        <v>3599.9999999999995</v>
      </c>
    </row>
    <row r="5220" spans="3:9">
      <c r="C5220" s="301">
        <v>2</v>
      </c>
      <c r="D5220" s="59" t="s">
        <v>17</v>
      </c>
      <c r="E5220" s="302" t="s">
        <v>6</v>
      </c>
      <c r="F5220" s="74">
        <v>0.06</v>
      </c>
      <c r="G5220" s="64">
        <f>VLOOKUP(D5220,upahbahan,3,FALSE)</f>
        <v>145000</v>
      </c>
      <c r="H5220" s="64">
        <f t="shared" si="515"/>
        <v>8700</v>
      </c>
    </row>
    <row r="5221" spans="3:9">
      <c r="C5221" s="301">
        <v>3</v>
      </c>
      <c r="D5221" s="59" t="s">
        <v>1314</v>
      </c>
      <c r="E5221" s="302" t="s">
        <v>6</v>
      </c>
      <c r="F5221" s="74">
        <v>6.0000000000000001E-3</v>
      </c>
      <c r="G5221" s="64">
        <f>VLOOKUP(D5221,upahbahan,3,FALSE)</f>
        <v>175000</v>
      </c>
      <c r="H5221" s="64">
        <f t="shared" si="515"/>
        <v>1050</v>
      </c>
    </row>
    <row r="5222" spans="3:9">
      <c r="C5222" s="301">
        <v>4</v>
      </c>
      <c r="D5222" s="59" t="s">
        <v>19</v>
      </c>
      <c r="E5222" s="302" t="s">
        <v>6</v>
      </c>
      <c r="F5222" s="74">
        <v>2E-3</v>
      </c>
      <c r="G5222" s="64">
        <f>VLOOKUP(D5222,upahbahan,3,FALSE)</f>
        <v>200000</v>
      </c>
      <c r="H5222" s="64">
        <f t="shared" si="515"/>
        <v>400</v>
      </c>
    </row>
    <row r="5223" spans="3:9">
      <c r="C5223" s="83" t="s">
        <v>1210</v>
      </c>
      <c r="D5223" s="80"/>
      <c r="E5223" s="80"/>
      <c r="F5223" s="187"/>
      <c r="G5223" s="218"/>
      <c r="H5223" s="64">
        <f>SUM(H5219:H5222)</f>
        <v>13750</v>
      </c>
      <c r="I5223" s="219"/>
    </row>
    <row r="5224" spans="3:9">
      <c r="C5224" s="72" t="s">
        <v>1211</v>
      </c>
      <c r="D5224" s="59" t="s">
        <v>1212</v>
      </c>
      <c r="E5224" s="73"/>
      <c r="F5224" s="205"/>
      <c r="G5224" s="73"/>
      <c r="H5224" s="73"/>
    </row>
    <row r="5225" spans="3:9">
      <c r="C5225" s="72">
        <v>1</v>
      </c>
      <c r="D5225" s="59" t="s">
        <v>854</v>
      </c>
      <c r="E5225" s="170" t="s">
        <v>1304</v>
      </c>
      <c r="F5225" s="171">
        <v>1.1499999999999999</v>
      </c>
      <c r="G5225" s="64">
        <f>VLOOKUP(D5225,upahbahan,3,FALSE)</f>
        <v>9200</v>
      </c>
      <c r="H5225" s="64">
        <f t="shared" ref="H5225" si="516">F5225*G5225</f>
        <v>10580</v>
      </c>
    </row>
    <row r="5226" spans="3:9">
      <c r="C5226" s="83" t="s">
        <v>1216</v>
      </c>
      <c r="D5226" s="80"/>
      <c r="E5226" s="80"/>
      <c r="F5226" s="80"/>
      <c r="G5226" s="162"/>
      <c r="H5226" s="64">
        <f>SUM(H5224:H5225)</f>
        <v>10580</v>
      </c>
    </row>
    <row r="5227" spans="3:9">
      <c r="C5227" s="72" t="s">
        <v>1217</v>
      </c>
      <c r="D5227" s="59" t="s">
        <v>1218</v>
      </c>
      <c r="E5227" s="73"/>
      <c r="F5227" s="73"/>
      <c r="G5227" s="73"/>
      <c r="H5227" s="73"/>
    </row>
    <row r="5228" spans="3:9">
      <c r="C5228" s="83" t="s">
        <v>1219</v>
      </c>
      <c r="D5228" s="489"/>
      <c r="E5228" s="489"/>
      <c r="F5228" s="489"/>
      <c r="G5228" s="162"/>
      <c r="H5228" s="303">
        <f>SUM(H5227:H5227)</f>
        <v>0</v>
      </c>
    </row>
    <row r="5229" spans="3:9">
      <c r="C5229" s="58" t="s">
        <v>1220</v>
      </c>
      <c r="D5229" s="69" t="s">
        <v>1221</v>
      </c>
      <c r="E5229" s="70"/>
      <c r="F5229" s="70"/>
      <c r="G5229" s="71"/>
      <c r="H5229" s="304">
        <f>H5228+H5226+H5223</f>
        <v>24330</v>
      </c>
      <c r="I5229" s="319"/>
    </row>
    <row r="5230" spans="3:9">
      <c r="C5230" s="58" t="s">
        <v>1222</v>
      </c>
      <c r="D5230" s="69" t="s">
        <v>1325</v>
      </c>
      <c r="E5230" s="70"/>
      <c r="F5230" s="71"/>
      <c r="G5230" s="95">
        <f>$M$9</f>
        <v>0.1</v>
      </c>
      <c r="H5230" s="64">
        <f>H5229*G5230</f>
        <v>2433</v>
      </c>
      <c r="I5230" s="319"/>
    </row>
    <row r="5231" spans="3:9">
      <c r="C5231" s="58" t="s">
        <v>1223</v>
      </c>
      <c r="D5231" s="69" t="s">
        <v>1224</v>
      </c>
      <c r="E5231" s="70"/>
      <c r="F5231" s="70"/>
      <c r="G5231" s="71"/>
      <c r="H5231" s="305">
        <f>SUM(H5229:H5230)</f>
        <v>26763</v>
      </c>
      <c r="I5231" s="319"/>
    </row>
    <row r="5234" spans="3:11">
      <c r="C5234" s="53" t="s">
        <v>6952</v>
      </c>
      <c r="D5234" s="366" t="s">
        <v>6953</v>
      </c>
      <c r="E5234" s="315"/>
      <c r="F5234" s="315"/>
      <c r="G5234" s="315"/>
      <c r="H5234" s="315"/>
      <c r="I5234" s="56">
        <f>ROUNDDOWN(H5249,-2)</f>
        <v>34600</v>
      </c>
      <c r="J5234" s="159"/>
      <c r="K5234" s="325"/>
    </row>
    <row r="5235" spans="3:11" ht="27.6">
      <c r="C5235" s="300" t="s">
        <v>1197</v>
      </c>
      <c r="D5235" s="300" t="s">
        <v>1198</v>
      </c>
      <c r="E5235" s="300" t="s">
        <v>1199</v>
      </c>
      <c r="F5235" s="300" t="s">
        <v>1200</v>
      </c>
      <c r="G5235" s="300" t="s">
        <v>1201</v>
      </c>
      <c r="H5235" s="300" t="s">
        <v>1202</v>
      </c>
    </row>
    <row r="5236" spans="3:11">
      <c r="C5236" s="72" t="s">
        <v>1203</v>
      </c>
      <c r="D5236" s="59" t="s">
        <v>1204</v>
      </c>
      <c r="E5236" s="73"/>
      <c r="F5236" s="73"/>
      <c r="G5236" s="73"/>
      <c r="H5236" s="73"/>
    </row>
    <row r="5237" spans="3:11">
      <c r="C5237" s="301">
        <v>1</v>
      </c>
      <c r="D5237" s="59" t="s">
        <v>5</v>
      </c>
      <c r="E5237" s="302" t="s">
        <v>6</v>
      </c>
      <c r="F5237" s="74">
        <v>2.4E-2</v>
      </c>
      <c r="G5237" s="64">
        <f>VLOOKUP(D5237,upahbahan,3,FALSE)</f>
        <v>100000</v>
      </c>
      <c r="H5237" s="64">
        <f t="shared" ref="H5237:H5240" si="517">F5237*G5237</f>
        <v>2400</v>
      </c>
    </row>
    <row r="5238" spans="3:11">
      <c r="C5238" s="301">
        <v>2</v>
      </c>
      <c r="D5238" s="59" t="s">
        <v>17</v>
      </c>
      <c r="E5238" s="302" t="s">
        <v>6</v>
      </c>
      <c r="F5238" s="74">
        <v>0.04</v>
      </c>
      <c r="G5238" s="64">
        <f>VLOOKUP(D5238,upahbahan,3,FALSE)</f>
        <v>145000</v>
      </c>
      <c r="H5238" s="64">
        <f t="shared" si="517"/>
        <v>5800</v>
      </c>
    </row>
    <row r="5239" spans="3:11">
      <c r="C5239" s="301">
        <v>3</v>
      </c>
      <c r="D5239" s="59" t="s">
        <v>1314</v>
      </c>
      <c r="E5239" s="302" t="s">
        <v>6</v>
      </c>
      <c r="F5239" s="74">
        <v>4.0000000000000001E-3</v>
      </c>
      <c r="G5239" s="64">
        <f>VLOOKUP(D5239,upahbahan,3,FALSE)</f>
        <v>175000</v>
      </c>
      <c r="H5239" s="64">
        <f t="shared" si="517"/>
        <v>700</v>
      </c>
    </row>
    <row r="5240" spans="3:11">
      <c r="C5240" s="301">
        <v>4</v>
      </c>
      <c r="D5240" s="59" t="s">
        <v>19</v>
      </c>
      <c r="E5240" s="302" t="s">
        <v>6</v>
      </c>
      <c r="F5240" s="74">
        <v>1E-3</v>
      </c>
      <c r="G5240" s="64">
        <f>VLOOKUP(D5240,upahbahan,3,FALSE)</f>
        <v>200000</v>
      </c>
      <c r="H5240" s="64">
        <f t="shared" si="517"/>
        <v>200</v>
      </c>
    </row>
    <row r="5241" spans="3:11">
      <c r="C5241" s="83" t="s">
        <v>1210</v>
      </c>
      <c r="D5241" s="80"/>
      <c r="E5241" s="80"/>
      <c r="F5241" s="187"/>
      <c r="G5241" s="218"/>
      <c r="H5241" s="64">
        <f>SUM(H5237:H5240)</f>
        <v>9100</v>
      </c>
      <c r="I5241" s="219"/>
    </row>
    <row r="5242" spans="3:11">
      <c r="C5242" s="72" t="s">
        <v>1211</v>
      </c>
      <c r="D5242" s="59" t="s">
        <v>1212</v>
      </c>
      <c r="E5242" s="73"/>
      <c r="F5242" s="205"/>
      <c r="G5242" s="73"/>
      <c r="H5242" s="73"/>
    </row>
    <row r="5243" spans="3:11">
      <c r="C5243" s="72">
        <v>1</v>
      </c>
      <c r="D5243" s="59" t="s">
        <v>3315</v>
      </c>
      <c r="E5243" s="170" t="s">
        <v>1304</v>
      </c>
      <c r="F5243" s="171">
        <v>1.1499999999999999</v>
      </c>
      <c r="G5243" s="64">
        <f>VLOOKUP(D5243,upahbahan,3,FALSE)</f>
        <v>19448</v>
      </c>
      <c r="H5243" s="64">
        <f t="shared" ref="H5243" si="518">F5243*G5243</f>
        <v>22365.199999999997</v>
      </c>
    </row>
    <row r="5244" spans="3:11">
      <c r="C5244" s="83" t="s">
        <v>1216</v>
      </c>
      <c r="D5244" s="80"/>
      <c r="E5244" s="80"/>
      <c r="F5244" s="80"/>
      <c r="G5244" s="162"/>
      <c r="H5244" s="64">
        <f>SUM(H5242:H5243)</f>
        <v>22365.199999999997</v>
      </c>
    </row>
    <row r="5245" spans="3:11">
      <c r="C5245" s="72" t="s">
        <v>1217</v>
      </c>
      <c r="D5245" s="59" t="s">
        <v>1218</v>
      </c>
      <c r="E5245" s="73"/>
      <c r="F5245" s="73"/>
      <c r="G5245" s="73"/>
      <c r="H5245" s="73"/>
    </row>
    <row r="5246" spans="3:11">
      <c r="C5246" s="83" t="s">
        <v>1219</v>
      </c>
      <c r="D5246" s="489"/>
      <c r="E5246" s="489"/>
      <c r="F5246" s="489"/>
      <c r="G5246" s="162"/>
      <c r="H5246" s="303">
        <f>SUM(H5245:H5245)</f>
        <v>0</v>
      </c>
    </row>
    <row r="5247" spans="3:11">
      <c r="C5247" s="58" t="s">
        <v>1220</v>
      </c>
      <c r="D5247" s="69" t="s">
        <v>1221</v>
      </c>
      <c r="E5247" s="70"/>
      <c r="F5247" s="70"/>
      <c r="G5247" s="71"/>
      <c r="H5247" s="304">
        <f>H5246+H5244+H5241</f>
        <v>31465.199999999997</v>
      </c>
      <c r="I5247" s="319"/>
    </row>
    <row r="5248" spans="3:11">
      <c r="C5248" s="58" t="s">
        <v>1222</v>
      </c>
      <c r="D5248" s="69" t="s">
        <v>1325</v>
      </c>
      <c r="E5248" s="70"/>
      <c r="F5248" s="71"/>
      <c r="G5248" s="95">
        <f>$M$9</f>
        <v>0.1</v>
      </c>
      <c r="H5248" s="64">
        <f>H5247*G5248</f>
        <v>3146.52</v>
      </c>
      <c r="I5248" s="319"/>
    </row>
    <row r="5249" spans="3:11">
      <c r="C5249" s="58" t="s">
        <v>1223</v>
      </c>
      <c r="D5249" s="69" t="s">
        <v>1224</v>
      </c>
      <c r="E5249" s="70"/>
      <c r="F5249" s="70"/>
      <c r="G5249" s="71"/>
      <c r="H5249" s="305">
        <f>SUM(H5247:H5248)</f>
        <v>34611.719999999994</v>
      </c>
      <c r="I5249" s="319"/>
    </row>
    <row r="5251" spans="3:11">
      <c r="C5251" s="53" t="s">
        <v>6954</v>
      </c>
      <c r="D5251" s="366" t="s">
        <v>6955</v>
      </c>
      <c r="E5251" s="315"/>
      <c r="F5251" s="315"/>
      <c r="G5251" s="315"/>
      <c r="H5251" s="315"/>
      <c r="I5251" s="56">
        <f>ROUNDDOWN(H5266,-2)</f>
        <v>80200</v>
      </c>
      <c r="J5251" s="159"/>
      <c r="K5251" s="325"/>
    </row>
    <row r="5252" spans="3:11" ht="27.6">
      <c r="C5252" s="300" t="s">
        <v>1197</v>
      </c>
      <c r="D5252" s="300" t="s">
        <v>1198</v>
      </c>
      <c r="E5252" s="300" t="s">
        <v>1199</v>
      </c>
      <c r="F5252" s="300" t="s">
        <v>1200</v>
      </c>
      <c r="G5252" s="300" t="s">
        <v>1201</v>
      </c>
      <c r="H5252" s="300" t="s">
        <v>1202</v>
      </c>
    </row>
    <row r="5253" spans="3:11">
      <c r="C5253" s="72" t="s">
        <v>1203</v>
      </c>
      <c r="D5253" s="59" t="s">
        <v>1204</v>
      </c>
      <c r="E5253" s="73"/>
      <c r="F5253" s="73"/>
      <c r="G5253" s="73"/>
      <c r="H5253" s="73"/>
    </row>
    <row r="5254" spans="3:11">
      <c r="C5254" s="301">
        <v>1</v>
      </c>
      <c r="D5254" s="59" t="s">
        <v>5</v>
      </c>
      <c r="E5254" s="302" t="s">
        <v>6</v>
      </c>
      <c r="F5254" s="74">
        <v>3.5999999999999997E-2</v>
      </c>
      <c r="G5254" s="64">
        <f>VLOOKUP(D5254,upahbahan,3,FALSE)</f>
        <v>100000</v>
      </c>
      <c r="H5254" s="64">
        <f t="shared" ref="H5254:H5257" si="519">F5254*G5254</f>
        <v>3599.9999999999995</v>
      </c>
    </row>
    <row r="5255" spans="3:11">
      <c r="C5255" s="301">
        <v>2</v>
      </c>
      <c r="D5255" s="59" t="s">
        <v>17</v>
      </c>
      <c r="E5255" s="302" t="s">
        <v>6</v>
      </c>
      <c r="F5255" s="74">
        <v>0.06</v>
      </c>
      <c r="G5255" s="64">
        <f>VLOOKUP(D5255,upahbahan,3,FALSE)</f>
        <v>145000</v>
      </c>
      <c r="H5255" s="64">
        <f t="shared" si="519"/>
        <v>8700</v>
      </c>
    </row>
    <row r="5256" spans="3:11">
      <c r="C5256" s="301">
        <v>3</v>
      </c>
      <c r="D5256" s="59" t="s">
        <v>1314</v>
      </c>
      <c r="E5256" s="302" t="s">
        <v>6</v>
      </c>
      <c r="F5256" s="74">
        <v>6.0000000000000001E-3</v>
      </c>
      <c r="G5256" s="64">
        <f>VLOOKUP(D5256,upahbahan,3,FALSE)</f>
        <v>175000</v>
      </c>
      <c r="H5256" s="64">
        <f t="shared" si="519"/>
        <v>1050</v>
      </c>
    </row>
    <row r="5257" spans="3:11">
      <c r="C5257" s="301">
        <v>4</v>
      </c>
      <c r="D5257" s="59" t="s">
        <v>19</v>
      </c>
      <c r="E5257" s="302" t="s">
        <v>6</v>
      </c>
      <c r="F5257" s="74">
        <v>2E-3</v>
      </c>
      <c r="G5257" s="64">
        <f>VLOOKUP(D5257,upahbahan,3,FALSE)</f>
        <v>200000</v>
      </c>
      <c r="H5257" s="64">
        <f t="shared" si="519"/>
        <v>400</v>
      </c>
    </row>
    <row r="5258" spans="3:11">
      <c r="C5258" s="83" t="s">
        <v>1210</v>
      </c>
      <c r="D5258" s="80"/>
      <c r="E5258" s="80"/>
      <c r="F5258" s="187"/>
      <c r="G5258" s="218"/>
      <c r="H5258" s="64">
        <f>SUM(H5254:H5257)</f>
        <v>13750</v>
      </c>
      <c r="I5258" s="219"/>
    </row>
    <row r="5259" spans="3:11">
      <c r="C5259" s="72" t="s">
        <v>1211</v>
      </c>
      <c r="D5259" s="59" t="s">
        <v>1212</v>
      </c>
      <c r="E5259" s="73"/>
      <c r="F5259" s="205"/>
      <c r="G5259" s="73"/>
      <c r="H5259" s="73"/>
    </row>
    <row r="5260" spans="3:11">
      <c r="C5260" s="72">
        <v>1</v>
      </c>
      <c r="D5260" s="59" t="s">
        <v>3322</v>
      </c>
      <c r="E5260" s="170" t="s">
        <v>114</v>
      </c>
      <c r="F5260" s="171">
        <v>1.1499999999999999</v>
      </c>
      <c r="G5260" s="64">
        <f>VLOOKUP(D5260,upahbahan,3,FALSE)</f>
        <v>51500</v>
      </c>
      <c r="H5260" s="64">
        <f t="shared" ref="H5260" si="520">F5260*G5260</f>
        <v>59224.999999999993</v>
      </c>
    </row>
    <row r="5261" spans="3:11">
      <c r="C5261" s="83" t="s">
        <v>1216</v>
      </c>
      <c r="D5261" s="80"/>
      <c r="E5261" s="80"/>
      <c r="F5261" s="80"/>
      <c r="G5261" s="162"/>
      <c r="H5261" s="64">
        <f>SUM(H5259:H5260)</f>
        <v>59224.999999999993</v>
      </c>
    </row>
    <row r="5262" spans="3:11">
      <c r="C5262" s="72" t="s">
        <v>1217</v>
      </c>
      <c r="D5262" s="59" t="s">
        <v>1218</v>
      </c>
      <c r="E5262" s="73"/>
      <c r="F5262" s="73"/>
      <c r="G5262" s="73"/>
      <c r="H5262" s="73"/>
    </row>
    <row r="5263" spans="3:11">
      <c r="C5263" s="83" t="s">
        <v>1219</v>
      </c>
      <c r="D5263" s="489"/>
      <c r="E5263" s="489"/>
      <c r="F5263" s="489"/>
      <c r="G5263" s="162"/>
      <c r="H5263" s="303">
        <f>SUM(H5262:H5262)</f>
        <v>0</v>
      </c>
    </row>
    <row r="5264" spans="3:11">
      <c r="C5264" s="58" t="s">
        <v>1220</v>
      </c>
      <c r="D5264" s="69" t="s">
        <v>1221</v>
      </c>
      <c r="E5264" s="70"/>
      <c r="F5264" s="70"/>
      <c r="G5264" s="71"/>
      <c r="H5264" s="304">
        <f>H5263+H5261+H5258</f>
        <v>72975</v>
      </c>
      <c r="I5264" s="319"/>
    </row>
    <row r="5265" spans="3:11">
      <c r="C5265" s="58" t="s">
        <v>1222</v>
      </c>
      <c r="D5265" s="69" t="s">
        <v>1325</v>
      </c>
      <c r="E5265" s="70"/>
      <c r="F5265" s="71"/>
      <c r="G5265" s="95">
        <f>$M$9</f>
        <v>0.1</v>
      </c>
      <c r="H5265" s="64">
        <f>H5264*G5265</f>
        <v>7297.5</v>
      </c>
      <c r="I5265" s="319"/>
    </row>
    <row r="5266" spans="3:11">
      <c r="C5266" s="58" t="s">
        <v>1223</v>
      </c>
      <c r="D5266" s="69" t="s">
        <v>1224</v>
      </c>
      <c r="E5266" s="70"/>
      <c r="F5266" s="70"/>
      <c r="G5266" s="71"/>
      <c r="H5266" s="305">
        <f>SUM(H5264:H5265)</f>
        <v>80272.5</v>
      </c>
      <c r="I5266" s="319"/>
    </row>
    <row r="5268" spans="3:11">
      <c r="C5268" s="53" t="s">
        <v>6956</v>
      </c>
      <c r="D5268" s="366" t="s">
        <v>6957</v>
      </c>
      <c r="E5268" s="315"/>
      <c r="F5268" s="315"/>
      <c r="G5268" s="315"/>
      <c r="H5268" s="315"/>
      <c r="I5268" s="56">
        <f>ROUNDDOWN(H5283,-2)</f>
        <v>4271000</v>
      </c>
      <c r="J5268" s="159"/>
      <c r="K5268" s="325"/>
    </row>
    <row r="5269" spans="3:11" ht="27.6">
      <c r="C5269" s="300" t="s">
        <v>1197</v>
      </c>
      <c r="D5269" s="300" t="s">
        <v>1198</v>
      </c>
      <c r="E5269" s="300" t="s">
        <v>1199</v>
      </c>
      <c r="F5269" s="300" t="s">
        <v>1200</v>
      </c>
      <c r="G5269" s="300" t="s">
        <v>1201</v>
      </c>
      <c r="H5269" s="300" t="s">
        <v>1202</v>
      </c>
    </row>
    <row r="5270" spans="3:11">
      <c r="C5270" s="72" t="s">
        <v>1203</v>
      </c>
      <c r="D5270" s="59" t="s">
        <v>1204</v>
      </c>
      <c r="E5270" s="73"/>
      <c r="F5270" s="73"/>
      <c r="G5270" s="73"/>
      <c r="H5270" s="73"/>
    </row>
    <row r="5271" spans="3:11">
      <c r="C5271" s="301">
        <v>1</v>
      </c>
      <c r="D5271" s="59" t="s">
        <v>5</v>
      </c>
      <c r="E5271" s="302" t="s">
        <v>6</v>
      </c>
      <c r="F5271" s="74">
        <v>8.5999999999999993E-2</v>
      </c>
      <c r="G5271" s="64">
        <f>VLOOKUP(D5271,upahbahan,3,FALSE)</f>
        <v>100000</v>
      </c>
      <c r="H5271" s="64">
        <f t="shared" ref="H5271:H5274" si="521">F5271*G5271</f>
        <v>8600</v>
      </c>
    </row>
    <row r="5272" spans="3:11">
      <c r="C5272" s="301">
        <v>2</v>
      </c>
      <c r="D5272" s="59" t="s">
        <v>17</v>
      </c>
      <c r="E5272" s="302" t="s">
        <v>6</v>
      </c>
      <c r="F5272" s="74">
        <v>0.14299999999999999</v>
      </c>
      <c r="G5272" s="64">
        <f>VLOOKUP(D5272,upahbahan,3,FALSE)</f>
        <v>145000</v>
      </c>
      <c r="H5272" s="64">
        <f t="shared" si="521"/>
        <v>20735</v>
      </c>
    </row>
    <row r="5273" spans="3:11">
      <c r="C5273" s="301">
        <v>3</v>
      </c>
      <c r="D5273" s="59" t="s">
        <v>1314</v>
      </c>
      <c r="E5273" s="302" t="s">
        <v>6</v>
      </c>
      <c r="F5273" s="74">
        <v>1.4E-2</v>
      </c>
      <c r="G5273" s="64">
        <f>VLOOKUP(D5273,upahbahan,3,FALSE)</f>
        <v>175000</v>
      </c>
      <c r="H5273" s="64">
        <f t="shared" si="521"/>
        <v>2450</v>
      </c>
    </row>
    <row r="5274" spans="3:11">
      <c r="C5274" s="301">
        <v>4</v>
      </c>
      <c r="D5274" s="59" t="s">
        <v>19</v>
      </c>
      <c r="E5274" s="302" t="s">
        <v>6</v>
      </c>
      <c r="F5274" s="74">
        <v>5.0000000000000001E-3</v>
      </c>
      <c r="G5274" s="64">
        <f>VLOOKUP(D5274,upahbahan,3,FALSE)</f>
        <v>200000</v>
      </c>
      <c r="H5274" s="64">
        <f t="shared" si="521"/>
        <v>1000</v>
      </c>
    </row>
    <row r="5275" spans="3:11">
      <c r="C5275" s="83" t="s">
        <v>1210</v>
      </c>
      <c r="D5275" s="80"/>
      <c r="E5275" s="80"/>
      <c r="F5275" s="187"/>
      <c r="G5275" s="218"/>
      <c r="H5275" s="64">
        <f>SUM(H5271:H5274)</f>
        <v>32785</v>
      </c>
      <c r="I5275" s="219"/>
    </row>
    <row r="5276" spans="3:11">
      <c r="C5276" s="72" t="s">
        <v>1211</v>
      </c>
      <c r="D5276" s="59" t="s">
        <v>1212</v>
      </c>
      <c r="E5276" s="73"/>
      <c r="F5276" s="205"/>
      <c r="G5276" s="73"/>
      <c r="H5276" s="73"/>
    </row>
    <row r="5277" spans="3:11">
      <c r="C5277" s="72">
        <v>1</v>
      </c>
      <c r="D5277" s="59" t="s">
        <v>6959</v>
      </c>
      <c r="E5277" s="170" t="s">
        <v>136</v>
      </c>
      <c r="F5277" s="171">
        <v>1.1000000000000001</v>
      </c>
      <c r="G5277" s="64">
        <f>VLOOKUP(D5277,upahbahan,3,FALSE)</f>
        <v>3500000</v>
      </c>
      <c r="H5277" s="64">
        <f t="shared" ref="H5277" si="522">F5277*G5277</f>
        <v>3850000.0000000005</v>
      </c>
    </row>
    <row r="5278" spans="3:11">
      <c r="C5278" s="83" t="s">
        <v>1216</v>
      </c>
      <c r="D5278" s="80"/>
      <c r="E5278" s="80" t="s">
        <v>6958</v>
      </c>
      <c r="F5278" s="80"/>
      <c r="G5278" s="162"/>
      <c r="H5278" s="64">
        <f>SUM(H5276:H5277)</f>
        <v>3850000.0000000005</v>
      </c>
    </row>
    <row r="5279" spans="3:11">
      <c r="C5279" s="72" t="s">
        <v>1217</v>
      </c>
      <c r="D5279" s="59" t="s">
        <v>1218</v>
      </c>
      <c r="E5279" s="73"/>
      <c r="F5279" s="73"/>
      <c r="G5279" s="73"/>
      <c r="H5279" s="73"/>
    </row>
    <row r="5280" spans="3:11">
      <c r="C5280" s="83" t="s">
        <v>1219</v>
      </c>
      <c r="D5280" s="489"/>
      <c r="E5280" s="489"/>
      <c r="F5280" s="489"/>
      <c r="G5280" s="162"/>
      <c r="H5280" s="303">
        <f>SUM(H5279:H5279)</f>
        <v>0</v>
      </c>
    </row>
    <row r="5281" spans="3:11">
      <c r="C5281" s="58" t="s">
        <v>1220</v>
      </c>
      <c r="D5281" s="69" t="s">
        <v>1221</v>
      </c>
      <c r="E5281" s="70"/>
      <c r="F5281" s="70"/>
      <c r="G5281" s="71"/>
      <c r="H5281" s="304">
        <f>H5280+H5278+H5275</f>
        <v>3882785.0000000005</v>
      </c>
      <c r="I5281" s="319"/>
    </row>
    <row r="5282" spans="3:11">
      <c r="C5282" s="58" t="s">
        <v>1222</v>
      </c>
      <c r="D5282" s="69" t="s">
        <v>1325</v>
      </c>
      <c r="E5282" s="70"/>
      <c r="F5282" s="71"/>
      <c r="G5282" s="95">
        <f>$M$9</f>
        <v>0.1</v>
      </c>
      <c r="H5282" s="64">
        <f>H5281*G5282</f>
        <v>388278.50000000006</v>
      </c>
      <c r="I5282" s="319"/>
    </row>
    <row r="5283" spans="3:11">
      <c r="C5283" s="58" t="s">
        <v>1223</v>
      </c>
      <c r="D5283" s="69" t="s">
        <v>1224</v>
      </c>
      <c r="E5283" s="70"/>
      <c r="F5283" s="70"/>
      <c r="G5283" s="71"/>
      <c r="H5283" s="305">
        <f>SUM(H5281:H5282)</f>
        <v>4271063.5000000009</v>
      </c>
      <c r="I5283" s="319"/>
    </row>
    <row r="5285" spans="3:11">
      <c r="C5285" s="53" t="s">
        <v>6960</v>
      </c>
      <c r="D5285" s="366" t="s">
        <v>6961</v>
      </c>
      <c r="E5285" s="315"/>
      <c r="F5285" s="315"/>
      <c r="G5285" s="315"/>
      <c r="H5285" s="315"/>
      <c r="I5285" s="56">
        <f>ROUNDDOWN(H5300,-2)</f>
        <v>1623600</v>
      </c>
      <c r="J5285" s="159"/>
      <c r="K5285" s="325"/>
    </row>
    <row r="5286" spans="3:11" ht="27.6">
      <c r="C5286" s="300" t="s">
        <v>1197</v>
      </c>
      <c r="D5286" s="300" t="s">
        <v>1198</v>
      </c>
      <c r="E5286" s="300" t="s">
        <v>1199</v>
      </c>
      <c r="F5286" s="300" t="s">
        <v>1200</v>
      </c>
      <c r="G5286" s="300" t="s">
        <v>1201</v>
      </c>
      <c r="H5286" s="300" t="s">
        <v>1202</v>
      </c>
    </row>
    <row r="5287" spans="3:11">
      <c r="C5287" s="72" t="s">
        <v>1203</v>
      </c>
      <c r="D5287" s="59" t="s">
        <v>1204</v>
      </c>
      <c r="E5287" s="73"/>
      <c r="F5287" s="73"/>
      <c r="G5287" s="73"/>
      <c r="H5287" s="73"/>
    </row>
    <row r="5288" spans="3:11">
      <c r="C5288" s="301">
        <v>1</v>
      </c>
      <c r="D5288" s="59" t="s">
        <v>5</v>
      </c>
      <c r="E5288" s="302" t="s">
        <v>6</v>
      </c>
      <c r="F5288" s="74">
        <v>0.18099999999999999</v>
      </c>
      <c r="G5288" s="64">
        <f>VLOOKUP(D5288,upahbahan,3,FALSE)</f>
        <v>100000</v>
      </c>
      <c r="H5288" s="64">
        <f t="shared" ref="H5288:H5291" si="523">F5288*G5288</f>
        <v>18100</v>
      </c>
    </row>
    <row r="5289" spans="3:11">
      <c r="C5289" s="301">
        <v>2</v>
      </c>
      <c r="D5289" s="59" t="s">
        <v>17</v>
      </c>
      <c r="E5289" s="302" t="s">
        <v>6</v>
      </c>
      <c r="F5289" s="74">
        <v>0.30199999999999999</v>
      </c>
      <c r="G5289" s="64">
        <f>VLOOKUP(D5289,upahbahan,3,FALSE)</f>
        <v>145000</v>
      </c>
      <c r="H5289" s="64">
        <f t="shared" si="523"/>
        <v>43790</v>
      </c>
    </row>
    <row r="5290" spans="3:11">
      <c r="C5290" s="301">
        <v>3</v>
      </c>
      <c r="D5290" s="59" t="s">
        <v>1314</v>
      </c>
      <c r="E5290" s="302" t="s">
        <v>6</v>
      </c>
      <c r="F5290" s="74">
        <v>0.03</v>
      </c>
      <c r="G5290" s="64">
        <f>VLOOKUP(D5290,upahbahan,3,FALSE)</f>
        <v>175000</v>
      </c>
      <c r="H5290" s="64">
        <f t="shared" si="523"/>
        <v>5250</v>
      </c>
    </row>
    <row r="5291" spans="3:11">
      <c r="C5291" s="301">
        <v>4</v>
      </c>
      <c r="D5291" s="59" t="s">
        <v>19</v>
      </c>
      <c r="E5291" s="302" t="s">
        <v>6</v>
      </c>
      <c r="F5291" s="74">
        <v>0.01</v>
      </c>
      <c r="G5291" s="64">
        <f>VLOOKUP(D5291,upahbahan,3,FALSE)</f>
        <v>200000</v>
      </c>
      <c r="H5291" s="64">
        <f t="shared" si="523"/>
        <v>2000</v>
      </c>
    </row>
    <row r="5292" spans="3:11">
      <c r="C5292" s="83" t="s">
        <v>1210</v>
      </c>
      <c r="D5292" s="80"/>
      <c r="E5292" s="80"/>
      <c r="F5292" s="187"/>
      <c r="G5292" s="218"/>
      <c r="H5292" s="64">
        <f>SUM(H5288:H5291)</f>
        <v>69140</v>
      </c>
      <c r="I5292" s="219"/>
    </row>
    <row r="5293" spans="3:11">
      <c r="C5293" s="72" t="s">
        <v>1211</v>
      </c>
      <c r="D5293" s="59" t="s">
        <v>1212</v>
      </c>
      <c r="E5293" s="73"/>
      <c r="F5293" s="205"/>
      <c r="G5293" s="73"/>
      <c r="H5293" s="73"/>
    </row>
    <row r="5294" spans="3:11">
      <c r="C5294" s="72">
        <v>1</v>
      </c>
      <c r="D5294" s="59" t="s">
        <v>6962</v>
      </c>
      <c r="E5294" s="170" t="s">
        <v>136</v>
      </c>
      <c r="F5294" s="171">
        <v>1.1000000000000001</v>
      </c>
      <c r="G5294" s="64">
        <f>VLOOKUP(D5294,upahbahan,3,FALSE)</f>
        <v>1279000</v>
      </c>
      <c r="H5294" s="64">
        <f t="shared" ref="H5294" si="524">F5294*G5294</f>
        <v>1406900</v>
      </c>
    </row>
    <row r="5295" spans="3:11">
      <c r="C5295" s="83" t="s">
        <v>1216</v>
      </c>
      <c r="D5295" s="80"/>
      <c r="E5295" s="80" t="s">
        <v>6958</v>
      </c>
      <c r="F5295" s="80"/>
      <c r="G5295" s="162"/>
      <c r="H5295" s="64">
        <f>SUM(H5293:H5294)</f>
        <v>1406900</v>
      </c>
    </row>
    <row r="5296" spans="3:11">
      <c r="C5296" s="72" t="s">
        <v>1217</v>
      </c>
      <c r="D5296" s="59" t="s">
        <v>1218</v>
      </c>
      <c r="E5296" s="73"/>
      <c r="F5296" s="73"/>
      <c r="G5296" s="73"/>
      <c r="H5296" s="73"/>
    </row>
    <row r="5297" spans="3:11">
      <c r="C5297" s="83" t="s">
        <v>1219</v>
      </c>
      <c r="D5297" s="489"/>
      <c r="E5297" s="489"/>
      <c r="F5297" s="489"/>
      <c r="G5297" s="162"/>
      <c r="H5297" s="303">
        <f>SUM(H5296:H5296)</f>
        <v>0</v>
      </c>
    </row>
    <row r="5298" spans="3:11">
      <c r="C5298" s="58" t="s">
        <v>1220</v>
      </c>
      <c r="D5298" s="69" t="s">
        <v>1221</v>
      </c>
      <c r="E5298" s="70"/>
      <c r="F5298" s="70"/>
      <c r="G5298" s="71"/>
      <c r="H5298" s="304">
        <f>H5297+H5295+H5292</f>
        <v>1476040</v>
      </c>
      <c r="I5298" s="319"/>
    </row>
    <row r="5299" spans="3:11">
      <c r="C5299" s="58" t="s">
        <v>1222</v>
      </c>
      <c r="D5299" s="69" t="s">
        <v>1325</v>
      </c>
      <c r="E5299" s="70"/>
      <c r="F5299" s="71"/>
      <c r="G5299" s="95">
        <f>$M$9</f>
        <v>0.1</v>
      </c>
      <c r="H5299" s="64">
        <f>H5298*G5299</f>
        <v>147604</v>
      </c>
      <c r="I5299" s="319"/>
    </row>
    <row r="5300" spans="3:11">
      <c r="C5300" s="58" t="s">
        <v>1223</v>
      </c>
      <c r="D5300" s="69" t="s">
        <v>1224</v>
      </c>
      <c r="E5300" s="70"/>
      <c r="F5300" s="70"/>
      <c r="G5300" s="71"/>
      <c r="H5300" s="305">
        <f>SUM(H5298:H5299)</f>
        <v>1623644</v>
      </c>
      <c r="I5300" s="319"/>
    </row>
    <row r="5302" spans="3:11">
      <c r="C5302" s="53" t="s">
        <v>6977</v>
      </c>
      <c r="D5302" s="366" t="s">
        <v>6983</v>
      </c>
      <c r="E5302" s="315"/>
      <c r="F5302" s="315"/>
      <c r="G5302" s="315"/>
      <c r="H5302" s="315"/>
      <c r="I5302" s="56">
        <f>ROUNDDOWN(H5317,-2)</f>
        <v>4494300</v>
      </c>
      <c r="J5302" s="159"/>
      <c r="K5302" s="325"/>
    </row>
    <row r="5303" spans="3:11" ht="27.6">
      <c r="C5303" s="300" t="s">
        <v>1197</v>
      </c>
      <c r="D5303" s="300" t="s">
        <v>1198</v>
      </c>
      <c r="E5303" s="300" t="s">
        <v>1199</v>
      </c>
      <c r="F5303" s="300" t="s">
        <v>1200</v>
      </c>
      <c r="G5303" s="300" t="s">
        <v>1201</v>
      </c>
      <c r="H5303" s="300" t="s">
        <v>1202</v>
      </c>
    </row>
    <row r="5304" spans="3:11">
      <c r="C5304" s="72" t="s">
        <v>1203</v>
      </c>
      <c r="D5304" s="59" t="s">
        <v>1204</v>
      </c>
      <c r="E5304" s="73"/>
      <c r="F5304" s="73"/>
      <c r="G5304" s="73"/>
      <c r="H5304" s="73"/>
    </row>
    <row r="5305" spans="3:11">
      <c r="C5305" s="301">
        <v>1</v>
      </c>
      <c r="D5305" s="59" t="s">
        <v>5</v>
      </c>
      <c r="E5305" s="302" t="s">
        <v>6</v>
      </c>
      <c r="F5305" s="74">
        <v>0.25</v>
      </c>
      <c r="G5305" s="64">
        <f>VLOOKUP(D5305,upahbahan,3,FALSE)</f>
        <v>100000</v>
      </c>
      <c r="H5305" s="64">
        <f t="shared" ref="H5305:H5308" si="525">F5305*G5305</f>
        <v>25000</v>
      </c>
    </row>
    <row r="5306" spans="3:11">
      <c r="C5306" s="301">
        <v>2</v>
      </c>
      <c r="D5306" s="59" t="s">
        <v>17</v>
      </c>
      <c r="E5306" s="302" t="s">
        <v>6</v>
      </c>
      <c r="F5306" s="74">
        <v>0.41799999999999998</v>
      </c>
      <c r="G5306" s="64">
        <f>VLOOKUP(D5306,upahbahan,3,FALSE)</f>
        <v>145000</v>
      </c>
      <c r="H5306" s="64">
        <f t="shared" si="525"/>
        <v>60610</v>
      </c>
    </row>
    <row r="5307" spans="3:11">
      <c r="C5307" s="301">
        <v>3</v>
      </c>
      <c r="D5307" s="59" t="s">
        <v>1314</v>
      </c>
      <c r="E5307" s="302" t="s">
        <v>6</v>
      </c>
      <c r="F5307" s="74">
        <v>4.2000000000000003E-2</v>
      </c>
      <c r="G5307" s="64">
        <f>VLOOKUP(D5307,upahbahan,3,FALSE)</f>
        <v>175000</v>
      </c>
      <c r="H5307" s="64">
        <f t="shared" si="525"/>
        <v>7350.0000000000009</v>
      </c>
    </row>
    <row r="5308" spans="3:11">
      <c r="C5308" s="301">
        <v>4</v>
      </c>
      <c r="D5308" s="59" t="s">
        <v>19</v>
      </c>
      <c r="E5308" s="302" t="s">
        <v>6</v>
      </c>
      <c r="F5308" s="74">
        <v>1.4E-2</v>
      </c>
      <c r="G5308" s="64">
        <f>VLOOKUP(D5308,upahbahan,3,FALSE)</f>
        <v>200000</v>
      </c>
      <c r="H5308" s="64">
        <f t="shared" si="525"/>
        <v>2800</v>
      </c>
    </row>
    <row r="5309" spans="3:11">
      <c r="C5309" s="83" t="s">
        <v>1210</v>
      </c>
      <c r="D5309" s="80"/>
      <c r="E5309" s="80"/>
      <c r="F5309" s="187"/>
      <c r="G5309" s="218"/>
      <c r="H5309" s="64">
        <f>SUM(H5305:H5308)</f>
        <v>95760</v>
      </c>
      <c r="I5309" s="219"/>
    </row>
    <row r="5310" spans="3:11">
      <c r="C5310" s="72" t="s">
        <v>1211</v>
      </c>
      <c r="D5310" s="59" t="s">
        <v>1212</v>
      </c>
      <c r="E5310" s="73"/>
      <c r="F5310" s="205"/>
      <c r="G5310" s="73"/>
      <c r="H5310" s="73"/>
    </row>
    <row r="5311" spans="3:11">
      <c r="C5311" s="72">
        <v>1</v>
      </c>
      <c r="D5311" s="59" t="s">
        <v>6985</v>
      </c>
      <c r="E5311" s="170" t="s">
        <v>136</v>
      </c>
      <c r="F5311" s="171">
        <v>1.05</v>
      </c>
      <c r="G5311" s="64">
        <f>VLOOKUP(D5311,upahbahan,3,FALSE)</f>
        <v>3800000</v>
      </c>
      <c r="H5311" s="64">
        <f t="shared" ref="H5311" si="526">F5311*G5311</f>
        <v>3990000</v>
      </c>
    </row>
    <row r="5312" spans="3:11">
      <c r="C5312" s="83" t="s">
        <v>1216</v>
      </c>
      <c r="D5312" s="80"/>
      <c r="E5312" s="80" t="s">
        <v>6958</v>
      </c>
      <c r="F5312" s="80"/>
      <c r="G5312" s="162"/>
      <c r="H5312" s="64">
        <f>SUM(H5310:H5311)</f>
        <v>3990000</v>
      </c>
    </row>
    <row r="5313" spans="3:11">
      <c r="C5313" s="72" t="s">
        <v>1217</v>
      </c>
      <c r="D5313" s="59" t="s">
        <v>1218</v>
      </c>
      <c r="E5313" s="73"/>
      <c r="F5313" s="73"/>
      <c r="G5313" s="73"/>
      <c r="H5313" s="73"/>
    </row>
    <row r="5314" spans="3:11">
      <c r="C5314" s="83" t="s">
        <v>1219</v>
      </c>
      <c r="D5314" s="489"/>
      <c r="E5314" s="489"/>
      <c r="F5314" s="489"/>
      <c r="G5314" s="162"/>
      <c r="H5314" s="303">
        <f>SUM(H5313:H5313)</f>
        <v>0</v>
      </c>
    </row>
    <row r="5315" spans="3:11">
      <c r="C5315" s="58" t="s">
        <v>1220</v>
      </c>
      <c r="D5315" s="69" t="s">
        <v>1221</v>
      </c>
      <c r="E5315" s="70"/>
      <c r="F5315" s="70"/>
      <c r="G5315" s="71"/>
      <c r="H5315" s="304">
        <f>H5314+H5312+H5309</f>
        <v>4085760</v>
      </c>
      <c r="I5315" s="319"/>
    </row>
    <row r="5316" spans="3:11">
      <c r="C5316" s="58" t="s">
        <v>1222</v>
      </c>
      <c r="D5316" s="69" t="s">
        <v>1325</v>
      </c>
      <c r="E5316" s="70"/>
      <c r="F5316" s="71"/>
      <c r="G5316" s="95">
        <f>$M$9</f>
        <v>0.1</v>
      </c>
      <c r="H5316" s="64">
        <f>H5315*G5316</f>
        <v>408576</v>
      </c>
      <c r="I5316" s="319"/>
    </row>
    <row r="5317" spans="3:11">
      <c r="C5317" s="58" t="s">
        <v>1223</v>
      </c>
      <c r="D5317" s="69" t="s">
        <v>1224</v>
      </c>
      <c r="E5317" s="70"/>
      <c r="F5317" s="70"/>
      <c r="G5317" s="71"/>
      <c r="H5317" s="305">
        <f>SUM(H5315:H5316)</f>
        <v>4494336</v>
      </c>
      <c r="I5317" s="319"/>
    </row>
    <row r="5319" spans="3:11">
      <c r="C5319" s="53" t="s">
        <v>6978</v>
      </c>
      <c r="D5319" s="366" t="s">
        <v>6984</v>
      </c>
      <c r="E5319" s="315"/>
      <c r="F5319" s="315"/>
      <c r="G5319" s="315"/>
      <c r="H5319" s="315"/>
      <c r="I5319" s="56">
        <f>ROUNDDOWN(H5334,-2)</f>
        <v>4840800</v>
      </c>
      <c r="J5319" s="159"/>
      <c r="K5319" s="325"/>
    </row>
    <row r="5320" spans="3:11" ht="27.6">
      <c r="C5320" s="300" t="s">
        <v>1197</v>
      </c>
      <c r="D5320" s="300" t="s">
        <v>1198</v>
      </c>
      <c r="E5320" s="300" t="s">
        <v>1199</v>
      </c>
      <c r="F5320" s="300" t="s">
        <v>1200</v>
      </c>
      <c r="G5320" s="300" t="s">
        <v>1201</v>
      </c>
      <c r="H5320" s="300" t="s">
        <v>1202</v>
      </c>
    </row>
    <row r="5321" spans="3:11">
      <c r="C5321" s="72" t="s">
        <v>1203</v>
      </c>
      <c r="D5321" s="59" t="s">
        <v>1204</v>
      </c>
      <c r="E5321" s="73"/>
      <c r="F5321" s="73"/>
      <c r="G5321" s="73"/>
      <c r="H5321" s="73"/>
    </row>
    <row r="5322" spans="3:11">
      <c r="C5322" s="301">
        <v>1</v>
      </c>
      <c r="D5322" s="59" t="s">
        <v>5</v>
      </c>
      <c r="E5322" s="302" t="s">
        <v>6</v>
      </c>
      <c r="F5322" s="74">
        <v>0.25</v>
      </c>
      <c r="G5322" s="64">
        <f>VLOOKUP(D5322,upahbahan,3,FALSE)</f>
        <v>100000</v>
      </c>
      <c r="H5322" s="64">
        <f t="shared" ref="H5322:H5325" si="527">F5322*G5322</f>
        <v>25000</v>
      </c>
    </row>
    <row r="5323" spans="3:11">
      <c r="C5323" s="301">
        <v>2</v>
      </c>
      <c r="D5323" s="59" t="s">
        <v>17</v>
      </c>
      <c r="E5323" s="302" t="s">
        <v>6</v>
      </c>
      <c r="F5323" s="74">
        <v>0.41799999999999998</v>
      </c>
      <c r="G5323" s="64">
        <f>VLOOKUP(D5323,upahbahan,3,FALSE)</f>
        <v>145000</v>
      </c>
      <c r="H5323" s="64">
        <f t="shared" si="527"/>
        <v>60610</v>
      </c>
    </row>
    <row r="5324" spans="3:11">
      <c r="C5324" s="301">
        <v>3</v>
      </c>
      <c r="D5324" s="59" t="s">
        <v>1314</v>
      </c>
      <c r="E5324" s="302" t="s">
        <v>6</v>
      </c>
      <c r="F5324" s="74">
        <v>4.2000000000000003E-2</v>
      </c>
      <c r="G5324" s="64">
        <f>VLOOKUP(D5324,upahbahan,3,FALSE)</f>
        <v>175000</v>
      </c>
      <c r="H5324" s="64">
        <f t="shared" si="527"/>
        <v>7350.0000000000009</v>
      </c>
    </row>
    <row r="5325" spans="3:11">
      <c r="C5325" s="301">
        <v>4</v>
      </c>
      <c r="D5325" s="59" t="s">
        <v>19</v>
      </c>
      <c r="E5325" s="302" t="s">
        <v>6</v>
      </c>
      <c r="F5325" s="74">
        <v>1.4E-2</v>
      </c>
      <c r="G5325" s="64">
        <f>VLOOKUP(D5325,upahbahan,3,FALSE)</f>
        <v>200000</v>
      </c>
      <c r="H5325" s="64">
        <f t="shared" si="527"/>
        <v>2800</v>
      </c>
    </row>
    <row r="5326" spans="3:11">
      <c r="C5326" s="83" t="s">
        <v>1210</v>
      </c>
      <c r="D5326" s="80"/>
      <c r="E5326" s="80"/>
      <c r="F5326" s="187"/>
      <c r="G5326" s="218"/>
      <c r="H5326" s="64">
        <f>SUM(H5322:H5325)</f>
        <v>95760</v>
      </c>
      <c r="I5326" s="219"/>
    </row>
    <row r="5327" spans="3:11">
      <c r="C5327" s="72" t="s">
        <v>1211</v>
      </c>
      <c r="D5327" s="59" t="s">
        <v>1212</v>
      </c>
      <c r="E5327" s="73"/>
      <c r="F5327" s="205"/>
      <c r="G5327" s="73"/>
      <c r="H5327" s="73"/>
    </row>
    <row r="5328" spans="3:11">
      <c r="C5328" s="72">
        <v>1</v>
      </c>
      <c r="D5328" s="59" t="s">
        <v>6986</v>
      </c>
      <c r="E5328" s="170" t="s">
        <v>136</v>
      </c>
      <c r="F5328" s="171">
        <v>1.05</v>
      </c>
      <c r="G5328" s="64">
        <f>VLOOKUP(D5328,upahbahan,3,FALSE)</f>
        <v>4100000</v>
      </c>
      <c r="H5328" s="64">
        <f t="shared" ref="H5328" si="528">F5328*G5328</f>
        <v>4305000</v>
      </c>
    </row>
    <row r="5329" spans="3:11">
      <c r="C5329" s="83" t="s">
        <v>1216</v>
      </c>
      <c r="D5329" s="80"/>
      <c r="E5329" s="80" t="s">
        <v>6958</v>
      </c>
      <c r="F5329" s="80"/>
      <c r="G5329" s="162"/>
      <c r="H5329" s="64">
        <f>SUM(H5327:H5328)</f>
        <v>4305000</v>
      </c>
    </row>
    <row r="5330" spans="3:11">
      <c r="C5330" s="72" t="s">
        <v>1217</v>
      </c>
      <c r="D5330" s="59" t="s">
        <v>1218</v>
      </c>
      <c r="E5330" s="73"/>
      <c r="F5330" s="73"/>
      <c r="G5330" s="73"/>
      <c r="H5330" s="73"/>
    </row>
    <row r="5331" spans="3:11">
      <c r="C5331" s="83" t="s">
        <v>1219</v>
      </c>
      <c r="D5331" s="489"/>
      <c r="E5331" s="489"/>
      <c r="F5331" s="489"/>
      <c r="G5331" s="162"/>
      <c r="H5331" s="303">
        <f>SUM(H5330:H5330)</f>
        <v>0</v>
      </c>
    </row>
    <row r="5332" spans="3:11">
      <c r="C5332" s="58" t="s">
        <v>1220</v>
      </c>
      <c r="D5332" s="69" t="s">
        <v>1221</v>
      </c>
      <c r="E5332" s="70"/>
      <c r="F5332" s="70"/>
      <c r="G5332" s="71"/>
      <c r="H5332" s="304">
        <f>H5331+H5329+H5326</f>
        <v>4400760</v>
      </c>
      <c r="I5332" s="319"/>
    </row>
    <row r="5333" spans="3:11">
      <c r="C5333" s="58" t="s">
        <v>1222</v>
      </c>
      <c r="D5333" s="69" t="s">
        <v>1325</v>
      </c>
      <c r="E5333" s="70"/>
      <c r="F5333" s="71"/>
      <c r="G5333" s="95">
        <f>$M$9</f>
        <v>0.1</v>
      </c>
      <c r="H5333" s="64">
        <f>H5332*G5333</f>
        <v>440076</v>
      </c>
      <c r="I5333" s="319"/>
    </row>
    <row r="5334" spans="3:11">
      <c r="C5334" s="58" t="s">
        <v>1223</v>
      </c>
      <c r="D5334" s="69" t="s">
        <v>1224</v>
      </c>
      <c r="E5334" s="70"/>
      <c r="F5334" s="70"/>
      <c r="G5334" s="71"/>
      <c r="H5334" s="305">
        <f>SUM(H5332:H5333)</f>
        <v>4840836</v>
      </c>
      <c r="I5334" s="319"/>
    </row>
    <row r="5336" spans="3:11">
      <c r="C5336" s="53" t="s">
        <v>6979</v>
      </c>
      <c r="D5336" s="366" t="s">
        <v>6987</v>
      </c>
      <c r="E5336" s="315"/>
      <c r="F5336" s="315"/>
      <c r="G5336" s="315"/>
      <c r="H5336" s="315"/>
      <c r="I5336" s="56">
        <f>ROUNDDOWN(H5351,-2)</f>
        <v>5764800</v>
      </c>
      <c r="J5336" s="159"/>
      <c r="K5336" s="325"/>
    </row>
    <row r="5337" spans="3:11" ht="27.6">
      <c r="C5337" s="300" t="s">
        <v>1197</v>
      </c>
      <c r="D5337" s="300" t="s">
        <v>1198</v>
      </c>
      <c r="E5337" s="300" t="s">
        <v>1199</v>
      </c>
      <c r="F5337" s="300" t="s">
        <v>1200</v>
      </c>
      <c r="G5337" s="300" t="s">
        <v>1201</v>
      </c>
      <c r="H5337" s="300" t="s">
        <v>1202</v>
      </c>
    </row>
    <row r="5338" spans="3:11">
      <c r="C5338" s="72" t="s">
        <v>1203</v>
      </c>
      <c r="D5338" s="59" t="s">
        <v>1204</v>
      </c>
      <c r="E5338" s="73"/>
      <c r="F5338" s="73"/>
      <c r="G5338" s="73"/>
      <c r="H5338" s="73"/>
    </row>
    <row r="5339" spans="3:11">
      <c r="C5339" s="301">
        <v>1</v>
      </c>
      <c r="D5339" s="59" t="s">
        <v>5</v>
      </c>
      <c r="E5339" s="302" t="s">
        <v>6</v>
      </c>
      <c r="F5339" s="74">
        <v>0.25</v>
      </c>
      <c r="G5339" s="64">
        <f>VLOOKUP(D5339,upahbahan,3,FALSE)</f>
        <v>100000</v>
      </c>
      <c r="H5339" s="64">
        <f t="shared" ref="H5339:H5342" si="529">F5339*G5339</f>
        <v>25000</v>
      </c>
    </row>
    <row r="5340" spans="3:11">
      <c r="C5340" s="301">
        <v>2</v>
      </c>
      <c r="D5340" s="59" t="s">
        <v>17</v>
      </c>
      <c r="E5340" s="302" t="s">
        <v>6</v>
      </c>
      <c r="F5340" s="74">
        <v>0.41799999999999998</v>
      </c>
      <c r="G5340" s="64">
        <f>VLOOKUP(D5340,upahbahan,3,FALSE)</f>
        <v>145000</v>
      </c>
      <c r="H5340" s="64">
        <f t="shared" si="529"/>
        <v>60610</v>
      </c>
    </row>
    <row r="5341" spans="3:11">
      <c r="C5341" s="301">
        <v>3</v>
      </c>
      <c r="D5341" s="59" t="s">
        <v>1314</v>
      </c>
      <c r="E5341" s="302" t="s">
        <v>6</v>
      </c>
      <c r="F5341" s="74">
        <v>4.2000000000000003E-2</v>
      </c>
      <c r="G5341" s="64">
        <f>VLOOKUP(D5341,upahbahan,3,FALSE)</f>
        <v>175000</v>
      </c>
      <c r="H5341" s="64">
        <f t="shared" si="529"/>
        <v>7350.0000000000009</v>
      </c>
    </row>
    <row r="5342" spans="3:11">
      <c r="C5342" s="301">
        <v>4</v>
      </c>
      <c r="D5342" s="59" t="s">
        <v>19</v>
      </c>
      <c r="E5342" s="302" t="s">
        <v>6</v>
      </c>
      <c r="F5342" s="74">
        <v>1.4E-2</v>
      </c>
      <c r="G5342" s="64">
        <f>VLOOKUP(D5342,upahbahan,3,FALSE)</f>
        <v>200000</v>
      </c>
      <c r="H5342" s="64">
        <f t="shared" si="529"/>
        <v>2800</v>
      </c>
    </row>
    <row r="5343" spans="3:11">
      <c r="C5343" s="83" t="s">
        <v>1210</v>
      </c>
      <c r="D5343" s="80"/>
      <c r="E5343" s="80"/>
      <c r="F5343" s="187"/>
      <c r="G5343" s="218"/>
      <c r="H5343" s="64">
        <f>SUM(H5339:H5342)</f>
        <v>95760</v>
      </c>
      <c r="I5343" s="219"/>
    </row>
    <row r="5344" spans="3:11">
      <c r="C5344" s="72" t="s">
        <v>1211</v>
      </c>
      <c r="D5344" s="59" t="s">
        <v>1212</v>
      </c>
      <c r="E5344" s="73"/>
      <c r="F5344" s="205"/>
      <c r="G5344" s="73"/>
      <c r="H5344" s="73"/>
    </row>
    <row r="5345" spans="3:11">
      <c r="C5345" s="72">
        <v>1</v>
      </c>
      <c r="D5345" s="59" t="s">
        <v>6988</v>
      </c>
      <c r="E5345" s="170" t="s">
        <v>136</v>
      </c>
      <c r="F5345" s="171">
        <v>1.05</v>
      </c>
      <c r="G5345" s="64">
        <f>VLOOKUP(D5345,upahbahan,3,FALSE)</f>
        <v>4900000</v>
      </c>
      <c r="H5345" s="64">
        <f t="shared" ref="H5345" si="530">F5345*G5345</f>
        <v>5145000</v>
      </c>
    </row>
    <row r="5346" spans="3:11">
      <c r="C5346" s="83" t="s">
        <v>1216</v>
      </c>
      <c r="D5346" s="80"/>
      <c r="E5346" s="80" t="s">
        <v>6958</v>
      </c>
      <c r="F5346" s="80"/>
      <c r="G5346" s="162"/>
      <c r="H5346" s="64">
        <f>SUM(H5344:H5345)</f>
        <v>5145000</v>
      </c>
    </row>
    <row r="5347" spans="3:11">
      <c r="C5347" s="72" t="s">
        <v>1217</v>
      </c>
      <c r="D5347" s="59" t="s">
        <v>1218</v>
      </c>
      <c r="E5347" s="73"/>
      <c r="F5347" s="73"/>
      <c r="G5347" s="73"/>
      <c r="H5347" s="73"/>
    </row>
    <row r="5348" spans="3:11">
      <c r="C5348" s="83" t="s">
        <v>1219</v>
      </c>
      <c r="D5348" s="489"/>
      <c r="E5348" s="489"/>
      <c r="F5348" s="489"/>
      <c r="G5348" s="162"/>
      <c r="H5348" s="303">
        <f>SUM(H5347:H5347)</f>
        <v>0</v>
      </c>
    </row>
    <row r="5349" spans="3:11">
      <c r="C5349" s="58" t="s">
        <v>1220</v>
      </c>
      <c r="D5349" s="69" t="s">
        <v>1221</v>
      </c>
      <c r="E5349" s="70"/>
      <c r="F5349" s="70"/>
      <c r="G5349" s="71"/>
      <c r="H5349" s="304">
        <f>H5348+H5346+H5343</f>
        <v>5240760</v>
      </c>
      <c r="I5349" s="319"/>
    </row>
    <row r="5350" spans="3:11">
      <c r="C5350" s="58" t="s">
        <v>1222</v>
      </c>
      <c r="D5350" s="69" t="s">
        <v>1325</v>
      </c>
      <c r="E5350" s="70"/>
      <c r="F5350" s="71"/>
      <c r="G5350" s="95">
        <f>$M$9</f>
        <v>0.1</v>
      </c>
      <c r="H5350" s="64">
        <f>H5349*G5350</f>
        <v>524076</v>
      </c>
      <c r="I5350" s="319"/>
    </row>
    <row r="5351" spans="3:11">
      <c r="C5351" s="58" t="s">
        <v>1223</v>
      </c>
      <c r="D5351" s="69" t="s">
        <v>1224</v>
      </c>
      <c r="E5351" s="70"/>
      <c r="F5351" s="70"/>
      <c r="G5351" s="71"/>
      <c r="H5351" s="305">
        <f>SUM(H5349:H5350)</f>
        <v>5764836</v>
      </c>
      <c r="I5351" s="319"/>
    </row>
    <row r="5353" spans="3:11">
      <c r="C5353" s="53" t="s">
        <v>6980</v>
      </c>
      <c r="D5353" s="366" t="s">
        <v>6991</v>
      </c>
      <c r="E5353" s="315"/>
      <c r="F5353" s="315"/>
      <c r="G5353" s="315"/>
      <c r="H5353" s="315"/>
      <c r="I5353" s="56">
        <f>ROUNDDOWN(H5368,-2)</f>
        <v>6111300</v>
      </c>
      <c r="J5353" s="159"/>
      <c r="K5353" s="325"/>
    </row>
    <row r="5354" spans="3:11" ht="27.6">
      <c r="C5354" s="300" t="s">
        <v>1197</v>
      </c>
      <c r="D5354" s="300" t="s">
        <v>1198</v>
      </c>
      <c r="E5354" s="300" t="s">
        <v>1199</v>
      </c>
      <c r="F5354" s="300" t="s">
        <v>1200</v>
      </c>
      <c r="G5354" s="300" t="s">
        <v>1201</v>
      </c>
      <c r="H5354" s="300" t="s">
        <v>1202</v>
      </c>
    </row>
    <row r="5355" spans="3:11">
      <c r="C5355" s="72" t="s">
        <v>1203</v>
      </c>
      <c r="D5355" s="59" t="s">
        <v>1204</v>
      </c>
      <c r="E5355" s="73"/>
      <c r="F5355" s="73"/>
      <c r="G5355" s="73"/>
      <c r="H5355" s="73"/>
    </row>
    <row r="5356" spans="3:11">
      <c r="C5356" s="301">
        <v>1</v>
      </c>
      <c r="D5356" s="59" t="s">
        <v>5</v>
      </c>
      <c r="E5356" s="302" t="s">
        <v>6</v>
      </c>
      <c r="F5356" s="74">
        <v>0.25</v>
      </c>
      <c r="G5356" s="64">
        <f>VLOOKUP(D5356,upahbahan,3,FALSE)</f>
        <v>100000</v>
      </c>
      <c r="H5356" s="64">
        <f t="shared" ref="H5356:H5359" si="531">F5356*G5356</f>
        <v>25000</v>
      </c>
    </row>
    <row r="5357" spans="3:11">
      <c r="C5357" s="301">
        <v>2</v>
      </c>
      <c r="D5357" s="59" t="s">
        <v>17</v>
      </c>
      <c r="E5357" s="302" t="s">
        <v>6</v>
      </c>
      <c r="F5357" s="74">
        <v>0.41799999999999998</v>
      </c>
      <c r="G5357" s="64">
        <f>VLOOKUP(D5357,upahbahan,3,FALSE)</f>
        <v>145000</v>
      </c>
      <c r="H5357" s="64">
        <f t="shared" si="531"/>
        <v>60610</v>
      </c>
    </row>
    <row r="5358" spans="3:11">
      <c r="C5358" s="301">
        <v>3</v>
      </c>
      <c r="D5358" s="59" t="s">
        <v>1314</v>
      </c>
      <c r="E5358" s="302" t="s">
        <v>6</v>
      </c>
      <c r="F5358" s="74">
        <v>4.2000000000000003E-2</v>
      </c>
      <c r="G5358" s="64">
        <f>VLOOKUP(D5358,upahbahan,3,FALSE)</f>
        <v>175000</v>
      </c>
      <c r="H5358" s="64">
        <f t="shared" si="531"/>
        <v>7350.0000000000009</v>
      </c>
    </row>
    <row r="5359" spans="3:11">
      <c r="C5359" s="301">
        <v>4</v>
      </c>
      <c r="D5359" s="59" t="s">
        <v>19</v>
      </c>
      <c r="E5359" s="302" t="s">
        <v>6</v>
      </c>
      <c r="F5359" s="74">
        <v>1.4E-2</v>
      </c>
      <c r="G5359" s="64">
        <f>VLOOKUP(D5359,upahbahan,3,FALSE)</f>
        <v>200000</v>
      </c>
      <c r="H5359" s="64">
        <f t="shared" si="531"/>
        <v>2800</v>
      </c>
    </row>
    <row r="5360" spans="3:11">
      <c r="C5360" s="83" t="s">
        <v>1210</v>
      </c>
      <c r="D5360" s="80"/>
      <c r="E5360" s="80"/>
      <c r="F5360" s="187"/>
      <c r="G5360" s="218"/>
      <c r="H5360" s="64">
        <f>SUM(H5356:H5359)</f>
        <v>95760</v>
      </c>
      <c r="I5360" s="219"/>
    </row>
    <row r="5361" spans="3:11">
      <c r="C5361" s="72" t="s">
        <v>1211</v>
      </c>
      <c r="D5361" s="59" t="s">
        <v>1212</v>
      </c>
      <c r="E5361" s="73"/>
      <c r="F5361" s="205"/>
      <c r="G5361" s="73"/>
      <c r="H5361" s="73"/>
    </row>
    <row r="5362" spans="3:11">
      <c r="C5362" s="72">
        <v>1</v>
      </c>
      <c r="D5362" s="59" t="s">
        <v>6989</v>
      </c>
      <c r="E5362" s="170" t="s">
        <v>136</v>
      </c>
      <c r="F5362" s="171">
        <v>1.05</v>
      </c>
      <c r="G5362" s="64">
        <f>VLOOKUP(D5362,upahbahan,3,FALSE)</f>
        <v>5200000</v>
      </c>
      <c r="H5362" s="64">
        <f t="shared" ref="H5362" si="532">F5362*G5362</f>
        <v>5460000</v>
      </c>
    </row>
    <row r="5363" spans="3:11">
      <c r="C5363" s="83" t="s">
        <v>1216</v>
      </c>
      <c r="D5363" s="80"/>
      <c r="E5363" s="80" t="s">
        <v>6958</v>
      </c>
      <c r="F5363" s="80"/>
      <c r="G5363" s="162"/>
      <c r="H5363" s="64">
        <f>SUM(H5361:H5362)</f>
        <v>5460000</v>
      </c>
    </row>
    <row r="5364" spans="3:11">
      <c r="C5364" s="72" t="s">
        <v>1217</v>
      </c>
      <c r="D5364" s="59" t="s">
        <v>1218</v>
      </c>
      <c r="E5364" s="73"/>
      <c r="F5364" s="73"/>
      <c r="G5364" s="73"/>
      <c r="H5364" s="73"/>
    </row>
    <row r="5365" spans="3:11">
      <c r="C5365" s="83" t="s">
        <v>1219</v>
      </c>
      <c r="D5365" s="489"/>
      <c r="E5365" s="489"/>
      <c r="F5365" s="489"/>
      <c r="G5365" s="162"/>
      <c r="H5365" s="303">
        <f>SUM(H5364:H5364)</f>
        <v>0</v>
      </c>
    </row>
    <row r="5366" spans="3:11">
      <c r="C5366" s="58" t="s">
        <v>1220</v>
      </c>
      <c r="D5366" s="69" t="s">
        <v>1221</v>
      </c>
      <c r="E5366" s="70"/>
      <c r="F5366" s="70"/>
      <c r="G5366" s="71"/>
      <c r="H5366" s="304">
        <f>H5365+H5363+H5360</f>
        <v>5555760</v>
      </c>
      <c r="I5366" s="319"/>
    </row>
    <row r="5367" spans="3:11">
      <c r="C5367" s="58" t="s">
        <v>1222</v>
      </c>
      <c r="D5367" s="69" t="s">
        <v>1325</v>
      </c>
      <c r="E5367" s="70"/>
      <c r="F5367" s="71"/>
      <c r="G5367" s="95">
        <f>$M$9</f>
        <v>0.1</v>
      </c>
      <c r="H5367" s="64">
        <f>H5366*G5367</f>
        <v>555576</v>
      </c>
      <c r="I5367" s="319"/>
    </row>
    <row r="5368" spans="3:11">
      <c r="C5368" s="58" t="s">
        <v>1223</v>
      </c>
      <c r="D5368" s="69" t="s">
        <v>1224</v>
      </c>
      <c r="E5368" s="70"/>
      <c r="F5368" s="70"/>
      <c r="G5368" s="71"/>
      <c r="H5368" s="305">
        <f>SUM(H5366:H5367)</f>
        <v>6111336</v>
      </c>
      <c r="I5368" s="319"/>
    </row>
    <row r="5371" spans="3:11">
      <c r="C5371" s="53" t="s">
        <v>6981</v>
      </c>
      <c r="D5371" s="366" t="s">
        <v>6990</v>
      </c>
      <c r="E5371" s="315"/>
      <c r="F5371" s="315"/>
      <c r="G5371" s="315"/>
      <c r="H5371" s="315"/>
      <c r="I5371" s="56">
        <f>ROUNDDOWN(H5386,-2)</f>
        <v>6688800</v>
      </c>
      <c r="J5371" s="159"/>
      <c r="K5371" s="325"/>
    </row>
    <row r="5372" spans="3:11" ht="27.6">
      <c r="C5372" s="300" t="s">
        <v>1197</v>
      </c>
      <c r="D5372" s="300" t="s">
        <v>1198</v>
      </c>
      <c r="E5372" s="300" t="s">
        <v>1199</v>
      </c>
      <c r="F5372" s="300" t="s">
        <v>1200</v>
      </c>
      <c r="G5372" s="300" t="s">
        <v>1201</v>
      </c>
      <c r="H5372" s="300" t="s">
        <v>1202</v>
      </c>
    </row>
    <row r="5373" spans="3:11">
      <c r="C5373" s="72" t="s">
        <v>1203</v>
      </c>
      <c r="D5373" s="59" t="s">
        <v>1204</v>
      </c>
      <c r="E5373" s="73"/>
      <c r="F5373" s="73"/>
      <c r="G5373" s="73"/>
      <c r="H5373" s="73"/>
    </row>
    <row r="5374" spans="3:11">
      <c r="C5374" s="301">
        <v>1</v>
      </c>
      <c r="D5374" s="59" t="s">
        <v>5</v>
      </c>
      <c r="E5374" s="302" t="s">
        <v>6</v>
      </c>
      <c r="F5374" s="74">
        <v>0.25</v>
      </c>
      <c r="G5374" s="64">
        <f>VLOOKUP(D5374,upahbahan,3,FALSE)</f>
        <v>100000</v>
      </c>
      <c r="H5374" s="64">
        <f t="shared" ref="H5374:H5377" si="533">F5374*G5374</f>
        <v>25000</v>
      </c>
    </row>
    <row r="5375" spans="3:11">
      <c r="C5375" s="301">
        <v>2</v>
      </c>
      <c r="D5375" s="59" t="s">
        <v>17</v>
      </c>
      <c r="E5375" s="302" t="s">
        <v>6</v>
      </c>
      <c r="F5375" s="74">
        <v>0.41799999999999998</v>
      </c>
      <c r="G5375" s="64">
        <f>VLOOKUP(D5375,upahbahan,3,FALSE)</f>
        <v>145000</v>
      </c>
      <c r="H5375" s="64">
        <f t="shared" si="533"/>
        <v>60610</v>
      </c>
    </row>
    <row r="5376" spans="3:11">
      <c r="C5376" s="301">
        <v>3</v>
      </c>
      <c r="D5376" s="59" t="s">
        <v>1314</v>
      </c>
      <c r="E5376" s="302" t="s">
        <v>6</v>
      </c>
      <c r="F5376" s="74">
        <v>4.2000000000000003E-2</v>
      </c>
      <c r="G5376" s="64">
        <f>VLOOKUP(D5376,upahbahan,3,FALSE)</f>
        <v>175000</v>
      </c>
      <c r="H5376" s="64">
        <f t="shared" si="533"/>
        <v>7350.0000000000009</v>
      </c>
    </row>
    <row r="5377" spans="3:11">
      <c r="C5377" s="301">
        <v>4</v>
      </c>
      <c r="D5377" s="59" t="s">
        <v>19</v>
      </c>
      <c r="E5377" s="302" t="s">
        <v>6</v>
      </c>
      <c r="F5377" s="74">
        <v>1.4E-2</v>
      </c>
      <c r="G5377" s="64">
        <f>VLOOKUP(D5377,upahbahan,3,FALSE)</f>
        <v>200000</v>
      </c>
      <c r="H5377" s="64">
        <f t="shared" si="533"/>
        <v>2800</v>
      </c>
    </row>
    <row r="5378" spans="3:11">
      <c r="C5378" s="83" t="s">
        <v>1210</v>
      </c>
      <c r="D5378" s="80"/>
      <c r="E5378" s="80"/>
      <c r="F5378" s="187"/>
      <c r="G5378" s="218"/>
      <c r="H5378" s="64">
        <f>SUM(H5374:H5377)</f>
        <v>95760</v>
      </c>
      <c r="I5378" s="219"/>
    </row>
    <row r="5379" spans="3:11">
      <c r="C5379" s="72" t="s">
        <v>1211</v>
      </c>
      <c r="D5379" s="59" t="s">
        <v>1212</v>
      </c>
      <c r="E5379" s="73"/>
      <c r="F5379" s="205"/>
      <c r="G5379" s="73"/>
      <c r="H5379" s="73"/>
    </row>
    <row r="5380" spans="3:11">
      <c r="C5380" s="72">
        <v>1</v>
      </c>
      <c r="D5380" s="59" t="s">
        <v>6992</v>
      </c>
      <c r="E5380" s="170" t="s">
        <v>136</v>
      </c>
      <c r="F5380" s="171">
        <v>1.05</v>
      </c>
      <c r="G5380" s="64">
        <f>VLOOKUP(D5380,upahbahan,3,FALSE)</f>
        <v>5700000</v>
      </c>
      <c r="H5380" s="64">
        <f t="shared" ref="H5380" si="534">F5380*G5380</f>
        <v>5985000</v>
      </c>
    </row>
    <row r="5381" spans="3:11">
      <c r="C5381" s="83" t="s">
        <v>1216</v>
      </c>
      <c r="D5381" s="80"/>
      <c r="E5381" s="80" t="s">
        <v>6958</v>
      </c>
      <c r="F5381" s="80"/>
      <c r="G5381" s="162"/>
      <c r="H5381" s="64">
        <f>SUM(H5379:H5380)</f>
        <v>5985000</v>
      </c>
    </row>
    <row r="5382" spans="3:11">
      <c r="C5382" s="72" t="s">
        <v>1217</v>
      </c>
      <c r="D5382" s="59" t="s">
        <v>1218</v>
      </c>
      <c r="E5382" s="73"/>
      <c r="F5382" s="73"/>
      <c r="G5382" s="73"/>
      <c r="H5382" s="73"/>
    </row>
    <row r="5383" spans="3:11">
      <c r="C5383" s="83" t="s">
        <v>1219</v>
      </c>
      <c r="D5383" s="489"/>
      <c r="E5383" s="489"/>
      <c r="F5383" s="489"/>
      <c r="G5383" s="162"/>
      <c r="H5383" s="303">
        <f>SUM(H5382:H5382)</f>
        <v>0</v>
      </c>
    </row>
    <row r="5384" spans="3:11">
      <c r="C5384" s="58" t="s">
        <v>1220</v>
      </c>
      <c r="D5384" s="69" t="s">
        <v>1221</v>
      </c>
      <c r="E5384" s="70"/>
      <c r="F5384" s="70"/>
      <c r="G5384" s="71"/>
      <c r="H5384" s="304">
        <f>H5383+H5381+H5378</f>
        <v>6080760</v>
      </c>
      <c r="I5384" s="319"/>
    </row>
    <row r="5385" spans="3:11">
      <c r="C5385" s="58" t="s">
        <v>1222</v>
      </c>
      <c r="D5385" s="69" t="s">
        <v>1325</v>
      </c>
      <c r="E5385" s="70"/>
      <c r="F5385" s="71"/>
      <c r="G5385" s="95">
        <f>$M$9</f>
        <v>0.1</v>
      </c>
      <c r="H5385" s="64">
        <f>H5384*G5385</f>
        <v>608076</v>
      </c>
      <c r="I5385" s="319"/>
    </row>
    <row r="5386" spans="3:11">
      <c r="C5386" s="58" t="s">
        <v>1223</v>
      </c>
      <c r="D5386" s="69" t="s">
        <v>1224</v>
      </c>
      <c r="E5386" s="70"/>
      <c r="F5386" s="70"/>
      <c r="G5386" s="71"/>
      <c r="H5386" s="305">
        <f>SUM(H5384:H5385)</f>
        <v>6688836</v>
      </c>
      <c r="I5386" s="319"/>
    </row>
    <row r="5388" spans="3:11">
      <c r="C5388" s="53" t="s">
        <v>6982</v>
      </c>
      <c r="D5388" s="366" t="s">
        <v>6993</v>
      </c>
      <c r="E5388" s="315"/>
      <c r="F5388" s="315"/>
      <c r="G5388" s="315"/>
      <c r="H5388" s="315"/>
      <c r="I5388" s="56">
        <f>ROUNDDOWN(H5403,-2)</f>
        <v>30200</v>
      </c>
      <c r="J5388" s="159"/>
      <c r="K5388" s="325"/>
    </row>
    <row r="5389" spans="3:11" ht="27.6">
      <c r="C5389" s="300" t="s">
        <v>1197</v>
      </c>
      <c r="D5389" s="300" t="s">
        <v>1198</v>
      </c>
      <c r="E5389" s="300" t="s">
        <v>1199</v>
      </c>
      <c r="F5389" s="300" t="s">
        <v>1200</v>
      </c>
      <c r="G5389" s="300" t="s">
        <v>1201</v>
      </c>
      <c r="H5389" s="300" t="s">
        <v>1202</v>
      </c>
    </row>
    <row r="5390" spans="3:11">
      <c r="C5390" s="72" t="s">
        <v>1203</v>
      </c>
      <c r="D5390" s="59" t="s">
        <v>1204</v>
      </c>
      <c r="E5390" s="73"/>
      <c r="F5390" s="73"/>
      <c r="G5390" s="73"/>
      <c r="H5390" s="73"/>
    </row>
    <row r="5391" spans="3:11">
      <c r="C5391" s="301">
        <v>1</v>
      </c>
      <c r="D5391" s="59" t="s">
        <v>5</v>
      </c>
      <c r="E5391" s="302" t="s">
        <v>6</v>
      </c>
      <c r="F5391" s="74">
        <v>1.7000000000000001E-2</v>
      </c>
      <c r="G5391" s="64">
        <f>VLOOKUP(D5391,upahbahan,3,FALSE)</f>
        <v>100000</v>
      </c>
      <c r="H5391" s="64">
        <f t="shared" ref="H5391:H5394" si="535">F5391*G5391</f>
        <v>1700.0000000000002</v>
      </c>
    </row>
    <row r="5392" spans="3:11">
      <c r="C5392" s="301">
        <v>2</v>
      </c>
      <c r="D5392" s="59" t="s">
        <v>17</v>
      </c>
      <c r="E5392" s="302" t="s">
        <v>6</v>
      </c>
      <c r="F5392" s="74">
        <v>2.8000000000000001E-2</v>
      </c>
      <c r="G5392" s="64">
        <f>VLOOKUP(D5392,upahbahan,3,FALSE)</f>
        <v>145000</v>
      </c>
      <c r="H5392" s="64">
        <f t="shared" si="535"/>
        <v>4060</v>
      </c>
    </row>
    <row r="5393" spans="3:11">
      <c r="C5393" s="301">
        <v>3</v>
      </c>
      <c r="D5393" s="59" t="s">
        <v>1314</v>
      </c>
      <c r="E5393" s="302" t="s">
        <v>6</v>
      </c>
      <c r="F5393" s="74">
        <v>3.0000000000000001E-3</v>
      </c>
      <c r="G5393" s="64">
        <f>VLOOKUP(D5393,upahbahan,3,FALSE)</f>
        <v>175000</v>
      </c>
      <c r="H5393" s="64">
        <f t="shared" si="535"/>
        <v>525</v>
      </c>
    </row>
    <row r="5394" spans="3:11">
      <c r="C5394" s="301">
        <v>4</v>
      </c>
      <c r="D5394" s="59" t="s">
        <v>19</v>
      </c>
      <c r="E5394" s="302" t="s">
        <v>6</v>
      </c>
      <c r="F5394" s="74">
        <v>1E-3</v>
      </c>
      <c r="G5394" s="64">
        <f>VLOOKUP(D5394,upahbahan,3,FALSE)</f>
        <v>200000</v>
      </c>
      <c r="H5394" s="64">
        <f t="shared" si="535"/>
        <v>200</v>
      </c>
    </row>
    <row r="5395" spans="3:11">
      <c r="C5395" s="83" t="s">
        <v>1210</v>
      </c>
      <c r="D5395" s="80"/>
      <c r="E5395" s="80"/>
      <c r="F5395" s="187"/>
      <c r="G5395" s="218"/>
      <c r="H5395" s="64">
        <f>SUM(H5391:H5394)</f>
        <v>6485</v>
      </c>
      <c r="I5395" s="219"/>
    </row>
    <row r="5396" spans="3:11">
      <c r="C5396" s="72" t="s">
        <v>1211</v>
      </c>
      <c r="D5396" s="59" t="s">
        <v>1212</v>
      </c>
      <c r="E5396" s="73"/>
      <c r="F5396" s="205"/>
      <c r="G5396" s="73"/>
      <c r="H5396" s="73"/>
    </row>
    <row r="5397" spans="3:11">
      <c r="C5397" s="72">
        <v>1</v>
      </c>
      <c r="D5397" s="59" t="s">
        <v>6994</v>
      </c>
      <c r="E5397" s="170" t="s">
        <v>136</v>
      </c>
      <c r="F5397" s="171">
        <v>1.05</v>
      </c>
      <c r="G5397" s="64">
        <f>VLOOKUP(D5397,upahbahan,3,FALSE)</f>
        <v>20000</v>
      </c>
      <c r="H5397" s="64">
        <f t="shared" ref="H5397" si="536">F5397*G5397</f>
        <v>21000</v>
      </c>
    </row>
    <row r="5398" spans="3:11">
      <c r="C5398" s="83" t="s">
        <v>1216</v>
      </c>
      <c r="D5398" s="80"/>
      <c r="E5398" s="80" t="s">
        <v>6958</v>
      </c>
      <c r="F5398" s="80"/>
      <c r="G5398" s="162"/>
      <c r="H5398" s="64">
        <f>SUM(H5396:H5397)</f>
        <v>21000</v>
      </c>
    </row>
    <row r="5399" spans="3:11">
      <c r="C5399" s="72" t="s">
        <v>1217</v>
      </c>
      <c r="D5399" s="59" t="s">
        <v>1218</v>
      </c>
      <c r="E5399" s="73"/>
      <c r="F5399" s="73"/>
      <c r="G5399" s="73"/>
      <c r="H5399" s="73"/>
    </row>
    <row r="5400" spans="3:11">
      <c r="C5400" s="83" t="s">
        <v>1219</v>
      </c>
      <c r="D5400" s="489"/>
      <c r="E5400" s="489"/>
      <c r="F5400" s="489"/>
      <c r="G5400" s="162"/>
      <c r="H5400" s="303">
        <f>SUM(H5399:H5399)</f>
        <v>0</v>
      </c>
    </row>
    <row r="5401" spans="3:11">
      <c r="C5401" s="58" t="s">
        <v>1220</v>
      </c>
      <c r="D5401" s="69" t="s">
        <v>1221</v>
      </c>
      <c r="E5401" s="70"/>
      <c r="F5401" s="70"/>
      <c r="G5401" s="71"/>
      <c r="H5401" s="304">
        <f>H5400+H5398+H5395</f>
        <v>27485</v>
      </c>
      <c r="I5401" s="319"/>
    </row>
    <row r="5402" spans="3:11">
      <c r="C5402" s="58" t="s">
        <v>1222</v>
      </c>
      <c r="D5402" s="69" t="s">
        <v>1325</v>
      </c>
      <c r="E5402" s="70"/>
      <c r="F5402" s="71"/>
      <c r="G5402" s="95">
        <f>$M$9</f>
        <v>0.1</v>
      </c>
      <c r="H5402" s="64">
        <f>H5401*G5402</f>
        <v>2748.5</v>
      </c>
      <c r="I5402" s="319"/>
    </row>
    <row r="5403" spans="3:11">
      <c r="C5403" s="58" t="s">
        <v>1223</v>
      </c>
      <c r="D5403" s="69" t="s">
        <v>1224</v>
      </c>
      <c r="E5403" s="70"/>
      <c r="F5403" s="70"/>
      <c r="G5403" s="71"/>
      <c r="H5403" s="305">
        <f>SUM(H5401:H5402)</f>
        <v>30233.5</v>
      </c>
      <c r="I5403" s="319"/>
    </row>
    <row r="5405" spans="3:11">
      <c r="C5405" s="54" t="s">
        <v>6995</v>
      </c>
      <c r="D5405" s="54" t="s">
        <v>6996</v>
      </c>
    </row>
    <row r="5406" spans="3:11">
      <c r="C5406" s="53" t="s">
        <v>6997</v>
      </c>
      <c r="D5406" s="366" t="s">
        <v>6998</v>
      </c>
      <c r="E5406" s="315"/>
      <c r="F5406" s="315"/>
      <c r="G5406" s="315"/>
      <c r="H5406" s="315"/>
      <c r="I5406" s="56">
        <f>ROUNDDOWN(H5421,-2)</f>
        <v>1884000</v>
      </c>
      <c r="J5406" s="159"/>
      <c r="K5406" s="325"/>
    </row>
    <row r="5407" spans="3:11" ht="27.6">
      <c r="C5407" s="300" t="s">
        <v>1197</v>
      </c>
      <c r="D5407" s="300" t="s">
        <v>1198</v>
      </c>
      <c r="E5407" s="300" t="s">
        <v>1199</v>
      </c>
      <c r="F5407" s="300" t="s">
        <v>1200</v>
      </c>
      <c r="G5407" s="300" t="s">
        <v>1201</v>
      </c>
      <c r="H5407" s="300" t="s">
        <v>1202</v>
      </c>
    </row>
    <row r="5408" spans="3:11">
      <c r="C5408" s="72" t="s">
        <v>1203</v>
      </c>
      <c r="D5408" s="59" t="s">
        <v>1204</v>
      </c>
      <c r="E5408" s="73"/>
      <c r="F5408" s="73"/>
      <c r="G5408" s="73"/>
      <c r="H5408" s="73"/>
    </row>
    <row r="5409" spans="3:11">
      <c r="C5409" s="301">
        <v>1</v>
      </c>
      <c r="D5409" s="59" t="s">
        <v>5</v>
      </c>
      <c r="E5409" s="302" t="s">
        <v>6</v>
      </c>
      <c r="F5409" s="74">
        <v>0.25</v>
      </c>
      <c r="G5409" s="64">
        <f>VLOOKUP(D5409,upahbahan,3,FALSE)</f>
        <v>100000</v>
      </c>
      <c r="H5409" s="64">
        <f t="shared" ref="H5409:H5412" si="537">F5409*G5409</f>
        <v>25000</v>
      </c>
    </row>
    <row r="5410" spans="3:11">
      <c r="C5410" s="301">
        <v>2</v>
      </c>
      <c r="D5410" s="59" t="s">
        <v>17</v>
      </c>
      <c r="E5410" s="302" t="s">
        <v>6</v>
      </c>
      <c r="F5410" s="74">
        <v>0.41799999999999998</v>
      </c>
      <c r="G5410" s="64">
        <f>VLOOKUP(D5410,upahbahan,3,FALSE)</f>
        <v>145000</v>
      </c>
      <c r="H5410" s="64">
        <f t="shared" si="537"/>
        <v>60610</v>
      </c>
    </row>
    <row r="5411" spans="3:11">
      <c r="C5411" s="301">
        <v>3</v>
      </c>
      <c r="D5411" s="59" t="s">
        <v>1314</v>
      </c>
      <c r="E5411" s="302" t="s">
        <v>6</v>
      </c>
      <c r="F5411" s="74">
        <v>4.2000000000000003E-2</v>
      </c>
      <c r="G5411" s="64">
        <f>VLOOKUP(D5411,upahbahan,3,FALSE)</f>
        <v>175000</v>
      </c>
      <c r="H5411" s="64">
        <f t="shared" si="537"/>
        <v>7350.0000000000009</v>
      </c>
    </row>
    <row r="5412" spans="3:11">
      <c r="C5412" s="301">
        <v>4</v>
      </c>
      <c r="D5412" s="59" t="s">
        <v>19</v>
      </c>
      <c r="E5412" s="302" t="s">
        <v>6</v>
      </c>
      <c r="F5412" s="74">
        <v>1.4E-2</v>
      </c>
      <c r="G5412" s="64">
        <f>VLOOKUP(D5412,upahbahan,3,FALSE)</f>
        <v>200000</v>
      </c>
      <c r="H5412" s="64">
        <f t="shared" si="537"/>
        <v>2800</v>
      </c>
    </row>
    <row r="5413" spans="3:11">
      <c r="C5413" s="83" t="s">
        <v>1210</v>
      </c>
      <c r="D5413" s="80"/>
      <c r="E5413" s="80"/>
      <c r="F5413" s="187"/>
      <c r="G5413" s="218"/>
      <c r="H5413" s="64">
        <f>SUM(H5409:H5412)</f>
        <v>95760</v>
      </c>
      <c r="I5413" s="219"/>
    </row>
    <row r="5414" spans="3:11">
      <c r="C5414" s="72" t="s">
        <v>1211</v>
      </c>
      <c r="D5414" s="59" t="s">
        <v>1212</v>
      </c>
      <c r="E5414" s="73"/>
      <c r="F5414" s="205"/>
      <c r="G5414" s="73"/>
      <c r="H5414" s="73"/>
    </row>
    <row r="5415" spans="3:11">
      <c r="C5415" s="72">
        <v>1</v>
      </c>
      <c r="D5415" s="59" t="s">
        <v>6999</v>
      </c>
      <c r="E5415" s="170" t="s">
        <v>136</v>
      </c>
      <c r="F5415" s="171">
        <v>1.05</v>
      </c>
      <c r="G5415" s="64">
        <f>VLOOKUP(D5415,upahbahan,3,FALSE)</f>
        <v>1540000</v>
      </c>
      <c r="H5415" s="64">
        <f t="shared" ref="H5415" si="538">F5415*G5415</f>
        <v>1617000</v>
      </c>
    </row>
    <row r="5416" spans="3:11">
      <c r="C5416" s="83" t="s">
        <v>1216</v>
      </c>
      <c r="D5416" s="80"/>
      <c r="E5416" s="80" t="s">
        <v>6958</v>
      </c>
      <c r="F5416" s="80"/>
      <c r="G5416" s="162"/>
      <c r="H5416" s="64">
        <f>SUM(H5414:H5415)</f>
        <v>1617000</v>
      </c>
    </row>
    <row r="5417" spans="3:11">
      <c r="C5417" s="72" t="s">
        <v>1217</v>
      </c>
      <c r="D5417" s="59" t="s">
        <v>1218</v>
      </c>
      <c r="E5417" s="73"/>
      <c r="F5417" s="73"/>
      <c r="G5417" s="73"/>
      <c r="H5417" s="73"/>
    </row>
    <row r="5418" spans="3:11">
      <c r="C5418" s="83" t="s">
        <v>1219</v>
      </c>
      <c r="D5418" s="489"/>
      <c r="E5418" s="489"/>
      <c r="F5418" s="489"/>
      <c r="G5418" s="162"/>
      <c r="H5418" s="303">
        <f>SUM(H5417:H5417)</f>
        <v>0</v>
      </c>
    </row>
    <row r="5419" spans="3:11">
      <c r="C5419" s="58" t="s">
        <v>1220</v>
      </c>
      <c r="D5419" s="69" t="s">
        <v>1221</v>
      </c>
      <c r="E5419" s="70"/>
      <c r="F5419" s="70"/>
      <c r="G5419" s="71"/>
      <c r="H5419" s="304">
        <f>H5418+H5416+H5413</f>
        <v>1712760</v>
      </c>
      <c r="I5419" s="319"/>
    </row>
    <row r="5420" spans="3:11">
      <c r="C5420" s="58" t="s">
        <v>1222</v>
      </c>
      <c r="D5420" s="69" t="s">
        <v>1325</v>
      </c>
      <c r="E5420" s="70"/>
      <c r="F5420" s="71"/>
      <c r="G5420" s="95">
        <f>$M$9</f>
        <v>0.1</v>
      </c>
      <c r="H5420" s="64">
        <f>H5419*G5420</f>
        <v>171276</v>
      </c>
      <c r="I5420" s="319"/>
    </row>
    <row r="5421" spans="3:11">
      <c r="C5421" s="58" t="s">
        <v>1223</v>
      </c>
      <c r="D5421" s="69" t="s">
        <v>1224</v>
      </c>
      <c r="E5421" s="70"/>
      <c r="F5421" s="70"/>
      <c r="G5421" s="71"/>
      <c r="H5421" s="305">
        <f>SUM(H5419:H5420)</f>
        <v>1884036</v>
      </c>
      <c r="I5421" s="319"/>
    </row>
    <row r="5423" spans="3:11">
      <c r="C5423" s="53" t="s">
        <v>7000</v>
      </c>
      <c r="D5423" s="366" t="s">
        <v>7001</v>
      </c>
      <c r="E5423" s="315"/>
      <c r="F5423" s="315"/>
      <c r="G5423" s="315"/>
      <c r="H5423" s="315"/>
      <c r="I5423" s="56">
        <f>ROUNDDOWN(H5438,-2)</f>
        <v>180100</v>
      </c>
      <c r="J5423" s="159"/>
      <c r="K5423" s="325"/>
    </row>
    <row r="5424" spans="3:11" ht="27.6">
      <c r="C5424" s="300" t="s">
        <v>1197</v>
      </c>
      <c r="D5424" s="300" t="s">
        <v>1198</v>
      </c>
      <c r="E5424" s="300" t="s">
        <v>1199</v>
      </c>
      <c r="F5424" s="300" t="s">
        <v>1200</v>
      </c>
      <c r="G5424" s="300" t="s">
        <v>1201</v>
      </c>
      <c r="H5424" s="300" t="s">
        <v>1202</v>
      </c>
    </row>
    <row r="5425" spans="3:9">
      <c r="C5425" s="72" t="s">
        <v>1203</v>
      </c>
      <c r="D5425" s="59" t="s">
        <v>1204</v>
      </c>
      <c r="E5425" s="73"/>
      <c r="F5425" s="73"/>
      <c r="G5425" s="73"/>
      <c r="H5425" s="73"/>
    </row>
    <row r="5426" spans="3:9">
      <c r="C5426" s="301">
        <v>1</v>
      </c>
      <c r="D5426" s="59" t="s">
        <v>5</v>
      </c>
      <c r="E5426" s="302" t="s">
        <v>6</v>
      </c>
      <c r="F5426" s="74">
        <v>0.126</v>
      </c>
      <c r="G5426" s="64">
        <f>VLOOKUP(D5426,upahbahan,3,FALSE)</f>
        <v>100000</v>
      </c>
      <c r="H5426" s="64">
        <f t="shared" ref="H5426:H5429" si="539">F5426*G5426</f>
        <v>12600</v>
      </c>
    </row>
    <row r="5427" spans="3:9">
      <c r="C5427" s="301">
        <v>2</v>
      </c>
      <c r="D5427" s="59" t="s">
        <v>17</v>
      </c>
      <c r="E5427" s="302" t="s">
        <v>6</v>
      </c>
      <c r="F5427" s="74">
        <v>0.21099999999999999</v>
      </c>
      <c r="G5427" s="64">
        <f>VLOOKUP(D5427,upahbahan,3,FALSE)</f>
        <v>145000</v>
      </c>
      <c r="H5427" s="64">
        <f t="shared" si="539"/>
        <v>30595</v>
      </c>
    </row>
    <row r="5428" spans="3:9">
      <c r="C5428" s="301">
        <v>3</v>
      </c>
      <c r="D5428" s="59" t="s">
        <v>1314</v>
      </c>
      <c r="E5428" s="302" t="s">
        <v>6</v>
      </c>
      <c r="F5428" s="74">
        <v>2.1000000000000001E-2</v>
      </c>
      <c r="G5428" s="64">
        <f>VLOOKUP(D5428,upahbahan,3,FALSE)</f>
        <v>175000</v>
      </c>
      <c r="H5428" s="64">
        <f t="shared" si="539"/>
        <v>3675.0000000000005</v>
      </c>
    </row>
    <row r="5429" spans="3:9">
      <c r="C5429" s="301">
        <v>4</v>
      </c>
      <c r="D5429" s="59" t="s">
        <v>19</v>
      </c>
      <c r="E5429" s="302" t="s">
        <v>6</v>
      </c>
      <c r="F5429" s="74">
        <v>7.0000000000000001E-3</v>
      </c>
      <c r="G5429" s="64">
        <f>VLOOKUP(D5429,upahbahan,3,FALSE)</f>
        <v>200000</v>
      </c>
      <c r="H5429" s="64">
        <f t="shared" si="539"/>
        <v>1400</v>
      </c>
    </row>
    <row r="5430" spans="3:9">
      <c r="C5430" s="83" t="s">
        <v>1210</v>
      </c>
      <c r="D5430" s="80"/>
      <c r="E5430" s="80"/>
      <c r="F5430" s="187"/>
      <c r="G5430" s="218"/>
      <c r="H5430" s="64">
        <f>SUM(H5426:H5429)</f>
        <v>48270</v>
      </c>
      <c r="I5430" s="219"/>
    </row>
    <row r="5431" spans="3:9">
      <c r="C5431" s="72" t="s">
        <v>1211</v>
      </c>
      <c r="D5431" s="59" t="s">
        <v>1212</v>
      </c>
      <c r="E5431" s="73"/>
      <c r="F5431" s="205"/>
      <c r="G5431" s="73"/>
      <c r="H5431" s="73"/>
    </row>
    <row r="5432" spans="3:9">
      <c r="C5432" s="72">
        <v>1</v>
      </c>
      <c r="D5432" s="59" t="s">
        <v>7002</v>
      </c>
      <c r="E5432" s="170" t="s">
        <v>136</v>
      </c>
      <c r="F5432" s="171">
        <v>1.05</v>
      </c>
      <c r="G5432" s="64">
        <f>VLOOKUP(D5432,upahbahan,3,FALSE)</f>
        <v>110000</v>
      </c>
      <c r="H5432" s="64">
        <f t="shared" ref="H5432" si="540">F5432*G5432</f>
        <v>115500</v>
      </c>
    </row>
    <row r="5433" spans="3:9">
      <c r="C5433" s="83" t="s">
        <v>1216</v>
      </c>
      <c r="D5433" s="80"/>
      <c r="E5433" s="80" t="s">
        <v>6958</v>
      </c>
      <c r="F5433" s="80"/>
      <c r="G5433" s="162"/>
      <c r="H5433" s="64">
        <f>SUM(H5431:H5432)</f>
        <v>115500</v>
      </c>
    </row>
    <row r="5434" spans="3:9">
      <c r="C5434" s="72" t="s">
        <v>1217</v>
      </c>
      <c r="D5434" s="59" t="s">
        <v>1218</v>
      </c>
      <c r="E5434" s="73"/>
      <c r="F5434" s="73"/>
      <c r="G5434" s="73"/>
      <c r="H5434" s="73"/>
    </row>
    <row r="5435" spans="3:9">
      <c r="C5435" s="83" t="s">
        <v>1219</v>
      </c>
      <c r="D5435" s="489"/>
      <c r="E5435" s="489"/>
      <c r="F5435" s="489"/>
      <c r="G5435" s="162"/>
      <c r="H5435" s="303">
        <f>SUM(H5434:H5434)</f>
        <v>0</v>
      </c>
    </row>
    <row r="5436" spans="3:9">
      <c r="C5436" s="58" t="s">
        <v>1220</v>
      </c>
      <c r="D5436" s="69" t="s">
        <v>1221</v>
      </c>
      <c r="E5436" s="70"/>
      <c r="F5436" s="70"/>
      <c r="G5436" s="71"/>
      <c r="H5436" s="304">
        <f>H5435+H5433+H5430</f>
        <v>163770</v>
      </c>
      <c r="I5436" s="319"/>
    </row>
    <row r="5437" spans="3:9">
      <c r="C5437" s="58" t="s">
        <v>1222</v>
      </c>
      <c r="D5437" s="69" t="s">
        <v>1325</v>
      </c>
      <c r="E5437" s="70"/>
      <c r="F5437" s="71"/>
      <c r="G5437" s="95">
        <f>$M$9</f>
        <v>0.1</v>
      </c>
      <c r="H5437" s="64">
        <f>H5436*G5437</f>
        <v>16377</v>
      </c>
      <c r="I5437" s="319"/>
    </row>
    <row r="5438" spans="3:9">
      <c r="C5438" s="58" t="s">
        <v>1223</v>
      </c>
      <c r="D5438" s="69" t="s">
        <v>1224</v>
      </c>
      <c r="E5438" s="70"/>
      <c r="F5438" s="70"/>
      <c r="G5438" s="71"/>
      <c r="H5438" s="305">
        <f>SUM(H5436:H5437)</f>
        <v>180147</v>
      </c>
      <c r="I5438" s="319"/>
    </row>
    <row r="5441" spans="3:11">
      <c r="C5441" s="53" t="s">
        <v>7003</v>
      </c>
      <c r="D5441" s="366" t="s">
        <v>7004</v>
      </c>
      <c r="E5441" s="315"/>
      <c r="F5441" s="315"/>
      <c r="G5441" s="315"/>
      <c r="H5441" s="315"/>
      <c r="I5441" s="56">
        <f>ROUNDDOWN(H5456,-2)</f>
        <v>644300</v>
      </c>
      <c r="J5441" s="159"/>
      <c r="K5441" s="325"/>
    </row>
    <row r="5442" spans="3:11" ht="27.6">
      <c r="C5442" s="300" t="s">
        <v>1197</v>
      </c>
      <c r="D5442" s="300" t="s">
        <v>1198</v>
      </c>
      <c r="E5442" s="300" t="s">
        <v>1199</v>
      </c>
      <c r="F5442" s="300" t="s">
        <v>1200</v>
      </c>
      <c r="G5442" s="300" t="s">
        <v>1201</v>
      </c>
      <c r="H5442" s="300" t="s">
        <v>1202</v>
      </c>
    </row>
    <row r="5443" spans="3:11">
      <c r="C5443" s="72" t="s">
        <v>1203</v>
      </c>
      <c r="D5443" s="59" t="s">
        <v>1204</v>
      </c>
      <c r="E5443" s="73"/>
      <c r="F5443" s="73"/>
      <c r="G5443" s="73"/>
      <c r="H5443" s="73"/>
    </row>
    <row r="5444" spans="3:11">
      <c r="C5444" s="301">
        <v>1</v>
      </c>
      <c r="D5444" s="59" t="s">
        <v>5</v>
      </c>
      <c r="E5444" s="302" t="s">
        <v>6</v>
      </c>
      <c r="F5444" s="74">
        <v>0.76200000000000001</v>
      </c>
      <c r="G5444" s="64">
        <f>VLOOKUP(D5444,upahbahan,3,FALSE)</f>
        <v>100000</v>
      </c>
      <c r="H5444" s="64">
        <f t="shared" ref="H5444:H5447" si="541">F5444*G5444</f>
        <v>76200</v>
      </c>
    </row>
    <row r="5445" spans="3:11">
      <c r="C5445" s="301">
        <v>2</v>
      </c>
      <c r="D5445" s="59" t="s">
        <v>17</v>
      </c>
      <c r="E5445" s="302" t="s">
        <v>6</v>
      </c>
      <c r="F5445" s="74">
        <v>1.272</v>
      </c>
      <c r="G5445" s="64">
        <f>VLOOKUP(D5445,upahbahan,3,FALSE)</f>
        <v>145000</v>
      </c>
      <c r="H5445" s="64">
        <f t="shared" si="541"/>
        <v>184440</v>
      </c>
    </row>
    <row r="5446" spans="3:11">
      <c r="C5446" s="301">
        <v>3</v>
      </c>
      <c r="D5446" s="59" t="s">
        <v>1314</v>
      </c>
      <c r="E5446" s="302" t="s">
        <v>6</v>
      </c>
      <c r="F5446" s="74">
        <v>0.17199999999999999</v>
      </c>
      <c r="G5446" s="64">
        <f>VLOOKUP(D5446,upahbahan,3,FALSE)</f>
        <v>175000</v>
      </c>
      <c r="H5446" s="64">
        <f t="shared" si="541"/>
        <v>30099.999999999996</v>
      </c>
    </row>
    <row r="5447" spans="3:11">
      <c r="C5447" s="301">
        <v>4</v>
      </c>
      <c r="D5447" s="59" t="s">
        <v>19</v>
      </c>
      <c r="E5447" s="302" t="s">
        <v>6</v>
      </c>
      <c r="F5447" s="74">
        <v>4.2000000000000003E-2</v>
      </c>
      <c r="G5447" s="64">
        <f>VLOOKUP(D5447,upahbahan,3,FALSE)</f>
        <v>200000</v>
      </c>
      <c r="H5447" s="64">
        <f t="shared" si="541"/>
        <v>8400</v>
      </c>
    </row>
    <row r="5448" spans="3:11">
      <c r="C5448" s="83" t="s">
        <v>1210</v>
      </c>
      <c r="D5448" s="80"/>
      <c r="E5448" s="80"/>
      <c r="F5448" s="187"/>
      <c r="G5448" s="218"/>
      <c r="H5448" s="64">
        <f>SUM(H5444:H5447)</f>
        <v>299140</v>
      </c>
      <c r="I5448" s="219"/>
    </row>
    <row r="5449" spans="3:11">
      <c r="C5449" s="72" t="s">
        <v>1211</v>
      </c>
      <c r="D5449" s="59" t="s">
        <v>1212</v>
      </c>
      <c r="E5449" s="73"/>
      <c r="F5449" s="205"/>
      <c r="G5449" s="73"/>
      <c r="H5449" s="73"/>
    </row>
    <row r="5450" spans="3:11">
      <c r="C5450" s="72">
        <v>1</v>
      </c>
      <c r="D5450" s="59" t="s">
        <v>7005</v>
      </c>
      <c r="E5450" s="170" t="s">
        <v>136</v>
      </c>
      <c r="F5450" s="171">
        <v>1.05</v>
      </c>
      <c r="G5450" s="64">
        <f>VLOOKUP(D5450,upahbahan,3,FALSE)</f>
        <v>273000</v>
      </c>
      <c r="H5450" s="64">
        <f t="shared" ref="H5450" si="542">F5450*G5450</f>
        <v>286650</v>
      </c>
    </row>
    <row r="5451" spans="3:11">
      <c r="C5451" s="83" t="s">
        <v>1216</v>
      </c>
      <c r="D5451" s="80"/>
      <c r="E5451" s="80" t="s">
        <v>6958</v>
      </c>
      <c r="F5451" s="80"/>
      <c r="G5451" s="162"/>
      <c r="H5451" s="64">
        <f>SUM(H5449:H5450)</f>
        <v>286650</v>
      </c>
    </row>
    <row r="5452" spans="3:11">
      <c r="C5452" s="72" t="s">
        <v>1217</v>
      </c>
      <c r="D5452" s="59" t="s">
        <v>1218</v>
      </c>
      <c r="E5452" s="73"/>
      <c r="F5452" s="73"/>
      <c r="G5452" s="73"/>
      <c r="H5452" s="73"/>
    </row>
    <row r="5453" spans="3:11">
      <c r="C5453" s="83" t="s">
        <v>1219</v>
      </c>
      <c r="D5453" s="489"/>
      <c r="E5453" s="489"/>
      <c r="F5453" s="489"/>
      <c r="G5453" s="162"/>
      <c r="H5453" s="303">
        <f>SUM(H5452:H5452)</f>
        <v>0</v>
      </c>
    </row>
    <row r="5454" spans="3:11">
      <c r="C5454" s="58" t="s">
        <v>1220</v>
      </c>
      <c r="D5454" s="69" t="s">
        <v>1221</v>
      </c>
      <c r="E5454" s="70"/>
      <c r="F5454" s="70"/>
      <c r="G5454" s="71"/>
      <c r="H5454" s="304">
        <f>H5453+H5451+H5448</f>
        <v>585790</v>
      </c>
      <c r="I5454" s="319"/>
    </row>
    <row r="5455" spans="3:11">
      <c r="C5455" s="58" t="s">
        <v>1222</v>
      </c>
      <c r="D5455" s="69" t="s">
        <v>1325</v>
      </c>
      <c r="E5455" s="70"/>
      <c r="F5455" s="71"/>
      <c r="G5455" s="95">
        <f>$M$9</f>
        <v>0.1</v>
      </c>
      <c r="H5455" s="64">
        <f>H5454*G5455</f>
        <v>58579</v>
      </c>
      <c r="I5455" s="319"/>
    </row>
    <row r="5456" spans="3:11">
      <c r="C5456" s="58" t="s">
        <v>1223</v>
      </c>
      <c r="D5456" s="69" t="s">
        <v>1224</v>
      </c>
      <c r="E5456" s="70"/>
      <c r="F5456" s="70"/>
      <c r="G5456" s="71"/>
      <c r="H5456" s="305">
        <f>SUM(H5454:H5455)</f>
        <v>644369</v>
      </c>
      <c r="I5456" s="319"/>
    </row>
    <row r="5458" spans="3:11">
      <c r="C5458" s="53" t="s">
        <v>7006</v>
      </c>
      <c r="D5458" s="366" t="s">
        <v>7007</v>
      </c>
      <c r="E5458" s="315"/>
      <c r="F5458" s="315"/>
      <c r="G5458" s="315"/>
      <c r="H5458" s="315"/>
      <c r="I5458" s="56">
        <f>ROUNDDOWN(H5474,-2)</f>
        <v>8837500</v>
      </c>
      <c r="J5458" s="159"/>
      <c r="K5458" s="325"/>
    </row>
    <row r="5459" spans="3:11" ht="27.6">
      <c r="C5459" s="300" t="s">
        <v>1197</v>
      </c>
      <c r="D5459" s="300" t="s">
        <v>1198</v>
      </c>
      <c r="E5459" s="300" t="s">
        <v>1199</v>
      </c>
      <c r="F5459" s="300" t="s">
        <v>1200</v>
      </c>
      <c r="G5459" s="300" t="s">
        <v>1201</v>
      </c>
      <c r="H5459" s="300" t="s">
        <v>1202</v>
      </c>
    </row>
    <row r="5460" spans="3:11">
      <c r="C5460" s="72" t="s">
        <v>1203</v>
      </c>
      <c r="D5460" s="59" t="s">
        <v>1204</v>
      </c>
      <c r="E5460" s="73"/>
      <c r="F5460" s="73"/>
      <c r="G5460" s="73"/>
      <c r="H5460" s="73"/>
    </row>
    <row r="5461" spans="3:11">
      <c r="C5461" s="301">
        <v>1</v>
      </c>
      <c r="D5461" s="59" t="s">
        <v>5</v>
      </c>
      <c r="E5461" s="302" t="s">
        <v>6</v>
      </c>
      <c r="F5461" s="74">
        <v>0.76200000000000001</v>
      </c>
      <c r="G5461" s="64">
        <f>VLOOKUP(D5461,upahbahan,3,FALSE)</f>
        <v>100000</v>
      </c>
      <c r="H5461" s="64">
        <f t="shared" ref="H5461:H5464" si="543">F5461*G5461</f>
        <v>76200</v>
      </c>
    </row>
    <row r="5462" spans="3:11">
      <c r="C5462" s="301">
        <v>2</v>
      </c>
      <c r="D5462" s="59" t="s">
        <v>17</v>
      </c>
      <c r="E5462" s="302" t="s">
        <v>6</v>
      </c>
      <c r="F5462" s="74">
        <v>1.272</v>
      </c>
      <c r="G5462" s="64">
        <f>VLOOKUP(D5462,upahbahan,3,FALSE)</f>
        <v>145000</v>
      </c>
      <c r="H5462" s="64">
        <f t="shared" si="543"/>
        <v>184440</v>
      </c>
    </row>
    <row r="5463" spans="3:11">
      <c r="C5463" s="301">
        <v>3</v>
      </c>
      <c r="D5463" s="59" t="s">
        <v>1314</v>
      </c>
      <c r="E5463" s="302" t="s">
        <v>6</v>
      </c>
      <c r="F5463" s="74">
        <v>0.17199999999999999</v>
      </c>
      <c r="G5463" s="64">
        <f>VLOOKUP(D5463,upahbahan,3,FALSE)</f>
        <v>175000</v>
      </c>
      <c r="H5463" s="64">
        <f t="shared" si="543"/>
        <v>30099.999999999996</v>
      </c>
    </row>
    <row r="5464" spans="3:11">
      <c r="C5464" s="301">
        <v>4</v>
      </c>
      <c r="D5464" s="59" t="s">
        <v>19</v>
      </c>
      <c r="E5464" s="302" t="s">
        <v>6</v>
      </c>
      <c r="F5464" s="74">
        <v>4.2000000000000003E-2</v>
      </c>
      <c r="G5464" s="64">
        <f>VLOOKUP(D5464,upahbahan,3,FALSE)</f>
        <v>200000</v>
      </c>
      <c r="H5464" s="64">
        <f t="shared" si="543"/>
        <v>8400</v>
      </c>
    </row>
    <row r="5465" spans="3:11">
      <c r="C5465" s="83" t="s">
        <v>1210</v>
      </c>
      <c r="D5465" s="80"/>
      <c r="E5465" s="80"/>
      <c r="F5465" s="187"/>
      <c r="G5465" s="218"/>
      <c r="H5465" s="64">
        <f>SUM(H5461:H5464)</f>
        <v>299140</v>
      </c>
      <c r="I5465" s="219"/>
    </row>
    <row r="5466" spans="3:11">
      <c r="C5466" s="72" t="s">
        <v>1211</v>
      </c>
      <c r="D5466" s="59" t="s">
        <v>1212</v>
      </c>
      <c r="E5466" s="73"/>
      <c r="F5466" s="205"/>
      <c r="G5466" s="73"/>
      <c r="H5466" s="73"/>
    </row>
    <row r="5467" spans="3:11" ht="27.6">
      <c r="C5467" s="72">
        <v>1</v>
      </c>
      <c r="D5467" s="59" t="s">
        <v>7008</v>
      </c>
      <c r="E5467" s="170" t="s">
        <v>136</v>
      </c>
      <c r="F5467" s="171">
        <v>1.05</v>
      </c>
      <c r="G5467" s="64">
        <f>VLOOKUP(D5467,upahbahan,3,FALSE)</f>
        <v>5500000</v>
      </c>
      <c r="H5467" s="64">
        <f t="shared" ref="H5467" si="544">F5467*G5467</f>
        <v>5775000</v>
      </c>
    </row>
    <row r="5468" spans="3:11">
      <c r="C5468" s="72">
        <v>2</v>
      </c>
      <c r="D5468" s="59" t="s">
        <v>7009</v>
      </c>
      <c r="E5468" s="170" t="s">
        <v>136</v>
      </c>
      <c r="F5468" s="171">
        <v>1</v>
      </c>
      <c r="G5468" s="64">
        <f>VLOOKUP(D5468,upahbahan,3,FALSE)</f>
        <v>1960000</v>
      </c>
      <c r="H5468" s="64">
        <f t="shared" ref="H5468" si="545">F5468*G5468</f>
        <v>1960000</v>
      </c>
    </row>
    <row r="5469" spans="3:11">
      <c r="C5469" s="83" t="s">
        <v>1216</v>
      </c>
      <c r="D5469" s="80"/>
      <c r="E5469" s="80" t="s">
        <v>6958</v>
      </c>
      <c r="F5469" s="80"/>
      <c r="G5469" s="162"/>
      <c r="H5469" s="64">
        <f>SUM(H5466:H5468)</f>
        <v>7735000</v>
      </c>
    </row>
    <row r="5470" spans="3:11">
      <c r="C5470" s="72" t="s">
        <v>1217</v>
      </c>
      <c r="D5470" s="59" t="s">
        <v>1218</v>
      </c>
      <c r="E5470" s="73"/>
      <c r="F5470" s="73"/>
      <c r="G5470" s="73"/>
      <c r="H5470" s="73"/>
    </row>
    <row r="5471" spans="3:11">
      <c r="C5471" s="83" t="s">
        <v>1219</v>
      </c>
      <c r="D5471" s="489"/>
      <c r="E5471" s="489"/>
      <c r="F5471" s="489"/>
      <c r="G5471" s="162"/>
      <c r="H5471" s="303">
        <f>SUM(H5470:H5470)</f>
        <v>0</v>
      </c>
    </row>
    <row r="5472" spans="3:11">
      <c r="C5472" s="58" t="s">
        <v>1220</v>
      </c>
      <c r="D5472" s="69" t="s">
        <v>1221</v>
      </c>
      <c r="E5472" s="70"/>
      <c r="F5472" s="70"/>
      <c r="G5472" s="71"/>
      <c r="H5472" s="304">
        <f>H5471+H5469+H5465</f>
        <v>8034140</v>
      </c>
      <c r="I5472" s="319"/>
    </row>
    <row r="5473" spans="3:11">
      <c r="C5473" s="58" t="s">
        <v>1222</v>
      </c>
      <c r="D5473" s="69" t="s">
        <v>1325</v>
      </c>
      <c r="E5473" s="70"/>
      <c r="F5473" s="71"/>
      <c r="G5473" s="95">
        <f>$M$9</f>
        <v>0.1</v>
      </c>
      <c r="H5473" s="64">
        <f>H5472*G5473</f>
        <v>803414</v>
      </c>
      <c r="I5473" s="319"/>
    </row>
    <row r="5474" spans="3:11">
      <c r="C5474" s="58" t="s">
        <v>1223</v>
      </c>
      <c r="D5474" s="69" t="s">
        <v>1224</v>
      </c>
      <c r="E5474" s="70"/>
      <c r="F5474" s="70"/>
      <c r="G5474" s="71"/>
      <c r="H5474" s="305">
        <f>SUM(H5472:H5473)</f>
        <v>8837554</v>
      </c>
      <c r="I5474" s="319"/>
    </row>
    <row r="5477" spans="3:11">
      <c r="C5477" s="53" t="s">
        <v>7010</v>
      </c>
      <c r="D5477" s="366" t="s">
        <v>7011</v>
      </c>
      <c r="E5477" s="315"/>
      <c r="F5477" s="315"/>
      <c r="G5477" s="315"/>
      <c r="H5477" s="315"/>
      <c r="I5477" s="56">
        <f>ROUNDDOWN(H5492,-2)</f>
        <v>1049600</v>
      </c>
      <c r="J5477" s="159"/>
      <c r="K5477" s="325"/>
    </row>
    <row r="5478" spans="3:11" ht="27.6">
      <c r="C5478" s="300" t="s">
        <v>1197</v>
      </c>
      <c r="D5478" s="300" t="s">
        <v>1198</v>
      </c>
      <c r="E5478" s="300" t="s">
        <v>1199</v>
      </c>
      <c r="F5478" s="300" t="s">
        <v>1200</v>
      </c>
      <c r="G5478" s="300" t="s">
        <v>1201</v>
      </c>
      <c r="H5478" s="300" t="s">
        <v>1202</v>
      </c>
    </row>
    <row r="5479" spans="3:11">
      <c r="C5479" s="72" t="s">
        <v>1203</v>
      </c>
      <c r="D5479" s="59" t="s">
        <v>1204</v>
      </c>
      <c r="E5479" s="73"/>
      <c r="F5479" s="73"/>
      <c r="G5479" s="73"/>
      <c r="H5479" s="73"/>
    </row>
    <row r="5480" spans="3:11">
      <c r="C5480" s="301">
        <v>1</v>
      </c>
      <c r="D5480" s="59" t="s">
        <v>5</v>
      </c>
      <c r="E5480" s="302" t="s">
        <v>6</v>
      </c>
      <c r="F5480" s="74">
        <v>0.38100000000000001</v>
      </c>
      <c r="G5480" s="64">
        <f>VLOOKUP(D5480,upahbahan,3,FALSE)</f>
        <v>100000</v>
      </c>
      <c r="H5480" s="64">
        <f t="shared" ref="H5480:H5483" si="546">F5480*G5480</f>
        <v>38100</v>
      </c>
    </row>
    <row r="5481" spans="3:11">
      <c r="C5481" s="301">
        <v>2</v>
      </c>
      <c r="D5481" s="59" t="s">
        <v>17</v>
      </c>
      <c r="E5481" s="302" t="s">
        <v>6</v>
      </c>
      <c r="F5481" s="74">
        <v>0.63600000000000001</v>
      </c>
      <c r="G5481" s="64">
        <f>VLOOKUP(D5481,upahbahan,3,FALSE)</f>
        <v>145000</v>
      </c>
      <c r="H5481" s="64">
        <f t="shared" si="546"/>
        <v>92220</v>
      </c>
    </row>
    <row r="5482" spans="3:11">
      <c r="C5482" s="301">
        <v>3</v>
      </c>
      <c r="D5482" s="59" t="s">
        <v>1314</v>
      </c>
      <c r="E5482" s="302" t="s">
        <v>6</v>
      </c>
      <c r="F5482" s="74">
        <v>6.4000000000000001E-2</v>
      </c>
      <c r="G5482" s="64">
        <f>VLOOKUP(D5482,upahbahan,3,FALSE)</f>
        <v>175000</v>
      </c>
      <c r="H5482" s="64">
        <f t="shared" si="546"/>
        <v>11200</v>
      </c>
    </row>
    <row r="5483" spans="3:11">
      <c r="C5483" s="301">
        <v>4</v>
      </c>
      <c r="D5483" s="59" t="s">
        <v>19</v>
      </c>
      <c r="E5483" s="302" t="s">
        <v>6</v>
      </c>
      <c r="F5483" s="74">
        <v>2.1000000000000001E-2</v>
      </c>
      <c r="G5483" s="64">
        <f>VLOOKUP(D5483,upahbahan,3,FALSE)</f>
        <v>200000</v>
      </c>
      <c r="H5483" s="64">
        <f t="shared" si="546"/>
        <v>4200</v>
      </c>
    </row>
    <row r="5484" spans="3:11">
      <c r="C5484" s="83" t="s">
        <v>1210</v>
      </c>
      <c r="D5484" s="80"/>
      <c r="E5484" s="80"/>
      <c r="F5484" s="187"/>
      <c r="G5484" s="218"/>
      <c r="H5484" s="64">
        <f>SUM(H5480:H5483)</f>
        <v>145720</v>
      </c>
      <c r="I5484" s="219"/>
    </row>
    <row r="5485" spans="3:11">
      <c r="C5485" s="72" t="s">
        <v>1211</v>
      </c>
      <c r="D5485" s="59" t="s">
        <v>1212</v>
      </c>
      <c r="E5485" s="73"/>
      <c r="F5485" s="205"/>
      <c r="G5485" s="73"/>
      <c r="H5485" s="73"/>
    </row>
    <row r="5486" spans="3:11" ht="27.6">
      <c r="C5486" s="72">
        <v>1</v>
      </c>
      <c r="D5486" s="59" t="s">
        <v>7012</v>
      </c>
      <c r="E5486" s="170" t="s">
        <v>136</v>
      </c>
      <c r="F5486" s="171">
        <v>1.05</v>
      </c>
      <c r="G5486" s="64">
        <f>VLOOKUP(D5486,upahbahan,3,FALSE)</f>
        <v>770000</v>
      </c>
      <c r="H5486" s="64">
        <f t="shared" ref="H5486" si="547">F5486*G5486</f>
        <v>808500</v>
      </c>
    </row>
    <row r="5487" spans="3:11">
      <c r="C5487" s="83" t="s">
        <v>1216</v>
      </c>
      <c r="D5487" s="80"/>
      <c r="E5487" s="80" t="s">
        <v>6958</v>
      </c>
      <c r="F5487" s="80"/>
      <c r="G5487" s="162"/>
      <c r="H5487" s="64">
        <f>SUM(H5485:H5486)</f>
        <v>808500</v>
      </c>
    </row>
    <row r="5488" spans="3:11">
      <c r="C5488" s="72" t="s">
        <v>1217</v>
      </c>
      <c r="D5488" s="59" t="s">
        <v>1218</v>
      </c>
      <c r="E5488" s="73"/>
      <c r="F5488" s="73"/>
      <c r="G5488" s="73"/>
      <c r="H5488" s="73"/>
    </row>
    <row r="5489" spans="3:11">
      <c r="C5489" s="83" t="s">
        <v>1219</v>
      </c>
      <c r="D5489" s="489"/>
      <c r="E5489" s="489"/>
      <c r="F5489" s="489"/>
      <c r="G5489" s="162"/>
      <c r="H5489" s="303">
        <f>SUM(H5488:H5488)</f>
        <v>0</v>
      </c>
    </row>
    <row r="5490" spans="3:11">
      <c r="C5490" s="58" t="s">
        <v>1220</v>
      </c>
      <c r="D5490" s="69" t="s">
        <v>1221</v>
      </c>
      <c r="E5490" s="70"/>
      <c r="F5490" s="70"/>
      <c r="G5490" s="71"/>
      <c r="H5490" s="304">
        <f>H5489+H5487+H5484</f>
        <v>954220</v>
      </c>
      <c r="I5490" s="319"/>
    </row>
    <row r="5491" spans="3:11">
      <c r="C5491" s="58" t="s">
        <v>1222</v>
      </c>
      <c r="D5491" s="69" t="s">
        <v>1325</v>
      </c>
      <c r="E5491" s="70"/>
      <c r="F5491" s="71"/>
      <c r="G5491" s="95">
        <f>$M$9</f>
        <v>0.1</v>
      </c>
      <c r="H5491" s="64">
        <f>H5490*G5491</f>
        <v>95422</v>
      </c>
      <c r="I5491" s="319"/>
    </row>
    <row r="5492" spans="3:11">
      <c r="C5492" s="58" t="s">
        <v>1223</v>
      </c>
      <c r="D5492" s="69" t="s">
        <v>1224</v>
      </c>
      <c r="E5492" s="70"/>
      <c r="F5492" s="70"/>
      <c r="G5492" s="71"/>
      <c r="H5492" s="305">
        <f>SUM(H5490:H5491)</f>
        <v>1049642</v>
      </c>
      <c r="I5492" s="319"/>
    </row>
    <row r="5495" spans="3:11">
      <c r="C5495" s="53" t="s">
        <v>7013</v>
      </c>
      <c r="D5495" s="366" t="s">
        <v>7014</v>
      </c>
      <c r="E5495" s="315"/>
      <c r="F5495" s="315"/>
      <c r="G5495" s="315"/>
      <c r="H5495" s="315"/>
      <c r="I5495" s="56">
        <f>ROUNDDOWN(H5511,-2)</f>
        <v>2899200</v>
      </c>
      <c r="J5495" s="159"/>
      <c r="K5495" s="325"/>
    </row>
    <row r="5496" spans="3:11" ht="27.6">
      <c r="C5496" s="300" t="s">
        <v>1197</v>
      </c>
      <c r="D5496" s="300" t="s">
        <v>1198</v>
      </c>
      <c r="E5496" s="300" t="s">
        <v>1199</v>
      </c>
      <c r="F5496" s="300" t="s">
        <v>1200</v>
      </c>
      <c r="G5496" s="300" t="s">
        <v>1201</v>
      </c>
      <c r="H5496" s="300" t="s">
        <v>1202</v>
      </c>
    </row>
    <row r="5497" spans="3:11">
      <c r="C5497" s="72" t="s">
        <v>1203</v>
      </c>
      <c r="D5497" s="59" t="s">
        <v>1204</v>
      </c>
      <c r="E5497" s="73"/>
      <c r="F5497" s="73"/>
      <c r="G5497" s="73"/>
      <c r="H5497" s="73"/>
    </row>
    <row r="5498" spans="3:11">
      <c r="C5498" s="301">
        <v>1</v>
      </c>
      <c r="D5498" s="59" t="s">
        <v>5</v>
      </c>
      <c r="E5498" s="302" t="s">
        <v>6</v>
      </c>
      <c r="F5498" s="74">
        <v>0.25</v>
      </c>
      <c r="G5498" s="64">
        <f>VLOOKUP(D5498,upahbahan,3,FALSE)</f>
        <v>100000</v>
      </c>
      <c r="H5498" s="64">
        <f t="shared" ref="H5498:H5501" si="548">F5498*G5498</f>
        <v>25000</v>
      </c>
    </row>
    <row r="5499" spans="3:11">
      <c r="C5499" s="301">
        <v>2</v>
      </c>
      <c r="D5499" s="59" t="s">
        <v>17</v>
      </c>
      <c r="E5499" s="302" t="s">
        <v>6</v>
      </c>
      <c r="F5499" s="74">
        <v>0.41799999999999998</v>
      </c>
      <c r="G5499" s="64">
        <f>VLOOKUP(D5499,upahbahan,3,FALSE)</f>
        <v>145000</v>
      </c>
      <c r="H5499" s="64">
        <f t="shared" si="548"/>
        <v>60610</v>
      </c>
    </row>
    <row r="5500" spans="3:11">
      <c r="C5500" s="301">
        <v>3</v>
      </c>
      <c r="D5500" s="59" t="s">
        <v>1314</v>
      </c>
      <c r="E5500" s="302" t="s">
        <v>6</v>
      </c>
      <c r="F5500" s="74">
        <v>4.2000000000000003E-2</v>
      </c>
      <c r="G5500" s="64">
        <f>VLOOKUP(D5500,upahbahan,3,FALSE)</f>
        <v>175000</v>
      </c>
      <c r="H5500" s="64">
        <f t="shared" si="548"/>
        <v>7350.0000000000009</v>
      </c>
    </row>
    <row r="5501" spans="3:11">
      <c r="C5501" s="301">
        <v>4</v>
      </c>
      <c r="D5501" s="59" t="s">
        <v>19</v>
      </c>
      <c r="E5501" s="302" t="s">
        <v>6</v>
      </c>
      <c r="F5501" s="74">
        <v>1.4E-2</v>
      </c>
      <c r="G5501" s="64">
        <f>VLOOKUP(D5501,upahbahan,3,FALSE)</f>
        <v>200000</v>
      </c>
      <c r="H5501" s="64">
        <f t="shared" si="548"/>
        <v>2800</v>
      </c>
    </row>
    <row r="5502" spans="3:11">
      <c r="C5502" s="83" t="s">
        <v>1210</v>
      </c>
      <c r="D5502" s="80"/>
      <c r="E5502" s="80"/>
      <c r="F5502" s="187"/>
      <c r="G5502" s="218"/>
      <c r="H5502" s="64">
        <f>SUM(H5498:H5501)</f>
        <v>95760</v>
      </c>
      <c r="I5502" s="219"/>
    </row>
    <row r="5503" spans="3:11">
      <c r="C5503" s="72" t="s">
        <v>1211</v>
      </c>
      <c r="D5503" s="59" t="s">
        <v>1212</v>
      </c>
      <c r="E5503" s="73"/>
      <c r="F5503" s="205"/>
      <c r="G5503" s="73"/>
      <c r="H5503" s="73"/>
    </row>
    <row r="5504" spans="3:11">
      <c r="C5504" s="72">
        <v>1</v>
      </c>
      <c r="D5504" s="59" t="s">
        <v>7015</v>
      </c>
      <c r="E5504" s="170" t="s">
        <v>136</v>
      </c>
      <c r="F5504" s="171">
        <v>1.03</v>
      </c>
      <c r="G5504" s="64">
        <f>VLOOKUP(D5504,upahbahan,3,FALSE)</f>
        <v>2380000</v>
      </c>
      <c r="H5504" s="64">
        <f t="shared" ref="H5504" si="549">F5504*G5504</f>
        <v>2451400</v>
      </c>
    </row>
    <row r="5505" spans="3:11">
      <c r="C5505" s="72">
        <v>2</v>
      </c>
      <c r="D5505" s="59" t="s">
        <v>7016</v>
      </c>
      <c r="E5505" s="170" t="s">
        <v>136</v>
      </c>
      <c r="F5505" s="171">
        <v>1</v>
      </c>
      <c r="G5505" s="64">
        <f>VLOOKUP(D5505,upahbahan,3,FALSE)</f>
        <v>88500</v>
      </c>
      <c r="H5505" s="64">
        <f t="shared" ref="H5505" si="550">F5505*G5505</f>
        <v>88500</v>
      </c>
    </row>
    <row r="5506" spans="3:11">
      <c r="C5506" s="83" t="s">
        <v>1216</v>
      </c>
      <c r="D5506" s="80"/>
      <c r="E5506" s="80" t="s">
        <v>6958</v>
      </c>
      <c r="F5506" s="80"/>
      <c r="G5506" s="162"/>
      <c r="H5506" s="64">
        <f>SUM(H5503:H5505)</f>
        <v>2539900</v>
      </c>
    </row>
    <row r="5507" spans="3:11">
      <c r="C5507" s="72" t="s">
        <v>1217</v>
      </c>
      <c r="D5507" s="59" t="s">
        <v>1218</v>
      </c>
      <c r="E5507" s="73"/>
      <c r="F5507" s="73"/>
      <c r="G5507" s="73"/>
      <c r="H5507" s="73"/>
    </row>
    <row r="5508" spans="3:11">
      <c r="C5508" s="83" t="s">
        <v>1219</v>
      </c>
      <c r="D5508" s="489"/>
      <c r="E5508" s="489"/>
      <c r="F5508" s="489"/>
      <c r="G5508" s="162"/>
      <c r="H5508" s="303">
        <f>SUM(H5507:H5507)</f>
        <v>0</v>
      </c>
    </row>
    <row r="5509" spans="3:11">
      <c r="C5509" s="58" t="s">
        <v>1220</v>
      </c>
      <c r="D5509" s="69" t="s">
        <v>1221</v>
      </c>
      <c r="E5509" s="70"/>
      <c r="F5509" s="70"/>
      <c r="G5509" s="71"/>
      <c r="H5509" s="304">
        <f>H5508+H5506+H5502</f>
        <v>2635660</v>
      </c>
      <c r="I5509" s="319"/>
    </row>
    <row r="5510" spans="3:11">
      <c r="C5510" s="58" t="s">
        <v>1222</v>
      </c>
      <c r="D5510" s="69" t="s">
        <v>1325</v>
      </c>
      <c r="E5510" s="70"/>
      <c r="F5510" s="71"/>
      <c r="G5510" s="95">
        <f>$M$9</f>
        <v>0.1</v>
      </c>
      <c r="H5510" s="64">
        <f>H5509*G5510</f>
        <v>263566</v>
      </c>
      <c r="I5510" s="319"/>
    </row>
    <row r="5511" spans="3:11">
      <c r="C5511" s="58" t="s">
        <v>1223</v>
      </c>
      <c r="D5511" s="69" t="s">
        <v>1224</v>
      </c>
      <c r="E5511" s="70"/>
      <c r="F5511" s="70"/>
      <c r="G5511" s="71"/>
      <c r="H5511" s="305">
        <f>SUM(H5509:H5510)</f>
        <v>2899226</v>
      </c>
      <c r="I5511" s="319"/>
    </row>
    <row r="5514" spans="3:11">
      <c r="C5514" s="53" t="s">
        <v>7017</v>
      </c>
      <c r="D5514" s="366" t="s">
        <v>7018</v>
      </c>
      <c r="E5514" s="315"/>
      <c r="F5514" s="315"/>
      <c r="G5514" s="315"/>
      <c r="H5514" s="315"/>
      <c r="I5514" s="56">
        <f>ROUNDDOWN(H5530,-2)</f>
        <v>4341000</v>
      </c>
      <c r="J5514" s="159"/>
      <c r="K5514" s="325"/>
    </row>
    <row r="5515" spans="3:11" ht="27.6">
      <c r="C5515" s="300" t="s">
        <v>1197</v>
      </c>
      <c r="D5515" s="300" t="s">
        <v>1198</v>
      </c>
      <c r="E5515" s="300" t="s">
        <v>1199</v>
      </c>
      <c r="F5515" s="300" t="s">
        <v>1200</v>
      </c>
      <c r="G5515" s="300" t="s">
        <v>1201</v>
      </c>
      <c r="H5515" s="300" t="s">
        <v>1202</v>
      </c>
    </row>
    <row r="5516" spans="3:11">
      <c r="C5516" s="72" t="s">
        <v>1203</v>
      </c>
      <c r="D5516" s="59" t="s">
        <v>1204</v>
      </c>
      <c r="E5516" s="73"/>
      <c r="F5516" s="73"/>
      <c r="G5516" s="73"/>
      <c r="H5516" s="73"/>
    </row>
    <row r="5517" spans="3:11">
      <c r="C5517" s="301">
        <v>1</v>
      </c>
      <c r="D5517" s="59" t="s">
        <v>5</v>
      </c>
      <c r="E5517" s="302" t="s">
        <v>6</v>
      </c>
      <c r="F5517" s="74">
        <v>0.5</v>
      </c>
      <c r="G5517" s="64">
        <f>VLOOKUP(D5517,upahbahan,3,FALSE)</f>
        <v>100000</v>
      </c>
      <c r="H5517" s="64">
        <f t="shared" ref="H5517:H5520" si="551">F5517*G5517</f>
        <v>50000</v>
      </c>
    </row>
    <row r="5518" spans="3:11">
      <c r="C5518" s="301">
        <v>2</v>
      </c>
      <c r="D5518" s="59" t="s">
        <v>17</v>
      </c>
      <c r="E5518" s="302" t="s">
        <v>6</v>
      </c>
      <c r="F5518" s="74">
        <v>0.83499999999999996</v>
      </c>
      <c r="G5518" s="64">
        <f>VLOOKUP(D5518,upahbahan,3,FALSE)</f>
        <v>145000</v>
      </c>
      <c r="H5518" s="64">
        <f t="shared" si="551"/>
        <v>121075</v>
      </c>
    </row>
    <row r="5519" spans="3:11">
      <c r="C5519" s="301">
        <v>3</v>
      </c>
      <c r="D5519" s="59" t="s">
        <v>1314</v>
      </c>
      <c r="E5519" s="302" t="s">
        <v>6</v>
      </c>
      <c r="F5519" s="74">
        <v>8.4000000000000005E-2</v>
      </c>
      <c r="G5519" s="64">
        <f>VLOOKUP(D5519,upahbahan,3,FALSE)</f>
        <v>175000</v>
      </c>
      <c r="H5519" s="64">
        <f t="shared" si="551"/>
        <v>14700.000000000002</v>
      </c>
    </row>
    <row r="5520" spans="3:11">
      <c r="C5520" s="301">
        <v>4</v>
      </c>
      <c r="D5520" s="59" t="s">
        <v>19</v>
      </c>
      <c r="E5520" s="302" t="s">
        <v>6</v>
      </c>
      <c r="F5520" s="74">
        <v>2.8000000000000001E-2</v>
      </c>
      <c r="G5520" s="64">
        <f>VLOOKUP(D5520,upahbahan,3,FALSE)</f>
        <v>200000</v>
      </c>
      <c r="H5520" s="64">
        <f t="shared" si="551"/>
        <v>5600</v>
      </c>
    </row>
    <row r="5521" spans="3:11">
      <c r="C5521" s="83" t="s">
        <v>1210</v>
      </c>
      <c r="D5521" s="80"/>
      <c r="E5521" s="80"/>
      <c r="F5521" s="187"/>
      <c r="G5521" s="218"/>
      <c r="H5521" s="64">
        <f>SUM(H5517:H5520)</f>
        <v>191375</v>
      </c>
      <c r="I5521" s="219"/>
    </row>
    <row r="5522" spans="3:11">
      <c r="C5522" s="72" t="s">
        <v>1211</v>
      </c>
      <c r="D5522" s="59" t="s">
        <v>1212</v>
      </c>
      <c r="E5522" s="73"/>
      <c r="F5522" s="205"/>
      <c r="G5522" s="73"/>
      <c r="H5522" s="73"/>
    </row>
    <row r="5523" spans="3:11">
      <c r="C5523" s="72">
        <v>1</v>
      </c>
      <c r="D5523" s="59" t="s">
        <v>7019</v>
      </c>
      <c r="E5523" s="170" t="s">
        <v>136</v>
      </c>
      <c r="F5523" s="171">
        <v>1.03</v>
      </c>
      <c r="G5523" s="64">
        <f>VLOOKUP(D5523,upahbahan,3,FALSE)</f>
        <v>3500000</v>
      </c>
      <c r="H5523" s="64">
        <f t="shared" ref="H5523:H5524" si="552">F5523*G5523</f>
        <v>3605000</v>
      </c>
    </row>
    <row r="5524" spans="3:11">
      <c r="C5524" s="72">
        <v>2</v>
      </c>
      <c r="D5524" s="59" t="s">
        <v>7020</v>
      </c>
      <c r="E5524" s="170" t="s">
        <v>136</v>
      </c>
      <c r="F5524" s="171">
        <v>1</v>
      </c>
      <c r="G5524" s="64">
        <f>VLOOKUP(D5524,upahbahan,3,FALSE)</f>
        <v>150000</v>
      </c>
      <c r="H5524" s="64">
        <f t="shared" si="552"/>
        <v>150000</v>
      </c>
    </row>
    <row r="5525" spans="3:11">
      <c r="C5525" s="83" t="s">
        <v>1216</v>
      </c>
      <c r="D5525" s="80"/>
      <c r="E5525" s="80" t="s">
        <v>6958</v>
      </c>
      <c r="F5525" s="80"/>
      <c r="G5525" s="162"/>
      <c r="H5525" s="64">
        <f>SUM(H5522:H5524)</f>
        <v>3755000</v>
      </c>
    </row>
    <row r="5526" spans="3:11">
      <c r="C5526" s="72" t="s">
        <v>1217</v>
      </c>
      <c r="D5526" s="59" t="s">
        <v>1218</v>
      </c>
      <c r="E5526" s="73"/>
      <c r="F5526" s="73"/>
      <c r="G5526" s="73"/>
      <c r="H5526" s="73"/>
    </row>
    <row r="5527" spans="3:11">
      <c r="C5527" s="83" t="s">
        <v>1219</v>
      </c>
      <c r="D5527" s="489"/>
      <c r="E5527" s="489"/>
      <c r="F5527" s="489"/>
      <c r="G5527" s="162"/>
      <c r="H5527" s="303">
        <f>SUM(H5526:H5526)</f>
        <v>0</v>
      </c>
    </row>
    <row r="5528" spans="3:11">
      <c r="C5528" s="58" t="s">
        <v>1220</v>
      </c>
      <c r="D5528" s="69" t="s">
        <v>1221</v>
      </c>
      <c r="E5528" s="70"/>
      <c r="F5528" s="70"/>
      <c r="G5528" s="71"/>
      <c r="H5528" s="304">
        <f>H5527+H5525+H5521</f>
        <v>3946375</v>
      </c>
      <c r="I5528" s="319"/>
    </row>
    <row r="5529" spans="3:11">
      <c r="C5529" s="58" t="s">
        <v>1222</v>
      </c>
      <c r="D5529" s="69" t="s">
        <v>1325</v>
      </c>
      <c r="E5529" s="70"/>
      <c r="F5529" s="71"/>
      <c r="G5529" s="95">
        <f>$M$9</f>
        <v>0.1</v>
      </c>
      <c r="H5529" s="64">
        <f>H5528*G5529</f>
        <v>394637.5</v>
      </c>
      <c r="I5529" s="319"/>
    </row>
    <row r="5530" spans="3:11">
      <c r="C5530" s="58" t="s">
        <v>1223</v>
      </c>
      <c r="D5530" s="69" t="s">
        <v>1224</v>
      </c>
      <c r="E5530" s="70"/>
      <c r="F5530" s="70"/>
      <c r="G5530" s="71"/>
      <c r="H5530" s="305">
        <f>SUM(H5528:H5529)</f>
        <v>4341012.5</v>
      </c>
      <c r="I5530" s="319"/>
    </row>
    <row r="5532" spans="3:11">
      <c r="C5532" s="53" t="s">
        <v>7021</v>
      </c>
      <c r="D5532" s="366" t="s">
        <v>7022</v>
      </c>
      <c r="E5532" s="315"/>
      <c r="F5532" s="315"/>
      <c r="G5532" s="315"/>
      <c r="H5532" s="315"/>
      <c r="I5532" s="56">
        <f>ROUNDDOWN(H5547,-2)</f>
        <v>416700</v>
      </c>
      <c r="J5532" s="159"/>
      <c r="K5532" s="325"/>
    </row>
    <row r="5533" spans="3:11" ht="27.6">
      <c r="C5533" s="300" t="s">
        <v>1197</v>
      </c>
      <c r="D5533" s="300" t="s">
        <v>1198</v>
      </c>
      <c r="E5533" s="300" t="s">
        <v>1199</v>
      </c>
      <c r="F5533" s="300" t="s">
        <v>1200</v>
      </c>
      <c r="G5533" s="300" t="s">
        <v>1201</v>
      </c>
      <c r="H5533" s="300" t="s">
        <v>1202</v>
      </c>
    </row>
    <row r="5534" spans="3:11">
      <c r="C5534" s="72" t="s">
        <v>1203</v>
      </c>
      <c r="D5534" s="59" t="s">
        <v>1204</v>
      </c>
      <c r="E5534" s="73"/>
      <c r="F5534" s="73"/>
      <c r="G5534" s="73"/>
      <c r="H5534" s="73"/>
    </row>
    <row r="5535" spans="3:11">
      <c r="C5535" s="301">
        <v>1</v>
      </c>
      <c r="D5535" s="59" t="s">
        <v>5</v>
      </c>
      <c r="E5535" s="302" t="s">
        <v>6</v>
      </c>
      <c r="F5535" s="74">
        <v>4.8000000000000001E-2</v>
      </c>
      <c r="G5535" s="64">
        <f>VLOOKUP(D5535,upahbahan,3,FALSE)</f>
        <v>100000</v>
      </c>
      <c r="H5535" s="64">
        <f t="shared" ref="H5535:H5538" si="553">F5535*G5535</f>
        <v>4800</v>
      </c>
    </row>
    <row r="5536" spans="3:11">
      <c r="C5536" s="301">
        <v>2</v>
      </c>
      <c r="D5536" s="59" t="s">
        <v>17</v>
      </c>
      <c r="E5536" s="302" t="s">
        <v>6</v>
      </c>
      <c r="F5536" s="74">
        <v>0.08</v>
      </c>
      <c r="G5536" s="64">
        <f>VLOOKUP(D5536,upahbahan,3,FALSE)</f>
        <v>145000</v>
      </c>
      <c r="H5536" s="64">
        <f t="shared" si="553"/>
        <v>11600</v>
      </c>
    </row>
    <row r="5537" spans="3:11">
      <c r="C5537" s="301">
        <v>3</v>
      </c>
      <c r="D5537" s="59" t="s">
        <v>1314</v>
      </c>
      <c r="E5537" s="302" t="s">
        <v>6</v>
      </c>
      <c r="F5537" s="74">
        <v>8.0000000000000002E-3</v>
      </c>
      <c r="G5537" s="64">
        <f>VLOOKUP(D5537,upahbahan,3,FALSE)</f>
        <v>175000</v>
      </c>
      <c r="H5537" s="64">
        <f t="shared" si="553"/>
        <v>1400</v>
      </c>
    </row>
    <row r="5538" spans="3:11">
      <c r="C5538" s="301">
        <v>4</v>
      </c>
      <c r="D5538" s="59" t="s">
        <v>19</v>
      </c>
      <c r="E5538" s="302" t="s">
        <v>6</v>
      </c>
      <c r="F5538" s="74">
        <v>3.0000000000000001E-3</v>
      </c>
      <c r="G5538" s="64">
        <f>VLOOKUP(D5538,upahbahan,3,FALSE)</f>
        <v>200000</v>
      </c>
      <c r="H5538" s="64">
        <f t="shared" si="553"/>
        <v>600</v>
      </c>
    </row>
    <row r="5539" spans="3:11">
      <c r="C5539" s="83" t="s">
        <v>1210</v>
      </c>
      <c r="D5539" s="80"/>
      <c r="E5539" s="80"/>
      <c r="F5539" s="187"/>
      <c r="G5539" s="218"/>
      <c r="H5539" s="64">
        <f>SUM(H5535:H5538)</f>
        <v>18400</v>
      </c>
      <c r="I5539" s="219"/>
    </row>
    <row r="5540" spans="3:11">
      <c r="C5540" s="72" t="s">
        <v>1211</v>
      </c>
      <c r="D5540" s="59" t="s">
        <v>1212</v>
      </c>
      <c r="E5540" s="73"/>
      <c r="F5540" s="205"/>
      <c r="G5540" s="73"/>
      <c r="H5540" s="73"/>
    </row>
    <row r="5541" spans="3:11">
      <c r="C5541" s="72">
        <v>1</v>
      </c>
      <c r="D5541" s="59" t="s">
        <v>7023</v>
      </c>
      <c r="E5541" s="170" t="s">
        <v>136</v>
      </c>
      <c r="F5541" s="171">
        <v>1.03</v>
      </c>
      <c r="G5541" s="64">
        <f>VLOOKUP(D5541,upahbahan,3,FALSE)</f>
        <v>350000</v>
      </c>
      <c r="H5541" s="64">
        <f t="shared" ref="H5541" si="554">F5541*G5541</f>
        <v>360500</v>
      </c>
    </row>
    <row r="5542" spans="3:11">
      <c r="C5542" s="83" t="s">
        <v>1216</v>
      </c>
      <c r="D5542" s="80"/>
      <c r="E5542" s="80" t="s">
        <v>6958</v>
      </c>
      <c r="F5542" s="80"/>
      <c r="G5542" s="162"/>
      <c r="H5542" s="64">
        <f>SUM(H5540:H5541)</f>
        <v>360500</v>
      </c>
    </row>
    <row r="5543" spans="3:11">
      <c r="C5543" s="72" t="s">
        <v>1217</v>
      </c>
      <c r="D5543" s="59" t="s">
        <v>1218</v>
      </c>
      <c r="E5543" s="73"/>
      <c r="F5543" s="73"/>
      <c r="G5543" s="73"/>
      <c r="H5543" s="73"/>
    </row>
    <row r="5544" spans="3:11">
      <c r="C5544" s="83" t="s">
        <v>1219</v>
      </c>
      <c r="D5544" s="489"/>
      <c r="E5544" s="489"/>
      <c r="F5544" s="489"/>
      <c r="G5544" s="162"/>
      <c r="H5544" s="303">
        <f>SUM(H5543:H5543)</f>
        <v>0</v>
      </c>
    </row>
    <row r="5545" spans="3:11">
      <c r="C5545" s="58" t="s">
        <v>1220</v>
      </c>
      <c r="D5545" s="69" t="s">
        <v>1221</v>
      </c>
      <c r="E5545" s="70"/>
      <c r="F5545" s="70"/>
      <c r="G5545" s="71"/>
      <c r="H5545" s="304">
        <f>H5544+H5542+H5539</f>
        <v>378900</v>
      </c>
      <c r="I5545" s="319"/>
    </row>
    <row r="5546" spans="3:11">
      <c r="C5546" s="58" t="s">
        <v>1222</v>
      </c>
      <c r="D5546" s="69" t="s">
        <v>1325</v>
      </c>
      <c r="E5546" s="70"/>
      <c r="F5546" s="71"/>
      <c r="G5546" s="95">
        <f>$M$9</f>
        <v>0.1</v>
      </c>
      <c r="H5546" s="64">
        <f>H5545*G5546</f>
        <v>37890</v>
      </c>
      <c r="I5546" s="319"/>
    </row>
    <row r="5547" spans="3:11">
      <c r="C5547" s="58" t="s">
        <v>1223</v>
      </c>
      <c r="D5547" s="69" t="s">
        <v>1224</v>
      </c>
      <c r="E5547" s="70"/>
      <c r="F5547" s="70"/>
      <c r="G5547" s="71"/>
      <c r="H5547" s="305">
        <f>SUM(H5545:H5546)</f>
        <v>416790</v>
      </c>
      <c r="I5547" s="319"/>
    </row>
    <row r="5550" spans="3:11">
      <c r="C5550" s="53" t="s">
        <v>7024</v>
      </c>
      <c r="D5550" s="366" t="s">
        <v>7025</v>
      </c>
      <c r="E5550" s="315"/>
      <c r="F5550" s="315"/>
      <c r="G5550" s="315"/>
      <c r="H5550" s="315"/>
      <c r="I5550" s="56">
        <f>ROUNDDOWN(H5565,-2)</f>
        <v>617200</v>
      </c>
      <c r="J5550" s="159"/>
      <c r="K5550" s="325"/>
    </row>
    <row r="5551" spans="3:11" ht="27.6">
      <c r="C5551" s="300" t="s">
        <v>1197</v>
      </c>
      <c r="D5551" s="300" t="s">
        <v>1198</v>
      </c>
      <c r="E5551" s="300" t="s">
        <v>1199</v>
      </c>
      <c r="F5551" s="300" t="s">
        <v>1200</v>
      </c>
      <c r="G5551" s="300" t="s">
        <v>1201</v>
      </c>
      <c r="H5551" s="300" t="s">
        <v>1202</v>
      </c>
    </row>
    <row r="5552" spans="3:11">
      <c r="C5552" s="72" t="s">
        <v>1203</v>
      </c>
      <c r="D5552" s="59" t="s">
        <v>1204</v>
      </c>
      <c r="E5552" s="73"/>
      <c r="F5552" s="73"/>
      <c r="G5552" s="73"/>
      <c r="H5552" s="73"/>
    </row>
    <row r="5553" spans="3:11">
      <c r="C5553" s="301">
        <v>1</v>
      </c>
      <c r="D5553" s="59" t="s">
        <v>5</v>
      </c>
      <c r="E5553" s="302" t="s">
        <v>6</v>
      </c>
      <c r="F5553" s="74">
        <v>0.19</v>
      </c>
      <c r="G5553" s="64">
        <f>VLOOKUP(D5553,upahbahan,3,FALSE)</f>
        <v>100000</v>
      </c>
      <c r="H5553" s="64">
        <f t="shared" ref="H5553:H5556" si="555">F5553*G5553</f>
        <v>19000</v>
      </c>
    </row>
    <row r="5554" spans="3:11">
      <c r="C5554" s="301">
        <v>2</v>
      </c>
      <c r="D5554" s="59" t="s">
        <v>17</v>
      </c>
      <c r="E5554" s="302" t="s">
        <v>6</v>
      </c>
      <c r="F5554" s="74">
        <v>0.318</v>
      </c>
      <c r="G5554" s="64">
        <f>VLOOKUP(D5554,upahbahan,3,FALSE)</f>
        <v>145000</v>
      </c>
      <c r="H5554" s="64">
        <f t="shared" si="555"/>
        <v>46110</v>
      </c>
    </row>
    <row r="5555" spans="3:11">
      <c r="C5555" s="301">
        <v>3</v>
      </c>
      <c r="D5555" s="59" t="s">
        <v>1314</v>
      </c>
      <c r="E5555" s="302" t="s">
        <v>6</v>
      </c>
      <c r="F5555" s="74">
        <v>3.2000000000000001E-2</v>
      </c>
      <c r="G5555" s="64">
        <f>VLOOKUP(D5555,upahbahan,3,FALSE)</f>
        <v>175000</v>
      </c>
      <c r="H5555" s="64">
        <f t="shared" si="555"/>
        <v>5600</v>
      </c>
    </row>
    <row r="5556" spans="3:11">
      <c r="C5556" s="301">
        <v>4</v>
      </c>
      <c r="D5556" s="59" t="s">
        <v>19</v>
      </c>
      <c r="E5556" s="302" t="s">
        <v>6</v>
      </c>
      <c r="F5556" s="74">
        <v>1.0999999999999999E-2</v>
      </c>
      <c r="G5556" s="64">
        <f>VLOOKUP(D5556,upahbahan,3,FALSE)</f>
        <v>200000</v>
      </c>
      <c r="H5556" s="64">
        <f t="shared" si="555"/>
        <v>2200</v>
      </c>
    </row>
    <row r="5557" spans="3:11">
      <c r="C5557" s="83" t="s">
        <v>1210</v>
      </c>
      <c r="D5557" s="80"/>
      <c r="E5557" s="80"/>
      <c r="F5557" s="187"/>
      <c r="G5557" s="218"/>
      <c r="H5557" s="64">
        <f>SUM(H5553:H5556)</f>
        <v>72910</v>
      </c>
      <c r="I5557" s="219"/>
    </row>
    <row r="5558" spans="3:11">
      <c r="C5558" s="72" t="s">
        <v>1211</v>
      </c>
      <c r="D5558" s="59" t="s">
        <v>1212</v>
      </c>
      <c r="E5558" s="73"/>
      <c r="F5558" s="205"/>
      <c r="G5558" s="73"/>
      <c r="H5558" s="73"/>
    </row>
    <row r="5559" spans="3:11">
      <c r="C5559" s="72">
        <v>1</v>
      </c>
      <c r="D5559" s="59" t="s">
        <v>7026</v>
      </c>
      <c r="E5559" s="170" t="s">
        <v>136</v>
      </c>
      <c r="F5559" s="171">
        <v>1.05</v>
      </c>
      <c r="G5559" s="64">
        <f>VLOOKUP(D5559,upahbahan,3,FALSE)</f>
        <v>465000</v>
      </c>
      <c r="H5559" s="64">
        <f t="shared" ref="H5559" si="556">F5559*G5559</f>
        <v>488250</v>
      </c>
    </row>
    <row r="5560" spans="3:11">
      <c r="C5560" s="83" t="s">
        <v>1216</v>
      </c>
      <c r="D5560" s="80"/>
      <c r="E5560" s="80" t="s">
        <v>6958</v>
      </c>
      <c r="F5560" s="80"/>
      <c r="G5560" s="162"/>
      <c r="H5560" s="64">
        <f>SUM(H5558:H5559)</f>
        <v>488250</v>
      </c>
    </row>
    <row r="5561" spans="3:11">
      <c r="C5561" s="72" t="s">
        <v>1217</v>
      </c>
      <c r="D5561" s="59" t="s">
        <v>1218</v>
      </c>
      <c r="E5561" s="73"/>
      <c r="F5561" s="73"/>
      <c r="G5561" s="73"/>
      <c r="H5561" s="73"/>
    </row>
    <row r="5562" spans="3:11">
      <c r="C5562" s="83" t="s">
        <v>1219</v>
      </c>
      <c r="D5562" s="489"/>
      <c r="E5562" s="489"/>
      <c r="F5562" s="489"/>
      <c r="G5562" s="162"/>
      <c r="H5562" s="303">
        <f>SUM(H5561:H5561)</f>
        <v>0</v>
      </c>
    </row>
    <row r="5563" spans="3:11">
      <c r="C5563" s="58" t="s">
        <v>1220</v>
      </c>
      <c r="D5563" s="69" t="s">
        <v>1221</v>
      </c>
      <c r="E5563" s="70"/>
      <c r="F5563" s="70"/>
      <c r="G5563" s="71"/>
      <c r="H5563" s="304">
        <f>H5562+H5560+H5557</f>
        <v>561160</v>
      </c>
      <c r="I5563" s="319"/>
    </row>
    <row r="5564" spans="3:11">
      <c r="C5564" s="58" t="s">
        <v>1222</v>
      </c>
      <c r="D5564" s="69" t="s">
        <v>1325</v>
      </c>
      <c r="E5564" s="70"/>
      <c r="F5564" s="71"/>
      <c r="G5564" s="95">
        <f>$M$9</f>
        <v>0.1</v>
      </c>
      <c r="H5564" s="64">
        <f>H5563*G5564</f>
        <v>56116</v>
      </c>
      <c r="I5564" s="319"/>
    </row>
    <row r="5565" spans="3:11">
      <c r="C5565" s="58" t="s">
        <v>1223</v>
      </c>
      <c r="D5565" s="69" t="s">
        <v>1224</v>
      </c>
      <c r="E5565" s="70"/>
      <c r="F5565" s="70"/>
      <c r="G5565" s="71"/>
      <c r="H5565" s="305">
        <f>SUM(H5563:H5564)</f>
        <v>617276</v>
      </c>
      <c r="I5565" s="319"/>
    </row>
    <row r="5567" spans="3:11">
      <c r="C5567" s="53" t="s">
        <v>7027</v>
      </c>
      <c r="D5567" s="366" t="s">
        <v>7028</v>
      </c>
      <c r="E5567" s="315"/>
      <c r="F5567" s="315"/>
      <c r="G5567" s="315"/>
      <c r="H5567" s="315"/>
      <c r="I5567" s="56">
        <f>ROUNDDOWN(H5582,-2)</f>
        <v>662300</v>
      </c>
      <c r="J5567" s="159"/>
      <c r="K5567" s="325"/>
    </row>
    <row r="5568" spans="3:11" ht="27.6">
      <c r="C5568" s="300" t="s">
        <v>1197</v>
      </c>
      <c r="D5568" s="300" t="s">
        <v>1198</v>
      </c>
      <c r="E5568" s="300" t="s">
        <v>1199</v>
      </c>
      <c r="F5568" s="300" t="s">
        <v>1200</v>
      </c>
      <c r="G5568" s="300" t="s">
        <v>1201</v>
      </c>
      <c r="H5568" s="300" t="s">
        <v>1202</v>
      </c>
    </row>
    <row r="5569" spans="3:9">
      <c r="C5569" s="72" t="s">
        <v>1203</v>
      </c>
      <c r="D5569" s="59" t="s">
        <v>1204</v>
      </c>
      <c r="E5569" s="73"/>
      <c r="F5569" s="73"/>
      <c r="G5569" s="73"/>
      <c r="H5569" s="73"/>
    </row>
    <row r="5570" spans="3:9">
      <c r="C5570" s="301">
        <v>1</v>
      </c>
      <c r="D5570" s="59" t="s">
        <v>5</v>
      </c>
      <c r="E5570" s="302" t="s">
        <v>6</v>
      </c>
      <c r="F5570" s="74">
        <v>0.19</v>
      </c>
      <c r="G5570" s="64">
        <f>VLOOKUP(D5570,upahbahan,3,FALSE)</f>
        <v>100000</v>
      </c>
      <c r="H5570" s="64">
        <f t="shared" ref="H5570:H5573" si="557">F5570*G5570</f>
        <v>19000</v>
      </c>
    </row>
    <row r="5571" spans="3:9">
      <c r="C5571" s="301">
        <v>2</v>
      </c>
      <c r="D5571" s="59" t="s">
        <v>17</v>
      </c>
      <c r="E5571" s="302" t="s">
        <v>6</v>
      </c>
      <c r="F5571" s="74">
        <v>0.318</v>
      </c>
      <c r="G5571" s="64">
        <f>VLOOKUP(D5571,upahbahan,3,FALSE)</f>
        <v>145000</v>
      </c>
      <c r="H5571" s="64">
        <f t="shared" si="557"/>
        <v>46110</v>
      </c>
    </row>
    <row r="5572" spans="3:9">
      <c r="C5572" s="301">
        <v>3</v>
      </c>
      <c r="D5572" s="59" t="s">
        <v>1314</v>
      </c>
      <c r="E5572" s="302" t="s">
        <v>6</v>
      </c>
      <c r="F5572" s="74">
        <v>3.2000000000000001E-2</v>
      </c>
      <c r="G5572" s="64">
        <f>VLOOKUP(D5572,upahbahan,3,FALSE)</f>
        <v>175000</v>
      </c>
      <c r="H5572" s="64">
        <f t="shared" si="557"/>
        <v>5600</v>
      </c>
    </row>
    <row r="5573" spans="3:9">
      <c r="C5573" s="301">
        <v>4</v>
      </c>
      <c r="D5573" s="59" t="s">
        <v>19</v>
      </c>
      <c r="E5573" s="302" t="s">
        <v>6</v>
      </c>
      <c r="F5573" s="74">
        <v>1.0999999999999999E-2</v>
      </c>
      <c r="G5573" s="64">
        <f>VLOOKUP(D5573,upahbahan,3,FALSE)</f>
        <v>200000</v>
      </c>
      <c r="H5573" s="64">
        <f t="shared" si="557"/>
        <v>2200</v>
      </c>
    </row>
    <row r="5574" spans="3:9">
      <c r="C5574" s="83" t="s">
        <v>1210</v>
      </c>
      <c r="D5574" s="80"/>
      <c r="E5574" s="80"/>
      <c r="F5574" s="187"/>
      <c r="G5574" s="218"/>
      <c r="H5574" s="64">
        <f>SUM(H5570:H5573)</f>
        <v>72910</v>
      </c>
      <c r="I5574" s="219"/>
    </row>
    <row r="5575" spans="3:9">
      <c r="C5575" s="72" t="s">
        <v>1211</v>
      </c>
      <c r="D5575" s="59" t="s">
        <v>1212</v>
      </c>
      <c r="E5575" s="73"/>
      <c r="F5575" s="205"/>
      <c r="G5575" s="73"/>
      <c r="H5575" s="73"/>
    </row>
    <row r="5576" spans="3:9">
      <c r="C5576" s="72">
        <v>1</v>
      </c>
      <c r="D5576" s="59" t="s">
        <v>7029</v>
      </c>
      <c r="E5576" s="170" t="s">
        <v>136</v>
      </c>
      <c r="F5576" s="171">
        <v>1.05</v>
      </c>
      <c r="G5576" s="64">
        <f>VLOOKUP(D5576,upahbahan,3,FALSE)</f>
        <v>504000</v>
      </c>
      <c r="H5576" s="64">
        <f t="shared" ref="H5576" si="558">F5576*G5576</f>
        <v>529200</v>
      </c>
    </row>
    <row r="5577" spans="3:9">
      <c r="C5577" s="83" t="s">
        <v>1216</v>
      </c>
      <c r="D5577" s="80"/>
      <c r="E5577" s="80" t="s">
        <v>6958</v>
      </c>
      <c r="F5577" s="80"/>
      <c r="G5577" s="162"/>
      <c r="H5577" s="64">
        <f>SUM(H5575:H5576)</f>
        <v>529200</v>
      </c>
    </row>
    <row r="5578" spans="3:9">
      <c r="C5578" s="72" t="s">
        <v>1217</v>
      </c>
      <c r="D5578" s="59" t="s">
        <v>1218</v>
      </c>
      <c r="E5578" s="73"/>
      <c r="F5578" s="73"/>
      <c r="G5578" s="73"/>
      <c r="H5578" s="73"/>
    </row>
    <row r="5579" spans="3:9">
      <c r="C5579" s="83" t="s">
        <v>1219</v>
      </c>
      <c r="D5579" s="489"/>
      <c r="E5579" s="489"/>
      <c r="F5579" s="489"/>
      <c r="G5579" s="162"/>
      <c r="H5579" s="303">
        <f>SUM(H5578:H5578)</f>
        <v>0</v>
      </c>
    </row>
    <row r="5580" spans="3:9">
      <c r="C5580" s="58" t="s">
        <v>1220</v>
      </c>
      <c r="D5580" s="69" t="s">
        <v>1221</v>
      </c>
      <c r="E5580" s="70"/>
      <c r="F5580" s="70"/>
      <c r="G5580" s="71"/>
      <c r="H5580" s="304">
        <f>H5579+H5577+H5574</f>
        <v>602110</v>
      </c>
      <c r="I5580" s="319"/>
    </row>
    <row r="5581" spans="3:9">
      <c r="C5581" s="58" t="s">
        <v>1222</v>
      </c>
      <c r="D5581" s="69" t="s">
        <v>1325</v>
      </c>
      <c r="E5581" s="70"/>
      <c r="F5581" s="71"/>
      <c r="G5581" s="95">
        <f>$M$9</f>
        <v>0.1</v>
      </c>
      <c r="H5581" s="64">
        <f>H5580*G5581</f>
        <v>60211</v>
      </c>
      <c r="I5581" s="319"/>
    </row>
    <row r="5582" spans="3:9">
      <c r="C5582" s="58" t="s">
        <v>1223</v>
      </c>
      <c r="D5582" s="69" t="s">
        <v>1224</v>
      </c>
      <c r="E5582" s="70"/>
      <c r="F5582" s="70"/>
      <c r="G5582" s="71"/>
      <c r="H5582" s="305">
        <f>SUM(H5580:H5581)</f>
        <v>662321</v>
      </c>
      <c r="I5582" s="319"/>
    </row>
    <row r="5585" spans="3:11">
      <c r="C5585" s="53" t="s">
        <v>7030</v>
      </c>
      <c r="D5585" s="366" t="s">
        <v>7031</v>
      </c>
      <c r="E5585" s="315"/>
      <c r="F5585" s="315"/>
      <c r="G5585" s="315"/>
      <c r="H5585" s="315"/>
      <c r="I5585" s="56">
        <f>ROUNDDOWN(H5606,-2)</f>
        <v>485600</v>
      </c>
      <c r="J5585" s="159"/>
      <c r="K5585" s="325"/>
    </row>
    <row r="5586" spans="3:11" ht="27.6">
      <c r="C5586" s="300" t="s">
        <v>1197</v>
      </c>
      <c r="D5586" s="300" t="s">
        <v>1198</v>
      </c>
      <c r="E5586" s="300" t="s">
        <v>1199</v>
      </c>
      <c r="F5586" s="300" t="s">
        <v>1200</v>
      </c>
      <c r="G5586" s="300" t="s">
        <v>1201</v>
      </c>
      <c r="H5586" s="300" t="s">
        <v>1202</v>
      </c>
    </row>
    <row r="5587" spans="3:11">
      <c r="C5587" s="72" t="s">
        <v>1203</v>
      </c>
      <c r="D5587" s="59" t="s">
        <v>1204</v>
      </c>
      <c r="E5587" s="73"/>
      <c r="F5587" s="73"/>
      <c r="G5587" s="73"/>
      <c r="H5587" s="73"/>
    </row>
    <row r="5588" spans="3:11">
      <c r="C5588" s="301">
        <v>1</v>
      </c>
      <c r="D5588" s="59" t="s">
        <v>5</v>
      </c>
      <c r="E5588" s="302" t="s">
        <v>6</v>
      </c>
      <c r="F5588" s="74">
        <v>0.25</v>
      </c>
      <c r="G5588" s="64">
        <f>VLOOKUP(D5588,upahbahan,3,FALSE)</f>
        <v>100000</v>
      </c>
      <c r="H5588" s="64">
        <f t="shared" ref="H5588:H5591" si="559">F5588*G5588</f>
        <v>25000</v>
      </c>
    </row>
    <row r="5589" spans="3:11">
      <c r="C5589" s="301">
        <v>2</v>
      </c>
      <c r="D5589" s="59" t="s">
        <v>17</v>
      </c>
      <c r="E5589" s="302" t="s">
        <v>6</v>
      </c>
      <c r="F5589" s="74">
        <v>0.41799999999999998</v>
      </c>
      <c r="G5589" s="64">
        <f>VLOOKUP(D5589,upahbahan,3,FALSE)</f>
        <v>145000</v>
      </c>
      <c r="H5589" s="64">
        <f t="shared" si="559"/>
        <v>60610</v>
      </c>
    </row>
    <row r="5590" spans="3:11">
      <c r="C5590" s="301">
        <v>3</v>
      </c>
      <c r="D5590" s="59" t="s">
        <v>1314</v>
      </c>
      <c r="E5590" s="302" t="s">
        <v>6</v>
      </c>
      <c r="F5590" s="74">
        <v>4.2000000000000003E-2</v>
      </c>
      <c r="G5590" s="64">
        <f>VLOOKUP(D5590,upahbahan,3,FALSE)</f>
        <v>175000</v>
      </c>
      <c r="H5590" s="64">
        <f t="shared" si="559"/>
        <v>7350.0000000000009</v>
      </c>
    </row>
    <row r="5591" spans="3:11">
      <c r="C5591" s="301">
        <v>4</v>
      </c>
      <c r="D5591" s="59" t="s">
        <v>19</v>
      </c>
      <c r="E5591" s="302" t="s">
        <v>6</v>
      </c>
      <c r="F5591" s="74">
        <v>1.4E-2</v>
      </c>
      <c r="G5591" s="64">
        <f>VLOOKUP(D5591,upahbahan,3,FALSE)</f>
        <v>200000</v>
      </c>
      <c r="H5591" s="64">
        <f t="shared" si="559"/>
        <v>2800</v>
      </c>
    </row>
    <row r="5592" spans="3:11">
      <c r="C5592" s="83" t="s">
        <v>1210</v>
      </c>
      <c r="D5592" s="80"/>
      <c r="E5592" s="80"/>
      <c r="F5592" s="187"/>
      <c r="G5592" s="218"/>
      <c r="H5592" s="64">
        <f>SUM(H5588:H5591)</f>
        <v>95760</v>
      </c>
      <c r="I5592" s="219"/>
    </row>
    <row r="5593" spans="3:11">
      <c r="C5593" s="72" t="s">
        <v>1211</v>
      </c>
      <c r="D5593" s="59" t="s">
        <v>1212</v>
      </c>
      <c r="E5593" s="73"/>
      <c r="F5593" s="205"/>
      <c r="G5593" s="73"/>
      <c r="H5593" s="73"/>
    </row>
    <row r="5594" spans="3:11">
      <c r="C5594" s="72">
        <v>1</v>
      </c>
      <c r="D5594" s="59" t="s">
        <v>7032</v>
      </c>
      <c r="E5594" s="170" t="s">
        <v>1304</v>
      </c>
      <c r="F5594" s="171">
        <v>49.5</v>
      </c>
      <c r="G5594" s="64">
        <f t="shared" ref="G5594:G5600" si="560">VLOOKUP(D5594,upahbahan,3,FALSE)</f>
        <v>1500</v>
      </c>
      <c r="H5594" s="64">
        <f t="shared" ref="H5594:H5600" si="561">F5594*G5594</f>
        <v>74250</v>
      </c>
    </row>
    <row r="5595" spans="3:11">
      <c r="C5595" s="72">
        <v>2</v>
      </c>
      <c r="D5595" s="59" t="s">
        <v>3578</v>
      </c>
      <c r="E5595" s="170" t="s">
        <v>1304</v>
      </c>
      <c r="F5595" s="171">
        <v>49.5</v>
      </c>
      <c r="G5595" s="64">
        <f t="shared" si="560"/>
        <v>4000</v>
      </c>
      <c r="H5595" s="64">
        <f t="shared" si="561"/>
        <v>198000</v>
      </c>
    </row>
    <row r="5596" spans="3:11">
      <c r="C5596" s="72">
        <v>3</v>
      </c>
      <c r="D5596" s="59" t="s">
        <v>3576</v>
      </c>
      <c r="E5596" s="170" t="s">
        <v>44</v>
      </c>
      <c r="F5596" s="171">
        <v>1</v>
      </c>
      <c r="G5596" s="64">
        <f t="shared" si="560"/>
        <v>4000</v>
      </c>
      <c r="H5596" s="64">
        <f t="shared" si="561"/>
        <v>4000</v>
      </c>
    </row>
    <row r="5597" spans="3:11">
      <c r="C5597" s="72">
        <v>4</v>
      </c>
      <c r="D5597" s="59" t="s">
        <v>3577</v>
      </c>
      <c r="E5597" s="170" t="s">
        <v>44</v>
      </c>
      <c r="F5597" s="171">
        <v>25</v>
      </c>
      <c r="G5597" s="64">
        <f t="shared" si="560"/>
        <v>700</v>
      </c>
      <c r="H5597" s="64">
        <f t="shared" si="561"/>
        <v>17500</v>
      </c>
    </row>
    <row r="5598" spans="3:11">
      <c r="C5598" s="72">
        <v>5</v>
      </c>
      <c r="D5598" s="59" t="s">
        <v>6729</v>
      </c>
      <c r="E5598" s="170" t="s">
        <v>44</v>
      </c>
      <c r="F5598" s="171">
        <v>50</v>
      </c>
      <c r="G5598" s="64">
        <f t="shared" si="560"/>
        <v>900</v>
      </c>
      <c r="H5598" s="64">
        <f t="shared" si="561"/>
        <v>45000</v>
      </c>
    </row>
    <row r="5599" spans="3:11">
      <c r="C5599" s="72">
        <v>6</v>
      </c>
      <c r="D5599" s="59" t="s">
        <v>6731</v>
      </c>
      <c r="E5599" s="170" t="s">
        <v>44</v>
      </c>
      <c r="F5599" s="171">
        <v>1</v>
      </c>
      <c r="G5599" s="64">
        <f t="shared" si="560"/>
        <v>5400</v>
      </c>
      <c r="H5599" s="64">
        <f t="shared" si="561"/>
        <v>5400</v>
      </c>
    </row>
    <row r="5600" spans="3:11">
      <c r="C5600" s="72">
        <v>7</v>
      </c>
      <c r="D5600" s="59" t="s">
        <v>3581</v>
      </c>
      <c r="E5600" s="170" t="s">
        <v>44</v>
      </c>
      <c r="F5600" s="171">
        <v>75</v>
      </c>
      <c r="G5600" s="64">
        <f t="shared" si="560"/>
        <v>21.5</v>
      </c>
      <c r="H5600" s="64">
        <f t="shared" si="561"/>
        <v>1612.5</v>
      </c>
    </row>
    <row r="5601" spans="3:11">
      <c r="C5601" s="83" t="s">
        <v>1216</v>
      </c>
      <c r="D5601" s="80"/>
      <c r="E5601" s="80" t="s">
        <v>6958</v>
      </c>
      <c r="F5601" s="80"/>
      <c r="G5601" s="162"/>
      <c r="H5601" s="64">
        <f>SUM(H5593:H5600)</f>
        <v>345762.5</v>
      </c>
    </row>
    <row r="5602" spans="3:11">
      <c r="C5602" s="72" t="s">
        <v>1217</v>
      </c>
      <c r="D5602" s="59" t="s">
        <v>1218</v>
      </c>
      <c r="E5602" s="73"/>
      <c r="F5602" s="73"/>
      <c r="G5602" s="73"/>
      <c r="H5602" s="73"/>
    </row>
    <row r="5603" spans="3:11">
      <c r="C5603" s="83" t="s">
        <v>1219</v>
      </c>
      <c r="D5603" s="489"/>
      <c r="E5603" s="489"/>
      <c r="F5603" s="489"/>
      <c r="G5603" s="162"/>
      <c r="H5603" s="303">
        <f>SUM(H5602:H5602)</f>
        <v>0</v>
      </c>
    </row>
    <row r="5604" spans="3:11">
      <c r="C5604" s="58" t="s">
        <v>1220</v>
      </c>
      <c r="D5604" s="69" t="s">
        <v>1221</v>
      </c>
      <c r="E5604" s="70"/>
      <c r="F5604" s="70"/>
      <c r="G5604" s="71"/>
      <c r="H5604" s="304">
        <f>H5603+H5601+H5592</f>
        <v>441522.5</v>
      </c>
      <c r="I5604" s="319"/>
    </row>
    <row r="5605" spans="3:11">
      <c r="C5605" s="58" t="s">
        <v>1222</v>
      </c>
      <c r="D5605" s="69" t="s">
        <v>1325</v>
      </c>
      <c r="E5605" s="70"/>
      <c r="F5605" s="71"/>
      <c r="G5605" s="95">
        <f>$M$9</f>
        <v>0.1</v>
      </c>
      <c r="H5605" s="64">
        <f>H5604*G5605</f>
        <v>44152.25</v>
      </c>
      <c r="I5605" s="319"/>
    </row>
    <row r="5606" spans="3:11">
      <c r="C5606" s="58" t="s">
        <v>1223</v>
      </c>
      <c r="D5606" s="69" t="s">
        <v>1224</v>
      </c>
      <c r="E5606" s="70"/>
      <c r="F5606" s="70"/>
      <c r="G5606" s="71"/>
      <c r="H5606" s="305">
        <f>SUM(H5604:H5605)</f>
        <v>485674.75</v>
      </c>
      <c r="I5606" s="319"/>
    </row>
    <row r="5608" spans="3:11">
      <c r="C5608" s="54" t="s">
        <v>7033</v>
      </c>
      <c r="D5608" s="54" t="s">
        <v>7034</v>
      </c>
    </row>
    <row r="5609" spans="3:11">
      <c r="C5609" s="53" t="s">
        <v>7035</v>
      </c>
      <c r="D5609" s="366" t="s">
        <v>7036</v>
      </c>
      <c r="E5609" s="315"/>
      <c r="F5609" s="315"/>
      <c r="G5609" s="315"/>
      <c r="H5609" s="315"/>
      <c r="I5609" s="56">
        <f>ROUNDDOWN(H5624,-2)</f>
        <v>1728800</v>
      </c>
      <c r="J5609" s="159"/>
      <c r="K5609" s="325"/>
    </row>
    <row r="5610" spans="3:11" ht="27.6">
      <c r="C5610" s="300" t="s">
        <v>1197</v>
      </c>
      <c r="D5610" s="300" t="s">
        <v>1198</v>
      </c>
      <c r="E5610" s="300" t="s">
        <v>1199</v>
      </c>
      <c r="F5610" s="300" t="s">
        <v>1200</v>
      </c>
      <c r="G5610" s="300" t="s">
        <v>1201</v>
      </c>
      <c r="H5610" s="300" t="s">
        <v>1202</v>
      </c>
    </row>
    <row r="5611" spans="3:11">
      <c r="C5611" s="72" t="s">
        <v>1203</v>
      </c>
      <c r="D5611" s="59" t="s">
        <v>1204</v>
      </c>
      <c r="E5611" s="73"/>
      <c r="F5611" s="73"/>
      <c r="G5611" s="73"/>
      <c r="H5611" s="73"/>
    </row>
    <row r="5612" spans="3:11">
      <c r="C5612" s="301">
        <v>1</v>
      </c>
      <c r="D5612" s="59" t="s">
        <v>5</v>
      </c>
      <c r="E5612" s="302" t="s">
        <v>6</v>
      </c>
      <c r="F5612" s="74">
        <v>0.129</v>
      </c>
      <c r="G5612" s="64">
        <f>VLOOKUP(D5612,upahbahan,3,FALSE)</f>
        <v>100000</v>
      </c>
      <c r="H5612" s="64">
        <f t="shared" ref="H5612:H5615" si="562">F5612*G5612</f>
        <v>12900</v>
      </c>
    </row>
    <row r="5613" spans="3:11">
      <c r="C5613" s="301">
        <v>2</v>
      </c>
      <c r="D5613" s="59" t="s">
        <v>17</v>
      </c>
      <c r="E5613" s="302" t="s">
        <v>6</v>
      </c>
      <c r="F5613" s="74">
        <v>0.215</v>
      </c>
      <c r="G5613" s="64">
        <f>VLOOKUP(D5613,upahbahan,3,FALSE)</f>
        <v>145000</v>
      </c>
      <c r="H5613" s="64">
        <f t="shared" si="562"/>
        <v>31175</v>
      </c>
    </row>
    <row r="5614" spans="3:11">
      <c r="C5614" s="301">
        <v>3</v>
      </c>
      <c r="D5614" s="59" t="s">
        <v>1314</v>
      </c>
      <c r="E5614" s="302" t="s">
        <v>6</v>
      </c>
      <c r="F5614" s="74">
        <v>2.1000000000000001E-2</v>
      </c>
      <c r="G5614" s="64">
        <f>VLOOKUP(D5614,upahbahan,3,FALSE)</f>
        <v>175000</v>
      </c>
      <c r="H5614" s="64">
        <f t="shared" si="562"/>
        <v>3675.0000000000005</v>
      </c>
    </row>
    <row r="5615" spans="3:11">
      <c r="C5615" s="301">
        <v>4</v>
      </c>
      <c r="D5615" s="59" t="s">
        <v>19</v>
      </c>
      <c r="E5615" s="302" t="s">
        <v>6</v>
      </c>
      <c r="F5615" s="74">
        <v>7.0000000000000001E-3</v>
      </c>
      <c r="G5615" s="64">
        <f>VLOOKUP(D5615,upahbahan,3,FALSE)</f>
        <v>200000</v>
      </c>
      <c r="H5615" s="64">
        <f t="shared" si="562"/>
        <v>1400</v>
      </c>
    </row>
    <row r="5616" spans="3:11">
      <c r="C5616" s="83" t="s">
        <v>1210</v>
      </c>
      <c r="D5616" s="80"/>
      <c r="E5616" s="80"/>
      <c r="F5616" s="187"/>
      <c r="G5616" s="218"/>
      <c r="H5616" s="64">
        <f>SUM(H5612:H5615)</f>
        <v>49150</v>
      </c>
      <c r="I5616" s="219"/>
    </row>
    <row r="5617" spans="3:11">
      <c r="C5617" s="72" t="s">
        <v>1211</v>
      </c>
      <c r="D5617" s="59" t="s">
        <v>1212</v>
      </c>
      <c r="E5617" s="73"/>
      <c r="F5617" s="205"/>
      <c r="G5617" s="73"/>
      <c r="H5617" s="73"/>
    </row>
    <row r="5618" spans="3:11">
      <c r="C5618" s="72">
        <v>1</v>
      </c>
      <c r="D5618" s="59" t="s">
        <v>7037</v>
      </c>
      <c r="E5618" s="170" t="s">
        <v>136</v>
      </c>
      <c r="F5618" s="171">
        <v>1.05</v>
      </c>
      <c r="G5618" s="64">
        <f>VLOOKUP(D5618,upahbahan,3,FALSE)</f>
        <v>1450000</v>
      </c>
      <c r="H5618" s="64">
        <f t="shared" ref="H5618" si="563">F5618*G5618</f>
        <v>1522500</v>
      </c>
    </row>
    <row r="5619" spans="3:11">
      <c r="C5619" s="83" t="s">
        <v>1216</v>
      </c>
      <c r="D5619" s="80"/>
      <c r="E5619" s="80" t="s">
        <v>6958</v>
      </c>
      <c r="F5619" s="80"/>
      <c r="G5619" s="162"/>
      <c r="H5619" s="64">
        <f>SUM(H5617:H5618)</f>
        <v>1522500</v>
      </c>
    </row>
    <row r="5620" spans="3:11">
      <c r="C5620" s="72" t="s">
        <v>1217</v>
      </c>
      <c r="D5620" s="59" t="s">
        <v>1218</v>
      </c>
      <c r="E5620" s="73"/>
      <c r="F5620" s="73"/>
      <c r="G5620" s="73"/>
      <c r="H5620" s="73"/>
    </row>
    <row r="5621" spans="3:11">
      <c r="C5621" s="83" t="s">
        <v>1219</v>
      </c>
      <c r="D5621" s="489"/>
      <c r="E5621" s="489"/>
      <c r="F5621" s="489"/>
      <c r="G5621" s="162"/>
      <c r="H5621" s="303">
        <f>SUM(H5620:H5620)</f>
        <v>0</v>
      </c>
    </row>
    <row r="5622" spans="3:11">
      <c r="C5622" s="58" t="s">
        <v>1220</v>
      </c>
      <c r="D5622" s="69" t="s">
        <v>1221</v>
      </c>
      <c r="E5622" s="70"/>
      <c r="F5622" s="70"/>
      <c r="G5622" s="71"/>
      <c r="H5622" s="304">
        <f>H5621+H5619+H5616</f>
        <v>1571650</v>
      </c>
      <c r="I5622" s="319"/>
    </row>
    <row r="5623" spans="3:11">
      <c r="C5623" s="58" t="s">
        <v>1222</v>
      </c>
      <c r="D5623" s="69" t="s">
        <v>1325</v>
      </c>
      <c r="E5623" s="70"/>
      <c r="F5623" s="71"/>
      <c r="G5623" s="95">
        <f>$M$9</f>
        <v>0.1</v>
      </c>
      <c r="H5623" s="64">
        <f>H5622*G5623</f>
        <v>157165</v>
      </c>
      <c r="I5623" s="319"/>
    </row>
    <row r="5624" spans="3:11">
      <c r="C5624" s="58" t="s">
        <v>1223</v>
      </c>
      <c r="D5624" s="69" t="s">
        <v>1224</v>
      </c>
      <c r="E5624" s="70"/>
      <c r="F5624" s="70"/>
      <c r="G5624" s="71"/>
      <c r="H5624" s="305">
        <f>SUM(H5622:H5623)</f>
        <v>1728815</v>
      </c>
      <c r="I5624" s="319"/>
    </row>
    <row r="5626" spans="3:11">
      <c r="C5626" s="53" t="s">
        <v>7038</v>
      </c>
      <c r="D5626" s="366" t="s">
        <v>7039</v>
      </c>
      <c r="E5626" s="315"/>
      <c r="F5626" s="315"/>
      <c r="G5626" s="315"/>
      <c r="H5626" s="315"/>
      <c r="I5626" s="56">
        <f>ROUNDDOWN(H5641,-2)</f>
        <v>1142000</v>
      </c>
      <c r="J5626" s="159"/>
      <c r="K5626" s="325"/>
    </row>
    <row r="5627" spans="3:11" ht="27.6">
      <c r="C5627" s="300" t="s">
        <v>1197</v>
      </c>
      <c r="D5627" s="300" t="s">
        <v>1198</v>
      </c>
      <c r="E5627" s="300" t="s">
        <v>1199</v>
      </c>
      <c r="F5627" s="300" t="s">
        <v>1200</v>
      </c>
      <c r="G5627" s="300" t="s">
        <v>1201</v>
      </c>
      <c r="H5627" s="300" t="s">
        <v>1202</v>
      </c>
    </row>
    <row r="5628" spans="3:11">
      <c r="C5628" s="72" t="s">
        <v>1203</v>
      </c>
      <c r="D5628" s="59" t="s">
        <v>1204</v>
      </c>
      <c r="E5628" s="73"/>
      <c r="F5628" s="73"/>
      <c r="G5628" s="73"/>
      <c r="H5628" s="73"/>
    </row>
    <row r="5629" spans="3:11">
      <c r="C5629" s="301">
        <v>1</v>
      </c>
      <c r="D5629" s="59" t="s">
        <v>5</v>
      </c>
      <c r="E5629" s="302" t="s">
        <v>6</v>
      </c>
      <c r="F5629" s="74">
        <v>0.38100000000000001</v>
      </c>
      <c r="G5629" s="64">
        <f>VLOOKUP(D5629,upahbahan,3,FALSE)</f>
        <v>100000</v>
      </c>
      <c r="H5629" s="64">
        <f t="shared" ref="H5629:H5632" si="564">F5629*G5629</f>
        <v>38100</v>
      </c>
    </row>
    <row r="5630" spans="3:11">
      <c r="C5630" s="301">
        <v>2</v>
      </c>
      <c r="D5630" s="59" t="s">
        <v>17</v>
      </c>
      <c r="E5630" s="302" t="s">
        <v>6</v>
      </c>
      <c r="F5630" s="74">
        <v>0.63600000000000001</v>
      </c>
      <c r="G5630" s="64">
        <f>VLOOKUP(D5630,upahbahan,3,FALSE)</f>
        <v>145000</v>
      </c>
      <c r="H5630" s="64">
        <f t="shared" si="564"/>
        <v>92220</v>
      </c>
    </row>
    <row r="5631" spans="3:11">
      <c r="C5631" s="301">
        <v>3</v>
      </c>
      <c r="D5631" s="59" t="s">
        <v>1314</v>
      </c>
      <c r="E5631" s="302" t="s">
        <v>6</v>
      </c>
      <c r="F5631" s="74">
        <v>6.4000000000000001E-2</v>
      </c>
      <c r="G5631" s="64">
        <f>VLOOKUP(D5631,upahbahan,3,FALSE)</f>
        <v>175000</v>
      </c>
      <c r="H5631" s="64">
        <f t="shared" si="564"/>
        <v>11200</v>
      </c>
    </row>
    <row r="5632" spans="3:11">
      <c r="C5632" s="301">
        <v>4</v>
      </c>
      <c r="D5632" s="59" t="s">
        <v>19</v>
      </c>
      <c r="E5632" s="302" t="s">
        <v>6</v>
      </c>
      <c r="F5632" s="74">
        <v>2.1000000000000001E-2</v>
      </c>
      <c r="G5632" s="64">
        <f>VLOOKUP(D5632,upahbahan,3,FALSE)</f>
        <v>200000</v>
      </c>
      <c r="H5632" s="64">
        <f t="shared" si="564"/>
        <v>4200</v>
      </c>
    </row>
    <row r="5633" spans="3:11">
      <c r="C5633" s="83" t="s">
        <v>1210</v>
      </c>
      <c r="D5633" s="80"/>
      <c r="E5633" s="80"/>
      <c r="F5633" s="187"/>
      <c r="G5633" s="218"/>
      <c r="H5633" s="64">
        <f>SUM(H5629:H5632)</f>
        <v>145720</v>
      </c>
      <c r="I5633" s="219"/>
    </row>
    <row r="5634" spans="3:11">
      <c r="C5634" s="72" t="s">
        <v>1211</v>
      </c>
      <c r="D5634" s="59" t="s">
        <v>1212</v>
      </c>
      <c r="E5634" s="73"/>
      <c r="F5634" s="205"/>
      <c r="G5634" s="73"/>
      <c r="H5634" s="73"/>
    </row>
    <row r="5635" spans="3:11" ht="27.6">
      <c r="C5635" s="72">
        <v>1</v>
      </c>
      <c r="D5635" s="59" t="s">
        <v>7040</v>
      </c>
      <c r="E5635" s="170" t="s">
        <v>136</v>
      </c>
      <c r="F5635" s="171">
        <v>1.05</v>
      </c>
      <c r="G5635" s="64">
        <f>VLOOKUP(D5635,upahbahan,3,FALSE)</f>
        <v>850000</v>
      </c>
      <c r="H5635" s="64">
        <f t="shared" ref="H5635" si="565">F5635*G5635</f>
        <v>892500</v>
      </c>
    </row>
    <row r="5636" spans="3:11">
      <c r="C5636" s="83" t="s">
        <v>1216</v>
      </c>
      <c r="D5636" s="80"/>
      <c r="E5636" s="80" t="s">
        <v>6958</v>
      </c>
      <c r="F5636" s="80"/>
      <c r="G5636" s="162"/>
      <c r="H5636" s="64">
        <f>SUM(H5634:H5635)</f>
        <v>892500</v>
      </c>
    </row>
    <row r="5637" spans="3:11">
      <c r="C5637" s="72" t="s">
        <v>1217</v>
      </c>
      <c r="D5637" s="59" t="s">
        <v>1218</v>
      </c>
      <c r="E5637" s="73"/>
      <c r="F5637" s="73"/>
      <c r="G5637" s="73"/>
      <c r="H5637" s="73"/>
    </row>
    <row r="5638" spans="3:11">
      <c r="C5638" s="83" t="s">
        <v>1219</v>
      </c>
      <c r="D5638" s="489"/>
      <c r="E5638" s="489"/>
      <c r="F5638" s="489"/>
      <c r="G5638" s="162"/>
      <c r="H5638" s="303">
        <f>SUM(H5637:H5637)</f>
        <v>0</v>
      </c>
    </row>
    <row r="5639" spans="3:11">
      <c r="C5639" s="58" t="s">
        <v>1220</v>
      </c>
      <c r="D5639" s="69" t="s">
        <v>1221</v>
      </c>
      <c r="E5639" s="70"/>
      <c r="F5639" s="70"/>
      <c r="G5639" s="71"/>
      <c r="H5639" s="304">
        <f>H5638+H5636+H5633</f>
        <v>1038220</v>
      </c>
      <c r="I5639" s="319"/>
    </row>
    <row r="5640" spans="3:11">
      <c r="C5640" s="58" t="s">
        <v>1222</v>
      </c>
      <c r="D5640" s="69" t="s">
        <v>1325</v>
      </c>
      <c r="E5640" s="70"/>
      <c r="F5640" s="71"/>
      <c r="G5640" s="95">
        <f>$M$9</f>
        <v>0.1</v>
      </c>
      <c r="H5640" s="64">
        <f>H5639*G5640</f>
        <v>103822</v>
      </c>
      <c r="I5640" s="319"/>
    </row>
    <row r="5641" spans="3:11">
      <c r="C5641" s="58" t="s">
        <v>1223</v>
      </c>
      <c r="D5641" s="69" t="s">
        <v>1224</v>
      </c>
      <c r="E5641" s="70"/>
      <c r="F5641" s="70"/>
      <c r="G5641" s="71"/>
      <c r="H5641" s="305">
        <f>SUM(H5639:H5640)</f>
        <v>1142042</v>
      </c>
      <c r="I5641" s="319"/>
    </row>
    <row r="5643" spans="3:11">
      <c r="C5643" s="53" t="s">
        <v>7041</v>
      </c>
      <c r="D5643" s="366" t="s">
        <v>7042</v>
      </c>
      <c r="E5643" s="315"/>
      <c r="F5643" s="315"/>
      <c r="G5643" s="315"/>
      <c r="H5643" s="315"/>
      <c r="I5643" s="56">
        <f>ROUNDDOWN(H5658,-2)</f>
        <v>1812700</v>
      </c>
      <c r="J5643" s="159"/>
      <c r="K5643" s="325"/>
    </row>
    <row r="5644" spans="3:11" ht="27.6">
      <c r="C5644" s="300" t="s">
        <v>1197</v>
      </c>
      <c r="D5644" s="300" t="s">
        <v>1198</v>
      </c>
      <c r="E5644" s="300" t="s">
        <v>1199</v>
      </c>
      <c r="F5644" s="300" t="s">
        <v>1200</v>
      </c>
      <c r="G5644" s="300" t="s">
        <v>1201</v>
      </c>
      <c r="H5644" s="300" t="s">
        <v>1202</v>
      </c>
    </row>
    <row r="5645" spans="3:11">
      <c r="C5645" s="72" t="s">
        <v>1203</v>
      </c>
      <c r="D5645" s="59" t="s">
        <v>1204</v>
      </c>
      <c r="E5645" s="73"/>
      <c r="F5645" s="73"/>
      <c r="G5645" s="73"/>
      <c r="H5645" s="73"/>
    </row>
    <row r="5646" spans="3:11">
      <c r="C5646" s="301">
        <v>1</v>
      </c>
      <c r="D5646" s="59" t="s">
        <v>5</v>
      </c>
      <c r="E5646" s="302" t="s">
        <v>6</v>
      </c>
      <c r="F5646" s="74">
        <v>0.19</v>
      </c>
      <c r="G5646" s="64">
        <f>VLOOKUP(D5646,upahbahan,3,FALSE)</f>
        <v>100000</v>
      </c>
      <c r="H5646" s="64">
        <f t="shared" ref="H5646:H5649" si="566">F5646*G5646</f>
        <v>19000</v>
      </c>
    </row>
    <row r="5647" spans="3:11">
      <c r="C5647" s="301">
        <v>2</v>
      </c>
      <c r="D5647" s="59" t="s">
        <v>17</v>
      </c>
      <c r="E5647" s="302" t="s">
        <v>6</v>
      </c>
      <c r="F5647" s="74">
        <v>0.318</v>
      </c>
      <c r="G5647" s="64">
        <f>VLOOKUP(D5647,upahbahan,3,FALSE)</f>
        <v>145000</v>
      </c>
      <c r="H5647" s="64">
        <f t="shared" si="566"/>
        <v>46110</v>
      </c>
    </row>
    <row r="5648" spans="3:11">
      <c r="C5648" s="301">
        <v>3</v>
      </c>
      <c r="D5648" s="59" t="s">
        <v>1314</v>
      </c>
      <c r="E5648" s="302" t="s">
        <v>6</v>
      </c>
      <c r="F5648" s="74">
        <v>3.2000000000000001E-2</v>
      </c>
      <c r="G5648" s="64">
        <f>VLOOKUP(D5648,upahbahan,3,FALSE)</f>
        <v>175000</v>
      </c>
      <c r="H5648" s="64">
        <f t="shared" si="566"/>
        <v>5600</v>
      </c>
    </row>
    <row r="5649" spans="3:11">
      <c r="C5649" s="301">
        <v>4</v>
      </c>
      <c r="D5649" s="59" t="s">
        <v>19</v>
      </c>
      <c r="E5649" s="302" t="s">
        <v>6</v>
      </c>
      <c r="F5649" s="74">
        <v>1.0999999999999999E-2</v>
      </c>
      <c r="G5649" s="64">
        <f>VLOOKUP(D5649,upahbahan,3,FALSE)</f>
        <v>200000</v>
      </c>
      <c r="H5649" s="64">
        <f t="shared" si="566"/>
        <v>2200</v>
      </c>
    </row>
    <row r="5650" spans="3:11">
      <c r="C5650" s="83" t="s">
        <v>1210</v>
      </c>
      <c r="D5650" s="80"/>
      <c r="E5650" s="80"/>
      <c r="F5650" s="187"/>
      <c r="G5650" s="218"/>
      <c r="H5650" s="64">
        <f>SUM(H5646:H5649)</f>
        <v>72910</v>
      </c>
      <c r="I5650" s="219"/>
    </row>
    <row r="5651" spans="3:11">
      <c r="C5651" s="72" t="s">
        <v>1211</v>
      </c>
      <c r="D5651" s="59" t="s">
        <v>1212</v>
      </c>
      <c r="E5651" s="73"/>
      <c r="F5651" s="205"/>
      <c r="G5651" s="73"/>
      <c r="H5651" s="73"/>
    </row>
    <row r="5652" spans="3:11">
      <c r="C5652" s="72">
        <v>1</v>
      </c>
      <c r="D5652" s="59" t="s">
        <v>7043</v>
      </c>
      <c r="E5652" s="170" t="s">
        <v>136</v>
      </c>
      <c r="F5652" s="171">
        <v>1.05</v>
      </c>
      <c r="G5652" s="64">
        <f>VLOOKUP(D5652,upahbahan,3,FALSE)</f>
        <v>1500000</v>
      </c>
      <c r="H5652" s="64">
        <f t="shared" ref="H5652" si="567">F5652*G5652</f>
        <v>1575000</v>
      </c>
    </row>
    <row r="5653" spans="3:11">
      <c r="C5653" s="83" t="s">
        <v>1216</v>
      </c>
      <c r="D5653" s="80"/>
      <c r="E5653" s="80" t="s">
        <v>6958</v>
      </c>
      <c r="F5653" s="80"/>
      <c r="G5653" s="162"/>
      <c r="H5653" s="64">
        <f>SUM(H5651:H5652)</f>
        <v>1575000</v>
      </c>
    </row>
    <row r="5654" spans="3:11">
      <c r="C5654" s="72" t="s">
        <v>1217</v>
      </c>
      <c r="D5654" s="59" t="s">
        <v>1218</v>
      </c>
      <c r="E5654" s="73"/>
      <c r="F5654" s="73"/>
      <c r="G5654" s="73"/>
      <c r="H5654" s="73"/>
    </row>
    <row r="5655" spans="3:11">
      <c r="C5655" s="83" t="s">
        <v>1219</v>
      </c>
      <c r="D5655" s="489"/>
      <c r="E5655" s="489"/>
      <c r="F5655" s="489"/>
      <c r="G5655" s="162"/>
      <c r="H5655" s="303">
        <f>SUM(H5654:H5654)</f>
        <v>0</v>
      </c>
    </row>
    <row r="5656" spans="3:11">
      <c r="C5656" s="58" t="s">
        <v>1220</v>
      </c>
      <c r="D5656" s="69" t="s">
        <v>1221</v>
      </c>
      <c r="E5656" s="70"/>
      <c r="F5656" s="70"/>
      <c r="G5656" s="71"/>
      <c r="H5656" s="304">
        <f>H5655+H5653+H5650</f>
        <v>1647910</v>
      </c>
      <c r="I5656" s="319"/>
    </row>
    <row r="5657" spans="3:11">
      <c r="C5657" s="58" t="s">
        <v>1222</v>
      </c>
      <c r="D5657" s="69" t="s">
        <v>1325</v>
      </c>
      <c r="E5657" s="70"/>
      <c r="F5657" s="71"/>
      <c r="G5657" s="95">
        <f>$M$9</f>
        <v>0.1</v>
      </c>
      <c r="H5657" s="64">
        <f>H5656*G5657</f>
        <v>164791</v>
      </c>
      <c r="I5657" s="319"/>
    </row>
    <row r="5658" spans="3:11">
      <c r="C5658" s="58" t="s">
        <v>1223</v>
      </c>
      <c r="D5658" s="69" t="s">
        <v>1224</v>
      </c>
      <c r="E5658" s="70"/>
      <c r="F5658" s="70"/>
      <c r="G5658" s="71"/>
      <c r="H5658" s="305">
        <f>SUM(H5656:H5657)</f>
        <v>1812701</v>
      </c>
      <c r="I5658" s="319"/>
    </row>
    <row r="5660" spans="3:11">
      <c r="C5660" s="53" t="s">
        <v>7044</v>
      </c>
      <c r="D5660" s="366" t="s">
        <v>7045</v>
      </c>
      <c r="E5660" s="315"/>
      <c r="F5660" s="315"/>
      <c r="G5660" s="315"/>
      <c r="H5660" s="315"/>
      <c r="I5660" s="56">
        <f>ROUNDDOWN(H5675,-2)</f>
        <v>1466200</v>
      </c>
      <c r="J5660" s="159"/>
      <c r="K5660" s="325"/>
    </row>
    <row r="5661" spans="3:11" ht="27.6">
      <c r="C5661" s="300" t="s">
        <v>1197</v>
      </c>
      <c r="D5661" s="300" t="s">
        <v>1198</v>
      </c>
      <c r="E5661" s="300" t="s">
        <v>1199</v>
      </c>
      <c r="F5661" s="300" t="s">
        <v>1200</v>
      </c>
      <c r="G5661" s="300" t="s">
        <v>1201</v>
      </c>
      <c r="H5661" s="300" t="s">
        <v>1202</v>
      </c>
    </row>
    <row r="5662" spans="3:11">
      <c r="C5662" s="72" t="s">
        <v>1203</v>
      </c>
      <c r="D5662" s="59" t="s">
        <v>1204</v>
      </c>
      <c r="E5662" s="73"/>
      <c r="F5662" s="73"/>
      <c r="G5662" s="73"/>
      <c r="H5662" s="73"/>
    </row>
    <row r="5663" spans="3:11">
      <c r="C5663" s="301">
        <v>1</v>
      </c>
      <c r="D5663" s="59" t="s">
        <v>5</v>
      </c>
      <c r="E5663" s="302" t="s">
        <v>6</v>
      </c>
      <c r="F5663" s="74">
        <v>0.19</v>
      </c>
      <c r="G5663" s="64">
        <f>VLOOKUP(D5663,upahbahan,3,FALSE)</f>
        <v>100000</v>
      </c>
      <c r="H5663" s="64">
        <f t="shared" ref="H5663:H5666" si="568">F5663*G5663</f>
        <v>19000</v>
      </c>
    </row>
    <row r="5664" spans="3:11">
      <c r="C5664" s="301">
        <v>2</v>
      </c>
      <c r="D5664" s="59" t="s">
        <v>17</v>
      </c>
      <c r="E5664" s="302" t="s">
        <v>6</v>
      </c>
      <c r="F5664" s="74">
        <v>0.318</v>
      </c>
      <c r="G5664" s="64">
        <f>VLOOKUP(D5664,upahbahan,3,FALSE)</f>
        <v>145000</v>
      </c>
      <c r="H5664" s="64">
        <f t="shared" si="568"/>
        <v>46110</v>
      </c>
    </row>
    <row r="5665" spans="3:11">
      <c r="C5665" s="301">
        <v>3</v>
      </c>
      <c r="D5665" s="59" t="s">
        <v>1314</v>
      </c>
      <c r="E5665" s="302" t="s">
        <v>6</v>
      </c>
      <c r="F5665" s="74">
        <v>3.2000000000000001E-2</v>
      </c>
      <c r="G5665" s="64">
        <f>VLOOKUP(D5665,upahbahan,3,FALSE)</f>
        <v>175000</v>
      </c>
      <c r="H5665" s="64">
        <f t="shared" si="568"/>
        <v>5600</v>
      </c>
    </row>
    <row r="5666" spans="3:11">
      <c r="C5666" s="301">
        <v>4</v>
      </c>
      <c r="D5666" s="59" t="s">
        <v>19</v>
      </c>
      <c r="E5666" s="302" t="s">
        <v>6</v>
      </c>
      <c r="F5666" s="74">
        <v>1.0999999999999999E-2</v>
      </c>
      <c r="G5666" s="64">
        <f>VLOOKUP(D5666,upahbahan,3,FALSE)</f>
        <v>200000</v>
      </c>
      <c r="H5666" s="64">
        <f t="shared" si="568"/>
        <v>2200</v>
      </c>
    </row>
    <row r="5667" spans="3:11">
      <c r="C5667" s="83" t="s">
        <v>1210</v>
      </c>
      <c r="D5667" s="80"/>
      <c r="E5667" s="80"/>
      <c r="F5667" s="187"/>
      <c r="G5667" s="218"/>
      <c r="H5667" s="64">
        <f>SUM(H5663:H5666)</f>
        <v>72910</v>
      </c>
      <c r="I5667" s="219"/>
    </row>
    <row r="5668" spans="3:11">
      <c r="C5668" s="72" t="s">
        <v>1211</v>
      </c>
      <c r="D5668" s="59" t="s">
        <v>1212</v>
      </c>
      <c r="E5668" s="73"/>
      <c r="F5668" s="205"/>
      <c r="G5668" s="73"/>
      <c r="H5668" s="73"/>
    </row>
    <row r="5669" spans="3:11">
      <c r="C5669" s="72">
        <v>1</v>
      </c>
      <c r="D5669" s="59" t="s">
        <v>7046</v>
      </c>
      <c r="E5669" s="170" t="s">
        <v>136</v>
      </c>
      <c r="F5669" s="171">
        <v>1.05</v>
      </c>
      <c r="G5669" s="64">
        <f>VLOOKUP(D5669,upahbahan,3,FALSE)</f>
        <v>1200000</v>
      </c>
      <c r="H5669" s="64">
        <f t="shared" ref="H5669" si="569">F5669*G5669</f>
        <v>1260000</v>
      </c>
    </row>
    <row r="5670" spans="3:11">
      <c r="C5670" s="83" t="s">
        <v>1216</v>
      </c>
      <c r="D5670" s="80"/>
      <c r="E5670" s="80" t="s">
        <v>6958</v>
      </c>
      <c r="F5670" s="80"/>
      <c r="G5670" s="162"/>
      <c r="H5670" s="64">
        <f>SUM(H5668:H5669)</f>
        <v>1260000</v>
      </c>
    </row>
    <row r="5671" spans="3:11">
      <c r="C5671" s="72" t="s">
        <v>1217</v>
      </c>
      <c r="D5671" s="59" t="s">
        <v>1218</v>
      </c>
      <c r="E5671" s="73"/>
      <c r="F5671" s="73"/>
      <c r="G5671" s="73"/>
      <c r="H5671" s="73"/>
    </row>
    <row r="5672" spans="3:11">
      <c r="C5672" s="83" t="s">
        <v>1219</v>
      </c>
      <c r="D5672" s="489"/>
      <c r="E5672" s="489"/>
      <c r="F5672" s="489"/>
      <c r="G5672" s="162"/>
      <c r="H5672" s="303">
        <f>SUM(H5671:H5671)</f>
        <v>0</v>
      </c>
    </row>
    <row r="5673" spans="3:11">
      <c r="C5673" s="58" t="s">
        <v>1220</v>
      </c>
      <c r="D5673" s="69" t="s">
        <v>1221</v>
      </c>
      <c r="E5673" s="70"/>
      <c r="F5673" s="70"/>
      <c r="G5673" s="71"/>
      <c r="H5673" s="304">
        <f>H5672+H5670+H5667</f>
        <v>1332910</v>
      </c>
      <c r="I5673" s="319"/>
    </row>
    <row r="5674" spans="3:11">
      <c r="C5674" s="58" t="s">
        <v>1222</v>
      </c>
      <c r="D5674" s="69" t="s">
        <v>1325</v>
      </c>
      <c r="E5674" s="70"/>
      <c r="F5674" s="71"/>
      <c r="G5674" s="95">
        <f>$M$9</f>
        <v>0.1</v>
      </c>
      <c r="H5674" s="64">
        <f>H5673*G5674</f>
        <v>133291</v>
      </c>
      <c r="I5674" s="319"/>
    </row>
    <row r="5675" spans="3:11">
      <c r="C5675" s="58" t="s">
        <v>1223</v>
      </c>
      <c r="D5675" s="69" t="s">
        <v>1224</v>
      </c>
      <c r="E5675" s="70"/>
      <c r="F5675" s="70"/>
      <c r="G5675" s="71"/>
      <c r="H5675" s="305">
        <f>SUM(H5673:H5674)</f>
        <v>1466201</v>
      </c>
      <c r="I5675" s="319"/>
    </row>
    <row r="5677" spans="3:11">
      <c r="C5677" s="53" t="s">
        <v>7047</v>
      </c>
      <c r="D5677" s="366" t="s">
        <v>7048</v>
      </c>
      <c r="E5677" s="315"/>
      <c r="F5677" s="315"/>
      <c r="G5677" s="315"/>
      <c r="H5677" s="315"/>
      <c r="I5677" s="56">
        <f>ROUNDDOWN(H5692,-2)</f>
        <v>1235200</v>
      </c>
      <c r="J5677" s="159"/>
      <c r="K5677" s="325"/>
    </row>
    <row r="5678" spans="3:11" ht="27.6">
      <c r="C5678" s="300" t="s">
        <v>1197</v>
      </c>
      <c r="D5678" s="300" t="s">
        <v>1198</v>
      </c>
      <c r="E5678" s="300" t="s">
        <v>1199</v>
      </c>
      <c r="F5678" s="300" t="s">
        <v>1200</v>
      </c>
      <c r="G5678" s="300" t="s">
        <v>1201</v>
      </c>
      <c r="H5678" s="300" t="s">
        <v>1202</v>
      </c>
    </row>
    <row r="5679" spans="3:11">
      <c r="C5679" s="72" t="s">
        <v>1203</v>
      </c>
      <c r="D5679" s="59" t="s">
        <v>1204</v>
      </c>
      <c r="E5679" s="73"/>
      <c r="F5679" s="73"/>
      <c r="G5679" s="73"/>
      <c r="H5679" s="73"/>
    </row>
    <row r="5680" spans="3:11">
      <c r="C5680" s="301">
        <v>1</v>
      </c>
      <c r="D5680" s="59" t="s">
        <v>5</v>
      </c>
      <c r="E5680" s="302" t="s">
        <v>6</v>
      </c>
      <c r="F5680" s="74">
        <v>0.19</v>
      </c>
      <c r="G5680" s="64">
        <f>VLOOKUP(D5680,upahbahan,3,FALSE)</f>
        <v>100000</v>
      </c>
      <c r="H5680" s="64">
        <f t="shared" ref="H5680:H5683" si="570">F5680*G5680</f>
        <v>19000</v>
      </c>
    </row>
    <row r="5681" spans="3:11">
      <c r="C5681" s="301">
        <v>2</v>
      </c>
      <c r="D5681" s="59" t="s">
        <v>17</v>
      </c>
      <c r="E5681" s="302" t="s">
        <v>6</v>
      </c>
      <c r="F5681" s="74">
        <v>0.318</v>
      </c>
      <c r="G5681" s="64">
        <f>VLOOKUP(D5681,upahbahan,3,FALSE)</f>
        <v>145000</v>
      </c>
      <c r="H5681" s="64">
        <f t="shared" si="570"/>
        <v>46110</v>
      </c>
    </row>
    <row r="5682" spans="3:11">
      <c r="C5682" s="301">
        <v>3</v>
      </c>
      <c r="D5682" s="59" t="s">
        <v>1314</v>
      </c>
      <c r="E5682" s="302" t="s">
        <v>6</v>
      </c>
      <c r="F5682" s="74">
        <v>3.2000000000000001E-2</v>
      </c>
      <c r="G5682" s="64">
        <f>VLOOKUP(D5682,upahbahan,3,FALSE)</f>
        <v>175000</v>
      </c>
      <c r="H5682" s="64">
        <f t="shared" si="570"/>
        <v>5600</v>
      </c>
    </row>
    <row r="5683" spans="3:11">
      <c r="C5683" s="301">
        <v>4</v>
      </c>
      <c r="D5683" s="59" t="s">
        <v>19</v>
      </c>
      <c r="E5683" s="302" t="s">
        <v>6</v>
      </c>
      <c r="F5683" s="74">
        <v>1.0999999999999999E-2</v>
      </c>
      <c r="G5683" s="64">
        <f>VLOOKUP(D5683,upahbahan,3,FALSE)</f>
        <v>200000</v>
      </c>
      <c r="H5683" s="64">
        <f t="shared" si="570"/>
        <v>2200</v>
      </c>
    </row>
    <row r="5684" spans="3:11">
      <c r="C5684" s="83" t="s">
        <v>1210</v>
      </c>
      <c r="D5684" s="80"/>
      <c r="E5684" s="80"/>
      <c r="F5684" s="187"/>
      <c r="G5684" s="218"/>
      <c r="H5684" s="64">
        <f>SUM(H5680:H5683)</f>
        <v>72910</v>
      </c>
      <c r="I5684" s="219"/>
    </row>
    <row r="5685" spans="3:11">
      <c r="C5685" s="72" t="s">
        <v>1211</v>
      </c>
      <c r="D5685" s="59" t="s">
        <v>1212</v>
      </c>
      <c r="E5685" s="73"/>
      <c r="F5685" s="205"/>
      <c r="G5685" s="73"/>
      <c r="H5685" s="73"/>
    </row>
    <row r="5686" spans="3:11">
      <c r="C5686" s="72">
        <v>1</v>
      </c>
      <c r="D5686" s="59" t="s">
        <v>7049</v>
      </c>
      <c r="E5686" s="170" t="s">
        <v>136</v>
      </c>
      <c r="F5686" s="171">
        <v>1.05</v>
      </c>
      <c r="G5686" s="64">
        <f>VLOOKUP(D5686,upahbahan,3,FALSE)</f>
        <v>1000000</v>
      </c>
      <c r="H5686" s="64">
        <f t="shared" ref="H5686" si="571">F5686*G5686</f>
        <v>1050000</v>
      </c>
    </row>
    <row r="5687" spans="3:11">
      <c r="C5687" s="83" t="s">
        <v>1216</v>
      </c>
      <c r="D5687" s="80"/>
      <c r="E5687" s="80" t="s">
        <v>6958</v>
      </c>
      <c r="F5687" s="80"/>
      <c r="G5687" s="162"/>
      <c r="H5687" s="64">
        <f>SUM(H5685:H5686)</f>
        <v>1050000</v>
      </c>
    </row>
    <row r="5688" spans="3:11">
      <c r="C5688" s="72" t="s">
        <v>1217</v>
      </c>
      <c r="D5688" s="59" t="s">
        <v>1218</v>
      </c>
      <c r="E5688" s="73"/>
      <c r="F5688" s="73"/>
      <c r="G5688" s="73"/>
      <c r="H5688" s="73"/>
    </row>
    <row r="5689" spans="3:11">
      <c r="C5689" s="83" t="s">
        <v>1219</v>
      </c>
      <c r="D5689" s="489"/>
      <c r="E5689" s="489"/>
      <c r="F5689" s="489"/>
      <c r="G5689" s="162"/>
      <c r="H5689" s="303">
        <f>SUM(H5688:H5688)</f>
        <v>0</v>
      </c>
    </row>
    <row r="5690" spans="3:11">
      <c r="C5690" s="58" t="s">
        <v>1220</v>
      </c>
      <c r="D5690" s="69" t="s">
        <v>1221</v>
      </c>
      <c r="E5690" s="70"/>
      <c r="F5690" s="70"/>
      <c r="G5690" s="71"/>
      <c r="H5690" s="304">
        <f>H5689+H5687+H5684</f>
        <v>1122910</v>
      </c>
      <c r="I5690" s="319"/>
    </row>
    <row r="5691" spans="3:11">
      <c r="C5691" s="58" t="s">
        <v>1222</v>
      </c>
      <c r="D5691" s="69" t="s">
        <v>1325</v>
      </c>
      <c r="E5691" s="70"/>
      <c r="F5691" s="71"/>
      <c r="G5691" s="95">
        <f>$M$9</f>
        <v>0.1</v>
      </c>
      <c r="H5691" s="64">
        <f>H5690*G5691</f>
        <v>112291</v>
      </c>
      <c r="I5691" s="319"/>
    </row>
    <row r="5692" spans="3:11">
      <c r="C5692" s="58" t="s">
        <v>1223</v>
      </c>
      <c r="D5692" s="69" t="s">
        <v>1224</v>
      </c>
      <c r="E5692" s="70"/>
      <c r="F5692" s="70"/>
      <c r="G5692" s="71"/>
      <c r="H5692" s="305">
        <f>SUM(H5690:H5691)</f>
        <v>1235201</v>
      </c>
      <c r="I5692" s="319"/>
    </row>
    <row r="5694" spans="3:11">
      <c r="C5694" s="53" t="s">
        <v>7050</v>
      </c>
      <c r="D5694" s="366" t="s">
        <v>7051</v>
      </c>
      <c r="E5694" s="315"/>
      <c r="F5694" s="315"/>
      <c r="G5694" s="315"/>
      <c r="H5694" s="315"/>
      <c r="I5694" s="56">
        <f>ROUNDDOWN(H5709,-2)</f>
        <v>438000</v>
      </c>
      <c r="J5694" s="159"/>
      <c r="K5694" s="325"/>
    </row>
    <row r="5695" spans="3:11" ht="27.6">
      <c r="C5695" s="300" t="s">
        <v>1197</v>
      </c>
      <c r="D5695" s="300" t="s">
        <v>1198</v>
      </c>
      <c r="E5695" s="300" t="s">
        <v>1199</v>
      </c>
      <c r="F5695" s="300" t="s">
        <v>1200</v>
      </c>
      <c r="G5695" s="300" t="s">
        <v>1201</v>
      </c>
      <c r="H5695" s="300" t="s">
        <v>1202</v>
      </c>
    </row>
    <row r="5696" spans="3:11">
      <c r="C5696" s="72" t="s">
        <v>1203</v>
      </c>
      <c r="D5696" s="59" t="s">
        <v>1204</v>
      </c>
      <c r="E5696" s="73"/>
      <c r="F5696" s="73"/>
      <c r="G5696" s="73"/>
      <c r="H5696" s="73"/>
    </row>
    <row r="5697" spans="3:11">
      <c r="C5697" s="301">
        <v>1</v>
      </c>
      <c r="D5697" s="59" t="s">
        <v>5</v>
      </c>
      <c r="E5697" s="302" t="s">
        <v>6</v>
      </c>
      <c r="F5697" s="74">
        <v>0.28100000000000003</v>
      </c>
      <c r="G5697" s="64">
        <f>VLOOKUP(D5697,upahbahan,3,FALSE)</f>
        <v>100000</v>
      </c>
      <c r="H5697" s="64">
        <f t="shared" ref="H5697:H5700" si="572">F5697*G5697</f>
        <v>28100.000000000004</v>
      </c>
    </row>
    <row r="5698" spans="3:11">
      <c r="C5698" s="301">
        <v>2</v>
      </c>
      <c r="D5698" s="59" t="s">
        <v>17</v>
      </c>
      <c r="E5698" s="302" t="s">
        <v>6</v>
      </c>
      <c r="F5698" s="74">
        <v>0.63600000000000001</v>
      </c>
      <c r="G5698" s="64">
        <f>VLOOKUP(D5698,upahbahan,3,FALSE)</f>
        <v>145000</v>
      </c>
      <c r="H5698" s="64">
        <f t="shared" si="572"/>
        <v>92220</v>
      </c>
    </row>
    <row r="5699" spans="3:11">
      <c r="C5699" s="301">
        <v>3</v>
      </c>
      <c r="D5699" s="59" t="s">
        <v>1314</v>
      </c>
      <c r="E5699" s="302" t="s">
        <v>6</v>
      </c>
      <c r="F5699" s="74">
        <v>6.4000000000000001E-2</v>
      </c>
      <c r="G5699" s="64">
        <f>VLOOKUP(D5699,upahbahan,3,FALSE)</f>
        <v>175000</v>
      </c>
      <c r="H5699" s="64">
        <f t="shared" si="572"/>
        <v>11200</v>
      </c>
    </row>
    <row r="5700" spans="3:11">
      <c r="C5700" s="301">
        <v>4</v>
      </c>
      <c r="D5700" s="59" t="s">
        <v>19</v>
      </c>
      <c r="E5700" s="302" t="s">
        <v>6</v>
      </c>
      <c r="F5700" s="74">
        <v>2.1000000000000001E-2</v>
      </c>
      <c r="G5700" s="64">
        <f>VLOOKUP(D5700,upahbahan,3,FALSE)</f>
        <v>200000</v>
      </c>
      <c r="H5700" s="64">
        <f t="shared" si="572"/>
        <v>4200</v>
      </c>
    </row>
    <row r="5701" spans="3:11">
      <c r="C5701" s="83" t="s">
        <v>1210</v>
      </c>
      <c r="D5701" s="80"/>
      <c r="E5701" s="80"/>
      <c r="F5701" s="187"/>
      <c r="G5701" s="218"/>
      <c r="H5701" s="64">
        <f>SUM(H5697:H5700)</f>
        <v>135720</v>
      </c>
      <c r="I5701" s="219"/>
    </row>
    <row r="5702" spans="3:11">
      <c r="C5702" s="72" t="s">
        <v>1211</v>
      </c>
      <c r="D5702" s="59" t="s">
        <v>1212</v>
      </c>
      <c r="E5702" s="73"/>
      <c r="F5702" s="205"/>
      <c r="G5702" s="73"/>
      <c r="H5702" s="73"/>
    </row>
    <row r="5703" spans="3:11" ht="27.6">
      <c r="C5703" s="72">
        <v>1</v>
      </c>
      <c r="D5703" s="59" t="s">
        <v>7052</v>
      </c>
      <c r="E5703" s="170" t="s">
        <v>136</v>
      </c>
      <c r="F5703" s="171">
        <v>1.05</v>
      </c>
      <c r="G5703" s="64">
        <f>VLOOKUP(D5703,upahbahan,3,FALSE)</f>
        <v>250000</v>
      </c>
      <c r="H5703" s="64">
        <f t="shared" ref="H5703" si="573">F5703*G5703</f>
        <v>262500</v>
      </c>
    </row>
    <row r="5704" spans="3:11">
      <c r="C5704" s="83" t="s">
        <v>1216</v>
      </c>
      <c r="D5704" s="80"/>
      <c r="E5704" s="80" t="s">
        <v>6958</v>
      </c>
      <c r="F5704" s="80"/>
      <c r="G5704" s="162"/>
      <c r="H5704" s="64">
        <f>SUM(H5702:H5703)</f>
        <v>262500</v>
      </c>
    </row>
    <row r="5705" spans="3:11">
      <c r="C5705" s="72" t="s">
        <v>1217</v>
      </c>
      <c r="D5705" s="59" t="s">
        <v>1218</v>
      </c>
      <c r="E5705" s="73"/>
      <c r="F5705" s="73"/>
      <c r="G5705" s="73"/>
      <c r="H5705" s="73"/>
    </row>
    <row r="5706" spans="3:11">
      <c r="C5706" s="83" t="s">
        <v>1219</v>
      </c>
      <c r="D5706" s="489"/>
      <c r="E5706" s="489"/>
      <c r="F5706" s="489"/>
      <c r="G5706" s="162"/>
      <c r="H5706" s="303">
        <f>SUM(H5705:H5705)</f>
        <v>0</v>
      </c>
    </row>
    <row r="5707" spans="3:11">
      <c r="C5707" s="58" t="s">
        <v>1220</v>
      </c>
      <c r="D5707" s="69" t="s">
        <v>1221</v>
      </c>
      <c r="E5707" s="70"/>
      <c r="F5707" s="70"/>
      <c r="G5707" s="71"/>
      <c r="H5707" s="304">
        <f>H5706+H5704+H5701</f>
        <v>398220</v>
      </c>
      <c r="I5707" s="319"/>
    </row>
    <row r="5708" spans="3:11">
      <c r="C5708" s="58" t="s">
        <v>1222</v>
      </c>
      <c r="D5708" s="69" t="s">
        <v>1325</v>
      </c>
      <c r="E5708" s="70"/>
      <c r="F5708" s="71"/>
      <c r="G5708" s="95">
        <f>$M$9</f>
        <v>0.1</v>
      </c>
      <c r="H5708" s="64">
        <f>H5707*G5708</f>
        <v>39822</v>
      </c>
      <c r="I5708" s="319"/>
    </row>
    <row r="5709" spans="3:11">
      <c r="C5709" s="58" t="s">
        <v>1223</v>
      </c>
      <c r="D5709" s="69" t="s">
        <v>1224</v>
      </c>
      <c r="E5709" s="70"/>
      <c r="F5709" s="70"/>
      <c r="G5709" s="71"/>
      <c r="H5709" s="305">
        <f>SUM(H5707:H5708)</f>
        <v>438042</v>
      </c>
      <c r="I5709" s="319"/>
    </row>
    <row r="5711" spans="3:11">
      <c r="C5711" s="53" t="s">
        <v>7053</v>
      </c>
      <c r="D5711" s="366" t="s">
        <v>7054</v>
      </c>
      <c r="E5711" s="315"/>
      <c r="F5711" s="315"/>
      <c r="G5711" s="315"/>
      <c r="H5711" s="315"/>
      <c r="I5711" s="56">
        <f>ROUNDDOWN(H5726,-2)</f>
        <v>310300</v>
      </c>
      <c r="J5711" s="159"/>
      <c r="K5711" s="325"/>
    </row>
    <row r="5712" spans="3:11" ht="27.6">
      <c r="C5712" s="300" t="s">
        <v>1197</v>
      </c>
      <c r="D5712" s="300" t="s">
        <v>1198</v>
      </c>
      <c r="E5712" s="300" t="s">
        <v>1199</v>
      </c>
      <c r="F5712" s="300" t="s">
        <v>1200</v>
      </c>
      <c r="G5712" s="300" t="s">
        <v>1201</v>
      </c>
      <c r="H5712" s="300" t="s">
        <v>1202</v>
      </c>
    </row>
    <row r="5713" spans="3:11">
      <c r="C5713" s="72" t="s">
        <v>1203</v>
      </c>
      <c r="D5713" s="59" t="s">
        <v>1204</v>
      </c>
      <c r="E5713" s="73"/>
      <c r="F5713" s="73"/>
      <c r="G5713" s="73"/>
      <c r="H5713" s="73"/>
    </row>
    <row r="5714" spans="3:11">
      <c r="C5714" s="301">
        <v>1</v>
      </c>
      <c r="D5714" s="59" t="s">
        <v>5</v>
      </c>
      <c r="E5714" s="302" t="s">
        <v>6</v>
      </c>
      <c r="F5714" s="74">
        <v>6.4000000000000001E-2</v>
      </c>
      <c r="G5714" s="64">
        <f>VLOOKUP(D5714,upahbahan,3,FALSE)</f>
        <v>100000</v>
      </c>
      <c r="H5714" s="64">
        <f t="shared" ref="H5714:H5717" si="574">F5714*G5714</f>
        <v>6400</v>
      </c>
    </row>
    <row r="5715" spans="3:11">
      <c r="C5715" s="301">
        <v>2</v>
      </c>
      <c r="D5715" s="59" t="s">
        <v>17</v>
      </c>
      <c r="E5715" s="302" t="s">
        <v>6</v>
      </c>
      <c r="F5715" s="74">
        <v>0.107</v>
      </c>
      <c r="G5715" s="64">
        <f>VLOOKUP(D5715,upahbahan,3,FALSE)</f>
        <v>145000</v>
      </c>
      <c r="H5715" s="64">
        <f t="shared" si="574"/>
        <v>15515</v>
      </c>
    </row>
    <row r="5716" spans="3:11">
      <c r="C5716" s="301">
        <v>3</v>
      </c>
      <c r="D5716" s="59" t="s">
        <v>1314</v>
      </c>
      <c r="E5716" s="302" t="s">
        <v>6</v>
      </c>
      <c r="F5716" s="74">
        <v>1.0999999999999999E-2</v>
      </c>
      <c r="G5716" s="64">
        <f>VLOOKUP(D5716,upahbahan,3,FALSE)</f>
        <v>175000</v>
      </c>
      <c r="H5716" s="64">
        <f t="shared" si="574"/>
        <v>1925</v>
      </c>
    </row>
    <row r="5717" spans="3:11">
      <c r="C5717" s="301">
        <v>4</v>
      </c>
      <c r="D5717" s="59" t="s">
        <v>19</v>
      </c>
      <c r="E5717" s="302" t="s">
        <v>6</v>
      </c>
      <c r="F5717" s="74">
        <v>4.0000000000000001E-3</v>
      </c>
      <c r="G5717" s="64">
        <f>VLOOKUP(D5717,upahbahan,3,FALSE)</f>
        <v>200000</v>
      </c>
      <c r="H5717" s="64">
        <f t="shared" si="574"/>
        <v>800</v>
      </c>
    </row>
    <row r="5718" spans="3:11">
      <c r="C5718" s="83" t="s">
        <v>1210</v>
      </c>
      <c r="D5718" s="80"/>
      <c r="E5718" s="80"/>
      <c r="F5718" s="187"/>
      <c r="G5718" s="218"/>
      <c r="H5718" s="64">
        <f>SUM(H5714:H5717)</f>
        <v>24640</v>
      </c>
      <c r="I5718" s="219"/>
    </row>
    <row r="5719" spans="3:11">
      <c r="C5719" s="72" t="s">
        <v>1211</v>
      </c>
      <c r="D5719" s="59" t="s">
        <v>1212</v>
      </c>
      <c r="E5719" s="73"/>
      <c r="F5719" s="205"/>
      <c r="G5719" s="73"/>
      <c r="H5719" s="73"/>
    </row>
    <row r="5720" spans="3:11">
      <c r="C5720" s="72">
        <v>1</v>
      </c>
      <c r="D5720" s="59" t="s">
        <v>7055</v>
      </c>
      <c r="E5720" s="170" t="s">
        <v>136</v>
      </c>
      <c r="F5720" s="171">
        <v>1.03</v>
      </c>
      <c r="G5720" s="64">
        <f>VLOOKUP(D5720,upahbahan,3,FALSE)</f>
        <v>250000</v>
      </c>
      <c r="H5720" s="64">
        <f t="shared" ref="H5720" si="575">F5720*G5720</f>
        <v>257500</v>
      </c>
    </row>
    <row r="5721" spans="3:11">
      <c r="C5721" s="83" t="s">
        <v>1216</v>
      </c>
      <c r="D5721" s="80"/>
      <c r="E5721" s="80" t="s">
        <v>6958</v>
      </c>
      <c r="F5721" s="80"/>
      <c r="G5721" s="162"/>
      <c r="H5721" s="64">
        <f>SUM(H5719:H5720)</f>
        <v>257500</v>
      </c>
    </row>
    <row r="5722" spans="3:11">
      <c r="C5722" s="72" t="s">
        <v>1217</v>
      </c>
      <c r="D5722" s="59" t="s">
        <v>1218</v>
      </c>
      <c r="E5722" s="73"/>
      <c r="F5722" s="73"/>
      <c r="G5722" s="73"/>
      <c r="H5722" s="73"/>
    </row>
    <row r="5723" spans="3:11">
      <c r="C5723" s="83" t="s">
        <v>1219</v>
      </c>
      <c r="D5723" s="489"/>
      <c r="E5723" s="489"/>
      <c r="F5723" s="489"/>
      <c r="G5723" s="162"/>
      <c r="H5723" s="303">
        <f>SUM(H5722:H5722)</f>
        <v>0</v>
      </c>
    </row>
    <row r="5724" spans="3:11">
      <c r="C5724" s="58" t="s">
        <v>1220</v>
      </c>
      <c r="D5724" s="69" t="s">
        <v>1221</v>
      </c>
      <c r="E5724" s="70"/>
      <c r="F5724" s="70"/>
      <c r="G5724" s="71"/>
      <c r="H5724" s="304">
        <f>H5723+H5721+H5718</f>
        <v>282140</v>
      </c>
      <c r="I5724" s="319"/>
    </row>
    <row r="5725" spans="3:11">
      <c r="C5725" s="58" t="s">
        <v>1222</v>
      </c>
      <c r="D5725" s="69" t="s">
        <v>1325</v>
      </c>
      <c r="E5725" s="70"/>
      <c r="F5725" s="71"/>
      <c r="G5725" s="95">
        <f>$M$9</f>
        <v>0.1</v>
      </c>
      <c r="H5725" s="64">
        <f>H5724*G5725</f>
        <v>28214</v>
      </c>
      <c r="I5725" s="319"/>
    </row>
    <row r="5726" spans="3:11">
      <c r="C5726" s="58" t="s">
        <v>1223</v>
      </c>
      <c r="D5726" s="69" t="s">
        <v>1224</v>
      </c>
      <c r="E5726" s="70"/>
      <c r="F5726" s="70"/>
      <c r="G5726" s="71"/>
      <c r="H5726" s="305">
        <f>SUM(H5724:H5725)</f>
        <v>310354</v>
      </c>
      <c r="I5726" s="319"/>
    </row>
    <row r="5728" spans="3:11">
      <c r="C5728" s="53" t="s">
        <v>7056</v>
      </c>
      <c r="D5728" s="366" t="s">
        <v>7059</v>
      </c>
      <c r="E5728" s="315"/>
      <c r="F5728" s="315"/>
      <c r="G5728" s="315"/>
      <c r="H5728" s="315"/>
      <c r="I5728" s="56">
        <f>ROUNDDOWN(H5743,-2)</f>
        <v>310300</v>
      </c>
      <c r="J5728" s="159"/>
      <c r="K5728" s="325"/>
    </row>
    <row r="5729" spans="3:9" ht="27.6">
      <c r="C5729" s="300" t="s">
        <v>1197</v>
      </c>
      <c r="D5729" s="300" t="s">
        <v>1198</v>
      </c>
      <c r="E5729" s="300" t="s">
        <v>1199</v>
      </c>
      <c r="F5729" s="300" t="s">
        <v>1200</v>
      </c>
      <c r="G5729" s="300" t="s">
        <v>1201</v>
      </c>
      <c r="H5729" s="300" t="s">
        <v>1202</v>
      </c>
    </row>
    <row r="5730" spans="3:9">
      <c r="C5730" s="72" t="s">
        <v>1203</v>
      </c>
      <c r="D5730" s="59" t="s">
        <v>1204</v>
      </c>
      <c r="E5730" s="73"/>
      <c r="F5730" s="73"/>
      <c r="G5730" s="73"/>
      <c r="H5730" s="73"/>
    </row>
    <row r="5731" spans="3:9">
      <c r="C5731" s="301">
        <v>1</v>
      </c>
      <c r="D5731" s="59" t="s">
        <v>5</v>
      </c>
      <c r="E5731" s="302" t="s">
        <v>6</v>
      </c>
      <c r="F5731" s="74">
        <v>6.4000000000000001E-2</v>
      </c>
      <c r="G5731" s="64">
        <f>VLOOKUP(D5731,upahbahan,3,FALSE)</f>
        <v>100000</v>
      </c>
      <c r="H5731" s="64">
        <f t="shared" ref="H5731:H5734" si="576">F5731*G5731</f>
        <v>6400</v>
      </c>
    </row>
    <row r="5732" spans="3:9">
      <c r="C5732" s="301">
        <v>2</v>
      </c>
      <c r="D5732" s="59" t="s">
        <v>17</v>
      </c>
      <c r="E5732" s="302" t="s">
        <v>6</v>
      </c>
      <c r="F5732" s="74">
        <v>0.107</v>
      </c>
      <c r="G5732" s="64">
        <f>VLOOKUP(D5732,upahbahan,3,FALSE)</f>
        <v>145000</v>
      </c>
      <c r="H5732" s="64">
        <f t="shared" si="576"/>
        <v>15515</v>
      </c>
    </row>
    <row r="5733" spans="3:9">
      <c r="C5733" s="301">
        <v>3</v>
      </c>
      <c r="D5733" s="59" t="s">
        <v>1314</v>
      </c>
      <c r="E5733" s="302" t="s">
        <v>6</v>
      </c>
      <c r="F5733" s="74">
        <v>1.0999999999999999E-2</v>
      </c>
      <c r="G5733" s="64">
        <f>VLOOKUP(D5733,upahbahan,3,FALSE)</f>
        <v>175000</v>
      </c>
      <c r="H5733" s="64">
        <f t="shared" si="576"/>
        <v>1925</v>
      </c>
    </row>
    <row r="5734" spans="3:9">
      <c r="C5734" s="301">
        <v>4</v>
      </c>
      <c r="D5734" s="59" t="s">
        <v>19</v>
      </c>
      <c r="E5734" s="302" t="s">
        <v>6</v>
      </c>
      <c r="F5734" s="74">
        <v>4.0000000000000001E-3</v>
      </c>
      <c r="G5734" s="64">
        <f>VLOOKUP(D5734,upahbahan,3,FALSE)</f>
        <v>200000</v>
      </c>
      <c r="H5734" s="64">
        <f t="shared" si="576"/>
        <v>800</v>
      </c>
    </row>
    <row r="5735" spans="3:9">
      <c r="C5735" s="83" t="s">
        <v>1210</v>
      </c>
      <c r="D5735" s="80"/>
      <c r="E5735" s="80"/>
      <c r="F5735" s="187"/>
      <c r="G5735" s="218"/>
      <c r="H5735" s="64">
        <f>SUM(H5731:H5734)</f>
        <v>24640</v>
      </c>
      <c r="I5735" s="219"/>
    </row>
    <row r="5736" spans="3:9">
      <c r="C5736" s="72" t="s">
        <v>1211</v>
      </c>
      <c r="D5736" s="59" t="s">
        <v>1212</v>
      </c>
      <c r="E5736" s="73"/>
      <c r="F5736" s="205"/>
      <c r="G5736" s="73"/>
      <c r="H5736" s="73"/>
    </row>
    <row r="5737" spans="3:9">
      <c r="C5737" s="72">
        <v>1</v>
      </c>
      <c r="D5737" s="59" t="s">
        <v>7055</v>
      </c>
      <c r="E5737" s="170" t="s">
        <v>136</v>
      </c>
      <c r="F5737" s="171">
        <v>1.03</v>
      </c>
      <c r="G5737" s="64">
        <f>VLOOKUP(D5737,upahbahan,3,FALSE)</f>
        <v>250000</v>
      </c>
      <c r="H5737" s="64">
        <f t="shared" ref="H5737" si="577">F5737*G5737</f>
        <v>257500</v>
      </c>
    </row>
    <row r="5738" spans="3:9">
      <c r="C5738" s="83" t="s">
        <v>1216</v>
      </c>
      <c r="D5738" s="80"/>
      <c r="E5738" s="80" t="s">
        <v>6958</v>
      </c>
      <c r="F5738" s="80"/>
      <c r="G5738" s="162"/>
      <c r="H5738" s="64">
        <f>SUM(H5736:H5737)</f>
        <v>257500</v>
      </c>
    </row>
    <row r="5739" spans="3:9">
      <c r="C5739" s="72" t="s">
        <v>1217</v>
      </c>
      <c r="D5739" s="59" t="s">
        <v>1218</v>
      </c>
      <c r="E5739" s="73"/>
      <c r="F5739" s="73"/>
      <c r="G5739" s="73"/>
      <c r="H5739" s="73"/>
    </row>
    <row r="5740" spans="3:9">
      <c r="C5740" s="83" t="s">
        <v>1219</v>
      </c>
      <c r="D5740" s="489"/>
      <c r="E5740" s="489"/>
      <c r="F5740" s="489"/>
      <c r="G5740" s="162"/>
      <c r="H5740" s="303">
        <f>SUM(H5739:H5739)</f>
        <v>0</v>
      </c>
    </row>
    <row r="5741" spans="3:9">
      <c r="C5741" s="58" t="s">
        <v>1220</v>
      </c>
      <c r="D5741" s="69" t="s">
        <v>1221</v>
      </c>
      <c r="E5741" s="70"/>
      <c r="F5741" s="70"/>
      <c r="G5741" s="71"/>
      <c r="H5741" s="304">
        <f>H5740+H5738+H5735</f>
        <v>282140</v>
      </c>
      <c r="I5741" s="319"/>
    </row>
    <row r="5742" spans="3:9">
      <c r="C5742" s="58" t="s">
        <v>1222</v>
      </c>
      <c r="D5742" s="69" t="s">
        <v>1325</v>
      </c>
      <c r="E5742" s="70"/>
      <c r="F5742" s="71"/>
      <c r="G5742" s="95">
        <f>$M$9</f>
        <v>0.1</v>
      </c>
      <c r="H5742" s="64">
        <f>H5741*G5742</f>
        <v>28214</v>
      </c>
      <c r="I5742" s="319"/>
    </row>
    <row r="5743" spans="3:9">
      <c r="C5743" s="58" t="s">
        <v>1223</v>
      </c>
      <c r="D5743" s="69" t="s">
        <v>1224</v>
      </c>
      <c r="E5743" s="70"/>
      <c r="F5743" s="70"/>
      <c r="G5743" s="71"/>
      <c r="H5743" s="305">
        <f>SUM(H5741:H5742)</f>
        <v>310354</v>
      </c>
      <c r="I5743" s="319"/>
    </row>
    <row r="5745" spans="3:11">
      <c r="C5745" s="53" t="s">
        <v>7057</v>
      </c>
      <c r="D5745" s="366" t="s">
        <v>7058</v>
      </c>
      <c r="E5745" s="315"/>
      <c r="F5745" s="315"/>
      <c r="G5745" s="315"/>
      <c r="H5745" s="315"/>
      <c r="I5745" s="56">
        <f>ROUNDDOWN(H5760,-2)</f>
        <v>1202900</v>
      </c>
      <c r="J5745" s="159"/>
      <c r="K5745" s="325"/>
    </row>
    <row r="5746" spans="3:11" ht="27.6">
      <c r="C5746" s="300" t="s">
        <v>1197</v>
      </c>
      <c r="D5746" s="300" t="s">
        <v>1198</v>
      </c>
      <c r="E5746" s="300" t="s">
        <v>1199</v>
      </c>
      <c r="F5746" s="300" t="s">
        <v>1200</v>
      </c>
      <c r="G5746" s="300" t="s">
        <v>1201</v>
      </c>
      <c r="H5746" s="300" t="s">
        <v>1202</v>
      </c>
    </row>
    <row r="5747" spans="3:11">
      <c r="C5747" s="72" t="s">
        <v>1203</v>
      </c>
      <c r="D5747" s="59" t="s">
        <v>1204</v>
      </c>
      <c r="E5747" s="73"/>
      <c r="F5747" s="73"/>
      <c r="G5747" s="73"/>
      <c r="H5747" s="73"/>
    </row>
    <row r="5748" spans="3:11">
      <c r="C5748" s="301">
        <v>1</v>
      </c>
      <c r="D5748" s="59" t="s">
        <v>5</v>
      </c>
      <c r="E5748" s="302" t="s">
        <v>6</v>
      </c>
      <c r="F5748" s="74">
        <v>0.114</v>
      </c>
      <c r="G5748" s="64">
        <f>VLOOKUP(D5748,upahbahan,3,FALSE)</f>
        <v>100000</v>
      </c>
      <c r="H5748" s="64">
        <f t="shared" ref="H5748:H5751" si="578">F5748*G5748</f>
        <v>11400</v>
      </c>
    </row>
    <row r="5749" spans="3:11">
      <c r="C5749" s="301">
        <v>2</v>
      </c>
      <c r="D5749" s="59" t="s">
        <v>17</v>
      </c>
      <c r="E5749" s="302" t="s">
        <v>6</v>
      </c>
      <c r="F5749" s="74">
        <v>0.191</v>
      </c>
      <c r="G5749" s="64">
        <f>VLOOKUP(D5749,upahbahan,3,FALSE)</f>
        <v>145000</v>
      </c>
      <c r="H5749" s="64">
        <f t="shared" si="578"/>
        <v>27695</v>
      </c>
    </row>
    <row r="5750" spans="3:11">
      <c r="C5750" s="301">
        <v>3</v>
      </c>
      <c r="D5750" s="59" t="s">
        <v>1314</v>
      </c>
      <c r="E5750" s="302" t="s">
        <v>6</v>
      </c>
      <c r="F5750" s="74">
        <v>1.9E-2</v>
      </c>
      <c r="G5750" s="64">
        <f>VLOOKUP(D5750,upahbahan,3,FALSE)</f>
        <v>175000</v>
      </c>
      <c r="H5750" s="64">
        <f t="shared" si="578"/>
        <v>3325</v>
      </c>
    </row>
    <row r="5751" spans="3:11">
      <c r="C5751" s="301">
        <v>4</v>
      </c>
      <c r="D5751" s="59" t="s">
        <v>19</v>
      </c>
      <c r="E5751" s="302" t="s">
        <v>6</v>
      </c>
      <c r="F5751" s="74">
        <v>6.0000000000000001E-3</v>
      </c>
      <c r="G5751" s="64">
        <f>VLOOKUP(D5751,upahbahan,3,FALSE)</f>
        <v>200000</v>
      </c>
      <c r="H5751" s="64">
        <f t="shared" si="578"/>
        <v>1200</v>
      </c>
    </row>
    <row r="5752" spans="3:11">
      <c r="C5752" s="83" t="s">
        <v>1210</v>
      </c>
      <c r="D5752" s="80"/>
      <c r="E5752" s="80"/>
      <c r="F5752" s="187"/>
      <c r="G5752" s="218"/>
      <c r="H5752" s="64">
        <f>SUM(H5748:H5751)</f>
        <v>43620</v>
      </c>
      <c r="I5752" s="219"/>
    </row>
    <row r="5753" spans="3:11">
      <c r="C5753" s="72" t="s">
        <v>1211</v>
      </c>
      <c r="D5753" s="59" t="s">
        <v>1212</v>
      </c>
      <c r="E5753" s="73"/>
      <c r="F5753" s="205"/>
      <c r="G5753" s="73"/>
      <c r="H5753" s="73"/>
    </row>
    <row r="5754" spans="3:11">
      <c r="C5754" s="72">
        <v>1</v>
      </c>
      <c r="D5754" s="59" t="s">
        <v>7060</v>
      </c>
      <c r="E5754" s="170" t="s">
        <v>136</v>
      </c>
      <c r="F5754" s="171">
        <v>1.05</v>
      </c>
      <c r="G5754" s="64">
        <f>VLOOKUP(D5754,upahbahan,3,FALSE)</f>
        <v>1000000</v>
      </c>
      <c r="H5754" s="64">
        <f t="shared" ref="H5754" si="579">F5754*G5754</f>
        <v>1050000</v>
      </c>
    </row>
    <row r="5755" spans="3:11">
      <c r="C5755" s="83" t="s">
        <v>1216</v>
      </c>
      <c r="D5755" s="80"/>
      <c r="E5755" s="80" t="s">
        <v>6958</v>
      </c>
      <c r="F5755" s="80"/>
      <c r="G5755" s="162"/>
      <c r="H5755" s="64">
        <f>SUM(H5753:H5754)</f>
        <v>1050000</v>
      </c>
    </row>
    <row r="5756" spans="3:11">
      <c r="C5756" s="72" t="s">
        <v>1217</v>
      </c>
      <c r="D5756" s="59" t="s">
        <v>1218</v>
      </c>
      <c r="E5756" s="73"/>
      <c r="F5756" s="73"/>
      <c r="G5756" s="73"/>
      <c r="H5756" s="73"/>
    </row>
    <row r="5757" spans="3:11">
      <c r="C5757" s="83" t="s">
        <v>1219</v>
      </c>
      <c r="D5757" s="489"/>
      <c r="E5757" s="489"/>
      <c r="F5757" s="489"/>
      <c r="G5757" s="162"/>
      <c r="H5757" s="303">
        <f>SUM(H5756:H5756)</f>
        <v>0</v>
      </c>
    </row>
    <row r="5758" spans="3:11">
      <c r="C5758" s="58" t="s">
        <v>1220</v>
      </c>
      <c r="D5758" s="69" t="s">
        <v>1221</v>
      </c>
      <c r="E5758" s="70"/>
      <c r="F5758" s="70"/>
      <c r="G5758" s="71"/>
      <c r="H5758" s="304">
        <f>H5757+H5755+H5752</f>
        <v>1093620</v>
      </c>
      <c r="I5758" s="319"/>
    </row>
    <row r="5759" spans="3:11">
      <c r="C5759" s="58" t="s">
        <v>1222</v>
      </c>
      <c r="D5759" s="69" t="s">
        <v>1325</v>
      </c>
      <c r="E5759" s="70"/>
      <c r="F5759" s="71"/>
      <c r="G5759" s="95">
        <f>$M$9</f>
        <v>0.1</v>
      </c>
      <c r="H5759" s="64">
        <f>H5758*G5759</f>
        <v>109362</v>
      </c>
      <c r="I5759" s="319"/>
    </row>
    <row r="5760" spans="3:11">
      <c r="C5760" s="58" t="s">
        <v>1223</v>
      </c>
      <c r="D5760" s="69" t="s">
        <v>1224</v>
      </c>
      <c r="E5760" s="70"/>
      <c r="F5760" s="70"/>
      <c r="G5760" s="71"/>
      <c r="H5760" s="305">
        <f>SUM(H5758:H5759)</f>
        <v>1202982</v>
      </c>
      <c r="I5760" s="319"/>
    </row>
    <row r="5763" spans="3:11">
      <c r="C5763" s="53" t="s">
        <v>7061</v>
      </c>
      <c r="D5763" s="366" t="s">
        <v>7062</v>
      </c>
      <c r="E5763" s="315"/>
      <c r="F5763" s="315"/>
      <c r="G5763" s="315"/>
      <c r="H5763" s="315"/>
      <c r="I5763" s="56">
        <f>ROUNDDOWN(H5778,-2)</f>
        <v>771100</v>
      </c>
      <c r="J5763" s="159"/>
      <c r="K5763" s="325"/>
    </row>
    <row r="5764" spans="3:11" ht="27.6">
      <c r="C5764" s="300" t="s">
        <v>1197</v>
      </c>
      <c r="D5764" s="300" t="s">
        <v>1198</v>
      </c>
      <c r="E5764" s="300" t="s">
        <v>1199</v>
      </c>
      <c r="F5764" s="300" t="s">
        <v>1200</v>
      </c>
      <c r="G5764" s="300" t="s">
        <v>1201</v>
      </c>
      <c r="H5764" s="300" t="s">
        <v>1202</v>
      </c>
    </row>
    <row r="5765" spans="3:11">
      <c r="C5765" s="72" t="s">
        <v>1203</v>
      </c>
      <c r="D5765" s="59" t="s">
        <v>1204</v>
      </c>
      <c r="E5765" s="73"/>
      <c r="F5765" s="73"/>
      <c r="G5765" s="73"/>
      <c r="H5765" s="73"/>
    </row>
    <row r="5766" spans="3:11">
      <c r="C5766" s="301">
        <v>1</v>
      </c>
      <c r="D5766" s="59" t="s">
        <v>5</v>
      </c>
      <c r="E5766" s="302" t="s">
        <v>6</v>
      </c>
      <c r="F5766" s="74">
        <v>7.5999999999999998E-2</v>
      </c>
      <c r="G5766" s="64">
        <f>VLOOKUP(D5766,upahbahan,3,FALSE)</f>
        <v>100000</v>
      </c>
      <c r="H5766" s="64">
        <f t="shared" ref="H5766:H5769" si="580">F5766*G5766</f>
        <v>7600</v>
      </c>
    </row>
    <row r="5767" spans="3:11">
      <c r="C5767" s="301">
        <v>2</v>
      </c>
      <c r="D5767" s="59" t="s">
        <v>17</v>
      </c>
      <c r="E5767" s="302" t="s">
        <v>6</v>
      </c>
      <c r="F5767" s="74">
        <v>0.127</v>
      </c>
      <c r="G5767" s="64">
        <f>VLOOKUP(D5767,upahbahan,3,FALSE)</f>
        <v>145000</v>
      </c>
      <c r="H5767" s="64">
        <f t="shared" si="580"/>
        <v>18415</v>
      </c>
    </row>
    <row r="5768" spans="3:11">
      <c r="C5768" s="301">
        <v>3</v>
      </c>
      <c r="D5768" s="59" t="s">
        <v>1314</v>
      </c>
      <c r="E5768" s="302" t="s">
        <v>6</v>
      </c>
      <c r="F5768" s="74">
        <v>1.2999999999999999E-2</v>
      </c>
      <c r="G5768" s="64">
        <f>VLOOKUP(D5768,upahbahan,3,FALSE)</f>
        <v>175000</v>
      </c>
      <c r="H5768" s="64">
        <f t="shared" si="580"/>
        <v>2275</v>
      </c>
    </row>
    <row r="5769" spans="3:11">
      <c r="C5769" s="301">
        <v>4</v>
      </c>
      <c r="D5769" s="59" t="s">
        <v>19</v>
      </c>
      <c r="E5769" s="302" t="s">
        <v>6</v>
      </c>
      <c r="F5769" s="74">
        <v>4.0000000000000001E-3</v>
      </c>
      <c r="G5769" s="64">
        <f>VLOOKUP(D5769,upahbahan,3,FALSE)</f>
        <v>200000</v>
      </c>
      <c r="H5769" s="64">
        <f t="shared" si="580"/>
        <v>800</v>
      </c>
    </row>
    <row r="5770" spans="3:11">
      <c r="C5770" s="83" t="s">
        <v>1210</v>
      </c>
      <c r="D5770" s="80"/>
      <c r="E5770" s="80"/>
      <c r="F5770" s="187"/>
      <c r="G5770" s="218"/>
      <c r="H5770" s="64">
        <f>SUM(H5766:H5769)</f>
        <v>29090</v>
      </c>
      <c r="I5770" s="219"/>
    </row>
    <row r="5771" spans="3:11">
      <c r="C5771" s="72" t="s">
        <v>1211</v>
      </c>
      <c r="D5771" s="59" t="s">
        <v>1212</v>
      </c>
      <c r="E5771" s="73"/>
      <c r="F5771" s="205"/>
      <c r="G5771" s="73"/>
      <c r="H5771" s="73"/>
    </row>
    <row r="5772" spans="3:11">
      <c r="C5772" s="72">
        <v>1</v>
      </c>
      <c r="D5772" s="59" t="s">
        <v>7063</v>
      </c>
      <c r="E5772" s="170" t="s">
        <v>136</v>
      </c>
      <c r="F5772" s="171">
        <v>1.05</v>
      </c>
      <c r="G5772" s="64">
        <f>VLOOKUP(D5772,upahbahan,3,FALSE)</f>
        <v>640000</v>
      </c>
      <c r="H5772" s="64">
        <f t="shared" ref="H5772" si="581">F5772*G5772</f>
        <v>672000</v>
      </c>
    </row>
    <row r="5773" spans="3:11">
      <c r="C5773" s="83" t="s">
        <v>1216</v>
      </c>
      <c r="D5773" s="80"/>
      <c r="E5773" s="80" t="s">
        <v>6958</v>
      </c>
      <c r="F5773" s="80"/>
      <c r="G5773" s="162"/>
      <c r="H5773" s="64">
        <f>SUM(H5771:H5772)</f>
        <v>672000</v>
      </c>
    </row>
    <row r="5774" spans="3:11">
      <c r="C5774" s="72" t="s">
        <v>1217</v>
      </c>
      <c r="D5774" s="59" t="s">
        <v>1218</v>
      </c>
      <c r="E5774" s="73"/>
      <c r="F5774" s="73"/>
      <c r="G5774" s="73"/>
      <c r="H5774" s="73"/>
    </row>
    <row r="5775" spans="3:11">
      <c r="C5775" s="83" t="s">
        <v>1219</v>
      </c>
      <c r="D5775" s="489"/>
      <c r="E5775" s="489"/>
      <c r="F5775" s="489"/>
      <c r="G5775" s="162"/>
      <c r="H5775" s="303">
        <f>SUM(H5774:H5774)</f>
        <v>0</v>
      </c>
    </row>
    <row r="5776" spans="3:11">
      <c r="C5776" s="58" t="s">
        <v>1220</v>
      </c>
      <c r="D5776" s="69" t="s">
        <v>1221</v>
      </c>
      <c r="E5776" s="70"/>
      <c r="F5776" s="70"/>
      <c r="G5776" s="71"/>
      <c r="H5776" s="304">
        <f>H5775+H5773+H5770</f>
        <v>701090</v>
      </c>
      <c r="I5776" s="319"/>
    </row>
    <row r="5777" spans="3:11">
      <c r="C5777" s="58" t="s">
        <v>1222</v>
      </c>
      <c r="D5777" s="69" t="s">
        <v>1325</v>
      </c>
      <c r="E5777" s="70"/>
      <c r="F5777" s="71"/>
      <c r="G5777" s="95">
        <f>$M$9</f>
        <v>0.1</v>
      </c>
      <c r="H5777" s="64">
        <f>H5776*G5777</f>
        <v>70109</v>
      </c>
      <c r="I5777" s="319"/>
    </row>
    <row r="5778" spans="3:11">
      <c r="C5778" s="58" t="s">
        <v>1223</v>
      </c>
      <c r="D5778" s="69" t="s">
        <v>1224</v>
      </c>
      <c r="E5778" s="70"/>
      <c r="F5778" s="70"/>
      <c r="G5778" s="71"/>
      <c r="H5778" s="305">
        <f>SUM(H5776:H5777)</f>
        <v>771199</v>
      </c>
      <c r="I5778" s="319"/>
    </row>
    <row r="5781" spans="3:11">
      <c r="C5781" s="53" t="s">
        <v>7064</v>
      </c>
      <c r="D5781" s="366" t="s">
        <v>7065</v>
      </c>
      <c r="E5781" s="315"/>
      <c r="F5781" s="315"/>
      <c r="G5781" s="315"/>
      <c r="H5781" s="315"/>
      <c r="I5781" s="56">
        <f>ROUNDDOWN(H5796,-2)</f>
        <v>2963900</v>
      </c>
      <c r="J5781" s="159"/>
      <c r="K5781" s="325"/>
    </row>
    <row r="5782" spans="3:11" ht="27.6">
      <c r="C5782" s="300" t="s">
        <v>1197</v>
      </c>
      <c r="D5782" s="300" t="s">
        <v>1198</v>
      </c>
      <c r="E5782" s="300" t="s">
        <v>1199</v>
      </c>
      <c r="F5782" s="300" t="s">
        <v>1200</v>
      </c>
      <c r="G5782" s="300" t="s">
        <v>1201</v>
      </c>
      <c r="H5782" s="300" t="s">
        <v>1202</v>
      </c>
    </row>
    <row r="5783" spans="3:11">
      <c r="C5783" s="72" t="s">
        <v>1203</v>
      </c>
      <c r="D5783" s="59" t="s">
        <v>1204</v>
      </c>
      <c r="E5783" s="73"/>
      <c r="F5783" s="73"/>
      <c r="G5783" s="73"/>
      <c r="H5783" s="73"/>
    </row>
    <row r="5784" spans="3:11">
      <c r="C5784" s="301">
        <v>1</v>
      </c>
      <c r="D5784" s="59" t="s">
        <v>5</v>
      </c>
      <c r="E5784" s="302" t="s">
        <v>6</v>
      </c>
      <c r="F5784" s="74">
        <v>0.25</v>
      </c>
      <c r="G5784" s="64">
        <f>VLOOKUP(D5784,upahbahan,3,FALSE)</f>
        <v>100000</v>
      </c>
      <c r="H5784" s="64">
        <f t="shared" ref="H5784:H5787" si="582">F5784*G5784</f>
        <v>25000</v>
      </c>
    </row>
    <row r="5785" spans="3:11">
      <c r="C5785" s="301">
        <v>2</v>
      </c>
      <c r="D5785" s="59" t="s">
        <v>17</v>
      </c>
      <c r="E5785" s="302" t="s">
        <v>6</v>
      </c>
      <c r="F5785" s="74">
        <v>0.41799999999999998</v>
      </c>
      <c r="G5785" s="64">
        <f>VLOOKUP(D5785,upahbahan,3,FALSE)</f>
        <v>145000</v>
      </c>
      <c r="H5785" s="64">
        <f t="shared" si="582"/>
        <v>60610</v>
      </c>
    </row>
    <row r="5786" spans="3:11">
      <c r="C5786" s="301">
        <v>3</v>
      </c>
      <c r="D5786" s="59" t="s">
        <v>1314</v>
      </c>
      <c r="E5786" s="302" t="s">
        <v>6</v>
      </c>
      <c r="F5786" s="74">
        <v>4.2000000000000003E-2</v>
      </c>
      <c r="G5786" s="64">
        <f>VLOOKUP(D5786,upahbahan,3,FALSE)</f>
        <v>175000</v>
      </c>
      <c r="H5786" s="64">
        <f t="shared" si="582"/>
        <v>7350.0000000000009</v>
      </c>
    </row>
    <row r="5787" spans="3:11">
      <c r="C5787" s="301">
        <v>4</v>
      </c>
      <c r="D5787" s="59" t="s">
        <v>19</v>
      </c>
      <c r="E5787" s="302" t="s">
        <v>6</v>
      </c>
      <c r="F5787" s="74">
        <v>1.4E-2</v>
      </c>
      <c r="G5787" s="64">
        <f>VLOOKUP(D5787,upahbahan,3,FALSE)</f>
        <v>200000</v>
      </c>
      <c r="H5787" s="64">
        <f t="shared" si="582"/>
        <v>2800</v>
      </c>
    </row>
    <row r="5788" spans="3:11">
      <c r="C5788" s="83" t="s">
        <v>1210</v>
      </c>
      <c r="D5788" s="80"/>
      <c r="E5788" s="80"/>
      <c r="F5788" s="187"/>
      <c r="G5788" s="218"/>
      <c r="H5788" s="64">
        <f>SUM(H5784:H5787)</f>
        <v>95760</v>
      </c>
      <c r="I5788" s="219"/>
    </row>
    <row r="5789" spans="3:11">
      <c r="C5789" s="72" t="s">
        <v>1211</v>
      </c>
      <c r="D5789" s="59" t="s">
        <v>1212</v>
      </c>
      <c r="E5789" s="73"/>
      <c r="F5789" s="205"/>
      <c r="G5789" s="73"/>
      <c r="H5789" s="73"/>
    </row>
    <row r="5790" spans="3:11">
      <c r="C5790" s="72">
        <v>1</v>
      </c>
      <c r="D5790" s="59" t="s">
        <v>7066</v>
      </c>
      <c r="E5790" s="170" t="s">
        <v>136</v>
      </c>
      <c r="F5790" s="171">
        <v>1.05</v>
      </c>
      <c r="G5790" s="64">
        <f>VLOOKUP(D5790,upahbahan,3,FALSE)</f>
        <v>2475000</v>
      </c>
      <c r="H5790" s="64">
        <f t="shared" ref="H5790" si="583">F5790*G5790</f>
        <v>2598750</v>
      </c>
    </row>
    <row r="5791" spans="3:11">
      <c r="C5791" s="83" t="s">
        <v>1216</v>
      </c>
      <c r="D5791" s="80"/>
      <c r="E5791" s="80" t="s">
        <v>6958</v>
      </c>
      <c r="F5791" s="80"/>
      <c r="G5791" s="162"/>
      <c r="H5791" s="64">
        <f>SUM(H5789:H5790)</f>
        <v>2598750</v>
      </c>
    </row>
    <row r="5792" spans="3:11">
      <c r="C5792" s="72" t="s">
        <v>1217</v>
      </c>
      <c r="D5792" s="59" t="s">
        <v>1218</v>
      </c>
      <c r="E5792" s="73"/>
      <c r="F5792" s="73"/>
      <c r="G5792" s="73"/>
      <c r="H5792" s="73"/>
    </row>
    <row r="5793" spans="3:11">
      <c r="C5793" s="83" t="s">
        <v>1219</v>
      </c>
      <c r="D5793" s="489"/>
      <c r="E5793" s="489"/>
      <c r="F5793" s="489"/>
      <c r="G5793" s="162"/>
      <c r="H5793" s="303">
        <f>SUM(H5792:H5792)</f>
        <v>0</v>
      </c>
    </row>
    <row r="5794" spans="3:11">
      <c r="C5794" s="58" t="s">
        <v>1220</v>
      </c>
      <c r="D5794" s="69" t="s">
        <v>1221</v>
      </c>
      <c r="E5794" s="70"/>
      <c r="F5794" s="70"/>
      <c r="G5794" s="71"/>
      <c r="H5794" s="304">
        <f>H5793+H5791+H5788</f>
        <v>2694510</v>
      </c>
      <c r="I5794" s="319"/>
    </row>
    <row r="5795" spans="3:11">
      <c r="C5795" s="58" t="s">
        <v>1222</v>
      </c>
      <c r="D5795" s="69" t="s">
        <v>1325</v>
      </c>
      <c r="E5795" s="70"/>
      <c r="F5795" s="71"/>
      <c r="G5795" s="95">
        <f>$M$9</f>
        <v>0.1</v>
      </c>
      <c r="H5795" s="64">
        <f>H5794*G5795</f>
        <v>269451</v>
      </c>
      <c r="I5795" s="319"/>
    </row>
    <row r="5796" spans="3:11">
      <c r="C5796" s="58" t="s">
        <v>1223</v>
      </c>
      <c r="D5796" s="69" t="s">
        <v>1224</v>
      </c>
      <c r="E5796" s="70"/>
      <c r="F5796" s="70"/>
      <c r="G5796" s="71"/>
      <c r="H5796" s="305">
        <f>SUM(H5794:H5795)</f>
        <v>2963961</v>
      </c>
      <c r="I5796" s="319"/>
    </row>
    <row r="5798" spans="3:11">
      <c r="C5798" s="53" t="s">
        <v>7067</v>
      </c>
      <c r="D5798" s="366" t="s">
        <v>7068</v>
      </c>
      <c r="E5798" s="315"/>
      <c r="F5798" s="315"/>
      <c r="G5798" s="315"/>
      <c r="H5798" s="315"/>
      <c r="I5798" s="56">
        <f>ROUNDDOWN(H5813,-2)</f>
        <v>987200</v>
      </c>
      <c r="J5798" s="159"/>
      <c r="K5798" s="325"/>
    </row>
    <row r="5799" spans="3:11" ht="27.6">
      <c r="C5799" s="300" t="s">
        <v>1197</v>
      </c>
      <c r="D5799" s="300" t="s">
        <v>1198</v>
      </c>
      <c r="E5799" s="300" t="s">
        <v>1199</v>
      </c>
      <c r="F5799" s="300" t="s">
        <v>1200</v>
      </c>
      <c r="G5799" s="300" t="s">
        <v>1201</v>
      </c>
      <c r="H5799" s="300" t="s">
        <v>1202</v>
      </c>
    </row>
    <row r="5800" spans="3:11">
      <c r="C5800" s="72" t="s">
        <v>1203</v>
      </c>
      <c r="D5800" s="59" t="s">
        <v>1204</v>
      </c>
      <c r="E5800" s="73"/>
      <c r="F5800" s="73"/>
      <c r="G5800" s="73"/>
      <c r="H5800" s="73"/>
    </row>
    <row r="5801" spans="3:11">
      <c r="C5801" s="301">
        <v>1</v>
      </c>
      <c r="D5801" s="59" t="s">
        <v>5</v>
      </c>
      <c r="E5801" s="302" t="s">
        <v>6</v>
      </c>
      <c r="F5801" s="74">
        <v>0.50700000000000001</v>
      </c>
      <c r="G5801" s="64">
        <f>VLOOKUP(D5801,upahbahan,3,FALSE)</f>
        <v>100000</v>
      </c>
      <c r="H5801" s="64">
        <f t="shared" ref="H5801:H5804" si="584">F5801*G5801</f>
        <v>50700</v>
      </c>
    </row>
    <row r="5802" spans="3:11">
      <c r="C5802" s="301">
        <v>2</v>
      </c>
      <c r="D5802" s="59" t="s">
        <v>17</v>
      </c>
      <c r="E5802" s="302" t="s">
        <v>6</v>
      </c>
      <c r="F5802" s="74">
        <v>0.84699999999999998</v>
      </c>
      <c r="G5802" s="64">
        <f>VLOOKUP(D5802,upahbahan,3,FALSE)</f>
        <v>145000</v>
      </c>
      <c r="H5802" s="64">
        <f t="shared" si="584"/>
        <v>122815</v>
      </c>
    </row>
    <row r="5803" spans="3:11">
      <c r="C5803" s="301">
        <v>3</v>
      </c>
      <c r="D5803" s="59" t="s">
        <v>1314</v>
      </c>
      <c r="E5803" s="302" t="s">
        <v>6</v>
      </c>
      <c r="F5803" s="74">
        <v>8.5000000000000006E-2</v>
      </c>
      <c r="G5803" s="64">
        <f>VLOOKUP(D5803,upahbahan,3,FALSE)</f>
        <v>175000</v>
      </c>
      <c r="H5803" s="64">
        <f t="shared" si="584"/>
        <v>14875.000000000002</v>
      </c>
    </row>
    <row r="5804" spans="3:11">
      <c r="C5804" s="301">
        <v>4</v>
      </c>
      <c r="D5804" s="59" t="s">
        <v>19</v>
      </c>
      <c r="E5804" s="302" t="s">
        <v>6</v>
      </c>
      <c r="F5804" s="74">
        <v>2.8000000000000001E-2</v>
      </c>
      <c r="G5804" s="64">
        <f>VLOOKUP(D5804,upahbahan,3,FALSE)</f>
        <v>200000</v>
      </c>
      <c r="H5804" s="64">
        <f t="shared" si="584"/>
        <v>5600</v>
      </c>
    </row>
    <row r="5805" spans="3:11">
      <c r="C5805" s="83" t="s">
        <v>1210</v>
      </c>
      <c r="D5805" s="80"/>
      <c r="E5805" s="80"/>
      <c r="F5805" s="187"/>
      <c r="G5805" s="218"/>
      <c r="H5805" s="64">
        <f>SUM(H5801:H5804)</f>
        <v>193990</v>
      </c>
      <c r="I5805" s="219"/>
    </row>
    <row r="5806" spans="3:11">
      <c r="C5806" s="72" t="s">
        <v>1211</v>
      </c>
      <c r="D5806" s="59" t="s">
        <v>1212</v>
      </c>
      <c r="E5806" s="73"/>
      <c r="F5806" s="205"/>
      <c r="G5806" s="73"/>
      <c r="H5806" s="73"/>
    </row>
    <row r="5807" spans="3:11">
      <c r="C5807" s="72">
        <v>1</v>
      </c>
      <c r="D5807" s="59" t="s">
        <v>7069</v>
      </c>
      <c r="E5807" s="170" t="s">
        <v>136</v>
      </c>
      <c r="F5807" s="171">
        <v>1.05</v>
      </c>
      <c r="G5807" s="64">
        <f>VLOOKUP(D5807,upahbahan,3,FALSE)</f>
        <v>670000</v>
      </c>
      <c r="H5807" s="64">
        <f t="shared" ref="H5807" si="585">F5807*G5807</f>
        <v>703500</v>
      </c>
    </row>
    <row r="5808" spans="3:11">
      <c r="C5808" s="83" t="s">
        <v>1216</v>
      </c>
      <c r="D5808" s="80"/>
      <c r="E5808" s="80" t="s">
        <v>6958</v>
      </c>
      <c r="F5808" s="80"/>
      <c r="G5808" s="162"/>
      <c r="H5808" s="64">
        <f>SUM(H5806:H5807)</f>
        <v>703500</v>
      </c>
    </row>
    <row r="5809" spans="3:11">
      <c r="C5809" s="72" t="s">
        <v>1217</v>
      </c>
      <c r="D5809" s="59" t="s">
        <v>1218</v>
      </c>
      <c r="E5809" s="73"/>
      <c r="F5809" s="73"/>
      <c r="G5809" s="73"/>
      <c r="H5809" s="73"/>
    </row>
    <row r="5810" spans="3:11">
      <c r="C5810" s="83" t="s">
        <v>1219</v>
      </c>
      <c r="D5810" s="489"/>
      <c r="E5810" s="489"/>
      <c r="F5810" s="489"/>
      <c r="G5810" s="162"/>
      <c r="H5810" s="303">
        <f>SUM(H5809:H5809)</f>
        <v>0</v>
      </c>
    </row>
    <row r="5811" spans="3:11">
      <c r="C5811" s="58" t="s">
        <v>1220</v>
      </c>
      <c r="D5811" s="69" t="s">
        <v>1221</v>
      </c>
      <c r="E5811" s="70"/>
      <c r="F5811" s="70"/>
      <c r="G5811" s="71"/>
      <c r="H5811" s="304">
        <f>H5810+H5808+H5805</f>
        <v>897490</v>
      </c>
      <c r="I5811" s="319"/>
    </row>
    <row r="5812" spans="3:11">
      <c r="C5812" s="58" t="s">
        <v>1222</v>
      </c>
      <c r="D5812" s="69" t="s">
        <v>1325</v>
      </c>
      <c r="E5812" s="70"/>
      <c r="F5812" s="71"/>
      <c r="G5812" s="95">
        <f>$M$9</f>
        <v>0.1</v>
      </c>
      <c r="H5812" s="64">
        <f>H5811*G5812</f>
        <v>89749</v>
      </c>
      <c r="I5812" s="319"/>
    </row>
    <row r="5813" spans="3:11">
      <c r="C5813" s="58" t="s">
        <v>1223</v>
      </c>
      <c r="D5813" s="69" t="s">
        <v>1224</v>
      </c>
      <c r="E5813" s="70"/>
      <c r="F5813" s="70"/>
      <c r="G5813" s="71"/>
      <c r="H5813" s="305">
        <f>SUM(H5811:H5812)</f>
        <v>987239</v>
      </c>
      <c r="I5813" s="319"/>
    </row>
    <row r="5816" spans="3:11">
      <c r="C5816" s="53" t="s">
        <v>7070</v>
      </c>
      <c r="D5816" s="366" t="s">
        <v>7071</v>
      </c>
      <c r="E5816" s="315"/>
      <c r="F5816" s="315"/>
      <c r="G5816" s="315"/>
      <c r="H5816" s="315"/>
      <c r="I5816" s="56">
        <f>ROUNDDOWN(H5831,-2)</f>
        <v>154500</v>
      </c>
      <c r="J5816" s="159"/>
      <c r="K5816" s="325"/>
    </row>
    <row r="5817" spans="3:11" ht="27.6">
      <c r="C5817" s="300" t="s">
        <v>1197</v>
      </c>
      <c r="D5817" s="300" t="s">
        <v>1198</v>
      </c>
      <c r="E5817" s="300" t="s">
        <v>1199</v>
      </c>
      <c r="F5817" s="300" t="s">
        <v>1200</v>
      </c>
      <c r="G5817" s="300" t="s">
        <v>1201</v>
      </c>
      <c r="H5817" s="300" t="s">
        <v>1202</v>
      </c>
    </row>
    <row r="5818" spans="3:11">
      <c r="C5818" s="72" t="s">
        <v>1203</v>
      </c>
      <c r="D5818" s="59" t="s">
        <v>1204</v>
      </c>
      <c r="E5818" s="73"/>
      <c r="F5818" s="73"/>
      <c r="G5818" s="73"/>
      <c r="H5818" s="73"/>
    </row>
    <row r="5819" spans="3:11">
      <c r="C5819" s="301">
        <v>1</v>
      </c>
      <c r="D5819" s="59" t="s">
        <v>5</v>
      </c>
      <c r="E5819" s="302" t="s">
        <v>6</v>
      </c>
      <c r="F5819" s="74">
        <v>0.129</v>
      </c>
      <c r="G5819" s="64">
        <f>VLOOKUP(D5819,upahbahan,3,FALSE)</f>
        <v>100000</v>
      </c>
      <c r="H5819" s="64">
        <f t="shared" ref="H5819:H5822" si="586">F5819*G5819</f>
        <v>12900</v>
      </c>
    </row>
    <row r="5820" spans="3:11">
      <c r="C5820" s="301">
        <v>2</v>
      </c>
      <c r="D5820" s="59" t="s">
        <v>17</v>
      </c>
      <c r="E5820" s="302" t="s">
        <v>6</v>
      </c>
      <c r="F5820" s="74">
        <v>0.215</v>
      </c>
      <c r="G5820" s="64">
        <f>VLOOKUP(D5820,upahbahan,3,FALSE)</f>
        <v>145000</v>
      </c>
      <c r="H5820" s="64">
        <f t="shared" si="586"/>
        <v>31175</v>
      </c>
    </row>
    <row r="5821" spans="3:11">
      <c r="C5821" s="301">
        <v>3</v>
      </c>
      <c r="D5821" s="59" t="s">
        <v>1314</v>
      </c>
      <c r="E5821" s="302" t="s">
        <v>6</v>
      </c>
      <c r="F5821" s="74">
        <v>2.1000000000000001E-2</v>
      </c>
      <c r="G5821" s="64">
        <f>VLOOKUP(D5821,upahbahan,3,FALSE)</f>
        <v>175000</v>
      </c>
      <c r="H5821" s="64">
        <f t="shared" si="586"/>
        <v>3675.0000000000005</v>
      </c>
    </row>
    <row r="5822" spans="3:11">
      <c r="C5822" s="301">
        <v>4</v>
      </c>
      <c r="D5822" s="59" t="s">
        <v>19</v>
      </c>
      <c r="E5822" s="302" t="s">
        <v>6</v>
      </c>
      <c r="F5822" s="74">
        <v>7.0000000000000007E-2</v>
      </c>
      <c r="G5822" s="64">
        <f>VLOOKUP(D5822,upahbahan,3,FALSE)</f>
        <v>200000</v>
      </c>
      <c r="H5822" s="64">
        <f t="shared" si="586"/>
        <v>14000.000000000002</v>
      </c>
    </row>
    <row r="5823" spans="3:11">
      <c r="C5823" s="83" t="s">
        <v>1210</v>
      </c>
      <c r="D5823" s="80"/>
      <c r="E5823" s="80"/>
      <c r="F5823" s="187"/>
      <c r="G5823" s="218"/>
      <c r="H5823" s="64">
        <f>SUM(H5819:H5822)</f>
        <v>61750</v>
      </c>
      <c r="I5823" s="219"/>
    </row>
    <row r="5824" spans="3:11">
      <c r="C5824" s="72" t="s">
        <v>1211</v>
      </c>
      <c r="D5824" s="59" t="s">
        <v>1212</v>
      </c>
      <c r="E5824" s="73"/>
      <c r="F5824" s="205"/>
      <c r="G5824" s="73"/>
      <c r="H5824" s="73"/>
    </row>
    <row r="5825" spans="3:11" ht="27.6">
      <c r="C5825" s="72">
        <v>1</v>
      </c>
      <c r="D5825" s="59" t="s">
        <v>7072</v>
      </c>
      <c r="E5825" s="170" t="s">
        <v>136</v>
      </c>
      <c r="F5825" s="171">
        <v>1.05</v>
      </c>
      <c r="G5825" s="64">
        <f>VLOOKUP(D5825,upahbahan,3,FALSE)</f>
        <v>75000</v>
      </c>
      <c r="H5825" s="64">
        <f t="shared" ref="H5825" si="587">F5825*G5825</f>
        <v>78750</v>
      </c>
    </row>
    <row r="5826" spans="3:11">
      <c r="C5826" s="83" t="s">
        <v>1216</v>
      </c>
      <c r="D5826" s="80"/>
      <c r="E5826" s="80" t="s">
        <v>6958</v>
      </c>
      <c r="F5826" s="80"/>
      <c r="G5826" s="162"/>
      <c r="H5826" s="64">
        <f>SUM(H5824:H5825)</f>
        <v>78750</v>
      </c>
    </row>
    <row r="5827" spans="3:11">
      <c r="C5827" s="72" t="s">
        <v>1217</v>
      </c>
      <c r="D5827" s="59" t="s">
        <v>1218</v>
      </c>
      <c r="E5827" s="73"/>
      <c r="F5827" s="73"/>
      <c r="G5827" s="73"/>
      <c r="H5827" s="73"/>
    </row>
    <row r="5828" spans="3:11">
      <c r="C5828" s="83" t="s">
        <v>1219</v>
      </c>
      <c r="D5828" s="489"/>
      <c r="E5828" s="489"/>
      <c r="F5828" s="489"/>
      <c r="G5828" s="162"/>
      <c r="H5828" s="303">
        <f>SUM(H5827:H5827)</f>
        <v>0</v>
      </c>
    </row>
    <row r="5829" spans="3:11">
      <c r="C5829" s="58" t="s">
        <v>1220</v>
      </c>
      <c r="D5829" s="69" t="s">
        <v>1221</v>
      </c>
      <c r="E5829" s="70"/>
      <c r="F5829" s="70"/>
      <c r="G5829" s="71"/>
      <c r="H5829" s="304">
        <f>H5828+H5826+H5823</f>
        <v>140500</v>
      </c>
      <c r="I5829" s="319"/>
    </row>
    <row r="5830" spans="3:11">
      <c r="C5830" s="58" t="s">
        <v>1222</v>
      </c>
      <c r="D5830" s="69" t="s">
        <v>1325</v>
      </c>
      <c r="E5830" s="70"/>
      <c r="F5830" s="71"/>
      <c r="G5830" s="95">
        <f>$M$9</f>
        <v>0.1</v>
      </c>
      <c r="H5830" s="64">
        <f>H5829*G5830</f>
        <v>14050</v>
      </c>
      <c r="I5830" s="319"/>
    </row>
    <row r="5831" spans="3:11">
      <c r="C5831" s="58" t="s">
        <v>1223</v>
      </c>
      <c r="D5831" s="69" t="s">
        <v>1224</v>
      </c>
      <c r="E5831" s="70"/>
      <c r="F5831" s="70"/>
      <c r="G5831" s="71"/>
      <c r="H5831" s="305">
        <f>SUM(H5829:H5830)</f>
        <v>154550</v>
      </c>
      <c r="I5831" s="319"/>
    </row>
    <row r="5833" spans="3:11">
      <c r="C5833" s="53" t="s">
        <v>7073</v>
      </c>
      <c r="D5833" s="366" t="s">
        <v>7074</v>
      </c>
      <c r="E5833" s="315"/>
      <c r="F5833" s="315"/>
      <c r="G5833" s="315"/>
      <c r="H5833" s="315"/>
      <c r="I5833" s="56">
        <f>ROUNDDOWN(H5848,-2)</f>
        <v>825300</v>
      </c>
      <c r="J5833" s="159"/>
      <c r="K5833" s="325"/>
    </row>
    <row r="5834" spans="3:11" ht="27.6">
      <c r="C5834" s="300" t="s">
        <v>1197</v>
      </c>
      <c r="D5834" s="300" t="s">
        <v>1198</v>
      </c>
      <c r="E5834" s="300" t="s">
        <v>1199</v>
      </c>
      <c r="F5834" s="300" t="s">
        <v>1200</v>
      </c>
      <c r="G5834" s="300" t="s">
        <v>1201</v>
      </c>
      <c r="H5834" s="300" t="s">
        <v>1202</v>
      </c>
    </row>
    <row r="5835" spans="3:11">
      <c r="C5835" s="72" t="s">
        <v>1203</v>
      </c>
      <c r="D5835" s="59" t="s">
        <v>1204</v>
      </c>
      <c r="E5835" s="73"/>
      <c r="F5835" s="73"/>
      <c r="G5835" s="73"/>
      <c r="H5835" s="73"/>
    </row>
    <row r="5836" spans="3:11">
      <c r="C5836" s="301">
        <v>1</v>
      </c>
      <c r="D5836" s="59" t="s">
        <v>5</v>
      </c>
      <c r="E5836" s="302" t="s">
        <v>6</v>
      </c>
      <c r="F5836" s="74">
        <v>9.5000000000000001E-2</v>
      </c>
      <c r="G5836" s="64">
        <f>VLOOKUP(D5836,upahbahan,3,FALSE)</f>
        <v>100000</v>
      </c>
      <c r="H5836" s="64">
        <f t="shared" ref="H5836:H5839" si="588">F5836*G5836</f>
        <v>9500</v>
      </c>
    </row>
    <row r="5837" spans="3:11">
      <c r="C5837" s="301">
        <v>2</v>
      </c>
      <c r="D5837" s="59" t="s">
        <v>17</v>
      </c>
      <c r="E5837" s="302" t="s">
        <v>6</v>
      </c>
      <c r="F5837" s="74">
        <v>0.159</v>
      </c>
      <c r="G5837" s="64">
        <f>VLOOKUP(D5837,upahbahan,3,FALSE)</f>
        <v>145000</v>
      </c>
      <c r="H5837" s="64">
        <f t="shared" si="588"/>
        <v>23055</v>
      </c>
    </row>
    <row r="5838" spans="3:11">
      <c r="C5838" s="301">
        <v>3</v>
      </c>
      <c r="D5838" s="59" t="s">
        <v>1314</v>
      </c>
      <c r="E5838" s="302" t="s">
        <v>6</v>
      </c>
      <c r="F5838" s="74">
        <v>1.6E-2</v>
      </c>
      <c r="G5838" s="64">
        <f>VLOOKUP(D5838,upahbahan,3,FALSE)</f>
        <v>175000</v>
      </c>
      <c r="H5838" s="64">
        <f t="shared" si="588"/>
        <v>2800</v>
      </c>
    </row>
    <row r="5839" spans="3:11">
      <c r="C5839" s="301">
        <v>4</v>
      </c>
      <c r="D5839" s="59" t="s">
        <v>19</v>
      </c>
      <c r="E5839" s="302" t="s">
        <v>6</v>
      </c>
      <c r="F5839" s="74">
        <v>5.0000000000000001E-3</v>
      </c>
      <c r="G5839" s="64">
        <f>VLOOKUP(D5839,upahbahan,3,FALSE)</f>
        <v>200000</v>
      </c>
      <c r="H5839" s="64">
        <f t="shared" si="588"/>
        <v>1000</v>
      </c>
    </row>
    <row r="5840" spans="3:11">
      <c r="C5840" s="83" t="s">
        <v>1210</v>
      </c>
      <c r="D5840" s="80"/>
      <c r="E5840" s="80"/>
      <c r="F5840" s="187"/>
      <c r="G5840" s="218"/>
      <c r="H5840" s="64">
        <f>SUM(H5836:H5839)</f>
        <v>36355</v>
      </c>
      <c r="I5840" s="219"/>
    </row>
    <row r="5841" spans="3:11">
      <c r="C5841" s="72" t="s">
        <v>1211</v>
      </c>
      <c r="D5841" s="59" t="s">
        <v>1212</v>
      </c>
      <c r="E5841" s="73"/>
      <c r="F5841" s="205"/>
      <c r="G5841" s="73"/>
      <c r="H5841" s="73"/>
    </row>
    <row r="5842" spans="3:11">
      <c r="C5842" s="72">
        <v>1</v>
      </c>
      <c r="D5842" s="59" t="s">
        <v>7075</v>
      </c>
      <c r="E5842" s="170" t="s">
        <v>136</v>
      </c>
      <c r="F5842" s="171">
        <v>1.05</v>
      </c>
      <c r="G5842" s="64">
        <f>VLOOKUP(D5842,upahbahan,3,FALSE)</f>
        <v>680000</v>
      </c>
      <c r="H5842" s="64">
        <f t="shared" ref="H5842" si="589">F5842*G5842</f>
        <v>714000</v>
      </c>
    </row>
    <row r="5843" spans="3:11">
      <c r="C5843" s="83" t="s">
        <v>1216</v>
      </c>
      <c r="D5843" s="80"/>
      <c r="E5843" s="80" t="s">
        <v>6958</v>
      </c>
      <c r="F5843" s="80"/>
      <c r="G5843" s="162"/>
      <c r="H5843" s="64">
        <f>SUM(H5841:H5842)</f>
        <v>714000</v>
      </c>
    </row>
    <row r="5844" spans="3:11">
      <c r="C5844" s="72" t="s">
        <v>1217</v>
      </c>
      <c r="D5844" s="59" t="s">
        <v>1218</v>
      </c>
      <c r="E5844" s="73"/>
      <c r="F5844" s="73"/>
      <c r="G5844" s="73"/>
      <c r="H5844" s="73"/>
    </row>
    <row r="5845" spans="3:11">
      <c r="C5845" s="83" t="s">
        <v>1219</v>
      </c>
      <c r="D5845" s="489"/>
      <c r="E5845" s="489"/>
      <c r="F5845" s="489"/>
      <c r="G5845" s="162"/>
      <c r="H5845" s="303">
        <f>SUM(H5844:H5844)</f>
        <v>0</v>
      </c>
    </row>
    <row r="5846" spans="3:11">
      <c r="C5846" s="58" t="s">
        <v>1220</v>
      </c>
      <c r="D5846" s="69" t="s">
        <v>1221</v>
      </c>
      <c r="E5846" s="70"/>
      <c r="F5846" s="70"/>
      <c r="G5846" s="71"/>
      <c r="H5846" s="304">
        <f>H5845+H5843+H5840</f>
        <v>750355</v>
      </c>
      <c r="I5846" s="319"/>
    </row>
    <row r="5847" spans="3:11">
      <c r="C5847" s="58" t="s">
        <v>1222</v>
      </c>
      <c r="D5847" s="69" t="s">
        <v>1325</v>
      </c>
      <c r="E5847" s="70"/>
      <c r="F5847" s="71"/>
      <c r="G5847" s="95">
        <f>$M$9</f>
        <v>0.1</v>
      </c>
      <c r="H5847" s="64">
        <f>H5846*G5847</f>
        <v>75035.5</v>
      </c>
      <c r="I5847" s="319"/>
    </row>
    <row r="5848" spans="3:11">
      <c r="C5848" s="58" t="s">
        <v>1223</v>
      </c>
      <c r="D5848" s="69" t="s">
        <v>1224</v>
      </c>
      <c r="E5848" s="70"/>
      <c r="F5848" s="70"/>
      <c r="G5848" s="71"/>
      <c r="H5848" s="305">
        <f>SUM(H5846:H5847)</f>
        <v>825390.5</v>
      </c>
      <c r="I5848" s="319"/>
    </row>
    <row r="5851" spans="3:11">
      <c r="C5851" s="53" t="s">
        <v>7076</v>
      </c>
      <c r="D5851" s="366" t="s">
        <v>7077</v>
      </c>
      <c r="E5851" s="315"/>
      <c r="F5851" s="315"/>
      <c r="G5851" s="315"/>
      <c r="H5851" s="315"/>
      <c r="I5851" s="56">
        <f>ROUNDDOWN(H5866,-2)</f>
        <v>876900</v>
      </c>
      <c r="J5851" s="159"/>
      <c r="K5851" s="325"/>
    </row>
    <row r="5852" spans="3:11" ht="27.6">
      <c r="C5852" s="300" t="s">
        <v>1197</v>
      </c>
      <c r="D5852" s="300" t="s">
        <v>1198</v>
      </c>
      <c r="E5852" s="300" t="s">
        <v>1199</v>
      </c>
      <c r="F5852" s="300" t="s">
        <v>1200</v>
      </c>
      <c r="G5852" s="300" t="s">
        <v>1201</v>
      </c>
      <c r="H5852" s="300" t="s">
        <v>1202</v>
      </c>
    </row>
    <row r="5853" spans="3:11">
      <c r="C5853" s="72" t="s">
        <v>1203</v>
      </c>
      <c r="D5853" s="59" t="s">
        <v>1204</v>
      </c>
      <c r="E5853" s="73"/>
      <c r="F5853" s="73"/>
      <c r="G5853" s="73"/>
      <c r="H5853" s="73"/>
    </row>
    <row r="5854" spans="3:11">
      <c r="C5854" s="301">
        <v>1</v>
      </c>
      <c r="D5854" s="59" t="s">
        <v>5</v>
      </c>
      <c r="E5854" s="302" t="s">
        <v>6</v>
      </c>
      <c r="F5854" s="74">
        <v>0.129</v>
      </c>
      <c r="G5854" s="64">
        <f>VLOOKUP(D5854,upahbahan,3,FALSE)</f>
        <v>100000</v>
      </c>
      <c r="H5854" s="64">
        <f t="shared" ref="H5854:H5857" si="590">F5854*G5854</f>
        <v>12900</v>
      </c>
    </row>
    <row r="5855" spans="3:11">
      <c r="C5855" s="301">
        <v>2</v>
      </c>
      <c r="D5855" s="59" t="s">
        <v>17</v>
      </c>
      <c r="E5855" s="302" t="s">
        <v>6</v>
      </c>
      <c r="F5855" s="74">
        <v>0.215</v>
      </c>
      <c r="G5855" s="64">
        <f>VLOOKUP(D5855,upahbahan,3,FALSE)</f>
        <v>145000</v>
      </c>
      <c r="H5855" s="64">
        <f t="shared" si="590"/>
        <v>31175</v>
      </c>
    </row>
    <row r="5856" spans="3:11">
      <c r="C5856" s="301">
        <v>3</v>
      </c>
      <c r="D5856" s="59" t="s">
        <v>1314</v>
      </c>
      <c r="E5856" s="302" t="s">
        <v>6</v>
      </c>
      <c r="F5856" s="74">
        <v>0.21</v>
      </c>
      <c r="G5856" s="64">
        <f>VLOOKUP(D5856,upahbahan,3,FALSE)</f>
        <v>175000</v>
      </c>
      <c r="H5856" s="64">
        <f t="shared" si="590"/>
        <v>36750</v>
      </c>
    </row>
    <row r="5857" spans="3:11">
      <c r="C5857" s="301">
        <v>4</v>
      </c>
      <c r="D5857" s="59" t="s">
        <v>19</v>
      </c>
      <c r="E5857" s="302" t="s">
        <v>6</v>
      </c>
      <c r="F5857" s="74">
        <v>7.0000000000000001E-3</v>
      </c>
      <c r="G5857" s="64">
        <f>VLOOKUP(D5857,upahbahan,3,FALSE)</f>
        <v>200000</v>
      </c>
      <c r="H5857" s="64">
        <f t="shared" si="590"/>
        <v>1400</v>
      </c>
    </row>
    <row r="5858" spans="3:11">
      <c r="C5858" s="83" t="s">
        <v>1210</v>
      </c>
      <c r="D5858" s="80"/>
      <c r="E5858" s="80"/>
      <c r="F5858" s="187"/>
      <c r="G5858" s="218"/>
      <c r="H5858" s="64">
        <f>SUM(H5854:H5857)</f>
        <v>82225</v>
      </c>
      <c r="I5858" s="219"/>
    </row>
    <row r="5859" spans="3:11">
      <c r="C5859" s="72" t="s">
        <v>1211</v>
      </c>
      <c r="D5859" s="59" t="s">
        <v>1212</v>
      </c>
      <c r="E5859" s="73"/>
      <c r="F5859" s="205"/>
      <c r="G5859" s="73"/>
      <c r="H5859" s="73"/>
    </row>
    <row r="5860" spans="3:11">
      <c r="C5860" s="72">
        <v>1</v>
      </c>
      <c r="D5860" s="59" t="s">
        <v>7078</v>
      </c>
      <c r="E5860" s="170" t="s">
        <v>136</v>
      </c>
      <c r="F5860" s="171">
        <v>1.1000000000000001</v>
      </c>
      <c r="G5860" s="64">
        <f>VLOOKUP(D5860,upahbahan,3,FALSE)</f>
        <v>650000</v>
      </c>
      <c r="H5860" s="64">
        <f t="shared" ref="H5860" si="591">F5860*G5860</f>
        <v>715000</v>
      </c>
    </row>
    <row r="5861" spans="3:11">
      <c r="C5861" s="83" t="s">
        <v>1216</v>
      </c>
      <c r="D5861" s="80"/>
      <c r="E5861" s="80" t="s">
        <v>6958</v>
      </c>
      <c r="F5861" s="80"/>
      <c r="G5861" s="162"/>
      <c r="H5861" s="64">
        <f>SUM(H5859:H5860)</f>
        <v>715000</v>
      </c>
    </row>
    <row r="5862" spans="3:11">
      <c r="C5862" s="72" t="s">
        <v>1217</v>
      </c>
      <c r="D5862" s="59" t="s">
        <v>1218</v>
      </c>
      <c r="E5862" s="73"/>
      <c r="F5862" s="73"/>
      <c r="G5862" s="73"/>
      <c r="H5862" s="73"/>
    </row>
    <row r="5863" spans="3:11">
      <c r="C5863" s="83" t="s">
        <v>1219</v>
      </c>
      <c r="D5863" s="489"/>
      <c r="E5863" s="489"/>
      <c r="F5863" s="489"/>
      <c r="G5863" s="162"/>
      <c r="H5863" s="303">
        <f>SUM(H5862:H5862)</f>
        <v>0</v>
      </c>
    </row>
    <row r="5864" spans="3:11">
      <c r="C5864" s="58" t="s">
        <v>1220</v>
      </c>
      <c r="D5864" s="69" t="s">
        <v>1221</v>
      </c>
      <c r="E5864" s="70"/>
      <c r="F5864" s="70"/>
      <c r="G5864" s="71"/>
      <c r="H5864" s="304">
        <f>H5863+H5861+H5858</f>
        <v>797225</v>
      </c>
      <c r="I5864" s="319"/>
    </row>
    <row r="5865" spans="3:11">
      <c r="C5865" s="58" t="s">
        <v>1222</v>
      </c>
      <c r="D5865" s="69" t="s">
        <v>1325</v>
      </c>
      <c r="E5865" s="70"/>
      <c r="F5865" s="71"/>
      <c r="G5865" s="95">
        <f>$M$9</f>
        <v>0.1</v>
      </c>
      <c r="H5865" s="64">
        <f>H5864*G5865</f>
        <v>79722.5</v>
      </c>
      <c r="I5865" s="319"/>
    </row>
    <row r="5866" spans="3:11">
      <c r="C5866" s="58" t="s">
        <v>1223</v>
      </c>
      <c r="D5866" s="69" t="s">
        <v>1224</v>
      </c>
      <c r="E5866" s="70"/>
      <c r="F5866" s="70"/>
      <c r="G5866" s="71"/>
      <c r="H5866" s="305">
        <f>SUM(H5864:H5865)</f>
        <v>876947.5</v>
      </c>
      <c r="I5866" s="319"/>
    </row>
    <row r="5868" spans="3:11">
      <c r="C5868" s="53" t="s">
        <v>7079</v>
      </c>
      <c r="D5868" s="366" t="s">
        <v>7080</v>
      </c>
      <c r="E5868" s="315"/>
      <c r="F5868" s="315"/>
      <c r="G5868" s="315"/>
      <c r="H5868" s="315"/>
      <c r="I5868" s="56">
        <f>ROUNDDOWN(H5883,-2)</f>
        <v>328700</v>
      </c>
      <c r="J5868" s="159"/>
      <c r="K5868" s="325"/>
    </row>
    <row r="5869" spans="3:11" ht="27.6">
      <c r="C5869" s="300" t="s">
        <v>1197</v>
      </c>
      <c r="D5869" s="300" t="s">
        <v>1198</v>
      </c>
      <c r="E5869" s="300" t="s">
        <v>1199</v>
      </c>
      <c r="F5869" s="300" t="s">
        <v>1200</v>
      </c>
      <c r="G5869" s="300" t="s">
        <v>1201</v>
      </c>
      <c r="H5869" s="300" t="s">
        <v>1202</v>
      </c>
    </row>
    <row r="5870" spans="3:11">
      <c r="C5870" s="72" t="s">
        <v>1203</v>
      </c>
      <c r="D5870" s="59" t="s">
        <v>1204</v>
      </c>
      <c r="E5870" s="73"/>
      <c r="F5870" s="73"/>
      <c r="G5870" s="73"/>
      <c r="H5870" s="73"/>
    </row>
    <row r="5871" spans="3:11">
      <c r="C5871" s="301">
        <v>1</v>
      </c>
      <c r="D5871" s="59" t="s">
        <v>5</v>
      </c>
      <c r="E5871" s="302" t="s">
        <v>6</v>
      </c>
      <c r="F5871" s="74">
        <v>9.5000000000000001E-2</v>
      </c>
      <c r="G5871" s="64">
        <f>VLOOKUP(D5871,upahbahan,3,FALSE)</f>
        <v>100000</v>
      </c>
      <c r="H5871" s="64">
        <f t="shared" ref="H5871:H5874" si="592">F5871*G5871</f>
        <v>9500</v>
      </c>
    </row>
    <row r="5872" spans="3:11">
      <c r="C5872" s="301">
        <v>2</v>
      </c>
      <c r="D5872" s="59" t="s">
        <v>17</v>
      </c>
      <c r="E5872" s="302" t="s">
        <v>6</v>
      </c>
      <c r="F5872" s="74">
        <v>0.159</v>
      </c>
      <c r="G5872" s="64">
        <f>VLOOKUP(D5872,upahbahan,3,FALSE)</f>
        <v>145000</v>
      </c>
      <c r="H5872" s="64">
        <f t="shared" si="592"/>
        <v>23055</v>
      </c>
    </row>
    <row r="5873" spans="3:11">
      <c r="C5873" s="301">
        <v>3</v>
      </c>
      <c r="D5873" s="59" t="s">
        <v>1314</v>
      </c>
      <c r="E5873" s="302" t="s">
        <v>6</v>
      </c>
      <c r="F5873" s="74">
        <v>1.6E-2</v>
      </c>
      <c r="G5873" s="64">
        <f>VLOOKUP(D5873,upahbahan,3,FALSE)</f>
        <v>175000</v>
      </c>
      <c r="H5873" s="64">
        <f t="shared" si="592"/>
        <v>2800</v>
      </c>
    </row>
    <row r="5874" spans="3:11">
      <c r="C5874" s="301">
        <v>4</v>
      </c>
      <c r="D5874" s="59" t="s">
        <v>19</v>
      </c>
      <c r="E5874" s="302" t="s">
        <v>6</v>
      </c>
      <c r="F5874" s="74">
        <v>5.0000000000000001E-3</v>
      </c>
      <c r="G5874" s="64">
        <f>VLOOKUP(D5874,upahbahan,3,FALSE)</f>
        <v>200000</v>
      </c>
      <c r="H5874" s="64">
        <f t="shared" si="592"/>
        <v>1000</v>
      </c>
    </row>
    <row r="5875" spans="3:11">
      <c r="C5875" s="83" t="s">
        <v>1210</v>
      </c>
      <c r="D5875" s="80"/>
      <c r="E5875" s="80"/>
      <c r="F5875" s="187"/>
      <c r="G5875" s="218"/>
      <c r="H5875" s="64">
        <f>SUM(H5871:H5874)</f>
        <v>36355</v>
      </c>
      <c r="I5875" s="219"/>
    </row>
    <row r="5876" spans="3:11">
      <c r="C5876" s="72" t="s">
        <v>1211</v>
      </c>
      <c r="D5876" s="59" t="s">
        <v>1212</v>
      </c>
      <c r="E5876" s="73"/>
      <c r="F5876" s="205"/>
      <c r="G5876" s="73"/>
      <c r="H5876" s="73"/>
    </row>
    <row r="5877" spans="3:11">
      <c r="C5877" s="72">
        <v>1</v>
      </c>
      <c r="D5877" s="59" t="s">
        <v>7081</v>
      </c>
      <c r="E5877" s="170" t="s">
        <v>136</v>
      </c>
      <c r="F5877" s="171">
        <v>1.05</v>
      </c>
      <c r="G5877" s="64">
        <f>VLOOKUP(D5877,upahbahan,3,FALSE)</f>
        <v>250000</v>
      </c>
      <c r="H5877" s="64">
        <f t="shared" ref="H5877" si="593">F5877*G5877</f>
        <v>262500</v>
      </c>
    </row>
    <row r="5878" spans="3:11">
      <c r="C5878" s="83" t="s">
        <v>1216</v>
      </c>
      <c r="D5878" s="80"/>
      <c r="E5878" s="80" t="s">
        <v>6958</v>
      </c>
      <c r="F5878" s="80"/>
      <c r="G5878" s="162"/>
      <c r="H5878" s="64">
        <f>SUM(H5876:H5877)</f>
        <v>262500</v>
      </c>
    </row>
    <row r="5879" spans="3:11">
      <c r="C5879" s="72" t="s">
        <v>1217</v>
      </c>
      <c r="D5879" s="59" t="s">
        <v>1218</v>
      </c>
      <c r="E5879" s="73"/>
      <c r="F5879" s="73"/>
      <c r="G5879" s="73"/>
      <c r="H5879" s="73"/>
    </row>
    <row r="5880" spans="3:11">
      <c r="C5880" s="83" t="s">
        <v>1219</v>
      </c>
      <c r="D5880" s="489"/>
      <c r="E5880" s="489"/>
      <c r="F5880" s="489"/>
      <c r="G5880" s="162"/>
      <c r="H5880" s="303">
        <f>SUM(H5879:H5879)</f>
        <v>0</v>
      </c>
    </row>
    <row r="5881" spans="3:11">
      <c r="C5881" s="58" t="s">
        <v>1220</v>
      </c>
      <c r="D5881" s="69" t="s">
        <v>1221</v>
      </c>
      <c r="E5881" s="70"/>
      <c r="F5881" s="70"/>
      <c r="G5881" s="71"/>
      <c r="H5881" s="304">
        <f>H5880+H5878+H5875</f>
        <v>298855</v>
      </c>
      <c r="I5881" s="319"/>
    </row>
    <row r="5882" spans="3:11">
      <c r="C5882" s="58" t="s">
        <v>1222</v>
      </c>
      <c r="D5882" s="69" t="s">
        <v>1325</v>
      </c>
      <c r="E5882" s="70"/>
      <c r="F5882" s="71"/>
      <c r="G5882" s="95">
        <f>$M$9</f>
        <v>0.1</v>
      </c>
      <c r="H5882" s="64">
        <f>H5881*G5882</f>
        <v>29885.5</v>
      </c>
      <c r="I5882" s="319"/>
    </row>
    <row r="5883" spans="3:11">
      <c r="C5883" s="58" t="s">
        <v>1223</v>
      </c>
      <c r="D5883" s="69" t="s">
        <v>1224</v>
      </c>
      <c r="E5883" s="70"/>
      <c r="F5883" s="70"/>
      <c r="G5883" s="71"/>
      <c r="H5883" s="305">
        <f>SUM(H5881:H5882)</f>
        <v>328740.5</v>
      </c>
      <c r="I5883" s="319"/>
    </row>
    <row r="5885" spans="3:11">
      <c r="C5885" s="53" t="s">
        <v>7082</v>
      </c>
      <c r="D5885" s="366" t="s">
        <v>7083</v>
      </c>
      <c r="E5885" s="315"/>
      <c r="F5885" s="315"/>
      <c r="G5885" s="315"/>
      <c r="H5885" s="315"/>
      <c r="I5885" s="56">
        <f>ROUNDDOWN(H5901,-2)</f>
        <v>601600</v>
      </c>
      <c r="J5885" s="159"/>
      <c r="K5885" s="325"/>
    </row>
    <row r="5886" spans="3:11" ht="27.6">
      <c r="C5886" s="300" t="s">
        <v>1197</v>
      </c>
      <c r="D5886" s="300" t="s">
        <v>1198</v>
      </c>
      <c r="E5886" s="300" t="s">
        <v>1199</v>
      </c>
      <c r="F5886" s="300" t="s">
        <v>1200</v>
      </c>
      <c r="G5886" s="300" t="s">
        <v>1201</v>
      </c>
      <c r="H5886" s="300" t="s">
        <v>1202</v>
      </c>
    </row>
    <row r="5887" spans="3:11">
      <c r="C5887" s="72" t="s">
        <v>1203</v>
      </c>
      <c r="D5887" s="59" t="s">
        <v>1204</v>
      </c>
      <c r="E5887" s="73"/>
      <c r="F5887" s="73"/>
      <c r="G5887" s="73"/>
      <c r="H5887" s="73"/>
    </row>
    <row r="5888" spans="3:11">
      <c r="C5888" s="301">
        <v>1</v>
      </c>
      <c r="D5888" s="59" t="s">
        <v>5</v>
      </c>
      <c r="E5888" s="302" t="s">
        <v>6</v>
      </c>
      <c r="F5888" s="74">
        <v>0.38100000000000001</v>
      </c>
      <c r="G5888" s="64">
        <f>VLOOKUP(D5888,upahbahan,3,FALSE)</f>
        <v>100000</v>
      </c>
      <c r="H5888" s="64">
        <f t="shared" ref="H5888:H5891" si="594">F5888*G5888</f>
        <v>38100</v>
      </c>
    </row>
    <row r="5889" spans="3:11">
      <c r="C5889" s="301">
        <v>2</v>
      </c>
      <c r="D5889" s="59" t="s">
        <v>17</v>
      </c>
      <c r="E5889" s="302" t="s">
        <v>6</v>
      </c>
      <c r="F5889" s="74">
        <v>0.63600000000000001</v>
      </c>
      <c r="G5889" s="64">
        <f>VLOOKUP(D5889,upahbahan,3,FALSE)</f>
        <v>145000</v>
      </c>
      <c r="H5889" s="64">
        <f t="shared" si="594"/>
        <v>92220</v>
      </c>
    </row>
    <row r="5890" spans="3:11">
      <c r="C5890" s="301">
        <v>3</v>
      </c>
      <c r="D5890" s="59" t="s">
        <v>1314</v>
      </c>
      <c r="E5890" s="302" t="s">
        <v>6</v>
      </c>
      <c r="F5890" s="74">
        <v>6.4000000000000001E-2</v>
      </c>
      <c r="G5890" s="64">
        <f>VLOOKUP(D5890,upahbahan,3,FALSE)</f>
        <v>175000</v>
      </c>
      <c r="H5890" s="64">
        <f t="shared" si="594"/>
        <v>11200</v>
      </c>
    </row>
    <row r="5891" spans="3:11">
      <c r="C5891" s="301">
        <v>4</v>
      </c>
      <c r="D5891" s="59" t="s">
        <v>19</v>
      </c>
      <c r="E5891" s="302" t="s">
        <v>6</v>
      </c>
      <c r="F5891" s="74">
        <v>2.1000000000000001E-2</v>
      </c>
      <c r="G5891" s="64">
        <f>VLOOKUP(D5891,upahbahan,3,FALSE)</f>
        <v>200000</v>
      </c>
      <c r="H5891" s="64">
        <f t="shared" si="594"/>
        <v>4200</v>
      </c>
    </row>
    <row r="5892" spans="3:11">
      <c r="C5892" s="83" t="s">
        <v>1210</v>
      </c>
      <c r="D5892" s="80"/>
      <c r="E5892" s="80"/>
      <c r="F5892" s="187"/>
      <c r="G5892" s="218"/>
      <c r="H5892" s="64">
        <f>SUM(H5888:H5891)</f>
        <v>145720</v>
      </c>
      <c r="I5892" s="219"/>
    </row>
    <row r="5893" spans="3:11">
      <c r="C5893" s="72" t="s">
        <v>1211</v>
      </c>
      <c r="D5893" s="59" t="s">
        <v>1212</v>
      </c>
      <c r="E5893" s="73"/>
      <c r="F5893" s="205"/>
      <c r="G5893" s="73"/>
      <c r="H5893" s="73"/>
    </row>
    <row r="5894" spans="3:11">
      <c r="C5894" s="72">
        <v>1</v>
      </c>
      <c r="D5894" s="59" t="s">
        <v>7081</v>
      </c>
      <c r="E5894" s="170" t="s">
        <v>136</v>
      </c>
      <c r="F5894" s="171">
        <v>1.05</v>
      </c>
      <c r="G5894" s="64">
        <f>VLOOKUP(D5894,upahbahan,3,FALSE)</f>
        <v>250000</v>
      </c>
      <c r="H5894" s="64">
        <f t="shared" ref="H5894" si="595">F5894*G5894</f>
        <v>262500</v>
      </c>
    </row>
    <row r="5895" spans="3:11">
      <c r="C5895" s="72">
        <v>2</v>
      </c>
      <c r="D5895" s="59" t="s">
        <v>7084</v>
      </c>
      <c r="E5895" s="170" t="s">
        <v>1304</v>
      </c>
      <c r="F5895" s="171">
        <v>2.5</v>
      </c>
      <c r="G5895" s="64">
        <f>VLOOKUP(D5895,upahbahan,3,FALSE)</f>
        <v>55500</v>
      </c>
      <c r="H5895" s="64">
        <f t="shared" ref="H5895" si="596">F5895*G5895</f>
        <v>138750</v>
      </c>
    </row>
    <row r="5896" spans="3:11">
      <c r="C5896" s="83" t="s">
        <v>1216</v>
      </c>
      <c r="D5896" s="80"/>
      <c r="E5896" s="80" t="s">
        <v>6958</v>
      </c>
      <c r="F5896" s="80"/>
      <c r="G5896" s="162"/>
      <c r="H5896" s="64">
        <f>SUM(H5893:H5895)</f>
        <v>401250</v>
      </c>
    </row>
    <row r="5897" spans="3:11">
      <c r="C5897" s="72" t="s">
        <v>1217</v>
      </c>
      <c r="D5897" s="59" t="s">
        <v>1218</v>
      </c>
      <c r="E5897" s="73"/>
      <c r="F5897" s="73"/>
      <c r="G5897" s="73"/>
      <c r="H5897" s="73"/>
    </row>
    <row r="5898" spans="3:11">
      <c r="C5898" s="83" t="s">
        <v>1219</v>
      </c>
      <c r="D5898" s="489"/>
      <c r="E5898" s="489"/>
      <c r="F5898" s="489"/>
      <c r="G5898" s="162"/>
      <c r="H5898" s="303">
        <f>SUM(H5897:H5897)</f>
        <v>0</v>
      </c>
    </row>
    <row r="5899" spans="3:11">
      <c r="C5899" s="58" t="s">
        <v>1220</v>
      </c>
      <c r="D5899" s="69" t="s">
        <v>1221</v>
      </c>
      <c r="E5899" s="70"/>
      <c r="F5899" s="70"/>
      <c r="G5899" s="71"/>
      <c r="H5899" s="304">
        <f>H5898+H5896+H5892</f>
        <v>546970</v>
      </c>
      <c r="I5899" s="319"/>
    </row>
    <row r="5900" spans="3:11">
      <c r="C5900" s="58" t="s">
        <v>1222</v>
      </c>
      <c r="D5900" s="69" t="s">
        <v>1325</v>
      </c>
      <c r="E5900" s="70"/>
      <c r="F5900" s="71"/>
      <c r="G5900" s="95">
        <f>$M$9</f>
        <v>0.1</v>
      </c>
      <c r="H5900" s="64">
        <f>H5899*G5900</f>
        <v>54697</v>
      </c>
      <c r="I5900" s="319"/>
    </row>
    <row r="5901" spans="3:11">
      <c r="C5901" s="58" t="s">
        <v>1223</v>
      </c>
      <c r="D5901" s="69" t="s">
        <v>1224</v>
      </c>
      <c r="E5901" s="70"/>
      <c r="F5901" s="70"/>
      <c r="G5901" s="71"/>
      <c r="H5901" s="305">
        <f>SUM(H5899:H5900)</f>
        <v>601667</v>
      </c>
      <c r="I5901" s="319"/>
    </row>
    <row r="5904" spans="3:11">
      <c r="C5904" s="53" t="s">
        <v>7085</v>
      </c>
      <c r="D5904" s="366" t="s">
        <v>7086</v>
      </c>
      <c r="E5904" s="315"/>
      <c r="F5904" s="315"/>
      <c r="G5904" s="315"/>
      <c r="H5904" s="315"/>
      <c r="I5904" s="56">
        <f>ROUNDDOWN(H5925,-2)</f>
        <v>589200</v>
      </c>
      <c r="J5904" s="159"/>
      <c r="K5904" s="325"/>
    </row>
    <row r="5905" spans="3:9" ht="27.6">
      <c r="C5905" s="300" t="s">
        <v>1197</v>
      </c>
      <c r="D5905" s="300" t="s">
        <v>1198</v>
      </c>
      <c r="E5905" s="300" t="s">
        <v>1199</v>
      </c>
      <c r="F5905" s="300" t="s">
        <v>1200</v>
      </c>
      <c r="G5905" s="300" t="s">
        <v>1201</v>
      </c>
      <c r="H5905" s="300" t="s">
        <v>1202</v>
      </c>
    </row>
    <row r="5906" spans="3:9">
      <c r="C5906" s="72" t="s">
        <v>1203</v>
      </c>
      <c r="D5906" s="59" t="s">
        <v>1204</v>
      </c>
      <c r="E5906" s="73"/>
      <c r="F5906" s="73"/>
      <c r="G5906" s="73"/>
      <c r="H5906" s="73"/>
    </row>
    <row r="5907" spans="3:9">
      <c r="C5907" s="301">
        <v>1</v>
      </c>
      <c r="D5907" s="59" t="s">
        <v>5</v>
      </c>
      <c r="E5907" s="302" t="s">
        <v>6</v>
      </c>
      <c r="F5907" s="74">
        <v>0.19</v>
      </c>
      <c r="G5907" s="64">
        <f>VLOOKUP(D5907,upahbahan,3,FALSE)</f>
        <v>100000</v>
      </c>
      <c r="H5907" s="64">
        <f t="shared" ref="H5907:H5910" si="597">F5907*G5907</f>
        <v>19000</v>
      </c>
    </row>
    <row r="5908" spans="3:9">
      <c r="C5908" s="301">
        <v>2</v>
      </c>
      <c r="D5908" s="59" t="s">
        <v>17</v>
      </c>
      <c r="E5908" s="302" t="s">
        <v>6</v>
      </c>
      <c r="F5908" s="74">
        <v>0.318</v>
      </c>
      <c r="G5908" s="64">
        <f>VLOOKUP(D5908,upahbahan,3,FALSE)</f>
        <v>145000</v>
      </c>
      <c r="H5908" s="64">
        <f t="shared" si="597"/>
        <v>46110</v>
      </c>
    </row>
    <row r="5909" spans="3:9">
      <c r="C5909" s="301">
        <v>3</v>
      </c>
      <c r="D5909" s="59" t="s">
        <v>1314</v>
      </c>
      <c r="E5909" s="302" t="s">
        <v>6</v>
      </c>
      <c r="F5909" s="74">
        <v>3.2000000000000001E-2</v>
      </c>
      <c r="G5909" s="64">
        <f>VLOOKUP(D5909,upahbahan,3,FALSE)</f>
        <v>175000</v>
      </c>
      <c r="H5909" s="64">
        <f t="shared" si="597"/>
        <v>5600</v>
      </c>
    </row>
    <row r="5910" spans="3:9">
      <c r="C5910" s="301">
        <v>4</v>
      </c>
      <c r="D5910" s="59" t="s">
        <v>19</v>
      </c>
      <c r="E5910" s="302" t="s">
        <v>6</v>
      </c>
      <c r="F5910" s="74">
        <v>1.0999999999999999E-2</v>
      </c>
      <c r="G5910" s="64">
        <f>VLOOKUP(D5910,upahbahan,3,FALSE)</f>
        <v>200000</v>
      </c>
      <c r="H5910" s="64">
        <f t="shared" si="597"/>
        <v>2200</v>
      </c>
    </row>
    <row r="5911" spans="3:9">
      <c r="C5911" s="83" t="s">
        <v>1210</v>
      </c>
      <c r="D5911" s="80"/>
      <c r="E5911" s="80"/>
      <c r="F5911" s="187"/>
      <c r="G5911" s="218"/>
      <c r="H5911" s="64">
        <f>SUM(H5907:H5910)</f>
        <v>72910</v>
      </c>
      <c r="I5911" s="219"/>
    </row>
    <row r="5912" spans="3:9">
      <c r="C5912" s="72" t="s">
        <v>1211</v>
      </c>
      <c r="D5912" s="59" t="s">
        <v>1212</v>
      </c>
      <c r="E5912" s="73"/>
      <c r="F5912" s="205"/>
      <c r="G5912" s="73"/>
      <c r="H5912" s="73"/>
    </row>
    <row r="5913" spans="3:9">
      <c r="C5913" s="72">
        <v>1</v>
      </c>
      <c r="D5913" s="59" t="s">
        <v>900</v>
      </c>
      <c r="E5913" s="170" t="s">
        <v>1304</v>
      </c>
      <c r="F5913" s="171">
        <v>33</v>
      </c>
      <c r="G5913" s="64">
        <f t="shared" ref="G5913:G5919" si="598">VLOOKUP(D5913,upahbahan,3,FALSE)</f>
        <v>9300</v>
      </c>
      <c r="H5913" s="64">
        <f t="shared" ref="H5913:H5919" si="599">F5913*G5913</f>
        <v>306900</v>
      </c>
    </row>
    <row r="5914" spans="3:9">
      <c r="C5914" s="72">
        <v>2</v>
      </c>
      <c r="D5914" s="59" t="s">
        <v>3578</v>
      </c>
      <c r="E5914" s="170" t="s">
        <v>1304</v>
      </c>
      <c r="F5914" s="171">
        <v>33</v>
      </c>
      <c r="G5914" s="64">
        <f t="shared" si="598"/>
        <v>4000</v>
      </c>
      <c r="H5914" s="64">
        <f t="shared" si="599"/>
        <v>132000</v>
      </c>
    </row>
    <row r="5915" spans="3:9">
      <c r="C5915" s="72">
        <v>3</v>
      </c>
      <c r="D5915" s="59" t="s">
        <v>3576</v>
      </c>
      <c r="E5915" s="170" t="s">
        <v>2188</v>
      </c>
      <c r="F5915" s="171">
        <v>1</v>
      </c>
      <c r="G5915" s="64">
        <f t="shared" si="598"/>
        <v>4000</v>
      </c>
      <c r="H5915" s="64">
        <f t="shared" si="599"/>
        <v>4000</v>
      </c>
    </row>
    <row r="5916" spans="3:9">
      <c r="C5916" s="72">
        <v>4</v>
      </c>
      <c r="D5916" s="59" t="s">
        <v>3577</v>
      </c>
      <c r="E5916" s="170" t="s">
        <v>2188</v>
      </c>
      <c r="F5916" s="171">
        <v>17</v>
      </c>
      <c r="G5916" s="64">
        <f t="shared" si="598"/>
        <v>700</v>
      </c>
      <c r="H5916" s="64">
        <f t="shared" si="599"/>
        <v>11900</v>
      </c>
    </row>
    <row r="5917" spans="3:9">
      <c r="C5917" s="72">
        <v>5</v>
      </c>
      <c r="D5917" s="59" t="s">
        <v>6731</v>
      </c>
      <c r="E5917" s="170" t="s">
        <v>2188</v>
      </c>
      <c r="F5917" s="171">
        <v>1</v>
      </c>
      <c r="G5917" s="64">
        <f t="shared" si="598"/>
        <v>5400</v>
      </c>
      <c r="H5917" s="64">
        <f t="shared" si="599"/>
        <v>5400</v>
      </c>
    </row>
    <row r="5918" spans="3:9">
      <c r="C5918" s="72">
        <v>6</v>
      </c>
      <c r="D5918" s="59" t="s">
        <v>3574</v>
      </c>
      <c r="E5918" s="170" t="s">
        <v>1304</v>
      </c>
      <c r="F5918" s="171">
        <v>0.5</v>
      </c>
      <c r="G5918" s="64">
        <f t="shared" si="598"/>
        <v>416</v>
      </c>
      <c r="H5918" s="64">
        <f t="shared" si="599"/>
        <v>208</v>
      </c>
    </row>
    <row r="5919" spans="3:9">
      <c r="C5919" s="72">
        <v>7</v>
      </c>
      <c r="D5919" s="59" t="s">
        <v>3575</v>
      </c>
      <c r="E5919" s="170" t="s">
        <v>2188</v>
      </c>
      <c r="F5919" s="171">
        <v>4</v>
      </c>
      <c r="G5919" s="64">
        <f t="shared" si="598"/>
        <v>580</v>
      </c>
      <c r="H5919" s="64">
        <f t="shared" si="599"/>
        <v>2320</v>
      </c>
    </row>
    <row r="5920" spans="3:9">
      <c r="C5920" s="83" t="s">
        <v>1216</v>
      </c>
      <c r="D5920" s="80"/>
      <c r="E5920" s="80" t="s">
        <v>6958</v>
      </c>
      <c r="F5920" s="80"/>
      <c r="G5920" s="162"/>
      <c r="H5920" s="64">
        <f>SUM(H5912:H5919)</f>
        <v>462728</v>
      </c>
    </row>
    <row r="5921" spans="3:11">
      <c r="C5921" s="72" t="s">
        <v>1217</v>
      </c>
      <c r="D5921" s="59" t="s">
        <v>1218</v>
      </c>
      <c r="E5921" s="73"/>
      <c r="F5921" s="73"/>
      <c r="G5921" s="73"/>
      <c r="H5921" s="73"/>
    </row>
    <row r="5922" spans="3:11">
      <c r="C5922" s="83" t="s">
        <v>1219</v>
      </c>
      <c r="D5922" s="489"/>
      <c r="E5922" s="489"/>
      <c r="F5922" s="489"/>
      <c r="G5922" s="162"/>
      <c r="H5922" s="303">
        <f>SUM(H5921:H5921)</f>
        <v>0</v>
      </c>
    </row>
    <row r="5923" spans="3:11">
      <c r="C5923" s="58" t="s">
        <v>1220</v>
      </c>
      <c r="D5923" s="69" t="s">
        <v>1221</v>
      </c>
      <c r="E5923" s="70"/>
      <c r="F5923" s="70"/>
      <c r="G5923" s="71"/>
      <c r="H5923" s="304">
        <f>H5922+H5920+H5911</f>
        <v>535638</v>
      </c>
      <c r="I5923" s="319"/>
    </row>
    <row r="5924" spans="3:11">
      <c r="C5924" s="58" t="s">
        <v>1222</v>
      </c>
      <c r="D5924" s="69" t="s">
        <v>1325</v>
      </c>
      <c r="E5924" s="70"/>
      <c r="F5924" s="71"/>
      <c r="G5924" s="95">
        <f>$M$9</f>
        <v>0.1</v>
      </c>
      <c r="H5924" s="64">
        <f>H5923*G5924</f>
        <v>53563.8</v>
      </c>
      <c r="I5924" s="319"/>
    </row>
    <row r="5925" spans="3:11">
      <c r="C5925" s="58" t="s">
        <v>1223</v>
      </c>
      <c r="D5925" s="69" t="s">
        <v>1224</v>
      </c>
      <c r="E5925" s="70"/>
      <c r="F5925" s="70"/>
      <c r="G5925" s="71"/>
      <c r="H5925" s="305">
        <f>SUM(H5923:H5924)</f>
        <v>589201.80000000005</v>
      </c>
      <c r="I5925" s="319"/>
    </row>
    <row r="5927" spans="3:11">
      <c r="C5927" s="53" t="s">
        <v>7087</v>
      </c>
      <c r="D5927" s="366" t="s">
        <v>7088</v>
      </c>
      <c r="E5927" s="315"/>
      <c r="F5927" s="315"/>
      <c r="G5927" s="315"/>
      <c r="H5927" s="315"/>
      <c r="I5927" s="56">
        <f>ROUNDDOWN(H5950,-2)</f>
        <v>252200</v>
      </c>
      <c r="J5927" s="159"/>
      <c r="K5927" s="325"/>
    </row>
    <row r="5928" spans="3:11" ht="27.6">
      <c r="C5928" s="300" t="s">
        <v>1197</v>
      </c>
      <c r="D5928" s="300" t="s">
        <v>1198</v>
      </c>
      <c r="E5928" s="300" t="s">
        <v>1199</v>
      </c>
      <c r="F5928" s="300" t="s">
        <v>1200</v>
      </c>
      <c r="G5928" s="300" t="s">
        <v>1201</v>
      </c>
      <c r="H5928" s="300" t="s">
        <v>1202</v>
      </c>
    </row>
    <row r="5929" spans="3:11">
      <c r="C5929" s="72" t="s">
        <v>1203</v>
      </c>
      <c r="D5929" s="59" t="s">
        <v>1204</v>
      </c>
      <c r="E5929" s="73"/>
      <c r="F5929" s="73"/>
      <c r="G5929" s="73"/>
      <c r="H5929" s="73"/>
    </row>
    <row r="5930" spans="3:11">
      <c r="C5930" s="301">
        <v>1</v>
      </c>
      <c r="D5930" s="59" t="s">
        <v>5</v>
      </c>
      <c r="E5930" s="302" t="s">
        <v>6</v>
      </c>
      <c r="F5930" s="74">
        <v>0.19</v>
      </c>
      <c r="G5930" s="64">
        <f>VLOOKUP(D5930,upahbahan,3,FALSE)</f>
        <v>100000</v>
      </c>
      <c r="H5930" s="64">
        <f t="shared" ref="H5930:H5933" si="600">F5930*G5930</f>
        <v>19000</v>
      </c>
    </row>
    <row r="5931" spans="3:11">
      <c r="C5931" s="301">
        <v>2</v>
      </c>
      <c r="D5931" s="59" t="s">
        <v>17</v>
      </c>
      <c r="E5931" s="302" t="s">
        <v>6</v>
      </c>
      <c r="F5931" s="74">
        <v>0.318</v>
      </c>
      <c r="G5931" s="64">
        <f>VLOOKUP(D5931,upahbahan,3,FALSE)</f>
        <v>145000</v>
      </c>
      <c r="H5931" s="64">
        <f t="shared" si="600"/>
        <v>46110</v>
      </c>
    </row>
    <row r="5932" spans="3:11">
      <c r="C5932" s="301">
        <v>3</v>
      </c>
      <c r="D5932" s="59" t="s">
        <v>1314</v>
      </c>
      <c r="E5932" s="302" t="s">
        <v>6</v>
      </c>
      <c r="F5932" s="74">
        <v>3.2000000000000001E-2</v>
      </c>
      <c r="G5932" s="64">
        <f>VLOOKUP(D5932,upahbahan,3,FALSE)</f>
        <v>175000</v>
      </c>
      <c r="H5932" s="64">
        <f t="shared" si="600"/>
        <v>5600</v>
      </c>
    </row>
    <row r="5933" spans="3:11">
      <c r="C5933" s="301">
        <v>4</v>
      </c>
      <c r="D5933" s="59" t="s">
        <v>19</v>
      </c>
      <c r="E5933" s="302" t="s">
        <v>6</v>
      </c>
      <c r="F5933" s="74">
        <v>1.0999999999999999E-2</v>
      </c>
      <c r="G5933" s="64">
        <f>VLOOKUP(D5933,upahbahan,3,FALSE)</f>
        <v>200000</v>
      </c>
      <c r="H5933" s="64">
        <f t="shared" si="600"/>
        <v>2200</v>
      </c>
    </row>
    <row r="5934" spans="3:11">
      <c r="C5934" s="83" t="s">
        <v>1210</v>
      </c>
      <c r="D5934" s="80"/>
      <c r="E5934" s="80"/>
      <c r="F5934" s="187"/>
      <c r="G5934" s="218"/>
      <c r="H5934" s="64">
        <f>SUM(H5930:H5933)</f>
        <v>72910</v>
      </c>
      <c r="I5934" s="219"/>
    </row>
    <row r="5935" spans="3:11">
      <c r="C5935" s="72" t="s">
        <v>1211</v>
      </c>
      <c r="D5935" s="59" t="s">
        <v>1212</v>
      </c>
      <c r="E5935" s="73"/>
      <c r="F5935" s="205"/>
      <c r="G5935" s="73"/>
      <c r="H5935" s="73"/>
    </row>
    <row r="5936" spans="3:11">
      <c r="C5936" s="72">
        <v>1</v>
      </c>
      <c r="D5936" s="59" t="s">
        <v>900</v>
      </c>
      <c r="E5936" s="170" t="s">
        <v>1304</v>
      </c>
      <c r="F5936" s="171">
        <v>9.9</v>
      </c>
      <c r="G5936" s="64">
        <f t="shared" ref="G5936:G5944" si="601">VLOOKUP(D5936,upahbahan,3,FALSE)</f>
        <v>9300</v>
      </c>
      <c r="H5936" s="64">
        <f t="shared" ref="H5936:H5944" si="602">F5936*G5936</f>
        <v>92070</v>
      </c>
    </row>
    <row r="5937" spans="3:9">
      <c r="C5937" s="72">
        <v>2</v>
      </c>
      <c r="D5937" s="59" t="s">
        <v>3578</v>
      </c>
      <c r="E5937" s="170" t="s">
        <v>1304</v>
      </c>
      <c r="F5937" s="171">
        <v>9.9</v>
      </c>
      <c r="G5937" s="64">
        <f t="shared" si="601"/>
        <v>4000</v>
      </c>
      <c r="H5937" s="64">
        <f t="shared" si="602"/>
        <v>39600</v>
      </c>
    </row>
    <row r="5938" spans="3:9">
      <c r="C5938" s="72">
        <v>3</v>
      </c>
      <c r="D5938" s="59" t="s">
        <v>3576</v>
      </c>
      <c r="E5938" s="170" t="s">
        <v>2188</v>
      </c>
      <c r="F5938" s="171">
        <v>1</v>
      </c>
      <c r="G5938" s="64">
        <f t="shared" si="601"/>
        <v>4000</v>
      </c>
      <c r="H5938" s="64">
        <f t="shared" si="602"/>
        <v>4000</v>
      </c>
    </row>
    <row r="5939" spans="3:9">
      <c r="C5939" s="72">
        <v>4</v>
      </c>
      <c r="D5939" s="59" t="s">
        <v>3577</v>
      </c>
      <c r="E5939" s="170" t="s">
        <v>2188</v>
      </c>
      <c r="F5939" s="171">
        <v>5</v>
      </c>
      <c r="G5939" s="64">
        <f t="shared" si="601"/>
        <v>700</v>
      </c>
      <c r="H5939" s="64">
        <f t="shared" si="602"/>
        <v>3500</v>
      </c>
    </row>
    <row r="5940" spans="3:9">
      <c r="C5940" s="72">
        <v>5</v>
      </c>
      <c r="D5940" s="59" t="s">
        <v>6729</v>
      </c>
      <c r="E5940" s="170" t="s">
        <v>2188</v>
      </c>
      <c r="F5940" s="171">
        <v>10</v>
      </c>
      <c r="G5940" s="64">
        <f t="shared" si="601"/>
        <v>900</v>
      </c>
      <c r="H5940" s="64">
        <f t="shared" si="602"/>
        <v>9000</v>
      </c>
    </row>
    <row r="5941" spans="3:9">
      <c r="C5941" s="72">
        <v>6</v>
      </c>
      <c r="D5941" s="59" t="s">
        <v>6731</v>
      </c>
      <c r="E5941" s="170" t="s">
        <v>2188</v>
      </c>
      <c r="F5941" s="171">
        <v>1</v>
      </c>
      <c r="G5941" s="64">
        <f t="shared" si="601"/>
        <v>5400</v>
      </c>
      <c r="H5941" s="64">
        <f t="shared" si="602"/>
        <v>5400</v>
      </c>
    </row>
    <row r="5942" spans="3:9">
      <c r="C5942" s="72">
        <v>7</v>
      </c>
      <c r="D5942" s="59" t="s">
        <v>3574</v>
      </c>
      <c r="E5942" s="170" t="s">
        <v>1304</v>
      </c>
      <c r="F5942" s="171">
        <v>0.5</v>
      </c>
      <c r="G5942" s="64">
        <f t="shared" si="601"/>
        <v>416</v>
      </c>
      <c r="H5942" s="64">
        <f t="shared" si="602"/>
        <v>208</v>
      </c>
    </row>
    <row r="5943" spans="3:9">
      <c r="C5943" s="72">
        <v>8</v>
      </c>
      <c r="D5943" s="59" t="s">
        <v>3575</v>
      </c>
      <c r="E5943" s="170" t="s">
        <v>2188</v>
      </c>
      <c r="F5943" s="171">
        <v>4</v>
      </c>
      <c r="G5943" s="64">
        <f t="shared" si="601"/>
        <v>580</v>
      </c>
      <c r="H5943" s="64">
        <f t="shared" si="602"/>
        <v>2320</v>
      </c>
    </row>
    <row r="5944" spans="3:9">
      <c r="C5944" s="72">
        <v>9</v>
      </c>
      <c r="D5944" s="59" t="s">
        <v>3581</v>
      </c>
      <c r="E5944" s="170" t="s">
        <v>2188</v>
      </c>
      <c r="F5944" s="171">
        <v>14</v>
      </c>
      <c r="G5944" s="64">
        <f t="shared" si="601"/>
        <v>21.5</v>
      </c>
      <c r="H5944" s="64">
        <f t="shared" si="602"/>
        <v>301</v>
      </c>
    </row>
    <row r="5945" spans="3:9">
      <c r="C5945" s="83" t="s">
        <v>1216</v>
      </c>
      <c r="D5945" s="80"/>
      <c r="E5945" s="80" t="s">
        <v>6958</v>
      </c>
      <c r="F5945" s="80"/>
      <c r="G5945" s="162"/>
      <c r="H5945" s="64">
        <f>SUM(H5935:H5944)</f>
        <v>156399</v>
      </c>
    </row>
    <row r="5946" spans="3:9">
      <c r="C5946" s="72" t="s">
        <v>1217</v>
      </c>
      <c r="D5946" s="59" t="s">
        <v>1218</v>
      </c>
      <c r="E5946" s="73"/>
      <c r="F5946" s="73"/>
      <c r="G5946" s="73"/>
      <c r="H5946" s="73"/>
    </row>
    <row r="5947" spans="3:9">
      <c r="C5947" s="83" t="s">
        <v>1219</v>
      </c>
      <c r="D5947" s="489"/>
      <c r="E5947" s="489"/>
      <c r="F5947" s="489"/>
      <c r="G5947" s="162"/>
      <c r="H5947" s="303">
        <f>SUM(H5946:H5946)</f>
        <v>0</v>
      </c>
    </row>
    <row r="5948" spans="3:9">
      <c r="C5948" s="58" t="s">
        <v>1220</v>
      </c>
      <c r="D5948" s="69" t="s">
        <v>1221</v>
      </c>
      <c r="E5948" s="70"/>
      <c r="F5948" s="70"/>
      <c r="G5948" s="71"/>
      <c r="H5948" s="304">
        <f>H5947+H5945+H5934</f>
        <v>229309</v>
      </c>
      <c r="I5948" s="319"/>
    </row>
    <row r="5949" spans="3:9">
      <c r="C5949" s="58" t="s">
        <v>1222</v>
      </c>
      <c r="D5949" s="69" t="s">
        <v>1325</v>
      </c>
      <c r="E5949" s="70"/>
      <c r="F5949" s="71"/>
      <c r="G5949" s="95">
        <f>$M$9</f>
        <v>0.1</v>
      </c>
      <c r="H5949" s="64">
        <f>H5948*G5949</f>
        <v>22930.9</v>
      </c>
      <c r="I5949" s="319"/>
    </row>
    <row r="5950" spans="3:9">
      <c r="C5950" s="58" t="s">
        <v>1223</v>
      </c>
      <c r="D5950" s="69" t="s">
        <v>1224</v>
      </c>
      <c r="E5950" s="70"/>
      <c r="F5950" s="70"/>
      <c r="G5950" s="71"/>
      <c r="H5950" s="305">
        <f>SUM(H5948:H5949)</f>
        <v>252239.9</v>
      </c>
      <c r="I5950" s="319"/>
    </row>
    <row r="5953" spans="3:11">
      <c r="C5953" s="54" t="s">
        <v>7089</v>
      </c>
      <c r="D5953" s="54" t="s">
        <v>7090</v>
      </c>
    </row>
    <row r="5954" spans="3:11">
      <c r="C5954" s="53" t="s">
        <v>7091</v>
      </c>
      <c r="D5954" s="366" t="s">
        <v>7092</v>
      </c>
      <c r="E5954" s="315"/>
      <c r="F5954" s="315"/>
      <c r="G5954" s="315"/>
      <c r="H5954" s="315"/>
      <c r="I5954" s="56">
        <f>ROUNDDOWN(H5969,-2)</f>
        <v>205300</v>
      </c>
      <c r="J5954" s="159"/>
      <c r="K5954" s="325"/>
    </row>
    <row r="5955" spans="3:11" ht="27.6">
      <c r="C5955" s="300" t="s">
        <v>1197</v>
      </c>
      <c r="D5955" s="300" t="s">
        <v>1198</v>
      </c>
      <c r="E5955" s="300" t="s">
        <v>1199</v>
      </c>
      <c r="F5955" s="300" t="s">
        <v>1200</v>
      </c>
      <c r="G5955" s="300" t="s">
        <v>1201</v>
      </c>
      <c r="H5955" s="300" t="s">
        <v>1202</v>
      </c>
    </row>
    <row r="5956" spans="3:11">
      <c r="C5956" s="72" t="s">
        <v>1203</v>
      </c>
      <c r="D5956" s="59" t="s">
        <v>1204</v>
      </c>
      <c r="E5956" s="73"/>
      <c r="F5956" s="73"/>
      <c r="G5956" s="73"/>
      <c r="H5956" s="73"/>
    </row>
    <row r="5957" spans="3:11">
      <c r="C5957" s="301">
        <v>1</v>
      </c>
      <c r="D5957" s="59" t="s">
        <v>5</v>
      </c>
      <c r="E5957" s="302" t="s">
        <v>6</v>
      </c>
      <c r="F5957" s="74">
        <v>0.129</v>
      </c>
      <c r="G5957" s="64">
        <f>VLOOKUP(D5957,upahbahan,3,FALSE)</f>
        <v>100000</v>
      </c>
      <c r="H5957" s="64">
        <f t="shared" ref="H5957:H5960" si="603">F5957*G5957</f>
        <v>12900</v>
      </c>
    </row>
    <row r="5958" spans="3:11">
      <c r="C5958" s="301">
        <v>2</v>
      </c>
      <c r="D5958" s="59" t="s">
        <v>17</v>
      </c>
      <c r="E5958" s="302" t="s">
        <v>6</v>
      </c>
      <c r="F5958" s="74">
        <v>0.215</v>
      </c>
      <c r="G5958" s="64">
        <f>VLOOKUP(D5958,upahbahan,3,FALSE)</f>
        <v>145000</v>
      </c>
      <c r="H5958" s="64">
        <f t="shared" si="603"/>
        <v>31175</v>
      </c>
    </row>
    <row r="5959" spans="3:11">
      <c r="C5959" s="301">
        <v>3</v>
      </c>
      <c r="D5959" s="59" t="s">
        <v>1314</v>
      </c>
      <c r="E5959" s="302" t="s">
        <v>6</v>
      </c>
      <c r="F5959" s="74">
        <v>2.1000000000000001E-2</v>
      </c>
      <c r="G5959" s="64">
        <f>VLOOKUP(D5959,upahbahan,3,FALSE)</f>
        <v>175000</v>
      </c>
      <c r="H5959" s="64">
        <f t="shared" si="603"/>
        <v>3675.0000000000005</v>
      </c>
    </row>
    <row r="5960" spans="3:11">
      <c r="C5960" s="301">
        <v>4</v>
      </c>
      <c r="D5960" s="59" t="s">
        <v>19</v>
      </c>
      <c r="E5960" s="302" t="s">
        <v>6</v>
      </c>
      <c r="F5960" s="74">
        <v>7.0000000000000001E-3</v>
      </c>
      <c r="G5960" s="64">
        <f>VLOOKUP(D5960,upahbahan,3,FALSE)</f>
        <v>200000</v>
      </c>
      <c r="H5960" s="64">
        <f t="shared" si="603"/>
        <v>1400</v>
      </c>
    </row>
    <row r="5961" spans="3:11">
      <c r="C5961" s="83" t="s">
        <v>1210</v>
      </c>
      <c r="D5961" s="80"/>
      <c r="E5961" s="80"/>
      <c r="F5961" s="187"/>
      <c r="G5961" s="218"/>
      <c r="H5961" s="64">
        <f>SUM(H5957:H5960)</f>
        <v>49150</v>
      </c>
      <c r="I5961" s="219"/>
    </row>
    <row r="5962" spans="3:11">
      <c r="C5962" s="72" t="s">
        <v>1211</v>
      </c>
      <c r="D5962" s="59" t="s">
        <v>1212</v>
      </c>
      <c r="E5962" s="73"/>
      <c r="F5962" s="205"/>
      <c r="G5962" s="73"/>
      <c r="H5962" s="73"/>
    </row>
    <row r="5963" spans="3:11">
      <c r="C5963" s="72">
        <v>1</v>
      </c>
      <c r="D5963" s="59" t="s">
        <v>7093</v>
      </c>
      <c r="E5963" s="170" t="s">
        <v>3216</v>
      </c>
      <c r="F5963" s="171">
        <v>1.1000000000000001</v>
      </c>
      <c r="G5963" s="64">
        <f>VLOOKUP(D5963,upahbahan,3,FALSE)</f>
        <v>125000</v>
      </c>
      <c r="H5963" s="64">
        <f t="shared" ref="H5963" si="604">F5963*G5963</f>
        <v>137500</v>
      </c>
    </row>
    <row r="5964" spans="3:11">
      <c r="C5964" s="83" t="s">
        <v>1216</v>
      </c>
      <c r="D5964" s="80"/>
      <c r="E5964" s="80" t="s">
        <v>6958</v>
      </c>
      <c r="F5964" s="80"/>
      <c r="G5964" s="162"/>
      <c r="H5964" s="64">
        <f>SUM(H5962:H5963)</f>
        <v>137500</v>
      </c>
    </row>
    <row r="5965" spans="3:11">
      <c r="C5965" s="72" t="s">
        <v>1217</v>
      </c>
      <c r="D5965" s="59" t="s">
        <v>1218</v>
      </c>
      <c r="E5965" s="73"/>
      <c r="F5965" s="73"/>
      <c r="G5965" s="73"/>
      <c r="H5965" s="73"/>
    </row>
    <row r="5966" spans="3:11">
      <c r="C5966" s="83" t="s">
        <v>1219</v>
      </c>
      <c r="D5966" s="489"/>
      <c r="E5966" s="489"/>
      <c r="F5966" s="489"/>
      <c r="G5966" s="162"/>
      <c r="H5966" s="303">
        <f>SUM(H5965:H5965)</f>
        <v>0</v>
      </c>
    </row>
    <row r="5967" spans="3:11">
      <c r="C5967" s="58" t="s">
        <v>1220</v>
      </c>
      <c r="D5967" s="69" t="s">
        <v>1221</v>
      </c>
      <c r="E5967" s="70"/>
      <c r="F5967" s="70"/>
      <c r="G5967" s="71"/>
      <c r="H5967" s="304">
        <f>H5966+H5964+H5961</f>
        <v>186650</v>
      </c>
      <c r="I5967" s="319"/>
    </row>
    <row r="5968" spans="3:11">
      <c r="C5968" s="58" t="s">
        <v>1222</v>
      </c>
      <c r="D5968" s="69" t="s">
        <v>1325</v>
      </c>
      <c r="E5968" s="70"/>
      <c r="F5968" s="71"/>
      <c r="G5968" s="95">
        <f>$M$9</f>
        <v>0.1</v>
      </c>
      <c r="H5968" s="64">
        <f>H5967*G5968</f>
        <v>18665</v>
      </c>
      <c r="I5968" s="319"/>
    </row>
    <row r="5969" spans="3:11">
      <c r="C5969" s="58" t="s">
        <v>1223</v>
      </c>
      <c r="D5969" s="69" t="s">
        <v>1224</v>
      </c>
      <c r="E5969" s="70"/>
      <c r="F5969" s="70"/>
      <c r="G5969" s="71"/>
      <c r="H5969" s="305">
        <f>SUM(H5967:H5968)</f>
        <v>205315</v>
      </c>
      <c r="I5969" s="319"/>
    </row>
    <row r="5971" spans="3:11">
      <c r="C5971" s="53" t="s">
        <v>7094</v>
      </c>
      <c r="D5971" s="366" t="s">
        <v>7095</v>
      </c>
      <c r="E5971" s="315"/>
      <c r="F5971" s="315"/>
      <c r="G5971" s="315"/>
      <c r="H5971" s="315"/>
      <c r="I5971" s="56">
        <f>ROUNDDOWN(H5986,-2)</f>
        <v>235500</v>
      </c>
      <c r="J5971" s="159"/>
      <c r="K5971" s="325"/>
    </row>
    <row r="5972" spans="3:11" ht="27.6">
      <c r="C5972" s="300" t="s">
        <v>1197</v>
      </c>
      <c r="D5972" s="300" t="s">
        <v>1198</v>
      </c>
      <c r="E5972" s="300" t="s">
        <v>1199</v>
      </c>
      <c r="F5972" s="300" t="s">
        <v>1200</v>
      </c>
      <c r="G5972" s="300" t="s">
        <v>1201</v>
      </c>
      <c r="H5972" s="300" t="s">
        <v>1202</v>
      </c>
    </row>
    <row r="5973" spans="3:11">
      <c r="C5973" s="72" t="s">
        <v>1203</v>
      </c>
      <c r="D5973" s="59" t="s">
        <v>1204</v>
      </c>
      <c r="E5973" s="73"/>
      <c r="F5973" s="73"/>
      <c r="G5973" s="73"/>
      <c r="H5973" s="73"/>
    </row>
    <row r="5974" spans="3:11">
      <c r="C5974" s="301">
        <v>1</v>
      </c>
      <c r="D5974" s="59" t="s">
        <v>5</v>
      </c>
      <c r="E5974" s="302" t="s">
        <v>6</v>
      </c>
      <c r="F5974" s="74">
        <v>0.129</v>
      </c>
      <c r="G5974" s="64">
        <f>VLOOKUP(D5974,upahbahan,3,FALSE)</f>
        <v>100000</v>
      </c>
      <c r="H5974" s="64">
        <f t="shared" ref="H5974:H5977" si="605">F5974*G5974</f>
        <v>12900</v>
      </c>
    </row>
    <row r="5975" spans="3:11">
      <c r="C5975" s="301">
        <v>2</v>
      </c>
      <c r="D5975" s="59" t="s">
        <v>17</v>
      </c>
      <c r="E5975" s="302" t="s">
        <v>6</v>
      </c>
      <c r="F5975" s="74">
        <v>0.215</v>
      </c>
      <c r="G5975" s="64">
        <f>VLOOKUP(D5975,upahbahan,3,FALSE)</f>
        <v>145000</v>
      </c>
      <c r="H5975" s="64">
        <f t="shared" si="605"/>
        <v>31175</v>
      </c>
    </row>
    <row r="5976" spans="3:11">
      <c r="C5976" s="301">
        <v>3</v>
      </c>
      <c r="D5976" s="59" t="s">
        <v>1314</v>
      </c>
      <c r="E5976" s="302" t="s">
        <v>6</v>
      </c>
      <c r="F5976" s="74">
        <v>2.1000000000000001E-2</v>
      </c>
      <c r="G5976" s="64">
        <f>VLOOKUP(D5976,upahbahan,3,FALSE)</f>
        <v>175000</v>
      </c>
      <c r="H5976" s="64">
        <f t="shared" si="605"/>
        <v>3675.0000000000005</v>
      </c>
    </row>
    <row r="5977" spans="3:11">
      <c r="C5977" s="301">
        <v>4</v>
      </c>
      <c r="D5977" s="59" t="s">
        <v>19</v>
      </c>
      <c r="E5977" s="302" t="s">
        <v>6</v>
      </c>
      <c r="F5977" s="74">
        <v>7.0000000000000001E-3</v>
      </c>
      <c r="G5977" s="64">
        <f>VLOOKUP(D5977,upahbahan,3,FALSE)</f>
        <v>200000</v>
      </c>
      <c r="H5977" s="64">
        <f t="shared" si="605"/>
        <v>1400</v>
      </c>
    </row>
    <row r="5978" spans="3:11">
      <c r="C5978" s="83" t="s">
        <v>1210</v>
      </c>
      <c r="D5978" s="80"/>
      <c r="E5978" s="80"/>
      <c r="F5978" s="187"/>
      <c r="G5978" s="218"/>
      <c r="H5978" s="64">
        <f>SUM(H5974:H5977)</f>
        <v>49150</v>
      </c>
      <c r="I5978" s="219"/>
    </row>
    <row r="5979" spans="3:11">
      <c r="C5979" s="72" t="s">
        <v>1211</v>
      </c>
      <c r="D5979" s="59" t="s">
        <v>1212</v>
      </c>
      <c r="E5979" s="73"/>
      <c r="F5979" s="205"/>
      <c r="G5979" s="73"/>
      <c r="H5979" s="73"/>
    </row>
    <row r="5980" spans="3:11">
      <c r="C5980" s="72">
        <v>1</v>
      </c>
      <c r="D5980" s="59" t="s">
        <v>7096</v>
      </c>
      <c r="E5980" s="170" t="s">
        <v>3216</v>
      </c>
      <c r="F5980" s="171">
        <v>1.1000000000000001</v>
      </c>
      <c r="G5980" s="64">
        <f>VLOOKUP(D5980,upahbahan,3,FALSE)</f>
        <v>150000</v>
      </c>
      <c r="H5980" s="64">
        <f t="shared" ref="H5980" si="606">F5980*G5980</f>
        <v>165000</v>
      </c>
    </row>
    <row r="5981" spans="3:11">
      <c r="C5981" s="83" t="s">
        <v>1216</v>
      </c>
      <c r="D5981" s="80"/>
      <c r="E5981" s="80" t="s">
        <v>6958</v>
      </c>
      <c r="F5981" s="80"/>
      <c r="G5981" s="162"/>
      <c r="H5981" s="64">
        <f>SUM(H5979:H5980)</f>
        <v>165000</v>
      </c>
    </row>
    <row r="5982" spans="3:11">
      <c r="C5982" s="72" t="s">
        <v>1217</v>
      </c>
      <c r="D5982" s="59" t="s">
        <v>1218</v>
      </c>
      <c r="E5982" s="73"/>
      <c r="F5982" s="73"/>
      <c r="G5982" s="73"/>
      <c r="H5982" s="73"/>
    </row>
    <row r="5983" spans="3:11">
      <c r="C5983" s="83" t="s">
        <v>1219</v>
      </c>
      <c r="D5983" s="489"/>
      <c r="E5983" s="489"/>
      <c r="F5983" s="489"/>
      <c r="G5983" s="162"/>
      <c r="H5983" s="303">
        <f>SUM(H5982:H5982)</f>
        <v>0</v>
      </c>
    </row>
    <row r="5984" spans="3:11">
      <c r="C5984" s="58" t="s">
        <v>1220</v>
      </c>
      <c r="D5984" s="69" t="s">
        <v>1221</v>
      </c>
      <c r="E5984" s="70"/>
      <c r="F5984" s="70"/>
      <c r="G5984" s="71"/>
      <c r="H5984" s="304">
        <f>H5983+H5981+H5978</f>
        <v>214150</v>
      </c>
      <c r="I5984" s="319"/>
    </row>
    <row r="5985" spans="3:11">
      <c r="C5985" s="58" t="s">
        <v>1222</v>
      </c>
      <c r="D5985" s="69" t="s">
        <v>1325</v>
      </c>
      <c r="E5985" s="70"/>
      <c r="F5985" s="71"/>
      <c r="G5985" s="95">
        <f>$M$9</f>
        <v>0.1</v>
      </c>
      <c r="H5985" s="64">
        <f>H5984*G5985</f>
        <v>21415</v>
      </c>
      <c r="I5985" s="319"/>
    </row>
    <row r="5986" spans="3:11">
      <c r="C5986" s="58" t="s">
        <v>1223</v>
      </c>
      <c r="D5986" s="69" t="s">
        <v>1224</v>
      </c>
      <c r="E5986" s="70"/>
      <c r="F5986" s="70"/>
      <c r="G5986" s="71"/>
      <c r="H5986" s="305">
        <f>SUM(H5984:H5985)</f>
        <v>235565</v>
      </c>
      <c r="I5986" s="319"/>
    </row>
    <row r="5988" spans="3:11">
      <c r="C5988" s="53" t="s">
        <v>7097</v>
      </c>
      <c r="D5988" s="366" t="s">
        <v>7098</v>
      </c>
      <c r="E5988" s="315"/>
      <c r="F5988" s="315"/>
      <c r="G5988" s="315"/>
      <c r="H5988" s="315"/>
      <c r="I5988" s="56">
        <f>ROUNDDOWN(H6003,-2)</f>
        <v>1475300</v>
      </c>
      <c r="J5988" s="159"/>
      <c r="K5988" s="325"/>
    </row>
    <row r="5989" spans="3:11" ht="27.6">
      <c r="C5989" s="300" t="s">
        <v>1197</v>
      </c>
      <c r="D5989" s="300" t="s">
        <v>1198</v>
      </c>
      <c r="E5989" s="300" t="s">
        <v>1199</v>
      </c>
      <c r="F5989" s="300" t="s">
        <v>1200</v>
      </c>
      <c r="G5989" s="300" t="s">
        <v>1201</v>
      </c>
      <c r="H5989" s="300" t="s">
        <v>1202</v>
      </c>
    </row>
    <row r="5990" spans="3:11">
      <c r="C5990" s="72" t="s">
        <v>1203</v>
      </c>
      <c r="D5990" s="59" t="s">
        <v>1204</v>
      </c>
      <c r="E5990" s="73"/>
      <c r="F5990" s="73"/>
      <c r="G5990" s="73"/>
      <c r="H5990" s="73"/>
    </row>
    <row r="5991" spans="3:11">
      <c r="C5991" s="301">
        <v>1</v>
      </c>
      <c r="D5991" s="59" t="s">
        <v>5</v>
      </c>
      <c r="E5991" s="302" t="s">
        <v>6</v>
      </c>
      <c r="F5991" s="74">
        <v>0.76200000000000001</v>
      </c>
      <c r="G5991" s="64">
        <f>VLOOKUP(D5991,upahbahan,3,FALSE)</f>
        <v>100000</v>
      </c>
      <c r="H5991" s="64">
        <f t="shared" ref="H5991:H5994" si="607">F5991*G5991</f>
        <v>76200</v>
      </c>
    </row>
    <row r="5992" spans="3:11">
      <c r="C5992" s="301">
        <v>2</v>
      </c>
      <c r="D5992" s="59" t="s">
        <v>17</v>
      </c>
      <c r="E5992" s="302" t="s">
        <v>6</v>
      </c>
      <c r="F5992" s="74">
        <v>1.272</v>
      </c>
      <c r="G5992" s="64">
        <f>VLOOKUP(D5992,upahbahan,3,FALSE)</f>
        <v>145000</v>
      </c>
      <c r="H5992" s="64">
        <f t="shared" si="607"/>
        <v>184440</v>
      </c>
    </row>
    <row r="5993" spans="3:11">
      <c r="C5993" s="301">
        <v>3</v>
      </c>
      <c r="D5993" s="59" t="s">
        <v>1314</v>
      </c>
      <c r="E5993" s="302" t="s">
        <v>6</v>
      </c>
      <c r="F5993" s="74">
        <v>0.127</v>
      </c>
      <c r="G5993" s="64">
        <f>VLOOKUP(D5993,upahbahan,3,FALSE)</f>
        <v>175000</v>
      </c>
      <c r="H5993" s="64">
        <f t="shared" si="607"/>
        <v>22225</v>
      </c>
    </row>
    <row r="5994" spans="3:11">
      <c r="C5994" s="301">
        <v>4</v>
      </c>
      <c r="D5994" s="59" t="s">
        <v>19</v>
      </c>
      <c r="E5994" s="302" t="s">
        <v>6</v>
      </c>
      <c r="F5994" s="74">
        <v>4.2000000000000003E-2</v>
      </c>
      <c r="G5994" s="64">
        <f>VLOOKUP(D5994,upahbahan,3,FALSE)</f>
        <v>200000</v>
      </c>
      <c r="H5994" s="64">
        <f t="shared" si="607"/>
        <v>8400</v>
      </c>
    </row>
    <row r="5995" spans="3:11">
      <c r="C5995" s="83" t="s">
        <v>1210</v>
      </c>
      <c r="D5995" s="80"/>
      <c r="E5995" s="80"/>
      <c r="F5995" s="187"/>
      <c r="G5995" s="218"/>
      <c r="H5995" s="64">
        <f>SUM(H5991:H5994)</f>
        <v>291265</v>
      </c>
      <c r="I5995" s="219"/>
    </row>
    <row r="5996" spans="3:11">
      <c r="C5996" s="72" t="s">
        <v>1211</v>
      </c>
      <c r="D5996" s="59" t="s">
        <v>1212</v>
      </c>
      <c r="E5996" s="73"/>
      <c r="F5996" s="205"/>
      <c r="G5996" s="73"/>
      <c r="H5996" s="73"/>
    </row>
    <row r="5997" spans="3:11" ht="27.6">
      <c r="C5997" s="72">
        <v>1</v>
      </c>
      <c r="D5997" s="59" t="s">
        <v>7099</v>
      </c>
      <c r="E5997" s="170" t="s">
        <v>3216</v>
      </c>
      <c r="F5997" s="171">
        <v>1.05</v>
      </c>
      <c r="G5997" s="64">
        <f>VLOOKUP(D5997,upahbahan,3,FALSE)</f>
        <v>1000000</v>
      </c>
      <c r="H5997" s="64">
        <f t="shared" ref="H5997" si="608">F5997*G5997</f>
        <v>1050000</v>
      </c>
    </row>
    <row r="5998" spans="3:11">
      <c r="C5998" s="83" t="s">
        <v>1216</v>
      </c>
      <c r="D5998" s="80"/>
      <c r="E5998" s="80" t="s">
        <v>6958</v>
      </c>
      <c r="F5998" s="80"/>
      <c r="G5998" s="162"/>
      <c r="H5998" s="64">
        <f>SUM(H5996:H5997)</f>
        <v>1050000</v>
      </c>
    </row>
    <row r="5999" spans="3:11">
      <c r="C5999" s="72" t="s">
        <v>1217</v>
      </c>
      <c r="D5999" s="59" t="s">
        <v>1218</v>
      </c>
      <c r="E5999" s="73"/>
      <c r="F5999" s="73"/>
      <c r="G5999" s="73"/>
      <c r="H5999" s="73"/>
    </row>
    <row r="6000" spans="3:11">
      <c r="C6000" s="83" t="s">
        <v>1219</v>
      </c>
      <c r="D6000" s="489"/>
      <c r="E6000" s="489"/>
      <c r="F6000" s="489"/>
      <c r="G6000" s="162"/>
      <c r="H6000" s="303">
        <f>SUM(H5999:H5999)</f>
        <v>0</v>
      </c>
    </row>
    <row r="6001" spans="3:11">
      <c r="C6001" s="58" t="s">
        <v>1220</v>
      </c>
      <c r="D6001" s="69" t="s">
        <v>1221</v>
      </c>
      <c r="E6001" s="70"/>
      <c r="F6001" s="70"/>
      <c r="G6001" s="71"/>
      <c r="H6001" s="304">
        <f>H6000+H5998+H5995</f>
        <v>1341265</v>
      </c>
      <c r="I6001" s="319"/>
    </row>
    <row r="6002" spans="3:11">
      <c r="C6002" s="58" t="s">
        <v>1222</v>
      </c>
      <c r="D6002" s="69" t="s">
        <v>1325</v>
      </c>
      <c r="E6002" s="70"/>
      <c r="F6002" s="71"/>
      <c r="G6002" s="95">
        <f>$M$9</f>
        <v>0.1</v>
      </c>
      <c r="H6002" s="64">
        <f>H6001*G6002</f>
        <v>134126.5</v>
      </c>
      <c r="I6002" s="319"/>
    </row>
    <row r="6003" spans="3:11">
      <c r="C6003" s="58" t="s">
        <v>1223</v>
      </c>
      <c r="D6003" s="69" t="s">
        <v>1224</v>
      </c>
      <c r="E6003" s="70"/>
      <c r="F6003" s="70"/>
      <c r="G6003" s="71"/>
      <c r="H6003" s="305">
        <f>SUM(H6001:H6002)</f>
        <v>1475391.5</v>
      </c>
      <c r="I6003" s="319"/>
    </row>
    <row r="6005" spans="3:11">
      <c r="C6005" s="53" t="s">
        <v>7100</v>
      </c>
      <c r="D6005" s="366" t="s">
        <v>7101</v>
      </c>
      <c r="E6005" s="315"/>
      <c r="F6005" s="315"/>
      <c r="G6005" s="315"/>
      <c r="H6005" s="315"/>
      <c r="I6005" s="56">
        <f>ROUNDDOWN(H6020,-2)</f>
        <v>1218200</v>
      </c>
      <c r="J6005" s="159"/>
      <c r="K6005" s="325"/>
    </row>
    <row r="6006" spans="3:11" ht="27.6">
      <c r="C6006" s="300" t="s">
        <v>1197</v>
      </c>
      <c r="D6006" s="300" t="s">
        <v>1198</v>
      </c>
      <c r="E6006" s="300" t="s">
        <v>1199</v>
      </c>
      <c r="F6006" s="300" t="s">
        <v>1200</v>
      </c>
      <c r="G6006" s="300" t="s">
        <v>1201</v>
      </c>
      <c r="H6006" s="300" t="s">
        <v>1202</v>
      </c>
    </row>
    <row r="6007" spans="3:11">
      <c r="C6007" s="72" t="s">
        <v>1203</v>
      </c>
      <c r="D6007" s="59" t="s">
        <v>1204</v>
      </c>
      <c r="E6007" s="73"/>
      <c r="F6007" s="73"/>
      <c r="G6007" s="73"/>
      <c r="H6007" s="73"/>
    </row>
    <row r="6008" spans="3:11">
      <c r="C6008" s="301">
        <v>1</v>
      </c>
      <c r="D6008" s="59" t="s">
        <v>5</v>
      </c>
      <c r="E6008" s="302" t="s">
        <v>6</v>
      </c>
      <c r="F6008" s="74">
        <v>0.50700000000000001</v>
      </c>
      <c r="G6008" s="64">
        <f>VLOOKUP(D6008,upahbahan,3,FALSE)</f>
        <v>100000</v>
      </c>
      <c r="H6008" s="64">
        <f t="shared" ref="H6008:H6011" si="609">F6008*G6008</f>
        <v>50700</v>
      </c>
    </row>
    <row r="6009" spans="3:11">
      <c r="C6009" s="301">
        <v>2</v>
      </c>
      <c r="D6009" s="59" t="s">
        <v>17</v>
      </c>
      <c r="E6009" s="302" t="s">
        <v>6</v>
      </c>
      <c r="F6009" s="74">
        <v>0.84699999999999998</v>
      </c>
      <c r="G6009" s="64">
        <f>VLOOKUP(D6009,upahbahan,3,FALSE)</f>
        <v>145000</v>
      </c>
      <c r="H6009" s="64">
        <f t="shared" si="609"/>
        <v>122815</v>
      </c>
    </row>
    <row r="6010" spans="3:11">
      <c r="C6010" s="301">
        <v>3</v>
      </c>
      <c r="D6010" s="59" t="s">
        <v>1314</v>
      </c>
      <c r="E6010" s="302" t="s">
        <v>6</v>
      </c>
      <c r="F6010" s="74">
        <v>8.5000000000000006E-2</v>
      </c>
      <c r="G6010" s="64">
        <f>VLOOKUP(D6010,upahbahan,3,FALSE)</f>
        <v>175000</v>
      </c>
      <c r="H6010" s="64">
        <f t="shared" si="609"/>
        <v>14875.000000000002</v>
      </c>
    </row>
    <row r="6011" spans="3:11">
      <c r="C6011" s="301">
        <v>4</v>
      </c>
      <c r="D6011" s="59" t="s">
        <v>19</v>
      </c>
      <c r="E6011" s="302" t="s">
        <v>6</v>
      </c>
      <c r="F6011" s="74">
        <v>2.8000000000000001E-2</v>
      </c>
      <c r="G6011" s="64">
        <f>VLOOKUP(D6011,upahbahan,3,FALSE)</f>
        <v>200000</v>
      </c>
      <c r="H6011" s="64">
        <f t="shared" si="609"/>
        <v>5600</v>
      </c>
    </row>
    <row r="6012" spans="3:11">
      <c r="C6012" s="83" t="s">
        <v>1210</v>
      </c>
      <c r="D6012" s="80"/>
      <c r="E6012" s="80"/>
      <c r="F6012" s="187"/>
      <c r="G6012" s="218"/>
      <c r="H6012" s="64">
        <f>SUM(H6008:H6011)</f>
        <v>193990</v>
      </c>
      <c r="I6012" s="219"/>
    </row>
    <row r="6013" spans="3:11">
      <c r="C6013" s="72" t="s">
        <v>1211</v>
      </c>
      <c r="D6013" s="59" t="s">
        <v>1212</v>
      </c>
      <c r="E6013" s="73"/>
      <c r="F6013" s="205"/>
      <c r="G6013" s="73"/>
      <c r="H6013" s="73"/>
    </row>
    <row r="6014" spans="3:11" ht="27.6">
      <c r="C6014" s="72">
        <v>1</v>
      </c>
      <c r="D6014" s="59" t="s">
        <v>7102</v>
      </c>
      <c r="E6014" s="170" t="s">
        <v>3216</v>
      </c>
      <c r="F6014" s="171">
        <v>1.05</v>
      </c>
      <c r="G6014" s="64">
        <f>VLOOKUP(D6014,upahbahan,3,FALSE)</f>
        <v>870000</v>
      </c>
      <c r="H6014" s="64">
        <f t="shared" ref="H6014" si="610">F6014*G6014</f>
        <v>913500</v>
      </c>
    </row>
    <row r="6015" spans="3:11">
      <c r="C6015" s="83" t="s">
        <v>1216</v>
      </c>
      <c r="D6015" s="80"/>
      <c r="E6015" s="80" t="s">
        <v>6958</v>
      </c>
      <c r="F6015" s="80"/>
      <c r="G6015" s="162"/>
      <c r="H6015" s="64">
        <f>SUM(H6013:H6014)</f>
        <v>913500</v>
      </c>
    </row>
    <row r="6016" spans="3:11">
      <c r="C6016" s="72" t="s">
        <v>1217</v>
      </c>
      <c r="D6016" s="59" t="s">
        <v>1218</v>
      </c>
      <c r="E6016" s="73"/>
      <c r="F6016" s="73"/>
      <c r="G6016" s="73"/>
      <c r="H6016" s="73"/>
    </row>
    <row r="6017" spans="3:11">
      <c r="C6017" s="83" t="s">
        <v>1219</v>
      </c>
      <c r="D6017" s="489"/>
      <c r="E6017" s="489"/>
      <c r="F6017" s="489"/>
      <c r="G6017" s="162"/>
      <c r="H6017" s="303">
        <f>SUM(H6016:H6016)</f>
        <v>0</v>
      </c>
    </row>
    <row r="6018" spans="3:11">
      <c r="C6018" s="58" t="s">
        <v>1220</v>
      </c>
      <c r="D6018" s="69" t="s">
        <v>1221</v>
      </c>
      <c r="E6018" s="70"/>
      <c r="F6018" s="70"/>
      <c r="G6018" s="71"/>
      <c r="H6018" s="304">
        <f>H6017+H6015+H6012</f>
        <v>1107490</v>
      </c>
      <c r="I6018" s="319"/>
    </row>
    <row r="6019" spans="3:11">
      <c r="C6019" s="58" t="s">
        <v>1222</v>
      </c>
      <c r="D6019" s="69" t="s">
        <v>1325</v>
      </c>
      <c r="E6019" s="70"/>
      <c r="F6019" s="71"/>
      <c r="G6019" s="95">
        <f>$M$9</f>
        <v>0.1</v>
      </c>
      <c r="H6019" s="64">
        <f>H6018*G6019</f>
        <v>110749</v>
      </c>
      <c r="I6019" s="319"/>
    </row>
    <row r="6020" spans="3:11">
      <c r="C6020" s="58" t="s">
        <v>1223</v>
      </c>
      <c r="D6020" s="69" t="s">
        <v>1224</v>
      </c>
      <c r="E6020" s="70"/>
      <c r="F6020" s="70"/>
      <c r="G6020" s="71"/>
      <c r="H6020" s="305">
        <f>SUM(H6018:H6019)</f>
        <v>1218239</v>
      </c>
      <c r="I6020" s="319"/>
    </row>
    <row r="6023" spans="3:11">
      <c r="C6023" s="53" t="s">
        <v>7103</v>
      </c>
      <c r="D6023" s="366" t="s">
        <v>7104</v>
      </c>
      <c r="E6023" s="315"/>
      <c r="F6023" s="315"/>
      <c r="G6023" s="315"/>
      <c r="H6023" s="315"/>
      <c r="I6023" s="56">
        <f>ROUNDDOWN(H6038,-2)</f>
        <v>342800</v>
      </c>
      <c r="J6023" s="159"/>
      <c r="K6023" s="325"/>
    </row>
    <row r="6024" spans="3:11" ht="27.6">
      <c r="C6024" s="300" t="s">
        <v>1197</v>
      </c>
      <c r="D6024" s="300" t="s">
        <v>1198</v>
      </c>
      <c r="E6024" s="300" t="s">
        <v>1199</v>
      </c>
      <c r="F6024" s="300" t="s">
        <v>1200</v>
      </c>
      <c r="G6024" s="300" t="s">
        <v>1201</v>
      </c>
      <c r="H6024" s="300" t="s">
        <v>1202</v>
      </c>
    </row>
    <row r="6025" spans="3:11">
      <c r="C6025" s="72" t="s">
        <v>1203</v>
      </c>
      <c r="D6025" s="59" t="s">
        <v>1204</v>
      </c>
      <c r="E6025" s="73"/>
      <c r="F6025" s="73"/>
      <c r="G6025" s="73"/>
      <c r="H6025" s="73"/>
    </row>
    <row r="6026" spans="3:11">
      <c r="C6026" s="301">
        <v>1</v>
      </c>
      <c r="D6026" s="59" t="s">
        <v>5</v>
      </c>
      <c r="E6026" s="302" t="s">
        <v>6</v>
      </c>
      <c r="F6026" s="74">
        <v>0.129</v>
      </c>
      <c r="G6026" s="64">
        <f>VLOOKUP(D6026,upahbahan,3,FALSE)</f>
        <v>100000</v>
      </c>
      <c r="H6026" s="64">
        <f t="shared" ref="H6026:H6029" si="611">F6026*G6026</f>
        <v>12900</v>
      </c>
    </row>
    <row r="6027" spans="3:11">
      <c r="C6027" s="301">
        <v>2</v>
      </c>
      <c r="D6027" s="59" t="s">
        <v>17</v>
      </c>
      <c r="E6027" s="302" t="s">
        <v>6</v>
      </c>
      <c r="F6027" s="74">
        <v>0.215</v>
      </c>
      <c r="G6027" s="64">
        <f>VLOOKUP(D6027,upahbahan,3,FALSE)</f>
        <v>145000</v>
      </c>
      <c r="H6027" s="64">
        <f t="shared" si="611"/>
        <v>31175</v>
      </c>
    </row>
    <row r="6028" spans="3:11">
      <c r="C6028" s="301">
        <v>3</v>
      </c>
      <c r="D6028" s="59" t="s">
        <v>1314</v>
      </c>
      <c r="E6028" s="302" t="s">
        <v>6</v>
      </c>
      <c r="F6028" s="74">
        <v>2.1000000000000001E-2</v>
      </c>
      <c r="G6028" s="64">
        <f>VLOOKUP(D6028,upahbahan,3,FALSE)</f>
        <v>175000</v>
      </c>
      <c r="H6028" s="64">
        <f t="shared" si="611"/>
        <v>3675.0000000000005</v>
      </c>
    </row>
    <row r="6029" spans="3:11">
      <c r="C6029" s="301">
        <v>4</v>
      </c>
      <c r="D6029" s="59" t="s">
        <v>19</v>
      </c>
      <c r="E6029" s="302" t="s">
        <v>6</v>
      </c>
      <c r="F6029" s="74">
        <v>7.0000000000000001E-3</v>
      </c>
      <c r="G6029" s="64">
        <f>VLOOKUP(D6029,upahbahan,3,FALSE)</f>
        <v>200000</v>
      </c>
      <c r="H6029" s="64">
        <f t="shared" si="611"/>
        <v>1400</v>
      </c>
    </row>
    <row r="6030" spans="3:11">
      <c r="C6030" s="83" t="s">
        <v>1210</v>
      </c>
      <c r="D6030" s="80"/>
      <c r="E6030" s="80"/>
      <c r="F6030" s="187"/>
      <c r="G6030" s="218"/>
      <c r="H6030" s="64">
        <f>SUM(H6026:H6029)</f>
        <v>49150</v>
      </c>
      <c r="I6030" s="219"/>
    </row>
    <row r="6031" spans="3:11">
      <c r="C6031" s="72" t="s">
        <v>1211</v>
      </c>
      <c r="D6031" s="59" t="s">
        <v>1212</v>
      </c>
      <c r="E6031" s="73"/>
      <c r="F6031" s="205"/>
      <c r="G6031" s="73"/>
      <c r="H6031" s="73"/>
    </row>
    <row r="6032" spans="3:11">
      <c r="C6032" s="72">
        <v>1</v>
      </c>
      <c r="D6032" s="59" t="s">
        <v>7105</v>
      </c>
      <c r="E6032" s="170" t="s">
        <v>3216</v>
      </c>
      <c r="F6032" s="171">
        <v>1.05</v>
      </c>
      <c r="G6032" s="64">
        <f>VLOOKUP(D6032,upahbahan,3,FALSE)</f>
        <v>250000</v>
      </c>
      <c r="H6032" s="64">
        <f t="shared" ref="H6032" si="612">F6032*G6032</f>
        <v>262500</v>
      </c>
    </row>
    <row r="6033" spans="3:11">
      <c r="C6033" s="83" t="s">
        <v>1216</v>
      </c>
      <c r="D6033" s="80"/>
      <c r="E6033" s="80" t="s">
        <v>6958</v>
      </c>
      <c r="F6033" s="80"/>
      <c r="G6033" s="162"/>
      <c r="H6033" s="64">
        <f>SUM(H6031:H6032)</f>
        <v>262500</v>
      </c>
    </row>
    <row r="6034" spans="3:11">
      <c r="C6034" s="72" t="s">
        <v>1217</v>
      </c>
      <c r="D6034" s="59" t="s">
        <v>1218</v>
      </c>
      <c r="E6034" s="73"/>
      <c r="F6034" s="73"/>
      <c r="G6034" s="73"/>
      <c r="H6034" s="73"/>
    </row>
    <row r="6035" spans="3:11">
      <c r="C6035" s="83" t="s">
        <v>1219</v>
      </c>
      <c r="D6035" s="489"/>
      <c r="E6035" s="489"/>
      <c r="F6035" s="489"/>
      <c r="G6035" s="162"/>
      <c r="H6035" s="303">
        <f>SUM(H6034:H6034)</f>
        <v>0</v>
      </c>
    </row>
    <row r="6036" spans="3:11">
      <c r="C6036" s="58" t="s">
        <v>1220</v>
      </c>
      <c r="D6036" s="69" t="s">
        <v>1221</v>
      </c>
      <c r="E6036" s="70"/>
      <c r="F6036" s="70"/>
      <c r="G6036" s="71"/>
      <c r="H6036" s="304">
        <f>H6035+H6033+H6030</f>
        <v>311650</v>
      </c>
      <c r="I6036" s="319"/>
    </row>
    <row r="6037" spans="3:11">
      <c r="C6037" s="58" t="s">
        <v>1222</v>
      </c>
      <c r="D6037" s="69" t="s">
        <v>1325</v>
      </c>
      <c r="E6037" s="70"/>
      <c r="F6037" s="71"/>
      <c r="G6037" s="95">
        <f>$M$9</f>
        <v>0.1</v>
      </c>
      <c r="H6037" s="64">
        <f>H6036*G6037</f>
        <v>31165</v>
      </c>
      <c r="I6037" s="319"/>
    </row>
    <row r="6038" spans="3:11">
      <c r="C6038" s="58" t="s">
        <v>1223</v>
      </c>
      <c r="D6038" s="69" t="s">
        <v>1224</v>
      </c>
      <c r="E6038" s="70"/>
      <c r="F6038" s="70"/>
      <c r="G6038" s="71"/>
      <c r="H6038" s="305">
        <f>SUM(H6036:H6037)</f>
        <v>342815</v>
      </c>
      <c r="I6038" s="319"/>
    </row>
    <row r="6040" spans="3:11">
      <c r="C6040" s="53" t="s">
        <v>7106</v>
      </c>
      <c r="D6040" s="366" t="s">
        <v>7107</v>
      </c>
      <c r="E6040" s="315"/>
      <c r="F6040" s="315"/>
      <c r="G6040" s="315"/>
      <c r="H6040" s="315"/>
      <c r="I6040" s="56">
        <f>ROUNDDOWN(H6055,-2)</f>
        <v>161700</v>
      </c>
      <c r="J6040" s="159"/>
      <c r="K6040" s="325"/>
    </row>
    <row r="6041" spans="3:11" ht="27.6">
      <c r="C6041" s="300" t="s">
        <v>1197</v>
      </c>
      <c r="D6041" s="300" t="s">
        <v>1198</v>
      </c>
      <c r="E6041" s="300" t="s">
        <v>1199</v>
      </c>
      <c r="F6041" s="300" t="s">
        <v>1200</v>
      </c>
      <c r="G6041" s="300" t="s">
        <v>1201</v>
      </c>
      <c r="H6041" s="300" t="s">
        <v>1202</v>
      </c>
    </row>
    <row r="6042" spans="3:11">
      <c r="C6042" s="72" t="s">
        <v>1203</v>
      </c>
      <c r="D6042" s="59" t="s">
        <v>1204</v>
      </c>
      <c r="E6042" s="73"/>
      <c r="F6042" s="73"/>
      <c r="G6042" s="73"/>
      <c r="H6042" s="73"/>
    </row>
    <row r="6043" spans="3:11">
      <c r="C6043" s="301">
        <v>1</v>
      </c>
      <c r="D6043" s="59" t="s">
        <v>5</v>
      </c>
      <c r="E6043" s="302" t="s">
        <v>6</v>
      </c>
      <c r="F6043" s="74">
        <v>6.4000000000000001E-2</v>
      </c>
      <c r="G6043" s="64">
        <f>VLOOKUP(D6043,upahbahan,3,FALSE)</f>
        <v>100000</v>
      </c>
      <c r="H6043" s="64">
        <f t="shared" ref="H6043:H6046" si="613">F6043*G6043</f>
        <v>6400</v>
      </c>
    </row>
    <row r="6044" spans="3:11">
      <c r="C6044" s="301">
        <v>2</v>
      </c>
      <c r="D6044" s="59" t="s">
        <v>17</v>
      </c>
      <c r="E6044" s="302" t="s">
        <v>6</v>
      </c>
      <c r="F6044" s="74">
        <v>0.107</v>
      </c>
      <c r="G6044" s="64">
        <f>VLOOKUP(D6044,upahbahan,3,FALSE)</f>
        <v>145000</v>
      </c>
      <c r="H6044" s="64">
        <f t="shared" si="613"/>
        <v>15515</v>
      </c>
    </row>
    <row r="6045" spans="3:11">
      <c r="C6045" s="301">
        <v>3</v>
      </c>
      <c r="D6045" s="59" t="s">
        <v>1314</v>
      </c>
      <c r="E6045" s="302" t="s">
        <v>6</v>
      </c>
      <c r="F6045" s="74">
        <v>1.0999999999999999E-2</v>
      </c>
      <c r="G6045" s="64">
        <f>VLOOKUP(D6045,upahbahan,3,FALSE)</f>
        <v>175000</v>
      </c>
      <c r="H6045" s="64">
        <f t="shared" si="613"/>
        <v>1925</v>
      </c>
    </row>
    <row r="6046" spans="3:11">
      <c r="C6046" s="301">
        <v>4</v>
      </c>
      <c r="D6046" s="59" t="s">
        <v>19</v>
      </c>
      <c r="E6046" s="302" t="s">
        <v>6</v>
      </c>
      <c r="F6046" s="74">
        <v>4.0000000000000001E-3</v>
      </c>
      <c r="G6046" s="64">
        <f>VLOOKUP(D6046,upahbahan,3,FALSE)</f>
        <v>200000</v>
      </c>
      <c r="H6046" s="64">
        <f t="shared" si="613"/>
        <v>800</v>
      </c>
    </row>
    <row r="6047" spans="3:11">
      <c r="C6047" s="83" t="s">
        <v>1210</v>
      </c>
      <c r="D6047" s="80"/>
      <c r="E6047" s="80"/>
      <c r="F6047" s="187"/>
      <c r="G6047" s="218"/>
      <c r="H6047" s="64">
        <f>SUM(H6043:H6046)</f>
        <v>24640</v>
      </c>
      <c r="I6047" s="219"/>
    </row>
    <row r="6048" spans="3:11">
      <c r="C6048" s="72" t="s">
        <v>1211</v>
      </c>
      <c r="D6048" s="59" t="s">
        <v>1212</v>
      </c>
      <c r="E6048" s="73"/>
      <c r="F6048" s="205"/>
      <c r="G6048" s="73"/>
      <c r="H6048" s="73"/>
    </row>
    <row r="6049" spans="3:11">
      <c r="C6049" s="72">
        <v>1</v>
      </c>
      <c r="D6049" s="59" t="s">
        <v>7108</v>
      </c>
      <c r="E6049" s="170" t="s">
        <v>3216</v>
      </c>
      <c r="F6049" s="171">
        <v>1.2</v>
      </c>
      <c r="G6049" s="64">
        <f>VLOOKUP(D6049,upahbahan,3,FALSE)</f>
        <v>102000</v>
      </c>
      <c r="H6049" s="64">
        <f t="shared" ref="H6049" si="614">F6049*G6049</f>
        <v>122400</v>
      </c>
    </row>
    <row r="6050" spans="3:11">
      <c r="C6050" s="83" t="s">
        <v>1216</v>
      </c>
      <c r="D6050" s="80"/>
      <c r="E6050" s="80" t="s">
        <v>6958</v>
      </c>
      <c r="F6050" s="80"/>
      <c r="G6050" s="162"/>
      <c r="H6050" s="64">
        <f>SUM(H6048:H6049)</f>
        <v>122400</v>
      </c>
    </row>
    <row r="6051" spans="3:11">
      <c r="C6051" s="72" t="s">
        <v>1217</v>
      </c>
      <c r="D6051" s="59" t="s">
        <v>1218</v>
      </c>
      <c r="E6051" s="73"/>
      <c r="F6051" s="73"/>
      <c r="G6051" s="73"/>
      <c r="H6051" s="73"/>
    </row>
    <row r="6052" spans="3:11">
      <c r="C6052" s="83" t="s">
        <v>1219</v>
      </c>
      <c r="D6052" s="489"/>
      <c r="E6052" s="489"/>
      <c r="F6052" s="489"/>
      <c r="G6052" s="162"/>
      <c r="H6052" s="303">
        <f>SUM(H6051:H6051)</f>
        <v>0</v>
      </c>
    </row>
    <row r="6053" spans="3:11">
      <c r="C6053" s="58" t="s">
        <v>1220</v>
      </c>
      <c r="D6053" s="69" t="s">
        <v>1221</v>
      </c>
      <c r="E6053" s="70"/>
      <c r="F6053" s="70"/>
      <c r="G6053" s="71"/>
      <c r="H6053" s="304">
        <f>H6052+H6050+H6047</f>
        <v>147040</v>
      </c>
      <c r="I6053" s="319"/>
    </row>
    <row r="6054" spans="3:11">
      <c r="C6054" s="58" t="s">
        <v>1222</v>
      </c>
      <c r="D6054" s="69" t="s">
        <v>1325</v>
      </c>
      <c r="E6054" s="70"/>
      <c r="F6054" s="71"/>
      <c r="G6054" s="95">
        <f>$M$9</f>
        <v>0.1</v>
      </c>
      <c r="H6054" s="64">
        <f>H6053*G6054</f>
        <v>14704</v>
      </c>
      <c r="I6054" s="319"/>
    </row>
    <row r="6055" spans="3:11">
      <c r="C6055" s="58" t="s">
        <v>1223</v>
      </c>
      <c r="D6055" s="69" t="s">
        <v>1224</v>
      </c>
      <c r="E6055" s="70"/>
      <c r="F6055" s="70"/>
      <c r="G6055" s="71"/>
      <c r="H6055" s="305">
        <f>SUM(H6053:H6054)</f>
        <v>161744</v>
      </c>
      <c r="I6055" s="319"/>
    </row>
    <row r="6057" spans="3:11">
      <c r="C6057" s="53" t="s">
        <v>7109</v>
      </c>
      <c r="D6057" s="366" t="s">
        <v>7110</v>
      </c>
      <c r="E6057" s="315"/>
      <c r="F6057" s="315"/>
      <c r="G6057" s="315"/>
      <c r="H6057" s="315"/>
      <c r="I6057" s="56">
        <f>ROUNDDOWN(H6078,-2)</f>
        <v>429400</v>
      </c>
      <c r="J6057" s="159"/>
      <c r="K6057" s="325"/>
    </row>
    <row r="6058" spans="3:11" ht="27.6">
      <c r="C6058" s="300" t="s">
        <v>1197</v>
      </c>
      <c r="D6058" s="300" t="s">
        <v>1198</v>
      </c>
      <c r="E6058" s="300" t="s">
        <v>1199</v>
      </c>
      <c r="F6058" s="300" t="s">
        <v>1200</v>
      </c>
      <c r="G6058" s="300" t="s">
        <v>1201</v>
      </c>
      <c r="H6058" s="300" t="s">
        <v>1202</v>
      </c>
    </row>
    <row r="6059" spans="3:11">
      <c r="C6059" s="72" t="s">
        <v>1203</v>
      </c>
      <c r="D6059" s="59" t="s">
        <v>1204</v>
      </c>
      <c r="E6059" s="73"/>
      <c r="F6059" s="73"/>
      <c r="G6059" s="73"/>
      <c r="H6059" s="73"/>
    </row>
    <row r="6060" spans="3:11">
      <c r="C6060" s="301">
        <v>1</v>
      </c>
      <c r="D6060" s="59" t="s">
        <v>5</v>
      </c>
      <c r="E6060" s="302" t="s">
        <v>6</v>
      </c>
      <c r="F6060" s="74">
        <v>6.4000000000000001E-2</v>
      </c>
      <c r="G6060" s="64">
        <f>VLOOKUP(D6060,upahbahan,3,FALSE)</f>
        <v>100000</v>
      </c>
      <c r="H6060" s="64">
        <f t="shared" ref="H6060:H6063" si="615">F6060*G6060</f>
        <v>6400</v>
      </c>
    </row>
    <row r="6061" spans="3:11">
      <c r="C6061" s="301">
        <v>2</v>
      </c>
      <c r="D6061" s="59" t="s">
        <v>17</v>
      </c>
      <c r="E6061" s="302" t="s">
        <v>6</v>
      </c>
      <c r="F6061" s="74">
        <v>0.107</v>
      </c>
      <c r="G6061" s="64">
        <f>VLOOKUP(D6061,upahbahan,3,FALSE)</f>
        <v>145000</v>
      </c>
      <c r="H6061" s="64">
        <f t="shared" si="615"/>
        <v>15515</v>
      </c>
    </row>
    <row r="6062" spans="3:11">
      <c r="C6062" s="301">
        <v>3</v>
      </c>
      <c r="D6062" s="59" t="s">
        <v>1314</v>
      </c>
      <c r="E6062" s="302" t="s">
        <v>6</v>
      </c>
      <c r="F6062" s="74">
        <v>1.0999999999999999E-2</v>
      </c>
      <c r="G6062" s="64">
        <f>VLOOKUP(D6062,upahbahan,3,FALSE)</f>
        <v>175000</v>
      </c>
      <c r="H6062" s="64">
        <f t="shared" si="615"/>
        <v>1925</v>
      </c>
    </row>
    <row r="6063" spans="3:11">
      <c r="C6063" s="301">
        <v>4</v>
      </c>
      <c r="D6063" s="59" t="s">
        <v>19</v>
      </c>
      <c r="E6063" s="302" t="s">
        <v>6</v>
      </c>
      <c r="F6063" s="74">
        <v>4.0000000000000001E-3</v>
      </c>
      <c r="G6063" s="64">
        <f>VLOOKUP(D6063,upahbahan,3,FALSE)</f>
        <v>200000</v>
      </c>
      <c r="H6063" s="64">
        <f t="shared" si="615"/>
        <v>800</v>
      </c>
    </row>
    <row r="6064" spans="3:11">
      <c r="C6064" s="83" t="s">
        <v>1210</v>
      </c>
      <c r="D6064" s="80"/>
      <c r="E6064" s="80"/>
      <c r="F6064" s="187"/>
      <c r="G6064" s="218"/>
      <c r="H6064" s="64">
        <f>SUM(H6060:H6063)</f>
        <v>24640</v>
      </c>
      <c r="I6064" s="219"/>
    </row>
    <row r="6065" spans="3:9">
      <c r="C6065" s="72" t="s">
        <v>1211</v>
      </c>
      <c r="D6065" s="59" t="s">
        <v>1212</v>
      </c>
      <c r="E6065" s="73"/>
      <c r="F6065" s="205"/>
      <c r="G6065" s="73"/>
      <c r="H6065" s="73"/>
    </row>
    <row r="6066" spans="3:9">
      <c r="C6066" s="72">
        <v>1</v>
      </c>
      <c r="D6066" s="59" t="s">
        <v>3416</v>
      </c>
      <c r="E6066" s="170" t="s">
        <v>1304</v>
      </c>
      <c r="F6066" s="171">
        <v>38.5</v>
      </c>
      <c r="G6066" s="64">
        <f t="shared" ref="G6066:G6072" si="616">VLOOKUP(D6066,upahbahan,3,FALSE)</f>
        <v>3924</v>
      </c>
      <c r="H6066" s="64">
        <f t="shared" ref="H6066:H6072" si="617">F6066*G6066</f>
        <v>151074</v>
      </c>
    </row>
    <row r="6067" spans="3:9">
      <c r="C6067" s="72">
        <v>2</v>
      </c>
      <c r="D6067" s="59" t="s">
        <v>3578</v>
      </c>
      <c r="E6067" s="170" t="s">
        <v>1304</v>
      </c>
      <c r="F6067" s="171">
        <v>38.5</v>
      </c>
      <c r="G6067" s="64">
        <f t="shared" si="616"/>
        <v>4000</v>
      </c>
      <c r="H6067" s="64">
        <f t="shared" si="617"/>
        <v>154000</v>
      </c>
    </row>
    <row r="6068" spans="3:9">
      <c r="C6068" s="72">
        <v>3</v>
      </c>
      <c r="D6068" s="59" t="s">
        <v>3576</v>
      </c>
      <c r="E6068" s="170" t="s">
        <v>2188</v>
      </c>
      <c r="F6068" s="171">
        <v>1</v>
      </c>
      <c r="G6068" s="64">
        <f t="shared" si="616"/>
        <v>4000</v>
      </c>
      <c r="H6068" s="64">
        <f t="shared" si="617"/>
        <v>4000</v>
      </c>
    </row>
    <row r="6069" spans="3:9">
      <c r="C6069" s="72">
        <v>4</v>
      </c>
      <c r="D6069" s="59" t="s">
        <v>3577</v>
      </c>
      <c r="E6069" s="170" t="s">
        <v>7111</v>
      </c>
      <c r="F6069" s="171">
        <v>20</v>
      </c>
      <c r="G6069" s="64">
        <f t="shared" si="616"/>
        <v>700</v>
      </c>
      <c r="H6069" s="64">
        <f t="shared" si="617"/>
        <v>14000</v>
      </c>
    </row>
    <row r="6070" spans="3:9">
      <c r="C6070" s="72">
        <v>5</v>
      </c>
      <c r="D6070" s="59" t="s">
        <v>6729</v>
      </c>
      <c r="E6070" s="170" t="s">
        <v>2188</v>
      </c>
      <c r="F6070" s="171">
        <v>40</v>
      </c>
      <c r="G6070" s="64">
        <f t="shared" si="616"/>
        <v>900</v>
      </c>
      <c r="H6070" s="64">
        <f t="shared" si="617"/>
        <v>36000</v>
      </c>
    </row>
    <row r="6071" spans="3:9">
      <c r="C6071" s="72">
        <v>6</v>
      </c>
      <c r="D6071" s="59" t="s">
        <v>6731</v>
      </c>
      <c r="E6071" s="170" t="s">
        <v>2188</v>
      </c>
      <c r="F6071" s="171">
        <v>1</v>
      </c>
      <c r="G6071" s="64">
        <f t="shared" si="616"/>
        <v>5400</v>
      </c>
      <c r="H6071" s="64">
        <f t="shared" si="617"/>
        <v>5400</v>
      </c>
    </row>
    <row r="6072" spans="3:9">
      <c r="C6072" s="72">
        <v>7</v>
      </c>
      <c r="D6072" s="59" t="s">
        <v>3581</v>
      </c>
      <c r="E6072" s="170" t="s">
        <v>2188</v>
      </c>
      <c r="F6072" s="171">
        <v>60</v>
      </c>
      <c r="G6072" s="64">
        <f t="shared" si="616"/>
        <v>21.5</v>
      </c>
      <c r="H6072" s="64">
        <f t="shared" si="617"/>
        <v>1290</v>
      </c>
    </row>
    <row r="6073" spans="3:9">
      <c r="C6073" s="83" t="s">
        <v>1216</v>
      </c>
      <c r="D6073" s="80"/>
      <c r="E6073" s="80" t="s">
        <v>6958</v>
      </c>
      <c r="F6073" s="80"/>
      <c r="G6073" s="162"/>
      <c r="H6073" s="64">
        <f>SUM(H6065:H6072)</f>
        <v>365764</v>
      </c>
    </row>
    <row r="6074" spans="3:9">
      <c r="C6074" s="72" t="s">
        <v>1217</v>
      </c>
      <c r="D6074" s="59" t="s">
        <v>1218</v>
      </c>
      <c r="E6074" s="73"/>
      <c r="F6074" s="73"/>
      <c r="G6074" s="73"/>
      <c r="H6074" s="73"/>
    </row>
    <row r="6075" spans="3:9">
      <c r="C6075" s="83" t="s">
        <v>1219</v>
      </c>
      <c r="D6075" s="489"/>
      <c r="E6075" s="489"/>
      <c r="F6075" s="489"/>
      <c r="G6075" s="162"/>
      <c r="H6075" s="303">
        <f>SUM(H6074:H6074)</f>
        <v>0</v>
      </c>
    </row>
    <row r="6076" spans="3:9">
      <c r="C6076" s="58" t="s">
        <v>1220</v>
      </c>
      <c r="D6076" s="69" t="s">
        <v>1221</v>
      </c>
      <c r="E6076" s="70"/>
      <c r="F6076" s="70"/>
      <c r="G6076" s="71"/>
      <c r="H6076" s="304">
        <f>H6075+H6073+H6064</f>
        <v>390404</v>
      </c>
      <c r="I6076" s="319"/>
    </row>
    <row r="6077" spans="3:9">
      <c r="C6077" s="58" t="s">
        <v>1222</v>
      </c>
      <c r="D6077" s="69" t="s">
        <v>1325</v>
      </c>
      <c r="E6077" s="70"/>
      <c r="F6077" s="71"/>
      <c r="G6077" s="95">
        <f>$M$9</f>
        <v>0.1</v>
      </c>
      <c r="H6077" s="64">
        <f>H6076*G6077</f>
        <v>39040.400000000001</v>
      </c>
      <c r="I6077" s="319"/>
    </row>
    <row r="6078" spans="3:9">
      <c r="C6078" s="58" t="s">
        <v>1223</v>
      </c>
      <c r="D6078" s="69" t="s">
        <v>1224</v>
      </c>
      <c r="E6078" s="70"/>
      <c r="F6078" s="70"/>
      <c r="G6078" s="71"/>
      <c r="H6078" s="305">
        <f>SUM(H6076:H6077)</f>
        <v>429444.4</v>
      </c>
      <c r="I6078" s="319"/>
    </row>
    <row r="6080" spans="3:9">
      <c r="C6080" s="54" t="s">
        <v>7112</v>
      </c>
      <c r="D6080" s="54" t="s">
        <v>7113</v>
      </c>
    </row>
    <row r="6081" spans="3:11">
      <c r="C6081" s="53" t="s">
        <v>7114</v>
      </c>
      <c r="D6081" s="366" t="s">
        <v>7115</v>
      </c>
      <c r="E6081" s="315"/>
      <c r="F6081" s="315"/>
      <c r="G6081" s="315"/>
      <c r="H6081" s="315"/>
      <c r="I6081" s="56">
        <f>ROUNDDOWN(H6096,-2)</f>
        <v>7876000</v>
      </c>
      <c r="J6081" s="159"/>
      <c r="K6081" s="325"/>
    </row>
    <row r="6082" spans="3:11" ht="27.6">
      <c r="C6082" s="300" t="s">
        <v>1197</v>
      </c>
      <c r="D6082" s="300" t="s">
        <v>1198</v>
      </c>
      <c r="E6082" s="300" t="s">
        <v>1199</v>
      </c>
      <c r="F6082" s="300" t="s">
        <v>1200</v>
      </c>
      <c r="G6082" s="300" t="s">
        <v>1201</v>
      </c>
      <c r="H6082" s="300" t="s">
        <v>1202</v>
      </c>
    </row>
    <row r="6083" spans="3:11">
      <c r="C6083" s="72" t="s">
        <v>1203</v>
      </c>
      <c r="D6083" s="59" t="s">
        <v>1204</v>
      </c>
      <c r="E6083" s="73"/>
      <c r="F6083" s="73"/>
      <c r="G6083" s="73"/>
      <c r="H6083" s="73"/>
    </row>
    <row r="6084" spans="3:11">
      <c r="C6084" s="301">
        <v>1</v>
      </c>
      <c r="D6084" s="59" t="s">
        <v>5</v>
      </c>
      <c r="E6084" s="302" t="s">
        <v>6</v>
      </c>
      <c r="F6084" s="74">
        <v>0.876</v>
      </c>
      <c r="G6084" s="64">
        <f>VLOOKUP(D6084,upahbahan,3,FALSE)</f>
        <v>100000</v>
      </c>
      <c r="H6084" s="64">
        <f t="shared" ref="H6084:H6087" si="618">F6084*G6084</f>
        <v>87600</v>
      </c>
    </row>
    <row r="6085" spans="3:11">
      <c r="C6085" s="301">
        <v>2</v>
      </c>
      <c r="D6085" s="59" t="s">
        <v>17</v>
      </c>
      <c r="E6085" s="302" t="s">
        <v>6</v>
      </c>
      <c r="F6085" s="74">
        <v>1.4630000000000001</v>
      </c>
      <c r="G6085" s="64">
        <f>VLOOKUP(D6085,upahbahan,3,FALSE)</f>
        <v>145000</v>
      </c>
      <c r="H6085" s="64">
        <f t="shared" si="618"/>
        <v>212135</v>
      </c>
    </row>
    <row r="6086" spans="3:11">
      <c r="C6086" s="301">
        <v>3</v>
      </c>
      <c r="D6086" s="59" t="s">
        <v>1314</v>
      </c>
      <c r="E6086" s="302" t="s">
        <v>6</v>
      </c>
      <c r="F6086" s="74">
        <v>0.14599999999999999</v>
      </c>
      <c r="G6086" s="64">
        <f>VLOOKUP(D6086,upahbahan,3,FALSE)</f>
        <v>175000</v>
      </c>
      <c r="H6086" s="64">
        <f t="shared" si="618"/>
        <v>25550</v>
      </c>
    </row>
    <row r="6087" spans="3:11">
      <c r="C6087" s="301">
        <v>4</v>
      </c>
      <c r="D6087" s="59" t="s">
        <v>19</v>
      </c>
      <c r="E6087" s="302" t="s">
        <v>6</v>
      </c>
      <c r="F6087" s="74">
        <v>4.9000000000000002E-2</v>
      </c>
      <c r="G6087" s="64">
        <f>VLOOKUP(D6087,upahbahan,3,FALSE)</f>
        <v>200000</v>
      </c>
      <c r="H6087" s="64">
        <f t="shared" si="618"/>
        <v>9800</v>
      </c>
    </row>
    <row r="6088" spans="3:11">
      <c r="C6088" s="83" t="s">
        <v>1210</v>
      </c>
      <c r="D6088" s="80"/>
      <c r="E6088" s="80"/>
      <c r="F6088" s="187"/>
      <c r="G6088" s="218"/>
      <c r="H6088" s="64">
        <f>SUM(H6084:H6087)</f>
        <v>335085</v>
      </c>
      <c r="I6088" s="219"/>
    </row>
    <row r="6089" spans="3:11">
      <c r="C6089" s="72" t="s">
        <v>1211</v>
      </c>
      <c r="D6089" s="59" t="s">
        <v>1212</v>
      </c>
      <c r="E6089" s="73"/>
      <c r="F6089" s="205"/>
      <c r="G6089" s="73"/>
      <c r="H6089" s="73"/>
    </row>
    <row r="6090" spans="3:11" ht="27.6">
      <c r="C6090" s="72">
        <v>1</v>
      </c>
      <c r="D6090" s="59" t="s">
        <v>7116</v>
      </c>
      <c r="E6090" s="170" t="s">
        <v>3444</v>
      </c>
      <c r="F6090" s="171">
        <v>1.05</v>
      </c>
      <c r="G6090" s="64">
        <f>VLOOKUP(D6090,upahbahan,3,FALSE)</f>
        <v>6500000</v>
      </c>
      <c r="H6090" s="64">
        <f t="shared" ref="H6090" si="619">F6090*G6090</f>
        <v>6825000</v>
      </c>
    </row>
    <row r="6091" spans="3:11">
      <c r="C6091" s="83" t="s">
        <v>1216</v>
      </c>
      <c r="D6091" s="80"/>
      <c r="E6091" s="80" t="s">
        <v>6958</v>
      </c>
      <c r="F6091" s="80"/>
      <c r="G6091" s="162"/>
      <c r="H6091" s="64">
        <f>SUM(H6089:H6090)</f>
        <v>6825000</v>
      </c>
    </row>
    <row r="6092" spans="3:11">
      <c r="C6092" s="72" t="s">
        <v>1217</v>
      </c>
      <c r="D6092" s="59" t="s">
        <v>1218</v>
      </c>
      <c r="E6092" s="73"/>
      <c r="F6092" s="73"/>
      <c r="G6092" s="73"/>
      <c r="H6092" s="73"/>
    </row>
    <row r="6093" spans="3:11">
      <c r="C6093" s="83" t="s">
        <v>1219</v>
      </c>
      <c r="D6093" s="489"/>
      <c r="E6093" s="489"/>
      <c r="F6093" s="489"/>
      <c r="G6093" s="162"/>
      <c r="H6093" s="303">
        <f>SUM(H6092:H6092)</f>
        <v>0</v>
      </c>
    </row>
    <row r="6094" spans="3:11">
      <c r="C6094" s="58" t="s">
        <v>1220</v>
      </c>
      <c r="D6094" s="69" t="s">
        <v>1221</v>
      </c>
      <c r="E6094" s="70"/>
      <c r="F6094" s="70"/>
      <c r="G6094" s="71"/>
      <c r="H6094" s="304">
        <f>H6093+H6091+H6088</f>
        <v>7160085</v>
      </c>
      <c r="I6094" s="319"/>
    </row>
    <row r="6095" spans="3:11">
      <c r="C6095" s="58" t="s">
        <v>1222</v>
      </c>
      <c r="D6095" s="69" t="s">
        <v>1325</v>
      </c>
      <c r="E6095" s="70"/>
      <c r="F6095" s="71"/>
      <c r="G6095" s="95">
        <f>$M$9</f>
        <v>0.1</v>
      </c>
      <c r="H6095" s="64">
        <f>H6094*G6095</f>
        <v>716008.5</v>
      </c>
      <c r="I6095" s="319"/>
    </row>
    <row r="6096" spans="3:11">
      <c r="C6096" s="58" t="s">
        <v>1223</v>
      </c>
      <c r="D6096" s="69" t="s">
        <v>1224</v>
      </c>
      <c r="E6096" s="70"/>
      <c r="F6096" s="70"/>
      <c r="G6096" s="71"/>
      <c r="H6096" s="305">
        <f>SUM(H6094:H6095)</f>
        <v>7876093.5</v>
      </c>
      <c r="I6096" s="319"/>
    </row>
    <row r="6098" spans="3:11">
      <c r="C6098" s="53" t="s">
        <v>7117</v>
      </c>
      <c r="D6098" s="366" t="s">
        <v>7118</v>
      </c>
      <c r="E6098" s="315"/>
      <c r="F6098" s="315"/>
      <c r="G6098" s="315"/>
      <c r="H6098" s="315"/>
      <c r="I6098" s="56">
        <f>ROUNDDOWN(H6113,-2)</f>
        <v>1416700</v>
      </c>
      <c r="J6098" s="159"/>
      <c r="K6098" s="325"/>
    </row>
    <row r="6099" spans="3:11" ht="27.6">
      <c r="C6099" s="300" t="s">
        <v>1197</v>
      </c>
      <c r="D6099" s="300" t="s">
        <v>1198</v>
      </c>
      <c r="E6099" s="300" t="s">
        <v>1199</v>
      </c>
      <c r="F6099" s="300" t="s">
        <v>1200</v>
      </c>
      <c r="G6099" s="300" t="s">
        <v>1201</v>
      </c>
      <c r="H6099" s="300" t="s">
        <v>1202</v>
      </c>
    </row>
    <row r="6100" spans="3:11">
      <c r="C6100" s="72" t="s">
        <v>1203</v>
      </c>
      <c r="D6100" s="59" t="s">
        <v>1204</v>
      </c>
      <c r="E6100" s="73"/>
      <c r="F6100" s="73"/>
      <c r="G6100" s="73"/>
      <c r="H6100" s="73"/>
    </row>
    <row r="6101" spans="3:11">
      <c r="C6101" s="301">
        <v>1</v>
      </c>
      <c r="D6101" s="59" t="s">
        <v>5</v>
      </c>
      <c r="E6101" s="302" t="s">
        <v>6</v>
      </c>
      <c r="F6101" s="74">
        <v>0.76</v>
      </c>
      <c r="G6101" s="64">
        <f>VLOOKUP(D6101,upahbahan,3,FALSE)</f>
        <v>100000</v>
      </c>
      <c r="H6101" s="64">
        <f t="shared" ref="H6101:H6104" si="620">F6101*G6101</f>
        <v>76000</v>
      </c>
    </row>
    <row r="6102" spans="3:11">
      <c r="C6102" s="301">
        <v>2</v>
      </c>
      <c r="D6102" s="59" t="s">
        <v>17</v>
      </c>
      <c r="E6102" s="302" t="s">
        <v>6</v>
      </c>
      <c r="F6102" s="74">
        <v>1.268</v>
      </c>
      <c r="G6102" s="64">
        <f>VLOOKUP(D6102,upahbahan,3,FALSE)</f>
        <v>145000</v>
      </c>
      <c r="H6102" s="64">
        <f t="shared" si="620"/>
        <v>183860</v>
      </c>
    </row>
    <row r="6103" spans="3:11">
      <c r="C6103" s="301">
        <v>3</v>
      </c>
      <c r="D6103" s="59" t="s">
        <v>1314</v>
      </c>
      <c r="E6103" s="302" t="s">
        <v>6</v>
      </c>
      <c r="F6103" s="74">
        <v>0.127</v>
      </c>
      <c r="G6103" s="64">
        <f>VLOOKUP(D6103,upahbahan,3,FALSE)</f>
        <v>175000</v>
      </c>
      <c r="H6103" s="64">
        <f t="shared" si="620"/>
        <v>22225</v>
      </c>
    </row>
    <row r="6104" spans="3:11">
      <c r="C6104" s="301">
        <v>4</v>
      </c>
      <c r="D6104" s="59" t="s">
        <v>19</v>
      </c>
      <c r="E6104" s="302" t="s">
        <v>6</v>
      </c>
      <c r="F6104" s="74">
        <v>4.2000000000000003E-2</v>
      </c>
      <c r="G6104" s="64">
        <f>VLOOKUP(D6104,upahbahan,3,FALSE)</f>
        <v>200000</v>
      </c>
      <c r="H6104" s="64">
        <f t="shared" si="620"/>
        <v>8400</v>
      </c>
    </row>
    <row r="6105" spans="3:11">
      <c r="C6105" s="83" t="s">
        <v>1210</v>
      </c>
      <c r="D6105" s="80"/>
      <c r="E6105" s="80"/>
      <c r="F6105" s="187"/>
      <c r="G6105" s="218"/>
      <c r="H6105" s="64">
        <f>SUM(H6101:H6104)</f>
        <v>290485</v>
      </c>
      <c r="I6105" s="219"/>
    </row>
    <row r="6106" spans="3:11">
      <c r="C6106" s="72" t="s">
        <v>1211</v>
      </c>
      <c r="D6106" s="59" t="s">
        <v>1212</v>
      </c>
      <c r="E6106" s="73"/>
      <c r="F6106" s="205"/>
      <c r="G6106" s="73"/>
      <c r="H6106" s="73"/>
    </row>
    <row r="6107" spans="3:11">
      <c r="C6107" s="72">
        <v>1</v>
      </c>
      <c r="D6107" s="59" t="s">
        <v>7119</v>
      </c>
      <c r="E6107" s="170" t="s">
        <v>3444</v>
      </c>
      <c r="F6107" s="171">
        <v>1.05</v>
      </c>
      <c r="G6107" s="64">
        <f>VLOOKUP(D6107,upahbahan,3,FALSE)</f>
        <v>950000</v>
      </c>
      <c r="H6107" s="64">
        <f t="shared" ref="H6107" si="621">F6107*G6107</f>
        <v>997500</v>
      </c>
    </row>
    <row r="6108" spans="3:11">
      <c r="C6108" s="83" t="s">
        <v>1216</v>
      </c>
      <c r="D6108" s="80"/>
      <c r="E6108" s="80" t="s">
        <v>6958</v>
      </c>
      <c r="F6108" s="80"/>
      <c r="G6108" s="162"/>
      <c r="H6108" s="64">
        <f>SUM(H6106:H6107)</f>
        <v>997500</v>
      </c>
    </row>
    <row r="6109" spans="3:11">
      <c r="C6109" s="72" t="s">
        <v>1217</v>
      </c>
      <c r="D6109" s="59" t="s">
        <v>1218</v>
      </c>
      <c r="E6109" s="73"/>
      <c r="F6109" s="73"/>
      <c r="G6109" s="73"/>
      <c r="H6109" s="73"/>
    </row>
    <row r="6110" spans="3:11">
      <c r="C6110" s="83" t="s">
        <v>1219</v>
      </c>
      <c r="D6110" s="489"/>
      <c r="E6110" s="489"/>
      <c r="F6110" s="489"/>
      <c r="G6110" s="162"/>
      <c r="H6110" s="303">
        <f>SUM(H6109:H6109)</f>
        <v>0</v>
      </c>
    </row>
    <row r="6111" spans="3:11">
      <c r="C6111" s="58" t="s">
        <v>1220</v>
      </c>
      <c r="D6111" s="69" t="s">
        <v>1221</v>
      </c>
      <c r="E6111" s="70"/>
      <c r="F6111" s="70"/>
      <c r="G6111" s="71"/>
      <c r="H6111" s="304">
        <f>H6110+H6108+H6105</f>
        <v>1287985</v>
      </c>
      <c r="I6111" s="319"/>
    </row>
    <row r="6112" spans="3:11">
      <c r="C6112" s="58" t="s">
        <v>1222</v>
      </c>
      <c r="D6112" s="69" t="s">
        <v>1325</v>
      </c>
      <c r="E6112" s="70"/>
      <c r="F6112" s="71"/>
      <c r="G6112" s="95">
        <f>$M$9</f>
        <v>0.1</v>
      </c>
      <c r="H6112" s="64">
        <f>H6111*G6112</f>
        <v>128798.5</v>
      </c>
      <c r="I6112" s="319"/>
    </row>
    <row r="6113" spans="3:11">
      <c r="C6113" s="58" t="s">
        <v>1223</v>
      </c>
      <c r="D6113" s="69" t="s">
        <v>1224</v>
      </c>
      <c r="E6113" s="70"/>
      <c r="F6113" s="70"/>
      <c r="G6113" s="71"/>
      <c r="H6113" s="305">
        <f>SUM(H6111:H6112)</f>
        <v>1416783.5</v>
      </c>
      <c r="I6113" s="319"/>
    </row>
    <row r="6115" spans="3:11">
      <c r="C6115" s="53" t="s">
        <v>7120</v>
      </c>
      <c r="D6115" s="366" t="s">
        <v>7121</v>
      </c>
      <c r="E6115" s="315"/>
      <c r="F6115" s="315"/>
      <c r="G6115" s="315"/>
      <c r="H6115" s="315"/>
      <c r="I6115" s="56">
        <f>ROUNDDOWN(H6130,-2)</f>
        <v>1070200</v>
      </c>
      <c r="J6115" s="159"/>
      <c r="K6115" s="325"/>
    </row>
    <row r="6116" spans="3:11" ht="27.6">
      <c r="C6116" s="300" t="s">
        <v>1197</v>
      </c>
      <c r="D6116" s="300" t="s">
        <v>1198</v>
      </c>
      <c r="E6116" s="300" t="s">
        <v>1199</v>
      </c>
      <c r="F6116" s="300" t="s">
        <v>1200</v>
      </c>
      <c r="G6116" s="300" t="s">
        <v>1201</v>
      </c>
      <c r="H6116" s="300" t="s">
        <v>1202</v>
      </c>
    </row>
    <row r="6117" spans="3:11">
      <c r="C6117" s="72" t="s">
        <v>1203</v>
      </c>
      <c r="D6117" s="59" t="s">
        <v>1204</v>
      </c>
      <c r="E6117" s="73"/>
      <c r="F6117" s="73"/>
      <c r="G6117" s="73"/>
      <c r="H6117" s="73"/>
    </row>
    <row r="6118" spans="3:11">
      <c r="C6118" s="301">
        <v>1</v>
      </c>
      <c r="D6118" s="59" t="s">
        <v>5</v>
      </c>
      <c r="E6118" s="302" t="s">
        <v>6</v>
      </c>
      <c r="F6118" s="74">
        <v>0.76</v>
      </c>
      <c r="G6118" s="64">
        <f>VLOOKUP(D6118,upahbahan,3,FALSE)</f>
        <v>100000</v>
      </c>
      <c r="H6118" s="64">
        <f t="shared" ref="H6118:H6121" si="622">F6118*G6118</f>
        <v>76000</v>
      </c>
    </row>
    <row r="6119" spans="3:11">
      <c r="C6119" s="301">
        <v>2</v>
      </c>
      <c r="D6119" s="59" t="s">
        <v>17</v>
      </c>
      <c r="E6119" s="302" t="s">
        <v>6</v>
      </c>
      <c r="F6119" s="74">
        <v>1.268</v>
      </c>
      <c r="G6119" s="64">
        <f>VLOOKUP(D6119,upahbahan,3,FALSE)</f>
        <v>145000</v>
      </c>
      <c r="H6119" s="64">
        <f t="shared" si="622"/>
        <v>183860</v>
      </c>
    </row>
    <row r="6120" spans="3:11">
      <c r="C6120" s="301">
        <v>3</v>
      </c>
      <c r="D6120" s="59" t="s">
        <v>1314</v>
      </c>
      <c r="E6120" s="302" t="s">
        <v>6</v>
      </c>
      <c r="F6120" s="74">
        <v>0.127</v>
      </c>
      <c r="G6120" s="64">
        <f>VLOOKUP(D6120,upahbahan,3,FALSE)</f>
        <v>175000</v>
      </c>
      <c r="H6120" s="64">
        <f t="shared" si="622"/>
        <v>22225</v>
      </c>
    </row>
    <row r="6121" spans="3:11">
      <c r="C6121" s="301">
        <v>4</v>
      </c>
      <c r="D6121" s="59" t="s">
        <v>19</v>
      </c>
      <c r="E6121" s="302" t="s">
        <v>6</v>
      </c>
      <c r="F6121" s="74">
        <v>4.2000000000000003E-2</v>
      </c>
      <c r="G6121" s="64">
        <f>VLOOKUP(D6121,upahbahan,3,FALSE)</f>
        <v>200000</v>
      </c>
      <c r="H6121" s="64">
        <f t="shared" si="622"/>
        <v>8400</v>
      </c>
    </row>
    <row r="6122" spans="3:11">
      <c r="C6122" s="83" t="s">
        <v>1210</v>
      </c>
      <c r="D6122" s="80"/>
      <c r="E6122" s="80"/>
      <c r="F6122" s="187"/>
      <c r="G6122" s="218"/>
      <c r="H6122" s="64">
        <f>SUM(H6118:H6121)</f>
        <v>290485</v>
      </c>
      <c r="I6122" s="219"/>
    </row>
    <row r="6123" spans="3:11">
      <c r="C6123" s="72" t="s">
        <v>1211</v>
      </c>
      <c r="D6123" s="59" t="s">
        <v>1212</v>
      </c>
      <c r="E6123" s="73"/>
      <c r="F6123" s="205"/>
      <c r="G6123" s="73"/>
      <c r="H6123" s="73"/>
    </row>
    <row r="6124" spans="3:11">
      <c r="C6124" s="72">
        <v>1</v>
      </c>
      <c r="D6124" s="59" t="s">
        <v>7122</v>
      </c>
      <c r="E6124" s="170" t="s">
        <v>3444</v>
      </c>
      <c r="F6124" s="171">
        <v>1.05</v>
      </c>
      <c r="G6124" s="64">
        <f>VLOOKUP(D6124,upahbahan,3,FALSE)</f>
        <v>650000</v>
      </c>
      <c r="H6124" s="64">
        <f t="shared" ref="H6124" si="623">F6124*G6124</f>
        <v>682500</v>
      </c>
    </row>
    <row r="6125" spans="3:11">
      <c r="C6125" s="83" t="s">
        <v>1216</v>
      </c>
      <c r="D6125" s="80"/>
      <c r="E6125" s="80" t="s">
        <v>6958</v>
      </c>
      <c r="F6125" s="80"/>
      <c r="G6125" s="162"/>
      <c r="H6125" s="64">
        <f>SUM(H6123:H6124)</f>
        <v>682500</v>
      </c>
    </row>
    <row r="6126" spans="3:11">
      <c r="C6126" s="72" t="s">
        <v>1217</v>
      </c>
      <c r="D6126" s="59" t="s">
        <v>1218</v>
      </c>
      <c r="E6126" s="73"/>
      <c r="F6126" s="73"/>
      <c r="G6126" s="73"/>
      <c r="H6126" s="73"/>
    </row>
    <row r="6127" spans="3:11">
      <c r="C6127" s="83" t="s">
        <v>1219</v>
      </c>
      <c r="D6127" s="489"/>
      <c r="E6127" s="489"/>
      <c r="F6127" s="489"/>
      <c r="G6127" s="162"/>
      <c r="H6127" s="303">
        <f>SUM(H6126:H6126)</f>
        <v>0</v>
      </c>
    </row>
    <row r="6128" spans="3:11">
      <c r="C6128" s="58" t="s">
        <v>1220</v>
      </c>
      <c r="D6128" s="69" t="s">
        <v>1221</v>
      </c>
      <c r="E6128" s="70"/>
      <c r="F6128" s="70"/>
      <c r="G6128" s="71"/>
      <c r="H6128" s="304">
        <f>H6127+H6125+H6122</f>
        <v>972985</v>
      </c>
      <c r="I6128" s="319"/>
    </row>
    <row r="6129" spans="3:11">
      <c r="C6129" s="58" t="s">
        <v>1222</v>
      </c>
      <c r="D6129" s="69" t="s">
        <v>1325</v>
      </c>
      <c r="E6129" s="70"/>
      <c r="F6129" s="71"/>
      <c r="G6129" s="95">
        <f>$M$9</f>
        <v>0.1</v>
      </c>
      <c r="H6129" s="64">
        <f>H6128*G6129</f>
        <v>97298.5</v>
      </c>
      <c r="I6129" s="319"/>
    </row>
    <row r="6130" spans="3:11">
      <c r="C6130" s="58" t="s">
        <v>1223</v>
      </c>
      <c r="D6130" s="69" t="s">
        <v>1224</v>
      </c>
      <c r="E6130" s="70"/>
      <c r="F6130" s="70"/>
      <c r="G6130" s="71"/>
      <c r="H6130" s="305">
        <f>SUM(H6128:H6129)</f>
        <v>1070283.5</v>
      </c>
      <c r="I6130" s="319"/>
    </row>
    <row r="6132" spans="3:11">
      <c r="C6132" s="53" t="s">
        <v>7123</v>
      </c>
      <c r="D6132" s="366" t="s">
        <v>7124</v>
      </c>
      <c r="E6132" s="315"/>
      <c r="F6132" s="315"/>
      <c r="G6132" s="315"/>
      <c r="H6132" s="315"/>
      <c r="I6132" s="56">
        <f>ROUNDDOWN(H6147,-2)</f>
        <v>715400</v>
      </c>
      <c r="J6132" s="159"/>
      <c r="K6132" s="325"/>
    </row>
    <row r="6133" spans="3:11" ht="27.6">
      <c r="C6133" s="300" t="s">
        <v>1197</v>
      </c>
      <c r="D6133" s="300" t="s">
        <v>1198</v>
      </c>
      <c r="E6133" s="300" t="s">
        <v>1199</v>
      </c>
      <c r="F6133" s="300" t="s">
        <v>1200</v>
      </c>
      <c r="G6133" s="300" t="s">
        <v>1201</v>
      </c>
      <c r="H6133" s="300" t="s">
        <v>1202</v>
      </c>
    </row>
    <row r="6134" spans="3:11">
      <c r="C6134" s="72" t="s">
        <v>1203</v>
      </c>
      <c r="D6134" s="59" t="s">
        <v>1204</v>
      </c>
      <c r="E6134" s="73"/>
      <c r="F6134" s="73"/>
      <c r="G6134" s="73"/>
      <c r="H6134" s="73"/>
    </row>
    <row r="6135" spans="3:11">
      <c r="C6135" s="301">
        <v>1</v>
      </c>
      <c r="D6135" s="59" t="s">
        <v>5</v>
      </c>
      <c r="E6135" s="302" t="s">
        <v>6</v>
      </c>
      <c r="F6135" s="74">
        <v>0.19</v>
      </c>
      <c r="G6135" s="64">
        <f>VLOOKUP(D6135,upahbahan,3,FALSE)</f>
        <v>100000</v>
      </c>
      <c r="H6135" s="64">
        <f t="shared" ref="H6135:H6138" si="624">F6135*G6135</f>
        <v>19000</v>
      </c>
    </row>
    <row r="6136" spans="3:11">
      <c r="C6136" s="301">
        <v>2</v>
      </c>
      <c r="D6136" s="59" t="s">
        <v>17</v>
      </c>
      <c r="E6136" s="302" t="s">
        <v>6</v>
      </c>
      <c r="F6136" s="74">
        <v>0.318</v>
      </c>
      <c r="G6136" s="64">
        <f>VLOOKUP(D6136,upahbahan,3,FALSE)</f>
        <v>145000</v>
      </c>
      <c r="H6136" s="64">
        <f t="shared" si="624"/>
        <v>46110</v>
      </c>
    </row>
    <row r="6137" spans="3:11">
      <c r="C6137" s="301">
        <v>3</v>
      </c>
      <c r="D6137" s="59" t="s">
        <v>1314</v>
      </c>
      <c r="E6137" s="302" t="s">
        <v>6</v>
      </c>
      <c r="F6137" s="74">
        <v>3.2000000000000001E-2</v>
      </c>
      <c r="G6137" s="64">
        <f>VLOOKUP(D6137,upahbahan,3,FALSE)</f>
        <v>175000</v>
      </c>
      <c r="H6137" s="64">
        <f t="shared" si="624"/>
        <v>5600</v>
      </c>
    </row>
    <row r="6138" spans="3:11">
      <c r="C6138" s="301">
        <v>4</v>
      </c>
      <c r="D6138" s="59" t="s">
        <v>19</v>
      </c>
      <c r="E6138" s="302" t="s">
        <v>6</v>
      </c>
      <c r="F6138" s="74">
        <v>1.0999999999999999E-2</v>
      </c>
      <c r="G6138" s="64">
        <f>VLOOKUP(D6138,upahbahan,3,FALSE)</f>
        <v>200000</v>
      </c>
      <c r="H6138" s="64">
        <f t="shared" si="624"/>
        <v>2200</v>
      </c>
    </row>
    <row r="6139" spans="3:11">
      <c r="C6139" s="83" t="s">
        <v>1210</v>
      </c>
      <c r="D6139" s="80"/>
      <c r="E6139" s="80"/>
      <c r="F6139" s="187"/>
      <c r="G6139" s="218"/>
      <c r="H6139" s="64">
        <f>SUM(H6135:H6138)</f>
        <v>72910</v>
      </c>
      <c r="I6139" s="219"/>
    </row>
    <row r="6140" spans="3:11">
      <c r="C6140" s="72" t="s">
        <v>1211</v>
      </c>
      <c r="D6140" s="59" t="s">
        <v>1212</v>
      </c>
      <c r="E6140" s="73"/>
      <c r="F6140" s="205"/>
      <c r="G6140" s="73"/>
      <c r="H6140" s="73"/>
    </row>
    <row r="6141" spans="3:11">
      <c r="C6141" s="72">
        <v>1</v>
      </c>
      <c r="D6141" s="59" t="s">
        <v>7125</v>
      </c>
      <c r="E6141" s="170" t="s">
        <v>3444</v>
      </c>
      <c r="F6141" s="171">
        <v>1.05</v>
      </c>
      <c r="G6141" s="64">
        <f>VLOOKUP(D6141,upahbahan,3,FALSE)</f>
        <v>550000</v>
      </c>
      <c r="H6141" s="64">
        <f t="shared" ref="H6141" si="625">F6141*G6141</f>
        <v>577500</v>
      </c>
    </row>
    <row r="6142" spans="3:11">
      <c r="C6142" s="83" t="s">
        <v>1216</v>
      </c>
      <c r="D6142" s="80"/>
      <c r="E6142" s="80" t="s">
        <v>6958</v>
      </c>
      <c r="F6142" s="80"/>
      <c r="G6142" s="162"/>
      <c r="H6142" s="64">
        <f>SUM(H6140:H6141)</f>
        <v>577500</v>
      </c>
    </row>
    <row r="6143" spans="3:11">
      <c r="C6143" s="72" t="s">
        <v>1217</v>
      </c>
      <c r="D6143" s="59" t="s">
        <v>1218</v>
      </c>
      <c r="E6143" s="73"/>
      <c r="F6143" s="73"/>
      <c r="G6143" s="73"/>
      <c r="H6143" s="73"/>
    </row>
    <row r="6144" spans="3:11">
      <c r="C6144" s="83" t="s">
        <v>1219</v>
      </c>
      <c r="D6144" s="489"/>
      <c r="E6144" s="489"/>
      <c r="F6144" s="489"/>
      <c r="G6144" s="162"/>
      <c r="H6144" s="303">
        <f>SUM(H6143:H6143)</f>
        <v>0</v>
      </c>
    </row>
    <row r="6145" spans="3:11">
      <c r="C6145" s="58" t="s">
        <v>1220</v>
      </c>
      <c r="D6145" s="69" t="s">
        <v>1221</v>
      </c>
      <c r="E6145" s="70"/>
      <c r="F6145" s="70"/>
      <c r="G6145" s="71"/>
      <c r="H6145" s="304">
        <f>H6144+H6142+H6139</f>
        <v>650410</v>
      </c>
      <c r="I6145" s="319"/>
    </row>
    <row r="6146" spans="3:11">
      <c r="C6146" s="58" t="s">
        <v>1222</v>
      </c>
      <c r="D6146" s="69" t="s">
        <v>1325</v>
      </c>
      <c r="E6146" s="70"/>
      <c r="F6146" s="71"/>
      <c r="G6146" s="95">
        <f>$M$9</f>
        <v>0.1</v>
      </c>
      <c r="H6146" s="64">
        <f>H6145*G6146</f>
        <v>65041</v>
      </c>
      <c r="I6146" s="319"/>
    </row>
    <row r="6147" spans="3:11">
      <c r="C6147" s="58" t="s">
        <v>1223</v>
      </c>
      <c r="D6147" s="69" t="s">
        <v>1224</v>
      </c>
      <c r="E6147" s="70"/>
      <c r="F6147" s="70"/>
      <c r="G6147" s="71"/>
      <c r="H6147" s="305">
        <f>SUM(H6145:H6146)</f>
        <v>715451</v>
      </c>
      <c r="I6147" s="319"/>
    </row>
    <row r="6149" spans="3:11">
      <c r="C6149" s="53" t="s">
        <v>7126</v>
      </c>
      <c r="D6149" s="366" t="s">
        <v>7127</v>
      </c>
      <c r="E6149" s="315"/>
      <c r="F6149" s="315"/>
      <c r="G6149" s="315"/>
      <c r="H6149" s="315"/>
      <c r="I6149" s="56">
        <f>ROUNDDOWN(H6164,-2)</f>
        <v>419900</v>
      </c>
      <c r="J6149" s="159"/>
      <c r="K6149" s="325"/>
    </row>
    <row r="6150" spans="3:11" ht="27.6">
      <c r="C6150" s="300" t="s">
        <v>1197</v>
      </c>
      <c r="D6150" s="300" t="s">
        <v>1198</v>
      </c>
      <c r="E6150" s="300" t="s">
        <v>1199</v>
      </c>
      <c r="F6150" s="300" t="s">
        <v>1200</v>
      </c>
      <c r="G6150" s="300" t="s">
        <v>1201</v>
      </c>
      <c r="H6150" s="300" t="s">
        <v>1202</v>
      </c>
    </row>
    <row r="6151" spans="3:11">
      <c r="C6151" s="72" t="s">
        <v>1203</v>
      </c>
      <c r="D6151" s="59" t="s">
        <v>1204</v>
      </c>
      <c r="E6151" s="73"/>
      <c r="F6151" s="73"/>
      <c r="G6151" s="73"/>
      <c r="H6151" s="73"/>
    </row>
    <row r="6152" spans="3:11">
      <c r="C6152" s="301">
        <v>1</v>
      </c>
      <c r="D6152" s="59" t="s">
        <v>5</v>
      </c>
      <c r="E6152" s="302" t="s">
        <v>6</v>
      </c>
      <c r="F6152" s="74">
        <v>0.312</v>
      </c>
      <c r="G6152" s="64">
        <f>VLOOKUP(D6152,upahbahan,3,FALSE)</f>
        <v>100000</v>
      </c>
      <c r="H6152" s="64">
        <f t="shared" ref="H6152:H6155" si="626">F6152*G6152</f>
        <v>31200</v>
      </c>
    </row>
    <row r="6153" spans="3:11">
      <c r="C6153" s="301">
        <v>2</v>
      </c>
      <c r="D6153" s="59" t="s">
        <v>17</v>
      </c>
      <c r="E6153" s="302" t="s">
        <v>6</v>
      </c>
      <c r="F6153" s="74">
        <v>0.52100000000000002</v>
      </c>
      <c r="G6153" s="64">
        <f>VLOOKUP(D6153,upahbahan,3,FALSE)</f>
        <v>145000</v>
      </c>
      <c r="H6153" s="64">
        <f t="shared" si="626"/>
        <v>75545</v>
      </c>
    </row>
    <row r="6154" spans="3:11">
      <c r="C6154" s="301">
        <v>3</v>
      </c>
      <c r="D6154" s="59" t="s">
        <v>1314</v>
      </c>
      <c r="E6154" s="302" t="s">
        <v>6</v>
      </c>
      <c r="F6154" s="74">
        <v>5.1999999999999998E-2</v>
      </c>
      <c r="G6154" s="64">
        <f>VLOOKUP(D6154,upahbahan,3,FALSE)</f>
        <v>175000</v>
      </c>
      <c r="H6154" s="64">
        <f t="shared" si="626"/>
        <v>9100</v>
      </c>
    </row>
    <row r="6155" spans="3:11">
      <c r="C6155" s="301">
        <v>4</v>
      </c>
      <c r="D6155" s="59" t="s">
        <v>19</v>
      </c>
      <c r="E6155" s="302" t="s">
        <v>6</v>
      </c>
      <c r="F6155" s="74">
        <v>1.7000000000000001E-2</v>
      </c>
      <c r="G6155" s="64">
        <f>VLOOKUP(D6155,upahbahan,3,FALSE)</f>
        <v>200000</v>
      </c>
      <c r="H6155" s="64">
        <f t="shared" si="626"/>
        <v>3400.0000000000005</v>
      </c>
    </row>
    <row r="6156" spans="3:11">
      <c r="C6156" s="83" t="s">
        <v>1210</v>
      </c>
      <c r="D6156" s="80"/>
      <c r="E6156" s="80"/>
      <c r="F6156" s="187"/>
      <c r="G6156" s="218"/>
      <c r="H6156" s="64">
        <f>SUM(H6152:H6155)</f>
        <v>119245</v>
      </c>
      <c r="I6156" s="219"/>
    </row>
    <row r="6157" spans="3:11">
      <c r="C6157" s="72" t="s">
        <v>1211</v>
      </c>
      <c r="D6157" s="59" t="s">
        <v>1212</v>
      </c>
      <c r="E6157" s="73"/>
      <c r="F6157" s="205"/>
      <c r="G6157" s="73"/>
      <c r="H6157" s="73"/>
    </row>
    <row r="6158" spans="3:11">
      <c r="C6158" s="72">
        <v>1</v>
      </c>
      <c r="D6158" s="59" t="s">
        <v>7128</v>
      </c>
      <c r="E6158" s="170" t="s">
        <v>3444</v>
      </c>
      <c r="F6158" s="171">
        <v>1.05</v>
      </c>
      <c r="G6158" s="64">
        <f>VLOOKUP(D6158,upahbahan,3,FALSE)</f>
        <v>250000</v>
      </c>
      <c r="H6158" s="64">
        <f t="shared" ref="H6158" si="627">F6158*G6158</f>
        <v>262500</v>
      </c>
    </row>
    <row r="6159" spans="3:11">
      <c r="C6159" s="83" t="s">
        <v>1216</v>
      </c>
      <c r="D6159" s="80"/>
      <c r="E6159" s="80" t="s">
        <v>6958</v>
      </c>
      <c r="F6159" s="80"/>
      <c r="G6159" s="162"/>
      <c r="H6159" s="64">
        <f>SUM(H6157:H6158)</f>
        <v>262500</v>
      </c>
    </row>
    <row r="6160" spans="3:11">
      <c r="C6160" s="72" t="s">
        <v>1217</v>
      </c>
      <c r="D6160" s="59" t="s">
        <v>1218</v>
      </c>
      <c r="E6160" s="73"/>
      <c r="F6160" s="73"/>
      <c r="G6160" s="73"/>
      <c r="H6160" s="73"/>
    </row>
    <row r="6161" spans="3:11">
      <c r="C6161" s="83" t="s">
        <v>1219</v>
      </c>
      <c r="D6161" s="489"/>
      <c r="E6161" s="489"/>
      <c r="F6161" s="489"/>
      <c r="G6161" s="162"/>
      <c r="H6161" s="303">
        <f>SUM(H6160:H6160)</f>
        <v>0</v>
      </c>
    </row>
    <row r="6162" spans="3:11">
      <c r="C6162" s="58" t="s">
        <v>1220</v>
      </c>
      <c r="D6162" s="69" t="s">
        <v>1221</v>
      </c>
      <c r="E6162" s="70"/>
      <c r="F6162" s="70"/>
      <c r="G6162" s="71"/>
      <c r="H6162" s="304">
        <f>H6161+H6159+H6156</f>
        <v>381745</v>
      </c>
      <c r="I6162" s="319"/>
    </row>
    <row r="6163" spans="3:11">
      <c r="C6163" s="58" t="s">
        <v>1222</v>
      </c>
      <c r="D6163" s="69" t="s">
        <v>1325</v>
      </c>
      <c r="E6163" s="70"/>
      <c r="F6163" s="71"/>
      <c r="G6163" s="95">
        <f>$M$9</f>
        <v>0.1</v>
      </c>
      <c r="H6163" s="64">
        <f>H6162*G6163</f>
        <v>38174.5</v>
      </c>
      <c r="I6163" s="319"/>
    </row>
    <row r="6164" spans="3:11">
      <c r="C6164" s="58" t="s">
        <v>1223</v>
      </c>
      <c r="D6164" s="69" t="s">
        <v>1224</v>
      </c>
      <c r="E6164" s="70"/>
      <c r="F6164" s="70"/>
      <c r="G6164" s="71"/>
      <c r="H6164" s="305">
        <f>SUM(H6162:H6163)</f>
        <v>419919.5</v>
      </c>
      <c r="I6164" s="319"/>
    </row>
    <row r="6166" spans="3:11">
      <c r="C6166" s="53" t="s">
        <v>7129</v>
      </c>
      <c r="D6166" s="366" t="s">
        <v>7130</v>
      </c>
      <c r="E6166" s="315"/>
      <c r="F6166" s="315"/>
      <c r="G6166" s="315"/>
      <c r="H6166" s="315"/>
      <c r="I6166" s="56">
        <f>ROUNDDOWN(H6181,-2)</f>
        <v>195200</v>
      </c>
      <c r="J6166" s="159"/>
      <c r="K6166" s="325"/>
    </row>
    <row r="6167" spans="3:11" ht="27.6">
      <c r="C6167" s="300" t="s">
        <v>1197</v>
      </c>
      <c r="D6167" s="300" t="s">
        <v>1198</v>
      </c>
      <c r="E6167" s="300" t="s">
        <v>1199</v>
      </c>
      <c r="F6167" s="300" t="s">
        <v>1200</v>
      </c>
      <c r="G6167" s="300" t="s">
        <v>1201</v>
      </c>
      <c r="H6167" s="300" t="s">
        <v>1202</v>
      </c>
    </row>
    <row r="6168" spans="3:11">
      <c r="C6168" s="72" t="s">
        <v>1203</v>
      </c>
      <c r="D6168" s="59" t="s">
        <v>1204</v>
      </c>
      <c r="E6168" s="73"/>
      <c r="F6168" s="73"/>
      <c r="G6168" s="73"/>
      <c r="H6168" s="73"/>
    </row>
    <row r="6169" spans="3:11">
      <c r="C6169" s="301">
        <v>1</v>
      </c>
      <c r="D6169" s="59" t="s">
        <v>5</v>
      </c>
      <c r="E6169" s="302" t="s">
        <v>6</v>
      </c>
      <c r="F6169" s="74">
        <v>5.1999999999999998E-2</v>
      </c>
      <c r="G6169" s="64">
        <f>VLOOKUP(D6169,upahbahan,3,FALSE)</f>
        <v>100000</v>
      </c>
      <c r="H6169" s="64">
        <f t="shared" ref="H6169:H6172" si="628">F6169*G6169</f>
        <v>5200</v>
      </c>
    </row>
    <row r="6170" spans="3:11">
      <c r="C6170" s="301">
        <v>2</v>
      </c>
      <c r="D6170" s="59" t="s">
        <v>17</v>
      </c>
      <c r="E6170" s="302" t="s">
        <v>6</v>
      </c>
      <c r="F6170" s="74">
        <v>8.6999999999999994E-2</v>
      </c>
      <c r="G6170" s="64">
        <f>VLOOKUP(D6170,upahbahan,3,FALSE)</f>
        <v>145000</v>
      </c>
      <c r="H6170" s="64">
        <f t="shared" si="628"/>
        <v>12615</v>
      </c>
    </row>
    <row r="6171" spans="3:11">
      <c r="C6171" s="301">
        <v>3</v>
      </c>
      <c r="D6171" s="59" t="s">
        <v>1314</v>
      </c>
      <c r="E6171" s="302" t="s">
        <v>6</v>
      </c>
      <c r="F6171" s="74">
        <v>8.9999999999999993E-3</v>
      </c>
      <c r="G6171" s="64">
        <f>VLOOKUP(D6171,upahbahan,3,FALSE)</f>
        <v>175000</v>
      </c>
      <c r="H6171" s="64">
        <f t="shared" si="628"/>
        <v>1574.9999999999998</v>
      </c>
    </row>
    <row r="6172" spans="3:11">
      <c r="C6172" s="301">
        <v>4</v>
      </c>
      <c r="D6172" s="59" t="s">
        <v>19</v>
      </c>
      <c r="E6172" s="302" t="s">
        <v>6</v>
      </c>
      <c r="F6172" s="74">
        <v>3.0000000000000001E-3</v>
      </c>
      <c r="G6172" s="64">
        <f>VLOOKUP(D6172,upahbahan,3,FALSE)</f>
        <v>200000</v>
      </c>
      <c r="H6172" s="64">
        <f t="shared" si="628"/>
        <v>600</v>
      </c>
    </row>
    <row r="6173" spans="3:11">
      <c r="C6173" s="83" t="s">
        <v>1210</v>
      </c>
      <c r="D6173" s="80"/>
      <c r="E6173" s="80"/>
      <c r="F6173" s="187"/>
      <c r="G6173" s="218"/>
      <c r="H6173" s="64">
        <f>SUM(H6169:H6172)</f>
        <v>19990</v>
      </c>
      <c r="I6173" s="219"/>
    </row>
    <row r="6174" spans="3:11">
      <c r="C6174" s="72" t="s">
        <v>1211</v>
      </c>
      <c r="D6174" s="59" t="s">
        <v>1212</v>
      </c>
      <c r="E6174" s="73"/>
      <c r="F6174" s="205"/>
      <c r="G6174" s="73"/>
      <c r="H6174" s="73"/>
    </row>
    <row r="6175" spans="3:11">
      <c r="C6175" s="72">
        <v>1</v>
      </c>
      <c r="D6175" s="59" t="s">
        <v>7131</v>
      </c>
      <c r="E6175" s="170" t="s">
        <v>3444</v>
      </c>
      <c r="F6175" s="171">
        <v>1.05</v>
      </c>
      <c r="G6175" s="64">
        <f>VLOOKUP(D6175,upahbahan,3,FALSE)</f>
        <v>150000</v>
      </c>
      <c r="H6175" s="64">
        <f t="shared" ref="H6175" si="629">F6175*G6175</f>
        <v>157500</v>
      </c>
    </row>
    <row r="6176" spans="3:11">
      <c r="C6176" s="83" t="s">
        <v>1216</v>
      </c>
      <c r="D6176" s="80"/>
      <c r="E6176" s="80" t="s">
        <v>6958</v>
      </c>
      <c r="F6176" s="80"/>
      <c r="G6176" s="162"/>
      <c r="H6176" s="64">
        <f>SUM(H6174:H6175)</f>
        <v>157500</v>
      </c>
    </row>
    <row r="6177" spans="3:11">
      <c r="C6177" s="72" t="s">
        <v>1217</v>
      </c>
      <c r="D6177" s="59" t="s">
        <v>1218</v>
      </c>
      <c r="E6177" s="73"/>
      <c r="F6177" s="73"/>
      <c r="G6177" s="73"/>
      <c r="H6177" s="73"/>
    </row>
    <row r="6178" spans="3:11">
      <c r="C6178" s="83" t="s">
        <v>1219</v>
      </c>
      <c r="D6178" s="489"/>
      <c r="E6178" s="489"/>
      <c r="F6178" s="489"/>
      <c r="G6178" s="162"/>
      <c r="H6178" s="303">
        <f>SUM(H6177:H6177)</f>
        <v>0</v>
      </c>
    </row>
    <row r="6179" spans="3:11">
      <c r="C6179" s="58" t="s">
        <v>1220</v>
      </c>
      <c r="D6179" s="69" t="s">
        <v>1221</v>
      </c>
      <c r="E6179" s="70"/>
      <c r="F6179" s="70"/>
      <c r="G6179" s="71"/>
      <c r="H6179" s="304">
        <f>H6178+H6176+H6173</f>
        <v>177490</v>
      </c>
      <c r="I6179" s="319"/>
    </row>
    <row r="6180" spans="3:11">
      <c r="C6180" s="58" t="s">
        <v>1222</v>
      </c>
      <c r="D6180" s="69" t="s">
        <v>1325</v>
      </c>
      <c r="E6180" s="70"/>
      <c r="F6180" s="71"/>
      <c r="G6180" s="95">
        <f>$M$9</f>
        <v>0.1</v>
      </c>
      <c r="H6180" s="64">
        <f>H6179*G6180</f>
        <v>17749</v>
      </c>
      <c r="I6180" s="319"/>
    </row>
    <row r="6181" spans="3:11">
      <c r="C6181" s="58" t="s">
        <v>1223</v>
      </c>
      <c r="D6181" s="69" t="s">
        <v>1224</v>
      </c>
      <c r="E6181" s="70"/>
      <c r="F6181" s="70"/>
      <c r="G6181" s="71"/>
      <c r="H6181" s="305">
        <f>SUM(H6179:H6180)</f>
        <v>195239</v>
      </c>
      <c r="I6181" s="319"/>
    </row>
    <row r="6183" spans="3:11">
      <c r="C6183" s="53" t="s">
        <v>7132</v>
      </c>
      <c r="D6183" s="366" t="s">
        <v>7133</v>
      </c>
      <c r="E6183" s="315"/>
      <c r="F6183" s="315"/>
      <c r="G6183" s="315"/>
      <c r="H6183" s="315"/>
      <c r="I6183" s="56">
        <f>ROUNDDOWN(H6204,-2)</f>
        <v>427900</v>
      </c>
      <c r="J6183" s="159"/>
      <c r="K6183" s="325"/>
    </row>
    <row r="6184" spans="3:11" ht="27.6">
      <c r="C6184" s="300" t="s">
        <v>1197</v>
      </c>
      <c r="D6184" s="300" t="s">
        <v>1198</v>
      </c>
      <c r="E6184" s="300" t="s">
        <v>1199</v>
      </c>
      <c r="F6184" s="300" t="s">
        <v>1200</v>
      </c>
      <c r="G6184" s="300" t="s">
        <v>1201</v>
      </c>
      <c r="H6184" s="300" t="s">
        <v>1202</v>
      </c>
    </row>
    <row r="6185" spans="3:11">
      <c r="C6185" s="72" t="s">
        <v>1203</v>
      </c>
      <c r="D6185" s="59" t="s">
        <v>1204</v>
      </c>
      <c r="E6185" s="73"/>
      <c r="F6185" s="73"/>
      <c r="G6185" s="73"/>
      <c r="H6185" s="73"/>
    </row>
    <row r="6186" spans="3:11">
      <c r="C6186" s="301">
        <v>1</v>
      </c>
      <c r="D6186" s="59" t="s">
        <v>5</v>
      </c>
      <c r="E6186" s="302" t="s">
        <v>6</v>
      </c>
      <c r="F6186" s="74">
        <v>5.1999999999999998E-2</v>
      </c>
      <c r="G6186" s="64">
        <f>VLOOKUP(D6186,upahbahan,3,FALSE)</f>
        <v>100000</v>
      </c>
      <c r="H6186" s="64">
        <f t="shared" ref="H6186:H6189" si="630">F6186*G6186</f>
        <v>5200</v>
      </c>
    </row>
    <row r="6187" spans="3:11">
      <c r="C6187" s="301">
        <v>2</v>
      </c>
      <c r="D6187" s="59" t="s">
        <v>17</v>
      </c>
      <c r="E6187" s="302" t="s">
        <v>6</v>
      </c>
      <c r="F6187" s="74">
        <v>8.6999999999999994E-2</v>
      </c>
      <c r="G6187" s="64">
        <f>VLOOKUP(D6187,upahbahan,3,FALSE)</f>
        <v>145000</v>
      </c>
      <c r="H6187" s="64">
        <f t="shared" si="630"/>
        <v>12615</v>
      </c>
    </row>
    <row r="6188" spans="3:11">
      <c r="C6188" s="301">
        <v>3</v>
      </c>
      <c r="D6188" s="59" t="s">
        <v>1314</v>
      </c>
      <c r="E6188" s="302" t="s">
        <v>6</v>
      </c>
      <c r="F6188" s="74">
        <v>8.9999999999999993E-3</v>
      </c>
      <c r="G6188" s="64">
        <f>VLOOKUP(D6188,upahbahan,3,FALSE)</f>
        <v>175000</v>
      </c>
      <c r="H6188" s="64">
        <f t="shared" si="630"/>
        <v>1574.9999999999998</v>
      </c>
    </row>
    <row r="6189" spans="3:11">
      <c r="C6189" s="301">
        <v>4</v>
      </c>
      <c r="D6189" s="59" t="s">
        <v>19</v>
      </c>
      <c r="E6189" s="302" t="s">
        <v>6</v>
      </c>
      <c r="F6189" s="74">
        <v>3.0000000000000001E-3</v>
      </c>
      <c r="G6189" s="64">
        <f>VLOOKUP(D6189,upahbahan,3,FALSE)</f>
        <v>200000</v>
      </c>
      <c r="H6189" s="64">
        <f t="shared" si="630"/>
        <v>600</v>
      </c>
    </row>
    <row r="6190" spans="3:11">
      <c r="C6190" s="83" t="s">
        <v>1210</v>
      </c>
      <c r="D6190" s="80"/>
      <c r="E6190" s="80"/>
      <c r="F6190" s="187"/>
      <c r="G6190" s="218"/>
      <c r="H6190" s="64">
        <f>SUM(H6186:H6189)</f>
        <v>19990</v>
      </c>
      <c r="I6190" s="219"/>
    </row>
    <row r="6191" spans="3:11">
      <c r="C6191" s="72" t="s">
        <v>1211</v>
      </c>
      <c r="D6191" s="59" t="s">
        <v>1212</v>
      </c>
      <c r="E6191" s="73"/>
      <c r="F6191" s="205"/>
      <c r="G6191" s="73"/>
      <c r="H6191" s="73"/>
    </row>
    <row r="6192" spans="3:11">
      <c r="C6192" s="72">
        <v>1</v>
      </c>
      <c r="D6192" s="59" t="s">
        <v>3420</v>
      </c>
      <c r="E6192" s="170" t="s">
        <v>1304</v>
      </c>
      <c r="F6192" s="171">
        <v>52.8</v>
      </c>
      <c r="G6192" s="64">
        <f t="shared" ref="G6192:G6198" si="631">VLOOKUP(D6192,upahbahan,3,FALSE)</f>
        <v>1500</v>
      </c>
      <c r="H6192" s="64">
        <f t="shared" ref="H6192:H6197" si="632">F6192*G6192</f>
        <v>79200</v>
      </c>
    </row>
    <row r="6193" spans="3:11">
      <c r="C6193" s="72">
        <v>2</v>
      </c>
      <c r="D6193" s="59" t="s">
        <v>3578</v>
      </c>
      <c r="E6193" s="170" t="s">
        <v>1304</v>
      </c>
      <c r="F6193" s="171">
        <v>52.8</v>
      </c>
      <c r="G6193" s="64">
        <f t="shared" si="631"/>
        <v>4000</v>
      </c>
      <c r="H6193" s="64">
        <f t="shared" si="632"/>
        <v>211200</v>
      </c>
    </row>
    <row r="6194" spans="3:11">
      <c r="C6194" s="72">
        <v>3</v>
      </c>
      <c r="D6194" s="59" t="s">
        <v>3576</v>
      </c>
      <c r="E6194" s="170" t="s">
        <v>44</v>
      </c>
      <c r="F6194" s="171">
        <v>1</v>
      </c>
      <c r="G6194" s="64">
        <f t="shared" si="631"/>
        <v>4000</v>
      </c>
      <c r="H6194" s="64">
        <f t="shared" si="632"/>
        <v>4000</v>
      </c>
    </row>
    <row r="6195" spans="3:11">
      <c r="C6195" s="72">
        <v>4</v>
      </c>
      <c r="D6195" s="59" t="s">
        <v>3577</v>
      </c>
      <c r="E6195" s="170" t="s">
        <v>44</v>
      </c>
      <c r="F6195" s="171">
        <v>27</v>
      </c>
      <c r="G6195" s="64">
        <f t="shared" si="631"/>
        <v>700</v>
      </c>
      <c r="H6195" s="64">
        <f t="shared" si="632"/>
        <v>18900</v>
      </c>
    </row>
    <row r="6196" spans="3:11">
      <c r="C6196" s="72">
        <v>5</v>
      </c>
      <c r="D6196" s="59" t="s">
        <v>6729</v>
      </c>
      <c r="E6196" s="170" t="s">
        <v>44</v>
      </c>
      <c r="F6196" s="171">
        <v>54</v>
      </c>
      <c r="G6196" s="64">
        <f t="shared" si="631"/>
        <v>900</v>
      </c>
      <c r="H6196" s="64">
        <f t="shared" si="632"/>
        <v>48600</v>
      </c>
    </row>
    <row r="6197" spans="3:11">
      <c r="C6197" s="72">
        <v>6</v>
      </c>
      <c r="D6197" s="59" t="s">
        <v>6731</v>
      </c>
      <c r="E6197" s="170" t="s">
        <v>44</v>
      </c>
      <c r="F6197" s="171">
        <v>1</v>
      </c>
      <c r="G6197" s="64">
        <f t="shared" si="631"/>
        <v>5400</v>
      </c>
      <c r="H6197" s="64">
        <f t="shared" si="632"/>
        <v>5400</v>
      </c>
    </row>
    <row r="6198" spans="3:11">
      <c r="C6198" s="72">
        <v>7</v>
      </c>
      <c r="D6198" s="59" t="s">
        <v>3581</v>
      </c>
      <c r="E6198" s="170" t="s">
        <v>44</v>
      </c>
      <c r="F6198" s="171">
        <v>81</v>
      </c>
      <c r="G6198" s="64">
        <f t="shared" si="631"/>
        <v>21.5</v>
      </c>
      <c r="H6198" s="64">
        <f t="shared" ref="H6198" si="633">F6198*G6198</f>
        <v>1741.5</v>
      </c>
    </row>
    <row r="6199" spans="3:11">
      <c r="C6199" s="83" t="s">
        <v>1216</v>
      </c>
      <c r="D6199" s="80"/>
      <c r="E6199" s="80" t="s">
        <v>6958</v>
      </c>
      <c r="F6199" s="80"/>
      <c r="G6199" s="162"/>
      <c r="H6199" s="64">
        <f>SUM(H6191:H6198)</f>
        <v>369041.5</v>
      </c>
    </row>
    <row r="6200" spans="3:11">
      <c r="C6200" s="72" t="s">
        <v>1217</v>
      </c>
      <c r="D6200" s="59" t="s">
        <v>1218</v>
      </c>
      <c r="E6200" s="73"/>
      <c r="F6200" s="73"/>
      <c r="G6200" s="73"/>
      <c r="H6200" s="73"/>
    </row>
    <row r="6201" spans="3:11">
      <c r="C6201" s="83" t="s">
        <v>1219</v>
      </c>
      <c r="D6201" s="489"/>
      <c r="E6201" s="489"/>
      <c r="F6201" s="489"/>
      <c r="G6201" s="162"/>
      <c r="H6201" s="303">
        <f>SUM(H6200:H6200)</f>
        <v>0</v>
      </c>
    </row>
    <row r="6202" spans="3:11">
      <c r="C6202" s="58" t="s">
        <v>1220</v>
      </c>
      <c r="D6202" s="69" t="s">
        <v>1221</v>
      </c>
      <c r="E6202" s="70"/>
      <c r="F6202" s="70"/>
      <c r="G6202" s="71"/>
      <c r="H6202" s="304">
        <f>H6201+H6199+H6190</f>
        <v>389031.5</v>
      </c>
      <c r="I6202" s="319"/>
    </row>
    <row r="6203" spans="3:11">
      <c r="C6203" s="58" t="s">
        <v>1222</v>
      </c>
      <c r="D6203" s="69" t="s">
        <v>1325</v>
      </c>
      <c r="E6203" s="70"/>
      <c r="F6203" s="71"/>
      <c r="G6203" s="95">
        <f>$M$9</f>
        <v>0.1</v>
      </c>
      <c r="H6203" s="64">
        <f>H6202*G6203</f>
        <v>38903.15</v>
      </c>
      <c r="I6203" s="319"/>
    </row>
    <row r="6204" spans="3:11">
      <c r="C6204" s="58" t="s">
        <v>1223</v>
      </c>
      <c r="D6204" s="69" t="s">
        <v>1224</v>
      </c>
      <c r="E6204" s="70"/>
      <c r="F6204" s="70"/>
      <c r="G6204" s="71"/>
      <c r="H6204" s="305">
        <f>SUM(H6202:H6203)</f>
        <v>427934.65</v>
      </c>
      <c r="I6204" s="319"/>
    </row>
    <row r="6206" spans="3:11">
      <c r="C6206" s="53" t="s">
        <v>7134</v>
      </c>
      <c r="D6206" s="366" t="s">
        <v>7135</v>
      </c>
      <c r="E6206" s="315"/>
      <c r="F6206" s="315"/>
      <c r="G6206" s="315"/>
      <c r="H6206" s="315"/>
      <c r="I6206" s="56">
        <f>ROUNDDOWN(H6221,-2)</f>
        <v>54800</v>
      </c>
      <c r="J6206" s="159"/>
      <c r="K6206" s="325"/>
    </row>
    <row r="6207" spans="3:11" ht="27.6">
      <c r="C6207" s="300" t="s">
        <v>1197</v>
      </c>
      <c r="D6207" s="300" t="s">
        <v>1198</v>
      </c>
      <c r="E6207" s="300" t="s">
        <v>1199</v>
      </c>
      <c r="F6207" s="300" t="s">
        <v>1200</v>
      </c>
      <c r="G6207" s="300" t="s">
        <v>1201</v>
      </c>
      <c r="H6207" s="300" t="s">
        <v>1202</v>
      </c>
    </row>
    <row r="6208" spans="3:11">
      <c r="C6208" s="72" t="s">
        <v>1203</v>
      </c>
      <c r="D6208" s="59" t="s">
        <v>1204</v>
      </c>
      <c r="E6208" s="73"/>
      <c r="F6208" s="73"/>
      <c r="G6208" s="73"/>
      <c r="H6208" s="73"/>
    </row>
    <row r="6209" spans="3:11">
      <c r="C6209" s="301">
        <v>1</v>
      </c>
      <c r="D6209" s="59" t="s">
        <v>5</v>
      </c>
      <c r="E6209" s="302" t="s">
        <v>6</v>
      </c>
      <c r="F6209" s="74">
        <v>4.8000000000000001E-2</v>
      </c>
      <c r="G6209" s="64">
        <f>VLOOKUP(D6209,upahbahan,3,FALSE)</f>
        <v>100000</v>
      </c>
      <c r="H6209" s="64">
        <f t="shared" ref="H6209:H6212" si="634">F6209*G6209</f>
        <v>4800</v>
      </c>
    </row>
    <row r="6210" spans="3:11">
      <c r="C6210" s="301">
        <v>2</v>
      </c>
      <c r="D6210" s="59" t="s">
        <v>17</v>
      </c>
      <c r="E6210" s="302" t="s">
        <v>6</v>
      </c>
      <c r="F6210" s="74">
        <v>0.08</v>
      </c>
      <c r="G6210" s="64">
        <f>VLOOKUP(D6210,upahbahan,3,FALSE)</f>
        <v>145000</v>
      </c>
      <c r="H6210" s="64">
        <f t="shared" si="634"/>
        <v>11600</v>
      </c>
    </row>
    <row r="6211" spans="3:11">
      <c r="C6211" s="301">
        <v>3</v>
      </c>
      <c r="D6211" s="59" t="s">
        <v>1314</v>
      </c>
      <c r="E6211" s="302" t="s">
        <v>6</v>
      </c>
      <c r="F6211" s="74">
        <v>8.0000000000000002E-3</v>
      </c>
      <c r="G6211" s="64">
        <f>VLOOKUP(D6211,upahbahan,3,FALSE)</f>
        <v>175000</v>
      </c>
      <c r="H6211" s="64">
        <f t="shared" si="634"/>
        <v>1400</v>
      </c>
    </row>
    <row r="6212" spans="3:11">
      <c r="C6212" s="301">
        <v>4</v>
      </c>
      <c r="D6212" s="59" t="s">
        <v>19</v>
      </c>
      <c r="E6212" s="302" t="s">
        <v>6</v>
      </c>
      <c r="F6212" s="74">
        <v>3.0000000000000001E-3</v>
      </c>
      <c r="G6212" s="64">
        <f>VLOOKUP(D6212,upahbahan,3,FALSE)</f>
        <v>200000</v>
      </c>
      <c r="H6212" s="64">
        <f t="shared" si="634"/>
        <v>600</v>
      </c>
    </row>
    <row r="6213" spans="3:11">
      <c r="C6213" s="83" t="s">
        <v>1210</v>
      </c>
      <c r="D6213" s="80"/>
      <c r="E6213" s="80"/>
      <c r="F6213" s="187"/>
      <c r="G6213" s="218"/>
      <c r="H6213" s="64">
        <f>SUM(H6209:H6212)</f>
        <v>18400</v>
      </c>
      <c r="I6213" s="219"/>
    </row>
    <row r="6214" spans="3:11">
      <c r="C6214" s="72" t="s">
        <v>1211</v>
      </c>
      <c r="D6214" s="59" t="s">
        <v>1212</v>
      </c>
      <c r="E6214" s="73"/>
      <c r="F6214" s="205"/>
      <c r="G6214" s="73"/>
      <c r="H6214" s="73"/>
    </row>
    <row r="6215" spans="3:11">
      <c r="C6215" s="72">
        <v>1</v>
      </c>
      <c r="D6215" s="59" t="s">
        <v>7136</v>
      </c>
      <c r="E6215" s="170" t="s">
        <v>3216</v>
      </c>
      <c r="F6215" s="171">
        <v>1.05</v>
      </c>
      <c r="G6215" s="64">
        <f>VLOOKUP(D6215,upahbahan,3,FALSE)</f>
        <v>30000</v>
      </c>
      <c r="H6215" s="64">
        <f t="shared" ref="H6215" si="635">F6215*G6215</f>
        <v>31500</v>
      </c>
    </row>
    <row r="6216" spans="3:11">
      <c r="C6216" s="83" t="s">
        <v>1216</v>
      </c>
      <c r="D6216" s="80"/>
      <c r="E6216" s="80" t="s">
        <v>6958</v>
      </c>
      <c r="F6216" s="80"/>
      <c r="G6216" s="162"/>
      <c r="H6216" s="64">
        <f>SUM(H6214:H6215)</f>
        <v>31500</v>
      </c>
    </row>
    <row r="6217" spans="3:11">
      <c r="C6217" s="72" t="s">
        <v>1217</v>
      </c>
      <c r="D6217" s="59" t="s">
        <v>1218</v>
      </c>
      <c r="E6217" s="73"/>
      <c r="F6217" s="73"/>
      <c r="G6217" s="73"/>
      <c r="H6217" s="73"/>
    </row>
    <row r="6218" spans="3:11">
      <c r="C6218" s="83" t="s">
        <v>1219</v>
      </c>
      <c r="D6218" s="489"/>
      <c r="E6218" s="489"/>
      <c r="F6218" s="489"/>
      <c r="G6218" s="162"/>
      <c r="H6218" s="303">
        <f>SUM(H6217:H6217)</f>
        <v>0</v>
      </c>
    </row>
    <row r="6219" spans="3:11">
      <c r="C6219" s="58" t="s">
        <v>1220</v>
      </c>
      <c r="D6219" s="69" t="s">
        <v>1221</v>
      </c>
      <c r="E6219" s="70"/>
      <c r="F6219" s="70"/>
      <c r="G6219" s="71"/>
      <c r="H6219" s="304">
        <f>H6218+H6216+H6213</f>
        <v>49900</v>
      </c>
      <c r="I6219" s="319"/>
    </row>
    <row r="6220" spans="3:11">
      <c r="C6220" s="58" t="s">
        <v>1222</v>
      </c>
      <c r="D6220" s="69" t="s">
        <v>1325</v>
      </c>
      <c r="E6220" s="70"/>
      <c r="F6220" s="71"/>
      <c r="G6220" s="95">
        <f>$M$9</f>
        <v>0.1</v>
      </c>
      <c r="H6220" s="64">
        <f>H6219*G6220</f>
        <v>4990</v>
      </c>
      <c r="I6220" s="319"/>
    </row>
    <row r="6221" spans="3:11">
      <c r="C6221" s="58" t="s">
        <v>1223</v>
      </c>
      <c r="D6221" s="69" t="s">
        <v>1224</v>
      </c>
      <c r="E6221" s="70"/>
      <c r="F6221" s="70"/>
      <c r="G6221" s="71"/>
      <c r="H6221" s="305">
        <f>SUM(H6219:H6220)</f>
        <v>54890</v>
      </c>
      <c r="I6221" s="319"/>
    </row>
    <row r="6224" spans="3:11">
      <c r="C6224" s="53" t="s">
        <v>7137</v>
      </c>
      <c r="D6224" s="366" t="s">
        <v>7138</v>
      </c>
      <c r="E6224" s="315"/>
      <c r="F6224" s="315"/>
      <c r="G6224" s="315"/>
      <c r="H6224" s="315"/>
      <c r="I6224" s="56">
        <f>ROUNDDOWN(H6239,-2)</f>
        <v>710900</v>
      </c>
      <c r="J6224" s="159"/>
      <c r="K6224" s="325"/>
    </row>
    <row r="6225" spans="3:9" ht="27.6">
      <c r="C6225" s="300" t="s">
        <v>1197</v>
      </c>
      <c r="D6225" s="300" t="s">
        <v>1198</v>
      </c>
      <c r="E6225" s="300" t="s">
        <v>1199</v>
      </c>
      <c r="F6225" s="300" t="s">
        <v>1200</v>
      </c>
      <c r="G6225" s="300" t="s">
        <v>1201</v>
      </c>
      <c r="H6225" s="300" t="s">
        <v>1202</v>
      </c>
    </row>
    <row r="6226" spans="3:9">
      <c r="C6226" s="72" t="s">
        <v>1203</v>
      </c>
      <c r="D6226" s="59" t="s">
        <v>1204</v>
      </c>
      <c r="E6226" s="73"/>
      <c r="F6226" s="73"/>
      <c r="G6226" s="73"/>
      <c r="H6226" s="73"/>
    </row>
    <row r="6227" spans="3:9">
      <c r="C6227" s="301">
        <v>1</v>
      </c>
      <c r="D6227" s="59" t="s">
        <v>5</v>
      </c>
      <c r="E6227" s="302" t="s">
        <v>6</v>
      </c>
      <c r="F6227" s="74">
        <v>0.317</v>
      </c>
      <c r="G6227" s="64">
        <f>VLOOKUP(D6227,upahbahan,3,FALSE)</f>
        <v>100000</v>
      </c>
      <c r="H6227" s="64">
        <f t="shared" ref="H6227:H6230" si="636">F6227*G6227</f>
        <v>31700</v>
      </c>
    </row>
    <row r="6228" spans="3:9">
      <c r="C6228" s="301">
        <v>2</v>
      </c>
      <c r="D6228" s="59" t="s">
        <v>17</v>
      </c>
      <c r="E6228" s="302" t="s">
        <v>6</v>
      </c>
      <c r="F6228" s="74">
        <v>0.52900000000000003</v>
      </c>
      <c r="G6228" s="64">
        <f>VLOOKUP(D6228,upahbahan,3,FALSE)</f>
        <v>145000</v>
      </c>
      <c r="H6228" s="64">
        <f t="shared" si="636"/>
        <v>76705</v>
      </c>
    </row>
    <row r="6229" spans="3:9">
      <c r="C6229" s="301">
        <v>3</v>
      </c>
      <c r="D6229" s="59" t="s">
        <v>1314</v>
      </c>
      <c r="E6229" s="302" t="s">
        <v>6</v>
      </c>
      <c r="F6229" s="74">
        <v>5.2999999999999999E-2</v>
      </c>
      <c r="G6229" s="64">
        <f>VLOOKUP(D6229,upahbahan,3,FALSE)</f>
        <v>175000</v>
      </c>
      <c r="H6229" s="64">
        <f t="shared" si="636"/>
        <v>9275</v>
      </c>
    </row>
    <row r="6230" spans="3:9">
      <c r="C6230" s="301">
        <v>4</v>
      </c>
      <c r="D6230" s="59" t="s">
        <v>19</v>
      </c>
      <c r="E6230" s="302" t="s">
        <v>6</v>
      </c>
      <c r="F6230" s="74">
        <v>1.7999999999999999E-2</v>
      </c>
      <c r="G6230" s="64">
        <f>VLOOKUP(D6230,upahbahan,3,FALSE)</f>
        <v>200000</v>
      </c>
      <c r="H6230" s="64">
        <f t="shared" si="636"/>
        <v>3599.9999999999995</v>
      </c>
    </row>
    <row r="6231" spans="3:9">
      <c r="C6231" s="83" t="s">
        <v>1210</v>
      </c>
      <c r="D6231" s="80"/>
      <c r="E6231" s="80"/>
      <c r="F6231" s="187"/>
      <c r="G6231" s="218"/>
      <c r="H6231" s="64">
        <f>SUM(H6227:H6230)</f>
        <v>121280</v>
      </c>
      <c r="I6231" s="219"/>
    </row>
    <row r="6232" spans="3:9">
      <c r="C6232" s="72" t="s">
        <v>1211</v>
      </c>
      <c r="D6232" s="59" t="s">
        <v>1212</v>
      </c>
      <c r="E6232" s="73"/>
      <c r="F6232" s="205"/>
      <c r="G6232" s="73"/>
      <c r="H6232" s="73"/>
    </row>
    <row r="6233" spans="3:9">
      <c r="C6233" s="72">
        <v>1</v>
      </c>
      <c r="D6233" s="59" t="s">
        <v>7139</v>
      </c>
      <c r="E6233" s="170" t="s">
        <v>3216</v>
      </c>
      <c r="F6233" s="171">
        <v>1.05</v>
      </c>
      <c r="G6233" s="64">
        <f>VLOOKUP(D6233,upahbahan,3,FALSE)</f>
        <v>500000</v>
      </c>
      <c r="H6233" s="64">
        <f t="shared" ref="H6233" si="637">F6233*G6233</f>
        <v>525000</v>
      </c>
    </row>
    <row r="6234" spans="3:9">
      <c r="C6234" s="83" t="s">
        <v>1216</v>
      </c>
      <c r="D6234" s="80"/>
      <c r="E6234" s="80" t="s">
        <v>6958</v>
      </c>
      <c r="F6234" s="80"/>
      <c r="G6234" s="162"/>
      <c r="H6234" s="64">
        <f>SUM(H6232:H6233)</f>
        <v>525000</v>
      </c>
    </row>
    <row r="6235" spans="3:9">
      <c r="C6235" s="72" t="s">
        <v>1217</v>
      </c>
      <c r="D6235" s="59" t="s">
        <v>1218</v>
      </c>
      <c r="E6235" s="73"/>
      <c r="F6235" s="73"/>
      <c r="G6235" s="73"/>
      <c r="H6235" s="73"/>
    </row>
    <row r="6236" spans="3:9">
      <c r="C6236" s="83" t="s">
        <v>1219</v>
      </c>
      <c r="D6236" s="489"/>
      <c r="E6236" s="489"/>
      <c r="F6236" s="489"/>
      <c r="G6236" s="162"/>
      <c r="H6236" s="303">
        <f>SUM(H6235:H6235)</f>
        <v>0</v>
      </c>
    </row>
    <row r="6237" spans="3:9">
      <c r="C6237" s="58" t="s">
        <v>1220</v>
      </c>
      <c r="D6237" s="69" t="s">
        <v>1221</v>
      </c>
      <c r="E6237" s="70"/>
      <c r="F6237" s="70"/>
      <c r="G6237" s="71"/>
      <c r="H6237" s="304">
        <f>H6236+H6234+H6231</f>
        <v>646280</v>
      </c>
      <c r="I6237" s="319"/>
    </row>
    <row r="6238" spans="3:9">
      <c r="C6238" s="58" t="s">
        <v>1222</v>
      </c>
      <c r="D6238" s="69" t="s">
        <v>1325</v>
      </c>
      <c r="E6238" s="70"/>
      <c r="F6238" s="71"/>
      <c r="G6238" s="95">
        <f>$M$9</f>
        <v>0.1</v>
      </c>
      <c r="H6238" s="64">
        <f>H6237*G6238</f>
        <v>64628</v>
      </c>
      <c r="I6238" s="319"/>
    </row>
    <row r="6239" spans="3:9">
      <c r="C6239" s="58" t="s">
        <v>1223</v>
      </c>
      <c r="D6239" s="69" t="s">
        <v>1224</v>
      </c>
      <c r="E6239" s="70"/>
      <c r="F6239" s="70"/>
      <c r="G6239" s="71"/>
      <c r="H6239" s="305">
        <f>SUM(H6237:H6238)</f>
        <v>710908</v>
      </c>
      <c r="I6239" s="319"/>
    </row>
    <row r="6242" spans="3:11">
      <c r="C6242" s="53" t="s">
        <v>7140</v>
      </c>
      <c r="D6242" s="366" t="s">
        <v>7141</v>
      </c>
      <c r="E6242" s="315"/>
      <c r="F6242" s="315"/>
      <c r="G6242" s="315"/>
      <c r="H6242" s="315"/>
      <c r="I6242" s="56">
        <f>ROUNDDOWN(H6257,-2)</f>
        <v>1748400</v>
      </c>
      <c r="J6242" s="159"/>
      <c r="K6242" s="325"/>
    </row>
    <row r="6243" spans="3:11" ht="27.6">
      <c r="C6243" s="300" t="s">
        <v>1197</v>
      </c>
      <c r="D6243" s="300" t="s">
        <v>1198</v>
      </c>
      <c r="E6243" s="300" t="s">
        <v>1199</v>
      </c>
      <c r="F6243" s="300" t="s">
        <v>1200</v>
      </c>
      <c r="G6243" s="300" t="s">
        <v>1201</v>
      </c>
      <c r="H6243" s="300" t="s">
        <v>1202</v>
      </c>
    </row>
    <row r="6244" spans="3:11">
      <c r="C6244" s="72" t="s">
        <v>1203</v>
      </c>
      <c r="D6244" s="59" t="s">
        <v>1204</v>
      </c>
      <c r="E6244" s="73"/>
      <c r="F6244" s="73"/>
      <c r="G6244" s="73"/>
      <c r="H6244" s="73"/>
    </row>
    <row r="6245" spans="3:11">
      <c r="C6245" s="301">
        <v>1</v>
      </c>
      <c r="D6245" s="59" t="s">
        <v>5</v>
      </c>
      <c r="E6245" s="302" t="s">
        <v>6</v>
      </c>
      <c r="F6245" s="74">
        <v>3.7999999999999999E-2</v>
      </c>
      <c r="G6245" s="64">
        <f>VLOOKUP(D6245,upahbahan,3,FALSE)</f>
        <v>100000</v>
      </c>
      <c r="H6245" s="64">
        <f t="shared" ref="H6245:H6248" si="638">F6245*G6245</f>
        <v>3800</v>
      </c>
    </row>
    <row r="6246" spans="3:11">
      <c r="C6246" s="301">
        <v>2</v>
      </c>
      <c r="D6246" s="59" t="s">
        <v>17</v>
      </c>
      <c r="E6246" s="302" t="s">
        <v>6</v>
      </c>
      <c r="F6246" s="74">
        <v>6.4000000000000001E-2</v>
      </c>
      <c r="G6246" s="64">
        <f>VLOOKUP(D6246,upahbahan,3,FALSE)</f>
        <v>145000</v>
      </c>
      <c r="H6246" s="64">
        <f t="shared" si="638"/>
        <v>9280</v>
      </c>
    </row>
    <row r="6247" spans="3:11">
      <c r="C6247" s="301">
        <v>3</v>
      </c>
      <c r="D6247" s="59" t="s">
        <v>1314</v>
      </c>
      <c r="E6247" s="302" t="s">
        <v>6</v>
      </c>
      <c r="F6247" s="74">
        <v>6.0000000000000001E-3</v>
      </c>
      <c r="G6247" s="64">
        <f>VLOOKUP(D6247,upahbahan,3,FALSE)</f>
        <v>175000</v>
      </c>
      <c r="H6247" s="64">
        <f t="shared" si="638"/>
        <v>1050</v>
      </c>
    </row>
    <row r="6248" spans="3:11">
      <c r="C6248" s="301">
        <v>4</v>
      </c>
      <c r="D6248" s="59" t="s">
        <v>19</v>
      </c>
      <c r="E6248" s="302" t="s">
        <v>6</v>
      </c>
      <c r="F6248" s="74">
        <v>2E-3</v>
      </c>
      <c r="G6248" s="64">
        <f>VLOOKUP(D6248,upahbahan,3,FALSE)</f>
        <v>200000</v>
      </c>
      <c r="H6248" s="64">
        <f t="shared" si="638"/>
        <v>400</v>
      </c>
    </row>
    <row r="6249" spans="3:11">
      <c r="C6249" s="83" t="s">
        <v>1210</v>
      </c>
      <c r="D6249" s="80"/>
      <c r="E6249" s="80"/>
      <c r="F6249" s="187"/>
      <c r="G6249" s="218"/>
      <c r="H6249" s="64">
        <f>SUM(H6245:H6248)</f>
        <v>14530</v>
      </c>
      <c r="I6249" s="219"/>
    </row>
    <row r="6250" spans="3:11">
      <c r="C6250" s="72" t="s">
        <v>1211</v>
      </c>
      <c r="D6250" s="59" t="s">
        <v>1212</v>
      </c>
      <c r="E6250" s="73"/>
      <c r="F6250" s="205"/>
      <c r="G6250" s="73"/>
      <c r="H6250" s="73"/>
    </row>
    <row r="6251" spans="3:11" ht="27.6">
      <c r="C6251" s="72">
        <v>1</v>
      </c>
      <c r="D6251" s="59" t="s">
        <v>7142</v>
      </c>
      <c r="E6251" s="170" t="s">
        <v>3216</v>
      </c>
      <c r="F6251" s="171">
        <v>1.05</v>
      </c>
      <c r="G6251" s="64">
        <f>VLOOKUP(D6251,upahbahan,3,FALSE)</f>
        <v>1500000</v>
      </c>
      <c r="H6251" s="64">
        <f t="shared" ref="H6251" si="639">F6251*G6251</f>
        <v>1575000</v>
      </c>
    </row>
    <row r="6252" spans="3:11">
      <c r="C6252" s="83" t="s">
        <v>1216</v>
      </c>
      <c r="D6252" s="80"/>
      <c r="E6252" s="80" t="s">
        <v>6958</v>
      </c>
      <c r="F6252" s="80"/>
      <c r="G6252" s="162"/>
      <c r="H6252" s="64">
        <f>SUM(H6250:H6251)</f>
        <v>1575000</v>
      </c>
    </row>
    <row r="6253" spans="3:11">
      <c r="C6253" s="72" t="s">
        <v>1217</v>
      </c>
      <c r="D6253" s="59" t="s">
        <v>1218</v>
      </c>
      <c r="E6253" s="73"/>
      <c r="F6253" s="73"/>
      <c r="G6253" s="73"/>
      <c r="H6253" s="73"/>
    </row>
    <row r="6254" spans="3:11">
      <c r="C6254" s="83" t="s">
        <v>1219</v>
      </c>
      <c r="D6254" s="489"/>
      <c r="E6254" s="489"/>
      <c r="F6254" s="489"/>
      <c r="G6254" s="162"/>
      <c r="H6254" s="303">
        <f>SUM(H6253:H6253)</f>
        <v>0</v>
      </c>
    </row>
    <row r="6255" spans="3:11">
      <c r="C6255" s="58" t="s">
        <v>1220</v>
      </c>
      <c r="D6255" s="69" t="s">
        <v>1221</v>
      </c>
      <c r="E6255" s="70"/>
      <c r="F6255" s="70"/>
      <c r="G6255" s="71"/>
      <c r="H6255" s="304">
        <f>H6254+H6252+H6249</f>
        <v>1589530</v>
      </c>
      <c r="I6255" s="319"/>
    </row>
    <row r="6256" spans="3:11">
      <c r="C6256" s="58" t="s">
        <v>1222</v>
      </c>
      <c r="D6256" s="69" t="s">
        <v>1325</v>
      </c>
      <c r="E6256" s="70"/>
      <c r="F6256" s="71"/>
      <c r="G6256" s="95">
        <f>$M$9</f>
        <v>0.1</v>
      </c>
      <c r="H6256" s="64">
        <f>H6255*G6256</f>
        <v>158953</v>
      </c>
      <c r="I6256" s="319"/>
    </row>
    <row r="6257" spans="3:11">
      <c r="C6257" s="58" t="s">
        <v>1223</v>
      </c>
      <c r="D6257" s="69" t="s">
        <v>1224</v>
      </c>
      <c r="E6257" s="70"/>
      <c r="F6257" s="70"/>
      <c r="G6257" s="71"/>
      <c r="H6257" s="305">
        <f>SUM(H6255:H6256)</f>
        <v>1748483</v>
      </c>
      <c r="I6257" s="319"/>
    </row>
    <row r="6260" spans="3:11">
      <c r="C6260" s="53" t="s">
        <v>7143</v>
      </c>
      <c r="D6260" s="366" t="s">
        <v>7144</v>
      </c>
      <c r="E6260" s="315"/>
      <c r="F6260" s="315"/>
      <c r="G6260" s="315"/>
      <c r="H6260" s="315"/>
      <c r="I6260" s="56">
        <f>ROUNDDOWN(H6278,-2)</f>
        <v>1249100</v>
      </c>
      <c r="J6260" s="159"/>
      <c r="K6260" s="325"/>
    </row>
    <row r="6261" spans="3:11" ht="27.6">
      <c r="C6261" s="300" t="s">
        <v>1197</v>
      </c>
      <c r="D6261" s="300" t="s">
        <v>1198</v>
      </c>
      <c r="E6261" s="300" t="s">
        <v>1199</v>
      </c>
      <c r="F6261" s="300" t="s">
        <v>1200</v>
      </c>
      <c r="G6261" s="300" t="s">
        <v>1201</v>
      </c>
      <c r="H6261" s="300" t="s">
        <v>1202</v>
      </c>
    </row>
    <row r="6262" spans="3:11">
      <c r="C6262" s="72" t="s">
        <v>1203</v>
      </c>
      <c r="D6262" s="59" t="s">
        <v>1204</v>
      </c>
      <c r="E6262" s="73"/>
      <c r="F6262" s="73"/>
      <c r="G6262" s="73"/>
      <c r="H6262" s="73"/>
    </row>
    <row r="6263" spans="3:11">
      <c r="C6263" s="301">
        <v>1</v>
      </c>
      <c r="D6263" s="59" t="s">
        <v>5</v>
      </c>
      <c r="E6263" s="302" t="s">
        <v>6</v>
      </c>
      <c r="F6263" s="74">
        <v>0.76</v>
      </c>
      <c r="G6263" s="64">
        <f>VLOOKUP(D6263,upahbahan,3,FALSE)</f>
        <v>100000</v>
      </c>
      <c r="H6263" s="64">
        <f t="shared" ref="H6263:H6266" si="640">F6263*G6263</f>
        <v>76000</v>
      </c>
    </row>
    <row r="6264" spans="3:11">
      <c r="C6264" s="301">
        <v>2</v>
      </c>
      <c r="D6264" s="59" t="s">
        <v>17</v>
      </c>
      <c r="E6264" s="302" t="s">
        <v>6</v>
      </c>
      <c r="F6264" s="74">
        <v>1.286</v>
      </c>
      <c r="G6264" s="64">
        <f>VLOOKUP(D6264,upahbahan,3,FALSE)</f>
        <v>145000</v>
      </c>
      <c r="H6264" s="64">
        <f t="shared" si="640"/>
        <v>186470</v>
      </c>
    </row>
    <row r="6265" spans="3:11">
      <c r="C6265" s="301">
        <v>3</v>
      </c>
      <c r="D6265" s="59" t="s">
        <v>1314</v>
      </c>
      <c r="E6265" s="302" t="s">
        <v>6</v>
      </c>
      <c r="F6265" s="74">
        <v>0.127</v>
      </c>
      <c r="G6265" s="64">
        <f>VLOOKUP(D6265,upahbahan,3,FALSE)</f>
        <v>175000</v>
      </c>
      <c r="H6265" s="64">
        <f t="shared" si="640"/>
        <v>22225</v>
      </c>
    </row>
    <row r="6266" spans="3:11">
      <c r="C6266" s="301">
        <v>4</v>
      </c>
      <c r="D6266" s="59" t="s">
        <v>19</v>
      </c>
      <c r="E6266" s="302" t="s">
        <v>6</v>
      </c>
      <c r="F6266" s="74">
        <v>4.2000000000000003E-2</v>
      </c>
      <c r="G6266" s="64">
        <f>VLOOKUP(D6266,upahbahan,3,FALSE)</f>
        <v>200000</v>
      </c>
      <c r="H6266" s="64">
        <f t="shared" si="640"/>
        <v>8400</v>
      </c>
    </row>
    <row r="6267" spans="3:11">
      <c r="C6267" s="83" t="s">
        <v>1210</v>
      </c>
      <c r="D6267" s="80"/>
      <c r="E6267" s="80"/>
      <c r="F6267" s="187"/>
      <c r="G6267" s="218"/>
      <c r="H6267" s="64">
        <f>SUM(H6263:H6266)</f>
        <v>293095</v>
      </c>
      <c r="I6267" s="219"/>
    </row>
    <row r="6268" spans="3:11">
      <c r="C6268" s="72" t="s">
        <v>1211</v>
      </c>
      <c r="D6268" s="59" t="s">
        <v>1212</v>
      </c>
      <c r="E6268" s="73"/>
      <c r="F6268" s="205"/>
      <c r="G6268" s="73"/>
      <c r="H6268" s="73"/>
    </row>
    <row r="6269" spans="3:11">
      <c r="C6269" s="72">
        <v>1</v>
      </c>
      <c r="D6269" s="59" t="s">
        <v>7145</v>
      </c>
      <c r="E6269" s="170" t="s">
        <v>3216</v>
      </c>
      <c r="F6269" s="171">
        <v>1.05</v>
      </c>
      <c r="G6269" s="64">
        <f>VLOOKUP(D6269,upahbahan,3,FALSE)</f>
        <v>250000</v>
      </c>
      <c r="H6269" s="64">
        <f t="shared" ref="H6269:H6272" si="641">F6269*G6269</f>
        <v>262500</v>
      </c>
    </row>
    <row r="6270" spans="3:11">
      <c r="C6270" s="72">
        <v>1</v>
      </c>
      <c r="D6270" s="59" t="s">
        <v>7146</v>
      </c>
      <c r="E6270" s="170" t="s">
        <v>3216</v>
      </c>
      <c r="F6270" s="171">
        <v>2</v>
      </c>
      <c r="G6270" s="64">
        <f>VLOOKUP(D6270,upahbahan,3,FALSE)</f>
        <v>110000</v>
      </c>
      <c r="H6270" s="64">
        <f t="shared" si="641"/>
        <v>220000</v>
      </c>
    </row>
    <row r="6271" spans="3:11">
      <c r="C6271" s="72">
        <v>1</v>
      </c>
      <c r="D6271" s="59" t="s">
        <v>7136</v>
      </c>
      <c r="E6271" s="170" t="s">
        <v>3216</v>
      </c>
      <c r="F6271" s="171">
        <v>2</v>
      </c>
      <c r="G6271" s="64">
        <f>VLOOKUP(D6271,upahbahan,3,FALSE)</f>
        <v>30000</v>
      </c>
      <c r="H6271" s="64">
        <f t="shared" si="641"/>
        <v>60000</v>
      </c>
    </row>
    <row r="6272" spans="3:11">
      <c r="C6272" s="72">
        <v>1</v>
      </c>
      <c r="D6272" s="59" t="s">
        <v>7147</v>
      </c>
      <c r="E6272" s="170" t="s">
        <v>3216</v>
      </c>
      <c r="F6272" s="171">
        <v>2</v>
      </c>
      <c r="G6272" s="64">
        <f>VLOOKUP(D6272,upahbahan,3,FALSE)</f>
        <v>150000</v>
      </c>
      <c r="H6272" s="64">
        <f t="shared" si="641"/>
        <v>300000</v>
      </c>
    </row>
    <row r="6273" spans="3:11">
      <c r="C6273" s="83" t="s">
        <v>1216</v>
      </c>
      <c r="D6273" s="80"/>
      <c r="E6273" s="80" t="s">
        <v>6958</v>
      </c>
      <c r="F6273" s="80"/>
      <c r="G6273" s="162"/>
      <c r="H6273" s="64">
        <f>SUM(H6268:H6272)</f>
        <v>842500</v>
      </c>
    </row>
    <row r="6274" spans="3:11">
      <c r="C6274" s="72" t="s">
        <v>1217</v>
      </c>
      <c r="D6274" s="59" t="s">
        <v>1218</v>
      </c>
      <c r="E6274" s="73"/>
      <c r="F6274" s="73"/>
      <c r="G6274" s="73"/>
      <c r="H6274" s="73"/>
    </row>
    <row r="6275" spans="3:11">
      <c r="C6275" s="83" t="s">
        <v>1219</v>
      </c>
      <c r="D6275" s="489"/>
      <c r="E6275" s="489"/>
      <c r="F6275" s="489"/>
      <c r="G6275" s="162"/>
      <c r="H6275" s="303">
        <f>SUM(H6274:H6274)</f>
        <v>0</v>
      </c>
    </row>
    <row r="6276" spans="3:11">
      <c r="C6276" s="58" t="s">
        <v>1220</v>
      </c>
      <c r="D6276" s="69" t="s">
        <v>1221</v>
      </c>
      <c r="E6276" s="70"/>
      <c r="F6276" s="70"/>
      <c r="G6276" s="71"/>
      <c r="H6276" s="304">
        <f>H6275+H6273+H6267</f>
        <v>1135595</v>
      </c>
      <c r="I6276" s="319"/>
    </row>
    <row r="6277" spans="3:11">
      <c r="C6277" s="58" t="s">
        <v>1222</v>
      </c>
      <c r="D6277" s="69" t="s">
        <v>1325</v>
      </c>
      <c r="E6277" s="70"/>
      <c r="F6277" s="71"/>
      <c r="G6277" s="95">
        <f>$M$9</f>
        <v>0.1</v>
      </c>
      <c r="H6277" s="64">
        <f>H6276*G6277</f>
        <v>113559.5</v>
      </c>
      <c r="I6277" s="319"/>
    </row>
    <row r="6278" spans="3:11">
      <c r="C6278" s="58" t="s">
        <v>1223</v>
      </c>
      <c r="D6278" s="69" t="s">
        <v>1224</v>
      </c>
      <c r="E6278" s="70"/>
      <c r="F6278" s="70"/>
      <c r="G6278" s="71"/>
      <c r="H6278" s="305">
        <f>SUM(H6276:H6277)</f>
        <v>1249154.5</v>
      </c>
      <c r="I6278" s="319"/>
    </row>
    <row r="6280" spans="3:11">
      <c r="C6280" s="53" t="s">
        <v>7148</v>
      </c>
      <c r="D6280" s="366" t="s">
        <v>7151</v>
      </c>
      <c r="E6280" s="315"/>
      <c r="F6280" s="315"/>
      <c r="G6280" s="315"/>
      <c r="H6280" s="315"/>
      <c r="I6280" s="56">
        <f>ROUNDDOWN(H6295,-2)</f>
        <v>2963500</v>
      </c>
      <c r="J6280" s="159"/>
      <c r="K6280" s="325"/>
    </row>
    <row r="6281" spans="3:11" ht="27.6">
      <c r="C6281" s="300" t="s">
        <v>1197</v>
      </c>
      <c r="D6281" s="300" t="s">
        <v>1198</v>
      </c>
      <c r="E6281" s="300" t="s">
        <v>1199</v>
      </c>
      <c r="F6281" s="300" t="s">
        <v>1200</v>
      </c>
      <c r="G6281" s="300" t="s">
        <v>1201</v>
      </c>
      <c r="H6281" s="300" t="s">
        <v>1202</v>
      </c>
    </row>
    <row r="6282" spans="3:11">
      <c r="C6282" s="72" t="s">
        <v>1203</v>
      </c>
      <c r="D6282" s="59" t="s">
        <v>1204</v>
      </c>
      <c r="E6282" s="73"/>
      <c r="F6282" s="73"/>
      <c r="G6282" s="73"/>
      <c r="H6282" s="73"/>
    </row>
    <row r="6283" spans="3:11">
      <c r="C6283" s="301">
        <v>1</v>
      </c>
      <c r="D6283" s="59" t="s">
        <v>5</v>
      </c>
      <c r="E6283" s="302" t="s">
        <v>6</v>
      </c>
      <c r="F6283" s="74">
        <v>0.42899999999999999</v>
      </c>
      <c r="G6283" s="64">
        <f>VLOOKUP(D6283,upahbahan,3,FALSE)</f>
        <v>100000</v>
      </c>
      <c r="H6283" s="64">
        <f t="shared" ref="H6283:H6286" si="642">F6283*G6283</f>
        <v>42900</v>
      </c>
    </row>
    <row r="6284" spans="3:11">
      <c r="C6284" s="301">
        <v>2</v>
      </c>
      <c r="D6284" s="59" t="s">
        <v>17</v>
      </c>
      <c r="E6284" s="302" t="s">
        <v>6</v>
      </c>
      <c r="F6284" s="74">
        <v>0.71599999999999997</v>
      </c>
      <c r="G6284" s="64">
        <f>VLOOKUP(D6284,upahbahan,3,FALSE)</f>
        <v>145000</v>
      </c>
      <c r="H6284" s="64">
        <f t="shared" si="642"/>
        <v>103820</v>
      </c>
    </row>
    <row r="6285" spans="3:11">
      <c r="C6285" s="301">
        <v>3</v>
      </c>
      <c r="D6285" s="59" t="s">
        <v>1314</v>
      </c>
      <c r="E6285" s="302" t="s">
        <v>6</v>
      </c>
      <c r="F6285" s="74">
        <v>7.1999999999999995E-2</v>
      </c>
      <c r="G6285" s="64">
        <f>VLOOKUP(D6285,upahbahan,3,FALSE)</f>
        <v>175000</v>
      </c>
      <c r="H6285" s="64">
        <f t="shared" si="642"/>
        <v>12599.999999999998</v>
      </c>
    </row>
    <row r="6286" spans="3:11">
      <c r="C6286" s="301">
        <v>4</v>
      </c>
      <c r="D6286" s="59" t="s">
        <v>19</v>
      </c>
      <c r="E6286" s="302" t="s">
        <v>6</v>
      </c>
      <c r="F6286" s="74">
        <v>2.4E-2</v>
      </c>
      <c r="G6286" s="64">
        <f>VLOOKUP(D6286,upahbahan,3,FALSE)</f>
        <v>200000</v>
      </c>
      <c r="H6286" s="64">
        <f t="shared" si="642"/>
        <v>4800</v>
      </c>
    </row>
    <row r="6287" spans="3:11">
      <c r="C6287" s="83" t="s">
        <v>1210</v>
      </c>
      <c r="D6287" s="80"/>
      <c r="E6287" s="80"/>
      <c r="F6287" s="187"/>
      <c r="G6287" s="218"/>
      <c r="H6287" s="64">
        <f>SUM(H6283:H6286)</f>
        <v>164120</v>
      </c>
      <c r="I6287" s="219"/>
    </row>
    <row r="6288" spans="3:11">
      <c r="C6288" s="72" t="s">
        <v>1211</v>
      </c>
      <c r="D6288" s="59" t="s">
        <v>1212</v>
      </c>
      <c r="E6288" s="73"/>
      <c r="F6288" s="205"/>
      <c r="G6288" s="73"/>
      <c r="H6288" s="73"/>
    </row>
    <row r="6289" spans="3:11">
      <c r="C6289" s="72">
        <v>1</v>
      </c>
      <c r="D6289" s="59" t="s">
        <v>7152</v>
      </c>
      <c r="E6289" s="170" t="s">
        <v>3216</v>
      </c>
      <c r="F6289" s="171">
        <v>1.1000000000000001</v>
      </c>
      <c r="G6289" s="64">
        <f>VLOOKUP(D6289,upahbahan,3,FALSE)</f>
        <v>2300000</v>
      </c>
      <c r="H6289" s="64">
        <f t="shared" ref="H6289" si="643">F6289*G6289</f>
        <v>2530000</v>
      </c>
    </row>
    <row r="6290" spans="3:11">
      <c r="C6290" s="83" t="s">
        <v>1216</v>
      </c>
      <c r="D6290" s="80"/>
      <c r="E6290" s="80" t="s">
        <v>6958</v>
      </c>
      <c r="F6290" s="80"/>
      <c r="G6290" s="162"/>
      <c r="H6290" s="64">
        <f>SUM(H6288:H6289)</f>
        <v>2530000</v>
      </c>
    </row>
    <row r="6291" spans="3:11">
      <c r="C6291" s="72" t="s">
        <v>1217</v>
      </c>
      <c r="D6291" s="59" t="s">
        <v>1218</v>
      </c>
      <c r="E6291" s="73"/>
      <c r="F6291" s="73"/>
      <c r="G6291" s="73"/>
      <c r="H6291" s="73"/>
    </row>
    <row r="6292" spans="3:11">
      <c r="C6292" s="83" t="s">
        <v>1219</v>
      </c>
      <c r="D6292" s="489"/>
      <c r="E6292" s="489"/>
      <c r="F6292" s="489"/>
      <c r="G6292" s="162"/>
      <c r="H6292" s="303">
        <f>SUM(H6291:H6291)</f>
        <v>0</v>
      </c>
    </row>
    <row r="6293" spans="3:11">
      <c r="C6293" s="58" t="s">
        <v>1220</v>
      </c>
      <c r="D6293" s="69" t="s">
        <v>1221</v>
      </c>
      <c r="E6293" s="70"/>
      <c r="F6293" s="70"/>
      <c r="G6293" s="71"/>
      <c r="H6293" s="304">
        <f>H6292+H6290+H6287</f>
        <v>2694120</v>
      </c>
      <c r="I6293" s="319"/>
    </row>
    <row r="6294" spans="3:11">
      <c r="C6294" s="58" t="s">
        <v>1222</v>
      </c>
      <c r="D6294" s="69" t="s">
        <v>1325</v>
      </c>
      <c r="E6294" s="70"/>
      <c r="F6294" s="71"/>
      <c r="G6294" s="95">
        <f>$M$9</f>
        <v>0.1</v>
      </c>
      <c r="H6294" s="64">
        <f>H6293*G6294</f>
        <v>269412</v>
      </c>
      <c r="I6294" s="319"/>
    </row>
    <row r="6295" spans="3:11">
      <c r="C6295" s="58" t="s">
        <v>1223</v>
      </c>
      <c r="D6295" s="69" t="s">
        <v>1224</v>
      </c>
      <c r="E6295" s="70"/>
      <c r="F6295" s="70"/>
      <c r="G6295" s="71"/>
      <c r="H6295" s="305">
        <f>SUM(H6293:H6294)</f>
        <v>2963532</v>
      </c>
      <c r="I6295" s="319"/>
    </row>
    <row r="6297" spans="3:11">
      <c r="C6297" s="53" t="s">
        <v>7153</v>
      </c>
      <c r="D6297" s="366" t="s">
        <v>7149</v>
      </c>
      <c r="E6297" s="315"/>
      <c r="F6297" s="315"/>
      <c r="G6297" s="315"/>
      <c r="H6297" s="315"/>
      <c r="I6297" s="56">
        <f>ROUNDDOWN(H6312,-2)</f>
        <v>3205500</v>
      </c>
      <c r="J6297" s="159"/>
      <c r="K6297" s="325"/>
    </row>
    <row r="6298" spans="3:11" ht="27.6">
      <c r="C6298" s="300" t="s">
        <v>1197</v>
      </c>
      <c r="D6298" s="300" t="s">
        <v>1198</v>
      </c>
      <c r="E6298" s="300" t="s">
        <v>1199</v>
      </c>
      <c r="F6298" s="300" t="s">
        <v>1200</v>
      </c>
      <c r="G6298" s="300" t="s">
        <v>1201</v>
      </c>
      <c r="H6298" s="300" t="s">
        <v>1202</v>
      </c>
    </row>
    <row r="6299" spans="3:11">
      <c r="C6299" s="72" t="s">
        <v>1203</v>
      </c>
      <c r="D6299" s="59" t="s">
        <v>1204</v>
      </c>
      <c r="E6299" s="73"/>
      <c r="F6299" s="73"/>
      <c r="G6299" s="73"/>
      <c r="H6299" s="73"/>
    </row>
    <row r="6300" spans="3:11">
      <c r="C6300" s="301">
        <v>1</v>
      </c>
      <c r="D6300" s="59" t="s">
        <v>5</v>
      </c>
      <c r="E6300" s="302" t="s">
        <v>6</v>
      </c>
      <c r="F6300" s="74">
        <v>0.42899999999999999</v>
      </c>
      <c r="G6300" s="64">
        <f>VLOOKUP(D6300,upahbahan,3,FALSE)</f>
        <v>100000</v>
      </c>
      <c r="H6300" s="64">
        <f t="shared" ref="H6300:H6303" si="644">F6300*G6300</f>
        <v>42900</v>
      </c>
    </row>
    <row r="6301" spans="3:11">
      <c r="C6301" s="301">
        <v>2</v>
      </c>
      <c r="D6301" s="59" t="s">
        <v>17</v>
      </c>
      <c r="E6301" s="302" t="s">
        <v>6</v>
      </c>
      <c r="F6301" s="74">
        <v>0.71599999999999997</v>
      </c>
      <c r="G6301" s="64">
        <f>VLOOKUP(D6301,upahbahan,3,FALSE)</f>
        <v>145000</v>
      </c>
      <c r="H6301" s="64">
        <f t="shared" si="644"/>
        <v>103820</v>
      </c>
    </row>
    <row r="6302" spans="3:11">
      <c r="C6302" s="301">
        <v>3</v>
      </c>
      <c r="D6302" s="59" t="s">
        <v>1314</v>
      </c>
      <c r="E6302" s="302" t="s">
        <v>6</v>
      </c>
      <c r="F6302" s="74">
        <v>7.1999999999999995E-2</v>
      </c>
      <c r="G6302" s="64">
        <f>VLOOKUP(D6302,upahbahan,3,FALSE)</f>
        <v>175000</v>
      </c>
      <c r="H6302" s="64">
        <f t="shared" si="644"/>
        <v>12599.999999999998</v>
      </c>
    </row>
    <row r="6303" spans="3:11">
      <c r="C6303" s="301">
        <v>4</v>
      </c>
      <c r="D6303" s="59" t="s">
        <v>19</v>
      </c>
      <c r="E6303" s="302" t="s">
        <v>6</v>
      </c>
      <c r="F6303" s="74">
        <v>2.4E-2</v>
      </c>
      <c r="G6303" s="64">
        <f>VLOOKUP(D6303,upahbahan,3,FALSE)</f>
        <v>200000</v>
      </c>
      <c r="H6303" s="64">
        <f t="shared" si="644"/>
        <v>4800</v>
      </c>
    </row>
    <row r="6304" spans="3:11">
      <c r="C6304" s="83" t="s">
        <v>1210</v>
      </c>
      <c r="D6304" s="80"/>
      <c r="E6304" s="80"/>
      <c r="F6304" s="187"/>
      <c r="G6304" s="218"/>
      <c r="H6304" s="64">
        <f>SUM(H6300:H6303)</f>
        <v>164120</v>
      </c>
      <c r="I6304" s="219"/>
    </row>
    <row r="6305" spans="3:11">
      <c r="C6305" s="72" t="s">
        <v>1211</v>
      </c>
      <c r="D6305" s="59" t="s">
        <v>1212</v>
      </c>
      <c r="E6305" s="73"/>
      <c r="F6305" s="205"/>
      <c r="G6305" s="73"/>
      <c r="H6305" s="73"/>
    </row>
    <row r="6306" spans="3:11">
      <c r="C6306" s="72">
        <v>1</v>
      </c>
      <c r="D6306" s="59" t="s">
        <v>7150</v>
      </c>
      <c r="E6306" s="170" t="s">
        <v>3216</v>
      </c>
      <c r="F6306" s="171">
        <v>1.1000000000000001</v>
      </c>
      <c r="G6306" s="64">
        <f>VLOOKUP(D6306,upahbahan,3,FALSE)</f>
        <v>2500000</v>
      </c>
      <c r="H6306" s="64">
        <f t="shared" ref="H6306" si="645">F6306*G6306</f>
        <v>2750000</v>
      </c>
    </row>
    <row r="6307" spans="3:11">
      <c r="C6307" s="83" t="s">
        <v>1216</v>
      </c>
      <c r="D6307" s="80"/>
      <c r="E6307" s="80" t="s">
        <v>6958</v>
      </c>
      <c r="F6307" s="80"/>
      <c r="G6307" s="162"/>
      <c r="H6307" s="64">
        <f>SUM(H6305:H6306)</f>
        <v>2750000</v>
      </c>
    </row>
    <row r="6308" spans="3:11">
      <c r="C6308" s="72" t="s">
        <v>1217</v>
      </c>
      <c r="D6308" s="59" t="s">
        <v>1218</v>
      </c>
      <c r="E6308" s="73"/>
      <c r="F6308" s="73"/>
      <c r="G6308" s="73"/>
      <c r="H6308" s="73"/>
    </row>
    <row r="6309" spans="3:11">
      <c r="C6309" s="83" t="s">
        <v>1219</v>
      </c>
      <c r="D6309" s="489"/>
      <c r="E6309" s="489"/>
      <c r="F6309" s="489"/>
      <c r="G6309" s="162"/>
      <c r="H6309" s="303">
        <f>SUM(H6308:H6308)</f>
        <v>0</v>
      </c>
    </row>
    <row r="6310" spans="3:11">
      <c r="C6310" s="58" t="s">
        <v>1220</v>
      </c>
      <c r="D6310" s="69" t="s">
        <v>1221</v>
      </c>
      <c r="E6310" s="70"/>
      <c r="F6310" s="70"/>
      <c r="G6310" s="71"/>
      <c r="H6310" s="304">
        <f>H6309+H6307+H6304</f>
        <v>2914120</v>
      </c>
      <c r="I6310" s="319"/>
    </row>
    <row r="6311" spans="3:11">
      <c r="C6311" s="58" t="s">
        <v>1222</v>
      </c>
      <c r="D6311" s="69" t="s">
        <v>1325</v>
      </c>
      <c r="E6311" s="70"/>
      <c r="F6311" s="71"/>
      <c r="G6311" s="95">
        <f>$M$9</f>
        <v>0.1</v>
      </c>
      <c r="H6311" s="64">
        <f>H6310*G6311</f>
        <v>291412</v>
      </c>
      <c r="I6311" s="319"/>
    </row>
    <row r="6312" spans="3:11">
      <c r="C6312" s="58" t="s">
        <v>1223</v>
      </c>
      <c r="D6312" s="69" t="s">
        <v>1224</v>
      </c>
      <c r="E6312" s="70"/>
      <c r="F6312" s="70"/>
      <c r="G6312" s="71"/>
      <c r="H6312" s="305">
        <f>SUM(H6310:H6311)</f>
        <v>3205532</v>
      </c>
      <c r="I6312" s="319"/>
    </row>
    <row r="6314" spans="3:11">
      <c r="C6314" s="53" t="s">
        <v>7154</v>
      </c>
      <c r="D6314" s="366" t="s">
        <v>7155</v>
      </c>
      <c r="E6314" s="315"/>
      <c r="F6314" s="315"/>
      <c r="G6314" s="315"/>
      <c r="H6314" s="315"/>
      <c r="I6314" s="56">
        <f>ROUNDDOWN(H6329,-2)</f>
        <v>3794500</v>
      </c>
      <c r="J6314" s="159"/>
      <c r="K6314" s="325"/>
    </row>
    <row r="6315" spans="3:11" ht="27.6">
      <c r="C6315" s="300" t="s">
        <v>1197</v>
      </c>
      <c r="D6315" s="300" t="s">
        <v>1198</v>
      </c>
      <c r="E6315" s="300" t="s">
        <v>1199</v>
      </c>
      <c r="F6315" s="300" t="s">
        <v>1200</v>
      </c>
      <c r="G6315" s="300" t="s">
        <v>1201</v>
      </c>
      <c r="H6315" s="300" t="s">
        <v>1202</v>
      </c>
    </row>
    <row r="6316" spans="3:11">
      <c r="C6316" s="72" t="s">
        <v>1203</v>
      </c>
      <c r="D6316" s="59" t="s">
        <v>1204</v>
      </c>
      <c r="E6316" s="73"/>
      <c r="F6316" s="73"/>
      <c r="G6316" s="73"/>
      <c r="H6316" s="73"/>
    </row>
    <row r="6317" spans="3:11">
      <c r="C6317" s="301">
        <v>1</v>
      </c>
      <c r="D6317" s="59" t="s">
        <v>5</v>
      </c>
      <c r="E6317" s="302" t="s">
        <v>6</v>
      </c>
      <c r="F6317" s="74">
        <v>0.67900000000000005</v>
      </c>
      <c r="G6317" s="64">
        <f>VLOOKUP(D6317,upahbahan,3,FALSE)</f>
        <v>100000</v>
      </c>
      <c r="H6317" s="64">
        <f t="shared" ref="H6317:H6320" si="646">F6317*G6317</f>
        <v>67900</v>
      </c>
    </row>
    <row r="6318" spans="3:11">
      <c r="C6318" s="301">
        <v>2</v>
      </c>
      <c r="D6318" s="59" t="s">
        <v>17</v>
      </c>
      <c r="E6318" s="302" t="s">
        <v>6</v>
      </c>
      <c r="F6318" s="74">
        <v>1.133</v>
      </c>
      <c r="G6318" s="64">
        <f>VLOOKUP(D6318,upahbahan,3,FALSE)</f>
        <v>145000</v>
      </c>
      <c r="H6318" s="64">
        <f t="shared" si="646"/>
        <v>164285</v>
      </c>
    </row>
    <row r="6319" spans="3:11">
      <c r="C6319" s="301">
        <v>3</v>
      </c>
      <c r="D6319" s="59" t="s">
        <v>1314</v>
      </c>
      <c r="E6319" s="302" t="s">
        <v>6</v>
      </c>
      <c r="F6319" s="74">
        <v>0.113</v>
      </c>
      <c r="G6319" s="64">
        <f>VLOOKUP(D6319,upahbahan,3,FALSE)</f>
        <v>175000</v>
      </c>
      <c r="H6319" s="64">
        <f t="shared" si="646"/>
        <v>19775</v>
      </c>
    </row>
    <row r="6320" spans="3:11">
      <c r="C6320" s="301">
        <v>4</v>
      </c>
      <c r="D6320" s="59" t="s">
        <v>19</v>
      </c>
      <c r="E6320" s="302" t="s">
        <v>6</v>
      </c>
      <c r="F6320" s="74">
        <v>3.7999999999999999E-2</v>
      </c>
      <c r="G6320" s="64">
        <f>VLOOKUP(D6320,upahbahan,3,FALSE)</f>
        <v>200000</v>
      </c>
      <c r="H6320" s="64">
        <f t="shared" si="646"/>
        <v>7600</v>
      </c>
    </row>
    <row r="6321" spans="3:11">
      <c r="C6321" s="83" t="s">
        <v>1210</v>
      </c>
      <c r="D6321" s="80"/>
      <c r="E6321" s="80"/>
      <c r="F6321" s="187"/>
      <c r="G6321" s="218"/>
      <c r="H6321" s="64">
        <f>SUM(H6317:H6320)</f>
        <v>259560</v>
      </c>
      <c r="I6321" s="219"/>
    </row>
    <row r="6322" spans="3:11">
      <c r="C6322" s="72" t="s">
        <v>1211</v>
      </c>
      <c r="D6322" s="59" t="s">
        <v>1212</v>
      </c>
      <c r="E6322" s="73"/>
      <c r="F6322" s="205"/>
      <c r="G6322" s="73"/>
      <c r="H6322" s="73"/>
    </row>
    <row r="6323" spans="3:11">
      <c r="C6323" s="72">
        <v>1</v>
      </c>
      <c r="D6323" s="59" t="s">
        <v>7156</v>
      </c>
      <c r="E6323" s="170" t="s">
        <v>3216</v>
      </c>
      <c r="F6323" s="171">
        <v>1.1000000000000001</v>
      </c>
      <c r="G6323" s="64">
        <f>VLOOKUP(D6323,upahbahan,3,FALSE)</f>
        <v>2900000</v>
      </c>
      <c r="H6323" s="64">
        <f t="shared" ref="H6323" si="647">F6323*G6323</f>
        <v>3190000.0000000005</v>
      </c>
    </row>
    <row r="6324" spans="3:11">
      <c r="C6324" s="83" t="s">
        <v>1216</v>
      </c>
      <c r="D6324" s="80"/>
      <c r="E6324" s="80" t="s">
        <v>6958</v>
      </c>
      <c r="F6324" s="80"/>
      <c r="G6324" s="162"/>
      <c r="H6324" s="64">
        <f>SUM(H6322:H6323)</f>
        <v>3190000.0000000005</v>
      </c>
    </row>
    <row r="6325" spans="3:11">
      <c r="C6325" s="72" t="s">
        <v>1217</v>
      </c>
      <c r="D6325" s="59" t="s">
        <v>1218</v>
      </c>
      <c r="E6325" s="73"/>
      <c r="F6325" s="73"/>
      <c r="G6325" s="73"/>
      <c r="H6325" s="73"/>
    </row>
    <row r="6326" spans="3:11">
      <c r="C6326" s="83" t="s">
        <v>1219</v>
      </c>
      <c r="D6326" s="489"/>
      <c r="E6326" s="489"/>
      <c r="F6326" s="489"/>
      <c r="G6326" s="162"/>
      <c r="H6326" s="303">
        <f>SUM(H6325:H6325)</f>
        <v>0</v>
      </c>
    </row>
    <row r="6327" spans="3:11">
      <c r="C6327" s="58" t="s">
        <v>1220</v>
      </c>
      <c r="D6327" s="69" t="s">
        <v>1221</v>
      </c>
      <c r="E6327" s="70"/>
      <c r="F6327" s="70"/>
      <c r="G6327" s="71"/>
      <c r="H6327" s="304">
        <f>H6326+H6324+H6321</f>
        <v>3449560.0000000005</v>
      </c>
      <c r="I6327" s="319"/>
    </row>
    <row r="6328" spans="3:11">
      <c r="C6328" s="58" t="s">
        <v>1222</v>
      </c>
      <c r="D6328" s="69" t="s">
        <v>1325</v>
      </c>
      <c r="E6328" s="70"/>
      <c r="F6328" s="71"/>
      <c r="G6328" s="95">
        <f>$M$9</f>
        <v>0.1</v>
      </c>
      <c r="H6328" s="64">
        <f>H6327*G6328</f>
        <v>344956.00000000006</v>
      </c>
      <c r="I6328" s="319"/>
    </row>
    <row r="6329" spans="3:11">
      <c r="C6329" s="58" t="s">
        <v>1223</v>
      </c>
      <c r="D6329" s="69" t="s">
        <v>1224</v>
      </c>
      <c r="E6329" s="70"/>
      <c r="F6329" s="70"/>
      <c r="G6329" s="71"/>
      <c r="H6329" s="305">
        <f>SUM(H6327:H6328)</f>
        <v>3794516.0000000005</v>
      </c>
      <c r="I6329" s="319"/>
    </row>
    <row r="6332" spans="3:11">
      <c r="C6332" s="53" t="s">
        <v>7157</v>
      </c>
      <c r="D6332" s="366" t="s">
        <v>7158</v>
      </c>
      <c r="E6332" s="315"/>
      <c r="F6332" s="315"/>
      <c r="G6332" s="315"/>
      <c r="H6332" s="315"/>
      <c r="I6332" s="56">
        <f>ROUNDDOWN(H6347,-2)</f>
        <v>4157500</v>
      </c>
      <c r="J6332" s="159"/>
      <c r="K6332" s="325"/>
    </row>
    <row r="6333" spans="3:11" ht="27.6">
      <c r="C6333" s="300" t="s">
        <v>1197</v>
      </c>
      <c r="D6333" s="300" t="s">
        <v>1198</v>
      </c>
      <c r="E6333" s="300" t="s">
        <v>1199</v>
      </c>
      <c r="F6333" s="300" t="s">
        <v>1200</v>
      </c>
      <c r="G6333" s="300" t="s">
        <v>1201</v>
      </c>
      <c r="H6333" s="300" t="s">
        <v>1202</v>
      </c>
    </row>
    <row r="6334" spans="3:11">
      <c r="C6334" s="72" t="s">
        <v>1203</v>
      </c>
      <c r="D6334" s="59" t="s">
        <v>1204</v>
      </c>
      <c r="E6334" s="73"/>
      <c r="F6334" s="73"/>
      <c r="G6334" s="73"/>
      <c r="H6334" s="73"/>
    </row>
    <row r="6335" spans="3:11">
      <c r="C6335" s="301">
        <v>1</v>
      </c>
      <c r="D6335" s="59" t="s">
        <v>5</v>
      </c>
      <c r="E6335" s="302" t="s">
        <v>6</v>
      </c>
      <c r="F6335" s="74">
        <v>0.67900000000000005</v>
      </c>
      <c r="G6335" s="64">
        <f>VLOOKUP(D6335,upahbahan,3,FALSE)</f>
        <v>100000</v>
      </c>
      <c r="H6335" s="64">
        <f t="shared" ref="H6335:H6338" si="648">F6335*G6335</f>
        <v>67900</v>
      </c>
    </row>
    <row r="6336" spans="3:11">
      <c r="C6336" s="301">
        <v>2</v>
      </c>
      <c r="D6336" s="59" t="s">
        <v>17</v>
      </c>
      <c r="E6336" s="302" t="s">
        <v>6</v>
      </c>
      <c r="F6336" s="74">
        <v>1.133</v>
      </c>
      <c r="G6336" s="64">
        <f>VLOOKUP(D6336,upahbahan,3,FALSE)</f>
        <v>145000</v>
      </c>
      <c r="H6336" s="64">
        <f t="shared" si="648"/>
        <v>164285</v>
      </c>
    </row>
    <row r="6337" spans="3:11">
      <c r="C6337" s="301">
        <v>3</v>
      </c>
      <c r="D6337" s="59" t="s">
        <v>1314</v>
      </c>
      <c r="E6337" s="302" t="s">
        <v>6</v>
      </c>
      <c r="F6337" s="74">
        <v>0.113</v>
      </c>
      <c r="G6337" s="64">
        <f>VLOOKUP(D6337,upahbahan,3,FALSE)</f>
        <v>175000</v>
      </c>
      <c r="H6337" s="64">
        <f t="shared" si="648"/>
        <v>19775</v>
      </c>
    </row>
    <row r="6338" spans="3:11">
      <c r="C6338" s="301">
        <v>4</v>
      </c>
      <c r="D6338" s="59" t="s">
        <v>19</v>
      </c>
      <c r="E6338" s="302" t="s">
        <v>6</v>
      </c>
      <c r="F6338" s="74">
        <v>3.7999999999999999E-2</v>
      </c>
      <c r="G6338" s="64">
        <f>VLOOKUP(D6338,upahbahan,3,FALSE)</f>
        <v>200000</v>
      </c>
      <c r="H6338" s="64">
        <f t="shared" si="648"/>
        <v>7600</v>
      </c>
    </row>
    <row r="6339" spans="3:11">
      <c r="C6339" s="83" t="s">
        <v>1210</v>
      </c>
      <c r="D6339" s="80"/>
      <c r="E6339" s="80"/>
      <c r="F6339" s="187"/>
      <c r="G6339" s="218"/>
      <c r="H6339" s="64">
        <f>SUM(H6335:H6338)</f>
        <v>259560</v>
      </c>
      <c r="I6339" s="219"/>
    </row>
    <row r="6340" spans="3:11">
      <c r="C6340" s="72" t="s">
        <v>1211</v>
      </c>
      <c r="D6340" s="59" t="s">
        <v>1212</v>
      </c>
      <c r="E6340" s="73"/>
      <c r="F6340" s="205"/>
      <c r="G6340" s="73"/>
      <c r="H6340" s="73"/>
    </row>
    <row r="6341" spans="3:11">
      <c r="C6341" s="72">
        <v>1</v>
      </c>
      <c r="D6341" s="59" t="s">
        <v>7159</v>
      </c>
      <c r="E6341" s="170" t="s">
        <v>3216</v>
      </c>
      <c r="F6341" s="171">
        <v>1.1000000000000001</v>
      </c>
      <c r="G6341" s="64">
        <f>VLOOKUP(D6341,upahbahan,3,FALSE)</f>
        <v>3200000</v>
      </c>
      <c r="H6341" s="64">
        <f t="shared" ref="H6341" si="649">F6341*G6341</f>
        <v>3520000.0000000005</v>
      </c>
    </row>
    <row r="6342" spans="3:11">
      <c r="C6342" s="83" t="s">
        <v>1216</v>
      </c>
      <c r="D6342" s="80"/>
      <c r="E6342" s="80" t="s">
        <v>6958</v>
      </c>
      <c r="F6342" s="80"/>
      <c r="G6342" s="162"/>
      <c r="H6342" s="64">
        <f>SUM(H6340:H6341)</f>
        <v>3520000.0000000005</v>
      </c>
    </row>
    <row r="6343" spans="3:11">
      <c r="C6343" s="72" t="s">
        <v>1217</v>
      </c>
      <c r="D6343" s="59" t="s">
        <v>1218</v>
      </c>
      <c r="E6343" s="73"/>
      <c r="F6343" s="73"/>
      <c r="G6343" s="73"/>
      <c r="H6343" s="73"/>
    </row>
    <row r="6344" spans="3:11">
      <c r="C6344" s="83" t="s">
        <v>1219</v>
      </c>
      <c r="D6344" s="489"/>
      <c r="E6344" s="489"/>
      <c r="F6344" s="489"/>
      <c r="G6344" s="162"/>
      <c r="H6344" s="303">
        <f>SUM(H6343:H6343)</f>
        <v>0</v>
      </c>
    </row>
    <row r="6345" spans="3:11">
      <c r="C6345" s="58" t="s">
        <v>1220</v>
      </c>
      <c r="D6345" s="69" t="s">
        <v>1221</v>
      </c>
      <c r="E6345" s="70"/>
      <c r="F6345" s="70"/>
      <c r="G6345" s="71"/>
      <c r="H6345" s="304">
        <f>H6344+H6342+H6339</f>
        <v>3779560.0000000005</v>
      </c>
      <c r="I6345" s="319"/>
    </row>
    <row r="6346" spans="3:11">
      <c r="C6346" s="58" t="s">
        <v>1222</v>
      </c>
      <c r="D6346" s="69" t="s">
        <v>1325</v>
      </c>
      <c r="E6346" s="70"/>
      <c r="F6346" s="71"/>
      <c r="G6346" s="95">
        <f>$M$9</f>
        <v>0.1</v>
      </c>
      <c r="H6346" s="64">
        <f>H6345*G6346</f>
        <v>377956.00000000006</v>
      </c>
      <c r="I6346" s="319"/>
    </row>
    <row r="6347" spans="3:11">
      <c r="C6347" s="58" t="s">
        <v>1223</v>
      </c>
      <c r="D6347" s="69" t="s">
        <v>1224</v>
      </c>
      <c r="E6347" s="70"/>
      <c r="F6347" s="70"/>
      <c r="G6347" s="71"/>
      <c r="H6347" s="305">
        <f>SUM(H6345:H6346)</f>
        <v>4157516.0000000005</v>
      </c>
      <c r="I6347" s="319"/>
    </row>
    <row r="6350" spans="3:11">
      <c r="C6350" s="53" t="s">
        <v>7160</v>
      </c>
      <c r="D6350" s="366" t="s">
        <v>7161</v>
      </c>
      <c r="E6350" s="315"/>
      <c r="F6350" s="315"/>
      <c r="G6350" s="315"/>
      <c r="H6350" s="315"/>
      <c r="I6350" s="56">
        <f>ROUNDDOWN(H6365,-2)</f>
        <v>458700</v>
      </c>
      <c r="J6350" s="159"/>
      <c r="K6350" s="325"/>
    </row>
    <row r="6351" spans="3:11" ht="27.6">
      <c r="C6351" s="300" t="s">
        <v>1197</v>
      </c>
      <c r="D6351" s="300" t="s">
        <v>1198</v>
      </c>
      <c r="E6351" s="300" t="s">
        <v>1199</v>
      </c>
      <c r="F6351" s="300" t="s">
        <v>1200</v>
      </c>
      <c r="G6351" s="300" t="s">
        <v>1201</v>
      </c>
      <c r="H6351" s="300" t="s">
        <v>1202</v>
      </c>
    </row>
    <row r="6352" spans="3:11">
      <c r="C6352" s="72" t="s">
        <v>1203</v>
      </c>
      <c r="D6352" s="59" t="s">
        <v>1204</v>
      </c>
      <c r="E6352" s="73"/>
      <c r="F6352" s="73"/>
      <c r="G6352" s="73"/>
      <c r="H6352" s="73"/>
    </row>
    <row r="6353" spans="3:11">
      <c r="C6353" s="301">
        <v>1</v>
      </c>
      <c r="D6353" s="59" t="s">
        <v>5</v>
      </c>
      <c r="E6353" s="302" t="s">
        <v>6</v>
      </c>
      <c r="F6353" s="74">
        <v>0.67900000000000005</v>
      </c>
      <c r="G6353" s="64">
        <f>VLOOKUP(D6353,upahbahan,3,FALSE)</f>
        <v>100000</v>
      </c>
      <c r="H6353" s="64">
        <f t="shared" ref="H6353:H6356" si="650">F6353*G6353</f>
        <v>67900</v>
      </c>
    </row>
    <row r="6354" spans="3:11">
      <c r="C6354" s="301">
        <v>2</v>
      </c>
      <c r="D6354" s="59" t="s">
        <v>17</v>
      </c>
      <c r="E6354" s="302" t="s">
        <v>6</v>
      </c>
      <c r="F6354" s="74">
        <v>1.133</v>
      </c>
      <c r="G6354" s="64">
        <f>VLOOKUP(D6354,upahbahan,3,FALSE)</f>
        <v>145000</v>
      </c>
      <c r="H6354" s="64">
        <f t="shared" si="650"/>
        <v>164285</v>
      </c>
    </row>
    <row r="6355" spans="3:11">
      <c r="C6355" s="301">
        <v>3</v>
      </c>
      <c r="D6355" s="59" t="s">
        <v>1314</v>
      </c>
      <c r="E6355" s="302" t="s">
        <v>6</v>
      </c>
      <c r="F6355" s="74">
        <v>0.113</v>
      </c>
      <c r="G6355" s="64">
        <f>VLOOKUP(D6355,upahbahan,3,FALSE)</f>
        <v>175000</v>
      </c>
      <c r="H6355" s="64">
        <f t="shared" si="650"/>
        <v>19775</v>
      </c>
    </row>
    <row r="6356" spans="3:11">
      <c r="C6356" s="301">
        <v>4</v>
      </c>
      <c r="D6356" s="59" t="s">
        <v>19</v>
      </c>
      <c r="E6356" s="302" t="s">
        <v>6</v>
      </c>
      <c r="F6356" s="74">
        <v>3.7999999999999999E-2</v>
      </c>
      <c r="G6356" s="64">
        <f>VLOOKUP(D6356,upahbahan,3,FALSE)</f>
        <v>200000</v>
      </c>
      <c r="H6356" s="64">
        <f t="shared" si="650"/>
        <v>7600</v>
      </c>
    </row>
    <row r="6357" spans="3:11">
      <c r="C6357" s="83" t="s">
        <v>1210</v>
      </c>
      <c r="D6357" s="80"/>
      <c r="E6357" s="80"/>
      <c r="F6357" s="187"/>
      <c r="G6357" s="218"/>
      <c r="H6357" s="64">
        <f>SUM(H6353:H6356)</f>
        <v>259560</v>
      </c>
      <c r="I6357" s="219"/>
    </row>
    <row r="6358" spans="3:11">
      <c r="C6358" s="72" t="s">
        <v>1211</v>
      </c>
      <c r="D6358" s="59" t="s">
        <v>1212</v>
      </c>
      <c r="E6358" s="73"/>
      <c r="F6358" s="205"/>
      <c r="G6358" s="73"/>
      <c r="H6358" s="73"/>
    </row>
    <row r="6359" spans="3:11">
      <c r="C6359" s="72">
        <v>1</v>
      </c>
      <c r="D6359" s="59" t="s">
        <v>7162</v>
      </c>
      <c r="E6359" s="170" t="s">
        <v>3216</v>
      </c>
      <c r="F6359" s="171">
        <v>1.05</v>
      </c>
      <c r="G6359" s="64">
        <f>VLOOKUP(D6359,upahbahan,3,FALSE)</f>
        <v>150000</v>
      </c>
      <c r="H6359" s="64">
        <f t="shared" ref="H6359" si="651">F6359*G6359</f>
        <v>157500</v>
      </c>
    </row>
    <row r="6360" spans="3:11">
      <c r="C6360" s="83" t="s">
        <v>1216</v>
      </c>
      <c r="D6360" s="80"/>
      <c r="E6360" s="80" t="s">
        <v>6958</v>
      </c>
      <c r="F6360" s="80"/>
      <c r="G6360" s="162"/>
      <c r="H6360" s="64">
        <f>SUM(H6358:H6359)</f>
        <v>157500</v>
      </c>
    </row>
    <row r="6361" spans="3:11">
      <c r="C6361" s="72" t="s">
        <v>1217</v>
      </c>
      <c r="D6361" s="59" t="s">
        <v>1218</v>
      </c>
      <c r="E6361" s="73"/>
      <c r="F6361" s="73"/>
      <c r="G6361" s="73"/>
      <c r="H6361" s="73"/>
    </row>
    <row r="6362" spans="3:11">
      <c r="C6362" s="83" t="s">
        <v>1219</v>
      </c>
      <c r="D6362" s="489"/>
      <c r="E6362" s="489"/>
      <c r="F6362" s="489"/>
      <c r="G6362" s="162"/>
      <c r="H6362" s="303">
        <f>SUM(H6361:H6361)</f>
        <v>0</v>
      </c>
    </row>
    <row r="6363" spans="3:11">
      <c r="C6363" s="58" t="s">
        <v>1220</v>
      </c>
      <c r="D6363" s="69" t="s">
        <v>1221</v>
      </c>
      <c r="E6363" s="70"/>
      <c r="F6363" s="70"/>
      <c r="G6363" s="71"/>
      <c r="H6363" s="304">
        <f>H6362+H6360+H6357</f>
        <v>417060</v>
      </c>
      <c r="I6363" s="319"/>
    </row>
    <row r="6364" spans="3:11">
      <c r="C6364" s="58" t="s">
        <v>1222</v>
      </c>
      <c r="D6364" s="69" t="s">
        <v>1325</v>
      </c>
      <c r="E6364" s="70"/>
      <c r="F6364" s="71"/>
      <c r="G6364" s="95">
        <f>$M$9</f>
        <v>0.1</v>
      </c>
      <c r="H6364" s="64">
        <f>H6363*G6364</f>
        <v>41706</v>
      </c>
      <c r="I6364" s="319"/>
    </row>
    <row r="6365" spans="3:11">
      <c r="C6365" s="58" t="s">
        <v>1223</v>
      </c>
      <c r="D6365" s="69" t="s">
        <v>1224</v>
      </c>
      <c r="E6365" s="70"/>
      <c r="F6365" s="70"/>
      <c r="G6365" s="71"/>
      <c r="H6365" s="305">
        <f>SUM(H6363:H6364)</f>
        <v>458766</v>
      </c>
      <c r="I6365" s="319"/>
    </row>
    <row r="6367" spans="3:11">
      <c r="C6367" s="53" t="s">
        <v>7163</v>
      </c>
      <c r="D6367" s="366" t="s">
        <v>7164</v>
      </c>
      <c r="E6367" s="315"/>
      <c r="F6367" s="315"/>
      <c r="G6367" s="315"/>
      <c r="H6367" s="315"/>
      <c r="I6367" s="56">
        <f>ROUNDDOWN(H6382,-2)</f>
        <v>3120600</v>
      </c>
      <c r="J6367" s="159"/>
      <c r="K6367" s="325"/>
    </row>
    <row r="6368" spans="3:11" ht="27.6">
      <c r="C6368" s="300" t="s">
        <v>1197</v>
      </c>
      <c r="D6368" s="300" t="s">
        <v>1198</v>
      </c>
      <c r="E6368" s="300" t="s">
        <v>1199</v>
      </c>
      <c r="F6368" s="300" t="s">
        <v>1200</v>
      </c>
      <c r="G6368" s="300" t="s">
        <v>1201</v>
      </c>
      <c r="H6368" s="300" t="s">
        <v>1202</v>
      </c>
    </row>
    <row r="6369" spans="3:9">
      <c r="C6369" s="72" t="s">
        <v>1203</v>
      </c>
      <c r="D6369" s="59" t="s">
        <v>1204</v>
      </c>
      <c r="E6369" s="73"/>
      <c r="F6369" s="73"/>
      <c r="G6369" s="73"/>
      <c r="H6369" s="73"/>
    </row>
    <row r="6370" spans="3:9">
      <c r="C6370" s="301">
        <v>1</v>
      </c>
      <c r="D6370" s="59" t="s">
        <v>5</v>
      </c>
      <c r="E6370" s="302" t="s">
        <v>6</v>
      </c>
      <c r="F6370" s="74">
        <v>0.41699999999999998</v>
      </c>
      <c r="G6370" s="64">
        <f>VLOOKUP(D6370,upahbahan,3,FALSE)</f>
        <v>100000</v>
      </c>
      <c r="H6370" s="64">
        <f t="shared" ref="H6370:H6373" si="652">F6370*G6370</f>
        <v>41700</v>
      </c>
    </row>
    <row r="6371" spans="3:9">
      <c r="C6371" s="301">
        <v>2</v>
      </c>
      <c r="D6371" s="59" t="s">
        <v>17</v>
      </c>
      <c r="E6371" s="302" t="s">
        <v>6</v>
      </c>
      <c r="F6371" s="74">
        <v>0.69599999999999995</v>
      </c>
      <c r="G6371" s="64">
        <f>VLOOKUP(D6371,upahbahan,3,FALSE)</f>
        <v>145000</v>
      </c>
      <c r="H6371" s="64">
        <f t="shared" si="652"/>
        <v>100920</v>
      </c>
    </row>
    <row r="6372" spans="3:9">
      <c r="C6372" s="301">
        <v>3</v>
      </c>
      <c r="D6372" s="59" t="s">
        <v>1314</v>
      </c>
      <c r="E6372" s="302" t="s">
        <v>6</v>
      </c>
      <c r="F6372" s="74">
        <v>7.0000000000000007E-2</v>
      </c>
      <c r="G6372" s="64">
        <f>VLOOKUP(D6372,upahbahan,3,FALSE)</f>
        <v>175000</v>
      </c>
      <c r="H6372" s="64">
        <f t="shared" si="652"/>
        <v>12250.000000000002</v>
      </c>
    </row>
    <row r="6373" spans="3:9">
      <c r="C6373" s="301">
        <v>4</v>
      </c>
      <c r="D6373" s="59" t="s">
        <v>19</v>
      </c>
      <c r="E6373" s="302" t="s">
        <v>6</v>
      </c>
      <c r="F6373" s="74">
        <v>2.3E-2</v>
      </c>
      <c r="G6373" s="64">
        <f>VLOOKUP(D6373,upahbahan,3,FALSE)</f>
        <v>200000</v>
      </c>
      <c r="H6373" s="64">
        <f t="shared" si="652"/>
        <v>4600</v>
      </c>
    </row>
    <row r="6374" spans="3:9">
      <c r="C6374" s="83" t="s">
        <v>1210</v>
      </c>
      <c r="D6374" s="80"/>
      <c r="E6374" s="80"/>
      <c r="F6374" s="187"/>
      <c r="G6374" s="218"/>
      <c r="H6374" s="64">
        <f>SUM(H6370:H6373)</f>
        <v>159470</v>
      </c>
      <c r="I6374" s="219"/>
    </row>
    <row r="6375" spans="3:9">
      <c r="C6375" s="72" t="s">
        <v>1211</v>
      </c>
      <c r="D6375" s="59" t="s">
        <v>1212</v>
      </c>
      <c r="E6375" s="73"/>
      <c r="F6375" s="205"/>
      <c r="G6375" s="73"/>
      <c r="H6375" s="73"/>
    </row>
    <row r="6376" spans="3:9">
      <c r="C6376" s="72">
        <v>1</v>
      </c>
      <c r="D6376" s="59" t="s">
        <v>7165</v>
      </c>
      <c r="E6376" s="170" t="s">
        <v>3216</v>
      </c>
      <c r="F6376" s="171">
        <v>1.05</v>
      </c>
      <c r="G6376" s="64">
        <f>VLOOKUP(D6376,upahbahan,3,FALSE)</f>
        <v>2550000</v>
      </c>
      <c r="H6376" s="64">
        <f t="shared" ref="H6376" si="653">F6376*G6376</f>
        <v>2677500</v>
      </c>
    </row>
    <row r="6377" spans="3:9">
      <c r="C6377" s="83" t="s">
        <v>1216</v>
      </c>
      <c r="D6377" s="80"/>
      <c r="E6377" s="80" t="s">
        <v>6958</v>
      </c>
      <c r="F6377" s="80"/>
      <c r="G6377" s="162"/>
      <c r="H6377" s="64">
        <f>SUM(H6375:H6376)</f>
        <v>2677500</v>
      </c>
    </row>
    <row r="6378" spans="3:9">
      <c r="C6378" s="72" t="s">
        <v>1217</v>
      </c>
      <c r="D6378" s="59" t="s">
        <v>1218</v>
      </c>
      <c r="E6378" s="73"/>
      <c r="F6378" s="73"/>
      <c r="G6378" s="73"/>
      <c r="H6378" s="73"/>
    </row>
    <row r="6379" spans="3:9">
      <c r="C6379" s="83" t="s">
        <v>1219</v>
      </c>
      <c r="D6379" s="489"/>
      <c r="E6379" s="489"/>
      <c r="F6379" s="489"/>
      <c r="G6379" s="162"/>
      <c r="H6379" s="303">
        <f>SUM(H6378:H6378)</f>
        <v>0</v>
      </c>
    </row>
    <row r="6380" spans="3:9">
      <c r="C6380" s="58" t="s">
        <v>1220</v>
      </c>
      <c r="D6380" s="69" t="s">
        <v>1221</v>
      </c>
      <c r="E6380" s="70"/>
      <c r="F6380" s="70"/>
      <c r="G6380" s="71"/>
      <c r="H6380" s="304">
        <f>H6379+H6377+H6374</f>
        <v>2836970</v>
      </c>
      <c r="I6380" s="319"/>
    </row>
    <row r="6381" spans="3:9">
      <c r="C6381" s="58" t="s">
        <v>1222</v>
      </c>
      <c r="D6381" s="69" t="s">
        <v>1325</v>
      </c>
      <c r="E6381" s="70"/>
      <c r="F6381" s="71"/>
      <c r="G6381" s="95">
        <f>$M$9</f>
        <v>0.1</v>
      </c>
      <c r="H6381" s="64">
        <f>H6380*G6381</f>
        <v>283697</v>
      </c>
      <c r="I6381" s="319"/>
    </row>
    <row r="6382" spans="3:9">
      <c r="C6382" s="58" t="s">
        <v>1223</v>
      </c>
      <c r="D6382" s="69" t="s">
        <v>1224</v>
      </c>
      <c r="E6382" s="70"/>
      <c r="F6382" s="70"/>
      <c r="G6382" s="71"/>
      <c r="H6382" s="305">
        <f>SUM(H6380:H6381)</f>
        <v>3120667</v>
      </c>
      <c r="I6382" s="319"/>
    </row>
    <row r="6385" spans="3:11">
      <c r="C6385" s="54" t="s">
        <v>7166</v>
      </c>
      <c r="D6385" s="54" t="s">
        <v>7167</v>
      </c>
    </row>
    <row r="6386" spans="3:11">
      <c r="C6386" s="53" t="s">
        <v>7168</v>
      </c>
      <c r="D6386" s="366" t="s">
        <v>7169</v>
      </c>
      <c r="E6386" s="315"/>
      <c r="F6386" s="315"/>
      <c r="G6386" s="315"/>
      <c r="H6386" s="315"/>
      <c r="I6386" s="56">
        <f>ROUNDDOWN(H6406,-2)</f>
        <v>1163400</v>
      </c>
      <c r="J6386" s="159"/>
      <c r="K6386" s="325"/>
    </row>
    <row r="6387" spans="3:11" ht="27.6">
      <c r="C6387" s="300" t="s">
        <v>1197</v>
      </c>
      <c r="D6387" s="300" t="s">
        <v>1198</v>
      </c>
      <c r="E6387" s="300" t="s">
        <v>1199</v>
      </c>
      <c r="F6387" s="300" t="s">
        <v>1200</v>
      </c>
      <c r="G6387" s="300" t="s">
        <v>1201</v>
      </c>
      <c r="H6387" s="300" t="s">
        <v>1202</v>
      </c>
    </row>
    <row r="6388" spans="3:11">
      <c r="C6388" s="72" t="s">
        <v>1203</v>
      </c>
      <c r="D6388" s="59" t="s">
        <v>1204</v>
      </c>
      <c r="E6388" s="73"/>
      <c r="F6388" s="73"/>
      <c r="G6388" s="73"/>
      <c r="H6388" s="73"/>
    </row>
    <row r="6389" spans="3:11">
      <c r="C6389" s="301">
        <v>1</v>
      </c>
      <c r="D6389" s="59" t="s">
        <v>5</v>
      </c>
      <c r="E6389" s="302" t="s">
        <v>6</v>
      </c>
      <c r="F6389" s="74">
        <v>0.20499999999999999</v>
      </c>
      <c r="G6389" s="64">
        <f>VLOOKUP(D6389,upahbahan,3,FALSE)</f>
        <v>100000</v>
      </c>
      <c r="H6389" s="64">
        <f t="shared" ref="H6389:H6392" si="654">F6389*G6389</f>
        <v>20500</v>
      </c>
    </row>
    <row r="6390" spans="3:11">
      <c r="C6390" s="301">
        <v>2</v>
      </c>
      <c r="D6390" s="59" t="s">
        <v>17</v>
      </c>
      <c r="E6390" s="302" t="s">
        <v>6</v>
      </c>
      <c r="F6390" s="74">
        <v>0.34200000000000003</v>
      </c>
      <c r="G6390" s="64">
        <f>VLOOKUP(D6390,upahbahan,3,FALSE)</f>
        <v>145000</v>
      </c>
      <c r="H6390" s="64">
        <f t="shared" si="654"/>
        <v>49590.000000000007</v>
      </c>
    </row>
    <row r="6391" spans="3:11">
      <c r="C6391" s="301">
        <v>3</v>
      </c>
      <c r="D6391" s="59" t="s">
        <v>1314</v>
      </c>
      <c r="E6391" s="302" t="s">
        <v>6</v>
      </c>
      <c r="F6391" s="74">
        <v>3.4000000000000002E-2</v>
      </c>
      <c r="G6391" s="64">
        <f>VLOOKUP(D6391,upahbahan,3,FALSE)</f>
        <v>175000</v>
      </c>
      <c r="H6391" s="64">
        <f t="shared" si="654"/>
        <v>5950</v>
      </c>
    </row>
    <row r="6392" spans="3:11">
      <c r="C6392" s="301">
        <v>4</v>
      </c>
      <c r="D6392" s="59" t="s">
        <v>19</v>
      </c>
      <c r="E6392" s="302" t="s">
        <v>6</v>
      </c>
      <c r="F6392" s="74">
        <v>1.0999999999999999E-2</v>
      </c>
      <c r="G6392" s="64">
        <f>VLOOKUP(D6392,upahbahan,3,FALSE)</f>
        <v>200000</v>
      </c>
      <c r="H6392" s="64">
        <f t="shared" si="654"/>
        <v>2200</v>
      </c>
    </row>
    <row r="6393" spans="3:11">
      <c r="C6393" s="83" t="s">
        <v>1210</v>
      </c>
      <c r="D6393" s="80"/>
      <c r="E6393" s="80"/>
      <c r="F6393" s="187"/>
      <c r="G6393" s="218"/>
      <c r="H6393" s="64">
        <f>SUM(H6389:H6392)</f>
        <v>78240</v>
      </c>
      <c r="I6393" s="219"/>
    </row>
    <row r="6394" spans="3:11">
      <c r="C6394" s="72" t="s">
        <v>1211</v>
      </c>
      <c r="D6394" s="59" t="s">
        <v>1212</v>
      </c>
      <c r="E6394" s="73"/>
      <c r="F6394" s="205"/>
      <c r="G6394" s="73"/>
      <c r="H6394" s="73"/>
    </row>
    <row r="6395" spans="3:11">
      <c r="C6395" s="72">
        <v>1</v>
      </c>
      <c r="D6395" s="59" t="s">
        <v>3425</v>
      </c>
      <c r="E6395" s="170" t="s">
        <v>1304</v>
      </c>
      <c r="F6395" s="171">
        <v>27.5</v>
      </c>
      <c r="G6395" s="64">
        <f t="shared" ref="G6395:G6400" si="655">VLOOKUP(D6395,upahbahan,3,FALSE)</f>
        <v>22800</v>
      </c>
      <c r="H6395" s="64">
        <f t="shared" ref="H6395:H6399" si="656">F6395*G6395</f>
        <v>627000</v>
      </c>
    </row>
    <row r="6396" spans="3:11">
      <c r="C6396" s="72">
        <v>2</v>
      </c>
      <c r="D6396" s="59" t="s">
        <v>3578</v>
      </c>
      <c r="E6396" s="170" t="s">
        <v>1304</v>
      </c>
      <c r="F6396" s="171">
        <v>27.5</v>
      </c>
      <c r="G6396" s="64">
        <f t="shared" si="655"/>
        <v>4000</v>
      </c>
      <c r="H6396" s="64">
        <f t="shared" si="656"/>
        <v>110000</v>
      </c>
    </row>
    <row r="6397" spans="3:11">
      <c r="C6397" s="72">
        <v>3</v>
      </c>
      <c r="D6397" s="59" t="s">
        <v>3577</v>
      </c>
      <c r="E6397" s="170" t="s">
        <v>44</v>
      </c>
      <c r="F6397" s="171">
        <v>14</v>
      </c>
      <c r="G6397" s="64">
        <f t="shared" si="655"/>
        <v>700</v>
      </c>
      <c r="H6397" s="64">
        <f t="shared" si="656"/>
        <v>9800</v>
      </c>
    </row>
    <row r="6398" spans="3:11">
      <c r="C6398" s="72">
        <v>4</v>
      </c>
      <c r="D6398" s="59" t="s">
        <v>6729</v>
      </c>
      <c r="E6398" s="170" t="s">
        <v>44</v>
      </c>
      <c r="F6398" s="171">
        <v>28</v>
      </c>
      <c r="G6398" s="64">
        <f t="shared" si="655"/>
        <v>900</v>
      </c>
      <c r="H6398" s="64">
        <f t="shared" si="656"/>
        <v>25200</v>
      </c>
    </row>
    <row r="6399" spans="3:11">
      <c r="C6399" s="72">
        <v>5</v>
      </c>
      <c r="D6399" s="59" t="s">
        <v>3581</v>
      </c>
      <c r="E6399" s="170" t="s">
        <v>44</v>
      </c>
      <c r="F6399" s="171">
        <v>42</v>
      </c>
      <c r="G6399" s="64">
        <f t="shared" si="655"/>
        <v>21.5</v>
      </c>
      <c r="H6399" s="64">
        <f t="shared" si="656"/>
        <v>903</v>
      </c>
    </row>
    <row r="6400" spans="3:11">
      <c r="C6400" s="72">
        <v>6</v>
      </c>
      <c r="D6400" s="59" t="s">
        <v>7170</v>
      </c>
      <c r="E6400" s="170" t="s">
        <v>44</v>
      </c>
      <c r="F6400" s="171">
        <v>81</v>
      </c>
      <c r="G6400" s="64">
        <f t="shared" si="655"/>
        <v>2550</v>
      </c>
      <c r="H6400" s="64">
        <f t="shared" ref="H6400" si="657">F6400*G6400</f>
        <v>206550</v>
      </c>
    </row>
    <row r="6401" spans="3:11">
      <c r="C6401" s="83" t="s">
        <v>1216</v>
      </c>
      <c r="D6401" s="80"/>
      <c r="E6401" s="80" t="s">
        <v>6958</v>
      </c>
      <c r="F6401" s="80"/>
      <c r="G6401" s="162"/>
      <c r="H6401" s="64">
        <f>SUM(H6394:H6400)</f>
        <v>979453</v>
      </c>
    </row>
    <row r="6402" spans="3:11">
      <c r="C6402" s="72" t="s">
        <v>1217</v>
      </c>
      <c r="D6402" s="59" t="s">
        <v>1218</v>
      </c>
      <c r="E6402" s="73"/>
      <c r="F6402" s="73"/>
      <c r="G6402" s="73"/>
      <c r="H6402" s="73"/>
    </row>
    <row r="6403" spans="3:11">
      <c r="C6403" s="83" t="s">
        <v>1219</v>
      </c>
      <c r="D6403" s="489"/>
      <c r="E6403" s="489"/>
      <c r="F6403" s="489"/>
      <c r="G6403" s="162"/>
      <c r="H6403" s="303">
        <f>SUM(H6402:H6402)</f>
        <v>0</v>
      </c>
    </row>
    <row r="6404" spans="3:11">
      <c r="C6404" s="58" t="s">
        <v>1220</v>
      </c>
      <c r="D6404" s="69" t="s">
        <v>1221</v>
      </c>
      <c r="E6404" s="70"/>
      <c r="F6404" s="70"/>
      <c r="G6404" s="71"/>
      <c r="H6404" s="304">
        <f>H6403+H6401+H6393</f>
        <v>1057693</v>
      </c>
      <c r="I6404" s="319"/>
    </row>
    <row r="6405" spans="3:11">
      <c r="C6405" s="58" t="s">
        <v>1222</v>
      </c>
      <c r="D6405" s="69" t="s">
        <v>1325</v>
      </c>
      <c r="E6405" s="70"/>
      <c r="F6405" s="71"/>
      <c r="G6405" s="95">
        <f>$M$9</f>
        <v>0.1</v>
      </c>
      <c r="H6405" s="64">
        <f>H6404*G6405</f>
        <v>105769.3</v>
      </c>
      <c r="I6405" s="319"/>
    </row>
    <row r="6406" spans="3:11">
      <c r="C6406" s="58" t="s">
        <v>1223</v>
      </c>
      <c r="D6406" s="69" t="s">
        <v>1224</v>
      </c>
      <c r="E6406" s="70"/>
      <c r="F6406" s="70"/>
      <c r="G6406" s="71"/>
      <c r="H6406" s="305">
        <f>SUM(H6404:H6405)</f>
        <v>1163462.3</v>
      </c>
      <c r="I6406" s="319"/>
    </row>
    <row r="6408" spans="3:11">
      <c r="C6408" s="53" t="s">
        <v>7171</v>
      </c>
      <c r="D6408" s="366" t="s">
        <v>7175</v>
      </c>
      <c r="E6408" s="315"/>
      <c r="F6408" s="315"/>
      <c r="G6408" s="315"/>
      <c r="H6408" s="315"/>
      <c r="I6408" s="56">
        <f>ROUNDDOWN(H6423,-2)</f>
        <v>142600</v>
      </c>
      <c r="J6408" s="159"/>
      <c r="K6408" s="325"/>
    </row>
    <row r="6409" spans="3:11" ht="27.6">
      <c r="C6409" s="300" t="s">
        <v>1197</v>
      </c>
      <c r="D6409" s="300" t="s">
        <v>1198</v>
      </c>
      <c r="E6409" s="300" t="s">
        <v>1199</v>
      </c>
      <c r="F6409" s="300" t="s">
        <v>1200</v>
      </c>
      <c r="G6409" s="300" t="s">
        <v>1201</v>
      </c>
      <c r="H6409" s="300" t="s">
        <v>1202</v>
      </c>
    </row>
    <row r="6410" spans="3:11">
      <c r="C6410" s="72" t="s">
        <v>1203</v>
      </c>
      <c r="D6410" s="59" t="s">
        <v>1204</v>
      </c>
      <c r="E6410" s="73"/>
      <c r="F6410" s="73"/>
      <c r="G6410" s="73"/>
      <c r="H6410" s="73"/>
    </row>
    <row r="6411" spans="3:11">
      <c r="C6411" s="301">
        <v>1</v>
      </c>
      <c r="D6411" s="59" t="s">
        <v>5</v>
      </c>
      <c r="E6411" s="302" t="s">
        <v>6</v>
      </c>
      <c r="F6411" s="74">
        <v>6.4000000000000001E-2</v>
      </c>
      <c r="G6411" s="64">
        <f>VLOOKUP(D6411,upahbahan,3,FALSE)</f>
        <v>100000</v>
      </c>
      <c r="H6411" s="64">
        <f t="shared" ref="H6411:H6414" si="658">F6411*G6411</f>
        <v>6400</v>
      </c>
    </row>
    <row r="6412" spans="3:11">
      <c r="C6412" s="301">
        <v>2</v>
      </c>
      <c r="D6412" s="59" t="s">
        <v>17</v>
      </c>
      <c r="E6412" s="302" t="s">
        <v>6</v>
      </c>
      <c r="F6412" s="74">
        <v>0.107</v>
      </c>
      <c r="G6412" s="64">
        <f>VLOOKUP(D6412,upahbahan,3,FALSE)</f>
        <v>145000</v>
      </c>
      <c r="H6412" s="64">
        <f t="shared" si="658"/>
        <v>15515</v>
      </c>
    </row>
    <row r="6413" spans="3:11">
      <c r="C6413" s="301">
        <v>3</v>
      </c>
      <c r="D6413" s="59" t="s">
        <v>1314</v>
      </c>
      <c r="E6413" s="302" t="s">
        <v>6</v>
      </c>
      <c r="F6413" s="74">
        <v>1.0999999999999999E-2</v>
      </c>
      <c r="G6413" s="64">
        <f>VLOOKUP(D6413,upahbahan,3,FALSE)</f>
        <v>175000</v>
      </c>
      <c r="H6413" s="64">
        <f t="shared" si="658"/>
        <v>1925</v>
      </c>
    </row>
    <row r="6414" spans="3:11">
      <c r="C6414" s="301">
        <v>4</v>
      </c>
      <c r="D6414" s="59" t="s">
        <v>19</v>
      </c>
      <c r="E6414" s="302" t="s">
        <v>6</v>
      </c>
      <c r="F6414" s="74">
        <v>4.0000000000000001E-3</v>
      </c>
      <c r="G6414" s="64">
        <f>VLOOKUP(D6414,upahbahan,3,FALSE)</f>
        <v>200000</v>
      </c>
      <c r="H6414" s="64">
        <f t="shared" si="658"/>
        <v>800</v>
      </c>
    </row>
    <row r="6415" spans="3:11">
      <c r="C6415" s="83" t="s">
        <v>1210</v>
      </c>
      <c r="D6415" s="80"/>
      <c r="E6415" s="80"/>
      <c r="F6415" s="187"/>
      <c r="G6415" s="218"/>
      <c r="H6415" s="64">
        <f>SUM(H6411:H6414)</f>
        <v>24640</v>
      </c>
      <c r="I6415" s="219"/>
    </row>
    <row r="6416" spans="3:11">
      <c r="C6416" s="72" t="s">
        <v>1211</v>
      </c>
      <c r="D6416" s="59" t="s">
        <v>1212</v>
      </c>
      <c r="E6416" s="73"/>
      <c r="F6416" s="205"/>
      <c r="G6416" s="73"/>
      <c r="H6416" s="73"/>
    </row>
    <row r="6417" spans="3:11">
      <c r="C6417" s="72">
        <v>1</v>
      </c>
      <c r="D6417" s="59" t="s">
        <v>7172</v>
      </c>
      <c r="E6417" s="170" t="s">
        <v>236</v>
      </c>
      <c r="F6417" s="171">
        <v>1.05</v>
      </c>
      <c r="G6417" s="64">
        <f>VLOOKUP(D6417,upahbahan,3,FALSE)</f>
        <v>100000</v>
      </c>
      <c r="H6417" s="64">
        <f t="shared" ref="H6417" si="659">F6417*G6417</f>
        <v>105000</v>
      </c>
    </row>
    <row r="6418" spans="3:11">
      <c r="C6418" s="83" t="s">
        <v>1216</v>
      </c>
      <c r="D6418" s="80"/>
      <c r="E6418" s="80" t="s">
        <v>6958</v>
      </c>
      <c r="F6418" s="80"/>
      <c r="G6418" s="162"/>
      <c r="H6418" s="64">
        <f>SUM(H6416:H6417)</f>
        <v>105000</v>
      </c>
    </row>
    <row r="6419" spans="3:11">
      <c r="C6419" s="72" t="s">
        <v>1217</v>
      </c>
      <c r="D6419" s="59" t="s">
        <v>1218</v>
      </c>
      <c r="E6419" s="73"/>
      <c r="F6419" s="73"/>
      <c r="G6419" s="73"/>
      <c r="H6419" s="73"/>
    </row>
    <row r="6420" spans="3:11">
      <c r="C6420" s="83" t="s">
        <v>1219</v>
      </c>
      <c r="D6420" s="489"/>
      <c r="E6420" s="489"/>
      <c r="F6420" s="489"/>
      <c r="G6420" s="162"/>
      <c r="H6420" s="303">
        <f>SUM(H6419:H6419)</f>
        <v>0</v>
      </c>
    </row>
    <row r="6421" spans="3:11">
      <c r="C6421" s="58" t="s">
        <v>1220</v>
      </c>
      <c r="D6421" s="69" t="s">
        <v>1221</v>
      </c>
      <c r="E6421" s="70"/>
      <c r="F6421" s="70"/>
      <c r="G6421" s="71"/>
      <c r="H6421" s="304">
        <f>H6420+H6418+H6415</f>
        <v>129640</v>
      </c>
      <c r="I6421" s="319"/>
    </row>
    <row r="6422" spans="3:11">
      <c r="C6422" s="58" t="s">
        <v>1222</v>
      </c>
      <c r="D6422" s="69" t="s">
        <v>1325</v>
      </c>
      <c r="E6422" s="70"/>
      <c r="F6422" s="71"/>
      <c r="G6422" s="95">
        <f>$M$9</f>
        <v>0.1</v>
      </c>
      <c r="H6422" s="64">
        <f>H6421*G6422</f>
        <v>12964</v>
      </c>
      <c r="I6422" s="319"/>
    </row>
    <row r="6423" spans="3:11">
      <c r="C6423" s="58" t="s">
        <v>1223</v>
      </c>
      <c r="D6423" s="69" t="s">
        <v>1224</v>
      </c>
      <c r="E6423" s="70"/>
      <c r="F6423" s="70"/>
      <c r="G6423" s="71"/>
      <c r="H6423" s="305">
        <f>SUM(H6421:H6422)</f>
        <v>142604</v>
      </c>
      <c r="I6423" s="319"/>
    </row>
    <row r="6425" spans="3:11">
      <c r="C6425" s="53" t="s">
        <v>7174</v>
      </c>
      <c r="D6425" s="366" t="s">
        <v>7176</v>
      </c>
      <c r="E6425" s="315"/>
      <c r="F6425" s="315"/>
      <c r="G6425" s="315"/>
      <c r="H6425" s="315"/>
      <c r="I6425" s="56">
        <f>ROUNDDOWN(H6440,-2)</f>
        <v>171400</v>
      </c>
      <c r="J6425" s="159"/>
      <c r="K6425" s="325"/>
    </row>
    <row r="6426" spans="3:11" ht="27.6">
      <c r="C6426" s="300" t="s">
        <v>1197</v>
      </c>
      <c r="D6426" s="300" t="s">
        <v>1198</v>
      </c>
      <c r="E6426" s="300" t="s">
        <v>1199</v>
      </c>
      <c r="F6426" s="300" t="s">
        <v>1200</v>
      </c>
      <c r="G6426" s="300" t="s">
        <v>1201</v>
      </c>
      <c r="H6426" s="300" t="s">
        <v>1202</v>
      </c>
    </row>
    <row r="6427" spans="3:11">
      <c r="C6427" s="72" t="s">
        <v>1203</v>
      </c>
      <c r="D6427" s="59" t="s">
        <v>1204</v>
      </c>
      <c r="E6427" s="73"/>
      <c r="F6427" s="73"/>
      <c r="G6427" s="73"/>
      <c r="H6427" s="73"/>
    </row>
    <row r="6428" spans="3:11">
      <c r="C6428" s="301">
        <v>1</v>
      </c>
      <c r="D6428" s="59" t="s">
        <v>5</v>
      </c>
      <c r="E6428" s="302" t="s">
        <v>6</v>
      </c>
      <c r="F6428" s="74">
        <v>6.4000000000000001E-2</v>
      </c>
      <c r="G6428" s="64">
        <f>VLOOKUP(D6428,upahbahan,3,FALSE)</f>
        <v>100000</v>
      </c>
      <c r="H6428" s="64">
        <f t="shared" ref="H6428:H6431" si="660">F6428*G6428</f>
        <v>6400</v>
      </c>
    </row>
    <row r="6429" spans="3:11">
      <c r="C6429" s="301">
        <v>2</v>
      </c>
      <c r="D6429" s="59" t="s">
        <v>17</v>
      </c>
      <c r="E6429" s="302" t="s">
        <v>6</v>
      </c>
      <c r="F6429" s="74">
        <v>0.107</v>
      </c>
      <c r="G6429" s="64">
        <f>VLOOKUP(D6429,upahbahan,3,FALSE)</f>
        <v>145000</v>
      </c>
      <c r="H6429" s="64">
        <f t="shared" si="660"/>
        <v>15515</v>
      </c>
    </row>
    <row r="6430" spans="3:11">
      <c r="C6430" s="301">
        <v>3</v>
      </c>
      <c r="D6430" s="59" t="s">
        <v>1314</v>
      </c>
      <c r="E6430" s="302" t="s">
        <v>6</v>
      </c>
      <c r="F6430" s="74">
        <v>1.0999999999999999E-2</v>
      </c>
      <c r="G6430" s="64">
        <f>VLOOKUP(D6430,upahbahan,3,FALSE)</f>
        <v>175000</v>
      </c>
      <c r="H6430" s="64">
        <f t="shared" si="660"/>
        <v>1925</v>
      </c>
    </row>
    <row r="6431" spans="3:11">
      <c r="C6431" s="301">
        <v>4</v>
      </c>
      <c r="D6431" s="59" t="s">
        <v>19</v>
      </c>
      <c r="E6431" s="302" t="s">
        <v>6</v>
      </c>
      <c r="F6431" s="74">
        <v>4.0000000000000001E-3</v>
      </c>
      <c r="G6431" s="64">
        <f>VLOOKUP(D6431,upahbahan,3,FALSE)</f>
        <v>200000</v>
      </c>
      <c r="H6431" s="64">
        <f t="shared" si="660"/>
        <v>800</v>
      </c>
    </row>
    <row r="6432" spans="3:11">
      <c r="C6432" s="83" t="s">
        <v>1210</v>
      </c>
      <c r="D6432" s="80"/>
      <c r="E6432" s="80"/>
      <c r="F6432" s="187"/>
      <c r="G6432" s="218"/>
      <c r="H6432" s="64">
        <f>SUM(H6428:H6431)</f>
        <v>24640</v>
      </c>
      <c r="I6432" s="219"/>
    </row>
    <row r="6433" spans="3:11">
      <c r="C6433" s="72" t="s">
        <v>1211</v>
      </c>
      <c r="D6433" s="59" t="s">
        <v>1212</v>
      </c>
      <c r="E6433" s="73"/>
      <c r="F6433" s="205"/>
      <c r="G6433" s="73"/>
      <c r="H6433" s="73"/>
    </row>
    <row r="6434" spans="3:11">
      <c r="C6434" s="72">
        <v>1</v>
      </c>
      <c r="D6434" s="59" t="s">
        <v>7173</v>
      </c>
      <c r="E6434" s="170" t="s">
        <v>236</v>
      </c>
      <c r="F6434" s="171">
        <v>1.05</v>
      </c>
      <c r="G6434" s="64">
        <f>VLOOKUP(D6434,upahbahan,3,FALSE)</f>
        <v>125000</v>
      </c>
      <c r="H6434" s="64">
        <f t="shared" ref="H6434" si="661">F6434*G6434</f>
        <v>131250</v>
      </c>
    </row>
    <row r="6435" spans="3:11">
      <c r="C6435" s="83" t="s">
        <v>1216</v>
      </c>
      <c r="D6435" s="80"/>
      <c r="E6435" s="80" t="s">
        <v>6958</v>
      </c>
      <c r="F6435" s="80"/>
      <c r="G6435" s="162"/>
      <c r="H6435" s="64">
        <f>SUM(H6433:H6434)</f>
        <v>131250</v>
      </c>
    </row>
    <row r="6436" spans="3:11">
      <c r="C6436" s="72" t="s">
        <v>1217</v>
      </c>
      <c r="D6436" s="59" t="s">
        <v>1218</v>
      </c>
      <c r="E6436" s="73"/>
      <c r="F6436" s="73"/>
      <c r="G6436" s="73"/>
      <c r="H6436" s="73"/>
    </row>
    <row r="6437" spans="3:11">
      <c r="C6437" s="83" t="s">
        <v>1219</v>
      </c>
      <c r="D6437" s="489"/>
      <c r="E6437" s="489"/>
      <c r="F6437" s="489"/>
      <c r="G6437" s="162"/>
      <c r="H6437" s="303">
        <f>SUM(H6436:H6436)</f>
        <v>0</v>
      </c>
    </row>
    <row r="6438" spans="3:11">
      <c r="C6438" s="58" t="s">
        <v>1220</v>
      </c>
      <c r="D6438" s="69" t="s">
        <v>1221</v>
      </c>
      <c r="E6438" s="70"/>
      <c r="F6438" s="70"/>
      <c r="G6438" s="71"/>
      <c r="H6438" s="304">
        <f>H6437+H6435+H6432</f>
        <v>155890</v>
      </c>
      <c r="I6438" s="319"/>
    </row>
    <row r="6439" spans="3:11">
      <c r="C6439" s="58" t="s">
        <v>1222</v>
      </c>
      <c r="D6439" s="69" t="s">
        <v>1325</v>
      </c>
      <c r="E6439" s="70"/>
      <c r="F6439" s="71"/>
      <c r="G6439" s="95">
        <f>$M$9</f>
        <v>0.1</v>
      </c>
      <c r="H6439" s="64">
        <f>H6438*G6439</f>
        <v>15589</v>
      </c>
      <c r="I6439" s="319"/>
    </row>
    <row r="6440" spans="3:11">
      <c r="C6440" s="58" t="s">
        <v>1223</v>
      </c>
      <c r="D6440" s="69" t="s">
        <v>1224</v>
      </c>
      <c r="E6440" s="70"/>
      <c r="F6440" s="70"/>
      <c r="G6440" s="71"/>
      <c r="H6440" s="305">
        <f>SUM(H6438:H6439)</f>
        <v>171479</v>
      </c>
      <c r="I6440" s="319"/>
    </row>
    <row r="6443" spans="3:11">
      <c r="C6443" s="53" t="s">
        <v>7177</v>
      </c>
      <c r="D6443" s="366" t="s">
        <v>7178</v>
      </c>
      <c r="E6443" s="315"/>
      <c r="F6443" s="315"/>
      <c r="G6443" s="315"/>
      <c r="H6443" s="315"/>
      <c r="I6443" s="56">
        <f>ROUNDDOWN(H6458,-2)</f>
        <v>310700</v>
      </c>
      <c r="J6443" s="159"/>
      <c r="K6443" s="325"/>
    </row>
    <row r="6444" spans="3:11" ht="27.6">
      <c r="C6444" s="300" t="s">
        <v>1197</v>
      </c>
      <c r="D6444" s="300" t="s">
        <v>1198</v>
      </c>
      <c r="E6444" s="300" t="s">
        <v>1199</v>
      </c>
      <c r="F6444" s="300" t="s">
        <v>1200</v>
      </c>
      <c r="G6444" s="300" t="s">
        <v>1201</v>
      </c>
      <c r="H6444" s="300" t="s">
        <v>1202</v>
      </c>
    </row>
    <row r="6445" spans="3:11">
      <c r="C6445" s="72" t="s">
        <v>1203</v>
      </c>
      <c r="D6445" s="59" t="s">
        <v>1204</v>
      </c>
      <c r="E6445" s="73"/>
      <c r="F6445" s="73"/>
      <c r="G6445" s="73"/>
      <c r="H6445" s="73"/>
    </row>
    <row r="6446" spans="3:11">
      <c r="C6446" s="301">
        <v>1</v>
      </c>
      <c r="D6446" s="59" t="s">
        <v>5</v>
      </c>
      <c r="E6446" s="302" t="s">
        <v>6</v>
      </c>
      <c r="F6446" s="74">
        <v>5.1999999999999998E-2</v>
      </c>
      <c r="G6446" s="64">
        <f>VLOOKUP(D6446,upahbahan,3,FALSE)</f>
        <v>100000</v>
      </c>
      <c r="H6446" s="64">
        <f t="shared" ref="H6446:H6449" si="662">F6446*G6446</f>
        <v>5200</v>
      </c>
    </row>
    <row r="6447" spans="3:11">
      <c r="C6447" s="301">
        <v>2</v>
      </c>
      <c r="D6447" s="59" t="s">
        <v>17</v>
      </c>
      <c r="E6447" s="302" t="s">
        <v>6</v>
      </c>
      <c r="F6447" s="74">
        <v>8.6999999999999994E-2</v>
      </c>
      <c r="G6447" s="64">
        <f>VLOOKUP(D6447,upahbahan,3,FALSE)</f>
        <v>145000</v>
      </c>
      <c r="H6447" s="64">
        <f t="shared" si="662"/>
        <v>12615</v>
      </c>
    </row>
    <row r="6448" spans="3:11">
      <c r="C6448" s="301">
        <v>3</v>
      </c>
      <c r="D6448" s="59" t="s">
        <v>1314</v>
      </c>
      <c r="E6448" s="302" t="s">
        <v>6</v>
      </c>
      <c r="F6448" s="74">
        <v>8.9999999999999993E-3</v>
      </c>
      <c r="G6448" s="64">
        <f>VLOOKUP(D6448,upahbahan,3,FALSE)</f>
        <v>175000</v>
      </c>
      <c r="H6448" s="64">
        <f t="shared" si="662"/>
        <v>1574.9999999999998</v>
      </c>
    </row>
    <row r="6449" spans="3:11">
      <c r="C6449" s="301">
        <v>4</v>
      </c>
      <c r="D6449" s="59" t="s">
        <v>19</v>
      </c>
      <c r="E6449" s="302" t="s">
        <v>6</v>
      </c>
      <c r="F6449" s="74">
        <v>3.0000000000000001E-3</v>
      </c>
      <c r="G6449" s="64">
        <f>VLOOKUP(D6449,upahbahan,3,FALSE)</f>
        <v>200000</v>
      </c>
      <c r="H6449" s="64">
        <f t="shared" si="662"/>
        <v>600</v>
      </c>
    </row>
    <row r="6450" spans="3:11">
      <c r="C6450" s="83" t="s">
        <v>1210</v>
      </c>
      <c r="D6450" s="80"/>
      <c r="E6450" s="80"/>
      <c r="F6450" s="187"/>
      <c r="G6450" s="218"/>
      <c r="H6450" s="64">
        <f>SUM(H6446:H6449)</f>
        <v>19990</v>
      </c>
      <c r="I6450" s="219"/>
    </row>
    <row r="6451" spans="3:11">
      <c r="C6451" s="72" t="s">
        <v>1211</v>
      </c>
      <c r="D6451" s="59" t="s">
        <v>1212</v>
      </c>
      <c r="E6451" s="73"/>
      <c r="F6451" s="205"/>
      <c r="G6451" s="73"/>
      <c r="H6451" s="73"/>
    </row>
    <row r="6452" spans="3:11">
      <c r="C6452" s="72">
        <v>1</v>
      </c>
      <c r="D6452" s="59" t="s">
        <v>7179</v>
      </c>
      <c r="E6452" s="170" t="s">
        <v>236</v>
      </c>
      <c r="F6452" s="171">
        <v>1.05</v>
      </c>
      <c r="G6452" s="64">
        <f>VLOOKUP(D6452,upahbahan,3,FALSE)</f>
        <v>250000</v>
      </c>
      <c r="H6452" s="64">
        <f t="shared" ref="H6452" si="663">F6452*G6452</f>
        <v>262500</v>
      </c>
    </row>
    <row r="6453" spans="3:11">
      <c r="C6453" s="83" t="s">
        <v>1216</v>
      </c>
      <c r="D6453" s="80"/>
      <c r="E6453" s="80" t="s">
        <v>6958</v>
      </c>
      <c r="F6453" s="80"/>
      <c r="G6453" s="162"/>
      <c r="H6453" s="64">
        <f>SUM(H6451:H6452)</f>
        <v>262500</v>
      </c>
    </row>
    <row r="6454" spans="3:11">
      <c r="C6454" s="72" t="s">
        <v>1217</v>
      </c>
      <c r="D6454" s="59" t="s">
        <v>1218</v>
      </c>
      <c r="E6454" s="73"/>
      <c r="F6454" s="73"/>
      <c r="G6454" s="73"/>
      <c r="H6454" s="73"/>
    </row>
    <row r="6455" spans="3:11">
      <c r="C6455" s="83" t="s">
        <v>1219</v>
      </c>
      <c r="D6455" s="489"/>
      <c r="E6455" s="489"/>
      <c r="F6455" s="489"/>
      <c r="G6455" s="162"/>
      <c r="H6455" s="303">
        <f>SUM(H6454:H6454)</f>
        <v>0</v>
      </c>
    </row>
    <row r="6456" spans="3:11">
      <c r="C6456" s="58" t="s">
        <v>1220</v>
      </c>
      <c r="D6456" s="69" t="s">
        <v>1221</v>
      </c>
      <c r="E6456" s="70"/>
      <c r="F6456" s="70"/>
      <c r="G6456" s="71"/>
      <c r="H6456" s="304">
        <f>H6455+H6453+H6450</f>
        <v>282490</v>
      </c>
      <c r="I6456" s="319"/>
    </row>
    <row r="6457" spans="3:11">
      <c r="C6457" s="58" t="s">
        <v>1222</v>
      </c>
      <c r="D6457" s="69" t="s">
        <v>1325</v>
      </c>
      <c r="E6457" s="70"/>
      <c r="F6457" s="71"/>
      <c r="G6457" s="95">
        <f>$M$9</f>
        <v>0.1</v>
      </c>
      <c r="H6457" s="64">
        <f>H6456*G6457</f>
        <v>28249</v>
      </c>
      <c r="I6457" s="319"/>
    </row>
    <row r="6458" spans="3:11">
      <c r="C6458" s="58" t="s">
        <v>1223</v>
      </c>
      <c r="D6458" s="69" t="s">
        <v>1224</v>
      </c>
      <c r="E6458" s="70"/>
      <c r="F6458" s="70"/>
      <c r="G6458" s="71"/>
      <c r="H6458" s="305">
        <f>SUM(H6456:H6457)</f>
        <v>310739</v>
      </c>
      <c r="I6458" s="319"/>
    </row>
    <row r="6460" spans="3:11">
      <c r="C6460" s="53" t="s">
        <v>7180</v>
      </c>
      <c r="D6460" s="366" t="s">
        <v>7181</v>
      </c>
      <c r="E6460" s="315"/>
      <c r="F6460" s="315"/>
      <c r="G6460" s="315"/>
      <c r="H6460" s="315"/>
      <c r="I6460" s="56">
        <f>ROUNDDOWN(H6476,-2)</f>
        <v>264200</v>
      </c>
      <c r="J6460" s="159"/>
      <c r="K6460" s="325"/>
    </row>
    <row r="6461" spans="3:11" ht="27.6">
      <c r="C6461" s="300" t="s">
        <v>1197</v>
      </c>
      <c r="D6461" s="300" t="s">
        <v>1198</v>
      </c>
      <c r="E6461" s="300" t="s">
        <v>1199</v>
      </c>
      <c r="F6461" s="300" t="s">
        <v>1200</v>
      </c>
      <c r="G6461" s="300" t="s">
        <v>1201</v>
      </c>
      <c r="H6461" s="300" t="s">
        <v>1202</v>
      </c>
    </row>
    <row r="6462" spans="3:11">
      <c r="C6462" s="72" t="s">
        <v>1203</v>
      </c>
      <c r="D6462" s="59" t="s">
        <v>1204</v>
      </c>
      <c r="E6462" s="73"/>
      <c r="F6462" s="73"/>
      <c r="G6462" s="73"/>
      <c r="H6462" s="73"/>
    </row>
    <row r="6463" spans="3:11">
      <c r="C6463" s="301">
        <v>1</v>
      </c>
      <c r="D6463" s="59" t="s">
        <v>5</v>
      </c>
      <c r="E6463" s="302" t="s">
        <v>6</v>
      </c>
      <c r="F6463" s="74">
        <v>0.126</v>
      </c>
      <c r="G6463" s="64">
        <f>VLOOKUP(D6463,upahbahan,3,FALSE)</f>
        <v>100000</v>
      </c>
      <c r="H6463" s="64">
        <f t="shared" ref="H6463:H6466" si="664">F6463*G6463</f>
        <v>12600</v>
      </c>
    </row>
    <row r="6464" spans="3:11">
      <c r="C6464" s="301">
        <v>2</v>
      </c>
      <c r="D6464" s="59" t="s">
        <v>17</v>
      </c>
      <c r="E6464" s="302" t="s">
        <v>6</v>
      </c>
      <c r="F6464" s="74">
        <v>0.21099999999999999</v>
      </c>
      <c r="G6464" s="64">
        <f>VLOOKUP(D6464,upahbahan,3,FALSE)</f>
        <v>145000</v>
      </c>
      <c r="H6464" s="64">
        <f t="shared" si="664"/>
        <v>30595</v>
      </c>
    </row>
    <row r="6465" spans="3:11">
      <c r="C6465" s="301">
        <v>3</v>
      </c>
      <c r="D6465" s="59" t="s">
        <v>1314</v>
      </c>
      <c r="E6465" s="302" t="s">
        <v>6</v>
      </c>
      <c r="F6465" s="74">
        <v>2.1000000000000001E-2</v>
      </c>
      <c r="G6465" s="64">
        <f>VLOOKUP(D6465,upahbahan,3,FALSE)</f>
        <v>175000</v>
      </c>
      <c r="H6465" s="64">
        <f t="shared" si="664"/>
        <v>3675.0000000000005</v>
      </c>
    </row>
    <row r="6466" spans="3:11">
      <c r="C6466" s="301">
        <v>4</v>
      </c>
      <c r="D6466" s="59" t="s">
        <v>19</v>
      </c>
      <c r="E6466" s="302" t="s">
        <v>6</v>
      </c>
      <c r="F6466" s="74">
        <v>7.0000000000000001E-3</v>
      </c>
      <c r="G6466" s="64">
        <f>VLOOKUP(D6466,upahbahan,3,FALSE)</f>
        <v>200000</v>
      </c>
      <c r="H6466" s="64">
        <f t="shared" si="664"/>
        <v>1400</v>
      </c>
    </row>
    <row r="6467" spans="3:11">
      <c r="C6467" s="83" t="s">
        <v>1210</v>
      </c>
      <c r="D6467" s="80"/>
      <c r="E6467" s="80"/>
      <c r="F6467" s="187"/>
      <c r="G6467" s="218"/>
      <c r="H6467" s="64">
        <f>SUM(H6463:H6466)</f>
        <v>48270</v>
      </c>
      <c r="I6467" s="219"/>
    </row>
    <row r="6468" spans="3:11">
      <c r="C6468" s="72" t="s">
        <v>1211</v>
      </c>
      <c r="D6468" s="59" t="s">
        <v>1212</v>
      </c>
      <c r="E6468" s="73"/>
      <c r="F6468" s="205"/>
      <c r="G6468" s="73"/>
      <c r="H6468" s="73"/>
    </row>
    <row r="6469" spans="3:11">
      <c r="C6469" s="72">
        <v>1</v>
      </c>
      <c r="D6469" s="59" t="s">
        <v>7182</v>
      </c>
      <c r="E6469" s="170" t="s">
        <v>236</v>
      </c>
      <c r="F6469" s="171">
        <v>1.05</v>
      </c>
      <c r="G6469" s="64">
        <f>VLOOKUP(D6469,upahbahan,3,FALSE)</f>
        <v>130000</v>
      </c>
      <c r="H6469" s="64">
        <f t="shared" ref="H6469" si="665">F6469*G6469</f>
        <v>136500</v>
      </c>
    </row>
    <row r="6470" spans="3:11">
      <c r="C6470" s="72">
        <v>2</v>
      </c>
      <c r="D6470" s="59" t="s">
        <v>7084</v>
      </c>
      <c r="E6470" s="170" t="s">
        <v>2188</v>
      </c>
      <c r="F6470" s="171">
        <v>1</v>
      </c>
      <c r="G6470" s="64">
        <f>VLOOKUP(D6470,upahbahan,3,FALSE)</f>
        <v>55500</v>
      </c>
      <c r="H6470" s="64">
        <f t="shared" ref="H6470" si="666">F6470*G6470</f>
        <v>55500</v>
      </c>
    </row>
    <row r="6471" spans="3:11">
      <c r="C6471" s="83" t="s">
        <v>1216</v>
      </c>
      <c r="D6471" s="80"/>
      <c r="E6471" s="80" t="s">
        <v>6958</v>
      </c>
      <c r="F6471" s="80"/>
      <c r="G6471" s="162"/>
      <c r="H6471" s="64">
        <f>SUM(H6468:H6470)</f>
        <v>192000</v>
      </c>
    </row>
    <row r="6472" spans="3:11">
      <c r="C6472" s="72" t="s">
        <v>1217</v>
      </c>
      <c r="D6472" s="59" t="s">
        <v>1218</v>
      </c>
      <c r="E6472" s="73"/>
      <c r="F6472" s="73"/>
      <c r="G6472" s="73"/>
      <c r="H6472" s="73"/>
    </row>
    <row r="6473" spans="3:11">
      <c r="C6473" s="83" t="s">
        <v>1219</v>
      </c>
      <c r="D6473" s="489"/>
      <c r="E6473" s="489"/>
      <c r="F6473" s="489"/>
      <c r="G6473" s="162"/>
      <c r="H6473" s="303">
        <f>SUM(H6472:H6472)</f>
        <v>0</v>
      </c>
    </row>
    <row r="6474" spans="3:11">
      <c r="C6474" s="58" t="s">
        <v>1220</v>
      </c>
      <c r="D6474" s="69" t="s">
        <v>1221</v>
      </c>
      <c r="E6474" s="70"/>
      <c r="F6474" s="70"/>
      <c r="G6474" s="71"/>
      <c r="H6474" s="304">
        <f>H6473+H6471+H6467</f>
        <v>240270</v>
      </c>
      <c r="I6474" s="319"/>
    </row>
    <row r="6475" spans="3:11">
      <c r="C6475" s="58" t="s">
        <v>1222</v>
      </c>
      <c r="D6475" s="69" t="s">
        <v>1325</v>
      </c>
      <c r="E6475" s="70"/>
      <c r="F6475" s="71"/>
      <c r="G6475" s="95">
        <f>$M$9</f>
        <v>0.1</v>
      </c>
      <c r="H6475" s="64">
        <f>H6474*G6475</f>
        <v>24027</v>
      </c>
      <c r="I6475" s="319"/>
    </row>
    <row r="6476" spans="3:11">
      <c r="C6476" s="58" t="s">
        <v>1223</v>
      </c>
      <c r="D6476" s="69" t="s">
        <v>1224</v>
      </c>
      <c r="E6476" s="70"/>
      <c r="F6476" s="70"/>
      <c r="G6476" s="71"/>
      <c r="H6476" s="305">
        <f>SUM(H6474:H6475)</f>
        <v>264297</v>
      </c>
      <c r="I6476" s="319"/>
    </row>
    <row r="6479" spans="3:11">
      <c r="C6479" s="53" t="s">
        <v>7183</v>
      </c>
      <c r="D6479" s="366" t="s">
        <v>7184</v>
      </c>
      <c r="E6479" s="315"/>
      <c r="F6479" s="315"/>
      <c r="G6479" s="315"/>
      <c r="H6479" s="315"/>
      <c r="I6479" s="56">
        <f>ROUNDDOWN(H6495,-2)</f>
        <v>287300</v>
      </c>
      <c r="J6479" s="159"/>
      <c r="K6479" s="325"/>
    </row>
    <row r="6480" spans="3:11" ht="27.6">
      <c r="C6480" s="300" t="s">
        <v>1197</v>
      </c>
      <c r="D6480" s="300" t="s">
        <v>1198</v>
      </c>
      <c r="E6480" s="300" t="s">
        <v>1199</v>
      </c>
      <c r="F6480" s="300" t="s">
        <v>1200</v>
      </c>
      <c r="G6480" s="300" t="s">
        <v>1201</v>
      </c>
      <c r="H6480" s="300" t="s">
        <v>1202</v>
      </c>
    </row>
    <row r="6481" spans="3:9">
      <c r="C6481" s="72" t="s">
        <v>1203</v>
      </c>
      <c r="D6481" s="59" t="s">
        <v>1204</v>
      </c>
      <c r="E6481" s="73"/>
      <c r="F6481" s="73"/>
      <c r="G6481" s="73"/>
      <c r="H6481" s="73"/>
    </row>
    <row r="6482" spans="3:9">
      <c r="C6482" s="301">
        <v>1</v>
      </c>
      <c r="D6482" s="59" t="s">
        <v>5</v>
      </c>
      <c r="E6482" s="302" t="s">
        <v>6</v>
      </c>
      <c r="F6482" s="74">
        <v>0.126</v>
      </c>
      <c r="G6482" s="64">
        <f>VLOOKUP(D6482,upahbahan,3,FALSE)</f>
        <v>100000</v>
      </c>
      <c r="H6482" s="64">
        <f t="shared" ref="H6482:H6485" si="667">F6482*G6482</f>
        <v>12600</v>
      </c>
    </row>
    <row r="6483" spans="3:9">
      <c r="C6483" s="301">
        <v>2</v>
      </c>
      <c r="D6483" s="59" t="s">
        <v>17</v>
      </c>
      <c r="E6483" s="302" t="s">
        <v>6</v>
      </c>
      <c r="F6483" s="74">
        <v>0.21099999999999999</v>
      </c>
      <c r="G6483" s="64">
        <f>VLOOKUP(D6483,upahbahan,3,FALSE)</f>
        <v>145000</v>
      </c>
      <c r="H6483" s="64">
        <f t="shared" si="667"/>
        <v>30595</v>
      </c>
    </row>
    <row r="6484" spans="3:9">
      <c r="C6484" s="301">
        <v>3</v>
      </c>
      <c r="D6484" s="59" t="s">
        <v>1314</v>
      </c>
      <c r="E6484" s="302" t="s">
        <v>6</v>
      </c>
      <c r="F6484" s="74">
        <v>2.1000000000000001E-2</v>
      </c>
      <c r="G6484" s="64">
        <f>VLOOKUP(D6484,upahbahan,3,FALSE)</f>
        <v>175000</v>
      </c>
      <c r="H6484" s="64">
        <f t="shared" si="667"/>
        <v>3675.0000000000005</v>
      </c>
    </row>
    <row r="6485" spans="3:9">
      <c r="C6485" s="301">
        <v>4</v>
      </c>
      <c r="D6485" s="59" t="s">
        <v>19</v>
      </c>
      <c r="E6485" s="302" t="s">
        <v>6</v>
      </c>
      <c r="F6485" s="74">
        <v>7.0000000000000001E-3</v>
      </c>
      <c r="G6485" s="64">
        <f>VLOOKUP(D6485,upahbahan,3,FALSE)</f>
        <v>200000</v>
      </c>
      <c r="H6485" s="64">
        <f t="shared" si="667"/>
        <v>1400</v>
      </c>
    </row>
    <row r="6486" spans="3:9">
      <c r="C6486" s="83" t="s">
        <v>1210</v>
      </c>
      <c r="D6486" s="80"/>
      <c r="E6486" s="80"/>
      <c r="F6486" s="187"/>
      <c r="G6486" s="218"/>
      <c r="H6486" s="64">
        <f>SUM(H6482:H6485)</f>
        <v>48270</v>
      </c>
      <c r="I6486" s="219"/>
    </row>
    <row r="6487" spans="3:9">
      <c r="C6487" s="72" t="s">
        <v>1211</v>
      </c>
      <c r="D6487" s="59" t="s">
        <v>1212</v>
      </c>
      <c r="E6487" s="73"/>
      <c r="F6487" s="205"/>
      <c r="G6487" s="73"/>
      <c r="H6487" s="73"/>
    </row>
    <row r="6488" spans="3:9">
      <c r="C6488" s="72">
        <v>1</v>
      </c>
      <c r="D6488" s="59" t="s">
        <v>7185</v>
      </c>
      <c r="E6488" s="170" t="s">
        <v>236</v>
      </c>
      <c r="F6488" s="171">
        <v>1.05</v>
      </c>
      <c r="G6488" s="64">
        <f>VLOOKUP(D6488,upahbahan,3,FALSE)</f>
        <v>150000</v>
      </c>
      <c r="H6488" s="64">
        <f t="shared" ref="H6488:H6489" si="668">F6488*G6488</f>
        <v>157500</v>
      </c>
    </row>
    <row r="6489" spans="3:9">
      <c r="C6489" s="72">
        <v>2</v>
      </c>
      <c r="D6489" s="59" t="s">
        <v>7084</v>
      </c>
      <c r="E6489" s="170" t="s">
        <v>2188</v>
      </c>
      <c r="F6489" s="171">
        <v>1</v>
      </c>
      <c r="G6489" s="64">
        <f>VLOOKUP(D6489,upahbahan,3,FALSE)</f>
        <v>55500</v>
      </c>
      <c r="H6489" s="64">
        <f t="shared" si="668"/>
        <v>55500</v>
      </c>
    </row>
    <row r="6490" spans="3:9">
      <c r="C6490" s="83" t="s">
        <v>1216</v>
      </c>
      <c r="D6490" s="80"/>
      <c r="E6490" s="80" t="s">
        <v>6958</v>
      </c>
      <c r="F6490" s="80"/>
      <c r="G6490" s="162"/>
      <c r="H6490" s="64">
        <f>SUM(H6487:H6489)</f>
        <v>213000</v>
      </c>
    </row>
    <row r="6491" spans="3:9">
      <c r="C6491" s="72" t="s">
        <v>1217</v>
      </c>
      <c r="D6491" s="59" t="s">
        <v>1218</v>
      </c>
      <c r="E6491" s="73"/>
      <c r="F6491" s="73"/>
      <c r="G6491" s="73"/>
      <c r="H6491" s="73"/>
    </row>
    <row r="6492" spans="3:9">
      <c r="C6492" s="83" t="s">
        <v>1219</v>
      </c>
      <c r="D6492" s="489"/>
      <c r="E6492" s="489"/>
      <c r="F6492" s="489"/>
      <c r="G6492" s="162"/>
      <c r="H6492" s="303">
        <f>SUM(H6491:H6491)</f>
        <v>0</v>
      </c>
    </row>
    <row r="6493" spans="3:9">
      <c r="C6493" s="58" t="s">
        <v>1220</v>
      </c>
      <c r="D6493" s="69" t="s">
        <v>1221</v>
      </c>
      <c r="E6493" s="70"/>
      <c r="F6493" s="70"/>
      <c r="G6493" s="71"/>
      <c r="H6493" s="304">
        <f>H6492+H6490+H6486</f>
        <v>261270</v>
      </c>
      <c r="I6493" s="319"/>
    </row>
    <row r="6494" spans="3:9">
      <c r="C6494" s="58" t="s">
        <v>1222</v>
      </c>
      <c r="D6494" s="69" t="s">
        <v>1325</v>
      </c>
      <c r="E6494" s="70"/>
      <c r="F6494" s="71"/>
      <c r="G6494" s="95">
        <f>$M$9</f>
        <v>0.1</v>
      </c>
      <c r="H6494" s="64">
        <f>H6493*G6494</f>
        <v>26127</v>
      </c>
      <c r="I6494" s="319"/>
    </row>
    <row r="6495" spans="3:9">
      <c r="C6495" s="58" t="s">
        <v>1223</v>
      </c>
      <c r="D6495" s="69" t="s">
        <v>1224</v>
      </c>
      <c r="E6495" s="70"/>
      <c r="F6495" s="70"/>
      <c r="G6495" s="71"/>
      <c r="H6495" s="305">
        <f>SUM(H6493:H6494)</f>
        <v>287397</v>
      </c>
      <c r="I6495" s="319"/>
    </row>
    <row r="6498" spans="3:11">
      <c r="C6498" s="54" t="s">
        <v>7186</v>
      </c>
      <c r="D6498" s="54" t="s">
        <v>7187</v>
      </c>
      <c r="E6498" s="54"/>
      <c r="F6498" s="54"/>
    </row>
    <row r="6499" spans="3:11">
      <c r="C6499" s="54" t="s">
        <v>7188</v>
      </c>
      <c r="D6499" s="54" t="s">
        <v>7189</v>
      </c>
      <c r="E6499" s="54"/>
      <c r="F6499" s="54"/>
    </row>
    <row r="6500" spans="3:11">
      <c r="C6500" s="53" t="s">
        <v>7191</v>
      </c>
      <c r="D6500" s="366" t="s">
        <v>7190</v>
      </c>
      <c r="E6500" s="315"/>
      <c r="F6500" s="315"/>
      <c r="G6500" s="315"/>
      <c r="H6500" s="315"/>
      <c r="I6500" s="56">
        <f>ROUNDDOWN(H6515,-2)</f>
        <v>4192300</v>
      </c>
      <c r="J6500" s="159"/>
      <c r="K6500" s="325"/>
    </row>
    <row r="6501" spans="3:11" ht="27.6">
      <c r="C6501" s="300" t="s">
        <v>1197</v>
      </c>
      <c r="D6501" s="300" t="s">
        <v>1198</v>
      </c>
      <c r="E6501" s="300" t="s">
        <v>1199</v>
      </c>
      <c r="F6501" s="300" t="s">
        <v>1200</v>
      </c>
      <c r="G6501" s="300" t="s">
        <v>1201</v>
      </c>
      <c r="H6501" s="300" t="s">
        <v>1202</v>
      </c>
    </row>
    <row r="6502" spans="3:11">
      <c r="C6502" s="72" t="s">
        <v>1203</v>
      </c>
      <c r="D6502" s="59" t="s">
        <v>1204</v>
      </c>
      <c r="E6502" s="73"/>
      <c r="F6502" s="73"/>
      <c r="G6502" s="73"/>
      <c r="H6502" s="73"/>
    </row>
    <row r="6503" spans="3:11">
      <c r="C6503" s="301">
        <v>1</v>
      </c>
      <c r="D6503" s="59" t="s">
        <v>5</v>
      </c>
      <c r="E6503" s="302" t="s">
        <v>6</v>
      </c>
      <c r="F6503" s="74">
        <v>0.76200000000000001</v>
      </c>
      <c r="G6503" s="64">
        <f>VLOOKUP(D6503,upahbahan,3,FALSE)</f>
        <v>100000</v>
      </c>
      <c r="H6503" s="64">
        <f t="shared" ref="H6503:H6506" si="669">F6503*G6503</f>
        <v>76200</v>
      </c>
    </row>
    <row r="6504" spans="3:11">
      <c r="C6504" s="301">
        <v>2</v>
      </c>
      <c r="D6504" s="59" t="s">
        <v>17</v>
      </c>
      <c r="E6504" s="302" t="s">
        <v>6</v>
      </c>
      <c r="F6504" s="74">
        <v>1.272</v>
      </c>
      <c r="G6504" s="64">
        <f>VLOOKUP(D6504,upahbahan,3,FALSE)</f>
        <v>145000</v>
      </c>
      <c r="H6504" s="64">
        <f t="shared" si="669"/>
        <v>184440</v>
      </c>
    </row>
    <row r="6505" spans="3:11">
      <c r="C6505" s="301">
        <v>3</v>
      </c>
      <c r="D6505" s="59" t="s">
        <v>1314</v>
      </c>
      <c r="E6505" s="302" t="s">
        <v>6</v>
      </c>
      <c r="F6505" s="74">
        <v>0.127</v>
      </c>
      <c r="G6505" s="64">
        <f>VLOOKUP(D6505,upahbahan,3,FALSE)</f>
        <v>175000</v>
      </c>
      <c r="H6505" s="64">
        <f t="shared" si="669"/>
        <v>22225</v>
      </c>
    </row>
    <row r="6506" spans="3:11">
      <c r="C6506" s="301">
        <v>4</v>
      </c>
      <c r="D6506" s="59" t="s">
        <v>19</v>
      </c>
      <c r="E6506" s="302" t="s">
        <v>6</v>
      </c>
      <c r="F6506" s="74">
        <v>4.2000000000000003E-2</v>
      </c>
      <c r="G6506" s="64">
        <f>VLOOKUP(D6506,upahbahan,3,FALSE)</f>
        <v>200000</v>
      </c>
      <c r="H6506" s="64">
        <f t="shared" si="669"/>
        <v>8400</v>
      </c>
    </row>
    <row r="6507" spans="3:11">
      <c r="C6507" s="83" t="s">
        <v>1210</v>
      </c>
      <c r="D6507" s="80"/>
      <c r="E6507" s="80"/>
      <c r="F6507" s="187"/>
      <c r="G6507" s="218"/>
      <c r="H6507" s="64">
        <f>SUM(H6503:H6506)</f>
        <v>291265</v>
      </c>
      <c r="I6507" s="219"/>
    </row>
    <row r="6508" spans="3:11">
      <c r="C6508" s="72" t="s">
        <v>1211</v>
      </c>
      <c r="D6508" s="59" t="s">
        <v>1212</v>
      </c>
      <c r="E6508" s="73"/>
      <c r="F6508" s="205"/>
      <c r="G6508" s="73"/>
      <c r="H6508" s="73"/>
    </row>
    <row r="6509" spans="3:11" ht="27.6">
      <c r="C6509" s="72">
        <v>1</v>
      </c>
      <c r="D6509" s="59" t="s">
        <v>7192</v>
      </c>
      <c r="E6509" s="170" t="s">
        <v>236</v>
      </c>
      <c r="F6509" s="171">
        <v>1.1000000000000001</v>
      </c>
      <c r="G6509" s="64">
        <f>VLOOKUP(D6509,upahbahan,3,FALSE)</f>
        <v>3200000</v>
      </c>
      <c r="H6509" s="64">
        <f t="shared" ref="H6509" si="670">F6509*G6509</f>
        <v>3520000.0000000005</v>
      </c>
    </row>
    <row r="6510" spans="3:11">
      <c r="C6510" s="83" t="s">
        <v>1216</v>
      </c>
      <c r="D6510" s="80"/>
      <c r="E6510" s="80" t="s">
        <v>6958</v>
      </c>
      <c r="F6510" s="80"/>
      <c r="G6510" s="162"/>
      <c r="H6510" s="64">
        <f>SUM(H6508:H6509)</f>
        <v>3520000.0000000005</v>
      </c>
    </row>
    <row r="6511" spans="3:11">
      <c r="C6511" s="72" t="s">
        <v>1217</v>
      </c>
      <c r="D6511" s="59" t="s">
        <v>1218</v>
      </c>
      <c r="E6511" s="73"/>
      <c r="F6511" s="73"/>
      <c r="G6511" s="73"/>
      <c r="H6511" s="73"/>
    </row>
    <row r="6512" spans="3:11">
      <c r="C6512" s="83" t="s">
        <v>1219</v>
      </c>
      <c r="D6512" s="489"/>
      <c r="E6512" s="489"/>
      <c r="F6512" s="489"/>
      <c r="G6512" s="162"/>
      <c r="H6512" s="303">
        <f>SUM(H6511:H6511)</f>
        <v>0</v>
      </c>
    </row>
    <row r="6513" spans="3:11">
      <c r="C6513" s="58" t="s">
        <v>1220</v>
      </c>
      <c r="D6513" s="69" t="s">
        <v>1221</v>
      </c>
      <c r="E6513" s="70"/>
      <c r="F6513" s="70"/>
      <c r="G6513" s="71"/>
      <c r="H6513" s="304">
        <f>H6512+H6510+H6507</f>
        <v>3811265.0000000005</v>
      </c>
      <c r="I6513" s="319"/>
    </row>
    <row r="6514" spans="3:11">
      <c r="C6514" s="58" t="s">
        <v>1222</v>
      </c>
      <c r="D6514" s="69" t="s">
        <v>1325</v>
      </c>
      <c r="E6514" s="70"/>
      <c r="F6514" s="71"/>
      <c r="G6514" s="95">
        <f>$M$9</f>
        <v>0.1</v>
      </c>
      <c r="H6514" s="64">
        <f>H6513*G6514</f>
        <v>381126.50000000006</v>
      </c>
      <c r="I6514" s="319"/>
    </row>
    <row r="6515" spans="3:11">
      <c r="C6515" s="58" t="s">
        <v>1223</v>
      </c>
      <c r="D6515" s="69" t="s">
        <v>1224</v>
      </c>
      <c r="E6515" s="70"/>
      <c r="F6515" s="70"/>
      <c r="G6515" s="71"/>
      <c r="H6515" s="305">
        <f>SUM(H6513:H6514)</f>
        <v>4192391.5000000005</v>
      </c>
      <c r="I6515" s="319"/>
    </row>
    <row r="6517" spans="3:11">
      <c r="C6517" s="53" t="s">
        <v>7193</v>
      </c>
      <c r="D6517" s="366" t="s">
        <v>7194</v>
      </c>
      <c r="E6517" s="315"/>
      <c r="F6517" s="315"/>
      <c r="G6517" s="315"/>
      <c r="H6517" s="315"/>
      <c r="I6517" s="56">
        <f>ROUNDDOWN(H6532,-2)</f>
        <v>4973700</v>
      </c>
      <c r="J6517" s="159"/>
      <c r="K6517" s="325"/>
    </row>
    <row r="6518" spans="3:11" ht="27.6">
      <c r="C6518" s="300" t="s">
        <v>1197</v>
      </c>
      <c r="D6518" s="300" t="s">
        <v>1198</v>
      </c>
      <c r="E6518" s="300" t="s">
        <v>1199</v>
      </c>
      <c r="F6518" s="300" t="s">
        <v>1200</v>
      </c>
      <c r="G6518" s="300" t="s">
        <v>1201</v>
      </c>
      <c r="H6518" s="300" t="s">
        <v>1202</v>
      </c>
    </row>
    <row r="6519" spans="3:11">
      <c r="C6519" s="72" t="s">
        <v>1203</v>
      </c>
      <c r="D6519" s="59" t="s">
        <v>1204</v>
      </c>
      <c r="E6519" s="73"/>
      <c r="F6519" s="73"/>
      <c r="G6519" s="73"/>
      <c r="H6519" s="73"/>
    </row>
    <row r="6520" spans="3:11">
      <c r="C6520" s="301">
        <v>1</v>
      </c>
      <c r="D6520" s="59" t="s">
        <v>5</v>
      </c>
      <c r="E6520" s="302" t="s">
        <v>6</v>
      </c>
      <c r="F6520" s="74">
        <v>0.89300000000000002</v>
      </c>
      <c r="G6520" s="64">
        <f>VLOOKUP(D6520,upahbahan,3,FALSE)</f>
        <v>100000</v>
      </c>
      <c r="H6520" s="64">
        <f t="shared" ref="H6520:H6523" si="671">F6520*G6520</f>
        <v>89300</v>
      </c>
    </row>
    <row r="6521" spans="3:11">
      <c r="C6521" s="301">
        <v>2</v>
      </c>
      <c r="D6521" s="59" t="s">
        <v>17</v>
      </c>
      <c r="E6521" s="302" t="s">
        <v>6</v>
      </c>
      <c r="F6521" s="74">
        <v>1.4910000000000001</v>
      </c>
      <c r="G6521" s="64">
        <f>VLOOKUP(D6521,upahbahan,3,FALSE)</f>
        <v>145000</v>
      </c>
      <c r="H6521" s="64">
        <f t="shared" si="671"/>
        <v>216195.00000000003</v>
      </c>
    </row>
    <row r="6522" spans="3:11">
      <c r="C6522" s="301">
        <v>3</v>
      </c>
      <c r="D6522" s="59" t="s">
        <v>1314</v>
      </c>
      <c r="E6522" s="302" t="s">
        <v>6</v>
      </c>
      <c r="F6522" s="74">
        <v>0.14899999999999999</v>
      </c>
      <c r="G6522" s="64">
        <f>VLOOKUP(D6522,upahbahan,3,FALSE)</f>
        <v>175000</v>
      </c>
      <c r="H6522" s="64">
        <f t="shared" si="671"/>
        <v>26075</v>
      </c>
    </row>
    <row r="6523" spans="3:11">
      <c r="C6523" s="301">
        <v>4</v>
      </c>
      <c r="D6523" s="59" t="s">
        <v>19</v>
      </c>
      <c r="E6523" s="302" t="s">
        <v>6</v>
      </c>
      <c r="F6523" s="74">
        <v>0.05</v>
      </c>
      <c r="G6523" s="64">
        <f>VLOOKUP(D6523,upahbahan,3,FALSE)</f>
        <v>200000</v>
      </c>
      <c r="H6523" s="64">
        <f t="shared" si="671"/>
        <v>10000</v>
      </c>
    </row>
    <row r="6524" spans="3:11">
      <c r="C6524" s="83" t="s">
        <v>1210</v>
      </c>
      <c r="D6524" s="80"/>
      <c r="E6524" s="80"/>
      <c r="F6524" s="187"/>
      <c r="G6524" s="218"/>
      <c r="H6524" s="64">
        <f>SUM(H6520:H6523)</f>
        <v>341570</v>
      </c>
      <c r="I6524" s="219"/>
    </row>
    <row r="6525" spans="3:11">
      <c r="C6525" s="72" t="s">
        <v>1211</v>
      </c>
      <c r="D6525" s="59" t="s">
        <v>1212</v>
      </c>
      <c r="E6525" s="73"/>
      <c r="F6525" s="205"/>
      <c r="G6525" s="73"/>
      <c r="H6525" s="73"/>
    </row>
    <row r="6526" spans="3:11" ht="27.6">
      <c r="C6526" s="72">
        <v>1</v>
      </c>
      <c r="D6526" s="59" t="s">
        <v>7196</v>
      </c>
      <c r="E6526" s="170" t="s">
        <v>236</v>
      </c>
      <c r="F6526" s="171">
        <v>1.1000000000000001</v>
      </c>
      <c r="G6526" s="64">
        <f>VLOOKUP(D6526,upahbahan,3,FALSE)</f>
        <v>3800000</v>
      </c>
      <c r="H6526" s="64">
        <f t="shared" ref="H6526" si="672">F6526*G6526</f>
        <v>4180000.0000000005</v>
      </c>
    </row>
    <row r="6527" spans="3:11">
      <c r="C6527" s="83" t="s">
        <v>1216</v>
      </c>
      <c r="D6527" s="80"/>
      <c r="E6527" s="80" t="s">
        <v>6958</v>
      </c>
      <c r="F6527" s="80"/>
      <c r="G6527" s="162"/>
      <c r="H6527" s="64">
        <f>SUM(H6525:H6526)</f>
        <v>4180000.0000000005</v>
      </c>
    </row>
    <row r="6528" spans="3:11">
      <c r="C6528" s="72" t="s">
        <v>1217</v>
      </c>
      <c r="D6528" s="59" t="s">
        <v>1218</v>
      </c>
      <c r="E6528" s="73"/>
      <c r="F6528" s="73"/>
      <c r="G6528" s="73"/>
      <c r="H6528" s="73"/>
    </row>
    <row r="6529" spans="3:11">
      <c r="C6529" s="83" t="s">
        <v>1219</v>
      </c>
      <c r="D6529" s="489"/>
      <c r="E6529" s="489"/>
      <c r="F6529" s="489"/>
      <c r="G6529" s="162"/>
      <c r="H6529" s="303">
        <f>SUM(H6528:H6528)</f>
        <v>0</v>
      </c>
    </row>
    <row r="6530" spans="3:11">
      <c r="C6530" s="58" t="s">
        <v>1220</v>
      </c>
      <c r="D6530" s="69" t="s">
        <v>1221</v>
      </c>
      <c r="E6530" s="70"/>
      <c r="F6530" s="70"/>
      <c r="G6530" s="71"/>
      <c r="H6530" s="304">
        <f>H6529+H6527+H6524</f>
        <v>4521570</v>
      </c>
      <c r="I6530" s="319"/>
    </row>
    <row r="6531" spans="3:11">
      <c r="C6531" s="58" t="s">
        <v>1222</v>
      </c>
      <c r="D6531" s="69" t="s">
        <v>1325</v>
      </c>
      <c r="E6531" s="70"/>
      <c r="F6531" s="71"/>
      <c r="G6531" s="95">
        <f>$M$9</f>
        <v>0.1</v>
      </c>
      <c r="H6531" s="64">
        <f>H6530*G6531</f>
        <v>452157</v>
      </c>
      <c r="I6531" s="319"/>
    </row>
    <row r="6532" spans="3:11">
      <c r="C6532" s="58" t="s">
        <v>1223</v>
      </c>
      <c r="D6532" s="69" t="s">
        <v>1224</v>
      </c>
      <c r="E6532" s="70"/>
      <c r="F6532" s="70"/>
      <c r="G6532" s="71"/>
      <c r="H6532" s="305">
        <f>SUM(H6530:H6531)</f>
        <v>4973727</v>
      </c>
      <c r="I6532" s="319"/>
    </row>
    <row r="6534" spans="3:11">
      <c r="C6534" s="53" t="s">
        <v>7195</v>
      </c>
      <c r="D6534" s="366" t="s">
        <v>7197</v>
      </c>
      <c r="E6534" s="315"/>
      <c r="F6534" s="315"/>
      <c r="G6534" s="315"/>
      <c r="H6534" s="315"/>
      <c r="I6534" s="56">
        <f>ROUNDDOWN(H6549,-2)</f>
        <v>5457700</v>
      </c>
      <c r="J6534" s="159"/>
      <c r="K6534" s="325"/>
    </row>
    <row r="6535" spans="3:11" ht="27.6">
      <c r="C6535" s="300" t="s">
        <v>1197</v>
      </c>
      <c r="D6535" s="300" t="s">
        <v>1198</v>
      </c>
      <c r="E6535" s="300" t="s">
        <v>1199</v>
      </c>
      <c r="F6535" s="300" t="s">
        <v>1200</v>
      </c>
      <c r="G6535" s="300" t="s">
        <v>1201</v>
      </c>
      <c r="H6535" s="300" t="s">
        <v>1202</v>
      </c>
    </row>
    <row r="6536" spans="3:11">
      <c r="C6536" s="72" t="s">
        <v>1203</v>
      </c>
      <c r="D6536" s="59" t="s">
        <v>1204</v>
      </c>
      <c r="E6536" s="73"/>
      <c r="F6536" s="73"/>
      <c r="G6536" s="73"/>
      <c r="H6536" s="73"/>
    </row>
    <row r="6537" spans="3:11">
      <c r="C6537" s="301">
        <v>1</v>
      </c>
      <c r="D6537" s="59" t="s">
        <v>5</v>
      </c>
      <c r="E6537" s="302" t="s">
        <v>6</v>
      </c>
      <c r="F6537" s="74">
        <v>0.89300000000000002</v>
      </c>
      <c r="G6537" s="64">
        <f>VLOOKUP(D6537,upahbahan,3,FALSE)</f>
        <v>100000</v>
      </c>
      <c r="H6537" s="64">
        <f t="shared" ref="H6537:H6540" si="673">F6537*G6537</f>
        <v>89300</v>
      </c>
    </row>
    <row r="6538" spans="3:11">
      <c r="C6538" s="301">
        <v>2</v>
      </c>
      <c r="D6538" s="59" t="s">
        <v>17</v>
      </c>
      <c r="E6538" s="302" t="s">
        <v>6</v>
      </c>
      <c r="F6538" s="74">
        <v>1.4910000000000001</v>
      </c>
      <c r="G6538" s="64">
        <f>VLOOKUP(D6538,upahbahan,3,FALSE)</f>
        <v>145000</v>
      </c>
      <c r="H6538" s="64">
        <f t="shared" si="673"/>
        <v>216195.00000000003</v>
      </c>
    </row>
    <row r="6539" spans="3:11">
      <c r="C6539" s="301">
        <v>3</v>
      </c>
      <c r="D6539" s="59" t="s">
        <v>1314</v>
      </c>
      <c r="E6539" s="302" t="s">
        <v>6</v>
      </c>
      <c r="F6539" s="74">
        <v>0.14899999999999999</v>
      </c>
      <c r="G6539" s="64">
        <f>VLOOKUP(D6539,upahbahan,3,FALSE)</f>
        <v>175000</v>
      </c>
      <c r="H6539" s="64">
        <f t="shared" si="673"/>
        <v>26075</v>
      </c>
    </row>
    <row r="6540" spans="3:11">
      <c r="C6540" s="301">
        <v>4</v>
      </c>
      <c r="D6540" s="59" t="s">
        <v>19</v>
      </c>
      <c r="E6540" s="302" t="s">
        <v>6</v>
      </c>
      <c r="F6540" s="74">
        <v>0.05</v>
      </c>
      <c r="G6540" s="64">
        <f>VLOOKUP(D6540,upahbahan,3,FALSE)</f>
        <v>200000</v>
      </c>
      <c r="H6540" s="64">
        <f t="shared" si="673"/>
        <v>10000</v>
      </c>
    </row>
    <row r="6541" spans="3:11">
      <c r="C6541" s="83" t="s">
        <v>1210</v>
      </c>
      <c r="D6541" s="80"/>
      <c r="E6541" s="80"/>
      <c r="F6541" s="187"/>
      <c r="G6541" s="218"/>
      <c r="H6541" s="64">
        <f>SUM(H6537:H6540)</f>
        <v>341570</v>
      </c>
      <c r="I6541" s="219"/>
    </row>
    <row r="6542" spans="3:11">
      <c r="C6542" s="72" t="s">
        <v>1211</v>
      </c>
      <c r="D6542" s="59" t="s">
        <v>1212</v>
      </c>
      <c r="E6542" s="73"/>
      <c r="F6542" s="205"/>
      <c r="G6542" s="73"/>
      <c r="H6542" s="73"/>
    </row>
    <row r="6543" spans="3:11" ht="27.6">
      <c r="C6543" s="72">
        <v>1</v>
      </c>
      <c r="D6543" s="59" t="s">
        <v>7198</v>
      </c>
      <c r="E6543" s="170" t="s">
        <v>236</v>
      </c>
      <c r="F6543" s="171">
        <v>1.1000000000000001</v>
      </c>
      <c r="G6543" s="64">
        <f>VLOOKUP(D6543,upahbahan,3,FALSE)</f>
        <v>4200000</v>
      </c>
      <c r="H6543" s="64">
        <f t="shared" ref="H6543" si="674">F6543*G6543</f>
        <v>4620000</v>
      </c>
    </row>
    <row r="6544" spans="3:11">
      <c r="C6544" s="83" t="s">
        <v>1216</v>
      </c>
      <c r="D6544" s="80"/>
      <c r="E6544" s="80" t="s">
        <v>6958</v>
      </c>
      <c r="F6544" s="80"/>
      <c r="G6544" s="162"/>
      <c r="H6544" s="64">
        <f>SUM(H6542:H6543)</f>
        <v>4620000</v>
      </c>
    </row>
    <row r="6545" spans="3:11">
      <c r="C6545" s="72" t="s">
        <v>1217</v>
      </c>
      <c r="D6545" s="59" t="s">
        <v>1218</v>
      </c>
      <c r="E6545" s="73"/>
      <c r="F6545" s="73"/>
      <c r="G6545" s="73"/>
      <c r="H6545" s="73"/>
    </row>
    <row r="6546" spans="3:11">
      <c r="C6546" s="83" t="s">
        <v>1219</v>
      </c>
      <c r="D6546" s="489"/>
      <c r="E6546" s="489"/>
      <c r="F6546" s="489"/>
      <c r="G6546" s="162"/>
      <c r="H6546" s="303">
        <f>SUM(H6545:H6545)</f>
        <v>0</v>
      </c>
    </row>
    <row r="6547" spans="3:11">
      <c r="C6547" s="58" t="s">
        <v>1220</v>
      </c>
      <c r="D6547" s="69" t="s">
        <v>1221</v>
      </c>
      <c r="E6547" s="70"/>
      <c r="F6547" s="70"/>
      <c r="G6547" s="71"/>
      <c r="H6547" s="304">
        <f>H6546+H6544+H6541</f>
        <v>4961570</v>
      </c>
      <c r="I6547" s="319"/>
    </row>
    <row r="6548" spans="3:11">
      <c r="C6548" s="58" t="s">
        <v>1222</v>
      </c>
      <c r="D6548" s="69" t="s">
        <v>1325</v>
      </c>
      <c r="E6548" s="70"/>
      <c r="F6548" s="71"/>
      <c r="G6548" s="95">
        <f>$M$9</f>
        <v>0.1</v>
      </c>
      <c r="H6548" s="64">
        <f>H6547*G6548</f>
        <v>496157</v>
      </c>
      <c r="I6548" s="319"/>
    </row>
    <row r="6549" spans="3:11">
      <c r="C6549" s="58" t="s">
        <v>1223</v>
      </c>
      <c r="D6549" s="69" t="s">
        <v>1224</v>
      </c>
      <c r="E6549" s="70"/>
      <c r="F6549" s="70"/>
      <c r="G6549" s="71"/>
      <c r="H6549" s="305">
        <f>SUM(H6547:H6548)</f>
        <v>5457727</v>
      </c>
      <c r="I6549" s="319"/>
    </row>
    <row r="6551" spans="3:11">
      <c r="C6551" s="53" t="s">
        <v>7199</v>
      </c>
      <c r="D6551" s="366" t="s">
        <v>7200</v>
      </c>
      <c r="E6551" s="315"/>
      <c r="F6551" s="315"/>
      <c r="G6551" s="315"/>
      <c r="H6551" s="315"/>
      <c r="I6551" s="56">
        <f>ROUNDDOWN(H6566,-2)</f>
        <v>5820700</v>
      </c>
      <c r="J6551" s="159"/>
      <c r="K6551" s="325"/>
    </row>
    <row r="6552" spans="3:11" ht="27.6">
      <c r="C6552" s="300" t="s">
        <v>1197</v>
      </c>
      <c r="D6552" s="300" t="s">
        <v>1198</v>
      </c>
      <c r="E6552" s="300" t="s">
        <v>1199</v>
      </c>
      <c r="F6552" s="300" t="s">
        <v>1200</v>
      </c>
      <c r="G6552" s="300" t="s">
        <v>1201</v>
      </c>
      <c r="H6552" s="300" t="s">
        <v>1202</v>
      </c>
    </row>
    <row r="6553" spans="3:11">
      <c r="C6553" s="72" t="s">
        <v>1203</v>
      </c>
      <c r="D6553" s="59" t="s">
        <v>1204</v>
      </c>
      <c r="E6553" s="73"/>
      <c r="F6553" s="73"/>
      <c r="G6553" s="73"/>
      <c r="H6553" s="73"/>
    </row>
    <row r="6554" spans="3:11">
      <c r="C6554" s="301">
        <v>1</v>
      </c>
      <c r="D6554" s="59" t="s">
        <v>5</v>
      </c>
      <c r="E6554" s="302" t="s">
        <v>6</v>
      </c>
      <c r="F6554" s="74">
        <v>0.89300000000000002</v>
      </c>
      <c r="G6554" s="64">
        <f>VLOOKUP(D6554,upahbahan,3,FALSE)</f>
        <v>100000</v>
      </c>
      <c r="H6554" s="64">
        <f t="shared" ref="H6554:H6557" si="675">F6554*G6554</f>
        <v>89300</v>
      </c>
    </row>
    <row r="6555" spans="3:11">
      <c r="C6555" s="301">
        <v>2</v>
      </c>
      <c r="D6555" s="59" t="s">
        <v>17</v>
      </c>
      <c r="E6555" s="302" t="s">
        <v>6</v>
      </c>
      <c r="F6555" s="74">
        <v>1.4910000000000001</v>
      </c>
      <c r="G6555" s="64">
        <f>VLOOKUP(D6555,upahbahan,3,FALSE)</f>
        <v>145000</v>
      </c>
      <c r="H6555" s="64">
        <f t="shared" si="675"/>
        <v>216195.00000000003</v>
      </c>
    </row>
    <row r="6556" spans="3:11">
      <c r="C6556" s="301">
        <v>3</v>
      </c>
      <c r="D6556" s="59" t="s">
        <v>1314</v>
      </c>
      <c r="E6556" s="302" t="s">
        <v>6</v>
      </c>
      <c r="F6556" s="74">
        <v>0.14899999999999999</v>
      </c>
      <c r="G6556" s="64">
        <f>VLOOKUP(D6556,upahbahan,3,FALSE)</f>
        <v>175000</v>
      </c>
      <c r="H6556" s="64">
        <f t="shared" si="675"/>
        <v>26075</v>
      </c>
    </row>
    <row r="6557" spans="3:11">
      <c r="C6557" s="301">
        <v>4</v>
      </c>
      <c r="D6557" s="59" t="s">
        <v>19</v>
      </c>
      <c r="E6557" s="302" t="s">
        <v>6</v>
      </c>
      <c r="F6557" s="74">
        <v>0.05</v>
      </c>
      <c r="G6557" s="64">
        <f>VLOOKUP(D6557,upahbahan,3,FALSE)</f>
        <v>200000</v>
      </c>
      <c r="H6557" s="64">
        <f t="shared" si="675"/>
        <v>10000</v>
      </c>
    </row>
    <row r="6558" spans="3:11">
      <c r="C6558" s="83" t="s">
        <v>1210</v>
      </c>
      <c r="D6558" s="80"/>
      <c r="E6558" s="80"/>
      <c r="F6558" s="187"/>
      <c r="G6558" s="218"/>
      <c r="H6558" s="64">
        <f>SUM(H6554:H6557)</f>
        <v>341570</v>
      </c>
      <c r="I6558" s="219"/>
    </row>
    <row r="6559" spans="3:11">
      <c r="C6559" s="72" t="s">
        <v>1211</v>
      </c>
      <c r="D6559" s="59" t="s">
        <v>1212</v>
      </c>
      <c r="E6559" s="73"/>
      <c r="F6559" s="205"/>
      <c r="G6559" s="73"/>
      <c r="H6559" s="73"/>
    </row>
    <row r="6560" spans="3:11" ht="27.6">
      <c r="C6560" s="72">
        <v>1</v>
      </c>
      <c r="D6560" s="59" t="s">
        <v>7201</v>
      </c>
      <c r="E6560" s="170" t="s">
        <v>236</v>
      </c>
      <c r="F6560" s="171">
        <v>1.1000000000000001</v>
      </c>
      <c r="G6560" s="64">
        <f>VLOOKUP(D6560,upahbahan,3,FALSE)</f>
        <v>4500000</v>
      </c>
      <c r="H6560" s="64">
        <f t="shared" ref="H6560" si="676">F6560*G6560</f>
        <v>4950000</v>
      </c>
    </row>
    <row r="6561" spans="3:11">
      <c r="C6561" s="83" t="s">
        <v>1216</v>
      </c>
      <c r="D6561" s="80"/>
      <c r="E6561" s="80" t="s">
        <v>6958</v>
      </c>
      <c r="F6561" s="80"/>
      <c r="G6561" s="162"/>
      <c r="H6561" s="64">
        <f>SUM(H6559:H6560)</f>
        <v>4950000</v>
      </c>
    </row>
    <row r="6562" spans="3:11">
      <c r="C6562" s="72" t="s">
        <v>1217</v>
      </c>
      <c r="D6562" s="59" t="s">
        <v>1218</v>
      </c>
      <c r="E6562" s="73"/>
      <c r="F6562" s="73"/>
      <c r="G6562" s="73"/>
      <c r="H6562" s="73"/>
    </row>
    <row r="6563" spans="3:11">
      <c r="C6563" s="83" t="s">
        <v>1219</v>
      </c>
      <c r="D6563" s="489"/>
      <c r="E6563" s="489"/>
      <c r="F6563" s="489"/>
      <c r="G6563" s="162"/>
      <c r="H6563" s="303">
        <f>SUM(H6562:H6562)</f>
        <v>0</v>
      </c>
    </row>
    <row r="6564" spans="3:11">
      <c r="C6564" s="58" t="s">
        <v>1220</v>
      </c>
      <c r="D6564" s="69" t="s">
        <v>1221</v>
      </c>
      <c r="E6564" s="70"/>
      <c r="F6564" s="70"/>
      <c r="G6564" s="71"/>
      <c r="H6564" s="304">
        <f>H6563+H6561+H6558</f>
        <v>5291570</v>
      </c>
      <c r="I6564" s="319"/>
    </row>
    <row r="6565" spans="3:11">
      <c r="C6565" s="58" t="s">
        <v>1222</v>
      </c>
      <c r="D6565" s="69" t="s">
        <v>1325</v>
      </c>
      <c r="E6565" s="70"/>
      <c r="F6565" s="71"/>
      <c r="G6565" s="95">
        <f>$M$9</f>
        <v>0.1</v>
      </c>
      <c r="H6565" s="64">
        <f>H6564*G6565</f>
        <v>529157</v>
      </c>
      <c r="I6565" s="319"/>
    </row>
    <row r="6566" spans="3:11">
      <c r="C6566" s="58" t="s">
        <v>1223</v>
      </c>
      <c r="D6566" s="69" t="s">
        <v>1224</v>
      </c>
      <c r="E6566" s="70"/>
      <c r="F6566" s="70"/>
      <c r="G6566" s="71"/>
      <c r="H6566" s="305">
        <f>SUM(H6564:H6565)</f>
        <v>5820727</v>
      </c>
      <c r="I6566" s="319"/>
    </row>
    <row r="6569" spans="3:11">
      <c r="C6569" s="53" t="s">
        <v>7202</v>
      </c>
      <c r="D6569" s="366" t="s">
        <v>7203</v>
      </c>
      <c r="E6569" s="315"/>
      <c r="F6569" s="315"/>
      <c r="G6569" s="315"/>
      <c r="H6569" s="315"/>
      <c r="I6569" s="56">
        <f>ROUNDDOWN(H6584,-2)</f>
        <v>6788700</v>
      </c>
      <c r="J6569" s="159"/>
      <c r="K6569" s="325"/>
    </row>
    <row r="6570" spans="3:11" ht="27.6">
      <c r="C6570" s="300" t="s">
        <v>1197</v>
      </c>
      <c r="D6570" s="300" t="s">
        <v>1198</v>
      </c>
      <c r="E6570" s="300" t="s">
        <v>1199</v>
      </c>
      <c r="F6570" s="300" t="s">
        <v>1200</v>
      </c>
      <c r="G6570" s="300" t="s">
        <v>1201</v>
      </c>
      <c r="H6570" s="300" t="s">
        <v>1202</v>
      </c>
    </row>
    <row r="6571" spans="3:11">
      <c r="C6571" s="72" t="s">
        <v>1203</v>
      </c>
      <c r="D6571" s="59" t="s">
        <v>1204</v>
      </c>
      <c r="E6571" s="73"/>
      <c r="F6571" s="73"/>
      <c r="G6571" s="73"/>
      <c r="H6571" s="73"/>
    </row>
    <row r="6572" spans="3:11">
      <c r="C6572" s="301">
        <v>1</v>
      </c>
      <c r="D6572" s="59" t="s">
        <v>5</v>
      </c>
      <c r="E6572" s="302" t="s">
        <v>6</v>
      </c>
      <c r="F6572" s="74">
        <v>0.89300000000000002</v>
      </c>
      <c r="G6572" s="64">
        <f>VLOOKUP(D6572,upahbahan,3,FALSE)</f>
        <v>100000</v>
      </c>
      <c r="H6572" s="64">
        <f t="shared" ref="H6572:H6575" si="677">F6572*G6572</f>
        <v>89300</v>
      </c>
    </row>
    <row r="6573" spans="3:11">
      <c r="C6573" s="301">
        <v>2</v>
      </c>
      <c r="D6573" s="59" t="s">
        <v>17</v>
      </c>
      <c r="E6573" s="302" t="s">
        <v>6</v>
      </c>
      <c r="F6573" s="74">
        <v>1.4910000000000001</v>
      </c>
      <c r="G6573" s="64">
        <f>VLOOKUP(D6573,upahbahan,3,FALSE)</f>
        <v>145000</v>
      </c>
      <c r="H6573" s="64">
        <f t="shared" si="677"/>
        <v>216195.00000000003</v>
      </c>
    </row>
    <row r="6574" spans="3:11">
      <c r="C6574" s="301">
        <v>3</v>
      </c>
      <c r="D6574" s="59" t="s">
        <v>1314</v>
      </c>
      <c r="E6574" s="302" t="s">
        <v>6</v>
      </c>
      <c r="F6574" s="74">
        <v>0.14899999999999999</v>
      </c>
      <c r="G6574" s="64">
        <f>VLOOKUP(D6574,upahbahan,3,FALSE)</f>
        <v>175000</v>
      </c>
      <c r="H6574" s="64">
        <f t="shared" si="677"/>
        <v>26075</v>
      </c>
    </row>
    <row r="6575" spans="3:11">
      <c r="C6575" s="301">
        <v>4</v>
      </c>
      <c r="D6575" s="59" t="s">
        <v>19</v>
      </c>
      <c r="E6575" s="302" t="s">
        <v>6</v>
      </c>
      <c r="F6575" s="74">
        <v>0.05</v>
      </c>
      <c r="G6575" s="64">
        <f>VLOOKUP(D6575,upahbahan,3,FALSE)</f>
        <v>200000</v>
      </c>
      <c r="H6575" s="64">
        <f t="shared" si="677"/>
        <v>10000</v>
      </c>
    </row>
    <row r="6576" spans="3:11">
      <c r="C6576" s="83" t="s">
        <v>1210</v>
      </c>
      <c r="D6576" s="80"/>
      <c r="E6576" s="80"/>
      <c r="F6576" s="187"/>
      <c r="G6576" s="218"/>
      <c r="H6576" s="64">
        <f>SUM(H6572:H6575)</f>
        <v>341570</v>
      </c>
      <c r="I6576" s="219"/>
    </row>
    <row r="6577" spans="3:11">
      <c r="C6577" s="72" t="s">
        <v>1211</v>
      </c>
      <c r="D6577" s="59" t="s">
        <v>1212</v>
      </c>
      <c r="E6577" s="73"/>
      <c r="F6577" s="205"/>
      <c r="G6577" s="73"/>
      <c r="H6577" s="73"/>
    </row>
    <row r="6578" spans="3:11" ht="27.6">
      <c r="C6578" s="72">
        <v>1</v>
      </c>
      <c r="D6578" s="59" t="s">
        <v>7204</v>
      </c>
      <c r="E6578" s="170" t="s">
        <v>236</v>
      </c>
      <c r="F6578" s="171">
        <v>1.1000000000000001</v>
      </c>
      <c r="G6578" s="64">
        <f>VLOOKUP(D6578,upahbahan,3,FALSE)</f>
        <v>5300000</v>
      </c>
      <c r="H6578" s="64">
        <f t="shared" ref="H6578" si="678">F6578*G6578</f>
        <v>5830000.0000000009</v>
      </c>
    </row>
    <row r="6579" spans="3:11">
      <c r="C6579" s="83" t="s">
        <v>1216</v>
      </c>
      <c r="D6579" s="80"/>
      <c r="E6579" s="80" t="s">
        <v>6958</v>
      </c>
      <c r="F6579" s="80"/>
      <c r="G6579" s="162"/>
      <c r="H6579" s="64">
        <f>SUM(H6577:H6578)</f>
        <v>5830000.0000000009</v>
      </c>
    </row>
    <row r="6580" spans="3:11">
      <c r="C6580" s="72" t="s">
        <v>1217</v>
      </c>
      <c r="D6580" s="59" t="s">
        <v>1218</v>
      </c>
      <c r="E6580" s="73"/>
      <c r="F6580" s="73"/>
      <c r="G6580" s="73"/>
      <c r="H6580" s="73"/>
    </row>
    <row r="6581" spans="3:11">
      <c r="C6581" s="83" t="s">
        <v>1219</v>
      </c>
      <c r="D6581" s="489"/>
      <c r="E6581" s="489"/>
      <c r="F6581" s="489"/>
      <c r="G6581" s="162"/>
      <c r="H6581" s="303">
        <f>SUM(H6580:H6580)</f>
        <v>0</v>
      </c>
    </row>
    <row r="6582" spans="3:11">
      <c r="C6582" s="58" t="s">
        <v>1220</v>
      </c>
      <c r="D6582" s="69" t="s">
        <v>1221</v>
      </c>
      <c r="E6582" s="70"/>
      <c r="F6582" s="70"/>
      <c r="G6582" s="71"/>
      <c r="H6582" s="304">
        <f>H6581+H6579+H6576</f>
        <v>6171570.0000000009</v>
      </c>
      <c r="I6582" s="319"/>
    </row>
    <row r="6583" spans="3:11">
      <c r="C6583" s="58" t="s">
        <v>1222</v>
      </c>
      <c r="D6583" s="69" t="s">
        <v>1325</v>
      </c>
      <c r="E6583" s="70"/>
      <c r="F6583" s="71"/>
      <c r="G6583" s="95">
        <f>$M$9</f>
        <v>0.1</v>
      </c>
      <c r="H6583" s="64">
        <f>H6582*G6583</f>
        <v>617157.00000000012</v>
      </c>
      <c r="I6583" s="319"/>
    </row>
    <row r="6584" spans="3:11">
      <c r="C6584" s="58" t="s">
        <v>1223</v>
      </c>
      <c r="D6584" s="69" t="s">
        <v>1224</v>
      </c>
      <c r="E6584" s="70"/>
      <c r="F6584" s="70"/>
      <c r="G6584" s="71"/>
      <c r="H6584" s="305">
        <f>SUM(H6582:H6583)</f>
        <v>6788727.0000000009</v>
      </c>
      <c r="I6584" s="319"/>
    </row>
    <row r="6586" spans="3:11">
      <c r="C6586" s="53" t="s">
        <v>7205</v>
      </c>
      <c r="D6586" s="366" t="s">
        <v>7206</v>
      </c>
      <c r="E6586" s="315"/>
      <c r="F6586" s="315"/>
      <c r="G6586" s="315"/>
      <c r="H6586" s="315"/>
      <c r="I6586" s="56">
        <f>ROUNDDOWN(H6601,-2)</f>
        <v>9727700</v>
      </c>
      <c r="J6586" s="159"/>
      <c r="K6586" s="325"/>
    </row>
    <row r="6587" spans="3:11" ht="27.6">
      <c r="C6587" s="300" t="s">
        <v>1197</v>
      </c>
      <c r="D6587" s="300" t="s">
        <v>1198</v>
      </c>
      <c r="E6587" s="300" t="s">
        <v>1199</v>
      </c>
      <c r="F6587" s="300" t="s">
        <v>1200</v>
      </c>
      <c r="G6587" s="300" t="s">
        <v>1201</v>
      </c>
      <c r="H6587" s="300" t="s">
        <v>1202</v>
      </c>
    </row>
    <row r="6588" spans="3:11">
      <c r="C6588" s="72" t="s">
        <v>1203</v>
      </c>
      <c r="D6588" s="59" t="s">
        <v>1204</v>
      </c>
      <c r="E6588" s="73"/>
      <c r="F6588" s="73"/>
      <c r="G6588" s="73"/>
      <c r="H6588" s="73"/>
    </row>
    <row r="6589" spans="3:11">
      <c r="C6589" s="301">
        <v>1</v>
      </c>
      <c r="D6589" s="59" t="s">
        <v>5</v>
      </c>
      <c r="E6589" s="302" t="s">
        <v>6</v>
      </c>
      <c r="F6589" s="74">
        <v>1.264</v>
      </c>
      <c r="G6589" s="64">
        <f>VLOOKUP(D6589,upahbahan,3,FALSE)</f>
        <v>100000</v>
      </c>
      <c r="H6589" s="64">
        <f t="shared" ref="H6589:H6592" si="679">F6589*G6589</f>
        <v>126400</v>
      </c>
    </row>
    <row r="6590" spans="3:11">
      <c r="C6590" s="301">
        <v>2</v>
      </c>
      <c r="D6590" s="59" t="s">
        <v>17</v>
      </c>
      <c r="E6590" s="302" t="s">
        <v>6</v>
      </c>
      <c r="F6590" s="74">
        <v>2.1110000000000002</v>
      </c>
      <c r="G6590" s="64">
        <f>VLOOKUP(D6590,upahbahan,3,FALSE)</f>
        <v>145000</v>
      </c>
      <c r="H6590" s="64">
        <f t="shared" si="679"/>
        <v>306095.00000000006</v>
      </c>
    </row>
    <row r="6591" spans="3:11">
      <c r="C6591" s="301">
        <v>3</v>
      </c>
      <c r="D6591" s="59" t="s">
        <v>1314</v>
      </c>
      <c r="E6591" s="302" t="s">
        <v>6</v>
      </c>
      <c r="F6591" s="74">
        <v>0.21099999999999999</v>
      </c>
      <c r="G6591" s="64">
        <f>VLOOKUP(D6591,upahbahan,3,FALSE)</f>
        <v>175000</v>
      </c>
      <c r="H6591" s="64">
        <f t="shared" si="679"/>
        <v>36925</v>
      </c>
    </row>
    <row r="6592" spans="3:11">
      <c r="C6592" s="301">
        <v>4</v>
      </c>
      <c r="D6592" s="59" t="s">
        <v>19</v>
      </c>
      <c r="E6592" s="302" t="s">
        <v>6</v>
      </c>
      <c r="F6592" s="74">
        <v>7.0000000000000007E-2</v>
      </c>
      <c r="G6592" s="64">
        <f>VLOOKUP(D6592,upahbahan,3,FALSE)</f>
        <v>200000</v>
      </c>
      <c r="H6592" s="64">
        <f t="shared" si="679"/>
        <v>14000.000000000002</v>
      </c>
    </row>
    <row r="6593" spans="3:11">
      <c r="C6593" s="83" t="s">
        <v>1210</v>
      </c>
      <c r="D6593" s="80"/>
      <c r="E6593" s="80"/>
      <c r="F6593" s="187"/>
      <c r="G6593" s="218"/>
      <c r="H6593" s="64">
        <f>SUM(H6589:H6592)</f>
        <v>483420.00000000006</v>
      </c>
      <c r="I6593" s="219"/>
    </row>
    <row r="6594" spans="3:11">
      <c r="C6594" s="72" t="s">
        <v>1211</v>
      </c>
      <c r="D6594" s="59" t="s">
        <v>1212</v>
      </c>
      <c r="E6594" s="73"/>
      <c r="F6594" s="205"/>
      <c r="G6594" s="73"/>
      <c r="H6594" s="73"/>
    </row>
    <row r="6595" spans="3:11" ht="27.6">
      <c r="C6595" s="72">
        <v>1</v>
      </c>
      <c r="D6595" s="59" t="s">
        <v>7207</v>
      </c>
      <c r="E6595" s="170" t="s">
        <v>236</v>
      </c>
      <c r="F6595" s="171">
        <v>1.1000000000000001</v>
      </c>
      <c r="G6595" s="64">
        <f>VLOOKUP(D6595,upahbahan,3,FALSE)</f>
        <v>7600000</v>
      </c>
      <c r="H6595" s="64">
        <f t="shared" ref="H6595" si="680">F6595*G6595</f>
        <v>8360000.0000000009</v>
      </c>
    </row>
    <row r="6596" spans="3:11">
      <c r="C6596" s="83" t="s">
        <v>1216</v>
      </c>
      <c r="D6596" s="80"/>
      <c r="E6596" s="80" t="s">
        <v>6958</v>
      </c>
      <c r="F6596" s="80"/>
      <c r="G6596" s="162"/>
      <c r="H6596" s="64">
        <f>SUM(H6594:H6595)</f>
        <v>8360000.0000000009</v>
      </c>
    </row>
    <row r="6597" spans="3:11">
      <c r="C6597" s="72" t="s">
        <v>1217</v>
      </c>
      <c r="D6597" s="59" t="s">
        <v>1218</v>
      </c>
      <c r="E6597" s="73"/>
      <c r="F6597" s="73"/>
      <c r="G6597" s="73"/>
      <c r="H6597" s="73"/>
    </row>
    <row r="6598" spans="3:11">
      <c r="C6598" s="83" t="s">
        <v>1219</v>
      </c>
      <c r="D6598" s="489"/>
      <c r="E6598" s="489"/>
      <c r="F6598" s="489"/>
      <c r="G6598" s="162"/>
      <c r="H6598" s="303">
        <f>SUM(H6597:H6597)</f>
        <v>0</v>
      </c>
    </row>
    <row r="6599" spans="3:11">
      <c r="C6599" s="58" t="s">
        <v>1220</v>
      </c>
      <c r="D6599" s="69" t="s">
        <v>1221</v>
      </c>
      <c r="E6599" s="70"/>
      <c r="F6599" s="70"/>
      <c r="G6599" s="71"/>
      <c r="H6599" s="304">
        <f>H6598+H6596+H6593</f>
        <v>8843420.0000000019</v>
      </c>
      <c r="I6599" s="319"/>
    </row>
    <row r="6600" spans="3:11">
      <c r="C6600" s="58" t="s">
        <v>1222</v>
      </c>
      <c r="D6600" s="69" t="s">
        <v>1325</v>
      </c>
      <c r="E6600" s="70"/>
      <c r="F6600" s="71"/>
      <c r="G6600" s="95">
        <f>$M$9</f>
        <v>0.1</v>
      </c>
      <c r="H6600" s="64">
        <f>H6599*G6600</f>
        <v>884342.00000000023</v>
      </c>
      <c r="I6600" s="319"/>
    </row>
    <row r="6601" spans="3:11">
      <c r="C6601" s="58" t="s">
        <v>1223</v>
      </c>
      <c r="D6601" s="69" t="s">
        <v>1224</v>
      </c>
      <c r="E6601" s="70"/>
      <c r="F6601" s="70"/>
      <c r="G6601" s="71"/>
      <c r="H6601" s="305">
        <f>SUM(H6599:H6600)</f>
        <v>9727762.0000000019</v>
      </c>
      <c r="I6601" s="319"/>
    </row>
    <row r="6604" spans="3:11">
      <c r="C6604" s="53" t="s">
        <v>7208</v>
      </c>
      <c r="D6604" s="366" t="s">
        <v>7209</v>
      </c>
      <c r="E6604" s="315"/>
      <c r="F6604" s="315"/>
      <c r="G6604" s="315"/>
      <c r="H6604" s="315"/>
      <c r="I6604" s="56">
        <f>ROUNDDOWN(H6619,-2)</f>
        <v>12951600</v>
      </c>
      <c r="J6604" s="159"/>
      <c r="K6604" s="325"/>
    </row>
    <row r="6605" spans="3:11" ht="27.6">
      <c r="C6605" s="300" t="s">
        <v>1197</v>
      </c>
      <c r="D6605" s="300" t="s">
        <v>1198</v>
      </c>
      <c r="E6605" s="300" t="s">
        <v>1199</v>
      </c>
      <c r="F6605" s="300" t="s">
        <v>1200</v>
      </c>
      <c r="G6605" s="300" t="s">
        <v>1201</v>
      </c>
      <c r="H6605" s="300" t="s">
        <v>1202</v>
      </c>
    </row>
    <row r="6606" spans="3:11">
      <c r="C6606" s="72" t="s">
        <v>1203</v>
      </c>
      <c r="D6606" s="59" t="s">
        <v>1204</v>
      </c>
      <c r="E6606" s="73"/>
      <c r="F6606" s="73"/>
      <c r="G6606" s="73"/>
      <c r="H6606" s="73"/>
    </row>
    <row r="6607" spans="3:11">
      <c r="C6607" s="301">
        <v>1</v>
      </c>
      <c r="D6607" s="59" t="s">
        <v>5</v>
      </c>
      <c r="E6607" s="302" t="s">
        <v>6</v>
      </c>
      <c r="F6607" s="74">
        <v>2.024</v>
      </c>
      <c r="G6607" s="64">
        <f>VLOOKUP(D6607,upahbahan,3,FALSE)</f>
        <v>100000</v>
      </c>
      <c r="H6607" s="64">
        <f t="shared" ref="H6607:H6610" si="681">F6607*G6607</f>
        <v>202400</v>
      </c>
    </row>
    <row r="6608" spans="3:11">
      <c r="C6608" s="301">
        <v>2</v>
      </c>
      <c r="D6608" s="59" t="s">
        <v>17</v>
      </c>
      <c r="E6608" s="302" t="s">
        <v>6</v>
      </c>
      <c r="F6608" s="74">
        <v>3.38</v>
      </c>
      <c r="G6608" s="64">
        <f>VLOOKUP(D6608,upahbahan,3,FALSE)</f>
        <v>145000</v>
      </c>
      <c r="H6608" s="64">
        <f t="shared" si="681"/>
        <v>490100</v>
      </c>
    </row>
    <row r="6609" spans="3:11">
      <c r="C6609" s="301">
        <v>3</v>
      </c>
      <c r="D6609" s="59" t="s">
        <v>1314</v>
      </c>
      <c r="E6609" s="302" t="s">
        <v>6</v>
      </c>
      <c r="F6609" s="74">
        <v>0.33800000000000002</v>
      </c>
      <c r="G6609" s="64">
        <f>VLOOKUP(D6609,upahbahan,3,FALSE)</f>
        <v>175000</v>
      </c>
      <c r="H6609" s="64">
        <f t="shared" si="681"/>
        <v>59150.000000000007</v>
      </c>
    </row>
    <row r="6610" spans="3:11">
      <c r="C6610" s="301">
        <v>4</v>
      </c>
      <c r="D6610" s="59" t="s">
        <v>19</v>
      </c>
      <c r="E6610" s="302" t="s">
        <v>6</v>
      </c>
      <c r="F6610" s="74">
        <v>0.113</v>
      </c>
      <c r="G6610" s="64">
        <f>VLOOKUP(D6610,upahbahan,3,FALSE)</f>
        <v>200000</v>
      </c>
      <c r="H6610" s="64">
        <f t="shared" si="681"/>
        <v>22600</v>
      </c>
    </row>
    <row r="6611" spans="3:11">
      <c r="C6611" s="83" t="s">
        <v>1210</v>
      </c>
      <c r="D6611" s="80"/>
      <c r="E6611" s="80"/>
      <c r="F6611" s="187"/>
      <c r="G6611" s="218"/>
      <c r="H6611" s="64">
        <f>SUM(H6607:H6610)</f>
        <v>774250</v>
      </c>
      <c r="I6611" s="219"/>
    </row>
    <row r="6612" spans="3:11">
      <c r="C6612" s="72" t="s">
        <v>1211</v>
      </c>
      <c r="D6612" s="59" t="s">
        <v>1212</v>
      </c>
      <c r="E6612" s="73"/>
      <c r="F6612" s="205"/>
      <c r="G6612" s="73"/>
      <c r="H6612" s="73"/>
    </row>
    <row r="6613" spans="3:11" ht="27.6">
      <c r="C6613" s="72">
        <v>1</v>
      </c>
      <c r="D6613" s="59" t="s">
        <v>7210</v>
      </c>
      <c r="E6613" s="170" t="s">
        <v>236</v>
      </c>
      <c r="F6613" s="171">
        <v>1.1000000000000001</v>
      </c>
      <c r="G6613" s="64">
        <f>VLOOKUP(D6613,upahbahan,3,FALSE)</f>
        <v>10000000</v>
      </c>
      <c r="H6613" s="64">
        <f t="shared" ref="H6613" si="682">F6613*G6613</f>
        <v>11000000</v>
      </c>
    </row>
    <row r="6614" spans="3:11">
      <c r="C6614" s="83" t="s">
        <v>1216</v>
      </c>
      <c r="D6614" s="80"/>
      <c r="E6614" s="80" t="s">
        <v>6958</v>
      </c>
      <c r="F6614" s="80"/>
      <c r="G6614" s="162"/>
      <c r="H6614" s="64">
        <f>SUM(H6612:H6613)</f>
        <v>11000000</v>
      </c>
    </row>
    <row r="6615" spans="3:11">
      <c r="C6615" s="72" t="s">
        <v>1217</v>
      </c>
      <c r="D6615" s="59" t="s">
        <v>1218</v>
      </c>
      <c r="E6615" s="73"/>
      <c r="F6615" s="73"/>
      <c r="G6615" s="73"/>
      <c r="H6615" s="73"/>
    </row>
    <row r="6616" spans="3:11">
      <c r="C6616" s="83" t="s">
        <v>1219</v>
      </c>
      <c r="D6616" s="489"/>
      <c r="E6616" s="489"/>
      <c r="F6616" s="489"/>
      <c r="G6616" s="162"/>
      <c r="H6616" s="303">
        <f>SUM(H6615:H6615)</f>
        <v>0</v>
      </c>
    </row>
    <row r="6617" spans="3:11">
      <c r="C6617" s="58" t="s">
        <v>1220</v>
      </c>
      <c r="D6617" s="69" t="s">
        <v>1221</v>
      </c>
      <c r="E6617" s="70"/>
      <c r="F6617" s="70"/>
      <c r="G6617" s="71"/>
      <c r="H6617" s="304">
        <f>H6616+H6614+H6611</f>
        <v>11774250</v>
      </c>
      <c r="I6617" s="319"/>
    </row>
    <row r="6618" spans="3:11">
      <c r="C6618" s="58" t="s">
        <v>1222</v>
      </c>
      <c r="D6618" s="69" t="s">
        <v>1325</v>
      </c>
      <c r="E6618" s="70"/>
      <c r="F6618" s="71"/>
      <c r="G6618" s="95">
        <f>$M$9</f>
        <v>0.1</v>
      </c>
      <c r="H6618" s="64">
        <f>H6617*G6618</f>
        <v>1177425</v>
      </c>
      <c r="I6618" s="319"/>
    </row>
    <row r="6619" spans="3:11">
      <c r="C6619" s="58" t="s">
        <v>1223</v>
      </c>
      <c r="D6619" s="69" t="s">
        <v>1224</v>
      </c>
      <c r="E6619" s="70"/>
      <c r="F6619" s="70"/>
      <c r="G6619" s="71"/>
      <c r="H6619" s="305">
        <f>SUM(H6617:H6618)</f>
        <v>12951675</v>
      </c>
      <c r="I6619" s="319"/>
    </row>
    <row r="6621" spans="3:11">
      <c r="C6621" s="53" t="s">
        <v>7211</v>
      </c>
      <c r="D6621" s="366" t="s">
        <v>7212</v>
      </c>
      <c r="E6621" s="315"/>
      <c r="F6621" s="315"/>
      <c r="G6621" s="315"/>
      <c r="H6621" s="315"/>
      <c r="I6621" s="56">
        <f>ROUNDDOWN(H6637,-2)</f>
        <v>40700</v>
      </c>
      <c r="J6621" s="159"/>
      <c r="K6621" s="325"/>
    </row>
    <row r="6622" spans="3:11" ht="27.6">
      <c r="C6622" s="300" t="s">
        <v>1197</v>
      </c>
      <c r="D6622" s="300" t="s">
        <v>1198</v>
      </c>
      <c r="E6622" s="300" t="s">
        <v>1199</v>
      </c>
      <c r="F6622" s="300" t="s">
        <v>1200</v>
      </c>
      <c r="G6622" s="300" t="s">
        <v>1201</v>
      </c>
      <c r="H6622" s="300" t="s">
        <v>1202</v>
      </c>
    </row>
    <row r="6623" spans="3:11">
      <c r="C6623" s="72" t="s">
        <v>1203</v>
      </c>
      <c r="D6623" s="59" t="s">
        <v>1204</v>
      </c>
      <c r="E6623" s="73"/>
      <c r="F6623" s="73"/>
      <c r="G6623" s="73"/>
      <c r="H6623" s="73"/>
    </row>
    <row r="6624" spans="3:11">
      <c r="C6624" s="301">
        <v>1</v>
      </c>
      <c r="D6624" s="59" t="s">
        <v>5</v>
      </c>
      <c r="E6624" s="302" t="s">
        <v>6</v>
      </c>
      <c r="F6624" s="74">
        <v>2.4E-2</v>
      </c>
      <c r="G6624" s="64">
        <f>VLOOKUP(D6624,upahbahan,3,FALSE)</f>
        <v>100000</v>
      </c>
      <c r="H6624" s="64">
        <f t="shared" ref="H6624:H6627" si="683">F6624*G6624</f>
        <v>2400</v>
      </c>
    </row>
    <row r="6625" spans="3:11">
      <c r="C6625" s="301">
        <v>2</v>
      </c>
      <c r="D6625" s="59" t="s">
        <v>17</v>
      </c>
      <c r="E6625" s="302" t="s">
        <v>6</v>
      </c>
      <c r="F6625" s="74">
        <v>0.04</v>
      </c>
      <c r="G6625" s="64">
        <f>VLOOKUP(D6625,upahbahan,3,FALSE)</f>
        <v>145000</v>
      </c>
      <c r="H6625" s="64">
        <f t="shared" si="683"/>
        <v>5800</v>
      </c>
    </row>
    <row r="6626" spans="3:11">
      <c r="C6626" s="301">
        <v>3</v>
      </c>
      <c r="D6626" s="59" t="s">
        <v>1314</v>
      </c>
      <c r="E6626" s="302" t="s">
        <v>6</v>
      </c>
      <c r="F6626" s="74">
        <v>4.0000000000000001E-3</v>
      </c>
      <c r="G6626" s="64">
        <f>VLOOKUP(D6626,upahbahan,3,FALSE)</f>
        <v>175000</v>
      </c>
      <c r="H6626" s="64">
        <f t="shared" si="683"/>
        <v>700</v>
      </c>
    </row>
    <row r="6627" spans="3:11">
      <c r="C6627" s="301">
        <v>4</v>
      </c>
      <c r="D6627" s="59" t="s">
        <v>19</v>
      </c>
      <c r="E6627" s="302" t="s">
        <v>6</v>
      </c>
      <c r="F6627" s="74">
        <v>1E-3</v>
      </c>
      <c r="G6627" s="64">
        <f>VLOOKUP(D6627,upahbahan,3,FALSE)</f>
        <v>200000</v>
      </c>
      <c r="H6627" s="64">
        <f t="shared" si="683"/>
        <v>200</v>
      </c>
    </row>
    <row r="6628" spans="3:11">
      <c r="C6628" s="83" t="s">
        <v>1210</v>
      </c>
      <c r="D6628" s="80"/>
      <c r="E6628" s="80"/>
      <c r="F6628" s="187"/>
      <c r="G6628" s="218"/>
      <c r="H6628" s="64">
        <f>SUM(H6624:H6627)</f>
        <v>9100</v>
      </c>
      <c r="I6628" s="219"/>
    </row>
    <row r="6629" spans="3:11">
      <c r="C6629" s="72" t="s">
        <v>1211</v>
      </c>
      <c r="D6629" s="59" t="s">
        <v>1212</v>
      </c>
      <c r="E6629" s="73"/>
      <c r="F6629" s="205"/>
      <c r="G6629" s="73"/>
      <c r="H6629" s="73"/>
    </row>
    <row r="6630" spans="3:11">
      <c r="C6630" s="72">
        <v>1</v>
      </c>
      <c r="D6630" s="59" t="s">
        <v>891</v>
      </c>
      <c r="E6630" s="170" t="s">
        <v>236</v>
      </c>
      <c r="F6630" s="171">
        <v>1.1000000000000001</v>
      </c>
      <c r="G6630" s="64">
        <f>VLOOKUP(D6630,upahbahan,3,FALSE)</f>
        <v>21300</v>
      </c>
      <c r="H6630" s="64">
        <f t="shared" ref="H6630" si="684">F6630*G6630</f>
        <v>23430.000000000004</v>
      </c>
    </row>
    <row r="6631" spans="3:11">
      <c r="C6631" s="72">
        <v>2</v>
      </c>
      <c r="D6631" s="59" t="s">
        <v>960</v>
      </c>
      <c r="E6631" s="170" t="s">
        <v>236</v>
      </c>
      <c r="F6631" s="171">
        <v>1.1000000000000001</v>
      </c>
      <c r="G6631" s="64">
        <f>VLOOKUP(D6631,upahbahan,3,FALSE)</f>
        <v>4100</v>
      </c>
      <c r="H6631" s="64">
        <f t="shared" ref="H6631" si="685">F6631*G6631</f>
        <v>4510</v>
      </c>
    </row>
    <row r="6632" spans="3:11">
      <c r="C6632" s="83" t="s">
        <v>1216</v>
      </c>
      <c r="D6632" s="80"/>
      <c r="E6632" s="80" t="s">
        <v>6958</v>
      </c>
      <c r="F6632" s="80"/>
      <c r="G6632" s="162"/>
      <c r="H6632" s="64">
        <f>SUM(H6629:H6631)</f>
        <v>27940.000000000004</v>
      </c>
    </row>
    <row r="6633" spans="3:11">
      <c r="C6633" s="72" t="s">
        <v>1217</v>
      </c>
      <c r="D6633" s="59" t="s">
        <v>1218</v>
      </c>
      <c r="E6633" s="73"/>
      <c r="F6633" s="73"/>
      <c r="G6633" s="73"/>
      <c r="H6633" s="73"/>
    </row>
    <row r="6634" spans="3:11">
      <c r="C6634" s="83" t="s">
        <v>1219</v>
      </c>
      <c r="D6634" s="489"/>
      <c r="E6634" s="489"/>
      <c r="F6634" s="489"/>
      <c r="G6634" s="162"/>
      <c r="H6634" s="303">
        <f>SUM(H6633:H6633)</f>
        <v>0</v>
      </c>
    </row>
    <row r="6635" spans="3:11">
      <c r="C6635" s="58" t="s">
        <v>1220</v>
      </c>
      <c r="D6635" s="69" t="s">
        <v>1221</v>
      </c>
      <c r="E6635" s="70"/>
      <c r="F6635" s="70"/>
      <c r="G6635" s="71"/>
      <c r="H6635" s="304">
        <f>H6634+H6632+H6628</f>
        <v>37040</v>
      </c>
      <c r="I6635" s="319"/>
    </row>
    <row r="6636" spans="3:11">
      <c r="C6636" s="58" t="s">
        <v>1222</v>
      </c>
      <c r="D6636" s="69" t="s">
        <v>1325</v>
      </c>
      <c r="E6636" s="70"/>
      <c r="F6636" s="71"/>
      <c r="G6636" s="95">
        <f>$M$9</f>
        <v>0.1</v>
      </c>
      <c r="H6636" s="64">
        <f>H6635*G6636</f>
        <v>3704</v>
      </c>
      <c r="I6636" s="319"/>
    </row>
    <row r="6637" spans="3:11">
      <c r="C6637" s="58" t="s">
        <v>1223</v>
      </c>
      <c r="D6637" s="69" t="s">
        <v>1224</v>
      </c>
      <c r="E6637" s="70"/>
      <c r="F6637" s="70"/>
      <c r="G6637" s="71"/>
      <c r="H6637" s="305">
        <f>SUM(H6635:H6636)</f>
        <v>40744</v>
      </c>
      <c r="I6637" s="319"/>
    </row>
    <row r="6640" spans="3:11">
      <c r="C6640" s="53" t="s">
        <v>7213</v>
      </c>
      <c r="D6640" s="366" t="s">
        <v>7214</v>
      </c>
      <c r="E6640" s="315"/>
      <c r="F6640" s="315"/>
      <c r="G6640" s="315"/>
      <c r="H6640" s="315"/>
      <c r="I6640" s="56">
        <f>ROUNDDOWN(H6655,-2)</f>
        <v>274700</v>
      </c>
      <c r="J6640" s="159"/>
      <c r="K6640" s="325"/>
    </row>
    <row r="6641" spans="3:9" ht="27.6">
      <c r="C6641" s="300" t="s">
        <v>1197</v>
      </c>
      <c r="D6641" s="300" t="s">
        <v>1198</v>
      </c>
      <c r="E6641" s="300" t="s">
        <v>1199</v>
      </c>
      <c r="F6641" s="300" t="s">
        <v>1200</v>
      </c>
      <c r="G6641" s="300" t="s">
        <v>1201</v>
      </c>
      <c r="H6641" s="300" t="s">
        <v>1202</v>
      </c>
    </row>
    <row r="6642" spans="3:9">
      <c r="C6642" s="72" t="s">
        <v>1203</v>
      </c>
      <c r="D6642" s="59" t="s">
        <v>1204</v>
      </c>
      <c r="E6642" s="73"/>
      <c r="F6642" s="73"/>
      <c r="G6642" s="73"/>
      <c r="H6642" s="73"/>
    </row>
    <row r="6643" spans="3:9">
      <c r="C6643" s="301">
        <v>1</v>
      </c>
      <c r="D6643" s="59" t="s">
        <v>5</v>
      </c>
      <c r="E6643" s="302" t="s">
        <v>6</v>
      </c>
      <c r="F6643" s="74">
        <v>2.4E-2</v>
      </c>
      <c r="G6643" s="64">
        <f>VLOOKUP(D6643,upahbahan,3,FALSE)</f>
        <v>100000</v>
      </c>
      <c r="H6643" s="64">
        <f t="shared" ref="H6643:H6646" si="686">F6643*G6643</f>
        <v>2400</v>
      </c>
    </row>
    <row r="6644" spans="3:9">
      <c r="C6644" s="301">
        <v>2</v>
      </c>
      <c r="D6644" s="59" t="s">
        <v>17</v>
      </c>
      <c r="E6644" s="302" t="s">
        <v>6</v>
      </c>
      <c r="F6644" s="74">
        <v>0.04</v>
      </c>
      <c r="G6644" s="64">
        <f>VLOOKUP(D6644,upahbahan,3,FALSE)</f>
        <v>145000</v>
      </c>
      <c r="H6644" s="64">
        <f t="shared" si="686"/>
        <v>5800</v>
      </c>
    </row>
    <row r="6645" spans="3:9">
      <c r="C6645" s="301">
        <v>3</v>
      </c>
      <c r="D6645" s="59" t="s">
        <v>1314</v>
      </c>
      <c r="E6645" s="302" t="s">
        <v>6</v>
      </c>
      <c r="F6645" s="74">
        <v>4.0000000000000001E-3</v>
      </c>
      <c r="G6645" s="64">
        <f>VLOOKUP(D6645,upahbahan,3,FALSE)</f>
        <v>175000</v>
      </c>
      <c r="H6645" s="64">
        <f t="shared" si="686"/>
        <v>700</v>
      </c>
    </row>
    <row r="6646" spans="3:9">
      <c r="C6646" s="301">
        <v>4</v>
      </c>
      <c r="D6646" s="59" t="s">
        <v>19</v>
      </c>
      <c r="E6646" s="302" t="s">
        <v>6</v>
      </c>
      <c r="F6646" s="74">
        <v>1E-3</v>
      </c>
      <c r="G6646" s="64">
        <f>VLOOKUP(D6646,upahbahan,3,FALSE)</f>
        <v>200000</v>
      </c>
      <c r="H6646" s="64">
        <f t="shared" si="686"/>
        <v>200</v>
      </c>
    </row>
    <row r="6647" spans="3:9">
      <c r="C6647" s="83" t="s">
        <v>1210</v>
      </c>
      <c r="D6647" s="80"/>
      <c r="E6647" s="80"/>
      <c r="F6647" s="187"/>
      <c r="G6647" s="218"/>
      <c r="H6647" s="64">
        <f>SUM(H6643:H6646)</f>
        <v>9100</v>
      </c>
      <c r="I6647" s="219"/>
    </row>
    <row r="6648" spans="3:9">
      <c r="C6648" s="72" t="s">
        <v>1211</v>
      </c>
      <c r="D6648" s="59" t="s">
        <v>1212</v>
      </c>
      <c r="E6648" s="73"/>
      <c r="F6648" s="205"/>
      <c r="G6648" s="73"/>
      <c r="H6648" s="73"/>
    </row>
    <row r="6649" spans="3:9">
      <c r="C6649" s="72">
        <v>1</v>
      </c>
      <c r="D6649" s="59" t="s">
        <v>891</v>
      </c>
      <c r="E6649" s="170" t="s">
        <v>236</v>
      </c>
      <c r="F6649" s="171">
        <v>11.3</v>
      </c>
      <c r="G6649" s="64">
        <f>VLOOKUP(D6649,upahbahan,3,FALSE)</f>
        <v>21300</v>
      </c>
      <c r="H6649" s="64">
        <f t="shared" ref="H6649" si="687">F6649*G6649</f>
        <v>240690.00000000003</v>
      </c>
    </row>
    <row r="6650" spans="3:9">
      <c r="C6650" s="83" t="s">
        <v>1216</v>
      </c>
      <c r="D6650" s="80"/>
      <c r="E6650" s="80" t="s">
        <v>6958</v>
      </c>
      <c r="F6650" s="80"/>
      <c r="G6650" s="162"/>
      <c r="H6650" s="64">
        <f>SUM(H6648:H6649)</f>
        <v>240690.00000000003</v>
      </c>
    </row>
    <row r="6651" spans="3:9">
      <c r="C6651" s="72" t="s">
        <v>1217</v>
      </c>
      <c r="D6651" s="59" t="s">
        <v>1218</v>
      </c>
      <c r="E6651" s="73"/>
      <c r="F6651" s="73"/>
      <c r="G6651" s="73"/>
      <c r="H6651" s="73"/>
    </row>
    <row r="6652" spans="3:9">
      <c r="C6652" s="83" t="s">
        <v>1219</v>
      </c>
      <c r="D6652" s="489"/>
      <c r="E6652" s="489"/>
      <c r="F6652" s="489"/>
      <c r="G6652" s="162"/>
      <c r="H6652" s="303">
        <f>SUM(H6651:H6651)</f>
        <v>0</v>
      </c>
    </row>
    <row r="6653" spans="3:9">
      <c r="C6653" s="58" t="s">
        <v>1220</v>
      </c>
      <c r="D6653" s="69" t="s">
        <v>1221</v>
      </c>
      <c r="E6653" s="70"/>
      <c r="F6653" s="70"/>
      <c r="G6653" s="71"/>
      <c r="H6653" s="304">
        <f>H6652+H6650+H6647</f>
        <v>249790.00000000003</v>
      </c>
      <c r="I6653" s="319"/>
    </row>
    <row r="6654" spans="3:9">
      <c r="C6654" s="58" t="s">
        <v>1222</v>
      </c>
      <c r="D6654" s="69" t="s">
        <v>1325</v>
      </c>
      <c r="E6654" s="70"/>
      <c r="F6654" s="71"/>
      <c r="G6654" s="95">
        <f>$M$9</f>
        <v>0.1</v>
      </c>
      <c r="H6654" s="64">
        <f>H6653*G6654</f>
        <v>24979.000000000004</v>
      </c>
      <c r="I6654" s="319"/>
    </row>
    <row r="6655" spans="3:9">
      <c r="C6655" s="58" t="s">
        <v>1223</v>
      </c>
      <c r="D6655" s="69" t="s">
        <v>1224</v>
      </c>
      <c r="E6655" s="70"/>
      <c r="F6655" s="70"/>
      <c r="G6655" s="71"/>
      <c r="H6655" s="305">
        <f>SUM(H6653:H6654)</f>
        <v>274769.00000000006</v>
      </c>
      <c r="I6655" s="319"/>
    </row>
    <row r="6657" spans="3:11">
      <c r="C6657" s="54" t="s">
        <v>7215</v>
      </c>
      <c r="D6657" s="54" t="s">
        <v>7216</v>
      </c>
    </row>
    <row r="6658" spans="3:11">
      <c r="C6658" s="53" t="s">
        <v>7217</v>
      </c>
      <c r="D6658" s="366" t="s">
        <v>7218</v>
      </c>
      <c r="E6658" s="315"/>
      <c r="F6658" s="315"/>
      <c r="G6658" s="315"/>
      <c r="H6658" s="315"/>
      <c r="I6658" s="56">
        <f>ROUNDDOWN(H6673,-2)</f>
        <v>1196100</v>
      </c>
      <c r="J6658" s="159"/>
      <c r="K6658" s="325"/>
    </row>
    <row r="6659" spans="3:11" ht="27.6">
      <c r="C6659" s="300" t="s">
        <v>1197</v>
      </c>
      <c r="D6659" s="300" t="s">
        <v>1198</v>
      </c>
      <c r="E6659" s="300" t="s">
        <v>1199</v>
      </c>
      <c r="F6659" s="300" t="s">
        <v>1200</v>
      </c>
      <c r="G6659" s="300" t="s">
        <v>1201</v>
      </c>
      <c r="H6659" s="300" t="s">
        <v>1202</v>
      </c>
    </row>
    <row r="6660" spans="3:11">
      <c r="C6660" s="72" t="s">
        <v>1203</v>
      </c>
      <c r="D6660" s="59" t="s">
        <v>1204</v>
      </c>
      <c r="E6660" s="73"/>
      <c r="F6660" s="73"/>
      <c r="G6660" s="73"/>
      <c r="H6660" s="73"/>
    </row>
    <row r="6661" spans="3:11">
      <c r="C6661" s="301">
        <v>1</v>
      </c>
      <c r="D6661" s="59" t="s">
        <v>5</v>
      </c>
      <c r="E6661" s="302" t="s">
        <v>6</v>
      </c>
      <c r="F6661" s="74">
        <v>0.255</v>
      </c>
      <c r="G6661" s="64">
        <f>VLOOKUP(D6661,upahbahan,3,FALSE)</f>
        <v>100000</v>
      </c>
      <c r="H6661" s="64">
        <f t="shared" ref="H6661:H6664" si="688">F6661*G6661</f>
        <v>25500</v>
      </c>
    </row>
    <row r="6662" spans="3:11">
      <c r="C6662" s="301">
        <v>2</v>
      </c>
      <c r="D6662" s="59" t="s">
        <v>17</v>
      </c>
      <c r="E6662" s="302" t="s">
        <v>6</v>
      </c>
      <c r="F6662" s="74">
        <v>0.42499999999999999</v>
      </c>
      <c r="G6662" s="64">
        <f>VLOOKUP(D6662,upahbahan,3,FALSE)</f>
        <v>145000</v>
      </c>
      <c r="H6662" s="64">
        <f t="shared" si="688"/>
        <v>61625</v>
      </c>
    </row>
    <row r="6663" spans="3:11">
      <c r="C6663" s="301">
        <v>3</v>
      </c>
      <c r="D6663" s="59" t="s">
        <v>1314</v>
      </c>
      <c r="E6663" s="302" t="s">
        <v>6</v>
      </c>
      <c r="F6663" s="74">
        <v>4.2999999999999997E-2</v>
      </c>
      <c r="G6663" s="64">
        <f>VLOOKUP(D6663,upahbahan,3,FALSE)</f>
        <v>175000</v>
      </c>
      <c r="H6663" s="64">
        <f t="shared" si="688"/>
        <v>7524.9999999999991</v>
      </c>
    </row>
    <row r="6664" spans="3:11">
      <c r="C6664" s="301">
        <v>4</v>
      </c>
      <c r="D6664" s="59" t="s">
        <v>19</v>
      </c>
      <c r="E6664" s="302" t="s">
        <v>6</v>
      </c>
      <c r="F6664" s="74">
        <v>1.4E-2</v>
      </c>
      <c r="G6664" s="64">
        <f>VLOOKUP(D6664,upahbahan,3,FALSE)</f>
        <v>200000</v>
      </c>
      <c r="H6664" s="64">
        <f t="shared" si="688"/>
        <v>2800</v>
      </c>
    </row>
    <row r="6665" spans="3:11">
      <c r="C6665" s="83" t="s">
        <v>1210</v>
      </c>
      <c r="D6665" s="80"/>
      <c r="E6665" s="80"/>
      <c r="F6665" s="187"/>
      <c r="G6665" s="218"/>
      <c r="H6665" s="64">
        <f>SUM(H6661:H6664)</f>
        <v>97450</v>
      </c>
      <c r="I6665" s="219"/>
    </row>
    <row r="6666" spans="3:11">
      <c r="C6666" s="72" t="s">
        <v>1211</v>
      </c>
      <c r="D6666" s="59" t="s">
        <v>1212</v>
      </c>
      <c r="E6666" s="73"/>
      <c r="F6666" s="205"/>
      <c r="G6666" s="73"/>
      <c r="H6666" s="73"/>
    </row>
    <row r="6667" spans="3:11">
      <c r="C6667" s="72">
        <v>1</v>
      </c>
      <c r="D6667" s="59" t="s">
        <v>7219</v>
      </c>
      <c r="E6667" s="170" t="s">
        <v>236</v>
      </c>
      <c r="F6667" s="171">
        <v>1.1000000000000001</v>
      </c>
      <c r="G6667" s="64">
        <f>VLOOKUP(D6667,upahbahan,3,FALSE)</f>
        <v>900000</v>
      </c>
      <c r="H6667" s="64">
        <f t="shared" ref="H6667" si="689">F6667*G6667</f>
        <v>990000.00000000012</v>
      </c>
    </row>
    <row r="6668" spans="3:11">
      <c r="C6668" s="83" t="s">
        <v>1216</v>
      </c>
      <c r="D6668" s="80"/>
      <c r="E6668" s="80" t="s">
        <v>6958</v>
      </c>
      <c r="F6668" s="80"/>
      <c r="G6668" s="162"/>
      <c r="H6668" s="64">
        <f>SUM(H6666:H6667)</f>
        <v>990000.00000000012</v>
      </c>
    </row>
    <row r="6669" spans="3:11">
      <c r="C6669" s="72" t="s">
        <v>1217</v>
      </c>
      <c r="D6669" s="59" t="s">
        <v>1218</v>
      </c>
      <c r="E6669" s="73"/>
      <c r="F6669" s="73"/>
      <c r="G6669" s="73"/>
      <c r="H6669" s="73"/>
    </row>
    <row r="6670" spans="3:11">
      <c r="C6670" s="83" t="s">
        <v>1219</v>
      </c>
      <c r="D6670" s="489"/>
      <c r="E6670" s="489"/>
      <c r="F6670" s="489"/>
      <c r="G6670" s="162"/>
      <c r="H6670" s="303">
        <f>SUM(H6669:H6669)</f>
        <v>0</v>
      </c>
    </row>
    <row r="6671" spans="3:11">
      <c r="C6671" s="58" t="s">
        <v>1220</v>
      </c>
      <c r="D6671" s="69" t="s">
        <v>1221</v>
      </c>
      <c r="E6671" s="70"/>
      <c r="F6671" s="70"/>
      <c r="G6671" s="71"/>
      <c r="H6671" s="304">
        <f>H6670+H6668+H6665</f>
        <v>1087450</v>
      </c>
      <c r="I6671" s="319"/>
    </row>
    <row r="6672" spans="3:11">
      <c r="C6672" s="58" t="s">
        <v>1222</v>
      </c>
      <c r="D6672" s="69" t="s">
        <v>1325</v>
      </c>
      <c r="E6672" s="70"/>
      <c r="F6672" s="71"/>
      <c r="G6672" s="95">
        <f>$M$9</f>
        <v>0.1</v>
      </c>
      <c r="H6672" s="64">
        <f>H6671*G6672</f>
        <v>108745</v>
      </c>
      <c r="I6672" s="319"/>
    </row>
    <row r="6673" spans="3:11">
      <c r="C6673" s="58" t="s">
        <v>1223</v>
      </c>
      <c r="D6673" s="69" t="s">
        <v>1224</v>
      </c>
      <c r="E6673" s="70"/>
      <c r="F6673" s="70"/>
      <c r="G6673" s="71"/>
      <c r="H6673" s="305">
        <f>SUM(H6671:H6672)</f>
        <v>1196195</v>
      </c>
      <c r="I6673" s="319"/>
    </row>
    <row r="6676" spans="3:11">
      <c r="C6676" s="53" t="s">
        <v>7220</v>
      </c>
      <c r="D6676" s="366" t="s">
        <v>7221</v>
      </c>
      <c r="E6676" s="315"/>
      <c r="F6676" s="315"/>
      <c r="G6676" s="315"/>
      <c r="H6676" s="315"/>
      <c r="I6676" s="56">
        <f>ROUNDDOWN(H6691,-2)</f>
        <v>1559100</v>
      </c>
      <c r="J6676" s="159"/>
      <c r="K6676" s="325"/>
    </row>
    <row r="6677" spans="3:11" ht="27.6">
      <c r="C6677" s="300" t="s">
        <v>1197</v>
      </c>
      <c r="D6677" s="300" t="s">
        <v>1198</v>
      </c>
      <c r="E6677" s="300" t="s">
        <v>1199</v>
      </c>
      <c r="F6677" s="300" t="s">
        <v>1200</v>
      </c>
      <c r="G6677" s="300" t="s">
        <v>1201</v>
      </c>
      <c r="H6677" s="300" t="s">
        <v>1202</v>
      </c>
    </row>
    <row r="6678" spans="3:11">
      <c r="C6678" s="72" t="s">
        <v>1203</v>
      </c>
      <c r="D6678" s="59" t="s">
        <v>1204</v>
      </c>
      <c r="E6678" s="73"/>
      <c r="F6678" s="73"/>
      <c r="G6678" s="73"/>
      <c r="H6678" s="73"/>
    </row>
    <row r="6679" spans="3:11">
      <c r="C6679" s="301">
        <v>1</v>
      </c>
      <c r="D6679" s="59" t="s">
        <v>5</v>
      </c>
      <c r="E6679" s="302" t="s">
        <v>6</v>
      </c>
      <c r="F6679" s="74">
        <v>0.255</v>
      </c>
      <c r="G6679" s="64">
        <f>VLOOKUP(D6679,upahbahan,3,FALSE)</f>
        <v>100000</v>
      </c>
      <c r="H6679" s="64">
        <f t="shared" ref="H6679:H6682" si="690">F6679*G6679</f>
        <v>25500</v>
      </c>
    </row>
    <row r="6680" spans="3:11">
      <c r="C6680" s="301">
        <v>2</v>
      </c>
      <c r="D6680" s="59" t="s">
        <v>17</v>
      </c>
      <c r="E6680" s="302" t="s">
        <v>6</v>
      </c>
      <c r="F6680" s="74">
        <v>0.42499999999999999</v>
      </c>
      <c r="G6680" s="64">
        <f>VLOOKUP(D6680,upahbahan,3,FALSE)</f>
        <v>145000</v>
      </c>
      <c r="H6680" s="64">
        <f t="shared" si="690"/>
        <v>61625</v>
      </c>
    </row>
    <row r="6681" spans="3:11">
      <c r="C6681" s="301">
        <v>3</v>
      </c>
      <c r="D6681" s="59" t="s">
        <v>1314</v>
      </c>
      <c r="E6681" s="302" t="s">
        <v>6</v>
      </c>
      <c r="F6681" s="74">
        <v>4.2999999999999997E-2</v>
      </c>
      <c r="G6681" s="64">
        <f>VLOOKUP(D6681,upahbahan,3,FALSE)</f>
        <v>175000</v>
      </c>
      <c r="H6681" s="64">
        <f t="shared" si="690"/>
        <v>7524.9999999999991</v>
      </c>
    </row>
    <row r="6682" spans="3:11">
      <c r="C6682" s="301">
        <v>4</v>
      </c>
      <c r="D6682" s="59" t="s">
        <v>19</v>
      </c>
      <c r="E6682" s="302" t="s">
        <v>6</v>
      </c>
      <c r="F6682" s="74">
        <v>1.4E-2</v>
      </c>
      <c r="G6682" s="64">
        <f>VLOOKUP(D6682,upahbahan,3,FALSE)</f>
        <v>200000</v>
      </c>
      <c r="H6682" s="64">
        <f t="shared" si="690"/>
        <v>2800</v>
      </c>
    </row>
    <row r="6683" spans="3:11">
      <c r="C6683" s="83" t="s">
        <v>1210</v>
      </c>
      <c r="D6683" s="80"/>
      <c r="E6683" s="80"/>
      <c r="F6683" s="187"/>
      <c r="G6683" s="218"/>
      <c r="H6683" s="64">
        <f>SUM(H6679:H6682)</f>
        <v>97450</v>
      </c>
      <c r="I6683" s="219"/>
    </row>
    <row r="6684" spans="3:11">
      <c r="C6684" s="72" t="s">
        <v>1211</v>
      </c>
      <c r="D6684" s="59" t="s">
        <v>1212</v>
      </c>
      <c r="E6684" s="73"/>
      <c r="F6684" s="205"/>
      <c r="G6684" s="73"/>
      <c r="H6684" s="73"/>
    </row>
    <row r="6685" spans="3:11">
      <c r="C6685" s="72">
        <v>1</v>
      </c>
      <c r="D6685" s="59" t="s">
        <v>7222</v>
      </c>
      <c r="E6685" s="170" t="s">
        <v>236</v>
      </c>
      <c r="F6685" s="171">
        <v>1.1000000000000001</v>
      </c>
      <c r="G6685" s="64">
        <f>VLOOKUP(D6685,upahbahan,3,FALSE)</f>
        <v>1200000</v>
      </c>
      <c r="H6685" s="64">
        <f t="shared" ref="H6685" si="691">F6685*G6685</f>
        <v>1320000</v>
      </c>
    </row>
    <row r="6686" spans="3:11">
      <c r="C6686" s="83" t="s">
        <v>1216</v>
      </c>
      <c r="D6686" s="80"/>
      <c r="E6686" s="80" t="s">
        <v>6958</v>
      </c>
      <c r="F6686" s="80"/>
      <c r="G6686" s="162"/>
      <c r="H6686" s="64">
        <f>SUM(H6684:H6685)</f>
        <v>1320000</v>
      </c>
    </row>
    <row r="6687" spans="3:11">
      <c r="C6687" s="72" t="s">
        <v>1217</v>
      </c>
      <c r="D6687" s="59" t="s">
        <v>1218</v>
      </c>
      <c r="E6687" s="73"/>
      <c r="F6687" s="73"/>
      <c r="G6687" s="73"/>
      <c r="H6687" s="73"/>
    </row>
    <row r="6688" spans="3:11">
      <c r="C6688" s="83" t="s">
        <v>1219</v>
      </c>
      <c r="D6688" s="489"/>
      <c r="E6688" s="489"/>
      <c r="F6688" s="489"/>
      <c r="G6688" s="162"/>
      <c r="H6688" s="303">
        <f>SUM(H6687:H6687)</f>
        <v>0</v>
      </c>
    </row>
    <row r="6689" spans="3:11">
      <c r="C6689" s="58" t="s">
        <v>1220</v>
      </c>
      <c r="D6689" s="69" t="s">
        <v>1221</v>
      </c>
      <c r="E6689" s="70"/>
      <c r="F6689" s="70"/>
      <c r="G6689" s="71"/>
      <c r="H6689" s="304">
        <f>H6688+H6686+H6683</f>
        <v>1417450</v>
      </c>
      <c r="I6689" s="319"/>
    </row>
    <row r="6690" spans="3:11">
      <c r="C6690" s="58" t="s">
        <v>1222</v>
      </c>
      <c r="D6690" s="69" t="s">
        <v>1325</v>
      </c>
      <c r="E6690" s="70"/>
      <c r="F6690" s="71"/>
      <c r="G6690" s="95">
        <f>$M$9</f>
        <v>0.1</v>
      </c>
      <c r="H6690" s="64">
        <f>H6689*G6690</f>
        <v>141745</v>
      </c>
      <c r="I6690" s="319"/>
    </row>
    <row r="6691" spans="3:11">
      <c r="C6691" s="58" t="s">
        <v>1223</v>
      </c>
      <c r="D6691" s="69" t="s">
        <v>1224</v>
      </c>
      <c r="E6691" s="70"/>
      <c r="F6691" s="70"/>
      <c r="G6691" s="71"/>
      <c r="H6691" s="305">
        <f>SUM(H6689:H6690)</f>
        <v>1559195</v>
      </c>
      <c r="I6691" s="319"/>
    </row>
    <row r="6693" spans="3:11">
      <c r="C6693" s="53" t="s">
        <v>7223</v>
      </c>
      <c r="D6693" s="366" t="s">
        <v>7224</v>
      </c>
      <c r="E6693" s="315"/>
      <c r="F6693" s="315"/>
      <c r="G6693" s="315"/>
      <c r="H6693" s="315"/>
      <c r="I6693" s="56">
        <f>ROUNDDOWN(H6708,-2)</f>
        <v>1740600</v>
      </c>
      <c r="J6693" s="159"/>
      <c r="K6693" s="325"/>
    </row>
    <row r="6694" spans="3:11" ht="27.6">
      <c r="C6694" s="300" t="s">
        <v>1197</v>
      </c>
      <c r="D6694" s="300" t="s">
        <v>1198</v>
      </c>
      <c r="E6694" s="300" t="s">
        <v>1199</v>
      </c>
      <c r="F6694" s="300" t="s">
        <v>1200</v>
      </c>
      <c r="G6694" s="300" t="s">
        <v>1201</v>
      </c>
      <c r="H6694" s="300" t="s">
        <v>1202</v>
      </c>
    </row>
    <row r="6695" spans="3:11">
      <c r="C6695" s="72" t="s">
        <v>1203</v>
      </c>
      <c r="D6695" s="59" t="s">
        <v>1204</v>
      </c>
      <c r="E6695" s="73"/>
      <c r="F6695" s="73"/>
      <c r="G6695" s="73"/>
      <c r="H6695" s="73"/>
    </row>
    <row r="6696" spans="3:11">
      <c r="C6696" s="301">
        <v>1</v>
      </c>
      <c r="D6696" s="59" t="s">
        <v>5</v>
      </c>
      <c r="E6696" s="302" t="s">
        <v>6</v>
      </c>
      <c r="F6696" s="74">
        <v>0.255</v>
      </c>
      <c r="G6696" s="64">
        <f>VLOOKUP(D6696,upahbahan,3,FALSE)</f>
        <v>100000</v>
      </c>
      <c r="H6696" s="64">
        <f t="shared" ref="H6696:H6699" si="692">F6696*G6696</f>
        <v>25500</v>
      </c>
    </row>
    <row r="6697" spans="3:11">
      <c r="C6697" s="301">
        <v>2</v>
      </c>
      <c r="D6697" s="59" t="s">
        <v>17</v>
      </c>
      <c r="E6697" s="302" t="s">
        <v>6</v>
      </c>
      <c r="F6697" s="74">
        <v>0.42499999999999999</v>
      </c>
      <c r="G6697" s="64">
        <f>VLOOKUP(D6697,upahbahan,3,FALSE)</f>
        <v>145000</v>
      </c>
      <c r="H6697" s="64">
        <f t="shared" si="692"/>
        <v>61625</v>
      </c>
    </row>
    <row r="6698" spans="3:11">
      <c r="C6698" s="301">
        <v>3</v>
      </c>
      <c r="D6698" s="59" t="s">
        <v>1314</v>
      </c>
      <c r="E6698" s="302" t="s">
        <v>6</v>
      </c>
      <c r="F6698" s="74">
        <v>4.2999999999999997E-2</v>
      </c>
      <c r="G6698" s="64">
        <f>VLOOKUP(D6698,upahbahan,3,FALSE)</f>
        <v>175000</v>
      </c>
      <c r="H6698" s="64">
        <f t="shared" si="692"/>
        <v>7524.9999999999991</v>
      </c>
    </row>
    <row r="6699" spans="3:11">
      <c r="C6699" s="301">
        <v>4</v>
      </c>
      <c r="D6699" s="59" t="s">
        <v>19</v>
      </c>
      <c r="E6699" s="302" t="s">
        <v>6</v>
      </c>
      <c r="F6699" s="74">
        <v>1.4E-2</v>
      </c>
      <c r="G6699" s="64">
        <f>VLOOKUP(D6699,upahbahan,3,FALSE)</f>
        <v>200000</v>
      </c>
      <c r="H6699" s="64">
        <f t="shared" si="692"/>
        <v>2800</v>
      </c>
    </row>
    <row r="6700" spans="3:11">
      <c r="C6700" s="83" t="s">
        <v>1210</v>
      </c>
      <c r="D6700" s="80"/>
      <c r="E6700" s="80"/>
      <c r="F6700" s="187"/>
      <c r="G6700" s="218"/>
      <c r="H6700" s="64">
        <f>SUM(H6696:H6699)</f>
        <v>97450</v>
      </c>
      <c r="I6700" s="219"/>
    </row>
    <row r="6701" spans="3:11">
      <c r="C6701" s="72" t="s">
        <v>1211</v>
      </c>
      <c r="D6701" s="59" t="s">
        <v>1212</v>
      </c>
      <c r="E6701" s="73"/>
      <c r="F6701" s="205"/>
      <c r="G6701" s="73"/>
      <c r="H6701" s="73"/>
    </row>
    <row r="6702" spans="3:11">
      <c r="C6702" s="72">
        <v>1</v>
      </c>
      <c r="D6702" s="59" t="s">
        <v>7225</v>
      </c>
      <c r="E6702" s="170" t="s">
        <v>236</v>
      </c>
      <c r="F6702" s="171">
        <v>1.1000000000000001</v>
      </c>
      <c r="G6702" s="64">
        <f>VLOOKUP(D6702,upahbahan,3,FALSE)</f>
        <v>1350000</v>
      </c>
      <c r="H6702" s="64">
        <f t="shared" ref="H6702" si="693">F6702*G6702</f>
        <v>1485000.0000000002</v>
      </c>
    </row>
    <row r="6703" spans="3:11">
      <c r="C6703" s="83" t="s">
        <v>1216</v>
      </c>
      <c r="D6703" s="80"/>
      <c r="E6703" s="80" t="s">
        <v>6958</v>
      </c>
      <c r="F6703" s="80"/>
      <c r="G6703" s="162"/>
      <c r="H6703" s="64">
        <f>SUM(H6701:H6702)</f>
        <v>1485000.0000000002</v>
      </c>
    </row>
    <row r="6704" spans="3:11">
      <c r="C6704" s="72" t="s">
        <v>1217</v>
      </c>
      <c r="D6704" s="59" t="s">
        <v>1218</v>
      </c>
      <c r="E6704" s="73"/>
      <c r="F6704" s="73"/>
      <c r="G6704" s="73"/>
      <c r="H6704" s="73"/>
    </row>
    <row r="6705" spans="3:11">
      <c r="C6705" s="83" t="s">
        <v>1219</v>
      </c>
      <c r="D6705" s="489"/>
      <c r="E6705" s="489"/>
      <c r="F6705" s="489"/>
      <c r="G6705" s="162"/>
      <c r="H6705" s="303">
        <f>SUM(H6704:H6704)</f>
        <v>0</v>
      </c>
    </row>
    <row r="6706" spans="3:11">
      <c r="C6706" s="58" t="s">
        <v>1220</v>
      </c>
      <c r="D6706" s="69" t="s">
        <v>1221</v>
      </c>
      <c r="E6706" s="70"/>
      <c r="F6706" s="70"/>
      <c r="G6706" s="71"/>
      <c r="H6706" s="304">
        <f>H6705+H6703+H6700</f>
        <v>1582450.0000000002</v>
      </c>
      <c r="I6706" s="319"/>
    </row>
    <row r="6707" spans="3:11">
      <c r="C6707" s="58" t="s">
        <v>1222</v>
      </c>
      <c r="D6707" s="69" t="s">
        <v>1325</v>
      </c>
      <c r="E6707" s="70"/>
      <c r="F6707" s="71"/>
      <c r="G6707" s="95">
        <f>$M$9</f>
        <v>0.1</v>
      </c>
      <c r="H6707" s="64">
        <f>H6706*G6707</f>
        <v>158245.00000000003</v>
      </c>
      <c r="I6707" s="319"/>
    </row>
    <row r="6708" spans="3:11">
      <c r="C6708" s="58" t="s">
        <v>1223</v>
      </c>
      <c r="D6708" s="69" t="s">
        <v>1224</v>
      </c>
      <c r="E6708" s="70"/>
      <c r="F6708" s="70"/>
      <c r="G6708" s="71"/>
      <c r="H6708" s="305">
        <f>SUM(H6706:H6707)</f>
        <v>1740695.0000000002</v>
      </c>
      <c r="I6708" s="319"/>
    </row>
    <row r="6711" spans="3:11">
      <c r="C6711" s="53" t="s">
        <v>7226</v>
      </c>
      <c r="D6711" s="366" t="s">
        <v>7227</v>
      </c>
      <c r="E6711" s="315"/>
      <c r="F6711" s="315"/>
      <c r="G6711" s="315"/>
      <c r="H6711" s="315"/>
      <c r="I6711" s="56">
        <f>ROUNDDOWN(H6726,-2)</f>
        <v>1922100</v>
      </c>
      <c r="J6711" s="159"/>
      <c r="K6711" s="325"/>
    </row>
    <row r="6712" spans="3:11" ht="27.6">
      <c r="C6712" s="300" t="s">
        <v>1197</v>
      </c>
      <c r="D6712" s="300" t="s">
        <v>1198</v>
      </c>
      <c r="E6712" s="300" t="s">
        <v>1199</v>
      </c>
      <c r="F6712" s="300" t="s">
        <v>1200</v>
      </c>
      <c r="G6712" s="300" t="s">
        <v>1201</v>
      </c>
      <c r="H6712" s="300" t="s">
        <v>1202</v>
      </c>
    </row>
    <row r="6713" spans="3:11">
      <c r="C6713" s="72" t="s">
        <v>1203</v>
      </c>
      <c r="D6713" s="59" t="s">
        <v>1204</v>
      </c>
      <c r="E6713" s="73"/>
      <c r="F6713" s="73"/>
      <c r="G6713" s="73"/>
      <c r="H6713" s="73"/>
    </row>
    <row r="6714" spans="3:11">
      <c r="C6714" s="301">
        <v>1</v>
      </c>
      <c r="D6714" s="59" t="s">
        <v>5</v>
      </c>
      <c r="E6714" s="302" t="s">
        <v>6</v>
      </c>
      <c r="F6714" s="74">
        <v>0.255</v>
      </c>
      <c r="G6714" s="64">
        <f>VLOOKUP(D6714,upahbahan,3,FALSE)</f>
        <v>100000</v>
      </c>
      <c r="H6714" s="64">
        <f t="shared" ref="H6714:H6717" si="694">F6714*G6714</f>
        <v>25500</v>
      </c>
    </row>
    <row r="6715" spans="3:11">
      <c r="C6715" s="301">
        <v>2</v>
      </c>
      <c r="D6715" s="59" t="s">
        <v>17</v>
      </c>
      <c r="E6715" s="302" t="s">
        <v>6</v>
      </c>
      <c r="F6715" s="74">
        <v>0.42499999999999999</v>
      </c>
      <c r="G6715" s="64">
        <f>VLOOKUP(D6715,upahbahan,3,FALSE)</f>
        <v>145000</v>
      </c>
      <c r="H6715" s="64">
        <f t="shared" si="694"/>
        <v>61625</v>
      </c>
    </row>
    <row r="6716" spans="3:11">
      <c r="C6716" s="301">
        <v>3</v>
      </c>
      <c r="D6716" s="59" t="s">
        <v>1314</v>
      </c>
      <c r="E6716" s="302" t="s">
        <v>6</v>
      </c>
      <c r="F6716" s="74">
        <v>4.2999999999999997E-2</v>
      </c>
      <c r="G6716" s="64">
        <f>VLOOKUP(D6716,upahbahan,3,FALSE)</f>
        <v>175000</v>
      </c>
      <c r="H6716" s="64">
        <f t="shared" si="694"/>
        <v>7524.9999999999991</v>
      </c>
    </row>
    <row r="6717" spans="3:11">
      <c r="C6717" s="301">
        <v>4</v>
      </c>
      <c r="D6717" s="59" t="s">
        <v>19</v>
      </c>
      <c r="E6717" s="302" t="s">
        <v>6</v>
      </c>
      <c r="F6717" s="74">
        <v>1.4E-2</v>
      </c>
      <c r="G6717" s="64">
        <f>VLOOKUP(D6717,upahbahan,3,FALSE)</f>
        <v>200000</v>
      </c>
      <c r="H6717" s="64">
        <f t="shared" si="694"/>
        <v>2800</v>
      </c>
    </row>
    <row r="6718" spans="3:11">
      <c r="C6718" s="83" t="s">
        <v>1210</v>
      </c>
      <c r="D6718" s="80"/>
      <c r="E6718" s="80"/>
      <c r="F6718" s="187"/>
      <c r="G6718" s="218"/>
      <c r="H6718" s="64">
        <f>SUM(H6714:H6717)</f>
        <v>97450</v>
      </c>
      <c r="I6718" s="219"/>
    </row>
    <row r="6719" spans="3:11">
      <c r="C6719" s="72" t="s">
        <v>1211</v>
      </c>
      <c r="D6719" s="59" t="s">
        <v>1212</v>
      </c>
      <c r="E6719" s="73"/>
      <c r="F6719" s="205"/>
      <c r="G6719" s="73"/>
      <c r="H6719" s="73"/>
    </row>
    <row r="6720" spans="3:11">
      <c r="C6720" s="72">
        <v>1</v>
      </c>
      <c r="D6720" s="59" t="s">
        <v>7228</v>
      </c>
      <c r="E6720" s="170" t="s">
        <v>236</v>
      </c>
      <c r="F6720" s="171">
        <v>1.1000000000000001</v>
      </c>
      <c r="G6720" s="64">
        <f>VLOOKUP(D6720,upahbahan,3,FALSE)</f>
        <v>1500000</v>
      </c>
      <c r="H6720" s="64">
        <f t="shared" ref="H6720" si="695">F6720*G6720</f>
        <v>1650000.0000000002</v>
      </c>
    </row>
    <row r="6721" spans="3:11">
      <c r="C6721" s="83" t="s">
        <v>1216</v>
      </c>
      <c r="D6721" s="80"/>
      <c r="E6721" s="80" t="s">
        <v>6958</v>
      </c>
      <c r="F6721" s="80"/>
      <c r="G6721" s="162"/>
      <c r="H6721" s="64">
        <f>SUM(H6719:H6720)</f>
        <v>1650000.0000000002</v>
      </c>
    </row>
    <row r="6722" spans="3:11">
      <c r="C6722" s="72" t="s">
        <v>1217</v>
      </c>
      <c r="D6722" s="59" t="s">
        <v>1218</v>
      </c>
      <c r="E6722" s="73"/>
      <c r="F6722" s="73"/>
      <c r="G6722" s="73"/>
      <c r="H6722" s="73"/>
    </row>
    <row r="6723" spans="3:11">
      <c r="C6723" s="83" t="s">
        <v>1219</v>
      </c>
      <c r="D6723" s="489"/>
      <c r="E6723" s="489"/>
      <c r="F6723" s="489"/>
      <c r="G6723" s="162"/>
      <c r="H6723" s="303">
        <f>SUM(H6722:H6722)</f>
        <v>0</v>
      </c>
    </row>
    <row r="6724" spans="3:11">
      <c r="C6724" s="58" t="s">
        <v>1220</v>
      </c>
      <c r="D6724" s="69" t="s">
        <v>1221</v>
      </c>
      <c r="E6724" s="70"/>
      <c r="F6724" s="70"/>
      <c r="G6724" s="71"/>
      <c r="H6724" s="304">
        <f>H6723+H6721+H6718</f>
        <v>1747450.0000000002</v>
      </c>
      <c r="I6724" s="319"/>
    </row>
    <row r="6725" spans="3:11">
      <c r="C6725" s="58" t="s">
        <v>1222</v>
      </c>
      <c r="D6725" s="69" t="s">
        <v>1325</v>
      </c>
      <c r="E6725" s="70"/>
      <c r="F6725" s="71"/>
      <c r="G6725" s="95">
        <f>$M$9</f>
        <v>0.1</v>
      </c>
      <c r="H6725" s="64">
        <f>H6724*G6725</f>
        <v>174745.00000000003</v>
      </c>
      <c r="I6725" s="319"/>
    </row>
    <row r="6726" spans="3:11">
      <c r="C6726" s="58" t="s">
        <v>1223</v>
      </c>
      <c r="D6726" s="69" t="s">
        <v>1224</v>
      </c>
      <c r="E6726" s="70"/>
      <c r="F6726" s="70"/>
      <c r="G6726" s="71"/>
      <c r="H6726" s="305">
        <f>SUM(H6724:H6725)</f>
        <v>1922195.0000000002</v>
      </c>
      <c r="I6726" s="319"/>
    </row>
    <row r="6728" spans="3:11">
      <c r="C6728" s="53" t="s">
        <v>7229</v>
      </c>
      <c r="D6728" s="366" t="s">
        <v>7232</v>
      </c>
      <c r="E6728" s="315"/>
      <c r="F6728" s="315"/>
      <c r="G6728" s="315"/>
      <c r="H6728" s="315"/>
      <c r="I6728" s="56">
        <f>ROUNDDOWN(H6743,-2)</f>
        <v>2035500</v>
      </c>
      <c r="J6728" s="159"/>
      <c r="K6728" s="325"/>
    </row>
    <row r="6729" spans="3:11" ht="27.6">
      <c r="C6729" s="300" t="s">
        <v>1197</v>
      </c>
      <c r="D6729" s="300" t="s">
        <v>1198</v>
      </c>
      <c r="E6729" s="300" t="s">
        <v>1199</v>
      </c>
      <c r="F6729" s="300" t="s">
        <v>1200</v>
      </c>
      <c r="G6729" s="300" t="s">
        <v>1201</v>
      </c>
      <c r="H6729" s="300" t="s">
        <v>1202</v>
      </c>
    </row>
    <row r="6730" spans="3:11">
      <c r="C6730" s="72" t="s">
        <v>1203</v>
      </c>
      <c r="D6730" s="59" t="s">
        <v>1204</v>
      </c>
      <c r="E6730" s="73"/>
      <c r="F6730" s="73"/>
      <c r="G6730" s="73"/>
      <c r="H6730" s="73"/>
    </row>
    <row r="6731" spans="3:11">
      <c r="C6731" s="301">
        <v>1</v>
      </c>
      <c r="D6731" s="59" t="s">
        <v>5</v>
      </c>
      <c r="E6731" s="302" t="s">
        <v>6</v>
      </c>
      <c r="F6731" s="74">
        <v>0.76</v>
      </c>
      <c r="G6731" s="64">
        <f>VLOOKUP(D6731,upahbahan,3,FALSE)</f>
        <v>100000</v>
      </c>
      <c r="H6731" s="64">
        <f t="shared" ref="H6731:H6734" si="696">F6731*G6731</f>
        <v>76000</v>
      </c>
    </row>
    <row r="6732" spans="3:11">
      <c r="C6732" s="301">
        <v>2</v>
      </c>
      <c r="D6732" s="59" t="s">
        <v>17</v>
      </c>
      <c r="E6732" s="302" t="s">
        <v>6</v>
      </c>
      <c r="F6732" s="74">
        <v>1.268</v>
      </c>
      <c r="G6732" s="64">
        <f>VLOOKUP(D6732,upahbahan,3,FALSE)</f>
        <v>145000</v>
      </c>
      <c r="H6732" s="64">
        <f t="shared" si="696"/>
        <v>183860</v>
      </c>
    </row>
    <row r="6733" spans="3:11">
      <c r="C6733" s="301">
        <v>3</v>
      </c>
      <c r="D6733" s="59" t="s">
        <v>1314</v>
      </c>
      <c r="E6733" s="302" t="s">
        <v>6</v>
      </c>
      <c r="F6733" s="74">
        <v>0.127</v>
      </c>
      <c r="G6733" s="64">
        <f>VLOOKUP(D6733,upahbahan,3,FALSE)</f>
        <v>175000</v>
      </c>
      <c r="H6733" s="64">
        <f t="shared" si="696"/>
        <v>22225</v>
      </c>
    </row>
    <row r="6734" spans="3:11">
      <c r="C6734" s="301">
        <v>4</v>
      </c>
      <c r="D6734" s="59" t="s">
        <v>19</v>
      </c>
      <c r="E6734" s="302" t="s">
        <v>6</v>
      </c>
      <c r="F6734" s="74">
        <v>4.2000000000000003E-2</v>
      </c>
      <c r="G6734" s="64">
        <f>VLOOKUP(D6734,upahbahan,3,FALSE)</f>
        <v>200000</v>
      </c>
      <c r="H6734" s="64">
        <f t="shared" si="696"/>
        <v>8400</v>
      </c>
    </row>
    <row r="6735" spans="3:11">
      <c r="C6735" s="83" t="s">
        <v>1210</v>
      </c>
      <c r="D6735" s="80"/>
      <c r="E6735" s="80"/>
      <c r="F6735" s="187"/>
      <c r="G6735" s="218"/>
      <c r="H6735" s="64">
        <f>SUM(H6731:H6734)</f>
        <v>290485</v>
      </c>
      <c r="I6735" s="219"/>
    </row>
    <row r="6736" spans="3:11">
      <c r="C6736" s="72" t="s">
        <v>1211</v>
      </c>
      <c r="D6736" s="59" t="s">
        <v>1212</v>
      </c>
      <c r="E6736" s="73"/>
      <c r="F6736" s="205"/>
      <c r="G6736" s="73"/>
      <c r="H6736" s="73"/>
    </row>
    <row r="6737" spans="3:11">
      <c r="C6737" s="72">
        <v>1</v>
      </c>
      <c r="D6737" s="59" t="s">
        <v>7233</v>
      </c>
      <c r="E6737" s="170" t="s">
        <v>236</v>
      </c>
      <c r="F6737" s="171">
        <v>1.2</v>
      </c>
      <c r="G6737" s="64">
        <f>VLOOKUP(D6737,upahbahan,3,FALSE)</f>
        <v>1300000</v>
      </c>
      <c r="H6737" s="64">
        <f t="shared" ref="H6737" si="697">F6737*G6737</f>
        <v>1560000</v>
      </c>
    </row>
    <row r="6738" spans="3:11">
      <c r="C6738" s="83" t="s">
        <v>1216</v>
      </c>
      <c r="D6738" s="80"/>
      <c r="E6738" s="80" t="s">
        <v>6958</v>
      </c>
      <c r="F6738" s="80"/>
      <c r="G6738" s="162"/>
      <c r="H6738" s="64">
        <f>SUM(H6736:H6737)</f>
        <v>1560000</v>
      </c>
    </row>
    <row r="6739" spans="3:11">
      <c r="C6739" s="72" t="s">
        <v>1217</v>
      </c>
      <c r="D6739" s="59" t="s">
        <v>1218</v>
      </c>
      <c r="E6739" s="73"/>
      <c r="F6739" s="73"/>
      <c r="G6739" s="73"/>
      <c r="H6739" s="73"/>
    </row>
    <row r="6740" spans="3:11">
      <c r="C6740" s="83" t="s">
        <v>1219</v>
      </c>
      <c r="D6740" s="489"/>
      <c r="E6740" s="489"/>
      <c r="F6740" s="489"/>
      <c r="G6740" s="162"/>
      <c r="H6740" s="303">
        <f>SUM(H6739:H6739)</f>
        <v>0</v>
      </c>
    </row>
    <row r="6741" spans="3:11">
      <c r="C6741" s="58" t="s">
        <v>1220</v>
      </c>
      <c r="D6741" s="69" t="s">
        <v>1221</v>
      </c>
      <c r="E6741" s="70"/>
      <c r="F6741" s="70"/>
      <c r="G6741" s="71"/>
      <c r="H6741" s="304">
        <f>H6740+H6738+H6735</f>
        <v>1850485</v>
      </c>
      <c r="I6741" s="319"/>
    </row>
    <row r="6742" spans="3:11">
      <c r="C6742" s="58" t="s">
        <v>1222</v>
      </c>
      <c r="D6742" s="69" t="s">
        <v>1325</v>
      </c>
      <c r="E6742" s="70"/>
      <c r="F6742" s="71"/>
      <c r="G6742" s="95">
        <f>$M$9</f>
        <v>0.1</v>
      </c>
      <c r="H6742" s="64">
        <f>H6741*G6742</f>
        <v>185048.5</v>
      </c>
      <c r="I6742" s="319"/>
    </row>
    <row r="6743" spans="3:11">
      <c r="C6743" s="58" t="s">
        <v>1223</v>
      </c>
      <c r="D6743" s="69" t="s">
        <v>1224</v>
      </c>
      <c r="E6743" s="70"/>
      <c r="F6743" s="70"/>
      <c r="G6743" s="71"/>
      <c r="H6743" s="305">
        <f>SUM(H6741:H6742)</f>
        <v>2035533.5</v>
      </c>
      <c r="I6743" s="319"/>
    </row>
    <row r="6745" spans="3:11">
      <c r="C6745" s="53" t="s">
        <v>7230</v>
      </c>
      <c r="D6745" s="366" t="s">
        <v>7234</v>
      </c>
      <c r="E6745" s="315"/>
      <c r="F6745" s="315"/>
      <c r="G6745" s="315"/>
      <c r="H6745" s="315"/>
      <c r="I6745" s="56">
        <f>ROUNDDOWN(H6760,-2)</f>
        <v>2563500</v>
      </c>
      <c r="J6745" s="159"/>
      <c r="K6745" s="325"/>
    </row>
    <row r="6746" spans="3:11" ht="27.6">
      <c r="C6746" s="300" t="s">
        <v>1197</v>
      </c>
      <c r="D6746" s="300" t="s">
        <v>1198</v>
      </c>
      <c r="E6746" s="300" t="s">
        <v>1199</v>
      </c>
      <c r="F6746" s="300" t="s">
        <v>1200</v>
      </c>
      <c r="G6746" s="300" t="s">
        <v>1201</v>
      </c>
      <c r="H6746" s="300" t="s">
        <v>1202</v>
      </c>
    </row>
    <row r="6747" spans="3:11">
      <c r="C6747" s="72" t="s">
        <v>1203</v>
      </c>
      <c r="D6747" s="59" t="s">
        <v>1204</v>
      </c>
      <c r="E6747" s="73"/>
      <c r="F6747" s="73"/>
      <c r="G6747" s="73"/>
      <c r="H6747" s="73"/>
    </row>
    <row r="6748" spans="3:11">
      <c r="C6748" s="301">
        <v>1</v>
      </c>
      <c r="D6748" s="59" t="s">
        <v>5</v>
      </c>
      <c r="E6748" s="302" t="s">
        <v>6</v>
      </c>
      <c r="F6748" s="74">
        <v>0.76</v>
      </c>
      <c r="G6748" s="64">
        <f>VLOOKUP(D6748,upahbahan,3,FALSE)</f>
        <v>100000</v>
      </c>
      <c r="H6748" s="64">
        <f t="shared" ref="H6748:H6751" si="698">F6748*G6748</f>
        <v>76000</v>
      </c>
    </row>
    <row r="6749" spans="3:11">
      <c r="C6749" s="301">
        <v>2</v>
      </c>
      <c r="D6749" s="59" t="s">
        <v>17</v>
      </c>
      <c r="E6749" s="302" t="s">
        <v>6</v>
      </c>
      <c r="F6749" s="74">
        <v>1.268</v>
      </c>
      <c r="G6749" s="64">
        <f>VLOOKUP(D6749,upahbahan,3,FALSE)</f>
        <v>145000</v>
      </c>
      <c r="H6749" s="64">
        <f t="shared" si="698"/>
        <v>183860</v>
      </c>
    </row>
    <row r="6750" spans="3:11">
      <c r="C6750" s="301">
        <v>3</v>
      </c>
      <c r="D6750" s="59" t="s">
        <v>1314</v>
      </c>
      <c r="E6750" s="302" t="s">
        <v>6</v>
      </c>
      <c r="F6750" s="74">
        <v>0.127</v>
      </c>
      <c r="G6750" s="64">
        <f>VLOOKUP(D6750,upahbahan,3,FALSE)</f>
        <v>175000</v>
      </c>
      <c r="H6750" s="64">
        <f t="shared" si="698"/>
        <v>22225</v>
      </c>
    </row>
    <row r="6751" spans="3:11">
      <c r="C6751" s="301">
        <v>4</v>
      </c>
      <c r="D6751" s="59" t="s">
        <v>19</v>
      </c>
      <c r="E6751" s="302" t="s">
        <v>6</v>
      </c>
      <c r="F6751" s="74">
        <v>4.2000000000000003E-2</v>
      </c>
      <c r="G6751" s="64">
        <f>VLOOKUP(D6751,upahbahan,3,FALSE)</f>
        <v>200000</v>
      </c>
      <c r="H6751" s="64">
        <f t="shared" si="698"/>
        <v>8400</v>
      </c>
    </row>
    <row r="6752" spans="3:11">
      <c r="C6752" s="83" t="s">
        <v>1210</v>
      </c>
      <c r="D6752" s="80"/>
      <c r="E6752" s="80"/>
      <c r="F6752" s="187"/>
      <c r="G6752" s="218"/>
      <c r="H6752" s="64">
        <f>SUM(H6748:H6751)</f>
        <v>290485</v>
      </c>
      <c r="I6752" s="219"/>
    </row>
    <row r="6753" spans="3:11">
      <c r="C6753" s="72" t="s">
        <v>1211</v>
      </c>
      <c r="D6753" s="59" t="s">
        <v>1212</v>
      </c>
      <c r="E6753" s="73"/>
      <c r="F6753" s="205"/>
      <c r="G6753" s="73"/>
      <c r="H6753" s="73"/>
    </row>
    <row r="6754" spans="3:11">
      <c r="C6754" s="72">
        <v>1</v>
      </c>
      <c r="D6754" s="59" t="s">
        <v>7235</v>
      </c>
      <c r="E6754" s="170" t="s">
        <v>236</v>
      </c>
      <c r="F6754" s="171">
        <v>1.2</v>
      </c>
      <c r="G6754" s="64">
        <f>VLOOKUP(D6754,upahbahan,3,FALSE)</f>
        <v>1700000</v>
      </c>
      <c r="H6754" s="64">
        <f t="shared" ref="H6754" si="699">F6754*G6754</f>
        <v>2040000</v>
      </c>
    </row>
    <row r="6755" spans="3:11">
      <c r="C6755" s="83" t="s">
        <v>1216</v>
      </c>
      <c r="D6755" s="80"/>
      <c r="E6755" s="80" t="s">
        <v>6958</v>
      </c>
      <c r="F6755" s="80"/>
      <c r="G6755" s="162"/>
      <c r="H6755" s="64">
        <f>SUM(H6753:H6754)</f>
        <v>2040000</v>
      </c>
    </row>
    <row r="6756" spans="3:11">
      <c r="C6756" s="72" t="s">
        <v>1217</v>
      </c>
      <c r="D6756" s="59" t="s">
        <v>1218</v>
      </c>
      <c r="E6756" s="73"/>
      <c r="F6756" s="73"/>
      <c r="G6756" s="73"/>
      <c r="H6756" s="73"/>
    </row>
    <row r="6757" spans="3:11">
      <c r="C6757" s="83" t="s">
        <v>1219</v>
      </c>
      <c r="D6757" s="489"/>
      <c r="E6757" s="489"/>
      <c r="F6757" s="489"/>
      <c r="G6757" s="162"/>
      <c r="H6757" s="303">
        <f>SUM(H6756:H6756)</f>
        <v>0</v>
      </c>
    </row>
    <row r="6758" spans="3:11">
      <c r="C6758" s="58" t="s">
        <v>1220</v>
      </c>
      <c r="D6758" s="69" t="s">
        <v>1221</v>
      </c>
      <c r="E6758" s="70"/>
      <c r="F6758" s="70"/>
      <c r="G6758" s="71"/>
      <c r="H6758" s="304">
        <f>H6757+H6755+H6752</f>
        <v>2330485</v>
      </c>
      <c r="I6758" s="319"/>
    </row>
    <row r="6759" spans="3:11">
      <c r="C6759" s="58" t="s">
        <v>1222</v>
      </c>
      <c r="D6759" s="69" t="s">
        <v>1325</v>
      </c>
      <c r="E6759" s="70"/>
      <c r="F6759" s="71"/>
      <c r="G6759" s="95">
        <f>$M$9</f>
        <v>0.1</v>
      </c>
      <c r="H6759" s="64">
        <f>H6758*G6759</f>
        <v>233048.5</v>
      </c>
      <c r="I6759" s="319"/>
    </row>
    <row r="6760" spans="3:11">
      <c r="C6760" s="58" t="s">
        <v>1223</v>
      </c>
      <c r="D6760" s="69" t="s">
        <v>1224</v>
      </c>
      <c r="E6760" s="70"/>
      <c r="F6760" s="70"/>
      <c r="G6760" s="71"/>
      <c r="H6760" s="305">
        <f>SUM(H6758:H6759)</f>
        <v>2563533.5</v>
      </c>
      <c r="I6760" s="319"/>
    </row>
    <row r="6762" spans="3:11">
      <c r="C6762" s="53" t="s">
        <v>7231</v>
      </c>
      <c r="D6762" s="366" t="s">
        <v>7236</v>
      </c>
      <c r="E6762" s="315"/>
      <c r="F6762" s="315"/>
      <c r="G6762" s="315"/>
      <c r="H6762" s="315"/>
      <c r="I6762" s="56">
        <f>ROUNDDOWN(H6777,-2)</f>
        <v>1987300</v>
      </c>
      <c r="J6762" s="159"/>
      <c r="K6762" s="325"/>
    </row>
    <row r="6763" spans="3:11" ht="27.6">
      <c r="C6763" s="300" t="s">
        <v>1197</v>
      </c>
      <c r="D6763" s="300" t="s">
        <v>1198</v>
      </c>
      <c r="E6763" s="300" t="s">
        <v>1199</v>
      </c>
      <c r="F6763" s="300" t="s">
        <v>1200</v>
      </c>
      <c r="G6763" s="300" t="s">
        <v>1201</v>
      </c>
      <c r="H6763" s="300" t="s">
        <v>1202</v>
      </c>
    </row>
    <row r="6764" spans="3:11">
      <c r="C6764" s="72" t="s">
        <v>1203</v>
      </c>
      <c r="D6764" s="59" t="s">
        <v>1204</v>
      </c>
      <c r="E6764" s="73"/>
      <c r="F6764" s="73"/>
      <c r="G6764" s="73"/>
      <c r="H6764" s="73"/>
    </row>
    <row r="6765" spans="3:11">
      <c r="C6765" s="301">
        <v>1</v>
      </c>
      <c r="D6765" s="59" t="s">
        <v>5</v>
      </c>
      <c r="E6765" s="302" t="s">
        <v>6</v>
      </c>
      <c r="F6765" s="74">
        <v>2.2759999999999998</v>
      </c>
      <c r="G6765" s="64">
        <f>VLOOKUP(D6765,upahbahan,3,FALSE)</f>
        <v>100000</v>
      </c>
      <c r="H6765" s="64">
        <f t="shared" ref="H6765:H6768" si="700">F6765*G6765</f>
        <v>227599.99999999997</v>
      </c>
    </row>
    <row r="6766" spans="3:11">
      <c r="C6766" s="301">
        <v>2</v>
      </c>
      <c r="D6766" s="59" t="s">
        <v>17</v>
      </c>
      <c r="E6766" s="302" t="s">
        <v>6</v>
      </c>
      <c r="F6766" s="74">
        <v>3.8010000000000002</v>
      </c>
      <c r="G6766" s="64">
        <f>VLOOKUP(D6766,upahbahan,3,FALSE)</f>
        <v>145000</v>
      </c>
      <c r="H6766" s="64">
        <f t="shared" si="700"/>
        <v>551145</v>
      </c>
    </row>
    <row r="6767" spans="3:11">
      <c r="C6767" s="301">
        <v>3</v>
      </c>
      <c r="D6767" s="59" t="s">
        <v>1314</v>
      </c>
      <c r="E6767" s="302" t="s">
        <v>6</v>
      </c>
      <c r="F6767" s="74">
        <v>0.38</v>
      </c>
      <c r="G6767" s="64">
        <f>VLOOKUP(D6767,upahbahan,3,FALSE)</f>
        <v>175000</v>
      </c>
      <c r="H6767" s="64">
        <f t="shared" si="700"/>
        <v>66500</v>
      </c>
    </row>
    <row r="6768" spans="3:11">
      <c r="C6768" s="301">
        <v>4</v>
      </c>
      <c r="D6768" s="59" t="s">
        <v>19</v>
      </c>
      <c r="E6768" s="302" t="s">
        <v>6</v>
      </c>
      <c r="F6768" s="74">
        <v>0.127</v>
      </c>
      <c r="G6768" s="64">
        <f>VLOOKUP(D6768,upahbahan,3,FALSE)</f>
        <v>200000</v>
      </c>
      <c r="H6768" s="64">
        <f t="shared" si="700"/>
        <v>25400</v>
      </c>
    </row>
    <row r="6769" spans="3:11">
      <c r="C6769" s="83" t="s">
        <v>1210</v>
      </c>
      <c r="D6769" s="80"/>
      <c r="E6769" s="80"/>
      <c r="F6769" s="187"/>
      <c r="G6769" s="218"/>
      <c r="H6769" s="64">
        <f>SUM(H6765:H6768)</f>
        <v>870645</v>
      </c>
      <c r="I6769" s="219"/>
    </row>
    <row r="6770" spans="3:11">
      <c r="C6770" s="72" t="s">
        <v>1211</v>
      </c>
      <c r="D6770" s="59" t="s">
        <v>1212</v>
      </c>
      <c r="E6770" s="73"/>
      <c r="F6770" s="205"/>
      <c r="G6770" s="73"/>
      <c r="H6770" s="73"/>
    </row>
    <row r="6771" spans="3:11">
      <c r="C6771" s="72">
        <v>1</v>
      </c>
      <c r="D6771" s="59" t="s">
        <v>7237</v>
      </c>
      <c r="E6771" s="170" t="s">
        <v>236</v>
      </c>
      <c r="F6771" s="171">
        <v>1.2</v>
      </c>
      <c r="G6771" s="64">
        <f>VLOOKUP(D6771,upahbahan,3,FALSE)</f>
        <v>780000</v>
      </c>
      <c r="H6771" s="64">
        <f t="shared" ref="H6771" si="701">F6771*G6771</f>
        <v>936000</v>
      </c>
    </row>
    <row r="6772" spans="3:11">
      <c r="C6772" s="83" t="s">
        <v>1216</v>
      </c>
      <c r="D6772" s="80"/>
      <c r="E6772" s="80" t="s">
        <v>6958</v>
      </c>
      <c r="F6772" s="80"/>
      <c r="G6772" s="162"/>
      <c r="H6772" s="64">
        <f>SUM(H6770:H6771)</f>
        <v>936000</v>
      </c>
    </row>
    <row r="6773" spans="3:11">
      <c r="C6773" s="72" t="s">
        <v>1217</v>
      </c>
      <c r="D6773" s="59" t="s">
        <v>1218</v>
      </c>
      <c r="E6773" s="73"/>
      <c r="F6773" s="73"/>
      <c r="G6773" s="73"/>
      <c r="H6773" s="73"/>
    </row>
    <row r="6774" spans="3:11">
      <c r="C6774" s="83" t="s">
        <v>1219</v>
      </c>
      <c r="D6774" s="489"/>
      <c r="E6774" s="489"/>
      <c r="F6774" s="489"/>
      <c r="G6774" s="162"/>
      <c r="H6774" s="303">
        <f>SUM(H6773:H6773)</f>
        <v>0</v>
      </c>
    </row>
    <row r="6775" spans="3:11">
      <c r="C6775" s="58" t="s">
        <v>1220</v>
      </c>
      <c r="D6775" s="69" t="s">
        <v>1221</v>
      </c>
      <c r="E6775" s="70"/>
      <c r="F6775" s="70"/>
      <c r="G6775" s="71"/>
      <c r="H6775" s="304">
        <f>H6774+H6772+H6769</f>
        <v>1806645</v>
      </c>
      <c r="I6775" s="319"/>
    </row>
    <row r="6776" spans="3:11">
      <c r="C6776" s="58" t="s">
        <v>1222</v>
      </c>
      <c r="D6776" s="69" t="s">
        <v>1325</v>
      </c>
      <c r="E6776" s="70"/>
      <c r="F6776" s="71"/>
      <c r="G6776" s="95">
        <f>$M$9</f>
        <v>0.1</v>
      </c>
      <c r="H6776" s="64">
        <f>H6775*G6776</f>
        <v>180664.5</v>
      </c>
      <c r="I6776" s="319"/>
    </row>
    <row r="6777" spans="3:11">
      <c r="C6777" s="58" t="s">
        <v>1223</v>
      </c>
      <c r="D6777" s="69" t="s">
        <v>1224</v>
      </c>
      <c r="E6777" s="70"/>
      <c r="F6777" s="70"/>
      <c r="G6777" s="71"/>
      <c r="H6777" s="305">
        <f>SUM(H6775:H6776)</f>
        <v>1987309.5</v>
      </c>
      <c r="I6777" s="319"/>
    </row>
    <row r="6779" spans="3:11">
      <c r="C6779" s="53" t="s">
        <v>7238</v>
      </c>
      <c r="D6779" s="366" t="s">
        <v>7239</v>
      </c>
      <c r="E6779" s="315"/>
      <c r="F6779" s="315"/>
      <c r="G6779" s="315"/>
      <c r="H6779" s="315"/>
      <c r="I6779" s="56">
        <f>ROUNDDOWN(H6794,-2)</f>
        <v>2092900</v>
      </c>
      <c r="J6779" s="159"/>
      <c r="K6779" s="325"/>
    </row>
    <row r="6780" spans="3:11" ht="27.6">
      <c r="C6780" s="300" t="s">
        <v>1197</v>
      </c>
      <c r="D6780" s="300" t="s">
        <v>1198</v>
      </c>
      <c r="E6780" s="300" t="s">
        <v>1199</v>
      </c>
      <c r="F6780" s="300" t="s">
        <v>1200</v>
      </c>
      <c r="G6780" s="300" t="s">
        <v>1201</v>
      </c>
      <c r="H6780" s="300" t="s">
        <v>1202</v>
      </c>
    </row>
    <row r="6781" spans="3:11">
      <c r="C6781" s="72" t="s">
        <v>1203</v>
      </c>
      <c r="D6781" s="59" t="s">
        <v>1204</v>
      </c>
      <c r="E6781" s="73"/>
      <c r="F6781" s="73"/>
      <c r="G6781" s="73"/>
      <c r="H6781" s="73"/>
    </row>
    <row r="6782" spans="3:11">
      <c r="C6782" s="301">
        <v>1</v>
      </c>
      <c r="D6782" s="59" t="s">
        <v>5</v>
      </c>
      <c r="E6782" s="302" t="s">
        <v>6</v>
      </c>
      <c r="F6782" s="74">
        <v>2.2759999999999998</v>
      </c>
      <c r="G6782" s="64">
        <f>VLOOKUP(D6782,upahbahan,3,FALSE)</f>
        <v>100000</v>
      </c>
      <c r="H6782" s="64">
        <f t="shared" ref="H6782:H6785" si="702">F6782*G6782</f>
        <v>227599.99999999997</v>
      </c>
    </row>
    <row r="6783" spans="3:11">
      <c r="C6783" s="301">
        <v>2</v>
      </c>
      <c r="D6783" s="59" t="s">
        <v>17</v>
      </c>
      <c r="E6783" s="302" t="s">
        <v>6</v>
      </c>
      <c r="F6783" s="74">
        <v>3.8010000000000002</v>
      </c>
      <c r="G6783" s="64">
        <f>VLOOKUP(D6783,upahbahan,3,FALSE)</f>
        <v>145000</v>
      </c>
      <c r="H6783" s="64">
        <f t="shared" si="702"/>
        <v>551145</v>
      </c>
    </row>
    <row r="6784" spans="3:11">
      <c r="C6784" s="301">
        <v>3</v>
      </c>
      <c r="D6784" s="59" t="s">
        <v>1314</v>
      </c>
      <c r="E6784" s="302" t="s">
        <v>6</v>
      </c>
      <c r="F6784" s="74">
        <v>0.38</v>
      </c>
      <c r="G6784" s="64">
        <f>VLOOKUP(D6784,upahbahan,3,FALSE)</f>
        <v>175000</v>
      </c>
      <c r="H6784" s="64">
        <f t="shared" si="702"/>
        <v>66500</v>
      </c>
    </row>
    <row r="6785" spans="3:11">
      <c r="C6785" s="301">
        <v>4</v>
      </c>
      <c r="D6785" s="59" t="s">
        <v>19</v>
      </c>
      <c r="E6785" s="302" t="s">
        <v>6</v>
      </c>
      <c r="F6785" s="74">
        <v>0.127</v>
      </c>
      <c r="G6785" s="64">
        <f>VLOOKUP(D6785,upahbahan,3,FALSE)</f>
        <v>200000</v>
      </c>
      <c r="H6785" s="64">
        <f t="shared" si="702"/>
        <v>25400</v>
      </c>
    </row>
    <row r="6786" spans="3:11">
      <c r="C6786" s="83" t="s">
        <v>1210</v>
      </c>
      <c r="D6786" s="80"/>
      <c r="E6786" s="80"/>
      <c r="F6786" s="187"/>
      <c r="G6786" s="218"/>
      <c r="H6786" s="64">
        <f>SUM(H6782:H6785)</f>
        <v>870645</v>
      </c>
      <c r="I6786" s="219"/>
    </row>
    <row r="6787" spans="3:11">
      <c r="C6787" s="72" t="s">
        <v>1211</v>
      </c>
      <c r="D6787" s="59" t="s">
        <v>1212</v>
      </c>
      <c r="E6787" s="73"/>
      <c r="F6787" s="205"/>
      <c r="G6787" s="73"/>
      <c r="H6787" s="73"/>
    </row>
    <row r="6788" spans="3:11">
      <c r="C6788" s="72">
        <v>1</v>
      </c>
      <c r="D6788" s="59" t="s">
        <v>7240</v>
      </c>
      <c r="E6788" s="170" t="s">
        <v>236</v>
      </c>
      <c r="F6788" s="171">
        <v>1.2</v>
      </c>
      <c r="G6788" s="64">
        <f>VLOOKUP(D6788,upahbahan,3,FALSE)</f>
        <v>860000</v>
      </c>
      <c r="H6788" s="64">
        <f t="shared" ref="H6788" si="703">F6788*G6788</f>
        <v>1032000</v>
      </c>
    </row>
    <row r="6789" spans="3:11">
      <c r="C6789" s="83" t="s">
        <v>1216</v>
      </c>
      <c r="D6789" s="80"/>
      <c r="E6789" s="80" t="s">
        <v>6958</v>
      </c>
      <c r="F6789" s="80"/>
      <c r="G6789" s="162"/>
      <c r="H6789" s="64">
        <f>SUM(H6787:H6788)</f>
        <v>1032000</v>
      </c>
    </row>
    <row r="6790" spans="3:11">
      <c r="C6790" s="72" t="s">
        <v>1217</v>
      </c>
      <c r="D6790" s="59" t="s">
        <v>1218</v>
      </c>
      <c r="E6790" s="73"/>
      <c r="F6790" s="73"/>
      <c r="G6790" s="73"/>
      <c r="H6790" s="73"/>
    </row>
    <row r="6791" spans="3:11">
      <c r="C6791" s="83" t="s">
        <v>1219</v>
      </c>
      <c r="D6791" s="489"/>
      <c r="E6791" s="489"/>
      <c r="F6791" s="489"/>
      <c r="G6791" s="162"/>
      <c r="H6791" s="303">
        <f>SUM(H6790:H6790)</f>
        <v>0</v>
      </c>
    </row>
    <row r="6792" spans="3:11">
      <c r="C6792" s="58" t="s">
        <v>1220</v>
      </c>
      <c r="D6792" s="69" t="s">
        <v>1221</v>
      </c>
      <c r="E6792" s="70"/>
      <c r="F6792" s="70"/>
      <c r="G6792" s="71"/>
      <c r="H6792" s="304">
        <f>H6791+H6789+H6786</f>
        <v>1902645</v>
      </c>
      <c r="I6792" s="319"/>
    </row>
    <row r="6793" spans="3:11">
      <c r="C6793" s="58" t="s">
        <v>1222</v>
      </c>
      <c r="D6793" s="69" t="s">
        <v>1325</v>
      </c>
      <c r="E6793" s="70"/>
      <c r="F6793" s="71"/>
      <c r="G6793" s="95">
        <f>$M$9</f>
        <v>0.1</v>
      </c>
      <c r="H6793" s="64">
        <f>H6792*G6793</f>
        <v>190264.5</v>
      </c>
      <c r="I6793" s="319"/>
    </row>
    <row r="6794" spans="3:11">
      <c r="C6794" s="58" t="s">
        <v>1223</v>
      </c>
      <c r="D6794" s="69" t="s">
        <v>1224</v>
      </c>
      <c r="E6794" s="70"/>
      <c r="F6794" s="70"/>
      <c r="G6794" s="71"/>
      <c r="H6794" s="305">
        <f>SUM(H6792:H6793)</f>
        <v>2092909.5</v>
      </c>
      <c r="I6794" s="319"/>
    </row>
    <row r="6797" spans="3:11">
      <c r="C6797" s="53" t="s">
        <v>7241</v>
      </c>
      <c r="D6797" s="366" t="s">
        <v>7242</v>
      </c>
      <c r="E6797" s="315"/>
      <c r="F6797" s="315"/>
      <c r="G6797" s="315"/>
      <c r="H6797" s="315"/>
      <c r="I6797" s="56">
        <f>ROUNDDOWN(H6812,-2)</f>
        <v>2271100</v>
      </c>
      <c r="J6797" s="159"/>
      <c r="K6797" s="325"/>
    </row>
    <row r="6798" spans="3:11" ht="27.6">
      <c r="C6798" s="300" t="s">
        <v>1197</v>
      </c>
      <c r="D6798" s="300" t="s">
        <v>1198</v>
      </c>
      <c r="E6798" s="300" t="s">
        <v>1199</v>
      </c>
      <c r="F6798" s="300" t="s">
        <v>1200</v>
      </c>
      <c r="G6798" s="300" t="s">
        <v>1201</v>
      </c>
      <c r="H6798" s="300" t="s">
        <v>1202</v>
      </c>
    </row>
    <row r="6799" spans="3:11">
      <c r="C6799" s="72" t="s">
        <v>1203</v>
      </c>
      <c r="D6799" s="59" t="s">
        <v>1204</v>
      </c>
      <c r="E6799" s="73"/>
      <c r="F6799" s="73"/>
      <c r="G6799" s="73"/>
      <c r="H6799" s="73"/>
    </row>
    <row r="6800" spans="3:11">
      <c r="C6800" s="301">
        <v>1</v>
      </c>
      <c r="D6800" s="59" t="s">
        <v>5</v>
      </c>
      <c r="E6800" s="302" t="s">
        <v>6</v>
      </c>
      <c r="F6800" s="74">
        <v>2.2759999999999998</v>
      </c>
      <c r="G6800" s="64">
        <f>VLOOKUP(D6800,upahbahan,3,FALSE)</f>
        <v>100000</v>
      </c>
      <c r="H6800" s="64">
        <f t="shared" ref="H6800:H6803" si="704">F6800*G6800</f>
        <v>227599.99999999997</v>
      </c>
    </row>
    <row r="6801" spans="3:11">
      <c r="C6801" s="301">
        <v>2</v>
      </c>
      <c r="D6801" s="59" t="s">
        <v>17</v>
      </c>
      <c r="E6801" s="302" t="s">
        <v>6</v>
      </c>
      <c r="F6801" s="74">
        <v>3.8010000000000002</v>
      </c>
      <c r="G6801" s="64">
        <f>VLOOKUP(D6801,upahbahan,3,FALSE)</f>
        <v>145000</v>
      </c>
      <c r="H6801" s="64">
        <f t="shared" si="704"/>
        <v>551145</v>
      </c>
    </row>
    <row r="6802" spans="3:11">
      <c r="C6802" s="301">
        <v>3</v>
      </c>
      <c r="D6802" s="59" t="s">
        <v>1314</v>
      </c>
      <c r="E6802" s="302" t="s">
        <v>6</v>
      </c>
      <c r="F6802" s="74">
        <v>0.38</v>
      </c>
      <c r="G6802" s="64">
        <f>VLOOKUP(D6802,upahbahan,3,FALSE)</f>
        <v>175000</v>
      </c>
      <c r="H6802" s="64">
        <f t="shared" si="704"/>
        <v>66500</v>
      </c>
    </row>
    <row r="6803" spans="3:11">
      <c r="C6803" s="301">
        <v>4</v>
      </c>
      <c r="D6803" s="59" t="s">
        <v>19</v>
      </c>
      <c r="E6803" s="302" t="s">
        <v>6</v>
      </c>
      <c r="F6803" s="74">
        <v>0.127</v>
      </c>
      <c r="G6803" s="64">
        <f>VLOOKUP(D6803,upahbahan,3,FALSE)</f>
        <v>200000</v>
      </c>
      <c r="H6803" s="64">
        <f t="shared" si="704"/>
        <v>25400</v>
      </c>
    </row>
    <row r="6804" spans="3:11">
      <c r="C6804" s="83" t="s">
        <v>1210</v>
      </c>
      <c r="D6804" s="80"/>
      <c r="E6804" s="80"/>
      <c r="F6804" s="187"/>
      <c r="G6804" s="218"/>
      <c r="H6804" s="64">
        <f>SUM(H6800:H6803)</f>
        <v>870645</v>
      </c>
      <c r="I6804" s="219"/>
    </row>
    <row r="6805" spans="3:11">
      <c r="C6805" s="72" t="s">
        <v>1211</v>
      </c>
      <c r="D6805" s="59" t="s">
        <v>1212</v>
      </c>
      <c r="E6805" s="73"/>
      <c r="F6805" s="205"/>
      <c r="G6805" s="73"/>
      <c r="H6805" s="73"/>
    </row>
    <row r="6806" spans="3:11">
      <c r="C6806" s="72">
        <v>1</v>
      </c>
      <c r="D6806" s="59" t="s">
        <v>7243</v>
      </c>
      <c r="E6806" s="170" t="s">
        <v>236</v>
      </c>
      <c r="F6806" s="171">
        <v>1.2</v>
      </c>
      <c r="G6806" s="64">
        <f>VLOOKUP(D6806,upahbahan,3,FALSE)</f>
        <v>995000</v>
      </c>
      <c r="H6806" s="64">
        <f t="shared" ref="H6806" si="705">F6806*G6806</f>
        <v>1194000</v>
      </c>
    </row>
    <row r="6807" spans="3:11">
      <c r="C6807" s="83" t="s">
        <v>1216</v>
      </c>
      <c r="D6807" s="80"/>
      <c r="E6807" s="80" t="s">
        <v>6958</v>
      </c>
      <c r="F6807" s="80"/>
      <c r="G6807" s="162"/>
      <c r="H6807" s="64">
        <f>SUM(H6805:H6806)</f>
        <v>1194000</v>
      </c>
    </row>
    <row r="6808" spans="3:11">
      <c r="C6808" s="72" t="s">
        <v>1217</v>
      </c>
      <c r="D6808" s="59" t="s">
        <v>1218</v>
      </c>
      <c r="E6808" s="73"/>
      <c r="F6808" s="73"/>
      <c r="G6808" s="73"/>
      <c r="H6808" s="73"/>
    </row>
    <row r="6809" spans="3:11">
      <c r="C6809" s="83" t="s">
        <v>1219</v>
      </c>
      <c r="D6809" s="489"/>
      <c r="E6809" s="489"/>
      <c r="F6809" s="489"/>
      <c r="G6809" s="162"/>
      <c r="H6809" s="303">
        <f>SUM(H6808:H6808)</f>
        <v>0</v>
      </c>
    </row>
    <row r="6810" spans="3:11">
      <c r="C6810" s="58" t="s">
        <v>1220</v>
      </c>
      <c r="D6810" s="69" t="s">
        <v>1221</v>
      </c>
      <c r="E6810" s="70"/>
      <c r="F6810" s="70"/>
      <c r="G6810" s="71"/>
      <c r="H6810" s="304">
        <f>H6809+H6807+H6804</f>
        <v>2064645</v>
      </c>
      <c r="I6810" s="319"/>
    </row>
    <row r="6811" spans="3:11">
      <c r="C6811" s="58" t="s">
        <v>1222</v>
      </c>
      <c r="D6811" s="69" t="s">
        <v>1325</v>
      </c>
      <c r="E6811" s="70"/>
      <c r="F6811" s="71"/>
      <c r="G6811" s="95">
        <f>$M$9</f>
        <v>0.1</v>
      </c>
      <c r="H6811" s="64">
        <f>H6810*G6811</f>
        <v>206464.5</v>
      </c>
      <c r="I6811" s="319"/>
    </row>
    <row r="6812" spans="3:11">
      <c r="C6812" s="58" t="s">
        <v>1223</v>
      </c>
      <c r="D6812" s="69" t="s">
        <v>1224</v>
      </c>
      <c r="E6812" s="70"/>
      <c r="F6812" s="70"/>
      <c r="G6812" s="71"/>
      <c r="H6812" s="305">
        <f>SUM(H6810:H6811)</f>
        <v>2271109.5</v>
      </c>
      <c r="I6812" s="319"/>
    </row>
    <row r="6814" spans="3:11">
      <c r="C6814" s="53" t="s">
        <v>7244</v>
      </c>
      <c r="D6814" s="366" t="s">
        <v>7245</v>
      </c>
      <c r="E6814" s="315"/>
      <c r="F6814" s="315"/>
      <c r="G6814" s="315"/>
      <c r="H6814" s="315"/>
      <c r="I6814" s="56">
        <f>ROUNDDOWN(H6829,-2)</f>
        <v>2728900</v>
      </c>
      <c r="J6814" s="159"/>
      <c r="K6814" s="325"/>
    </row>
    <row r="6815" spans="3:11" ht="27.6">
      <c r="C6815" s="300" t="s">
        <v>1197</v>
      </c>
      <c r="D6815" s="300" t="s">
        <v>1198</v>
      </c>
      <c r="E6815" s="300" t="s">
        <v>1199</v>
      </c>
      <c r="F6815" s="300" t="s">
        <v>1200</v>
      </c>
      <c r="G6815" s="300" t="s">
        <v>1201</v>
      </c>
      <c r="H6815" s="300" t="s">
        <v>1202</v>
      </c>
    </row>
    <row r="6816" spans="3:11">
      <c r="C6816" s="72" t="s">
        <v>1203</v>
      </c>
      <c r="D6816" s="59" t="s">
        <v>1204</v>
      </c>
      <c r="E6816" s="73"/>
      <c r="F6816" s="73"/>
      <c r="G6816" s="73"/>
      <c r="H6816" s="73"/>
    </row>
    <row r="6817" spans="3:11">
      <c r="C6817" s="301">
        <v>1</v>
      </c>
      <c r="D6817" s="59" t="s">
        <v>5</v>
      </c>
      <c r="E6817" s="302" t="s">
        <v>6</v>
      </c>
      <c r="F6817" s="74">
        <v>3.286</v>
      </c>
      <c r="G6817" s="64">
        <f>VLOOKUP(D6817,upahbahan,3,FALSE)</f>
        <v>100000</v>
      </c>
      <c r="H6817" s="64">
        <f t="shared" ref="H6817:H6820" si="706">F6817*G6817</f>
        <v>328600</v>
      </c>
    </row>
    <row r="6818" spans="3:11">
      <c r="C6818" s="301">
        <v>2</v>
      </c>
      <c r="D6818" s="59" t="s">
        <v>17</v>
      </c>
      <c r="E6818" s="302" t="s">
        <v>6</v>
      </c>
      <c r="F6818" s="74">
        <v>5.4870000000000001</v>
      </c>
      <c r="G6818" s="64">
        <f>VLOOKUP(D6818,upahbahan,3,FALSE)</f>
        <v>145000</v>
      </c>
      <c r="H6818" s="64">
        <f t="shared" si="706"/>
        <v>795615</v>
      </c>
    </row>
    <row r="6819" spans="3:11">
      <c r="C6819" s="301">
        <v>3</v>
      </c>
      <c r="D6819" s="59" t="s">
        <v>1314</v>
      </c>
      <c r="E6819" s="302" t="s">
        <v>6</v>
      </c>
      <c r="F6819" s="74">
        <v>0.54900000000000004</v>
      </c>
      <c r="G6819" s="64">
        <f>VLOOKUP(D6819,upahbahan,3,FALSE)</f>
        <v>175000</v>
      </c>
      <c r="H6819" s="64">
        <f t="shared" si="706"/>
        <v>96075.000000000015</v>
      </c>
    </row>
    <row r="6820" spans="3:11">
      <c r="C6820" s="301">
        <v>4</v>
      </c>
      <c r="D6820" s="59" t="s">
        <v>19</v>
      </c>
      <c r="E6820" s="302" t="s">
        <v>6</v>
      </c>
      <c r="F6820" s="74">
        <v>0.183</v>
      </c>
      <c r="G6820" s="64">
        <f>VLOOKUP(D6820,upahbahan,3,FALSE)</f>
        <v>200000</v>
      </c>
      <c r="H6820" s="64">
        <f t="shared" si="706"/>
        <v>36600</v>
      </c>
    </row>
    <row r="6821" spans="3:11">
      <c r="C6821" s="83" t="s">
        <v>1210</v>
      </c>
      <c r="D6821" s="80"/>
      <c r="E6821" s="80"/>
      <c r="F6821" s="187"/>
      <c r="G6821" s="218"/>
      <c r="H6821" s="64">
        <f>SUM(H6817:H6820)</f>
        <v>1256890</v>
      </c>
      <c r="I6821" s="219"/>
    </row>
    <row r="6822" spans="3:11">
      <c r="C6822" s="72" t="s">
        <v>1211</v>
      </c>
      <c r="D6822" s="59" t="s">
        <v>1212</v>
      </c>
      <c r="E6822" s="73"/>
      <c r="F6822" s="205"/>
      <c r="G6822" s="73"/>
      <c r="H6822" s="73"/>
    </row>
    <row r="6823" spans="3:11">
      <c r="C6823" s="72">
        <v>1</v>
      </c>
      <c r="D6823" s="59" t="s">
        <v>7246</v>
      </c>
      <c r="E6823" s="170" t="s">
        <v>236</v>
      </c>
      <c r="F6823" s="171">
        <v>1.2</v>
      </c>
      <c r="G6823" s="64">
        <f>VLOOKUP(D6823,upahbahan,3,FALSE)</f>
        <v>1020000</v>
      </c>
      <c r="H6823" s="64">
        <f t="shared" ref="H6823" si="707">F6823*G6823</f>
        <v>1224000</v>
      </c>
    </row>
    <row r="6824" spans="3:11">
      <c r="C6824" s="83" t="s">
        <v>1216</v>
      </c>
      <c r="D6824" s="80"/>
      <c r="E6824" s="80" t="s">
        <v>6958</v>
      </c>
      <c r="F6824" s="80"/>
      <c r="G6824" s="162"/>
      <c r="H6824" s="64">
        <f>SUM(H6822:H6823)</f>
        <v>1224000</v>
      </c>
    </row>
    <row r="6825" spans="3:11">
      <c r="C6825" s="72" t="s">
        <v>1217</v>
      </c>
      <c r="D6825" s="59" t="s">
        <v>1218</v>
      </c>
      <c r="E6825" s="73"/>
      <c r="F6825" s="73"/>
      <c r="G6825" s="73"/>
      <c r="H6825" s="73"/>
    </row>
    <row r="6826" spans="3:11">
      <c r="C6826" s="83" t="s">
        <v>1219</v>
      </c>
      <c r="D6826" s="489"/>
      <c r="E6826" s="489"/>
      <c r="F6826" s="489"/>
      <c r="G6826" s="162"/>
      <c r="H6826" s="303">
        <f>SUM(H6825:H6825)</f>
        <v>0</v>
      </c>
    </row>
    <row r="6827" spans="3:11">
      <c r="C6827" s="58" t="s">
        <v>1220</v>
      </c>
      <c r="D6827" s="69" t="s">
        <v>1221</v>
      </c>
      <c r="E6827" s="70"/>
      <c r="F6827" s="70"/>
      <c r="G6827" s="71"/>
      <c r="H6827" s="304">
        <f>H6826+H6824+H6821</f>
        <v>2480890</v>
      </c>
      <c r="I6827" s="319"/>
    </row>
    <row r="6828" spans="3:11">
      <c r="C6828" s="58" t="s">
        <v>1222</v>
      </c>
      <c r="D6828" s="69" t="s">
        <v>1325</v>
      </c>
      <c r="E6828" s="70"/>
      <c r="F6828" s="71"/>
      <c r="G6828" s="95">
        <f>$M$9</f>
        <v>0.1</v>
      </c>
      <c r="H6828" s="64">
        <f>H6827*G6828</f>
        <v>248089</v>
      </c>
      <c r="I6828" s="319"/>
    </row>
    <row r="6829" spans="3:11">
      <c r="C6829" s="58" t="s">
        <v>1223</v>
      </c>
      <c r="D6829" s="69" t="s">
        <v>1224</v>
      </c>
      <c r="E6829" s="70"/>
      <c r="F6829" s="70"/>
      <c r="G6829" s="71"/>
      <c r="H6829" s="305">
        <f>SUM(H6827:H6828)</f>
        <v>2728979</v>
      </c>
      <c r="I6829" s="319"/>
    </row>
    <row r="6831" spans="3:11">
      <c r="C6831" s="53" t="s">
        <v>7247</v>
      </c>
      <c r="D6831" s="366" t="s">
        <v>7248</v>
      </c>
      <c r="E6831" s="315"/>
      <c r="F6831" s="315"/>
      <c r="G6831" s="315"/>
      <c r="H6831" s="315"/>
      <c r="I6831" s="56">
        <f>ROUNDDOWN(H6846,-2)</f>
        <v>3908100</v>
      </c>
      <c r="J6831" s="159"/>
      <c r="K6831" s="325"/>
    </row>
    <row r="6832" spans="3:11" ht="27.6">
      <c r="C6832" s="300" t="s">
        <v>1197</v>
      </c>
      <c r="D6832" s="300" t="s">
        <v>1198</v>
      </c>
      <c r="E6832" s="300" t="s">
        <v>1199</v>
      </c>
      <c r="F6832" s="300" t="s">
        <v>1200</v>
      </c>
      <c r="G6832" s="300" t="s">
        <v>1201</v>
      </c>
      <c r="H6832" s="300" t="s">
        <v>1202</v>
      </c>
    </row>
    <row r="6833" spans="3:11">
      <c r="C6833" s="72" t="s">
        <v>1203</v>
      </c>
      <c r="D6833" s="59" t="s">
        <v>1204</v>
      </c>
      <c r="E6833" s="73"/>
      <c r="F6833" s="73"/>
      <c r="G6833" s="73"/>
      <c r="H6833" s="73"/>
    </row>
    <row r="6834" spans="3:11">
      <c r="C6834" s="301">
        <v>1</v>
      </c>
      <c r="D6834" s="59" t="s">
        <v>5</v>
      </c>
      <c r="E6834" s="302" t="s">
        <v>6</v>
      </c>
      <c r="F6834" s="74">
        <v>5.05</v>
      </c>
      <c r="G6834" s="64">
        <f>VLOOKUP(D6834,upahbahan,3,FALSE)</f>
        <v>100000</v>
      </c>
      <c r="H6834" s="64">
        <f t="shared" ref="H6834:H6837" si="708">F6834*G6834</f>
        <v>505000</v>
      </c>
    </row>
    <row r="6835" spans="3:11">
      <c r="C6835" s="301">
        <v>2</v>
      </c>
      <c r="D6835" s="59" t="s">
        <v>17</v>
      </c>
      <c r="E6835" s="302" t="s">
        <v>6</v>
      </c>
      <c r="F6835" s="74">
        <v>8.4410000000000007</v>
      </c>
      <c r="G6835" s="64">
        <f>VLOOKUP(D6835,upahbahan,3,FALSE)</f>
        <v>145000</v>
      </c>
      <c r="H6835" s="64">
        <f t="shared" si="708"/>
        <v>1223945</v>
      </c>
    </row>
    <row r="6836" spans="3:11">
      <c r="C6836" s="301">
        <v>3</v>
      </c>
      <c r="D6836" s="59" t="s">
        <v>1314</v>
      </c>
      <c r="E6836" s="302" t="s">
        <v>6</v>
      </c>
      <c r="F6836" s="74">
        <v>0.84399999999999997</v>
      </c>
      <c r="G6836" s="64">
        <f>VLOOKUP(D6836,upahbahan,3,FALSE)</f>
        <v>175000</v>
      </c>
      <c r="H6836" s="64">
        <f t="shared" si="708"/>
        <v>147700</v>
      </c>
    </row>
    <row r="6837" spans="3:11">
      <c r="C6837" s="301">
        <v>4</v>
      </c>
      <c r="D6837" s="59" t="s">
        <v>19</v>
      </c>
      <c r="E6837" s="302" t="s">
        <v>6</v>
      </c>
      <c r="F6837" s="74">
        <v>0.28100000000000003</v>
      </c>
      <c r="G6837" s="64">
        <f>VLOOKUP(D6837,upahbahan,3,FALSE)</f>
        <v>200000</v>
      </c>
      <c r="H6837" s="64">
        <f t="shared" si="708"/>
        <v>56200.000000000007</v>
      </c>
    </row>
    <row r="6838" spans="3:11">
      <c r="C6838" s="83" t="s">
        <v>1210</v>
      </c>
      <c r="D6838" s="80"/>
      <c r="E6838" s="80"/>
      <c r="F6838" s="187"/>
      <c r="G6838" s="218"/>
      <c r="H6838" s="64">
        <f>SUM(H6834:H6837)</f>
        <v>1932845</v>
      </c>
      <c r="I6838" s="219"/>
    </row>
    <row r="6839" spans="3:11">
      <c r="C6839" s="72" t="s">
        <v>1211</v>
      </c>
      <c r="D6839" s="59" t="s">
        <v>1212</v>
      </c>
      <c r="E6839" s="73"/>
      <c r="F6839" s="205"/>
      <c r="G6839" s="73"/>
      <c r="H6839" s="73"/>
    </row>
    <row r="6840" spans="3:11">
      <c r="C6840" s="72">
        <v>1</v>
      </c>
      <c r="D6840" s="59" t="s">
        <v>7249</v>
      </c>
      <c r="E6840" s="170" t="s">
        <v>236</v>
      </c>
      <c r="F6840" s="171">
        <v>1.2</v>
      </c>
      <c r="G6840" s="64">
        <f>VLOOKUP(D6840,upahbahan,3,FALSE)</f>
        <v>1350000</v>
      </c>
      <c r="H6840" s="64">
        <f t="shared" ref="H6840" si="709">F6840*G6840</f>
        <v>1620000</v>
      </c>
    </row>
    <row r="6841" spans="3:11">
      <c r="C6841" s="83" t="s">
        <v>1216</v>
      </c>
      <c r="D6841" s="80"/>
      <c r="E6841" s="80" t="s">
        <v>6958</v>
      </c>
      <c r="F6841" s="80"/>
      <c r="G6841" s="162"/>
      <c r="H6841" s="64">
        <f>SUM(H6839:H6840)</f>
        <v>1620000</v>
      </c>
    </row>
    <row r="6842" spans="3:11">
      <c r="C6842" s="72" t="s">
        <v>1217</v>
      </c>
      <c r="D6842" s="59" t="s">
        <v>1218</v>
      </c>
      <c r="E6842" s="73"/>
      <c r="F6842" s="73"/>
      <c r="G6842" s="73"/>
      <c r="H6842" s="73"/>
    </row>
    <row r="6843" spans="3:11">
      <c r="C6843" s="83" t="s">
        <v>1219</v>
      </c>
      <c r="D6843" s="489"/>
      <c r="E6843" s="489"/>
      <c r="F6843" s="489"/>
      <c r="G6843" s="162"/>
      <c r="H6843" s="303">
        <f>SUM(H6842:H6842)</f>
        <v>0</v>
      </c>
    </row>
    <row r="6844" spans="3:11">
      <c r="C6844" s="58" t="s">
        <v>1220</v>
      </c>
      <c r="D6844" s="69" t="s">
        <v>1221</v>
      </c>
      <c r="E6844" s="70"/>
      <c r="F6844" s="70"/>
      <c r="G6844" s="71"/>
      <c r="H6844" s="304">
        <f>H6843+H6841+H6838</f>
        <v>3552845</v>
      </c>
      <c r="I6844" s="319"/>
    </row>
    <row r="6845" spans="3:11">
      <c r="C6845" s="58" t="s">
        <v>1222</v>
      </c>
      <c r="D6845" s="69" t="s">
        <v>1325</v>
      </c>
      <c r="E6845" s="70"/>
      <c r="F6845" s="71"/>
      <c r="G6845" s="95">
        <f>$M$9</f>
        <v>0.1</v>
      </c>
      <c r="H6845" s="64">
        <f>H6844*G6845</f>
        <v>355284.5</v>
      </c>
      <c r="I6845" s="319"/>
    </row>
    <row r="6846" spans="3:11">
      <c r="C6846" s="58" t="s">
        <v>1223</v>
      </c>
      <c r="D6846" s="69" t="s">
        <v>1224</v>
      </c>
      <c r="E6846" s="70"/>
      <c r="F6846" s="70"/>
      <c r="G6846" s="71"/>
      <c r="H6846" s="305">
        <f>SUM(H6844:H6845)</f>
        <v>3908129.5</v>
      </c>
      <c r="I6846" s="319"/>
    </row>
    <row r="6848" spans="3:11">
      <c r="C6848" s="53" t="s">
        <v>7250</v>
      </c>
      <c r="D6848" s="366" t="s">
        <v>7251</v>
      </c>
      <c r="E6848" s="315"/>
      <c r="F6848" s="315"/>
      <c r="G6848" s="315"/>
      <c r="H6848" s="315"/>
      <c r="I6848" s="56">
        <f>ROUNDDOWN(H6863,-2)</f>
        <v>4370100</v>
      </c>
      <c r="J6848" s="159"/>
      <c r="K6848" s="325"/>
    </row>
    <row r="6849" spans="3:9" ht="27.6">
      <c r="C6849" s="300" t="s">
        <v>1197</v>
      </c>
      <c r="D6849" s="300" t="s">
        <v>1198</v>
      </c>
      <c r="E6849" s="300" t="s">
        <v>1199</v>
      </c>
      <c r="F6849" s="300" t="s">
        <v>1200</v>
      </c>
      <c r="G6849" s="300" t="s">
        <v>1201</v>
      </c>
      <c r="H6849" s="300" t="s">
        <v>1202</v>
      </c>
    </row>
    <row r="6850" spans="3:9">
      <c r="C6850" s="72" t="s">
        <v>1203</v>
      </c>
      <c r="D6850" s="59" t="s">
        <v>1204</v>
      </c>
      <c r="E6850" s="73"/>
      <c r="F6850" s="73"/>
      <c r="G6850" s="73"/>
      <c r="H6850" s="73"/>
    </row>
    <row r="6851" spans="3:9">
      <c r="C6851" s="301">
        <v>1</v>
      </c>
      <c r="D6851" s="59" t="s">
        <v>5</v>
      </c>
      <c r="E6851" s="302" t="s">
        <v>6</v>
      </c>
      <c r="F6851" s="74">
        <v>5.05</v>
      </c>
      <c r="G6851" s="64">
        <f>VLOOKUP(D6851,upahbahan,3,FALSE)</f>
        <v>100000</v>
      </c>
      <c r="H6851" s="64">
        <f t="shared" ref="H6851:H6854" si="710">F6851*G6851</f>
        <v>505000</v>
      </c>
    </row>
    <row r="6852" spans="3:9">
      <c r="C6852" s="301">
        <v>2</v>
      </c>
      <c r="D6852" s="59" t="s">
        <v>17</v>
      </c>
      <c r="E6852" s="302" t="s">
        <v>6</v>
      </c>
      <c r="F6852" s="74">
        <v>8.4410000000000007</v>
      </c>
      <c r="G6852" s="64">
        <f>VLOOKUP(D6852,upahbahan,3,FALSE)</f>
        <v>145000</v>
      </c>
      <c r="H6852" s="64">
        <f t="shared" si="710"/>
        <v>1223945</v>
      </c>
    </row>
    <row r="6853" spans="3:9">
      <c r="C6853" s="301">
        <v>3</v>
      </c>
      <c r="D6853" s="59" t="s">
        <v>1314</v>
      </c>
      <c r="E6853" s="302" t="s">
        <v>6</v>
      </c>
      <c r="F6853" s="74">
        <v>0.84399999999999997</v>
      </c>
      <c r="G6853" s="64">
        <f>VLOOKUP(D6853,upahbahan,3,FALSE)</f>
        <v>175000</v>
      </c>
      <c r="H6853" s="64">
        <f t="shared" si="710"/>
        <v>147700</v>
      </c>
    </row>
    <row r="6854" spans="3:9">
      <c r="C6854" s="301">
        <v>4</v>
      </c>
      <c r="D6854" s="59" t="s">
        <v>19</v>
      </c>
      <c r="E6854" s="302" t="s">
        <v>6</v>
      </c>
      <c r="F6854" s="74">
        <v>0.28100000000000003</v>
      </c>
      <c r="G6854" s="64">
        <f>VLOOKUP(D6854,upahbahan,3,FALSE)</f>
        <v>200000</v>
      </c>
      <c r="H6854" s="64">
        <f t="shared" si="710"/>
        <v>56200.000000000007</v>
      </c>
    </row>
    <row r="6855" spans="3:9">
      <c r="C6855" s="83" t="s">
        <v>1210</v>
      </c>
      <c r="D6855" s="80"/>
      <c r="E6855" s="80"/>
      <c r="F6855" s="187"/>
      <c r="G6855" s="218"/>
      <c r="H6855" s="64">
        <f>SUM(H6851:H6854)</f>
        <v>1932845</v>
      </c>
      <c r="I6855" s="219"/>
    </row>
    <row r="6856" spans="3:9">
      <c r="C6856" s="72" t="s">
        <v>1211</v>
      </c>
      <c r="D6856" s="59" t="s">
        <v>1212</v>
      </c>
      <c r="E6856" s="73"/>
      <c r="F6856" s="205"/>
      <c r="G6856" s="73"/>
      <c r="H6856" s="73"/>
    </row>
    <row r="6857" spans="3:9">
      <c r="C6857" s="72">
        <v>1</v>
      </c>
      <c r="D6857" s="59" t="s">
        <v>7252</v>
      </c>
      <c r="E6857" s="170" t="s">
        <v>236</v>
      </c>
      <c r="F6857" s="171">
        <v>1.2</v>
      </c>
      <c r="G6857" s="64">
        <f>VLOOKUP(D6857,upahbahan,3,FALSE)</f>
        <v>1700000</v>
      </c>
      <c r="H6857" s="64">
        <f t="shared" ref="H6857" si="711">F6857*G6857</f>
        <v>2040000</v>
      </c>
    </row>
    <row r="6858" spans="3:9">
      <c r="C6858" s="83" t="s">
        <v>1216</v>
      </c>
      <c r="D6858" s="80"/>
      <c r="E6858" s="80" t="s">
        <v>6958</v>
      </c>
      <c r="F6858" s="80"/>
      <c r="G6858" s="162"/>
      <c r="H6858" s="64">
        <f>SUM(H6856:H6857)</f>
        <v>2040000</v>
      </c>
    </row>
    <row r="6859" spans="3:9">
      <c r="C6859" s="72" t="s">
        <v>1217</v>
      </c>
      <c r="D6859" s="59" t="s">
        <v>1218</v>
      </c>
      <c r="E6859" s="73"/>
      <c r="F6859" s="73"/>
      <c r="G6859" s="73"/>
      <c r="H6859" s="73"/>
    </row>
    <row r="6860" spans="3:9">
      <c r="C6860" s="83" t="s">
        <v>1219</v>
      </c>
      <c r="D6860" s="489"/>
      <c r="E6860" s="489"/>
      <c r="F6860" s="489"/>
      <c r="G6860" s="162"/>
      <c r="H6860" s="303">
        <f>SUM(H6859:H6859)</f>
        <v>0</v>
      </c>
    </row>
    <row r="6861" spans="3:9">
      <c r="C6861" s="58" t="s">
        <v>1220</v>
      </c>
      <c r="D6861" s="69" t="s">
        <v>1221</v>
      </c>
      <c r="E6861" s="70"/>
      <c r="F6861" s="70"/>
      <c r="G6861" s="71"/>
      <c r="H6861" s="304">
        <f>H6860+H6858+H6855</f>
        <v>3972845</v>
      </c>
      <c r="I6861" s="319"/>
    </row>
    <row r="6862" spans="3:9">
      <c r="C6862" s="58" t="s">
        <v>1222</v>
      </c>
      <c r="D6862" s="69" t="s">
        <v>1325</v>
      </c>
      <c r="E6862" s="70"/>
      <c r="F6862" s="71"/>
      <c r="G6862" s="95">
        <f>$M$9</f>
        <v>0.1</v>
      </c>
      <c r="H6862" s="64">
        <f>H6861*G6862</f>
        <v>397284.5</v>
      </c>
      <c r="I6862" s="319"/>
    </row>
    <row r="6863" spans="3:9">
      <c r="C6863" s="58" t="s">
        <v>1223</v>
      </c>
      <c r="D6863" s="69" t="s">
        <v>1224</v>
      </c>
      <c r="E6863" s="70"/>
      <c r="F6863" s="70"/>
      <c r="G6863" s="71"/>
      <c r="H6863" s="305">
        <f>SUM(H6861:H6862)</f>
        <v>4370129.5</v>
      </c>
      <c r="I6863" s="319"/>
    </row>
    <row r="6865" spans="3:11">
      <c r="C6865" s="53" t="s">
        <v>7253</v>
      </c>
      <c r="D6865" s="366" t="s">
        <v>7254</v>
      </c>
      <c r="E6865" s="315"/>
      <c r="F6865" s="315"/>
      <c r="G6865" s="315"/>
      <c r="H6865" s="315"/>
      <c r="I6865" s="56">
        <f>ROUNDDOWN(H6880,-2)</f>
        <v>1014600</v>
      </c>
      <c r="J6865" s="159"/>
      <c r="K6865" s="325"/>
    </row>
    <row r="6866" spans="3:11" ht="27.6">
      <c r="C6866" s="300" t="s">
        <v>1197</v>
      </c>
      <c r="D6866" s="300" t="s">
        <v>1198</v>
      </c>
      <c r="E6866" s="300" t="s">
        <v>1199</v>
      </c>
      <c r="F6866" s="300" t="s">
        <v>1200</v>
      </c>
      <c r="G6866" s="300" t="s">
        <v>1201</v>
      </c>
      <c r="H6866" s="300" t="s">
        <v>1202</v>
      </c>
    </row>
    <row r="6867" spans="3:11">
      <c r="C6867" s="72" t="s">
        <v>1203</v>
      </c>
      <c r="D6867" s="59" t="s">
        <v>1204</v>
      </c>
      <c r="E6867" s="73"/>
      <c r="F6867" s="73"/>
      <c r="G6867" s="73"/>
      <c r="H6867" s="73"/>
    </row>
    <row r="6868" spans="3:11">
      <c r="C6868" s="301">
        <v>1</v>
      </c>
      <c r="D6868" s="59" t="s">
        <v>5</v>
      </c>
      <c r="E6868" s="302" t="s">
        <v>6</v>
      </c>
      <c r="F6868" s="74">
        <v>0.255</v>
      </c>
      <c r="G6868" s="64">
        <f>VLOOKUP(D6868,upahbahan,3,FALSE)</f>
        <v>100000</v>
      </c>
      <c r="H6868" s="64">
        <f t="shared" ref="H6868:H6871" si="712">F6868*G6868</f>
        <v>25500</v>
      </c>
    </row>
    <row r="6869" spans="3:11">
      <c r="C6869" s="301">
        <v>2</v>
      </c>
      <c r="D6869" s="59" t="s">
        <v>17</v>
      </c>
      <c r="E6869" s="302" t="s">
        <v>6</v>
      </c>
      <c r="F6869" s="74">
        <v>0.42499999999999999</v>
      </c>
      <c r="G6869" s="64">
        <f>VLOOKUP(D6869,upahbahan,3,FALSE)</f>
        <v>145000</v>
      </c>
      <c r="H6869" s="64">
        <f t="shared" si="712"/>
        <v>61625</v>
      </c>
    </row>
    <row r="6870" spans="3:11">
      <c r="C6870" s="301">
        <v>3</v>
      </c>
      <c r="D6870" s="59" t="s">
        <v>1314</v>
      </c>
      <c r="E6870" s="302" t="s">
        <v>6</v>
      </c>
      <c r="F6870" s="74">
        <v>4.2999999999999997E-2</v>
      </c>
      <c r="G6870" s="64">
        <f>VLOOKUP(D6870,upahbahan,3,FALSE)</f>
        <v>175000</v>
      </c>
      <c r="H6870" s="64">
        <f t="shared" si="712"/>
        <v>7524.9999999999991</v>
      </c>
    </row>
    <row r="6871" spans="3:11">
      <c r="C6871" s="301">
        <v>4</v>
      </c>
      <c r="D6871" s="59" t="s">
        <v>19</v>
      </c>
      <c r="E6871" s="302" t="s">
        <v>6</v>
      </c>
      <c r="F6871" s="74">
        <v>1.4E-2</v>
      </c>
      <c r="G6871" s="64">
        <f>VLOOKUP(D6871,upahbahan,3,FALSE)</f>
        <v>200000</v>
      </c>
      <c r="H6871" s="64">
        <f t="shared" si="712"/>
        <v>2800</v>
      </c>
    </row>
    <row r="6872" spans="3:11">
      <c r="C6872" s="83" t="s">
        <v>1210</v>
      </c>
      <c r="D6872" s="80"/>
      <c r="E6872" s="80"/>
      <c r="F6872" s="187"/>
      <c r="G6872" s="218"/>
      <c r="H6872" s="64">
        <f>SUM(H6868:H6871)</f>
        <v>97450</v>
      </c>
      <c r="I6872" s="219"/>
    </row>
    <row r="6873" spans="3:11">
      <c r="C6873" s="72" t="s">
        <v>1211</v>
      </c>
      <c r="D6873" s="59" t="s">
        <v>1212</v>
      </c>
      <c r="E6873" s="73"/>
      <c r="F6873" s="205"/>
      <c r="G6873" s="73"/>
      <c r="H6873" s="73"/>
    </row>
    <row r="6874" spans="3:11">
      <c r="C6874" s="72">
        <v>1</v>
      </c>
      <c r="D6874" s="59" t="s">
        <v>7255</v>
      </c>
      <c r="E6874" s="170" t="s">
        <v>236</v>
      </c>
      <c r="F6874" s="171">
        <v>1.1000000000000001</v>
      </c>
      <c r="G6874" s="64">
        <f>VLOOKUP(D6874,upahbahan,3,FALSE)</f>
        <v>750000</v>
      </c>
      <c r="H6874" s="64">
        <f t="shared" ref="H6874" si="713">F6874*G6874</f>
        <v>825000.00000000012</v>
      </c>
    </row>
    <row r="6875" spans="3:11">
      <c r="C6875" s="83" t="s">
        <v>1216</v>
      </c>
      <c r="D6875" s="80"/>
      <c r="E6875" s="80" t="s">
        <v>6958</v>
      </c>
      <c r="F6875" s="80"/>
      <c r="G6875" s="162"/>
      <c r="H6875" s="64">
        <f>SUM(H6873:H6874)</f>
        <v>825000.00000000012</v>
      </c>
    </row>
    <row r="6876" spans="3:11">
      <c r="C6876" s="72" t="s">
        <v>1217</v>
      </c>
      <c r="D6876" s="59" t="s">
        <v>1218</v>
      </c>
      <c r="E6876" s="73"/>
      <c r="F6876" s="73"/>
      <c r="G6876" s="73"/>
      <c r="H6876" s="73"/>
    </row>
    <row r="6877" spans="3:11">
      <c r="C6877" s="83" t="s">
        <v>1219</v>
      </c>
      <c r="D6877" s="489"/>
      <c r="E6877" s="489"/>
      <c r="F6877" s="489"/>
      <c r="G6877" s="162"/>
      <c r="H6877" s="303">
        <f>SUM(H6876:H6876)</f>
        <v>0</v>
      </c>
    </row>
    <row r="6878" spans="3:11">
      <c r="C6878" s="58" t="s">
        <v>1220</v>
      </c>
      <c r="D6878" s="69" t="s">
        <v>1221</v>
      </c>
      <c r="E6878" s="70"/>
      <c r="F6878" s="70"/>
      <c r="G6878" s="71"/>
      <c r="H6878" s="304">
        <f>H6877+H6875+H6872</f>
        <v>922450.00000000012</v>
      </c>
      <c r="I6878" s="319"/>
    </row>
    <row r="6879" spans="3:11">
      <c r="C6879" s="58" t="s">
        <v>1222</v>
      </c>
      <c r="D6879" s="69" t="s">
        <v>1325</v>
      </c>
      <c r="E6879" s="70"/>
      <c r="F6879" s="71"/>
      <c r="G6879" s="95">
        <f>$M$9</f>
        <v>0.1</v>
      </c>
      <c r="H6879" s="64">
        <f>H6878*G6879</f>
        <v>92245.000000000015</v>
      </c>
      <c r="I6879" s="319"/>
    </row>
    <row r="6880" spans="3:11">
      <c r="C6880" s="58" t="s">
        <v>1223</v>
      </c>
      <c r="D6880" s="69" t="s">
        <v>1224</v>
      </c>
      <c r="E6880" s="70"/>
      <c r="F6880" s="70"/>
      <c r="G6880" s="71"/>
      <c r="H6880" s="305">
        <f>SUM(H6878:H6879)</f>
        <v>1014695.0000000001</v>
      </c>
      <c r="I6880" s="319"/>
    </row>
    <row r="6882" spans="3:11">
      <c r="C6882" s="53" t="s">
        <v>7256</v>
      </c>
      <c r="D6882" s="366" t="s">
        <v>7257</v>
      </c>
      <c r="E6882" s="315"/>
      <c r="F6882" s="315"/>
      <c r="G6882" s="315"/>
      <c r="H6882" s="315"/>
      <c r="I6882" s="56">
        <f>ROUNDDOWN(H6897,-2)</f>
        <v>1922100</v>
      </c>
      <c r="J6882" s="159"/>
      <c r="K6882" s="325"/>
    </row>
    <row r="6883" spans="3:11" ht="27.6">
      <c r="C6883" s="300" t="s">
        <v>1197</v>
      </c>
      <c r="D6883" s="300" t="s">
        <v>1198</v>
      </c>
      <c r="E6883" s="300" t="s">
        <v>1199</v>
      </c>
      <c r="F6883" s="300" t="s">
        <v>1200</v>
      </c>
      <c r="G6883" s="300" t="s">
        <v>1201</v>
      </c>
      <c r="H6883" s="300" t="s">
        <v>1202</v>
      </c>
    </row>
    <row r="6884" spans="3:11">
      <c r="C6884" s="72" t="s">
        <v>1203</v>
      </c>
      <c r="D6884" s="59" t="s">
        <v>1204</v>
      </c>
      <c r="E6884" s="73"/>
      <c r="F6884" s="73"/>
      <c r="G6884" s="73"/>
      <c r="H6884" s="73"/>
    </row>
    <row r="6885" spans="3:11">
      <c r="C6885" s="301">
        <v>1</v>
      </c>
      <c r="D6885" s="59" t="s">
        <v>5</v>
      </c>
      <c r="E6885" s="302" t="s">
        <v>6</v>
      </c>
      <c r="F6885" s="74">
        <v>0.255</v>
      </c>
      <c r="G6885" s="64">
        <f>VLOOKUP(D6885,upahbahan,3,FALSE)</f>
        <v>100000</v>
      </c>
      <c r="H6885" s="64">
        <f t="shared" ref="H6885:H6888" si="714">F6885*G6885</f>
        <v>25500</v>
      </c>
    </row>
    <row r="6886" spans="3:11">
      <c r="C6886" s="301">
        <v>2</v>
      </c>
      <c r="D6886" s="59" t="s">
        <v>17</v>
      </c>
      <c r="E6886" s="302" t="s">
        <v>6</v>
      </c>
      <c r="F6886" s="74">
        <v>0.42499999999999999</v>
      </c>
      <c r="G6886" s="64">
        <f>VLOOKUP(D6886,upahbahan,3,FALSE)</f>
        <v>145000</v>
      </c>
      <c r="H6886" s="64">
        <f t="shared" si="714"/>
        <v>61625</v>
      </c>
    </row>
    <row r="6887" spans="3:11">
      <c r="C6887" s="301">
        <v>3</v>
      </c>
      <c r="D6887" s="59" t="s">
        <v>1314</v>
      </c>
      <c r="E6887" s="302" t="s">
        <v>6</v>
      </c>
      <c r="F6887" s="74">
        <v>4.2999999999999997E-2</v>
      </c>
      <c r="G6887" s="64">
        <f>VLOOKUP(D6887,upahbahan,3,FALSE)</f>
        <v>175000</v>
      </c>
      <c r="H6887" s="64">
        <f t="shared" si="714"/>
        <v>7524.9999999999991</v>
      </c>
    </row>
    <row r="6888" spans="3:11">
      <c r="C6888" s="301">
        <v>4</v>
      </c>
      <c r="D6888" s="59" t="s">
        <v>19</v>
      </c>
      <c r="E6888" s="302" t="s">
        <v>6</v>
      </c>
      <c r="F6888" s="74">
        <v>1.4E-2</v>
      </c>
      <c r="G6888" s="64">
        <f>VLOOKUP(D6888,upahbahan,3,FALSE)</f>
        <v>200000</v>
      </c>
      <c r="H6888" s="64">
        <f t="shared" si="714"/>
        <v>2800</v>
      </c>
    </row>
    <row r="6889" spans="3:11">
      <c r="C6889" s="83" t="s">
        <v>1210</v>
      </c>
      <c r="D6889" s="80"/>
      <c r="E6889" s="80"/>
      <c r="F6889" s="187"/>
      <c r="G6889" s="218"/>
      <c r="H6889" s="64">
        <f>SUM(H6885:H6888)</f>
        <v>97450</v>
      </c>
      <c r="I6889" s="219"/>
    </row>
    <row r="6890" spans="3:11">
      <c r="C6890" s="72" t="s">
        <v>1211</v>
      </c>
      <c r="D6890" s="59" t="s">
        <v>1212</v>
      </c>
      <c r="E6890" s="73"/>
      <c r="F6890" s="205"/>
      <c r="G6890" s="73"/>
      <c r="H6890" s="73"/>
    </row>
    <row r="6891" spans="3:11">
      <c r="C6891" s="72">
        <v>1</v>
      </c>
      <c r="D6891" s="59" t="s">
        <v>7258</v>
      </c>
      <c r="E6891" s="170" t="s">
        <v>236</v>
      </c>
      <c r="F6891" s="171">
        <v>1.1000000000000001</v>
      </c>
      <c r="G6891" s="64">
        <f>VLOOKUP(D6891,upahbahan,3,FALSE)</f>
        <v>1500000</v>
      </c>
      <c r="H6891" s="64">
        <f t="shared" ref="H6891" si="715">F6891*G6891</f>
        <v>1650000.0000000002</v>
      </c>
    </row>
    <row r="6892" spans="3:11">
      <c r="C6892" s="83" t="s">
        <v>1216</v>
      </c>
      <c r="D6892" s="80"/>
      <c r="E6892" s="80" t="s">
        <v>6958</v>
      </c>
      <c r="F6892" s="80"/>
      <c r="G6892" s="162"/>
      <c r="H6892" s="64">
        <f>SUM(H6890:H6891)</f>
        <v>1650000.0000000002</v>
      </c>
    </row>
    <row r="6893" spans="3:11">
      <c r="C6893" s="72" t="s">
        <v>1217</v>
      </c>
      <c r="D6893" s="59" t="s">
        <v>1218</v>
      </c>
      <c r="E6893" s="73"/>
      <c r="F6893" s="73"/>
      <c r="G6893" s="73"/>
      <c r="H6893" s="73"/>
    </row>
    <row r="6894" spans="3:11">
      <c r="C6894" s="83" t="s">
        <v>1219</v>
      </c>
      <c r="D6894" s="489"/>
      <c r="E6894" s="489"/>
      <c r="F6894" s="489"/>
      <c r="G6894" s="162"/>
      <c r="H6894" s="303">
        <f>SUM(H6893:H6893)</f>
        <v>0</v>
      </c>
    </row>
    <row r="6895" spans="3:11">
      <c r="C6895" s="58" t="s">
        <v>1220</v>
      </c>
      <c r="D6895" s="69" t="s">
        <v>1221</v>
      </c>
      <c r="E6895" s="70"/>
      <c r="F6895" s="70"/>
      <c r="G6895" s="71"/>
      <c r="H6895" s="304">
        <f>H6894+H6892+H6889</f>
        <v>1747450.0000000002</v>
      </c>
      <c r="I6895" s="319"/>
    </row>
    <row r="6896" spans="3:11">
      <c r="C6896" s="58" t="s">
        <v>1222</v>
      </c>
      <c r="D6896" s="69" t="s">
        <v>1325</v>
      </c>
      <c r="E6896" s="70"/>
      <c r="F6896" s="71"/>
      <c r="G6896" s="95">
        <f>$M$9</f>
        <v>0.1</v>
      </c>
      <c r="H6896" s="64">
        <f>H6895*G6896</f>
        <v>174745.00000000003</v>
      </c>
      <c r="I6896" s="319"/>
    </row>
    <row r="6897" spans="3:11">
      <c r="C6897" s="58" t="s">
        <v>1223</v>
      </c>
      <c r="D6897" s="69" t="s">
        <v>1224</v>
      </c>
      <c r="E6897" s="70"/>
      <c r="F6897" s="70"/>
      <c r="G6897" s="71"/>
      <c r="H6897" s="305">
        <f>SUM(H6895:H6896)</f>
        <v>1922195.0000000002</v>
      </c>
      <c r="I6897" s="319"/>
    </row>
    <row r="6899" spans="3:11">
      <c r="C6899" s="53" t="s">
        <v>7259</v>
      </c>
      <c r="D6899" s="366" t="s">
        <v>7260</v>
      </c>
      <c r="E6899" s="315"/>
      <c r="F6899" s="315"/>
      <c r="G6899" s="315"/>
      <c r="H6899" s="315"/>
      <c r="I6899" s="56">
        <f>ROUNDDOWN(H6914,-2)</f>
        <v>11487700</v>
      </c>
      <c r="J6899" s="159"/>
      <c r="K6899" s="325"/>
    </row>
    <row r="6900" spans="3:11" ht="27.6">
      <c r="C6900" s="300" t="s">
        <v>1197</v>
      </c>
      <c r="D6900" s="300" t="s">
        <v>1198</v>
      </c>
      <c r="E6900" s="300" t="s">
        <v>1199</v>
      </c>
      <c r="F6900" s="300" t="s">
        <v>1200</v>
      </c>
      <c r="G6900" s="300" t="s">
        <v>1201</v>
      </c>
      <c r="H6900" s="300" t="s">
        <v>1202</v>
      </c>
    </row>
    <row r="6901" spans="3:11">
      <c r="C6901" s="72" t="s">
        <v>1203</v>
      </c>
      <c r="D6901" s="59" t="s">
        <v>1204</v>
      </c>
      <c r="E6901" s="73"/>
      <c r="F6901" s="73"/>
      <c r="G6901" s="73"/>
      <c r="H6901" s="73"/>
    </row>
    <row r="6902" spans="3:11">
      <c r="C6902" s="301">
        <v>1</v>
      </c>
      <c r="D6902" s="59" t="s">
        <v>5</v>
      </c>
      <c r="E6902" s="302" t="s">
        <v>6</v>
      </c>
      <c r="F6902" s="74">
        <v>1.264</v>
      </c>
      <c r="G6902" s="64">
        <f>VLOOKUP(D6902,upahbahan,3,FALSE)</f>
        <v>100000</v>
      </c>
      <c r="H6902" s="64">
        <f t="shared" ref="H6902:H6905" si="716">F6902*G6902</f>
        <v>126400</v>
      </c>
    </row>
    <row r="6903" spans="3:11">
      <c r="C6903" s="301">
        <v>2</v>
      </c>
      <c r="D6903" s="59" t="s">
        <v>17</v>
      </c>
      <c r="E6903" s="302" t="s">
        <v>6</v>
      </c>
      <c r="F6903" s="74">
        <v>2.1110000000000002</v>
      </c>
      <c r="G6903" s="64">
        <f>VLOOKUP(D6903,upahbahan,3,FALSE)</f>
        <v>145000</v>
      </c>
      <c r="H6903" s="64">
        <f t="shared" si="716"/>
        <v>306095.00000000006</v>
      </c>
    </row>
    <row r="6904" spans="3:11">
      <c r="C6904" s="301">
        <v>3</v>
      </c>
      <c r="D6904" s="59" t="s">
        <v>1314</v>
      </c>
      <c r="E6904" s="302" t="s">
        <v>6</v>
      </c>
      <c r="F6904" s="74">
        <v>0.21110000000000001</v>
      </c>
      <c r="G6904" s="64">
        <f>VLOOKUP(D6904,upahbahan,3,FALSE)</f>
        <v>175000</v>
      </c>
      <c r="H6904" s="64">
        <f t="shared" si="716"/>
        <v>36942.5</v>
      </c>
    </row>
    <row r="6905" spans="3:11">
      <c r="C6905" s="301">
        <v>4</v>
      </c>
      <c r="D6905" s="59" t="s">
        <v>19</v>
      </c>
      <c r="E6905" s="302" t="s">
        <v>6</v>
      </c>
      <c r="F6905" s="74">
        <v>7.0000000000000007E-2</v>
      </c>
      <c r="G6905" s="64">
        <f>VLOOKUP(D6905,upahbahan,3,FALSE)</f>
        <v>200000</v>
      </c>
      <c r="H6905" s="64">
        <f t="shared" si="716"/>
        <v>14000.000000000002</v>
      </c>
    </row>
    <row r="6906" spans="3:11">
      <c r="C6906" s="83" t="s">
        <v>1210</v>
      </c>
      <c r="D6906" s="80"/>
      <c r="E6906" s="80"/>
      <c r="F6906" s="187"/>
      <c r="G6906" s="218"/>
      <c r="H6906" s="64">
        <f>SUM(H6902:H6905)</f>
        <v>483437.50000000006</v>
      </c>
      <c r="I6906" s="219"/>
    </row>
    <row r="6907" spans="3:11">
      <c r="C6907" s="72" t="s">
        <v>1211</v>
      </c>
      <c r="D6907" s="59" t="s">
        <v>1212</v>
      </c>
      <c r="E6907" s="73"/>
      <c r="F6907" s="205"/>
      <c r="G6907" s="73"/>
      <c r="H6907" s="73"/>
    </row>
    <row r="6908" spans="3:11">
      <c r="C6908" s="72">
        <v>1</v>
      </c>
      <c r="D6908" s="59" t="s">
        <v>7261</v>
      </c>
      <c r="E6908" s="170" t="s">
        <v>236</v>
      </c>
      <c r="F6908" s="171">
        <v>1.2</v>
      </c>
      <c r="G6908" s="64">
        <f>VLOOKUP(D6908,upahbahan,3,FALSE)</f>
        <v>8300000</v>
      </c>
      <c r="H6908" s="64">
        <f t="shared" ref="H6908" si="717">F6908*G6908</f>
        <v>9960000</v>
      </c>
    </row>
    <row r="6909" spans="3:11">
      <c r="C6909" s="83" t="s">
        <v>1216</v>
      </c>
      <c r="D6909" s="80"/>
      <c r="E6909" s="80" t="s">
        <v>6958</v>
      </c>
      <c r="F6909" s="80"/>
      <c r="G6909" s="162"/>
      <c r="H6909" s="64">
        <f>SUM(H6907:H6908)</f>
        <v>9960000</v>
      </c>
    </row>
    <row r="6910" spans="3:11">
      <c r="C6910" s="72" t="s">
        <v>1217</v>
      </c>
      <c r="D6910" s="59" t="s">
        <v>1218</v>
      </c>
      <c r="E6910" s="73"/>
      <c r="F6910" s="73"/>
      <c r="G6910" s="73"/>
      <c r="H6910" s="73"/>
    </row>
    <row r="6911" spans="3:11">
      <c r="C6911" s="83" t="s">
        <v>1219</v>
      </c>
      <c r="D6911" s="489"/>
      <c r="E6911" s="489"/>
      <c r="F6911" s="489"/>
      <c r="G6911" s="162"/>
      <c r="H6911" s="303">
        <f>SUM(H6910:H6910)</f>
        <v>0</v>
      </c>
    </row>
    <row r="6912" spans="3:11">
      <c r="C6912" s="58" t="s">
        <v>1220</v>
      </c>
      <c r="D6912" s="69" t="s">
        <v>1221</v>
      </c>
      <c r="E6912" s="70"/>
      <c r="F6912" s="70"/>
      <c r="G6912" s="71"/>
      <c r="H6912" s="304">
        <f>H6911+H6909+H6906</f>
        <v>10443437.5</v>
      </c>
      <c r="I6912" s="319"/>
    </row>
    <row r="6913" spans="3:11">
      <c r="C6913" s="58" t="s">
        <v>1222</v>
      </c>
      <c r="D6913" s="69" t="s">
        <v>1325</v>
      </c>
      <c r="E6913" s="70"/>
      <c r="F6913" s="71"/>
      <c r="G6913" s="95">
        <f>$M$9</f>
        <v>0.1</v>
      </c>
      <c r="H6913" s="64">
        <f>H6912*G6913</f>
        <v>1044343.75</v>
      </c>
      <c r="I6913" s="319"/>
    </row>
    <row r="6914" spans="3:11">
      <c r="C6914" s="58" t="s">
        <v>1223</v>
      </c>
      <c r="D6914" s="69" t="s">
        <v>1224</v>
      </c>
      <c r="E6914" s="70"/>
      <c r="F6914" s="70"/>
      <c r="G6914" s="71"/>
      <c r="H6914" s="305">
        <f>SUM(H6912:H6913)</f>
        <v>11487781.25</v>
      </c>
      <c r="I6914" s="319"/>
    </row>
    <row r="6916" spans="3:11">
      <c r="C6916" s="53" t="s">
        <v>7262</v>
      </c>
      <c r="D6916" s="366" t="s">
        <v>7263</v>
      </c>
      <c r="E6916" s="315"/>
      <c r="F6916" s="315"/>
      <c r="G6916" s="315"/>
      <c r="H6916" s="315"/>
      <c r="I6916" s="56">
        <f>ROUNDDOWN(H6931,-2)</f>
        <v>2536200</v>
      </c>
      <c r="J6916" s="159"/>
      <c r="K6916" s="325"/>
    </row>
    <row r="6917" spans="3:11" ht="27.6">
      <c r="C6917" s="300" t="s">
        <v>1197</v>
      </c>
      <c r="D6917" s="300" t="s">
        <v>1198</v>
      </c>
      <c r="E6917" s="300" t="s">
        <v>1199</v>
      </c>
      <c r="F6917" s="300" t="s">
        <v>1200</v>
      </c>
      <c r="G6917" s="300" t="s">
        <v>1201</v>
      </c>
      <c r="H6917" s="300" t="s">
        <v>1202</v>
      </c>
    </row>
    <row r="6918" spans="3:11">
      <c r="C6918" s="72" t="s">
        <v>1203</v>
      </c>
      <c r="D6918" s="59" t="s">
        <v>1204</v>
      </c>
      <c r="E6918" s="73"/>
      <c r="F6918" s="73"/>
      <c r="G6918" s="73"/>
      <c r="H6918" s="73"/>
    </row>
    <row r="6919" spans="3:11">
      <c r="C6919" s="301">
        <v>1</v>
      </c>
      <c r="D6919" s="59" t="s">
        <v>5</v>
      </c>
      <c r="E6919" s="302" t="s">
        <v>6</v>
      </c>
      <c r="F6919" s="74">
        <v>0.38100000000000001</v>
      </c>
      <c r="G6919" s="64">
        <f>VLOOKUP(D6919,upahbahan,3,FALSE)</f>
        <v>100000</v>
      </c>
      <c r="H6919" s="64">
        <f t="shared" ref="H6919:H6922" si="718">F6919*G6919</f>
        <v>38100</v>
      </c>
    </row>
    <row r="6920" spans="3:11">
      <c r="C6920" s="301">
        <v>2</v>
      </c>
      <c r="D6920" s="59" t="s">
        <v>17</v>
      </c>
      <c r="E6920" s="302" t="s">
        <v>6</v>
      </c>
      <c r="F6920" s="74">
        <v>0.63600000000000001</v>
      </c>
      <c r="G6920" s="64">
        <f>VLOOKUP(D6920,upahbahan,3,FALSE)</f>
        <v>145000</v>
      </c>
      <c r="H6920" s="64">
        <f t="shared" si="718"/>
        <v>92220</v>
      </c>
    </row>
    <row r="6921" spans="3:11">
      <c r="C6921" s="301">
        <v>3</v>
      </c>
      <c r="D6921" s="59" t="s">
        <v>1314</v>
      </c>
      <c r="E6921" s="302" t="s">
        <v>6</v>
      </c>
      <c r="F6921" s="74">
        <v>6.4000000000000001E-2</v>
      </c>
      <c r="G6921" s="64">
        <f>VLOOKUP(D6921,upahbahan,3,FALSE)</f>
        <v>175000</v>
      </c>
      <c r="H6921" s="64">
        <f t="shared" si="718"/>
        <v>11200</v>
      </c>
    </row>
    <row r="6922" spans="3:11">
      <c r="C6922" s="301">
        <v>4</v>
      </c>
      <c r="D6922" s="59" t="s">
        <v>19</v>
      </c>
      <c r="E6922" s="302" t="s">
        <v>6</v>
      </c>
      <c r="F6922" s="74">
        <v>2.1000000000000001E-2</v>
      </c>
      <c r="G6922" s="64">
        <f>VLOOKUP(D6922,upahbahan,3,FALSE)</f>
        <v>200000</v>
      </c>
      <c r="H6922" s="64">
        <f t="shared" si="718"/>
        <v>4200</v>
      </c>
    </row>
    <row r="6923" spans="3:11">
      <c r="C6923" s="83" t="s">
        <v>1210</v>
      </c>
      <c r="D6923" s="80"/>
      <c r="E6923" s="80"/>
      <c r="F6923" s="187"/>
      <c r="G6923" s="218"/>
      <c r="H6923" s="64">
        <f>SUM(H6919:H6922)</f>
        <v>145720</v>
      </c>
      <c r="I6923" s="219"/>
    </row>
    <row r="6924" spans="3:11">
      <c r="C6924" s="72" t="s">
        <v>1211</v>
      </c>
      <c r="D6924" s="59" t="s">
        <v>1212</v>
      </c>
      <c r="E6924" s="73"/>
      <c r="F6924" s="205"/>
      <c r="G6924" s="73"/>
      <c r="H6924" s="73"/>
    </row>
    <row r="6925" spans="3:11">
      <c r="C6925" s="72">
        <v>1</v>
      </c>
      <c r="D6925" s="59" t="s">
        <v>7264</v>
      </c>
      <c r="E6925" s="170" t="s">
        <v>236</v>
      </c>
      <c r="F6925" s="171">
        <v>1.2</v>
      </c>
      <c r="G6925" s="64">
        <f>VLOOKUP(D6925,upahbahan,3,FALSE)</f>
        <v>1800000</v>
      </c>
      <c r="H6925" s="64">
        <f t="shared" ref="H6925" si="719">F6925*G6925</f>
        <v>2160000</v>
      </c>
    </row>
    <row r="6926" spans="3:11">
      <c r="C6926" s="83" t="s">
        <v>1216</v>
      </c>
      <c r="D6926" s="80"/>
      <c r="E6926" s="80" t="s">
        <v>6958</v>
      </c>
      <c r="F6926" s="80"/>
      <c r="G6926" s="162"/>
      <c r="H6926" s="64">
        <f>SUM(H6924:H6925)</f>
        <v>2160000</v>
      </c>
    </row>
    <row r="6927" spans="3:11">
      <c r="C6927" s="72" t="s">
        <v>1217</v>
      </c>
      <c r="D6927" s="59" t="s">
        <v>1218</v>
      </c>
      <c r="E6927" s="73"/>
      <c r="F6927" s="73"/>
      <c r="G6927" s="73"/>
      <c r="H6927" s="73"/>
    </row>
    <row r="6928" spans="3:11">
      <c r="C6928" s="83" t="s">
        <v>1219</v>
      </c>
      <c r="D6928" s="489"/>
      <c r="E6928" s="489"/>
      <c r="F6928" s="489"/>
      <c r="G6928" s="162"/>
      <c r="H6928" s="303">
        <f>SUM(H6927:H6927)</f>
        <v>0</v>
      </c>
    </row>
    <row r="6929" spans="3:11">
      <c r="C6929" s="58" t="s">
        <v>1220</v>
      </c>
      <c r="D6929" s="69" t="s">
        <v>1221</v>
      </c>
      <c r="E6929" s="70"/>
      <c r="F6929" s="70"/>
      <c r="G6929" s="71"/>
      <c r="H6929" s="304">
        <f>H6928+H6926+H6923</f>
        <v>2305720</v>
      </c>
      <c r="I6929" s="319"/>
    </row>
    <row r="6930" spans="3:11">
      <c r="C6930" s="58" t="s">
        <v>1222</v>
      </c>
      <c r="D6930" s="69" t="s">
        <v>1325</v>
      </c>
      <c r="E6930" s="70"/>
      <c r="F6930" s="71"/>
      <c r="G6930" s="95">
        <f>$M$9</f>
        <v>0.1</v>
      </c>
      <c r="H6930" s="64">
        <f>H6929*G6930</f>
        <v>230572</v>
      </c>
      <c r="I6930" s="319"/>
    </row>
    <row r="6931" spans="3:11">
      <c r="C6931" s="58" t="s">
        <v>1223</v>
      </c>
      <c r="D6931" s="69" t="s">
        <v>1224</v>
      </c>
      <c r="E6931" s="70"/>
      <c r="F6931" s="70"/>
      <c r="G6931" s="71"/>
      <c r="H6931" s="305">
        <f>SUM(H6929:H6930)</f>
        <v>2536292</v>
      </c>
      <c r="I6931" s="319"/>
    </row>
    <row r="6933" spans="3:11">
      <c r="C6933" s="53" t="s">
        <v>7265</v>
      </c>
      <c r="D6933" s="366" t="s">
        <v>7266</v>
      </c>
      <c r="E6933" s="315"/>
      <c r="F6933" s="315"/>
      <c r="G6933" s="315"/>
      <c r="H6933" s="315"/>
      <c r="I6933" s="56">
        <f>ROUNDDOWN(H6948,-2)</f>
        <v>2932200</v>
      </c>
      <c r="J6933" s="159"/>
      <c r="K6933" s="325"/>
    </row>
    <row r="6934" spans="3:11" ht="27.6">
      <c r="C6934" s="300" t="s">
        <v>1197</v>
      </c>
      <c r="D6934" s="300" t="s">
        <v>1198</v>
      </c>
      <c r="E6934" s="300" t="s">
        <v>1199</v>
      </c>
      <c r="F6934" s="300" t="s">
        <v>1200</v>
      </c>
      <c r="G6934" s="300" t="s">
        <v>1201</v>
      </c>
      <c r="H6934" s="300" t="s">
        <v>1202</v>
      </c>
    </row>
    <row r="6935" spans="3:11">
      <c r="C6935" s="72" t="s">
        <v>1203</v>
      </c>
      <c r="D6935" s="59" t="s">
        <v>1204</v>
      </c>
      <c r="E6935" s="73"/>
      <c r="F6935" s="73"/>
      <c r="G6935" s="73"/>
      <c r="H6935" s="73"/>
    </row>
    <row r="6936" spans="3:11">
      <c r="C6936" s="301">
        <v>1</v>
      </c>
      <c r="D6936" s="59" t="s">
        <v>5</v>
      </c>
      <c r="E6936" s="302" t="s">
        <v>6</v>
      </c>
      <c r="F6936" s="74">
        <v>0.38100000000000001</v>
      </c>
      <c r="G6936" s="64">
        <f>VLOOKUP(D6936,upahbahan,3,FALSE)</f>
        <v>100000</v>
      </c>
      <c r="H6936" s="64">
        <f t="shared" ref="H6936:H6939" si="720">F6936*G6936</f>
        <v>38100</v>
      </c>
    </row>
    <row r="6937" spans="3:11">
      <c r="C6937" s="301">
        <v>2</v>
      </c>
      <c r="D6937" s="59" t="s">
        <v>17</v>
      </c>
      <c r="E6937" s="302" t="s">
        <v>6</v>
      </c>
      <c r="F6937" s="74">
        <v>0.63600000000000001</v>
      </c>
      <c r="G6937" s="64">
        <f>VLOOKUP(D6937,upahbahan,3,FALSE)</f>
        <v>145000</v>
      </c>
      <c r="H6937" s="64">
        <f t="shared" si="720"/>
        <v>92220</v>
      </c>
    </row>
    <row r="6938" spans="3:11">
      <c r="C6938" s="301">
        <v>3</v>
      </c>
      <c r="D6938" s="59" t="s">
        <v>1314</v>
      </c>
      <c r="E6938" s="302" t="s">
        <v>6</v>
      </c>
      <c r="F6938" s="74">
        <v>6.4000000000000001E-2</v>
      </c>
      <c r="G6938" s="64">
        <f>VLOOKUP(D6938,upahbahan,3,FALSE)</f>
        <v>175000</v>
      </c>
      <c r="H6938" s="64">
        <f t="shared" si="720"/>
        <v>11200</v>
      </c>
    </row>
    <row r="6939" spans="3:11">
      <c r="C6939" s="301">
        <v>4</v>
      </c>
      <c r="D6939" s="59" t="s">
        <v>19</v>
      </c>
      <c r="E6939" s="302" t="s">
        <v>6</v>
      </c>
      <c r="F6939" s="74">
        <v>2.1000000000000001E-2</v>
      </c>
      <c r="G6939" s="64">
        <f>VLOOKUP(D6939,upahbahan,3,FALSE)</f>
        <v>200000</v>
      </c>
      <c r="H6939" s="64">
        <f t="shared" si="720"/>
        <v>4200</v>
      </c>
    </row>
    <row r="6940" spans="3:11">
      <c r="C6940" s="83" t="s">
        <v>1210</v>
      </c>
      <c r="D6940" s="80"/>
      <c r="E6940" s="80"/>
      <c r="F6940" s="187"/>
      <c r="G6940" s="218"/>
      <c r="H6940" s="64">
        <f>SUM(H6936:H6939)</f>
        <v>145720</v>
      </c>
      <c r="I6940" s="219"/>
    </row>
    <row r="6941" spans="3:11">
      <c r="C6941" s="72" t="s">
        <v>1211</v>
      </c>
      <c r="D6941" s="59" t="s">
        <v>1212</v>
      </c>
      <c r="E6941" s="73"/>
      <c r="F6941" s="205"/>
      <c r="G6941" s="73"/>
      <c r="H6941" s="73"/>
    </row>
    <row r="6942" spans="3:11">
      <c r="C6942" s="72">
        <v>1</v>
      </c>
      <c r="D6942" s="59" t="s">
        <v>7267</v>
      </c>
      <c r="E6942" s="170" t="s">
        <v>236</v>
      </c>
      <c r="F6942" s="171">
        <v>1.2</v>
      </c>
      <c r="G6942" s="64">
        <f>VLOOKUP(D6942,upahbahan,3,FALSE)</f>
        <v>2100000</v>
      </c>
      <c r="H6942" s="64">
        <f t="shared" ref="H6942" si="721">F6942*G6942</f>
        <v>2520000</v>
      </c>
    </row>
    <row r="6943" spans="3:11">
      <c r="C6943" s="83" t="s">
        <v>1216</v>
      </c>
      <c r="D6943" s="80"/>
      <c r="E6943" s="80" t="s">
        <v>6958</v>
      </c>
      <c r="F6943" s="80"/>
      <c r="G6943" s="162"/>
      <c r="H6943" s="64">
        <f>SUM(H6941:H6942)</f>
        <v>2520000</v>
      </c>
    </row>
    <row r="6944" spans="3:11">
      <c r="C6944" s="72" t="s">
        <v>1217</v>
      </c>
      <c r="D6944" s="59" t="s">
        <v>1218</v>
      </c>
      <c r="E6944" s="73"/>
      <c r="F6944" s="73"/>
      <c r="G6944" s="73"/>
      <c r="H6944" s="73"/>
    </row>
    <row r="6945" spans="3:11">
      <c r="C6945" s="83" t="s">
        <v>1219</v>
      </c>
      <c r="D6945" s="489"/>
      <c r="E6945" s="489"/>
      <c r="F6945" s="489"/>
      <c r="G6945" s="162"/>
      <c r="H6945" s="303">
        <f>SUM(H6944:H6944)</f>
        <v>0</v>
      </c>
    </row>
    <row r="6946" spans="3:11">
      <c r="C6946" s="58" t="s">
        <v>1220</v>
      </c>
      <c r="D6946" s="69" t="s">
        <v>1221</v>
      </c>
      <c r="E6946" s="70"/>
      <c r="F6946" s="70"/>
      <c r="G6946" s="71"/>
      <c r="H6946" s="304">
        <f>H6945+H6943+H6940</f>
        <v>2665720</v>
      </c>
      <c r="I6946" s="319"/>
    </row>
    <row r="6947" spans="3:11">
      <c r="C6947" s="58" t="s">
        <v>1222</v>
      </c>
      <c r="D6947" s="69" t="s">
        <v>1325</v>
      </c>
      <c r="E6947" s="70"/>
      <c r="F6947" s="71"/>
      <c r="G6947" s="95">
        <f>$M$9</f>
        <v>0.1</v>
      </c>
      <c r="H6947" s="64">
        <f>H6946*G6947</f>
        <v>266572</v>
      </c>
      <c r="I6947" s="319"/>
    </row>
    <row r="6948" spans="3:11">
      <c r="C6948" s="58" t="s">
        <v>1223</v>
      </c>
      <c r="D6948" s="69" t="s">
        <v>1224</v>
      </c>
      <c r="E6948" s="70"/>
      <c r="F6948" s="70"/>
      <c r="G6948" s="71"/>
      <c r="H6948" s="305">
        <f>SUM(H6946:H6947)</f>
        <v>2932292</v>
      </c>
      <c r="I6948" s="319"/>
    </row>
    <row r="6950" spans="3:11">
      <c r="C6950" s="53" t="s">
        <v>7268</v>
      </c>
      <c r="D6950" s="366" t="s">
        <v>7269</v>
      </c>
      <c r="E6950" s="315"/>
      <c r="F6950" s="315"/>
      <c r="G6950" s="315"/>
      <c r="H6950" s="315"/>
      <c r="I6950" s="56">
        <f>ROUNDDOWN(H6965,-2)</f>
        <v>3196200</v>
      </c>
      <c r="J6950" s="159"/>
      <c r="K6950" s="325"/>
    </row>
    <row r="6951" spans="3:11" ht="27.6">
      <c r="C6951" s="300" t="s">
        <v>1197</v>
      </c>
      <c r="D6951" s="300" t="s">
        <v>1198</v>
      </c>
      <c r="E6951" s="300" t="s">
        <v>1199</v>
      </c>
      <c r="F6951" s="300" t="s">
        <v>1200</v>
      </c>
      <c r="G6951" s="300" t="s">
        <v>1201</v>
      </c>
      <c r="H6951" s="300" t="s">
        <v>1202</v>
      </c>
    </row>
    <row r="6952" spans="3:11">
      <c r="C6952" s="72" t="s">
        <v>1203</v>
      </c>
      <c r="D6952" s="59" t="s">
        <v>1204</v>
      </c>
      <c r="E6952" s="73"/>
      <c r="F6952" s="73"/>
      <c r="G6952" s="73"/>
      <c r="H6952" s="73"/>
    </row>
    <row r="6953" spans="3:11">
      <c r="C6953" s="301">
        <v>1</v>
      </c>
      <c r="D6953" s="59" t="s">
        <v>5</v>
      </c>
      <c r="E6953" s="302" t="s">
        <v>6</v>
      </c>
      <c r="F6953" s="74">
        <v>0.38100000000000001</v>
      </c>
      <c r="G6953" s="64">
        <f>VLOOKUP(D6953,upahbahan,3,FALSE)</f>
        <v>100000</v>
      </c>
      <c r="H6953" s="64">
        <f t="shared" ref="H6953:H6956" si="722">F6953*G6953</f>
        <v>38100</v>
      </c>
    </row>
    <row r="6954" spans="3:11">
      <c r="C6954" s="301">
        <v>2</v>
      </c>
      <c r="D6954" s="59" t="s">
        <v>17</v>
      </c>
      <c r="E6954" s="302" t="s">
        <v>6</v>
      </c>
      <c r="F6954" s="74">
        <v>0.63600000000000001</v>
      </c>
      <c r="G6954" s="64">
        <f>VLOOKUP(D6954,upahbahan,3,FALSE)</f>
        <v>145000</v>
      </c>
      <c r="H6954" s="64">
        <f t="shared" si="722"/>
        <v>92220</v>
      </c>
    </row>
    <row r="6955" spans="3:11">
      <c r="C6955" s="301">
        <v>3</v>
      </c>
      <c r="D6955" s="59" t="s">
        <v>1314</v>
      </c>
      <c r="E6955" s="302" t="s">
        <v>6</v>
      </c>
      <c r="F6955" s="74">
        <v>6.4000000000000001E-2</v>
      </c>
      <c r="G6955" s="64">
        <f>VLOOKUP(D6955,upahbahan,3,FALSE)</f>
        <v>175000</v>
      </c>
      <c r="H6955" s="64">
        <f t="shared" si="722"/>
        <v>11200</v>
      </c>
    </row>
    <row r="6956" spans="3:11">
      <c r="C6956" s="301">
        <v>4</v>
      </c>
      <c r="D6956" s="59" t="s">
        <v>19</v>
      </c>
      <c r="E6956" s="302" t="s">
        <v>6</v>
      </c>
      <c r="F6956" s="74">
        <v>2.1000000000000001E-2</v>
      </c>
      <c r="G6956" s="64">
        <f>VLOOKUP(D6956,upahbahan,3,FALSE)</f>
        <v>200000</v>
      </c>
      <c r="H6956" s="64">
        <f t="shared" si="722"/>
        <v>4200</v>
      </c>
    </row>
    <row r="6957" spans="3:11">
      <c r="C6957" s="83" t="s">
        <v>1210</v>
      </c>
      <c r="D6957" s="80"/>
      <c r="E6957" s="80"/>
      <c r="F6957" s="187"/>
      <c r="G6957" s="218"/>
      <c r="H6957" s="64">
        <f>SUM(H6953:H6956)</f>
        <v>145720</v>
      </c>
      <c r="I6957" s="219"/>
    </row>
    <row r="6958" spans="3:11">
      <c r="C6958" s="72" t="s">
        <v>1211</v>
      </c>
      <c r="D6958" s="59" t="s">
        <v>1212</v>
      </c>
      <c r="E6958" s="73"/>
      <c r="F6958" s="205"/>
      <c r="G6958" s="73"/>
      <c r="H6958" s="73"/>
    </row>
    <row r="6959" spans="3:11">
      <c r="C6959" s="72">
        <v>1</v>
      </c>
      <c r="D6959" s="59" t="s">
        <v>7270</v>
      </c>
      <c r="E6959" s="170" t="s">
        <v>236</v>
      </c>
      <c r="F6959" s="171">
        <v>1.2</v>
      </c>
      <c r="G6959" s="64">
        <f>VLOOKUP(D6959,upahbahan,3,FALSE)</f>
        <v>2300000</v>
      </c>
      <c r="H6959" s="64">
        <f t="shared" ref="H6959" si="723">F6959*G6959</f>
        <v>2760000</v>
      </c>
    </row>
    <row r="6960" spans="3:11">
      <c r="C6960" s="83" t="s">
        <v>1216</v>
      </c>
      <c r="D6960" s="80"/>
      <c r="E6960" s="80" t="s">
        <v>6958</v>
      </c>
      <c r="F6960" s="80"/>
      <c r="G6960" s="162"/>
      <c r="H6960" s="64">
        <f>SUM(H6958:H6959)</f>
        <v>2760000</v>
      </c>
    </row>
    <row r="6961" spans="3:11">
      <c r="C6961" s="72" t="s">
        <v>1217</v>
      </c>
      <c r="D6961" s="59" t="s">
        <v>1218</v>
      </c>
      <c r="E6961" s="73"/>
      <c r="F6961" s="73"/>
      <c r="G6961" s="73"/>
      <c r="H6961" s="73"/>
    </row>
    <row r="6962" spans="3:11">
      <c r="C6962" s="83" t="s">
        <v>1219</v>
      </c>
      <c r="D6962" s="489"/>
      <c r="E6962" s="489"/>
      <c r="F6962" s="489"/>
      <c r="G6962" s="162"/>
      <c r="H6962" s="303">
        <f>SUM(H6961:H6961)</f>
        <v>0</v>
      </c>
    </row>
    <row r="6963" spans="3:11">
      <c r="C6963" s="58" t="s">
        <v>1220</v>
      </c>
      <c r="D6963" s="69" t="s">
        <v>1221</v>
      </c>
      <c r="E6963" s="70"/>
      <c r="F6963" s="70"/>
      <c r="G6963" s="71"/>
      <c r="H6963" s="304">
        <f>H6962+H6960+H6957</f>
        <v>2905720</v>
      </c>
      <c r="I6963" s="319"/>
    </row>
    <row r="6964" spans="3:11">
      <c r="C6964" s="58" t="s">
        <v>1222</v>
      </c>
      <c r="D6964" s="69" t="s">
        <v>1325</v>
      </c>
      <c r="E6964" s="70"/>
      <c r="F6964" s="71"/>
      <c r="G6964" s="95">
        <f>$M$9</f>
        <v>0.1</v>
      </c>
      <c r="H6964" s="64">
        <f>H6963*G6964</f>
        <v>290572</v>
      </c>
      <c r="I6964" s="319"/>
    </row>
    <row r="6965" spans="3:11">
      <c r="C6965" s="58" t="s">
        <v>1223</v>
      </c>
      <c r="D6965" s="69" t="s">
        <v>1224</v>
      </c>
      <c r="E6965" s="70"/>
      <c r="F6965" s="70"/>
      <c r="G6965" s="71"/>
      <c r="H6965" s="305">
        <f>SUM(H6963:H6964)</f>
        <v>3196292</v>
      </c>
      <c r="I6965" s="319"/>
    </row>
    <row r="6968" spans="3:11">
      <c r="C6968" s="53" t="s">
        <v>7271</v>
      </c>
      <c r="D6968" s="366" t="s">
        <v>7272</v>
      </c>
      <c r="E6968" s="315"/>
      <c r="F6968" s="315"/>
      <c r="G6968" s="315"/>
      <c r="H6968" s="315"/>
      <c r="I6968" s="56">
        <f>ROUNDDOWN(H6983,-2)</f>
        <v>3722300</v>
      </c>
      <c r="J6968" s="159"/>
      <c r="K6968" s="325"/>
    </row>
    <row r="6969" spans="3:11" ht="27.6">
      <c r="C6969" s="300" t="s">
        <v>1197</v>
      </c>
      <c r="D6969" s="300" t="s">
        <v>1198</v>
      </c>
      <c r="E6969" s="300" t="s">
        <v>1199</v>
      </c>
      <c r="F6969" s="300" t="s">
        <v>1200</v>
      </c>
      <c r="G6969" s="300" t="s">
        <v>1201</v>
      </c>
      <c r="H6969" s="300" t="s">
        <v>1202</v>
      </c>
    </row>
    <row r="6970" spans="3:11">
      <c r="C6970" s="72" t="s">
        <v>1203</v>
      </c>
      <c r="D6970" s="59" t="s">
        <v>1204</v>
      </c>
      <c r="E6970" s="73"/>
      <c r="F6970" s="73"/>
      <c r="G6970" s="73"/>
      <c r="H6970" s="73"/>
    </row>
    <row r="6971" spans="3:11">
      <c r="C6971" s="301">
        <v>1</v>
      </c>
      <c r="D6971" s="59" t="s">
        <v>5</v>
      </c>
      <c r="E6971" s="302" t="s">
        <v>6</v>
      </c>
      <c r="F6971" s="74">
        <v>0.50700000000000001</v>
      </c>
      <c r="G6971" s="64">
        <f>VLOOKUP(D6971,upahbahan,3,FALSE)</f>
        <v>100000</v>
      </c>
      <c r="H6971" s="64">
        <f t="shared" ref="H6971:H6974" si="724">F6971*G6971</f>
        <v>50700</v>
      </c>
    </row>
    <row r="6972" spans="3:11">
      <c r="C6972" s="301">
        <v>2</v>
      </c>
      <c r="D6972" s="59" t="s">
        <v>17</v>
      </c>
      <c r="E6972" s="302" t="s">
        <v>6</v>
      </c>
      <c r="F6972" s="74">
        <v>0.84699999999999998</v>
      </c>
      <c r="G6972" s="64">
        <f>VLOOKUP(D6972,upahbahan,3,FALSE)</f>
        <v>145000</v>
      </c>
      <c r="H6972" s="64">
        <f t="shared" si="724"/>
        <v>122815</v>
      </c>
    </row>
    <row r="6973" spans="3:11">
      <c r="C6973" s="301">
        <v>3</v>
      </c>
      <c r="D6973" s="59" t="s">
        <v>1314</v>
      </c>
      <c r="E6973" s="302" t="s">
        <v>6</v>
      </c>
      <c r="F6973" s="74">
        <v>8.5000000000000006E-2</v>
      </c>
      <c r="G6973" s="64">
        <f>VLOOKUP(D6973,upahbahan,3,FALSE)</f>
        <v>175000</v>
      </c>
      <c r="H6973" s="64">
        <f t="shared" si="724"/>
        <v>14875.000000000002</v>
      </c>
    </row>
    <row r="6974" spans="3:11">
      <c r="C6974" s="301">
        <v>4</v>
      </c>
      <c r="D6974" s="59" t="s">
        <v>19</v>
      </c>
      <c r="E6974" s="302" t="s">
        <v>6</v>
      </c>
      <c r="F6974" s="74">
        <v>2.8000000000000001E-2</v>
      </c>
      <c r="G6974" s="64">
        <f>VLOOKUP(D6974,upahbahan,3,FALSE)</f>
        <v>200000</v>
      </c>
      <c r="H6974" s="64">
        <f t="shared" si="724"/>
        <v>5600</v>
      </c>
    </row>
    <row r="6975" spans="3:11">
      <c r="C6975" s="83" t="s">
        <v>1210</v>
      </c>
      <c r="D6975" s="80"/>
      <c r="E6975" s="80"/>
      <c r="F6975" s="187"/>
      <c r="G6975" s="218"/>
      <c r="H6975" s="64">
        <f>SUM(H6971:H6974)</f>
        <v>193990</v>
      </c>
      <c r="I6975" s="219"/>
    </row>
    <row r="6976" spans="3:11">
      <c r="C6976" s="72" t="s">
        <v>1211</v>
      </c>
      <c r="D6976" s="59" t="s">
        <v>1212</v>
      </c>
      <c r="E6976" s="73"/>
      <c r="F6976" s="205"/>
      <c r="G6976" s="73"/>
      <c r="H6976" s="73"/>
    </row>
    <row r="6977" spans="3:11">
      <c r="C6977" s="72">
        <v>1</v>
      </c>
      <c r="D6977" s="59" t="s">
        <v>7273</v>
      </c>
      <c r="E6977" s="170" t="s">
        <v>236</v>
      </c>
      <c r="F6977" s="171">
        <v>1.1000000000000001</v>
      </c>
      <c r="G6977" s="64">
        <f>VLOOKUP(D6977,upahbahan,3,FALSE)</f>
        <v>2900000</v>
      </c>
      <c r="H6977" s="64">
        <f t="shared" ref="H6977" si="725">F6977*G6977</f>
        <v>3190000.0000000005</v>
      </c>
    </row>
    <row r="6978" spans="3:11">
      <c r="C6978" s="83" t="s">
        <v>1216</v>
      </c>
      <c r="D6978" s="80"/>
      <c r="E6978" s="80" t="s">
        <v>6958</v>
      </c>
      <c r="F6978" s="80"/>
      <c r="G6978" s="162"/>
      <c r="H6978" s="64">
        <f>SUM(H6976:H6977)</f>
        <v>3190000.0000000005</v>
      </c>
    </row>
    <row r="6979" spans="3:11">
      <c r="C6979" s="72" t="s">
        <v>1217</v>
      </c>
      <c r="D6979" s="59" t="s">
        <v>1218</v>
      </c>
      <c r="E6979" s="73"/>
      <c r="F6979" s="73"/>
      <c r="G6979" s="73"/>
      <c r="H6979" s="73"/>
    </row>
    <row r="6980" spans="3:11">
      <c r="C6980" s="83" t="s">
        <v>1219</v>
      </c>
      <c r="D6980" s="489"/>
      <c r="E6980" s="489"/>
      <c r="F6980" s="489"/>
      <c r="G6980" s="162"/>
      <c r="H6980" s="303">
        <f>SUM(H6979:H6979)</f>
        <v>0</v>
      </c>
    </row>
    <row r="6981" spans="3:11">
      <c r="C6981" s="58" t="s">
        <v>1220</v>
      </c>
      <c r="D6981" s="69" t="s">
        <v>1221</v>
      </c>
      <c r="E6981" s="70"/>
      <c r="F6981" s="70"/>
      <c r="G6981" s="71"/>
      <c r="H6981" s="304">
        <f>H6980+H6978+H6975</f>
        <v>3383990.0000000005</v>
      </c>
      <c r="I6981" s="319"/>
    </row>
    <row r="6982" spans="3:11">
      <c r="C6982" s="58" t="s">
        <v>1222</v>
      </c>
      <c r="D6982" s="69" t="s">
        <v>1325</v>
      </c>
      <c r="E6982" s="70"/>
      <c r="F6982" s="71"/>
      <c r="G6982" s="95">
        <f>$M$9</f>
        <v>0.1</v>
      </c>
      <c r="H6982" s="64">
        <f>H6981*G6982</f>
        <v>338399.00000000006</v>
      </c>
      <c r="I6982" s="319"/>
    </row>
    <row r="6983" spans="3:11">
      <c r="C6983" s="58" t="s">
        <v>1223</v>
      </c>
      <c r="D6983" s="69" t="s">
        <v>1224</v>
      </c>
      <c r="E6983" s="70"/>
      <c r="F6983" s="70"/>
      <c r="G6983" s="71"/>
      <c r="H6983" s="305">
        <f>SUM(H6981:H6982)</f>
        <v>3722389.0000000005</v>
      </c>
      <c r="I6983" s="319"/>
    </row>
    <row r="6985" spans="3:11">
      <c r="C6985" s="53" t="s">
        <v>7274</v>
      </c>
      <c r="D6985" s="366" t="s">
        <v>7275</v>
      </c>
      <c r="E6985" s="315"/>
      <c r="F6985" s="315"/>
      <c r="G6985" s="315"/>
      <c r="H6985" s="315"/>
      <c r="I6985" s="56">
        <f>ROUNDDOWN(H7000,-2)</f>
        <v>4607600</v>
      </c>
      <c r="J6985" s="159"/>
      <c r="K6985" s="325"/>
    </row>
    <row r="6986" spans="3:11" ht="27.6">
      <c r="C6986" s="300" t="s">
        <v>1197</v>
      </c>
      <c r="D6986" s="300" t="s">
        <v>1198</v>
      </c>
      <c r="E6986" s="300" t="s">
        <v>1199</v>
      </c>
      <c r="F6986" s="300" t="s">
        <v>1200</v>
      </c>
      <c r="G6986" s="300" t="s">
        <v>1201</v>
      </c>
      <c r="H6986" s="300" t="s">
        <v>1202</v>
      </c>
    </row>
    <row r="6987" spans="3:11">
      <c r="C6987" s="72" t="s">
        <v>1203</v>
      </c>
      <c r="D6987" s="59" t="s">
        <v>1204</v>
      </c>
      <c r="E6987" s="73"/>
      <c r="F6987" s="73"/>
      <c r="G6987" s="73"/>
      <c r="H6987" s="73"/>
    </row>
    <row r="6988" spans="3:11">
      <c r="C6988" s="301">
        <v>1</v>
      </c>
      <c r="D6988" s="59" t="s">
        <v>5</v>
      </c>
      <c r="E6988" s="302" t="s">
        <v>6</v>
      </c>
      <c r="F6988" s="74">
        <v>0.88600000000000001</v>
      </c>
      <c r="G6988" s="64">
        <f>VLOOKUP(D6988,upahbahan,3,FALSE)</f>
        <v>100000</v>
      </c>
      <c r="H6988" s="64">
        <f t="shared" ref="H6988:H6991" si="726">F6988*G6988</f>
        <v>88600</v>
      </c>
    </row>
    <row r="6989" spans="3:11">
      <c r="C6989" s="301">
        <v>2</v>
      </c>
      <c r="D6989" s="59" t="s">
        <v>17</v>
      </c>
      <c r="E6989" s="302" t="s">
        <v>6</v>
      </c>
      <c r="F6989" s="74">
        <v>1.4790000000000001</v>
      </c>
      <c r="G6989" s="64">
        <f>VLOOKUP(D6989,upahbahan,3,FALSE)</f>
        <v>145000</v>
      </c>
      <c r="H6989" s="64">
        <f t="shared" si="726"/>
        <v>214455</v>
      </c>
    </row>
    <row r="6990" spans="3:11">
      <c r="C6990" s="301">
        <v>3</v>
      </c>
      <c r="D6990" s="59" t="s">
        <v>1314</v>
      </c>
      <c r="E6990" s="302" t="s">
        <v>6</v>
      </c>
      <c r="F6990" s="74">
        <v>0.14799999999999999</v>
      </c>
      <c r="G6990" s="64">
        <f>VLOOKUP(D6990,upahbahan,3,FALSE)</f>
        <v>175000</v>
      </c>
      <c r="H6990" s="64">
        <f t="shared" si="726"/>
        <v>25900</v>
      </c>
    </row>
    <row r="6991" spans="3:11">
      <c r="C6991" s="301">
        <v>4</v>
      </c>
      <c r="D6991" s="59" t="s">
        <v>19</v>
      </c>
      <c r="E6991" s="302" t="s">
        <v>6</v>
      </c>
      <c r="F6991" s="74">
        <v>4.9000000000000002E-2</v>
      </c>
      <c r="G6991" s="64">
        <f>VLOOKUP(D6991,upahbahan,3,FALSE)</f>
        <v>200000</v>
      </c>
      <c r="H6991" s="64">
        <f t="shared" si="726"/>
        <v>9800</v>
      </c>
    </row>
    <row r="6992" spans="3:11">
      <c r="C6992" s="83" t="s">
        <v>1210</v>
      </c>
      <c r="D6992" s="80"/>
      <c r="E6992" s="80"/>
      <c r="F6992" s="187"/>
      <c r="G6992" s="218"/>
      <c r="H6992" s="64">
        <f>SUM(H6988:H6991)</f>
        <v>338755</v>
      </c>
      <c r="I6992" s="219"/>
    </row>
    <row r="6993" spans="3:11">
      <c r="C6993" s="72" t="s">
        <v>1211</v>
      </c>
      <c r="D6993" s="59" t="s">
        <v>1212</v>
      </c>
      <c r="E6993" s="73"/>
      <c r="F6993" s="205"/>
      <c r="G6993" s="73"/>
      <c r="H6993" s="73"/>
    </row>
    <row r="6994" spans="3:11">
      <c r="C6994" s="72">
        <v>1</v>
      </c>
      <c r="D6994" s="59" t="s">
        <v>7276</v>
      </c>
      <c r="E6994" s="170" t="s">
        <v>236</v>
      </c>
      <c r="F6994" s="171">
        <v>1.1000000000000001</v>
      </c>
      <c r="G6994" s="64">
        <f>VLOOKUP(D6994,upahbahan,3,FALSE)</f>
        <v>3500000</v>
      </c>
      <c r="H6994" s="64">
        <f t="shared" ref="H6994" si="727">F6994*G6994</f>
        <v>3850000.0000000005</v>
      </c>
    </row>
    <row r="6995" spans="3:11">
      <c r="C6995" s="83" t="s">
        <v>1216</v>
      </c>
      <c r="D6995" s="80"/>
      <c r="E6995" s="80" t="s">
        <v>6958</v>
      </c>
      <c r="F6995" s="80"/>
      <c r="G6995" s="162"/>
      <c r="H6995" s="64">
        <f>SUM(H6993:H6994)</f>
        <v>3850000.0000000005</v>
      </c>
    </row>
    <row r="6996" spans="3:11">
      <c r="C6996" s="72" t="s">
        <v>1217</v>
      </c>
      <c r="D6996" s="59" t="s">
        <v>1218</v>
      </c>
      <c r="E6996" s="73"/>
      <c r="F6996" s="73"/>
      <c r="G6996" s="73"/>
      <c r="H6996" s="73"/>
    </row>
    <row r="6997" spans="3:11">
      <c r="C6997" s="83" t="s">
        <v>1219</v>
      </c>
      <c r="D6997" s="489"/>
      <c r="E6997" s="489"/>
      <c r="F6997" s="489"/>
      <c r="G6997" s="162"/>
      <c r="H6997" s="303">
        <f>SUM(H6996:H6996)</f>
        <v>0</v>
      </c>
    </row>
    <row r="6998" spans="3:11">
      <c r="C6998" s="58" t="s">
        <v>1220</v>
      </c>
      <c r="D6998" s="69" t="s">
        <v>1221</v>
      </c>
      <c r="E6998" s="70"/>
      <c r="F6998" s="70"/>
      <c r="G6998" s="71"/>
      <c r="H6998" s="304">
        <f>H6997+H6995+H6992</f>
        <v>4188755.0000000005</v>
      </c>
      <c r="I6998" s="319"/>
    </row>
    <row r="6999" spans="3:11">
      <c r="C6999" s="58" t="s">
        <v>1222</v>
      </c>
      <c r="D6999" s="69" t="s">
        <v>1325</v>
      </c>
      <c r="E6999" s="70"/>
      <c r="F6999" s="71"/>
      <c r="G6999" s="95">
        <f>$M$9</f>
        <v>0.1</v>
      </c>
      <c r="H6999" s="64">
        <f>H6998*G6999</f>
        <v>418875.50000000006</v>
      </c>
      <c r="I6999" s="319"/>
    </row>
    <row r="7000" spans="3:11">
      <c r="C7000" s="58" t="s">
        <v>1223</v>
      </c>
      <c r="D7000" s="69" t="s">
        <v>1224</v>
      </c>
      <c r="E7000" s="70"/>
      <c r="F7000" s="70"/>
      <c r="G7000" s="71"/>
      <c r="H7000" s="305">
        <f>SUM(H6998:H6999)</f>
        <v>4607630.5000000009</v>
      </c>
      <c r="I7000" s="319"/>
    </row>
    <row r="7002" spans="3:11">
      <c r="C7002" s="53" t="s">
        <v>7277</v>
      </c>
      <c r="D7002" s="366" t="s">
        <v>7278</v>
      </c>
      <c r="E7002" s="315"/>
      <c r="F7002" s="315"/>
      <c r="G7002" s="315"/>
      <c r="H7002" s="315"/>
      <c r="I7002" s="56">
        <f>ROUNDDOWN(H7017,-2)</f>
        <v>5091600</v>
      </c>
      <c r="J7002" s="159"/>
      <c r="K7002" s="325"/>
    </row>
    <row r="7003" spans="3:11" ht="27.6">
      <c r="C7003" s="300" t="s">
        <v>1197</v>
      </c>
      <c r="D7003" s="300" t="s">
        <v>1198</v>
      </c>
      <c r="E7003" s="300" t="s">
        <v>1199</v>
      </c>
      <c r="F7003" s="300" t="s">
        <v>1200</v>
      </c>
      <c r="G7003" s="300" t="s">
        <v>1201</v>
      </c>
      <c r="H7003" s="300" t="s">
        <v>1202</v>
      </c>
    </row>
    <row r="7004" spans="3:11">
      <c r="C7004" s="72" t="s">
        <v>1203</v>
      </c>
      <c r="D7004" s="59" t="s">
        <v>1204</v>
      </c>
      <c r="E7004" s="73"/>
      <c r="F7004" s="73"/>
      <c r="G7004" s="73"/>
      <c r="H7004" s="73"/>
    </row>
    <row r="7005" spans="3:11">
      <c r="C7005" s="301">
        <v>1</v>
      </c>
      <c r="D7005" s="59" t="s">
        <v>5</v>
      </c>
      <c r="E7005" s="302" t="s">
        <v>6</v>
      </c>
      <c r="F7005" s="74">
        <v>0.88600000000000001</v>
      </c>
      <c r="G7005" s="64">
        <f>VLOOKUP(D7005,upahbahan,3,FALSE)</f>
        <v>100000</v>
      </c>
      <c r="H7005" s="64">
        <f t="shared" ref="H7005:H7008" si="728">F7005*G7005</f>
        <v>88600</v>
      </c>
    </row>
    <row r="7006" spans="3:11">
      <c r="C7006" s="301">
        <v>2</v>
      </c>
      <c r="D7006" s="59" t="s">
        <v>17</v>
      </c>
      <c r="E7006" s="302" t="s">
        <v>6</v>
      </c>
      <c r="F7006" s="74">
        <v>1.4790000000000001</v>
      </c>
      <c r="G7006" s="64">
        <f>VLOOKUP(D7006,upahbahan,3,FALSE)</f>
        <v>145000</v>
      </c>
      <c r="H7006" s="64">
        <f t="shared" si="728"/>
        <v>214455</v>
      </c>
    </row>
    <row r="7007" spans="3:11">
      <c r="C7007" s="301">
        <v>3</v>
      </c>
      <c r="D7007" s="59" t="s">
        <v>1314</v>
      </c>
      <c r="E7007" s="302" t="s">
        <v>6</v>
      </c>
      <c r="F7007" s="74">
        <v>0.14799999999999999</v>
      </c>
      <c r="G7007" s="64">
        <f>VLOOKUP(D7007,upahbahan,3,FALSE)</f>
        <v>175000</v>
      </c>
      <c r="H7007" s="64">
        <f t="shared" si="728"/>
        <v>25900</v>
      </c>
    </row>
    <row r="7008" spans="3:11">
      <c r="C7008" s="301">
        <v>4</v>
      </c>
      <c r="D7008" s="59" t="s">
        <v>19</v>
      </c>
      <c r="E7008" s="302" t="s">
        <v>6</v>
      </c>
      <c r="F7008" s="74">
        <v>4.9000000000000002E-2</v>
      </c>
      <c r="G7008" s="64">
        <f>VLOOKUP(D7008,upahbahan,3,FALSE)</f>
        <v>200000</v>
      </c>
      <c r="H7008" s="64">
        <f t="shared" si="728"/>
        <v>9800</v>
      </c>
    </row>
    <row r="7009" spans="3:11">
      <c r="C7009" s="83" t="s">
        <v>1210</v>
      </c>
      <c r="D7009" s="80"/>
      <c r="E7009" s="80"/>
      <c r="F7009" s="187"/>
      <c r="G7009" s="218"/>
      <c r="H7009" s="64">
        <f>SUM(H7005:H7008)</f>
        <v>338755</v>
      </c>
      <c r="I7009" s="219"/>
    </row>
    <row r="7010" spans="3:11">
      <c r="C7010" s="72" t="s">
        <v>1211</v>
      </c>
      <c r="D7010" s="59" t="s">
        <v>1212</v>
      </c>
      <c r="E7010" s="73"/>
      <c r="F7010" s="205"/>
      <c r="G7010" s="73"/>
      <c r="H7010" s="73"/>
    </row>
    <row r="7011" spans="3:11">
      <c r="C7011" s="72">
        <v>1</v>
      </c>
      <c r="D7011" s="59" t="s">
        <v>7279</v>
      </c>
      <c r="E7011" s="170" t="s">
        <v>236</v>
      </c>
      <c r="F7011" s="171">
        <v>1.1000000000000001</v>
      </c>
      <c r="G7011" s="64">
        <f>VLOOKUP(D7011,upahbahan,3,FALSE)</f>
        <v>3900000</v>
      </c>
      <c r="H7011" s="64">
        <f t="shared" ref="H7011" si="729">F7011*G7011</f>
        <v>4290000</v>
      </c>
    </row>
    <row r="7012" spans="3:11">
      <c r="C7012" s="83" t="s">
        <v>1216</v>
      </c>
      <c r="D7012" s="80"/>
      <c r="E7012" s="80" t="s">
        <v>6958</v>
      </c>
      <c r="F7012" s="80"/>
      <c r="G7012" s="162"/>
      <c r="H7012" s="64">
        <f>SUM(H7010:H7011)</f>
        <v>4290000</v>
      </c>
    </row>
    <row r="7013" spans="3:11">
      <c r="C7013" s="72" t="s">
        <v>1217</v>
      </c>
      <c r="D7013" s="59" t="s">
        <v>1218</v>
      </c>
      <c r="E7013" s="73"/>
      <c r="F7013" s="73"/>
      <c r="G7013" s="73"/>
      <c r="H7013" s="73"/>
    </row>
    <row r="7014" spans="3:11">
      <c r="C7014" s="83" t="s">
        <v>1219</v>
      </c>
      <c r="D7014" s="489"/>
      <c r="E7014" s="489"/>
      <c r="F7014" s="489"/>
      <c r="G7014" s="162"/>
      <c r="H7014" s="303">
        <f>SUM(H7013:H7013)</f>
        <v>0</v>
      </c>
    </row>
    <row r="7015" spans="3:11">
      <c r="C7015" s="58" t="s">
        <v>1220</v>
      </c>
      <c r="D7015" s="69" t="s">
        <v>1221</v>
      </c>
      <c r="E7015" s="70"/>
      <c r="F7015" s="70"/>
      <c r="G7015" s="71"/>
      <c r="H7015" s="304">
        <f>H7014+H7012+H7009</f>
        <v>4628755</v>
      </c>
      <c r="I7015" s="319"/>
    </row>
    <row r="7016" spans="3:11">
      <c r="C7016" s="58" t="s">
        <v>1222</v>
      </c>
      <c r="D7016" s="69" t="s">
        <v>1325</v>
      </c>
      <c r="E7016" s="70"/>
      <c r="F7016" s="71"/>
      <c r="G7016" s="95">
        <f>$M$9</f>
        <v>0.1</v>
      </c>
      <c r="H7016" s="64">
        <f>H7015*G7016</f>
        <v>462875.5</v>
      </c>
      <c r="I7016" s="319"/>
    </row>
    <row r="7017" spans="3:11">
      <c r="C7017" s="58" t="s">
        <v>1223</v>
      </c>
      <c r="D7017" s="69" t="s">
        <v>1224</v>
      </c>
      <c r="E7017" s="70"/>
      <c r="F7017" s="70"/>
      <c r="G7017" s="71"/>
      <c r="H7017" s="305">
        <f>SUM(H7015:H7016)</f>
        <v>5091630.5</v>
      </c>
      <c r="I7017" s="319"/>
    </row>
    <row r="7019" spans="3:11">
      <c r="C7019" s="53" t="s">
        <v>7280</v>
      </c>
      <c r="D7019" s="366" t="s">
        <v>7281</v>
      </c>
      <c r="E7019" s="315"/>
      <c r="F7019" s="315"/>
      <c r="G7019" s="315"/>
      <c r="H7019" s="315"/>
      <c r="I7019" s="56">
        <f>ROUNDDOWN(H7034,-2)</f>
        <v>142000</v>
      </c>
      <c r="J7019" s="159"/>
      <c r="K7019" s="325"/>
    </row>
    <row r="7020" spans="3:11" ht="27.6">
      <c r="C7020" s="300" t="s">
        <v>1197</v>
      </c>
      <c r="D7020" s="300" t="s">
        <v>1198</v>
      </c>
      <c r="E7020" s="300" t="s">
        <v>1199</v>
      </c>
      <c r="F7020" s="300" t="s">
        <v>1200</v>
      </c>
      <c r="G7020" s="300" t="s">
        <v>1201</v>
      </c>
      <c r="H7020" s="300" t="s">
        <v>1202</v>
      </c>
    </row>
    <row r="7021" spans="3:11">
      <c r="C7021" s="72" t="s">
        <v>1203</v>
      </c>
      <c r="D7021" s="59" t="s">
        <v>1204</v>
      </c>
      <c r="E7021" s="73"/>
      <c r="F7021" s="73"/>
      <c r="G7021" s="73"/>
      <c r="H7021" s="73"/>
    </row>
    <row r="7022" spans="3:11">
      <c r="C7022" s="301">
        <v>1</v>
      </c>
      <c r="D7022" s="59" t="s">
        <v>5</v>
      </c>
      <c r="E7022" s="302" t="s">
        <v>6</v>
      </c>
      <c r="F7022" s="74">
        <v>6.4000000000000001E-2</v>
      </c>
      <c r="G7022" s="64">
        <f>VLOOKUP(D7022,upahbahan,3,FALSE)</f>
        <v>100000</v>
      </c>
      <c r="H7022" s="64">
        <f t="shared" ref="H7022:H7025" si="730">F7022*G7022</f>
        <v>6400</v>
      </c>
    </row>
    <row r="7023" spans="3:11">
      <c r="C7023" s="301">
        <v>2</v>
      </c>
      <c r="D7023" s="59" t="s">
        <v>17</v>
      </c>
      <c r="E7023" s="302" t="s">
        <v>6</v>
      </c>
      <c r="F7023" s="74">
        <v>0.107</v>
      </c>
      <c r="G7023" s="64">
        <f>VLOOKUP(D7023,upahbahan,3,FALSE)</f>
        <v>145000</v>
      </c>
      <c r="H7023" s="64">
        <f t="shared" si="730"/>
        <v>15515</v>
      </c>
    </row>
    <row r="7024" spans="3:11">
      <c r="C7024" s="301">
        <v>3</v>
      </c>
      <c r="D7024" s="59" t="s">
        <v>1314</v>
      </c>
      <c r="E7024" s="302" t="s">
        <v>6</v>
      </c>
      <c r="F7024" s="74">
        <v>1.0999999999999999E-2</v>
      </c>
      <c r="G7024" s="64">
        <f>VLOOKUP(D7024,upahbahan,3,FALSE)</f>
        <v>175000</v>
      </c>
      <c r="H7024" s="64">
        <f t="shared" si="730"/>
        <v>1925</v>
      </c>
    </row>
    <row r="7025" spans="3:11">
      <c r="C7025" s="301">
        <v>4</v>
      </c>
      <c r="D7025" s="59" t="s">
        <v>19</v>
      </c>
      <c r="E7025" s="302" t="s">
        <v>6</v>
      </c>
      <c r="F7025" s="74">
        <v>4.0000000000000001E-3</v>
      </c>
      <c r="G7025" s="64">
        <f>VLOOKUP(D7025,upahbahan,3,FALSE)</f>
        <v>200000</v>
      </c>
      <c r="H7025" s="64">
        <f t="shared" si="730"/>
        <v>800</v>
      </c>
    </row>
    <row r="7026" spans="3:11">
      <c r="C7026" s="83" t="s">
        <v>1210</v>
      </c>
      <c r="D7026" s="80"/>
      <c r="E7026" s="80"/>
      <c r="F7026" s="187"/>
      <c r="G7026" s="218"/>
      <c r="H7026" s="64">
        <f>SUM(H7022:H7025)</f>
        <v>24640</v>
      </c>
      <c r="I7026" s="219"/>
    </row>
    <row r="7027" spans="3:11">
      <c r="C7027" s="72" t="s">
        <v>1211</v>
      </c>
      <c r="D7027" s="59" t="s">
        <v>1212</v>
      </c>
      <c r="E7027" s="73"/>
      <c r="F7027" s="205"/>
      <c r="G7027" s="73"/>
      <c r="H7027" s="73"/>
    </row>
    <row r="7028" spans="3:11">
      <c r="C7028" s="72">
        <v>1</v>
      </c>
      <c r="D7028" s="59" t="s">
        <v>7282</v>
      </c>
      <c r="E7028" s="170" t="s">
        <v>236</v>
      </c>
      <c r="F7028" s="171">
        <v>1.1000000000000001</v>
      </c>
      <c r="G7028" s="64">
        <f>VLOOKUP(D7028,upahbahan,3,FALSE)</f>
        <v>95000</v>
      </c>
      <c r="H7028" s="64">
        <f t="shared" ref="H7028" si="731">F7028*G7028</f>
        <v>104500.00000000001</v>
      </c>
    </row>
    <row r="7029" spans="3:11">
      <c r="C7029" s="83" t="s">
        <v>1216</v>
      </c>
      <c r="D7029" s="80"/>
      <c r="E7029" s="80" t="s">
        <v>6958</v>
      </c>
      <c r="F7029" s="80"/>
      <c r="G7029" s="162"/>
      <c r="H7029" s="64">
        <f>SUM(H7027:H7028)</f>
        <v>104500.00000000001</v>
      </c>
    </row>
    <row r="7030" spans="3:11">
      <c r="C7030" s="72" t="s">
        <v>1217</v>
      </c>
      <c r="D7030" s="59" t="s">
        <v>1218</v>
      </c>
      <c r="E7030" s="73"/>
      <c r="F7030" s="73"/>
      <c r="G7030" s="73"/>
      <c r="H7030" s="73"/>
    </row>
    <row r="7031" spans="3:11">
      <c r="C7031" s="83" t="s">
        <v>1219</v>
      </c>
      <c r="D7031" s="489"/>
      <c r="E7031" s="489"/>
      <c r="F7031" s="489"/>
      <c r="G7031" s="162"/>
      <c r="H7031" s="303">
        <f>SUM(H7030:H7030)</f>
        <v>0</v>
      </c>
    </row>
    <row r="7032" spans="3:11">
      <c r="C7032" s="58" t="s">
        <v>1220</v>
      </c>
      <c r="D7032" s="69" t="s">
        <v>1221</v>
      </c>
      <c r="E7032" s="70"/>
      <c r="F7032" s="70"/>
      <c r="G7032" s="71"/>
      <c r="H7032" s="304">
        <f>H7031+H7029+H7026</f>
        <v>129140.00000000001</v>
      </c>
      <c r="I7032" s="319"/>
    </row>
    <row r="7033" spans="3:11">
      <c r="C7033" s="58" t="s">
        <v>1222</v>
      </c>
      <c r="D7033" s="69" t="s">
        <v>1325</v>
      </c>
      <c r="E7033" s="70"/>
      <c r="F7033" s="71"/>
      <c r="G7033" s="95">
        <f>$M$9</f>
        <v>0.1</v>
      </c>
      <c r="H7033" s="64">
        <f>H7032*G7033</f>
        <v>12914.000000000002</v>
      </c>
      <c r="I7033" s="319"/>
    </row>
    <row r="7034" spans="3:11">
      <c r="C7034" s="58" t="s">
        <v>1223</v>
      </c>
      <c r="D7034" s="69" t="s">
        <v>1224</v>
      </c>
      <c r="E7034" s="70"/>
      <c r="F7034" s="70"/>
      <c r="G7034" s="71"/>
      <c r="H7034" s="305">
        <f>SUM(H7032:H7033)</f>
        <v>142054.00000000003</v>
      </c>
      <c r="I7034" s="319"/>
    </row>
    <row r="7036" spans="3:11">
      <c r="C7036" s="53" t="s">
        <v>7283</v>
      </c>
      <c r="D7036" s="366" t="s">
        <v>7284</v>
      </c>
      <c r="E7036" s="315"/>
      <c r="F7036" s="315"/>
      <c r="G7036" s="315"/>
      <c r="H7036" s="315"/>
      <c r="I7036" s="56">
        <f>ROUNDDOWN(H7051,-2)</f>
        <v>166200</v>
      </c>
      <c r="J7036" s="159"/>
      <c r="K7036" s="325"/>
    </row>
    <row r="7037" spans="3:11" ht="27.6">
      <c r="C7037" s="300" t="s">
        <v>1197</v>
      </c>
      <c r="D7037" s="300" t="s">
        <v>1198</v>
      </c>
      <c r="E7037" s="300" t="s">
        <v>1199</v>
      </c>
      <c r="F7037" s="300" t="s">
        <v>1200</v>
      </c>
      <c r="G7037" s="300" t="s">
        <v>1201</v>
      </c>
      <c r="H7037" s="300" t="s">
        <v>1202</v>
      </c>
    </row>
    <row r="7038" spans="3:11">
      <c r="C7038" s="72" t="s">
        <v>1203</v>
      </c>
      <c r="D7038" s="59" t="s">
        <v>1204</v>
      </c>
      <c r="E7038" s="73"/>
      <c r="F7038" s="73"/>
      <c r="G7038" s="73"/>
      <c r="H7038" s="73"/>
    </row>
    <row r="7039" spans="3:11">
      <c r="C7039" s="301">
        <v>1</v>
      </c>
      <c r="D7039" s="59" t="s">
        <v>5</v>
      </c>
      <c r="E7039" s="302" t="s">
        <v>6</v>
      </c>
      <c r="F7039" s="74">
        <v>6.4000000000000001E-2</v>
      </c>
      <c r="G7039" s="64">
        <f>VLOOKUP(D7039,upahbahan,3,FALSE)</f>
        <v>100000</v>
      </c>
      <c r="H7039" s="64">
        <f t="shared" ref="H7039:H7042" si="732">F7039*G7039</f>
        <v>6400</v>
      </c>
    </row>
    <row r="7040" spans="3:11">
      <c r="C7040" s="301">
        <v>2</v>
      </c>
      <c r="D7040" s="59" t="s">
        <v>17</v>
      </c>
      <c r="E7040" s="302" t="s">
        <v>6</v>
      </c>
      <c r="F7040" s="74">
        <v>0.107</v>
      </c>
      <c r="G7040" s="64">
        <f>VLOOKUP(D7040,upahbahan,3,FALSE)</f>
        <v>145000</v>
      </c>
      <c r="H7040" s="64">
        <f t="shared" si="732"/>
        <v>15515</v>
      </c>
    </row>
    <row r="7041" spans="3:11">
      <c r="C7041" s="301">
        <v>3</v>
      </c>
      <c r="D7041" s="59" t="s">
        <v>1314</v>
      </c>
      <c r="E7041" s="302" t="s">
        <v>6</v>
      </c>
      <c r="F7041" s="74">
        <v>1.0999999999999999E-2</v>
      </c>
      <c r="G7041" s="64">
        <f>VLOOKUP(D7041,upahbahan,3,FALSE)</f>
        <v>175000</v>
      </c>
      <c r="H7041" s="64">
        <f t="shared" si="732"/>
        <v>1925</v>
      </c>
    </row>
    <row r="7042" spans="3:11">
      <c r="C7042" s="301">
        <v>4</v>
      </c>
      <c r="D7042" s="59" t="s">
        <v>19</v>
      </c>
      <c r="E7042" s="302" t="s">
        <v>6</v>
      </c>
      <c r="F7042" s="74">
        <v>4.0000000000000001E-3</v>
      </c>
      <c r="G7042" s="64">
        <f>VLOOKUP(D7042,upahbahan,3,FALSE)</f>
        <v>200000</v>
      </c>
      <c r="H7042" s="64">
        <f t="shared" si="732"/>
        <v>800</v>
      </c>
    </row>
    <row r="7043" spans="3:11">
      <c r="C7043" s="83" t="s">
        <v>1210</v>
      </c>
      <c r="D7043" s="80"/>
      <c r="E7043" s="80"/>
      <c r="F7043" s="187"/>
      <c r="G7043" s="218"/>
      <c r="H7043" s="64">
        <f>SUM(H7039:H7042)</f>
        <v>24640</v>
      </c>
      <c r="I7043" s="219"/>
    </row>
    <row r="7044" spans="3:11">
      <c r="C7044" s="72" t="s">
        <v>1211</v>
      </c>
      <c r="D7044" s="59" t="s">
        <v>1212</v>
      </c>
      <c r="E7044" s="73"/>
      <c r="F7044" s="205"/>
      <c r="G7044" s="73"/>
      <c r="H7044" s="73"/>
    </row>
    <row r="7045" spans="3:11">
      <c r="C7045" s="72">
        <v>1</v>
      </c>
      <c r="D7045" s="59" t="s">
        <v>7285</v>
      </c>
      <c r="E7045" s="170" t="s">
        <v>236</v>
      </c>
      <c r="F7045" s="171">
        <v>1.1000000000000001</v>
      </c>
      <c r="G7045" s="64">
        <f>VLOOKUP(D7045,upahbahan,3,FALSE)</f>
        <v>115000</v>
      </c>
      <c r="H7045" s="64">
        <f t="shared" ref="H7045" si="733">F7045*G7045</f>
        <v>126500.00000000001</v>
      </c>
    </row>
    <row r="7046" spans="3:11">
      <c r="C7046" s="83" t="s">
        <v>1216</v>
      </c>
      <c r="D7046" s="80"/>
      <c r="E7046" s="80" t="s">
        <v>6958</v>
      </c>
      <c r="F7046" s="80"/>
      <c r="G7046" s="162"/>
      <c r="H7046" s="64">
        <f>SUM(H7044:H7045)</f>
        <v>126500.00000000001</v>
      </c>
    </row>
    <row r="7047" spans="3:11">
      <c r="C7047" s="72" t="s">
        <v>1217</v>
      </c>
      <c r="D7047" s="59" t="s">
        <v>1218</v>
      </c>
      <c r="E7047" s="73"/>
      <c r="F7047" s="73"/>
      <c r="G7047" s="73"/>
      <c r="H7047" s="73"/>
    </row>
    <row r="7048" spans="3:11">
      <c r="C7048" s="83" t="s">
        <v>1219</v>
      </c>
      <c r="D7048" s="489"/>
      <c r="E7048" s="489"/>
      <c r="F7048" s="489"/>
      <c r="G7048" s="162"/>
      <c r="H7048" s="303">
        <f>SUM(H7047:H7047)</f>
        <v>0</v>
      </c>
    </row>
    <row r="7049" spans="3:11">
      <c r="C7049" s="58" t="s">
        <v>1220</v>
      </c>
      <c r="D7049" s="69" t="s">
        <v>1221</v>
      </c>
      <c r="E7049" s="70"/>
      <c r="F7049" s="70"/>
      <c r="G7049" s="71"/>
      <c r="H7049" s="304">
        <f>H7048+H7046+H7043</f>
        <v>151140</v>
      </c>
      <c r="I7049" s="319"/>
    </row>
    <row r="7050" spans="3:11">
      <c r="C7050" s="58" t="s">
        <v>1222</v>
      </c>
      <c r="D7050" s="69" t="s">
        <v>1325</v>
      </c>
      <c r="E7050" s="70"/>
      <c r="F7050" s="71"/>
      <c r="G7050" s="95">
        <f>$M$9</f>
        <v>0.1</v>
      </c>
      <c r="H7050" s="64">
        <f>H7049*G7050</f>
        <v>15114</v>
      </c>
      <c r="I7050" s="319"/>
    </row>
    <row r="7051" spans="3:11">
      <c r="C7051" s="58" t="s">
        <v>1223</v>
      </c>
      <c r="D7051" s="69" t="s">
        <v>1224</v>
      </c>
      <c r="E7051" s="70"/>
      <c r="F7051" s="70"/>
      <c r="G7051" s="71"/>
      <c r="H7051" s="305">
        <f>SUM(H7049:H7050)</f>
        <v>166254</v>
      </c>
      <c r="I7051" s="319"/>
    </row>
    <row r="7053" spans="3:11">
      <c r="C7053" s="53" t="s">
        <v>7286</v>
      </c>
      <c r="D7053" s="366" t="s">
        <v>7287</v>
      </c>
      <c r="E7053" s="315"/>
      <c r="F7053" s="315"/>
      <c r="G7053" s="315"/>
      <c r="H7053" s="315"/>
      <c r="I7053" s="56">
        <f>ROUNDDOWN(H7068,-2)</f>
        <v>189200</v>
      </c>
      <c r="J7053" s="159"/>
      <c r="K7053" s="325"/>
    </row>
    <row r="7054" spans="3:11" ht="27.6">
      <c r="C7054" s="300" t="s">
        <v>1197</v>
      </c>
      <c r="D7054" s="300" t="s">
        <v>1198</v>
      </c>
      <c r="E7054" s="300" t="s">
        <v>1199</v>
      </c>
      <c r="F7054" s="300" t="s">
        <v>1200</v>
      </c>
      <c r="G7054" s="300" t="s">
        <v>1201</v>
      </c>
      <c r="H7054" s="300" t="s">
        <v>1202</v>
      </c>
    </row>
    <row r="7055" spans="3:11">
      <c r="C7055" s="72" t="s">
        <v>1203</v>
      </c>
      <c r="D7055" s="59" t="s">
        <v>1204</v>
      </c>
      <c r="E7055" s="73"/>
      <c r="F7055" s="73"/>
      <c r="G7055" s="73"/>
      <c r="H7055" s="73"/>
    </row>
    <row r="7056" spans="3:11">
      <c r="C7056" s="301">
        <v>1</v>
      </c>
      <c r="D7056" s="59" t="s">
        <v>5</v>
      </c>
      <c r="E7056" s="302" t="s">
        <v>6</v>
      </c>
      <c r="F7056" s="74">
        <v>7.5999999999999998E-2</v>
      </c>
      <c r="G7056" s="64">
        <f>VLOOKUP(D7056,upahbahan,3,FALSE)</f>
        <v>100000</v>
      </c>
      <c r="H7056" s="64">
        <f t="shared" ref="H7056:H7059" si="734">F7056*G7056</f>
        <v>7600</v>
      </c>
    </row>
    <row r="7057" spans="3:11">
      <c r="C7057" s="301">
        <v>2</v>
      </c>
      <c r="D7057" s="59" t="s">
        <v>17</v>
      </c>
      <c r="E7057" s="302" t="s">
        <v>6</v>
      </c>
      <c r="F7057" s="74">
        <v>0.127</v>
      </c>
      <c r="G7057" s="64">
        <f>VLOOKUP(D7057,upahbahan,3,FALSE)</f>
        <v>145000</v>
      </c>
      <c r="H7057" s="64">
        <f t="shared" si="734"/>
        <v>18415</v>
      </c>
    </row>
    <row r="7058" spans="3:11">
      <c r="C7058" s="301">
        <v>3</v>
      </c>
      <c r="D7058" s="59" t="s">
        <v>1314</v>
      </c>
      <c r="E7058" s="302" t="s">
        <v>6</v>
      </c>
      <c r="F7058" s="74">
        <v>1.2999999999999999E-2</v>
      </c>
      <c r="G7058" s="64">
        <f>VLOOKUP(D7058,upahbahan,3,FALSE)</f>
        <v>175000</v>
      </c>
      <c r="H7058" s="64">
        <f t="shared" si="734"/>
        <v>2275</v>
      </c>
    </row>
    <row r="7059" spans="3:11">
      <c r="C7059" s="301">
        <v>4</v>
      </c>
      <c r="D7059" s="59" t="s">
        <v>19</v>
      </c>
      <c r="E7059" s="302" t="s">
        <v>6</v>
      </c>
      <c r="F7059" s="74">
        <v>4.0000000000000001E-3</v>
      </c>
      <c r="G7059" s="64">
        <f>VLOOKUP(D7059,upahbahan,3,FALSE)</f>
        <v>200000</v>
      </c>
      <c r="H7059" s="64">
        <f t="shared" si="734"/>
        <v>800</v>
      </c>
    </row>
    <row r="7060" spans="3:11">
      <c r="C7060" s="83" t="s">
        <v>1210</v>
      </c>
      <c r="D7060" s="80"/>
      <c r="E7060" s="80"/>
      <c r="F7060" s="187"/>
      <c r="G7060" s="218"/>
      <c r="H7060" s="64">
        <f>SUM(H7056:H7059)</f>
        <v>29090</v>
      </c>
      <c r="I7060" s="219"/>
    </row>
    <row r="7061" spans="3:11">
      <c r="C7061" s="72" t="s">
        <v>1211</v>
      </c>
      <c r="D7061" s="59" t="s">
        <v>1212</v>
      </c>
      <c r="E7061" s="73"/>
      <c r="F7061" s="205"/>
      <c r="G7061" s="73"/>
      <c r="H7061" s="73"/>
    </row>
    <row r="7062" spans="3:11">
      <c r="C7062" s="72">
        <v>1</v>
      </c>
      <c r="D7062" s="59" t="s">
        <v>7288</v>
      </c>
      <c r="E7062" s="170" t="s">
        <v>236</v>
      </c>
      <c r="F7062" s="171">
        <v>1.1000000000000001</v>
      </c>
      <c r="G7062" s="64">
        <f>VLOOKUP(D7062,upahbahan,3,FALSE)</f>
        <v>130000</v>
      </c>
      <c r="H7062" s="64">
        <f t="shared" ref="H7062" si="735">F7062*G7062</f>
        <v>143000</v>
      </c>
    </row>
    <row r="7063" spans="3:11">
      <c r="C7063" s="83" t="s">
        <v>1216</v>
      </c>
      <c r="D7063" s="80"/>
      <c r="E7063" s="80" t="s">
        <v>6958</v>
      </c>
      <c r="F7063" s="80"/>
      <c r="G7063" s="162"/>
      <c r="H7063" s="64">
        <f>SUM(H7061:H7062)</f>
        <v>143000</v>
      </c>
    </row>
    <row r="7064" spans="3:11">
      <c r="C7064" s="72" t="s">
        <v>1217</v>
      </c>
      <c r="D7064" s="59" t="s">
        <v>1218</v>
      </c>
      <c r="E7064" s="73"/>
      <c r="F7064" s="73"/>
      <c r="G7064" s="73"/>
      <c r="H7064" s="73"/>
    </row>
    <row r="7065" spans="3:11">
      <c r="C7065" s="83" t="s">
        <v>1219</v>
      </c>
      <c r="D7065" s="489"/>
      <c r="E7065" s="489"/>
      <c r="F7065" s="489"/>
      <c r="G7065" s="162"/>
      <c r="H7065" s="303">
        <f>SUM(H7064:H7064)</f>
        <v>0</v>
      </c>
    </row>
    <row r="7066" spans="3:11">
      <c r="C7066" s="58" t="s">
        <v>1220</v>
      </c>
      <c r="D7066" s="69" t="s">
        <v>1221</v>
      </c>
      <c r="E7066" s="70"/>
      <c r="F7066" s="70"/>
      <c r="G7066" s="71"/>
      <c r="H7066" s="304">
        <f>H7065+H7063+H7060</f>
        <v>172090</v>
      </c>
      <c r="I7066" s="319"/>
    </row>
    <row r="7067" spans="3:11">
      <c r="C7067" s="58" t="s">
        <v>1222</v>
      </c>
      <c r="D7067" s="69" t="s">
        <v>1325</v>
      </c>
      <c r="E7067" s="70"/>
      <c r="F7067" s="71"/>
      <c r="G7067" s="95">
        <f>$M$9</f>
        <v>0.1</v>
      </c>
      <c r="H7067" s="64">
        <f>H7066*G7067</f>
        <v>17209</v>
      </c>
      <c r="I7067" s="319"/>
    </row>
    <row r="7068" spans="3:11">
      <c r="C7068" s="58" t="s">
        <v>1223</v>
      </c>
      <c r="D7068" s="69" t="s">
        <v>1224</v>
      </c>
      <c r="E7068" s="70"/>
      <c r="F7068" s="70"/>
      <c r="G7068" s="71"/>
      <c r="H7068" s="305">
        <f>SUM(H7066:H7067)</f>
        <v>189299</v>
      </c>
      <c r="I7068" s="319"/>
    </row>
    <row r="7071" spans="3:11">
      <c r="C7071" s="53" t="s">
        <v>7289</v>
      </c>
      <c r="D7071" s="366" t="s">
        <v>7290</v>
      </c>
      <c r="E7071" s="315"/>
      <c r="F7071" s="315"/>
      <c r="G7071" s="315"/>
      <c r="H7071" s="315"/>
      <c r="I7071" s="56">
        <f>ROUNDDOWN(H7086,-2)</f>
        <v>207400</v>
      </c>
      <c r="J7071" s="159"/>
      <c r="K7071" s="325"/>
    </row>
    <row r="7072" spans="3:11" ht="27.6">
      <c r="C7072" s="300" t="s">
        <v>1197</v>
      </c>
      <c r="D7072" s="300" t="s">
        <v>1198</v>
      </c>
      <c r="E7072" s="300" t="s">
        <v>1199</v>
      </c>
      <c r="F7072" s="300" t="s">
        <v>1200</v>
      </c>
      <c r="G7072" s="300" t="s">
        <v>1201</v>
      </c>
      <c r="H7072" s="300" t="s">
        <v>1202</v>
      </c>
    </row>
    <row r="7073" spans="3:11">
      <c r="C7073" s="72" t="s">
        <v>1203</v>
      </c>
      <c r="D7073" s="59" t="s">
        <v>1204</v>
      </c>
      <c r="E7073" s="73"/>
      <c r="F7073" s="73"/>
      <c r="G7073" s="73"/>
      <c r="H7073" s="73"/>
    </row>
    <row r="7074" spans="3:11">
      <c r="C7074" s="301">
        <v>1</v>
      </c>
      <c r="D7074" s="59" t="s">
        <v>5</v>
      </c>
      <c r="E7074" s="302" t="s">
        <v>6</v>
      </c>
      <c r="F7074" s="74">
        <v>7.5999999999999998E-2</v>
      </c>
      <c r="G7074" s="64">
        <f>VLOOKUP(D7074,upahbahan,3,FALSE)</f>
        <v>100000</v>
      </c>
      <c r="H7074" s="64">
        <f t="shared" ref="H7074:H7077" si="736">F7074*G7074</f>
        <v>7600</v>
      </c>
    </row>
    <row r="7075" spans="3:11">
      <c r="C7075" s="301">
        <v>2</v>
      </c>
      <c r="D7075" s="59" t="s">
        <v>17</v>
      </c>
      <c r="E7075" s="302" t="s">
        <v>6</v>
      </c>
      <c r="F7075" s="74">
        <v>0.127</v>
      </c>
      <c r="G7075" s="64">
        <f>VLOOKUP(D7075,upahbahan,3,FALSE)</f>
        <v>145000</v>
      </c>
      <c r="H7075" s="64">
        <f t="shared" si="736"/>
        <v>18415</v>
      </c>
    </row>
    <row r="7076" spans="3:11">
      <c r="C7076" s="301">
        <v>3</v>
      </c>
      <c r="D7076" s="59" t="s">
        <v>1314</v>
      </c>
      <c r="E7076" s="302" t="s">
        <v>6</v>
      </c>
      <c r="F7076" s="74">
        <v>1.2999999999999999E-2</v>
      </c>
      <c r="G7076" s="64">
        <f>VLOOKUP(D7076,upahbahan,3,FALSE)</f>
        <v>175000</v>
      </c>
      <c r="H7076" s="64">
        <f t="shared" si="736"/>
        <v>2275</v>
      </c>
    </row>
    <row r="7077" spans="3:11">
      <c r="C7077" s="301">
        <v>4</v>
      </c>
      <c r="D7077" s="59" t="s">
        <v>19</v>
      </c>
      <c r="E7077" s="302" t="s">
        <v>6</v>
      </c>
      <c r="F7077" s="74">
        <v>4.0000000000000001E-3</v>
      </c>
      <c r="G7077" s="64">
        <f>VLOOKUP(D7077,upahbahan,3,FALSE)</f>
        <v>200000</v>
      </c>
      <c r="H7077" s="64">
        <f t="shared" si="736"/>
        <v>800</v>
      </c>
    </row>
    <row r="7078" spans="3:11">
      <c r="C7078" s="83" t="s">
        <v>1210</v>
      </c>
      <c r="D7078" s="80"/>
      <c r="E7078" s="80"/>
      <c r="F7078" s="187"/>
      <c r="G7078" s="218"/>
      <c r="H7078" s="64">
        <f>SUM(H7074:H7077)</f>
        <v>29090</v>
      </c>
      <c r="I7078" s="219"/>
    </row>
    <row r="7079" spans="3:11">
      <c r="C7079" s="72" t="s">
        <v>1211</v>
      </c>
      <c r="D7079" s="59" t="s">
        <v>1212</v>
      </c>
      <c r="E7079" s="73"/>
      <c r="F7079" s="205"/>
      <c r="G7079" s="73"/>
      <c r="H7079" s="73"/>
    </row>
    <row r="7080" spans="3:11">
      <c r="C7080" s="72">
        <v>1</v>
      </c>
      <c r="D7080" s="59" t="s">
        <v>7291</v>
      </c>
      <c r="E7080" s="170" t="s">
        <v>236</v>
      </c>
      <c r="F7080" s="171">
        <v>1.1000000000000001</v>
      </c>
      <c r="G7080" s="64">
        <f>VLOOKUP(D7080,upahbahan,3,FALSE)</f>
        <v>145000</v>
      </c>
      <c r="H7080" s="64">
        <f t="shared" ref="H7080" si="737">F7080*G7080</f>
        <v>159500</v>
      </c>
    </row>
    <row r="7081" spans="3:11">
      <c r="C7081" s="83" t="s">
        <v>1216</v>
      </c>
      <c r="D7081" s="80"/>
      <c r="E7081" s="80" t="s">
        <v>6958</v>
      </c>
      <c r="F7081" s="80"/>
      <c r="G7081" s="162"/>
      <c r="H7081" s="64">
        <f>SUM(H7079:H7080)</f>
        <v>159500</v>
      </c>
    </row>
    <row r="7082" spans="3:11">
      <c r="C7082" s="72" t="s">
        <v>1217</v>
      </c>
      <c r="D7082" s="59" t="s">
        <v>1218</v>
      </c>
      <c r="E7082" s="73"/>
      <c r="F7082" s="73"/>
      <c r="G7082" s="73"/>
      <c r="H7082" s="73"/>
    </row>
    <row r="7083" spans="3:11">
      <c r="C7083" s="83" t="s">
        <v>1219</v>
      </c>
      <c r="D7083" s="489"/>
      <c r="E7083" s="489"/>
      <c r="F7083" s="489"/>
      <c r="G7083" s="162"/>
      <c r="H7083" s="303">
        <f>SUM(H7082:H7082)</f>
        <v>0</v>
      </c>
    </row>
    <row r="7084" spans="3:11">
      <c r="C7084" s="58" t="s">
        <v>1220</v>
      </c>
      <c r="D7084" s="69" t="s">
        <v>1221</v>
      </c>
      <c r="E7084" s="70"/>
      <c r="F7084" s="70"/>
      <c r="G7084" s="71"/>
      <c r="H7084" s="304">
        <f>H7083+H7081+H7078</f>
        <v>188590</v>
      </c>
      <c r="I7084" s="319"/>
    </row>
    <row r="7085" spans="3:11">
      <c r="C7085" s="58" t="s">
        <v>1222</v>
      </c>
      <c r="D7085" s="69" t="s">
        <v>1325</v>
      </c>
      <c r="E7085" s="70"/>
      <c r="F7085" s="71"/>
      <c r="G7085" s="95">
        <f>$M$9</f>
        <v>0.1</v>
      </c>
      <c r="H7085" s="64">
        <f>H7084*G7085</f>
        <v>18859</v>
      </c>
      <c r="I7085" s="319"/>
    </row>
    <row r="7086" spans="3:11">
      <c r="C7086" s="58" t="s">
        <v>1223</v>
      </c>
      <c r="D7086" s="69" t="s">
        <v>1224</v>
      </c>
      <c r="E7086" s="70"/>
      <c r="F7086" s="70"/>
      <c r="G7086" s="71"/>
      <c r="H7086" s="305">
        <f>SUM(H7084:H7085)</f>
        <v>207449</v>
      </c>
      <c r="I7086" s="319"/>
    </row>
    <row r="7088" spans="3:11">
      <c r="C7088" s="53" t="s">
        <v>7292</v>
      </c>
      <c r="D7088" s="366" t="s">
        <v>7293</v>
      </c>
      <c r="E7088" s="315"/>
      <c r="F7088" s="315"/>
      <c r="G7088" s="315"/>
      <c r="H7088" s="315"/>
      <c r="I7088" s="56">
        <f>ROUNDDOWN(H7103,-2)</f>
        <v>270500</v>
      </c>
      <c r="J7088" s="159"/>
      <c r="K7088" s="325"/>
    </row>
    <row r="7089" spans="3:9" ht="27.6">
      <c r="C7089" s="300" t="s">
        <v>1197</v>
      </c>
      <c r="D7089" s="300" t="s">
        <v>1198</v>
      </c>
      <c r="E7089" s="300" t="s">
        <v>1199</v>
      </c>
      <c r="F7089" s="300" t="s">
        <v>1200</v>
      </c>
      <c r="G7089" s="300" t="s">
        <v>1201</v>
      </c>
      <c r="H7089" s="300" t="s">
        <v>1202</v>
      </c>
    </row>
    <row r="7090" spans="3:9">
      <c r="C7090" s="72" t="s">
        <v>1203</v>
      </c>
      <c r="D7090" s="59" t="s">
        <v>1204</v>
      </c>
      <c r="E7090" s="73"/>
      <c r="F7090" s="73"/>
      <c r="G7090" s="73"/>
      <c r="H7090" s="73"/>
    </row>
    <row r="7091" spans="3:9">
      <c r="C7091" s="301">
        <v>1</v>
      </c>
      <c r="D7091" s="59" t="s">
        <v>5</v>
      </c>
      <c r="E7091" s="302" t="s">
        <v>6</v>
      </c>
      <c r="F7091" s="74">
        <v>0.255</v>
      </c>
      <c r="G7091" s="64">
        <f>VLOOKUP(D7091,upahbahan,3,FALSE)</f>
        <v>100000</v>
      </c>
      <c r="H7091" s="64">
        <f t="shared" ref="H7091:H7094" si="738">F7091*G7091</f>
        <v>25500</v>
      </c>
    </row>
    <row r="7092" spans="3:9">
      <c r="C7092" s="301">
        <v>2</v>
      </c>
      <c r="D7092" s="59" t="s">
        <v>17</v>
      </c>
      <c r="E7092" s="302" t="s">
        <v>6</v>
      </c>
      <c r="F7092" s="74">
        <v>0.42499999999999999</v>
      </c>
      <c r="G7092" s="64">
        <f>VLOOKUP(D7092,upahbahan,3,FALSE)</f>
        <v>145000</v>
      </c>
      <c r="H7092" s="64">
        <f t="shared" si="738"/>
        <v>61625</v>
      </c>
    </row>
    <row r="7093" spans="3:9">
      <c r="C7093" s="301">
        <v>3</v>
      </c>
      <c r="D7093" s="59" t="s">
        <v>1314</v>
      </c>
      <c r="E7093" s="302" t="s">
        <v>6</v>
      </c>
      <c r="F7093" s="74">
        <v>4.2999999999999997E-2</v>
      </c>
      <c r="G7093" s="64">
        <f>VLOOKUP(D7093,upahbahan,3,FALSE)</f>
        <v>175000</v>
      </c>
      <c r="H7093" s="64">
        <f t="shared" si="738"/>
        <v>7524.9999999999991</v>
      </c>
    </row>
    <row r="7094" spans="3:9">
      <c r="C7094" s="301">
        <v>4</v>
      </c>
      <c r="D7094" s="59" t="s">
        <v>19</v>
      </c>
      <c r="E7094" s="302" t="s">
        <v>6</v>
      </c>
      <c r="F7094" s="74">
        <v>1.4E-2</v>
      </c>
      <c r="G7094" s="64">
        <f>VLOOKUP(D7094,upahbahan,3,FALSE)</f>
        <v>200000</v>
      </c>
      <c r="H7094" s="64">
        <f t="shared" si="738"/>
        <v>2800</v>
      </c>
    </row>
    <row r="7095" spans="3:9">
      <c r="C7095" s="83" t="s">
        <v>1210</v>
      </c>
      <c r="D7095" s="80"/>
      <c r="E7095" s="80"/>
      <c r="F7095" s="187"/>
      <c r="G7095" s="218"/>
      <c r="H7095" s="64">
        <f>SUM(H7091:H7094)</f>
        <v>97450</v>
      </c>
      <c r="I7095" s="219"/>
    </row>
    <row r="7096" spans="3:9">
      <c r="C7096" s="72" t="s">
        <v>1211</v>
      </c>
      <c r="D7096" s="59" t="s">
        <v>1212</v>
      </c>
      <c r="E7096" s="73"/>
      <c r="F7096" s="205"/>
      <c r="G7096" s="73"/>
      <c r="H7096" s="73"/>
    </row>
    <row r="7097" spans="3:9">
      <c r="C7097" s="72">
        <v>1</v>
      </c>
      <c r="D7097" s="59" t="s">
        <v>7294</v>
      </c>
      <c r="E7097" s="170" t="s">
        <v>236</v>
      </c>
      <c r="F7097" s="171">
        <v>1.1000000000000001</v>
      </c>
      <c r="G7097" s="64">
        <f>VLOOKUP(D7097,upahbahan,3,FALSE)</f>
        <v>135000</v>
      </c>
      <c r="H7097" s="64">
        <f t="shared" ref="H7097" si="739">F7097*G7097</f>
        <v>148500</v>
      </c>
    </row>
    <row r="7098" spans="3:9">
      <c r="C7098" s="83" t="s">
        <v>1216</v>
      </c>
      <c r="D7098" s="80"/>
      <c r="E7098" s="80" t="s">
        <v>6958</v>
      </c>
      <c r="F7098" s="80"/>
      <c r="G7098" s="162"/>
      <c r="H7098" s="64">
        <f>SUM(H7096:H7097)</f>
        <v>148500</v>
      </c>
    </row>
    <row r="7099" spans="3:9">
      <c r="C7099" s="72" t="s">
        <v>1217</v>
      </c>
      <c r="D7099" s="59" t="s">
        <v>1218</v>
      </c>
      <c r="E7099" s="73"/>
      <c r="F7099" s="73"/>
      <c r="G7099" s="73"/>
      <c r="H7099" s="73"/>
    </row>
    <row r="7100" spans="3:9">
      <c r="C7100" s="83" t="s">
        <v>1219</v>
      </c>
      <c r="D7100" s="489"/>
      <c r="E7100" s="489"/>
      <c r="F7100" s="489"/>
      <c r="G7100" s="162"/>
      <c r="H7100" s="303">
        <f>SUM(H7099:H7099)</f>
        <v>0</v>
      </c>
    </row>
    <row r="7101" spans="3:9">
      <c r="C7101" s="58" t="s">
        <v>1220</v>
      </c>
      <c r="D7101" s="69" t="s">
        <v>1221</v>
      </c>
      <c r="E7101" s="70"/>
      <c r="F7101" s="70"/>
      <c r="G7101" s="71"/>
      <c r="H7101" s="304">
        <f>H7100+H7098+H7095</f>
        <v>245950</v>
      </c>
      <c r="I7101" s="319"/>
    </row>
    <row r="7102" spans="3:9">
      <c r="C7102" s="58" t="s">
        <v>1222</v>
      </c>
      <c r="D7102" s="69" t="s">
        <v>1325</v>
      </c>
      <c r="E7102" s="70"/>
      <c r="F7102" s="71"/>
      <c r="G7102" s="95">
        <f>$M$9</f>
        <v>0.1</v>
      </c>
      <c r="H7102" s="64">
        <f>H7101*G7102</f>
        <v>24595</v>
      </c>
      <c r="I7102" s="319"/>
    </row>
    <row r="7103" spans="3:9">
      <c r="C7103" s="58" t="s">
        <v>1223</v>
      </c>
      <c r="D7103" s="69" t="s">
        <v>1224</v>
      </c>
      <c r="E7103" s="70"/>
      <c r="F7103" s="70"/>
      <c r="G7103" s="71"/>
      <c r="H7103" s="305">
        <f>SUM(H7101:H7102)</f>
        <v>270545</v>
      </c>
      <c r="I7103" s="319"/>
    </row>
    <row r="7106" spans="3:11">
      <c r="C7106" s="53" t="s">
        <v>7295</v>
      </c>
      <c r="D7106" s="366" t="s">
        <v>7296</v>
      </c>
      <c r="E7106" s="315"/>
      <c r="F7106" s="315"/>
      <c r="G7106" s="315"/>
      <c r="H7106" s="315"/>
      <c r="I7106" s="56">
        <f>ROUNDDOWN(H7121,-2)</f>
        <v>288600</v>
      </c>
      <c r="J7106" s="159"/>
      <c r="K7106" s="325"/>
    </row>
    <row r="7107" spans="3:11" ht="27.6">
      <c r="C7107" s="300" t="s">
        <v>1197</v>
      </c>
      <c r="D7107" s="300" t="s">
        <v>1198</v>
      </c>
      <c r="E7107" s="300" t="s">
        <v>1199</v>
      </c>
      <c r="F7107" s="300" t="s">
        <v>1200</v>
      </c>
      <c r="G7107" s="300" t="s">
        <v>1201</v>
      </c>
      <c r="H7107" s="300" t="s">
        <v>1202</v>
      </c>
    </row>
    <row r="7108" spans="3:11">
      <c r="C7108" s="72" t="s">
        <v>1203</v>
      </c>
      <c r="D7108" s="59" t="s">
        <v>1204</v>
      </c>
      <c r="E7108" s="73"/>
      <c r="F7108" s="73"/>
      <c r="G7108" s="73"/>
      <c r="H7108" s="73"/>
    </row>
    <row r="7109" spans="3:11">
      <c r="C7109" s="301">
        <v>1</v>
      </c>
      <c r="D7109" s="59" t="s">
        <v>5</v>
      </c>
      <c r="E7109" s="302" t="s">
        <v>6</v>
      </c>
      <c r="F7109" s="74">
        <v>0.255</v>
      </c>
      <c r="G7109" s="64">
        <f>VLOOKUP(D7109,upahbahan,3,FALSE)</f>
        <v>100000</v>
      </c>
      <c r="H7109" s="64">
        <f t="shared" ref="H7109:H7112" si="740">F7109*G7109</f>
        <v>25500</v>
      </c>
    </row>
    <row r="7110" spans="3:11">
      <c r="C7110" s="301">
        <v>2</v>
      </c>
      <c r="D7110" s="59" t="s">
        <v>17</v>
      </c>
      <c r="E7110" s="302" t="s">
        <v>6</v>
      </c>
      <c r="F7110" s="74">
        <v>0.42499999999999999</v>
      </c>
      <c r="G7110" s="64">
        <f>VLOOKUP(D7110,upahbahan,3,FALSE)</f>
        <v>145000</v>
      </c>
      <c r="H7110" s="64">
        <f t="shared" si="740"/>
        <v>61625</v>
      </c>
    </row>
    <row r="7111" spans="3:11">
      <c r="C7111" s="301">
        <v>3</v>
      </c>
      <c r="D7111" s="59" t="s">
        <v>1314</v>
      </c>
      <c r="E7111" s="302" t="s">
        <v>6</v>
      </c>
      <c r="F7111" s="74">
        <v>4.2999999999999997E-2</v>
      </c>
      <c r="G7111" s="64">
        <f>VLOOKUP(D7111,upahbahan,3,FALSE)</f>
        <v>175000</v>
      </c>
      <c r="H7111" s="64">
        <f t="shared" si="740"/>
        <v>7524.9999999999991</v>
      </c>
    </row>
    <row r="7112" spans="3:11">
      <c r="C7112" s="301">
        <v>4</v>
      </c>
      <c r="D7112" s="59" t="s">
        <v>19</v>
      </c>
      <c r="E7112" s="302" t="s">
        <v>6</v>
      </c>
      <c r="F7112" s="74">
        <v>1.4E-2</v>
      </c>
      <c r="G7112" s="64">
        <f>VLOOKUP(D7112,upahbahan,3,FALSE)</f>
        <v>200000</v>
      </c>
      <c r="H7112" s="64">
        <f t="shared" si="740"/>
        <v>2800</v>
      </c>
    </row>
    <row r="7113" spans="3:11">
      <c r="C7113" s="83" t="s">
        <v>1210</v>
      </c>
      <c r="D7113" s="80"/>
      <c r="E7113" s="80"/>
      <c r="F7113" s="187"/>
      <c r="G7113" s="218"/>
      <c r="H7113" s="64">
        <f>SUM(H7109:H7112)</f>
        <v>97450</v>
      </c>
      <c r="I7113" s="219"/>
    </row>
    <row r="7114" spans="3:11">
      <c r="C7114" s="72" t="s">
        <v>1211</v>
      </c>
      <c r="D7114" s="59" t="s">
        <v>1212</v>
      </c>
      <c r="E7114" s="73"/>
      <c r="F7114" s="205"/>
      <c r="G7114" s="73"/>
      <c r="H7114" s="73"/>
    </row>
    <row r="7115" spans="3:11">
      <c r="C7115" s="72">
        <v>1</v>
      </c>
      <c r="D7115" s="59" t="s">
        <v>7298</v>
      </c>
      <c r="E7115" s="170" t="s">
        <v>236</v>
      </c>
      <c r="F7115" s="171">
        <v>1.1000000000000001</v>
      </c>
      <c r="G7115" s="64">
        <f>VLOOKUP(D7115,upahbahan,3,FALSE)</f>
        <v>150000</v>
      </c>
      <c r="H7115" s="64">
        <f t="shared" ref="H7115" si="741">F7115*G7115</f>
        <v>165000</v>
      </c>
    </row>
    <row r="7116" spans="3:11">
      <c r="C7116" s="83" t="s">
        <v>1216</v>
      </c>
      <c r="D7116" s="80"/>
      <c r="E7116" s="80" t="s">
        <v>6958</v>
      </c>
      <c r="F7116" s="80"/>
      <c r="G7116" s="162"/>
      <c r="H7116" s="64">
        <f>SUM(H7114:H7115)</f>
        <v>165000</v>
      </c>
    </row>
    <row r="7117" spans="3:11">
      <c r="C7117" s="72" t="s">
        <v>1217</v>
      </c>
      <c r="D7117" s="59" t="s">
        <v>1218</v>
      </c>
      <c r="E7117" s="73"/>
      <c r="F7117" s="73"/>
      <c r="G7117" s="73"/>
      <c r="H7117" s="73"/>
    </row>
    <row r="7118" spans="3:11">
      <c r="C7118" s="83" t="s">
        <v>1219</v>
      </c>
      <c r="D7118" s="489"/>
      <c r="E7118" s="489"/>
      <c r="F7118" s="489"/>
      <c r="G7118" s="162"/>
      <c r="H7118" s="303">
        <f>SUM(H7117:H7117)</f>
        <v>0</v>
      </c>
    </row>
    <row r="7119" spans="3:11">
      <c r="C7119" s="58" t="s">
        <v>1220</v>
      </c>
      <c r="D7119" s="69" t="s">
        <v>1221</v>
      </c>
      <c r="E7119" s="70"/>
      <c r="F7119" s="70"/>
      <c r="G7119" s="71"/>
      <c r="H7119" s="304">
        <f>H7118+H7116+H7113</f>
        <v>262450</v>
      </c>
      <c r="I7119" s="319"/>
    </row>
    <row r="7120" spans="3:11">
      <c r="C7120" s="58" t="s">
        <v>1222</v>
      </c>
      <c r="D7120" s="69" t="s">
        <v>1325</v>
      </c>
      <c r="E7120" s="70"/>
      <c r="F7120" s="71"/>
      <c r="G7120" s="95">
        <f>$M$9</f>
        <v>0.1</v>
      </c>
      <c r="H7120" s="64">
        <f>H7119*G7120</f>
        <v>26245</v>
      </c>
      <c r="I7120" s="319"/>
    </row>
    <row r="7121" spans="3:11">
      <c r="C7121" s="58" t="s">
        <v>1223</v>
      </c>
      <c r="D7121" s="69" t="s">
        <v>1224</v>
      </c>
      <c r="E7121" s="70"/>
      <c r="F7121" s="70"/>
      <c r="G7121" s="71"/>
      <c r="H7121" s="305">
        <f>SUM(H7119:H7120)</f>
        <v>288695</v>
      </c>
      <c r="I7121" s="319"/>
    </row>
    <row r="7124" spans="3:11">
      <c r="C7124" s="53" t="s">
        <v>7297</v>
      </c>
      <c r="D7124" s="366" t="s">
        <v>7299</v>
      </c>
      <c r="E7124" s="315"/>
      <c r="F7124" s="315"/>
      <c r="G7124" s="315"/>
      <c r="H7124" s="315"/>
      <c r="I7124" s="56">
        <f>ROUNDDOWN(H7139,-2)</f>
        <v>426400</v>
      </c>
      <c r="J7124" s="159"/>
      <c r="K7124" s="325"/>
    </row>
    <row r="7125" spans="3:11" ht="27.6">
      <c r="C7125" s="300" t="s">
        <v>1197</v>
      </c>
      <c r="D7125" s="300" t="s">
        <v>1198</v>
      </c>
      <c r="E7125" s="300" t="s">
        <v>1199</v>
      </c>
      <c r="F7125" s="300" t="s">
        <v>1200</v>
      </c>
      <c r="G7125" s="300" t="s">
        <v>1201</v>
      </c>
      <c r="H7125" s="300" t="s">
        <v>1202</v>
      </c>
    </row>
    <row r="7126" spans="3:11">
      <c r="C7126" s="72" t="s">
        <v>1203</v>
      </c>
      <c r="D7126" s="59" t="s">
        <v>1204</v>
      </c>
      <c r="E7126" s="73"/>
      <c r="F7126" s="73"/>
      <c r="G7126" s="73"/>
      <c r="H7126" s="73"/>
    </row>
    <row r="7127" spans="3:11">
      <c r="C7127" s="301">
        <v>1</v>
      </c>
      <c r="D7127" s="59" t="s">
        <v>5</v>
      </c>
      <c r="E7127" s="302" t="s">
        <v>6</v>
      </c>
      <c r="F7127" s="74">
        <v>0.38100000000000001</v>
      </c>
      <c r="G7127" s="64">
        <f>VLOOKUP(D7127,upahbahan,3,FALSE)</f>
        <v>100000</v>
      </c>
      <c r="H7127" s="64">
        <f t="shared" ref="H7127:H7130" si="742">F7127*G7127</f>
        <v>38100</v>
      </c>
    </row>
    <row r="7128" spans="3:11">
      <c r="C7128" s="301">
        <v>2</v>
      </c>
      <c r="D7128" s="59" t="s">
        <v>17</v>
      </c>
      <c r="E7128" s="302" t="s">
        <v>6</v>
      </c>
      <c r="F7128" s="74">
        <v>0.63600000000000001</v>
      </c>
      <c r="G7128" s="64">
        <f>VLOOKUP(D7128,upahbahan,3,FALSE)</f>
        <v>145000</v>
      </c>
      <c r="H7128" s="64">
        <f t="shared" si="742"/>
        <v>92220</v>
      </c>
    </row>
    <row r="7129" spans="3:11">
      <c r="C7129" s="301">
        <v>3</v>
      </c>
      <c r="D7129" s="59" t="s">
        <v>1314</v>
      </c>
      <c r="E7129" s="302" t="s">
        <v>6</v>
      </c>
      <c r="F7129" s="74">
        <v>6.4000000000000001E-2</v>
      </c>
      <c r="G7129" s="64">
        <f>VLOOKUP(D7129,upahbahan,3,FALSE)</f>
        <v>175000</v>
      </c>
      <c r="H7129" s="64">
        <f t="shared" si="742"/>
        <v>11200</v>
      </c>
    </row>
    <row r="7130" spans="3:11">
      <c r="C7130" s="301">
        <v>4</v>
      </c>
      <c r="D7130" s="59" t="s">
        <v>19</v>
      </c>
      <c r="E7130" s="302" t="s">
        <v>6</v>
      </c>
      <c r="F7130" s="74">
        <v>2.1000000000000001E-2</v>
      </c>
      <c r="G7130" s="64">
        <f>VLOOKUP(D7130,upahbahan,3,FALSE)</f>
        <v>200000</v>
      </c>
      <c r="H7130" s="64">
        <f t="shared" si="742"/>
        <v>4200</v>
      </c>
    </row>
    <row r="7131" spans="3:11">
      <c r="C7131" s="83" t="s">
        <v>1210</v>
      </c>
      <c r="D7131" s="80"/>
      <c r="E7131" s="80"/>
      <c r="F7131" s="187"/>
      <c r="G7131" s="218"/>
      <c r="H7131" s="64">
        <f>SUM(H7127:H7130)</f>
        <v>145720</v>
      </c>
      <c r="I7131" s="219"/>
    </row>
    <row r="7132" spans="3:11">
      <c r="C7132" s="72" t="s">
        <v>1211</v>
      </c>
      <c r="D7132" s="59" t="s">
        <v>1212</v>
      </c>
      <c r="E7132" s="73"/>
      <c r="F7132" s="205"/>
      <c r="G7132" s="73"/>
      <c r="H7132" s="73"/>
    </row>
    <row r="7133" spans="3:11">
      <c r="C7133" s="72">
        <v>1</v>
      </c>
      <c r="D7133" s="59" t="s">
        <v>7300</v>
      </c>
      <c r="E7133" s="170" t="s">
        <v>236</v>
      </c>
      <c r="F7133" s="171">
        <v>1.1000000000000001</v>
      </c>
      <c r="G7133" s="64">
        <f>VLOOKUP(D7133,upahbahan,3,FALSE)</f>
        <v>220000</v>
      </c>
      <c r="H7133" s="64">
        <f t="shared" ref="H7133" si="743">F7133*G7133</f>
        <v>242000.00000000003</v>
      </c>
    </row>
    <row r="7134" spans="3:11">
      <c r="C7134" s="83" t="s">
        <v>1216</v>
      </c>
      <c r="D7134" s="80"/>
      <c r="E7134" s="80" t="s">
        <v>6958</v>
      </c>
      <c r="F7134" s="80"/>
      <c r="G7134" s="162"/>
      <c r="H7134" s="64">
        <f>SUM(H7132:H7133)</f>
        <v>242000.00000000003</v>
      </c>
    </row>
    <row r="7135" spans="3:11">
      <c r="C7135" s="72" t="s">
        <v>1217</v>
      </c>
      <c r="D7135" s="59" t="s">
        <v>1218</v>
      </c>
      <c r="E7135" s="73"/>
      <c r="F7135" s="73"/>
      <c r="G7135" s="73"/>
      <c r="H7135" s="73"/>
    </row>
    <row r="7136" spans="3:11">
      <c r="C7136" s="83" t="s">
        <v>1219</v>
      </c>
      <c r="D7136" s="489"/>
      <c r="E7136" s="489"/>
      <c r="F7136" s="489"/>
      <c r="G7136" s="162"/>
      <c r="H7136" s="303">
        <f>SUM(H7135:H7135)</f>
        <v>0</v>
      </c>
    </row>
    <row r="7137" spans="3:11">
      <c r="C7137" s="58" t="s">
        <v>1220</v>
      </c>
      <c r="D7137" s="69" t="s">
        <v>1221</v>
      </c>
      <c r="E7137" s="70"/>
      <c r="F7137" s="70"/>
      <c r="G7137" s="71"/>
      <c r="H7137" s="304">
        <f>H7136+H7134+H7131</f>
        <v>387720</v>
      </c>
      <c r="I7137" s="319"/>
    </row>
    <row r="7138" spans="3:11">
      <c r="C7138" s="58" t="s">
        <v>1222</v>
      </c>
      <c r="D7138" s="69" t="s">
        <v>1325</v>
      </c>
      <c r="E7138" s="70"/>
      <c r="F7138" s="71"/>
      <c r="G7138" s="95">
        <f>$M$9</f>
        <v>0.1</v>
      </c>
      <c r="H7138" s="64">
        <f>H7137*G7138</f>
        <v>38772</v>
      </c>
      <c r="I7138" s="319"/>
    </row>
    <row r="7139" spans="3:11">
      <c r="C7139" s="58" t="s">
        <v>1223</v>
      </c>
      <c r="D7139" s="69" t="s">
        <v>1224</v>
      </c>
      <c r="E7139" s="70"/>
      <c r="F7139" s="70"/>
      <c r="G7139" s="71"/>
      <c r="H7139" s="305">
        <f>SUM(H7137:H7138)</f>
        <v>426492</v>
      </c>
      <c r="I7139" s="319"/>
    </row>
    <row r="7141" spans="3:11">
      <c r="C7141" s="53" t="s">
        <v>7301</v>
      </c>
      <c r="D7141" s="366" t="s">
        <v>7302</v>
      </c>
      <c r="E7141" s="315"/>
      <c r="F7141" s="315"/>
      <c r="G7141" s="315"/>
      <c r="H7141" s="315"/>
      <c r="I7141" s="56">
        <f>ROUNDDOWN(H7156,-2)</f>
        <v>515800</v>
      </c>
      <c r="J7141" s="159"/>
      <c r="K7141" s="325"/>
    </row>
    <row r="7142" spans="3:11" ht="27.6">
      <c r="C7142" s="300" t="s">
        <v>1197</v>
      </c>
      <c r="D7142" s="300" t="s">
        <v>1198</v>
      </c>
      <c r="E7142" s="300" t="s">
        <v>1199</v>
      </c>
      <c r="F7142" s="300" t="s">
        <v>1200</v>
      </c>
      <c r="G7142" s="300" t="s">
        <v>1201</v>
      </c>
      <c r="H7142" s="300" t="s">
        <v>1202</v>
      </c>
    </row>
    <row r="7143" spans="3:11">
      <c r="C7143" s="72" t="s">
        <v>1203</v>
      </c>
      <c r="D7143" s="59" t="s">
        <v>1204</v>
      </c>
      <c r="E7143" s="73"/>
      <c r="F7143" s="73"/>
      <c r="G7143" s="73"/>
      <c r="H7143" s="73"/>
    </row>
    <row r="7144" spans="3:11">
      <c r="C7144" s="301">
        <v>1</v>
      </c>
      <c r="D7144" s="59" t="s">
        <v>5</v>
      </c>
      <c r="E7144" s="302" t="s">
        <v>6</v>
      </c>
      <c r="F7144" s="74">
        <v>0.50700000000000001</v>
      </c>
      <c r="G7144" s="64">
        <f>VLOOKUP(D7144,upahbahan,3,FALSE)</f>
        <v>100000</v>
      </c>
      <c r="H7144" s="64">
        <f t="shared" ref="H7144:H7147" si="744">F7144*G7144</f>
        <v>50700</v>
      </c>
    </row>
    <row r="7145" spans="3:11">
      <c r="C7145" s="301">
        <v>2</v>
      </c>
      <c r="D7145" s="59" t="s">
        <v>17</v>
      </c>
      <c r="E7145" s="302" t="s">
        <v>6</v>
      </c>
      <c r="F7145" s="74">
        <v>0.84699999999999998</v>
      </c>
      <c r="G7145" s="64">
        <f>VLOOKUP(D7145,upahbahan,3,FALSE)</f>
        <v>145000</v>
      </c>
      <c r="H7145" s="64">
        <f t="shared" si="744"/>
        <v>122815</v>
      </c>
    </row>
    <row r="7146" spans="3:11">
      <c r="C7146" s="301">
        <v>3</v>
      </c>
      <c r="D7146" s="59" t="s">
        <v>1314</v>
      </c>
      <c r="E7146" s="302" t="s">
        <v>6</v>
      </c>
      <c r="F7146" s="74">
        <v>8.5000000000000006E-2</v>
      </c>
      <c r="G7146" s="64">
        <f>VLOOKUP(D7146,upahbahan,3,FALSE)</f>
        <v>175000</v>
      </c>
      <c r="H7146" s="64">
        <f t="shared" si="744"/>
        <v>14875.000000000002</v>
      </c>
    </row>
    <row r="7147" spans="3:11">
      <c r="C7147" s="301">
        <v>4</v>
      </c>
      <c r="D7147" s="59" t="s">
        <v>19</v>
      </c>
      <c r="E7147" s="302" t="s">
        <v>6</v>
      </c>
      <c r="F7147" s="74">
        <v>2.8000000000000001E-2</v>
      </c>
      <c r="G7147" s="64">
        <f>VLOOKUP(D7147,upahbahan,3,FALSE)</f>
        <v>200000</v>
      </c>
      <c r="H7147" s="64">
        <f t="shared" si="744"/>
        <v>5600</v>
      </c>
    </row>
    <row r="7148" spans="3:11">
      <c r="C7148" s="83" t="s">
        <v>1210</v>
      </c>
      <c r="D7148" s="80"/>
      <c r="E7148" s="80"/>
      <c r="F7148" s="187"/>
      <c r="G7148" s="218"/>
      <c r="H7148" s="64">
        <f>SUM(H7144:H7147)</f>
        <v>193990</v>
      </c>
      <c r="I7148" s="219"/>
    </row>
    <row r="7149" spans="3:11">
      <c r="C7149" s="72" t="s">
        <v>1211</v>
      </c>
      <c r="D7149" s="59" t="s">
        <v>1212</v>
      </c>
      <c r="E7149" s="73"/>
      <c r="F7149" s="205"/>
      <c r="G7149" s="73"/>
      <c r="H7149" s="73"/>
    </row>
    <row r="7150" spans="3:11">
      <c r="C7150" s="72">
        <v>1</v>
      </c>
      <c r="D7150" s="59" t="s">
        <v>7303</v>
      </c>
      <c r="E7150" s="170" t="s">
        <v>236</v>
      </c>
      <c r="F7150" s="171">
        <v>1.1000000000000001</v>
      </c>
      <c r="G7150" s="64">
        <f>VLOOKUP(D7150,upahbahan,3,FALSE)</f>
        <v>250000</v>
      </c>
      <c r="H7150" s="64">
        <f t="shared" ref="H7150" si="745">F7150*G7150</f>
        <v>275000</v>
      </c>
    </row>
    <row r="7151" spans="3:11">
      <c r="C7151" s="83" t="s">
        <v>1216</v>
      </c>
      <c r="D7151" s="80"/>
      <c r="E7151" s="80" t="s">
        <v>6958</v>
      </c>
      <c r="F7151" s="80"/>
      <c r="G7151" s="162"/>
      <c r="H7151" s="64">
        <f>SUM(H7149:H7150)</f>
        <v>275000</v>
      </c>
    </row>
    <row r="7152" spans="3:11">
      <c r="C7152" s="72" t="s">
        <v>1217</v>
      </c>
      <c r="D7152" s="59" t="s">
        <v>1218</v>
      </c>
      <c r="E7152" s="73"/>
      <c r="F7152" s="73"/>
      <c r="G7152" s="73"/>
      <c r="H7152" s="73"/>
    </row>
    <row r="7153" spans="3:11">
      <c r="C7153" s="83" t="s">
        <v>1219</v>
      </c>
      <c r="D7153" s="489"/>
      <c r="E7153" s="489"/>
      <c r="F7153" s="489"/>
      <c r="G7153" s="162"/>
      <c r="H7153" s="303">
        <f>SUM(H7152:H7152)</f>
        <v>0</v>
      </c>
    </row>
    <row r="7154" spans="3:11">
      <c r="C7154" s="58" t="s">
        <v>1220</v>
      </c>
      <c r="D7154" s="69" t="s">
        <v>1221</v>
      </c>
      <c r="E7154" s="70"/>
      <c r="F7154" s="70"/>
      <c r="G7154" s="71"/>
      <c r="H7154" s="304">
        <f>H7153+H7151+H7148</f>
        <v>468990</v>
      </c>
      <c r="I7154" s="319"/>
    </row>
    <row r="7155" spans="3:11">
      <c r="C7155" s="58" t="s">
        <v>1222</v>
      </c>
      <c r="D7155" s="69" t="s">
        <v>1325</v>
      </c>
      <c r="E7155" s="70"/>
      <c r="F7155" s="71"/>
      <c r="G7155" s="95">
        <f>$M$9</f>
        <v>0.1</v>
      </c>
      <c r="H7155" s="64">
        <f>H7154*G7155</f>
        <v>46899</v>
      </c>
      <c r="I7155" s="319"/>
    </row>
    <row r="7156" spans="3:11">
      <c r="C7156" s="58" t="s">
        <v>1223</v>
      </c>
      <c r="D7156" s="69" t="s">
        <v>1224</v>
      </c>
      <c r="E7156" s="70"/>
      <c r="F7156" s="70"/>
      <c r="G7156" s="71"/>
      <c r="H7156" s="305">
        <f>SUM(H7154:H7155)</f>
        <v>515889</v>
      </c>
      <c r="I7156" s="319"/>
    </row>
    <row r="7158" spans="3:11">
      <c r="C7158" s="53" t="s">
        <v>7304</v>
      </c>
      <c r="D7158" s="366" t="s">
        <v>7305</v>
      </c>
      <c r="E7158" s="315"/>
      <c r="F7158" s="315"/>
      <c r="G7158" s="315"/>
      <c r="H7158" s="315"/>
      <c r="I7158" s="56">
        <f>ROUNDDOWN(H7173,-2)</f>
        <v>540000</v>
      </c>
      <c r="J7158" s="159"/>
      <c r="K7158" s="325"/>
    </row>
    <row r="7159" spans="3:11" ht="27.6">
      <c r="C7159" s="300" t="s">
        <v>1197</v>
      </c>
      <c r="D7159" s="300" t="s">
        <v>1198</v>
      </c>
      <c r="E7159" s="300" t="s">
        <v>1199</v>
      </c>
      <c r="F7159" s="300" t="s">
        <v>1200</v>
      </c>
      <c r="G7159" s="300" t="s">
        <v>1201</v>
      </c>
      <c r="H7159" s="300" t="s">
        <v>1202</v>
      </c>
    </row>
    <row r="7160" spans="3:11">
      <c r="C7160" s="72" t="s">
        <v>1203</v>
      </c>
      <c r="D7160" s="59" t="s">
        <v>1204</v>
      </c>
      <c r="E7160" s="73"/>
      <c r="F7160" s="73"/>
      <c r="G7160" s="73"/>
      <c r="H7160" s="73"/>
    </row>
    <row r="7161" spans="3:11">
      <c r="C7161" s="301">
        <v>1</v>
      </c>
      <c r="D7161" s="59" t="s">
        <v>5</v>
      </c>
      <c r="E7161" s="302" t="s">
        <v>6</v>
      </c>
      <c r="F7161" s="74">
        <v>0.50700000000000001</v>
      </c>
      <c r="G7161" s="64">
        <f>VLOOKUP(D7161,upahbahan,3,FALSE)</f>
        <v>100000</v>
      </c>
      <c r="H7161" s="64">
        <f t="shared" ref="H7161:H7164" si="746">F7161*G7161</f>
        <v>50700</v>
      </c>
    </row>
    <row r="7162" spans="3:11">
      <c r="C7162" s="301">
        <v>2</v>
      </c>
      <c r="D7162" s="59" t="s">
        <v>17</v>
      </c>
      <c r="E7162" s="302" t="s">
        <v>6</v>
      </c>
      <c r="F7162" s="74">
        <v>0.84699999999999998</v>
      </c>
      <c r="G7162" s="64">
        <f>VLOOKUP(D7162,upahbahan,3,FALSE)</f>
        <v>145000</v>
      </c>
      <c r="H7162" s="64">
        <f t="shared" si="746"/>
        <v>122815</v>
      </c>
    </row>
    <row r="7163" spans="3:11">
      <c r="C7163" s="301">
        <v>3</v>
      </c>
      <c r="D7163" s="59" t="s">
        <v>1314</v>
      </c>
      <c r="E7163" s="302" t="s">
        <v>6</v>
      </c>
      <c r="F7163" s="74">
        <v>8.5000000000000006E-2</v>
      </c>
      <c r="G7163" s="64">
        <f>VLOOKUP(D7163,upahbahan,3,FALSE)</f>
        <v>175000</v>
      </c>
      <c r="H7163" s="64">
        <f t="shared" si="746"/>
        <v>14875.000000000002</v>
      </c>
    </row>
    <row r="7164" spans="3:11">
      <c r="C7164" s="301">
        <v>4</v>
      </c>
      <c r="D7164" s="59" t="s">
        <v>19</v>
      </c>
      <c r="E7164" s="302" t="s">
        <v>6</v>
      </c>
      <c r="F7164" s="74">
        <v>2.8000000000000001E-2</v>
      </c>
      <c r="G7164" s="64">
        <f>VLOOKUP(D7164,upahbahan,3,FALSE)</f>
        <v>200000</v>
      </c>
      <c r="H7164" s="64">
        <f t="shared" si="746"/>
        <v>5600</v>
      </c>
    </row>
    <row r="7165" spans="3:11">
      <c r="C7165" s="83" t="s">
        <v>1210</v>
      </c>
      <c r="D7165" s="80"/>
      <c r="E7165" s="80"/>
      <c r="F7165" s="187"/>
      <c r="G7165" s="218"/>
      <c r="H7165" s="64">
        <f>SUM(H7161:H7164)</f>
        <v>193990</v>
      </c>
      <c r="I7165" s="219"/>
    </row>
    <row r="7166" spans="3:11">
      <c r="C7166" s="72" t="s">
        <v>1211</v>
      </c>
      <c r="D7166" s="59" t="s">
        <v>1212</v>
      </c>
      <c r="E7166" s="73"/>
      <c r="F7166" s="205"/>
      <c r="G7166" s="73"/>
      <c r="H7166" s="73"/>
    </row>
    <row r="7167" spans="3:11">
      <c r="C7167" s="72">
        <v>1</v>
      </c>
      <c r="D7167" s="59" t="s">
        <v>7306</v>
      </c>
      <c r="E7167" s="170" t="s">
        <v>236</v>
      </c>
      <c r="F7167" s="171">
        <v>1.1000000000000001</v>
      </c>
      <c r="G7167" s="64">
        <f>VLOOKUP(D7167,upahbahan,3,FALSE)</f>
        <v>270000</v>
      </c>
      <c r="H7167" s="64">
        <f t="shared" ref="H7167" si="747">F7167*G7167</f>
        <v>297000</v>
      </c>
    </row>
    <row r="7168" spans="3:11">
      <c r="C7168" s="83" t="s">
        <v>1216</v>
      </c>
      <c r="D7168" s="80"/>
      <c r="E7168" s="80" t="s">
        <v>6958</v>
      </c>
      <c r="F7168" s="80"/>
      <c r="G7168" s="162"/>
      <c r="H7168" s="64">
        <f>SUM(H7166:H7167)</f>
        <v>297000</v>
      </c>
    </row>
    <row r="7169" spans="3:11">
      <c r="C7169" s="72" t="s">
        <v>1217</v>
      </c>
      <c r="D7169" s="59" t="s">
        <v>1218</v>
      </c>
      <c r="E7169" s="73"/>
      <c r="F7169" s="73"/>
      <c r="G7169" s="73"/>
      <c r="H7169" s="73"/>
    </row>
    <row r="7170" spans="3:11">
      <c r="C7170" s="83" t="s">
        <v>1219</v>
      </c>
      <c r="D7170" s="489"/>
      <c r="E7170" s="489"/>
      <c r="F7170" s="489"/>
      <c r="G7170" s="162"/>
      <c r="H7170" s="303">
        <f>SUM(H7169:H7169)</f>
        <v>0</v>
      </c>
    </row>
    <row r="7171" spans="3:11">
      <c r="C7171" s="58" t="s">
        <v>1220</v>
      </c>
      <c r="D7171" s="69" t="s">
        <v>1221</v>
      </c>
      <c r="E7171" s="70"/>
      <c r="F7171" s="70"/>
      <c r="G7171" s="71"/>
      <c r="H7171" s="304">
        <f>H7170+H7168+H7165</f>
        <v>490990</v>
      </c>
      <c r="I7171" s="319"/>
    </row>
    <row r="7172" spans="3:11">
      <c r="C7172" s="58" t="s">
        <v>1222</v>
      </c>
      <c r="D7172" s="69" t="s">
        <v>1325</v>
      </c>
      <c r="E7172" s="70"/>
      <c r="F7172" s="71"/>
      <c r="G7172" s="95">
        <f>$M$9</f>
        <v>0.1</v>
      </c>
      <c r="H7172" s="64">
        <f>H7171*G7172</f>
        <v>49099</v>
      </c>
      <c r="I7172" s="319"/>
    </row>
    <row r="7173" spans="3:11">
      <c r="C7173" s="58" t="s">
        <v>1223</v>
      </c>
      <c r="D7173" s="69" t="s">
        <v>1224</v>
      </c>
      <c r="E7173" s="70"/>
      <c r="F7173" s="70"/>
      <c r="G7173" s="71"/>
      <c r="H7173" s="305">
        <f>SUM(H7171:H7172)</f>
        <v>540089</v>
      </c>
      <c r="I7173" s="319"/>
    </row>
    <row r="7175" spans="3:11">
      <c r="C7175" s="53" t="s">
        <v>7307</v>
      </c>
      <c r="D7175" s="366" t="s">
        <v>7308</v>
      </c>
      <c r="E7175" s="315"/>
      <c r="F7175" s="315"/>
      <c r="G7175" s="315"/>
      <c r="H7175" s="315"/>
      <c r="I7175" s="56">
        <f>ROUNDDOWN(H7190,-2)</f>
        <v>196500</v>
      </c>
      <c r="J7175" s="159"/>
      <c r="K7175" s="325"/>
    </row>
    <row r="7176" spans="3:11" ht="27.6">
      <c r="C7176" s="300" t="s">
        <v>1197</v>
      </c>
      <c r="D7176" s="300" t="s">
        <v>1198</v>
      </c>
      <c r="E7176" s="300" t="s">
        <v>1199</v>
      </c>
      <c r="F7176" s="300" t="s">
        <v>1200</v>
      </c>
      <c r="G7176" s="300" t="s">
        <v>1201</v>
      </c>
      <c r="H7176" s="300" t="s">
        <v>1202</v>
      </c>
    </row>
    <row r="7177" spans="3:11">
      <c r="C7177" s="72" t="s">
        <v>1203</v>
      </c>
      <c r="D7177" s="59" t="s">
        <v>1204</v>
      </c>
      <c r="E7177" s="73"/>
      <c r="F7177" s="73"/>
      <c r="G7177" s="73"/>
      <c r="H7177" s="73"/>
    </row>
    <row r="7178" spans="3:11">
      <c r="C7178" s="301">
        <v>1</v>
      </c>
      <c r="D7178" s="59" t="s">
        <v>5</v>
      </c>
      <c r="E7178" s="302" t="s">
        <v>6</v>
      </c>
      <c r="F7178" s="74">
        <v>6.4000000000000001E-2</v>
      </c>
      <c r="G7178" s="64">
        <f>VLOOKUP(D7178,upahbahan,3,FALSE)</f>
        <v>100000</v>
      </c>
      <c r="H7178" s="64">
        <f t="shared" ref="H7178:H7181" si="748">F7178*G7178</f>
        <v>6400</v>
      </c>
    </row>
    <row r="7179" spans="3:11">
      <c r="C7179" s="301">
        <v>2</v>
      </c>
      <c r="D7179" s="59" t="s">
        <v>17</v>
      </c>
      <c r="E7179" s="302" t="s">
        <v>6</v>
      </c>
      <c r="F7179" s="74">
        <v>0.107</v>
      </c>
      <c r="G7179" s="64">
        <f>VLOOKUP(D7179,upahbahan,3,FALSE)</f>
        <v>145000</v>
      </c>
      <c r="H7179" s="64">
        <f t="shared" si="748"/>
        <v>15515</v>
      </c>
    </row>
    <row r="7180" spans="3:11">
      <c r="C7180" s="301">
        <v>3</v>
      </c>
      <c r="D7180" s="59" t="s">
        <v>1314</v>
      </c>
      <c r="E7180" s="302" t="s">
        <v>6</v>
      </c>
      <c r="F7180" s="74">
        <v>1.0999999999999999E-2</v>
      </c>
      <c r="G7180" s="64">
        <f>VLOOKUP(D7180,upahbahan,3,FALSE)</f>
        <v>175000</v>
      </c>
      <c r="H7180" s="64">
        <f t="shared" si="748"/>
        <v>1925</v>
      </c>
    </row>
    <row r="7181" spans="3:11">
      <c r="C7181" s="301">
        <v>4</v>
      </c>
      <c r="D7181" s="59" t="s">
        <v>19</v>
      </c>
      <c r="E7181" s="302" t="s">
        <v>6</v>
      </c>
      <c r="F7181" s="74">
        <v>4.0000000000000001E-3</v>
      </c>
      <c r="G7181" s="64">
        <f>VLOOKUP(D7181,upahbahan,3,FALSE)</f>
        <v>200000</v>
      </c>
      <c r="H7181" s="64">
        <f t="shared" si="748"/>
        <v>800</v>
      </c>
    </row>
    <row r="7182" spans="3:11">
      <c r="C7182" s="83" t="s">
        <v>1210</v>
      </c>
      <c r="D7182" s="80"/>
      <c r="E7182" s="80"/>
      <c r="F7182" s="187"/>
      <c r="G7182" s="218"/>
      <c r="H7182" s="64">
        <f>SUM(H7178:H7181)</f>
        <v>24640</v>
      </c>
      <c r="I7182" s="219"/>
    </row>
    <row r="7183" spans="3:11">
      <c r="C7183" s="72" t="s">
        <v>1211</v>
      </c>
      <c r="D7183" s="59" t="s">
        <v>1212</v>
      </c>
      <c r="E7183" s="73"/>
      <c r="F7183" s="205"/>
      <c r="G7183" s="73"/>
      <c r="H7183" s="73"/>
    </row>
    <row r="7184" spans="3:11">
      <c r="C7184" s="72">
        <v>1</v>
      </c>
      <c r="D7184" s="59" t="s">
        <v>7309</v>
      </c>
      <c r="E7184" s="170" t="s">
        <v>236</v>
      </c>
      <c r="F7184" s="171">
        <v>1.1000000000000001</v>
      </c>
      <c r="G7184" s="64">
        <f>VLOOKUP(D7184,upahbahan,3,FALSE)</f>
        <v>140000</v>
      </c>
      <c r="H7184" s="64">
        <f t="shared" ref="H7184" si="749">F7184*G7184</f>
        <v>154000</v>
      </c>
    </row>
    <row r="7185" spans="3:11">
      <c r="C7185" s="83" t="s">
        <v>1216</v>
      </c>
      <c r="D7185" s="80"/>
      <c r="E7185" s="80" t="s">
        <v>6958</v>
      </c>
      <c r="F7185" s="80"/>
      <c r="G7185" s="162"/>
      <c r="H7185" s="64">
        <f>SUM(H7183:H7184)</f>
        <v>154000</v>
      </c>
    </row>
    <row r="7186" spans="3:11">
      <c r="C7186" s="72" t="s">
        <v>1217</v>
      </c>
      <c r="D7186" s="59" t="s">
        <v>1218</v>
      </c>
      <c r="E7186" s="73"/>
      <c r="F7186" s="73"/>
      <c r="G7186" s="73"/>
      <c r="H7186" s="73"/>
    </row>
    <row r="7187" spans="3:11">
      <c r="C7187" s="83" t="s">
        <v>1219</v>
      </c>
      <c r="D7187" s="489"/>
      <c r="E7187" s="489"/>
      <c r="F7187" s="489"/>
      <c r="G7187" s="162"/>
      <c r="H7187" s="303">
        <f>SUM(H7186:H7186)</f>
        <v>0</v>
      </c>
    </row>
    <row r="7188" spans="3:11">
      <c r="C7188" s="58" t="s">
        <v>1220</v>
      </c>
      <c r="D7188" s="69" t="s">
        <v>1221</v>
      </c>
      <c r="E7188" s="70"/>
      <c r="F7188" s="70"/>
      <c r="G7188" s="71"/>
      <c r="H7188" s="304">
        <f>H7187+H7185+H7182</f>
        <v>178640</v>
      </c>
      <c r="I7188" s="319"/>
    </row>
    <row r="7189" spans="3:11">
      <c r="C7189" s="58" t="s">
        <v>1222</v>
      </c>
      <c r="D7189" s="69" t="s">
        <v>1325</v>
      </c>
      <c r="E7189" s="70"/>
      <c r="F7189" s="71"/>
      <c r="G7189" s="95">
        <f>$M$9</f>
        <v>0.1</v>
      </c>
      <c r="H7189" s="64">
        <f>H7188*G7189</f>
        <v>17864</v>
      </c>
      <c r="I7189" s="319"/>
    </row>
    <row r="7190" spans="3:11">
      <c r="C7190" s="58" t="s">
        <v>1223</v>
      </c>
      <c r="D7190" s="69" t="s">
        <v>1224</v>
      </c>
      <c r="E7190" s="70"/>
      <c r="F7190" s="70"/>
      <c r="G7190" s="71"/>
      <c r="H7190" s="305">
        <f>SUM(H7188:H7189)</f>
        <v>196504</v>
      </c>
      <c r="I7190" s="319"/>
    </row>
    <row r="7193" spans="3:11">
      <c r="C7193" s="53" t="s">
        <v>7310</v>
      </c>
      <c r="D7193" s="366" t="s">
        <v>7311</v>
      </c>
      <c r="E7193" s="315"/>
      <c r="F7193" s="315"/>
      <c r="G7193" s="315"/>
      <c r="H7193" s="315"/>
      <c r="I7193" s="56">
        <f>ROUNDDOWN(H7208,-2)</f>
        <v>220700</v>
      </c>
      <c r="J7193" s="159"/>
      <c r="K7193" s="325"/>
    </row>
    <row r="7194" spans="3:11" ht="27.6">
      <c r="C7194" s="300" t="s">
        <v>1197</v>
      </c>
      <c r="D7194" s="300" t="s">
        <v>1198</v>
      </c>
      <c r="E7194" s="300" t="s">
        <v>1199</v>
      </c>
      <c r="F7194" s="300" t="s">
        <v>1200</v>
      </c>
      <c r="G7194" s="300" t="s">
        <v>1201</v>
      </c>
      <c r="H7194" s="300" t="s">
        <v>1202</v>
      </c>
    </row>
    <row r="7195" spans="3:11">
      <c r="C7195" s="72" t="s">
        <v>1203</v>
      </c>
      <c r="D7195" s="59" t="s">
        <v>1204</v>
      </c>
      <c r="E7195" s="73"/>
      <c r="F7195" s="73"/>
      <c r="G7195" s="73"/>
      <c r="H7195" s="73"/>
    </row>
    <row r="7196" spans="3:11">
      <c r="C7196" s="301">
        <v>1</v>
      </c>
      <c r="D7196" s="59" t="s">
        <v>5</v>
      </c>
      <c r="E7196" s="302" t="s">
        <v>6</v>
      </c>
      <c r="F7196" s="74">
        <v>6.4000000000000001E-2</v>
      </c>
      <c r="G7196" s="64">
        <f>VLOOKUP(D7196,upahbahan,3,FALSE)</f>
        <v>100000</v>
      </c>
      <c r="H7196" s="64">
        <f t="shared" ref="H7196:H7199" si="750">F7196*G7196</f>
        <v>6400</v>
      </c>
    </row>
    <row r="7197" spans="3:11">
      <c r="C7197" s="301">
        <v>2</v>
      </c>
      <c r="D7197" s="59" t="s">
        <v>17</v>
      </c>
      <c r="E7197" s="302" t="s">
        <v>6</v>
      </c>
      <c r="F7197" s="74">
        <v>0.107</v>
      </c>
      <c r="G7197" s="64">
        <f>VLOOKUP(D7197,upahbahan,3,FALSE)</f>
        <v>145000</v>
      </c>
      <c r="H7197" s="64">
        <f t="shared" si="750"/>
        <v>15515</v>
      </c>
    </row>
    <row r="7198" spans="3:11">
      <c r="C7198" s="301">
        <v>3</v>
      </c>
      <c r="D7198" s="59" t="s">
        <v>1314</v>
      </c>
      <c r="E7198" s="302" t="s">
        <v>6</v>
      </c>
      <c r="F7198" s="74">
        <v>1.0999999999999999E-2</v>
      </c>
      <c r="G7198" s="64">
        <f>VLOOKUP(D7198,upahbahan,3,FALSE)</f>
        <v>175000</v>
      </c>
      <c r="H7198" s="64">
        <f t="shared" si="750"/>
        <v>1925</v>
      </c>
    </row>
    <row r="7199" spans="3:11">
      <c r="C7199" s="301">
        <v>4</v>
      </c>
      <c r="D7199" s="59" t="s">
        <v>19</v>
      </c>
      <c r="E7199" s="302" t="s">
        <v>6</v>
      </c>
      <c r="F7199" s="74">
        <v>4.0000000000000001E-3</v>
      </c>
      <c r="G7199" s="64">
        <f>VLOOKUP(D7199,upahbahan,3,FALSE)</f>
        <v>200000</v>
      </c>
      <c r="H7199" s="64">
        <f t="shared" si="750"/>
        <v>800</v>
      </c>
    </row>
    <row r="7200" spans="3:11">
      <c r="C7200" s="83" t="s">
        <v>1210</v>
      </c>
      <c r="D7200" s="80"/>
      <c r="E7200" s="80"/>
      <c r="F7200" s="187"/>
      <c r="G7200" s="218"/>
      <c r="H7200" s="64">
        <f>SUM(H7196:H7199)</f>
        <v>24640</v>
      </c>
      <c r="I7200" s="219"/>
    </row>
    <row r="7201" spans="3:11">
      <c r="C7201" s="72" t="s">
        <v>1211</v>
      </c>
      <c r="D7201" s="59" t="s">
        <v>1212</v>
      </c>
      <c r="E7201" s="73"/>
      <c r="F7201" s="205"/>
      <c r="G7201" s="73"/>
      <c r="H7201" s="73"/>
    </row>
    <row r="7202" spans="3:11">
      <c r="C7202" s="72">
        <v>1</v>
      </c>
      <c r="D7202" s="59" t="s">
        <v>7312</v>
      </c>
      <c r="E7202" s="170" t="s">
        <v>236</v>
      </c>
      <c r="F7202" s="171">
        <v>1.1000000000000001</v>
      </c>
      <c r="G7202" s="64">
        <f>VLOOKUP(D7202,upahbahan,3,FALSE)</f>
        <v>160000</v>
      </c>
      <c r="H7202" s="64">
        <f t="shared" ref="H7202" si="751">F7202*G7202</f>
        <v>176000</v>
      </c>
    </row>
    <row r="7203" spans="3:11">
      <c r="C7203" s="83" t="s">
        <v>1216</v>
      </c>
      <c r="D7203" s="80"/>
      <c r="E7203" s="80" t="s">
        <v>6958</v>
      </c>
      <c r="F7203" s="80"/>
      <c r="G7203" s="162"/>
      <c r="H7203" s="64">
        <f>SUM(H7201:H7202)</f>
        <v>176000</v>
      </c>
    </row>
    <row r="7204" spans="3:11">
      <c r="C7204" s="72" t="s">
        <v>1217</v>
      </c>
      <c r="D7204" s="59" t="s">
        <v>1218</v>
      </c>
      <c r="E7204" s="73"/>
      <c r="F7204" s="73"/>
      <c r="G7204" s="73"/>
      <c r="H7204" s="73"/>
    </row>
    <row r="7205" spans="3:11">
      <c r="C7205" s="83" t="s">
        <v>1219</v>
      </c>
      <c r="D7205" s="489"/>
      <c r="E7205" s="489"/>
      <c r="F7205" s="489"/>
      <c r="G7205" s="162"/>
      <c r="H7205" s="303">
        <f>SUM(H7204:H7204)</f>
        <v>0</v>
      </c>
    </row>
    <row r="7206" spans="3:11">
      <c r="C7206" s="58" t="s">
        <v>1220</v>
      </c>
      <c r="D7206" s="69" t="s">
        <v>1221</v>
      </c>
      <c r="E7206" s="70"/>
      <c r="F7206" s="70"/>
      <c r="G7206" s="71"/>
      <c r="H7206" s="304">
        <f>H7205+H7203+H7200</f>
        <v>200640</v>
      </c>
      <c r="I7206" s="319"/>
    </row>
    <row r="7207" spans="3:11">
      <c r="C7207" s="58" t="s">
        <v>1222</v>
      </c>
      <c r="D7207" s="69" t="s">
        <v>1325</v>
      </c>
      <c r="E7207" s="70"/>
      <c r="F7207" s="71"/>
      <c r="G7207" s="95">
        <f>$M$9</f>
        <v>0.1</v>
      </c>
      <c r="H7207" s="64">
        <f>H7206*G7207</f>
        <v>20064</v>
      </c>
      <c r="I7207" s="319"/>
    </row>
    <row r="7208" spans="3:11">
      <c r="C7208" s="58" t="s">
        <v>1223</v>
      </c>
      <c r="D7208" s="69" t="s">
        <v>1224</v>
      </c>
      <c r="E7208" s="70"/>
      <c r="F7208" s="70"/>
      <c r="G7208" s="71"/>
      <c r="H7208" s="305">
        <f>SUM(H7206:H7207)</f>
        <v>220704</v>
      </c>
      <c r="I7208" s="319"/>
    </row>
    <row r="7210" spans="3:11">
      <c r="C7210" s="53" t="s">
        <v>7313</v>
      </c>
      <c r="D7210" s="366" t="s">
        <v>7314</v>
      </c>
      <c r="E7210" s="315"/>
      <c r="F7210" s="315"/>
      <c r="G7210" s="315"/>
      <c r="H7210" s="315"/>
      <c r="I7210" s="56">
        <f>ROUNDDOWN(H7225,-2)</f>
        <v>269100</v>
      </c>
      <c r="J7210" s="159"/>
      <c r="K7210" s="325"/>
    </row>
    <row r="7211" spans="3:11" ht="27.6">
      <c r="C7211" s="300" t="s">
        <v>1197</v>
      </c>
      <c r="D7211" s="300" t="s">
        <v>1198</v>
      </c>
      <c r="E7211" s="300" t="s">
        <v>1199</v>
      </c>
      <c r="F7211" s="300" t="s">
        <v>1200</v>
      </c>
      <c r="G7211" s="300" t="s">
        <v>1201</v>
      </c>
      <c r="H7211" s="300" t="s">
        <v>1202</v>
      </c>
    </row>
    <row r="7212" spans="3:11">
      <c r="C7212" s="72" t="s">
        <v>1203</v>
      </c>
      <c r="D7212" s="59" t="s">
        <v>1204</v>
      </c>
      <c r="E7212" s="73"/>
      <c r="F7212" s="73"/>
      <c r="G7212" s="73"/>
      <c r="H7212" s="73"/>
    </row>
    <row r="7213" spans="3:11">
      <c r="C7213" s="301">
        <v>1</v>
      </c>
      <c r="D7213" s="59" t="s">
        <v>5</v>
      </c>
      <c r="E7213" s="302" t="s">
        <v>6</v>
      </c>
      <c r="F7213" s="74">
        <v>6.4000000000000001E-2</v>
      </c>
      <c r="G7213" s="64">
        <f>VLOOKUP(D7213,upahbahan,3,FALSE)</f>
        <v>100000</v>
      </c>
      <c r="H7213" s="64">
        <f t="shared" ref="H7213:H7216" si="752">F7213*G7213</f>
        <v>6400</v>
      </c>
    </row>
    <row r="7214" spans="3:11">
      <c r="C7214" s="301">
        <v>2</v>
      </c>
      <c r="D7214" s="59" t="s">
        <v>17</v>
      </c>
      <c r="E7214" s="302" t="s">
        <v>6</v>
      </c>
      <c r="F7214" s="74">
        <v>0.107</v>
      </c>
      <c r="G7214" s="64">
        <f>VLOOKUP(D7214,upahbahan,3,FALSE)</f>
        <v>145000</v>
      </c>
      <c r="H7214" s="64">
        <f t="shared" si="752"/>
        <v>15515</v>
      </c>
    </row>
    <row r="7215" spans="3:11">
      <c r="C7215" s="301">
        <v>3</v>
      </c>
      <c r="D7215" s="59" t="s">
        <v>1314</v>
      </c>
      <c r="E7215" s="302" t="s">
        <v>6</v>
      </c>
      <c r="F7215" s="74">
        <v>1.0999999999999999E-2</v>
      </c>
      <c r="G7215" s="64">
        <f>VLOOKUP(D7215,upahbahan,3,FALSE)</f>
        <v>175000</v>
      </c>
      <c r="H7215" s="64">
        <f t="shared" si="752"/>
        <v>1925</v>
      </c>
    </row>
    <row r="7216" spans="3:11">
      <c r="C7216" s="301">
        <v>4</v>
      </c>
      <c r="D7216" s="59" t="s">
        <v>19</v>
      </c>
      <c r="E7216" s="302" t="s">
        <v>6</v>
      </c>
      <c r="F7216" s="74">
        <v>4.0000000000000001E-3</v>
      </c>
      <c r="G7216" s="64">
        <f>VLOOKUP(D7216,upahbahan,3,FALSE)</f>
        <v>200000</v>
      </c>
      <c r="H7216" s="64">
        <f t="shared" si="752"/>
        <v>800</v>
      </c>
    </row>
    <row r="7217" spans="3:11">
      <c r="C7217" s="83" t="s">
        <v>1210</v>
      </c>
      <c r="D7217" s="80"/>
      <c r="E7217" s="80"/>
      <c r="F7217" s="187"/>
      <c r="G7217" s="218"/>
      <c r="H7217" s="64">
        <f>SUM(H7213:H7216)</f>
        <v>24640</v>
      </c>
      <c r="I7217" s="219"/>
    </row>
    <row r="7218" spans="3:11">
      <c r="C7218" s="72" t="s">
        <v>1211</v>
      </c>
      <c r="D7218" s="59" t="s">
        <v>1212</v>
      </c>
      <c r="E7218" s="73"/>
      <c r="F7218" s="205"/>
      <c r="G7218" s="73"/>
      <c r="H7218" s="73"/>
    </row>
    <row r="7219" spans="3:11">
      <c r="C7219" s="72">
        <v>1</v>
      </c>
      <c r="D7219" s="59" t="s">
        <v>7315</v>
      </c>
      <c r="E7219" s="170" t="s">
        <v>236</v>
      </c>
      <c r="F7219" s="171">
        <v>1.1000000000000001</v>
      </c>
      <c r="G7219" s="64">
        <f>VLOOKUP(D7219,upahbahan,3,FALSE)</f>
        <v>200000</v>
      </c>
      <c r="H7219" s="64">
        <f t="shared" ref="H7219" si="753">F7219*G7219</f>
        <v>220000.00000000003</v>
      </c>
    </row>
    <row r="7220" spans="3:11">
      <c r="C7220" s="83" t="s">
        <v>1216</v>
      </c>
      <c r="D7220" s="80"/>
      <c r="E7220" s="80" t="s">
        <v>6958</v>
      </c>
      <c r="F7220" s="80"/>
      <c r="G7220" s="162"/>
      <c r="H7220" s="64">
        <f>SUM(H7218:H7219)</f>
        <v>220000.00000000003</v>
      </c>
    </row>
    <row r="7221" spans="3:11">
      <c r="C7221" s="72" t="s">
        <v>1217</v>
      </c>
      <c r="D7221" s="59" t="s">
        <v>1218</v>
      </c>
      <c r="E7221" s="73"/>
      <c r="F7221" s="73"/>
      <c r="G7221" s="73"/>
      <c r="H7221" s="73"/>
    </row>
    <row r="7222" spans="3:11">
      <c r="C7222" s="83" t="s">
        <v>1219</v>
      </c>
      <c r="D7222" s="489"/>
      <c r="E7222" s="489"/>
      <c r="F7222" s="489"/>
      <c r="G7222" s="162"/>
      <c r="H7222" s="303">
        <f>SUM(H7221:H7221)</f>
        <v>0</v>
      </c>
    </row>
    <row r="7223" spans="3:11">
      <c r="C7223" s="58" t="s">
        <v>1220</v>
      </c>
      <c r="D7223" s="69" t="s">
        <v>1221</v>
      </c>
      <c r="E7223" s="70"/>
      <c r="F7223" s="70"/>
      <c r="G7223" s="71"/>
      <c r="H7223" s="304">
        <f>H7222+H7220+H7217</f>
        <v>244640.00000000003</v>
      </c>
      <c r="I7223" s="319"/>
    </row>
    <row r="7224" spans="3:11">
      <c r="C7224" s="58" t="s">
        <v>1222</v>
      </c>
      <c r="D7224" s="69" t="s">
        <v>1325</v>
      </c>
      <c r="E7224" s="70"/>
      <c r="F7224" s="71"/>
      <c r="G7224" s="95">
        <f>$M$9</f>
        <v>0.1</v>
      </c>
      <c r="H7224" s="64">
        <f>H7223*G7224</f>
        <v>24464.000000000004</v>
      </c>
      <c r="I7224" s="319"/>
    </row>
    <row r="7225" spans="3:11">
      <c r="C7225" s="58" t="s">
        <v>1223</v>
      </c>
      <c r="D7225" s="69" t="s">
        <v>1224</v>
      </c>
      <c r="E7225" s="70"/>
      <c r="F7225" s="70"/>
      <c r="G7225" s="71"/>
      <c r="H7225" s="305">
        <f>SUM(H7223:H7224)</f>
        <v>269104.00000000006</v>
      </c>
      <c r="I7225" s="319"/>
    </row>
    <row r="7227" spans="3:11">
      <c r="C7227" s="53" t="s">
        <v>7316</v>
      </c>
      <c r="D7227" s="366" t="s">
        <v>7317</v>
      </c>
      <c r="E7227" s="315"/>
      <c r="F7227" s="315"/>
      <c r="G7227" s="315"/>
      <c r="H7227" s="315"/>
      <c r="I7227" s="56">
        <f>ROUNDDOWN(H7242,-2)</f>
        <v>305400</v>
      </c>
      <c r="J7227" s="159"/>
      <c r="K7227" s="325"/>
    </row>
    <row r="7228" spans="3:11" ht="27.6">
      <c r="C7228" s="300" t="s">
        <v>1197</v>
      </c>
      <c r="D7228" s="300" t="s">
        <v>1198</v>
      </c>
      <c r="E7228" s="300" t="s">
        <v>1199</v>
      </c>
      <c r="F7228" s="300" t="s">
        <v>1200</v>
      </c>
      <c r="G7228" s="300" t="s">
        <v>1201</v>
      </c>
      <c r="H7228" s="300" t="s">
        <v>1202</v>
      </c>
    </row>
    <row r="7229" spans="3:11">
      <c r="C7229" s="72" t="s">
        <v>1203</v>
      </c>
      <c r="D7229" s="59" t="s">
        <v>1204</v>
      </c>
      <c r="E7229" s="73"/>
      <c r="F7229" s="73"/>
      <c r="G7229" s="73"/>
      <c r="H7229" s="73"/>
    </row>
    <row r="7230" spans="3:11">
      <c r="C7230" s="301">
        <v>1</v>
      </c>
      <c r="D7230" s="59" t="s">
        <v>5</v>
      </c>
      <c r="E7230" s="302" t="s">
        <v>6</v>
      </c>
      <c r="F7230" s="74">
        <v>6.4000000000000001E-2</v>
      </c>
      <c r="G7230" s="64">
        <f>VLOOKUP(D7230,upahbahan,3,FALSE)</f>
        <v>100000</v>
      </c>
      <c r="H7230" s="64">
        <f t="shared" ref="H7230:H7233" si="754">F7230*G7230</f>
        <v>6400</v>
      </c>
    </row>
    <row r="7231" spans="3:11">
      <c r="C7231" s="301">
        <v>2</v>
      </c>
      <c r="D7231" s="59" t="s">
        <v>17</v>
      </c>
      <c r="E7231" s="302" t="s">
        <v>6</v>
      </c>
      <c r="F7231" s="74">
        <v>0.107</v>
      </c>
      <c r="G7231" s="64">
        <f>VLOOKUP(D7231,upahbahan,3,FALSE)</f>
        <v>145000</v>
      </c>
      <c r="H7231" s="64">
        <f t="shared" si="754"/>
        <v>15515</v>
      </c>
    </row>
    <row r="7232" spans="3:11">
      <c r="C7232" s="301">
        <v>3</v>
      </c>
      <c r="D7232" s="59" t="s">
        <v>1314</v>
      </c>
      <c r="E7232" s="302" t="s">
        <v>6</v>
      </c>
      <c r="F7232" s="74">
        <v>1.0999999999999999E-2</v>
      </c>
      <c r="G7232" s="64">
        <f>VLOOKUP(D7232,upahbahan,3,FALSE)</f>
        <v>175000</v>
      </c>
      <c r="H7232" s="64">
        <f t="shared" si="754"/>
        <v>1925</v>
      </c>
    </row>
    <row r="7233" spans="3:11">
      <c r="C7233" s="301">
        <v>4</v>
      </c>
      <c r="D7233" s="59" t="s">
        <v>19</v>
      </c>
      <c r="E7233" s="302" t="s">
        <v>6</v>
      </c>
      <c r="F7233" s="74">
        <v>4.0000000000000001E-3</v>
      </c>
      <c r="G7233" s="64">
        <f>VLOOKUP(D7233,upahbahan,3,FALSE)</f>
        <v>200000</v>
      </c>
      <c r="H7233" s="64">
        <f t="shared" si="754"/>
        <v>800</v>
      </c>
    </row>
    <row r="7234" spans="3:11">
      <c r="C7234" s="83" t="s">
        <v>1210</v>
      </c>
      <c r="D7234" s="80"/>
      <c r="E7234" s="80"/>
      <c r="F7234" s="187"/>
      <c r="G7234" s="218"/>
      <c r="H7234" s="64">
        <f>SUM(H7230:H7233)</f>
        <v>24640</v>
      </c>
      <c r="I7234" s="219"/>
    </row>
    <row r="7235" spans="3:11">
      <c r="C7235" s="72" t="s">
        <v>1211</v>
      </c>
      <c r="D7235" s="59" t="s">
        <v>1212</v>
      </c>
      <c r="E7235" s="73"/>
      <c r="F7235" s="205"/>
      <c r="G7235" s="73"/>
      <c r="H7235" s="73"/>
    </row>
    <row r="7236" spans="3:11">
      <c r="C7236" s="72">
        <v>1</v>
      </c>
      <c r="D7236" s="59" t="s">
        <v>7318</v>
      </c>
      <c r="E7236" s="170" t="s">
        <v>236</v>
      </c>
      <c r="F7236" s="171">
        <v>1.1000000000000001</v>
      </c>
      <c r="G7236" s="64">
        <f>VLOOKUP(D7236,upahbahan,3,FALSE)</f>
        <v>230000</v>
      </c>
      <c r="H7236" s="64">
        <f t="shared" ref="H7236" si="755">F7236*G7236</f>
        <v>253000.00000000003</v>
      </c>
    </row>
    <row r="7237" spans="3:11">
      <c r="C7237" s="83" t="s">
        <v>1216</v>
      </c>
      <c r="D7237" s="80"/>
      <c r="E7237" s="80" t="s">
        <v>6958</v>
      </c>
      <c r="F7237" s="80"/>
      <c r="G7237" s="162"/>
      <c r="H7237" s="64">
        <f>SUM(H7235:H7236)</f>
        <v>253000.00000000003</v>
      </c>
    </row>
    <row r="7238" spans="3:11">
      <c r="C7238" s="72" t="s">
        <v>1217</v>
      </c>
      <c r="D7238" s="59" t="s">
        <v>1218</v>
      </c>
      <c r="E7238" s="73"/>
      <c r="F7238" s="73"/>
      <c r="G7238" s="73"/>
      <c r="H7238" s="73"/>
    </row>
    <row r="7239" spans="3:11">
      <c r="C7239" s="83" t="s">
        <v>1219</v>
      </c>
      <c r="D7239" s="489"/>
      <c r="E7239" s="489"/>
      <c r="F7239" s="489"/>
      <c r="G7239" s="162"/>
      <c r="H7239" s="303">
        <f>SUM(H7238:H7238)</f>
        <v>0</v>
      </c>
    </row>
    <row r="7240" spans="3:11">
      <c r="C7240" s="58" t="s">
        <v>1220</v>
      </c>
      <c r="D7240" s="69" t="s">
        <v>1221</v>
      </c>
      <c r="E7240" s="70"/>
      <c r="F7240" s="70"/>
      <c r="G7240" s="71"/>
      <c r="H7240" s="304">
        <f>H7239+H7237+H7234</f>
        <v>277640</v>
      </c>
      <c r="I7240" s="319"/>
    </row>
    <row r="7241" spans="3:11">
      <c r="C7241" s="58" t="s">
        <v>1222</v>
      </c>
      <c r="D7241" s="69" t="s">
        <v>1325</v>
      </c>
      <c r="E7241" s="70"/>
      <c r="F7241" s="71"/>
      <c r="G7241" s="95">
        <f>$M$9</f>
        <v>0.1</v>
      </c>
      <c r="H7241" s="64">
        <f>H7240*G7241</f>
        <v>27764</v>
      </c>
      <c r="I7241" s="319"/>
    </row>
    <row r="7242" spans="3:11">
      <c r="C7242" s="58" t="s">
        <v>1223</v>
      </c>
      <c r="D7242" s="69" t="s">
        <v>1224</v>
      </c>
      <c r="E7242" s="70"/>
      <c r="F7242" s="70"/>
      <c r="G7242" s="71"/>
      <c r="H7242" s="305">
        <f>SUM(H7240:H7241)</f>
        <v>305404</v>
      </c>
      <c r="I7242" s="319"/>
    </row>
    <row r="7244" spans="3:11">
      <c r="C7244" s="53" t="s">
        <v>7319</v>
      </c>
      <c r="D7244" s="366" t="s">
        <v>7320</v>
      </c>
      <c r="E7244" s="315"/>
      <c r="F7244" s="315"/>
      <c r="G7244" s="315"/>
      <c r="H7244" s="315"/>
      <c r="I7244" s="56">
        <f>ROUNDDOWN(H7259,-2)</f>
        <v>394900</v>
      </c>
      <c r="J7244" s="159"/>
      <c r="K7244" s="325"/>
    </row>
    <row r="7245" spans="3:11" ht="27.6">
      <c r="C7245" s="300" t="s">
        <v>1197</v>
      </c>
      <c r="D7245" s="300" t="s">
        <v>1198</v>
      </c>
      <c r="E7245" s="300" t="s">
        <v>1199</v>
      </c>
      <c r="F7245" s="300" t="s">
        <v>1200</v>
      </c>
      <c r="G7245" s="300" t="s">
        <v>1201</v>
      </c>
      <c r="H7245" s="300" t="s">
        <v>1202</v>
      </c>
    </row>
    <row r="7246" spans="3:11">
      <c r="C7246" s="72" t="s">
        <v>1203</v>
      </c>
      <c r="D7246" s="59" t="s">
        <v>1204</v>
      </c>
      <c r="E7246" s="73"/>
      <c r="F7246" s="73"/>
      <c r="G7246" s="73"/>
      <c r="H7246" s="73"/>
    </row>
    <row r="7247" spans="3:11">
      <c r="C7247" s="301">
        <v>1</v>
      </c>
      <c r="D7247" s="59" t="s">
        <v>5</v>
      </c>
      <c r="E7247" s="302" t="s">
        <v>6</v>
      </c>
      <c r="F7247" s="74">
        <v>7.5999999999999998E-2</v>
      </c>
      <c r="G7247" s="64">
        <f>VLOOKUP(D7247,upahbahan,3,FALSE)</f>
        <v>100000</v>
      </c>
      <c r="H7247" s="64">
        <f t="shared" ref="H7247:H7250" si="756">F7247*G7247</f>
        <v>7600</v>
      </c>
    </row>
    <row r="7248" spans="3:11">
      <c r="C7248" s="301">
        <v>2</v>
      </c>
      <c r="D7248" s="59" t="s">
        <v>17</v>
      </c>
      <c r="E7248" s="302" t="s">
        <v>6</v>
      </c>
      <c r="F7248" s="74">
        <v>0.127</v>
      </c>
      <c r="G7248" s="64">
        <f>VLOOKUP(D7248,upahbahan,3,FALSE)</f>
        <v>145000</v>
      </c>
      <c r="H7248" s="64">
        <f t="shared" si="756"/>
        <v>18415</v>
      </c>
    </row>
    <row r="7249" spans="3:11">
      <c r="C7249" s="301">
        <v>3</v>
      </c>
      <c r="D7249" s="59" t="s">
        <v>1314</v>
      </c>
      <c r="E7249" s="302" t="s">
        <v>6</v>
      </c>
      <c r="F7249" s="74">
        <v>1.2999999999999999E-2</v>
      </c>
      <c r="G7249" s="64">
        <f>VLOOKUP(D7249,upahbahan,3,FALSE)</f>
        <v>175000</v>
      </c>
      <c r="H7249" s="64">
        <f t="shared" si="756"/>
        <v>2275</v>
      </c>
    </row>
    <row r="7250" spans="3:11">
      <c r="C7250" s="301">
        <v>4</v>
      </c>
      <c r="D7250" s="59" t="s">
        <v>19</v>
      </c>
      <c r="E7250" s="302" t="s">
        <v>6</v>
      </c>
      <c r="F7250" s="74">
        <v>4.0000000000000001E-3</v>
      </c>
      <c r="G7250" s="64">
        <f>VLOOKUP(D7250,upahbahan,3,FALSE)</f>
        <v>200000</v>
      </c>
      <c r="H7250" s="64">
        <f t="shared" si="756"/>
        <v>800</v>
      </c>
    </row>
    <row r="7251" spans="3:11">
      <c r="C7251" s="83" t="s">
        <v>1210</v>
      </c>
      <c r="D7251" s="80"/>
      <c r="E7251" s="80"/>
      <c r="F7251" s="187"/>
      <c r="G7251" s="218"/>
      <c r="H7251" s="64">
        <f>SUM(H7247:H7250)</f>
        <v>29090</v>
      </c>
      <c r="I7251" s="219"/>
    </row>
    <row r="7252" spans="3:11">
      <c r="C7252" s="72" t="s">
        <v>1211</v>
      </c>
      <c r="D7252" s="59" t="s">
        <v>1212</v>
      </c>
      <c r="E7252" s="73"/>
      <c r="F7252" s="205"/>
      <c r="G7252" s="73"/>
      <c r="H7252" s="73"/>
    </row>
    <row r="7253" spans="3:11">
      <c r="C7253" s="72">
        <v>1</v>
      </c>
      <c r="D7253" s="59" t="s">
        <v>7321</v>
      </c>
      <c r="E7253" s="170" t="s">
        <v>236</v>
      </c>
      <c r="F7253" s="171">
        <v>1.1000000000000001</v>
      </c>
      <c r="G7253" s="64">
        <f>VLOOKUP(D7253,upahbahan,3,FALSE)</f>
        <v>300000</v>
      </c>
      <c r="H7253" s="64">
        <f t="shared" ref="H7253" si="757">F7253*G7253</f>
        <v>330000</v>
      </c>
    </row>
    <row r="7254" spans="3:11">
      <c r="C7254" s="83" t="s">
        <v>1216</v>
      </c>
      <c r="D7254" s="80"/>
      <c r="E7254" s="80" t="s">
        <v>6958</v>
      </c>
      <c r="F7254" s="80"/>
      <c r="G7254" s="162"/>
      <c r="H7254" s="64">
        <f>SUM(H7252:H7253)</f>
        <v>330000</v>
      </c>
    </row>
    <row r="7255" spans="3:11">
      <c r="C7255" s="72" t="s">
        <v>1217</v>
      </c>
      <c r="D7255" s="59" t="s">
        <v>1218</v>
      </c>
      <c r="E7255" s="73"/>
      <c r="F7255" s="73"/>
      <c r="G7255" s="73"/>
      <c r="H7255" s="73"/>
    </row>
    <row r="7256" spans="3:11">
      <c r="C7256" s="83" t="s">
        <v>1219</v>
      </c>
      <c r="D7256" s="489"/>
      <c r="E7256" s="489"/>
      <c r="F7256" s="489"/>
      <c r="G7256" s="162"/>
      <c r="H7256" s="303">
        <f>SUM(H7255:H7255)</f>
        <v>0</v>
      </c>
    </row>
    <row r="7257" spans="3:11">
      <c r="C7257" s="58" t="s">
        <v>1220</v>
      </c>
      <c r="D7257" s="69" t="s">
        <v>1221</v>
      </c>
      <c r="E7257" s="70"/>
      <c r="F7257" s="70"/>
      <c r="G7257" s="71"/>
      <c r="H7257" s="304">
        <f>H7256+H7254+H7251</f>
        <v>359090</v>
      </c>
      <c r="I7257" s="319"/>
    </row>
    <row r="7258" spans="3:11">
      <c r="C7258" s="58" t="s">
        <v>1222</v>
      </c>
      <c r="D7258" s="69" t="s">
        <v>1325</v>
      </c>
      <c r="E7258" s="70"/>
      <c r="F7258" s="71"/>
      <c r="G7258" s="95">
        <f>$M$9</f>
        <v>0.1</v>
      </c>
      <c r="H7258" s="64">
        <f>H7257*G7258</f>
        <v>35909</v>
      </c>
      <c r="I7258" s="319"/>
    </row>
    <row r="7259" spans="3:11">
      <c r="C7259" s="58" t="s">
        <v>1223</v>
      </c>
      <c r="D7259" s="69" t="s">
        <v>1224</v>
      </c>
      <c r="E7259" s="70"/>
      <c r="F7259" s="70"/>
      <c r="G7259" s="71"/>
      <c r="H7259" s="305">
        <f>SUM(H7257:H7258)</f>
        <v>394999</v>
      </c>
      <c r="I7259" s="319"/>
    </row>
    <row r="7261" spans="3:11">
      <c r="C7261" s="53" t="s">
        <v>7322</v>
      </c>
      <c r="D7261" s="366" t="s">
        <v>7323</v>
      </c>
      <c r="E7261" s="315"/>
      <c r="F7261" s="315"/>
      <c r="G7261" s="315"/>
      <c r="H7261" s="315"/>
      <c r="I7261" s="56">
        <f>ROUNDDOWN(H7276,-2)</f>
        <v>651600</v>
      </c>
      <c r="J7261" s="159"/>
      <c r="K7261" s="325"/>
    </row>
    <row r="7262" spans="3:11" ht="27.6">
      <c r="C7262" s="300" t="s">
        <v>1197</v>
      </c>
      <c r="D7262" s="300" t="s">
        <v>1198</v>
      </c>
      <c r="E7262" s="300" t="s">
        <v>1199</v>
      </c>
      <c r="F7262" s="300" t="s">
        <v>1200</v>
      </c>
      <c r="G7262" s="300" t="s">
        <v>1201</v>
      </c>
      <c r="H7262" s="300" t="s">
        <v>1202</v>
      </c>
    </row>
    <row r="7263" spans="3:11">
      <c r="C7263" s="72" t="s">
        <v>1203</v>
      </c>
      <c r="D7263" s="59" t="s">
        <v>1204</v>
      </c>
      <c r="E7263" s="73"/>
      <c r="F7263" s="73"/>
      <c r="G7263" s="73"/>
      <c r="H7263" s="73"/>
    </row>
    <row r="7264" spans="3:11">
      <c r="C7264" s="301">
        <v>1</v>
      </c>
      <c r="D7264" s="59" t="s">
        <v>5</v>
      </c>
      <c r="E7264" s="302" t="s">
        <v>6</v>
      </c>
      <c r="F7264" s="74">
        <v>0.255</v>
      </c>
      <c r="G7264" s="64">
        <f>VLOOKUP(D7264,upahbahan,3,FALSE)</f>
        <v>100000</v>
      </c>
      <c r="H7264" s="64">
        <f t="shared" ref="H7264:H7267" si="758">F7264*G7264</f>
        <v>25500</v>
      </c>
    </row>
    <row r="7265" spans="3:11">
      <c r="C7265" s="301">
        <v>2</v>
      </c>
      <c r="D7265" s="59" t="s">
        <v>17</v>
      </c>
      <c r="E7265" s="302" t="s">
        <v>6</v>
      </c>
      <c r="F7265" s="74">
        <v>0.42499999999999999</v>
      </c>
      <c r="G7265" s="64">
        <f>VLOOKUP(D7265,upahbahan,3,FALSE)</f>
        <v>145000</v>
      </c>
      <c r="H7265" s="64">
        <f t="shared" si="758"/>
        <v>61625</v>
      </c>
    </row>
    <row r="7266" spans="3:11">
      <c r="C7266" s="301">
        <v>3</v>
      </c>
      <c r="D7266" s="59" t="s">
        <v>1314</v>
      </c>
      <c r="E7266" s="302" t="s">
        <v>6</v>
      </c>
      <c r="F7266" s="74">
        <v>4.2999999999999997E-2</v>
      </c>
      <c r="G7266" s="64">
        <f>VLOOKUP(D7266,upahbahan,3,FALSE)</f>
        <v>175000</v>
      </c>
      <c r="H7266" s="64">
        <f t="shared" si="758"/>
        <v>7524.9999999999991</v>
      </c>
    </row>
    <row r="7267" spans="3:11">
      <c r="C7267" s="301">
        <v>4</v>
      </c>
      <c r="D7267" s="59" t="s">
        <v>19</v>
      </c>
      <c r="E7267" s="302" t="s">
        <v>6</v>
      </c>
      <c r="F7267" s="74">
        <v>1.4E-2</v>
      </c>
      <c r="G7267" s="64">
        <f>VLOOKUP(D7267,upahbahan,3,FALSE)</f>
        <v>200000</v>
      </c>
      <c r="H7267" s="64">
        <f t="shared" si="758"/>
        <v>2800</v>
      </c>
    </row>
    <row r="7268" spans="3:11">
      <c r="C7268" s="83" t="s">
        <v>1210</v>
      </c>
      <c r="D7268" s="80"/>
      <c r="E7268" s="80"/>
      <c r="F7268" s="187"/>
      <c r="G7268" s="218"/>
      <c r="H7268" s="64">
        <f>SUM(H7264:H7267)</f>
        <v>97450</v>
      </c>
      <c r="I7268" s="219"/>
    </row>
    <row r="7269" spans="3:11">
      <c r="C7269" s="72" t="s">
        <v>1211</v>
      </c>
      <c r="D7269" s="59" t="s">
        <v>1212</v>
      </c>
      <c r="E7269" s="73"/>
      <c r="F7269" s="205"/>
      <c r="G7269" s="73"/>
      <c r="H7269" s="73"/>
    </row>
    <row r="7270" spans="3:11">
      <c r="C7270" s="72">
        <v>1</v>
      </c>
      <c r="D7270" s="59" t="s">
        <v>7324</v>
      </c>
      <c r="E7270" s="170" t="s">
        <v>236</v>
      </c>
      <c r="F7270" s="171">
        <v>1.1000000000000001</v>
      </c>
      <c r="G7270" s="64">
        <f>VLOOKUP(D7270,upahbahan,3,FALSE)</f>
        <v>450000</v>
      </c>
      <c r="H7270" s="64">
        <f t="shared" ref="H7270" si="759">F7270*G7270</f>
        <v>495000.00000000006</v>
      </c>
    </row>
    <row r="7271" spans="3:11">
      <c r="C7271" s="83" t="s">
        <v>1216</v>
      </c>
      <c r="D7271" s="80"/>
      <c r="E7271" s="80" t="s">
        <v>6958</v>
      </c>
      <c r="F7271" s="80"/>
      <c r="G7271" s="162"/>
      <c r="H7271" s="64">
        <f>SUM(H7269:H7270)</f>
        <v>495000.00000000006</v>
      </c>
    </row>
    <row r="7272" spans="3:11">
      <c r="C7272" s="72" t="s">
        <v>1217</v>
      </c>
      <c r="D7272" s="59" t="s">
        <v>1218</v>
      </c>
      <c r="E7272" s="73"/>
      <c r="F7272" s="73"/>
      <c r="G7272" s="73"/>
      <c r="H7272" s="73"/>
    </row>
    <row r="7273" spans="3:11">
      <c r="C7273" s="83" t="s">
        <v>1219</v>
      </c>
      <c r="D7273" s="489"/>
      <c r="E7273" s="489"/>
      <c r="F7273" s="489"/>
      <c r="G7273" s="162"/>
      <c r="H7273" s="303">
        <f>SUM(H7272:H7272)</f>
        <v>0</v>
      </c>
    </row>
    <row r="7274" spans="3:11">
      <c r="C7274" s="58" t="s">
        <v>1220</v>
      </c>
      <c r="D7274" s="69" t="s">
        <v>1221</v>
      </c>
      <c r="E7274" s="70"/>
      <c r="F7274" s="70"/>
      <c r="G7274" s="71"/>
      <c r="H7274" s="304">
        <f>H7273+H7271+H7268</f>
        <v>592450</v>
      </c>
      <c r="I7274" s="319"/>
    </row>
    <row r="7275" spans="3:11">
      <c r="C7275" s="58" t="s">
        <v>1222</v>
      </c>
      <c r="D7275" s="69" t="s">
        <v>1325</v>
      </c>
      <c r="E7275" s="70"/>
      <c r="F7275" s="71"/>
      <c r="G7275" s="95">
        <f>$M$9</f>
        <v>0.1</v>
      </c>
      <c r="H7275" s="64">
        <f>H7274*G7275</f>
        <v>59245</v>
      </c>
      <c r="I7275" s="319"/>
    </row>
    <row r="7276" spans="3:11">
      <c r="C7276" s="58" t="s">
        <v>1223</v>
      </c>
      <c r="D7276" s="69" t="s">
        <v>1224</v>
      </c>
      <c r="E7276" s="70"/>
      <c r="F7276" s="70"/>
      <c r="G7276" s="71"/>
      <c r="H7276" s="305">
        <f>SUM(H7274:H7275)</f>
        <v>651695</v>
      </c>
      <c r="I7276" s="319"/>
    </row>
    <row r="7278" spans="3:11">
      <c r="C7278" s="53" t="s">
        <v>7325</v>
      </c>
      <c r="D7278" s="366" t="s">
        <v>7326</v>
      </c>
      <c r="E7278" s="315"/>
      <c r="F7278" s="315"/>
      <c r="G7278" s="315"/>
      <c r="H7278" s="315"/>
      <c r="I7278" s="56">
        <f>ROUNDDOWN(H7293,-2)</f>
        <v>704700</v>
      </c>
      <c r="J7278" s="159"/>
      <c r="K7278" s="325"/>
    </row>
    <row r="7279" spans="3:11" ht="27.6">
      <c r="C7279" s="300" t="s">
        <v>1197</v>
      </c>
      <c r="D7279" s="300" t="s">
        <v>1198</v>
      </c>
      <c r="E7279" s="300" t="s">
        <v>1199</v>
      </c>
      <c r="F7279" s="300" t="s">
        <v>1200</v>
      </c>
      <c r="G7279" s="300" t="s">
        <v>1201</v>
      </c>
      <c r="H7279" s="300" t="s">
        <v>1202</v>
      </c>
    </row>
    <row r="7280" spans="3:11">
      <c r="C7280" s="72" t="s">
        <v>1203</v>
      </c>
      <c r="D7280" s="59" t="s">
        <v>1204</v>
      </c>
      <c r="E7280" s="73"/>
      <c r="F7280" s="73"/>
      <c r="G7280" s="73"/>
      <c r="H7280" s="73"/>
    </row>
    <row r="7281" spans="3:11">
      <c r="C7281" s="301">
        <v>1</v>
      </c>
      <c r="D7281" s="59" t="s">
        <v>5</v>
      </c>
      <c r="E7281" s="302" t="s">
        <v>6</v>
      </c>
      <c r="F7281" s="74">
        <v>0.38100000000000001</v>
      </c>
      <c r="G7281" s="64">
        <f>VLOOKUP(D7281,upahbahan,3,FALSE)</f>
        <v>100000</v>
      </c>
      <c r="H7281" s="64">
        <f t="shared" ref="H7281:H7284" si="760">F7281*G7281</f>
        <v>38100</v>
      </c>
    </row>
    <row r="7282" spans="3:11">
      <c r="C7282" s="301">
        <v>2</v>
      </c>
      <c r="D7282" s="59" t="s">
        <v>17</v>
      </c>
      <c r="E7282" s="302" t="s">
        <v>6</v>
      </c>
      <c r="F7282" s="74">
        <v>0.63600000000000001</v>
      </c>
      <c r="G7282" s="64">
        <f>VLOOKUP(D7282,upahbahan,3,FALSE)</f>
        <v>145000</v>
      </c>
      <c r="H7282" s="64">
        <f t="shared" si="760"/>
        <v>92220</v>
      </c>
    </row>
    <row r="7283" spans="3:11">
      <c r="C7283" s="301">
        <v>3</v>
      </c>
      <c r="D7283" s="59" t="s">
        <v>1314</v>
      </c>
      <c r="E7283" s="302" t="s">
        <v>6</v>
      </c>
      <c r="F7283" s="74">
        <v>6.4000000000000001E-2</v>
      </c>
      <c r="G7283" s="64">
        <f>VLOOKUP(D7283,upahbahan,3,FALSE)</f>
        <v>175000</v>
      </c>
      <c r="H7283" s="64">
        <f t="shared" si="760"/>
        <v>11200</v>
      </c>
    </row>
    <row r="7284" spans="3:11">
      <c r="C7284" s="301">
        <v>4</v>
      </c>
      <c r="D7284" s="59" t="s">
        <v>19</v>
      </c>
      <c r="E7284" s="302" t="s">
        <v>6</v>
      </c>
      <c r="F7284" s="74">
        <v>2.1000000000000001E-2</v>
      </c>
      <c r="G7284" s="64">
        <f>VLOOKUP(D7284,upahbahan,3,FALSE)</f>
        <v>200000</v>
      </c>
      <c r="H7284" s="64">
        <f t="shared" si="760"/>
        <v>4200</v>
      </c>
    </row>
    <row r="7285" spans="3:11">
      <c r="C7285" s="83" t="s">
        <v>1210</v>
      </c>
      <c r="D7285" s="80"/>
      <c r="E7285" s="80"/>
      <c r="F7285" s="187"/>
      <c r="G7285" s="218"/>
      <c r="H7285" s="64">
        <f>SUM(H7281:H7284)</f>
        <v>145720</v>
      </c>
      <c r="I7285" s="219"/>
    </row>
    <row r="7286" spans="3:11">
      <c r="C7286" s="72" t="s">
        <v>1211</v>
      </c>
      <c r="D7286" s="59" t="s">
        <v>1212</v>
      </c>
      <c r="E7286" s="73"/>
      <c r="F7286" s="205"/>
      <c r="G7286" s="73"/>
      <c r="H7286" s="73"/>
    </row>
    <row r="7287" spans="3:11">
      <c r="C7287" s="72">
        <v>1</v>
      </c>
      <c r="D7287" s="59" t="s">
        <v>7324</v>
      </c>
      <c r="E7287" s="170" t="s">
        <v>236</v>
      </c>
      <c r="F7287" s="171">
        <v>1.1000000000000001</v>
      </c>
      <c r="G7287" s="64">
        <f>VLOOKUP(D7287,upahbahan,3,FALSE)</f>
        <v>450000</v>
      </c>
      <c r="H7287" s="64">
        <f t="shared" ref="H7287" si="761">F7287*G7287</f>
        <v>495000.00000000006</v>
      </c>
    </row>
    <row r="7288" spans="3:11">
      <c r="C7288" s="83" t="s">
        <v>1216</v>
      </c>
      <c r="D7288" s="80"/>
      <c r="E7288" s="80" t="s">
        <v>6958</v>
      </c>
      <c r="F7288" s="80"/>
      <c r="G7288" s="162"/>
      <c r="H7288" s="64">
        <f>SUM(H7286:H7287)</f>
        <v>495000.00000000006</v>
      </c>
    </row>
    <row r="7289" spans="3:11">
      <c r="C7289" s="72" t="s">
        <v>1217</v>
      </c>
      <c r="D7289" s="59" t="s">
        <v>1218</v>
      </c>
      <c r="E7289" s="73"/>
      <c r="F7289" s="73"/>
      <c r="G7289" s="73"/>
      <c r="H7289" s="73"/>
    </row>
    <row r="7290" spans="3:11">
      <c r="C7290" s="83" t="s">
        <v>1219</v>
      </c>
      <c r="D7290" s="489"/>
      <c r="E7290" s="489"/>
      <c r="F7290" s="489"/>
      <c r="G7290" s="162"/>
      <c r="H7290" s="303">
        <f>SUM(H7289:H7289)</f>
        <v>0</v>
      </c>
    </row>
    <row r="7291" spans="3:11">
      <c r="C7291" s="58" t="s">
        <v>1220</v>
      </c>
      <c r="D7291" s="69" t="s">
        <v>1221</v>
      </c>
      <c r="E7291" s="70"/>
      <c r="F7291" s="70"/>
      <c r="G7291" s="71"/>
      <c r="H7291" s="304">
        <f>H7290+H7288+H7285</f>
        <v>640720</v>
      </c>
      <c r="I7291" s="319"/>
    </row>
    <row r="7292" spans="3:11">
      <c r="C7292" s="58" t="s">
        <v>1222</v>
      </c>
      <c r="D7292" s="69" t="s">
        <v>1325</v>
      </c>
      <c r="E7292" s="70"/>
      <c r="F7292" s="71"/>
      <c r="G7292" s="95">
        <f>$M$9</f>
        <v>0.1</v>
      </c>
      <c r="H7292" s="64">
        <f>H7291*G7292</f>
        <v>64072</v>
      </c>
      <c r="I7292" s="319"/>
    </row>
    <row r="7293" spans="3:11">
      <c r="C7293" s="58" t="s">
        <v>1223</v>
      </c>
      <c r="D7293" s="69" t="s">
        <v>1224</v>
      </c>
      <c r="E7293" s="70"/>
      <c r="F7293" s="70"/>
      <c r="G7293" s="71"/>
      <c r="H7293" s="305">
        <f>SUM(H7291:H7292)</f>
        <v>704792</v>
      </c>
      <c r="I7293" s="319"/>
    </row>
    <row r="7295" spans="3:11">
      <c r="C7295" s="53" t="s">
        <v>7327</v>
      </c>
      <c r="D7295" s="366" t="s">
        <v>7328</v>
      </c>
      <c r="E7295" s="315"/>
      <c r="F7295" s="315"/>
      <c r="G7295" s="315"/>
      <c r="H7295" s="315"/>
      <c r="I7295" s="56">
        <f>ROUNDDOWN(H7310,-2)</f>
        <v>752400</v>
      </c>
      <c r="J7295" s="159"/>
      <c r="K7295" s="325"/>
    </row>
    <row r="7296" spans="3:11" ht="27.6">
      <c r="C7296" s="300" t="s">
        <v>1197</v>
      </c>
      <c r="D7296" s="300" t="s">
        <v>1198</v>
      </c>
      <c r="E7296" s="300" t="s">
        <v>1199</v>
      </c>
      <c r="F7296" s="300" t="s">
        <v>1200</v>
      </c>
      <c r="G7296" s="300" t="s">
        <v>1201</v>
      </c>
      <c r="H7296" s="300" t="s">
        <v>1202</v>
      </c>
    </row>
    <row r="7297" spans="3:11">
      <c r="C7297" s="72" t="s">
        <v>1203</v>
      </c>
      <c r="D7297" s="59" t="s">
        <v>1204</v>
      </c>
      <c r="E7297" s="73"/>
      <c r="F7297" s="73"/>
      <c r="G7297" s="73"/>
      <c r="H7297" s="73"/>
    </row>
    <row r="7298" spans="3:11">
      <c r="C7298" s="301">
        <v>1</v>
      </c>
      <c r="D7298" s="59" t="s">
        <v>5</v>
      </c>
      <c r="E7298" s="302" t="s">
        <v>6</v>
      </c>
      <c r="F7298" s="74">
        <v>0.50700000000000001</v>
      </c>
      <c r="G7298" s="64">
        <f>VLOOKUP(D7298,upahbahan,3,FALSE)</f>
        <v>100000</v>
      </c>
      <c r="H7298" s="64">
        <f t="shared" ref="H7298:H7301" si="762">F7298*G7298</f>
        <v>50700</v>
      </c>
    </row>
    <row r="7299" spans="3:11">
      <c r="C7299" s="301">
        <v>2</v>
      </c>
      <c r="D7299" s="59" t="s">
        <v>17</v>
      </c>
      <c r="E7299" s="302" t="s">
        <v>6</v>
      </c>
      <c r="F7299" s="74">
        <v>0.84699999999999998</v>
      </c>
      <c r="G7299" s="64">
        <f>VLOOKUP(D7299,upahbahan,3,FALSE)</f>
        <v>145000</v>
      </c>
      <c r="H7299" s="64">
        <f t="shared" si="762"/>
        <v>122815</v>
      </c>
    </row>
    <row r="7300" spans="3:11">
      <c r="C7300" s="301">
        <v>3</v>
      </c>
      <c r="D7300" s="59" t="s">
        <v>1314</v>
      </c>
      <c r="E7300" s="302" t="s">
        <v>6</v>
      </c>
      <c r="F7300" s="74">
        <v>5.7000000000000002E-2</v>
      </c>
      <c r="G7300" s="64">
        <f>VLOOKUP(D7300,upahbahan,3,FALSE)</f>
        <v>175000</v>
      </c>
      <c r="H7300" s="64">
        <f t="shared" si="762"/>
        <v>9975</v>
      </c>
    </row>
    <row r="7301" spans="3:11">
      <c r="C7301" s="301">
        <v>4</v>
      </c>
      <c r="D7301" s="59" t="s">
        <v>19</v>
      </c>
      <c r="E7301" s="302" t="s">
        <v>6</v>
      </c>
      <c r="F7301" s="74">
        <v>2.8000000000000001E-2</v>
      </c>
      <c r="G7301" s="64">
        <f>VLOOKUP(D7301,upahbahan,3,FALSE)</f>
        <v>200000</v>
      </c>
      <c r="H7301" s="64">
        <f t="shared" si="762"/>
        <v>5600</v>
      </c>
    </row>
    <row r="7302" spans="3:11">
      <c r="C7302" s="83" t="s">
        <v>1210</v>
      </c>
      <c r="D7302" s="80"/>
      <c r="E7302" s="80"/>
      <c r="F7302" s="187"/>
      <c r="G7302" s="218"/>
      <c r="H7302" s="64">
        <f>SUM(H7298:H7301)</f>
        <v>189090</v>
      </c>
      <c r="I7302" s="219"/>
    </row>
    <row r="7303" spans="3:11">
      <c r="C7303" s="72" t="s">
        <v>1211</v>
      </c>
      <c r="D7303" s="59" t="s">
        <v>1212</v>
      </c>
      <c r="E7303" s="73"/>
      <c r="F7303" s="205"/>
      <c r="G7303" s="73"/>
      <c r="H7303" s="73"/>
    </row>
    <row r="7304" spans="3:11">
      <c r="C7304" s="72">
        <v>1</v>
      </c>
      <c r="D7304" s="59" t="s">
        <v>7324</v>
      </c>
      <c r="E7304" s="170" t="s">
        <v>236</v>
      </c>
      <c r="F7304" s="171">
        <v>1.1000000000000001</v>
      </c>
      <c r="G7304" s="64">
        <f>VLOOKUP(D7304,upahbahan,3,FALSE)</f>
        <v>450000</v>
      </c>
      <c r="H7304" s="64">
        <f t="shared" ref="H7304" si="763">F7304*G7304</f>
        <v>495000.00000000006</v>
      </c>
    </row>
    <row r="7305" spans="3:11">
      <c r="C7305" s="83" t="s">
        <v>1216</v>
      </c>
      <c r="D7305" s="80"/>
      <c r="E7305" s="80" t="s">
        <v>6958</v>
      </c>
      <c r="F7305" s="80"/>
      <c r="G7305" s="162"/>
      <c r="H7305" s="64">
        <f>SUM(H7303:H7304)</f>
        <v>495000.00000000006</v>
      </c>
    </row>
    <row r="7306" spans="3:11">
      <c r="C7306" s="72" t="s">
        <v>1217</v>
      </c>
      <c r="D7306" s="59" t="s">
        <v>1218</v>
      </c>
      <c r="E7306" s="73"/>
      <c r="F7306" s="73"/>
      <c r="G7306" s="73"/>
      <c r="H7306" s="73"/>
    </row>
    <row r="7307" spans="3:11">
      <c r="C7307" s="83" t="s">
        <v>1219</v>
      </c>
      <c r="D7307" s="489"/>
      <c r="E7307" s="489"/>
      <c r="F7307" s="489"/>
      <c r="G7307" s="162"/>
      <c r="H7307" s="303">
        <f>SUM(H7306:H7306)</f>
        <v>0</v>
      </c>
    </row>
    <row r="7308" spans="3:11">
      <c r="C7308" s="58" t="s">
        <v>1220</v>
      </c>
      <c r="D7308" s="69" t="s">
        <v>1221</v>
      </c>
      <c r="E7308" s="70"/>
      <c r="F7308" s="70"/>
      <c r="G7308" s="71"/>
      <c r="H7308" s="304">
        <f>H7307+H7305+H7302</f>
        <v>684090</v>
      </c>
      <c r="I7308" s="319"/>
    </row>
    <row r="7309" spans="3:11">
      <c r="C7309" s="58" t="s">
        <v>1222</v>
      </c>
      <c r="D7309" s="69" t="s">
        <v>1325</v>
      </c>
      <c r="E7309" s="70"/>
      <c r="F7309" s="71"/>
      <c r="G7309" s="95">
        <f>$M$9</f>
        <v>0.1</v>
      </c>
      <c r="H7309" s="64">
        <f>H7308*G7309</f>
        <v>68409</v>
      </c>
      <c r="I7309" s="319"/>
    </row>
    <row r="7310" spans="3:11">
      <c r="C7310" s="58" t="s">
        <v>1223</v>
      </c>
      <c r="D7310" s="69" t="s">
        <v>1224</v>
      </c>
      <c r="E7310" s="70"/>
      <c r="F7310" s="70"/>
      <c r="G7310" s="71"/>
      <c r="H7310" s="305">
        <f>SUM(H7308:H7309)</f>
        <v>752499</v>
      </c>
      <c r="I7310" s="319"/>
    </row>
    <row r="7312" spans="3:11">
      <c r="C7312" s="53" t="s">
        <v>7329</v>
      </c>
      <c r="D7312" s="366" t="s">
        <v>7330</v>
      </c>
      <c r="E7312" s="315"/>
      <c r="F7312" s="315"/>
      <c r="G7312" s="315"/>
      <c r="H7312" s="315"/>
      <c r="I7312" s="56">
        <f>ROUNDDOWN(H7327,-2)</f>
        <v>810900</v>
      </c>
      <c r="J7312" s="159"/>
      <c r="K7312" s="325"/>
    </row>
    <row r="7313" spans="3:9" ht="27.6">
      <c r="C7313" s="300" t="s">
        <v>1197</v>
      </c>
      <c r="D7313" s="300" t="s">
        <v>1198</v>
      </c>
      <c r="E7313" s="300" t="s">
        <v>1199</v>
      </c>
      <c r="F7313" s="300" t="s">
        <v>1200</v>
      </c>
      <c r="G7313" s="300" t="s">
        <v>1201</v>
      </c>
      <c r="H7313" s="300" t="s">
        <v>1202</v>
      </c>
    </row>
    <row r="7314" spans="3:9">
      <c r="C7314" s="72" t="s">
        <v>1203</v>
      </c>
      <c r="D7314" s="59" t="s">
        <v>1204</v>
      </c>
      <c r="E7314" s="73"/>
      <c r="F7314" s="73"/>
      <c r="G7314" s="73"/>
      <c r="H7314" s="73"/>
    </row>
    <row r="7315" spans="3:9">
      <c r="C7315" s="301">
        <v>1</v>
      </c>
      <c r="D7315" s="59" t="s">
        <v>5</v>
      </c>
      <c r="E7315" s="302" t="s">
        <v>6</v>
      </c>
      <c r="F7315" s="74">
        <v>0.63300000000000001</v>
      </c>
      <c r="G7315" s="64">
        <f>VLOOKUP(D7315,upahbahan,3,FALSE)</f>
        <v>100000</v>
      </c>
      <c r="H7315" s="64">
        <f t="shared" ref="H7315:H7318" si="764">F7315*G7315</f>
        <v>63300</v>
      </c>
    </row>
    <row r="7316" spans="3:9">
      <c r="C7316" s="301">
        <v>2</v>
      </c>
      <c r="D7316" s="59" t="s">
        <v>17</v>
      </c>
      <c r="E7316" s="302" t="s">
        <v>6</v>
      </c>
      <c r="F7316" s="74">
        <v>1.0580000000000001</v>
      </c>
      <c r="G7316" s="64">
        <f>VLOOKUP(D7316,upahbahan,3,FALSE)</f>
        <v>145000</v>
      </c>
      <c r="H7316" s="64">
        <f t="shared" si="764"/>
        <v>153410</v>
      </c>
    </row>
    <row r="7317" spans="3:9">
      <c r="C7317" s="301">
        <v>3</v>
      </c>
      <c r="D7317" s="59" t="s">
        <v>1314</v>
      </c>
      <c r="E7317" s="302" t="s">
        <v>6</v>
      </c>
      <c r="F7317" s="74">
        <v>0.106</v>
      </c>
      <c r="G7317" s="64">
        <f>VLOOKUP(D7317,upahbahan,3,FALSE)</f>
        <v>175000</v>
      </c>
      <c r="H7317" s="64">
        <f t="shared" si="764"/>
        <v>18550</v>
      </c>
    </row>
    <row r="7318" spans="3:9">
      <c r="C7318" s="301">
        <v>4</v>
      </c>
      <c r="D7318" s="59" t="s">
        <v>19</v>
      </c>
      <c r="E7318" s="302" t="s">
        <v>6</v>
      </c>
      <c r="F7318" s="74">
        <v>3.5000000000000003E-2</v>
      </c>
      <c r="G7318" s="64">
        <f>VLOOKUP(D7318,upahbahan,3,FALSE)</f>
        <v>200000</v>
      </c>
      <c r="H7318" s="64">
        <f t="shared" si="764"/>
        <v>7000.0000000000009</v>
      </c>
    </row>
    <row r="7319" spans="3:9">
      <c r="C7319" s="83" t="s">
        <v>1210</v>
      </c>
      <c r="D7319" s="80"/>
      <c r="E7319" s="80"/>
      <c r="F7319" s="187"/>
      <c r="G7319" s="218"/>
      <c r="H7319" s="64">
        <f>SUM(H7315:H7318)</f>
        <v>242260</v>
      </c>
      <c r="I7319" s="219"/>
    </row>
    <row r="7320" spans="3:9">
      <c r="C7320" s="72" t="s">
        <v>1211</v>
      </c>
      <c r="D7320" s="59" t="s">
        <v>1212</v>
      </c>
      <c r="E7320" s="73"/>
      <c r="F7320" s="205"/>
      <c r="G7320" s="73"/>
      <c r="H7320" s="73"/>
    </row>
    <row r="7321" spans="3:9">
      <c r="C7321" s="72">
        <v>1</v>
      </c>
      <c r="D7321" s="59" t="s">
        <v>7324</v>
      </c>
      <c r="E7321" s="170" t="s">
        <v>236</v>
      </c>
      <c r="F7321" s="171">
        <v>1.1000000000000001</v>
      </c>
      <c r="G7321" s="64">
        <f>VLOOKUP(D7321,upahbahan,3,FALSE)</f>
        <v>450000</v>
      </c>
      <c r="H7321" s="64">
        <f t="shared" ref="H7321" si="765">F7321*G7321</f>
        <v>495000.00000000006</v>
      </c>
    </row>
    <row r="7322" spans="3:9">
      <c r="C7322" s="83" t="s">
        <v>1216</v>
      </c>
      <c r="D7322" s="80"/>
      <c r="E7322" s="80" t="s">
        <v>6958</v>
      </c>
      <c r="F7322" s="80"/>
      <c r="G7322" s="162"/>
      <c r="H7322" s="64">
        <f>SUM(H7320:H7321)</f>
        <v>495000.00000000006</v>
      </c>
    </row>
    <row r="7323" spans="3:9">
      <c r="C7323" s="72" t="s">
        <v>1217</v>
      </c>
      <c r="D7323" s="59" t="s">
        <v>1218</v>
      </c>
      <c r="E7323" s="73"/>
      <c r="F7323" s="73"/>
      <c r="G7323" s="73"/>
      <c r="H7323" s="73"/>
    </row>
    <row r="7324" spans="3:9">
      <c r="C7324" s="83" t="s">
        <v>1219</v>
      </c>
      <c r="D7324" s="489"/>
      <c r="E7324" s="489"/>
      <c r="F7324" s="489"/>
      <c r="G7324" s="162"/>
      <c r="H7324" s="303">
        <f>SUM(H7323:H7323)</f>
        <v>0</v>
      </c>
    </row>
    <row r="7325" spans="3:9">
      <c r="C7325" s="58" t="s">
        <v>1220</v>
      </c>
      <c r="D7325" s="69" t="s">
        <v>1221</v>
      </c>
      <c r="E7325" s="70"/>
      <c r="F7325" s="70"/>
      <c r="G7325" s="71"/>
      <c r="H7325" s="304">
        <f>H7324+H7322+H7319</f>
        <v>737260</v>
      </c>
      <c r="I7325" s="319"/>
    </row>
    <row r="7326" spans="3:9">
      <c r="C7326" s="58" t="s">
        <v>1222</v>
      </c>
      <c r="D7326" s="69" t="s">
        <v>1325</v>
      </c>
      <c r="E7326" s="70"/>
      <c r="F7326" s="71"/>
      <c r="G7326" s="95">
        <f>$M$9</f>
        <v>0.1</v>
      </c>
      <c r="H7326" s="64">
        <f>H7325*G7326</f>
        <v>73726</v>
      </c>
      <c r="I7326" s="319"/>
    </row>
    <row r="7327" spans="3:9">
      <c r="C7327" s="58" t="s">
        <v>1223</v>
      </c>
      <c r="D7327" s="69" t="s">
        <v>1224</v>
      </c>
      <c r="E7327" s="70"/>
      <c r="F7327" s="70"/>
      <c r="G7327" s="71"/>
      <c r="H7327" s="305">
        <f>SUM(H7325:H7326)</f>
        <v>810986</v>
      </c>
      <c r="I7327" s="319"/>
    </row>
    <row r="7329" spans="3:11">
      <c r="C7329" s="53" t="s">
        <v>7331</v>
      </c>
      <c r="D7329" s="366" t="s">
        <v>7332</v>
      </c>
      <c r="E7329" s="315"/>
      <c r="F7329" s="315"/>
      <c r="G7329" s="315"/>
      <c r="H7329" s="315"/>
      <c r="I7329" s="56">
        <f>ROUNDDOWN(H7344,-2)</f>
        <v>810900</v>
      </c>
      <c r="J7329" s="159"/>
      <c r="K7329" s="325"/>
    </row>
    <row r="7330" spans="3:11" ht="27.6">
      <c r="C7330" s="300" t="s">
        <v>1197</v>
      </c>
      <c r="D7330" s="300" t="s">
        <v>1198</v>
      </c>
      <c r="E7330" s="300" t="s">
        <v>1199</v>
      </c>
      <c r="F7330" s="300" t="s">
        <v>1200</v>
      </c>
      <c r="G7330" s="300" t="s">
        <v>1201</v>
      </c>
      <c r="H7330" s="300" t="s">
        <v>1202</v>
      </c>
    </row>
    <row r="7331" spans="3:11">
      <c r="C7331" s="72" t="s">
        <v>1203</v>
      </c>
      <c r="D7331" s="59" t="s">
        <v>1204</v>
      </c>
      <c r="E7331" s="73"/>
      <c r="F7331" s="73"/>
      <c r="G7331" s="73"/>
      <c r="H7331" s="73"/>
    </row>
    <row r="7332" spans="3:11">
      <c r="C7332" s="301">
        <v>1</v>
      </c>
      <c r="D7332" s="59" t="s">
        <v>5</v>
      </c>
      <c r="E7332" s="302" t="s">
        <v>6</v>
      </c>
      <c r="F7332" s="74">
        <v>0.63300000000000001</v>
      </c>
      <c r="G7332" s="64">
        <f>VLOOKUP(D7332,upahbahan,3,FALSE)</f>
        <v>100000</v>
      </c>
      <c r="H7332" s="64">
        <f t="shared" ref="H7332:H7335" si="766">F7332*G7332</f>
        <v>63300</v>
      </c>
    </row>
    <row r="7333" spans="3:11">
      <c r="C7333" s="301">
        <v>2</v>
      </c>
      <c r="D7333" s="59" t="s">
        <v>17</v>
      </c>
      <c r="E7333" s="302" t="s">
        <v>6</v>
      </c>
      <c r="F7333" s="74">
        <v>1.0580000000000001</v>
      </c>
      <c r="G7333" s="64">
        <f>VLOOKUP(D7333,upahbahan,3,FALSE)</f>
        <v>145000</v>
      </c>
      <c r="H7333" s="64">
        <f t="shared" si="766"/>
        <v>153410</v>
      </c>
    </row>
    <row r="7334" spans="3:11">
      <c r="C7334" s="301">
        <v>3</v>
      </c>
      <c r="D7334" s="59" t="s">
        <v>1314</v>
      </c>
      <c r="E7334" s="302" t="s">
        <v>6</v>
      </c>
      <c r="F7334" s="74">
        <v>0.106</v>
      </c>
      <c r="G7334" s="64">
        <f>VLOOKUP(D7334,upahbahan,3,FALSE)</f>
        <v>175000</v>
      </c>
      <c r="H7334" s="64">
        <f t="shared" si="766"/>
        <v>18550</v>
      </c>
    </row>
    <row r="7335" spans="3:11">
      <c r="C7335" s="301">
        <v>4</v>
      </c>
      <c r="D7335" s="59" t="s">
        <v>19</v>
      </c>
      <c r="E7335" s="302" t="s">
        <v>6</v>
      </c>
      <c r="F7335" s="74">
        <v>3.5000000000000003E-2</v>
      </c>
      <c r="G7335" s="64">
        <f>VLOOKUP(D7335,upahbahan,3,FALSE)</f>
        <v>200000</v>
      </c>
      <c r="H7335" s="64">
        <f t="shared" si="766"/>
        <v>7000.0000000000009</v>
      </c>
    </row>
    <row r="7336" spans="3:11">
      <c r="C7336" s="83" t="s">
        <v>1210</v>
      </c>
      <c r="D7336" s="80"/>
      <c r="E7336" s="80"/>
      <c r="F7336" s="187"/>
      <c r="G7336" s="218"/>
      <c r="H7336" s="64">
        <f>SUM(H7332:H7335)</f>
        <v>242260</v>
      </c>
      <c r="I7336" s="219"/>
    </row>
    <row r="7337" spans="3:11">
      <c r="C7337" s="72" t="s">
        <v>1211</v>
      </c>
      <c r="D7337" s="59" t="s">
        <v>1212</v>
      </c>
      <c r="E7337" s="73"/>
      <c r="F7337" s="205"/>
      <c r="G7337" s="73"/>
      <c r="H7337" s="73"/>
    </row>
    <row r="7338" spans="3:11">
      <c r="C7338" s="72">
        <v>1</v>
      </c>
      <c r="D7338" s="59" t="s">
        <v>7324</v>
      </c>
      <c r="E7338" s="170" t="s">
        <v>236</v>
      </c>
      <c r="F7338" s="171">
        <v>1.1000000000000001</v>
      </c>
      <c r="G7338" s="64">
        <f>VLOOKUP(D7338,upahbahan,3,FALSE)</f>
        <v>450000</v>
      </c>
      <c r="H7338" s="64">
        <f t="shared" ref="H7338" si="767">F7338*G7338</f>
        <v>495000.00000000006</v>
      </c>
    </row>
    <row r="7339" spans="3:11">
      <c r="C7339" s="83" t="s">
        <v>1216</v>
      </c>
      <c r="D7339" s="80"/>
      <c r="E7339" s="80" t="s">
        <v>6958</v>
      </c>
      <c r="F7339" s="80"/>
      <c r="G7339" s="162"/>
      <c r="H7339" s="64">
        <f>SUM(H7337:H7338)</f>
        <v>495000.00000000006</v>
      </c>
    </row>
    <row r="7340" spans="3:11">
      <c r="C7340" s="72" t="s">
        <v>1217</v>
      </c>
      <c r="D7340" s="59" t="s">
        <v>1218</v>
      </c>
      <c r="E7340" s="73"/>
      <c r="F7340" s="73"/>
      <c r="G7340" s="73"/>
      <c r="H7340" s="73"/>
    </row>
    <row r="7341" spans="3:11">
      <c r="C7341" s="83" t="s">
        <v>1219</v>
      </c>
      <c r="D7341" s="489"/>
      <c r="E7341" s="489"/>
      <c r="F7341" s="489"/>
      <c r="G7341" s="162"/>
      <c r="H7341" s="303">
        <f>SUM(H7340:H7340)</f>
        <v>0</v>
      </c>
    </row>
    <row r="7342" spans="3:11">
      <c r="C7342" s="58" t="s">
        <v>1220</v>
      </c>
      <c r="D7342" s="69" t="s">
        <v>1221</v>
      </c>
      <c r="E7342" s="70"/>
      <c r="F7342" s="70"/>
      <c r="G7342" s="71"/>
      <c r="H7342" s="304">
        <f>H7341+H7339+H7336</f>
        <v>737260</v>
      </c>
      <c r="I7342" s="319"/>
    </row>
    <row r="7343" spans="3:11">
      <c r="C7343" s="58" t="s">
        <v>1222</v>
      </c>
      <c r="D7343" s="69" t="s">
        <v>1325</v>
      </c>
      <c r="E7343" s="70"/>
      <c r="F7343" s="71"/>
      <c r="G7343" s="95">
        <f>$M$9</f>
        <v>0.1</v>
      </c>
      <c r="H7343" s="64">
        <f>H7342*G7343</f>
        <v>73726</v>
      </c>
      <c r="I7343" s="319"/>
    </row>
    <row r="7344" spans="3:11">
      <c r="C7344" s="58" t="s">
        <v>1223</v>
      </c>
      <c r="D7344" s="69" t="s">
        <v>1224</v>
      </c>
      <c r="E7344" s="70"/>
      <c r="F7344" s="70"/>
      <c r="G7344" s="71"/>
      <c r="H7344" s="305">
        <f>SUM(H7342:H7343)</f>
        <v>810986</v>
      </c>
      <c r="I7344" s="319"/>
    </row>
    <row r="7346" spans="3:11">
      <c r="C7346" s="53" t="s">
        <v>7333</v>
      </c>
      <c r="D7346" s="366" t="s">
        <v>7334</v>
      </c>
      <c r="E7346" s="315"/>
      <c r="F7346" s="315"/>
      <c r="G7346" s="315"/>
      <c r="H7346" s="315"/>
      <c r="I7346" s="56">
        <f>ROUNDDOWN(H7361,-2)</f>
        <v>539500</v>
      </c>
      <c r="J7346" s="159"/>
      <c r="K7346" s="325"/>
    </row>
    <row r="7347" spans="3:11" ht="27.6">
      <c r="C7347" s="300" t="s">
        <v>1197</v>
      </c>
      <c r="D7347" s="300" t="s">
        <v>1198</v>
      </c>
      <c r="E7347" s="300" t="s">
        <v>1199</v>
      </c>
      <c r="F7347" s="300" t="s">
        <v>1200</v>
      </c>
      <c r="G7347" s="300" t="s">
        <v>1201</v>
      </c>
      <c r="H7347" s="300" t="s">
        <v>1202</v>
      </c>
    </row>
    <row r="7348" spans="3:11">
      <c r="C7348" s="72" t="s">
        <v>1203</v>
      </c>
      <c r="D7348" s="59" t="s">
        <v>1204</v>
      </c>
      <c r="E7348" s="73"/>
      <c r="F7348" s="73"/>
      <c r="G7348" s="73"/>
      <c r="H7348" s="73"/>
    </row>
    <row r="7349" spans="3:11">
      <c r="C7349" s="301">
        <v>1</v>
      </c>
      <c r="D7349" s="59" t="s">
        <v>5</v>
      </c>
      <c r="E7349" s="302" t="s">
        <v>6</v>
      </c>
      <c r="F7349" s="74">
        <v>2.4E-2</v>
      </c>
      <c r="G7349" s="64">
        <f>VLOOKUP(D7349,upahbahan,3,FALSE)</f>
        <v>100000</v>
      </c>
      <c r="H7349" s="64">
        <f t="shared" ref="H7349:H7352" si="768">F7349*G7349</f>
        <v>2400</v>
      </c>
    </row>
    <row r="7350" spans="3:11">
      <c r="C7350" s="301">
        <v>2</v>
      </c>
      <c r="D7350" s="59" t="s">
        <v>17</v>
      </c>
      <c r="E7350" s="302" t="s">
        <v>6</v>
      </c>
      <c r="F7350" s="74">
        <v>0.04</v>
      </c>
      <c r="G7350" s="64">
        <f>VLOOKUP(D7350,upahbahan,3,FALSE)</f>
        <v>145000</v>
      </c>
      <c r="H7350" s="64">
        <f t="shared" si="768"/>
        <v>5800</v>
      </c>
    </row>
    <row r="7351" spans="3:11">
      <c r="C7351" s="301">
        <v>3</v>
      </c>
      <c r="D7351" s="59" t="s">
        <v>1314</v>
      </c>
      <c r="E7351" s="302" t="s">
        <v>6</v>
      </c>
      <c r="F7351" s="74">
        <v>4.0000000000000001E-3</v>
      </c>
      <c r="G7351" s="64">
        <f>VLOOKUP(D7351,upahbahan,3,FALSE)</f>
        <v>175000</v>
      </c>
      <c r="H7351" s="64">
        <f t="shared" si="768"/>
        <v>700</v>
      </c>
    </row>
    <row r="7352" spans="3:11">
      <c r="C7352" s="301">
        <v>4</v>
      </c>
      <c r="D7352" s="59" t="s">
        <v>19</v>
      </c>
      <c r="E7352" s="302" t="s">
        <v>6</v>
      </c>
      <c r="F7352" s="74">
        <v>1E-3</v>
      </c>
      <c r="G7352" s="64">
        <f>VLOOKUP(D7352,upahbahan,3,FALSE)</f>
        <v>200000</v>
      </c>
      <c r="H7352" s="64">
        <f t="shared" si="768"/>
        <v>200</v>
      </c>
    </row>
    <row r="7353" spans="3:11">
      <c r="C7353" s="83" t="s">
        <v>1210</v>
      </c>
      <c r="D7353" s="80"/>
      <c r="E7353" s="80"/>
      <c r="F7353" s="187"/>
      <c r="G7353" s="218"/>
      <c r="H7353" s="64">
        <f>SUM(H7349:H7352)</f>
        <v>9100</v>
      </c>
      <c r="I7353" s="219"/>
    </row>
    <row r="7354" spans="3:11">
      <c r="C7354" s="72" t="s">
        <v>1211</v>
      </c>
      <c r="D7354" s="59" t="s">
        <v>1212</v>
      </c>
      <c r="E7354" s="73"/>
      <c r="F7354" s="205"/>
      <c r="G7354" s="73"/>
      <c r="H7354" s="73"/>
    </row>
    <row r="7355" spans="3:11">
      <c r="C7355" s="72">
        <v>1</v>
      </c>
      <c r="D7355" s="59" t="s">
        <v>891</v>
      </c>
      <c r="E7355" s="170" t="s">
        <v>1304</v>
      </c>
      <c r="F7355" s="171">
        <v>22.6</v>
      </c>
      <c r="G7355" s="64">
        <f>VLOOKUP(D7355,upahbahan,3,FALSE)</f>
        <v>21300</v>
      </c>
      <c r="H7355" s="64">
        <f t="shared" ref="H7355" si="769">F7355*G7355</f>
        <v>481380.00000000006</v>
      </c>
    </row>
    <row r="7356" spans="3:11">
      <c r="C7356" s="83" t="s">
        <v>1216</v>
      </c>
      <c r="D7356" s="80"/>
      <c r="E7356" s="80" t="s">
        <v>6958</v>
      </c>
      <c r="F7356" s="80"/>
      <c r="G7356" s="162"/>
      <c r="H7356" s="64">
        <f>SUM(H7354:H7355)</f>
        <v>481380.00000000006</v>
      </c>
    </row>
    <row r="7357" spans="3:11">
      <c r="C7357" s="72" t="s">
        <v>1217</v>
      </c>
      <c r="D7357" s="59" t="s">
        <v>1218</v>
      </c>
      <c r="E7357" s="73"/>
      <c r="F7357" s="73"/>
      <c r="G7357" s="73"/>
      <c r="H7357" s="73"/>
    </row>
    <row r="7358" spans="3:11">
      <c r="C7358" s="83" t="s">
        <v>1219</v>
      </c>
      <c r="D7358" s="489"/>
      <c r="E7358" s="489"/>
      <c r="F7358" s="489"/>
      <c r="G7358" s="162"/>
      <c r="H7358" s="303">
        <f>SUM(H7357:H7357)</f>
        <v>0</v>
      </c>
    </row>
    <row r="7359" spans="3:11">
      <c r="C7359" s="58" t="s">
        <v>1220</v>
      </c>
      <c r="D7359" s="69" t="s">
        <v>1221</v>
      </c>
      <c r="E7359" s="70"/>
      <c r="F7359" s="70"/>
      <c r="G7359" s="71"/>
      <c r="H7359" s="304">
        <f>H7358+H7356+H7353</f>
        <v>490480.00000000006</v>
      </c>
      <c r="I7359" s="319"/>
    </row>
    <row r="7360" spans="3:11">
      <c r="C7360" s="58" t="s">
        <v>1222</v>
      </c>
      <c r="D7360" s="69" t="s">
        <v>1325</v>
      </c>
      <c r="E7360" s="70"/>
      <c r="F7360" s="71"/>
      <c r="G7360" s="95">
        <f>$M$9</f>
        <v>0.1</v>
      </c>
      <c r="H7360" s="64">
        <f>H7359*G7360</f>
        <v>49048.000000000007</v>
      </c>
      <c r="I7360" s="319"/>
    </row>
    <row r="7361" spans="3:11">
      <c r="C7361" s="58" t="s">
        <v>1223</v>
      </c>
      <c r="D7361" s="69" t="s">
        <v>1224</v>
      </c>
      <c r="E7361" s="70"/>
      <c r="F7361" s="70"/>
      <c r="G7361" s="71"/>
      <c r="H7361" s="305">
        <f>SUM(H7359:H7360)</f>
        <v>539528.00000000012</v>
      </c>
      <c r="I7361" s="319"/>
    </row>
    <row r="7363" spans="3:11">
      <c r="C7363" s="53" t="s">
        <v>7335</v>
      </c>
      <c r="D7363" s="366" t="s">
        <v>7336</v>
      </c>
      <c r="E7363" s="315"/>
      <c r="F7363" s="315"/>
      <c r="G7363" s="315"/>
      <c r="H7363" s="315"/>
      <c r="I7363" s="56">
        <f>ROUNDDOWN(H7378,-2)</f>
        <v>274700</v>
      </c>
      <c r="J7363" s="159"/>
      <c r="K7363" s="325"/>
    </row>
    <row r="7364" spans="3:11" ht="27.6">
      <c r="C7364" s="300" t="s">
        <v>1197</v>
      </c>
      <c r="D7364" s="300" t="s">
        <v>1198</v>
      </c>
      <c r="E7364" s="300" t="s">
        <v>1199</v>
      </c>
      <c r="F7364" s="300" t="s">
        <v>1200</v>
      </c>
      <c r="G7364" s="300" t="s">
        <v>1201</v>
      </c>
      <c r="H7364" s="300" t="s">
        <v>1202</v>
      </c>
    </row>
    <row r="7365" spans="3:11">
      <c r="C7365" s="72" t="s">
        <v>1203</v>
      </c>
      <c r="D7365" s="59" t="s">
        <v>1204</v>
      </c>
      <c r="E7365" s="73"/>
      <c r="F7365" s="73"/>
      <c r="G7365" s="73"/>
      <c r="H7365" s="73"/>
    </row>
    <row r="7366" spans="3:11">
      <c r="C7366" s="301">
        <v>1</v>
      </c>
      <c r="D7366" s="59" t="s">
        <v>5</v>
      </c>
      <c r="E7366" s="302" t="s">
        <v>6</v>
      </c>
      <c r="F7366" s="74">
        <v>2.4E-2</v>
      </c>
      <c r="G7366" s="64">
        <f>VLOOKUP(D7366,upahbahan,3,FALSE)</f>
        <v>100000</v>
      </c>
      <c r="H7366" s="64">
        <f t="shared" ref="H7366:H7369" si="770">F7366*G7366</f>
        <v>2400</v>
      </c>
    </row>
    <row r="7367" spans="3:11">
      <c r="C7367" s="301">
        <v>2</v>
      </c>
      <c r="D7367" s="59" t="s">
        <v>17</v>
      </c>
      <c r="E7367" s="302" t="s">
        <v>6</v>
      </c>
      <c r="F7367" s="74">
        <v>0.04</v>
      </c>
      <c r="G7367" s="64">
        <f>VLOOKUP(D7367,upahbahan,3,FALSE)</f>
        <v>145000</v>
      </c>
      <c r="H7367" s="64">
        <f t="shared" si="770"/>
        <v>5800</v>
      </c>
    </row>
    <row r="7368" spans="3:11">
      <c r="C7368" s="301">
        <v>3</v>
      </c>
      <c r="D7368" s="59" t="s">
        <v>1314</v>
      </c>
      <c r="E7368" s="302" t="s">
        <v>6</v>
      </c>
      <c r="F7368" s="74">
        <v>4.0000000000000001E-3</v>
      </c>
      <c r="G7368" s="64">
        <f>VLOOKUP(D7368,upahbahan,3,FALSE)</f>
        <v>175000</v>
      </c>
      <c r="H7368" s="64">
        <f t="shared" si="770"/>
        <v>700</v>
      </c>
    </row>
    <row r="7369" spans="3:11">
      <c r="C7369" s="301">
        <v>4</v>
      </c>
      <c r="D7369" s="59" t="s">
        <v>19</v>
      </c>
      <c r="E7369" s="302" t="s">
        <v>6</v>
      </c>
      <c r="F7369" s="74">
        <v>1E-3</v>
      </c>
      <c r="G7369" s="64">
        <f>VLOOKUP(D7369,upahbahan,3,FALSE)</f>
        <v>200000</v>
      </c>
      <c r="H7369" s="64">
        <f t="shared" si="770"/>
        <v>200</v>
      </c>
    </row>
    <row r="7370" spans="3:11">
      <c r="C7370" s="83" t="s">
        <v>1210</v>
      </c>
      <c r="D7370" s="80"/>
      <c r="E7370" s="80"/>
      <c r="F7370" s="187"/>
      <c r="G7370" s="218"/>
      <c r="H7370" s="64">
        <f>SUM(H7366:H7369)</f>
        <v>9100</v>
      </c>
      <c r="I7370" s="219"/>
    </row>
    <row r="7371" spans="3:11">
      <c r="C7371" s="72" t="s">
        <v>1211</v>
      </c>
      <c r="D7371" s="59" t="s">
        <v>1212</v>
      </c>
      <c r="E7371" s="73"/>
      <c r="F7371" s="205"/>
      <c r="G7371" s="73"/>
      <c r="H7371" s="73"/>
    </row>
    <row r="7372" spans="3:11">
      <c r="C7372" s="72">
        <v>1</v>
      </c>
      <c r="D7372" s="59" t="s">
        <v>891</v>
      </c>
      <c r="E7372" s="170" t="s">
        <v>1304</v>
      </c>
      <c r="F7372" s="171">
        <v>11.3</v>
      </c>
      <c r="G7372" s="64">
        <f>VLOOKUP(D7372,upahbahan,3,FALSE)</f>
        <v>21300</v>
      </c>
      <c r="H7372" s="64">
        <f t="shared" ref="H7372" si="771">F7372*G7372</f>
        <v>240690.00000000003</v>
      </c>
    </row>
    <row r="7373" spans="3:11">
      <c r="C7373" s="83" t="s">
        <v>1216</v>
      </c>
      <c r="D7373" s="80"/>
      <c r="E7373" s="80" t="s">
        <v>6958</v>
      </c>
      <c r="F7373" s="80"/>
      <c r="G7373" s="162"/>
      <c r="H7373" s="64">
        <f>SUM(H7371:H7372)</f>
        <v>240690.00000000003</v>
      </c>
    </row>
    <row r="7374" spans="3:11">
      <c r="C7374" s="72" t="s">
        <v>1217</v>
      </c>
      <c r="D7374" s="59" t="s">
        <v>1218</v>
      </c>
      <c r="E7374" s="73"/>
      <c r="F7374" s="73"/>
      <c r="G7374" s="73"/>
      <c r="H7374" s="73"/>
    </row>
    <row r="7375" spans="3:11">
      <c r="C7375" s="83" t="s">
        <v>1219</v>
      </c>
      <c r="D7375" s="489"/>
      <c r="E7375" s="489"/>
      <c r="F7375" s="489"/>
      <c r="G7375" s="162"/>
      <c r="H7375" s="303">
        <f>SUM(H7374:H7374)</f>
        <v>0</v>
      </c>
    </row>
    <row r="7376" spans="3:11">
      <c r="C7376" s="58" t="s">
        <v>1220</v>
      </c>
      <c r="D7376" s="69" t="s">
        <v>1221</v>
      </c>
      <c r="E7376" s="70"/>
      <c r="F7376" s="70"/>
      <c r="G7376" s="71"/>
      <c r="H7376" s="304">
        <f>H7375+H7373+H7370</f>
        <v>249790.00000000003</v>
      </c>
      <c r="I7376" s="319"/>
    </row>
    <row r="7377" spans="3:11">
      <c r="C7377" s="58" t="s">
        <v>1222</v>
      </c>
      <c r="D7377" s="69" t="s">
        <v>1325</v>
      </c>
      <c r="E7377" s="70"/>
      <c r="F7377" s="71"/>
      <c r="G7377" s="95">
        <f>$M$9</f>
        <v>0.1</v>
      </c>
      <c r="H7377" s="64">
        <f>H7376*G7377</f>
        <v>24979.000000000004</v>
      </c>
      <c r="I7377" s="319"/>
    </row>
    <row r="7378" spans="3:11">
      <c r="C7378" s="58" t="s">
        <v>1223</v>
      </c>
      <c r="D7378" s="69" t="s">
        <v>1224</v>
      </c>
      <c r="E7378" s="70"/>
      <c r="F7378" s="70"/>
      <c r="G7378" s="71"/>
      <c r="H7378" s="305">
        <f>SUM(H7376:H7377)</f>
        <v>274769.00000000006</v>
      </c>
      <c r="I7378" s="319"/>
    </row>
    <row r="7380" spans="3:11">
      <c r="C7380" s="53" t="s">
        <v>7337</v>
      </c>
      <c r="D7380" s="366" t="s">
        <v>7338</v>
      </c>
      <c r="E7380" s="315"/>
      <c r="F7380" s="315"/>
      <c r="G7380" s="315"/>
      <c r="H7380" s="315"/>
      <c r="I7380" s="56">
        <f>ROUNDDOWN(H7395,-2)</f>
        <v>515800</v>
      </c>
      <c r="J7380" s="159"/>
      <c r="K7380" s="325"/>
    </row>
    <row r="7381" spans="3:11" ht="27.6">
      <c r="C7381" s="300" t="s">
        <v>1197</v>
      </c>
      <c r="D7381" s="300" t="s">
        <v>1198</v>
      </c>
      <c r="E7381" s="300" t="s">
        <v>1199</v>
      </c>
      <c r="F7381" s="300" t="s">
        <v>1200</v>
      </c>
      <c r="G7381" s="300" t="s">
        <v>1201</v>
      </c>
      <c r="H7381" s="300" t="s">
        <v>1202</v>
      </c>
    </row>
    <row r="7382" spans="3:11">
      <c r="C7382" s="72" t="s">
        <v>1203</v>
      </c>
      <c r="D7382" s="59" t="s">
        <v>1204</v>
      </c>
      <c r="E7382" s="73"/>
      <c r="F7382" s="73"/>
      <c r="G7382" s="73"/>
      <c r="H7382" s="73"/>
    </row>
    <row r="7383" spans="3:11">
      <c r="C7383" s="301">
        <v>1</v>
      </c>
      <c r="D7383" s="59" t="s">
        <v>5</v>
      </c>
      <c r="E7383" s="302" t="s">
        <v>6</v>
      </c>
      <c r="F7383" s="74">
        <v>0.50700000000000001</v>
      </c>
      <c r="G7383" s="64">
        <f>VLOOKUP(D7383,upahbahan,3,FALSE)</f>
        <v>100000</v>
      </c>
      <c r="H7383" s="64">
        <f t="shared" ref="H7383:H7386" si="772">F7383*G7383</f>
        <v>50700</v>
      </c>
    </row>
    <row r="7384" spans="3:11">
      <c r="C7384" s="301">
        <v>2</v>
      </c>
      <c r="D7384" s="59" t="s">
        <v>17</v>
      </c>
      <c r="E7384" s="302" t="s">
        <v>6</v>
      </c>
      <c r="F7384" s="74">
        <v>0.84699999999999998</v>
      </c>
      <c r="G7384" s="64">
        <f>VLOOKUP(D7384,upahbahan,3,FALSE)</f>
        <v>145000</v>
      </c>
      <c r="H7384" s="64">
        <f t="shared" si="772"/>
        <v>122815</v>
      </c>
    </row>
    <row r="7385" spans="3:11">
      <c r="C7385" s="301">
        <v>3</v>
      </c>
      <c r="D7385" s="59" t="s">
        <v>1314</v>
      </c>
      <c r="E7385" s="302" t="s">
        <v>6</v>
      </c>
      <c r="F7385" s="74">
        <v>8.5000000000000006E-2</v>
      </c>
      <c r="G7385" s="64">
        <f>VLOOKUP(D7385,upahbahan,3,FALSE)</f>
        <v>175000</v>
      </c>
      <c r="H7385" s="64">
        <f t="shared" si="772"/>
        <v>14875.000000000002</v>
      </c>
    </row>
    <row r="7386" spans="3:11">
      <c r="C7386" s="301">
        <v>4</v>
      </c>
      <c r="D7386" s="59" t="s">
        <v>19</v>
      </c>
      <c r="E7386" s="302" t="s">
        <v>6</v>
      </c>
      <c r="F7386" s="74">
        <v>2.8000000000000001E-2</v>
      </c>
      <c r="G7386" s="64">
        <f>VLOOKUP(D7386,upahbahan,3,FALSE)</f>
        <v>200000</v>
      </c>
      <c r="H7386" s="64">
        <f t="shared" si="772"/>
        <v>5600</v>
      </c>
    </row>
    <row r="7387" spans="3:11">
      <c r="C7387" s="83" t="s">
        <v>1210</v>
      </c>
      <c r="D7387" s="80"/>
      <c r="E7387" s="80"/>
      <c r="F7387" s="187"/>
      <c r="G7387" s="218"/>
      <c r="H7387" s="64">
        <f>SUM(H7383:H7386)</f>
        <v>193990</v>
      </c>
      <c r="I7387" s="219"/>
    </row>
    <row r="7388" spans="3:11">
      <c r="C7388" s="72" t="s">
        <v>1211</v>
      </c>
      <c r="D7388" s="59" t="s">
        <v>1212</v>
      </c>
      <c r="E7388" s="73"/>
      <c r="F7388" s="205"/>
      <c r="G7388" s="73"/>
      <c r="H7388" s="73"/>
    </row>
    <row r="7389" spans="3:11">
      <c r="C7389" s="72">
        <v>1</v>
      </c>
      <c r="D7389" s="59" t="s">
        <v>7339</v>
      </c>
      <c r="E7389" s="170" t="s">
        <v>1304</v>
      </c>
      <c r="F7389" s="171">
        <v>1.1000000000000001</v>
      </c>
      <c r="G7389" s="64">
        <f>VLOOKUP(D7389,upahbahan,3,FALSE)</f>
        <v>250000</v>
      </c>
      <c r="H7389" s="64">
        <f t="shared" ref="H7389" si="773">F7389*G7389</f>
        <v>275000</v>
      </c>
    </row>
    <row r="7390" spans="3:11">
      <c r="C7390" s="83" t="s">
        <v>1216</v>
      </c>
      <c r="D7390" s="80"/>
      <c r="E7390" s="80" t="s">
        <v>6958</v>
      </c>
      <c r="F7390" s="80"/>
      <c r="G7390" s="162"/>
      <c r="H7390" s="64">
        <f>SUM(H7388:H7389)</f>
        <v>275000</v>
      </c>
    </row>
    <row r="7391" spans="3:11">
      <c r="C7391" s="72" t="s">
        <v>1217</v>
      </c>
      <c r="D7391" s="59" t="s">
        <v>1218</v>
      </c>
      <c r="E7391" s="73"/>
      <c r="F7391" s="73"/>
      <c r="G7391" s="73"/>
      <c r="H7391" s="73"/>
    </row>
    <row r="7392" spans="3:11">
      <c r="C7392" s="83" t="s">
        <v>1219</v>
      </c>
      <c r="D7392" s="489"/>
      <c r="E7392" s="489"/>
      <c r="F7392" s="489"/>
      <c r="G7392" s="162"/>
      <c r="H7392" s="303">
        <f>SUM(H7391:H7391)</f>
        <v>0</v>
      </c>
    </row>
    <row r="7393" spans="3:11">
      <c r="C7393" s="58" t="s">
        <v>1220</v>
      </c>
      <c r="D7393" s="69" t="s">
        <v>1221</v>
      </c>
      <c r="E7393" s="70"/>
      <c r="F7393" s="70"/>
      <c r="G7393" s="71"/>
      <c r="H7393" s="304">
        <f>H7392+H7390+H7387</f>
        <v>468990</v>
      </c>
      <c r="I7393" s="319"/>
    </row>
    <row r="7394" spans="3:11">
      <c r="C7394" s="58" t="s">
        <v>1222</v>
      </c>
      <c r="D7394" s="69" t="s">
        <v>1325</v>
      </c>
      <c r="E7394" s="70"/>
      <c r="F7394" s="71"/>
      <c r="G7394" s="95">
        <f>$M$9</f>
        <v>0.1</v>
      </c>
      <c r="H7394" s="64">
        <f>H7393*G7394</f>
        <v>46899</v>
      </c>
      <c r="I7394" s="319"/>
    </row>
    <row r="7395" spans="3:11">
      <c r="C7395" s="58" t="s">
        <v>1223</v>
      </c>
      <c r="D7395" s="69" t="s">
        <v>1224</v>
      </c>
      <c r="E7395" s="70"/>
      <c r="F7395" s="70"/>
      <c r="G7395" s="71"/>
      <c r="H7395" s="305">
        <f>SUM(H7393:H7394)</f>
        <v>515889</v>
      </c>
      <c r="I7395" s="319"/>
    </row>
    <row r="7397" spans="3:11">
      <c r="C7397" s="53" t="s">
        <v>7341</v>
      </c>
      <c r="D7397" s="366" t="s">
        <v>7342</v>
      </c>
      <c r="E7397" s="315"/>
      <c r="F7397" s="315"/>
      <c r="G7397" s="315"/>
      <c r="H7397" s="315"/>
      <c r="I7397" s="56">
        <f>ROUNDDOWN(H7412,-2)</f>
        <v>6006000</v>
      </c>
      <c r="J7397" s="159"/>
      <c r="K7397" s="325"/>
    </row>
    <row r="7398" spans="3:11" ht="27.6">
      <c r="C7398" s="300" t="s">
        <v>1197</v>
      </c>
      <c r="D7398" s="300" t="s">
        <v>1198</v>
      </c>
      <c r="E7398" s="300" t="s">
        <v>1199</v>
      </c>
      <c r="F7398" s="300" t="s">
        <v>1200</v>
      </c>
      <c r="G7398" s="300" t="s">
        <v>1201</v>
      </c>
      <c r="H7398" s="300" t="s">
        <v>1202</v>
      </c>
    </row>
    <row r="7399" spans="3:11">
      <c r="C7399" s="72" t="s">
        <v>1203</v>
      </c>
      <c r="D7399" s="59" t="s">
        <v>1204</v>
      </c>
      <c r="E7399" s="73"/>
      <c r="F7399" s="73"/>
      <c r="G7399" s="73"/>
      <c r="H7399" s="73"/>
    </row>
    <row r="7400" spans="3:11">
      <c r="C7400" s="301">
        <v>1</v>
      </c>
      <c r="D7400" s="59" t="s">
        <v>5</v>
      </c>
      <c r="E7400" s="302" t="s">
        <v>6</v>
      </c>
      <c r="F7400" s="74">
        <v>1.333</v>
      </c>
      <c r="G7400" s="64">
        <f>VLOOKUP(D7400,upahbahan,3,FALSE)</f>
        <v>100000</v>
      </c>
      <c r="H7400" s="64">
        <f t="shared" ref="H7400:H7403" si="774">F7400*G7400</f>
        <v>133300</v>
      </c>
    </row>
    <row r="7401" spans="3:11">
      <c r="C7401" s="301">
        <v>2</v>
      </c>
      <c r="D7401" s="59" t="s">
        <v>17</v>
      </c>
      <c r="E7401" s="302" t="s">
        <v>6</v>
      </c>
      <c r="F7401" s="74">
        <v>2.2269999999999999</v>
      </c>
      <c r="G7401" s="64">
        <f>VLOOKUP(D7401,upahbahan,3,FALSE)</f>
        <v>145000</v>
      </c>
      <c r="H7401" s="64">
        <f t="shared" si="774"/>
        <v>322915</v>
      </c>
    </row>
    <row r="7402" spans="3:11">
      <c r="C7402" s="301">
        <v>3</v>
      </c>
      <c r="D7402" s="59" t="s">
        <v>1314</v>
      </c>
      <c r="E7402" s="302" t="s">
        <v>6</v>
      </c>
      <c r="F7402" s="74">
        <v>0.223</v>
      </c>
      <c r="G7402" s="64">
        <f>VLOOKUP(D7402,upahbahan,3,FALSE)</f>
        <v>175000</v>
      </c>
      <c r="H7402" s="64">
        <f t="shared" si="774"/>
        <v>39025</v>
      </c>
    </row>
    <row r="7403" spans="3:11">
      <c r="C7403" s="301">
        <v>4</v>
      </c>
      <c r="D7403" s="59" t="s">
        <v>19</v>
      </c>
      <c r="E7403" s="302" t="s">
        <v>6</v>
      </c>
      <c r="F7403" s="74">
        <v>7.3999999999999996E-2</v>
      </c>
      <c r="G7403" s="64">
        <f>VLOOKUP(D7403,upahbahan,3,FALSE)</f>
        <v>200000</v>
      </c>
      <c r="H7403" s="64">
        <f t="shared" si="774"/>
        <v>14800</v>
      </c>
    </row>
    <row r="7404" spans="3:11">
      <c r="C7404" s="83" t="s">
        <v>1210</v>
      </c>
      <c r="D7404" s="80"/>
      <c r="E7404" s="80"/>
      <c r="F7404" s="187"/>
      <c r="G7404" s="218"/>
      <c r="H7404" s="64">
        <f>SUM(H7400:H7403)</f>
        <v>510040</v>
      </c>
      <c r="I7404" s="219"/>
    </row>
    <row r="7405" spans="3:11">
      <c r="C7405" s="72" t="s">
        <v>1211</v>
      </c>
      <c r="D7405" s="59" t="s">
        <v>1212</v>
      </c>
      <c r="E7405" s="73"/>
      <c r="F7405" s="205"/>
      <c r="G7405" s="73"/>
      <c r="H7405" s="73"/>
    </row>
    <row r="7406" spans="3:11">
      <c r="C7406" s="72">
        <v>1</v>
      </c>
      <c r="D7406" s="59" t="s">
        <v>7340</v>
      </c>
      <c r="E7406" s="170" t="s">
        <v>136</v>
      </c>
      <c r="F7406" s="171">
        <v>1.1000000000000001</v>
      </c>
      <c r="G7406" s="64">
        <f>VLOOKUP(D7406,upahbahan,3,FALSE)</f>
        <v>4500000</v>
      </c>
      <c r="H7406" s="64">
        <f t="shared" ref="H7406" si="775">F7406*G7406</f>
        <v>4950000</v>
      </c>
    </row>
    <row r="7407" spans="3:11">
      <c r="C7407" s="83" t="s">
        <v>1216</v>
      </c>
      <c r="D7407" s="80"/>
      <c r="E7407" s="80" t="s">
        <v>6958</v>
      </c>
      <c r="F7407" s="80"/>
      <c r="G7407" s="162"/>
      <c r="H7407" s="64">
        <f>SUM(H7405:H7406)</f>
        <v>4950000</v>
      </c>
    </row>
    <row r="7408" spans="3:11">
      <c r="C7408" s="72" t="s">
        <v>1217</v>
      </c>
      <c r="D7408" s="59" t="s">
        <v>1218</v>
      </c>
      <c r="E7408" s="73"/>
      <c r="F7408" s="73"/>
      <c r="G7408" s="73"/>
      <c r="H7408" s="73"/>
    </row>
    <row r="7409" spans="3:11">
      <c r="C7409" s="83" t="s">
        <v>1219</v>
      </c>
      <c r="D7409" s="489"/>
      <c r="E7409" s="489"/>
      <c r="F7409" s="489"/>
      <c r="G7409" s="162"/>
      <c r="H7409" s="303">
        <f>SUM(H7408:H7408)</f>
        <v>0</v>
      </c>
    </row>
    <row r="7410" spans="3:11">
      <c r="C7410" s="58" t="s">
        <v>1220</v>
      </c>
      <c r="D7410" s="69" t="s">
        <v>1221</v>
      </c>
      <c r="E7410" s="70"/>
      <c r="F7410" s="70"/>
      <c r="G7410" s="71"/>
      <c r="H7410" s="304">
        <f>H7409+H7407+H7404</f>
        <v>5460040</v>
      </c>
      <c r="I7410" s="319"/>
    </row>
    <row r="7411" spans="3:11">
      <c r="C7411" s="58" t="s">
        <v>1222</v>
      </c>
      <c r="D7411" s="69" t="s">
        <v>1325</v>
      </c>
      <c r="E7411" s="70"/>
      <c r="F7411" s="71"/>
      <c r="G7411" s="95">
        <f>$M$9</f>
        <v>0.1</v>
      </c>
      <c r="H7411" s="64">
        <f>H7410*G7411</f>
        <v>546004</v>
      </c>
      <c r="I7411" s="319"/>
    </row>
    <row r="7412" spans="3:11">
      <c r="C7412" s="58" t="s">
        <v>1223</v>
      </c>
      <c r="D7412" s="69" t="s">
        <v>1224</v>
      </c>
      <c r="E7412" s="70"/>
      <c r="F7412" s="70"/>
      <c r="G7412" s="71"/>
      <c r="H7412" s="305">
        <f>SUM(H7410:H7411)</f>
        <v>6006044</v>
      </c>
      <c r="I7412" s="319"/>
    </row>
    <row r="7414" spans="3:11">
      <c r="C7414" s="54" t="s">
        <v>7343</v>
      </c>
      <c r="D7414" s="54" t="s">
        <v>7344</v>
      </c>
    </row>
    <row r="7415" spans="3:11">
      <c r="C7415" s="53" t="s">
        <v>7345</v>
      </c>
      <c r="D7415" s="366" t="s">
        <v>7352</v>
      </c>
      <c r="E7415" s="315"/>
      <c r="F7415" s="315"/>
      <c r="G7415" s="315"/>
      <c r="H7415" s="315"/>
      <c r="I7415" s="56">
        <f>ROUNDDOWN(H7433,-2)</f>
        <v>577100</v>
      </c>
      <c r="J7415" s="159"/>
      <c r="K7415" s="325"/>
    </row>
    <row r="7416" spans="3:11" ht="27.6">
      <c r="C7416" s="300" t="s">
        <v>1197</v>
      </c>
      <c r="D7416" s="300" t="s">
        <v>1198</v>
      </c>
      <c r="E7416" s="300" t="s">
        <v>1199</v>
      </c>
      <c r="F7416" s="300" t="s">
        <v>1200</v>
      </c>
      <c r="G7416" s="300" t="s">
        <v>1201</v>
      </c>
      <c r="H7416" s="300" t="s">
        <v>1202</v>
      </c>
    </row>
    <row r="7417" spans="3:11">
      <c r="C7417" s="72" t="s">
        <v>1203</v>
      </c>
      <c r="D7417" s="59" t="s">
        <v>1204</v>
      </c>
      <c r="E7417" s="73"/>
      <c r="F7417" s="73"/>
      <c r="G7417" s="73"/>
      <c r="H7417" s="73"/>
    </row>
    <row r="7418" spans="3:11">
      <c r="C7418" s="301">
        <v>1</v>
      </c>
      <c r="D7418" s="59" t="s">
        <v>5</v>
      </c>
      <c r="E7418" s="302" t="s">
        <v>6</v>
      </c>
      <c r="F7418" s="74">
        <v>0.14299999999999999</v>
      </c>
      <c r="G7418" s="64">
        <f>VLOOKUP(D7418,upahbahan,3,FALSE)</f>
        <v>100000</v>
      </c>
      <c r="H7418" s="64">
        <f t="shared" ref="H7418:H7421" si="776">F7418*G7418</f>
        <v>14299.999999999998</v>
      </c>
    </row>
    <row r="7419" spans="3:11">
      <c r="C7419" s="301">
        <v>2</v>
      </c>
      <c r="D7419" s="59" t="s">
        <v>17</v>
      </c>
      <c r="E7419" s="302" t="s">
        <v>6</v>
      </c>
      <c r="F7419" s="74">
        <v>0.23899999999999999</v>
      </c>
      <c r="G7419" s="64">
        <f>VLOOKUP(D7419,upahbahan,3,FALSE)</f>
        <v>145000</v>
      </c>
      <c r="H7419" s="64">
        <f t="shared" si="776"/>
        <v>34655</v>
      </c>
    </row>
    <row r="7420" spans="3:11">
      <c r="C7420" s="301">
        <v>3</v>
      </c>
      <c r="D7420" s="59" t="s">
        <v>1314</v>
      </c>
      <c r="E7420" s="302" t="s">
        <v>6</v>
      </c>
      <c r="F7420" s="74">
        <v>2.4E-2</v>
      </c>
      <c r="G7420" s="64">
        <f>VLOOKUP(D7420,upahbahan,3,FALSE)</f>
        <v>175000</v>
      </c>
      <c r="H7420" s="64">
        <f t="shared" si="776"/>
        <v>4200</v>
      </c>
    </row>
    <row r="7421" spans="3:11">
      <c r="C7421" s="301">
        <v>4</v>
      </c>
      <c r="D7421" s="59" t="s">
        <v>19</v>
      </c>
      <c r="E7421" s="302" t="s">
        <v>6</v>
      </c>
      <c r="F7421" s="74">
        <v>8.0000000000000002E-3</v>
      </c>
      <c r="G7421" s="64">
        <f>VLOOKUP(D7421,upahbahan,3,FALSE)</f>
        <v>200000</v>
      </c>
      <c r="H7421" s="64">
        <f t="shared" si="776"/>
        <v>1600</v>
      </c>
    </row>
    <row r="7422" spans="3:11">
      <c r="C7422" s="83" t="s">
        <v>1210</v>
      </c>
      <c r="D7422" s="80"/>
      <c r="E7422" s="80"/>
      <c r="F7422" s="187"/>
      <c r="G7422" s="218"/>
      <c r="H7422" s="64">
        <f>SUM(H7418:H7421)</f>
        <v>54755</v>
      </c>
      <c r="I7422" s="219"/>
    </row>
    <row r="7423" spans="3:11">
      <c r="C7423" s="72" t="s">
        <v>1211</v>
      </c>
      <c r="D7423" s="59" t="s">
        <v>1212</v>
      </c>
      <c r="E7423" s="73"/>
      <c r="F7423" s="205"/>
      <c r="G7423" s="73"/>
      <c r="H7423" s="73"/>
    </row>
    <row r="7424" spans="3:11">
      <c r="C7424" s="72">
        <v>1</v>
      </c>
      <c r="D7424" s="59" t="s">
        <v>7351</v>
      </c>
      <c r="E7424" s="170" t="s">
        <v>42</v>
      </c>
      <c r="F7424" s="171">
        <v>1.2</v>
      </c>
      <c r="G7424" s="64">
        <f>VLOOKUP(D7424,upahbahan,3,FALSE)</f>
        <v>222000</v>
      </c>
      <c r="H7424" s="64">
        <f t="shared" ref="H7424" si="777">F7424*G7424</f>
        <v>266400</v>
      </c>
    </row>
    <row r="7425" spans="3:11">
      <c r="C7425" s="72">
        <v>2</v>
      </c>
      <c r="D7425" s="59" t="s">
        <v>7346</v>
      </c>
      <c r="E7425" s="170" t="s">
        <v>6643</v>
      </c>
      <c r="F7425" s="171">
        <v>1</v>
      </c>
      <c r="G7425" s="64">
        <f>VLOOKUP(D7425,upahbahan,3,FALSE)</f>
        <v>56500</v>
      </c>
      <c r="H7425" s="64">
        <f t="shared" ref="H7425" si="778">F7425*G7425</f>
        <v>56500</v>
      </c>
    </row>
    <row r="7426" spans="3:11">
      <c r="C7426" s="72">
        <v>3</v>
      </c>
      <c r="D7426" s="59" t="s">
        <v>7347</v>
      </c>
      <c r="E7426" s="170" t="s">
        <v>6643</v>
      </c>
      <c r="F7426" s="171">
        <v>1</v>
      </c>
      <c r="G7426" s="64">
        <f>VLOOKUP(D7426,upahbahan,3,FALSE)</f>
        <v>92000</v>
      </c>
      <c r="H7426" s="64">
        <f t="shared" ref="H7426" si="779">F7426*G7426</f>
        <v>92000</v>
      </c>
    </row>
    <row r="7427" spans="3:11">
      <c r="C7427" s="72">
        <v>4</v>
      </c>
      <c r="D7427" s="59" t="s">
        <v>7349</v>
      </c>
      <c r="E7427" s="170" t="s">
        <v>6643</v>
      </c>
      <c r="F7427" s="171">
        <v>1</v>
      </c>
      <c r="G7427" s="64">
        <f>VLOOKUP(D7427,upahbahan,3,FALSE)</f>
        <v>55000</v>
      </c>
      <c r="H7427" s="64">
        <f t="shared" ref="H7427" si="780">F7427*G7427</f>
        <v>55000</v>
      </c>
    </row>
    <row r="7428" spans="3:11">
      <c r="C7428" s="83" t="s">
        <v>1216</v>
      </c>
      <c r="D7428" s="80"/>
      <c r="E7428" s="80" t="s">
        <v>6958</v>
      </c>
      <c r="F7428" s="80"/>
      <c r="G7428" s="162"/>
      <c r="H7428" s="64">
        <f>SUM(H7423:H7427)</f>
        <v>469900</v>
      </c>
    </row>
    <row r="7429" spans="3:11">
      <c r="C7429" s="72" t="s">
        <v>1217</v>
      </c>
      <c r="D7429" s="59" t="s">
        <v>1218</v>
      </c>
      <c r="E7429" s="73"/>
      <c r="F7429" s="73"/>
      <c r="G7429" s="73"/>
      <c r="H7429" s="73"/>
    </row>
    <row r="7430" spans="3:11">
      <c r="C7430" s="83" t="s">
        <v>1219</v>
      </c>
      <c r="D7430" s="489"/>
      <c r="E7430" s="489"/>
      <c r="F7430" s="489"/>
      <c r="G7430" s="162"/>
      <c r="H7430" s="303">
        <f>SUM(H7429:H7429)</f>
        <v>0</v>
      </c>
    </row>
    <row r="7431" spans="3:11">
      <c r="C7431" s="58" t="s">
        <v>1220</v>
      </c>
      <c r="D7431" s="69" t="s">
        <v>1221</v>
      </c>
      <c r="E7431" s="70"/>
      <c r="F7431" s="70"/>
      <c r="G7431" s="71"/>
      <c r="H7431" s="304">
        <f>H7430+H7428+H7422</f>
        <v>524655</v>
      </c>
      <c r="I7431" s="319"/>
    </row>
    <row r="7432" spans="3:11">
      <c r="C7432" s="58" t="s">
        <v>1222</v>
      </c>
      <c r="D7432" s="69" t="s">
        <v>1325</v>
      </c>
      <c r="E7432" s="70"/>
      <c r="F7432" s="71"/>
      <c r="G7432" s="95">
        <f>$M$9</f>
        <v>0.1</v>
      </c>
      <c r="H7432" s="64">
        <f>H7431*G7432</f>
        <v>52465.5</v>
      </c>
      <c r="I7432" s="319"/>
    </row>
    <row r="7433" spans="3:11">
      <c r="C7433" s="58" t="s">
        <v>1223</v>
      </c>
      <c r="D7433" s="69" t="s">
        <v>1224</v>
      </c>
      <c r="E7433" s="70"/>
      <c r="F7433" s="70"/>
      <c r="G7433" s="71"/>
      <c r="H7433" s="305">
        <f>SUM(H7431:H7432)</f>
        <v>577120.5</v>
      </c>
      <c r="I7433" s="319"/>
    </row>
    <row r="7436" spans="3:11">
      <c r="C7436" s="53" t="s">
        <v>7353</v>
      </c>
      <c r="D7436" s="366" t="s">
        <v>7354</v>
      </c>
      <c r="E7436" s="315"/>
      <c r="F7436" s="315"/>
      <c r="G7436" s="315"/>
      <c r="H7436" s="315"/>
      <c r="I7436" s="56">
        <f>ROUNDDOWN(H7454,-2)</f>
        <v>597000</v>
      </c>
      <c r="J7436" s="159"/>
      <c r="K7436" s="325"/>
    </row>
    <row r="7437" spans="3:11" ht="27.6">
      <c r="C7437" s="300" t="s">
        <v>1197</v>
      </c>
      <c r="D7437" s="300" t="s">
        <v>1198</v>
      </c>
      <c r="E7437" s="300" t="s">
        <v>1199</v>
      </c>
      <c r="F7437" s="300" t="s">
        <v>1200</v>
      </c>
      <c r="G7437" s="300" t="s">
        <v>1201</v>
      </c>
      <c r="H7437" s="300" t="s">
        <v>1202</v>
      </c>
    </row>
    <row r="7438" spans="3:11">
      <c r="C7438" s="72" t="s">
        <v>1203</v>
      </c>
      <c r="D7438" s="59" t="s">
        <v>1204</v>
      </c>
      <c r="E7438" s="73"/>
      <c r="F7438" s="73"/>
      <c r="G7438" s="73"/>
      <c r="H7438" s="73"/>
    </row>
    <row r="7439" spans="3:11">
      <c r="C7439" s="301">
        <v>1</v>
      </c>
      <c r="D7439" s="59" t="s">
        <v>5</v>
      </c>
      <c r="E7439" s="302" t="s">
        <v>6</v>
      </c>
      <c r="F7439" s="74">
        <v>0.19</v>
      </c>
      <c r="G7439" s="64">
        <f>VLOOKUP(D7439,upahbahan,3,FALSE)</f>
        <v>100000</v>
      </c>
      <c r="H7439" s="64">
        <f t="shared" ref="H7439:H7442" si="781">F7439*G7439</f>
        <v>19000</v>
      </c>
    </row>
    <row r="7440" spans="3:11">
      <c r="C7440" s="301">
        <v>2</v>
      </c>
      <c r="D7440" s="59" t="s">
        <v>17</v>
      </c>
      <c r="E7440" s="302" t="s">
        <v>6</v>
      </c>
      <c r="F7440" s="74">
        <v>0.318</v>
      </c>
      <c r="G7440" s="64">
        <f>VLOOKUP(D7440,upahbahan,3,FALSE)</f>
        <v>145000</v>
      </c>
      <c r="H7440" s="64">
        <f t="shared" si="781"/>
        <v>46110</v>
      </c>
    </row>
    <row r="7441" spans="3:11">
      <c r="C7441" s="301">
        <v>3</v>
      </c>
      <c r="D7441" s="59" t="s">
        <v>1314</v>
      </c>
      <c r="E7441" s="302" t="s">
        <v>6</v>
      </c>
      <c r="F7441" s="74">
        <v>3.2000000000000001E-2</v>
      </c>
      <c r="G7441" s="64">
        <f>VLOOKUP(D7441,upahbahan,3,FALSE)</f>
        <v>175000</v>
      </c>
      <c r="H7441" s="64">
        <f t="shared" si="781"/>
        <v>5600</v>
      </c>
    </row>
    <row r="7442" spans="3:11">
      <c r="C7442" s="301">
        <v>4</v>
      </c>
      <c r="D7442" s="59" t="s">
        <v>19</v>
      </c>
      <c r="E7442" s="302" t="s">
        <v>6</v>
      </c>
      <c r="F7442" s="74">
        <v>1.0999999999999999E-2</v>
      </c>
      <c r="G7442" s="64">
        <f>VLOOKUP(D7442,upahbahan,3,FALSE)</f>
        <v>200000</v>
      </c>
      <c r="H7442" s="64">
        <f t="shared" si="781"/>
        <v>2200</v>
      </c>
    </row>
    <row r="7443" spans="3:11">
      <c r="C7443" s="83" t="s">
        <v>1210</v>
      </c>
      <c r="D7443" s="80"/>
      <c r="E7443" s="80"/>
      <c r="F7443" s="187"/>
      <c r="G7443" s="218"/>
      <c r="H7443" s="64">
        <f>SUM(H7439:H7442)</f>
        <v>72910</v>
      </c>
      <c r="I7443" s="219"/>
    </row>
    <row r="7444" spans="3:11">
      <c r="C7444" s="72" t="s">
        <v>1211</v>
      </c>
      <c r="D7444" s="59" t="s">
        <v>1212</v>
      </c>
      <c r="E7444" s="73"/>
      <c r="F7444" s="205"/>
      <c r="G7444" s="73"/>
      <c r="H7444" s="73"/>
    </row>
    <row r="7445" spans="3:11">
      <c r="C7445" s="72">
        <v>1</v>
      </c>
      <c r="D7445" s="59" t="s">
        <v>7351</v>
      </c>
      <c r="E7445" s="170" t="s">
        <v>42</v>
      </c>
      <c r="F7445" s="171">
        <v>1.2</v>
      </c>
      <c r="G7445" s="64">
        <f>VLOOKUP(D7445,upahbahan,3,FALSE)</f>
        <v>222000</v>
      </c>
      <c r="H7445" s="64">
        <f t="shared" ref="H7445:H7448" si="782">F7445*G7445</f>
        <v>266400</v>
      </c>
    </row>
    <row r="7446" spans="3:11">
      <c r="C7446" s="72">
        <v>2</v>
      </c>
      <c r="D7446" s="59" t="s">
        <v>7346</v>
      </c>
      <c r="E7446" s="170" t="s">
        <v>6643</v>
      </c>
      <c r="F7446" s="171">
        <v>1</v>
      </c>
      <c r="G7446" s="64">
        <f>VLOOKUP(D7446,upahbahan,3,FALSE)</f>
        <v>56500</v>
      </c>
      <c r="H7446" s="64">
        <f t="shared" si="782"/>
        <v>56500</v>
      </c>
    </row>
    <row r="7447" spans="3:11">
      <c r="C7447" s="72">
        <v>3</v>
      </c>
      <c r="D7447" s="59" t="s">
        <v>7347</v>
      </c>
      <c r="E7447" s="170" t="s">
        <v>6643</v>
      </c>
      <c r="F7447" s="171">
        <v>1</v>
      </c>
      <c r="G7447" s="64">
        <f>VLOOKUP(D7447,upahbahan,3,FALSE)</f>
        <v>92000</v>
      </c>
      <c r="H7447" s="64">
        <f t="shared" si="782"/>
        <v>92000</v>
      </c>
    </row>
    <row r="7448" spans="3:11">
      <c r="C7448" s="72">
        <v>4</v>
      </c>
      <c r="D7448" s="59" t="s">
        <v>7349</v>
      </c>
      <c r="E7448" s="170" t="s">
        <v>6643</v>
      </c>
      <c r="F7448" s="171">
        <v>1</v>
      </c>
      <c r="G7448" s="64">
        <f>VLOOKUP(D7448,upahbahan,3,FALSE)</f>
        <v>55000</v>
      </c>
      <c r="H7448" s="64">
        <f t="shared" si="782"/>
        <v>55000</v>
      </c>
    </row>
    <row r="7449" spans="3:11">
      <c r="C7449" s="83" t="s">
        <v>1216</v>
      </c>
      <c r="D7449" s="80"/>
      <c r="E7449" s="80" t="s">
        <v>6958</v>
      </c>
      <c r="F7449" s="80"/>
      <c r="G7449" s="162"/>
      <c r="H7449" s="64">
        <f>SUM(H7444:H7448)</f>
        <v>469900</v>
      </c>
    </row>
    <row r="7450" spans="3:11">
      <c r="C7450" s="72" t="s">
        <v>1217</v>
      </c>
      <c r="D7450" s="59" t="s">
        <v>1218</v>
      </c>
      <c r="E7450" s="73"/>
      <c r="F7450" s="73"/>
      <c r="G7450" s="73"/>
      <c r="H7450" s="73"/>
    </row>
    <row r="7451" spans="3:11">
      <c r="C7451" s="83" t="s">
        <v>1219</v>
      </c>
      <c r="D7451" s="489"/>
      <c r="E7451" s="489"/>
      <c r="F7451" s="489"/>
      <c r="G7451" s="162"/>
      <c r="H7451" s="303">
        <f>SUM(H7450:H7450)</f>
        <v>0</v>
      </c>
    </row>
    <row r="7452" spans="3:11">
      <c r="C7452" s="58" t="s">
        <v>1220</v>
      </c>
      <c r="D7452" s="69" t="s">
        <v>1221</v>
      </c>
      <c r="E7452" s="70"/>
      <c r="F7452" s="70"/>
      <c r="G7452" s="71"/>
      <c r="H7452" s="304">
        <f>H7451+H7449+H7443</f>
        <v>542810</v>
      </c>
      <c r="I7452" s="319"/>
    </row>
    <row r="7453" spans="3:11">
      <c r="C7453" s="58" t="s">
        <v>1222</v>
      </c>
      <c r="D7453" s="69" t="s">
        <v>1325</v>
      </c>
      <c r="E7453" s="70"/>
      <c r="F7453" s="71"/>
      <c r="G7453" s="95">
        <f>$M$9</f>
        <v>0.1</v>
      </c>
      <c r="H7453" s="64">
        <f>H7452*G7453</f>
        <v>54281</v>
      </c>
      <c r="I7453" s="319"/>
    </row>
    <row r="7454" spans="3:11">
      <c r="C7454" s="58" t="s">
        <v>1223</v>
      </c>
      <c r="D7454" s="69" t="s">
        <v>1224</v>
      </c>
      <c r="E7454" s="70"/>
      <c r="F7454" s="70"/>
      <c r="G7454" s="71"/>
      <c r="H7454" s="305">
        <f>SUM(H7452:H7453)</f>
        <v>597091</v>
      </c>
      <c r="I7454" s="319"/>
    </row>
    <row r="7456" spans="3:11">
      <c r="C7456" s="53" t="s">
        <v>7355</v>
      </c>
      <c r="D7456" s="366" t="s">
        <v>7356</v>
      </c>
      <c r="E7456" s="315"/>
      <c r="F7456" s="315"/>
      <c r="G7456" s="315"/>
      <c r="H7456" s="315"/>
      <c r="I7456" s="56">
        <f>ROUNDDOWN(H7474,-2)</f>
        <v>608000</v>
      </c>
      <c r="J7456" s="159"/>
      <c r="K7456" s="325"/>
    </row>
    <row r="7457" spans="3:9" ht="27.6">
      <c r="C7457" s="300" t="s">
        <v>1197</v>
      </c>
      <c r="D7457" s="300" t="s">
        <v>1198</v>
      </c>
      <c r="E7457" s="300" t="s">
        <v>1199</v>
      </c>
      <c r="F7457" s="300" t="s">
        <v>1200</v>
      </c>
      <c r="G7457" s="300" t="s">
        <v>1201</v>
      </c>
      <c r="H7457" s="300" t="s">
        <v>1202</v>
      </c>
    </row>
    <row r="7458" spans="3:9">
      <c r="C7458" s="72" t="s">
        <v>1203</v>
      </c>
      <c r="D7458" s="59" t="s">
        <v>1204</v>
      </c>
      <c r="E7458" s="73"/>
      <c r="F7458" s="73"/>
      <c r="G7458" s="73"/>
      <c r="H7458" s="73"/>
    </row>
    <row r="7459" spans="3:9">
      <c r="C7459" s="301">
        <v>1</v>
      </c>
      <c r="D7459" s="59" t="s">
        <v>5</v>
      </c>
      <c r="E7459" s="302" t="s">
        <v>6</v>
      </c>
      <c r="F7459" s="74">
        <v>0.217</v>
      </c>
      <c r="G7459" s="64">
        <f>VLOOKUP(D7459,upahbahan,3,FALSE)</f>
        <v>100000</v>
      </c>
      <c r="H7459" s="64">
        <f t="shared" ref="H7459:H7462" si="783">F7459*G7459</f>
        <v>21700</v>
      </c>
    </row>
    <row r="7460" spans="3:9">
      <c r="C7460" s="301">
        <v>2</v>
      </c>
      <c r="D7460" s="59" t="s">
        <v>17</v>
      </c>
      <c r="E7460" s="302" t="s">
        <v>6</v>
      </c>
      <c r="F7460" s="74">
        <v>0.36199999999999999</v>
      </c>
      <c r="G7460" s="64">
        <f>VLOOKUP(D7460,upahbahan,3,FALSE)</f>
        <v>145000</v>
      </c>
      <c r="H7460" s="64">
        <f t="shared" si="783"/>
        <v>52490</v>
      </c>
    </row>
    <row r="7461" spans="3:9">
      <c r="C7461" s="301">
        <v>3</v>
      </c>
      <c r="D7461" s="59" t="s">
        <v>1314</v>
      </c>
      <c r="E7461" s="302" t="s">
        <v>6</v>
      </c>
      <c r="F7461" s="74">
        <v>3.5999999999999997E-2</v>
      </c>
      <c r="G7461" s="64">
        <f>VLOOKUP(D7461,upahbahan,3,FALSE)</f>
        <v>175000</v>
      </c>
      <c r="H7461" s="64">
        <f t="shared" si="783"/>
        <v>6299.9999999999991</v>
      </c>
    </row>
    <row r="7462" spans="3:9">
      <c r="C7462" s="301">
        <v>4</v>
      </c>
      <c r="D7462" s="59" t="s">
        <v>19</v>
      </c>
      <c r="E7462" s="302" t="s">
        <v>6</v>
      </c>
      <c r="F7462" s="74">
        <v>1.2E-2</v>
      </c>
      <c r="G7462" s="64">
        <f>VLOOKUP(D7462,upahbahan,3,FALSE)</f>
        <v>200000</v>
      </c>
      <c r="H7462" s="64">
        <f t="shared" si="783"/>
        <v>2400</v>
      </c>
    </row>
    <row r="7463" spans="3:9">
      <c r="C7463" s="83" t="s">
        <v>1210</v>
      </c>
      <c r="D7463" s="80"/>
      <c r="E7463" s="80"/>
      <c r="F7463" s="187"/>
      <c r="G7463" s="218"/>
      <c r="H7463" s="64">
        <f>SUM(H7459:H7462)</f>
        <v>82890</v>
      </c>
      <c r="I7463" s="219"/>
    </row>
    <row r="7464" spans="3:9">
      <c r="C7464" s="72" t="s">
        <v>1211</v>
      </c>
      <c r="D7464" s="59" t="s">
        <v>1212</v>
      </c>
      <c r="E7464" s="73"/>
      <c r="F7464" s="205"/>
      <c r="G7464" s="73"/>
      <c r="H7464" s="73"/>
    </row>
    <row r="7465" spans="3:9">
      <c r="C7465" s="72">
        <v>1</v>
      </c>
      <c r="D7465" s="59" t="s">
        <v>7351</v>
      </c>
      <c r="E7465" s="170" t="s">
        <v>42</v>
      </c>
      <c r="F7465" s="171">
        <v>1.2</v>
      </c>
      <c r="G7465" s="64">
        <f>VLOOKUP(D7465,upahbahan,3,FALSE)</f>
        <v>222000</v>
      </c>
      <c r="H7465" s="64">
        <f t="shared" ref="H7465:H7468" si="784">F7465*G7465</f>
        <v>266400</v>
      </c>
    </row>
    <row r="7466" spans="3:9">
      <c r="C7466" s="72">
        <v>2</v>
      </c>
      <c r="D7466" s="59" t="s">
        <v>7346</v>
      </c>
      <c r="E7466" s="170" t="s">
        <v>6643</v>
      </c>
      <c r="F7466" s="171">
        <v>1</v>
      </c>
      <c r="G7466" s="64">
        <f>VLOOKUP(D7466,upahbahan,3,FALSE)</f>
        <v>56500</v>
      </c>
      <c r="H7466" s="64">
        <f t="shared" si="784"/>
        <v>56500</v>
      </c>
    </row>
    <row r="7467" spans="3:9">
      <c r="C7467" s="72">
        <v>3</v>
      </c>
      <c r="D7467" s="59" t="s">
        <v>7347</v>
      </c>
      <c r="E7467" s="170" t="s">
        <v>6643</v>
      </c>
      <c r="F7467" s="171">
        <v>1</v>
      </c>
      <c r="G7467" s="64">
        <f>VLOOKUP(D7467,upahbahan,3,FALSE)</f>
        <v>92000</v>
      </c>
      <c r="H7467" s="64">
        <f t="shared" si="784"/>
        <v>92000</v>
      </c>
    </row>
    <row r="7468" spans="3:9">
      <c r="C7468" s="72">
        <v>4</v>
      </c>
      <c r="D7468" s="59" t="s">
        <v>7349</v>
      </c>
      <c r="E7468" s="170" t="s">
        <v>6643</v>
      </c>
      <c r="F7468" s="171">
        <v>1</v>
      </c>
      <c r="G7468" s="64">
        <f>VLOOKUP(D7468,upahbahan,3,FALSE)</f>
        <v>55000</v>
      </c>
      <c r="H7468" s="64">
        <f t="shared" si="784"/>
        <v>55000</v>
      </c>
    </row>
    <row r="7469" spans="3:9">
      <c r="C7469" s="83" t="s">
        <v>1216</v>
      </c>
      <c r="D7469" s="80"/>
      <c r="E7469" s="80" t="s">
        <v>6958</v>
      </c>
      <c r="F7469" s="80"/>
      <c r="G7469" s="162"/>
      <c r="H7469" s="64">
        <f>SUM(H7464:H7468)</f>
        <v>469900</v>
      </c>
    </row>
    <row r="7470" spans="3:9">
      <c r="C7470" s="72" t="s">
        <v>1217</v>
      </c>
      <c r="D7470" s="59" t="s">
        <v>1218</v>
      </c>
      <c r="E7470" s="73"/>
      <c r="F7470" s="73"/>
      <c r="G7470" s="73"/>
      <c r="H7470" s="73"/>
    </row>
    <row r="7471" spans="3:9">
      <c r="C7471" s="83" t="s">
        <v>1219</v>
      </c>
      <c r="D7471" s="489"/>
      <c r="E7471" s="489"/>
      <c r="F7471" s="489"/>
      <c r="G7471" s="162"/>
      <c r="H7471" s="303">
        <f>SUM(H7470:H7470)</f>
        <v>0</v>
      </c>
    </row>
    <row r="7472" spans="3:9">
      <c r="C7472" s="58" t="s">
        <v>1220</v>
      </c>
      <c r="D7472" s="69" t="s">
        <v>1221</v>
      </c>
      <c r="E7472" s="70"/>
      <c r="F7472" s="70"/>
      <c r="G7472" s="71"/>
      <c r="H7472" s="304">
        <f>H7471+H7469+H7463</f>
        <v>552790</v>
      </c>
      <c r="I7472" s="319"/>
    </row>
    <row r="7473" spans="3:9">
      <c r="C7473" s="58" t="s">
        <v>1222</v>
      </c>
      <c r="D7473" s="69" t="s">
        <v>1325</v>
      </c>
      <c r="E7473" s="70"/>
      <c r="F7473" s="71"/>
      <c r="G7473" s="95">
        <f>$M$9</f>
        <v>0.1</v>
      </c>
      <c r="H7473" s="64">
        <f>H7472*G7473</f>
        <v>55279</v>
      </c>
      <c r="I7473" s="319"/>
    </row>
    <row r="7474" spans="3:9">
      <c r="C7474" s="58" t="s">
        <v>1223</v>
      </c>
      <c r="D7474" s="69" t="s">
        <v>1224</v>
      </c>
      <c r="E7474" s="70"/>
      <c r="F7474" s="70"/>
      <c r="G7474" s="71"/>
      <c r="H7474" s="305">
        <f>SUM(H7472:H7473)</f>
        <v>608069</v>
      </c>
      <c r="I7474" s="319"/>
    </row>
  </sheetData>
  <dataValidations disablePrompts="1" count="1">
    <dataValidation type="list" allowBlank="1" showInputMessage="1" showErrorMessage="1" sqref="D9:D12" xr:uid="{00000000-0002-0000-01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C1:M1017"/>
  <sheetViews>
    <sheetView topLeftCell="B988" zoomScale="69" zoomScaleNormal="69" workbookViewId="0">
      <selection activeCell="O969" sqref="O969"/>
    </sheetView>
  </sheetViews>
  <sheetFormatPr defaultColWidth="8.88671875" defaultRowHeight="13.8"/>
  <cols>
    <col min="1" max="1" width="2.109375" style="55" customWidth="1"/>
    <col min="2" max="2" width="1.6640625" style="55" customWidth="1"/>
    <col min="3" max="3" width="12.88671875" style="62" customWidth="1"/>
    <col min="4" max="4" width="36.5546875" style="62" customWidth="1"/>
    <col min="5" max="5" width="12.44140625" style="62" customWidth="1"/>
    <col min="6" max="6" width="10.5546875" style="62" customWidth="1"/>
    <col min="7" max="7" width="14.44140625" style="62" customWidth="1"/>
    <col min="8" max="8" width="18.33203125" style="62" customWidth="1"/>
    <col min="9" max="9" width="26.44140625" style="54" customWidth="1"/>
    <col min="10" max="10" width="8.88671875" style="55"/>
    <col min="11" max="11" width="9.88671875" style="55" bestFit="1" customWidth="1"/>
    <col min="12" max="16384" width="8.88671875" style="55"/>
  </cols>
  <sheetData>
    <row r="1" spans="3:13" ht="10.199999999999999" customHeight="1"/>
    <row r="2" spans="3:13" ht="10.199999999999999" customHeight="1"/>
    <row r="3" spans="3:13">
      <c r="C3" s="225" t="s">
        <v>3605</v>
      </c>
      <c r="D3" s="226" t="s">
        <v>3606</v>
      </c>
      <c r="E3" s="226"/>
      <c r="F3" s="226"/>
      <c r="G3" s="226"/>
      <c r="H3" s="226"/>
    </row>
    <row r="4" spans="3:13" ht="18" customHeight="1">
      <c r="C4" s="313" t="s">
        <v>3607</v>
      </c>
      <c r="D4" s="781" t="s">
        <v>3608</v>
      </c>
      <c r="E4" s="781"/>
      <c r="F4" s="781"/>
      <c r="G4" s="781"/>
      <c r="H4" s="781"/>
      <c r="I4" s="56">
        <f>ROUNDDOWN(H21,-2)</f>
        <v>99500</v>
      </c>
    </row>
    <row r="5" spans="3:13" ht="27.6">
      <c r="C5" s="300" t="s">
        <v>1197</v>
      </c>
      <c r="D5" s="300" t="s">
        <v>1198</v>
      </c>
      <c r="E5" s="300" t="s">
        <v>1199</v>
      </c>
      <c r="F5" s="300" t="s">
        <v>1200</v>
      </c>
      <c r="G5" s="300" t="s">
        <v>1201</v>
      </c>
      <c r="H5" s="300" t="s">
        <v>1202</v>
      </c>
    </row>
    <row r="6" spans="3:13">
      <c r="C6" s="72" t="s">
        <v>1203</v>
      </c>
      <c r="D6" s="59" t="s">
        <v>1204</v>
      </c>
      <c r="E6" s="73"/>
      <c r="F6" s="73"/>
      <c r="G6" s="73"/>
      <c r="H6" s="73"/>
      <c r="J6" s="159" t="s">
        <v>1249</v>
      </c>
    </row>
    <row r="7" spans="3:13">
      <c r="C7" s="301">
        <v>1</v>
      </c>
      <c r="D7" s="59" t="s">
        <v>5</v>
      </c>
      <c r="E7" s="302" t="s">
        <v>6</v>
      </c>
      <c r="F7" s="74">
        <v>3.3000000000000002E-2</v>
      </c>
      <c r="G7" s="64">
        <f>VLOOKUP(D7,upahbahan,3,FALSE)</f>
        <v>100000</v>
      </c>
      <c r="H7" s="64">
        <f t="shared" ref="H7:H10" si="0">F7*G7</f>
        <v>3300</v>
      </c>
      <c r="J7" s="159" t="s">
        <v>1250</v>
      </c>
      <c r="M7" s="65">
        <v>0.1</v>
      </c>
    </row>
    <row r="8" spans="3:13">
      <c r="C8" s="301">
        <v>2</v>
      </c>
      <c r="D8" s="59" t="s">
        <v>10</v>
      </c>
      <c r="E8" s="302" t="s">
        <v>6</v>
      </c>
      <c r="F8" s="74">
        <v>5.6000000000000001E-2</v>
      </c>
      <c r="G8" s="64">
        <f>VLOOKUP(D8,upahbahan,3,FALSE)</f>
        <v>145000</v>
      </c>
      <c r="H8" s="64">
        <f t="shared" si="0"/>
        <v>8120</v>
      </c>
    </row>
    <row r="9" spans="3:13">
      <c r="C9" s="301">
        <v>3</v>
      </c>
      <c r="D9" s="59" t="s">
        <v>18</v>
      </c>
      <c r="E9" s="302" t="s">
        <v>6</v>
      </c>
      <c r="F9" s="74">
        <v>6.0000000000000001E-3</v>
      </c>
      <c r="G9" s="64">
        <f>VLOOKUP(D9,upahbahan,3,FALSE)</f>
        <v>175000</v>
      </c>
      <c r="H9" s="64">
        <f t="shared" si="0"/>
        <v>1050</v>
      </c>
    </row>
    <row r="10" spans="3:13">
      <c r="C10" s="301">
        <v>4</v>
      </c>
      <c r="D10" s="59" t="s">
        <v>19</v>
      </c>
      <c r="E10" s="302" t="s">
        <v>6</v>
      </c>
      <c r="F10" s="74">
        <v>2E-3</v>
      </c>
      <c r="G10" s="64">
        <f>VLOOKUP(D10,upahbahan,3,FALSE)</f>
        <v>200000</v>
      </c>
      <c r="H10" s="64">
        <f t="shared" si="0"/>
        <v>400</v>
      </c>
    </row>
    <row r="11" spans="3:13">
      <c r="C11" s="83" t="s">
        <v>1210</v>
      </c>
      <c r="D11" s="80"/>
      <c r="E11" s="80"/>
      <c r="F11" s="217"/>
      <c r="G11" s="218"/>
      <c r="H11" s="64">
        <f>SUM(H7:H10)</f>
        <v>12870</v>
      </c>
      <c r="I11" s="219"/>
    </row>
    <row r="12" spans="3:13">
      <c r="C12" s="72" t="s">
        <v>1211</v>
      </c>
      <c r="D12" s="59" t="s">
        <v>1212</v>
      </c>
      <c r="E12" s="73"/>
      <c r="F12" s="73"/>
      <c r="G12" s="73"/>
      <c r="H12" s="73"/>
    </row>
    <row r="13" spans="3:13">
      <c r="C13" s="301">
        <v>1</v>
      </c>
      <c r="D13" s="77" t="s">
        <v>3611</v>
      </c>
      <c r="E13" s="68" t="s">
        <v>114</v>
      </c>
      <c r="F13" s="227">
        <v>1.5</v>
      </c>
      <c r="G13" s="64">
        <f>VLOOKUP(D13,upahbahan,3,FALSE)</f>
        <v>34300</v>
      </c>
      <c r="H13" s="64">
        <f t="shared" ref="H13:H14" si="1">F13*G13</f>
        <v>51450</v>
      </c>
    </row>
    <row r="14" spans="3:13">
      <c r="C14" s="301">
        <v>2</v>
      </c>
      <c r="D14" s="77" t="s">
        <v>3574</v>
      </c>
      <c r="E14" s="68" t="s">
        <v>114</v>
      </c>
      <c r="F14" s="227">
        <v>1.2</v>
      </c>
      <c r="G14" s="64">
        <f>VLOOKUP(D14,upahbahan,3,FALSE)</f>
        <v>416</v>
      </c>
      <c r="H14" s="64">
        <f t="shared" si="1"/>
        <v>499.2</v>
      </c>
    </row>
    <row r="15" spans="3:13" ht="17.399999999999999" customHeight="1">
      <c r="C15" s="301">
        <v>3</v>
      </c>
      <c r="D15" s="59" t="s">
        <v>3609</v>
      </c>
      <c r="E15" s="73" t="s">
        <v>3610</v>
      </c>
      <c r="F15" s="364">
        <v>0.5</v>
      </c>
      <c r="G15" s="64">
        <f>VLOOKUP(D15,upahbahan,3,FALSE)</f>
        <v>9050</v>
      </c>
      <c r="H15" s="64">
        <f>F15*H13</f>
        <v>25725</v>
      </c>
    </row>
    <row r="16" spans="3:13">
      <c r="C16" s="83" t="s">
        <v>1216</v>
      </c>
      <c r="D16" s="80"/>
      <c r="E16" s="80"/>
      <c r="F16" s="80"/>
      <c r="G16" s="162"/>
      <c r="H16" s="64">
        <f>SUM(H13:H15)</f>
        <v>77674.2</v>
      </c>
    </row>
    <row r="17" spans="3:13">
      <c r="C17" s="72" t="s">
        <v>1217</v>
      </c>
      <c r="D17" s="59" t="s">
        <v>1218</v>
      </c>
      <c r="E17" s="73"/>
      <c r="F17" s="73"/>
      <c r="G17" s="73"/>
      <c r="H17" s="73"/>
    </row>
    <row r="18" spans="3:13">
      <c r="C18" s="83" t="s">
        <v>1219</v>
      </c>
      <c r="D18" s="80"/>
      <c r="E18" s="80"/>
      <c r="F18" s="80"/>
      <c r="G18" s="162"/>
      <c r="H18" s="303">
        <v>0</v>
      </c>
    </row>
    <row r="19" spans="3:13">
      <c r="C19" s="58" t="s">
        <v>1220</v>
      </c>
      <c r="D19" s="69" t="s">
        <v>1221</v>
      </c>
      <c r="E19" s="70"/>
      <c r="F19" s="70"/>
      <c r="G19" s="71"/>
      <c r="H19" s="304">
        <f>H18+H16+H11</f>
        <v>90544.2</v>
      </c>
      <c r="I19" s="319"/>
    </row>
    <row r="20" spans="3:13">
      <c r="C20" s="58" t="s">
        <v>1222</v>
      </c>
      <c r="D20" s="69" t="s">
        <v>1325</v>
      </c>
      <c r="E20" s="70"/>
      <c r="F20" s="71"/>
      <c r="G20" s="95">
        <f>$M$199</f>
        <v>0.1</v>
      </c>
      <c r="H20" s="64">
        <f>H19*G20</f>
        <v>9054.42</v>
      </c>
      <c r="I20" s="319"/>
    </row>
    <row r="21" spans="3:13">
      <c r="C21" s="58" t="s">
        <v>1223</v>
      </c>
      <c r="D21" s="69" t="s">
        <v>1224</v>
      </c>
      <c r="E21" s="70"/>
      <c r="F21" s="70"/>
      <c r="G21" s="71"/>
      <c r="H21" s="305">
        <f>SUM(H19:H20)</f>
        <v>99598.62</v>
      </c>
      <c r="I21" s="319"/>
    </row>
    <row r="22" spans="3:13">
      <c r="C22" s="225"/>
      <c r="D22" s="226"/>
      <c r="E22" s="226"/>
      <c r="F22" s="226"/>
      <c r="G22" s="226"/>
      <c r="H22" s="226"/>
    </row>
    <row r="23" spans="3:13" ht="18" customHeight="1">
      <c r="C23" s="313" t="s">
        <v>3613</v>
      </c>
      <c r="D23" s="781" t="s">
        <v>3614</v>
      </c>
      <c r="E23" s="781"/>
      <c r="F23" s="781"/>
      <c r="G23" s="781"/>
      <c r="H23" s="781"/>
      <c r="I23" s="56">
        <f>ROUNDDOWN(H40,-2)</f>
        <v>247700</v>
      </c>
    </row>
    <row r="24" spans="3:13" ht="27.6">
      <c r="C24" s="300" t="s">
        <v>1197</v>
      </c>
      <c r="D24" s="300" t="s">
        <v>1198</v>
      </c>
      <c r="E24" s="300" t="s">
        <v>1199</v>
      </c>
      <c r="F24" s="300" t="s">
        <v>1200</v>
      </c>
      <c r="G24" s="300" t="s">
        <v>1201</v>
      </c>
      <c r="H24" s="300" t="s">
        <v>1202</v>
      </c>
    </row>
    <row r="25" spans="3:13">
      <c r="C25" s="72" t="s">
        <v>1203</v>
      </c>
      <c r="D25" s="59" t="s">
        <v>1204</v>
      </c>
      <c r="E25" s="73"/>
      <c r="F25" s="73"/>
      <c r="G25" s="73"/>
      <c r="H25" s="73"/>
      <c r="J25" s="159" t="s">
        <v>1249</v>
      </c>
    </row>
    <row r="26" spans="3:13">
      <c r="C26" s="301">
        <v>1</v>
      </c>
      <c r="D26" s="59" t="s">
        <v>5</v>
      </c>
      <c r="E26" s="302" t="s">
        <v>6</v>
      </c>
      <c r="F26" s="74">
        <v>4.8000000000000001E-2</v>
      </c>
      <c r="G26" s="64">
        <f>VLOOKUP(D26,upahbahan,3,FALSE)</f>
        <v>100000</v>
      </c>
      <c r="H26" s="64">
        <f t="shared" ref="H26:H29" si="2">F26*G26</f>
        <v>4800</v>
      </c>
      <c r="J26" s="159" t="s">
        <v>1250</v>
      </c>
      <c r="M26" s="65">
        <v>0.1</v>
      </c>
    </row>
    <row r="27" spans="3:13">
      <c r="C27" s="301">
        <v>2</v>
      </c>
      <c r="D27" s="59" t="s">
        <v>10</v>
      </c>
      <c r="E27" s="302" t="s">
        <v>6</v>
      </c>
      <c r="F27" s="74">
        <v>0.8</v>
      </c>
      <c r="G27" s="64">
        <f>VLOOKUP(D27,upahbahan,3,FALSE)</f>
        <v>145000</v>
      </c>
      <c r="H27" s="64">
        <f t="shared" si="2"/>
        <v>116000</v>
      </c>
    </row>
    <row r="28" spans="3:13">
      <c r="C28" s="301">
        <v>3</v>
      </c>
      <c r="D28" s="59" t="s">
        <v>18</v>
      </c>
      <c r="E28" s="302" t="s">
        <v>6</v>
      </c>
      <c r="F28" s="74">
        <v>8.0000000000000002E-3</v>
      </c>
      <c r="G28" s="64">
        <f>VLOOKUP(D28,upahbahan,3,FALSE)</f>
        <v>175000</v>
      </c>
      <c r="H28" s="64">
        <f t="shared" si="2"/>
        <v>1400</v>
      </c>
    </row>
    <row r="29" spans="3:13">
      <c r="C29" s="301">
        <v>4</v>
      </c>
      <c r="D29" s="59" t="s">
        <v>19</v>
      </c>
      <c r="E29" s="302" t="s">
        <v>6</v>
      </c>
      <c r="F29" s="74">
        <v>3.0000000000000001E-3</v>
      </c>
      <c r="G29" s="64">
        <f>VLOOKUP(D29,upahbahan,3,FALSE)</f>
        <v>200000</v>
      </c>
      <c r="H29" s="64">
        <f t="shared" si="2"/>
        <v>600</v>
      </c>
    </row>
    <row r="30" spans="3:13">
      <c r="C30" s="83" t="s">
        <v>1210</v>
      </c>
      <c r="D30" s="80"/>
      <c r="E30" s="80"/>
      <c r="F30" s="217"/>
      <c r="G30" s="218"/>
      <c r="H30" s="64">
        <f>SUM(H26:H29)</f>
        <v>122800</v>
      </c>
      <c r="I30" s="219"/>
    </row>
    <row r="31" spans="3:13">
      <c r="C31" s="72" t="s">
        <v>1211</v>
      </c>
      <c r="D31" s="59" t="s">
        <v>1212</v>
      </c>
      <c r="E31" s="73"/>
      <c r="F31" s="73"/>
      <c r="G31" s="73"/>
      <c r="H31" s="73"/>
    </row>
    <row r="32" spans="3:13">
      <c r="C32" s="301">
        <v>1</v>
      </c>
      <c r="D32" s="77" t="s">
        <v>3615</v>
      </c>
      <c r="E32" s="68" t="s">
        <v>114</v>
      </c>
      <c r="F32" s="227">
        <v>1.5</v>
      </c>
      <c r="G32" s="64">
        <f>VLOOKUP(D32,upahbahan,3,FALSE)</f>
        <v>45300</v>
      </c>
      <c r="H32" s="64">
        <f t="shared" ref="H32:H33" si="3">F32*G32</f>
        <v>67950</v>
      </c>
    </row>
    <row r="33" spans="3:13">
      <c r="C33" s="301">
        <v>2</v>
      </c>
      <c r="D33" s="77" t="s">
        <v>3574</v>
      </c>
      <c r="E33" s="68" t="s">
        <v>114</v>
      </c>
      <c r="F33" s="227">
        <v>1.2</v>
      </c>
      <c r="G33" s="64">
        <f>VLOOKUP(D33,upahbahan,3,FALSE)</f>
        <v>416</v>
      </c>
      <c r="H33" s="64">
        <f t="shared" si="3"/>
        <v>499.2</v>
      </c>
    </row>
    <row r="34" spans="3:13" ht="17.399999999999999" customHeight="1">
      <c r="C34" s="301">
        <v>3</v>
      </c>
      <c r="D34" s="59" t="s">
        <v>3609</v>
      </c>
      <c r="E34" s="73" t="s">
        <v>3610</v>
      </c>
      <c r="F34" s="364">
        <v>0.5</v>
      </c>
      <c r="G34" s="64">
        <f>VLOOKUP(D34,upahbahan,3,FALSE)</f>
        <v>9050</v>
      </c>
      <c r="H34" s="64">
        <f>F34*H32</f>
        <v>33975</v>
      </c>
    </row>
    <row r="35" spans="3:13">
      <c r="C35" s="83" t="s">
        <v>1216</v>
      </c>
      <c r="D35" s="80"/>
      <c r="E35" s="80"/>
      <c r="F35" s="80"/>
      <c r="G35" s="162"/>
      <c r="H35" s="64">
        <f>SUM(H32:H34)</f>
        <v>102424.2</v>
      </c>
    </row>
    <row r="36" spans="3:13">
      <c r="C36" s="72" t="s">
        <v>1217</v>
      </c>
      <c r="D36" s="59" t="s">
        <v>1218</v>
      </c>
      <c r="E36" s="73"/>
      <c r="F36" s="73"/>
      <c r="G36" s="73"/>
      <c r="H36" s="73"/>
    </row>
    <row r="37" spans="3:13">
      <c r="C37" s="83" t="s">
        <v>1219</v>
      </c>
      <c r="D37" s="80"/>
      <c r="E37" s="80"/>
      <c r="F37" s="80"/>
      <c r="G37" s="162"/>
      <c r="H37" s="303">
        <v>0</v>
      </c>
    </row>
    <row r="38" spans="3:13">
      <c r="C38" s="58" t="s">
        <v>1220</v>
      </c>
      <c r="D38" s="69" t="s">
        <v>1221</v>
      </c>
      <c r="E38" s="70"/>
      <c r="F38" s="70"/>
      <c r="G38" s="71"/>
      <c r="H38" s="304">
        <f>H37+H35+H30</f>
        <v>225224.2</v>
      </c>
      <c r="I38" s="319"/>
    </row>
    <row r="39" spans="3:13">
      <c r="C39" s="58" t="s">
        <v>1222</v>
      </c>
      <c r="D39" s="69" t="s">
        <v>1325</v>
      </c>
      <c r="E39" s="70"/>
      <c r="F39" s="71"/>
      <c r="G39" s="95">
        <f>$M$199</f>
        <v>0.1</v>
      </c>
      <c r="H39" s="64">
        <f>H38*G39</f>
        <v>22522.420000000002</v>
      </c>
      <c r="I39" s="319"/>
    </row>
    <row r="40" spans="3:13">
      <c r="C40" s="58" t="s">
        <v>1223</v>
      </c>
      <c r="D40" s="69" t="s">
        <v>1224</v>
      </c>
      <c r="E40" s="70"/>
      <c r="F40" s="70"/>
      <c r="G40" s="71"/>
      <c r="H40" s="305">
        <f>SUM(H38:H39)</f>
        <v>247746.62000000002</v>
      </c>
      <c r="I40" s="319"/>
    </row>
    <row r="41" spans="3:13">
      <c r="C41" s="225"/>
      <c r="D41" s="226"/>
      <c r="E41" s="226"/>
      <c r="F41" s="226"/>
      <c r="G41" s="226"/>
      <c r="H41" s="226"/>
    </row>
    <row r="42" spans="3:13" ht="18" customHeight="1">
      <c r="C42" s="313" t="s">
        <v>3616</v>
      </c>
      <c r="D42" s="781" t="s">
        <v>3617</v>
      </c>
      <c r="E42" s="781"/>
      <c r="F42" s="781"/>
      <c r="G42" s="781"/>
      <c r="H42" s="781"/>
      <c r="I42" s="56">
        <f>ROUNDDOWN(H59,-2)</f>
        <v>142400</v>
      </c>
    </row>
    <row r="43" spans="3:13" ht="27.6">
      <c r="C43" s="300" t="s">
        <v>1197</v>
      </c>
      <c r="D43" s="300" t="s">
        <v>1198</v>
      </c>
      <c r="E43" s="300" t="s">
        <v>1199</v>
      </c>
      <c r="F43" s="300" t="s">
        <v>1200</v>
      </c>
      <c r="G43" s="300" t="s">
        <v>1201</v>
      </c>
      <c r="H43" s="300" t="s">
        <v>1202</v>
      </c>
    </row>
    <row r="44" spans="3:13">
      <c r="C44" s="72" t="s">
        <v>1203</v>
      </c>
      <c r="D44" s="59" t="s">
        <v>1204</v>
      </c>
      <c r="E44" s="73"/>
      <c r="F44" s="73"/>
      <c r="G44" s="73"/>
      <c r="H44" s="73"/>
      <c r="J44" s="159" t="s">
        <v>1249</v>
      </c>
    </row>
    <row r="45" spans="3:13">
      <c r="C45" s="301">
        <v>1</v>
      </c>
      <c r="D45" s="59" t="s">
        <v>5</v>
      </c>
      <c r="E45" s="302" t="s">
        <v>6</v>
      </c>
      <c r="F45" s="74">
        <v>6.4000000000000001E-2</v>
      </c>
      <c r="G45" s="64">
        <f>VLOOKUP(D45,upahbahan,3,FALSE)</f>
        <v>100000</v>
      </c>
      <c r="H45" s="64">
        <f t="shared" ref="H45:H48" si="4">F45*G45</f>
        <v>6400</v>
      </c>
      <c r="J45" s="159" t="s">
        <v>1250</v>
      </c>
      <c r="M45" s="65">
        <v>0.1</v>
      </c>
    </row>
    <row r="46" spans="3:13">
      <c r="C46" s="301">
        <v>2</v>
      </c>
      <c r="D46" s="59" t="s">
        <v>10</v>
      </c>
      <c r="E46" s="302" t="s">
        <v>6</v>
      </c>
      <c r="F46" s="74">
        <v>0.107</v>
      </c>
      <c r="G46" s="64">
        <f>VLOOKUP(D46,upahbahan,3,FALSE)</f>
        <v>145000</v>
      </c>
      <c r="H46" s="64">
        <f t="shared" si="4"/>
        <v>15515</v>
      </c>
    </row>
    <row r="47" spans="3:13">
      <c r="C47" s="301">
        <v>3</v>
      </c>
      <c r="D47" s="59" t="s">
        <v>18</v>
      </c>
      <c r="E47" s="302" t="s">
        <v>6</v>
      </c>
      <c r="F47" s="74">
        <v>1.0999999999999999E-2</v>
      </c>
      <c r="G47" s="64">
        <f>VLOOKUP(D47,upahbahan,3,FALSE)</f>
        <v>175000</v>
      </c>
      <c r="H47" s="64">
        <f t="shared" si="4"/>
        <v>1925</v>
      </c>
    </row>
    <row r="48" spans="3:13">
      <c r="C48" s="301">
        <v>4</v>
      </c>
      <c r="D48" s="59" t="s">
        <v>19</v>
      </c>
      <c r="E48" s="302" t="s">
        <v>6</v>
      </c>
      <c r="F48" s="74">
        <v>4.0000000000000001E-3</v>
      </c>
      <c r="G48" s="64">
        <f>VLOOKUP(D48,upahbahan,3,FALSE)</f>
        <v>200000</v>
      </c>
      <c r="H48" s="64">
        <f t="shared" si="4"/>
        <v>800</v>
      </c>
    </row>
    <row r="49" spans="3:13">
      <c r="C49" s="83" t="s">
        <v>1210</v>
      </c>
      <c r="D49" s="80"/>
      <c r="E49" s="80"/>
      <c r="F49" s="217"/>
      <c r="G49" s="218"/>
      <c r="H49" s="64">
        <f>SUM(H45:H48)</f>
        <v>24640</v>
      </c>
      <c r="I49" s="219"/>
    </row>
    <row r="50" spans="3:13">
      <c r="C50" s="72" t="s">
        <v>1211</v>
      </c>
      <c r="D50" s="59" t="s">
        <v>1212</v>
      </c>
      <c r="E50" s="73"/>
      <c r="F50" s="73"/>
      <c r="G50" s="73"/>
      <c r="H50" s="73"/>
    </row>
    <row r="51" spans="3:13">
      <c r="C51" s="301">
        <v>1</v>
      </c>
      <c r="D51" s="77" t="s">
        <v>3618</v>
      </c>
      <c r="E51" s="68" t="s">
        <v>114</v>
      </c>
      <c r="F51" s="227">
        <v>1.5</v>
      </c>
      <c r="G51" s="64">
        <f>VLOOKUP(D51,upahbahan,3,FALSE)</f>
        <v>46400</v>
      </c>
      <c r="H51" s="64">
        <f t="shared" ref="H51:H52" si="5">F51*G51</f>
        <v>69600</v>
      </c>
    </row>
    <row r="52" spans="3:13">
      <c r="C52" s="301">
        <v>2</v>
      </c>
      <c r="D52" s="77" t="s">
        <v>3574</v>
      </c>
      <c r="E52" s="68" t="s">
        <v>114</v>
      </c>
      <c r="F52" s="227">
        <v>1.2</v>
      </c>
      <c r="G52" s="64">
        <f>VLOOKUP(D52,upahbahan,3,FALSE)</f>
        <v>416</v>
      </c>
      <c r="H52" s="64">
        <f t="shared" si="5"/>
        <v>499.2</v>
      </c>
    </row>
    <row r="53" spans="3:13" ht="17.399999999999999" customHeight="1">
      <c r="C53" s="301">
        <v>3</v>
      </c>
      <c r="D53" s="59" t="s">
        <v>3609</v>
      </c>
      <c r="E53" s="73" t="s">
        <v>3610</v>
      </c>
      <c r="F53" s="364">
        <v>0.5</v>
      </c>
      <c r="G53" s="64">
        <f>VLOOKUP(D53,upahbahan,3,FALSE)</f>
        <v>9050</v>
      </c>
      <c r="H53" s="64">
        <f>F53*H51</f>
        <v>34800</v>
      </c>
    </row>
    <row r="54" spans="3:13">
      <c r="C54" s="83" t="s">
        <v>1216</v>
      </c>
      <c r="D54" s="80"/>
      <c r="E54" s="80"/>
      <c r="F54" s="80"/>
      <c r="G54" s="162"/>
      <c r="H54" s="64">
        <f>SUM(H51:H53)</f>
        <v>104899.2</v>
      </c>
    </row>
    <row r="55" spans="3:13">
      <c r="C55" s="72" t="s">
        <v>1217</v>
      </c>
      <c r="D55" s="59" t="s">
        <v>1218</v>
      </c>
      <c r="E55" s="73"/>
      <c r="F55" s="73"/>
      <c r="G55" s="73"/>
      <c r="H55" s="73"/>
    </row>
    <row r="56" spans="3:13">
      <c r="C56" s="83" t="s">
        <v>1219</v>
      </c>
      <c r="D56" s="80"/>
      <c r="E56" s="80"/>
      <c r="F56" s="80"/>
      <c r="G56" s="162"/>
      <c r="H56" s="303">
        <v>0</v>
      </c>
    </row>
    <row r="57" spans="3:13">
      <c r="C57" s="58" t="s">
        <v>1220</v>
      </c>
      <c r="D57" s="69" t="s">
        <v>1221</v>
      </c>
      <c r="E57" s="70"/>
      <c r="F57" s="70"/>
      <c r="G57" s="71"/>
      <c r="H57" s="304">
        <f>H56+H54+H49</f>
        <v>129539.2</v>
      </c>
      <c r="I57" s="319"/>
    </row>
    <row r="58" spans="3:13">
      <c r="C58" s="58" t="s">
        <v>1222</v>
      </c>
      <c r="D58" s="69" t="s">
        <v>1325</v>
      </c>
      <c r="E58" s="70"/>
      <c r="F58" s="71"/>
      <c r="G58" s="95">
        <f>$M$199</f>
        <v>0.1</v>
      </c>
      <c r="H58" s="64">
        <f>H57*G58</f>
        <v>12953.92</v>
      </c>
      <c r="I58" s="319"/>
    </row>
    <row r="59" spans="3:13">
      <c r="C59" s="58" t="s">
        <v>1223</v>
      </c>
      <c r="D59" s="69" t="s">
        <v>1224</v>
      </c>
      <c r="E59" s="70"/>
      <c r="F59" s="70"/>
      <c r="G59" s="71"/>
      <c r="H59" s="305">
        <f>SUM(H57:H58)</f>
        <v>142493.12</v>
      </c>
      <c r="I59" s="319"/>
    </row>
    <row r="60" spans="3:13">
      <c r="C60" s="225"/>
      <c r="D60" s="226"/>
      <c r="E60" s="226"/>
      <c r="F60" s="226"/>
      <c r="G60" s="226"/>
      <c r="H60" s="226"/>
    </row>
    <row r="61" spans="3:13" ht="18" customHeight="1">
      <c r="C61" s="313" t="s">
        <v>3621</v>
      </c>
      <c r="D61" s="781" t="s">
        <v>3619</v>
      </c>
      <c r="E61" s="781"/>
      <c r="F61" s="781"/>
      <c r="G61" s="781"/>
      <c r="H61" s="781"/>
      <c r="I61" s="56">
        <f>ROUNDDOWN(H78,-2)</f>
        <v>279100</v>
      </c>
    </row>
    <row r="62" spans="3:13" ht="27.6">
      <c r="C62" s="300" t="s">
        <v>1197</v>
      </c>
      <c r="D62" s="300" t="s">
        <v>1198</v>
      </c>
      <c r="E62" s="300" t="s">
        <v>1199</v>
      </c>
      <c r="F62" s="300" t="s">
        <v>1200</v>
      </c>
      <c r="G62" s="300" t="s">
        <v>1201</v>
      </c>
      <c r="H62" s="300" t="s">
        <v>1202</v>
      </c>
    </row>
    <row r="63" spans="3:13">
      <c r="C63" s="72" t="s">
        <v>1203</v>
      </c>
      <c r="D63" s="59" t="s">
        <v>1204</v>
      </c>
      <c r="E63" s="73"/>
      <c r="F63" s="73"/>
      <c r="G63" s="73"/>
      <c r="H63" s="73"/>
      <c r="J63" s="159" t="s">
        <v>1249</v>
      </c>
    </row>
    <row r="64" spans="3:13">
      <c r="C64" s="301">
        <v>1</v>
      </c>
      <c r="D64" s="59" t="s">
        <v>5</v>
      </c>
      <c r="E64" s="302" t="s">
        <v>6</v>
      </c>
      <c r="F64" s="74">
        <v>6.4000000000000001E-2</v>
      </c>
      <c r="G64" s="64">
        <f>VLOOKUP(D64,upahbahan,3,FALSE)</f>
        <v>100000</v>
      </c>
      <c r="H64" s="64">
        <f t="shared" ref="H64:H67" si="6">F64*G64</f>
        <v>6400</v>
      </c>
      <c r="J64" s="159" t="s">
        <v>1250</v>
      </c>
      <c r="M64" s="65">
        <v>0.1</v>
      </c>
    </row>
    <row r="65" spans="3:9">
      <c r="C65" s="301">
        <v>2</v>
      </c>
      <c r="D65" s="59" t="s">
        <v>10</v>
      </c>
      <c r="E65" s="302" t="s">
        <v>6</v>
      </c>
      <c r="F65" s="74">
        <v>0.107</v>
      </c>
      <c r="G65" s="64">
        <f>VLOOKUP(D65,upahbahan,3,FALSE)</f>
        <v>145000</v>
      </c>
      <c r="H65" s="64">
        <f t="shared" si="6"/>
        <v>15515</v>
      </c>
    </row>
    <row r="66" spans="3:9">
      <c r="C66" s="301">
        <v>3</v>
      </c>
      <c r="D66" s="59" t="s">
        <v>18</v>
      </c>
      <c r="E66" s="302" t="s">
        <v>6</v>
      </c>
      <c r="F66" s="74">
        <v>1.0999999999999999E-2</v>
      </c>
      <c r="G66" s="64">
        <f>VLOOKUP(D66,upahbahan,3,FALSE)</f>
        <v>175000</v>
      </c>
      <c r="H66" s="64">
        <f t="shared" si="6"/>
        <v>1925</v>
      </c>
    </row>
    <row r="67" spans="3:9">
      <c r="C67" s="301">
        <v>4</v>
      </c>
      <c r="D67" s="59" t="s">
        <v>19</v>
      </c>
      <c r="E67" s="302" t="s">
        <v>6</v>
      </c>
      <c r="F67" s="74">
        <v>4.0000000000000001E-3</v>
      </c>
      <c r="G67" s="64">
        <f>VLOOKUP(D67,upahbahan,3,FALSE)</f>
        <v>200000</v>
      </c>
      <c r="H67" s="64">
        <f t="shared" si="6"/>
        <v>800</v>
      </c>
    </row>
    <row r="68" spans="3:9">
      <c r="C68" s="83" t="s">
        <v>1210</v>
      </c>
      <c r="D68" s="80"/>
      <c r="E68" s="80"/>
      <c r="F68" s="217"/>
      <c r="G68" s="218"/>
      <c r="H68" s="64">
        <f>SUM(H64:H67)</f>
        <v>24640</v>
      </c>
      <c r="I68" s="219"/>
    </row>
    <row r="69" spans="3:9">
      <c r="C69" s="72" t="s">
        <v>1211</v>
      </c>
      <c r="D69" s="59" t="s">
        <v>1212</v>
      </c>
      <c r="E69" s="73"/>
      <c r="F69" s="73"/>
      <c r="G69" s="73"/>
      <c r="H69" s="73"/>
    </row>
    <row r="70" spans="3:9">
      <c r="C70" s="301">
        <v>1</v>
      </c>
      <c r="D70" s="77" t="s">
        <v>3620</v>
      </c>
      <c r="E70" s="68" t="s">
        <v>114</v>
      </c>
      <c r="F70" s="227">
        <v>1.5</v>
      </c>
      <c r="G70" s="64">
        <f>VLOOKUP(D70,upahbahan,3,FALSE)</f>
        <v>101600</v>
      </c>
      <c r="H70" s="64">
        <f t="shared" ref="H70:H71" si="7">F70*G70</f>
        <v>152400</v>
      </c>
    </row>
    <row r="71" spans="3:9">
      <c r="C71" s="301">
        <v>2</v>
      </c>
      <c r="D71" s="77" t="s">
        <v>3574</v>
      </c>
      <c r="E71" s="68" t="s">
        <v>114</v>
      </c>
      <c r="F71" s="227">
        <v>1.2</v>
      </c>
      <c r="G71" s="64">
        <f>VLOOKUP(D71,upahbahan,3,FALSE)</f>
        <v>416</v>
      </c>
      <c r="H71" s="64">
        <f t="shared" si="7"/>
        <v>499.2</v>
      </c>
    </row>
    <row r="72" spans="3:9" ht="17.399999999999999" customHeight="1">
      <c r="C72" s="301">
        <v>3</v>
      </c>
      <c r="D72" s="59" t="s">
        <v>3609</v>
      </c>
      <c r="E72" s="73" t="s">
        <v>3610</v>
      </c>
      <c r="F72" s="364">
        <v>0.5</v>
      </c>
      <c r="G72" s="64">
        <f>VLOOKUP(D72,upahbahan,3,FALSE)</f>
        <v>9050</v>
      </c>
      <c r="H72" s="64">
        <f>F72*H70</f>
        <v>76200</v>
      </c>
    </row>
    <row r="73" spans="3:9">
      <c r="C73" s="83" t="s">
        <v>1216</v>
      </c>
      <c r="D73" s="80"/>
      <c r="E73" s="80"/>
      <c r="F73" s="80"/>
      <c r="G73" s="162"/>
      <c r="H73" s="64">
        <f>SUM(H70:H72)</f>
        <v>229099.2</v>
      </c>
    </row>
    <row r="74" spans="3:9">
      <c r="C74" s="72" t="s">
        <v>1217</v>
      </c>
      <c r="D74" s="59" t="s">
        <v>1218</v>
      </c>
      <c r="E74" s="73"/>
      <c r="F74" s="73"/>
      <c r="G74" s="73"/>
      <c r="H74" s="73"/>
    </row>
    <row r="75" spans="3:9">
      <c r="C75" s="83" t="s">
        <v>1219</v>
      </c>
      <c r="D75" s="80"/>
      <c r="E75" s="80"/>
      <c r="F75" s="80"/>
      <c r="G75" s="162"/>
      <c r="H75" s="303">
        <v>0</v>
      </c>
    </row>
    <row r="76" spans="3:9">
      <c r="C76" s="58" t="s">
        <v>1220</v>
      </c>
      <c r="D76" s="69" t="s">
        <v>1221</v>
      </c>
      <c r="E76" s="70"/>
      <c r="F76" s="70"/>
      <c r="G76" s="71"/>
      <c r="H76" s="304">
        <f>H75+H73+H68</f>
        <v>253739.2</v>
      </c>
      <c r="I76" s="319"/>
    </row>
    <row r="77" spans="3:9">
      <c r="C77" s="58" t="s">
        <v>1222</v>
      </c>
      <c r="D77" s="69" t="s">
        <v>1325</v>
      </c>
      <c r="E77" s="70"/>
      <c r="F77" s="71"/>
      <c r="G77" s="95">
        <f>$M$199</f>
        <v>0.1</v>
      </c>
      <c r="H77" s="64">
        <f>H76*G77</f>
        <v>25373.920000000002</v>
      </c>
      <c r="I77" s="319"/>
    </row>
    <row r="78" spans="3:9">
      <c r="C78" s="58" t="s">
        <v>1223</v>
      </c>
      <c r="D78" s="69" t="s">
        <v>1224</v>
      </c>
      <c r="E78" s="70"/>
      <c r="F78" s="70"/>
      <c r="G78" s="71"/>
      <c r="H78" s="305">
        <f>SUM(H76:H77)</f>
        <v>279113.12</v>
      </c>
      <c r="I78" s="319"/>
    </row>
    <row r="79" spans="3:9">
      <c r="C79" s="225"/>
      <c r="D79" s="226"/>
      <c r="E79" s="226"/>
      <c r="F79" s="226"/>
      <c r="G79" s="226"/>
      <c r="H79" s="226"/>
    </row>
    <row r="80" spans="3:9">
      <c r="C80" s="225"/>
      <c r="D80" s="226"/>
      <c r="E80" s="226"/>
      <c r="F80" s="226"/>
      <c r="G80" s="226"/>
      <c r="H80" s="226"/>
    </row>
    <row r="81" spans="3:13" ht="18" customHeight="1">
      <c r="C81" s="313" t="s">
        <v>3622</v>
      </c>
      <c r="D81" s="781" t="s">
        <v>3623</v>
      </c>
      <c r="E81" s="781"/>
      <c r="F81" s="781"/>
      <c r="G81" s="781"/>
      <c r="H81" s="781"/>
      <c r="I81" s="56">
        <f>ROUNDDOWN(H98,-2)</f>
        <v>344200</v>
      </c>
    </row>
    <row r="82" spans="3:13" ht="27.6">
      <c r="C82" s="300" t="s">
        <v>1197</v>
      </c>
      <c r="D82" s="300" t="s">
        <v>1198</v>
      </c>
      <c r="E82" s="300" t="s">
        <v>1199</v>
      </c>
      <c r="F82" s="300" t="s">
        <v>1200</v>
      </c>
      <c r="G82" s="300" t="s">
        <v>1201</v>
      </c>
      <c r="H82" s="300" t="s">
        <v>1202</v>
      </c>
    </row>
    <row r="83" spans="3:13">
      <c r="C83" s="72" t="s">
        <v>1203</v>
      </c>
      <c r="D83" s="59" t="s">
        <v>1204</v>
      </c>
      <c r="E83" s="73"/>
      <c r="F83" s="73"/>
      <c r="G83" s="73"/>
      <c r="H83" s="73"/>
      <c r="J83" s="159" t="s">
        <v>1249</v>
      </c>
    </row>
    <row r="84" spans="3:13">
      <c r="C84" s="301">
        <v>1</v>
      </c>
      <c r="D84" s="59" t="s">
        <v>5</v>
      </c>
      <c r="E84" s="302" t="s">
        <v>6</v>
      </c>
      <c r="F84" s="74">
        <v>9.5000000000000001E-2</v>
      </c>
      <c r="G84" s="64">
        <f>VLOOKUP(D84,upahbahan,3,FALSE)</f>
        <v>100000</v>
      </c>
      <c r="H84" s="64">
        <f t="shared" ref="H84:H87" si="8">F84*G84</f>
        <v>9500</v>
      </c>
      <c r="J84" s="159" t="s">
        <v>1250</v>
      </c>
      <c r="M84" s="65">
        <v>0.1</v>
      </c>
    </row>
    <row r="85" spans="3:13">
      <c r="C85" s="301">
        <v>2</v>
      </c>
      <c r="D85" s="59" t="s">
        <v>10</v>
      </c>
      <c r="E85" s="302" t="s">
        <v>6</v>
      </c>
      <c r="F85" s="74">
        <v>0.159</v>
      </c>
      <c r="G85" s="64">
        <f>VLOOKUP(D85,upahbahan,3,FALSE)</f>
        <v>145000</v>
      </c>
      <c r="H85" s="64">
        <f t="shared" si="8"/>
        <v>23055</v>
      </c>
    </row>
    <row r="86" spans="3:13">
      <c r="C86" s="301">
        <v>3</v>
      </c>
      <c r="D86" s="59" t="s">
        <v>18</v>
      </c>
      <c r="E86" s="302" t="s">
        <v>6</v>
      </c>
      <c r="F86" s="74">
        <v>1.6E-2</v>
      </c>
      <c r="G86" s="64">
        <f>VLOOKUP(D86,upahbahan,3,FALSE)</f>
        <v>175000</v>
      </c>
      <c r="H86" s="64">
        <f t="shared" si="8"/>
        <v>2800</v>
      </c>
    </row>
    <row r="87" spans="3:13">
      <c r="C87" s="301">
        <v>4</v>
      </c>
      <c r="D87" s="59" t="s">
        <v>19</v>
      </c>
      <c r="E87" s="302" t="s">
        <v>6</v>
      </c>
      <c r="F87" s="74">
        <v>5.0000000000000001E-3</v>
      </c>
      <c r="G87" s="64">
        <f>VLOOKUP(D87,upahbahan,3,FALSE)</f>
        <v>200000</v>
      </c>
      <c r="H87" s="64">
        <f t="shared" si="8"/>
        <v>1000</v>
      </c>
    </row>
    <row r="88" spans="3:13">
      <c r="C88" s="83" t="s">
        <v>1210</v>
      </c>
      <c r="D88" s="80"/>
      <c r="E88" s="80"/>
      <c r="F88" s="217"/>
      <c r="G88" s="218"/>
      <c r="H88" s="64">
        <f>SUM(H84:H87)</f>
        <v>36355</v>
      </c>
      <c r="I88" s="219"/>
    </row>
    <row r="89" spans="3:13">
      <c r="C89" s="72" t="s">
        <v>1211</v>
      </c>
      <c r="D89" s="59" t="s">
        <v>1212</v>
      </c>
      <c r="E89" s="73"/>
      <c r="F89" s="73"/>
      <c r="G89" s="73"/>
      <c r="H89" s="73"/>
    </row>
    <row r="90" spans="3:13">
      <c r="C90" s="301">
        <v>1</v>
      </c>
      <c r="D90" s="77" t="s">
        <v>3624</v>
      </c>
      <c r="E90" s="68" t="s">
        <v>114</v>
      </c>
      <c r="F90" s="227">
        <v>1.5</v>
      </c>
      <c r="G90" s="64">
        <f>VLOOKUP(D90,upahbahan,3,FALSE)</f>
        <v>122700</v>
      </c>
      <c r="H90" s="64">
        <f t="shared" ref="H90:H91" si="9">F90*G90</f>
        <v>184050</v>
      </c>
    </row>
    <row r="91" spans="3:13">
      <c r="C91" s="301">
        <v>2</v>
      </c>
      <c r="D91" s="77" t="s">
        <v>3574</v>
      </c>
      <c r="E91" s="68" t="s">
        <v>114</v>
      </c>
      <c r="F91" s="227">
        <v>1.2</v>
      </c>
      <c r="G91" s="64">
        <f>VLOOKUP(D91,upahbahan,3,FALSE)</f>
        <v>416</v>
      </c>
      <c r="H91" s="64">
        <f t="shared" si="9"/>
        <v>499.2</v>
      </c>
    </row>
    <row r="92" spans="3:13" ht="17.399999999999999" customHeight="1">
      <c r="C92" s="301">
        <v>3</v>
      </c>
      <c r="D92" s="59" t="s">
        <v>3609</v>
      </c>
      <c r="E92" s="73" t="s">
        <v>3610</v>
      </c>
      <c r="F92" s="364">
        <v>0.5</v>
      </c>
      <c r="G92" s="64">
        <f>VLOOKUP(D92,upahbahan,3,FALSE)</f>
        <v>9050</v>
      </c>
      <c r="H92" s="64">
        <f>F92*H90</f>
        <v>92025</v>
      </c>
    </row>
    <row r="93" spans="3:13">
      <c r="C93" s="83" t="s">
        <v>1216</v>
      </c>
      <c r="D93" s="80"/>
      <c r="E93" s="80"/>
      <c r="F93" s="80"/>
      <c r="G93" s="162"/>
      <c r="H93" s="64">
        <f>SUM(H90:H92)</f>
        <v>276574.2</v>
      </c>
    </row>
    <row r="94" spans="3:13">
      <c r="C94" s="72" t="s">
        <v>1217</v>
      </c>
      <c r="D94" s="59" t="s">
        <v>1218</v>
      </c>
      <c r="E94" s="73"/>
      <c r="F94" s="73"/>
      <c r="G94" s="73"/>
      <c r="H94" s="73"/>
    </row>
    <row r="95" spans="3:13">
      <c r="C95" s="83" t="s">
        <v>1219</v>
      </c>
      <c r="D95" s="80"/>
      <c r="E95" s="80"/>
      <c r="F95" s="80"/>
      <c r="G95" s="162"/>
      <c r="H95" s="303">
        <v>0</v>
      </c>
    </row>
    <row r="96" spans="3:13">
      <c r="C96" s="58" t="s">
        <v>1220</v>
      </c>
      <c r="D96" s="69" t="s">
        <v>1221</v>
      </c>
      <c r="E96" s="70"/>
      <c r="F96" s="70"/>
      <c r="G96" s="71"/>
      <c r="H96" s="304">
        <f>H95+H93+H88</f>
        <v>312929.2</v>
      </c>
      <c r="I96" s="319"/>
    </row>
    <row r="97" spans="3:13">
      <c r="C97" s="58" t="s">
        <v>1222</v>
      </c>
      <c r="D97" s="69" t="s">
        <v>1325</v>
      </c>
      <c r="E97" s="70"/>
      <c r="F97" s="71"/>
      <c r="G97" s="95">
        <f>$M$199</f>
        <v>0.1</v>
      </c>
      <c r="H97" s="64">
        <f>H96*G97</f>
        <v>31292.920000000002</v>
      </c>
      <c r="I97" s="319"/>
    </row>
    <row r="98" spans="3:13">
      <c r="C98" s="58" t="s">
        <v>1223</v>
      </c>
      <c r="D98" s="69" t="s">
        <v>1224</v>
      </c>
      <c r="E98" s="70"/>
      <c r="F98" s="70"/>
      <c r="G98" s="71"/>
      <c r="H98" s="305">
        <f>SUM(H96:H97)</f>
        <v>344222.12</v>
      </c>
      <c r="I98" s="319"/>
    </row>
    <row r="99" spans="3:13">
      <c r="C99" s="225"/>
      <c r="D99" s="226"/>
      <c r="E99" s="226"/>
      <c r="F99" s="226"/>
      <c r="G99" s="226"/>
      <c r="H99" s="226"/>
    </row>
    <row r="100" spans="3:13" ht="18" customHeight="1">
      <c r="C100" s="313" t="s">
        <v>3625</v>
      </c>
      <c r="D100" s="781" t="s">
        <v>3626</v>
      </c>
      <c r="E100" s="781"/>
      <c r="F100" s="781"/>
      <c r="G100" s="781"/>
      <c r="H100" s="781"/>
      <c r="I100" s="56">
        <f>ROUNDDOWN(H117,-2)</f>
        <v>917800</v>
      </c>
    </row>
    <row r="101" spans="3:13" ht="27.6">
      <c r="C101" s="300" t="s">
        <v>1197</v>
      </c>
      <c r="D101" s="300" t="s">
        <v>1198</v>
      </c>
      <c r="E101" s="300" t="s">
        <v>1199</v>
      </c>
      <c r="F101" s="300" t="s">
        <v>1200</v>
      </c>
      <c r="G101" s="300" t="s">
        <v>1201</v>
      </c>
      <c r="H101" s="300" t="s">
        <v>1202</v>
      </c>
    </row>
    <row r="102" spans="3:13">
      <c r="C102" s="72" t="s">
        <v>1203</v>
      </c>
      <c r="D102" s="59" t="s">
        <v>1204</v>
      </c>
      <c r="E102" s="73"/>
      <c r="F102" s="73"/>
      <c r="G102" s="73"/>
      <c r="H102" s="73"/>
      <c r="J102" s="159" t="s">
        <v>1249</v>
      </c>
    </row>
    <row r="103" spans="3:13">
      <c r="C103" s="301">
        <v>1</v>
      </c>
      <c r="D103" s="59" t="s">
        <v>5</v>
      </c>
      <c r="E103" s="302" t="s">
        <v>6</v>
      </c>
      <c r="F103" s="74">
        <v>0.112</v>
      </c>
      <c r="G103" s="64">
        <f>VLOOKUP(D103,upahbahan,3,FALSE)</f>
        <v>100000</v>
      </c>
      <c r="H103" s="64">
        <f t="shared" ref="H103:H106" si="10">F103*G103</f>
        <v>11200</v>
      </c>
      <c r="J103" s="159" t="s">
        <v>1250</v>
      </c>
      <c r="M103" s="65">
        <v>0.1</v>
      </c>
    </row>
    <row r="104" spans="3:13">
      <c r="C104" s="301">
        <v>2</v>
      </c>
      <c r="D104" s="59" t="s">
        <v>10</v>
      </c>
      <c r="E104" s="302" t="s">
        <v>6</v>
      </c>
      <c r="F104" s="74">
        <v>0.187</v>
      </c>
      <c r="G104" s="64">
        <f>VLOOKUP(D104,upahbahan,3,FALSE)</f>
        <v>145000</v>
      </c>
      <c r="H104" s="64">
        <f t="shared" si="10"/>
        <v>27115</v>
      </c>
    </row>
    <row r="105" spans="3:13">
      <c r="C105" s="301">
        <v>3</v>
      </c>
      <c r="D105" s="59" t="s">
        <v>18</v>
      </c>
      <c r="E105" s="302" t="s">
        <v>6</v>
      </c>
      <c r="F105" s="74">
        <v>1.9E-2</v>
      </c>
      <c r="G105" s="64">
        <f>VLOOKUP(D105,upahbahan,3,FALSE)</f>
        <v>175000</v>
      </c>
      <c r="H105" s="64">
        <f t="shared" si="10"/>
        <v>3325</v>
      </c>
    </row>
    <row r="106" spans="3:13">
      <c r="C106" s="301">
        <v>4</v>
      </c>
      <c r="D106" s="59" t="s">
        <v>19</v>
      </c>
      <c r="E106" s="302" t="s">
        <v>6</v>
      </c>
      <c r="F106" s="74">
        <v>6.0000000000000001E-3</v>
      </c>
      <c r="G106" s="64">
        <f>VLOOKUP(D106,upahbahan,3,FALSE)</f>
        <v>200000</v>
      </c>
      <c r="H106" s="64">
        <f t="shared" si="10"/>
        <v>1200</v>
      </c>
    </row>
    <row r="107" spans="3:13">
      <c r="C107" s="83" t="s">
        <v>1210</v>
      </c>
      <c r="D107" s="80"/>
      <c r="E107" s="80"/>
      <c r="F107" s="217"/>
      <c r="G107" s="218"/>
      <c r="H107" s="64">
        <f>SUM(H103:H106)</f>
        <v>42840</v>
      </c>
      <c r="I107" s="219"/>
    </row>
    <row r="108" spans="3:13">
      <c r="C108" s="72" t="s">
        <v>1211</v>
      </c>
      <c r="D108" s="59" t="s">
        <v>1212</v>
      </c>
      <c r="E108" s="73"/>
      <c r="F108" s="73"/>
      <c r="G108" s="73"/>
      <c r="H108" s="73"/>
    </row>
    <row r="109" spans="3:13">
      <c r="C109" s="301">
        <v>1</v>
      </c>
      <c r="D109" s="77" t="s">
        <v>3627</v>
      </c>
      <c r="E109" s="68" t="s">
        <v>114</v>
      </c>
      <c r="F109" s="227">
        <v>1.5</v>
      </c>
      <c r="G109" s="64">
        <f>VLOOKUP(D109,upahbahan,3,FALSE)</f>
        <v>351600</v>
      </c>
      <c r="H109" s="64">
        <f t="shared" ref="H109:H110" si="11">F109*G109</f>
        <v>527400</v>
      </c>
    </row>
    <row r="110" spans="3:13">
      <c r="C110" s="301">
        <v>2</v>
      </c>
      <c r="D110" s="77" t="s">
        <v>3574</v>
      </c>
      <c r="E110" s="68" t="s">
        <v>114</v>
      </c>
      <c r="F110" s="227">
        <v>1.2</v>
      </c>
      <c r="G110" s="64">
        <f>VLOOKUP(D110,upahbahan,3,FALSE)</f>
        <v>416</v>
      </c>
      <c r="H110" s="64">
        <f t="shared" si="11"/>
        <v>499.2</v>
      </c>
    </row>
    <row r="111" spans="3:13" ht="17.399999999999999" customHeight="1">
      <c r="C111" s="301">
        <v>3</v>
      </c>
      <c r="D111" s="59" t="s">
        <v>3609</v>
      </c>
      <c r="E111" s="73" t="s">
        <v>3610</v>
      </c>
      <c r="F111" s="364">
        <v>0.5</v>
      </c>
      <c r="G111" s="64">
        <f>VLOOKUP(D111,upahbahan,3,FALSE)</f>
        <v>9050</v>
      </c>
      <c r="H111" s="64">
        <f>F111*H109</f>
        <v>263700</v>
      </c>
    </row>
    <row r="112" spans="3:13">
      <c r="C112" s="83" t="s">
        <v>1216</v>
      </c>
      <c r="D112" s="80"/>
      <c r="E112" s="80"/>
      <c r="F112" s="80"/>
      <c r="G112" s="162"/>
      <c r="H112" s="64">
        <f>SUM(H109:H111)</f>
        <v>791599.2</v>
      </c>
    </row>
    <row r="113" spans="3:13">
      <c r="C113" s="72" t="s">
        <v>1217</v>
      </c>
      <c r="D113" s="59" t="s">
        <v>1218</v>
      </c>
      <c r="E113" s="73"/>
      <c r="F113" s="73"/>
      <c r="G113" s="73"/>
      <c r="H113" s="73"/>
    </row>
    <row r="114" spans="3:13">
      <c r="C114" s="83" t="s">
        <v>1219</v>
      </c>
      <c r="D114" s="80"/>
      <c r="E114" s="80"/>
      <c r="F114" s="80"/>
      <c r="G114" s="162"/>
      <c r="H114" s="303">
        <v>0</v>
      </c>
    </row>
    <row r="115" spans="3:13">
      <c r="C115" s="58" t="s">
        <v>1220</v>
      </c>
      <c r="D115" s="69" t="s">
        <v>1221</v>
      </c>
      <c r="E115" s="70"/>
      <c r="F115" s="70"/>
      <c r="G115" s="71"/>
      <c r="H115" s="304">
        <f>H114+H112+H107</f>
        <v>834439.2</v>
      </c>
      <c r="I115" s="319"/>
    </row>
    <row r="116" spans="3:13">
      <c r="C116" s="58" t="s">
        <v>1222</v>
      </c>
      <c r="D116" s="69" t="s">
        <v>1325</v>
      </c>
      <c r="E116" s="70"/>
      <c r="F116" s="71"/>
      <c r="G116" s="95">
        <f>$M$199</f>
        <v>0.1</v>
      </c>
      <c r="H116" s="64">
        <f>H115*G116</f>
        <v>83443.92</v>
      </c>
      <c r="I116" s="319"/>
    </row>
    <row r="117" spans="3:13">
      <c r="C117" s="58" t="s">
        <v>1223</v>
      </c>
      <c r="D117" s="69" t="s">
        <v>1224</v>
      </c>
      <c r="E117" s="70"/>
      <c r="F117" s="70"/>
      <c r="G117" s="71"/>
      <c r="H117" s="305">
        <f>SUM(H115:H116)</f>
        <v>917883.12</v>
      </c>
      <c r="I117" s="319"/>
    </row>
    <row r="118" spans="3:13">
      <c r="C118" s="225"/>
      <c r="D118" s="226"/>
      <c r="E118" s="226"/>
      <c r="F118" s="226"/>
      <c r="G118" s="226"/>
      <c r="H118" s="226"/>
    </row>
    <row r="119" spans="3:13" ht="18" customHeight="1">
      <c r="C119" s="313" t="s">
        <v>3628</v>
      </c>
      <c r="D119" s="781" t="s">
        <v>3629</v>
      </c>
      <c r="E119" s="781"/>
      <c r="F119" s="781"/>
      <c r="G119" s="781"/>
      <c r="H119" s="781"/>
      <c r="I119" s="56">
        <f>ROUNDDOWN(H136,-2)</f>
        <v>970300</v>
      </c>
    </row>
    <row r="120" spans="3:13" ht="27.6">
      <c r="C120" s="300" t="s">
        <v>1197</v>
      </c>
      <c r="D120" s="300" t="s">
        <v>1198</v>
      </c>
      <c r="E120" s="300" t="s">
        <v>1199</v>
      </c>
      <c r="F120" s="300" t="s">
        <v>1200</v>
      </c>
      <c r="G120" s="300" t="s">
        <v>1201</v>
      </c>
      <c r="H120" s="300" t="s">
        <v>1202</v>
      </c>
    </row>
    <row r="121" spans="3:13">
      <c r="C121" s="72" t="s">
        <v>1203</v>
      </c>
      <c r="D121" s="59" t="s">
        <v>1204</v>
      </c>
      <c r="E121" s="73"/>
      <c r="F121" s="73"/>
      <c r="G121" s="73"/>
      <c r="H121" s="73"/>
      <c r="J121" s="159" t="s">
        <v>1249</v>
      </c>
    </row>
    <row r="122" spans="3:13">
      <c r="C122" s="301">
        <v>1</v>
      </c>
      <c r="D122" s="59" t="s">
        <v>5</v>
      </c>
      <c r="E122" s="302" t="s">
        <v>6</v>
      </c>
      <c r="F122" s="74">
        <v>0.129</v>
      </c>
      <c r="G122" s="64">
        <f>VLOOKUP(D122,upahbahan,3,FALSE)</f>
        <v>100000</v>
      </c>
      <c r="H122" s="64">
        <f t="shared" ref="H122:H125" si="12">F122*G122</f>
        <v>12900</v>
      </c>
      <c r="J122" s="159" t="s">
        <v>1250</v>
      </c>
      <c r="M122" s="65">
        <v>0.1</v>
      </c>
    </row>
    <row r="123" spans="3:13">
      <c r="C123" s="301">
        <v>2</v>
      </c>
      <c r="D123" s="59" t="s">
        <v>10</v>
      </c>
      <c r="E123" s="302" t="s">
        <v>6</v>
      </c>
      <c r="F123" s="74">
        <v>0.215</v>
      </c>
      <c r="G123" s="64">
        <f>VLOOKUP(D123,upahbahan,3,FALSE)</f>
        <v>145000</v>
      </c>
      <c r="H123" s="64">
        <f t="shared" si="12"/>
        <v>31175</v>
      </c>
    </row>
    <row r="124" spans="3:13">
      <c r="C124" s="301">
        <v>3</v>
      </c>
      <c r="D124" s="59" t="s">
        <v>18</v>
      </c>
      <c r="E124" s="302" t="s">
        <v>6</v>
      </c>
      <c r="F124" s="74">
        <v>2.1000000000000001E-2</v>
      </c>
      <c r="G124" s="64">
        <f>VLOOKUP(D124,upahbahan,3,FALSE)</f>
        <v>175000</v>
      </c>
      <c r="H124" s="64">
        <f t="shared" si="12"/>
        <v>3675.0000000000005</v>
      </c>
    </row>
    <row r="125" spans="3:13">
      <c r="C125" s="301">
        <v>4</v>
      </c>
      <c r="D125" s="59" t="s">
        <v>19</v>
      </c>
      <c r="E125" s="302" t="s">
        <v>6</v>
      </c>
      <c r="F125" s="74">
        <v>7.0000000000000001E-3</v>
      </c>
      <c r="G125" s="64">
        <f>VLOOKUP(D125,upahbahan,3,FALSE)</f>
        <v>200000</v>
      </c>
      <c r="H125" s="64">
        <f t="shared" si="12"/>
        <v>1400</v>
      </c>
    </row>
    <row r="126" spans="3:13">
      <c r="C126" s="83" t="s">
        <v>1210</v>
      </c>
      <c r="D126" s="80"/>
      <c r="E126" s="80"/>
      <c r="F126" s="217"/>
      <c r="G126" s="218"/>
      <c r="H126" s="64">
        <f>SUM(H122:H125)</f>
        <v>49150</v>
      </c>
      <c r="I126" s="219"/>
    </row>
    <row r="127" spans="3:13">
      <c r="C127" s="72" t="s">
        <v>1211</v>
      </c>
      <c r="D127" s="59" t="s">
        <v>1212</v>
      </c>
      <c r="E127" s="73"/>
      <c r="F127" s="73"/>
      <c r="G127" s="73"/>
      <c r="H127" s="73"/>
    </row>
    <row r="128" spans="3:13">
      <c r="C128" s="301">
        <v>1</v>
      </c>
      <c r="D128" s="77" t="s">
        <v>3630</v>
      </c>
      <c r="E128" s="68" t="s">
        <v>114</v>
      </c>
      <c r="F128" s="227">
        <v>1.5</v>
      </c>
      <c r="G128" s="64">
        <f>VLOOKUP(D128,upahbahan,3,FALSE)</f>
        <v>370000</v>
      </c>
      <c r="H128" s="64">
        <f t="shared" ref="H128:H129" si="13">F128*G128</f>
        <v>555000</v>
      </c>
    </row>
    <row r="129" spans="3:13">
      <c r="C129" s="301">
        <v>2</v>
      </c>
      <c r="D129" s="77" t="s">
        <v>3574</v>
      </c>
      <c r="E129" s="68" t="s">
        <v>114</v>
      </c>
      <c r="F129" s="227">
        <v>1.2</v>
      </c>
      <c r="G129" s="64">
        <f>VLOOKUP(D129,upahbahan,3,FALSE)</f>
        <v>416</v>
      </c>
      <c r="H129" s="64">
        <f t="shared" si="13"/>
        <v>499.2</v>
      </c>
    </row>
    <row r="130" spans="3:13" ht="17.399999999999999" customHeight="1">
      <c r="C130" s="301">
        <v>3</v>
      </c>
      <c r="D130" s="59" t="s">
        <v>3609</v>
      </c>
      <c r="E130" s="73" t="s">
        <v>3610</v>
      </c>
      <c r="F130" s="364">
        <v>0.5</v>
      </c>
      <c r="G130" s="64">
        <f>VLOOKUP(D130,upahbahan,3,FALSE)</f>
        <v>9050</v>
      </c>
      <c r="H130" s="64">
        <f>F130*H128</f>
        <v>277500</v>
      </c>
    </row>
    <row r="131" spans="3:13">
      <c r="C131" s="83" t="s">
        <v>1216</v>
      </c>
      <c r="D131" s="80"/>
      <c r="E131" s="80"/>
      <c r="F131" s="80"/>
      <c r="G131" s="162"/>
      <c r="H131" s="64">
        <f>SUM(H128:H130)</f>
        <v>832999.2</v>
      </c>
    </row>
    <row r="132" spans="3:13">
      <c r="C132" s="72" t="s">
        <v>1217</v>
      </c>
      <c r="D132" s="59" t="s">
        <v>1218</v>
      </c>
      <c r="E132" s="73"/>
      <c r="F132" s="73"/>
      <c r="G132" s="73"/>
      <c r="H132" s="73"/>
    </row>
    <row r="133" spans="3:13">
      <c r="C133" s="83" t="s">
        <v>1219</v>
      </c>
      <c r="D133" s="80"/>
      <c r="E133" s="80"/>
      <c r="F133" s="80"/>
      <c r="G133" s="162"/>
      <c r="H133" s="303">
        <v>0</v>
      </c>
    </row>
    <row r="134" spans="3:13">
      <c r="C134" s="58" t="s">
        <v>1220</v>
      </c>
      <c r="D134" s="69" t="s">
        <v>1221</v>
      </c>
      <c r="E134" s="70"/>
      <c r="F134" s="70"/>
      <c r="G134" s="71"/>
      <c r="H134" s="304">
        <f>H133+H131+H126</f>
        <v>882149.2</v>
      </c>
      <c r="I134" s="319"/>
    </row>
    <row r="135" spans="3:13">
      <c r="C135" s="58" t="s">
        <v>1222</v>
      </c>
      <c r="D135" s="69" t="s">
        <v>1325</v>
      </c>
      <c r="E135" s="70"/>
      <c r="F135" s="71"/>
      <c r="G135" s="95">
        <f>$M$199</f>
        <v>0.1</v>
      </c>
      <c r="H135" s="64">
        <f>H134*G135</f>
        <v>88214.92</v>
      </c>
      <c r="I135" s="319"/>
    </row>
    <row r="136" spans="3:13">
      <c r="C136" s="58" t="s">
        <v>1223</v>
      </c>
      <c r="D136" s="69" t="s">
        <v>1224</v>
      </c>
      <c r="E136" s="70"/>
      <c r="F136" s="70"/>
      <c r="G136" s="71"/>
      <c r="H136" s="305">
        <f>SUM(H134:H135)</f>
        <v>970364.12</v>
      </c>
      <c r="I136" s="319"/>
    </row>
    <row r="137" spans="3:13">
      <c r="C137" s="225"/>
      <c r="D137" s="226"/>
      <c r="E137" s="226"/>
      <c r="F137" s="226"/>
      <c r="G137" s="226"/>
      <c r="H137" s="226"/>
    </row>
    <row r="138" spans="3:13" ht="18" customHeight="1">
      <c r="C138" s="313" t="s">
        <v>3631</v>
      </c>
      <c r="D138" s="781" t="s">
        <v>3632</v>
      </c>
      <c r="E138" s="781"/>
      <c r="F138" s="781"/>
      <c r="G138" s="781"/>
      <c r="H138" s="781"/>
      <c r="I138" s="56">
        <f>ROUNDDOWN(H155,-2)</f>
        <v>988900</v>
      </c>
    </row>
    <row r="139" spans="3:13" ht="27.6">
      <c r="C139" s="300" t="s">
        <v>1197</v>
      </c>
      <c r="D139" s="300" t="s">
        <v>1198</v>
      </c>
      <c r="E139" s="300" t="s">
        <v>1199</v>
      </c>
      <c r="F139" s="300" t="s">
        <v>1200</v>
      </c>
      <c r="G139" s="300" t="s">
        <v>1201</v>
      </c>
      <c r="H139" s="300" t="s">
        <v>1202</v>
      </c>
    </row>
    <row r="140" spans="3:13">
      <c r="C140" s="72" t="s">
        <v>1203</v>
      </c>
      <c r="D140" s="59" t="s">
        <v>1204</v>
      </c>
      <c r="E140" s="73"/>
      <c r="F140" s="73"/>
      <c r="G140" s="73"/>
      <c r="H140" s="73"/>
      <c r="J140" s="159" t="s">
        <v>1249</v>
      </c>
    </row>
    <row r="141" spans="3:13">
      <c r="C141" s="301">
        <v>1</v>
      </c>
      <c r="D141" s="59" t="s">
        <v>5</v>
      </c>
      <c r="E141" s="302" t="s">
        <v>6</v>
      </c>
      <c r="F141" s="74">
        <v>0.14299999999999999</v>
      </c>
      <c r="G141" s="64">
        <f>VLOOKUP(D141,upahbahan,3,FALSE)</f>
        <v>100000</v>
      </c>
      <c r="H141" s="64">
        <f t="shared" ref="H141:H144" si="14">F141*G141</f>
        <v>14299.999999999998</v>
      </c>
      <c r="J141" s="159" t="s">
        <v>1250</v>
      </c>
      <c r="M141" s="65">
        <v>0.1</v>
      </c>
    </row>
    <row r="142" spans="3:13">
      <c r="C142" s="301">
        <v>2</v>
      </c>
      <c r="D142" s="59" t="s">
        <v>10</v>
      </c>
      <c r="E142" s="302" t="s">
        <v>6</v>
      </c>
      <c r="F142" s="74">
        <v>0.23899999999999999</v>
      </c>
      <c r="G142" s="64">
        <f>VLOOKUP(D142,upahbahan,3,FALSE)</f>
        <v>145000</v>
      </c>
      <c r="H142" s="64">
        <f t="shared" si="14"/>
        <v>34655</v>
      </c>
    </row>
    <row r="143" spans="3:13">
      <c r="C143" s="301">
        <v>3</v>
      </c>
      <c r="D143" s="59" t="s">
        <v>18</v>
      </c>
      <c r="E143" s="302" t="s">
        <v>6</v>
      </c>
      <c r="F143" s="74">
        <v>2.4E-2</v>
      </c>
      <c r="G143" s="64">
        <f>VLOOKUP(D143,upahbahan,3,FALSE)</f>
        <v>175000</v>
      </c>
      <c r="H143" s="64">
        <f t="shared" si="14"/>
        <v>4200</v>
      </c>
    </row>
    <row r="144" spans="3:13">
      <c r="C144" s="301">
        <v>4</v>
      </c>
      <c r="D144" s="59" t="s">
        <v>19</v>
      </c>
      <c r="E144" s="302" t="s">
        <v>6</v>
      </c>
      <c r="F144" s="74">
        <v>8.0000000000000002E-3</v>
      </c>
      <c r="G144" s="64">
        <f>VLOOKUP(D144,upahbahan,3,FALSE)</f>
        <v>200000</v>
      </c>
      <c r="H144" s="64">
        <f t="shared" si="14"/>
        <v>1600</v>
      </c>
    </row>
    <row r="145" spans="3:10">
      <c r="C145" s="83" t="s">
        <v>1210</v>
      </c>
      <c r="D145" s="80"/>
      <c r="E145" s="80"/>
      <c r="F145" s="217"/>
      <c r="G145" s="218"/>
      <c r="H145" s="64">
        <f>SUM(H141:H144)</f>
        <v>54755</v>
      </c>
      <c r="I145" s="219"/>
    </row>
    <row r="146" spans="3:10">
      <c r="C146" s="72" t="s">
        <v>1211</v>
      </c>
      <c r="D146" s="59" t="s">
        <v>1212</v>
      </c>
      <c r="E146" s="73"/>
      <c r="F146" s="73"/>
      <c r="G146" s="73"/>
      <c r="H146" s="73"/>
    </row>
    <row r="147" spans="3:10">
      <c r="C147" s="301">
        <v>1</v>
      </c>
      <c r="D147" s="77" t="s">
        <v>3633</v>
      </c>
      <c r="E147" s="68" t="s">
        <v>114</v>
      </c>
      <c r="F147" s="227">
        <v>1.5</v>
      </c>
      <c r="G147" s="64">
        <f>VLOOKUP(D147,upahbahan,3,FALSE)</f>
        <v>375000</v>
      </c>
      <c r="H147" s="64">
        <f t="shared" ref="H147:H148" si="15">F147*G147</f>
        <v>562500</v>
      </c>
    </row>
    <row r="148" spans="3:10">
      <c r="C148" s="301">
        <v>2</v>
      </c>
      <c r="D148" s="77" t="s">
        <v>3574</v>
      </c>
      <c r="E148" s="68" t="s">
        <v>114</v>
      </c>
      <c r="F148" s="227">
        <v>1.2</v>
      </c>
      <c r="G148" s="64">
        <f>VLOOKUP(D148,upahbahan,3,FALSE)</f>
        <v>416</v>
      </c>
      <c r="H148" s="64">
        <f t="shared" si="15"/>
        <v>499.2</v>
      </c>
    </row>
    <row r="149" spans="3:10" ht="17.399999999999999" customHeight="1">
      <c r="C149" s="301">
        <v>3</v>
      </c>
      <c r="D149" s="59" t="s">
        <v>3609</v>
      </c>
      <c r="E149" s="73" t="s">
        <v>3610</v>
      </c>
      <c r="F149" s="364">
        <v>0.5</v>
      </c>
      <c r="G149" s="64">
        <f>VLOOKUP(D149,upahbahan,3,FALSE)</f>
        <v>9050</v>
      </c>
      <c r="H149" s="64">
        <f>F149*H147</f>
        <v>281250</v>
      </c>
    </row>
    <row r="150" spans="3:10">
      <c r="C150" s="83" t="s">
        <v>1216</v>
      </c>
      <c r="D150" s="80"/>
      <c r="E150" s="80"/>
      <c r="F150" s="80"/>
      <c r="G150" s="162"/>
      <c r="H150" s="64">
        <f>SUM(H147:H149)</f>
        <v>844249.2</v>
      </c>
    </row>
    <row r="151" spans="3:10">
      <c r="C151" s="72" t="s">
        <v>1217</v>
      </c>
      <c r="D151" s="59" t="s">
        <v>1218</v>
      </c>
      <c r="E151" s="73"/>
      <c r="F151" s="73"/>
      <c r="G151" s="73"/>
      <c r="H151" s="73"/>
    </row>
    <row r="152" spans="3:10">
      <c r="C152" s="83" t="s">
        <v>1219</v>
      </c>
      <c r="D152" s="80"/>
      <c r="E152" s="80"/>
      <c r="F152" s="80"/>
      <c r="G152" s="162"/>
      <c r="H152" s="303">
        <v>0</v>
      </c>
    </row>
    <row r="153" spans="3:10">
      <c r="C153" s="58" t="s">
        <v>1220</v>
      </c>
      <c r="D153" s="69" t="s">
        <v>1221</v>
      </c>
      <c r="E153" s="70"/>
      <c r="F153" s="70"/>
      <c r="G153" s="71"/>
      <c r="H153" s="304">
        <f>H152+H150+H145</f>
        <v>899004.2</v>
      </c>
      <c r="I153" s="319"/>
    </row>
    <row r="154" spans="3:10">
      <c r="C154" s="58" t="s">
        <v>1222</v>
      </c>
      <c r="D154" s="69" t="s">
        <v>1325</v>
      </c>
      <c r="E154" s="70"/>
      <c r="F154" s="71"/>
      <c r="G154" s="95">
        <f>$M$199</f>
        <v>0.1</v>
      </c>
      <c r="H154" s="64">
        <f>H153*G154</f>
        <v>89900.42</v>
      </c>
      <c r="I154" s="319"/>
    </row>
    <row r="155" spans="3:10">
      <c r="C155" s="58" t="s">
        <v>1223</v>
      </c>
      <c r="D155" s="69" t="s">
        <v>1224</v>
      </c>
      <c r="E155" s="70"/>
      <c r="F155" s="70"/>
      <c r="G155" s="71"/>
      <c r="H155" s="305">
        <f>SUM(H153:H154)</f>
        <v>988904.62</v>
      </c>
      <c r="I155" s="319"/>
    </row>
    <row r="156" spans="3:10">
      <c r="C156" s="225"/>
      <c r="D156" s="226"/>
      <c r="E156" s="226"/>
      <c r="F156" s="226"/>
      <c r="G156" s="226"/>
      <c r="H156" s="226"/>
    </row>
    <row r="157" spans="3:10">
      <c r="C157" s="225"/>
      <c r="D157" s="226"/>
      <c r="E157" s="226"/>
      <c r="F157" s="226"/>
      <c r="G157" s="226"/>
      <c r="H157" s="226"/>
    </row>
    <row r="158" spans="3:10" ht="18" customHeight="1">
      <c r="C158" s="313" t="s">
        <v>3634</v>
      </c>
      <c r="D158" s="781" t="s">
        <v>3635</v>
      </c>
      <c r="E158" s="781"/>
      <c r="F158" s="781"/>
      <c r="G158" s="781"/>
      <c r="H158" s="781"/>
      <c r="I158" s="56">
        <f>ROUNDDOWN(H175,-2)</f>
        <v>1014200</v>
      </c>
    </row>
    <row r="159" spans="3:10" ht="27.6">
      <c r="C159" s="300" t="s">
        <v>1197</v>
      </c>
      <c r="D159" s="300" t="s">
        <v>1198</v>
      </c>
      <c r="E159" s="300" t="s">
        <v>1199</v>
      </c>
      <c r="F159" s="300" t="s">
        <v>1200</v>
      </c>
      <c r="G159" s="300" t="s">
        <v>1201</v>
      </c>
      <c r="H159" s="300" t="s">
        <v>1202</v>
      </c>
    </row>
    <row r="160" spans="3:10">
      <c r="C160" s="72" t="s">
        <v>1203</v>
      </c>
      <c r="D160" s="59" t="s">
        <v>1204</v>
      </c>
      <c r="E160" s="73"/>
      <c r="F160" s="73"/>
      <c r="G160" s="73"/>
      <c r="H160" s="73"/>
      <c r="J160" s="159" t="s">
        <v>1249</v>
      </c>
    </row>
    <row r="161" spans="3:13">
      <c r="C161" s="301">
        <v>1</v>
      </c>
      <c r="D161" s="59" t="s">
        <v>5</v>
      </c>
      <c r="E161" s="302" t="s">
        <v>6</v>
      </c>
      <c r="F161" s="74">
        <v>0.17399999999999999</v>
      </c>
      <c r="G161" s="64">
        <f>VLOOKUP(D161,upahbahan,3,FALSE)</f>
        <v>100000</v>
      </c>
      <c r="H161" s="64">
        <f t="shared" ref="H161:H164" si="16">F161*G161</f>
        <v>17400</v>
      </c>
      <c r="J161" s="159" t="s">
        <v>1250</v>
      </c>
      <c r="M161" s="65">
        <v>0.1</v>
      </c>
    </row>
    <row r="162" spans="3:13">
      <c r="C162" s="301">
        <v>2</v>
      </c>
      <c r="D162" s="59" t="s">
        <v>10</v>
      </c>
      <c r="E162" s="302" t="s">
        <v>6</v>
      </c>
      <c r="F162" s="74">
        <v>0.28999999999999998</v>
      </c>
      <c r="G162" s="64">
        <f>VLOOKUP(D162,upahbahan,3,FALSE)</f>
        <v>145000</v>
      </c>
      <c r="H162" s="64">
        <f t="shared" si="16"/>
        <v>42050</v>
      </c>
    </row>
    <row r="163" spans="3:13">
      <c r="C163" s="301">
        <v>3</v>
      </c>
      <c r="D163" s="59" t="s">
        <v>18</v>
      </c>
      <c r="E163" s="302" t="s">
        <v>6</v>
      </c>
      <c r="F163" s="74">
        <v>2.9000000000000001E-2</v>
      </c>
      <c r="G163" s="64">
        <f>VLOOKUP(D163,upahbahan,3,FALSE)</f>
        <v>175000</v>
      </c>
      <c r="H163" s="64">
        <f t="shared" si="16"/>
        <v>5075</v>
      </c>
    </row>
    <row r="164" spans="3:13">
      <c r="C164" s="301">
        <v>4</v>
      </c>
      <c r="D164" s="59" t="s">
        <v>19</v>
      </c>
      <c r="E164" s="302" t="s">
        <v>6</v>
      </c>
      <c r="F164" s="74">
        <v>0.01</v>
      </c>
      <c r="G164" s="64">
        <f>VLOOKUP(D164,upahbahan,3,FALSE)</f>
        <v>200000</v>
      </c>
      <c r="H164" s="64">
        <f t="shared" si="16"/>
        <v>2000</v>
      </c>
    </row>
    <row r="165" spans="3:13">
      <c r="C165" s="83" t="s">
        <v>1210</v>
      </c>
      <c r="D165" s="80"/>
      <c r="E165" s="80"/>
      <c r="F165" s="217"/>
      <c r="G165" s="218"/>
      <c r="H165" s="64">
        <f>SUM(H161:H164)</f>
        <v>66525</v>
      </c>
      <c r="I165" s="219"/>
    </row>
    <row r="166" spans="3:13">
      <c r="C166" s="72" t="s">
        <v>1211</v>
      </c>
      <c r="D166" s="59" t="s">
        <v>1212</v>
      </c>
      <c r="E166" s="73"/>
      <c r="F166" s="73"/>
      <c r="G166" s="73"/>
      <c r="H166" s="73"/>
    </row>
    <row r="167" spans="3:13">
      <c r="C167" s="301">
        <v>1</v>
      </c>
      <c r="D167" s="77" t="s">
        <v>3636</v>
      </c>
      <c r="E167" s="68" t="s">
        <v>114</v>
      </c>
      <c r="F167" s="227">
        <v>1.5</v>
      </c>
      <c r="G167" s="64">
        <f>VLOOKUP(D167,upahbahan,3,FALSE)</f>
        <v>380000</v>
      </c>
      <c r="H167" s="64">
        <f t="shared" ref="H167:H168" si="17">F167*G167</f>
        <v>570000</v>
      </c>
    </row>
    <row r="168" spans="3:13">
      <c r="C168" s="301">
        <v>2</v>
      </c>
      <c r="D168" s="77" t="s">
        <v>3574</v>
      </c>
      <c r="E168" s="68" t="s">
        <v>114</v>
      </c>
      <c r="F168" s="227">
        <v>1.2</v>
      </c>
      <c r="G168" s="64">
        <f>VLOOKUP(D168,upahbahan,3,FALSE)</f>
        <v>416</v>
      </c>
      <c r="H168" s="64">
        <f t="shared" si="17"/>
        <v>499.2</v>
      </c>
    </row>
    <row r="169" spans="3:13" ht="17.399999999999999" customHeight="1">
      <c r="C169" s="301">
        <v>3</v>
      </c>
      <c r="D169" s="59" t="s">
        <v>3609</v>
      </c>
      <c r="E169" s="73" t="s">
        <v>3610</v>
      </c>
      <c r="F169" s="364">
        <v>0.5</v>
      </c>
      <c r="G169" s="64">
        <f>VLOOKUP(D169,upahbahan,3,FALSE)</f>
        <v>9050</v>
      </c>
      <c r="H169" s="64">
        <f>F169*H167</f>
        <v>285000</v>
      </c>
    </row>
    <row r="170" spans="3:13">
      <c r="C170" s="83" t="s">
        <v>1216</v>
      </c>
      <c r="D170" s="80"/>
      <c r="E170" s="80"/>
      <c r="F170" s="80"/>
      <c r="G170" s="162"/>
      <c r="H170" s="64">
        <f>SUM(H167:H169)</f>
        <v>855499.2</v>
      </c>
    </row>
    <row r="171" spans="3:13">
      <c r="C171" s="72" t="s">
        <v>1217</v>
      </c>
      <c r="D171" s="59" t="s">
        <v>1218</v>
      </c>
      <c r="E171" s="73"/>
      <c r="F171" s="73"/>
      <c r="G171" s="73"/>
      <c r="H171" s="73"/>
    </row>
    <row r="172" spans="3:13">
      <c r="C172" s="83" t="s">
        <v>1219</v>
      </c>
      <c r="D172" s="80"/>
      <c r="E172" s="80"/>
      <c r="F172" s="80"/>
      <c r="G172" s="162"/>
      <c r="H172" s="303">
        <v>0</v>
      </c>
    </row>
    <row r="173" spans="3:13">
      <c r="C173" s="58" t="s">
        <v>1220</v>
      </c>
      <c r="D173" s="69" t="s">
        <v>1221</v>
      </c>
      <c r="E173" s="70"/>
      <c r="F173" s="70"/>
      <c r="G173" s="71"/>
      <c r="H173" s="304">
        <f>H172+H170+H165</f>
        <v>922024.2</v>
      </c>
      <c r="I173" s="319"/>
    </row>
    <row r="174" spans="3:13">
      <c r="C174" s="58" t="s">
        <v>1222</v>
      </c>
      <c r="D174" s="69" t="s">
        <v>1325</v>
      </c>
      <c r="E174" s="70"/>
      <c r="F174" s="71"/>
      <c r="G174" s="95">
        <f>$M$199</f>
        <v>0.1</v>
      </c>
      <c r="H174" s="64">
        <f>H173*G174</f>
        <v>92202.42</v>
      </c>
      <c r="I174" s="319"/>
    </row>
    <row r="175" spans="3:13">
      <c r="C175" s="58" t="s">
        <v>1223</v>
      </c>
      <c r="D175" s="69" t="s">
        <v>1224</v>
      </c>
      <c r="E175" s="70"/>
      <c r="F175" s="70"/>
      <c r="G175" s="71"/>
      <c r="H175" s="305">
        <f>SUM(H173:H174)</f>
        <v>1014226.62</v>
      </c>
      <c r="I175" s="319"/>
    </row>
    <row r="176" spans="3:13">
      <c r="C176" s="57"/>
      <c r="D176" s="81"/>
      <c r="E176" s="81"/>
      <c r="F176" s="81"/>
      <c r="G176" s="81"/>
      <c r="H176" s="82"/>
    </row>
    <row r="177" spans="3:13" ht="18" customHeight="1">
      <c r="C177" s="313" t="s">
        <v>3637</v>
      </c>
      <c r="D177" s="781" t="s">
        <v>3638</v>
      </c>
      <c r="E177" s="781"/>
      <c r="F177" s="781"/>
      <c r="G177" s="781"/>
      <c r="H177" s="781"/>
      <c r="I177" s="56">
        <f>ROUNDDOWN(H194,-2)</f>
        <v>805600</v>
      </c>
    </row>
    <row r="178" spans="3:13" ht="27.6">
      <c r="C178" s="300" t="s">
        <v>1197</v>
      </c>
      <c r="D178" s="300" t="s">
        <v>1198</v>
      </c>
      <c r="E178" s="300" t="s">
        <v>1199</v>
      </c>
      <c r="F178" s="300" t="s">
        <v>1200</v>
      </c>
      <c r="G178" s="300" t="s">
        <v>1201</v>
      </c>
      <c r="H178" s="300" t="s">
        <v>1202</v>
      </c>
    </row>
    <row r="179" spans="3:13">
      <c r="C179" s="72" t="s">
        <v>1203</v>
      </c>
      <c r="D179" s="59" t="s">
        <v>1204</v>
      </c>
      <c r="E179" s="73"/>
      <c r="F179" s="73"/>
      <c r="G179" s="73"/>
      <c r="H179" s="73"/>
      <c r="J179" s="159" t="s">
        <v>1249</v>
      </c>
    </row>
    <row r="180" spans="3:13">
      <c r="C180" s="301">
        <v>1</v>
      </c>
      <c r="D180" s="59" t="s">
        <v>5</v>
      </c>
      <c r="E180" s="302" t="s">
        <v>6</v>
      </c>
      <c r="F180" s="74">
        <v>0.20699999999999999</v>
      </c>
      <c r="G180" s="64">
        <f>VLOOKUP(D180,upahbahan,3,FALSE)</f>
        <v>100000</v>
      </c>
      <c r="H180" s="64">
        <f t="shared" ref="H180:H183" si="18">F180*G180</f>
        <v>20700</v>
      </c>
      <c r="J180" s="159" t="s">
        <v>1250</v>
      </c>
      <c r="M180" s="65">
        <v>0.1</v>
      </c>
    </row>
    <row r="181" spans="3:13">
      <c r="C181" s="301">
        <v>2</v>
      </c>
      <c r="D181" s="59" t="s">
        <v>10</v>
      </c>
      <c r="E181" s="302" t="s">
        <v>6</v>
      </c>
      <c r="F181" s="74">
        <v>0.34599999999999997</v>
      </c>
      <c r="G181" s="64">
        <f>VLOOKUP(D181,upahbahan,3,FALSE)</f>
        <v>145000</v>
      </c>
      <c r="H181" s="64">
        <f t="shared" si="18"/>
        <v>50169.999999999993</v>
      </c>
    </row>
    <row r="182" spans="3:13">
      <c r="C182" s="301">
        <v>3</v>
      </c>
      <c r="D182" s="59" t="s">
        <v>18</v>
      </c>
      <c r="E182" s="302" t="s">
        <v>6</v>
      </c>
      <c r="F182" s="74">
        <v>3.5000000000000003E-2</v>
      </c>
      <c r="G182" s="64">
        <f>VLOOKUP(D182,upahbahan,3,FALSE)</f>
        <v>175000</v>
      </c>
      <c r="H182" s="64">
        <f t="shared" si="18"/>
        <v>6125.0000000000009</v>
      </c>
    </row>
    <row r="183" spans="3:13">
      <c r="C183" s="301">
        <v>4</v>
      </c>
      <c r="D183" s="59" t="s">
        <v>19</v>
      </c>
      <c r="E183" s="302" t="s">
        <v>6</v>
      </c>
      <c r="F183" s="74">
        <v>1.2E-2</v>
      </c>
      <c r="G183" s="64">
        <f>VLOOKUP(D183,upahbahan,3,FALSE)</f>
        <v>200000</v>
      </c>
      <c r="H183" s="64">
        <f t="shared" si="18"/>
        <v>2400</v>
      </c>
    </row>
    <row r="184" spans="3:13">
      <c r="C184" s="83" t="s">
        <v>1210</v>
      </c>
      <c r="D184" s="80"/>
      <c r="E184" s="80"/>
      <c r="F184" s="217"/>
      <c r="G184" s="218"/>
      <c r="H184" s="64">
        <f>SUM(H180:H183)</f>
        <v>79395</v>
      </c>
      <c r="I184" s="219"/>
    </row>
    <row r="185" spans="3:13">
      <c r="C185" s="72" t="s">
        <v>1211</v>
      </c>
      <c r="D185" s="59" t="s">
        <v>1212</v>
      </c>
      <c r="E185" s="73"/>
      <c r="F185" s="73"/>
      <c r="G185" s="73"/>
      <c r="H185" s="73"/>
    </row>
    <row r="186" spans="3:13">
      <c r="C186" s="301">
        <v>1</v>
      </c>
      <c r="D186" s="77" t="s">
        <v>3639</v>
      </c>
      <c r="E186" s="68" t="s">
        <v>114</v>
      </c>
      <c r="F186" s="227">
        <v>1.5</v>
      </c>
      <c r="G186" s="64">
        <f>VLOOKUP(D186,upahbahan,3,FALSE)</f>
        <v>290000</v>
      </c>
      <c r="H186" s="64">
        <f t="shared" ref="H186:H187" si="19">F186*G186</f>
        <v>435000</v>
      </c>
    </row>
    <row r="187" spans="3:13">
      <c r="C187" s="301">
        <v>2</v>
      </c>
      <c r="D187" s="77" t="s">
        <v>3574</v>
      </c>
      <c r="E187" s="68" t="s">
        <v>114</v>
      </c>
      <c r="F187" s="227">
        <v>1.2</v>
      </c>
      <c r="G187" s="64">
        <f>VLOOKUP(D187,upahbahan,3,FALSE)</f>
        <v>416</v>
      </c>
      <c r="H187" s="64">
        <f t="shared" si="19"/>
        <v>499.2</v>
      </c>
    </row>
    <row r="188" spans="3:13" ht="17.399999999999999" customHeight="1">
      <c r="C188" s="301">
        <v>3</v>
      </c>
      <c r="D188" s="59" t="s">
        <v>3609</v>
      </c>
      <c r="E188" s="73" t="s">
        <v>3610</v>
      </c>
      <c r="F188" s="364">
        <v>0.5</v>
      </c>
      <c r="G188" s="64">
        <f>VLOOKUP(D188,upahbahan,3,FALSE)</f>
        <v>9050</v>
      </c>
      <c r="H188" s="64">
        <f>F188*H186</f>
        <v>217500</v>
      </c>
    </row>
    <row r="189" spans="3:13">
      <c r="C189" s="83" t="s">
        <v>1216</v>
      </c>
      <c r="D189" s="80"/>
      <c r="E189" s="80"/>
      <c r="F189" s="80"/>
      <c r="G189" s="162"/>
      <c r="H189" s="64">
        <f>SUM(H186:H188)</f>
        <v>652999.19999999995</v>
      </c>
    </row>
    <row r="190" spans="3:13">
      <c r="C190" s="72" t="s">
        <v>1217</v>
      </c>
      <c r="D190" s="59" t="s">
        <v>1218</v>
      </c>
      <c r="E190" s="73"/>
      <c r="F190" s="73"/>
      <c r="G190" s="73"/>
      <c r="H190" s="73"/>
    </row>
    <row r="191" spans="3:13">
      <c r="C191" s="83" t="s">
        <v>1219</v>
      </c>
      <c r="D191" s="80"/>
      <c r="E191" s="80"/>
      <c r="F191" s="80"/>
      <c r="G191" s="162"/>
      <c r="H191" s="303">
        <v>0</v>
      </c>
    </row>
    <row r="192" spans="3:13">
      <c r="C192" s="58" t="s">
        <v>1220</v>
      </c>
      <c r="D192" s="69" t="s">
        <v>1221</v>
      </c>
      <c r="E192" s="70"/>
      <c r="F192" s="70"/>
      <c r="G192" s="71"/>
      <c r="H192" s="304">
        <f>H191+H189+H184</f>
        <v>732394.2</v>
      </c>
      <c r="I192" s="319"/>
    </row>
    <row r="193" spans="3:13">
      <c r="C193" s="58" t="s">
        <v>1222</v>
      </c>
      <c r="D193" s="69" t="s">
        <v>1325</v>
      </c>
      <c r="E193" s="70"/>
      <c r="F193" s="71"/>
      <c r="G193" s="95">
        <f>$M$199</f>
        <v>0.1</v>
      </c>
      <c r="H193" s="64">
        <f>H192*G193</f>
        <v>73239.42</v>
      </c>
      <c r="I193" s="319"/>
    </row>
    <row r="194" spans="3:13">
      <c r="C194" s="58" t="s">
        <v>1223</v>
      </c>
      <c r="D194" s="69" t="s">
        <v>1224</v>
      </c>
      <c r="E194" s="70"/>
      <c r="F194" s="70"/>
      <c r="G194" s="71"/>
      <c r="H194" s="305">
        <f>SUM(H192:H193)</f>
        <v>805633.62</v>
      </c>
      <c r="I194" s="319"/>
    </row>
    <row r="195" spans="3:13">
      <c r="C195" s="57"/>
      <c r="D195" s="81"/>
      <c r="E195" s="81"/>
      <c r="F195" s="81"/>
      <c r="G195" s="81"/>
      <c r="H195" s="82"/>
    </row>
    <row r="196" spans="3:13">
      <c r="C196" s="53" t="s">
        <v>3640</v>
      </c>
      <c r="D196" s="313" t="s">
        <v>3641</v>
      </c>
      <c r="E196" s="307"/>
      <c r="F196" s="307"/>
      <c r="G196" s="307"/>
      <c r="H196" s="307"/>
      <c r="I196" s="56">
        <f>ROUNDDOWN(H212,-2)</f>
        <v>26000</v>
      </c>
    </row>
    <row r="197" spans="3:13" ht="27.6">
      <c r="C197" s="300" t="s">
        <v>1197</v>
      </c>
      <c r="D197" s="300" t="s">
        <v>1198</v>
      </c>
      <c r="E197" s="300" t="s">
        <v>1199</v>
      </c>
      <c r="F197" s="300" t="s">
        <v>1200</v>
      </c>
      <c r="G197" s="300" t="s">
        <v>1201</v>
      </c>
      <c r="H197" s="300" t="s">
        <v>1202</v>
      </c>
    </row>
    <row r="198" spans="3:13">
      <c r="C198" s="72" t="s">
        <v>1203</v>
      </c>
      <c r="D198" s="59" t="s">
        <v>1204</v>
      </c>
      <c r="E198" s="73"/>
      <c r="F198" s="73"/>
      <c r="G198" s="73"/>
      <c r="H198" s="73"/>
      <c r="J198" s="159" t="s">
        <v>1249</v>
      </c>
    </row>
    <row r="199" spans="3:13">
      <c r="C199" s="301">
        <v>1</v>
      </c>
      <c r="D199" s="59" t="s">
        <v>5</v>
      </c>
      <c r="E199" s="302" t="s">
        <v>6</v>
      </c>
      <c r="F199" s="74">
        <v>3.3000000000000002E-2</v>
      </c>
      <c r="G199" s="64">
        <f>VLOOKUP(D199,upahbahan,3,FALSE)</f>
        <v>100000</v>
      </c>
      <c r="H199" s="64">
        <f>F199*G199</f>
        <v>3300</v>
      </c>
      <c r="J199" s="159" t="s">
        <v>1250</v>
      </c>
      <c r="M199" s="65">
        <v>0.1</v>
      </c>
    </row>
    <row r="200" spans="3:13">
      <c r="C200" s="301">
        <v>2</v>
      </c>
      <c r="D200" s="59" t="s">
        <v>10</v>
      </c>
      <c r="E200" s="302" t="s">
        <v>6</v>
      </c>
      <c r="F200" s="74">
        <v>5.6000000000000001E-2</v>
      </c>
      <c r="G200" s="64">
        <f>VLOOKUP(D200,upahbahan,3,FALSE)</f>
        <v>145000</v>
      </c>
      <c r="H200" s="64">
        <f>F200*G200</f>
        <v>8120</v>
      </c>
    </row>
    <row r="201" spans="3:13">
      <c r="C201" s="301">
        <v>3</v>
      </c>
      <c r="D201" s="59" t="s">
        <v>18</v>
      </c>
      <c r="E201" s="302" t="s">
        <v>6</v>
      </c>
      <c r="F201" s="74">
        <v>6.0000000000000001E-3</v>
      </c>
      <c r="G201" s="64">
        <f>VLOOKUP(D201,upahbahan,3,FALSE)</f>
        <v>175000</v>
      </c>
      <c r="H201" s="64">
        <f>F201*G201</f>
        <v>1050</v>
      </c>
    </row>
    <row r="202" spans="3:13">
      <c r="C202" s="301">
        <v>4</v>
      </c>
      <c r="D202" s="59" t="s">
        <v>19</v>
      </c>
      <c r="E202" s="302" t="s">
        <v>6</v>
      </c>
      <c r="F202" s="74">
        <v>2E-3</v>
      </c>
      <c r="G202" s="64">
        <f>VLOOKUP(D202,upahbahan,3,FALSE)</f>
        <v>200000</v>
      </c>
      <c r="H202" s="64">
        <f>F202*G202</f>
        <v>400</v>
      </c>
    </row>
    <row r="203" spans="3:13">
      <c r="C203" s="83" t="s">
        <v>1210</v>
      </c>
      <c r="D203" s="80"/>
      <c r="E203" s="80"/>
      <c r="F203" s="217"/>
      <c r="G203" s="218"/>
      <c r="H203" s="64">
        <f>SUM(H199:H202)</f>
        <v>12870</v>
      </c>
      <c r="I203" s="219"/>
    </row>
    <row r="204" spans="3:13">
      <c r="C204" s="72" t="s">
        <v>1211</v>
      </c>
      <c r="D204" s="59" t="s">
        <v>1212</v>
      </c>
      <c r="E204" s="73"/>
      <c r="F204" s="73"/>
      <c r="G204" s="73"/>
      <c r="H204" s="73"/>
    </row>
    <row r="205" spans="3:13">
      <c r="C205" s="301">
        <v>1</v>
      </c>
      <c r="D205" s="77" t="s">
        <v>1639</v>
      </c>
      <c r="E205" s="68" t="s">
        <v>114</v>
      </c>
      <c r="F205" s="227">
        <v>1.5</v>
      </c>
      <c r="G205" s="64">
        <f>VLOOKUP(D205,upahbahan,3,FALSE)</f>
        <v>6875</v>
      </c>
      <c r="H205" s="64">
        <f t="shared" ref="H205" si="20">F205*G205</f>
        <v>10312.5</v>
      </c>
    </row>
    <row r="206" spans="3:13">
      <c r="C206" s="301">
        <v>2</v>
      </c>
      <c r="D206" s="59" t="s">
        <v>3574</v>
      </c>
      <c r="E206" s="170" t="s">
        <v>114</v>
      </c>
      <c r="F206" s="364">
        <v>1.2</v>
      </c>
      <c r="G206" s="64">
        <f>VLOOKUP(D206,upahbahan,3,FALSE)</f>
        <v>416</v>
      </c>
      <c r="H206" s="64">
        <f>F206*G206</f>
        <v>499.2</v>
      </c>
    </row>
    <row r="207" spans="3:13">
      <c r="C207" s="83" t="s">
        <v>1216</v>
      </c>
      <c r="D207" s="80"/>
      <c r="E207" s="80"/>
      <c r="F207" s="80"/>
      <c r="G207" s="162"/>
      <c r="H207" s="64">
        <f>SUM(H205:H206)</f>
        <v>10811.7</v>
      </c>
    </row>
    <row r="208" spans="3:13">
      <c r="C208" s="72" t="s">
        <v>1217</v>
      </c>
      <c r="D208" s="59" t="s">
        <v>1218</v>
      </c>
      <c r="E208" s="73"/>
      <c r="F208" s="73"/>
      <c r="G208" s="73"/>
      <c r="H208" s="73"/>
    </row>
    <row r="209" spans="3:11">
      <c r="C209" s="83" t="s">
        <v>1219</v>
      </c>
      <c r="D209" s="80"/>
      <c r="E209" s="80"/>
      <c r="F209" s="80"/>
      <c r="G209" s="162"/>
      <c r="H209" s="303">
        <v>0</v>
      </c>
    </row>
    <row r="210" spans="3:11">
      <c r="C210" s="58" t="s">
        <v>1220</v>
      </c>
      <c r="D210" s="69" t="s">
        <v>1221</v>
      </c>
      <c r="E210" s="70"/>
      <c r="F210" s="70"/>
      <c r="G210" s="71"/>
      <c r="H210" s="304">
        <f>H209+H207+H203</f>
        <v>23681.7</v>
      </c>
      <c r="I210" s="319"/>
    </row>
    <row r="211" spans="3:11">
      <c r="C211" s="58" t="s">
        <v>1222</v>
      </c>
      <c r="D211" s="69" t="s">
        <v>1325</v>
      </c>
      <c r="E211" s="70"/>
      <c r="F211" s="71"/>
      <c r="G211" s="95">
        <f>$M$199</f>
        <v>0.1</v>
      </c>
      <c r="H211" s="64">
        <f>H210*G211</f>
        <v>2368.17</v>
      </c>
      <c r="I211" s="319"/>
    </row>
    <row r="212" spans="3:11">
      <c r="C212" s="58" t="s">
        <v>1223</v>
      </c>
      <c r="D212" s="69" t="s">
        <v>1224</v>
      </c>
      <c r="E212" s="70"/>
      <c r="F212" s="70"/>
      <c r="G212" s="71"/>
      <c r="H212" s="305">
        <f>SUM(H210:H211)</f>
        <v>26049.870000000003</v>
      </c>
      <c r="I212" s="319"/>
    </row>
    <row r="213" spans="3:11">
      <c r="C213" s="89"/>
      <c r="D213" s="90"/>
      <c r="E213" s="90"/>
      <c r="F213" s="90"/>
      <c r="G213" s="90"/>
      <c r="H213" s="306"/>
    </row>
    <row r="214" spans="3:11">
      <c r="C214" s="53" t="s">
        <v>3642</v>
      </c>
      <c r="D214" s="313" t="s">
        <v>3643</v>
      </c>
      <c r="E214" s="307"/>
      <c r="F214" s="307"/>
      <c r="G214" s="307"/>
      <c r="H214" s="307"/>
      <c r="I214" s="56">
        <f>ROUNDDOWN(H230,-2)</f>
        <v>35200</v>
      </c>
      <c r="K214" s="213"/>
    </row>
    <row r="215" spans="3:11" ht="27.6">
      <c r="C215" s="300" t="s">
        <v>1197</v>
      </c>
      <c r="D215" s="300" t="s">
        <v>1198</v>
      </c>
      <c r="E215" s="300" t="s">
        <v>1199</v>
      </c>
      <c r="F215" s="300" t="s">
        <v>1200</v>
      </c>
      <c r="G215" s="300" t="s">
        <v>1201</v>
      </c>
      <c r="H215" s="300" t="s">
        <v>1202</v>
      </c>
    </row>
    <row r="216" spans="3:11">
      <c r="C216" s="72" t="s">
        <v>1203</v>
      </c>
      <c r="D216" s="59" t="s">
        <v>1204</v>
      </c>
      <c r="E216" s="73"/>
      <c r="F216" s="73"/>
      <c r="G216" s="73"/>
      <c r="H216" s="73"/>
    </row>
    <row r="217" spans="3:11">
      <c r="C217" s="301">
        <v>1</v>
      </c>
      <c r="D217" s="59" t="s">
        <v>5</v>
      </c>
      <c r="E217" s="302" t="s">
        <v>6</v>
      </c>
      <c r="F217" s="74">
        <v>4.8000000000000001E-2</v>
      </c>
      <c r="G217" s="64">
        <f>VLOOKUP(D217,upahbahan,3,FALSE)</f>
        <v>100000</v>
      </c>
      <c r="H217" s="64">
        <f t="shared" ref="H217:H220" si="21">F217*G217</f>
        <v>4800</v>
      </c>
    </row>
    <row r="218" spans="3:11">
      <c r="C218" s="301">
        <v>2</v>
      </c>
      <c r="D218" s="59" t="str">
        <f>D200</f>
        <v>Tukang pipa</v>
      </c>
      <c r="E218" s="302" t="s">
        <v>6</v>
      </c>
      <c r="F218" s="74">
        <v>0.08</v>
      </c>
      <c r="G218" s="64">
        <f>VLOOKUP(D218,upahbahan,3,FALSE)</f>
        <v>145000</v>
      </c>
      <c r="H218" s="64">
        <f t="shared" si="21"/>
        <v>11600</v>
      </c>
    </row>
    <row r="219" spans="3:11">
      <c r="C219" s="301">
        <v>3</v>
      </c>
      <c r="D219" s="59" t="s">
        <v>18</v>
      </c>
      <c r="E219" s="302" t="s">
        <v>6</v>
      </c>
      <c r="F219" s="74">
        <v>8.0000000000000002E-3</v>
      </c>
      <c r="G219" s="64">
        <f>VLOOKUP(D219,upahbahan,3,FALSE)</f>
        <v>175000</v>
      </c>
      <c r="H219" s="64">
        <f t="shared" si="21"/>
        <v>1400</v>
      </c>
    </row>
    <row r="220" spans="3:11">
      <c r="C220" s="301">
        <v>4</v>
      </c>
      <c r="D220" s="59" t="s">
        <v>19</v>
      </c>
      <c r="E220" s="302" t="s">
        <v>6</v>
      </c>
      <c r="F220" s="74">
        <v>3.0000000000000001E-3</v>
      </c>
      <c r="G220" s="64">
        <f>VLOOKUP(D220,upahbahan,3,FALSE)</f>
        <v>200000</v>
      </c>
      <c r="H220" s="64">
        <f t="shared" si="21"/>
        <v>600</v>
      </c>
    </row>
    <row r="221" spans="3:11">
      <c r="C221" s="83" t="s">
        <v>1210</v>
      </c>
      <c r="D221" s="80"/>
      <c r="E221" s="80"/>
      <c r="F221" s="217"/>
      <c r="G221" s="218"/>
      <c r="H221" s="64">
        <f>SUM(H217:H220)</f>
        <v>18400</v>
      </c>
      <c r="I221" s="219"/>
    </row>
    <row r="222" spans="3:11">
      <c r="C222" s="72" t="s">
        <v>1211</v>
      </c>
      <c r="D222" s="59" t="s">
        <v>1212</v>
      </c>
      <c r="E222" s="73"/>
      <c r="F222" s="73"/>
      <c r="G222" s="73"/>
      <c r="H222" s="73"/>
    </row>
    <row r="223" spans="3:11">
      <c r="C223" s="301">
        <v>1</v>
      </c>
      <c r="D223" s="77" t="s">
        <v>1624</v>
      </c>
      <c r="E223" s="68" t="s">
        <v>114</v>
      </c>
      <c r="F223" s="74">
        <v>1.5</v>
      </c>
      <c r="G223" s="64">
        <f>VLOOKUP(D223,upahbahan,3,FALSE)</f>
        <v>8750</v>
      </c>
      <c r="H223" s="64">
        <f t="shared" ref="H223:H224" si="22">F223*G223</f>
        <v>13125</v>
      </c>
    </row>
    <row r="224" spans="3:11">
      <c r="C224" s="301">
        <v>2</v>
      </c>
      <c r="D224" s="59" t="s">
        <v>3574</v>
      </c>
      <c r="E224" s="170" t="s">
        <v>114</v>
      </c>
      <c r="F224" s="364">
        <v>1.2</v>
      </c>
      <c r="G224" s="64">
        <f>VLOOKUP(D224,upahbahan,3,FALSE)</f>
        <v>416</v>
      </c>
      <c r="H224" s="64">
        <f t="shared" si="22"/>
        <v>499.2</v>
      </c>
    </row>
    <row r="225" spans="3:11">
      <c r="C225" s="83" t="s">
        <v>1216</v>
      </c>
      <c r="D225" s="80"/>
      <c r="E225" s="80"/>
      <c r="F225" s="80"/>
      <c r="G225" s="162"/>
      <c r="H225" s="64">
        <f>SUM(H223:H224)</f>
        <v>13624.2</v>
      </c>
    </row>
    <row r="226" spans="3:11">
      <c r="C226" s="72" t="s">
        <v>1217</v>
      </c>
      <c r="D226" s="59" t="s">
        <v>1218</v>
      </c>
      <c r="E226" s="73"/>
      <c r="F226" s="73"/>
      <c r="G226" s="73"/>
      <c r="H226" s="73"/>
    </row>
    <row r="227" spans="3:11">
      <c r="C227" s="83" t="s">
        <v>1219</v>
      </c>
      <c r="D227" s="80"/>
      <c r="E227" s="80"/>
      <c r="F227" s="80"/>
      <c r="G227" s="162"/>
      <c r="H227" s="303">
        <v>0</v>
      </c>
    </row>
    <row r="228" spans="3:11">
      <c r="C228" s="58" t="s">
        <v>1220</v>
      </c>
      <c r="D228" s="69" t="s">
        <v>1221</v>
      </c>
      <c r="E228" s="70"/>
      <c r="F228" s="70"/>
      <c r="G228" s="71"/>
      <c r="H228" s="304">
        <f>H227+H225+H221</f>
        <v>32024.2</v>
      </c>
      <c r="I228" s="319"/>
    </row>
    <row r="229" spans="3:11">
      <c r="C229" s="58" t="s">
        <v>1222</v>
      </c>
      <c r="D229" s="69" t="s">
        <v>1325</v>
      </c>
      <c r="E229" s="70"/>
      <c r="F229" s="71"/>
      <c r="G229" s="95">
        <f>$M$199</f>
        <v>0.1</v>
      </c>
      <c r="H229" s="64">
        <f>H228*G229</f>
        <v>3202.42</v>
      </c>
      <c r="I229" s="319"/>
    </row>
    <row r="230" spans="3:11">
      <c r="C230" s="58" t="s">
        <v>1223</v>
      </c>
      <c r="D230" s="69" t="s">
        <v>1224</v>
      </c>
      <c r="E230" s="70"/>
      <c r="F230" s="70"/>
      <c r="G230" s="71"/>
      <c r="H230" s="305">
        <f>SUM(H228:H229)</f>
        <v>35226.620000000003</v>
      </c>
      <c r="I230" s="319"/>
    </row>
    <row r="231" spans="3:11">
      <c r="C231" s="89"/>
      <c r="D231" s="90"/>
      <c r="E231" s="90"/>
      <c r="F231" s="90"/>
      <c r="G231" s="90"/>
      <c r="H231" s="306"/>
    </row>
    <row r="232" spans="3:11">
      <c r="C232" s="53" t="s">
        <v>3644</v>
      </c>
      <c r="D232" s="313" t="s">
        <v>3645</v>
      </c>
      <c r="E232" s="307"/>
      <c r="F232" s="307"/>
      <c r="G232" s="307"/>
      <c r="H232" s="307"/>
      <c r="I232" s="56">
        <f>ROUNDDOWN(H248,-2)</f>
        <v>46200</v>
      </c>
      <c r="K232" s="213"/>
    </row>
    <row r="233" spans="3:11" ht="27.6">
      <c r="C233" s="300" t="s">
        <v>1197</v>
      </c>
      <c r="D233" s="300" t="s">
        <v>1198</v>
      </c>
      <c r="E233" s="300" t="s">
        <v>1199</v>
      </c>
      <c r="F233" s="300" t="s">
        <v>1200</v>
      </c>
      <c r="G233" s="300" t="s">
        <v>1201</v>
      </c>
      <c r="H233" s="300" t="s">
        <v>1202</v>
      </c>
      <c r="K233" s="213"/>
    </row>
    <row r="234" spans="3:11">
      <c r="C234" s="72" t="s">
        <v>1203</v>
      </c>
      <c r="D234" s="59" t="s">
        <v>1204</v>
      </c>
      <c r="E234" s="73"/>
      <c r="F234" s="73"/>
      <c r="G234" s="73"/>
      <c r="H234" s="73"/>
      <c r="K234" s="213"/>
    </row>
    <row r="235" spans="3:11">
      <c r="C235" s="301">
        <v>1</v>
      </c>
      <c r="D235" s="59" t="s">
        <v>5</v>
      </c>
      <c r="E235" s="329" t="s">
        <v>6</v>
      </c>
      <c r="F235" s="74">
        <v>6.4000000000000001E-2</v>
      </c>
      <c r="G235" s="64">
        <f>VLOOKUP(D235,upahbahan,3,FALSE)</f>
        <v>100000</v>
      </c>
      <c r="H235" s="64">
        <f>F235*G235</f>
        <v>6400</v>
      </c>
      <c r="K235" s="213"/>
    </row>
    <row r="236" spans="3:11">
      <c r="C236" s="301">
        <v>2</v>
      </c>
      <c r="D236" s="59" t="str">
        <f>D218</f>
        <v>Tukang pipa</v>
      </c>
      <c r="E236" s="329" t="s">
        <v>6</v>
      </c>
      <c r="F236" s="74">
        <v>0.107</v>
      </c>
      <c r="G236" s="64">
        <f>VLOOKUP(D236,upahbahan,3,FALSE)</f>
        <v>145000</v>
      </c>
      <c r="H236" s="64">
        <f t="shared" ref="H236:H238" si="23">F236*G236</f>
        <v>15515</v>
      </c>
      <c r="K236" s="213"/>
    </row>
    <row r="237" spans="3:11">
      <c r="C237" s="301">
        <v>3</v>
      </c>
      <c r="D237" s="59" t="s">
        <v>18</v>
      </c>
      <c r="E237" s="329" t="s">
        <v>6</v>
      </c>
      <c r="F237" s="74">
        <v>1.0999999999999999E-2</v>
      </c>
      <c r="G237" s="64">
        <f>VLOOKUP(D237,upahbahan,3,FALSE)</f>
        <v>175000</v>
      </c>
      <c r="H237" s="64">
        <f t="shared" si="23"/>
        <v>1925</v>
      </c>
      <c r="K237" s="213"/>
    </row>
    <row r="238" spans="3:11">
      <c r="C238" s="301">
        <v>4</v>
      </c>
      <c r="D238" s="59" t="s">
        <v>19</v>
      </c>
      <c r="E238" s="329" t="s">
        <v>6</v>
      </c>
      <c r="F238" s="74">
        <v>4.0000000000000001E-3</v>
      </c>
      <c r="G238" s="64">
        <f>VLOOKUP(D238,upahbahan,3,FALSE)</f>
        <v>200000</v>
      </c>
      <c r="H238" s="64">
        <f t="shared" si="23"/>
        <v>800</v>
      </c>
      <c r="K238" s="213"/>
    </row>
    <row r="239" spans="3:11">
      <c r="C239" s="83" t="s">
        <v>1210</v>
      </c>
      <c r="D239" s="80"/>
      <c r="E239" s="80"/>
      <c r="F239" s="217"/>
      <c r="G239" s="218"/>
      <c r="H239" s="64">
        <f>SUM(H235:H238)</f>
        <v>24640</v>
      </c>
      <c r="I239" s="219"/>
      <c r="K239" s="213"/>
    </row>
    <row r="240" spans="3:11">
      <c r="C240" s="72" t="s">
        <v>1211</v>
      </c>
      <c r="D240" s="59" t="s">
        <v>1212</v>
      </c>
      <c r="E240" s="78"/>
      <c r="F240" s="73"/>
      <c r="G240" s="73"/>
      <c r="H240" s="73"/>
      <c r="K240" s="213"/>
    </row>
    <row r="241" spans="3:11">
      <c r="C241" s="301">
        <v>1</v>
      </c>
      <c r="D241" s="77" t="s">
        <v>151</v>
      </c>
      <c r="E241" s="357" t="s">
        <v>114</v>
      </c>
      <c r="F241" s="74">
        <v>1.5</v>
      </c>
      <c r="G241" s="64">
        <f>VLOOKUP(D241,upahbahan,3,FALSE)</f>
        <v>11250</v>
      </c>
      <c r="H241" s="64">
        <f>F241*G241</f>
        <v>16875</v>
      </c>
      <c r="K241" s="213"/>
    </row>
    <row r="242" spans="3:11">
      <c r="C242" s="301">
        <v>2</v>
      </c>
      <c r="D242" s="77" t="s">
        <v>3574</v>
      </c>
      <c r="E242" s="357" t="s">
        <v>114</v>
      </c>
      <c r="F242" s="364">
        <v>1.2</v>
      </c>
      <c r="G242" s="64">
        <f>VLOOKUP(D242,upahbahan,3,FALSE)</f>
        <v>416</v>
      </c>
      <c r="H242" s="64">
        <f>F242*G242</f>
        <v>499.2</v>
      </c>
      <c r="K242" s="213"/>
    </row>
    <row r="243" spans="3:11">
      <c r="C243" s="83" t="s">
        <v>1216</v>
      </c>
      <c r="D243" s="80"/>
      <c r="E243" s="80"/>
      <c r="F243" s="80"/>
      <c r="G243" s="162"/>
      <c r="H243" s="64">
        <f>SUM(H241:H242)</f>
        <v>17374.2</v>
      </c>
      <c r="K243" s="213"/>
    </row>
    <row r="244" spans="3:11">
      <c r="C244" s="72" t="s">
        <v>1217</v>
      </c>
      <c r="D244" s="59" t="s">
        <v>1218</v>
      </c>
      <c r="E244" s="73"/>
      <c r="F244" s="73"/>
      <c r="G244" s="73"/>
      <c r="H244" s="73"/>
      <c r="K244" s="213"/>
    </row>
    <row r="245" spans="3:11">
      <c r="C245" s="83" t="s">
        <v>1219</v>
      </c>
      <c r="D245" s="80"/>
      <c r="E245" s="80"/>
      <c r="F245" s="80"/>
      <c r="G245" s="162"/>
      <c r="H245" s="303">
        <v>0</v>
      </c>
      <c r="K245" s="213"/>
    </row>
    <row r="246" spans="3:11">
      <c r="C246" s="58" t="s">
        <v>1220</v>
      </c>
      <c r="D246" s="69" t="s">
        <v>1221</v>
      </c>
      <c r="E246" s="70"/>
      <c r="F246" s="70"/>
      <c r="G246" s="71"/>
      <c r="H246" s="304">
        <f>H245+H243+H239</f>
        <v>42014.2</v>
      </c>
      <c r="I246" s="319"/>
      <c r="K246" s="213"/>
    </row>
    <row r="247" spans="3:11">
      <c r="C247" s="58" t="s">
        <v>1222</v>
      </c>
      <c r="D247" s="69" t="s">
        <v>1325</v>
      </c>
      <c r="E247" s="70"/>
      <c r="F247" s="71"/>
      <c r="G247" s="95">
        <f>$M$199</f>
        <v>0.1</v>
      </c>
      <c r="H247" s="64">
        <f>H246*G247</f>
        <v>4201.42</v>
      </c>
      <c r="I247" s="319"/>
      <c r="K247" s="213"/>
    </row>
    <row r="248" spans="3:11">
      <c r="C248" s="58" t="s">
        <v>1223</v>
      </c>
      <c r="D248" s="69" t="s">
        <v>1224</v>
      </c>
      <c r="E248" s="70"/>
      <c r="F248" s="70"/>
      <c r="G248" s="71"/>
      <c r="H248" s="305">
        <f>SUM(H246:H247)</f>
        <v>46215.619999999995</v>
      </c>
      <c r="I248" s="319"/>
      <c r="K248" s="213"/>
    </row>
    <row r="249" spans="3:11">
      <c r="K249" s="213"/>
    </row>
    <row r="250" spans="3:11">
      <c r="C250" s="53" t="s">
        <v>3646</v>
      </c>
      <c r="D250" s="313" t="s">
        <v>3647</v>
      </c>
      <c r="E250" s="315"/>
      <c r="F250" s="315"/>
      <c r="G250" s="315"/>
      <c r="H250" s="315"/>
      <c r="I250" s="56">
        <f>ROUNDDOWN(H266,-2)</f>
        <v>65300</v>
      </c>
      <c r="K250" s="213"/>
    </row>
    <row r="251" spans="3:11" ht="27.6">
      <c r="C251" s="300" t="s">
        <v>1197</v>
      </c>
      <c r="D251" s="300" t="s">
        <v>1198</v>
      </c>
      <c r="E251" s="300" t="s">
        <v>1199</v>
      </c>
      <c r="F251" s="300" t="s">
        <v>1200</v>
      </c>
      <c r="G251" s="300" t="s">
        <v>1201</v>
      </c>
      <c r="H251" s="300" t="s">
        <v>1202</v>
      </c>
      <c r="K251" s="213"/>
    </row>
    <row r="252" spans="3:11">
      <c r="C252" s="302" t="s">
        <v>1203</v>
      </c>
      <c r="D252" s="59" t="s">
        <v>1204</v>
      </c>
      <c r="E252" s="73"/>
      <c r="F252" s="73"/>
      <c r="G252" s="73"/>
      <c r="H252" s="73"/>
      <c r="K252" s="213"/>
    </row>
    <row r="253" spans="3:11">
      <c r="C253" s="358">
        <v>1</v>
      </c>
      <c r="D253" s="59" t="s">
        <v>5</v>
      </c>
      <c r="E253" s="72" t="s">
        <v>6</v>
      </c>
      <c r="F253" s="74">
        <v>8.1000000000000003E-2</v>
      </c>
      <c r="G253" s="64">
        <f>VLOOKUP(D253,upahbahan,3,FALSE)</f>
        <v>100000</v>
      </c>
      <c r="H253" s="64">
        <f t="shared" ref="H253:H256" si="24">F253*G253</f>
        <v>8100</v>
      </c>
      <c r="K253" s="213"/>
    </row>
    <row r="254" spans="3:11">
      <c r="C254" s="358">
        <v>2</v>
      </c>
      <c r="D254" s="59" t="str">
        <f>D236</f>
        <v>Tukang pipa</v>
      </c>
      <c r="E254" s="72" t="s">
        <v>6</v>
      </c>
      <c r="F254" s="74">
        <v>0.13500000000000001</v>
      </c>
      <c r="G254" s="64">
        <f>VLOOKUP(D254,upahbahan,3,FALSE)</f>
        <v>145000</v>
      </c>
      <c r="H254" s="64">
        <f t="shared" si="24"/>
        <v>19575</v>
      </c>
      <c r="K254" s="213"/>
    </row>
    <row r="255" spans="3:11">
      <c r="C255" s="358">
        <v>3</v>
      </c>
      <c r="D255" s="59" t="s">
        <v>18</v>
      </c>
      <c r="E255" s="72" t="s">
        <v>6</v>
      </c>
      <c r="F255" s="74">
        <v>1.4E-2</v>
      </c>
      <c r="G255" s="64">
        <f>VLOOKUP(D255,upahbahan,3,FALSE)</f>
        <v>175000</v>
      </c>
      <c r="H255" s="64">
        <f t="shared" si="24"/>
        <v>2450</v>
      </c>
      <c r="K255" s="213"/>
    </row>
    <row r="256" spans="3:11">
      <c r="C256" s="358">
        <v>4</v>
      </c>
      <c r="D256" s="59" t="s">
        <v>19</v>
      </c>
      <c r="E256" s="72" t="s">
        <v>6</v>
      </c>
      <c r="F256" s="74">
        <v>5.0000000000000001E-3</v>
      </c>
      <c r="G256" s="64">
        <f>VLOOKUP(D256,upahbahan,3,FALSE)</f>
        <v>200000</v>
      </c>
      <c r="H256" s="64">
        <f t="shared" si="24"/>
        <v>1000</v>
      </c>
      <c r="K256" s="213"/>
    </row>
    <row r="257" spans="3:11">
      <c r="C257" s="83" t="s">
        <v>1210</v>
      </c>
      <c r="D257" s="80"/>
      <c r="E257" s="80"/>
      <c r="F257" s="217"/>
      <c r="G257" s="218"/>
      <c r="H257" s="64">
        <f>SUM(H253:H256)</f>
        <v>31125</v>
      </c>
      <c r="I257" s="219"/>
      <c r="K257" s="213"/>
    </row>
    <row r="258" spans="3:11">
      <c r="C258" s="72" t="s">
        <v>1211</v>
      </c>
      <c r="D258" s="59" t="s">
        <v>1212</v>
      </c>
      <c r="E258" s="73"/>
      <c r="F258" s="73"/>
      <c r="G258" s="73"/>
      <c r="H258" s="73"/>
      <c r="K258" s="213"/>
    </row>
    <row r="259" spans="3:11">
      <c r="C259" s="301">
        <v>1</v>
      </c>
      <c r="D259" s="59" t="s">
        <v>155</v>
      </c>
      <c r="E259" s="72" t="s">
        <v>114</v>
      </c>
      <c r="F259" s="74">
        <f>F241</f>
        <v>1.5</v>
      </c>
      <c r="G259" s="64">
        <f>VLOOKUP(D259,upahbahan,3,FALSE)</f>
        <v>18500</v>
      </c>
      <c r="H259" s="64">
        <f t="shared" ref="H259:H260" si="25">F259*G259</f>
        <v>27750</v>
      </c>
      <c r="K259" s="213"/>
    </row>
    <row r="260" spans="3:11">
      <c r="C260" s="301">
        <v>2</v>
      </c>
      <c r="D260" s="59" t="s">
        <v>3574</v>
      </c>
      <c r="E260" s="72" t="s">
        <v>114</v>
      </c>
      <c r="F260" s="364">
        <f>F242</f>
        <v>1.2</v>
      </c>
      <c r="G260" s="64">
        <f>VLOOKUP(D260,upahbahan,3,FALSE)</f>
        <v>416</v>
      </c>
      <c r="H260" s="64">
        <f t="shared" si="25"/>
        <v>499.2</v>
      </c>
      <c r="K260" s="213"/>
    </row>
    <row r="261" spans="3:11">
      <c r="C261" s="83" t="s">
        <v>1216</v>
      </c>
      <c r="D261" s="80"/>
      <c r="E261" s="80"/>
      <c r="F261" s="80"/>
      <c r="G261" s="162"/>
      <c r="H261" s="64">
        <f>SUM(H259:H260)</f>
        <v>28249.200000000001</v>
      </c>
      <c r="K261" s="213"/>
    </row>
    <row r="262" spans="3:11">
      <c r="C262" s="72" t="s">
        <v>1217</v>
      </c>
      <c r="D262" s="59" t="s">
        <v>1218</v>
      </c>
      <c r="E262" s="73"/>
      <c r="F262" s="73"/>
      <c r="G262" s="73"/>
      <c r="H262" s="73"/>
      <c r="K262" s="213"/>
    </row>
    <row r="263" spans="3:11">
      <c r="C263" s="83" t="s">
        <v>1219</v>
      </c>
      <c r="D263" s="80"/>
      <c r="E263" s="80"/>
      <c r="F263" s="80"/>
      <c r="G263" s="162"/>
      <c r="H263" s="303">
        <v>0</v>
      </c>
      <c r="K263" s="213"/>
    </row>
    <row r="264" spans="3:11">
      <c r="C264" s="58" t="s">
        <v>1220</v>
      </c>
      <c r="D264" s="69" t="s">
        <v>1221</v>
      </c>
      <c r="E264" s="70"/>
      <c r="F264" s="70"/>
      <c r="G264" s="71"/>
      <c r="H264" s="304">
        <f>H263+H261+H257</f>
        <v>59374.2</v>
      </c>
      <c r="I264" s="319"/>
      <c r="K264" s="213"/>
    </row>
    <row r="265" spans="3:11">
      <c r="C265" s="58" t="s">
        <v>1222</v>
      </c>
      <c r="D265" s="69" t="s">
        <v>1325</v>
      </c>
      <c r="E265" s="70"/>
      <c r="F265" s="71"/>
      <c r="G265" s="95">
        <f>$M$199</f>
        <v>0.1</v>
      </c>
      <c r="H265" s="64">
        <f>H264*G265</f>
        <v>5937.42</v>
      </c>
      <c r="I265" s="319"/>
      <c r="K265" s="213"/>
    </row>
    <row r="266" spans="3:11">
      <c r="C266" s="58" t="s">
        <v>1223</v>
      </c>
      <c r="D266" s="69" t="s">
        <v>1224</v>
      </c>
      <c r="E266" s="70"/>
      <c r="F266" s="70"/>
      <c r="G266" s="71"/>
      <c r="H266" s="305">
        <f>SUM(H264:H265)</f>
        <v>65311.619999999995</v>
      </c>
      <c r="I266" s="319"/>
      <c r="K266" s="213"/>
    </row>
    <row r="267" spans="3:11">
      <c r="C267" s="89"/>
      <c r="D267" s="90"/>
      <c r="E267" s="90"/>
      <c r="F267" s="90"/>
      <c r="G267" s="90"/>
      <c r="H267" s="306"/>
      <c r="K267" s="213"/>
    </row>
    <row r="268" spans="3:11">
      <c r="C268" s="53" t="s">
        <v>3648</v>
      </c>
      <c r="D268" s="313" t="s">
        <v>3649</v>
      </c>
      <c r="E268" s="315"/>
      <c r="F268" s="315"/>
      <c r="G268" s="315"/>
      <c r="H268" s="315"/>
      <c r="I268" s="56">
        <f>ROUNDDOWN(H284,-2)</f>
        <v>73500</v>
      </c>
      <c r="K268" s="213"/>
    </row>
    <row r="269" spans="3:11" ht="27.6">
      <c r="C269" s="300" t="s">
        <v>1197</v>
      </c>
      <c r="D269" s="300" t="s">
        <v>1198</v>
      </c>
      <c r="E269" s="300" t="s">
        <v>1199</v>
      </c>
      <c r="F269" s="300" t="s">
        <v>1200</v>
      </c>
      <c r="G269" s="300" t="s">
        <v>1201</v>
      </c>
      <c r="H269" s="300" t="s">
        <v>1202</v>
      </c>
      <c r="K269" s="213"/>
    </row>
    <row r="270" spans="3:11">
      <c r="C270" s="302" t="s">
        <v>1203</v>
      </c>
      <c r="D270" s="59" t="s">
        <v>1204</v>
      </c>
      <c r="E270" s="73"/>
      <c r="F270" s="73"/>
      <c r="G270" s="73"/>
      <c r="H270" s="73"/>
      <c r="K270" s="213"/>
    </row>
    <row r="271" spans="3:11">
      <c r="C271" s="358">
        <v>1</v>
      </c>
      <c r="D271" s="59" t="s">
        <v>5</v>
      </c>
      <c r="E271" s="72" t="s">
        <v>6</v>
      </c>
      <c r="F271" s="74">
        <v>9.5000000000000001E-2</v>
      </c>
      <c r="G271" s="64">
        <f>VLOOKUP(D271,upahbahan,3,FALSE)</f>
        <v>100000</v>
      </c>
      <c r="H271" s="64">
        <f t="shared" ref="H271:H274" si="26">F271*G271</f>
        <v>9500</v>
      </c>
      <c r="K271" s="213"/>
    </row>
    <row r="272" spans="3:11">
      <c r="C272" s="358">
        <v>2</v>
      </c>
      <c r="D272" s="59" t="str">
        <f>D254</f>
        <v>Tukang pipa</v>
      </c>
      <c r="E272" s="72" t="s">
        <v>6</v>
      </c>
      <c r="F272" s="74">
        <v>0.159</v>
      </c>
      <c r="G272" s="64">
        <f>VLOOKUP(D272,upahbahan,3,FALSE)</f>
        <v>145000</v>
      </c>
      <c r="H272" s="64">
        <f t="shared" si="26"/>
        <v>23055</v>
      </c>
      <c r="K272" s="213"/>
    </row>
    <row r="273" spans="3:11">
      <c r="C273" s="358">
        <v>3</v>
      </c>
      <c r="D273" s="59" t="s">
        <v>18</v>
      </c>
      <c r="E273" s="72" t="s">
        <v>6</v>
      </c>
      <c r="F273" s="74">
        <v>1.6E-2</v>
      </c>
      <c r="G273" s="64">
        <f>VLOOKUP(D273,upahbahan,3,FALSE)</f>
        <v>175000</v>
      </c>
      <c r="H273" s="64">
        <f t="shared" si="26"/>
        <v>2800</v>
      </c>
      <c r="K273" s="213"/>
    </row>
    <row r="274" spans="3:11">
      <c r="C274" s="358">
        <v>4</v>
      </c>
      <c r="D274" s="59" t="s">
        <v>19</v>
      </c>
      <c r="E274" s="72" t="s">
        <v>6</v>
      </c>
      <c r="F274" s="74">
        <v>5.0000000000000001E-3</v>
      </c>
      <c r="G274" s="64">
        <f>VLOOKUP(D274,upahbahan,3,FALSE)</f>
        <v>200000</v>
      </c>
      <c r="H274" s="64">
        <f t="shared" si="26"/>
        <v>1000</v>
      </c>
      <c r="K274" s="213"/>
    </row>
    <row r="275" spans="3:11">
      <c r="C275" s="83" t="s">
        <v>1210</v>
      </c>
      <c r="D275" s="80"/>
      <c r="E275" s="80"/>
      <c r="F275" s="217"/>
      <c r="G275" s="218"/>
      <c r="H275" s="64">
        <f>SUM(H271:H274)</f>
        <v>36355</v>
      </c>
      <c r="I275" s="219"/>
      <c r="K275" s="213"/>
    </row>
    <row r="276" spans="3:11">
      <c r="C276" s="72" t="s">
        <v>1211</v>
      </c>
      <c r="D276" s="59" t="s">
        <v>1212</v>
      </c>
      <c r="E276" s="73"/>
      <c r="F276" s="73"/>
      <c r="G276" s="73"/>
      <c r="H276" s="73"/>
      <c r="K276" s="213"/>
    </row>
    <row r="277" spans="3:11">
      <c r="C277" s="301">
        <v>1</v>
      </c>
      <c r="D277" s="59" t="s">
        <v>154</v>
      </c>
      <c r="E277" s="72" t="s">
        <v>114</v>
      </c>
      <c r="F277" s="74">
        <f>F259</f>
        <v>1.5</v>
      </c>
      <c r="G277" s="64">
        <f>VLOOKUP(D277,upahbahan,3,FALSE)</f>
        <v>20000</v>
      </c>
      <c r="H277" s="64">
        <f t="shared" ref="H277:H278" si="27">F277*G277</f>
        <v>30000</v>
      </c>
      <c r="K277" s="213"/>
    </row>
    <row r="278" spans="3:11">
      <c r="C278" s="301">
        <v>2</v>
      </c>
      <c r="D278" s="59" t="s">
        <v>3574</v>
      </c>
      <c r="E278" s="72" t="s">
        <v>114</v>
      </c>
      <c r="F278" s="364">
        <f>F260</f>
        <v>1.2</v>
      </c>
      <c r="G278" s="64">
        <f>VLOOKUP(D278,upahbahan,3,FALSE)</f>
        <v>416</v>
      </c>
      <c r="H278" s="64">
        <f t="shared" si="27"/>
        <v>499.2</v>
      </c>
      <c r="K278" s="213"/>
    </row>
    <row r="279" spans="3:11">
      <c r="C279" s="83" t="s">
        <v>1216</v>
      </c>
      <c r="D279" s="80"/>
      <c r="E279" s="80"/>
      <c r="F279" s="80"/>
      <c r="G279" s="162"/>
      <c r="H279" s="64">
        <f>SUM(H277:H278)</f>
        <v>30499.200000000001</v>
      </c>
      <c r="K279" s="213"/>
    </row>
    <row r="280" spans="3:11">
      <c r="C280" s="72" t="s">
        <v>1217</v>
      </c>
      <c r="D280" s="59" t="s">
        <v>1218</v>
      </c>
      <c r="E280" s="73"/>
      <c r="F280" s="73"/>
      <c r="G280" s="73"/>
      <c r="H280" s="73"/>
      <c r="K280" s="213"/>
    </row>
    <row r="281" spans="3:11">
      <c r="C281" s="83" t="s">
        <v>1219</v>
      </c>
      <c r="D281" s="80"/>
      <c r="E281" s="80"/>
      <c r="F281" s="80"/>
      <c r="G281" s="162"/>
      <c r="H281" s="303">
        <v>0</v>
      </c>
      <c r="K281" s="213"/>
    </row>
    <row r="282" spans="3:11">
      <c r="C282" s="58" t="s">
        <v>1220</v>
      </c>
      <c r="D282" s="69" t="s">
        <v>1221</v>
      </c>
      <c r="E282" s="70"/>
      <c r="F282" s="70"/>
      <c r="G282" s="71"/>
      <c r="H282" s="304">
        <f>H281+H279+H275</f>
        <v>66854.2</v>
      </c>
      <c r="I282" s="319"/>
      <c r="K282" s="213"/>
    </row>
    <row r="283" spans="3:11">
      <c r="C283" s="58" t="s">
        <v>1222</v>
      </c>
      <c r="D283" s="69" t="s">
        <v>1325</v>
      </c>
      <c r="E283" s="70"/>
      <c r="F283" s="71"/>
      <c r="G283" s="95">
        <f>$M$199</f>
        <v>0.1</v>
      </c>
      <c r="H283" s="64">
        <f>H282*G283</f>
        <v>6685.42</v>
      </c>
      <c r="I283" s="319"/>
      <c r="K283" s="213"/>
    </row>
    <row r="284" spans="3:11">
      <c r="C284" s="58" t="s">
        <v>1223</v>
      </c>
      <c r="D284" s="69" t="s">
        <v>1224</v>
      </c>
      <c r="E284" s="70"/>
      <c r="F284" s="70"/>
      <c r="G284" s="71"/>
      <c r="H284" s="305">
        <f>SUM(H282:H283)</f>
        <v>73539.62</v>
      </c>
      <c r="I284" s="319"/>
      <c r="K284" s="213"/>
    </row>
    <row r="285" spans="3:11">
      <c r="C285" s="57"/>
      <c r="D285" s="81"/>
      <c r="E285" s="81"/>
      <c r="F285" s="81"/>
      <c r="G285" s="81"/>
      <c r="H285" s="82"/>
      <c r="K285" s="213"/>
    </row>
    <row r="286" spans="3:11">
      <c r="C286" s="54" t="s">
        <v>3650</v>
      </c>
      <c r="D286" s="313" t="s">
        <v>3651</v>
      </c>
      <c r="E286" s="315"/>
      <c r="F286" s="315"/>
      <c r="G286" s="315"/>
      <c r="H286" s="315"/>
      <c r="I286" s="56">
        <f>ROUNDDOWN(H302,-2)</f>
        <v>97500</v>
      </c>
      <c r="K286" s="213"/>
    </row>
    <row r="287" spans="3:11" ht="27.6">
      <c r="C287" s="300" t="s">
        <v>1197</v>
      </c>
      <c r="D287" s="300" t="s">
        <v>1198</v>
      </c>
      <c r="E287" s="300" t="s">
        <v>1199</v>
      </c>
      <c r="F287" s="300" t="s">
        <v>1200</v>
      </c>
      <c r="G287" s="300" t="s">
        <v>1201</v>
      </c>
      <c r="H287" s="300" t="s">
        <v>1202</v>
      </c>
      <c r="K287" s="213"/>
    </row>
    <row r="288" spans="3:11">
      <c r="C288" s="302" t="s">
        <v>1203</v>
      </c>
      <c r="D288" s="59" t="s">
        <v>1204</v>
      </c>
      <c r="E288" s="170"/>
      <c r="F288" s="73"/>
      <c r="G288" s="73"/>
      <c r="H288" s="73"/>
      <c r="K288" s="213"/>
    </row>
    <row r="289" spans="3:11">
      <c r="C289" s="358">
        <v>1</v>
      </c>
      <c r="D289" s="59" t="s">
        <v>5</v>
      </c>
      <c r="E289" s="72" t="s">
        <v>6</v>
      </c>
      <c r="F289" s="74">
        <v>0.129</v>
      </c>
      <c r="G289" s="64">
        <f>VLOOKUP(D289,upahbahan,3,FALSE)</f>
        <v>100000</v>
      </c>
      <c r="H289" s="64">
        <f t="shared" ref="H289:H292" si="28">F289*G289</f>
        <v>12900</v>
      </c>
      <c r="K289" s="213"/>
    </row>
    <row r="290" spans="3:11">
      <c r="C290" s="358">
        <v>2</v>
      </c>
      <c r="D290" s="59" t="str">
        <f>D272</f>
        <v>Tukang pipa</v>
      </c>
      <c r="E290" s="72" t="s">
        <v>6</v>
      </c>
      <c r="F290" s="74">
        <v>0.215</v>
      </c>
      <c r="G290" s="64">
        <f>VLOOKUP(D290,upahbahan,3,FALSE)</f>
        <v>145000</v>
      </c>
      <c r="H290" s="64">
        <f t="shared" si="28"/>
        <v>31175</v>
      </c>
      <c r="K290" s="213"/>
    </row>
    <row r="291" spans="3:11">
      <c r="C291" s="358">
        <v>3</v>
      </c>
      <c r="D291" s="59" t="s">
        <v>18</v>
      </c>
      <c r="E291" s="72" t="s">
        <v>6</v>
      </c>
      <c r="F291" s="74">
        <v>2.1000000000000001E-2</v>
      </c>
      <c r="G291" s="64">
        <f>VLOOKUP(D291,upahbahan,3,FALSE)</f>
        <v>175000</v>
      </c>
      <c r="H291" s="64">
        <f t="shared" si="28"/>
        <v>3675.0000000000005</v>
      </c>
      <c r="K291" s="213"/>
    </row>
    <row r="292" spans="3:11">
      <c r="C292" s="358">
        <v>4</v>
      </c>
      <c r="D292" s="59" t="s">
        <v>19</v>
      </c>
      <c r="E292" s="72" t="s">
        <v>6</v>
      </c>
      <c r="F292" s="74">
        <v>7.0000000000000001E-3</v>
      </c>
      <c r="G292" s="64">
        <f>VLOOKUP(D292,upahbahan,3,FALSE)</f>
        <v>200000</v>
      </c>
      <c r="H292" s="64">
        <f t="shared" si="28"/>
        <v>1400</v>
      </c>
      <c r="K292" s="213"/>
    </row>
    <row r="293" spans="3:11">
      <c r="C293" s="83" t="s">
        <v>1210</v>
      </c>
      <c r="D293" s="80"/>
      <c r="E293" s="80"/>
      <c r="F293" s="217"/>
      <c r="G293" s="218"/>
      <c r="H293" s="64">
        <f>SUM(H289:H292)</f>
        <v>49150</v>
      </c>
      <c r="I293" s="219"/>
      <c r="K293" s="213"/>
    </row>
    <row r="294" spans="3:11">
      <c r="C294" s="72" t="s">
        <v>1211</v>
      </c>
      <c r="D294" s="59" t="s">
        <v>1212</v>
      </c>
      <c r="E294" s="73"/>
      <c r="F294" s="73"/>
      <c r="G294" s="73"/>
      <c r="H294" s="73"/>
      <c r="K294" s="213"/>
    </row>
    <row r="295" spans="3:11">
      <c r="C295" s="301">
        <v>1</v>
      </c>
      <c r="D295" s="59" t="s">
        <v>159</v>
      </c>
      <c r="E295" s="72" t="s">
        <v>114</v>
      </c>
      <c r="F295" s="74">
        <f>F277</f>
        <v>1.5</v>
      </c>
      <c r="G295" s="64">
        <f>VLOOKUP(D295,upahbahan,3,FALSE)</f>
        <v>26000</v>
      </c>
      <c r="H295" s="64">
        <f t="shared" ref="H295:H296" si="29">F295*G295</f>
        <v>39000</v>
      </c>
      <c r="K295" s="213"/>
    </row>
    <row r="296" spans="3:11">
      <c r="C296" s="301">
        <v>2</v>
      </c>
      <c r="D296" s="59" t="s">
        <v>3574</v>
      </c>
      <c r="E296" s="72" t="s">
        <v>114</v>
      </c>
      <c r="F296" s="364">
        <f>F278</f>
        <v>1.2</v>
      </c>
      <c r="G296" s="64">
        <f>VLOOKUP(D296,upahbahan,3,FALSE)</f>
        <v>416</v>
      </c>
      <c r="H296" s="64">
        <f t="shared" si="29"/>
        <v>499.2</v>
      </c>
      <c r="K296" s="213"/>
    </row>
    <row r="297" spans="3:11">
      <c r="C297" s="83" t="s">
        <v>1216</v>
      </c>
      <c r="D297" s="80"/>
      <c r="E297" s="80"/>
      <c r="F297" s="80"/>
      <c r="G297" s="162"/>
      <c r="H297" s="64">
        <f>SUM(H295:H296)</f>
        <v>39499.199999999997</v>
      </c>
      <c r="K297" s="213"/>
    </row>
    <row r="298" spans="3:11">
      <c r="C298" s="72" t="s">
        <v>1217</v>
      </c>
      <c r="D298" s="59" t="s">
        <v>1218</v>
      </c>
      <c r="E298" s="73"/>
      <c r="F298" s="73"/>
      <c r="G298" s="73"/>
      <c r="H298" s="73"/>
      <c r="K298" s="213"/>
    </row>
    <row r="299" spans="3:11">
      <c r="C299" s="83" t="s">
        <v>1219</v>
      </c>
      <c r="D299" s="80"/>
      <c r="E299" s="80"/>
      <c r="F299" s="80"/>
      <c r="G299" s="162"/>
      <c r="H299" s="303">
        <v>0</v>
      </c>
      <c r="K299" s="213"/>
    </row>
    <row r="300" spans="3:11">
      <c r="C300" s="58" t="s">
        <v>1220</v>
      </c>
      <c r="D300" s="69" t="s">
        <v>1221</v>
      </c>
      <c r="E300" s="70"/>
      <c r="F300" s="70"/>
      <c r="G300" s="71"/>
      <c r="H300" s="304">
        <f>H299+H297+H293</f>
        <v>88649.2</v>
      </c>
      <c r="I300" s="319"/>
      <c r="K300" s="213"/>
    </row>
    <row r="301" spans="3:11">
      <c r="C301" s="58" t="s">
        <v>1222</v>
      </c>
      <c r="D301" s="69" t="s">
        <v>1325</v>
      </c>
      <c r="E301" s="70"/>
      <c r="F301" s="71"/>
      <c r="G301" s="95">
        <f>$M$199</f>
        <v>0.1</v>
      </c>
      <c r="H301" s="64">
        <f>H300*G301</f>
        <v>8864.92</v>
      </c>
      <c r="I301" s="319"/>
      <c r="K301" s="213"/>
    </row>
    <row r="302" spans="3:11">
      <c r="C302" s="58" t="s">
        <v>1223</v>
      </c>
      <c r="D302" s="69" t="s">
        <v>1224</v>
      </c>
      <c r="E302" s="70"/>
      <c r="F302" s="70"/>
      <c r="G302" s="71"/>
      <c r="H302" s="305">
        <f>SUM(H300:H301)</f>
        <v>97514.12</v>
      </c>
      <c r="I302" s="319"/>
      <c r="K302" s="213"/>
    </row>
    <row r="303" spans="3:11">
      <c r="C303" s="57"/>
      <c r="D303" s="81"/>
      <c r="E303" s="81"/>
      <c r="F303" s="81"/>
      <c r="G303" s="81"/>
      <c r="H303" s="82"/>
      <c r="K303" s="213"/>
    </row>
    <row r="304" spans="3:11">
      <c r="C304" s="54" t="s">
        <v>3652</v>
      </c>
      <c r="D304" s="313" t="s">
        <v>3653</v>
      </c>
      <c r="E304" s="315"/>
      <c r="F304" s="315"/>
      <c r="G304" s="315"/>
      <c r="H304" s="315"/>
      <c r="I304" s="56">
        <f>ROUNDDOWN(H320,-2)</f>
        <v>123200</v>
      </c>
      <c r="K304" s="213"/>
    </row>
    <row r="305" spans="3:11" ht="27.6">
      <c r="C305" s="300" t="s">
        <v>1197</v>
      </c>
      <c r="D305" s="300" t="s">
        <v>1198</v>
      </c>
      <c r="E305" s="300" t="s">
        <v>1199</v>
      </c>
      <c r="F305" s="300" t="s">
        <v>1200</v>
      </c>
      <c r="G305" s="300" t="s">
        <v>1201</v>
      </c>
      <c r="H305" s="300" t="s">
        <v>1202</v>
      </c>
      <c r="K305" s="213"/>
    </row>
    <row r="306" spans="3:11">
      <c r="C306" s="302" t="s">
        <v>1203</v>
      </c>
      <c r="D306" s="59" t="s">
        <v>1204</v>
      </c>
      <c r="E306" s="170"/>
      <c r="F306" s="73"/>
      <c r="G306" s="73"/>
      <c r="H306" s="73"/>
      <c r="K306" s="213"/>
    </row>
    <row r="307" spans="3:11">
      <c r="C307" s="358">
        <v>1</v>
      </c>
      <c r="D307" s="59" t="s">
        <v>5</v>
      </c>
      <c r="E307" s="72" t="s">
        <v>6</v>
      </c>
      <c r="F307" s="74">
        <v>0.16</v>
      </c>
      <c r="G307" s="64">
        <f>VLOOKUP(D307,upahbahan,3,FALSE)</f>
        <v>100000</v>
      </c>
      <c r="H307" s="64">
        <f t="shared" ref="H307:H310" si="30">F307*G307</f>
        <v>16000</v>
      </c>
      <c r="K307" s="213"/>
    </row>
    <row r="308" spans="3:11">
      <c r="C308" s="358">
        <v>2</v>
      </c>
      <c r="D308" s="59" t="str">
        <f>D290</f>
        <v>Tukang pipa</v>
      </c>
      <c r="E308" s="72" t="s">
        <v>6</v>
      </c>
      <c r="F308" s="74">
        <v>0.26600000000000001</v>
      </c>
      <c r="G308" s="64">
        <f>VLOOKUP(D308,upahbahan,3,FALSE)</f>
        <v>145000</v>
      </c>
      <c r="H308" s="64">
        <f t="shared" si="30"/>
        <v>38570</v>
      </c>
      <c r="K308" s="213"/>
    </row>
    <row r="309" spans="3:11">
      <c r="C309" s="358">
        <v>3</v>
      </c>
      <c r="D309" s="59" t="s">
        <v>18</v>
      </c>
      <c r="E309" s="72" t="s">
        <v>6</v>
      </c>
      <c r="F309" s="74">
        <v>2.7E-2</v>
      </c>
      <c r="G309" s="64">
        <f>VLOOKUP(D309,upahbahan,3,FALSE)</f>
        <v>175000</v>
      </c>
      <c r="H309" s="64">
        <f t="shared" si="30"/>
        <v>4725</v>
      </c>
      <c r="K309" s="213"/>
    </row>
    <row r="310" spans="3:11">
      <c r="C310" s="358">
        <v>4</v>
      </c>
      <c r="D310" s="59" t="s">
        <v>19</v>
      </c>
      <c r="E310" s="72" t="s">
        <v>6</v>
      </c>
      <c r="F310" s="74">
        <v>8.9999999999999993E-3</v>
      </c>
      <c r="G310" s="64">
        <f>VLOOKUP(D310,upahbahan,3,FALSE)</f>
        <v>200000</v>
      </c>
      <c r="H310" s="64">
        <f t="shared" si="30"/>
        <v>1799.9999999999998</v>
      </c>
      <c r="K310" s="213"/>
    </row>
    <row r="311" spans="3:11">
      <c r="C311" s="83" t="s">
        <v>1210</v>
      </c>
      <c r="D311" s="80"/>
      <c r="E311" s="80"/>
      <c r="F311" s="217"/>
      <c r="G311" s="218"/>
      <c r="H311" s="64">
        <f>SUM(H307:H310)</f>
        <v>61095</v>
      </c>
      <c r="I311" s="219"/>
      <c r="K311" s="213"/>
    </row>
    <row r="312" spans="3:11">
      <c r="C312" s="72" t="s">
        <v>1211</v>
      </c>
      <c r="D312" s="59" t="s">
        <v>1212</v>
      </c>
      <c r="E312" s="73"/>
      <c r="F312" s="73"/>
      <c r="G312" s="73"/>
      <c r="H312" s="73"/>
      <c r="K312" s="213"/>
    </row>
    <row r="313" spans="3:11">
      <c r="C313" s="301">
        <v>1</v>
      </c>
      <c r="D313" s="59" t="s">
        <v>160</v>
      </c>
      <c r="E313" s="72" t="s">
        <v>114</v>
      </c>
      <c r="F313" s="74">
        <f>F295</f>
        <v>1.5</v>
      </c>
      <c r="G313" s="64">
        <f>VLOOKUP(D313,upahbahan,3,FALSE)</f>
        <v>33625</v>
      </c>
      <c r="H313" s="64">
        <f t="shared" ref="H313:H314" si="31">F313*G313</f>
        <v>50437.5</v>
      </c>
      <c r="K313" s="213"/>
    </row>
    <row r="314" spans="3:11">
      <c r="C314" s="301">
        <v>2</v>
      </c>
      <c r="D314" s="59" t="s">
        <v>3574</v>
      </c>
      <c r="E314" s="72" t="s">
        <v>114</v>
      </c>
      <c r="F314" s="364">
        <f>F296</f>
        <v>1.2</v>
      </c>
      <c r="G314" s="64">
        <f>VLOOKUP(D314,upahbahan,3,FALSE)</f>
        <v>416</v>
      </c>
      <c r="H314" s="64">
        <f t="shared" si="31"/>
        <v>499.2</v>
      </c>
      <c r="K314" s="213"/>
    </row>
    <row r="315" spans="3:11">
      <c r="C315" s="83" t="s">
        <v>1216</v>
      </c>
      <c r="D315" s="80"/>
      <c r="E315" s="80"/>
      <c r="F315" s="80"/>
      <c r="G315" s="162"/>
      <c r="H315" s="64">
        <f>SUM(H313:H314)</f>
        <v>50936.7</v>
      </c>
      <c r="K315" s="213"/>
    </row>
    <row r="316" spans="3:11">
      <c r="C316" s="72" t="s">
        <v>1217</v>
      </c>
      <c r="D316" s="59" t="s">
        <v>1218</v>
      </c>
      <c r="E316" s="73"/>
      <c r="F316" s="73"/>
      <c r="G316" s="73"/>
      <c r="H316" s="73"/>
      <c r="K316" s="213"/>
    </row>
    <row r="317" spans="3:11">
      <c r="C317" s="83" t="s">
        <v>1219</v>
      </c>
      <c r="D317" s="80"/>
      <c r="E317" s="80"/>
      <c r="F317" s="80"/>
      <c r="G317" s="162"/>
      <c r="H317" s="303">
        <v>0</v>
      </c>
      <c r="K317" s="213"/>
    </row>
    <row r="318" spans="3:11">
      <c r="C318" s="58" t="s">
        <v>1220</v>
      </c>
      <c r="D318" s="69" t="s">
        <v>1221</v>
      </c>
      <c r="E318" s="70"/>
      <c r="F318" s="70"/>
      <c r="G318" s="71"/>
      <c r="H318" s="304">
        <f>H317+H315+H311</f>
        <v>112031.7</v>
      </c>
      <c r="I318" s="319"/>
      <c r="K318" s="213"/>
    </row>
    <row r="319" spans="3:11">
      <c r="C319" s="58" t="s">
        <v>1222</v>
      </c>
      <c r="D319" s="69" t="s">
        <v>1325</v>
      </c>
      <c r="E319" s="70"/>
      <c r="F319" s="71"/>
      <c r="G319" s="95">
        <f>$M$199</f>
        <v>0.1</v>
      </c>
      <c r="H319" s="64">
        <f>H318*G319</f>
        <v>11203.17</v>
      </c>
      <c r="I319" s="319"/>
      <c r="K319" s="213"/>
    </row>
    <row r="320" spans="3:11">
      <c r="C320" s="58" t="s">
        <v>1223</v>
      </c>
      <c r="D320" s="69" t="s">
        <v>1224</v>
      </c>
      <c r="E320" s="70"/>
      <c r="F320" s="70"/>
      <c r="G320" s="71"/>
      <c r="H320" s="305">
        <f>SUM(H318:H319)</f>
        <v>123234.87</v>
      </c>
      <c r="I320" s="319"/>
      <c r="K320" s="213"/>
    </row>
    <row r="321" spans="3:11">
      <c r="C321" s="57"/>
      <c r="D321" s="81"/>
      <c r="E321" s="81"/>
      <c r="F321" s="81"/>
      <c r="G321" s="81"/>
      <c r="H321" s="82"/>
      <c r="K321" s="213"/>
    </row>
    <row r="322" spans="3:11">
      <c r="C322" s="54" t="s">
        <v>3654</v>
      </c>
      <c r="D322" s="313" t="s">
        <v>3655</v>
      </c>
      <c r="E322" s="315"/>
      <c r="F322" s="315"/>
      <c r="G322" s="315"/>
      <c r="H322" s="315"/>
      <c r="I322" s="56">
        <f>ROUNDDOWN(H338,-2)</f>
        <v>165000</v>
      </c>
      <c r="K322" s="213"/>
    </row>
    <row r="323" spans="3:11" ht="27.6">
      <c r="C323" s="300" t="s">
        <v>1197</v>
      </c>
      <c r="D323" s="300" t="s">
        <v>1198</v>
      </c>
      <c r="E323" s="300" t="s">
        <v>1199</v>
      </c>
      <c r="F323" s="300" t="s">
        <v>1200</v>
      </c>
      <c r="G323" s="300" t="s">
        <v>1201</v>
      </c>
      <c r="H323" s="300" t="s">
        <v>1202</v>
      </c>
      <c r="K323" s="213"/>
    </row>
    <row r="324" spans="3:11">
      <c r="C324" s="302" t="s">
        <v>1203</v>
      </c>
      <c r="D324" s="59" t="s">
        <v>1204</v>
      </c>
      <c r="E324" s="170"/>
      <c r="F324" s="73"/>
      <c r="G324" s="73"/>
      <c r="H324" s="73"/>
      <c r="K324" s="213"/>
    </row>
    <row r="325" spans="3:11">
      <c r="C325" s="358">
        <v>1</v>
      </c>
      <c r="D325" s="59" t="s">
        <v>5</v>
      </c>
      <c r="E325" s="72" t="s">
        <v>6</v>
      </c>
      <c r="F325" s="181">
        <v>0.19</v>
      </c>
      <c r="G325" s="64">
        <f>VLOOKUP(D325,upahbahan,3,FALSE)</f>
        <v>100000</v>
      </c>
      <c r="H325" s="64">
        <f t="shared" ref="H325:H328" si="32">F325*G325</f>
        <v>19000</v>
      </c>
      <c r="K325" s="213"/>
    </row>
    <row r="326" spans="3:11">
      <c r="C326" s="358">
        <v>2</v>
      </c>
      <c r="D326" s="59" t="str">
        <f>D308</f>
        <v>Tukang pipa</v>
      </c>
      <c r="E326" s="72" t="s">
        <v>6</v>
      </c>
      <c r="F326" s="181">
        <v>0.318</v>
      </c>
      <c r="G326" s="64">
        <f>VLOOKUP(D326,upahbahan,3,FALSE)</f>
        <v>145000</v>
      </c>
      <c r="H326" s="64">
        <f t="shared" si="32"/>
        <v>46110</v>
      </c>
      <c r="K326" s="213"/>
    </row>
    <row r="327" spans="3:11">
      <c r="C327" s="358">
        <v>3</v>
      </c>
      <c r="D327" s="59" t="s">
        <v>18</v>
      </c>
      <c r="E327" s="72" t="s">
        <v>6</v>
      </c>
      <c r="F327" s="181">
        <v>3.2000000000000001E-2</v>
      </c>
      <c r="G327" s="64">
        <f>VLOOKUP(D327,upahbahan,3,FALSE)</f>
        <v>175000</v>
      </c>
      <c r="H327" s="64">
        <f t="shared" si="32"/>
        <v>5600</v>
      </c>
      <c r="K327" s="213"/>
    </row>
    <row r="328" spans="3:11">
      <c r="C328" s="358">
        <v>4</v>
      </c>
      <c r="D328" s="59" t="s">
        <v>19</v>
      </c>
      <c r="E328" s="72" t="s">
        <v>6</v>
      </c>
      <c r="F328" s="181">
        <v>1.0999999999999999E-2</v>
      </c>
      <c r="G328" s="64">
        <f>VLOOKUP(D328,upahbahan,3,FALSE)</f>
        <v>200000</v>
      </c>
      <c r="H328" s="64">
        <f t="shared" si="32"/>
        <v>2200</v>
      </c>
      <c r="K328" s="213"/>
    </row>
    <row r="329" spans="3:11">
      <c r="C329" s="83" t="s">
        <v>1210</v>
      </c>
      <c r="D329" s="80"/>
      <c r="E329" s="80"/>
      <c r="F329" s="217"/>
      <c r="G329" s="218"/>
      <c r="H329" s="64">
        <f>SUM(H325:H328)</f>
        <v>72910</v>
      </c>
      <c r="I329" s="219"/>
      <c r="K329" s="213"/>
    </row>
    <row r="330" spans="3:11">
      <c r="C330" s="72" t="s">
        <v>1211</v>
      </c>
      <c r="D330" s="59" t="s">
        <v>1212</v>
      </c>
      <c r="E330" s="73"/>
      <c r="F330" s="73"/>
      <c r="G330" s="73"/>
      <c r="H330" s="73"/>
      <c r="K330" s="213"/>
    </row>
    <row r="331" spans="3:11">
      <c r="C331" s="301">
        <v>1</v>
      </c>
      <c r="D331" s="59" t="s">
        <v>161</v>
      </c>
      <c r="E331" s="72" t="s">
        <v>114</v>
      </c>
      <c r="F331" s="74">
        <f>F313</f>
        <v>1.5</v>
      </c>
      <c r="G331" s="64">
        <f>VLOOKUP(D331,upahbahan,3,FALSE)</f>
        <v>51075</v>
      </c>
      <c r="H331" s="64">
        <f t="shared" ref="H331:H332" si="33">F331*G331</f>
        <v>76612.5</v>
      </c>
      <c r="K331" s="213"/>
    </row>
    <row r="332" spans="3:11">
      <c r="C332" s="301">
        <v>2</v>
      </c>
      <c r="D332" s="59" t="s">
        <v>3574</v>
      </c>
      <c r="E332" s="72" t="s">
        <v>114</v>
      </c>
      <c r="F332" s="364">
        <f>F314</f>
        <v>1.2</v>
      </c>
      <c r="G332" s="64">
        <f>VLOOKUP(D332,upahbahan,3,FALSE)</f>
        <v>416</v>
      </c>
      <c r="H332" s="64">
        <f t="shared" si="33"/>
        <v>499.2</v>
      </c>
      <c r="K332" s="213"/>
    </row>
    <row r="333" spans="3:11">
      <c r="C333" s="83" t="s">
        <v>1216</v>
      </c>
      <c r="D333" s="80"/>
      <c r="E333" s="80"/>
      <c r="F333" s="80"/>
      <c r="G333" s="162"/>
      <c r="H333" s="64">
        <f>SUM(H331:H332)</f>
        <v>77111.7</v>
      </c>
      <c r="K333" s="213"/>
    </row>
    <row r="334" spans="3:11">
      <c r="C334" s="72" t="s">
        <v>1217</v>
      </c>
      <c r="D334" s="59" t="s">
        <v>1218</v>
      </c>
      <c r="E334" s="73"/>
      <c r="F334" s="73"/>
      <c r="G334" s="73"/>
      <c r="H334" s="73"/>
      <c r="K334" s="213"/>
    </row>
    <row r="335" spans="3:11">
      <c r="C335" s="83" t="s">
        <v>1219</v>
      </c>
      <c r="D335" s="80"/>
      <c r="E335" s="80"/>
      <c r="F335" s="80"/>
      <c r="G335" s="162"/>
      <c r="H335" s="303">
        <v>0</v>
      </c>
      <c r="K335" s="213"/>
    </row>
    <row r="336" spans="3:11">
      <c r="C336" s="58" t="s">
        <v>1220</v>
      </c>
      <c r="D336" s="69" t="s">
        <v>1221</v>
      </c>
      <c r="E336" s="70"/>
      <c r="F336" s="70"/>
      <c r="G336" s="71"/>
      <c r="H336" s="304">
        <f>H335+H333+H329</f>
        <v>150021.70000000001</v>
      </c>
      <c r="I336" s="319"/>
      <c r="K336" s="213"/>
    </row>
    <row r="337" spans="3:11">
      <c r="C337" s="58" t="s">
        <v>1222</v>
      </c>
      <c r="D337" s="69" t="s">
        <v>1325</v>
      </c>
      <c r="E337" s="70"/>
      <c r="F337" s="71"/>
      <c r="G337" s="95">
        <f>$M$199</f>
        <v>0.1</v>
      </c>
      <c r="H337" s="64">
        <f>H336*G337</f>
        <v>15002.170000000002</v>
      </c>
      <c r="I337" s="319"/>
      <c r="K337" s="213"/>
    </row>
    <row r="338" spans="3:11">
      <c r="C338" s="58" t="s">
        <v>1223</v>
      </c>
      <c r="D338" s="69" t="s">
        <v>1224</v>
      </c>
      <c r="E338" s="70"/>
      <c r="F338" s="70"/>
      <c r="G338" s="71"/>
      <c r="H338" s="305">
        <f>SUM(H336:H337)</f>
        <v>165023.87000000002</v>
      </c>
      <c r="I338" s="319"/>
      <c r="K338" s="213"/>
    </row>
    <row r="339" spans="3:11">
      <c r="C339" s="57"/>
      <c r="D339" s="81"/>
      <c r="E339" s="81"/>
      <c r="F339" s="81"/>
      <c r="G339" s="81"/>
      <c r="H339" s="82"/>
      <c r="K339" s="213"/>
    </row>
    <row r="340" spans="3:11">
      <c r="C340" s="54" t="s">
        <v>3656</v>
      </c>
      <c r="D340" s="313" t="s">
        <v>3657</v>
      </c>
      <c r="E340" s="315"/>
      <c r="F340" s="315"/>
      <c r="G340" s="315"/>
      <c r="H340" s="315"/>
      <c r="I340" s="56">
        <f>ROUNDDOWN(H356,-2)</f>
        <v>227100</v>
      </c>
      <c r="K340" s="213"/>
    </row>
    <row r="341" spans="3:11" ht="27.6">
      <c r="C341" s="300" t="s">
        <v>1197</v>
      </c>
      <c r="D341" s="300" t="s">
        <v>1198</v>
      </c>
      <c r="E341" s="300" t="s">
        <v>1199</v>
      </c>
      <c r="F341" s="300" t="s">
        <v>1200</v>
      </c>
      <c r="G341" s="300" t="s">
        <v>1201</v>
      </c>
      <c r="H341" s="300" t="s">
        <v>1202</v>
      </c>
      <c r="K341" s="213"/>
    </row>
    <row r="342" spans="3:11">
      <c r="C342" s="302" t="s">
        <v>1203</v>
      </c>
      <c r="D342" s="59" t="s">
        <v>1204</v>
      </c>
      <c r="E342" s="170"/>
      <c r="F342" s="73"/>
      <c r="G342" s="73"/>
      <c r="H342" s="73"/>
      <c r="K342" s="213"/>
    </row>
    <row r="343" spans="3:11">
      <c r="C343" s="358">
        <v>1</v>
      </c>
      <c r="D343" s="59" t="s">
        <v>5</v>
      </c>
      <c r="E343" s="72" t="s">
        <v>6</v>
      </c>
      <c r="F343" s="181">
        <v>0.255</v>
      </c>
      <c r="G343" s="64">
        <f>VLOOKUP(D343,upahbahan,3,FALSE)</f>
        <v>100000</v>
      </c>
      <c r="H343" s="64">
        <f t="shared" ref="H343:H346" si="34">F343*G343</f>
        <v>25500</v>
      </c>
      <c r="K343" s="213"/>
    </row>
    <row r="344" spans="3:11">
      <c r="C344" s="358">
        <v>2</v>
      </c>
      <c r="D344" s="59" t="str">
        <f>D326</f>
        <v>Tukang pipa</v>
      </c>
      <c r="E344" s="72" t="s">
        <v>6</v>
      </c>
      <c r="F344" s="181">
        <v>0.42499999999999999</v>
      </c>
      <c r="G344" s="64">
        <f>VLOOKUP(D344,upahbahan,3,FALSE)</f>
        <v>145000</v>
      </c>
      <c r="H344" s="64">
        <f t="shared" si="34"/>
        <v>61625</v>
      </c>
      <c r="K344" s="213"/>
    </row>
    <row r="345" spans="3:11">
      <c r="C345" s="358">
        <v>3</v>
      </c>
      <c r="D345" s="59" t="s">
        <v>18</v>
      </c>
      <c r="E345" s="72" t="s">
        <v>6</v>
      </c>
      <c r="F345" s="181">
        <v>4.2999999999999997E-2</v>
      </c>
      <c r="G345" s="64">
        <f>VLOOKUP(D345,upahbahan,3,FALSE)</f>
        <v>175000</v>
      </c>
      <c r="H345" s="64">
        <f t="shared" si="34"/>
        <v>7524.9999999999991</v>
      </c>
      <c r="K345" s="213"/>
    </row>
    <row r="346" spans="3:11">
      <c r="C346" s="358">
        <v>4</v>
      </c>
      <c r="D346" s="59" t="s">
        <v>19</v>
      </c>
      <c r="E346" s="72" t="s">
        <v>6</v>
      </c>
      <c r="F346" s="181">
        <v>1.4E-2</v>
      </c>
      <c r="G346" s="64">
        <f>VLOOKUP(D346,upahbahan,3,FALSE)</f>
        <v>200000</v>
      </c>
      <c r="H346" s="64">
        <f t="shared" si="34"/>
        <v>2800</v>
      </c>
      <c r="K346" s="213"/>
    </row>
    <row r="347" spans="3:11">
      <c r="C347" s="83" t="s">
        <v>1210</v>
      </c>
      <c r="D347" s="80"/>
      <c r="E347" s="80"/>
      <c r="F347" s="217"/>
      <c r="G347" s="218"/>
      <c r="H347" s="64">
        <f>SUM(H343:H346)</f>
        <v>97450</v>
      </c>
      <c r="I347" s="219"/>
      <c r="K347" s="213"/>
    </row>
    <row r="348" spans="3:11">
      <c r="C348" s="72" t="s">
        <v>1211</v>
      </c>
      <c r="D348" s="59" t="s">
        <v>1212</v>
      </c>
      <c r="E348" s="73"/>
      <c r="F348" s="73"/>
      <c r="G348" s="73"/>
      <c r="H348" s="73"/>
      <c r="K348" s="213"/>
    </row>
    <row r="349" spans="3:11">
      <c r="C349" s="301">
        <v>1</v>
      </c>
      <c r="D349" s="59" t="s">
        <v>163</v>
      </c>
      <c r="E349" s="72" t="s">
        <v>114</v>
      </c>
      <c r="F349" s="74">
        <f>F331</f>
        <v>1.5</v>
      </c>
      <c r="G349" s="64">
        <f>VLOOKUP(D349,upahbahan,3,FALSE)</f>
        <v>72375</v>
      </c>
      <c r="H349" s="64">
        <f t="shared" ref="H349:H350" si="35">F349*G349</f>
        <v>108562.5</v>
      </c>
      <c r="K349" s="213"/>
    </row>
    <row r="350" spans="3:11">
      <c r="C350" s="301">
        <v>2</v>
      </c>
      <c r="D350" s="59" t="s">
        <v>3574</v>
      </c>
      <c r="E350" s="72" t="s">
        <v>114</v>
      </c>
      <c r="F350" s="364">
        <f>F332</f>
        <v>1.2</v>
      </c>
      <c r="G350" s="64">
        <f>VLOOKUP(D350,upahbahan,3,FALSE)</f>
        <v>416</v>
      </c>
      <c r="H350" s="64">
        <f t="shared" si="35"/>
        <v>499.2</v>
      </c>
      <c r="K350" s="213"/>
    </row>
    <row r="351" spans="3:11">
      <c r="C351" s="83" t="s">
        <v>1216</v>
      </c>
      <c r="D351" s="80"/>
      <c r="E351" s="80"/>
      <c r="F351" s="80"/>
      <c r="G351" s="162"/>
      <c r="H351" s="64">
        <f>SUM(H349:H350)</f>
        <v>109061.7</v>
      </c>
      <c r="K351" s="213"/>
    </row>
    <row r="352" spans="3:11">
      <c r="C352" s="72" t="s">
        <v>1217</v>
      </c>
      <c r="D352" s="59" t="s">
        <v>1218</v>
      </c>
      <c r="E352" s="73"/>
      <c r="F352" s="73"/>
      <c r="G352" s="73"/>
      <c r="H352" s="73"/>
      <c r="K352" s="213"/>
    </row>
    <row r="353" spans="3:11">
      <c r="C353" s="83" t="s">
        <v>1219</v>
      </c>
      <c r="D353" s="80"/>
      <c r="E353" s="80"/>
      <c r="F353" s="80"/>
      <c r="G353" s="162"/>
      <c r="H353" s="303">
        <v>0</v>
      </c>
      <c r="K353" s="213"/>
    </row>
    <row r="354" spans="3:11">
      <c r="C354" s="58" t="s">
        <v>1220</v>
      </c>
      <c r="D354" s="69" t="s">
        <v>1221</v>
      </c>
      <c r="E354" s="70"/>
      <c r="F354" s="70"/>
      <c r="G354" s="71"/>
      <c r="H354" s="304">
        <f>H353+H351+H347</f>
        <v>206511.7</v>
      </c>
      <c r="I354" s="319"/>
      <c r="K354" s="213"/>
    </row>
    <row r="355" spans="3:11">
      <c r="C355" s="58" t="s">
        <v>1222</v>
      </c>
      <c r="D355" s="69" t="s">
        <v>1325</v>
      </c>
      <c r="E355" s="70"/>
      <c r="F355" s="71"/>
      <c r="G355" s="95">
        <f>$M$199</f>
        <v>0.1</v>
      </c>
      <c r="H355" s="64">
        <f>H354*G355</f>
        <v>20651.170000000002</v>
      </c>
      <c r="I355" s="319"/>
      <c r="K355" s="213"/>
    </row>
    <row r="356" spans="3:11">
      <c r="C356" s="58" t="s">
        <v>1223</v>
      </c>
      <c r="D356" s="69" t="s">
        <v>1224</v>
      </c>
      <c r="E356" s="70"/>
      <c r="F356" s="70"/>
      <c r="G356" s="71"/>
      <c r="H356" s="305">
        <f>SUM(H354:H355)</f>
        <v>227162.87000000002</v>
      </c>
      <c r="I356" s="319"/>
      <c r="K356" s="213"/>
    </row>
    <row r="357" spans="3:11">
      <c r="C357" s="57"/>
      <c r="D357" s="81"/>
      <c r="E357" s="81"/>
      <c r="F357" s="81"/>
      <c r="G357" s="81"/>
      <c r="H357" s="82"/>
      <c r="K357" s="213"/>
    </row>
    <row r="358" spans="3:11">
      <c r="C358" s="57"/>
      <c r="D358" s="81"/>
      <c r="E358" s="81"/>
      <c r="F358" s="81"/>
      <c r="G358" s="81"/>
      <c r="H358" s="82"/>
    </row>
    <row r="359" spans="3:11">
      <c r="C359" s="160" t="s">
        <v>3658</v>
      </c>
      <c r="D359" s="436" t="s">
        <v>3659</v>
      </c>
      <c r="E359" s="81"/>
      <c r="F359" s="81"/>
      <c r="G359" s="81"/>
      <c r="H359" s="82"/>
    </row>
    <row r="360" spans="3:11">
      <c r="C360" s="160" t="s">
        <v>3660</v>
      </c>
      <c r="D360" s="436" t="s">
        <v>3661</v>
      </c>
      <c r="E360" s="81"/>
      <c r="F360" s="81"/>
      <c r="G360" s="81"/>
      <c r="H360" s="82"/>
    </row>
    <row r="361" spans="3:11" ht="27" customHeight="1">
      <c r="C361" s="313" t="s">
        <v>3662</v>
      </c>
      <c r="D361" s="315" t="s">
        <v>3663</v>
      </c>
      <c r="E361" s="315"/>
      <c r="F361" s="315"/>
      <c r="G361" s="315"/>
      <c r="H361" s="315"/>
      <c r="I361" s="56">
        <f>ROUNDDOWN(H376,-2)</f>
        <v>7970900</v>
      </c>
      <c r="K361" s="213"/>
    </row>
    <row r="362" spans="3:11" ht="27.6">
      <c r="C362" s="300" t="s">
        <v>1197</v>
      </c>
      <c r="D362" s="300" t="s">
        <v>1198</v>
      </c>
      <c r="E362" s="300" t="s">
        <v>1199</v>
      </c>
      <c r="F362" s="300" t="s">
        <v>1200</v>
      </c>
      <c r="G362" s="300" t="s">
        <v>1201</v>
      </c>
      <c r="H362" s="300" t="s">
        <v>1202</v>
      </c>
    </row>
    <row r="363" spans="3:11">
      <c r="C363" s="302" t="s">
        <v>1203</v>
      </c>
      <c r="D363" s="59" t="s">
        <v>1204</v>
      </c>
      <c r="E363" s="73"/>
      <c r="F363" s="73"/>
      <c r="G363" s="73"/>
      <c r="H363" s="73"/>
    </row>
    <row r="364" spans="3:11">
      <c r="C364" s="358">
        <v>1</v>
      </c>
      <c r="D364" s="59" t="s">
        <v>5</v>
      </c>
      <c r="E364" s="302" t="s">
        <v>6</v>
      </c>
      <c r="F364" s="181">
        <v>0.51200000000000001</v>
      </c>
      <c r="G364" s="64">
        <f>VLOOKUP(D364,upahbahan,3,FALSE)</f>
        <v>100000</v>
      </c>
      <c r="H364" s="64">
        <f t="shared" ref="H364:H367" si="36">F364*G364</f>
        <v>51200</v>
      </c>
    </row>
    <row r="365" spans="3:11">
      <c r="C365" s="358">
        <v>2</v>
      </c>
      <c r="D365" s="59" t="s">
        <v>10</v>
      </c>
      <c r="E365" s="302" t="s">
        <v>6</v>
      </c>
      <c r="F365" s="181">
        <v>0.85499999999999998</v>
      </c>
      <c r="G365" s="64">
        <f>VLOOKUP(D365,upahbahan,3,FALSE)</f>
        <v>145000</v>
      </c>
      <c r="H365" s="64">
        <f t="shared" si="36"/>
        <v>123975</v>
      </c>
    </row>
    <row r="366" spans="3:11">
      <c r="C366" s="358">
        <v>3</v>
      </c>
      <c r="D366" s="59" t="s">
        <v>18</v>
      </c>
      <c r="E366" s="302" t="s">
        <v>6</v>
      </c>
      <c r="F366" s="181">
        <v>8.5000000000000006E-2</v>
      </c>
      <c r="G366" s="64">
        <f>VLOOKUP(D366,upahbahan,3,FALSE)</f>
        <v>175000</v>
      </c>
      <c r="H366" s="64">
        <f t="shared" si="36"/>
        <v>14875.000000000002</v>
      </c>
    </row>
    <row r="367" spans="3:11">
      <c r="C367" s="358">
        <v>4</v>
      </c>
      <c r="D367" s="59" t="s">
        <v>19</v>
      </c>
      <c r="E367" s="302" t="s">
        <v>6</v>
      </c>
      <c r="F367" s="181">
        <v>2.8000000000000001E-2</v>
      </c>
      <c r="G367" s="64">
        <f>VLOOKUP(D367,upahbahan,3,FALSE)</f>
        <v>200000</v>
      </c>
      <c r="H367" s="64">
        <f t="shared" si="36"/>
        <v>5600</v>
      </c>
    </row>
    <row r="368" spans="3:11">
      <c r="C368" s="83" t="s">
        <v>1210</v>
      </c>
      <c r="D368" s="80"/>
      <c r="E368" s="80"/>
      <c r="F368" s="217"/>
      <c r="G368" s="218"/>
      <c r="H368" s="64">
        <f>SUM(H364:H367)</f>
        <v>195650</v>
      </c>
      <c r="I368" s="219"/>
    </row>
    <row r="369" spans="3:11">
      <c r="C369" s="302" t="s">
        <v>1211</v>
      </c>
      <c r="D369" s="59" t="s">
        <v>1212</v>
      </c>
      <c r="E369" s="73"/>
      <c r="F369" s="73"/>
      <c r="G369" s="73"/>
      <c r="H369" s="73"/>
    </row>
    <row r="370" spans="3:11">
      <c r="C370" s="358">
        <v>1</v>
      </c>
      <c r="D370" s="59" t="s">
        <v>3664</v>
      </c>
      <c r="E370" s="68" t="s">
        <v>3216</v>
      </c>
      <c r="F370" s="227">
        <v>1.1499999999999999</v>
      </c>
      <c r="G370" s="64">
        <f>VLOOKUP(D370,upahbahan,3,FALSE)</f>
        <v>6131000</v>
      </c>
      <c r="H370" s="64">
        <f t="shared" ref="H370" si="37">F370*G370</f>
        <v>7050649.9999999991</v>
      </c>
    </row>
    <row r="371" spans="3:11">
      <c r="C371" s="83" t="s">
        <v>1216</v>
      </c>
      <c r="D371" s="80"/>
      <c r="E371" s="80"/>
      <c r="F371" s="80"/>
      <c r="G371" s="162"/>
      <c r="H371" s="64">
        <f>SUM(H370:H370)</f>
        <v>7050649.9999999991</v>
      </c>
    </row>
    <row r="372" spans="3:11">
      <c r="C372" s="72" t="s">
        <v>1217</v>
      </c>
      <c r="D372" s="59" t="s">
        <v>1218</v>
      </c>
      <c r="E372" s="73"/>
      <c r="F372" s="73"/>
      <c r="G372" s="73"/>
      <c r="H372" s="73"/>
    </row>
    <row r="373" spans="3:11">
      <c r="C373" s="83" t="s">
        <v>1219</v>
      </c>
      <c r="D373" s="80"/>
      <c r="E373" s="80"/>
      <c r="F373" s="80"/>
      <c r="G373" s="162"/>
      <c r="H373" s="303">
        <v>0</v>
      </c>
    </row>
    <row r="374" spans="3:11">
      <c r="C374" s="58" t="s">
        <v>1220</v>
      </c>
      <c r="D374" s="69" t="s">
        <v>1221</v>
      </c>
      <c r="E374" s="70"/>
      <c r="F374" s="70"/>
      <c r="G374" s="71"/>
      <c r="H374" s="304">
        <f>H373+H371+H368</f>
        <v>7246299.9999999991</v>
      </c>
      <c r="I374" s="319"/>
    </row>
    <row r="375" spans="3:11">
      <c r="C375" s="58" t="s">
        <v>1222</v>
      </c>
      <c r="D375" s="69" t="s">
        <v>1325</v>
      </c>
      <c r="E375" s="70"/>
      <c r="F375" s="71"/>
      <c r="G375" s="95">
        <f>$M$199</f>
        <v>0.1</v>
      </c>
      <c r="H375" s="64">
        <f>H374*G375</f>
        <v>724630</v>
      </c>
      <c r="I375" s="319"/>
    </row>
    <row r="376" spans="3:11">
      <c r="C376" s="58" t="s">
        <v>1223</v>
      </c>
      <c r="D376" s="69" t="s">
        <v>1224</v>
      </c>
      <c r="E376" s="70"/>
      <c r="F376" s="70"/>
      <c r="G376" s="71"/>
      <c r="H376" s="305">
        <f>SUM(H374:H375)</f>
        <v>7970929.9999999991</v>
      </c>
      <c r="I376" s="319"/>
    </row>
    <row r="379" spans="3:11">
      <c r="C379" s="313" t="s">
        <v>3665</v>
      </c>
      <c r="D379" s="315" t="s">
        <v>3666</v>
      </c>
      <c r="E379" s="315"/>
      <c r="F379" s="315"/>
      <c r="G379" s="315"/>
      <c r="H379" s="315"/>
      <c r="I379" s="56">
        <f>ROUNDDOWN(H394,-2)</f>
        <v>10889600</v>
      </c>
      <c r="K379" s="213"/>
    </row>
    <row r="380" spans="3:11" ht="27.6">
      <c r="C380" s="300" t="s">
        <v>1197</v>
      </c>
      <c r="D380" s="300" t="s">
        <v>1198</v>
      </c>
      <c r="E380" s="300" t="s">
        <v>1199</v>
      </c>
      <c r="F380" s="300" t="s">
        <v>1200</v>
      </c>
      <c r="G380" s="300" t="s">
        <v>1201</v>
      </c>
      <c r="H380" s="300" t="s">
        <v>1202</v>
      </c>
    </row>
    <row r="381" spans="3:11">
      <c r="C381" s="302" t="s">
        <v>1203</v>
      </c>
      <c r="D381" s="59" t="s">
        <v>1204</v>
      </c>
      <c r="E381" s="73"/>
      <c r="F381" s="73"/>
      <c r="G381" s="73"/>
      <c r="H381" s="73"/>
    </row>
    <row r="382" spans="3:11">
      <c r="C382" s="358">
        <v>1</v>
      </c>
      <c r="D382" s="59" t="s">
        <v>5</v>
      </c>
      <c r="E382" s="302" t="s">
        <v>6</v>
      </c>
      <c r="F382" s="181">
        <v>0.63600000000000001</v>
      </c>
      <c r="G382" s="64">
        <f>VLOOKUP(D382,upahbahan,3,FALSE)</f>
        <v>100000</v>
      </c>
      <c r="H382" s="64">
        <f t="shared" ref="H382:H385" si="38">F382*G382</f>
        <v>63600</v>
      </c>
    </row>
    <row r="383" spans="3:11">
      <c r="C383" s="358">
        <v>2</v>
      </c>
      <c r="D383" s="59" t="s">
        <v>3667</v>
      </c>
      <c r="E383" s="302" t="s">
        <v>6</v>
      </c>
      <c r="F383" s="181">
        <v>1.0620000000000001</v>
      </c>
      <c r="G383" s="64">
        <f>VLOOKUP(D383,upahbahan,3,FALSE)</f>
        <v>145000</v>
      </c>
      <c r="H383" s="64">
        <f t="shared" si="38"/>
        <v>153990</v>
      </c>
    </row>
    <row r="384" spans="3:11">
      <c r="C384" s="358">
        <v>3</v>
      </c>
      <c r="D384" s="59" t="s">
        <v>18</v>
      </c>
      <c r="E384" s="302" t="s">
        <v>6</v>
      </c>
      <c r="F384" s="181">
        <v>0.106</v>
      </c>
      <c r="G384" s="64">
        <f>VLOOKUP(D384,upahbahan,3,FALSE)</f>
        <v>175000</v>
      </c>
      <c r="H384" s="64">
        <f t="shared" si="38"/>
        <v>18550</v>
      </c>
    </row>
    <row r="385" spans="3:11">
      <c r="C385" s="358">
        <v>4</v>
      </c>
      <c r="D385" s="59" t="s">
        <v>19</v>
      </c>
      <c r="E385" s="302" t="s">
        <v>6</v>
      </c>
      <c r="F385" s="181">
        <v>3.5000000000000003E-2</v>
      </c>
      <c r="G385" s="64">
        <f>VLOOKUP(D385,upahbahan,3,FALSE)</f>
        <v>200000</v>
      </c>
      <c r="H385" s="64">
        <f t="shared" si="38"/>
        <v>7000.0000000000009</v>
      </c>
    </row>
    <row r="386" spans="3:11">
      <c r="C386" s="83" t="s">
        <v>1210</v>
      </c>
      <c r="D386" s="80"/>
      <c r="E386" s="80"/>
      <c r="F386" s="217"/>
      <c r="G386" s="218"/>
      <c r="H386" s="64">
        <f>SUM(H382:H385)</f>
        <v>243140</v>
      </c>
      <c r="I386" s="219"/>
    </row>
    <row r="387" spans="3:11">
      <c r="C387" s="302" t="s">
        <v>1211</v>
      </c>
      <c r="D387" s="59" t="s">
        <v>1212</v>
      </c>
      <c r="E387" s="73"/>
      <c r="F387" s="73"/>
      <c r="G387" s="73"/>
      <c r="H387" s="73"/>
    </row>
    <row r="388" spans="3:11">
      <c r="C388" s="358">
        <v>1</v>
      </c>
      <c r="D388" s="59" t="s">
        <v>3668</v>
      </c>
      <c r="E388" s="68" t="s">
        <v>3216</v>
      </c>
      <c r="F388" s="227">
        <v>1.1499999999999999</v>
      </c>
      <c r="G388" s="64">
        <f>VLOOKUP(D388,upahbahan,3,FALSE)</f>
        <v>8397000</v>
      </c>
      <c r="H388" s="64">
        <f t="shared" ref="H388" si="39">F388*G388</f>
        <v>9656550</v>
      </c>
    </row>
    <row r="389" spans="3:11">
      <c r="C389" s="83" t="s">
        <v>1216</v>
      </c>
      <c r="D389" s="80"/>
      <c r="E389" s="80"/>
      <c r="F389" s="80"/>
      <c r="G389" s="162"/>
      <c r="H389" s="64">
        <f>SUM(H388:H388)</f>
        <v>9656550</v>
      </c>
    </row>
    <row r="390" spans="3:11">
      <c r="C390" s="72" t="s">
        <v>1217</v>
      </c>
      <c r="D390" s="59" t="s">
        <v>1218</v>
      </c>
      <c r="E390" s="73"/>
      <c r="F390" s="73"/>
      <c r="G390" s="73"/>
      <c r="H390" s="73"/>
    </row>
    <row r="391" spans="3:11">
      <c r="C391" s="83" t="s">
        <v>1219</v>
      </c>
      <c r="D391" s="80"/>
      <c r="E391" s="80"/>
      <c r="F391" s="80"/>
      <c r="G391" s="162"/>
      <c r="H391" s="303">
        <v>0</v>
      </c>
    </row>
    <row r="392" spans="3:11">
      <c r="C392" s="58" t="s">
        <v>1220</v>
      </c>
      <c r="D392" s="69" t="s">
        <v>1221</v>
      </c>
      <c r="E392" s="70"/>
      <c r="F392" s="70"/>
      <c r="G392" s="71"/>
      <c r="H392" s="304">
        <f>H391+H389+H386</f>
        <v>9899690</v>
      </c>
      <c r="I392" s="319"/>
    </row>
    <row r="393" spans="3:11">
      <c r="C393" s="58" t="s">
        <v>1222</v>
      </c>
      <c r="D393" s="69" t="s">
        <v>1325</v>
      </c>
      <c r="E393" s="70"/>
      <c r="F393" s="71"/>
      <c r="G393" s="95">
        <f>$M$199</f>
        <v>0.1</v>
      </c>
      <c r="H393" s="64">
        <f>H392*G393</f>
        <v>989969</v>
      </c>
      <c r="I393" s="319"/>
    </row>
    <row r="394" spans="3:11">
      <c r="C394" s="58" t="s">
        <v>1223</v>
      </c>
      <c r="D394" s="69" t="s">
        <v>1224</v>
      </c>
      <c r="E394" s="70"/>
      <c r="F394" s="70"/>
      <c r="G394" s="71"/>
      <c r="H394" s="305">
        <f>SUM(H392:H393)</f>
        <v>10889659</v>
      </c>
      <c r="I394" s="319"/>
    </row>
    <row r="396" spans="3:11">
      <c r="C396" s="313" t="s">
        <v>3669</v>
      </c>
      <c r="D396" s="315" t="s">
        <v>3670</v>
      </c>
      <c r="E396" s="315"/>
      <c r="F396" s="315"/>
      <c r="G396" s="315"/>
      <c r="H396" s="315"/>
      <c r="I396" s="56">
        <f>ROUNDDOWN(H411,-2)</f>
        <v>12493900</v>
      </c>
      <c r="K396" s="213"/>
    </row>
    <row r="397" spans="3:11" ht="27.6">
      <c r="C397" s="300" t="s">
        <v>1197</v>
      </c>
      <c r="D397" s="300" t="s">
        <v>1198</v>
      </c>
      <c r="E397" s="300" t="s">
        <v>1199</v>
      </c>
      <c r="F397" s="300" t="s">
        <v>1200</v>
      </c>
      <c r="G397" s="300" t="s">
        <v>1201</v>
      </c>
      <c r="H397" s="300" t="s">
        <v>1202</v>
      </c>
    </row>
    <row r="398" spans="3:11">
      <c r="C398" s="302" t="s">
        <v>1203</v>
      </c>
      <c r="D398" s="59" t="s">
        <v>1204</v>
      </c>
      <c r="E398" s="73"/>
      <c r="F398" s="73"/>
      <c r="G398" s="73"/>
      <c r="H398" s="73"/>
    </row>
    <row r="399" spans="3:11">
      <c r="C399" s="358">
        <v>1</v>
      </c>
      <c r="D399" s="59" t="s">
        <v>5</v>
      </c>
      <c r="E399" s="302" t="s">
        <v>6</v>
      </c>
      <c r="F399" s="181">
        <v>0.63600000000000001</v>
      </c>
      <c r="G399" s="64">
        <f>VLOOKUP(D399,upahbahan,3,FALSE)</f>
        <v>100000</v>
      </c>
      <c r="H399" s="64">
        <f t="shared" ref="H399:H402" si="40">F399*G399</f>
        <v>63600</v>
      </c>
    </row>
    <row r="400" spans="3:11">
      <c r="C400" s="358">
        <v>2</v>
      </c>
      <c r="D400" s="59" t="s">
        <v>3667</v>
      </c>
      <c r="E400" s="302" t="s">
        <v>6</v>
      </c>
      <c r="F400" s="181">
        <v>1.0620000000000001</v>
      </c>
      <c r="G400" s="64">
        <f>VLOOKUP(D400,upahbahan,3,FALSE)</f>
        <v>145000</v>
      </c>
      <c r="H400" s="64">
        <f t="shared" si="40"/>
        <v>153990</v>
      </c>
    </row>
    <row r="401" spans="3:11">
      <c r="C401" s="358">
        <v>3</v>
      </c>
      <c r="D401" s="59" t="s">
        <v>18</v>
      </c>
      <c r="E401" s="302" t="s">
        <v>6</v>
      </c>
      <c r="F401" s="181">
        <v>0.106</v>
      </c>
      <c r="G401" s="64">
        <f>VLOOKUP(D401,upahbahan,3,FALSE)</f>
        <v>175000</v>
      </c>
      <c r="H401" s="64">
        <f t="shared" si="40"/>
        <v>18550</v>
      </c>
    </row>
    <row r="402" spans="3:11">
      <c r="C402" s="358">
        <v>4</v>
      </c>
      <c r="D402" s="59" t="s">
        <v>19</v>
      </c>
      <c r="E402" s="302" t="s">
        <v>6</v>
      </c>
      <c r="F402" s="181">
        <v>3.5000000000000003E-2</v>
      </c>
      <c r="G402" s="64">
        <f>VLOOKUP(D402,upahbahan,3,FALSE)</f>
        <v>200000</v>
      </c>
      <c r="H402" s="64">
        <f t="shared" si="40"/>
        <v>7000.0000000000009</v>
      </c>
    </row>
    <row r="403" spans="3:11">
      <c r="C403" s="83" t="s">
        <v>1210</v>
      </c>
      <c r="D403" s="80"/>
      <c r="E403" s="80"/>
      <c r="F403" s="217"/>
      <c r="G403" s="218"/>
      <c r="H403" s="64">
        <f>SUM(H399:H402)</f>
        <v>243140</v>
      </c>
      <c r="I403" s="219"/>
    </row>
    <row r="404" spans="3:11">
      <c r="C404" s="302" t="s">
        <v>1211</v>
      </c>
      <c r="D404" s="59" t="s">
        <v>1212</v>
      </c>
      <c r="E404" s="73"/>
      <c r="F404" s="73"/>
      <c r="G404" s="73"/>
      <c r="H404" s="73"/>
    </row>
    <row r="405" spans="3:11">
      <c r="C405" s="358">
        <v>1</v>
      </c>
      <c r="D405" s="59" t="s">
        <v>3671</v>
      </c>
      <c r="E405" s="68" t="s">
        <v>3216</v>
      </c>
      <c r="F405" s="227">
        <v>1.3</v>
      </c>
      <c r="G405" s="64">
        <f>VLOOKUP(D405,upahbahan,3,FALSE)</f>
        <v>8550000</v>
      </c>
      <c r="H405" s="64">
        <f t="shared" ref="H405" si="41">F405*G405</f>
        <v>11115000</v>
      </c>
    </row>
    <row r="406" spans="3:11">
      <c r="C406" s="83" t="s">
        <v>1216</v>
      </c>
      <c r="D406" s="80"/>
      <c r="E406" s="80"/>
      <c r="F406" s="80"/>
      <c r="G406" s="162"/>
      <c r="H406" s="64">
        <f>SUM(H405:H405)</f>
        <v>11115000</v>
      </c>
    </row>
    <row r="407" spans="3:11">
      <c r="C407" s="72" t="s">
        <v>1217</v>
      </c>
      <c r="D407" s="59" t="s">
        <v>1218</v>
      </c>
      <c r="E407" s="73"/>
      <c r="F407" s="73"/>
      <c r="G407" s="73"/>
      <c r="H407" s="73"/>
    </row>
    <row r="408" spans="3:11">
      <c r="C408" s="83" t="s">
        <v>1219</v>
      </c>
      <c r="D408" s="80"/>
      <c r="E408" s="80"/>
      <c r="F408" s="80"/>
      <c r="G408" s="162"/>
      <c r="H408" s="303">
        <v>0</v>
      </c>
    </row>
    <row r="409" spans="3:11">
      <c r="C409" s="58" t="s">
        <v>1220</v>
      </c>
      <c r="D409" s="69" t="s">
        <v>1221</v>
      </c>
      <c r="E409" s="70"/>
      <c r="F409" s="70"/>
      <c r="G409" s="71"/>
      <c r="H409" s="304">
        <f>H408+H406+H403</f>
        <v>11358140</v>
      </c>
      <c r="I409" s="319"/>
    </row>
    <row r="410" spans="3:11">
      <c r="C410" s="58" t="s">
        <v>1222</v>
      </c>
      <c r="D410" s="69" t="s">
        <v>1325</v>
      </c>
      <c r="E410" s="70"/>
      <c r="F410" s="71"/>
      <c r="G410" s="95">
        <f>$M$199</f>
        <v>0.1</v>
      </c>
      <c r="H410" s="64">
        <f>H409*G410</f>
        <v>1135814</v>
      </c>
      <c r="I410" s="319"/>
    </row>
    <row r="411" spans="3:11">
      <c r="C411" s="58" t="s">
        <v>1223</v>
      </c>
      <c r="D411" s="69" t="s">
        <v>1224</v>
      </c>
      <c r="E411" s="70"/>
      <c r="F411" s="70"/>
      <c r="G411" s="71"/>
      <c r="H411" s="305">
        <f>SUM(H409:H410)</f>
        <v>12493954</v>
      </c>
      <c r="I411" s="319"/>
    </row>
    <row r="413" spans="3:11">
      <c r="C413" s="313" t="s">
        <v>3672</v>
      </c>
      <c r="D413" s="315" t="s">
        <v>3673</v>
      </c>
      <c r="E413" s="315"/>
      <c r="F413" s="315"/>
      <c r="G413" s="315"/>
      <c r="H413" s="315"/>
      <c r="I413" s="56">
        <f>ROUNDDOWN(H428,-2)</f>
        <v>20803200</v>
      </c>
      <c r="K413" s="213"/>
    </row>
    <row r="414" spans="3:11" ht="27.6">
      <c r="C414" s="300" t="s">
        <v>1197</v>
      </c>
      <c r="D414" s="300" t="s">
        <v>1198</v>
      </c>
      <c r="E414" s="300" t="s">
        <v>1199</v>
      </c>
      <c r="F414" s="300" t="s">
        <v>1200</v>
      </c>
      <c r="G414" s="300" t="s">
        <v>1201</v>
      </c>
      <c r="H414" s="300" t="s">
        <v>1202</v>
      </c>
    </row>
    <row r="415" spans="3:11">
      <c r="C415" s="302" t="s">
        <v>1203</v>
      </c>
      <c r="D415" s="59" t="s">
        <v>1204</v>
      </c>
      <c r="E415" s="73"/>
      <c r="F415" s="73"/>
      <c r="G415" s="73"/>
      <c r="H415" s="73"/>
    </row>
    <row r="416" spans="3:11">
      <c r="C416" s="358">
        <v>1</v>
      </c>
      <c r="D416" s="59" t="s">
        <v>5</v>
      </c>
      <c r="E416" s="302" t="s">
        <v>6</v>
      </c>
      <c r="F416" s="181">
        <v>1.012</v>
      </c>
      <c r="G416" s="64">
        <f>VLOOKUP(D416,upahbahan,3,FALSE)</f>
        <v>100000</v>
      </c>
      <c r="H416" s="64">
        <f t="shared" ref="H416:H419" si="42">F416*G416</f>
        <v>101200</v>
      </c>
    </row>
    <row r="417" spans="3:11">
      <c r="C417" s="358">
        <v>2</v>
      </c>
      <c r="D417" s="59" t="s">
        <v>3667</v>
      </c>
      <c r="E417" s="302" t="s">
        <v>6</v>
      </c>
      <c r="F417" s="181">
        <v>1.69</v>
      </c>
      <c r="G417" s="64">
        <f>VLOOKUP(D417,upahbahan,3,FALSE)</f>
        <v>145000</v>
      </c>
      <c r="H417" s="64">
        <f t="shared" si="42"/>
        <v>245050</v>
      </c>
    </row>
    <row r="418" spans="3:11">
      <c r="C418" s="358">
        <v>3</v>
      </c>
      <c r="D418" s="59" t="s">
        <v>18</v>
      </c>
      <c r="E418" s="302" t="s">
        <v>6</v>
      </c>
      <c r="F418" s="181">
        <v>0.16900000000000001</v>
      </c>
      <c r="G418" s="64">
        <f>VLOOKUP(D418,upahbahan,3,FALSE)</f>
        <v>175000</v>
      </c>
      <c r="H418" s="64">
        <f t="shared" si="42"/>
        <v>29575.000000000004</v>
      </c>
    </row>
    <row r="419" spans="3:11">
      <c r="C419" s="358">
        <v>4</v>
      </c>
      <c r="D419" s="59" t="s">
        <v>19</v>
      </c>
      <c r="E419" s="302" t="s">
        <v>6</v>
      </c>
      <c r="F419" s="181">
        <v>5.6000000000000001E-2</v>
      </c>
      <c r="G419" s="64">
        <f>VLOOKUP(D419,upahbahan,3,FALSE)</f>
        <v>200000</v>
      </c>
      <c r="H419" s="64">
        <f t="shared" si="42"/>
        <v>11200</v>
      </c>
    </row>
    <row r="420" spans="3:11">
      <c r="C420" s="83" t="s">
        <v>1210</v>
      </c>
      <c r="D420" s="80"/>
      <c r="E420" s="80"/>
      <c r="F420" s="217"/>
      <c r="G420" s="218"/>
      <c r="H420" s="64">
        <f>SUM(H416:H419)</f>
        <v>387025</v>
      </c>
      <c r="I420" s="219"/>
    </row>
    <row r="421" spans="3:11">
      <c r="C421" s="302" t="s">
        <v>1211</v>
      </c>
      <c r="D421" s="59" t="s">
        <v>1212</v>
      </c>
      <c r="E421" s="73"/>
      <c r="F421" s="73"/>
      <c r="G421" s="73"/>
      <c r="H421" s="73"/>
    </row>
    <row r="422" spans="3:11">
      <c r="C422" s="358">
        <v>1</v>
      </c>
      <c r="D422" s="59" t="s">
        <v>3674</v>
      </c>
      <c r="E422" s="68" t="s">
        <v>3216</v>
      </c>
      <c r="F422" s="227">
        <v>1.3</v>
      </c>
      <c r="G422" s="64">
        <f>VLOOKUP(D422,upahbahan,3,FALSE)</f>
        <v>14250000</v>
      </c>
      <c r="H422" s="64">
        <f t="shared" ref="H422" si="43">F422*G422</f>
        <v>18525000</v>
      </c>
    </row>
    <row r="423" spans="3:11">
      <c r="C423" s="83" t="s">
        <v>1216</v>
      </c>
      <c r="D423" s="80"/>
      <c r="E423" s="80"/>
      <c r="F423" s="80"/>
      <c r="G423" s="162"/>
      <c r="H423" s="64">
        <f>SUM(H422:H422)</f>
        <v>18525000</v>
      </c>
    </row>
    <row r="424" spans="3:11">
      <c r="C424" s="72" t="s">
        <v>1217</v>
      </c>
      <c r="D424" s="59" t="s">
        <v>1218</v>
      </c>
      <c r="E424" s="73"/>
      <c r="F424" s="73"/>
      <c r="G424" s="73"/>
      <c r="H424" s="73"/>
    </row>
    <row r="425" spans="3:11">
      <c r="C425" s="83" t="s">
        <v>1219</v>
      </c>
      <c r="D425" s="80"/>
      <c r="E425" s="80"/>
      <c r="F425" s="80"/>
      <c r="G425" s="162"/>
      <c r="H425" s="303">
        <v>0</v>
      </c>
    </row>
    <row r="426" spans="3:11">
      <c r="C426" s="58" t="s">
        <v>1220</v>
      </c>
      <c r="D426" s="69" t="s">
        <v>1221</v>
      </c>
      <c r="E426" s="70"/>
      <c r="F426" s="70"/>
      <c r="G426" s="71"/>
      <c r="H426" s="304">
        <f>H425+H423+H420</f>
        <v>18912025</v>
      </c>
      <c r="I426" s="319"/>
    </row>
    <row r="427" spans="3:11">
      <c r="C427" s="58" t="s">
        <v>1222</v>
      </c>
      <c r="D427" s="69" t="s">
        <v>1325</v>
      </c>
      <c r="E427" s="70"/>
      <c r="F427" s="71"/>
      <c r="G427" s="95">
        <f>$M$199</f>
        <v>0.1</v>
      </c>
      <c r="H427" s="64">
        <f>H426*G427</f>
        <v>1891202.5</v>
      </c>
      <c r="I427" s="319"/>
    </row>
    <row r="428" spans="3:11">
      <c r="C428" s="58" t="s">
        <v>1223</v>
      </c>
      <c r="D428" s="69" t="s">
        <v>1224</v>
      </c>
      <c r="E428" s="70"/>
      <c r="F428" s="70"/>
      <c r="G428" s="71"/>
      <c r="H428" s="305">
        <f>SUM(H426:H427)</f>
        <v>20803227.5</v>
      </c>
      <c r="I428" s="319"/>
    </row>
    <row r="430" spans="3:11">
      <c r="C430" s="313" t="s">
        <v>3675</v>
      </c>
      <c r="D430" s="315" t="s">
        <v>3676</v>
      </c>
      <c r="E430" s="315"/>
      <c r="F430" s="315"/>
      <c r="G430" s="315"/>
      <c r="H430" s="315"/>
      <c r="I430" s="56">
        <f>ROUNDDOWN(H445,-2)</f>
        <v>21376100</v>
      </c>
      <c r="K430" s="213"/>
    </row>
    <row r="431" spans="3:11" ht="27.6">
      <c r="C431" s="300" t="s">
        <v>1197</v>
      </c>
      <c r="D431" s="300" t="s">
        <v>1198</v>
      </c>
      <c r="E431" s="300" t="s">
        <v>1199</v>
      </c>
      <c r="F431" s="300" t="s">
        <v>1200</v>
      </c>
      <c r="G431" s="300" t="s">
        <v>1201</v>
      </c>
      <c r="H431" s="300" t="s">
        <v>1202</v>
      </c>
    </row>
    <row r="432" spans="3:11">
      <c r="C432" s="302" t="s">
        <v>1203</v>
      </c>
      <c r="D432" s="59" t="s">
        <v>1204</v>
      </c>
      <c r="E432" s="73"/>
      <c r="F432" s="73"/>
      <c r="G432" s="73"/>
      <c r="H432" s="73"/>
    </row>
    <row r="433" spans="3:11">
      <c r="C433" s="358">
        <v>1</v>
      </c>
      <c r="D433" s="59" t="s">
        <v>5</v>
      </c>
      <c r="E433" s="302" t="s">
        <v>6</v>
      </c>
      <c r="F433" s="181">
        <v>1.524</v>
      </c>
      <c r="G433" s="64">
        <f>VLOOKUP(D433,upahbahan,3,FALSE)</f>
        <v>100000</v>
      </c>
      <c r="H433" s="64">
        <f t="shared" ref="H433:H436" si="44">F433*G433</f>
        <v>152400</v>
      </c>
    </row>
    <row r="434" spans="3:11">
      <c r="C434" s="358">
        <v>2</v>
      </c>
      <c r="D434" s="59" t="s">
        <v>3667</v>
      </c>
      <c r="E434" s="302" t="s">
        <v>6</v>
      </c>
      <c r="F434" s="181">
        <v>2.5449999999999999</v>
      </c>
      <c r="G434" s="64">
        <f>VLOOKUP(D434,upahbahan,3,FALSE)</f>
        <v>145000</v>
      </c>
      <c r="H434" s="64">
        <f t="shared" si="44"/>
        <v>369025</v>
      </c>
    </row>
    <row r="435" spans="3:11">
      <c r="C435" s="358">
        <v>3</v>
      </c>
      <c r="D435" s="59" t="s">
        <v>18</v>
      </c>
      <c r="E435" s="302" t="s">
        <v>6</v>
      </c>
      <c r="F435" s="181">
        <v>0.254</v>
      </c>
      <c r="G435" s="64">
        <f>VLOOKUP(D435,upahbahan,3,FALSE)</f>
        <v>175000</v>
      </c>
      <c r="H435" s="64">
        <f t="shared" si="44"/>
        <v>44450</v>
      </c>
    </row>
    <row r="436" spans="3:11">
      <c r="C436" s="358">
        <v>4</v>
      </c>
      <c r="D436" s="59" t="s">
        <v>19</v>
      </c>
      <c r="E436" s="302" t="s">
        <v>6</v>
      </c>
      <c r="F436" s="181">
        <v>8.5000000000000006E-2</v>
      </c>
      <c r="G436" s="64">
        <f>VLOOKUP(D436,upahbahan,3,FALSE)</f>
        <v>200000</v>
      </c>
      <c r="H436" s="64">
        <f t="shared" si="44"/>
        <v>17000</v>
      </c>
    </row>
    <row r="437" spans="3:11">
      <c r="C437" s="83" t="s">
        <v>1210</v>
      </c>
      <c r="D437" s="80"/>
      <c r="E437" s="80"/>
      <c r="F437" s="217"/>
      <c r="G437" s="218"/>
      <c r="H437" s="64">
        <f>SUM(H433:H436)</f>
        <v>582875</v>
      </c>
      <c r="I437" s="219"/>
    </row>
    <row r="438" spans="3:11">
      <c r="C438" s="302" t="s">
        <v>1211</v>
      </c>
      <c r="D438" s="59" t="s">
        <v>1212</v>
      </c>
      <c r="E438" s="73"/>
      <c r="F438" s="73"/>
      <c r="G438" s="73"/>
      <c r="H438" s="73"/>
    </row>
    <row r="439" spans="3:11">
      <c r="C439" s="358">
        <v>1</v>
      </c>
      <c r="D439" s="59" t="s">
        <v>3677</v>
      </c>
      <c r="E439" s="68" t="s">
        <v>3216</v>
      </c>
      <c r="F439" s="227">
        <v>1.3</v>
      </c>
      <c r="G439" s="64">
        <f>VLOOKUP(D439,upahbahan,3,FALSE)</f>
        <v>14500000</v>
      </c>
      <c r="H439" s="64">
        <f t="shared" ref="H439" si="45">F439*G439</f>
        <v>18850000</v>
      </c>
    </row>
    <row r="440" spans="3:11">
      <c r="C440" s="83" t="s">
        <v>1216</v>
      </c>
      <c r="D440" s="80"/>
      <c r="E440" s="80"/>
      <c r="F440" s="80"/>
      <c r="G440" s="162"/>
      <c r="H440" s="64">
        <f>SUM(H439:H439)</f>
        <v>18850000</v>
      </c>
    </row>
    <row r="441" spans="3:11">
      <c r="C441" s="72" t="s">
        <v>1217</v>
      </c>
      <c r="D441" s="59" t="s">
        <v>1218</v>
      </c>
      <c r="E441" s="73"/>
      <c r="F441" s="73"/>
      <c r="G441" s="73"/>
      <c r="H441" s="73"/>
    </row>
    <row r="442" spans="3:11">
      <c r="C442" s="83" t="s">
        <v>1219</v>
      </c>
      <c r="D442" s="80"/>
      <c r="E442" s="80"/>
      <c r="F442" s="80"/>
      <c r="G442" s="162"/>
      <c r="H442" s="303">
        <v>0</v>
      </c>
    </row>
    <row r="443" spans="3:11">
      <c r="C443" s="58" t="s">
        <v>1220</v>
      </c>
      <c r="D443" s="69" t="s">
        <v>1221</v>
      </c>
      <c r="E443" s="70"/>
      <c r="F443" s="70"/>
      <c r="G443" s="71"/>
      <c r="H443" s="304">
        <f>H442+H440+H437</f>
        <v>19432875</v>
      </c>
      <c r="I443" s="319"/>
    </row>
    <row r="444" spans="3:11">
      <c r="C444" s="58" t="s">
        <v>1222</v>
      </c>
      <c r="D444" s="69" t="s">
        <v>1325</v>
      </c>
      <c r="E444" s="70"/>
      <c r="F444" s="71"/>
      <c r="G444" s="95">
        <f>$M$199</f>
        <v>0.1</v>
      </c>
      <c r="H444" s="64">
        <f>H443*G444</f>
        <v>1943287.5</v>
      </c>
      <c r="I444" s="319"/>
    </row>
    <row r="445" spans="3:11">
      <c r="C445" s="58" t="s">
        <v>1223</v>
      </c>
      <c r="D445" s="69" t="s">
        <v>1224</v>
      </c>
      <c r="E445" s="70"/>
      <c r="F445" s="70"/>
      <c r="G445" s="71"/>
      <c r="H445" s="305">
        <f>SUM(H443:H444)</f>
        <v>21376162.5</v>
      </c>
      <c r="I445" s="319"/>
    </row>
    <row r="448" spans="3:11">
      <c r="C448" s="313" t="s">
        <v>3678</v>
      </c>
      <c r="D448" s="315" t="s">
        <v>3679</v>
      </c>
      <c r="E448" s="315"/>
      <c r="F448" s="315"/>
      <c r="G448" s="315"/>
      <c r="H448" s="315"/>
      <c r="I448" s="56">
        <f>ROUNDDOWN(H463,-2)</f>
        <v>23018600</v>
      </c>
      <c r="K448" s="213"/>
    </row>
    <row r="449" spans="3:9" ht="27.6">
      <c r="C449" s="300" t="s">
        <v>1197</v>
      </c>
      <c r="D449" s="300" t="s">
        <v>1198</v>
      </c>
      <c r="E449" s="300" t="s">
        <v>1199</v>
      </c>
      <c r="F449" s="300" t="s">
        <v>1200</v>
      </c>
      <c r="G449" s="300" t="s">
        <v>1201</v>
      </c>
      <c r="H449" s="300" t="s">
        <v>1202</v>
      </c>
    </row>
    <row r="450" spans="3:9">
      <c r="C450" s="302" t="s">
        <v>1203</v>
      </c>
      <c r="D450" s="59" t="s">
        <v>1204</v>
      </c>
      <c r="E450" s="73"/>
      <c r="F450" s="73"/>
      <c r="G450" s="73"/>
      <c r="H450" s="73"/>
    </row>
    <row r="451" spans="3:9">
      <c r="C451" s="358">
        <v>1</v>
      </c>
      <c r="D451" s="59" t="s">
        <v>5</v>
      </c>
      <c r="E451" s="302" t="s">
        <v>6</v>
      </c>
      <c r="F451" s="181">
        <v>2.0289999999999999</v>
      </c>
      <c r="G451" s="64">
        <f>VLOOKUP(D451,upahbahan,3,FALSE)</f>
        <v>100000</v>
      </c>
      <c r="H451" s="64">
        <f t="shared" ref="H451:H454" si="46">F451*G451</f>
        <v>202900</v>
      </c>
    </row>
    <row r="452" spans="3:9">
      <c r="C452" s="358">
        <v>2</v>
      </c>
      <c r="D452" s="59" t="s">
        <v>3667</v>
      </c>
      <c r="E452" s="302" t="s">
        <v>6</v>
      </c>
      <c r="F452" s="181">
        <v>3.3879999999999999</v>
      </c>
      <c r="G452" s="64">
        <f>VLOOKUP(D452,upahbahan,3,FALSE)</f>
        <v>145000</v>
      </c>
      <c r="H452" s="64">
        <f t="shared" si="46"/>
        <v>491260</v>
      </c>
    </row>
    <row r="453" spans="3:9">
      <c r="C453" s="358">
        <v>3</v>
      </c>
      <c r="D453" s="59" t="s">
        <v>18</v>
      </c>
      <c r="E453" s="302" t="s">
        <v>6</v>
      </c>
      <c r="F453" s="181">
        <v>0.33900000000000002</v>
      </c>
      <c r="G453" s="64">
        <f>VLOOKUP(D453,upahbahan,3,FALSE)</f>
        <v>175000</v>
      </c>
      <c r="H453" s="64">
        <f t="shared" si="46"/>
        <v>59325.000000000007</v>
      </c>
    </row>
    <row r="454" spans="3:9">
      <c r="C454" s="358">
        <v>4</v>
      </c>
      <c r="D454" s="59" t="s">
        <v>19</v>
      </c>
      <c r="E454" s="302" t="s">
        <v>6</v>
      </c>
      <c r="F454" s="181">
        <v>0.113</v>
      </c>
      <c r="G454" s="64">
        <f>VLOOKUP(D454,upahbahan,3,FALSE)</f>
        <v>200000</v>
      </c>
      <c r="H454" s="64">
        <f t="shared" si="46"/>
        <v>22600</v>
      </c>
    </row>
    <row r="455" spans="3:9">
      <c r="C455" s="83" t="s">
        <v>1210</v>
      </c>
      <c r="D455" s="80"/>
      <c r="E455" s="80"/>
      <c r="F455" s="217"/>
      <c r="G455" s="218"/>
      <c r="H455" s="64">
        <f>SUM(H451:H454)</f>
        <v>776085</v>
      </c>
      <c r="I455" s="219"/>
    </row>
    <row r="456" spans="3:9">
      <c r="C456" s="302" t="s">
        <v>1211</v>
      </c>
      <c r="D456" s="59" t="s">
        <v>1212</v>
      </c>
      <c r="E456" s="73"/>
      <c r="F456" s="73"/>
      <c r="G456" s="73"/>
      <c r="H456" s="73"/>
    </row>
    <row r="457" spans="3:9">
      <c r="C457" s="358">
        <v>1</v>
      </c>
      <c r="D457" s="59" t="s">
        <v>3680</v>
      </c>
      <c r="E457" s="68" t="s">
        <v>3216</v>
      </c>
      <c r="F457" s="227">
        <v>1.3</v>
      </c>
      <c r="G457" s="64">
        <f>VLOOKUP(D457,upahbahan,3,FALSE)</f>
        <v>15500000</v>
      </c>
      <c r="H457" s="64">
        <f t="shared" ref="H457" si="47">F457*G457</f>
        <v>20150000</v>
      </c>
    </row>
    <row r="458" spans="3:9">
      <c r="C458" s="83" t="s">
        <v>1216</v>
      </c>
      <c r="D458" s="80"/>
      <c r="E458" s="80"/>
      <c r="F458" s="80"/>
      <c r="G458" s="162"/>
      <c r="H458" s="64">
        <f>SUM(H457:H457)</f>
        <v>20150000</v>
      </c>
    </row>
    <row r="459" spans="3:9">
      <c r="C459" s="72" t="s">
        <v>1217</v>
      </c>
      <c r="D459" s="59" t="s">
        <v>1218</v>
      </c>
      <c r="E459" s="73"/>
      <c r="F459" s="73"/>
      <c r="G459" s="73"/>
      <c r="H459" s="73"/>
    </row>
    <row r="460" spans="3:9">
      <c r="C460" s="83" t="s">
        <v>1219</v>
      </c>
      <c r="D460" s="80"/>
      <c r="E460" s="80"/>
      <c r="F460" s="80"/>
      <c r="G460" s="162"/>
      <c r="H460" s="303">
        <v>0</v>
      </c>
    </row>
    <row r="461" spans="3:9">
      <c r="C461" s="58" t="s">
        <v>1220</v>
      </c>
      <c r="D461" s="69" t="s">
        <v>1221</v>
      </c>
      <c r="E461" s="70"/>
      <c r="F461" s="70"/>
      <c r="G461" s="71"/>
      <c r="H461" s="304">
        <f>H460+H458+H455</f>
        <v>20926085</v>
      </c>
      <c r="I461" s="319"/>
    </row>
    <row r="462" spans="3:9">
      <c r="C462" s="58" t="s">
        <v>1222</v>
      </c>
      <c r="D462" s="69" t="s">
        <v>1325</v>
      </c>
      <c r="E462" s="70"/>
      <c r="F462" s="71"/>
      <c r="G462" s="95">
        <f>$M$199</f>
        <v>0.1</v>
      </c>
      <c r="H462" s="64">
        <f>H461*G462</f>
        <v>2092608.5</v>
      </c>
      <c r="I462" s="319"/>
    </row>
    <row r="463" spans="3:9">
      <c r="C463" s="58" t="s">
        <v>1223</v>
      </c>
      <c r="D463" s="69" t="s">
        <v>1224</v>
      </c>
      <c r="E463" s="70"/>
      <c r="F463" s="70"/>
      <c r="G463" s="71"/>
      <c r="H463" s="305">
        <f>SUM(H461:H462)</f>
        <v>23018693.5</v>
      </c>
      <c r="I463" s="319"/>
    </row>
    <row r="466" spans="3:11">
      <c r="C466" s="313" t="s">
        <v>3681</v>
      </c>
      <c r="D466" s="780" t="s">
        <v>3682</v>
      </c>
      <c r="E466" s="780"/>
      <c r="F466" s="780"/>
      <c r="G466" s="780"/>
      <c r="H466" s="780"/>
      <c r="I466" s="56">
        <f>ROUNDDOWN(H481,-2)</f>
        <v>29507000</v>
      </c>
      <c r="K466" s="213"/>
    </row>
    <row r="467" spans="3:11" ht="27.6">
      <c r="C467" s="300" t="s">
        <v>1197</v>
      </c>
      <c r="D467" s="300" t="s">
        <v>1198</v>
      </c>
      <c r="E467" s="300" t="s">
        <v>1199</v>
      </c>
      <c r="F467" s="300" t="s">
        <v>1200</v>
      </c>
      <c r="G467" s="300" t="s">
        <v>1201</v>
      </c>
      <c r="H467" s="300" t="s">
        <v>1202</v>
      </c>
    </row>
    <row r="468" spans="3:11">
      <c r="C468" s="302" t="s">
        <v>1203</v>
      </c>
      <c r="D468" s="59" t="s">
        <v>1204</v>
      </c>
      <c r="E468" s="73"/>
      <c r="F468" s="73"/>
      <c r="G468" s="73"/>
      <c r="H468" s="73"/>
    </row>
    <row r="469" spans="3:11">
      <c r="C469" s="358">
        <v>1</v>
      </c>
      <c r="D469" s="59" t="s">
        <v>5</v>
      </c>
      <c r="E469" s="302" t="s">
        <v>6</v>
      </c>
      <c r="F469" s="181">
        <v>0.45700000000000002</v>
      </c>
      <c r="G469" s="64">
        <f>VLOOKUP(D469,upahbahan,3,FALSE)</f>
        <v>100000</v>
      </c>
      <c r="H469" s="64">
        <f t="shared" ref="H469:H472" si="48">F469*G469</f>
        <v>45700</v>
      </c>
    </row>
    <row r="470" spans="3:11">
      <c r="C470" s="358">
        <v>2</v>
      </c>
      <c r="D470" s="59" t="s">
        <v>3667</v>
      </c>
      <c r="E470" s="302" t="s">
        <v>6</v>
      </c>
      <c r="F470" s="181">
        <v>0.76300000000000001</v>
      </c>
      <c r="G470" s="64">
        <f>VLOOKUP(D470,upahbahan,3,FALSE)</f>
        <v>145000</v>
      </c>
      <c r="H470" s="64">
        <f t="shared" si="48"/>
        <v>110635</v>
      </c>
    </row>
    <row r="471" spans="3:11">
      <c r="C471" s="358">
        <v>3</v>
      </c>
      <c r="D471" s="59" t="s">
        <v>18</v>
      </c>
      <c r="E471" s="302" t="s">
        <v>6</v>
      </c>
      <c r="F471" s="181">
        <v>7.5999999999999998E-2</v>
      </c>
      <c r="G471" s="64">
        <f>VLOOKUP(D471,upahbahan,3,FALSE)</f>
        <v>175000</v>
      </c>
      <c r="H471" s="64">
        <f t="shared" si="48"/>
        <v>13300</v>
      </c>
    </row>
    <row r="472" spans="3:11">
      <c r="C472" s="358">
        <v>4</v>
      </c>
      <c r="D472" s="59" t="s">
        <v>19</v>
      </c>
      <c r="E472" s="302" t="s">
        <v>6</v>
      </c>
      <c r="F472" s="181">
        <v>2.5000000000000001E-2</v>
      </c>
      <c r="G472" s="64">
        <f>VLOOKUP(D472,upahbahan,3,FALSE)</f>
        <v>200000</v>
      </c>
      <c r="H472" s="64">
        <f t="shared" si="48"/>
        <v>5000</v>
      </c>
    </row>
    <row r="473" spans="3:11">
      <c r="C473" s="83" t="s">
        <v>1210</v>
      </c>
      <c r="D473" s="80"/>
      <c r="E473" s="80"/>
      <c r="F473" s="217"/>
      <c r="G473" s="218"/>
      <c r="H473" s="64">
        <f>SUM(H469:H472)</f>
        <v>174635</v>
      </c>
      <c r="I473" s="219"/>
    </row>
    <row r="474" spans="3:11">
      <c r="C474" s="302" t="s">
        <v>1211</v>
      </c>
      <c r="D474" s="59" t="s">
        <v>1212</v>
      </c>
      <c r="E474" s="73"/>
      <c r="F474" s="73"/>
      <c r="G474" s="73"/>
      <c r="H474" s="73"/>
    </row>
    <row r="475" spans="3:11">
      <c r="C475" s="358">
        <v>1</v>
      </c>
      <c r="D475" s="59" t="s">
        <v>3683</v>
      </c>
      <c r="E475" s="68" t="s">
        <v>3216</v>
      </c>
      <c r="F475" s="227">
        <v>1.3</v>
      </c>
      <c r="G475" s="64">
        <f>VLOOKUP(D475,upahbahan,3,FALSE)</f>
        <v>20500000</v>
      </c>
      <c r="H475" s="64">
        <f t="shared" ref="H475" si="49">F475*G475</f>
        <v>26650000</v>
      </c>
    </row>
    <row r="476" spans="3:11">
      <c r="C476" s="83" t="s">
        <v>1216</v>
      </c>
      <c r="D476" s="80"/>
      <c r="E476" s="80"/>
      <c r="F476" s="80"/>
      <c r="G476" s="162"/>
      <c r="H476" s="64">
        <f>SUM(H475:H475)</f>
        <v>26650000</v>
      </c>
    </row>
    <row r="477" spans="3:11">
      <c r="C477" s="72" t="s">
        <v>1217</v>
      </c>
      <c r="D477" s="59" t="s">
        <v>1218</v>
      </c>
      <c r="E477" s="73"/>
      <c r="F477" s="73"/>
      <c r="G477" s="73"/>
      <c r="H477" s="73"/>
    </row>
    <row r="478" spans="3:11">
      <c r="C478" s="83" t="s">
        <v>1219</v>
      </c>
      <c r="D478" s="80"/>
      <c r="E478" s="80"/>
      <c r="F478" s="80"/>
      <c r="G478" s="162"/>
      <c r="H478" s="303">
        <v>0</v>
      </c>
    </row>
    <row r="479" spans="3:11">
      <c r="C479" s="58" t="s">
        <v>1220</v>
      </c>
      <c r="D479" s="69" t="s">
        <v>1221</v>
      </c>
      <c r="E479" s="70"/>
      <c r="F479" s="70"/>
      <c r="G479" s="71"/>
      <c r="H479" s="304">
        <f>H478+H476+H473</f>
        <v>26824635</v>
      </c>
      <c r="I479" s="319"/>
    </row>
    <row r="480" spans="3:11">
      <c r="C480" s="58" t="s">
        <v>1222</v>
      </c>
      <c r="D480" s="69" t="s">
        <v>1325</v>
      </c>
      <c r="E480" s="70"/>
      <c r="F480" s="71"/>
      <c r="G480" s="95">
        <f>$M$199</f>
        <v>0.1</v>
      </c>
      <c r="H480" s="64">
        <f>H479*G480</f>
        <v>2682463.5</v>
      </c>
      <c r="I480" s="319"/>
    </row>
    <row r="481" spans="3:11">
      <c r="C481" s="58" t="s">
        <v>1223</v>
      </c>
      <c r="D481" s="69" t="s">
        <v>1224</v>
      </c>
      <c r="E481" s="70"/>
      <c r="F481" s="70"/>
      <c r="G481" s="71"/>
      <c r="H481" s="305">
        <f>SUM(H479:H480)</f>
        <v>29507098.5</v>
      </c>
      <c r="I481" s="319"/>
    </row>
    <row r="483" spans="3:11">
      <c r="C483" s="313" t="s">
        <v>3684</v>
      </c>
      <c r="D483" s="780" t="s">
        <v>3685</v>
      </c>
      <c r="E483" s="780"/>
      <c r="F483" s="780"/>
      <c r="G483" s="780"/>
      <c r="H483" s="780"/>
      <c r="I483" s="56">
        <f>ROUNDDOWN(H498,-2)</f>
        <v>30142400</v>
      </c>
      <c r="K483" s="213"/>
    </row>
    <row r="484" spans="3:11" ht="27.6">
      <c r="C484" s="300" t="s">
        <v>1197</v>
      </c>
      <c r="D484" s="300" t="s">
        <v>1198</v>
      </c>
      <c r="E484" s="300" t="s">
        <v>1199</v>
      </c>
      <c r="F484" s="300" t="s">
        <v>1200</v>
      </c>
      <c r="G484" s="300" t="s">
        <v>1201</v>
      </c>
      <c r="H484" s="300" t="s">
        <v>1202</v>
      </c>
    </row>
    <row r="485" spans="3:11">
      <c r="C485" s="302" t="s">
        <v>1203</v>
      </c>
      <c r="D485" s="59" t="s">
        <v>1204</v>
      </c>
      <c r="E485" s="73"/>
      <c r="F485" s="73"/>
      <c r="G485" s="73"/>
      <c r="H485" s="73"/>
    </row>
    <row r="486" spans="3:11">
      <c r="C486" s="358">
        <v>1</v>
      </c>
      <c r="D486" s="59" t="s">
        <v>5</v>
      </c>
      <c r="E486" s="302" t="s">
        <v>6</v>
      </c>
      <c r="F486" s="181">
        <v>0.60699999999999998</v>
      </c>
      <c r="G486" s="64">
        <f>VLOOKUP(D486,upahbahan,3,FALSE)</f>
        <v>100000</v>
      </c>
      <c r="H486" s="64">
        <f t="shared" ref="H486:H489" si="50">F486*G486</f>
        <v>60700</v>
      </c>
    </row>
    <row r="487" spans="3:11">
      <c r="C487" s="358">
        <v>2</v>
      </c>
      <c r="D487" s="59" t="s">
        <v>3667</v>
      </c>
      <c r="E487" s="302" t="s">
        <v>6</v>
      </c>
      <c r="F487" s="181">
        <v>1.014</v>
      </c>
      <c r="G487" s="64">
        <f>VLOOKUP(D487,upahbahan,3,FALSE)</f>
        <v>145000</v>
      </c>
      <c r="H487" s="64">
        <f t="shared" si="50"/>
        <v>147030</v>
      </c>
    </row>
    <row r="488" spans="3:11">
      <c r="C488" s="358">
        <v>3</v>
      </c>
      <c r="D488" s="59" t="s">
        <v>18</v>
      </c>
      <c r="E488" s="302" t="s">
        <v>6</v>
      </c>
      <c r="F488" s="181">
        <v>0.10100000000000001</v>
      </c>
      <c r="G488" s="64">
        <f>VLOOKUP(D488,upahbahan,3,FALSE)</f>
        <v>175000</v>
      </c>
      <c r="H488" s="64">
        <f t="shared" si="50"/>
        <v>17675</v>
      </c>
    </row>
    <row r="489" spans="3:11">
      <c r="C489" s="358">
        <v>4</v>
      </c>
      <c r="D489" s="59" t="s">
        <v>19</v>
      </c>
      <c r="E489" s="302" t="s">
        <v>6</v>
      </c>
      <c r="F489" s="181">
        <v>3.4000000000000002E-2</v>
      </c>
      <c r="G489" s="64">
        <f>VLOOKUP(D489,upahbahan,3,FALSE)</f>
        <v>200000</v>
      </c>
      <c r="H489" s="64">
        <f t="shared" si="50"/>
        <v>6800.0000000000009</v>
      </c>
    </row>
    <row r="490" spans="3:11">
      <c r="C490" s="83" t="s">
        <v>1210</v>
      </c>
      <c r="D490" s="80"/>
      <c r="E490" s="80"/>
      <c r="F490" s="217"/>
      <c r="G490" s="218"/>
      <c r="H490" s="64">
        <f>SUM(H486:H489)</f>
        <v>232205</v>
      </c>
      <c r="I490" s="219"/>
    </row>
    <row r="491" spans="3:11">
      <c r="C491" s="302" t="s">
        <v>1211</v>
      </c>
      <c r="D491" s="59" t="s">
        <v>1212</v>
      </c>
      <c r="E491" s="73"/>
      <c r="F491" s="73"/>
      <c r="G491" s="73"/>
      <c r="H491" s="73"/>
    </row>
    <row r="492" spans="3:11">
      <c r="C492" s="358">
        <v>1</v>
      </c>
      <c r="D492" s="59" t="s">
        <v>3686</v>
      </c>
      <c r="E492" s="68" t="s">
        <v>3216</v>
      </c>
      <c r="F492" s="227">
        <v>1.3</v>
      </c>
      <c r="G492" s="64">
        <f>VLOOKUP(D492,upahbahan,3,FALSE)</f>
        <v>20900000</v>
      </c>
      <c r="H492" s="64">
        <f t="shared" ref="H492" si="51">F492*G492</f>
        <v>27170000</v>
      </c>
    </row>
    <row r="493" spans="3:11">
      <c r="C493" s="83" t="s">
        <v>1216</v>
      </c>
      <c r="D493" s="80"/>
      <c r="E493" s="80"/>
      <c r="F493" s="80"/>
      <c r="G493" s="162"/>
      <c r="H493" s="64">
        <f>SUM(H492:H492)</f>
        <v>27170000</v>
      </c>
    </row>
    <row r="494" spans="3:11">
      <c r="C494" s="72" t="s">
        <v>1217</v>
      </c>
      <c r="D494" s="59" t="s">
        <v>1218</v>
      </c>
      <c r="E494" s="73"/>
      <c r="F494" s="73"/>
      <c r="G494" s="73"/>
      <c r="H494" s="73"/>
    </row>
    <row r="495" spans="3:11">
      <c r="C495" s="83" t="s">
        <v>1219</v>
      </c>
      <c r="D495" s="80"/>
      <c r="E495" s="80"/>
      <c r="F495" s="80"/>
      <c r="G495" s="162"/>
      <c r="H495" s="303">
        <v>0</v>
      </c>
    </row>
    <row r="496" spans="3:11">
      <c r="C496" s="58" t="s">
        <v>1220</v>
      </c>
      <c r="D496" s="69" t="s">
        <v>1221</v>
      </c>
      <c r="E496" s="70"/>
      <c r="F496" s="70"/>
      <c r="G496" s="71"/>
      <c r="H496" s="304">
        <f>H495+H493+H490</f>
        <v>27402205</v>
      </c>
      <c r="I496" s="319"/>
    </row>
    <row r="497" spans="3:11">
      <c r="C497" s="58" t="s">
        <v>1222</v>
      </c>
      <c r="D497" s="69" t="s">
        <v>1325</v>
      </c>
      <c r="E497" s="70"/>
      <c r="F497" s="71"/>
      <c r="G497" s="95">
        <f>$M$199</f>
        <v>0.1</v>
      </c>
      <c r="H497" s="64">
        <f>H496*G497</f>
        <v>2740220.5</v>
      </c>
      <c r="I497" s="319"/>
    </row>
    <row r="498" spans="3:11">
      <c r="C498" s="58" t="s">
        <v>1223</v>
      </c>
      <c r="D498" s="69" t="s">
        <v>1224</v>
      </c>
      <c r="E498" s="70"/>
      <c r="F498" s="70"/>
      <c r="G498" s="71"/>
      <c r="H498" s="305">
        <f>SUM(H496:H497)</f>
        <v>30142425.5</v>
      </c>
      <c r="I498" s="319"/>
    </row>
    <row r="500" spans="3:11">
      <c r="C500" s="313" t="s">
        <v>3687</v>
      </c>
      <c r="D500" s="780" t="s">
        <v>3688</v>
      </c>
      <c r="E500" s="780"/>
      <c r="F500" s="780"/>
      <c r="G500" s="780"/>
      <c r="H500" s="780"/>
      <c r="I500" s="56">
        <f>ROUNDDOWN(H515,-2)</f>
        <v>43714700</v>
      </c>
      <c r="K500" s="213"/>
    </row>
    <row r="501" spans="3:11" ht="27.6">
      <c r="C501" s="300" t="s">
        <v>1197</v>
      </c>
      <c r="D501" s="300" t="s">
        <v>1198</v>
      </c>
      <c r="E501" s="300" t="s">
        <v>1199</v>
      </c>
      <c r="F501" s="300" t="s">
        <v>1200</v>
      </c>
      <c r="G501" s="300" t="s">
        <v>1201</v>
      </c>
      <c r="H501" s="300" t="s">
        <v>1202</v>
      </c>
    </row>
    <row r="502" spans="3:11">
      <c r="C502" s="302" t="s">
        <v>1203</v>
      </c>
      <c r="D502" s="59" t="s">
        <v>1204</v>
      </c>
      <c r="E502" s="73"/>
      <c r="F502" s="73"/>
      <c r="G502" s="73"/>
      <c r="H502" s="73"/>
    </row>
    <row r="503" spans="3:11">
      <c r="C503" s="358">
        <v>1</v>
      </c>
      <c r="D503" s="59" t="s">
        <v>5</v>
      </c>
      <c r="E503" s="302" t="s">
        <v>6</v>
      </c>
      <c r="F503" s="181">
        <v>0.91700000000000004</v>
      </c>
      <c r="G503" s="64">
        <f>VLOOKUP(D503,upahbahan,3,FALSE)</f>
        <v>100000</v>
      </c>
      <c r="H503" s="64">
        <f t="shared" ref="H503:H506" si="52">F503*G503</f>
        <v>91700</v>
      </c>
    </row>
    <row r="504" spans="3:11">
      <c r="C504" s="358">
        <v>2</v>
      </c>
      <c r="D504" s="59" t="s">
        <v>3667</v>
      </c>
      <c r="E504" s="302" t="s">
        <v>6</v>
      </c>
      <c r="F504" s="181">
        <v>1.5309999999999999</v>
      </c>
      <c r="G504" s="64">
        <f>VLOOKUP(D504,upahbahan,3,FALSE)</f>
        <v>145000</v>
      </c>
      <c r="H504" s="64">
        <f t="shared" si="52"/>
        <v>221995</v>
      </c>
    </row>
    <row r="505" spans="3:11">
      <c r="C505" s="358">
        <v>3</v>
      </c>
      <c r="D505" s="59" t="s">
        <v>18</v>
      </c>
      <c r="E505" s="302" t="s">
        <v>6</v>
      </c>
      <c r="F505" s="181">
        <v>0.153</v>
      </c>
      <c r="G505" s="64">
        <f>VLOOKUP(D505,upahbahan,3,FALSE)</f>
        <v>175000</v>
      </c>
      <c r="H505" s="64">
        <f t="shared" si="52"/>
        <v>26775</v>
      </c>
    </row>
    <row r="506" spans="3:11">
      <c r="C506" s="358">
        <v>4</v>
      </c>
      <c r="D506" s="59" t="s">
        <v>19</v>
      </c>
      <c r="E506" s="302" t="s">
        <v>6</v>
      </c>
      <c r="F506" s="181">
        <v>5.0999999999999997E-2</v>
      </c>
      <c r="G506" s="64">
        <f>VLOOKUP(D506,upahbahan,3,FALSE)</f>
        <v>200000</v>
      </c>
      <c r="H506" s="64">
        <f t="shared" si="52"/>
        <v>10200</v>
      </c>
    </row>
    <row r="507" spans="3:11">
      <c r="C507" s="83" t="s">
        <v>1210</v>
      </c>
      <c r="D507" s="80"/>
      <c r="E507" s="80"/>
      <c r="F507" s="217"/>
      <c r="G507" s="218"/>
      <c r="H507" s="64">
        <f>SUM(H503:H506)</f>
        <v>350670</v>
      </c>
      <c r="I507" s="219"/>
    </row>
    <row r="508" spans="3:11">
      <c r="C508" s="302" t="s">
        <v>1211</v>
      </c>
      <c r="D508" s="59" t="s">
        <v>1212</v>
      </c>
      <c r="E508" s="73"/>
      <c r="F508" s="73"/>
      <c r="G508" s="73"/>
      <c r="H508" s="73"/>
    </row>
    <row r="509" spans="3:11">
      <c r="C509" s="358">
        <v>1</v>
      </c>
      <c r="D509" s="59" t="s">
        <v>3689</v>
      </c>
      <c r="E509" s="68" t="s">
        <v>3216</v>
      </c>
      <c r="F509" s="227">
        <v>1.3</v>
      </c>
      <c r="G509" s="64">
        <f>VLOOKUP(D509,upahbahan,3,FALSE)</f>
        <v>30300000</v>
      </c>
      <c r="H509" s="64">
        <f t="shared" ref="H509" si="53">F509*G509</f>
        <v>39390000</v>
      </c>
    </row>
    <row r="510" spans="3:11">
      <c r="C510" s="83" t="s">
        <v>1216</v>
      </c>
      <c r="D510" s="80"/>
      <c r="E510" s="80"/>
      <c r="F510" s="80"/>
      <c r="G510" s="162"/>
      <c r="H510" s="64">
        <f>SUM(H509:H509)</f>
        <v>39390000</v>
      </c>
    </row>
    <row r="511" spans="3:11">
      <c r="C511" s="72" t="s">
        <v>1217</v>
      </c>
      <c r="D511" s="59" t="s">
        <v>1218</v>
      </c>
      <c r="E511" s="73"/>
      <c r="F511" s="73"/>
      <c r="G511" s="73"/>
      <c r="H511" s="73"/>
    </row>
    <row r="512" spans="3:11">
      <c r="C512" s="83" t="s">
        <v>1219</v>
      </c>
      <c r="D512" s="80"/>
      <c r="E512" s="80"/>
      <c r="F512" s="80"/>
      <c r="G512" s="162"/>
      <c r="H512" s="303">
        <v>0</v>
      </c>
    </row>
    <row r="513" spans="3:11">
      <c r="C513" s="58" t="s">
        <v>1220</v>
      </c>
      <c r="D513" s="69" t="s">
        <v>1221</v>
      </c>
      <c r="E513" s="70"/>
      <c r="F513" s="70"/>
      <c r="G513" s="71"/>
      <c r="H513" s="304">
        <f>H512+H510+H507</f>
        <v>39740670</v>
      </c>
      <c r="I513" s="319"/>
    </row>
    <row r="514" spans="3:11">
      <c r="C514" s="58" t="s">
        <v>1222</v>
      </c>
      <c r="D514" s="69" t="s">
        <v>1325</v>
      </c>
      <c r="E514" s="70"/>
      <c r="F514" s="71"/>
      <c r="G514" s="95">
        <f>$M$199</f>
        <v>0.1</v>
      </c>
      <c r="H514" s="64">
        <f>H513*G514</f>
        <v>3974067</v>
      </c>
      <c r="I514" s="319"/>
    </row>
    <row r="515" spans="3:11">
      <c r="C515" s="58" t="s">
        <v>1223</v>
      </c>
      <c r="D515" s="69" t="s">
        <v>1224</v>
      </c>
      <c r="E515" s="70"/>
      <c r="F515" s="70"/>
      <c r="G515" s="71"/>
      <c r="H515" s="305">
        <f>SUM(H513:H514)</f>
        <v>43714737</v>
      </c>
      <c r="I515" s="319"/>
    </row>
    <row r="517" spans="3:11">
      <c r="C517" s="313" t="s">
        <v>3690</v>
      </c>
      <c r="D517" s="780" t="s">
        <v>3691</v>
      </c>
      <c r="E517" s="780"/>
      <c r="F517" s="780"/>
      <c r="G517" s="780"/>
      <c r="H517" s="780"/>
      <c r="I517" s="56">
        <f>ROUNDDOWN(H537,-2)</f>
        <v>4731500</v>
      </c>
      <c r="K517" s="213"/>
    </row>
    <row r="518" spans="3:11" ht="27.6">
      <c r="C518" s="300" t="s">
        <v>1197</v>
      </c>
      <c r="D518" s="300" t="s">
        <v>1198</v>
      </c>
      <c r="E518" s="300" t="s">
        <v>1199</v>
      </c>
      <c r="F518" s="300" t="s">
        <v>1200</v>
      </c>
      <c r="G518" s="300" t="s">
        <v>1201</v>
      </c>
      <c r="H518" s="300" t="s">
        <v>1202</v>
      </c>
    </row>
    <row r="519" spans="3:11">
      <c r="C519" s="302" t="s">
        <v>1203</v>
      </c>
      <c r="D519" s="59" t="s">
        <v>1204</v>
      </c>
      <c r="E519" s="73"/>
      <c r="F519" s="73"/>
      <c r="G519" s="73"/>
      <c r="H519" s="73"/>
    </row>
    <row r="520" spans="3:11">
      <c r="C520" s="358">
        <v>1</v>
      </c>
      <c r="D520" s="59" t="s">
        <v>5</v>
      </c>
      <c r="E520" s="302" t="s">
        <v>6</v>
      </c>
      <c r="F520" s="181">
        <v>0.255</v>
      </c>
      <c r="G520" s="64">
        <f>VLOOKUP(D520,upahbahan,3,FALSE)</f>
        <v>100000</v>
      </c>
      <c r="H520" s="64">
        <f t="shared" ref="H520:H523" si="54">F520*G520</f>
        <v>25500</v>
      </c>
    </row>
    <row r="521" spans="3:11">
      <c r="C521" s="358">
        <v>2</v>
      </c>
      <c r="D521" s="59" t="s">
        <v>3667</v>
      </c>
      <c r="E521" s="302" t="s">
        <v>6</v>
      </c>
      <c r="F521" s="181">
        <v>0.42499999999999999</v>
      </c>
      <c r="G521" s="64">
        <f>VLOOKUP(D521,upahbahan,3,FALSE)</f>
        <v>145000</v>
      </c>
      <c r="H521" s="64">
        <f t="shared" si="54"/>
        <v>61625</v>
      </c>
    </row>
    <row r="522" spans="3:11">
      <c r="C522" s="358">
        <v>3</v>
      </c>
      <c r="D522" s="59" t="s">
        <v>18</v>
      </c>
      <c r="E522" s="302" t="s">
        <v>6</v>
      </c>
      <c r="F522" s="181">
        <v>4.2999999999999997E-2</v>
      </c>
      <c r="G522" s="64">
        <f>VLOOKUP(D522,upahbahan,3,FALSE)</f>
        <v>175000</v>
      </c>
      <c r="H522" s="64">
        <f t="shared" si="54"/>
        <v>7524.9999999999991</v>
      </c>
    </row>
    <row r="523" spans="3:11">
      <c r="C523" s="358">
        <v>4</v>
      </c>
      <c r="D523" s="59" t="s">
        <v>19</v>
      </c>
      <c r="E523" s="302" t="s">
        <v>6</v>
      </c>
      <c r="F523" s="181">
        <v>1.4E-2</v>
      </c>
      <c r="G523" s="64">
        <f>VLOOKUP(D523,upahbahan,3,FALSE)</f>
        <v>200000</v>
      </c>
      <c r="H523" s="64">
        <f t="shared" si="54"/>
        <v>2800</v>
      </c>
    </row>
    <row r="524" spans="3:11">
      <c r="C524" s="83" t="s">
        <v>1210</v>
      </c>
      <c r="D524" s="80"/>
      <c r="E524" s="80"/>
      <c r="F524" s="217"/>
      <c r="G524" s="218"/>
      <c r="H524" s="64">
        <f>SUM(H520:H523)</f>
        <v>97450</v>
      </c>
      <c r="I524" s="219"/>
    </row>
    <row r="525" spans="3:11">
      <c r="C525" s="302" t="s">
        <v>1211</v>
      </c>
      <c r="D525" s="59" t="s">
        <v>1212</v>
      </c>
      <c r="E525" s="73"/>
      <c r="F525" s="73"/>
      <c r="G525" s="73"/>
      <c r="H525" s="73"/>
    </row>
    <row r="526" spans="3:11">
      <c r="C526" s="302">
        <v>1</v>
      </c>
      <c r="D526" s="59" t="s">
        <v>3702</v>
      </c>
      <c r="E526" s="73" t="s">
        <v>3696</v>
      </c>
      <c r="F526" s="188">
        <v>1</v>
      </c>
      <c r="G526" s="64">
        <f t="shared" ref="G526:G531" si="55">VLOOKUP(D526,upahbahan,3,FALSE)</f>
        <v>1700000</v>
      </c>
      <c r="H526" s="64">
        <f>F526*G526</f>
        <v>1700000</v>
      </c>
    </row>
    <row r="527" spans="3:11">
      <c r="C527" s="302">
        <v>2</v>
      </c>
      <c r="D527" s="59" t="s">
        <v>3700</v>
      </c>
      <c r="E527" s="73" t="s">
        <v>2188</v>
      </c>
      <c r="F527" s="188">
        <v>1</v>
      </c>
      <c r="G527" s="64">
        <f t="shared" si="55"/>
        <v>700000</v>
      </c>
      <c r="H527" s="64">
        <f t="shared" ref="H527:H531" si="56">F527*G527</f>
        <v>700000</v>
      </c>
    </row>
    <row r="528" spans="3:11">
      <c r="C528" s="302">
        <v>3</v>
      </c>
      <c r="D528" s="59" t="s">
        <v>3699</v>
      </c>
      <c r="E528" s="73" t="s">
        <v>2188</v>
      </c>
      <c r="F528" s="188">
        <v>1</v>
      </c>
      <c r="G528" s="64">
        <f t="shared" si="55"/>
        <v>104000</v>
      </c>
      <c r="H528" s="64">
        <f t="shared" si="56"/>
        <v>104000</v>
      </c>
    </row>
    <row r="529" spans="3:11">
      <c r="C529" s="302">
        <v>4</v>
      </c>
      <c r="D529" s="59" t="s">
        <v>3693</v>
      </c>
      <c r="E529" s="73" t="s">
        <v>2188</v>
      </c>
      <c r="F529" s="188">
        <v>1</v>
      </c>
      <c r="G529" s="64">
        <f t="shared" si="55"/>
        <v>85000</v>
      </c>
      <c r="H529" s="64">
        <f t="shared" si="56"/>
        <v>85000</v>
      </c>
    </row>
    <row r="530" spans="3:11">
      <c r="C530" s="302">
        <v>5</v>
      </c>
      <c r="D530" s="59" t="s">
        <v>3694</v>
      </c>
      <c r="E530" s="73" t="s">
        <v>2188</v>
      </c>
      <c r="F530" s="188">
        <v>2</v>
      </c>
      <c r="G530" s="64">
        <f t="shared" si="55"/>
        <v>750000</v>
      </c>
      <c r="H530" s="64">
        <f t="shared" si="56"/>
        <v>1500000</v>
      </c>
    </row>
    <row r="531" spans="3:11">
      <c r="C531" s="302">
        <v>6</v>
      </c>
      <c r="D531" s="59" t="s">
        <v>3695</v>
      </c>
      <c r="E531" s="68" t="s">
        <v>3697</v>
      </c>
      <c r="F531" s="227">
        <v>1</v>
      </c>
      <c r="G531" s="64">
        <f t="shared" si="55"/>
        <v>115000</v>
      </c>
      <c r="H531" s="64">
        <f t="shared" si="56"/>
        <v>115000</v>
      </c>
    </row>
    <row r="532" spans="3:11">
      <c r="C532" s="83" t="s">
        <v>1216</v>
      </c>
      <c r="D532" s="80"/>
      <c r="E532" s="80"/>
      <c r="F532" s="80"/>
      <c r="G532" s="162"/>
      <c r="H532" s="64">
        <f>SUM(H526:H531)</f>
        <v>4204000</v>
      </c>
    </row>
    <row r="533" spans="3:11">
      <c r="C533" s="72" t="s">
        <v>1217</v>
      </c>
      <c r="D533" s="59" t="s">
        <v>1218</v>
      </c>
      <c r="E533" s="73"/>
      <c r="F533" s="73"/>
      <c r="G533" s="73"/>
      <c r="H533" s="73"/>
    </row>
    <row r="534" spans="3:11">
      <c r="C534" s="83" t="s">
        <v>1219</v>
      </c>
      <c r="D534" s="80"/>
      <c r="E534" s="80"/>
      <c r="F534" s="80"/>
      <c r="G534" s="162"/>
      <c r="H534" s="303">
        <v>0</v>
      </c>
    </row>
    <row r="535" spans="3:11">
      <c r="C535" s="58" t="s">
        <v>1220</v>
      </c>
      <c r="D535" s="69" t="s">
        <v>1221</v>
      </c>
      <c r="E535" s="70"/>
      <c r="F535" s="70"/>
      <c r="G535" s="71"/>
      <c r="H535" s="304">
        <f>H534+H532+H524</f>
        <v>4301450</v>
      </c>
      <c r="I535" s="319"/>
    </row>
    <row r="536" spans="3:11">
      <c r="C536" s="58" t="s">
        <v>1222</v>
      </c>
      <c r="D536" s="69" t="s">
        <v>1325</v>
      </c>
      <c r="E536" s="70"/>
      <c r="F536" s="71"/>
      <c r="G536" s="95">
        <f>$M$199</f>
        <v>0.1</v>
      </c>
      <c r="H536" s="64">
        <f>H535*G536</f>
        <v>430145</v>
      </c>
      <c r="I536" s="319"/>
    </row>
    <row r="537" spans="3:11">
      <c r="C537" s="58" t="s">
        <v>1223</v>
      </c>
      <c r="D537" s="69" t="s">
        <v>1224</v>
      </c>
      <c r="E537" s="70"/>
      <c r="F537" s="70"/>
      <c r="G537" s="71"/>
      <c r="H537" s="305">
        <f>SUM(H535:H536)</f>
        <v>4731595</v>
      </c>
      <c r="I537" s="319"/>
    </row>
    <row r="540" spans="3:11">
      <c r="C540" s="313" t="s">
        <v>3698</v>
      </c>
      <c r="D540" s="780" t="s">
        <v>3703</v>
      </c>
      <c r="E540" s="780"/>
      <c r="F540" s="780"/>
      <c r="G540" s="780"/>
      <c r="H540" s="780"/>
      <c r="I540" s="56">
        <f>ROUNDDOWN(H560,-2)</f>
        <v>4979700</v>
      </c>
      <c r="K540" s="213"/>
    </row>
    <row r="541" spans="3:11" ht="27.6">
      <c r="C541" s="300" t="s">
        <v>1197</v>
      </c>
      <c r="D541" s="300" t="s">
        <v>1198</v>
      </c>
      <c r="E541" s="300" t="s">
        <v>1199</v>
      </c>
      <c r="F541" s="300" t="s">
        <v>1200</v>
      </c>
      <c r="G541" s="300" t="s">
        <v>1201</v>
      </c>
      <c r="H541" s="300" t="s">
        <v>1202</v>
      </c>
    </row>
    <row r="542" spans="3:11">
      <c r="C542" s="302" t="s">
        <v>1203</v>
      </c>
      <c r="D542" s="59" t="s">
        <v>1204</v>
      </c>
      <c r="E542" s="73"/>
      <c r="F542" s="73"/>
      <c r="G542" s="73"/>
      <c r="H542" s="73"/>
    </row>
    <row r="543" spans="3:11">
      <c r="C543" s="358">
        <v>1</v>
      </c>
      <c r="D543" s="59" t="s">
        <v>5</v>
      </c>
      <c r="E543" s="302" t="s">
        <v>6</v>
      </c>
      <c r="F543" s="181">
        <v>0.32100000000000001</v>
      </c>
      <c r="G543" s="64">
        <f>VLOOKUP(D543,upahbahan,3,FALSE)</f>
        <v>100000</v>
      </c>
      <c r="H543" s="64">
        <f t="shared" ref="H543:H546" si="57">F543*G543</f>
        <v>32100</v>
      </c>
    </row>
    <row r="544" spans="3:11">
      <c r="C544" s="358">
        <v>2</v>
      </c>
      <c r="D544" s="59" t="s">
        <v>3667</v>
      </c>
      <c r="E544" s="302" t="s">
        <v>6</v>
      </c>
      <c r="F544" s="181">
        <v>0.53700000000000003</v>
      </c>
      <c r="G544" s="64">
        <f>VLOOKUP(D544,upahbahan,3,FALSE)</f>
        <v>145000</v>
      </c>
      <c r="H544" s="64">
        <f t="shared" si="57"/>
        <v>77865</v>
      </c>
    </row>
    <row r="545" spans="3:9">
      <c r="C545" s="358">
        <v>3</v>
      </c>
      <c r="D545" s="59" t="s">
        <v>18</v>
      </c>
      <c r="E545" s="302" t="s">
        <v>6</v>
      </c>
      <c r="F545" s="181">
        <v>5.3999999999999999E-2</v>
      </c>
      <c r="G545" s="64">
        <f>VLOOKUP(D545,upahbahan,3,FALSE)</f>
        <v>175000</v>
      </c>
      <c r="H545" s="64">
        <f t="shared" si="57"/>
        <v>9450</v>
      </c>
    </row>
    <row r="546" spans="3:9">
      <c r="C546" s="358">
        <v>4</v>
      </c>
      <c r="D546" s="59" t="s">
        <v>19</v>
      </c>
      <c r="E546" s="302" t="s">
        <v>6</v>
      </c>
      <c r="F546" s="181">
        <v>1.7999999999999999E-2</v>
      </c>
      <c r="G546" s="64">
        <f>VLOOKUP(D546,upahbahan,3,FALSE)</f>
        <v>200000</v>
      </c>
      <c r="H546" s="64">
        <f t="shared" si="57"/>
        <v>3599.9999999999995</v>
      </c>
    </row>
    <row r="547" spans="3:9">
      <c r="C547" s="83" t="s">
        <v>1210</v>
      </c>
      <c r="D547" s="80"/>
      <c r="E547" s="80"/>
      <c r="F547" s="217"/>
      <c r="G547" s="218"/>
      <c r="H547" s="64">
        <f>SUM(H543:H546)</f>
        <v>123015</v>
      </c>
      <c r="I547" s="219"/>
    </row>
    <row r="548" spans="3:9">
      <c r="C548" s="302" t="s">
        <v>1211</v>
      </c>
      <c r="D548" s="59" t="s">
        <v>1212</v>
      </c>
      <c r="E548" s="73"/>
      <c r="F548" s="73"/>
      <c r="G548" s="73"/>
      <c r="H548" s="73"/>
    </row>
    <row r="549" spans="3:9">
      <c r="C549" s="302">
        <v>1</v>
      </c>
      <c r="D549" s="59" t="s">
        <v>3701</v>
      </c>
      <c r="E549" s="73" t="s">
        <v>3696</v>
      </c>
      <c r="F549" s="188">
        <v>1</v>
      </c>
      <c r="G549" s="64">
        <f t="shared" ref="G549:G554" si="58">VLOOKUP(D549,upahbahan,3,FALSE)</f>
        <v>1900000</v>
      </c>
      <c r="H549" s="64">
        <f>F549*G549</f>
        <v>1900000</v>
      </c>
    </row>
    <row r="550" spans="3:9">
      <c r="C550" s="302">
        <v>2</v>
      </c>
      <c r="D550" s="59" t="s">
        <v>3700</v>
      </c>
      <c r="E550" s="73" t="s">
        <v>2188</v>
      </c>
      <c r="F550" s="188">
        <v>1</v>
      </c>
      <c r="G550" s="64">
        <f t="shared" si="58"/>
        <v>700000</v>
      </c>
      <c r="H550" s="64">
        <f t="shared" ref="H550:H554" si="59">F550*G550</f>
        <v>700000</v>
      </c>
    </row>
    <row r="551" spans="3:9">
      <c r="C551" s="302">
        <v>3</v>
      </c>
      <c r="D551" s="59" t="s">
        <v>3699</v>
      </c>
      <c r="E551" s="73" t="s">
        <v>2188</v>
      </c>
      <c r="F551" s="188">
        <v>1</v>
      </c>
      <c r="G551" s="64">
        <f t="shared" si="58"/>
        <v>104000</v>
      </c>
      <c r="H551" s="64">
        <f t="shared" si="59"/>
        <v>104000</v>
      </c>
    </row>
    <row r="552" spans="3:9">
      <c r="C552" s="302">
        <v>4</v>
      </c>
      <c r="D552" s="59" t="s">
        <v>3693</v>
      </c>
      <c r="E552" s="73" t="s">
        <v>2188</v>
      </c>
      <c r="F552" s="188">
        <v>1</v>
      </c>
      <c r="G552" s="64">
        <f t="shared" si="58"/>
        <v>85000</v>
      </c>
      <c r="H552" s="64">
        <f t="shared" si="59"/>
        <v>85000</v>
      </c>
    </row>
    <row r="553" spans="3:9">
      <c r="C553" s="302">
        <v>5</v>
      </c>
      <c r="D553" s="59" t="s">
        <v>3694</v>
      </c>
      <c r="E553" s="73" t="s">
        <v>2188</v>
      </c>
      <c r="F553" s="188">
        <v>2</v>
      </c>
      <c r="G553" s="64">
        <f t="shared" si="58"/>
        <v>750000</v>
      </c>
      <c r="H553" s="64">
        <f t="shared" si="59"/>
        <v>1500000</v>
      </c>
    </row>
    <row r="554" spans="3:9">
      <c r="C554" s="302">
        <v>6</v>
      </c>
      <c r="D554" s="59" t="s">
        <v>3695</v>
      </c>
      <c r="E554" s="68" t="s">
        <v>3697</v>
      </c>
      <c r="F554" s="227">
        <v>1</v>
      </c>
      <c r="G554" s="64">
        <f t="shared" si="58"/>
        <v>115000</v>
      </c>
      <c r="H554" s="64">
        <f t="shared" si="59"/>
        <v>115000</v>
      </c>
    </row>
    <row r="555" spans="3:9">
      <c r="C555" s="83" t="s">
        <v>1216</v>
      </c>
      <c r="D555" s="80"/>
      <c r="E555" s="80"/>
      <c r="F555" s="80"/>
      <c r="G555" s="162"/>
      <c r="H555" s="64">
        <f>SUM(H549:H554)</f>
        <v>4404000</v>
      </c>
    </row>
    <row r="556" spans="3:9">
      <c r="C556" s="72" t="s">
        <v>1217</v>
      </c>
      <c r="D556" s="59" t="s">
        <v>1218</v>
      </c>
      <c r="E556" s="73"/>
      <c r="F556" s="73"/>
      <c r="G556" s="73"/>
      <c r="H556" s="73"/>
    </row>
    <row r="557" spans="3:9">
      <c r="C557" s="83" t="s">
        <v>1219</v>
      </c>
      <c r="D557" s="80"/>
      <c r="E557" s="80"/>
      <c r="F557" s="80"/>
      <c r="G557" s="162"/>
      <c r="H557" s="303">
        <v>0</v>
      </c>
    </row>
    <row r="558" spans="3:9">
      <c r="C558" s="58" t="s">
        <v>1220</v>
      </c>
      <c r="D558" s="69" t="s">
        <v>1221</v>
      </c>
      <c r="E558" s="70"/>
      <c r="F558" s="70"/>
      <c r="G558" s="71"/>
      <c r="H558" s="304">
        <f>H557+H555+H547</f>
        <v>4527015</v>
      </c>
      <c r="I558" s="319"/>
    </row>
    <row r="559" spans="3:9">
      <c r="C559" s="58" t="s">
        <v>1222</v>
      </c>
      <c r="D559" s="69" t="s">
        <v>1325</v>
      </c>
      <c r="E559" s="70"/>
      <c r="F559" s="71"/>
      <c r="G559" s="95">
        <f>$M$199</f>
        <v>0.1</v>
      </c>
      <c r="H559" s="64">
        <f>H558*G559</f>
        <v>452701.5</v>
      </c>
      <c r="I559" s="319"/>
    </row>
    <row r="560" spans="3:9">
      <c r="C560" s="58" t="s">
        <v>1223</v>
      </c>
      <c r="D560" s="69" t="s">
        <v>1224</v>
      </c>
      <c r="E560" s="70"/>
      <c r="F560" s="70"/>
      <c r="G560" s="71"/>
      <c r="H560" s="305">
        <f>SUM(H558:H559)</f>
        <v>4979716.5</v>
      </c>
      <c r="I560" s="319"/>
    </row>
    <row r="564" spans="3:11">
      <c r="C564" s="313" t="s">
        <v>3704</v>
      </c>
      <c r="D564" s="780" t="s">
        <v>3705</v>
      </c>
      <c r="E564" s="780"/>
      <c r="F564" s="780"/>
      <c r="G564" s="780"/>
      <c r="H564" s="780"/>
      <c r="I564" s="56">
        <f>ROUNDDOWN(H584,-2)</f>
        <v>5224600</v>
      </c>
      <c r="K564" s="213"/>
    </row>
    <row r="565" spans="3:11" ht="27.6">
      <c r="C565" s="300" t="s">
        <v>1197</v>
      </c>
      <c r="D565" s="300" t="s">
        <v>1198</v>
      </c>
      <c r="E565" s="300" t="s">
        <v>1199</v>
      </c>
      <c r="F565" s="300" t="s">
        <v>1200</v>
      </c>
      <c r="G565" s="300" t="s">
        <v>1201</v>
      </c>
      <c r="H565" s="300" t="s">
        <v>1202</v>
      </c>
    </row>
    <row r="566" spans="3:11">
      <c r="C566" s="302" t="s">
        <v>1203</v>
      </c>
      <c r="D566" s="59" t="s">
        <v>1204</v>
      </c>
      <c r="E566" s="73"/>
      <c r="F566" s="73"/>
      <c r="G566" s="73"/>
      <c r="H566" s="73"/>
    </row>
    <row r="567" spans="3:11">
      <c r="C567" s="358">
        <v>1</v>
      </c>
      <c r="D567" s="59" t="s">
        <v>5</v>
      </c>
      <c r="E567" s="302" t="s">
        <v>6</v>
      </c>
      <c r="F567" s="181">
        <v>0.38100000000000001</v>
      </c>
      <c r="G567" s="64">
        <f>VLOOKUP(D567,upahbahan,3,FALSE)</f>
        <v>100000</v>
      </c>
      <c r="H567" s="64">
        <f t="shared" ref="H567:H570" si="60">F567*G567</f>
        <v>38100</v>
      </c>
    </row>
    <row r="568" spans="3:11">
      <c r="C568" s="358">
        <v>2</v>
      </c>
      <c r="D568" s="59" t="s">
        <v>3667</v>
      </c>
      <c r="E568" s="302" t="s">
        <v>6</v>
      </c>
      <c r="F568" s="181">
        <v>0.63600000000000001</v>
      </c>
      <c r="G568" s="64">
        <f>VLOOKUP(D568,upahbahan,3,FALSE)</f>
        <v>145000</v>
      </c>
      <c r="H568" s="64">
        <f t="shared" si="60"/>
        <v>92220</v>
      </c>
    </row>
    <row r="569" spans="3:11">
      <c r="C569" s="358">
        <v>3</v>
      </c>
      <c r="D569" s="59" t="s">
        <v>18</v>
      </c>
      <c r="E569" s="302" t="s">
        <v>6</v>
      </c>
      <c r="F569" s="181">
        <v>6.4000000000000001E-2</v>
      </c>
      <c r="G569" s="64">
        <f>VLOOKUP(D569,upahbahan,3,FALSE)</f>
        <v>175000</v>
      </c>
      <c r="H569" s="64">
        <f t="shared" si="60"/>
        <v>11200</v>
      </c>
    </row>
    <row r="570" spans="3:11">
      <c r="C570" s="358">
        <v>4</v>
      </c>
      <c r="D570" s="59" t="s">
        <v>19</v>
      </c>
      <c r="E570" s="302" t="s">
        <v>6</v>
      </c>
      <c r="F570" s="181">
        <v>2.1000000000000001E-2</v>
      </c>
      <c r="G570" s="64">
        <f>VLOOKUP(D570,upahbahan,3,FALSE)</f>
        <v>200000</v>
      </c>
      <c r="H570" s="64">
        <f t="shared" si="60"/>
        <v>4200</v>
      </c>
    </row>
    <row r="571" spans="3:11">
      <c r="C571" s="83" t="s">
        <v>1210</v>
      </c>
      <c r="D571" s="80"/>
      <c r="E571" s="80"/>
      <c r="F571" s="217"/>
      <c r="G571" s="218"/>
      <c r="H571" s="64">
        <f>SUM(H567:H570)</f>
        <v>145720</v>
      </c>
      <c r="I571" s="219"/>
    </row>
    <row r="572" spans="3:11">
      <c r="C572" s="302" t="s">
        <v>1211</v>
      </c>
      <c r="D572" s="59" t="s">
        <v>1212</v>
      </c>
      <c r="E572" s="73"/>
      <c r="F572" s="73"/>
      <c r="G572" s="73"/>
      <c r="H572" s="73"/>
    </row>
    <row r="573" spans="3:11">
      <c r="C573" s="302">
        <v>1</v>
      </c>
      <c r="D573" s="59" t="s">
        <v>3706</v>
      </c>
      <c r="E573" s="73" t="s">
        <v>3696</v>
      </c>
      <c r="F573" s="188">
        <v>1</v>
      </c>
      <c r="G573" s="64">
        <f t="shared" ref="G573:G578" si="61">VLOOKUP(D573,upahbahan,3,FALSE)</f>
        <v>2100000</v>
      </c>
      <c r="H573" s="64">
        <f>F573*G573</f>
        <v>2100000</v>
      </c>
    </row>
    <row r="574" spans="3:11">
      <c r="C574" s="302">
        <v>2</v>
      </c>
      <c r="D574" s="59" t="s">
        <v>3700</v>
      </c>
      <c r="E574" s="73" t="s">
        <v>2188</v>
      </c>
      <c r="F574" s="188">
        <v>1</v>
      </c>
      <c r="G574" s="64">
        <f t="shared" si="61"/>
        <v>700000</v>
      </c>
      <c r="H574" s="64">
        <f t="shared" ref="H574:H578" si="62">F574*G574</f>
        <v>700000</v>
      </c>
    </row>
    <row r="575" spans="3:11">
      <c r="C575" s="302">
        <v>3</v>
      </c>
      <c r="D575" s="59" t="s">
        <v>3699</v>
      </c>
      <c r="E575" s="73" t="s">
        <v>2188</v>
      </c>
      <c r="F575" s="188">
        <v>1</v>
      </c>
      <c r="G575" s="64">
        <f t="shared" si="61"/>
        <v>104000</v>
      </c>
      <c r="H575" s="64">
        <f t="shared" si="62"/>
        <v>104000</v>
      </c>
    </row>
    <row r="576" spans="3:11">
      <c r="C576" s="302">
        <v>4</v>
      </c>
      <c r="D576" s="59" t="s">
        <v>3693</v>
      </c>
      <c r="E576" s="73" t="s">
        <v>2188</v>
      </c>
      <c r="F576" s="188">
        <v>1</v>
      </c>
      <c r="G576" s="64">
        <f t="shared" si="61"/>
        <v>85000</v>
      </c>
      <c r="H576" s="64">
        <f t="shared" si="62"/>
        <v>85000</v>
      </c>
    </row>
    <row r="577" spans="3:11">
      <c r="C577" s="302">
        <v>5</v>
      </c>
      <c r="D577" s="59" t="s">
        <v>3694</v>
      </c>
      <c r="E577" s="73" t="s">
        <v>2188</v>
      </c>
      <c r="F577" s="188">
        <v>2</v>
      </c>
      <c r="G577" s="64">
        <f t="shared" si="61"/>
        <v>750000</v>
      </c>
      <c r="H577" s="64">
        <f t="shared" si="62"/>
        <v>1500000</v>
      </c>
    </row>
    <row r="578" spans="3:11">
      <c r="C578" s="302">
        <v>6</v>
      </c>
      <c r="D578" s="59" t="s">
        <v>3695</v>
      </c>
      <c r="E578" s="68" t="s">
        <v>3697</v>
      </c>
      <c r="F578" s="227">
        <v>1</v>
      </c>
      <c r="G578" s="64">
        <f t="shared" si="61"/>
        <v>115000</v>
      </c>
      <c r="H578" s="64">
        <f t="shared" si="62"/>
        <v>115000</v>
      </c>
    </row>
    <row r="579" spans="3:11">
      <c r="C579" s="83" t="s">
        <v>1216</v>
      </c>
      <c r="D579" s="80"/>
      <c r="E579" s="80"/>
      <c r="F579" s="80"/>
      <c r="G579" s="162"/>
      <c r="H579" s="64">
        <f>SUM(H573:H578)</f>
        <v>4604000</v>
      </c>
    </row>
    <row r="580" spans="3:11">
      <c r="C580" s="72" t="s">
        <v>1217</v>
      </c>
      <c r="D580" s="59" t="s">
        <v>1218</v>
      </c>
      <c r="E580" s="73"/>
      <c r="F580" s="73"/>
      <c r="G580" s="73"/>
      <c r="H580" s="73"/>
    </row>
    <row r="581" spans="3:11">
      <c r="C581" s="83" t="s">
        <v>1219</v>
      </c>
      <c r="D581" s="80"/>
      <c r="E581" s="80"/>
      <c r="F581" s="80"/>
      <c r="G581" s="162"/>
      <c r="H581" s="303">
        <v>0</v>
      </c>
    </row>
    <row r="582" spans="3:11">
      <c r="C582" s="58" t="s">
        <v>1220</v>
      </c>
      <c r="D582" s="69" t="s">
        <v>1221</v>
      </c>
      <c r="E582" s="70"/>
      <c r="F582" s="70"/>
      <c r="G582" s="71"/>
      <c r="H582" s="304">
        <f>H581+H579+H571</f>
        <v>4749720</v>
      </c>
      <c r="I582" s="319"/>
    </row>
    <row r="583" spans="3:11">
      <c r="C583" s="58" t="s">
        <v>1222</v>
      </c>
      <c r="D583" s="69" t="s">
        <v>1325</v>
      </c>
      <c r="E583" s="70"/>
      <c r="F583" s="71"/>
      <c r="G583" s="95">
        <f>$M$199</f>
        <v>0.1</v>
      </c>
      <c r="H583" s="64">
        <f>H582*G583</f>
        <v>474972</v>
      </c>
      <c r="I583" s="319"/>
    </row>
    <row r="584" spans="3:11">
      <c r="C584" s="58" t="s">
        <v>1223</v>
      </c>
      <c r="D584" s="69" t="s">
        <v>1224</v>
      </c>
      <c r="E584" s="70"/>
      <c r="F584" s="70"/>
      <c r="G584" s="71"/>
      <c r="H584" s="305">
        <f>SUM(H582:H583)</f>
        <v>5224692</v>
      </c>
      <c r="I584" s="319"/>
    </row>
    <row r="586" spans="3:11">
      <c r="C586" s="313" t="s">
        <v>3707</v>
      </c>
      <c r="D586" s="780" t="s">
        <v>3708</v>
      </c>
      <c r="E586" s="780"/>
      <c r="F586" s="780"/>
      <c r="G586" s="780"/>
      <c r="H586" s="780"/>
      <c r="I586" s="56">
        <f>ROUNDDOWN(H606,-2)</f>
        <v>5609600</v>
      </c>
      <c r="K586" s="213"/>
    </row>
    <row r="587" spans="3:11" ht="27.6">
      <c r="C587" s="300" t="s">
        <v>1197</v>
      </c>
      <c r="D587" s="300" t="s">
        <v>1198</v>
      </c>
      <c r="E587" s="300" t="s">
        <v>1199</v>
      </c>
      <c r="F587" s="300" t="s">
        <v>1200</v>
      </c>
      <c r="G587" s="300" t="s">
        <v>1201</v>
      </c>
      <c r="H587" s="300" t="s">
        <v>1202</v>
      </c>
    </row>
    <row r="588" spans="3:11">
      <c r="C588" s="302" t="s">
        <v>1203</v>
      </c>
      <c r="D588" s="59" t="s">
        <v>1204</v>
      </c>
      <c r="E588" s="73"/>
      <c r="F588" s="73"/>
      <c r="G588" s="73"/>
      <c r="H588" s="73"/>
    </row>
    <row r="589" spans="3:11">
      <c r="C589" s="358">
        <v>1</v>
      </c>
      <c r="D589" s="59" t="s">
        <v>5</v>
      </c>
      <c r="E589" s="302" t="s">
        <v>6</v>
      </c>
      <c r="F589" s="181">
        <v>0.51200000000000001</v>
      </c>
      <c r="G589" s="64">
        <f>VLOOKUP(D589,upahbahan,3,FALSE)</f>
        <v>100000</v>
      </c>
      <c r="H589" s="64">
        <f t="shared" ref="H589:H592" si="63">F589*G589</f>
        <v>51200</v>
      </c>
    </row>
    <row r="590" spans="3:11">
      <c r="C590" s="358">
        <v>2</v>
      </c>
      <c r="D590" s="59" t="s">
        <v>3667</v>
      </c>
      <c r="E590" s="302" t="s">
        <v>6</v>
      </c>
      <c r="F590" s="181">
        <v>0.85499999999999998</v>
      </c>
      <c r="G590" s="64">
        <f>VLOOKUP(D590,upahbahan,3,FALSE)</f>
        <v>145000</v>
      </c>
      <c r="H590" s="64">
        <f t="shared" si="63"/>
        <v>123975</v>
      </c>
    </row>
    <row r="591" spans="3:11">
      <c r="C591" s="358">
        <v>3</v>
      </c>
      <c r="D591" s="59" t="s">
        <v>18</v>
      </c>
      <c r="E591" s="302" t="s">
        <v>6</v>
      </c>
      <c r="F591" s="181">
        <v>8.5000000000000006E-2</v>
      </c>
      <c r="G591" s="64">
        <f>VLOOKUP(D591,upahbahan,3,FALSE)</f>
        <v>175000</v>
      </c>
      <c r="H591" s="64">
        <f t="shared" si="63"/>
        <v>14875.000000000002</v>
      </c>
    </row>
    <row r="592" spans="3:11">
      <c r="C592" s="358">
        <v>4</v>
      </c>
      <c r="D592" s="59" t="s">
        <v>19</v>
      </c>
      <c r="E592" s="302" t="s">
        <v>6</v>
      </c>
      <c r="F592" s="181">
        <v>2.8000000000000001E-2</v>
      </c>
      <c r="G592" s="64">
        <f>VLOOKUP(D592,upahbahan,3,FALSE)</f>
        <v>200000</v>
      </c>
      <c r="H592" s="64">
        <f t="shared" si="63"/>
        <v>5600</v>
      </c>
    </row>
    <row r="593" spans="3:9">
      <c r="C593" s="83" t="s">
        <v>1210</v>
      </c>
      <c r="D593" s="80"/>
      <c r="E593" s="80"/>
      <c r="F593" s="217"/>
      <c r="G593" s="218"/>
      <c r="H593" s="64">
        <f>SUM(H589:H592)</f>
        <v>195650</v>
      </c>
      <c r="I593" s="219"/>
    </row>
    <row r="594" spans="3:9">
      <c r="C594" s="302" t="s">
        <v>1211</v>
      </c>
      <c r="D594" s="59" t="s">
        <v>1212</v>
      </c>
      <c r="E594" s="73"/>
      <c r="F594" s="73"/>
      <c r="G594" s="73"/>
      <c r="H594" s="73"/>
    </row>
    <row r="595" spans="3:9">
      <c r="C595" s="302">
        <v>1</v>
      </c>
      <c r="D595" s="59" t="s">
        <v>3709</v>
      </c>
      <c r="E595" s="73" t="s">
        <v>3696</v>
      </c>
      <c r="F595" s="188">
        <v>1</v>
      </c>
      <c r="G595" s="64">
        <f t="shared" ref="G595:G600" si="64">VLOOKUP(D595,upahbahan,3,FALSE)</f>
        <v>2400000</v>
      </c>
      <c r="H595" s="64">
        <f>F595*G595</f>
        <v>2400000</v>
      </c>
    </row>
    <row r="596" spans="3:9">
      <c r="C596" s="302">
        <v>2</v>
      </c>
      <c r="D596" s="59" t="s">
        <v>3700</v>
      </c>
      <c r="E596" s="73" t="s">
        <v>2188</v>
      </c>
      <c r="F596" s="188">
        <v>1</v>
      </c>
      <c r="G596" s="64">
        <f t="shared" si="64"/>
        <v>700000</v>
      </c>
      <c r="H596" s="64">
        <f t="shared" ref="H596:H600" si="65">F596*G596</f>
        <v>700000</v>
      </c>
    </row>
    <row r="597" spans="3:9">
      <c r="C597" s="302">
        <v>3</v>
      </c>
      <c r="D597" s="59" t="s">
        <v>3699</v>
      </c>
      <c r="E597" s="73" t="s">
        <v>2188</v>
      </c>
      <c r="F597" s="188">
        <v>1</v>
      </c>
      <c r="G597" s="64">
        <f t="shared" si="64"/>
        <v>104000</v>
      </c>
      <c r="H597" s="64">
        <f t="shared" si="65"/>
        <v>104000</v>
      </c>
    </row>
    <row r="598" spans="3:9">
      <c r="C598" s="302">
        <v>4</v>
      </c>
      <c r="D598" s="59" t="s">
        <v>3693</v>
      </c>
      <c r="E598" s="73" t="s">
        <v>2188</v>
      </c>
      <c r="F598" s="188">
        <v>1</v>
      </c>
      <c r="G598" s="64">
        <f t="shared" si="64"/>
        <v>85000</v>
      </c>
      <c r="H598" s="64">
        <f t="shared" si="65"/>
        <v>85000</v>
      </c>
    </row>
    <row r="599" spans="3:9">
      <c r="C599" s="302">
        <v>5</v>
      </c>
      <c r="D599" s="59" t="s">
        <v>3694</v>
      </c>
      <c r="E599" s="73" t="s">
        <v>2188</v>
      </c>
      <c r="F599" s="188">
        <v>2</v>
      </c>
      <c r="G599" s="64">
        <f t="shared" si="64"/>
        <v>750000</v>
      </c>
      <c r="H599" s="64">
        <f t="shared" si="65"/>
        <v>1500000</v>
      </c>
    </row>
    <row r="600" spans="3:9">
      <c r="C600" s="302">
        <v>6</v>
      </c>
      <c r="D600" s="59" t="s">
        <v>3695</v>
      </c>
      <c r="E600" s="68" t="s">
        <v>3697</v>
      </c>
      <c r="F600" s="227">
        <v>1</v>
      </c>
      <c r="G600" s="64">
        <f t="shared" si="64"/>
        <v>115000</v>
      </c>
      <c r="H600" s="64">
        <f t="shared" si="65"/>
        <v>115000</v>
      </c>
    </row>
    <row r="601" spans="3:9">
      <c r="C601" s="83" t="s">
        <v>1216</v>
      </c>
      <c r="D601" s="80"/>
      <c r="E601" s="80"/>
      <c r="F601" s="80"/>
      <c r="G601" s="162"/>
      <c r="H601" s="64">
        <f>SUM(H595:H600)</f>
        <v>4904000</v>
      </c>
    </row>
    <row r="602" spans="3:9">
      <c r="C602" s="72" t="s">
        <v>1217</v>
      </c>
      <c r="D602" s="59" t="s">
        <v>1218</v>
      </c>
      <c r="E602" s="73"/>
      <c r="F602" s="73"/>
      <c r="G602" s="73"/>
      <c r="H602" s="73"/>
    </row>
    <row r="603" spans="3:9">
      <c r="C603" s="83" t="s">
        <v>1219</v>
      </c>
      <c r="D603" s="80"/>
      <c r="E603" s="80"/>
      <c r="F603" s="80"/>
      <c r="G603" s="162"/>
      <c r="H603" s="303">
        <v>0</v>
      </c>
    </row>
    <row r="604" spans="3:9">
      <c r="C604" s="58" t="s">
        <v>1220</v>
      </c>
      <c r="D604" s="69" t="s">
        <v>1221</v>
      </c>
      <c r="E604" s="70"/>
      <c r="F604" s="70"/>
      <c r="G604" s="71"/>
      <c r="H604" s="304">
        <f>H603+H601+H593</f>
        <v>5099650</v>
      </c>
      <c r="I604" s="319"/>
    </row>
    <row r="605" spans="3:9">
      <c r="C605" s="58" t="s">
        <v>1222</v>
      </c>
      <c r="D605" s="69" t="s">
        <v>1325</v>
      </c>
      <c r="E605" s="70"/>
      <c r="F605" s="71"/>
      <c r="G605" s="95">
        <f>$M$199</f>
        <v>0.1</v>
      </c>
      <c r="H605" s="64">
        <f>H604*G605</f>
        <v>509965</v>
      </c>
      <c r="I605" s="319"/>
    </row>
    <row r="606" spans="3:9">
      <c r="C606" s="58" t="s">
        <v>1223</v>
      </c>
      <c r="D606" s="69" t="s">
        <v>1224</v>
      </c>
      <c r="E606" s="70"/>
      <c r="F606" s="70"/>
      <c r="G606" s="71"/>
      <c r="H606" s="305">
        <f>SUM(H604:H605)</f>
        <v>5609615</v>
      </c>
      <c r="I606" s="319"/>
    </row>
    <row r="609" spans="3:11">
      <c r="C609" s="313" t="s">
        <v>3710</v>
      </c>
      <c r="D609" s="780" t="s">
        <v>3711</v>
      </c>
      <c r="E609" s="780"/>
      <c r="F609" s="780"/>
      <c r="G609" s="780"/>
      <c r="H609" s="780"/>
      <c r="I609" s="56">
        <f>ROUNDDOWN(H629,-2)</f>
        <v>5934700</v>
      </c>
      <c r="K609" s="213"/>
    </row>
    <row r="610" spans="3:11" ht="27.6">
      <c r="C610" s="300" t="s">
        <v>1197</v>
      </c>
      <c r="D610" s="300" t="s">
        <v>1198</v>
      </c>
      <c r="E610" s="300" t="s">
        <v>1199</v>
      </c>
      <c r="F610" s="300" t="s">
        <v>1200</v>
      </c>
      <c r="G610" s="300" t="s">
        <v>1201</v>
      </c>
      <c r="H610" s="300" t="s">
        <v>1202</v>
      </c>
    </row>
    <row r="611" spans="3:11">
      <c r="C611" s="302" t="s">
        <v>1203</v>
      </c>
      <c r="D611" s="59" t="s">
        <v>1204</v>
      </c>
      <c r="E611" s="73"/>
      <c r="F611" s="73"/>
      <c r="G611" s="73"/>
      <c r="H611" s="73"/>
    </row>
    <row r="612" spans="3:11">
      <c r="C612" s="358">
        <v>1</v>
      </c>
      <c r="D612" s="59" t="s">
        <v>5</v>
      </c>
      <c r="E612" s="302" t="s">
        <v>6</v>
      </c>
      <c r="F612" s="181">
        <v>0.76200000000000001</v>
      </c>
      <c r="G612" s="64">
        <f>VLOOKUP(D612,upahbahan,3,FALSE)</f>
        <v>100000</v>
      </c>
      <c r="H612" s="64">
        <f t="shared" ref="H612:H615" si="66">F612*G612</f>
        <v>76200</v>
      </c>
    </row>
    <row r="613" spans="3:11">
      <c r="C613" s="358">
        <v>2</v>
      </c>
      <c r="D613" s="59" t="s">
        <v>3667</v>
      </c>
      <c r="E613" s="302" t="s">
        <v>6</v>
      </c>
      <c r="F613" s="181">
        <v>1.272</v>
      </c>
      <c r="G613" s="64">
        <f>VLOOKUP(D613,upahbahan,3,FALSE)</f>
        <v>145000</v>
      </c>
      <c r="H613" s="64">
        <f t="shared" si="66"/>
        <v>184440</v>
      </c>
    </row>
    <row r="614" spans="3:11">
      <c r="C614" s="358">
        <v>3</v>
      </c>
      <c r="D614" s="59" t="s">
        <v>18</v>
      </c>
      <c r="E614" s="302" t="s">
        <v>6</v>
      </c>
      <c r="F614" s="181">
        <v>0.127</v>
      </c>
      <c r="G614" s="64">
        <f>VLOOKUP(D614,upahbahan,3,FALSE)</f>
        <v>175000</v>
      </c>
      <c r="H614" s="64">
        <f t="shared" si="66"/>
        <v>22225</v>
      </c>
    </row>
    <row r="615" spans="3:11">
      <c r="C615" s="358">
        <v>4</v>
      </c>
      <c r="D615" s="59" t="s">
        <v>19</v>
      </c>
      <c r="E615" s="302" t="s">
        <v>6</v>
      </c>
      <c r="F615" s="181">
        <v>4.2000000000000003E-2</v>
      </c>
      <c r="G615" s="64">
        <f>VLOOKUP(D615,upahbahan,3,FALSE)</f>
        <v>200000</v>
      </c>
      <c r="H615" s="64">
        <f t="shared" si="66"/>
        <v>8400</v>
      </c>
    </row>
    <row r="616" spans="3:11">
      <c r="C616" s="83" t="s">
        <v>1210</v>
      </c>
      <c r="D616" s="80"/>
      <c r="E616" s="80"/>
      <c r="F616" s="217"/>
      <c r="G616" s="218"/>
      <c r="H616" s="64">
        <f>SUM(H612:H615)</f>
        <v>291265</v>
      </c>
      <c r="I616" s="219"/>
    </row>
    <row r="617" spans="3:11">
      <c r="C617" s="302" t="s">
        <v>1211</v>
      </c>
      <c r="D617" s="59" t="s">
        <v>1212</v>
      </c>
      <c r="E617" s="73"/>
      <c r="F617" s="73"/>
      <c r="G617" s="73"/>
      <c r="H617" s="73"/>
    </row>
    <row r="618" spans="3:11">
      <c r="C618" s="302">
        <v>1</v>
      </c>
      <c r="D618" s="59" t="s">
        <v>3712</v>
      </c>
      <c r="E618" s="73" t="s">
        <v>3696</v>
      </c>
      <c r="F618" s="188">
        <v>1</v>
      </c>
      <c r="G618" s="64">
        <f t="shared" ref="G618:G623" si="67">VLOOKUP(D618,upahbahan,3,FALSE)</f>
        <v>2600000</v>
      </c>
      <c r="H618" s="64">
        <f>F618*G618</f>
        <v>2600000</v>
      </c>
    </row>
    <row r="619" spans="3:11">
      <c r="C619" s="302">
        <v>2</v>
      </c>
      <c r="D619" s="59" t="s">
        <v>3700</v>
      </c>
      <c r="E619" s="73" t="s">
        <v>2188</v>
      </c>
      <c r="F619" s="188">
        <v>1</v>
      </c>
      <c r="G619" s="64">
        <f t="shared" si="67"/>
        <v>700000</v>
      </c>
      <c r="H619" s="64">
        <f t="shared" ref="H619:H623" si="68">F619*G619</f>
        <v>700000</v>
      </c>
    </row>
    <row r="620" spans="3:11">
      <c r="C620" s="302">
        <v>3</v>
      </c>
      <c r="D620" s="59" t="s">
        <v>3699</v>
      </c>
      <c r="E620" s="73" t="s">
        <v>2188</v>
      </c>
      <c r="F620" s="188">
        <v>1</v>
      </c>
      <c r="G620" s="64">
        <f t="shared" si="67"/>
        <v>104000</v>
      </c>
      <c r="H620" s="64">
        <f t="shared" si="68"/>
        <v>104000</v>
      </c>
    </row>
    <row r="621" spans="3:11">
      <c r="C621" s="302">
        <v>4</v>
      </c>
      <c r="D621" s="59" t="s">
        <v>3693</v>
      </c>
      <c r="E621" s="73" t="s">
        <v>2188</v>
      </c>
      <c r="F621" s="188">
        <v>1</v>
      </c>
      <c r="G621" s="64">
        <f t="shared" si="67"/>
        <v>85000</v>
      </c>
      <c r="H621" s="64">
        <f t="shared" si="68"/>
        <v>85000</v>
      </c>
    </row>
    <row r="622" spans="3:11">
      <c r="C622" s="302">
        <v>5</v>
      </c>
      <c r="D622" s="59" t="s">
        <v>3694</v>
      </c>
      <c r="E622" s="73" t="s">
        <v>2188</v>
      </c>
      <c r="F622" s="188">
        <v>2</v>
      </c>
      <c r="G622" s="64">
        <f t="shared" si="67"/>
        <v>750000</v>
      </c>
      <c r="H622" s="64">
        <f t="shared" si="68"/>
        <v>1500000</v>
      </c>
    </row>
    <row r="623" spans="3:11">
      <c r="C623" s="302">
        <v>6</v>
      </c>
      <c r="D623" s="59" t="s">
        <v>3695</v>
      </c>
      <c r="E623" s="68" t="s">
        <v>3697</v>
      </c>
      <c r="F623" s="227">
        <v>1</v>
      </c>
      <c r="G623" s="64">
        <f t="shared" si="67"/>
        <v>115000</v>
      </c>
      <c r="H623" s="64">
        <f t="shared" si="68"/>
        <v>115000</v>
      </c>
    </row>
    <row r="624" spans="3:11">
      <c r="C624" s="83" t="s">
        <v>1216</v>
      </c>
      <c r="D624" s="80"/>
      <c r="E624" s="80"/>
      <c r="F624" s="80"/>
      <c r="G624" s="162"/>
      <c r="H624" s="64">
        <f>SUM(H618:H623)</f>
        <v>5104000</v>
      </c>
    </row>
    <row r="625" spans="3:11">
      <c r="C625" s="72" t="s">
        <v>1217</v>
      </c>
      <c r="D625" s="59" t="s">
        <v>1218</v>
      </c>
      <c r="E625" s="73"/>
      <c r="F625" s="73"/>
      <c r="G625" s="73"/>
      <c r="H625" s="73"/>
    </row>
    <row r="626" spans="3:11">
      <c r="C626" s="83" t="s">
        <v>1219</v>
      </c>
      <c r="D626" s="80"/>
      <c r="E626" s="80"/>
      <c r="F626" s="80"/>
      <c r="G626" s="162"/>
      <c r="H626" s="303">
        <v>0</v>
      </c>
    </row>
    <row r="627" spans="3:11">
      <c r="C627" s="58" t="s">
        <v>1220</v>
      </c>
      <c r="D627" s="69" t="s">
        <v>1221</v>
      </c>
      <c r="E627" s="70"/>
      <c r="F627" s="70"/>
      <c r="G627" s="71"/>
      <c r="H627" s="304">
        <f>H626+H624+H616</f>
        <v>5395265</v>
      </c>
      <c r="I627" s="319"/>
    </row>
    <row r="628" spans="3:11">
      <c r="C628" s="58" t="s">
        <v>1222</v>
      </c>
      <c r="D628" s="69" t="s">
        <v>1325</v>
      </c>
      <c r="E628" s="70"/>
      <c r="F628" s="71"/>
      <c r="G628" s="95">
        <f>$M$199</f>
        <v>0.1</v>
      </c>
      <c r="H628" s="64">
        <f>H627*G628</f>
        <v>539526.5</v>
      </c>
      <c r="I628" s="319"/>
    </row>
    <row r="629" spans="3:11">
      <c r="C629" s="58" t="s">
        <v>1223</v>
      </c>
      <c r="D629" s="69" t="s">
        <v>1224</v>
      </c>
      <c r="E629" s="70"/>
      <c r="F629" s="70"/>
      <c r="G629" s="71"/>
      <c r="H629" s="305">
        <f>SUM(H627:H628)</f>
        <v>5934791.5</v>
      </c>
      <c r="I629" s="319"/>
    </row>
    <row r="632" spans="3:11">
      <c r="C632" s="313" t="s">
        <v>3713</v>
      </c>
      <c r="D632" s="780" t="s">
        <v>3714</v>
      </c>
      <c r="E632" s="780"/>
      <c r="F632" s="780"/>
      <c r="G632" s="780"/>
      <c r="H632" s="780"/>
      <c r="I632" s="56">
        <f>ROUNDDOWN(H647,-2)</f>
        <v>842400</v>
      </c>
      <c r="K632" s="213"/>
    </row>
    <row r="633" spans="3:11" ht="27.6">
      <c r="C633" s="300" t="s">
        <v>1197</v>
      </c>
      <c r="D633" s="300" t="s">
        <v>1198</v>
      </c>
      <c r="E633" s="300" t="s">
        <v>1199</v>
      </c>
      <c r="F633" s="300" t="s">
        <v>1200</v>
      </c>
      <c r="G633" s="300" t="s">
        <v>1201</v>
      </c>
      <c r="H633" s="300" t="s">
        <v>1202</v>
      </c>
    </row>
    <row r="634" spans="3:11">
      <c r="C634" s="302" t="s">
        <v>1203</v>
      </c>
      <c r="D634" s="59" t="s">
        <v>1204</v>
      </c>
      <c r="E634" s="73"/>
      <c r="F634" s="73"/>
      <c r="G634" s="73"/>
      <c r="H634" s="73"/>
    </row>
    <row r="635" spans="3:11">
      <c r="C635" s="358">
        <v>1</v>
      </c>
      <c r="D635" s="59" t="s">
        <v>5</v>
      </c>
      <c r="E635" s="302" t="s">
        <v>6</v>
      </c>
      <c r="F635" s="181">
        <v>9.2999999999999999E-2</v>
      </c>
      <c r="G635" s="64">
        <f>VLOOKUP(D635,upahbahan,3,FALSE)</f>
        <v>100000</v>
      </c>
      <c r="H635" s="64">
        <f t="shared" ref="H635:H638" si="69">F635*G635</f>
        <v>9300</v>
      </c>
    </row>
    <row r="636" spans="3:11">
      <c r="C636" s="358">
        <v>2</v>
      </c>
      <c r="D636" s="59" t="s">
        <v>3667</v>
      </c>
      <c r="E636" s="302" t="s">
        <v>6</v>
      </c>
      <c r="F636" s="181">
        <v>0.155</v>
      </c>
      <c r="G636" s="64">
        <f>VLOOKUP(D636,upahbahan,3,FALSE)</f>
        <v>145000</v>
      </c>
      <c r="H636" s="64">
        <f t="shared" si="69"/>
        <v>22475</v>
      </c>
    </row>
    <row r="637" spans="3:11">
      <c r="C637" s="358">
        <v>3</v>
      </c>
      <c r="D637" s="59" t="s">
        <v>18</v>
      </c>
      <c r="E637" s="302" t="s">
        <v>6</v>
      </c>
      <c r="F637" s="181">
        <v>1.6E-2</v>
      </c>
      <c r="G637" s="64">
        <f>VLOOKUP(D637,upahbahan,3,FALSE)</f>
        <v>175000</v>
      </c>
      <c r="H637" s="64">
        <f t="shared" si="69"/>
        <v>2800</v>
      </c>
    </row>
    <row r="638" spans="3:11">
      <c r="C638" s="358">
        <v>4</v>
      </c>
      <c r="D638" s="59" t="s">
        <v>19</v>
      </c>
      <c r="E638" s="302" t="s">
        <v>6</v>
      </c>
      <c r="F638" s="181">
        <v>5.0000000000000001E-3</v>
      </c>
      <c r="G638" s="64">
        <f>VLOOKUP(D638,upahbahan,3,FALSE)</f>
        <v>200000</v>
      </c>
      <c r="H638" s="64">
        <f t="shared" si="69"/>
        <v>1000</v>
      </c>
    </row>
    <row r="639" spans="3:11">
      <c r="C639" s="83" t="s">
        <v>1210</v>
      </c>
      <c r="D639" s="80"/>
      <c r="E639" s="80"/>
      <c r="F639" s="217"/>
      <c r="G639" s="218"/>
      <c r="H639" s="64">
        <f>SUM(H635:H638)</f>
        <v>35575</v>
      </c>
      <c r="I639" s="219"/>
    </row>
    <row r="640" spans="3:11">
      <c r="C640" s="302" t="s">
        <v>1211</v>
      </c>
      <c r="D640" s="59" t="s">
        <v>1212</v>
      </c>
      <c r="E640" s="73"/>
      <c r="F640" s="73"/>
      <c r="G640" s="73"/>
      <c r="H640" s="73"/>
    </row>
    <row r="641" spans="3:11">
      <c r="C641" s="302">
        <v>1</v>
      </c>
      <c r="D641" s="59" t="s">
        <v>3715</v>
      </c>
      <c r="E641" s="73" t="s">
        <v>3216</v>
      </c>
      <c r="F641" s="188">
        <v>1.1499999999999999</v>
      </c>
      <c r="G641" s="64">
        <f t="shared" ref="G641" si="70">VLOOKUP(D641,upahbahan,3,FALSE)</f>
        <v>635000</v>
      </c>
      <c r="H641" s="64">
        <f>F641*G641</f>
        <v>730250</v>
      </c>
    </row>
    <row r="642" spans="3:11">
      <c r="C642" s="83" t="s">
        <v>1216</v>
      </c>
      <c r="D642" s="80"/>
      <c r="E642" s="80"/>
      <c r="F642" s="80"/>
      <c r="G642" s="162"/>
      <c r="H642" s="64">
        <f>SUM(H641:H641)</f>
        <v>730250</v>
      </c>
    </row>
    <row r="643" spans="3:11">
      <c r="C643" s="72" t="s">
        <v>1217</v>
      </c>
      <c r="D643" s="59" t="s">
        <v>1218</v>
      </c>
      <c r="E643" s="73"/>
      <c r="F643" s="73"/>
      <c r="G643" s="73"/>
      <c r="H643" s="73"/>
    </row>
    <row r="644" spans="3:11">
      <c r="C644" s="83" t="s">
        <v>1219</v>
      </c>
      <c r="D644" s="80"/>
      <c r="E644" s="80"/>
      <c r="F644" s="80"/>
      <c r="G644" s="162"/>
      <c r="H644" s="303">
        <v>0</v>
      </c>
    </row>
    <row r="645" spans="3:11">
      <c r="C645" s="58" t="s">
        <v>1220</v>
      </c>
      <c r="D645" s="69" t="s">
        <v>1221</v>
      </c>
      <c r="E645" s="70"/>
      <c r="F645" s="70"/>
      <c r="G645" s="71"/>
      <c r="H645" s="304">
        <f>H644+H642+H639</f>
        <v>765825</v>
      </c>
      <c r="I645" s="319"/>
    </row>
    <row r="646" spans="3:11">
      <c r="C646" s="58" t="s">
        <v>1222</v>
      </c>
      <c r="D646" s="69" t="s">
        <v>1325</v>
      </c>
      <c r="E646" s="70"/>
      <c r="F646" s="71"/>
      <c r="G646" s="95">
        <f>$M$199</f>
        <v>0.1</v>
      </c>
      <c r="H646" s="64">
        <f>H645*G646</f>
        <v>76582.5</v>
      </c>
      <c r="I646" s="319"/>
    </row>
    <row r="647" spans="3:11">
      <c r="C647" s="58" t="s">
        <v>1223</v>
      </c>
      <c r="D647" s="69" t="s">
        <v>1224</v>
      </c>
      <c r="E647" s="70"/>
      <c r="F647" s="70"/>
      <c r="G647" s="71"/>
      <c r="H647" s="305">
        <f>SUM(H645:H646)</f>
        <v>842407.5</v>
      </c>
      <c r="I647" s="319"/>
    </row>
    <row r="650" spans="3:11">
      <c r="C650" s="313" t="s">
        <v>3716</v>
      </c>
      <c r="D650" s="780" t="s">
        <v>3717</v>
      </c>
      <c r="E650" s="780"/>
      <c r="F650" s="780"/>
      <c r="G650" s="780"/>
      <c r="H650" s="780"/>
      <c r="I650" s="56">
        <f>ROUNDDOWN(H665,-2)</f>
        <v>1046700</v>
      </c>
      <c r="K650" s="213"/>
    </row>
    <row r="651" spans="3:11" ht="27.6">
      <c r="C651" s="300" t="s">
        <v>1197</v>
      </c>
      <c r="D651" s="300" t="s">
        <v>1198</v>
      </c>
      <c r="E651" s="300" t="s">
        <v>1199</v>
      </c>
      <c r="F651" s="300" t="s">
        <v>1200</v>
      </c>
      <c r="G651" s="300" t="s">
        <v>1201</v>
      </c>
      <c r="H651" s="300" t="s">
        <v>1202</v>
      </c>
    </row>
    <row r="652" spans="3:11">
      <c r="C652" s="302" t="s">
        <v>1203</v>
      </c>
      <c r="D652" s="59" t="s">
        <v>1204</v>
      </c>
      <c r="E652" s="73"/>
      <c r="F652" s="73"/>
      <c r="G652" s="73"/>
      <c r="H652" s="73"/>
    </row>
    <row r="653" spans="3:11">
      <c r="C653" s="358">
        <v>1</v>
      </c>
      <c r="D653" s="59" t="s">
        <v>5</v>
      </c>
      <c r="E653" s="302" t="s">
        <v>6</v>
      </c>
      <c r="F653" s="181">
        <v>0.183</v>
      </c>
      <c r="G653" s="64">
        <f>VLOOKUP(D653,upahbahan,3,FALSE)</f>
        <v>100000</v>
      </c>
      <c r="H653" s="64">
        <f t="shared" ref="H653:H656" si="71">F653*G653</f>
        <v>18300</v>
      </c>
    </row>
    <row r="654" spans="3:11">
      <c r="C654" s="358">
        <v>2</v>
      </c>
      <c r="D654" s="59" t="s">
        <v>3667</v>
      </c>
      <c r="E654" s="302" t="s">
        <v>6</v>
      </c>
      <c r="F654" s="181">
        <v>0.30599999999999999</v>
      </c>
      <c r="G654" s="64">
        <f>VLOOKUP(D654,upahbahan,3,FALSE)</f>
        <v>145000</v>
      </c>
      <c r="H654" s="64">
        <f t="shared" si="71"/>
        <v>44370</v>
      </c>
    </row>
    <row r="655" spans="3:11">
      <c r="C655" s="358">
        <v>3</v>
      </c>
      <c r="D655" s="59" t="s">
        <v>18</v>
      </c>
      <c r="E655" s="302" t="s">
        <v>6</v>
      </c>
      <c r="F655" s="181">
        <v>3.1E-2</v>
      </c>
      <c r="G655" s="64">
        <f>VLOOKUP(D655,upahbahan,3,FALSE)</f>
        <v>175000</v>
      </c>
      <c r="H655" s="64">
        <f t="shared" si="71"/>
        <v>5425</v>
      </c>
    </row>
    <row r="656" spans="3:11">
      <c r="C656" s="358">
        <v>4</v>
      </c>
      <c r="D656" s="59" t="s">
        <v>19</v>
      </c>
      <c r="E656" s="302" t="s">
        <v>6</v>
      </c>
      <c r="F656" s="181">
        <v>0.01</v>
      </c>
      <c r="G656" s="64">
        <f>VLOOKUP(D656,upahbahan,3,FALSE)</f>
        <v>200000</v>
      </c>
      <c r="H656" s="64">
        <f t="shared" si="71"/>
        <v>2000</v>
      </c>
    </row>
    <row r="657" spans="3:11">
      <c r="C657" s="83" t="s">
        <v>1210</v>
      </c>
      <c r="D657" s="80"/>
      <c r="E657" s="80"/>
      <c r="F657" s="217"/>
      <c r="G657" s="218"/>
      <c r="H657" s="64">
        <f>SUM(H653:H656)</f>
        <v>70095</v>
      </c>
      <c r="I657" s="219"/>
    </row>
    <row r="658" spans="3:11">
      <c r="C658" s="302" t="s">
        <v>1211</v>
      </c>
      <c r="D658" s="59" t="s">
        <v>1212</v>
      </c>
      <c r="E658" s="73"/>
      <c r="F658" s="73"/>
      <c r="G658" s="73"/>
      <c r="H658" s="73"/>
    </row>
    <row r="659" spans="3:11">
      <c r="C659" s="302">
        <v>1</v>
      </c>
      <c r="D659" s="59" t="s">
        <v>3718</v>
      </c>
      <c r="E659" s="73" t="s">
        <v>3216</v>
      </c>
      <c r="F659" s="188">
        <v>1.1499999999999999</v>
      </c>
      <c r="G659" s="64">
        <f t="shared" ref="G659" si="72">VLOOKUP(D659,upahbahan,3,FALSE)</f>
        <v>766500</v>
      </c>
      <c r="H659" s="64">
        <f>F659*G659</f>
        <v>881474.99999999988</v>
      </c>
    </row>
    <row r="660" spans="3:11">
      <c r="C660" s="83" t="s">
        <v>1216</v>
      </c>
      <c r="D660" s="80"/>
      <c r="E660" s="80"/>
      <c r="F660" s="80"/>
      <c r="G660" s="162"/>
      <c r="H660" s="64">
        <f>SUM(H659:H659)</f>
        <v>881474.99999999988</v>
      </c>
    </row>
    <row r="661" spans="3:11">
      <c r="C661" s="72" t="s">
        <v>1217</v>
      </c>
      <c r="D661" s="59" t="s">
        <v>1218</v>
      </c>
      <c r="E661" s="73"/>
      <c r="F661" s="73"/>
      <c r="G661" s="73"/>
      <c r="H661" s="73"/>
    </row>
    <row r="662" spans="3:11">
      <c r="C662" s="83" t="s">
        <v>1219</v>
      </c>
      <c r="D662" s="80"/>
      <c r="E662" s="80"/>
      <c r="F662" s="80"/>
      <c r="G662" s="162"/>
      <c r="H662" s="303">
        <v>0</v>
      </c>
    </row>
    <row r="663" spans="3:11">
      <c r="C663" s="58" t="s">
        <v>1220</v>
      </c>
      <c r="D663" s="69" t="s">
        <v>1221</v>
      </c>
      <c r="E663" s="70"/>
      <c r="F663" s="70"/>
      <c r="G663" s="71"/>
      <c r="H663" s="304">
        <f>H662+H660+H657</f>
        <v>951569.99999999988</v>
      </c>
      <c r="I663" s="319"/>
    </row>
    <row r="664" spans="3:11">
      <c r="C664" s="58" t="s">
        <v>1222</v>
      </c>
      <c r="D664" s="69" t="s">
        <v>1325</v>
      </c>
      <c r="E664" s="70"/>
      <c r="F664" s="71"/>
      <c r="G664" s="95">
        <f>$M$199</f>
        <v>0.1</v>
      </c>
      <c r="H664" s="64">
        <f>H663*G664</f>
        <v>95157</v>
      </c>
      <c r="I664" s="319"/>
    </row>
    <row r="665" spans="3:11">
      <c r="C665" s="58" t="s">
        <v>1223</v>
      </c>
      <c r="D665" s="69" t="s">
        <v>1224</v>
      </c>
      <c r="E665" s="70"/>
      <c r="F665" s="70"/>
      <c r="G665" s="71"/>
      <c r="H665" s="305">
        <f>SUM(H663:H664)</f>
        <v>1046726.9999999999</v>
      </c>
      <c r="I665" s="319"/>
    </row>
    <row r="668" spans="3:11">
      <c r="C668" s="313" t="s">
        <v>3719</v>
      </c>
      <c r="D668" s="780" t="s">
        <v>3720</v>
      </c>
      <c r="E668" s="780"/>
      <c r="F668" s="780"/>
      <c r="G668" s="780"/>
      <c r="H668" s="780"/>
      <c r="I668" s="56">
        <f>ROUNDDOWN(H683,-2)</f>
        <v>1666800</v>
      </c>
      <c r="K668" s="213"/>
    </row>
    <row r="669" spans="3:11" ht="27.6">
      <c r="C669" s="300" t="s">
        <v>1197</v>
      </c>
      <c r="D669" s="300" t="s">
        <v>1198</v>
      </c>
      <c r="E669" s="300" t="s">
        <v>1199</v>
      </c>
      <c r="F669" s="300" t="s">
        <v>1200</v>
      </c>
      <c r="G669" s="300" t="s">
        <v>1201</v>
      </c>
      <c r="H669" s="300" t="s">
        <v>1202</v>
      </c>
    </row>
    <row r="670" spans="3:11">
      <c r="C670" s="302" t="s">
        <v>1203</v>
      </c>
      <c r="D670" s="59" t="s">
        <v>1204</v>
      </c>
      <c r="E670" s="73"/>
      <c r="F670" s="73"/>
      <c r="G670" s="73"/>
      <c r="H670" s="73"/>
    </row>
    <row r="671" spans="3:11">
      <c r="C671" s="358">
        <v>1</v>
      </c>
      <c r="D671" s="59" t="s">
        <v>5</v>
      </c>
      <c r="E671" s="302" t="s">
        <v>6</v>
      </c>
      <c r="F671" s="181">
        <v>0.63100000000000001</v>
      </c>
      <c r="G671" s="64">
        <f>VLOOKUP(D671,upahbahan,3,FALSE)</f>
        <v>100000</v>
      </c>
      <c r="H671" s="64">
        <f t="shared" ref="H671:H674" si="73">F671*G671</f>
        <v>63100</v>
      </c>
    </row>
    <row r="672" spans="3:11">
      <c r="C672" s="358">
        <v>2</v>
      </c>
      <c r="D672" s="59" t="s">
        <v>3667</v>
      </c>
      <c r="E672" s="302" t="s">
        <v>6</v>
      </c>
      <c r="F672" s="181">
        <v>1.054</v>
      </c>
      <c r="G672" s="64">
        <f>VLOOKUP(D672,upahbahan,3,FALSE)</f>
        <v>145000</v>
      </c>
      <c r="H672" s="64">
        <f t="shared" si="73"/>
        <v>152830</v>
      </c>
    </row>
    <row r="673" spans="3:11">
      <c r="C673" s="358">
        <v>3</v>
      </c>
      <c r="D673" s="59" t="s">
        <v>18</v>
      </c>
      <c r="E673" s="302" t="s">
        <v>6</v>
      </c>
      <c r="F673" s="181">
        <v>0.105</v>
      </c>
      <c r="G673" s="64">
        <f>VLOOKUP(D673,upahbahan,3,FALSE)</f>
        <v>175000</v>
      </c>
      <c r="H673" s="64">
        <f t="shared" si="73"/>
        <v>18375</v>
      </c>
    </row>
    <row r="674" spans="3:11">
      <c r="C674" s="358">
        <v>4</v>
      </c>
      <c r="D674" s="59" t="s">
        <v>19</v>
      </c>
      <c r="E674" s="302" t="s">
        <v>6</v>
      </c>
      <c r="F674" s="181">
        <v>3.5000000000000003E-2</v>
      </c>
      <c r="G674" s="64">
        <f>VLOOKUP(D674,upahbahan,3,FALSE)</f>
        <v>200000</v>
      </c>
      <c r="H674" s="64">
        <f t="shared" si="73"/>
        <v>7000.0000000000009</v>
      </c>
    </row>
    <row r="675" spans="3:11">
      <c r="C675" s="83" t="s">
        <v>1210</v>
      </c>
      <c r="D675" s="80"/>
      <c r="E675" s="80"/>
      <c r="F675" s="217"/>
      <c r="G675" s="218"/>
      <c r="H675" s="64">
        <f>SUM(H671:H674)</f>
        <v>241305</v>
      </c>
      <c r="I675" s="219"/>
    </row>
    <row r="676" spans="3:11">
      <c r="C676" s="302" t="s">
        <v>1211</v>
      </c>
      <c r="D676" s="59" t="s">
        <v>1212</v>
      </c>
      <c r="E676" s="73"/>
      <c r="F676" s="73"/>
      <c r="G676" s="73"/>
      <c r="H676" s="73"/>
    </row>
    <row r="677" spans="3:11">
      <c r="C677" s="302">
        <v>1</v>
      </c>
      <c r="D677" s="59" t="s">
        <v>3721</v>
      </c>
      <c r="E677" s="73" t="s">
        <v>3216</v>
      </c>
      <c r="F677" s="188">
        <v>1.3</v>
      </c>
      <c r="G677" s="64">
        <f t="shared" ref="G677" si="74">VLOOKUP(D677,upahbahan,3,FALSE)</f>
        <v>980000</v>
      </c>
      <c r="H677" s="64">
        <f>F677*G677</f>
        <v>1274000</v>
      </c>
    </row>
    <row r="678" spans="3:11">
      <c r="C678" s="83" t="s">
        <v>1216</v>
      </c>
      <c r="D678" s="80"/>
      <c r="E678" s="80"/>
      <c r="F678" s="80"/>
      <c r="G678" s="162"/>
      <c r="H678" s="64">
        <f>SUM(H677:H677)</f>
        <v>1274000</v>
      </c>
    </row>
    <row r="679" spans="3:11">
      <c r="C679" s="72" t="s">
        <v>1217</v>
      </c>
      <c r="D679" s="59" t="s">
        <v>1218</v>
      </c>
      <c r="E679" s="73"/>
      <c r="F679" s="73"/>
      <c r="G679" s="73"/>
      <c r="H679" s="73"/>
    </row>
    <row r="680" spans="3:11">
      <c r="C680" s="83" t="s">
        <v>1219</v>
      </c>
      <c r="D680" s="80"/>
      <c r="E680" s="80"/>
      <c r="F680" s="80"/>
      <c r="G680" s="162"/>
      <c r="H680" s="303">
        <v>0</v>
      </c>
    </row>
    <row r="681" spans="3:11">
      <c r="C681" s="58" t="s">
        <v>1220</v>
      </c>
      <c r="D681" s="69" t="s">
        <v>1221</v>
      </c>
      <c r="E681" s="70"/>
      <c r="F681" s="70"/>
      <c r="G681" s="71"/>
      <c r="H681" s="304">
        <f>H680+H678+H675</f>
        <v>1515305</v>
      </c>
      <c r="I681" s="319"/>
    </row>
    <row r="682" spans="3:11">
      <c r="C682" s="58" t="s">
        <v>1222</v>
      </c>
      <c r="D682" s="69" t="s">
        <v>1325</v>
      </c>
      <c r="E682" s="70"/>
      <c r="F682" s="71"/>
      <c r="G682" s="95">
        <f>$M$199</f>
        <v>0.1</v>
      </c>
      <c r="H682" s="64">
        <f>H681*G682</f>
        <v>151530.5</v>
      </c>
      <c r="I682" s="319"/>
    </row>
    <row r="683" spans="3:11">
      <c r="C683" s="58" t="s">
        <v>1223</v>
      </c>
      <c r="D683" s="69" t="s">
        <v>1224</v>
      </c>
      <c r="E683" s="70"/>
      <c r="F683" s="70"/>
      <c r="G683" s="71"/>
      <c r="H683" s="305">
        <f>SUM(H681:H682)</f>
        <v>1666835.5</v>
      </c>
      <c r="I683" s="319"/>
    </row>
    <row r="686" spans="3:11">
      <c r="C686" s="313" t="s">
        <v>3722</v>
      </c>
      <c r="D686" s="780" t="s">
        <v>3723</v>
      </c>
      <c r="E686" s="780"/>
      <c r="F686" s="780"/>
      <c r="G686" s="780"/>
      <c r="H686" s="780"/>
      <c r="I686" s="56">
        <f>ROUNDDOWN(H701,-2)</f>
        <v>2040100</v>
      </c>
      <c r="K686" s="213"/>
    </row>
    <row r="687" spans="3:11" ht="27.6">
      <c r="C687" s="300" t="s">
        <v>1197</v>
      </c>
      <c r="D687" s="300" t="s">
        <v>1198</v>
      </c>
      <c r="E687" s="300" t="s">
        <v>1199</v>
      </c>
      <c r="F687" s="300" t="s">
        <v>1200</v>
      </c>
      <c r="G687" s="300" t="s">
        <v>1201</v>
      </c>
      <c r="H687" s="300" t="s">
        <v>1202</v>
      </c>
    </row>
    <row r="688" spans="3:11">
      <c r="C688" s="302" t="s">
        <v>1203</v>
      </c>
      <c r="D688" s="59" t="s">
        <v>1204</v>
      </c>
      <c r="E688" s="73"/>
      <c r="F688" s="73"/>
      <c r="G688" s="73"/>
      <c r="H688" s="73"/>
    </row>
    <row r="689" spans="3:11">
      <c r="C689" s="358">
        <v>1</v>
      </c>
      <c r="D689" s="59" t="s">
        <v>5</v>
      </c>
      <c r="E689" s="302" t="s">
        <v>6</v>
      </c>
      <c r="F689" s="181">
        <v>0.94</v>
      </c>
      <c r="G689" s="64">
        <f>VLOOKUP(D689,upahbahan,3,FALSE)</f>
        <v>100000</v>
      </c>
      <c r="H689" s="64">
        <f t="shared" ref="H689:H692" si="75">F689*G689</f>
        <v>94000</v>
      </c>
    </row>
    <row r="690" spans="3:11">
      <c r="C690" s="358">
        <v>2</v>
      </c>
      <c r="D690" s="59" t="s">
        <v>3667</v>
      </c>
      <c r="E690" s="302" t="s">
        <v>6</v>
      </c>
      <c r="F690" s="181">
        <v>1.571</v>
      </c>
      <c r="G690" s="64">
        <f>VLOOKUP(D690,upahbahan,3,FALSE)</f>
        <v>145000</v>
      </c>
      <c r="H690" s="64">
        <f t="shared" si="75"/>
        <v>227795</v>
      </c>
    </row>
    <row r="691" spans="3:11">
      <c r="C691" s="358">
        <v>3</v>
      </c>
      <c r="D691" s="59" t="s">
        <v>18</v>
      </c>
      <c r="E691" s="302" t="s">
        <v>6</v>
      </c>
      <c r="F691" s="181">
        <v>0.157</v>
      </c>
      <c r="G691" s="64">
        <f>VLOOKUP(D691,upahbahan,3,FALSE)</f>
        <v>175000</v>
      </c>
      <c r="H691" s="64">
        <f t="shared" si="75"/>
        <v>27475</v>
      </c>
    </row>
    <row r="692" spans="3:11">
      <c r="C692" s="358">
        <v>4</v>
      </c>
      <c r="D692" s="59" t="s">
        <v>19</v>
      </c>
      <c r="E692" s="302" t="s">
        <v>6</v>
      </c>
      <c r="F692" s="181">
        <v>5.1999999999999998E-2</v>
      </c>
      <c r="G692" s="64">
        <f>VLOOKUP(D692,upahbahan,3,FALSE)</f>
        <v>200000</v>
      </c>
      <c r="H692" s="64">
        <f t="shared" si="75"/>
        <v>10400</v>
      </c>
    </row>
    <row r="693" spans="3:11">
      <c r="C693" s="83" t="s">
        <v>1210</v>
      </c>
      <c r="D693" s="80"/>
      <c r="E693" s="80"/>
      <c r="F693" s="217"/>
      <c r="G693" s="218"/>
      <c r="H693" s="64">
        <f>SUM(H689:H692)</f>
        <v>359670</v>
      </c>
      <c r="I693" s="219"/>
    </row>
    <row r="694" spans="3:11">
      <c r="C694" s="302" t="s">
        <v>1211</v>
      </c>
      <c r="D694" s="59" t="s">
        <v>1212</v>
      </c>
      <c r="E694" s="73"/>
      <c r="F694" s="73"/>
      <c r="G694" s="73"/>
      <c r="H694" s="73"/>
    </row>
    <row r="695" spans="3:11">
      <c r="C695" s="302">
        <v>1</v>
      </c>
      <c r="D695" s="59" t="s">
        <v>3724</v>
      </c>
      <c r="E695" s="73" t="s">
        <v>136</v>
      </c>
      <c r="F695" s="188">
        <v>1.3</v>
      </c>
      <c r="G695" s="64">
        <f t="shared" ref="G695" si="76">VLOOKUP(D695,upahbahan,3,FALSE)</f>
        <v>1150000</v>
      </c>
      <c r="H695" s="64">
        <f>F695*G695</f>
        <v>1495000</v>
      </c>
    </row>
    <row r="696" spans="3:11">
      <c r="C696" s="83" t="s">
        <v>1216</v>
      </c>
      <c r="D696" s="80"/>
      <c r="E696" s="80"/>
      <c r="F696" s="80"/>
      <c r="G696" s="162"/>
      <c r="H696" s="64">
        <f>SUM(H695:H695)</f>
        <v>1495000</v>
      </c>
    </row>
    <row r="697" spans="3:11">
      <c r="C697" s="72" t="s">
        <v>1217</v>
      </c>
      <c r="D697" s="59" t="s">
        <v>1218</v>
      </c>
      <c r="E697" s="73"/>
      <c r="F697" s="73"/>
      <c r="G697" s="73"/>
      <c r="H697" s="73"/>
    </row>
    <row r="698" spans="3:11">
      <c r="C698" s="83" t="s">
        <v>1219</v>
      </c>
      <c r="D698" s="80"/>
      <c r="E698" s="80"/>
      <c r="F698" s="80"/>
      <c r="G698" s="162"/>
      <c r="H698" s="303">
        <v>0</v>
      </c>
    </row>
    <row r="699" spans="3:11">
      <c r="C699" s="58" t="s">
        <v>1220</v>
      </c>
      <c r="D699" s="69" t="s">
        <v>1221</v>
      </c>
      <c r="E699" s="70"/>
      <c r="F699" s="70"/>
      <c r="G699" s="71"/>
      <c r="H699" s="304">
        <f>H698+H696+H693</f>
        <v>1854670</v>
      </c>
      <c r="I699" s="319"/>
    </row>
    <row r="700" spans="3:11">
      <c r="C700" s="58" t="s">
        <v>1222</v>
      </c>
      <c r="D700" s="69" t="s">
        <v>1325</v>
      </c>
      <c r="E700" s="70"/>
      <c r="F700" s="71"/>
      <c r="G700" s="95">
        <f>$M$199</f>
        <v>0.1</v>
      </c>
      <c r="H700" s="64">
        <f>H699*G700</f>
        <v>185467</v>
      </c>
      <c r="I700" s="319"/>
    </row>
    <row r="701" spans="3:11">
      <c r="C701" s="58" t="s">
        <v>1223</v>
      </c>
      <c r="D701" s="69" t="s">
        <v>1224</v>
      </c>
      <c r="E701" s="70"/>
      <c r="F701" s="70"/>
      <c r="G701" s="71"/>
      <c r="H701" s="305">
        <f>SUM(H699:H700)</f>
        <v>2040137</v>
      </c>
      <c r="I701" s="319"/>
    </row>
    <row r="704" spans="3:11">
      <c r="C704" s="313" t="s">
        <v>3725</v>
      </c>
      <c r="D704" s="780" t="s">
        <v>3726</v>
      </c>
      <c r="E704" s="780"/>
      <c r="F704" s="780"/>
      <c r="G704" s="780"/>
      <c r="H704" s="780"/>
      <c r="I704" s="56">
        <f>ROUNDDOWN(H719,-2)</f>
        <v>1876400</v>
      </c>
      <c r="K704" s="213"/>
    </row>
    <row r="705" spans="3:9" ht="27.6">
      <c r="C705" s="300" t="s">
        <v>1197</v>
      </c>
      <c r="D705" s="300" t="s">
        <v>1198</v>
      </c>
      <c r="E705" s="300" t="s">
        <v>1199</v>
      </c>
      <c r="F705" s="300" t="s">
        <v>1200</v>
      </c>
      <c r="G705" s="300" t="s">
        <v>1201</v>
      </c>
      <c r="H705" s="300" t="s">
        <v>1202</v>
      </c>
    </row>
    <row r="706" spans="3:9">
      <c r="C706" s="302" t="s">
        <v>1203</v>
      </c>
      <c r="D706" s="59" t="s">
        <v>1204</v>
      </c>
      <c r="E706" s="73"/>
      <c r="F706" s="73"/>
      <c r="G706" s="73"/>
      <c r="H706" s="73"/>
    </row>
    <row r="707" spans="3:9">
      <c r="C707" s="358">
        <v>1</v>
      </c>
      <c r="D707" s="59" t="s">
        <v>5</v>
      </c>
      <c r="E707" s="302" t="s">
        <v>6</v>
      </c>
      <c r="F707" s="181">
        <v>0.72099999999999997</v>
      </c>
      <c r="G707" s="64">
        <f>VLOOKUP(D707,upahbahan,3,FALSE)</f>
        <v>100000</v>
      </c>
      <c r="H707" s="64">
        <f t="shared" ref="H707:H710" si="77">F707*G707</f>
        <v>72100</v>
      </c>
    </row>
    <row r="708" spans="3:9">
      <c r="C708" s="358">
        <v>2</v>
      </c>
      <c r="D708" s="59" t="s">
        <v>3667</v>
      </c>
      <c r="E708" s="302" t="s">
        <v>6</v>
      </c>
      <c r="F708" s="181">
        <v>1.2050000000000001</v>
      </c>
      <c r="G708" s="64">
        <f>VLOOKUP(D708,upahbahan,3,FALSE)</f>
        <v>145000</v>
      </c>
      <c r="H708" s="64">
        <f t="shared" si="77"/>
        <v>174725</v>
      </c>
    </row>
    <row r="709" spans="3:9">
      <c r="C709" s="358">
        <v>3</v>
      </c>
      <c r="D709" s="59" t="s">
        <v>18</v>
      </c>
      <c r="E709" s="302" t="s">
        <v>6</v>
      </c>
      <c r="F709" s="181">
        <v>0.12</v>
      </c>
      <c r="G709" s="64">
        <f>VLOOKUP(D709,upahbahan,3,FALSE)</f>
        <v>175000</v>
      </c>
      <c r="H709" s="64">
        <f t="shared" si="77"/>
        <v>21000</v>
      </c>
    </row>
    <row r="710" spans="3:9">
      <c r="C710" s="358">
        <v>4</v>
      </c>
      <c r="D710" s="59" t="s">
        <v>19</v>
      </c>
      <c r="E710" s="302" t="s">
        <v>6</v>
      </c>
      <c r="F710" s="181">
        <v>0.04</v>
      </c>
      <c r="G710" s="64">
        <f>VLOOKUP(D710,upahbahan,3,FALSE)</f>
        <v>200000</v>
      </c>
      <c r="H710" s="64">
        <f t="shared" si="77"/>
        <v>8000</v>
      </c>
    </row>
    <row r="711" spans="3:9">
      <c r="C711" s="83" t="s">
        <v>1210</v>
      </c>
      <c r="D711" s="80"/>
      <c r="E711" s="80"/>
      <c r="F711" s="217"/>
      <c r="G711" s="218"/>
      <c r="H711" s="64">
        <f>SUM(H707:H710)</f>
        <v>275825</v>
      </c>
      <c r="I711" s="219"/>
    </row>
    <row r="712" spans="3:9">
      <c r="C712" s="302" t="s">
        <v>1211</v>
      </c>
      <c r="D712" s="59" t="s">
        <v>1212</v>
      </c>
      <c r="E712" s="73"/>
      <c r="F712" s="73"/>
      <c r="G712" s="73"/>
      <c r="H712" s="73"/>
    </row>
    <row r="713" spans="3:9">
      <c r="C713" s="302">
        <v>1</v>
      </c>
      <c r="D713" s="59" t="s">
        <v>3727</v>
      </c>
      <c r="E713" s="73" t="s">
        <v>3216</v>
      </c>
      <c r="F713" s="188">
        <v>1.1000000000000001</v>
      </c>
      <c r="G713" s="64">
        <f t="shared" ref="G713" si="78">VLOOKUP(D713,upahbahan,3,FALSE)</f>
        <v>1300000</v>
      </c>
      <c r="H713" s="64">
        <f>F713*G713</f>
        <v>1430000</v>
      </c>
    </row>
    <row r="714" spans="3:9">
      <c r="C714" s="83" t="s">
        <v>1216</v>
      </c>
      <c r="D714" s="80"/>
      <c r="E714" s="80"/>
      <c r="F714" s="80"/>
      <c r="G714" s="162"/>
      <c r="H714" s="64">
        <f>SUM(H713:H713)</f>
        <v>1430000</v>
      </c>
    </row>
    <row r="715" spans="3:9">
      <c r="C715" s="72" t="s">
        <v>1217</v>
      </c>
      <c r="D715" s="59" t="s">
        <v>1218</v>
      </c>
      <c r="E715" s="73"/>
      <c r="F715" s="73"/>
      <c r="G715" s="73"/>
      <c r="H715" s="73"/>
    </row>
    <row r="716" spans="3:9">
      <c r="C716" s="83" t="s">
        <v>1219</v>
      </c>
      <c r="D716" s="80"/>
      <c r="E716" s="80"/>
      <c r="F716" s="80"/>
      <c r="G716" s="162"/>
      <c r="H716" s="303">
        <v>0</v>
      </c>
    </row>
    <row r="717" spans="3:9">
      <c r="C717" s="58" t="s">
        <v>1220</v>
      </c>
      <c r="D717" s="69" t="s">
        <v>1221</v>
      </c>
      <c r="E717" s="70"/>
      <c r="F717" s="70"/>
      <c r="G717" s="71"/>
      <c r="H717" s="304">
        <f>H716+H714+H711</f>
        <v>1705825</v>
      </c>
      <c r="I717" s="319"/>
    </row>
    <row r="718" spans="3:9">
      <c r="C718" s="58" t="s">
        <v>1222</v>
      </c>
      <c r="D718" s="69" t="s">
        <v>1325</v>
      </c>
      <c r="E718" s="70"/>
      <c r="F718" s="71"/>
      <c r="G718" s="95">
        <f>$M$199</f>
        <v>0.1</v>
      </c>
      <c r="H718" s="64">
        <f>H717*G718</f>
        <v>170582.5</v>
      </c>
      <c r="I718" s="319"/>
    </row>
    <row r="719" spans="3:9">
      <c r="C719" s="58" t="s">
        <v>1223</v>
      </c>
      <c r="D719" s="69" t="s">
        <v>1224</v>
      </c>
      <c r="E719" s="70"/>
      <c r="F719" s="70"/>
      <c r="G719" s="71"/>
      <c r="H719" s="305">
        <f>SUM(H717:H718)</f>
        <v>1876407.5</v>
      </c>
      <c r="I719" s="319"/>
    </row>
    <row r="722" spans="3:11">
      <c r="C722" s="313" t="s">
        <v>3728</v>
      </c>
      <c r="D722" s="780" t="s">
        <v>3729</v>
      </c>
      <c r="E722" s="780"/>
      <c r="F722" s="780"/>
      <c r="G722" s="780"/>
      <c r="H722" s="780"/>
      <c r="I722" s="56">
        <f>ROUNDDOWN(H737,-2)</f>
        <v>2135300</v>
      </c>
      <c r="K722" s="213"/>
    </row>
    <row r="723" spans="3:11" ht="27.6">
      <c r="C723" s="300" t="s">
        <v>1197</v>
      </c>
      <c r="D723" s="300" t="s">
        <v>1198</v>
      </c>
      <c r="E723" s="300" t="s">
        <v>1199</v>
      </c>
      <c r="F723" s="300" t="s">
        <v>1200</v>
      </c>
      <c r="G723" s="300" t="s">
        <v>1201</v>
      </c>
      <c r="H723" s="300" t="s">
        <v>1202</v>
      </c>
    </row>
    <row r="724" spans="3:11">
      <c r="C724" s="302" t="s">
        <v>1203</v>
      </c>
      <c r="D724" s="59" t="s">
        <v>1204</v>
      </c>
      <c r="E724" s="73"/>
      <c r="F724" s="73"/>
      <c r="G724" s="73"/>
      <c r="H724" s="73"/>
    </row>
    <row r="725" spans="3:11">
      <c r="C725" s="358">
        <v>1</v>
      </c>
      <c r="D725" s="59" t="s">
        <v>5</v>
      </c>
      <c r="E725" s="302" t="s">
        <v>6</v>
      </c>
      <c r="F725" s="181">
        <v>0.76200000000000001</v>
      </c>
      <c r="G725" s="64">
        <f>VLOOKUP(D725,upahbahan,3,FALSE)</f>
        <v>100000</v>
      </c>
      <c r="H725" s="64">
        <f t="shared" ref="H725:H728" si="79">F725*G725</f>
        <v>76200</v>
      </c>
    </row>
    <row r="726" spans="3:11">
      <c r="C726" s="358">
        <v>2</v>
      </c>
      <c r="D726" s="59" t="s">
        <v>3667</v>
      </c>
      <c r="E726" s="302" t="s">
        <v>6</v>
      </c>
      <c r="F726" s="181">
        <v>1.272</v>
      </c>
      <c r="G726" s="64">
        <f>VLOOKUP(D726,upahbahan,3,FALSE)</f>
        <v>145000</v>
      </c>
      <c r="H726" s="64">
        <f t="shared" si="79"/>
        <v>184440</v>
      </c>
    </row>
    <row r="727" spans="3:11">
      <c r="C727" s="358">
        <v>3</v>
      </c>
      <c r="D727" s="59" t="s">
        <v>18</v>
      </c>
      <c r="E727" s="302" t="s">
        <v>6</v>
      </c>
      <c r="F727" s="181">
        <v>0.127</v>
      </c>
      <c r="G727" s="64">
        <f>VLOOKUP(D727,upahbahan,3,FALSE)</f>
        <v>175000</v>
      </c>
      <c r="H727" s="64">
        <f t="shared" si="79"/>
        <v>22225</v>
      </c>
    </row>
    <row r="728" spans="3:11">
      <c r="C728" s="358">
        <v>4</v>
      </c>
      <c r="D728" s="59" t="s">
        <v>19</v>
      </c>
      <c r="E728" s="302" t="s">
        <v>6</v>
      </c>
      <c r="F728" s="181">
        <v>4.2000000000000003E-2</v>
      </c>
      <c r="G728" s="64">
        <f>VLOOKUP(D728,upahbahan,3,FALSE)</f>
        <v>200000</v>
      </c>
      <c r="H728" s="64">
        <f t="shared" si="79"/>
        <v>8400</v>
      </c>
    </row>
    <row r="729" spans="3:11">
      <c r="C729" s="83" t="s">
        <v>1210</v>
      </c>
      <c r="D729" s="80"/>
      <c r="E729" s="80"/>
      <c r="F729" s="217"/>
      <c r="G729" s="218"/>
      <c r="H729" s="64">
        <f>SUM(H725:H728)</f>
        <v>291265</v>
      </c>
      <c r="I729" s="219"/>
    </row>
    <row r="730" spans="3:11">
      <c r="C730" s="302" t="s">
        <v>1211</v>
      </c>
      <c r="D730" s="59" t="s">
        <v>1212</v>
      </c>
      <c r="E730" s="73"/>
      <c r="F730" s="73"/>
      <c r="G730" s="73"/>
      <c r="H730" s="73"/>
    </row>
    <row r="731" spans="3:11">
      <c r="C731" s="302">
        <v>1</v>
      </c>
      <c r="D731" s="59" t="s">
        <v>3730</v>
      </c>
      <c r="E731" s="73" t="s">
        <v>3216</v>
      </c>
      <c r="F731" s="188">
        <v>1.1000000000000001</v>
      </c>
      <c r="G731" s="64">
        <f t="shared" ref="G731" si="80">VLOOKUP(D731,upahbahan,3,FALSE)</f>
        <v>1500000</v>
      </c>
      <c r="H731" s="64">
        <f>F731*G731</f>
        <v>1650000.0000000002</v>
      </c>
    </row>
    <row r="732" spans="3:11">
      <c r="C732" s="83" t="s">
        <v>1216</v>
      </c>
      <c r="D732" s="80"/>
      <c r="E732" s="80"/>
      <c r="F732" s="80"/>
      <c r="G732" s="162"/>
      <c r="H732" s="64">
        <f>SUM(H731:H731)</f>
        <v>1650000.0000000002</v>
      </c>
    </row>
    <row r="733" spans="3:11">
      <c r="C733" s="72" t="s">
        <v>1217</v>
      </c>
      <c r="D733" s="59" t="s">
        <v>1218</v>
      </c>
      <c r="E733" s="73"/>
      <c r="F733" s="73"/>
      <c r="G733" s="73"/>
      <c r="H733" s="73"/>
    </row>
    <row r="734" spans="3:11">
      <c r="C734" s="83" t="s">
        <v>1219</v>
      </c>
      <c r="D734" s="80"/>
      <c r="E734" s="80"/>
      <c r="F734" s="80"/>
      <c r="G734" s="162"/>
      <c r="H734" s="303">
        <v>0</v>
      </c>
    </row>
    <row r="735" spans="3:11">
      <c r="C735" s="58" t="s">
        <v>1220</v>
      </c>
      <c r="D735" s="69" t="s">
        <v>1221</v>
      </c>
      <c r="E735" s="70"/>
      <c r="F735" s="70"/>
      <c r="G735" s="71"/>
      <c r="H735" s="304">
        <f>H734+H732+H729</f>
        <v>1941265.0000000002</v>
      </c>
      <c r="I735" s="319"/>
    </row>
    <row r="736" spans="3:11">
      <c r="C736" s="58" t="s">
        <v>1222</v>
      </c>
      <c r="D736" s="69" t="s">
        <v>1325</v>
      </c>
      <c r="E736" s="70"/>
      <c r="F736" s="71"/>
      <c r="G736" s="95">
        <f>$M$199</f>
        <v>0.1</v>
      </c>
      <c r="H736" s="64">
        <f>H735*G736</f>
        <v>194126.50000000003</v>
      </c>
      <c r="I736" s="319"/>
    </row>
    <row r="737" spans="3:11">
      <c r="C737" s="58" t="s">
        <v>1223</v>
      </c>
      <c r="D737" s="69" t="s">
        <v>1224</v>
      </c>
      <c r="E737" s="70"/>
      <c r="F737" s="70"/>
      <c r="G737" s="71"/>
      <c r="H737" s="305">
        <f>SUM(H735:H736)</f>
        <v>2135391.5000000005</v>
      </c>
      <c r="I737" s="319"/>
    </row>
    <row r="739" spans="3:11">
      <c r="C739" s="313" t="s">
        <v>3731</v>
      </c>
      <c r="D739" s="780" t="s">
        <v>3732</v>
      </c>
      <c r="E739" s="780"/>
      <c r="F739" s="780"/>
      <c r="G739" s="780"/>
      <c r="H739" s="780"/>
      <c r="I739" s="56">
        <f>ROUNDDOWN(H754,-2)</f>
        <v>1680900</v>
      </c>
      <c r="K739" s="213"/>
    </row>
    <row r="740" spans="3:11" ht="27.6">
      <c r="C740" s="300" t="s">
        <v>1197</v>
      </c>
      <c r="D740" s="300" t="s">
        <v>1198</v>
      </c>
      <c r="E740" s="300" t="s">
        <v>1199</v>
      </c>
      <c r="F740" s="300" t="s">
        <v>1200</v>
      </c>
      <c r="G740" s="300" t="s">
        <v>1201</v>
      </c>
      <c r="H740" s="300" t="s">
        <v>1202</v>
      </c>
    </row>
    <row r="741" spans="3:11">
      <c r="C741" s="302" t="s">
        <v>1203</v>
      </c>
      <c r="D741" s="59" t="s">
        <v>1204</v>
      </c>
      <c r="E741" s="73"/>
      <c r="F741" s="73"/>
      <c r="G741" s="73"/>
      <c r="H741" s="73"/>
    </row>
    <row r="742" spans="3:11">
      <c r="C742" s="358">
        <v>1</v>
      </c>
      <c r="D742" s="59" t="s">
        <v>5</v>
      </c>
      <c r="E742" s="302" t="s">
        <v>6</v>
      </c>
      <c r="F742" s="181">
        <v>0.21</v>
      </c>
      <c r="G742" s="64">
        <f>VLOOKUP(D742,upahbahan,3,FALSE)</f>
        <v>100000</v>
      </c>
      <c r="H742" s="64">
        <f t="shared" ref="H742:H745" si="81">F742*G742</f>
        <v>21000</v>
      </c>
    </row>
    <row r="743" spans="3:11">
      <c r="C743" s="358">
        <v>2</v>
      </c>
      <c r="D743" s="59" t="s">
        <v>3667</v>
      </c>
      <c r="E743" s="302" t="s">
        <v>6</v>
      </c>
      <c r="F743" s="181">
        <v>0.35</v>
      </c>
      <c r="G743" s="64">
        <f>VLOOKUP(D743,upahbahan,3,FALSE)</f>
        <v>145000</v>
      </c>
      <c r="H743" s="64">
        <f t="shared" si="81"/>
        <v>50750</v>
      </c>
    </row>
    <row r="744" spans="3:11">
      <c r="C744" s="358">
        <v>3</v>
      </c>
      <c r="D744" s="59" t="s">
        <v>18</v>
      </c>
      <c r="E744" s="302" t="s">
        <v>6</v>
      </c>
      <c r="F744" s="181">
        <v>3.5000000000000003E-2</v>
      </c>
      <c r="G744" s="64">
        <f>VLOOKUP(D744,upahbahan,3,FALSE)</f>
        <v>175000</v>
      </c>
      <c r="H744" s="64">
        <f t="shared" si="81"/>
        <v>6125.0000000000009</v>
      </c>
    </row>
    <row r="745" spans="3:11">
      <c r="C745" s="358">
        <v>4</v>
      </c>
      <c r="D745" s="59" t="s">
        <v>19</v>
      </c>
      <c r="E745" s="302" t="s">
        <v>6</v>
      </c>
      <c r="F745" s="181">
        <v>1.2E-2</v>
      </c>
      <c r="G745" s="64">
        <f>VLOOKUP(D745,upahbahan,3,FALSE)</f>
        <v>200000</v>
      </c>
      <c r="H745" s="64">
        <f t="shared" si="81"/>
        <v>2400</v>
      </c>
    </row>
    <row r="746" spans="3:11">
      <c r="C746" s="83" t="s">
        <v>1210</v>
      </c>
      <c r="D746" s="80"/>
      <c r="E746" s="80"/>
      <c r="F746" s="217"/>
      <c r="G746" s="218"/>
      <c r="H746" s="64">
        <f>SUM(H742:H745)</f>
        <v>80275</v>
      </c>
      <c r="I746" s="219"/>
    </row>
    <row r="747" spans="3:11">
      <c r="C747" s="302" t="s">
        <v>1211</v>
      </c>
      <c r="D747" s="59" t="s">
        <v>1212</v>
      </c>
      <c r="E747" s="73"/>
      <c r="F747" s="73"/>
      <c r="G747" s="73"/>
      <c r="H747" s="73"/>
    </row>
    <row r="748" spans="3:11">
      <c r="C748" s="302">
        <v>1</v>
      </c>
      <c r="D748" s="59" t="s">
        <v>3733</v>
      </c>
      <c r="E748" s="73" t="s">
        <v>3216</v>
      </c>
      <c r="F748" s="188">
        <v>1.1499999999999999</v>
      </c>
      <c r="G748" s="64">
        <f t="shared" ref="G748" si="82">VLOOKUP(D748,upahbahan,3,FALSE)</f>
        <v>1259000</v>
      </c>
      <c r="H748" s="64">
        <f>F748*G748</f>
        <v>1447850</v>
      </c>
    </row>
    <row r="749" spans="3:11">
      <c r="C749" s="83" t="s">
        <v>1216</v>
      </c>
      <c r="D749" s="80"/>
      <c r="E749" s="80"/>
      <c r="F749" s="80"/>
      <c r="G749" s="162"/>
      <c r="H749" s="64">
        <f>SUM(H748:H748)</f>
        <v>1447850</v>
      </c>
    </row>
    <row r="750" spans="3:11">
      <c r="C750" s="72" t="s">
        <v>1217</v>
      </c>
      <c r="D750" s="59" t="s">
        <v>1218</v>
      </c>
      <c r="E750" s="73"/>
      <c r="F750" s="73"/>
      <c r="G750" s="73"/>
      <c r="H750" s="73"/>
    </row>
    <row r="751" spans="3:11">
      <c r="C751" s="83" t="s">
        <v>1219</v>
      </c>
      <c r="D751" s="80"/>
      <c r="E751" s="80"/>
      <c r="F751" s="80"/>
      <c r="G751" s="162"/>
      <c r="H751" s="303">
        <v>0</v>
      </c>
    </row>
    <row r="752" spans="3:11">
      <c r="C752" s="58" t="s">
        <v>1220</v>
      </c>
      <c r="D752" s="69" t="s">
        <v>1221</v>
      </c>
      <c r="E752" s="70"/>
      <c r="F752" s="70"/>
      <c r="G752" s="71"/>
      <c r="H752" s="304">
        <f>H751+H749+H746</f>
        <v>1528125</v>
      </c>
      <c r="I752" s="319"/>
    </row>
    <row r="753" spans="3:11">
      <c r="C753" s="58" t="s">
        <v>1222</v>
      </c>
      <c r="D753" s="69" t="s">
        <v>1325</v>
      </c>
      <c r="E753" s="70"/>
      <c r="F753" s="71"/>
      <c r="G753" s="95">
        <f>$M$199</f>
        <v>0.1</v>
      </c>
      <c r="H753" s="64">
        <f>H752*G753</f>
        <v>152812.5</v>
      </c>
      <c r="I753" s="319"/>
    </row>
    <row r="754" spans="3:11">
      <c r="C754" s="58" t="s">
        <v>1223</v>
      </c>
      <c r="D754" s="69" t="s">
        <v>1224</v>
      </c>
      <c r="E754" s="70"/>
      <c r="F754" s="70"/>
      <c r="G754" s="71"/>
      <c r="H754" s="305">
        <f>SUM(H752:H753)</f>
        <v>1680937.5</v>
      </c>
      <c r="I754" s="319"/>
    </row>
    <row r="757" spans="3:11">
      <c r="C757" s="313" t="s">
        <v>3734</v>
      </c>
      <c r="D757" s="780" t="s">
        <v>3735</v>
      </c>
      <c r="E757" s="780"/>
      <c r="F757" s="780"/>
      <c r="G757" s="780"/>
      <c r="H757" s="780"/>
      <c r="I757" s="56">
        <f>ROUNDDOWN(H772,-2)</f>
        <v>1842100</v>
      </c>
      <c r="K757" s="213"/>
    </row>
    <row r="758" spans="3:11" ht="27.6">
      <c r="C758" s="300" t="s">
        <v>1197</v>
      </c>
      <c r="D758" s="300" t="s">
        <v>1198</v>
      </c>
      <c r="E758" s="300" t="s">
        <v>1199</v>
      </c>
      <c r="F758" s="300" t="s">
        <v>1200</v>
      </c>
      <c r="G758" s="300" t="s">
        <v>1201</v>
      </c>
      <c r="H758" s="300" t="s">
        <v>1202</v>
      </c>
    </row>
    <row r="759" spans="3:11">
      <c r="C759" s="302" t="s">
        <v>1203</v>
      </c>
      <c r="D759" s="59" t="s">
        <v>1204</v>
      </c>
      <c r="E759" s="73"/>
      <c r="F759" s="73"/>
      <c r="G759" s="73"/>
      <c r="H759" s="73"/>
    </row>
    <row r="760" spans="3:11">
      <c r="C760" s="358">
        <v>1</v>
      </c>
      <c r="D760" s="59" t="s">
        <v>5</v>
      </c>
      <c r="E760" s="302" t="s">
        <v>6</v>
      </c>
      <c r="F760" s="181">
        <v>6.4000000000000001E-2</v>
      </c>
      <c r="G760" s="64">
        <f>VLOOKUP(D760,upahbahan,3,FALSE)</f>
        <v>100000</v>
      </c>
      <c r="H760" s="64">
        <f t="shared" ref="H760:H763" si="83">F760*G760</f>
        <v>6400</v>
      </c>
    </row>
    <row r="761" spans="3:11">
      <c r="C761" s="358">
        <v>2</v>
      </c>
      <c r="D761" s="59" t="s">
        <v>3667</v>
      </c>
      <c r="E761" s="302" t="s">
        <v>6</v>
      </c>
      <c r="F761" s="181">
        <v>0.107</v>
      </c>
      <c r="G761" s="64">
        <f>VLOOKUP(D761,upahbahan,3,FALSE)</f>
        <v>145000</v>
      </c>
      <c r="H761" s="64">
        <f t="shared" si="83"/>
        <v>15515</v>
      </c>
    </row>
    <row r="762" spans="3:11">
      <c r="C762" s="358">
        <v>3</v>
      </c>
      <c r="D762" s="59" t="s">
        <v>18</v>
      </c>
      <c r="E762" s="302" t="s">
        <v>6</v>
      </c>
      <c r="F762" s="181">
        <v>1.0999999999999999E-2</v>
      </c>
      <c r="G762" s="64">
        <f>VLOOKUP(D762,upahbahan,3,FALSE)</f>
        <v>175000</v>
      </c>
      <c r="H762" s="64">
        <f t="shared" si="83"/>
        <v>1925</v>
      </c>
    </row>
    <row r="763" spans="3:11">
      <c r="C763" s="358">
        <v>4</v>
      </c>
      <c r="D763" s="59" t="s">
        <v>19</v>
      </c>
      <c r="E763" s="302" t="s">
        <v>6</v>
      </c>
      <c r="F763" s="181">
        <v>4.0000000000000001E-3</v>
      </c>
      <c r="G763" s="64">
        <f>VLOOKUP(D763,upahbahan,3,FALSE)</f>
        <v>200000</v>
      </c>
      <c r="H763" s="64">
        <f t="shared" si="83"/>
        <v>800</v>
      </c>
    </row>
    <row r="764" spans="3:11">
      <c r="C764" s="83" t="s">
        <v>1210</v>
      </c>
      <c r="D764" s="80"/>
      <c r="E764" s="80"/>
      <c r="F764" s="217"/>
      <c r="G764" s="218"/>
      <c r="H764" s="64">
        <f>SUM(H760:H763)</f>
        <v>24640</v>
      </c>
      <c r="I764" s="219"/>
    </row>
    <row r="765" spans="3:11">
      <c r="C765" s="302" t="s">
        <v>1211</v>
      </c>
      <c r="D765" s="59" t="s">
        <v>1212</v>
      </c>
      <c r="E765" s="73"/>
      <c r="F765" s="73"/>
      <c r="G765" s="73"/>
      <c r="H765" s="73"/>
    </row>
    <row r="766" spans="3:11">
      <c r="C766" s="302">
        <v>1</v>
      </c>
      <c r="D766" s="59" t="s">
        <v>3736</v>
      </c>
      <c r="E766" s="73" t="s">
        <v>3216</v>
      </c>
      <c r="F766" s="188">
        <v>1.1000000000000001</v>
      </c>
      <c r="G766" s="64">
        <f t="shared" ref="G766" si="84">VLOOKUP(D766,upahbahan,3,FALSE)</f>
        <v>1500000</v>
      </c>
      <c r="H766" s="64">
        <f>F766*G766</f>
        <v>1650000.0000000002</v>
      </c>
    </row>
    <row r="767" spans="3:11">
      <c r="C767" s="83" t="s">
        <v>1216</v>
      </c>
      <c r="D767" s="80"/>
      <c r="E767" s="80"/>
      <c r="F767" s="80"/>
      <c r="G767" s="162"/>
      <c r="H767" s="64">
        <f>SUM(H766:H766)</f>
        <v>1650000.0000000002</v>
      </c>
    </row>
    <row r="768" spans="3:11">
      <c r="C768" s="72" t="s">
        <v>1217</v>
      </c>
      <c r="D768" s="59" t="s">
        <v>1218</v>
      </c>
      <c r="E768" s="73"/>
      <c r="F768" s="73"/>
      <c r="G768" s="73"/>
      <c r="H768" s="73"/>
    </row>
    <row r="769" spans="3:11">
      <c r="C769" s="83" t="s">
        <v>1219</v>
      </c>
      <c r="D769" s="80"/>
      <c r="E769" s="80"/>
      <c r="F769" s="80"/>
      <c r="G769" s="162"/>
      <c r="H769" s="303">
        <v>0</v>
      </c>
    </row>
    <row r="770" spans="3:11">
      <c r="C770" s="58" t="s">
        <v>1220</v>
      </c>
      <c r="D770" s="69" t="s">
        <v>1221</v>
      </c>
      <c r="E770" s="70"/>
      <c r="F770" s="70"/>
      <c r="G770" s="71"/>
      <c r="H770" s="304">
        <f>H769+H767+H764</f>
        <v>1674640.0000000002</v>
      </c>
      <c r="I770" s="319"/>
    </row>
    <row r="771" spans="3:11">
      <c r="C771" s="58" t="s">
        <v>1222</v>
      </c>
      <c r="D771" s="69" t="s">
        <v>1325</v>
      </c>
      <c r="E771" s="70"/>
      <c r="F771" s="71"/>
      <c r="G771" s="95">
        <f>$M$199</f>
        <v>0.1</v>
      </c>
      <c r="H771" s="64">
        <f>H770*G771</f>
        <v>167464.00000000003</v>
      </c>
      <c r="I771" s="319"/>
    </row>
    <row r="772" spans="3:11">
      <c r="C772" s="58" t="s">
        <v>1223</v>
      </c>
      <c r="D772" s="69" t="s">
        <v>1224</v>
      </c>
      <c r="E772" s="70"/>
      <c r="F772" s="70"/>
      <c r="G772" s="71"/>
      <c r="H772" s="305">
        <f>SUM(H770:H771)</f>
        <v>1842104.0000000002</v>
      </c>
      <c r="I772" s="319"/>
    </row>
    <row r="774" spans="3:11">
      <c r="C774" s="54" t="s">
        <v>3737</v>
      </c>
      <c r="D774" s="54" t="s">
        <v>3738</v>
      </c>
    </row>
    <row r="775" spans="3:11">
      <c r="C775" s="313" t="s">
        <v>3739</v>
      </c>
      <c r="D775" s="780" t="s">
        <v>3740</v>
      </c>
      <c r="E775" s="780"/>
      <c r="F775" s="780"/>
      <c r="G775" s="780"/>
      <c r="H775" s="780"/>
      <c r="I775" s="56">
        <f>ROUNDDOWN(H790,-2)</f>
        <v>124800</v>
      </c>
      <c r="K775" s="213"/>
    </row>
    <row r="776" spans="3:11" ht="27.6">
      <c r="C776" s="300" t="s">
        <v>1197</v>
      </c>
      <c r="D776" s="300" t="s">
        <v>1198</v>
      </c>
      <c r="E776" s="300" t="s">
        <v>1199</v>
      </c>
      <c r="F776" s="300" t="s">
        <v>1200</v>
      </c>
      <c r="G776" s="300" t="s">
        <v>1201</v>
      </c>
      <c r="H776" s="300" t="s">
        <v>1202</v>
      </c>
    </row>
    <row r="777" spans="3:11">
      <c r="C777" s="302" t="s">
        <v>1203</v>
      </c>
      <c r="D777" s="59" t="s">
        <v>1204</v>
      </c>
      <c r="E777" s="73"/>
      <c r="F777" s="73"/>
      <c r="G777" s="73"/>
      <c r="H777" s="73"/>
    </row>
    <row r="778" spans="3:11">
      <c r="C778" s="358">
        <v>1</v>
      </c>
      <c r="D778" s="59" t="s">
        <v>5</v>
      </c>
      <c r="E778" s="302" t="s">
        <v>6</v>
      </c>
      <c r="F778" s="181">
        <v>5.1999999999999998E-2</v>
      </c>
      <c r="G778" s="64">
        <f>VLOOKUP(D778,upahbahan,3,FALSE)</f>
        <v>100000</v>
      </c>
      <c r="H778" s="64">
        <f t="shared" ref="H778:H781" si="85">F778*G778</f>
        <v>5200</v>
      </c>
    </row>
    <row r="779" spans="3:11">
      <c r="C779" s="358">
        <v>2</v>
      </c>
      <c r="D779" s="59" t="s">
        <v>3667</v>
      </c>
      <c r="E779" s="302" t="s">
        <v>6</v>
      </c>
      <c r="F779" s="181">
        <v>8.6999999999999994E-2</v>
      </c>
      <c r="G779" s="64">
        <f>VLOOKUP(D779,upahbahan,3,FALSE)</f>
        <v>145000</v>
      </c>
      <c r="H779" s="64">
        <f t="shared" si="85"/>
        <v>12615</v>
      </c>
    </row>
    <row r="780" spans="3:11">
      <c r="C780" s="358">
        <v>3</v>
      </c>
      <c r="D780" s="59" t="s">
        <v>18</v>
      </c>
      <c r="E780" s="302" t="s">
        <v>6</v>
      </c>
      <c r="F780" s="181">
        <v>8.9999999999999993E-3</v>
      </c>
      <c r="G780" s="64">
        <f>VLOOKUP(D780,upahbahan,3,FALSE)</f>
        <v>175000</v>
      </c>
      <c r="H780" s="64">
        <f t="shared" si="85"/>
        <v>1574.9999999999998</v>
      </c>
    </row>
    <row r="781" spans="3:11">
      <c r="C781" s="358">
        <v>4</v>
      </c>
      <c r="D781" s="59" t="s">
        <v>19</v>
      </c>
      <c r="E781" s="302" t="s">
        <v>6</v>
      </c>
      <c r="F781" s="181">
        <v>3.0000000000000001E-3</v>
      </c>
      <c r="G781" s="64">
        <f>VLOOKUP(D781,upahbahan,3,FALSE)</f>
        <v>200000</v>
      </c>
      <c r="H781" s="64">
        <f t="shared" si="85"/>
        <v>600</v>
      </c>
    </row>
    <row r="782" spans="3:11">
      <c r="C782" s="83" t="s">
        <v>1210</v>
      </c>
      <c r="D782" s="80"/>
      <c r="E782" s="80"/>
      <c r="F782" s="217"/>
      <c r="G782" s="218"/>
      <c r="H782" s="64">
        <f>SUM(H778:H781)</f>
        <v>19990</v>
      </c>
      <c r="I782" s="219"/>
    </row>
    <row r="783" spans="3:11">
      <c r="C783" s="302" t="s">
        <v>1211</v>
      </c>
      <c r="D783" s="59" t="s">
        <v>1212</v>
      </c>
      <c r="E783" s="73"/>
      <c r="F783" s="73"/>
      <c r="G783" s="73"/>
      <c r="H783" s="73"/>
    </row>
    <row r="784" spans="3:11">
      <c r="C784" s="302">
        <v>1</v>
      </c>
      <c r="D784" s="59" t="s">
        <v>3741</v>
      </c>
      <c r="E784" s="73" t="s">
        <v>3216</v>
      </c>
      <c r="F784" s="188">
        <v>1.1000000000000001</v>
      </c>
      <c r="G784" s="64">
        <f t="shared" ref="G784" si="86">VLOOKUP(D784,upahbahan,3,FALSE)</f>
        <v>85000</v>
      </c>
      <c r="H784" s="64">
        <f>F784*G784</f>
        <v>93500.000000000015</v>
      </c>
    </row>
    <row r="785" spans="3:11">
      <c r="C785" s="83" t="s">
        <v>1216</v>
      </c>
      <c r="D785" s="80"/>
      <c r="E785" s="80"/>
      <c r="F785" s="80"/>
      <c r="G785" s="162"/>
      <c r="H785" s="64">
        <f>SUM(H784:H784)</f>
        <v>93500.000000000015</v>
      </c>
    </row>
    <row r="786" spans="3:11">
      <c r="C786" s="72" t="s">
        <v>1217</v>
      </c>
      <c r="D786" s="59" t="s">
        <v>1218</v>
      </c>
      <c r="E786" s="73"/>
      <c r="F786" s="73"/>
      <c r="G786" s="73"/>
      <c r="H786" s="73"/>
    </row>
    <row r="787" spans="3:11">
      <c r="C787" s="83" t="s">
        <v>1219</v>
      </c>
      <c r="D787" s="80"/>
      <c r="E787" s="80"/>
      <c r="F787" s="80"/>
      <c r="G787" s="162"/>
      <c r="H787" s="303">
        <v>0</v>
      </c>
    </row>
    <row r="788" spans="3:11">
      <c r="C788" s="58" t="s">
        <v>1220</v>
      </c>
      <c r="D788" s="69" t="s">
        <v>1221</v>
      </c>
      <c r="E788" s="70"/>
      <c r="F788" s="70"/>
      <c r="G788" s="71"/>
      <c r="H788" s="304">
        <f>H787+H785+H782</f>
        <v>113490.00000000001</v>
      </c>
      <c r="I788" s="319"/>
    </row>
    <row r="789" spans="3:11">
      <c r="C789" s="58" t="s">
        <v>1222</v>
      </c>
      <c r="D789" s="69" t="s">
        <v>1325</v>
      </c>
      <c r="E789" s="70"/>
      <c r="F789" s="71"/>
      <c r="G789" s="95">
        <f>$M$199</f>
        <v>0.1</v>
      </c>
      <c r="H789" s="64">
        <f>H788*G789</f>
        <v>11349.000000000002</v>
      </c>
      <c r="I789" s="319"/>
    </row>
    <row r="790" spans="3:11">
      <c r="C790" s="58" t="s">
        <v>1223</v>
      </c>
      <c r="D790" s="69" t="s">
        <v>1224</v>
      </c>
      <c r="E790" s="70"/>
      <c r="F790" s="70"/>
      <c r="G790" s="71"/>
      <c r="H790" s="305">
        <f>SUM(H788:H789)</f>
        <v>124839.00000000001</v>
      </c>
      <c r="I790" s="319"/>
    </row>
    <row r="793" spans="3:11">
      <c r="C793" s="313" t="s">
        <v>3742</v>
      </c>
      <c r="D793" s="780" t="s">
        <v>3743</v>
      </c>
      <c r="E793" s="780"/>
      <c r="F793" s="780"/>
      <c r="G793" s="780"/>
      <c r="H793" s="780"/>
      <c r="I793" s="56">
        <f>ROUNDDOWN(H808,-2)</f>
        <v>122200</v>
      </c>
      <c r="K793" s="213"/>
    </row>
    <row r="794" spans="3:11" ht="27.6">
      <c r="C794" s="300" t="s">
        <v>1197</v>
      </c>
      <c r="D794" s="300" t="s">
        <v>1198</v>
      </c>
      <c r="E794" s="300" t="s">
        <v>1199</v>
      </c>
      <c r="F794" s="300" t="s">
        <v>1200</v>
      </c>
      <c r="G794" s="300" t="s">
        <v>1201</v>
      </c>
      <c r="H794" s="300" t="s">
        <v>1202</v>
      </c>
    </row>
    <row r="795" spans="3:11">
      <c r="C795" s="302" t="s">
        <v>1203</v>
      </c>
      <c r="D795" s="59" t="s">
        <v>1204</v>
      </c>
      <c r="E795" s="73"/>
      <c r="F795" s="73"/>
      <c r="G795" s="73"/>
      <c r="H795" s="73"/>
    </row>
    <row r="796" spans="3:11">
      <c r="C796" s="358">
        <v>1</v>
      </c>
      <c r="D796" s="59" t="s">
        <v>5</v>
      </c>
      <c r="E796" s="302" t="s">
        <v>6</v>
      </c>
      <c r="F796" s="181">
        <v>5.1999999999999998E-2</v>
      </c>
      <c r="G796" s="64">
        <f>VLOOKUP(D796,upahbahan,3,FALSE)</f>
        <v>100000</v>
      </c>
      <c r="H796" s="64">
        <f t="shared" ref="H796:H799" si="87">F796*G796</f>
        <v>5200</v>
      </c>
    </row>
    <row r="797" spans="3:11">
      <c r="C797" s="358">
        <v>2</v>
      </c>
      <c r="D797" s="59" t="s">
        <v>3667</v>
      </c>
      <c r="E797" s="302" t="s">
        <v>6</v>
      </c>
      <c r="F797" s="181">
        <v>8.6999999999999994E-2</v>
      </c>
      <c r="G797" s="64">
        <f>VLOOKUP(D797,upahbahan,3,FALSE)</f>
        <v>145000</v>
      </c>
      <c r="H797" s="64">
        <f t="shared" si="87"/>
        <v>12615</v>
      </c>
    </row>
    <row r="798" spans="3:11">
      <c r="C798" s="358">
        <v>3</v>
      </c>
      <c r="D798" s="59" t="s">
        <v>18</v>
      </c>
      <c r="E798" s="302" t="s">
        <v>6</v>
      </c>
      <c r="F798" s="181">
        <v>8.9999999999999993E-3</v>
      </c>
      <c r="G798" s="64">
        <f>VLOOKUP(D798,upahbahan,3,FALSE)</f>
        <v>175000</v>
      </c>
      <c r="H798" s="64">
        <f t="shared" si="87"/>
        <v>1574.9999999999998</v>
      </c>
    </row>
    <row r="799" spans="3:11">
      <c r="C799" s="358">
        <v>4</v>
      </c>
      <c r="D799" s="59" t="s">
        <v>19</v>
      </c>
      <c r="E799" s="302" t="s">
        <v>6</v>
      </c>
      <c r="F799" s="181">
        <v>3.0000000000000001E-3</v>
      </c>
      <c r="G799" s="64">
        <f>VLOOKUP(D799,upahbahan,3,FALSE)</f>
        <v>200000</v>
      </c>
      <c r="H799" s="64">
        <f t="shared" si="87"/>
        <v>600</v>
      </c>
    </row>
    <row r="800" spans="3:11">
      <c r="C800" s="83" t="s">
        <v>1210</v>
      </c>
      <c r="D800" s="80"/>
      <c r="E800" s="80"/>
      <c r="F800" s="217"/>
      <c r="G800" s="218"/>
      <c r="H800" s="64">
        <f>SUM(H796:H799)</f>
        <v>19990</v>
      </c>
      <c r="I800" s="219"/>
    </row>
    <row r="801" spans="3:11">
      <c r="C801" s="302" t="s">
        <v>1211</v>
      </c>
      <c r="D801" s="59" t="s">
        <v>1212</v>
      </c>
      <c r="E801" s="73"/>
      <c r="F801" s="73"/>
      <c r="G801" s="73"/>
      <c r="H801" s="73"/>
    </row>
    <row r="802" spans="3:11">
      <c r="C802" s="302">
        <v>1</v>
      </c>
      <c r="D802" s="59" t="s">
        <v>3744</v>
      </c>
      <c r="E802" s="73" t="s">
        <v>3216</v>
      </c>
      <c r="F802" s="188">
        <v>1.1000000000000001</v>
      </c>
      <c r="G802" s="64">
        <f t="shared" ref="G802" si="88">VLOOKUP(D802,upahbahan,3,FALSE)</f>
        <v>82900</v>
      </c>
      <c r="H802" s="64">
        <f>F802*G802</f>
        <v>91190.000000000015</v>
      </c>
    </row>
    <row r="803" spans="3:11">
      <c r="C803" s="83" t="s">
        <v>1216</v>
      </c>
      <c r="D803" s="80"/>
      <c r="E803" s="80"/>
      <c r="F803" s="80"/>
      <c r="G803" s="162"/>
      <c r="H803" s="64">
        <f>SUM(H802:H802)</f>
        <v>91190.000000000015</v>
      </c>
    </row>
    <row r="804" spans="3:11">
      <c r="C804" s="72" t="s">
        <v>1217</v>
      </c>
      <c r="D804" s="59" t="s">
        <v>1218</v>
      </c>
      <c r="E804" s="73"/>
      <c r="F804" s="73"/>
      <c r="G804" s="73"/>
      <c r="H804" s="73"/>
    </row>
    <row r="805" spans="3:11">
      <c r="C805" s="83" t="s">
        <v>1219</v>
      </c>
      <c r="D805" s="80"/>
      <c r="E805" s="80"/>
      <c r="F805" s="80"/>
      <c r="G805" s="162"/>
      <c r="H805" s="303">
        <v>0</v>
      </c>
    </row>
    <row r="806" spans="3:11">
      <c r="C806" s="58" t="s">
        <v>1220</v>
      </c>
      <c r="D806" s="69" t="s">
        <v>1221</v>
      </c>
      <c r="E806" s="70"/>
      <c r="F806" s="70"/>
      <c r="G806" s="71"/>
      <c r="H806" s="304">
        <f>H805+H803+H800</f>
        <v>111180.00000000001</v>
      </c>
      <c r="I806" s="319"/>
    </row>
    <row r="807" spans="3:11">
      <c r="C807" s="58" t="s">
        <v>1222</v>
      </c>
      <c r="D807" s="69" t="s">
        <v>1325</v>
      </c>
      <c r="E807" s="70"/>
      <c r="F807" s="71"/>
      <c r="G807" s="95">
        <f>$M$199</f>
        <v>0.1</v>
      </c>
      <c r="H807" s="64">
        <f>H806*G807</f>
        <v>11118.000000000002</v>
      </c>
      <c r="I807" s="319"/>
    </row>
    <row r="808" spans="3:11">
      <c r="C808" s="58" t="s">
        <v>1223</v>
      </c>
      <c r="D808" s="69" t="s">
        <v>1224</v>
      </c>
      <c r="E808" s="70"/>
      <c r="F808" s="70"/>
      <c r="G808" s="71"/>
      <c r="H808" s="305">
        <f>SUM(H806:H807)</f>
        <v>122298.00000000001</v>
      </c>
      <c r="I808" s="319"/>
    </row>
    <row r="810" spans="3:11">
      <c r="C810" s="313" t="s">
        <v>3745</v>
      </c>
      <c r="D810" s="780" t="s">
        <v>3746</v>
      </c>
      <c r="E810" s="780"/>
      <c r="F810" s="780"/>
      <c r="G810" s="780"/>
      <c r="H810" s="780"/>
      <c r="I810" s="56">
        <f>ROUNDDOWN(H825,-2)</f>
        <v>5071500</v>
      </c>
      <c r="K810" s="213"/>
    </row>
    <row r="811" spans="3:11" ht="27.6">
      <c r="C811" s="300" t="s">
        <v>1197</v>
      </c>
      <c r="D811" s="300" t="s">
        <v>1198</v>
      </c>
      <c r="E811" s="300" t="s">
        <v>1199</v>
      </c>
      <c r="F811" s="300" t="s">
        <v>1200</v>
      </c>
      <c r="G811" s="300" t="s">
        <v>1201</v>
      </c>
      <c r="H811" s="300" t="s">
        <v>1202</v>
      </c>
    </row>
    <row r="812" spans="3:11">
      <c r="C812" s="302" t="s">
        <v>1203</v>
      </c>
      <c r="D812" s="59" t="s">
        <v>1204</v>
      </c>
      <c r="E812" s="73"/>
      <c r="F812" s="73"/>
      <c r="G812" s="73"/>
      <c r="H812" s="73"/>
    </row>
    <row r="813" spans="3:11">
      <c r="C813" s="358">
        <v>1</v>
      </c>
      <c r="D813" s="59" t="s">
        <v>5</v>
      </c>
      <c r="E813" s="302" t="s">
        <v>6</v>
      </c>
      <c r="F813" s="181">
        <v>1.2689999999999999</v>
      </c>
      <c r="G813" s="64">
        <f>VLOOKUP(D813,upahbahan,3,FALSE)</f>
        <v>100000</v>
      </c>
      <c r="H813" s="64">
        <f t="shared" ref="H813:H816" si="89">F813*G813</f>
        <v>126899.99999999999</v>
      </c>
    </row>
    <row r="814" spans="3:11">
      <c r="C814" s="358">
        <v>2</v>
      </c>
      <c r="D814" s="59" t="s">
        <v>3667</v>
      </c>
      <c r="E814" s="302" t="s">
        <v>6</v>
      </c>
      <c r="F814" s="181">
        <v>2.1190000000000002</v>
      </c>
      <c r="G814" s="64">
        <f>VLOOKUP(D814,upahbahan,3,FALSE)</f>
        <v>145000</v>
      </c>
      <c r="H814" s="64">
        <f t="shared" si="89"/>
        <v>307255.00000000006</v>
      </c>
    </row>
    <row r="815" spans="3:11">
      <c r="C815" s="358">
        <v>3</v>
      </c>
      <c r="D815" s="59" t="s">
        <v>18</v>
      </c>
      <c r="E815" s="302" t="s">
        <v>6</v>
      </c>
      <c r="F815" s="181">
        <v>0.21199999999999999</v>
      </c>
      <c r="G815" s="64">
        <f>VLOOKUP(D815,upahbahan,3,FALSE)</f>
        <v>175000</v>
      </c>
      <c r="H815" s="64">
        <f t="shared" si="89"/>
        <v>37100</v>
      </c>
    </row>
    <row r="816" spans="3:11">
      <c r="C816" s="358">
        <v>4</v>
      </c>
      <c r="D816" s="59" t="s">
        <v>19</v>
      </c>
      <c r="E816" s="302" t="s">
        <v>6</v>
      </c>
      <c r="F816" s="181">
        <v>7.0999999999999994E-2</v>
      </c>
      <c r="G816" s="64">
        <f>VLOOKUP(D816,upahbahan,3,FALSE)</f>
        <v>200000</v>
      </c>
      <c r="H816" s="64">
        <f t="shared" si="89"/>
        <v>14199.999999999998</v>
      </c>
    </row>
    <row r="817" spans="3:11">
      <c r="C817" s="83" t="s">
        <v>1210</v>
      </c>
      <c r="D817" s="80"/>
      <c r="E817" s="80"/>
      <c r="F817" s="217"/>
      <c r="G817" s="218"/>
      <c r="H817" s="64">
        <f>SUM(H813:H816)</f>
        <v>485455.00000000006</v>
      </c>
      <c r="I817" s="219"/>
    </row>
    <row r="818" spans="3:11">
      <c r="C818" s="302" t="s">
        <v>1211</v>
      </c>
      <c r="D818" s="59" t="s">
        <v>1212</v>
      </c>
      <c r="E818" s="73"/>
      <c r="F818" s="73"/>
      <c r="G818" s="73"/>
      <c r="H818" s="73"/>
    </row>
    <row r="819" spans="3:11">
      <c r="C819" s="302">
        <v>1</v>
      </c>
      <c r="D819" s="59" t="s">
        <v>3747</v>
      </c>
      <c r="E819" s="73" t="s">
        <v>3216</v>
      </c>
      <c r="F819" s="188">
        <v>1.1000000000000001</v>
      </c>
      <c r="G819" s="64">
        <f t="shared" ref="G819" si="90">VLOOKUP(D819,upahbahan,3,FALSE)</f>
        <v>3750000</v>
      </c>
      <c r="H819" s="64">
        <f>F819*G819</f>
        <v>4125000.0000000005</v>
      </c>
    </row>
    <row r="820" spans="3:11">
      <c r="C820" s="83" t="s">
        <v>1216</v>
      </c>
      <c r="D820" s="80"/>
      <c r="E820" s="80"/>
      <c r="F820" s="80"/>
      <c r="G820" s="162"/>
      <c r="H820" s="64">
        <f>SUM(H819:H819)</f>
        <v>4125000.0000000005</v>
      </c>
    </row>
    <row r="821" spans="3:11">
      <c r="C821" s="72" t="s">
        <v>1217</v>
      </c>
      <c r="D821" s="59" t="s">
        <v>1218</v>
      </c>
      <c r="E821" s="73"/>
      <c r="F821" s="73"/>
      <c r="G821" s="73"/>
      <c r="H821" s="73"/>
    </row>
    <row r="822" spans="3:11">
      <c r="C822" s="83" t="s">
        <v>1219</v>
      </c>
      <c r="D822" s="80"/>
      <c r="E822" s="80"/>
      <c r="F822" s="80"/>
      <c r="G822" s="162"/>
      <c r="H822" s="303">
        <v>0</v>
      </c>
    </row>
    <row r="823" spans="3:11">
      <c r="C823" s="58" t="s">
        <v>1220</v>
      </c>
      <c r="D823" s="69" t="s">
        <v>1221</v>
      </c>
      <c r="E823" s="70"/>
      <c r="F823" s="70"/>
      <c r="G823" s="71"/>
      <c r="H823" s="304">
        <f>H822+H820+H817</f>
        <v>4610455.0000000009</v>
      </c>
      <c r="I823" s="319"/>
    </row>
    <row r="824" spans="3:11">
      <c r="C824" s="58" t="s">
        <v>1222</v>
      </c>
      <c r="D824" s="69" t="s">
        <v>1325</v>
      </c>
      <c r="E824" s="70"/>
      <c r="F824" s="71"/>
      <c r="G824" s="95">
        <f>$M$199</f>
        <v>0.1</v>
      </c>
      <c r="H824" s="64">
        <f>H823*G824</f>
        <v>461045.50000000012</v>
      </c>
      <c r="I824" s="319"/>
    </row>
    <row r="825" spans="3:11">
      <c r="C825" s="58" t="s">
        <v>1223</v>
      </c>
      <c r="D825" s="69" t="s">
        <v>1224</v>
      </c>
      <c r="E825" s="70"/>
      <c r="F825" s="70"/>
      <c r="G825" s="71"/>
      <c r="H825" s="305">
        <f>SUM(H823:H824)</f>
        <v>5071500.5000000009</v>
      </c>
      <c r="I825" s="319"/>
    </row>
    <row r="828" spans="3:11">
      <c r="C828" s="313" t="s">
        <v>3748</v>
      </c>
      <c r="D828" s="780" t="s">
        <v>3749</v>
      </c>
      <c r="E828" s="780"/>
      <c r="F828" s="780"/>
      <c r="G828" s="780"/>
      <c r="H828" s="780"/>
      <c r="I828" s="56">
        <f>ROUNDDOWN(H843,-2)</f>
        <v>1986000</v>
      </c>
      <c r="K828" s="213"/>
    </row>
    <row r="829" spans="3:11" ht="27.6">
      <c r="C829" s="300" t="s">
        <v>1197</v>
      </c>
      <c r="D829" s="300" t="s">
        <v>1198</v>
      </c>
      <c r="E829" s="300" t="s">
        <v>1199</v>
      </c>
      <c r="F829" s="300" t="s">
        <v>1200</v>
      </c>
      <c r="G829" s="300" t="s">
        <v>1201</v>
      </c>
      <c r="H829" s="300" t="s">
        <v>1202</v>
      </c>
    </row>
    <row r="830" spans="3:11">
      <c r="C830" s="302" t="s">
        <v>1203</v>
      </c>
      <c r="D830" s="59" t="s">
        <v>1204</v>
      </c>
      <c r="E830" s="73"/>
      <c r="F830" s="73"/>
      <c r="G830" s="73"/>
      <c r="H830" s="73"/>
    </row>
    <row r="831" spans="3:11">
      <c r="C831" s="358">
        <v>1</v>
      </c>
      <c r="D831" s="59" t="s">
        <v>5</v>
      </c>
      <c r="E831" s="302" t="s">
        <v>6</v>
      </c>
      <c r="F831" s="181">
        <v>1.2689999999999999</v>
      </c>
      <c r="G831" s="64">
        <f>VLOOKUP(D831,upahbahan,3,FALSE)</f>
        <v>100000</v>
      </c>
      <c r="H831" s="64">
        <f t="shared" ref="H831:H834" si="91">F831*G831</f>
        <v>126899.99999999999</v>
      </c>
    </row>
    <row r="832" spans="3:11">
      <c r="C832" s="358">
        <v>2</v>
      </c>
      <c r="D832" s="59" t="s">
        <v>3667</v>
      </c>
      <c r="E832" s="302" t="s">
        <v>6</v>
      </c>
      <c r="F832" s="181">
        <v>2.1190000000000002</v>
      </c>
      <c r="G832" s="64">
        <f>VLOOKUP(D832,upahbahan,3,FALSE)</f>
        <v>145000</v>
      </c>
      <c r="H832" s="64">
        <f t="shared" si="91"/>
        <v>307255.00000000006</v>
      </c>
    </row>
    <row r="833" spans="3:11">
      <c r="C833" s="358">
        <v>3</v>
      </c>
      <c r="D833" s="59" t="s">
        <v>18</v>
      </c>
      <c r="E833" s="302" t="s">
        <v>6</v>
      </c>
      <c r="F833" s="181">
        <v>0.21199999999999999</v>
      </c>
      <c r="G833" s="64">
        <f>VLOOKUP(D833,upahbahan,3,FALSE)</f>
        <v>175000</v>
      </c>
      <c r="H833" s="64">
        <f t="shared" si="91"/>
        <v>37100</v>
      </c>
    </row>
    <row r="834" spans="3:11">
      <c r="C834" s="358">
        <v>4</v>
      </c>
      <c r="D834" s="59" t="s">
        <v>19</v>
      </c>
      <c r="E834" s="302" t="s">
        <v>6</v>
      </c>
      <c r="F834" s="181">
        <v>7.0999999999999994E-2</v>
      </c>
      <c r="G834" s="64">
        <f>VLOOKUP(D834,upahbahan,3,FALSE)</f>
        <v>200000</v>
      </c>
      <c r="H834" s="64">
        <f t="shared" si="91"/>
        <v>14199.999999999998</v>
      </c>
    </row>
    <row r="835" spans="3:11">
      <c r="C835" s="83" t="s">
        <v>1210</v>
      </c>
      <c r="D835" s="80"/>
      <c r="E835" s="80"/>
      <c r="F835" s="217"/>
      <c r="G835" s="218"/>
      <c r="H835" s="64">
        <f>SUM(H831:H834)</f>
        <v>485455.00000000006</v>
      </c>
      <c r="I835" s="219"/>
    </row>
    <row r="836" spans="3:11">
      <c r="C836" s="302" t="s">
        <v>1211</v>
      </c>
      <c r="D836" s="59" t="s">
        <v>1212</v>
      </c>
      <c r="E836" s="73"/>
      <c r="F836" s="73"/>
      <c r="G836" s="73"/>
      <c r="H836" s="73"/>
    </row>
    <row r="837" spans="3:11">
      <c r="C837" s="302">
        <v>1</v>
      </c>
      <c r="D837" s="59" t="s">
        <v>3750</v>
      </c>
      <c r="E837" s="73" t="s">
        <v>3216</v>
      </c>
      <c r="F837" s="188">
        <v>1.1000000000000001</v>
      </c>
      <c r="G837" s="64">
        <f t="shared" ref="G837" si="92">VLOOKUP(D837,upahbahan,3,FALSE)</f>
        <v>1200000</v>
      </c>
      <c r="H837" s="64">
        <f>F837*G837</f>
        <v>1320000</v>
      </c>
    </row>
    <row r="838" spans="3:11">
      <c r="C838" s="83" t="s">
        <v>1216</v>
      </c>
      <c r="D838" s="80"/>
      <c r="E838" s="80"/>
      <c r="F838" s="80"/>
      <c r="G838" s="162"/>
      <c r="H838" s="64">
        <f>SUM(H837:H837)</f>
        <v>1320000</v>
      </c>
    </row>
    <row r="839" spans="3:11">
      <c r="C839" s="72" t="s">
        <v>1217</v>
      </c>
      <c r="D839" s="59" t="s">
        <v>1218</v>
      </c>
      <c r="E839" s="73"/>
      <c r="F839" s="73"/>
      <c r="G839" s="73"/>
      <c r="H839" s="73"/>
    </row>
    <row r="840" spans="3:11">
      <c r="C840" s="83" t="s">
        <v>1219</v>
      </c>
      <c r="D840" s="80"/>
      <c r="E840" s="80"/>
      <c r="F840" s="80"/>
      <c r="G840" s="162"/>
      <c r="H840" s="303">
        <v>0</v>
      </c>
    </row>
    <row r="841" spans="3:11">
      <c r="C841" s="58" t="s">
        <v>1220</v>
      </c>
      <c r="D841" s="69" t="s">
        <v>1221</v>
      </c>
      <c r="E841" s="70"/>
      <c r="F841" s="70"/>
      <c r="G841" s="71"/>
      <c r="H841" s="304">
        <f>H840+H838+H835</f>
        <v>1805455</v>
      </c>
      <c r="I841" s="319"/>
    </row>
    <row r="842" spans="3:11">
      <c r="C842" s="58" t="s">
        <v>1222</v>
      </c>
      <c r="D842" s="69" t="s">
        <v>1325</v>
      </c>
      <c r="E842" s="70"/>
      <c r="F842" s="71"/>
      <c r="G842" s="95">
        <f>$M$199</f>
        <v>0.1</v>
      </c>
      <c r="H842" s="64">
        <f>H841*G842</f>
        <v>180545.5</v>
      </c>
      <c r="I842" s="319"/>
    </row>
    <row r="843" spans="3:11">
      <c r="C843" s="58" t="s">
        <v>1223</v>
      </c>
      <c r="D843" s="69" t="s">
        <v>1224</v>
      </c>
      <c r="E843" s="70"/>
      <c r="F843" s="70"/>
      <c r="G843" s="71"/>
      <c r="H843" s="305">
        <f>SUM(H841:H842)</f>
        <v>1986000.5</v>
      </c>
      <c r="I843" s="319"/>
    </row>
    <row r="845" spans="3:11">
      <c r="C845" s="313" t="s">
        <v>3751</v>
      </c>
      <c r="D845" s="780" t="s">
        <v>3752</v>
      </c>
      <c r="E845" s="780"/>
      <c r="F845" s="780"/>
      <c r="G845" s="780"/>
      <c r="H845" s="780"/>
      <c r="I845" s="56">
        <f>ROUNDDOWN(H860,-2)</f>
        <v>2803300</v>
      </c>
      <c r="K845" s="213"/>
    </row>
    <row r="846" spans="3:11" ht="27.6">
      <c r="C846" s="300" t="s">
        <v>1197</v>
      </c>
      <c r="D846" s="300" t="s">
        <v>1198</v>
      </c>
      <c r="E846" s="300" t="s">
        <v>1199</v>
      </c>
      <c r="F846" s="300" t="s">
        <v>1200</v>
      </c>
      <c r="G846" s="300" t="s">
        <v>1201</v>
      </c>
      <c r="H846" s="300" t="s">
        <v>1202</v>
      </c>
    </row>
    <row r="847" spans="3:11">
      <c r="C847" s="302" t="s">
        <v>1203</v>
      </c>
      <c r="D847" s="59" t="s">
        <v>1204</v>
      </c>
      <c r="E847" s="73"/>
      <c r="F847" s="73"/>
      <c r="G847" s="73"/>
      <c r="H847" s="73"/>
    </row>
    <row r="848" spans="3:11">
      <c r="C848" s="358">
        <v>1</v>
      </c>
      <c r="D848" s="59" t="s">
        <v>5</v>
      </c>
      <c r="E848" s="302" t="s">
        <v>6</v>
      </c>
      <c r="F848" s="181">
        <v>1.774</v>
      </c>
      <c r="G848" s="64">
        <f>VLOOKUP(D848,upahbahan,3,FALSE)</f>
        <v>100000</v>
      </c>
      <c r="H848" s="64">
        <f t="shared" ref="H848:H851" si="93">F848*G848</f>
        <v>177400</v>
      </c>
    </row>
    <row r="849" spans="3:11">
      <c r="C849" s="358">
        <v>2</v>
      </c>
      <c r="D849" s="59" t="s">
        <v>3667</v>
      </c>
      <c r="E849" s="302" t="s">
        <v>6</v>
      </c>
      <c r="F849" s="181">
        <v>2.9620000000000002</v>
      </c>
      <c r="G849" s="64">
        <f>VLOOKUP(D849,upahbahan,3,FALSE)</f>
        <v>145000</v>
      </c>
      <c r="H849" s="64">
        <f t="shared" si="93"/>
        <v>429490</v>
      </c>
    </row>
    <row r="850" spans="3:11">
      <c r="C850" s="358">
        <v>3</v>
      </c>
      <c r="D850" s="59" t="s">
        <v>18</v>
      </c>
      <c r="E850" s="302" t="s">
        <v>6</v>
      </c>
      <c r="F850" s="181">
        <v>0.29599999999999999</v>
      </c>
      <c r="G850" s="64">
        <f>VLOOKUP(D850,upahbahan,3,FALSE)</f>
        <v>175000</v>
      </c>
      <c r="H850" s="64">
        <f t="shared" si="93"/>
        <v>51800</v>
      </c>
    </row>
    <row r="851" spans="3:11">
      <c r="C851" s="358">
        <v>4</v>
      </c>
      <c r="D851" s="59" t="s">
        <v>19</v>
      </c>
      <c r="E851" s="302" t="s">
        <v>6</v>
      </c>
      <c r="F851" s="181">
        <v>9.9000000000000005E-2</v>
      </c>
      <c r="G851" s="64">
        <f>VLOOKUP(D851,upahbahan,3,FALSE)</f>
        <v>200000</v>
      </c>
      <c r="H851" s="64">
        <f t="shared" si="93"/>
        <v>19800</v>
      </c>
    </row>
    <row r="852" spans="3:11">
      <c r="C852" s="83" t="s">
        <v>1210</v>
      </c>
      <c r="D852" s="80"/>
      <c r="E852" s="80"/>
      <c r="F852" s="217"/>
      <c r="G852" s="218"/>
      <c r="H852" s="64">
        <f>SUM(H848:H851)</f>
        <v>678490</v>
      </c>
      <c r="I852" s="219"/>
    </row>
    <row r="853" spans="3:11">
      <c r="C853" s="302" t="s">
        <v>1211</v>
      </c>
      <c r="D853" s="59" t="s">
        <v>1212</v>
      </c>
      <c r="E853" s="73"/>
      <c r="F853" s="73"/>
      <c r="G853" s="73"/>
      <c r="H853" s="73"/>
    </row>
    <row r="854" spans="3:11">
      <c r="C854" s="302">
        <v>1</v>
      </c>
      <c r="D854" s="59" t="s">
        <v>3753</v>
      </c>
      <c r="E854" s="73" t="s">
        <v>3216</v>
      </c>
      <c r="F854" s="188">
        <v>1.1000000000000001</v>
      </c>
      <c r="G854" s="64">
        <f t="shared" ref="G854" si="94">VLOOKUP(D854,upahbahan,3,FALSE)</f>
        <v>1700000</v>
      </c>
      <c r="H854" s="64">
        <f>F854*G854</f>
        <v>1870000.0000000002</v>
      </c>
    </row>
    <row r="855" spans="3:11">
      <c r="C855" s="83" t="s">
        <v>1216</v>
      </c>
      <c r="D855" s="80"/>
      <c r="E855" s="80"/>
      <c r="F855" s="80"/>
      <c r="G855" s="162"/>
      <c r="H855" s="64">
        <f>SUM(H854:H854)</f>
        <v>1870000.0000000002</v>
      </c>
    </row>
    <row r="856" spans="3:11">
      <c r="C856" s="72" t="s">
        <v>1217</v>
      </c>
      <c r="D856" s="59" t="s">
        <v>1218</v>
      </c>
      <c r="E856" s="73"/>
      <c r="F856" s="73"/>
      <c r="G856" s="73"/>
      <c r="H856" s="73"/>
    </row>
    <row r="857" spans="3:11">
      <c r="C857" s="83" t="s">
        <v>1219</v>
      </c>
      <c r="D857" s="80"/>
      <c r="E857" s="80"/>
      <c r="F857" s="80"/>
      <c r="G857" s="162"/>
      <c r="H857" s="303">
        <v>0</v>
      </c>
    </row>
    <row r="858" spans="3:11">
      <c r="C858" s="58" t="s">
        <v>1220</v>
      </c>
      <c r="D858" s="69" t="s">
        <v>1221</v>
      </c>
      <c r="E858" s="70"/>
      <c r="F858" s="70"/>
      <c r="G858" s="71"/>
      <c r="H858" s="304">
        <f>H857+H855+H852</f>
        <v>2548490</v>
      </c>
      <c r="I858" s="319"/>
    </row>
    <row r="859" spans="3:11">
      <c r="C859" s="58" t="s">
        <v>1222</v>
      </c>
      <c r="D859" s="69" t="s">
        <v>1325</v>
      </c>
      <c r="E859" s="70"/>
      <c r="F859" s="71"/>
      <c r="G859" s="95">
        <f>$M$199</f>
        <v>0.1</v>
      </c>
      <c r="H859" s="64">
        <f>H858*G859</f>
        <v>254849</v>
      </c>
      <c r="I859" s="319"/>
    </row>
    <row r="860" spans="3:11">
      <c r="C860" s="58" t="s">
        <v>1223</v>
      </c>
      <c r="D860" s="69" t="s">
        <v>1224</v>
      </c>
      <c r="E860" s="70"/>
      <c r="F860" s="70"/>
      <c r="G860" s="71"/>
      <c r="H860" s="305">
        <f>SUM(H858:H859)</f>
        <v>2803339</v>
      </c>
      <c r="I860" s="319"/>
    </row>
    <row r="863" spans="3:11">
      <c r="C863" s="313" t="s">
        <v>3754</v>
      </c>
      <c r="D863" s="780" t="s">
        <v>3755</v>
      </c>
      <c r="E863" s="780"/>
      <c r="F863" s="780"/>
      <c r="G863" s="780"/>
      <c r="H863" s="780"/>
      <c r="I863" s="56">
        <f>ROUNDDOWN(H878,-2)</f>
        <v>2982300</v>
      </c>
      <c r="K863" s="213"/>
    </row>
    <row r="864" spans="3:11" ht="27.6">
      <c r="C864" s="300" t="s">
        <v>1197</v>
      </c>
      <c r="D864" s="300" t="s">
        <v>1198</v>
      </c>
      <c r="E864" s="300" t="s">
        <v>1199</v>
      </c>
      <c r="F864" s="300" t="s">
        <v>1200</v>
      </c>
      <c r="G864" s="300" t="s">
        <v>1201</v>
      </c>
      <c r="H864" s="300" t="s">
        <v>1202</v>
      </c>
    </row>
    <row r="865" spans="3:9">
      <c r="C865" s="302" t="s">
        <v>1203</v>
      </c>
      <c r="D865" s="59" t="s">
        <v>1204</v>
      </c>
      <c r="E865" s="73"/>
      <c r="F865" s="73"/>
      <c r="G865" s="73"/>
      <c r="H865" s="73"/>
    </row>
    <row r="866" spans="3:9">
      <c r="C866" s="358">
        <v>1</v>
      </c>
      <c r="D866" s="59" t="s">
        <v>5</v>
      </c>
      <c r="E866" s="302" t="s">
        <v>6</v>
      </c>
      <c r="F866" s="181">
        <v>0.76200000000000001</v>
      </c>
      <c r="G866" s="64">
        <f>VLOOKUP(D866,upahbahan,3,FALSE)</f>
        <v>100000</v>
      </c>
      <c r="H866" s="64">
        <f t="shared" ref="H866:H869" si="95">F866*G866</f>
        <v>76200</v>
      </c>
    </row>
    <row r="867" spans="3:9">
      <c r="C867" s="358">
        <v>2</v>
      </c>
      <c r="D867" s="59" t="s">
        <v>3667</v>
      </c>
      <c r="E867" s="302" t="s">
        <v>6</v>
      </c>
      <c r="F867" s="181">
        <v>1.272</v>
      </c>
      <c r="G867" s="64">
        <f>VLOOKUP(D867,upahbahan,3,FALSE)</f>
        <v>145000</v>
      </c>
      <c r="H867" s="64">
        <f t="shared" si="95"/>
        <v>184440</v>
      </c>
    </row>
    <row r="868" spans="3:9">
      <c r="C868" s="358">
        <v>3</v>
      </c>
      <c r="D868" s="59" t="s">
        <v>18</v>
      </c>
      <c r="E868" s="302" t="s">
        <v>6</v>
      </c>
      <c r="F868" s="181">
        <v>0.127</v>
      </c>
      <c r="G868" s="64">
        <f>VLOOKUP(D868,upahbahan,3,FALSE)</f>
        <v>175000</v>
      </c>
      <c r="H868" s="64">
        <f t="shared" si="95"/>
        <v>22225</v>
      </c>
    </row>
    <row r="869" spans="3:9">
      <c r="C869" s="358">
        <v>4</v>
      </c>
      <c r="D869" s="59" t="s">
        <v>19</v>
      </c>
      <c r="E869" s="302" t="s">
        <v>6</v>
      </c>
      <c r="F869" s="181">
        <v>4.2000000000000003E-2</v>
      </c>
      <c r="G869" s="64">
        <f>VLOOKUP(D869,upahbahan,3,FALSE)</f>
        <v>200000</v>
      </c>
      <c r="H869" s="64">
        <f t="shared" si="95"/>
        <v>8400</v>
      </c>
    </row>
    <row r="870" spans="3:9">
      <c r="C870" s="83" t="s">
        <v>1210</v>
      </c>
      <c r="D870" s="80"/>
      <c r="E870" s="80"/>
      <c r="F870" s="217"/>
      <c r="G870" s="218"/>
      <c r="H870" s="64">
        <f>SUM(H866:H869)</f>
        <v>291265</v>
      </c>
      <c r="I870" s="219"/>
    </row>
    <row r="871" spans="3:9">
      <c r="C871" s="302" t="s">
        <v>1211</v>
      </c>
      <c r="D871" s="59" t="s">
        <v>1212</v>
      </c>
      <c r="E871" s="73"/>
      <c r="F871" s="73"/>
      <c r="G871" s="73"/>
      <c r="H871" s="73"/>
    </row>
    <row r="872" spans="3:9">
      <c r="C872" s="302">
        <v>1</v>
      </c>
      <c r="D872" s="59" t="s">
        <v>3756</v>
      </c>
      <c r="E872" s="73" t="s">
        <v>3216</v>
      </c>
      <c r="F872" s="188">
        <v>1.1000000000000001</v>
      </c>
      <c r="G872" s="64">
        <f t="shared" ref="G872" si="96">VLOOKUP(D872,upahbahan,3,FALSE)</f>
        <v>2200000</v>
      </c>
      <c r="H872" s="64">
        <f>F872*G872</f>
        <v>2420000</v>
      </c>
    </row>
    <row r="873" spans="3:9">
      <c r="C873" s="83" t="s">
        <v>1216</v>
      </c>
      <c r="D873" s="80"/>
      <c r="E873" s="80"/>
      <c r="F873" s="80"/>
      <c r="G873" s="162"/>
      <c r="H873" s="64">
        <f>SUM(H872:H872)</f>
        <v>2420000</v>
      </c>
    </row>
    <row r="874" spans="3:9">
      <c r="C874" s="72" t="s">
        <v>1217</v>
      </c>
      <c r="D874" s="59" t="s">
        <v>1218</v>
      </c>
      <c r="E874" s="73"/>
      <c r="F874" s="73"/>
      <c r="G874" s="73"/>
      <c r="H874" s="73"/>
    </row>
    <row r="875" spans="3:9">
      <c r="C875" s="83" t="s">
        <v>1219</v>
      </c>
      <c r="D875" s="80"/>
      <c r="E875" s="80"/>
      <c r="F875" s="80"/>
      <c r="G875" s="162"/>
      <c r="H875" s="303">
        <v>0</v>
      </c>
    </row>
    <row r="876" spans="3:9">
      <c r="C876" s="58" t="s">
        <v>1220</v>
      </c>
      <c r="D876" s="69" t="s">
        <v>1221</v>
      </c>
      <c r="E876" s="70"/>
      <c r="F876" s="70"/>
      <c r="G876" s="71"/>
      <c r="H876" s="304">
        <f>H875+H873+H870</f>
        <v>2711265</v>
      </c>
      <c r="I876" s="319"/>
    </row>
    <row r="877" spans="3:9">
      <c r="C877" s="58" t="s">
        <v>1222</v>
      </c>
      <c r="D877" s="69" t="s">
        <v>1325</v>
      </c>
      <c r="E877" s="70"/>
      <c r="F877" s="71"/>
      <c r="G877" s="95">
        <f>$M$199</f>
        <v>0.1</v>
      </c>
      <c r="H877" s="64">
        <f>H876*G877</f>
        <v>271126.5</v>
      </c>
      <c r="I877" s="319"/>
    </row>
    <row r="878" spans="3:9">
      <c r="C878" s="58" t="s">
        <v>1223</v>
      </c>
      <c r="D878" s="69" t="s">
        <v>1224</v>
      </c>
      <c r="E878" s="70"/>
      <c r="F878" s="70"/>
      <c r="G878" s="71"/>
      <c r="H878" s="305">
        <f>SUM(H876:H877)</f>
        <v>2982391.5</v>
      </c>
      <c r="I878" s="319"/>
    </row>
    <row r="880" spans="3:9">
      <c r="C880" s="54" t="s">
        <v>3757</v>
      </c>
      <c r="D880" s="54" t="s">
        <v>3758</v>
      </c>
    </row>
    <row r="881" spans="3:11">
      <c r="C881" s="313" t="s">
        <v>3759</v>
      </c>
      <c r="D881" s="780" t="s">
        <v>3760</v>
      </c>
      <c r="E881" s="780"/>
      <c r="F881" s="780"/>
      <c r="G881" s="780"/>
      <c r="H881" s="780"/>
      <c r="I881" s="56">
        <f>ROUNDDOWN(H896,-2)</f>
        <v>250600</v>
      </c>
      <c r="K881" s="213"/>
    </row>
    <row r="882" spans="3:11" ht="27.6">
      <c r="C882" s="300" t="s">
        <v>1197</v>
      </c>
      <c r="D882" s="300" t="s">
        <v>1198</v>
      </c>
      <c r="E882" s="300" t="s">
        <v>1199</v>
      </c>
      <c r="F882" s="300" t="s">
        <v>1200</v>
      </c>
      <c r="G882" s="300" t="s">
        <v>1201</v>
      </c>
      <c r="H882" s="300" t="s">
        <v>1202</v>
      </c>
    </row>
    <row r="883" spans="3:11">
      <c r="C883" s="302" t="s">
        <v>1203</v>
      </c>
      <c r="D883" s="59" t="s">
        <v>1204</v>
      </c>
      <c r="E883" s="73"/>
      <c r="F883" s="73"/>
      <c r="G883" s="73"/>
      <c r="H883" s="73"/>
    </row>
    <row r="884" spans="3:11">
      <c r="C884" s="358">
        <v>1</v>
      </c>
      <c r="D884" s="59" t="s">
        <v>5</v>
      </c>
      <c r="E884" s="302" t="s">
        <v>6</v>
      </c>
      <c r="F884" s="181">
        <v>0.10199999999999999</v>
      </c>
      <c r="G884" s="64">
        <f>VLOOKUP(D884,upahbahan,3,FALSE)</f>
        <v>100000</v>
      </c>
      <c r="H884" s="64">
        <f t="shared" ref="H884:H887" si="97">F884*G884</f>
        <v>10200</v>
      </c>
    </row>
    <row r="885" spans="3:11">
      <c r="C885" s="358">
        <v>2</v>
      </c>
      <c r="D885" s="59" t="s">
        <v>3667</v>
      </c>
      <c r="E885" s="302" t="s">
        <v>6</v>
      </c>
      <c r="F885" s="181">
        <v>0.17100000000000001</v>
      </c>
      <c r="G885" s="64">
        <f>VLOOKUP(D885,upahbahan,3,FALSE)</f>
        <v>145000</v>
      </c>
      <c r="H885" s="64">
        <f t="shared" si="97"/>
        <v>24795.000000000004</v>
      </c>
    </row>
    <row r="886" spans="3:11">
      <c r="C886" s="358">
        <v>3</v>
      </c>
      <c r="D886" s="59" t="s">
        <v>18</v>
      </c>
      <c r="E886" s="302" t="s">
        <v>6</v>
      </c>
      <c r="F886" s="181">
        <v>1.7000000000000001E-2</v>
      </c>
      <c r="G886" s="64">
        <f>VLOOKUP(D886,upahbahan,3,FALSE)</f>
        <v>175000</v>
      </c>
      <c r="H886" s="64">
        <f t="shared" si="97"/>
        <v>2975</v>
      </c>
    </row>
    <row r="887" spans="3:11">
      <c r="C887" s="358">
        <v>4</v>
      </c>
      <c r="D887" s="59" t="s">
        <v>19</v>
      </c>
      <c r="E887" s="302" t="s">
        <v>6</v>
      </c>
      <c r="F887" s="181">
        <v>6.0000000000000001E-3</v>
      </c>
      <c r="G887" s="64">
        <f>VLOOKUP(D887,upahbahan,3,FALSE)</f>
        <v>200000</v>
      </c>
      <c r="H887" s="64">
        <f t="shared" si="97"/>
        <v>1200</v>
      </c>
    </row>
    <row r="888" spans="3:11">
      <c r="C888" s="83" t="s">
        <v>1210</v>
      </c>
      <c r="D888" s="80"/>
      <c r="E888" s="80"/>
      <c r="F888" s="217"/>
      <c r="G888" s="218"/>
      <c r="H888" s="64">
        <f>SUM(H884:H887)</f>
        <v>39170</v>
      </c>
      <c r="I888" s="219"/>
    </row>
    <row r="889" spans="3:11">
      <c r="C889" s="302" t="s">
        <v>1211</v>
      </c>
      <c r="D889" s="59" t="s">
        <v>1212</v>
      </c>
      <c r="E889" s="73"/>
      <c r="F889" s="73"/>
      <c r="G889" s="73"/>
      <c r="H889" s="73"/>
    </row>
    <row r="890" spans="3:11">
      <c r="C890" s="302">
        <v>1</v>
      </c>
      <c r="D890" s="59" t="s">
        <v>3761</v>
      </c>
      <c r="E890" s="73" t="s">
        <v>3216</v>
      </c>
      <c r="F890" s="188">
        <v>1.1000000000000001</v>
      </c>
      <c r="G890" s="64">
        <f t="shared" ref="G890" si="98">VLOOKUP(D890,upahbahan,3,FALSE)</f>
        <v>171500</v>
      </c>
      <c r="H890" s="64">
        <f>F890*G890</f>
        <v>188650.00000000003</v>
      </c>
    </row>
    <row r="891" spans="3:11">
      <c r="C891" s="83" t="s">
        <v>1216</v>
      </c>
      <c r="D891" s="80"/>
      <c r="E891" s="80"/>
      <c r="F891" s="80"/>
      <c r="G891" s="162"/>
      <c r="H891" s="64">
        <f>SUM(H890:H890)</f>
        <v>188650.00000000003</v>
      </c>
    </row>
    <row r="892" spans="3:11">
      <c r="C892" s="72" t="s">
        <v>1217</v>
      </c>
      <c r="D892" s="59" t="s">
        <v>1218</v>
      </c>
      <c r="E892" s="73"/>
      <c r="F892" s="73"/>
      <c r="G892" s="73"/>
      <c r="H892" s="73"/>
    </row>
    <row r="893" spans="3:11">
      <c r="C893" s="83" t="s">
        <v>1219</v>
      </c>
      <c r="D893" s="80"/>
      <c r="E893" s="80"/>
      <c r="F893" s="80"/>
      <c r="G893" s="162"/>
      <c r="H893" s="303">
        <v>0</v>
      </c>
    </row>
    <row r="894" spans="3:11">
      <c r="C894" s="58" t="s">
        <v>1220</v>
      </c>
      <c r="D894" s="69" t="s">
        <v>1221</v>
      </c>
      <c r="E894" s="70"/>
      <c r="F894" s="70"/>
      <c r="G894" s="71"/>
      <c r="H894" s="304">
        <f>H893+H891+H888</f>
        <v>227820.00000000003</v>
      </c>
      <c r="I894" s="319"/>
    </row>
    <row r="895" spans="3:11">
      <c r="C895" s="58" t="s">
        <v>1222</v>
      </c>
      <c r="D895" s="69" t="s">
        <v>1325</v>
      </c>
      <c r="E895" s="70"/>
      <c r="F895" s="71"/>
      <c r="G895" s="95">
        <f>$M$199</f>
        <v>0.1</v>
      </c>
      <c r="H895" s="64">
        <f>H894*G895</f>
        <v>22782.000000000004</v>
      </c>
      <c r="I895" s="319"/>
    </row>
    <row r="896" spans="3:11">
      <c r="C896" s="58" t="s">
        <v>1223</v>
      </c>
      <c r="D896" s="69" t="s">
        <v>1224</v>
      </c>
      <c r="E896" s="70"/>
      <c r="F896" s="70"/>
      <c r="G896" s="71"/>
      <c r="H896" s="305">
        <f>SUM(H894:H895)</f>
        <v>250602.00000000003</v>
      </c>
      <c r="I896" s="319"/>
    </row>
    <row r="898" spans="3:11">
      <c r="C898" s="313" t="s">
        <v>3764</v>
      </c>
      <c r="D898" s="780" t="s">
        <v>3762</v>
      </c>
      <c r="E898" s="780"/>
      <c r="F898" s="780"/>
      <c r="G898" s="780"/>
      <c r="H898" s="780"/>
      <c r="I898" s="56">
        <f>ROUNDDOWN(H913,-2)</f>
        <v>318800</v>
      </c>
      <c r="K898" s="213"/>
    </row>
    <row r="899" spans="3:11" ht="27.6">
      <c r="C899" s="300" t="s">
        <v>1197</v>
      </c>
      <c r="D899" s="300" t="s">
        <v>1198</v>
      </c>
      <c r="E899" s="300" t="s">
        <v>1199</v>
      </c>
      <c r="F899" s="300" t="s">
        <v>1200</v>
      </c>
      <c r="G899" s="300" t="s">
        <v>1201</v>
      </c>
      <c r="H899" s="300" t="s">
        <v>1202</v>
      </c>
    </row>
    <row r="900" spans="3:11">
      <c r="C900" s="302" t="s">
        <v>1203</v>
      </c>
      <c r="D900" s="59" t="s">
        <v>1204</v>
      </c>
      <c r="E900" s="73"/>
      <c r="F900" s="73"/>
      <c r="G900" s="73"/>
      <c r="H900" s="73"/>
    </row>
    <row r="901" spans="3:11">
      <c r="C901" s="358">
        <v>1</v>
      </c>
      <c r="D901" s="59" t="s">
        <v>5</v>
      </c>
      <c r="E901" s="302" t="s">
        <v>6</v>
      </c>
      <c r="F901" s="181">
        <v>0.10199999999999999</v>
      </c>
      <c r="G901" s="64">
        <f>VLOOKUP(D901,upahbahan,3,FALSE)</f>
        <v>100000</v>
      </c>
      <c r="H901" s="64">
        <f t="shared" ref="H901:H904" si="99">F901*G901</f>
        <v>10200</v>
      </c>
    </row>
    <row r="902" spans="3:11">
      <c r="C902" s="358">
        <v>2</v>
      </c>
      <c r="D902" s="59" t="s">
        <v>3667</v>
      </c>
      <c r="E902" s="302" t="s">
        <v>6</v>
      </c>
      <c r="F902" s="181">
        <v>0.17100000000000001</v>
      </c>
      <c r="G902" s="64">
        <f>VLOOKUP(D902,upahbahan,3,FALSE)</f>
        <v>145000</v>
      </c>
      <c r="H902" s="64">
        <f t="shared" si="99"/>
        <v>24795.000000000004</v>
      </c>
    </row>
    <row r="903" spans="3:11">
      <c r="C903" s="358">
        <v>3</v>
      </c>
      <c r="D903" s="59" t="s">
        <v>18</v>
      </c>
      <c r="E903" s="302" t="s">
        <v>6</v>
      </c>
      <c r="F903" s="181">
        <v>1.7000000000000001E-2</v>
      </c>
      <c r="G903" s="64">
        <f>VLOOKUP(D903,upahbahan,3,FALSE)</f>
        <v>175000</v>
      </c>
      <c r="H903" s="64">
        <f t="shared" si="99"/>
        <v>2975</v>
      </c>
    </row>
    <row r="904" spans="3:11">
      <c r="C904" s="358">
        <v>4</v>
      </c>
      <c r="D904" s="59" t="s">
        <v>19</v>
      </c>
      <c r="E904" s="302" t="s">
        <v>6</v>
      </c>
      <c r="F904" s="181">
        <v>6.0000000000000001E-3</v>
      </c>
      <c r="G904" s="64">
        <f>VLOOKUP(D904,upahbahan,3,FALSE)</f>
        <v>200000</v>
      </c>
      <c r="H904" s="64">
        <f t="shared" si="99"/>
        <v>1200</v>
      </c>
    </row>
    <row r="905" spans="3:11">
      <c r="C905" s="83" t="s">
        <v>1210</v>
      </c>
      <c r="D905" s="80"/>
      <c r="E905" s="80"/>
      <c r="F905" s="217"/>
      <c r="G905" s="218"/>
      <c r="H905" s="64">
        <f>SUM(H901:H904)</f>
        <v>39170</v>
      </c>
      <c r="I905" s="219"/>
    </row>
    <row r="906" spans="3:11">
      <c r="C906" s="302" t="s">
        <v>1211</v>
      </c>
      <c r="D906" s="59" t="s">
        <v>1212</v>
      </c>
      <c r="E906" s="73"/>
      <c r="F906" s="73"/>
      <c r="G906" s="73"/>
      <c r="H906" s="73"/>
    </row>
    <row r="907" spans="3:11">
      <c r="C907" s="302">
        <v>1</v>
      </c>
      <c r="D907" s="59" t="s">
        <v>3763</v>
      </c>
      <c r="E907" s="73" t="s">
        <v>3216</v>
      </c>
      <c r="F907" s="188">
        <v>1.1000000000000001</v>
      </c>
      <c r="G907" s="64">
        <f t="shared" ref="G907" si="100">VLOOKUP(D907,upahbahan,3,FALSE)</f>
        <v>227900</v>
      </c>
      <c r="H907" s="64">
        <f>F907*G907</f>
        <v>250690.00000000003</v>
      </c>
    </row>
    <row r="908" spans="3:11">
      <c r="C908" s="83" t="s">
        <v>1216</v>
      </c>
      <c r="D908" s="80"/>
      <c r="E908" s="80"/>
      <c r="F908" s="80"/>
      <c r="G908" s="162"/>
      <c r="H908" s="64">
        <f>SUM(H907:H907)</f>
        <v>250690.00000000003</v>
      </c>
    </row>
    <row r="909" spans="3:11">
      <c r="C909" s="72" t="s">
        <v>1217</v>
      </c>
      <c r="D909" s="59" t="s">
        <v>1218</v>
      </c>
      <c r="E909" s="73"/>
      <c r="F909" s="73"/>
      <c r="G909" s="73"/>
      <c r="H909" s="73"/>
    </row>
    <row r="910" spans="3:11">
      <c r="C910" s="83" t="s">
        <v>1219</v>
      </c>
      <c r="D910" s="80"/>
      <c r="E910" s="80"/>
      <c r="F910" s="80"/>
      <c r="G910" s="162"/>
      <c r="H910" s="303">
        <v>0</v>
      </c>
    </row>
    <row r="911" spans="3:11">
      <c r="C911" s="58" t="s">
        <v>1220</v>
      </c>
      <c r="D911" s="69" t="s">
        <v>1221</v>
      </c>
      <c r="E911" s="70"/>
      <c r="F911" s="70"/>
      <c r="G911" s="71"/>
      <c r="H911" s="304">
        <f>H910+H908+H905</f>
        <v>289860</v>
      </c>
      <c r="I911" s="319"/>
    </row>
    <row r="912" spans="3:11">
      <c r="C912" s="58" t="s">
        <v>1222</v>
      </c>
      <c r="D912" s="69" t="s">
        <v>1325</v>
      </c>
      <c r="E912" s="70"/>
      <c r="F912" s="71"/>
      <c r="G912" s="95">
        <f>$M$199</f>
        <v>0.1</v>
      </c>
      <c r="H912" s="64">
        <f>H911*G912</f>
        <v>28986</v>
      </c>
      <c r="I912" s="319"/>
    </row>
    <row r="913" spans="3:11">
      <c r="C913" s="58" t="s">
        <v>1223</v>
      </c>
      <c r="D913" s="69" t="s">
        <v>1224</v>
      </c>
      <c r="E913" s="70"/>
      <c r="F913" s="70"/>
      <c r="G913" s="71"/>
      <c r="H913" s="305">
        <f>SUM(H911:H912)</f>
        <v>318846</v>
      </c>
      <c r="I913" s="319"/>
    </row>
    <row r="915" spans="3:11">
      <c r="C915" s="313" t="s">
        <v>3765</v>
      </c>
      <c r="D915" s="780" t="s">
        <v>3766</v>
      </c>
      <c r="E915" s="780"/>
      <c r="F915" s="780"/>
      <c r="G915" s="780"/>
      <c r="H915" s="780"/>
      <c r="I915" s="56">
        <f>ROUNDDOWN(H930,-2)</f>
        <v>2342000</v>
      </c>
      <c r="K915" s="213"/>
    </row>
    <row r="916" spans="3:11" ht="27.6">
      <c r="C916" s="300" t="s">
        <v>1197</v>
      </c>
      <c r="D916" s="300" t="s">
        <v>1198</v>
      </c>
      <c r="E916" s="300" t="s">
        <v>1199</v>
      </c>
      <c r="F916" s="300" t="s">
        <v>1200</v>
      </c>
      <c r="G916" s="300" t="s">
        <v>1201</v>
      </c>
      <c r="H916" s="300" t="s">
        <v>1202</v>
      </c>
    </row>
    <row r="917" spans="3:11">
      <c r="C917" s="302" t="s">
        <v>1203</v>
      </c>
      <c r="D917" s="59" t="s">
        <v>1204</v>
      </c>
      <c r="E917" s="73"/>
      <c r="F917" s="73"/>
      <c r="G917" s="73"/>
      <c r="H917" s="73"/>
    </row>
    <row r="918" spans="3:11">
      <c r="C918" s="358">
        <v>1</v>
      </c>
      <c r="D918" s="59" t="s">
        <v>5</v>
      </c>
      <c r="E918" s="302" t="s">
        <v>6</v>
      </c>
      <c r="F918" s="181">
        <v>0.10199999999999999</v>
      </c>
      <c r="G918" s="64">
        <f>VLOOKUP(D918,upahbahan,3,FALSE)</f>
        <v>100000</v>
      </c>
      <c r="H918" s="64">
        <f t="shared" ref="H918:H921" si="101">F918*G918</f>
        <v>10200</v>
      </c>
    </row>
    <row r="919" spans="3:11">
      <c r="C919" s="358">
        <v>2</v>
      </c>
      <c r="D919" s="59" t="s">
        <v>3667</v>
      </c>
      <c r="E919" s="302" t="s">
        <v>6</v>
      </c>
      <c r="F919" s="181">
        <v>0.17100000000000001</v>
      </c>
      <c r="G919" s="64">
        <f>VLOOKUP(D919,upahbahan,3,FALSE)</f>
        <v>145000</v>
      </c>
      <c r="H919" s="64">
        <f t="shared" si="101"/>
        <v>24795.000000000004</v>
      </c>
    </row>
    <row r="920" spans="3:11">
      <c r="C920" s="358">
        <v>3</v>
      </c>
      <c r="D920" s="59" t="s">
        <v>18</v>
      </c>
      <c r="E920" s="302" t="s">
        <v>6</v>
      </c>
      <c r="F920" s="181">
        <v>1.7000000000000001E-2</v>
      </c>
      <c r="G920" s="64">
        <f>VLOOKUP(D920,upahbahan,3,FALSE)</f>
        <v>175000</v>
      </c>
      <c r="H920" s="64">
        <f t="shared" si="101"/>
        <v>2975</v>
      </c>
    </row>
    <row r="921" spans="3:11">
      <c r="C921" s="358">
        <v>4</v>
      </c>
      <c r="D921" s="59" t="s">
        <v>19</v>
      </c>
      <c r="E921" s="302" t="s">
        <v>6</v>
      </c>
      <c r="F921" s="181">
        <v>6.0000000000000001E-3</v>
      </c>
      <c r="G921" s="64">
        <f>VLOOKUP(D921,upahbahan,3,FALSE)</f>
        <v>200000</v>
      </c>
      <c r="H921" s="64">
        <f t="shared" si="101"/>
        <v>1200</v>
      </c>
    </row>
    <row r="922" spans="3:11">
      <c r="C922" s="83" t="s">
        <v>1210</v>
      </c>
      <c r="D922" s="80"/>
      <c r="E922" s="80"/>
      <c r="F922" s="217"/>
      <c r="G922" s="218"/>
      <c r="H922" s="64">
        <f>SUM(H918:H921)</f>
        <v>39170</v>
      </c>
      <c r="I922" s="219"/>
    </row>
    <row r="923" spans="3:11">
      <c r="C923" s="302" t="s">
        <v>1211</v>
      </c>
      <c r="D923" s="59" t="s">
        <v>1212</v>
      </c>
      <c r="E923" s="73"/>
      <c r="F923" s="73"/>
      <c r="G923" s="73"/>
      <c r="H923" s="73"/>
    </row>
    <row r="924" spans="3:11">
      <c r="C924" s="302">
        <v>1</v>
      </c>
      <c r="D924" s="59" t="s">
        <v>3767</v>
      </c>
      <c r="E924" s="73" t="s">
        <v>3216</v>
      </c>
      <c r="F924" s="188">
        <v>1.1000000000000001</v>
      </c>
      <c r="G924" s="64">
        <f t="shared" ref="G924" si="102">VLOOKUP(D924,upahbahan,3,FALSE)</f>
        <v>1900000</v>
      </c>
      <c r="H924" s="64">
        <f>F924*G924</f>
        <v>2090000.0000000002</v>
      </c>
    </row>
    <row r="925" spans="3:11">
      <c r="C925" s="83" t="s">
        <v>1216</v>
      </c>
      <c r="D925" s="80"/>
      <c r="E925" s="80"/>
      <c r="F925" s="80"/>
      <c r="G925" s="162"/>
      <c r="H925" s="64">
        <f>SUM(H924:H924)</f>
        <v>2090000.0000000002</v>
      </c>
    </row>
    <row r="926" spans="3:11">
      <c r="C926" s="72" t="s">
        <v>1217</v>
      </c>
      <c r="D926" s="59" t="s">
        <v>1218</v>
      </c>
      <c r="E926" s="73"/>
      <c r="F926" s="73"/>
      <c r="G926" s="73"/>
      <c r="H926" s="73"/>
    </row>
    <row r="927" spans="3:11">
      <c r="C927" s="83" t="s">
        <v>1219</v>
      </c>
      <c r="D927" s="80"/>
      <c r="E927" s="80"/>
      <c r="F927" s="80"/>
      <c r="G927" s="162"/>
      <c r="H927" s="303">
        <v>0</v>
      </c>
    </row>
    <row r="928" spans="3:11">
      <c r="C928" s="58" t="s">
        <v>1220</v>
      </c>
      <c r="D928" s="69" t="s">
        <v>1221</v>
      </c>
      <c r="E928" s="70"/>
      <c r="F928" s="70"/>
      <c r="G928" s="71"/>
      <c r="H928" s="304">
        <f>H927+H925+H922</f>
        <v>2129170</v>
      </c>
      <c r="I928" s="319"/>
    </row>
    <row r="929" spans="3:11">
      <c r="C929" s="58" t="s">
        <v>1222</v>
      </c>
      <c r="D929" s="69" t="s">
        <v>1325</v>
      </c>
      <c r="E929" s="70"/>
      <c r="F929" s="71"/>
      <c r="G929" s="95">
        <f>$M$199</f>
        <v>0.1</v>
      </c>
      <c r="H929" s="64">
        <f>H928*G929</f>
        <v>212917</v>
      </c>
      <c r="I929" s="319"/>
    </row>
    <row r="930" spans="3:11">
      <c r="C930" s="58" t="s">
        <v>1223</v>
      </c>
      <c r="D930" s="69" t="s">
        <v>1224</v>
      </c>
      <c r="E930" s="70"/>
      <c r="F930" s="70"/>
      <c r="G930" s="71"/>
      <c r="H930" s="305">
        <f>SUM(H928:H929)</f>
        <v>2342087</v>
      </c>
      <c r="I930" s="319"/>
    </row>
    <row r="932" spans="3:11">
      <c r="C932" s="54" t="s">
        <v>3768</v>
      </c>
      <c r="D932" s="54" t="s">
        <v>3769</v>
      </c>
    </row>
    <row r="933" spans="3:11">
      <c r="C933" s="313" t="s">
        <v>3770</v>
      </c>
      <c r="D933" s="780" t="s">
        <v>3771</v>
      </c>
      <c r="E933" s="780"/>
      <c r="F933" s="780"/>
      <c r="G933" s="780"/>
      <c r="H933" s="780"/>
      <c r="I933" s="56">
        <f>ROUNDDOWN(H948,-2)</f>
        <v>11213800</v>
      </c>
      <c r="K933" s="213"/>
    </row>
    <row r="934" spans="3:11" ht="27.6">
      <c r="C934" s="300" t="s">
        <v>1197</v>
      </c>
      <c r="D934" s="300" t="s">
        <v>1198</v>
      </c>
      <c r="E934" s="300" t="s">
        <v>1199</v>
      </c>
      <c r="F934" s="300" t="s">
        <v>1200</v>
      </c>
      <c r="G934" s="300" t="s">
        <v>1201</v>
      </c>
      <c r="H934" s="300" t="s">
        <v>1202</v>
      </c>
    </row>
    <row r="935" spans="3:11">
      <c r="C935" s="302" t="s">
        <v>1203</v>
      </c>
      <c r="D935" s="59" t="s">
        <v>1204</v>
      </c>
      <c r="E935" s="73"/>
      <c r="F935" s="73"/>
      <c r="G935" s="73"/>
      <c r="H935" s="73"/>
    </row>
    <row r="936" spans="3:11">
      <c r="C936" s="358">
        <v>1</v>
      </c>
      <c r="D936" s="59" t="s">
        <v>5</v>
      </c>
      <c r="E936" s="302" t="s">
        <v>6</v>
      </c>
      <c r="F936" s="181">
        <v>6.3380000000000001</v>
      </c>
      <c r="G936" s="64">
        <f>VLOOKUP(D936,upahbahan,3,FALSE)</f>
        <v>100000</v>
      </c>
      <c r="H936" s="64">
        <f t="shared" ref="H936:H939" si="103">F936*G936</f>
        <v>633800</v>
      </c>
    </row>
    <row r="937" spans="3:11">
      <c r="C937" s="358">
        <v>2</v>
      </c>
      <c r="D937" s="59" t="s">
        <v>3667</v>
      </c>
      <c r="E937" s="302" t="s">
        <v>6</v>
      </c>
      <c r="F937" s="181">
        <v>10.585000000000001</v>
      </c>
      <c r="G937" s="64">
        <f>VLOOKUP(D937,upahbahan,3,FALSE)</f>
        <v>145000</v>
      </c>
      <c r="H937" s="64">
        <f t="shared" si="103"/>
        <v>1534825.0000000002</v>
      </c>
    </row>
    <row r="938" spans="3:11">
      <c r="C938" s="358">
        <v>3</v>
      </c>
      <c r="D938" s="59" t="s">
        <v>18</v>
      </c>
      <c r="E938" s="302" t="s">
        <v>6</v>
      </c>
      <c r="F938" s="181">
        <v>1.0580000000000001</v>
      </c>
      <c r="G938" s="64">
        <f>VLOOKUP(D938,upahbahan,3,FALSE)</f>
        <v>175000</v>
      </c>
      <c r="H938" s="64">
        <f t="shared" si="103"/>
        <v>185150</v>
      </c>
    </row>
    <row r="939" spans="3:11">
      <c r="C939" s="358">
        <v>4</v>
      </c>
      <c r="D939" s="59" t="s">
        <v>19</v>
      </c>
      <c r="E939" s="302" t="s">
        <v>6</v>
      </c>
      <c r="F939" s="181">
        <v>0.35299999999999998</v>
      </c>
      <c r="G939" s="64">
        <f>VLOOKUP(D939,upahbahan,3,FALSE)</f>
        <v>200000</v>
      </c>
      <c r="H939" s="64">
        <f t="shared" si="103"/>
        <v>70600</v>
      </c>
    </row>
    <row r="940" spans="3:11">
      <c r="C940" s="83" t="s">
        <v>1210</v>
      </c>
      <c r="D940" s="80"/>
      <c r="E940" s="80"/>
      <c r="F940" s="217"/>
      <c r="G940" s="218"/>
      <c r="H940" s="64">
        <f>SUM(H936:H939)</f>
        <v>2424375</v>
      </c>
      <c r="I940" s="219"/>
    </row>
    <row r="941" spans="3:11">
      <c r="C941" s="302" t="s">
        <v>1211</v>
      </c>
      <c r="D941" s="59" t="s">
        <v>1212</v>
      </c>
      <c r="E941" s="73"/>
      <c r="F941" s="73"/>
      <c r="G941" s="73"/>
      <c r="H941" s="73"/>
    </row>
    <row r="942" spans="3:11" ht="27.6">
      <c r="C942" s="302">
        <v>1</v>
      </c>
      <c r="D942" s="59" t="s">
        <v>3772</v>
      </c>
      <c r="E942" s="170" t="s">
        <v>3216</v>
      </c>
      <c r="F942" s="188">
        <v>1.05</v>
      </c>
      <c r="G942" s="64">
        <f t="shared" ref="G942" si="104">VLOOKUP(D942,upahbahan,3,FALSE)</f>
        <v>7400000</v>
      </c>
      <c r="H942" s="64">
        <f>F942*G942</f>
        <v>7770000</v>
      </c>
    </row>
    <row r="943" spans="3:11">
      <c r="C943" s="83" t="s">
        <v>1216</v>
      </c>
      <c r="D943" s="80"/>
      <c r="E943" s="80"/>
      <c r="F943" s="80"/>
      <c r="G943" s="162"/>
      <c r="H943" s="64">
        <f>SUM(H942:H942)</f>
        <v>7770000</v>
      </c>
    </row>
    <row r="944" spans="3:11">
      <c r="C944" s="72" t="s">
        <v>1217</v>
      </c>
      <c r="D944" s="59" t="s">
        <v>1218</v>
      </c>
      <c r="E944" s="73"/>
      <c r="F944" s="73"/>
      <c r="G944" s="73"/>
      <c r="H944" s="73"/>
    </row>
    <row r="945" spans="3:11">
      <c r="C945" s="83" t="s">
        <v>1219</v>
      </c>
      <c r="D945" s="80"/>
      <c r="E945" s="80"/>
      <c r="F945" s="80"/>
      <c r="G945" s="162"/>
      <c r="H945" s="303">
        <v>0</v>
      </c>
    </row>
    <row r="946" spans="3:11">
      <c r="C946" s="58" t="s">
        <v>1220</v>
      </c>
      <c r="D946" s="69" t="s">
        <v>1221</v>
      </c>
      <c r="E946" s="70"/>
      <c r="F946" s="70"/>
      <c r="G946" s="71"/>
      <c r="H946" s="304">
        <f>H945+H943+H940</f>
        <v>10194375</v>
      </c>
      <c r="I946" s="319"/>
    </row>
    <row r="947" spans="3:11">
      <c r="C947" s="58" t="s">
        <v>1222</v>
      </c>
      <c r="D947" s="69" t="s">
        <v>1325</v>
      </c>
      <c r="E947" s="70"/>
      <c r="F947" s="71"/>
      <c r="G947" s="95">
        <f>$M$199</f>
        <v>0.1</v>
      </c>
      <c r="H947" s="64">
        <f>H946*G947</f>
        <v>1019437.5</v>
      </c>
      <c r="I947" s="319"/>
    </row>
    <row r="948" spans="3:11">
      <c r="C948" s="58" t="s">
        <v>1223</v>
      </c>
      <c r="D948" s="69" t="s">
        <v>1224</v>
      </c>
      <c r="E948" s="70"/>
      <c r="F948" s="70"/>
      <c r="G948" s="71"/>
      <c r="H948" s="305">
        <f>SUM(H946:H947)</f>
        <v>11213812.5</v>
      </c>
      <c r="I948" s="319"/>
    </row>
    <row r="951" spans="3:11">
      <c r="C951" s="313" t="s">
        <v>3773</v>
      </c>
      <c r="D951" s="780" t="s">
        <v>3774</v>
      </c>
      <c r="E951" s="780"/>
      <c r="F951" s="780"/>
      <c r="G951" s="780"/>
      <c r="H951" s="780"/>
      <c r="I951" s="56">
        <f>ROUNDDOWN(H966,-2)</f>
        <v>21152100</v>
      </c>
      <c r="K951" s="213"/>
    </row>
    <row r="952" spans="3:11" ht="27.6">
      <c r="C952" s="300" t="s">
        <v>1197</v>
      </c>
      <c r="D952" s="300" t="s">
        <v>1198</v>
      </c>
      <c r="E952" s="300" t="s">
        <v>1199</v>
      </c>
      <c r="F952" s="300" t="s">
        <v>1200</v>
      </c>
      <c r="G952" s="300" t="s">
        <v>1201</v>
      </c>
      <c r="H952" s="300" t="s">
        <v>1202</v>
      </c>
    </row>
    <row r="953" spans="3:11">
      <c r="C953" s="302" t="s">
        <v>1203</v>
      </c>
      <c r="D953" s="59" t="s">
        <v>1204</v>
      </c>
      <c r="E953" s="73"/>
      <c r="F953" s="73"/>
      <c r="G953" s="73"/>
      <c r="H953" s="73"/>
    </row>
    <row r="954" spans="3:11">
      <c r="C954" s="358">
        <v>1</v>
      </c>
      <c r="D954" s="59" t="s">
        <v>5</v>
      </c>
      <c r="E954" s="302" t="s">
        <v>6</v>
      </c>
      <c r="F954" s="181">
        <v>22.821000000000002</v>
      </c>
      <c r="G954" s="64">
        <f>VLOOKUP(D954,upahbahan,3,FALSE)</f>
        <v>100000</v>
      </c>
      <c r="H954" s="64">
        <f t="shared" ref="H954:H957" si="105">F954*G954</f>
        <v>2282100</v>
      </c>
    </row>
    <row r="955" spans="3:11">
      <c r="C955" s="358">
        <v>2</v>
      </c>
      <c r="D955" s="59" t="s">
        <v>3667</v>
      </c>
      <c r="E955" s="302" t="s">
        <v>6</v>
      </c>
      <c r="F955" s="181">
        <v>38.112000000000002</v>
      </c>
      <c r="G955" s="64">
        <f>VLOOKUP(D955,upahbahan,3,FALSE)</f>
        <v>145000</v>
      </c>
      <c r="H955" s="64">
        <f t="shared" si="105"/>
        <v>5526240</v>
      </c>
    </row>
    <row r="956" spans="3:11">
      <c r="C956" s="358">
        <v>3</v>
      </c>
      <c r="D956" s="59" t="s">
        <v>18</v>
      </c>
      <c r="E956" s="302" t="s">
        <v>6</v>
      </c>
      <c r="F956" s="181">
        <v>3.8109999999999999</v>
      </c>
      <c r="G956" s="64">
        <f>VLOOKUP(D956,upahbahan,3,FALSE)</f>
        <v>175000</v>
      </c>
      <c r="H956" s="64">
        <f t="shared" si="105"/>
        <v>666925</v>
      </c>
    </row>
    <row r="957" spans="3:11">
      <c r="C957" s="358">
        <v>4</v>
      </c>
      <c r="D957" s="59" t="s">
        <v>19</v>
      </c>
      <c r="E957" s="302" t="s">
        <v>6</v>
      </c>
      <c r="F957" s="181">
        <v>1.27</v>
      </c>
      <c r="G957" s="64">
        <f>VLOOKUP(D957,upahbahan,3,FALSE)</f>
        <v>200000</v>
      </c>
      <c r="H957" s="64">
        <f t="shared" si="105"/>
        <v>254000</v>
      </c>
    </row>
    <row r="958" spans="3:11">
      <c r="C958" s="83" t="s">
        <v>1210</v>
      </c>
      <c r="D958" s="80"/>
      <c r="E958" s="80"/>
      <c r="F958" s="217"/>
      <c r="G958" s="218"/>
      <c r="H958" s="64">
        <f>SUM(H954:H957)</f>
        <v>8729265</v>
      </c>
      <c r="I958" s="219"/>
    </row>
    <row r="959" spans="3:11">
      <c r="C959" s="302" t="s">
        <v>1211</v>
      </c>
      <c r="D959" s="59" t="s">
        <v>1212</v>
      </c>
      <c r="E959" s="73"/>
      <c r="F959" s="73"/>
      <c r="G959" s="73"/>
      <c r="H959" s="73"/>
    </row>
    <row r="960" spans="3:11" s="508" customFormat="1" ht="27.6">
      <c r="C960" s="572">
        <v>1</v>
      </c>
      <c r="D960" s="448" t="s">
        <v>3777</v>
      </c>
      <c r="E960" s="454" t="s">
        <v>3216</v>
      </c>
      <c r="F960" s="477">
        <v>1.05</v>
      </c>
      <c r="G960" s="64">
        <f>VLOOKUP(D960,upahbahan,3,FALSE)</f>
        <v>10000000</v>
      </c>
      <c r="H960" s="323">
        <f>F960*G960</f>
        <v>10500000</v>
      </c>
      <c r="I960" s="444"/>
    </row>
    <row r="961" spans="3:11">
      <c r="C961" s="83" t="s">
        <v>1216</v>
      </c>
      <c r="D961" s="80"/>
      <c r="E961" s="80"/>
      <c r="F961" s="80"/>
      <c r="G961" s="162"/>
      <c r="H961" s="64">
        <f>SUM(H960:H960)</f>
        <v>10500000</v>
      </c>
    </row>
    <row r="962" spans="3:11">
      <c r="C962" s="72" t="s">
        <v>1217</v>
      </c>
      <c r="D962" s="59" t="s">
        <v>1218</v>
      </c>
      <c r="E962" s="73"/>
      <c r="F962" s="73"/>
      <c r="G962" s="73"/>
      <c r="H962" s="73"/>
    </row>
    <row r="963" spans="3:11">
      <c r="C963" s="83" t="s">
        <v>1219</v>
      </c>
      <c r="D963" s="80"/>
      <c r="E963" s="80"/>
      <c r="F963" s="80"/>
      <c r="G963" s="162"/>
      <c r="H963" s="303">
        <v>0</v>
      </c>
    </row>
    <row r="964" spans="3:11">
      <c r="C964" s="58" t="s">
        <v>1220</v>
      </c>
      <c r="D964" s="69" t="s">
        <v>1221</v>
      </c>
      <c r="E964" s="70"/>
      <c r="F964" s="70"/>
      <c r="G964" s="71"/>
      <c r="H964" s="304">
        <f>H963+H961+H958</f>
        <v>19229265</v>
      </c>
      <c r="I964" s="319"/>
    </row>
    <row r="965" spans="3:11">
      <c r="C965" s="58" t="s">
        <v>1222</v>
      </c>
      <c r="D965" s="69" t="s">
        <v>1325</v>
      </c>
      <c r="E965" s="70"/>
      <c r="F965" s="71"/>
      <c r="G965" s="95">
        <f>$M$199</f>
        <v>0.1</v>
      </c>
      <c r="H965" s="64">
        <f>H964*G965</f>
        <v>1922926.5</v>
      </c>
      <c r="I965" s="319"/>
    </row>
    <row r="966" spans="3:11">
      <c r="C966" s="58" t="s">
        <v>1223</v>
      </c>
      <c r="D966" s="69" t="s">
        <v>1224</v>
      </c>
      <c r="E966" s="70"/>
      <c r="F966" s="70"/>
      <c r="G966" s="71"/>
      <c r="H966" s="305">
        <f>SUM(H964:H965)</f>
        <v>21152191.5</v>
      </c>
      <c r="I966" s="319"/>
    </row>
    <row r="968" spans="3:11">
      <c r="C968" s="313" t="s">
        <v>3775</v>
      </c>
      <c r="D968" s="780" t="s">
        <v>6030</v>
      </c>
      <c r="E968" s="780"/>
      <c r="F968" s="780"/>
      <c r="G968" s="780"/>
      <c r="H968" s="780"/>
      <c r="I968" s="56">
        <f>ROUNDDOWN(H983,-2)</f>
        <v>26683200</v>
      </c>
      <c r="K968" s="213"/>
    </row>
    <row r="969" spans="3:11" ht="27.6">
      <c r="C969" s="300" t="s">
        <v>1197</v>
      </c>
      <c r="D969" s="300" t="s">
        <v>1198</v>
      </c>
      <c r="E969" s="300" t="s">
        <v>1199</v>
      </c>
      <c r="F969" s="300" t="s">
        <v>1200</v>
      </c>
      <c r="G969" s="300" t="s">
        <v>1201</v>
      </c>
      <c r="H969" s="300" t="s">
        <v>1202</v>
      </c>
    </row>
    <row r="970" spans="3:11">
      <c r="C970" s="302" t="s">
        <v>1203</v>
      </c>
      <c r="D970" s="59" t="s">
        <v>1204</v>
      </c>
      <c r="E970" s="73"/>
      <c r="F970" s="73"/>
      <c r="G970" s="73"/>
      <c r="H970" s="73"/>
    </row>
    <row r="971" spans="3:11">
      <c r="C971" s="358">
        <v>1</v>
      </c>
      <c r="D971" s="59" t="s">
        <v>5</v>
      </c>
      <c r="E971" s="302" t="s">
        <v>6</v>
      </c>
      <c r="F971" s="181">
        <v>30.475999999999999</v>
      </c>
      <c r="G971" s="64">
        <f>VLOOKUP(D971,upahbahan,3,FALSE)</f>
        <v>100000</v>
      </c>
      <c r="H971" s="64">
        <f t="shared" ref="H971:H974" si="106">F971*G971</f>
        <v>3047600</v>
      </c>
    </row>
    <row r="972" spans="3:11">
      <c r="C972" s="358">
        <v>2</v>
      </c>
      <c r="D972" s="59" t="s">
        <v>3667</v>
      </c>
      <c r="E972" s="302" t="s">
        <v>6</v>
      </c>
      <c r="F972" s="181">
        <v>50.895000000000003</v>
      </c>
      <c r="G972" s="64">
        <f>VLOOKUP(D972,upahbahan,3,FALSE)</f>
        <v>145000</v>
      </c>
      <c r="H972" s="64">
        <f t="shared" si="106"/>
        <v>7379775</v>
      </c>
    </row>
    <row r="973" spans="3:11">
      <c r="C973" s="358">
        <v>3</v>
      </c>
      <c r="D973" s="59" t="s">
        <v>18</v>
      </c>
      <c r="E973" s="302" t="s">
        <v>6</v>
      </c>
      <c r="F973" s="181">
        <v>5.09</v>
      </c>
      <c r="G973" s="64">
        <f>VLOOKUP(D973,upahbahan,3,FALSE)</f>
        <v>175000</v>
      </c>
      <c r="H973" s="64">
        <f t="shared" si="106"/>
        <v>890750</v>
      </c>
    </row>
    <row r="974" spans="3:11">
      <c r="C974" s="358">
        <v>4</v>
      </c>
      <c r="D974" s="59" t="s">
        <v>19</v>
      </c>
      <c r="E974" s="302" t="s">
        <v>6</v>
      </c>
      <c r="F974" s="181">
        <v>1.6970000000000001</v>
      </c>
      <c r="G974" s="64">
        <f>VLOOKUP(D974,upahbahan,3,FALSE)</f>
        <v>200000</v>
      </c>
      <c r="H974" s="64">
        <f t="shared" si="106"/>
        <v>339400</v>
      </c>
    </row>
    <row r="975" spans="3:11">
      <c r="C975" s="83" t="s">
        <v>1210</v>
      </c>
      <c r="D975" s="80"/>
      <c r="E975" s="80"/>
      <c r="F975" s="217"/>
      <c r="G975" s="218"/>
      <c r="H975" s="64">
        <f>SUM(H971:H974)</f>
        <v>11657525</v>
      </c>
      <c r="I975" s="219"/>
    </row>
    <row r="976" spans="3:11">
      <c r="C976" s="302" t="s">
        <v>1211</v>
      </c>
      <c r="D976" s="59" t="s">
        <v>1212</v>
      </c>
      <c r="E976" s="73"/>
      <c r="F976" s="73"/>
      <c r="G976" s="73"/>
      <c r="H976" s="73"/>
    </row>
    <row r="977" spans="3:11" s="508" customFormat="1" ht="27.6">
      <c r="C977" s="572">
        <v>1</v>
      </c>
      <c r="D977" s="448" t="s">
        <v>3776</v>
      </c>
      <c r="E977" s="454" t="s">
        <v>3216</v>
      </c>
      <c r="F977" s="477">
        <v>1.05</v>
      </c>
      <c r="G977" s="323">
        <f>VLOOKUP(D977,upahbahan,3,FALSE)</f>
        <v>12000000</v>
      </c>
      <c r="H977" s="323">
        <f>F977*G977</f>
        <v>12600000</v>
      </c>
      <c r="I977" s="444"/>
    </row>
    <row r="978" spans="3:11">
      <c r="C978" s="83" t="s">
        <v>1216</v>
      </c>
      <c r="D978" s="80"/>
      <c r="E978" s="80"/>
      <c r="F978" s="80"/>
      <c r="G978" s="162"/>
      <c r="H978" s="64">
        <f>SUM(H977:H977)</f>
        <v>12600000</v>
      </c>
    </row>
    <row r="979" spans="3:11">
      <c r="C979" s="72" t="s">
        <v>1217</v>
      </c>
      <c r="D979" s="59" t="s">
        <v>1218</v>
      </c>
      <c r="E979" s="73"/>
      <c r="F979" s="73"/>
      <c r="G979" s="73"/>
      <c r="H979" s="73"/>
    </row>
    <row r="980" spans="3:11">
      <c r="C980" s="83" t="s">
        <v>1219</v>
      </c>
      <c r="D980" s="80"/>
      <c r="E980" s="80"/>
      <c r="F980" s="80"/>
      <c r="G980" s="162"/>
      <c r="H980" s="303">
        <v>0</v>
      </c>
    </row>
    <row r="981" spans="3:11">
      <c r="C981" s="58" t="s">
        <v>1220</v>
      </c>
      <c r="D981" s="69" t="s">
        <v>1221</v>
      </c>
      <c r="E981" s="70"/>
      <c r="F981" s="70"/>
      <c r="G981" s="71"/>
      <c r="H981" s="304">
        <f>H980+H978+H975</f>
        <v>24257525</v>
      </c>
      <c r="I981" s="319"/>
    </row>
    <row r="982" spans="3:11">
      <c r="C982" s="58" t="s">
        <v>1222</v>
      </c>
      <c r="D982" s="69" t="s">
        <v>1325</v>
      </c>
      <c r="E982" s="70"/>
      <c r="F982" s="71"/>
      <c r="G982" s="95">
        <f>$M$199</f>
        <v>0.1</v>
      </c>
      <c r="H982" s="64">
        <f>H981*G982</f>
        <v>2425752.5</v>
      </c>
      <c r="I982" s="319"/>
    </row>
    <row r="983" spans="3:11">
      <c r="C983" s="58" t="s">
        <v>1223</v>
      </c>
      <c r="D983" s="69" t="s">
        <v>1224</v>
      </c>
      <c r="E983" s="70"/>
      <c r="F983" s="70"/>
      <c r="G983" s="71"/>
      <c r="H983" s="305">
        <f>SUM(H981:H982)</f>
        <v>26683277.5</v>
      </c>
      <c r="I983" s="319"/>
    </row>
    <row r="985" spans="3:11">
      <c r="C985" s="313" t="s">
        <v>3778</v>
      </c>
      <c r="D985" s="780" t="s">
        <v>3779</v>
      </c>
      <c r="E985" s="780"/>
      <c r="F985" s="780"/>
      <c r="G985" s="780"/>
      <c r="H985" s="780"/>
      <c r="I985" s="56">
        <f>ROUNDDOWN(H1000,-2)</f>
        <v>26840800</v>
      </c>
      <c r="K985" s="213"/>
    </row>
    <row r="986" spans="3:11" ht="27.6">
      <c r="C986" s="300" t="s">
        <v>1197</v>
      </c>
      <c r="D986" s="300" t="s">
        <v>1198</v>
      </c>
      <c r="E986" s="300" t="s">
        <v>1199</v>
      </c>
      <c r="F986" s="300" t="s">
        <v>1200</v>
      </c>
      <c r="G986" s="300" t="s">
        <v>1201</v>
      </c>
      <c r="H986" s="300" t="s">
        <v>1202</v>
      </c>
    </row>
    <row r="987" spans="3:11">
      <c r="C987" s="302" t="s">
        <v>1203</v>
      </c>
      <c r="D987" s="59" t="s">
        <v>1204</v>
      </c>
      <c r="E987" s="73"/>
      <c r="F987" s="73"/>
      <c r="G987" s="73"/>
      <c r="H987" s="73"/>
    </row>
    <row r="988" spans="3:11">
      <c r="C988" s="358">
        <v>1</v>
      </c>
      <c r="D988" s="59" t="s">
        <v>5</v>
      </c>
      <c r="E988" s="302" t="s">
        <v>6</v>
      </c>
      <c r="F988" s="181">
        <v>25.097999999999999</v>
      </c>
      <c r="G988" s="64">
        <f>VLOOKUP(D988,upahbahan,3,FALSE)</f>
        <v>100000</v>
      </c>
      <c r="H988" s="64">
        <f t="shared" ref="H988:H991" si="107">F988*G988</f>
        <v>2509800</v>
      </c>
    </row>
    <row r="989" spans="3:11">
      <c r="C989" s="358">
        <v>2</v>
      </c>
      <c r="D989" s="59" t="s">
        <v>3667</v>
      </c>
      <c r="E989" s="302" t="s">
        <v>6</v>
      </c>
      <c r="F989" s="181">
        <v>41.917999999999999</v>
      </c>
      <c r="G989" s="64">
        <f>VLOOKUP(D989,upahbahan,3,FALSE)</f>
        <v>145000</v>
      </c>
      <c r="H989" s="64">
        <f t="shared" si="107"/>
        <v>6078110</v>
      </c>
    </row>
    <row r="990" spans="3:11">
      <c r="C990" s="358">
        <v>3</v>
      </c>
      <c r="D990" s="59" t="s">
        <v>18</v>
      </c>
      <c r="E990" s="302" t="s">
        <v>6</v>
      </c>
      <c r="F990" s="181">
        <v>4.1909999999999998</v>
      </c>
      <c r="G990" s="64">
        <f>VLOOKUP(D990,upahbahan,3,FALSE)</f>
        <v>175000</v>
      </c>
      <c r="H990" s="64">
        <f t="shared" si="107"/>
        <v>733425</v>
      </c>
    </row>
    <row r="991" spans="3:11">
      <c r="C991" s="358">
        <v>4</v>
      </c>
      <c r="D991" s="59" t="s">
        <v>19</v>
      </c>
      <c r="E991" s="302" t="s">
        <v>6</v>
      </c>
      <c r="F991" s="181">
        <v>1.897</v>
      </c>
      <c r="G991" s="64">
        <f>VLOOKUP(D991,upahbahan,3,FALSE)</f>
        <v>200000</v>
      </c>
      <c r="H991" s="64">
        <f t="shared" si="107"/>
        <v>379400</v>
      </c>
    </row>
    <row r="992" spans="3:11">
      <c r="C992" s="83" t="s">
        <v>1210</v>
      </c>
      <c r="D992" s="80"/>
      <c r="E992" s="80"/>
      <c r="F992" s="217"/>
      <c r="G992" s="218"/>
      <c r="H992" s="64">
        <f>SUM(H988:H991)</f>
        <v>9700735</v>
      </c>
      <c r="I992" s="219"/>
    </row>
    <row r="993" spans="3:11">
      <c r="C993" s="302" t="s">
        <v>1211</v>
      </c>
      <c r="D993" s="59" t="s">
        <v>1212</v>
      </c>
      <c r="E993" s="73"/>
      <c r="F993" s="73"/>
      <c r="G993" s="73"/>
      <c r="H993" s="73"/>
    </row>
    <row r="994" spans="3:11" s="508" customFormat="1" ht="27.6">
      <c r="C994" s="572">
        <v>1</v>
      </c>
      <c r="D994" s="448" t="s">
        <v>3780</v>
      </c>
      <c r="E994" s="454" t="s">
        <v>3216</v>
      </c>
      <c r="F994" s="477">
        <v>1.05</v>
      </c>
      <c r="G994" s="323">
        <f>VLOOKUP(D994,upahbahan,3,FALSE)</f>
        <v>14000000</v>
      </c>
      <c r="H994" s="323">
        <f>F994*G994</f>
        <v>14700000</v>
      </c>
      <c r="I994" s="444"/>
    </row>
    <row r="995" spans="3:11">
      <c r="C995" s="83" t="s">
        <v>1216</v>
      </c>
      <c r="D995" s="80"/>
      <c r="E995" s="80"/>
      <c r="F995" s="80"/>
      <c r="G995" s="162"/>
      <c r="H995" s="64">
        <f>SUM(H994:H994)</f>
        <v>14700000</v>
      </c>
    </row>
    <row r="996" spans="3:11">
      <c r="C996" s="72" t="s">
        <v>1217</v>
      </c>
      <c r="D996" s="59" t="s">
        <v>1218</v>
      </c>
      <c r="E996" s="73"/>
      <c r="F996" s="73"/>
      <c r="G996" s="73"/>
      <c r="H996" s="73"/>
    </row>
    <row r="997" spans="3:11">
      <c r="C997" s="83" t="s">
        <v>1219</v>
      </c>
      <c r="D997" s="80"/>
      <c r="E997" s="80"/>
      <c r="F997" s="80"/>
      <c r="G997" s="162"/>
      <c r="H997" s="303">
        <v>0</v>
      </c>
    </row>
    <row r="998" spans="3:11">
      <c r="C998" s="58" t="s">
        <v>1220</v>
      </c>
      <c r="D998" s="69" t="s">
        <v>1221</v>
      </c>
      <c r="E998" s="70"/>
      <c r="F998" s="70"/>
      <c r="G998" s="71"/>
      <c r="H998" s="304">
        <f>H997+H995+H992</f>
        <v>24400735</v>
      </c>
      <c r="I998" s="319"/>
    </row>
    <row r="999" spans="3:11">
      <c r="C999" s="58" t="s">
        <v>1222</v>
      </c>
      <c r="D999" s="69" t="s">
        <v>1325</v>
      </c>
      <c r="E999" s="70"/>
      <c r="F999" s="71"/>
      <c r="G999" s="95">
        <f>$M$199</f>
        <v>0.1</v>
      </c>
      <c r="H999" s="64">
        <f>H998*G999</f>
        <v>2440073.5</v>
      </c>
      <c r="I999" s="319"/>
    </row>
    <row r="1000" spans="3:11">
      <c r="C1000" s="58" t="s">
        <v>1223</v>
      </c>
      <c r="D1000" s="69" t="s">
        <v>1224</v>
      </c>
      <c r="E1000" s="70"/>
      <c r="F1000" s="70"/>
      <c r="G1000" s="71"/>
      <c r="H1000" s="305">
        <f>SUM(H998:H999)</f>
        <v>26840808.5</v>
      </c>
      <c r="I1000" s="319"/>
    </row>
    <row r="1002" spans="3:11">
      <c r="C1002" s="313" t="s">
        <v>3781</v>
      </c>
      <c r="D1002" s="780" t="s">
        <v>3782</v>
      </c>
      <c r="E1002" s="780"/>
      <c r="F1002" s="780"/>
      <c r="G1002" s="780"/>
      <c r="H1002" s="780"/>
      <c r="I1002" s="56">
        <f>ROUNDDOWN(H1017,-2)</f>
        <v>27937100</v>
      </c>
      <c r="K1002" s="213"/>
    </row>
    <row r="1003" spans="3:11" ht="27.6">
      <c r="C1003" s="300" t="s">
        <v>1197</v>
      </c>
      <c r="D1003" s="300" t="s">
        <v>1198</v>
      </c>
      <c r="E1003" s="300" t="s">
        <v>1199</v>
      </c>
      <c r="F1003" s="300" t="s">
        <v>1200</v>
      </c>
      <c r="G1003" s="300" t="s">
        <v>1201</v>
      </c>
      <c r="H1003" s="300" t="s">
        <v>1202</v>
      </c>
    </row>
    <row r="1004" spans="3:11">
      <c r="C1004" s="302" t="s">
        <v>1203</v>
      </c>
      <c r="D1004" s="59" t="s">
        <v>1204</v>
      </c>
      <c r="E1004" s="73"/>
      <c r="F1004" s="73"/>
      <c r="G1004" s="73"/>
      <c r="H1004" s="73"/>
    </row>
    <row r="1005" spans="3:11">
      <c r="C1005" s="358">
        <v>1</v>
      </c>
      <c r="D1005" s="59" t="s">
        <v>5</v>
      </c>
      <c r="E1005" s="302" t="s">
        <v>6</v>
      </c>
      <c r="F1005" s="181">
        <v>33.457000000000001</v>
      </c>
      <c r="G1005" s="64">
        <f>VLOOKUP(D1005,upahbahan,3,FALSE)</f>
        <v>100000</v>
      </c>
      <c r="H1005" s="64">
        <f t="shared" ref="H1005:H1008" si="108">F1005*G1005</f>
        <v>3345700</v>
      </c>
    </row>
    <row r="1006" spans="3:11">
      <c r="C1006" s="358">
        <v>2</v>
      </c>
      <c r="D1006" s="59" t="s">
        <v>3667</v>
      </c>
      <c r="E1006" s="302" t="s">
        <v>6</v>
      </c>
      <c r="F1006" s="181">
        <v>55.872999999999998</v>
      </c>
      <c r="G1006" s="64">
        <f>VLOOKUP(D1006,upahbahan,3,FALSE)</f>
        <v>145000</v>
      </c>
      <c r="H1006" s="64">
        <f t="shared" si="108"/>
        <v>8101585</v>
      </c>
    </row>
    <row r="1007" spans="3:11">
      <c r="C1007" s="358">
        <v>3</v>
      </c>
      <c r="D1007" s="59" t="s">
        <v>18</v>
      </c>
      <c r="E1007" s="302" t="s">
        <v>6</v>
      </c>
      <c r="F1007" s="181">
        <v>5.5869999999999997</v>
      </c>
      <c r="G1007" s="64">
        <f>VLOOKUP(D1007,upahbahan,3,FALSE)</f>
        <v>175000</v>
      </c>
      <c r="H1007" s="64">
        <f t="shared" si="108"/>
        <v>977725</v>
      </c>
    </row>
    <row r="1008" spans="3:11">
      <c r="C1008" s="358">
        <v>4</v>
      </c>
      <c r="D1008" s="59" t="s">
        <v>19</v>
      </c>
      <c r="E1008" s="302" t="s">
        <v>6</v>
      </c>
      <c r="F1008" s="181">
        <v>1.8620000000000001</v>
      </c>
      <c r="G1008" s="64">
        <f>VLOOKUP(D1008,upahbahan,3,FALSE)</f>
        <v>200000</v>
      </c>
      <c r="H1008" s="64">
        <f t="shared" si="108"/>
        <v>372400</v>
      </c>
    </row>
    <row r="1009" spans="3:9">
      <c r="C1009" s="83" t="s">
        <v>1210</v>
      </c>
      <c r="D1009" s="80"/>
      <c r="E1009" s="80"/>
      <c r="F1009" s="217"/>
      <c r="G1009" s="218"/>
      <c r="H1009" s="64">
        <f>SUM(H1005:H1008)</f>
        <v>12797410</v>
      </c>
      <c r="I1009" s="219"/>
    </row>
    <row r="1010" spans="3:9">
      <c r="C1010" s="302" t="s">
        <v>1211</v>
      </c>
      <c r="D1010" s="59" t="s">
        <v>1212</v>
      </c>
      <c r="E1010" s="73"/>
      <c r="F1010" s="73"/>
      <c r="G1010" s="73"/>
      <c r="H1010" s="73"/>
    </row>
    <row r="1011" spans="3:9" s="508" customFormat="1" ht="27.6">
      <c r="C1011" s="572">
        <v>1</v>
      </c>
      <c r="D1011" s="448" t="s">
        <v>3783</v>
      </c>
      <c r="E1011" s="454" t="s">
        <v>3216</v>
      </c>
      <c r="F1011" s="477">
        <v>1.05</v>
      </c>
      <c r="G1011" s="64">
        <f>VLOOKUP(D1011,upahbahan,3,FALSE)</f>
        <v>12000000</v>
      </c>
      <c r="H1011" s="323">
        <f>F1011*G1011</f>
        <v>12600000</v>
      </c>
      <c r="I1011" s="444"/>
    </row>
    <row r="1012" spans="3:9">
      <c r="C1012" s="83" t="s">
        <v>1216</v>
      </c>
      <c r="D1012" s="80"/>
      <c r="E1012" s="80"/>
      <c r="F1012" s="80"/>
      <c r="G1012" s="162"/>
      <c r="H1012" s="64">
        <f>SUM(H1011:H1011)</f>
        <v>12600000</v>
      </c>
    </row>
    <row r="1013" spans="3:9">
      <c r="C1013" s="72" t="s">
        <v>1217</v>
      </c>
      <c r="D1013" s="59" t="s">
        <v>1218</v>
      </c>
      <c r="E1013" s="73"/>
      <c r="F1013" s="73"/>
      <c r="G1013" s="73"/>
      <c r="H1013" s="73"/>
    </row>
    <row r="1014" spans="3:9">
      <c r="C1014" s="83" t="s">
        <v>1219</v>
      </c>
      <c r="D1014" s="80"/>
      <c r="E1014" s="80"/>
      <c r="F1014" s="80"/>
      <c r="G1014" s="162"/>
      <c r="H1014" s="303">
        <v>0</v>
      </c>
    </row>
    <row r="1015" spans="3:9">
      <c r="C1015" s="58" t="s">
        <v>1220</v>
      </c>
      <c r="D1015" s="69" t="s">
        <v>1221</v>
      </c>
      <c r="E1015" s="70"/>
      <c r="F1015" s="70"/>
      <c r="G1015" s="71"/>
      <c r="H1015" s="304">
        <f>H1014+H1012+H1009</f>
        <v>25397410</v>
      </c>
      <c r="I1015" s="319"/>
    </row>
    <row r="1016" spans="3:9">
      <c r="C1016" s="58" t="s">
        <v>1222</v>
      </c>
      <c r="D1016" s="69" t="s">
        <v>1325</v>
      </c>
      <c r="E1016" s="70"/>
      <c r="F1016" s="71"/>
      <c r="G1016" s="95">
        <f>$M$199</f>
        <v>0.1</v>
      </c>
      <c r="H1016" s="64">
        <f>H1015*G1016</f>
        <v>2539741</v>
      </c>
      <c r="I1016" s="319"/>
    </row>
    <row r="1017" spans="3:9">
      <c r="C1017" s="58" t="s">
        <v>1223</v>
      </c>
      <c r="D1017" s="69" t="s">
        <v>1224</v>
      </c>
      <c r="E1017" s="70"/>
      <c r="F1017" s="70"/>
      <c r="G1017" s="71"/>
      <c r="H1017" s="305">
        <f>SUM(H1015:H1016)</f>
        <v>27937151</v>
      </c>
      <c r="I1017" s="319"/>
    </row>
  </sheetData>
  <mergeCells count="40">
    <mergeCell ref="D632:H632"/>
    <mergeCell ref="D650:H650"/>
    <mergeCell ref="D500:H500"/>
    <mergeCell ref="D609:H609"/>
    <mergeCell ref="D517:H517"/>
    <mergeCell ref="D540:H540"/>
    <mergeCell ref="D564:H564"/>
    <mergeCell ref="D586:H586"/>
    <mergeCell ref="D828:H828"/>
    <mergeCell ref="D898:H898"/>
    <mergeCell ref="D863:H863"/>
    <mergeCell ref="D4:H4"/>
    <mergeCell ref="D23:H23"/>
    <mergeCell ref="D42:H42"/>
    <mergeCell ref="D61:H61"/>
    <mergeCell ref="D81:H81"/>
    <mergeCell ref="D100:H100"/>
    <mergeCell ref="D466:H466"/>
    <mergeCell ref="D483:H483"/>
    <mergeCell ref="D119:H119"/>
    <mergeCell ref="D704:H704"/>
    <mergeCell ref="D138:H138"/>
    <mergeCell ref="D158:H158"/>
    <mergeCell ref="D177:H177"/>
    <mergeCell ref="D668:H668"/>
    <mergeCell ref="D686:H686"/>
    <mergeCell ref="D985:H985"/>
    <mergeCell ref="D1002:H1002"/>
    <mergeCell ref="D722:H722"/>
    <mergeCell ref="D739:H739"/>
    <mergeCell ref="D757:H757"/>
    <mergeCell ref="D775:H775"/>
    <mergeCell ref="D968:H968"/>
    <mergeCell ref="D881:H881"/>
    <mergeCell ref="D915:H915"/>
    <mergeCell ref="D933:H933"/>
    <mergeCell ref="D951:H951"/>
    <mergeCell ref="D793:H793"/>
    <mergeCell ref="D810:H810"/>
    <mergeCell ref="D845:H845"/>
  </mergeCells>
  <dataValidations disablePrompts="1" count="1">
    <dataValidation type="list" allowBlank="1" showInputMessage="1" showErrorMessage="1" sqref="D199:D202 D7:D10 D26:D29 D45:D48 D64:D67 D84:D87 D103:D106 D122:D125 D141:D144 D161:D164 D180:D183" xr:uid="{00000000-0002-0000-20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C2:M600"/>
  <sheetViews>
    <sheetView topLeftCell="B572" zoomScale="75" zoomScaleNormal="75" workbookViewId="0">
      <selection activeCell="O599" sqref="O599"/>
    </sheetView>
  </sheetViews>
  <sheetFormatPr defaultColWidth="8.88671875" defaultRowHeight="13.8"/>
  <cols>
    <col min="1" max="2" width="5" style="55" customWidth="1"/>
    <col min="3" max="3" width="7.88671875" style="62" customWidth="1"/>
    <col min="4" max="4" width="36.5546875" style="62" customWidth="1"/>
    <col min="5" max="5" width="7.44140625" style="62" customWidth="1"/>
    <col min="6" max="6" width="10.5546875" style="62" customWidth="1"/>
    <col min="7" max="7" width="15.6640625" style="62" customWidth="1"/>
    <col min="8" max="8" width="17.44140625" style="62" customWidth="1"/>
    <col min="9" max="9" width="17.6640625" style="54" customWidth="1"/>
    <col min="10" max="10" width="14.44140625" style="55" customWidth="1"/>
    <col min="11" max="16384" width="8.88671875" style="55"/>
  </cols>
  <sheetData>
    <row r="2" spans="3:13">
      <c r="C2" s="54">
        <v>6</v>
      </c>
      <c r="D2" s="54" t="s">
        <v>3784</v>
      </c>
    </row>
    <row r="3" spans="3:13">
      <c r="C3" s="317" t="s">
        <v>3785</v>
      </c>
      <c r="D3" s="318" t="str">
        <f>'[1]Daftar HSP'!B488</f>
        <v>PEKERJAAN SISTEM AIR MINUM</v>
      </c>
      <c r="E3" s="226"/>
      <c r="F3" s="226"/>
      <c r="G3" s="226"/>
      <c r="H3" s="226"/>
    </row>
    <row r="4" spans="3:13">
      <c r="C4" s="313" t="s">
        <v>3786</v>
      </c>
      <c r="D4" s="307" t="s">
        <v>3787</v>
      </c>
      <c r="E4" s="307"/>
      <c r="F4" s="307"/>
      <c r="G4" s="307"/>
      <c r="H4" s="307"/>
      <c r="I4" s="56">
        <f>ROUNDDOWN(H19,-2)</f>
        <v>7302900</v>
      </c>
      <c r="K4" s="213"/>
    </row>
    <row r="5" spans="3:13" ht="27.6">
      <c r="C5" s="300" t="s">
        <v>1197</v>
      </c>
      <c r="D5" s="300" t="s">
        <v>1198</v>
      </c>
      <c r="E5" s="300" t="s">
        <v>1199</v>
      </c>
      <c r="F5" s="300" t="s">
        <v>1200</v>
      </c>
      <c r="G5" s="300" t="s">
        <v>1201</v>
      </c>
      <c r="H5" s="300" t="s">
        <v>1202</v>
      </c>
    </row>
    <row r="6" spans="3:13">
      <c r="C6" s="72" t="s">
        <v>1203</v>
      </c>
      <c r="D6" s="59" t="s">
        <v>1204</v>
      </c>
      <c r="E6" s="73"/>
      <c r="F6" s="73"/>
      <c r="G6" s="73"/>
      <c r="H6" s="73"/>
      <c r="J6" s="159" t="s">
        <v>1249</v>
      </c>
    </row>
    <row r="7" spans="3:13">
      <c r="C7" s="301">
        <v>1</v>
      </c>
      <c r="D7" s="59" t="s">
        <v>5</v>
      </c>
      <c r="E7" s="302" t="s">
        <v>6</v>
      </c>
      <c r="F7" s="74">
        <v>0.41699999999999998</v>
      </c>
      <c r="G7" s="64">
        <f>VLOOKUP(D7,upahbahan,3,FALSE)</f>
        <v>100000</v>
      </c>
      <c r="H7" s="64">
        <f t="shared" ref="H7:H10" si="0">F7*G7</f>
        <v>41700</v>
      </c>
      <c r="J7" s="159" t="s">
        <v>1250</v>
      </c>
      <c r="M7" s="65">
        <v>0.1</v>
      </c>
    </row>
    <row r="8" spans="3:13">
      <c r="C8" s="301">
        <v>2</v>
      </c>
      <c r="D8" s="59" t="s">
        <v>7</v>
      </c>
      <c r="E8" s="302" t="s">
        <v>6</v>
      </c>
      <c r="F8" s="74">
        <v>0.69599999999999995</v>
      </c>
      <c r="G8" s="64">
        <f>VLOOKUP(D8,upahbahan,3,FALSE)</f>
        <v>145000</v>
      </c>
      <c r="H8" s="64">
        <f t="shared" si="0"/>
        <v>100920</v>
      </c>
    </row>
    <row r="9" spans="3:13">
      <c r="C9" s="301">
        <v>3</v>
      </c>
      <c r="D9" s="59" t="s">
        <v>18</v>
      </c>
      <c r="E9" s="302" t="s">
        <v>6</v>
      </c>
      <c r="F9" s="74">
        <v>7.0000000000000007E-2</v>
      </c>
      <c r="G9" s="64">
        <f>VLOOKUP(D9,upahbahan,3,FALSE)</f>
        <v>175000</v>
      </c>
      <c r="H9" s="64">
        <f t="shared" si="0"/>
        <v>12250.000000000002</v>
      </c>
    </row>
    <row r="10" spans="3:13">
      <c r="C10" s="301">
        <v>4</v>
      </c>
      <c r="D10" s="59" t="s">
        <v>19</v>
      </c>
      <c r="E10" s="302" t="s">
        <v>6</v>
      </c>
      <c r="F10" s="74">
        <v>2.1000000000000001E-2</v>
      </c>
      <c r="G10" s="64">
        <f>VLOOKUP(D10,upahbahan,3,FALSE)</f>
        <v>200000</v>
      </c>
      <c r="H10" s="64">
        <f t="shared" si="0"/>
        <v>4200</v>
      </c>
    </row>
    <row r="11" spans="3:13">
      <c r="C11" s="83" t="s">
        <v>1210</v>
      </c>
      <c r="D11" s="80"/>
      <c r="E11" s="80"/>
      <c r="F11" s="217"/>
      <c r="G11" s="218"/>
      <c r="H11" s="64">
        <f>SUM(H7:H10)</f>
        <v>159070</v>
      </c>
      <c r="I11" s="219"/>
    </row>
    <row r="12" spans="3:13">
      <c r="C12" s="72" t="s">
        <v>1211</v>
      </c>
      <c r="D12" s="59" t="s">
        <v>1212</v>
      </c>
      <c r="E12" s="73"/>
      <c r="F12" s="73"/>
      <c r="G12" s="73"/>
      <c r="H12" s="73"/>
    </row>
    <row r="13" spans="3:13">
      <c r="C13" s="301">
        <v>1</v>
      </c>
      <c r="D13" s="77" t="s">
        <v>713</v>
      </c>
      <c r="E13" s="68" t="s">
        <v>136</v>
      </c>
      <c r="F13" s="74">
        <v>1.08</v>
      </c>
      <c r="G13" s="64">
        <f>VLOOKUP(D13,upahbahan,3,FALSE)</f>
        <v>6000000</v>
      </c>
      <c r="H13" s="64">
        <f>F13*G13</f>
        <v>6480000</v>
      </c>
    </row>
    <row r="14" spans="3:13">
      <c r="C14" s="83" t="s">
        <v>1216</v>
      </c>
      <c r="D14" s="80"/>
      <c r="E14" s="80"/>
      <c r="F14" s="80"/>
      <c r="G14" s="162"/>
      <c r="H14" s="64">
        <f>SUM(H13:H13)</f>
        <v>6480000</v>
      </c>
    </row>
    <row r="15" spans="3:13">
      <c r="C15" s="72" t="s">
        <v>1217</v>
      </c>
      <c r="D15" s="59" t="s">
        <v>1218</v>
      </c>
      <c r="E15" s="73"/>
      <c r="F15" s="73"/>
      <c r="G15" s="73"/>
      <c r="H15" s="73"/>
    </row>
    <row r="16" spans="3:13">
      <c r="C16" s="83" t="s">
        <v>1219</v>
      </c>
      <c r="D16" s="80"/>
      <c r="E16" s="80"/>
      <c r="F16" s="80"/>
      <c r="G16" s="162"/>
      <c r="H16" s="303">
        <v>0</v>
      </c>
    </row>
    <row r="17" spans="3:11">
      <c r="C17" s="58" t="s">
        <v>1220</v>
      </c>
      <c r="D17" s="69" t="s">
        <v>1221</v>
      </c>
      <c r="E17" s="70"/>
      <c r="F17" s="70"/>
      <c r="G17" s="71"/>
      <c r="H17" s="304">
        <f>H16+H14+H11</f>
        <v>6639070</v>
      </c>
      <c r="I17" s="319"/>
    </row>
    <row r="18" spans="3:11">
      <c r="C18" s="122" t="s">
        <v>1222</v>
      </c>
      <c r="D18" s="69" t="s">
        <v>1325</v>
      </c>
      <c r="E18" s="70"/>
      <c r="F18" s="71"/>
      <c r="G18" s="95">
        <f>$M$7</f>
        <v>0.1</v>
      </c>
      <c r="H18" s="124">
        <f>H17*G18</f>
        <v>663907</v>
      </c>
      <c r="I18" s="319"/>
    </row>
    <row r="19" spans="3:11">
      <c r="C19" s="58" t="s">
        <v>1223</v>
      </c>
      <c r="D19" s="69" t="s">
        <v>1224</v>
      </c>
      <c r="E19" s="70"/>
      <c r="F19" s="70"/>
      <c r="G19" s="71"/>
      <c r="H19" s="305">
        <f>SUM(H17:H18)</f>
        <v>7302977</v>
      </c>
      <c r="I19" s="319"/>
    </row>
    <row r="20" spans="3:11">
      <c r="C20" s="89"/>
      <c r="D20" s="90"/>
      <c r="E20" s="90"/>
      <c r="F20" s="90"/>
      <c r="G20" s="90"/>
      <c r="H20" s="306"/>
    </row>
    <row r="21" spans="3:11">
      <c r="C21" s="62" t="s">
        <v>3788</v>
      </c>
      <c r="D21" s="313" t="s">
        <v>1588</v>
      </c>
      <c r="E21" s="307"/>
      <c r="F21" s="307"/>
      <c r="G21" s="307"/>
      <c r="H21" s="307"/>
      <c r="I21" s="56">
        <f>ROUNDDOWN(H36,-2)</f>
        <v>14790900</v>
      </c>
      <c r="K21" s="213"/>
    </row>
    <row r="22" spans="3:11" ht="27.6">
      <c r="C22" s="300" t="s">
        <v>1197</v>
      </c>
      <c r="D22" s="300" t="s">
        <v>1198</v>
      </c>
      <c r="E22" s="300" t="s">
        <v>1199</v>
      </c>
      <c r="F22" s="300" t="s">
        <v>1200</v>
      </c>
      <c r="G22" s="300" t="s">
        <v>1201</v>
      </c>
      <c r="H22" s="300" t="s">
        <v>1202</v>
      </c>
      <c r="K22" s="213"/>
    </row>
    <row r="23" spans="3:11">
      <c r="C23" s="72" t="s">
        <v>1203</v>
      </c>
      <c r="D23" s="59" t="s">
        <v>1204</v>
      </c>
      <c r="E23" s="73"/>
      <c r="F23" s="73"/>
      <c r="G23" s="73"/>
      <c r="H23" s="73"/>
      <c r="K23" s="213"/>
    </row>
    <row r="24" spans="3:11">
      <c r="C24" s="301">
        <v>1</v>
      </c>
      <c r="D24" s="59" t="s">
        <v>5</v>
      </c>
      <c r="E24" s="302" t="s">
        <v>6</v>
      </c>
      <c r="F24" s="181">
        <v>0.64600000000000002</v>
      </c>
      <c r="G24" s="64">
        <f>VLOOKUP(D24,upahbahan,3,FALSE)</f>
        <v>100000</v>
      </c>
      <c r="H24" s="64">
        <f t="shared" ref="H24:H27" si="1">F24*G24</f>
        <v>64600</v>
      </c>
      <c r="K24" s="213"/>
    </row>
    <row r="25" spans="3:11">
      <c r="C25" s="301">
        <v>2</v>
      </c>
      <c r="D25" s="59" t="str">
        <f>D8</f>
        <v>Tukang batu</v>
      </c>
      <c r="E25" s="302" t="s">
        <v>6</v>
      </c>
      <c r="F25" s="181">
        <v>1.079</v>
      </c>
      <c r="G25" s="64">
        <f>VLOOKUP(D25,upahbahan,3,FALSE)</f>
        <v>145000</v>
      </c>
      <c r="H25" s="64">
        <f t="shared" si="1"/>
        <v>156455</v>
      </c>
      <c r="K25" s="213"/>
    </row>
    <row r="26" spans="3:11">
      <c r="C26" s="301">
        <v>3</v>
      </c>
      <c r="D26" s="59" t="s">
        <v>18</v>
      </c>
      <c r="E26" s="302" t="s">
        <v>6</v>
      </c>
      <c r="F26" s="181">
        <v>0.108</v>
      </c>
      <c r="G26" s="64">
        <f>VLOOKUP(D26,upahbahan,3,FALSE)</f>
        <v>175000</v>
      </c>
      <c r="H26" s="64">
        <f t="shared" si="1"/>
        <v>18900</v>
      </c>
      <c r="K26" s="213"/>
    </row>
    <row r="27" spans="3:11">
      <c r="C27" s="301">
        <v>4</v>
      </c>
      <c r="D27" s="59" t="s">
        <v>19</v>
      </c>
      <c r="E27" s="302" t="s">
        <v>6</v>
      </c>
      <c r="F27" s="181">
        <v>3.2000000000000001E-2</v>
      </c>
      <c r="G27" s="64">
        <f>VLOOKUP(D27,upahbahan,3,FALSE)</f>
        <v>200000</v>
      </c>
      <c r="H27" s="64">
        <f t="shared" si="1"/>
        <v>6400</v>
      </c>
      <c r="K27" s="213"/>
    </row>
    <row r="28" spans="3:11">
      <c r="C28" s="83" t="s">
        <v>1210</v>
      </c>
      <c r="D28" s="80"/>
      <c r="E28" s="80"/>
      <c r="F28" s="217"/>
      <c r="G28" s="218"/>
      <c r="H28" s="64">
        <f>SUM(H24:H27)</f>
        <v>246355</v>
      </c>
      <c r="I28" s="219"/>
      <c r="K28" s="213"/>
    </row>
    <row r="29" spans="3:11">
      <c r="C29" s="72" t="s">
        <v>1211</v>
      </c>
      <c r="D29" s="59" t="s">
        <v>1212</v>
      </c>
      <c r="E29" s="73"/>
      <c r="F29" s="73"/>
      <c r="G29" s="73"/>
      <c r="H29" s="73"/>
      <c r="K29" s="213"/>
    </row>
    <row r="30" spans="3:11">
      <c r="C30" s="301">
        <v>1</v>
      </c>
      <c r="D30" s="77" t="s">
        <v>714</v>
      </c>
      <c r="E30" s="68" t="s">
        <v>136</v>
      </c>
      <c r="F30" s="74">
        <v>1.1000000000000001</v>
      </c>
      <c r="G30" s="64">
        <f>VLOOKUP(D30,upahbahan,3,FALSE)</f>
        <v>12000000</v>
      </c>
      <c r="H30" s="64">
        <f t="shared" ref="H30" si="2">F30*G30</f>
        <v>13200000.000000002</v>
      </c>
      <c r="K30" s="213"/>
    </row>
    <row r="31" spans="3:11">
      <c r="C31" s="83" t="s">
        <v>1216</v>
      </c>
      <c r="D31" s="80"/>
      <c r="E31" s="80"/>
      <c r="F31" s="80"/>
      <c r="G31" s="162"/>
      <c r="H31" s="64">
        <f>SUM(H30:H30)</f>
        <v>13200000.000000002</v>
      </c>
      <c r="K31" s="213"/>
    </row>
    <row r="32" spans="3:11">
      <c r="C32" s="72" t="s">
        <v>1217</v>
      </c>
      <c r="D32" s="59" t="s">
        <v>1218</v>
      </c>
      <c r="E32" s="73"/>
      <c r="F32" s="73"/>
      <c r="G32" s="73"/>
      <c r="H32" s="73"/>
      <c r="K32" s="213"/>
    </row>
    <row r="33" spans="3:11">
      <c r="C33" s="83" t="s">
        <v>1219</v>
      </c>
      <c r="D33" s="80"/>
      <c r="E33" s="80"/>
      <c r="F33" s="80"/>
      <c r="G33" s="162"/>
      <c r="H33" s="303">
        <v>0</v>
      </c>
      <c r="K33" s="213"/>
    </row>
    <row r="34" spans="3:11">
      <c r="C34" s="58" t="s">
        <v>1220</v>
      </c>
      <c r="D34" s="69" t="s">
        <v>1221</v>
      </c>
      <c r="E34" s="70"/>
      <c r="F34" s="70"/>
      <c r="G34" s="71"/>
      <c r="H34" s="304">
        <f>H33+H31+H28</f>
        <v>13446355.000000002</v>
      </c>
      <c r="I34" s="319"/>
      <c r="K34" s="213"/>
    </row>
    <row r="35" spans="3:11">
      <c r="C35" s="58" t="s">
        <v>1222</v>
      </c>
      <c r="D35" s="69" t="s">
        <v>1406</v>
      </c>
      <c r="E35" s="70"/>
      <c r="F35" s="71"/>
      <c r="G35" s="61" t="s">
        <v>1407</v>
      </c>
      <c r="H35" s="304">
        <f>H34*10%</f>
        <v>1344635.5000000002</v>
      </c>
      <c r="I35" s="319"/>
      <c r="K35" s="213"/>
    </row>
    <row r="36" spans="3:11">
      <c r="C36" s="58" t="s">
        <v>1223</v>
      </c>
      <c r="D36" s="69" t="s">
        <v>1224</v>
      </c>
      <c r="E36" s="70"/>
      <c r="F36" s="70"/>
      <c r="G36" s="71"/>
      <c r="H36" s="305">
        <f>SUM(H34:H35)</f>
        <v>14790990.500000002</v>
      </c>
      <c r="I36" s="319"/>
      <c r="K36" s="213"/>
    </row>
    <row r="37" spans="3:11">
      <c r="C37" s="89"/>
      <c r="D37" s="90"/>
      <c r="E37" s="90"/>
      <c r="F37" s="90"/>
      <c r="G37" s="90"/>
      <c r="H37" s="306"/>
      <c r="K37" s="213"/>
    </row>
    <row r="38" spans="3:11">
      <c r="C38" s="62" t="s">
        <v>3789</v>
      </c>
      <c r="D38" s="313" t="s">
        <v>1589</v>
      </c>
      <c r="E38" s="307"/>
      <c r="F38" s="307"/>
      <c r="G38" s="307"/>
      <c r="H38" s="307"/>
      <c r="I38" s="56">
        <f>ROUNDDOWN(H53,-2)</f>
        <v>44675600</v>
      </c>
      <c r="K38" s="213"/>
    </row>
    <row r="39" spans="3:11" ht="27.6">
      <c r="C39" s="300" t="s">
        <v>1197</v>
      </c>
      <c r="D39" s="300" t="s">
        <v>1198</v>
      </c>
      <c r="E39" s="300" t="s">
        <v>1199</v>
      </c>
      <c r="F39" s="300" t="s">
        <v>1200</v>
      </c>
      <c r="G39" s="300" t="s">
        <v>1201</v>
      </c>
      <c r="H39" s="300" t="s">
        <v>1202</v>
      </c>
      <c r="K39" s="213"/>
    </row>
    <row r="40" spans="3:11">
      <c r="C40" s="72" t="s">
        <v>1203</v>
      </c>
      <c r="D40" s="59" t="s">
        <v>1204</v>
      </c>
      <c r="E40" s="73"/>
      <c r="F40" s="73"/>
      <c r="G40" s="73"/>
      <c r="H40" s="73"/>
      <c r="K40" s="213"/>
    </row>
    <row r="41" spans="3:11">
      <c r="C41" s="301">
        <v>1</v>
      </c>
      <c r="D41" s="59" t="s">
        <v>5</v>
      </c>
      <c r="E41" s="329" t="s">
        <v>6</v>
      </c>
      <c r="F41" s="181">
        <v>0.77100000000000002</v>
      </c>
      <c r="G41" s="64">
        <f>VLOOKUP(D41,upahbahan,3,FALSE)</f>
        <v>100000</v>
      </c>
      <c r="H41" s="64">
        <f t="shared" ref="H41:H44" si="3">F41*G41</f>
        <v>77100</v>
      </c>
      <c r="K41" s="213"/>
    </row>
    <row r="42" spans="3:11">
      <c r="C42" s="301">
        <v>2</v>
      </c>
      <c r="D42" s="59" t="str">
        <f>D25</f>
        <v>Tukang batu</v>
      </c>
      <c r="E42" s="329" t="s">
        <v>6</v>
      </c>
      <c r="F42" s="181">
        <v>1.288</v>
      </c>
      <c r="G42" s="64">
        <f>VLOOKUP(D42,upahbahan,3,FALSE)</f>
        <v>145000</v>
      </c>
      <c r="H42" s="64">
        <f t="shared" si="3"/>
        <v>186760</v>
      </c>
      <c r="K42" s="213"/>
    </row>
    <row r="43" spans="3:11">
      <c r="C43" s="301">
        <v>3</v>
      </c>
      <c r="D43" s="59" t="s">
        <v>18</v>
      </c>
      <c r="E43" s="329" t="s">
        <v>6</v>
      </c>
      <c r="F43" s="181">
        <v>0.129</v>
      </c>
      <c r="G43" s="64">
        <f>VLOOKUP(D43,upahbahan,3,FALSE)</f>
        <v>175000</v>
      </c>
      <c r="H43" s="64">
        <f t="shared" si="3"/>
        <v>22575</v>
      </c>
      <c r="K43" s="213"/>
    </row>
    <row r="44" spans="3:11">
      <c r="C44" s="301">
        <v>4</v>
      </c>
      <c r="D44" s="59" t="s">
        <v>19</v>
      </c>
      <c r="E44" s="329" t="s">
        <v>6</v>
      </c>
      <c r="F44" s="181">
        <v>3.9E-2</v>
      </c>
      <c r="G44" s="64">
        <f>VLOOKUP(D44,upahbahan,3,FALSE)</f>
        <v>200000</v>
      </c>
      <c r="H44" s="64">
        <f t="shared" si="3"/>
        <v>7800</v>
      </c>
      <c r="K44" s="213"/>
    </row>
    <row r="45" spans="3:11">
      <c r="C45" s="83" t="s">
        <v>1210</v>
      </c>
      <c r="D45" s="80"/>
      <c r="E45" s="80"/>
      <c r="F45" s="217"/>
      <c r="G45" s="218"/>
      <c r="H45" s="64">
        <f>SUM(H41:H44)</f>
        <v>294235</v>
      </c>
      <c r="I45" s="219"/>
      <c r="K45" s="213"/>
    </row>
    <row r="46" spans="3:11">
      <c r="C46" s="72" t="s">
        <v>1211</v>
      </c>
      <c r="D46" s="59" t="s">
        <v>1212</v>
      </c>
      <c r="E46" s="78"/>
      <c r="F46" s="73"/>
      <c r="G46" s="73"/>
      <c r="H46" s="73"/>
      <c r="K46" s="213"/>
    </row>
    <row r="47" spans="3:11">
      <c r="C47" s="301">
        <v>1</v>
      </c>
      <c r="D47" s="77" t="s">
        <v>712</v>
      </c>
      <c r="E47" s="357" t="s">
        <v>136</v>
      </c>
      <c r="F47" s="74">
        <v>1.1200000000000001</v>
      </c>
      <c r="G47" s="64">
        <f>VLOOKUP(D47,upahbahan,3,FALSE)</f>
        <v>36000000</v>
      </c>
      <c r="H47" s="64">
        <f t="shared" ref="H47" si="4">F47*G47</f>
        <v>40320000.000000007</v>
      </c>
      <c r="K47" s="213"/>
    </row>
    <row r="48" spans="3:11">
      <c r="C48" s="83" t="s">
        <v>1216</v>
      </c>
      <c r="D48" s="80"/>
      <c r="E48" s="80"/>
      <c r="F48" s="80"/>
      <c r="G48" s="162"/>
      <c r="H48" s="64">
        <f>SUM(H47:H47)</f>
        <v>40320000.000000007</v>
      </c>
      <c r="K48" s="213"/>
    </row>
    <row r="49" spans="3:11">
      <c r="C49" s="72" t="s">
        <v>1217</v>
      </c>
      <c r="D49" s="59" t="s">
        <v>1218</v>
      </c>
      <c r="E49" s="73"/>
      <c r="F49" s="73"/>
      <c r="G49" s="73"/>
      <c r="H49" s="73"/>
      <c r="K49" s="213"/>
    </row>
    <row r="50" spans="3:11">
      <c r="C50" s="83" t="s">
        <v>1219</v>
      </c>
      <c r="D50" s="80"/>
      <c r="E50" s="80"/>
      <c r="F50" s="80"/>
      <c r="G50" s="162"/>
      <c r="H50" s="303">
        <v>0</v>
      </c>
      <c r="K50" s="213"/>
    </row>
    <row r="51" spans="3:11">
      <c r="C51" s="58" t="s">
        <v>1220</v>
      </c>
      <c r="D51" s="69" t="s">
        <v>1221</v>
      </c>
      <c r="E51" s="70"/>
      <c r="F51" s="70"/>
      <c r="G51" s="71"/>
      <c r="H51" s="304">
        <f>H50+H48+H45</f>
        <v>40614235.000000007</v>
      </c>
      <c r="I51" s="319"/>
      <c r="K51" s="213"/>
    </row>
    <row r="52" spans="3:11">
      <c r="C52" s="58" t="s">
        <v>1222</v>
      </c>
      <c r="D52" s="69" t="s">
        <v>1406</v>
      </c>
      <c r="E52" s="70"/>
      <c r="F52" s="71"/>
      <c r="G52" s="61" t="s">
        <v>1407</v>
      </c>
      <c r="H52" s="304">
        <f>H51*10%</f>
        <v>4061423.5000000009</v>
      </c>
      <c r="I52" s="319"/>
      <c r="K52" s="213"/>
    </row>
    <row r="53" spans="3:11">
      <c r="C53" s="58" t="s">
        <v>1223</v>
      </c>
      <c r="D53" s="69" t="s">
        <v>1224</v>
      </c>
      <c r="E53" s="70"/>
      <c r="F53" s="70"/>
      <c r="G53" s="71"/>
      <c r="H53" s="305">
        <f>SUM(H51:H52)</f>
        <v>44675658.500000007</v>
      </c>
      <c r="I53" s="319"/>
      <c r="K53" s="213"/>
    </row>
    <row r="54" spans="3:11">
      <c r="K54" s="213"/>
    </row>
    <row r="55" spans="3:11">
      <c r="C55" s="62" t="s">
        <v>3790</v>
      </c>
      <c r="D55" s="313" t="s">
        <v>1590</v>
      </c>
      <c r="E55" s="315"/>
      <c r="F55" s="315"/>
      <c r="G55" s="315"/>
      <c r="H55" s="315"/>
      <c r="I55" s="56">
        <f>ROUNDDOWN(H70,-2)</f>
        <v>8270900</v>
      </c>
      <c r="K55" s="213"/>
    </row>
    <row r="56" spans="3:11" ht="27.6">
      <c r="C56" s="300" t="s">
        <v>1197</v>
      </c>
      <c r="D56" s="300" t="s">
        <v>1198</v>
      </c>
      <c r="E56" s="300" t="s">
        <v>1199</v>
      </c>
      <c r="F56" s="300" t="s">
        <v>1200</v>
      </c>
      <c r="G56" s="300" t="s">
        <v>1201</v>
      </c>
      <c r="H56" s="300" t="s">
        <v>1202</v>
      </c>
      <c r="K56" s="213"/>
    </row>
    <row r="57" spans="3:11">
      <c r="C57" s="302" t="s">
        <v>1203</v>
      </c>
      <c r="D57" s="59" t="s">
        <v>1204</v>
      </c>
      <c r="E57" s="73"/>
      <c r="F57" s="73"/>
      <c r="G57" s="73"/>
      <c r="H57" s="73"/>
      <c r="K57" s="213"/>
    </row>
    <row r="58" spans="3:11">
      <c r="C58" s="358">
        <v>1</v>
      </c>
      <c r="D58" s="59" t="s">
        <v>5</v>
      </c>
      <c r="E58" s="72" t="s">
        <v>6</v>
      </c>
      <c r="F58" s="74">
        <v>0.41699999999999998</v>
      </c>
      <c r="G58" s="64">
        <f>VLOOKUP(D58,upahbahan,3,FALSE)</f>
        <v>100000</v>
      </c>
      <c r="H58" s="64">
        <f t="shared" ref="H58:H61" si="5">F58*G58</f>
        <v>41700</v>
      </c>
      <c r="K58" s="213"/>
    </row>
    <row r="59" spans="3:11">
      <c r="C59" s="358">
        <v>2</v>
      </c>
      <c r="D59" s="59" t="str">
        <f>D42</f>
        <v>Tukang batu</v>
      </c>
      <c r="E59" s="72" t="s">
        <v>6</v>
      </c>
      <c r="F59" s="74">
        <v>0.69599999999999995</v>
      </c>
      <c r="G59" s="64">
        <f>VLOOKUP(D59,upahbahan,3,FALSE)</f>
        <v>145000</v>
      </c>
      <c r="H59" s="64">
        <f t="shared" si="5"/>
        <v>100920</v>
      </c>
      <c r="K59" s="213"/>
    </row>
    <row r="60" spans="3:11">
      <c r="C60" s="358">
        <v>3</v>
      </c>
      <c r="D60" s="59" t="s">
        <v>18</v>
      </c>
      <c r="E60" s="72" t="s">
        <v>6</v>
      </c>
      <c r="F60" s="74">
        <v>7.0000000000000007E-2</v>
      </c>
      <c r="G60" s="64">
        <f>VLOOKUP(D60,upahbahan,3,FALSE)</f>
        <v>175000</v>
      </c>
      <c r="H60" s="64">
        <f t="shared" si="5"/>
        <v>12250.000000000002</v>
      </c>
      <c r="K60" s="213"/>
    </row>
    <row r="61" spans="3:11">
      <c r="C61" s="358">
        <v>4</v>
      </c>
      <c r="D61" s="59" t="s">
        <v>19</v>
      </c>
      <c r="E61" s="72" t="s">
        <v>6</v>
      </c>
      <c r="F61" s="74">
        <v>2.1000000000000001E-2</v>
      </c>
      <c r="G61" s="64">
        <f>VLOOKUP(D61,upahbahan,3,FALSE)</f>
        <v>200000</v>
      </c>
      <c r="H61" s="64">
        <f t="shared" si="5"/>
        <v>4200</v>
      </c>
      <c r="K61" s="213"/>
    </row>
    <row r="62" spans="3:11">
      <c r="C62" s="83" t="s">
        <v>1210</v>
      </c>
      <c r="D62" s="80"/>
      <c r="E62" s="80"/>
      <c r="F62" s="217"/>
      <c r="G62" s="218"/>
      <c r="H62" s="64">
        <f>SUM(H58:H61)</f>
        <v>159070</v>
      </c>
      <c r="I62" s="219"/>
      <c r="K62" s="213"/>
    </row>
    <row r="63" spans="3:11">
      <c r="C63" s="72" t="s">
        <v>1211</v>
      </c>
      <c r="D63" s="59" t="s">
        <v>1212</v>
      </c>
      <c r="E63" s="73"/>
      <c r="F63" s="73"/>
      <c r="G63" s="73"/>
      <c r="H63" s="73"/>
      <c r="K63" s="213"/>
    </row>
    <row r="64" spans="3:11">
      <c r="C64" s="301">
        <v>1</v>
      </c>
      <c r="D64" s="59" t="s">
        <v>716</v>
      </c>
      <c r="E64" s="72" t="s">
        <v>136</v>
      </c>
      <c r="F64" s="74">
        <v>1.1499999999999999</v>
      </c>
      <c r="G64" s="64">
        <f>VLOOKUP(D64,upahbahan,3,FALSE)</f>
        <v>6400000</v>
      </c>
      <c r="H64" s="64">
        <f>F64*G64</f>
        <v>7359999.9999999991</v>
      </c>
      <c r="K64" s="213"/>
    </row>
    <row r="65" spans="3:11">
      <c r="C65" s="83" t="s">
        <v>1216</v>
      </c>
      <c r="D65" s="80"/>
      <c r="E65" s="80"/>
      <c r="F65" s="80"/>
      <c r="G65" s="162"/>
      <c r="H65" s="64">
        <f>SUM(H64:H64)</f>
        <v>7359999.9999999991</v>
      </c>
      <c r="K65" s="213"/>
    </row>
    <row r="66" spans="3:11">
      <c r="C66" s="72" t="s">
        <v>1217</v>
      </c>
      <c r="D66" s="59" t="s">
        <v>1218</v>
      </c>
      <c r="E66" s="73"/>
      <c r="F66" s="73"/>
      <c r="G66" s="73"/>
      <c r="H66" s="73"/>
      <c r="K66" s="213"/>
    </row>
    <row r="67" spans="3:11">
      <c r="C67" s="83" t="s">
        <v>1219</v>
      </c>
      <c r="D67" s="80"/>
      <c r="E67" s="80"/>
      <c r="F67" s="80"/>
      <c r="G67" s="162"/>
      <c r="H67" s="303">
        <v>0</v>
      </c>
      <c r="K67" s="213"/>
    </row>
    <row r="68" spans="3:11">
      <c r="C68" s="58" t="s">
        <v>1220</v>
      </c>
      <c r="D68" s="69" t="s">
        <v>1221</v>
      </c>
      <c r="E68" s="70"/>
      <c r="F68" s="70"/>
      <c r="G68" s="71"/>
      <c r="H68" s="304">
        <f>H67+H65+H62</f>
        <v>7519069.9999999991</v>
      </c>
      <c r="I68" s="319"/>
      <c r="K68" s="213"/>
    </row>
    <row r="69" spans="3:11">
      <c r="C69" s="58" t="s">
        <v>1222</v>
      </c>
      <c r="D69" s="69" t="s">
        <v>1406</v>
      </c>
      <c r="E69" s="70"/>
      <c r="F69" s="71"/>
      <c r="G69" s="61" t="s">
        <v>1407</v>
      </c>
      <c r="H69" s="304">
        <f>H68*10%</f>
        <v>751907</v>
      </c>
      <c r="I69" s="319"/>
      <c r="K69" s="213"/>
    </row>
    <row r="70" spans="3:11">
      <c r="C70" s="58" t="s">
        <v>1223</v>
      </c>
      <c r="D70" s="69" t="s">
        <v>1224</v>
      </c>
      <c r="E70" s="70"/>
      <c r="F70" s="70"/>
      <c r="G70" s="71"/>
      <c r="H70" s="305">
        <f>SUM(H68:H69)</f>
        <v>8270976.9999999991</v>
      </c>
      <c r="I70" s="319"/>
      <c r="K70" s="213"/>
    </row>
    <row r="71" spans="3:11">
      <c r="C71" s="89"/>
      <c r="D71" s="90"/>
      <c r="E71" s="90"/>
      <c r="F71" s="90"/>
      <c r="G71" s="90"/>
      <c r="H71" s="306"/>
      <c r="K71" s="213"/>
    </row>
    <row r="72" spans="3:11">
      <c r="C72" s="62" t="s">
        <v>3791</v>
      </c>
      <c r="D72" s="313" t="s">
        <v>1591</v>
      </c>
      <c r="E72" s="315"/>
      <c r="F72" s="315"/>
      <c r="G72" s="315"/>
      <c r="H72" s="315"/>
      <c r="I72" s="56">
        <f>ROUNDDOWN(H87,-2)</f>
        <v>19245900</v>
      </c>
      <c r="K72" s="213"/>
    </row>
    <row r="73" spans="3:11" ht="27.6">
      <c r="C73" s="300" t="s">
        <v>1197</v>
      </c>
      <c r="D73" s="300" t="s">
        <v>1198</v>
      </c>
      <c r="E73" s="300" t="s">
        <v>1199</v>
      </c>
      <c r="F73" s="300" t="s">
        <v>1200</v>
      </c>
      <c r="G73" s="300" t="s">
        <v>1201</v>
      </c>
      <c r="H73" s="300" t="s">
        <v>1202</v>
      </c>
      <c r="K73" s="213"/>
    </row>
    <row r="74" spans="3:11">
      <c r="C74" s="302" t="s">
        <v>1203</v>
      </c>
      <c r="D74" s="59" t="s">
        <v>1204</v>
      </c>
      <c r="E74" s="73"/>
      <c r="F74" s="73"/>
      <c r="G74" s="73"/>
      <c r="H74" s="73"/>
      <c r="K74" s="213"/>
    </row>
    <row r="75" spans="3:11">
      <c r="C75" s="358">
        <v>1</v>
      </c>
      <c r="D75" s="59" t="s">
        <v>5</v>
      </c>
      <c r="E75" s="72" t="s">
        <v>6</v>
      </c>
      <c r="F75" s="181">
        <v>0.64600000000000002</v>
      </c>
      <c r="G75" s="64">
        <f>VLOOKUP(D75,upahbahan,3,FALSE)</f>
        <v>100000</v>
      </c>
      <c r="H75" s="64">
        <f t="shared" ref="H75:H78" si="6">F75*G75</f>
        <v>64600</v>
      </c>
      <c r="K75" s="213"/>
    </row>
    <row r="76" spans="3:11">
      <c r="C76" s="358">
        <v>2</v>
      </c>
      <c r="D76" s="59" t="str">
        <f>D59</f>
        <v>Tukang batu</v>
      </c>
      <c r="E76" s="72" t="s">
        <v>6</v>
      </c>
      <c r="F76" s="181">
        <v>1.079</v>
      </c>
      <c r="G76" s="64">
        <f>VLOOKUP(D76,upahbahan,3,FALSE)</f>
        <v>145000</v>
      </c>
      <c r="H76" s="64">
        <f t="shared" si="6"/>
        <v>156455</v>
      </c>
      <c r="K76" s="213"/>
    </row>
    <row r="77" spans="3:11">
      <c r="C77" s="358">
        <v>3</v>
      </c>
      <c r="D77" s="59" t="s">
        <v>18</v>
      </c>
      <c r="E77" s="72" t="s">
        <v>6</v>
      </c>
      <c r="F77" s="181">
        <v>0.108</v>
      </c>
      <c r="G77" s="64">
        <f>VLOOKUP(D77,upahbahan,3,FALSE)</f>
        <v>175000</v>
      </c>
      <c r="H77" s="64">
        <f t="shared" si="6"/>
        <v>18900</v>
      </c>
      <c r="K77" s="213"/>
    </row>
    <row r="78" spans="3:11">
      <c r="C78" s="358">
        <v>4</v>
      </c>
      <c r="D78" s="59" t="s">
        <v>19</v>
      </c>
      <c r="E78" s="72" t="s">
        <v>6</v>
      </c>
      <c r="F78" s="181">
        <v>3.2000000000000001E-2</v>
      </c>
      <c r="G78" s="64">
        <f>VLOOKUP(D78,upahbahan,3,FALSE)</f>
        <v>200000</v>
      </c>
      <c r="H78" s="64">
        <f t="shared" si="6"/>
        <v>6400</v>
      </c>
      <c r="K78" s="213"/>
    </row>
    <row r="79" spans="3:11">
      <c r="C79" s="83" t="s">
        <v>1210</v>
      </c>
      <c r="D79" s="80"/>
      <c r="E79" s="80"/>
      <c r="F79" s="217"/>
      <c r="G79" s="218"/>
      <c r="H79" s="64">
        <f>SUM(H75:H78)</f>
        <v>246355</v>
      </c>
      <c r="I79" s="219"/>
      <c r="K79" s="213"/>
    </row>
    <row r="80" spans="3:11">
      <c r="C80" s="72" t="s">
        <v>1211</v>
      </c>
      <c r="D80" s="59" t="s">
        <v>1212</v>
      </c>
      <c r="E80" s="73"/>
      <c r="F80" s="73"/>
      <c r="G80" s="73"/>
      <c r="H80" s="73"/>
      <c r="K80" s="213"/>
    </row>
    <row r="81" spans="3:11">
      <c r="C81" s="301">
        <v>1</v>
      </c>
      <c r="D81" s="59" t="s">
        <v>717</v>
      </c>
      <c r="E81" s="72" t="s">
        <v>136</v>
      </c>
      <c r="F81" s="74">
        <f>F64</f>
        <v>1.1499999999999999</v>
      </c>
      <c r="G81" s="64">
        <f>VLOOKUP(D81,upahbahan,3,FALSE)</f>
        <v>15000000</v>
      </c>
      <c r="H81" s="64">
        <f t="shared" ref="H81" si="7">F81*G81</f>
        <v>17250000</v>
      </c>
      <c r="K81" s="213"/>
    </row>
    <row r="82" spans="3:11">
      <c r="C82" s="83" t="s">
        <v>1216</v>
      </c>
      <c r="D82" s="80"/>
      <c r="E82" s="80"/>
      <c r="F82" s="80"/>
      <c r="G82" s="162"/>
      <c r="H82" s="64">
        <f>SUM(H81:H81)</f>
        <v>17250000</v>
      </c>
      <c r="K82" s="213"/>
    </row>
    <row r="83" spans="3:11">
      <c r="C83" s="72" t="s">
        <v>1217</v>
      </c>
      <c r="D83" s="59" t="s">
        <v>1218</v>
      </c>
      <c r="E83" s="73"/>
      <c r="F83" s="73"/>
      <c r="G83" s="73"/>
      <c r="H83" s="73"/>
      <c r="K83" s="213"/>
    </row>
    <row r="84" spans="3:11">
      <c r="C84" s="83" t="s">
        <v>1219</v>
      </c>
      <c r="D84" s="80"/>
      <c r="E84" s="80"/>
      <c r="F84" s="80"/>
      <c r="G84" s="162"/>
      <c r="H84" s="303">
        <v>0</v>
      </c>
      <c r="K84" s="213"/>
    </row>
    <row r="85" spans="3:11">
      <c r="C85" s="58" t="s">
        <v>1220</v>
      </c>
      <c r="D85" s="69" t="s">
        <v>1221</v>
      </c>
      <c r="E85" s="70"/>
      <c r="F85" s="70"/>
      <c r="G85" s="71"/>
      <c r="H85" s="304">
        <f>H84+H82+H79</f>
        <v>17496355</v>
      </c>
      <c r="I85" s="319"/>
      <c r="K85" s="213"/>
    </row>
    <row r="86" spans="3:11">
      <c r="C86" s="58" t="s">
        <v>1222</v>
      </c>
      <c r="D86" s="69" t="s">
        <v>1406</v>
      </c>
      <c r="E86" s="70"/>
      <c r="F86" s="71"/>
      <c r="G86" s="61" t="s">
        <v>1407</v>
      </c>
      <c r="H86" s="304">
        <f>H85*10%</f>
        <v>1749635.5</v>
      </c>
      <c r="I86" s="319"/>
      <c r="K86" s="213"/>
    </row>
    <row r="87" spans="3:11">
      <c r="C87" s="58" t="s">
        <v>1223</v>
      </c>
      <c r="D87" s="69" t="s">
        <v>1224</v>
      </c>
      <c r="E87" s="70"/>
      <c r="F87" s="70"/>
      <c r="G87" s="71"/>
      <c r="H87" s="305">
        <f>SUM(H85:H86)</f>
        <v>19245990.5</v>
      </c>
      <c r="I87" s="319"/>
      <c r="K87" s="213"/>
    </row>
    <row r="88" spans="3:11">
      <c r="C88" s="57"/>
      <c r="D88" s="81"/>
      <c r="E88" s="81"/>
      <c r="F88" s="81"/>
      <c r="G88" s="81"/>
      <c r="H88" s="82"/>
      <c r="K88" s="213"/>
    </row>
    <row r="89" spans="3:11">
      <c r="C89" s="62" t="s">
        <v>3792</v>
      </c>
      <c r="D89" s="313" t="s">
        <v>1592</v>
      </c>
      <c r="E89" s="315"/>
      <c r="F89" s="315"/>
      <c r="G89" s="315"/>
      <c r="H89" s="315"/>
      <c r="I89" s="56">
        <f>ROUNDDOWN(H104,-2)</f>
        <v>61043600</v>
      </c>
      <c r="K89" s="213"/>
    </row>
    <row r="90" spans="3:11" ht="27.6">
      <c r="C90" s="300" t="s">
        <v>1197</v>
      </c>
      <c r="D90" s="300" t="s">
        <v>1198</v>
      </c>
      <c r="E90" s="300" t="s">
        <v>1199</v>
      </c>
      <c r="F90" s="300" t="s">
        <v>1200</v>
      </c>
      <c r="G90" s="300" t="s">
        <v>1201</v>
      </c>
      <c r="H90" s="300" t="s">
        <v>1202</v>
      </c>
      <c r="K90" s="213"/>
    </row>
    <row r="91" spans="3:11">
      <c r="C91" s="302" t="s">
        <v>1203</v>
      </c>
      <c r="D91" s="59" t="s">
        <v>1204</v>
      </c>
      <c r="E91" s="170"/>
      <c r="F91" s="73"/>
      <c r="G91" s="73"/>
      <c r="H91" s="73"/>
      <c r="K91" s="213"/>
    </row>
    <row r="92" spans="3:11">
      <c r="C92" s="358">
        <v>1</v>
      </c>
      <c r="D92" s="59" t="s">
        <v>5</v>
      </c>
      <c r="E92" s="72" t="s">
        <v>6</v>
      </c>
      <c r="F92" s="181">
        <v>0.77100000000000002</v>
      </c>
      <c r="G92" s="64">
        <f>VLOOKUP(D92,upahbahan,3,FALSE)</f>
        <v>100000</v>
      </c>
      <c r="H92" s="64">
        <f t="shared" ref="H92:H95" si="8">F92*G92</f>
        <v>77100</v>
      </c>
      <c r="K92" s="213"/>
    </row>
    <row r="93" spans="3:11">
      <c r="C93" s="358">
        <v>2</v>
      </c>
      <c r="D93" s="59" t="str">
        <f>D76</f>
        <v>Tukang batu</v>
      </c>
      <c r="E93" s="72" t="s">
        <v>6</v>
      </c>
      <c r="F93" s="181">
        <v>1.288</v>
      </c>
      <c r="G93" s="64">
        <f>VLOOKUP(D93,upahbahan,3,FALSE)</f>
        <v>145000</v>
      </c>
      <c r="H93" s="64">
        <f t="shared" si="8"/>
        <v>186760</v>
      </c>
      <c r="K93" s="213"/>
    </row>
    <row r="94" spans="3:11">
      <c r="C94" s="358">
        <v>3</v>
      </c>
      <c r="D94" s="59" t="s">
        <v>18</v>
      </c>
      <c r="E94" s="72" t="s">
        <v>6</v>
      </c>
      <c r="F94" s="181">
        <v>0.129</v>
      </c>
      <c r="G94" s="64">
        <f>VLOOKUP(D94,upahbahan,3,FALSE)</f>
        <v>175000</v>
      </c>
      <c r="H94" s="64">
        <f t="shared" si="8"/>
        <v>22575</v>
      </c>
      <c r="K94" s="213"/>
    </row>
    <row r="95" spans="3:11">
      <c r="C95" s="358">
        <v>4</v>
      </c>
      <c r="D95" s="59" t="s">
        <v>19</v>
      </c>
      <c r="E95" s="72" t="s">
        <v>6</v>
      </c>
      <c r="F95" s="181">
        <v>3.9E-2</v>
      </c>
      <c r="G95" s="64">
        <f>VLOOKUP(D95,upahbahan,3,FALSE)</f>
        <v>200000</v>
      </c>
      <c r="H95" s="64">
        <f t="shared" si="8"/>
        <v>7800</v>
      </c>
      <c r="K95" s="213"/>
    </row>
    <row r="96" spans="3:11">
      <c r="C96" s="83" t="s">
        <v>1210</v>
      </c>
      <c r="D96" s="80"/>
      <c r="E96" s="80"/>
      <c r="F96" s="217"/>
      <c r="G96" s="218"/>
      <c r="H96" s="64">
        <f>SUM(H92:H95)</f>
        <v>294235</v>
      </c>
      <c r="I96" s="219"/>
      <c r="K96" s="213"/>
    </row>
    <row r="97" spans="3:11">
      <c r="C97" s="72" t="s">
        <v>1211</v>
      </c>
      <c r="D97" s="59" t="s">
        <v>1212</v>
      </c>
      <c r="E97" s="73"/>
      <c r="F97" s="73"/>
      <c r="G97" s="73"/>
      <c r="H97" s="73"/>
      <c r="K97" s="213"/>
    </row>
    <row r="98" spans="3:11">
      <c r="C98" s="301">
        <v>1</v>
      </c>
      <c r="D98" s="59" t="s">
        <v>715</v>
      </c>
      <c r="E98" s="72" t="s">
        <v>136</v>
      </c>
      <c r="F98" s="74">
        <f>F81</f>
        <v>1.1499999999999999</v>
      </c>
      <c r="G98" s="64">
        <f>VLOOKUP(D98,upahbahan,3,FALSE)</f>
        <v>48000000</v>
      </c>
      <c r="H98" s="64">
        <f t="shared" ref="H98" si="9">F98*G98</f>
        <v>55199999.999999993</v>
      </c>
      <c r="K98" s="213"/>
    </row>
    <row r="99" spans="3:11">
      <c r="C99" s="83" t="s">
        <v>1216</v>
      </c>
      <c r="D99" s="80"/>
      <c r="E99" s="80"/>
      <c r="F99" s="80"/>
      <c r="G99" s="162"/>
      <c r="H99" s="64">
        <f>SUM(H98:H98)</f>
        <v>55199999.999999993</v>
      </c>
      <c r="K99" s="213"/>
    </row>
    <row r="100" spans="3:11">
      <c r="C100" s="72" t="s">
        <v>1217</v>
      </c>
      <c r="D100" s="59" t="s">
        <v>1218</v>
      </c>
      <c r="E100" s="73"/>
      <c r="F100" s="73"/>
      <c r="G100" s="73"/>
      <c r="H100" s="73"/>
      <c r="K100" s="213"/>
    </row>
    <row r="101" spans="3:11">
      <c r="C101" s="83" t="s">
        <v>1219</v>
      </c>
      <c r="D101" s="80"/>
      <c r="E101" s="80"/>
      <c r="F101" s="80"/>
      <c r="G101" s="162"/>
      <c r="H101" s="303">
        <v>0</v>
      </c>
      <c r="K101" s="213"/>
    </row>
    <row r="102" spans="3:11">
      <c r="C102" s="58" t="s">
        <v>1220</v>
      </c>
      <c r="D102" s="69" t="s">
        <v>1221</v>
      </c>
      <c r="E102" s="70"/>
      <c r="F102" s="70"/>
      <c r="G102" s="71"/>
      <c r="H102" s="304">
        <f>H101+H99+H96</f>
        <v>55494234.999999993</v>
      </c>
      <c r="I102" s="319"/>
      <c r="K102" s="213"/>
    </row>
    <row r="103" spans="3:11">
      <c r="C103" s="58" t="s">
        <v>1222</v>
      </c>
      <c r="D103" s="69" t="s">
        <v>1406</v>
      </c>
      <c r="E103" s="70"/>
      <c r="F103" s="71"/>
      <c r="G103" s="61" t="s">
        <v>1407</v>
      </c>
      <c r="H103" s="304">
        <f>H102*10%</f>
        <v>5549423.5</v>
      </c>
      <c r="I103" s="319"/>
      <c r="K103" s="213"/>
    </row>
    <row r="104" spans="3:11">
      <c r="C104" s="58" t="s">
        <v>1223</v>
      </c>
      <c r="D104" s="69" t="s">
        <v>1224</v>
      </c>
      <c r="E104" s="70"/>
      <c r="F104" s="70"/>
      <c r="G104" s="71"/>
      <c r="H104" s="305">
        <f>SUM(H102:H103)</f>
        <v>61043658.499999993</v>
      </c>
      <c r="I104" s="319"/>
      <c r="K104" s="213"/>
    </row>
    <row r="105" spans="3:11">
      <c r="C105" s="57"/>
      <c r="D105" s="81"/>
      <c r="E105" s="81"/>
      <c r="F105" s="81"/>
      <c r="G105" s="81"/>
      <c r="H105" s="82"/>
      <c r="K105" s="213"/>
    </row>
    <row r="106" spans="3:11">
      <c r="C106" s="62" t="s">
        <v>3793</v>
      </c>
      <c r="D106" s="313" t="s">
        <v>1593</v>
      </c>
      <c r="E106" s="315"/>
      <c r="F106" s="315"/>
      <c r="G106" s="315"/>
      <c r="H106" s="315"/>
      <c r="I106" s="56">
        <f>ROUNDDOWN(H121,-2)</f>
        <v>1288000</v>
      </c>
      <c r="K106" s="213"/>
    </row>
    <row r="107" spans="3:11" ht="27.6">
      <c r="C107" s="300" t="s">
        <v>1197</v>
      </c>
      <c r="D107" s="300" t="s">
        <v>1198</v>
      </c>
      <c r="E107" s="300" t="s">
        <v>1199</v>
      </c>
      <c r="F107" s="300" t="s">
        <v>1200</v>
      </c>
      <c r="G107" s="300" t="s">
        <v>1201</v>
      </c>
      <c r="H107" s="300" t="s">
        <v>1202</v>
      </c>
      <c r="K107" s="213"/>
    </row>
    <row r="108" spans="3:11">
      <c r="C108" s="302" t="s">
        <v>1203</v>
      </c>
      <c r="D108" s="59" t="s">
        <v>1204</v>
      </c>
      <c r="E108" s="170"/>
      <c r="F108" s="73"/>
      <c r="G108" s="73"/>
      <c r="H108" s="73"/>
      <c r="K108" s="213"/>
    </row>
    <row r="109" spans="3:11">
      <c r="C109" s="358">
        <v>1</v>
      </c>
      <c r="D109" s="59" t="s">
        <v>5</v>
      </c>
      <c r="E109" s="72" t="s">
        <v>6</v>
      </c>
      <c r="F109" s="181">
        <v>0.129</v>
      </c>
      <c r="G109" s="64">
        <f>VLOOKUP(D109,upahbahan,3,FALSE)</f>
        <v>100000</v>
      </c>
      <c r="H109" s="64">
        <f t="shared" ref="H109:H112" si="10">F109*G109</f>
        <v>12900</v>
      </c>
      <c r="K109" s="213"/>
    </row>
    <row r="110" spans="3:11">
      <c r="C110" s="358">
        <v>2</v>
      </c>
      <c r="D110" s="59" t="str">
        <f>D93</f>
        <v>Tukang batu</v>
      </c>
      <c r="E110" s="72" t="s">
        <v>6</v>
      </c>
      <c r="F110" s="181">
        <v>0.215</v>
      </c>
      <c r="G110" s="64">
        <f>VLOOKUP(D110,upahbahan,3,FALSE)</f>
        <v>145000</v>
      </c>
      <c r="H110" s="64">
        <f t="shared" si="10"/>
        <v>31175</v>
      </c>
      <c r="K110" s="213"/>
    </row>
    <row r="111" spans="3:11">
      <c r="C111" s="358">
        <v>3</v>
      </c>
      <c r="D111" s="59" t="s">
        <v>18</v>
      </c>
      <c r="E111" s="72" t="s">
        <v>6</v>
      </c>
      <c r="F111" s="181">
        <v>2.1000000000000001E-2</v>
      </c>
      <c r="G111" s="64">
        <f>VLOOKUP(D111,upahbahan,3,FALSE)</f>
        <v>175000</v>
      </c>
      <c r="H111" s="64">
        <f t="shared" si="10"/>
        <v>3675.0000000000005</v>
      </c>
      <c r="K111" s="213"/>
    </row>
    <row r="112" spans="3:11">
      <c r="C112" s="358">
        <v>4</v>
      </c>
      <c r="D112" s="59" t="s">
        <v>19</v>
      </c>
      <c r="E112" s="72" t="s">
        <v>6</v>
      </c>
      <c r="F112" s="181">
        <v>6.0000000000000001E-3</v>
      </c>
      <c r="G112" s="64">
        <f>VLOOKUP(D112,upahbahan,3,FALSE)</f>
        <v>200000</v>
      </c>
      <c r="H112" s="64">
        <f t="shared" si="10"/>
        <v>1200</v>
      </c>
      <c r="K112" s="213"/>
    </row>
    <row r="113" spans="3:11">
      <c r="C113" s="83" t="s">
        <v>1210</v>
      </c>
      <c r="D113" s="80"/>
      <c r="E113" s="80"/>
      <c r="F113" s="217"/>
      <c r="G113" s="218"/>
      <c r="H113" s="64">
        <f>SUM(H109:H112)</f>
        <v>48950</v>
      </c>
      <c r="I113" s="219"/>
      <c r="K113" s="213"/>
    </row>
    <row r="114" spans="3:11">
      <c r="C114" s="72" t="s">
        <v>1211</v>
      </c>
      <c r="D114" s="59" t="s">
        <v>1212</v>
      </c>
      <c r="E114" s="73"/>
      <c r="F114" s="73"/>
      <c r="G114" s="73"/>
      <c r="H114" s="73"/>
      <c r="K114" s="213"/>
    </row>
    <row r="115" spans="3:11">
      <c r="C115" s="301">
        <v>1</v>
      </c>
      <c r="D115" s="59" t="s">
        <v>736</v>
      </c>
      <c r="E115" s="72" t="s">
        <v>136</v>
      </c>
      <c r="F115" s="74">
        <v>1.02</v>
      </c>
      <c r="G115" s="64">
        <f>VLOOKUP(D115,upahbahan,3,FALSE)</f>
        <v>1100000</v>
      </c>
      <c r="H115" s="64">
        <f t="shared" ref="H115" si="11">F115*G115</f>
        <v>1122000</v>
      </c>
      <c r="K115" s="213"/>
    </row>
    <row r="116" spans="3:11">
      <c r="C116" s="83" t="s">
        <v>1216</v>
      </c>
      <c r="D116" s="80"/>
      <c r="E116" s="80"/>
      <c r="F116" s="80"/>
      <c r="G116" s="162"/>
      <c r="H116" s="64">
        <f>SUM(H115:H115)</f>
        <v>1122000</v>
      </c>
      <c r="K116" s="213"/>
    </row>
    <row r="117" spans="3:11">
      <c r="C117" s="72" t="s">
        <v>1217</v>
      </c>
      <c r="D117" s="59" t="s">
        <v>1218</v>
      </c>
      <c r="E117" s="73"/>
      <c r="F117" s="73"/>
      <c r="G117" s="73"/>
      <c r="H117" s="73"/>
      <c r="K117" s="213"/>
    </row>
    <row r="118" spans="3:11">
      <c r="C118" s="83" t="s">
        <v>1219</v>
      </c>
      <c r="D118" s="80"/>
      <c r="E118" s="80"/>
      <c r="F118" s="80"/>
      <c r="G118" s="162"/>
      <c r="H118" s="303">
        <v>0</v>
      </c>
      <c r="K118" s="213"/>
    </row>
    <row r="119" spans="3:11">
      <c r="C119" s="58" t="s">
        <v>1220</v>
      </c>
      <c r="D119" s="69" t="s">
        <v>1221</v>
      </c>
      <c r="E119" s="70"/>
      <c r="F119" s="70"/>
      <c r="G119" s="71"/>
      <c r="H119" s="304">
        <f>H118+H116+H113</f>
        <v>1170950</v>
      </c>
      <c r="I119" s="319"/>
      <c r="K119" s="213"/>
    </row>
    <row r="120" spans="3:11">
      <c r="C120" s="58" t="s">
        <v>1222</v>
      </c>
      <c r="D120" s="69" t="s">
        <v>1406</v>
      </c>
      <c r="E120" s="70"/>
      <c r="F120" s="71"/>
      <c r="G120" s="61" t="s">
        <v>1407</v>
      </c>
      <c r="H120" s="304">
        <f>H119*10%</f>
        <v>117095</v>
      </c>
      <c r="I120" s="319"/>
      <c r="K120" s="213"/>
    </row>
    <row r="121" spans="3:11">
      <c r="C121" s="58" t="s">
        <v>1223</v>
      </c>
      <c r="D121" s="69" t="s">
        <v>1224</v>
      </c>
      <c r="E121" s="70"/>
      <c r="F121" s="70"/>
      <c r="G121" s="71"/>
      <c r="H121" s="305">
        <f>SUM(H119:H120)</f>
        <v>1288045</v>
      </c>
      <c r="I121" s="319"/>
      <c r="K121" s="213"/>
    </row>
    <row r="122" spans="3:11">
      <c r="C122" s="57"/>
      <c r="D122" s="81"/>
      <c r="E122" s="81"/>
      <c r="F122" s="81"/>
      <c r="G122" s="81"/>
      <c r="H122" s="82"/>
      <c r="K122" s="213"/>
    </row>
    <row r="123" spans="3:11">
      <c r="C123" s="62" t="s">
        <v>3794</v>
      </c>
      <c r="D123" s="313" t="s">
        <v>1594</v>
      </c>
      <c r="E123" s="315"/>
      <c r="F123" s="315"/>
      <c r="G123" s="315"/>
      <c r="H123" s="315"/>
      <c r="I123" s="56">
        <f>ROUNDDOWN(H138,-2)</f>
        <v>2138400</v>
      </c>
      <c r="K123" s="213"/>
    </row>
    <row r="124" spans="3:11" ht="27.6">
      <c r="C124" s="300" t="s">
        <v>1197</v>
      </c>
      <c r="D124" s="300" t="s">
        <v>1198</v>
      </c>
      <c r="E124" s="300" t="s">
        <v>1199</v>
      </c>
      <c r="F124" s="300" t="s">
        <v>1200</v>
      </c>
      <c r="G124" s="300" t="s">
        <v>1201</v>
      </c>
      <c r="H124" s="300" t="s">
        <v>1202</v>
      </c>
      <c r="K124" s="213"/>
    </row>
    <row r="125" spans="3:11">
      <c r="C125" s="302" t="s">
        <v>1203</v>
      </c>
      <c r="D125" s="59" t="s">
        <v>1204</v>
      </c>
      <c r="E125" s="170"/>
      <c r="F125" s="73"/>
      <c r="G125" s="73"/>
      <c r="H125" s="73"/>
      <c r="K125" s="213"/>
    </row>
    <row r="126" spans="3:11">
      <c r="C126" s="358">
        <v>1</v>
      </c>
      <c r="D126" s="59" t="s">
        <v>5</v>
      </c>
      <c r="E126" s="72" t="s">
        <v>6</v>
      </c>
      <c r="F126" s="74">
        <v>0.41699999999999998</v>
      </c>
      <c r="G126" s="64">
        <f>VLOOKUP(D126,upahbahan,3,FALSE)</f>
        <v>100000</v>
      </c>
      <c r="H126" s="64">
        <f t="shared" ref="H126:H129" si="12">F126*G126</f>
        <v>41700</v>
      </c>
      <c r="K126" s="213"/>
    </row>
    <row r="127" spans="3:11">
      <c r="C127" s="358">
        <v>2</v>
      </c>
      <c r="D127" s="59" t="str">
        <f>D110</f>
        <v>Tukang batu</v>
      </c>
      <c r="E127" s="72" t="s">
        <v>6</v>
      </c>
      <c r="F127" s="74">
        <v>0.69599999999999995</v>
      </c>
      <c r="G127" s="64">
        <f>VLOOKUP(D127,upahbahan,3,FALSE)</f>
        <v>145000</v>
      </c>
      <c r="H127" s="64">
        <f t="shared" si="12"/>
        <v>100920</v>
      </c>
      <c r="K127" s="213"/>
    </row>
    <row r="128" spans="3:11">
      <c r="C128" s="358">
        <v>3</v>
      </c>
      <c r="D128" s="59" t="s">
        <v>18</v>
      </c>
      <c r="E128" s="72" t="s">
        <v>6</v>
      </c>
      <c r="F128" s="74">
        <v>7.0000000000000007E-2</v>
      </c>
      <c r="G128" s="64">
        <f>VLOOKUP(D128,upahbahan,3,FALSE)</f>
        <v>175000</v>
      </c>
      <c r="H128" s="64">
        <f t="shared" si="12"/>
        <v>12250.000000000002</v>
      </c>
      <c r="K128" s="213"/>
    </row>
    <row r="129" spans="3:11">
      <c r="C129" s="358">
        <v>4</v>
      </c>
      <c r="D129" s="59" t="s">
        <v>19</v>
      </c>
      <c r="E129" s="72" t="s">
        <v>6</v>
      </c>
      <c r="F129" s="74">
        <v>2.1000000000000001E-2</v>
      </c>
      <c r="G129" s="64">
        <f>VLOOKUP(D129,upahbahan,3,FALSE)</f>
        <v>200000</v>
      </c>
      <c r="H129" s="64">
        <f t="shared" si="12"/>
        <v>4200</v>
      </c>
      <c r="K129" s="213"/>
    </row>
    <row r="130" spans="3:11">
      <c r="C130" s="83" t="s">
        <v>1210</v>
      </c>
      <c r="D130" s="80"/>
      <c r="E130" s="80"/>
      <c r="F130" s="217"/>
      <c r="G130" s="218"/>
      <c r="H130" s="64">
        <f>SUM(H126:H129)</f>
        <v>159070</v>
      </c>
      <c r="I130" s="219"/>
      <c r="K130" s="213"/>
    </row>
    <row r="131" spans="3:11">
      <c r="C131" s="72" t="s">
        <v>1211</v>
      </c>
      <c r="D131" s="59" t="s">
        <v>1212</v>
      </c>
      <c r="E131" s="73"/>
      <c r="F131" s="73"/>
      <c r="G131" s="73"/>
      <c r="H131" s="73"/>
      <c r="K131" s="213"/>
    </row>
    <row r="132" spans="3:11">
      <c r="C132" s="301">
        <v>1</v>
      </c>
      <c r="D132" s="59" t="s">
        <v>737</v>
      </c>
      <c r="E132" s="72" t="s">
        <v>136</v>
      </c>
      <c r="F132" s="74">
        <v>1.05</v>
      </c>
      <c r="G132" s="64">
        <f>VLOOKUP(D132,upahbahan,3,FALSE)</f>
        <v>1700000</v>
      </c>
      <c r="H132" s="64">
        <f t="shared" ref="H132" si="13">F132*G132</f>
        <v>1785000</v>
      </c>
      <c r="K132" s="213"/>
    </row>
    <row r="133" spans="3:11">
      <c r="C133" s="83" t="s">
        <v>1216</v>
      </c>
      <c r="D133" s="80"/>
      <c r="E133" s="80"/>
      <c r="F133" s="80"/>
      <c r="G133" s="162"/>
      <c r="H133" s="64">
        <f>SUM(H132:H132)</f>
        <v>1785000</v>
      </c>
      <c r="K133" s="213"/>
    </row>
    <row r="134" spans="3:11">
      <c r="C134" s="72" t="s">
        <v>1217</v>
      </c>
      <c r="D134" s="59" t="s">
        <v>1218</v>
      </c>
      <c r="E134" s="73"/>
      <c r="F134" s="73"/>
      <c r="G134" s="73"/>
      <c r="H134" s="73"/>
      <c r="K134" s="213"/>
    </row>
    <row r="135" spans="3:11">
      <c r="C135" s="83" t="s">
        <v>1219</v>
      </c>
      <c r="D135" s="80"/>
      <c r="E135" s="80"/>
      <c r="F135" s="80"/>
      <c r="G135" s="162"/>
      <c r="H135" s="303">
        <v>0</v>
      </c>
      <c r="K135" s="213"/>
    </row>
    <row r="136" spans="3:11">
      <c r="C136" s="58" t="s">
        <v>1220</v>
      </c>
      <c r="D136" s="69" t="s">
        <v>1221</v>
      </c>
      <c r="E136" s="70"/>
      <c r="F136" s="70"/>
      <c r="G136" s="71"/>
      <c r="H136" s="304">
        <f>H135+H133+H130</f>
        <v>1944070</v>
      </c>
      <c r="I136" s="319"/>
      <c r="K136" s="213"/>
    </row>
    <row r="137" spans="3:11">
      <c r="C137" s="58" t="s">
        <v>1222</v>
      </c>
      <c r="D137" s="69" t="s">
        <v>1406</v>
      </c>
      <c r="E137" s="70"/>
      <c r="F137" s="71"/>
      <c r="G137" s="61" t="s">
        <v>1407</v>
      </c>
      <c r="H137" s="304">
        <f>H136*10%</f>
        <v>194407</v>
      </c>
      <c r="I137" s="319"/>
      <c r="K137" s="213"/>
    </row>
    <row r="138" spans="3:11">
      <c r="C138" s="58" t="s">
        <v>1223</v>
      </c>
      <c r="D138" s="69" t="s">
        <v>1224</v>
      </c>
      <c r="E138" s="70"/>
      <c r="F138" s="70"/>
      <c r="G138" s="71"/>
      <c r="H138" s="305">
        <f>SUM(H136:H137)</f>
        <v>2138477</v>
      </c>
      <c r="I138" s="319"/>
      <c r="K138" s="213"/>
    </row>
    <row r="139" spans="3:11">
      <c r="C139" s="57"/>
      <c r="D139" s="81"/>
      <c r="E139" s="81"/>
      <c r="F139" s="81"/>
      <c r="G139" s="81"/>
      <c r="H139" s="82"/>
      <c r="K139" s="213"/>
    </row>
    <row r="140" spans="3:11">
      <c r="C140" s="62" t="s">
        <v>3795</v>
      </c>
      <c r="D140" s="313" t="s">
        <v>1595</v>
      </c>
      <c r="E140" s="315"/>
      <c r="F140" s="315"/>
      <c r="G140" s="315"/>
      <c r="H140" s="315"/>
      <c r="I140" s="56">
        <f>ROUNDDOWN(H155,-2)</f>
        <v>4101900</v>
      </c>
      <c r="K140" s="213"/>
    </row>
    <row r="141" spans="3:11" ht="27.6">
      <c r="C141" s="300" t="s">
        <v>1197</v>
      </c>
      <c r="D141" s="300" t="s">
        <v>1198</v>
      </c>
      <c r="E141" s="300" t="s">
        <v>1199</v>
      </c>
      <c r="F141" s="300" t="s">
        <v>1200</v>
      </c>
      <c r="G141" s="300" t="s">
        <v>1201</v>
      </c>
      <c r="H141" s="300" t="s">
        <v>1202</v>
      </c>
      <c r="K141" s="213"/>
    </row>
    <row r="142" spans="3:11">
      <c r="C142" s="302" t="s">
        <v>1203</v>
      </c>
      <c r="D142" s="59" t="s">
        <v>1204</v>
      </c>
      <c r="E142" s="170"/>
      <c r="F142" s="73"/>
      <c r="G142" s="73"/>
      <c r="H142" s="73"/>
      <c r="K142" s="213"/>
    </row>
    <row r="143" spans="3:11">
      <c r="C143" s="358">
        <v>1</v>
      </c>
      <c r="D143" s="59" t="s">
        <v>5</v>
      </c>
      <c r="E143" s="72" t="s">
        <v>6</v>
      </c>
      <c r="F143" s="74">
        <v>0.41699999999999998</v>
      </c>
      <c r="G143" s="64">
        <f>VLOOKUP(D143,upahbahan,3,FALSE)</f>
        <v>100000</v>
      </c>
      <c r="H143" s="64">
        <f t="shared" ref="H143:H146" si="14">F143*G143</f>
        <v>41700</v>
      </c>
      <c r="K143" s="213"/>
    </row>
    <row r="144" spans="3:11">
      <c r="C144" s="358">
        <v>2</v>
      </c>
      <c r="D144" s="59" t="str">
        <f>D127</f>
        <v>Tukang batu</v>
      </c>
      <c r="E144" s="72" t="s">
        <v>6</v>
      </c>
      <c r="F144" s="74">
        <v>0.69599999999999995</v>
      </c>
      <c r="G144" s="64">
        <f>VLOOKUP(D144,upahbahan,3,FALSE)</f>
        <v>145000</v>
      </c>
      <c r="H144" s="64">
        <f t="shared" si="14"/>
        <v>100920</v>
      </c>
      <c r="K144" s="213"/>
    </row>
    <row r="145" spans="3:11">
      <c r="C145" s="358">
        <v>3</v>
      </c>
      <c r="D145" s="59" t="s">
        <v>18</v>
      </c>
      <c r="E145" s="72" t="s">
        <v>6</v>
      </c>
      <c r="F145" s="74">
        <v>7.0000000000000007E-2</v>
      </c>
      <c r="G145" s="64">
        <f>VLOOKUP(D145,upahbahan,3,FALSE)</f>
        <v>175000</v>
      </c>
      <c r="H145" s="64">
        <f t="shared" si="14"/>
        <v>12250.000000000002</v>
      </c>
      <c r="K145" s="213"/>
    </row>
    <row r="146" spans="3:11">
      <c r="C146" s="358">
        <v>4</v>
      </c>
      <c r="D146" s="59" t="s">
        <v>19</v>
      </c>
      <c r="E146" s="72" t="s">
        <v>6</v>
      </c>
      <c r="F146" s="74">
        <v>2.1000000000000001E-2</v>
      </c>
      <c r="G146" s="64">
        <f>VLOOKUP(D146,upahbahan,3,FALSE)</f>
        <v>200000</v>
      </c>
      <c r="H146" s="64">
        <f t="shared" si="14"/>
        <v>4200</v>
      </c>
      <c r="K146" s="213"/>
    </row>
    <row r="147" spans="3:11">
      <c r="C147" s="83" t="s">
        <v>1210</v>
      </c>
      <c r="D147" s="80"/>
      <c r="E147" s="80"/>
      <c r="F147" s="217"/>
      <c r="G147" s="218"/>
      <c r="H147" s="64">
        <f>SUM(H143:H146)</f>
        <v>159070</v>
      </c>
      <c r="I147" s="219"/>
      <c r="K147" s="213"/>
    </row>
    <row r="148" spans="3:11">
      <c r="C148" s="72" t="s">
        <v>1211</v>
      </c>
      <c r="D148" s="59" t="s">
        <v>1212</v>
      </c>
      <c r="E148" s="73"/>
      <c r="F148" s="73"/>
      <c r="G148" s="73"/>
      <c r="H148" s="73"/>
      <c r="K148" s="213"/>
    </row>
    <row r="149" spans="3:11">
      <c r="C149" s="301">
        <v>1</v>
      </c>
      <c r="D149" s="59" t="s">
        <v>738</v>
      </c>
      <c r="E149" s="72" t="s">
        <v>136</v>
      </c>
      <c r="F149" s="74">
        <f>F132</f>
        <v>1.05</v>
      </c>
      <c r="G149" s="64">
        <f>VLOOKUP(D149,upahbahan,3,FALSE)</f>
        <v>3400000</v>
      </c>
      <c r="H149" s="64">
        <f t="shared" ref="H149" si="15">F149*G149</f>
        <v>3570000</v>
      </c>
      <c r="K149" s="213"/>
    </row>
    <row r="150" spans="3:11">
      <c r="C150" s="83" t="s">
        <v>1216</v>
      </c>
      <c r="D150" s="80"/>
      <c r="E150" s="80"/>
      <c r="F150" s="80"/>
      <c r="G150" s="162"/>
      <c r="H150" s="64">
        <f>SUM(H149:H149)</f>
        <v>3570000</v>
      </c>
      <c r="K150" s="213"/>
    </row>
    <row r="151" spans="3:11">
      <c r="C151" s="72" t="s">
        <v>1217</v>
      </c>
      <c r="D151" s="59" t="s">
        <v>1218</v>
      </c>
      <c r="E151" s="73"/>
      <c r="F151" s="73"/>
      <c r="G151" s="73"/>
      <c r="H151" s="73"/>
      <c r="K151" s="213"/>
    </row>
    <row r="152" spans="3:11">
      <c r="C152" s="83" t="s">
        <v>1219</v>
      </c>
      <c r="D152" s="80"/>
      <c r="E152" s="80"/>
      <c r="F152" s="80"/>
      <c r="G152" s="162"/>
      <c r="H152" s="303">
        <v>0</v>
      </c>
      <c r="K152" s="213"/>
    </row>
    <row r="153" spans="3:11">
      <c r="C153" s="58" t="s">
        <v>1220</v>
      </c>
      <c r="D153" s="69" t="s">
        <v>1221</v>
      </c>
      <c r="E153" s="70"/>
      <c r="F153" s="70"/>
      <c r="G153" s="71"/>
      <c r="H153" s="304">
        <f>H152+H150+H147</f>
        <v>3729070</v>
      </c>
      <c r="I153" s="319"/>
      <c r="K153" s="213"/>
    </row>
    <row r="154" spans="3:11">
      <c r="C154" s="58" t="s">
        <v>1222</v>
      </c>
      <c r="D154" s="69" t="s">
        <v>1406</v>
      </c>
      <c r="E154" s="70"/>
      <c r="F154" s="71"/>
      <c r="G154" s="61" t="s">
        <v>1407</v>
      </c>
      <c r="H154" s="304">
        <f>H153*10%</f>
        <v>372907</v>
      </c>
      <c r="I154" s="319"/>
      <c r="K154" s="213"/>
    </row>
    <row r="155" spans="3:11">
      <c r="C155" s="58" t="s">
        <v>1223</v>
      </c>
      <c r="D155" s="69" t="s">
        <v>1224</v>
      </c>
      <c r="E155" s="70"/>
      <c r="F155" s="70"/>
      <c r="G155" s="71"/>
      <c r="H155" s="305">
        <f>SUM(H153:H154)</f>
        <v>4101977</v>
      </c>
      <c r="I155" s="319"/>
      <c r="K155" s="213"/>
    </row>
    <row r="156" spans="3:11">
      <c r="C156" s="57"/>
      <c r="D156" s="81"/>
      <c r="E156" s="81"/>
      <c r="F156" s="81"/>
      <c r="G156" s="81"/>
      <c r="H156" s="82"/>
      <c r="K156" s="213"/>
    </row>
    <row r="157" spans="3:11">
      <c r="C157" s="62" t="s">
        <v>3796</v>
      </c>
      <c r="D157" s="313" t="s">
        <v>1596</v>
      </c>
      <c r="E157" s="315"/>
      <c r="F157" s="315"/>
      <c r="G157" s="315"/>
      <c r="H157" s="315"/>
      <c r="I157" s="56">
        <f>ROUNDDOWN(H172,-2)</f>
        <v>5583900</v>
      </c>
      <c r="K157" s="213"/>
    </row>
    <row r="158" spans="3:11" ht="27.6">
      <c r="C158" s="300" t="s">
        <v>1197</v>
      </c>
      <c r="D158" s="300" t="s">
        <v>1198</v>
      </c>
      <c r="E158" s="300" t="s">
        <v>1199</v>
      </c>
      <c r="F158" s="300" t="s">
        <v>1200</v>
      </c>
      <c r="G158" s="300" t="s">
        <v>1201</v>
      </c>
      <c r="H158" s="300" t="s">
        <v>1202</v>
      </c>
      <c r="K158" s="213"/>
    </row>
    <row r="159" spans="3:11">
      <c r="C159" s="302" t="s">
        <v>1203</v>
      </c>
      <c r="D159" s="59" t="s">
        <v>1204</v>
      </c>
      <c r="E159" s="170"/>
      <c r="F159" s="73"/>
      <c r="G159" s="73"/>
      <c r="H159" s="73"/>
      <c r="K159" s="213"/>
    </row>
    <row r="160" spans="3:11">
      <c r="C160" s="358">
        <v>1</v>
      </c>
      <c r="D160" s="59" t="s">
        <v>5</v>
      </c>
      <c r="E160" s="72" t="s">
        <v>6</v>
      </c>
      <c r="F160" s="181">
        <v>0.64600000000000002</v>
      </c>
      <c r="G160" s="64">
        <f>VLOOKUP(D160,upahbahan,3,FALSE)</f>
        <v>100000</v>
      </c>
      <c r="H160" s="64">
        <f>F160*G160</f>
        <v>64600</v>
      </c>
      <c r="K160" s="213"/>
    </row>
    <row r="161" spans="3:11">
      <c r="C161" s="358">
        <v>2</v>
      </c>
      <c r="D161" s="59" t="str">
        <f>D144</f>
        <v>Tukang batu</v>
      </c>
      <c r="E161" s="72" t="s">
        <v>6</v>
      </c>
      <c r="F161" s="181">
        <v>1.079</v>
      </c>
      <c r="G161" s="64">
        <f>VLOOKUP(D161,upahbahan,3,FALSE)</f>
        <v>145000</v>
      </c>
      <c r="H161" s="64">
        <f>F161*G161</f>
        <v>156455</v>
      </c>
      <c r="K161" s="213"/>
    </row>
    <row r="162" spans="3:11">
      <c r="C162" s="358">
        <v>3</v>
      </c>
      <c r="D162" s="59" t="s">
        <v>18</v>
      </c>
      <c r="E162" s="72" t="s">
        <v>6</v>
      </c>
      <c r="F162" s="181">
        <v>0.108</v>
      </c>
      <c r="G162" s="64">
        <f>VLOOKUP(D162,upahbahan,3,FALSE)</f>
        <v>175000</v>
      </c>
      <c r="H162" s="64">
        <f t="shared" ref="H162:H163" si="16">F162*G162</f>
        <v>18900</v>
      </c>
      <c r="K162" s="213"/>
    </row>
    <row r="163" spans="3:11">
      <c r="C163" s="358">
        <v>4</v>
      </c>
      <c r="D163" s="59" t="s">
        <v>19</v>
      </c>
      <c r="E163" s="72" t="s">
        <v>6</v>
      </c>
      <c r="F163" s="181">
        <v>3.2000000000000001E-2</v>
      </c>
      <c r="G163" s="64">
        <f>VLOOKUP(D163,upahbahan,3,FALSE)</f>
        <v>200000</v>
      </c>
      <c r="H163" s="64">
        <f t="shared" si="16"/>
        <v>6400</v>
      </c>
      <c r="K163" s="213"/>
    </row>
    <row r="164" spans="3:11">
      <c r="C164" s="83" t="s">
        <v>1210</v>
      </c>
      <c r="D164" s="80"/>
      <c r="E164" s="80"/>
      <c r="F164" s="217"/>
      <c r="G164" s="218"/>
      <c r="H164" s="64">
        <f>SUM(H160:H163)</f>
        <v>246355</v>
      </c>
      <c r="I164" s="219"/>
      <c r="K164" s="213"/>
    </row>
    <row r="165" spans="3:11">
      <c r="C165" s="72" t="s">
        <v>1211</v>
      </c>
      <c r="D165" s="59" t="s">
        <v>1212</v>
      </c>
      <c r="E165" s="73"/>
      <c r="F165" s="73"/>
      <c r="G165" s="73"/>
      <c r="H165" s="73"/>
      <c r="K165" s="213"/>
    </row>
    <row r="166" spans="3:11">
      <c r="C166" s="301">
        <v>1</v>
      </c>
      <c r="D166" s="59" t="s">
        <v>739</v>
      </c>
      <c r="E166" s="72" t="s">
        <v>136</v>
      </c>
      <c r="F166" s="74">
        <f>F149</f>
        <v>1.05</v>
      </c>
      <c r="G166" s="64">
        <f>VLOOKUP(D166,upahbahan,3,FALSE)</f>
        <v>4600000</v>
      </c>
      <c r="H166" s="64">
        <f>F166*G166</f>
        <v>4830000</v>
      </c>
      <c r="K166" s="213"/>
    </row>
    <row r="167" spans="3:11">
      <c r="C167" s="83" t="s">
        <v>1216</v>
      </c>
      <c r="D167" s="80"/>
      <c r="E167" s="80"/>
      <c r="F167" s="80"/>
      <c r="G167" s="162"/>
      <c r="H167" s="64">
        <f>SUM(H166:H166)</f>
        <v>4830000</v>
      </c>
      <c r="K167" s="213"/>
    </row>
    <row r="168" spans="3:11">
      <c r="C168" s="72" t="s">
        <v>1217</v>
      </c>
      <c r="D168" s="59" t="s">
        <v>1218</v>
      </c>
      <c r="E168" s="73"/>
      <c r="F168" s="73"/>
      <c r="G168" s="73"/>
      <c r="H168" s="73"/>
      <c r="K168" s="213"/>
    </row>
    <row r="169" spans="3:11">
      <c r="C169" s="83" t="s">
        <v>1219</v>
      </c>
      <c r="D169" s="80"/>
      <c r="E169" s="80"/>
      <c r="F169" s="80"/>
      <c r="G169" s="162"/>
      <c r="H169" s="303">
        <v>0</v>
      </c>
      <c r="K169" s="213"/>
    </row>
    <row r="170" spans="3:11">
      <c r="C170" s="58" t="s">
        <v>1220</v>
      </c>
      <c r="D170" s="69" t="s">
        <v>1221</v>
      </c>
      <c r="E170" s="70"/>
      <c r="F170" s="70"/>
      <c r="G170" s="71"/>
      <c r="H170" s="304">
        <f>H169+H167+H164</f>
        <v>5076355</v>
      </c>
      <c r="I170" s="319"/>
      <c r="K170" s="213"/>
    </row>
    <row r="171" spans="3:11">
      <c r="C171" s="58" t="s">
        <v>1222</v>
      </c>
      <c r="D171" s="69" t="s">
        <v>1406</v>
      </c>
      <c r="E171" s="70"/>
      <c r="F171" s="71"/>
      <c r="G171" s="61" t="s">
        <v>1407</v>
      </c>
      <c r="H171" s="304">
        <f>H170*10%</f>
        <v>507635.5</v>
      </c>
      <c r="I171" s="319"/>
      <c r="K171" s="213"/>
    </row>
    <row r="172" spans="3:11">
      <c r="C172" s="58" t="s">
        <v>1223</v>
      </c>
      <c r="D172" s="69" t="s">
        <v>1224</v>
      </c>
      <c r="E172" s="70"/>
      <c r="F172" s="70"/>
      <c r="G172" s="71"/>
      <c r="H172" s="305">
        <f>SUM(H170:H171)</f>
        <v>5583990.5</v>
      </c>
      <c r="I172" s="319"/>
      <c r="K172" s="213"/>
    </row>
    <row r="173" spans="3:11">
      <c r="C173" s="57"/>
      <c r="D173" s="81"/>
      <c r="E173" s="81"/>
      <c r="F173" s="81"/>
      <c r="G173" s="81"/>
      <c r="H173" s="82"/>
      <c r="K173" s="213"/>
    </row>
    <row r="174" spans="3:11">
      <c r="C174" s="62" t="s">
        <v>3797</v>
      </c>
      <c r="D174" s="313" t="s">
        <v>1597</v>
      </c>
      <c r="E174" s="315"/>
      <c r="F174" s="315"/>
      <c r="G174" s="315"/>
      <c r="H174" s="315"/>
      <c r="I174" s="56">
        <f>ROUNDDOWN(H189,-2)</f>
        <v>6381400</v>
      </c>
      <c r="K174" s="213"/>
    </row>
    <row r="175" spans="3:11" ht="27.6">
      <c r="C175" s="300" t="s">
        <v>1197</v>
      </c>
      <c r="D175" s="300" t="s">
        <v>1198</v>
      </c>
      <c r="E175" s="300" t="s">
        <v>1199</v>
      </c>
      <c r="F175" s="300" t="s">
        <v>1200</v>
      </c>
      <c r="G175" s="300" t="s">
        <v>1201</v>
      </c>
      <c r="H175" s="300" t="s">
        <v>1202</v>
      </c>
      <c r="K175" s="213"/>
    </row>
    <row r="176" spans="3:11">
      <c r="C176" s="302" t="s">
        <v>1203</v>
      </c>
      <c r="D176" s="59" t="s">
        <v>1204</v>
      </c>
      <c r="E176" s="170"/>
      <c r="F176" s="73"/>
      <c r="G176" s="73"/>
      <c r="H176" s="73"/>
      <c r="K176" s="213"/>
    </row>
    <row r="177" spans="3:11">
      <c r="C177" s="358">
        <v>1</v>
      </c>
      <c r="D177" s="59" t="s">
        <v>5</v>
      </c>
      <c r="E177" s="72" t="s">
        <v>6</v>
      </c>
      <c r="F177" s="181">
        <v>0.64600000000000002</v>
      </c>
      <c r="G177" s="64">
        <f>VLOOKUP(D177,upahbahan,3,FALSE)</f>
        <v>100000</v>
      </c>
      <c r="H177" s="64">
        <f t="shared" ref="H177:H180" si="17">F177*G177</f>
        <v>64600</v>
      </c>
      <c r="K177" s="213"/>
    </row>
    <row r="178" spans="3:11">
      <c r="C178" s="358">
        <v>2</v>
      </c>
      <c r="D178" s="59" t="str">
        <f>D161</f>
        <v>Tukang batu</v>
      </c>
      <c r="E178" s="72" t="s">
        <v>6</v>
      </c>
      <c r="F178" s="181">
        <v>1.079</v>
      </c>
      <c r="G178" s="64">
        <f>VLOOKUP(D178,upahbahan,3,FALSE)</f>
        <v>145000</v>
      </c>
      <c r="H178" s="64">
        <f t="shared" si="17"/>
        <v>156455</v>
      </c>
      <c r="K178" s="213"/>
    </row>
    <row r="179" spans="3:11">
      <c r="C179" s="358">
        <v>3</v>
      </c>
      <c r="D179" s="59" t="s">
        <v>18</v>
      </c>
      <c r="E179" s="72" t="s">
        <v>6</v>
      </c>
      <c r="F179" s="181">
        <v>0.108</v>
      </c>
      <c r="G179" s="64">
        <f>VLOOKUP(D179,upahbahan,3,FALSE)</f>
        <v>175000</v>
      </c>
      <c r="H179" s="64">
        <f t="shared" si="17"/>
        <v>18900</v>
      </c>
      <c r="K179" s="213"/>
    </row>
    <row r="180" spans="3:11">
      <c r="C180" s="358">
        <v>4</v>
      </c>
      <c r="D180" s="59" t="s">
        <v>19</v>
      </c>
      <c r="E180" s="72" t="s">
        <v>6</v>
      </c>
      <c r="F180" s="181">
        <v>3.2000000000000001E-2</v>
      </c>
      <c r="G180" s="64">
        <f>VLOOKUP(D180,upahbahan,3,FALSE)</f>
        <v>200000</v>
      </c>
      <c r="H180" s="64">
        <f t="shared" si="17"/>
        <v>6400</v>
      </c>
      <c r="K180" s="213"/>
    </row>
    <row r="181" spans="3:11">
      <c r="C181" s="83" t="s">
        <v>1210</v>
      </c>
      <c r="D181" s="80"/>
      <c r="E181" s="80"/>
      <c r="F181" s="217"/>
      <c r="G181" s="218"/>
      <c r="H181" s="64">
        <f>SUM(H177:H180)</f>
        <v>246355</v>
      </c>
      <c r="I181" s="219"/>
      <c r="K181" s="213"/>
    </row>
    <row r="182" spans="3:11">
      <c r="C182" s="72" t="s">
        <v>1211</v>
      </c>
      <c r="D182" s="59" t="s">
        <v>1212</v>
      </c>
      <c r="E182" s="73"/>
      <c r="F182" s="73"/>
      <c r="G182" s="73"/>
      <c r="H182" s="73"/>
      <c r="K182" s="213"/>
    </row>
    <row r="183" spans="3:11">
      <c r="C183" s="301">
        <v>1</v>
      </c>
      <c r="D183" s="59" t="s">
        <v>740</v>
      </c>
      <c r="E183" s="72" t="s">
        <v>136</v>
      </c>
      <c r="F183" s="74">
        <v>1.01</v>
      </c>
      <c r="G183" s="64">
        <f>VLOOKUP(D183,upahbahan,3,FALSE)</f>
        <v>5500000</v>
      </c>
      <c r="H183" s="64">
        <f t="shared" ref="H183" si="18">F183*G183</f>
        <v>5555000</v>
      </c>
      <c r="K183" s="213"/>
    </row>
    <row r="184" spans="3:11">
      <c r="C184" s="83" t="s">
        <v>1216</v>
      </c>
      <c r="D184" s="80"/>
      <c r="E184" s="80"/>
      <c r="F184" s="80"/>
      <c r="G184" s="162"/>
      <c r="H184" s="64">
        <f>SUM(H183:H183)</f>
        <v>5555000</v>
      </c>
      <c r="K184" s="213"/>
    </row>
    <row r="185" spans="3:11">
      <c r="C185" s="72" t="s">
        <v>1217</v>
      </c>
      <c r="D185" s="59" t="s">
        <v>1218</v>
      </c>
      <c r="E185" s="73"/>
      <c r="F185" s="73"/>
      <c r="G185" s="73"/>
      <c r="H185" s="73"/>
      <c r="K185" s="213"/>
    </row>
    <row r="186" spans="3:11">
      <c r="C186" s="83" t="s">
        <v>1219</v>
      </c>
      <c r="D186" s="80"/>
      <c r="E186" s="80"/>
      <c r="F186" s="80"/>
      <c r="G186" s="162"/>
      <c r="H186" s="303">
        <v>0</v>
      </c>
      <c r="K186" s="213"/>
    </row>
    <row r="187" spans="3:11">
      <c r="C187" s="58" t="s">
        <v>1220</v>
      </c>
      <c r="D187" s="69" t="s">
        <v>1221</v>
      </c>
      <c r="E187" s="70"/>
      <c r="F187" s="70"/>
      <c r="G187" s="71"/>
      <c r="H187" s="304">
        <f>H186+H184+H181</f>
        <v>5801355</v>
      </c>
      <c r="I187" s="319"/>
      <c r="K187" s="213"/>
    </row>
    <row r="188" spans="3:11">
      <c r="C188" s="58" t="s">
        <v>1222</v>
      </c>
      <c r="D188" s="69" t="s">
        <v>1406</v>
      </c>
      <c r="E188" s="70"/>
      <c r="F188" s="71"/>
      <c r="G188" s="61" t="s">
        <v>1407</v>
      </c>
      <c r="H188" s="304">
        <f>H187*10%</f>
        <v>580135.5</v>
      </c>
      <c r="I188" s="319"/>
      <c r="K188" s="213"/>
    </row>
    <row r="189" spans="3:11">
      <c r="C189" s="58" t="s">
        <v>1223</v>
      </c>
      <c r="D189" s="69" t="s">
        <v>1224</v>
      </c>
      <c r="E189" s="70"/>
      <c r="F189" s="70"/>
      <c r="G189" s="71"/>
      <c r="H189" s="305">
        <f>SUM(H187:H188)</f>
        <v>6381490.5</v>
      </c>
      <c r="I189" s="319"/>
      <c r="K189" s="213"/>
    </row>
    <row r="190" spans="3:11">
      <c r="C190" s="57"/>
      <c r="D190" s="81"/>
      <c r="E190" s="81"/>
      <c r="F190" s="81"/>
      <c r="G190" s="81"/>
      <c r="H190" s="82"/>
      <c r="K190" s="213"/>
    </row>
    <row r="191" spans="3:11">
      <c r="C191" s="62" t="s">
        <v>3798</v>
      </c>
      <c r="D191" s="313" t="s">
        <v>1598</v>
      </c>
      <c r="E191" s="315"/>
      <c r="F191" s="315"/>
      <c r="G191" s="315"/>
      <c r="H191" s="315"/>
      <c r="I191" s="56">
        <f>ROUNDDOWN(H206,-2)</f>
        <v>7936800</v>
      </c>
      <c r="K191" s="213"/>
    </row>
    <row r="192" spans="3:11" ht="27.6">
      <c r="C192" s="300" t="s">
        <v>1197</v>
      </c>
      <c r="D192" s="300" t="s">
        <v>1198</v>
      </c>
      <c r="E192" s="300" t="s">
        <v>1199</v>
      </c>
      <c r="F192" s="300" t="s">
        <v>1200</v>
      </c>
      <c r="G192" s="300" t="s">
        <v>1201</v>
      </c>
      <c r="H192" s="300" t="s">
        <v>1202</v>
      </c>
      <c r="K192" s="213"/>
    </row>
    <row r="193" spans="3:11">
      <c r="C193" s="302" t="s">
        <v>1203</v>
      </c>
      <c r="D193" s="59" t="s">
        <v>1204</v>
      </c>
      <c r="E193" s="170"/>
      <c r="F193" s="73"/>
      <c r="G193" s="73"/>
      <c r="H193" s="73"/>
      <c r="K193" s="213"/>
    </row>
    <row r="194" spans="3:11">
      <c r="C194" s="358">
        <v>1</v>
      </c>
      <c r="D194" s="59" t="s">
        <v>5</v>
      </c>
      <c r="E194" s="72" t="s">
        <v>6</v>
      </c>
      <c r="F194" s="181">
        <v>0.64600000000000002</v>
      </c>
      <c r="G194" s="64">
        <f>VLOOKUP(D194,upahbahan,3,FALSE)</f>
        <v>100000</v>
      </c>
      <c r="H194" s="64">
        <f t="shared" ref="H194:H197" si="19">F194*G194</f>
        <v>64600</v>
      </c>
      <c r="K194" s="213"/>
    </row>
    <row r="195" spans="3:11">
      <c r="C195" s="358">
        <v>2</v>
      </c>
      <c r="D195" s="59" t="str">
        <f>D178</f>
        <v>Tukang batu</v>
      </c>
      <c r="E195" s="72" t="s">
        <v>6</v>
      </c>
      <c r="F195" s="181">
        <v>1.079</v>
      </c>
      <c r="G195" s="64">
        <f>VLOOKUP(D195,upahbahan,3,FALSE)</f>
        <v>145000</v>
      </c>
      <c r="H195" s="64">
        <f t="shared" si="19"/>
        <v>156455</v>
      </c>
      <c r="K195" s="213"/>
    </row>
    <row r="196" spans="3:11">
      <c r="C196" s="358">
        <v>3</v>
      </c>
      <c r="D196" s="59" t="s">
        <v>18</v>
      </c>
      <c r="E196" s="72" t="s">
        <v>6</v>
      </c>
      <c r="F196" s="181">
        <v>0.108</v>
      </c>
      <c r="G196" s="64">
        <f>VLOOKUP(D196,upahbahan,3,FALSE)</f>
        <v>175000</v>
      </c>
      <c r="H196" s="64">
        <f t="shared" si="19"/>
        <v>18900</v>
      </c>
      <c r="K196" s="213"/>
    </row>
    <row r="197" spans="3:11">
      <c r="C197" s="358">
        <v>4</v>
      </c>
      <c r="D197" s="59" t="s">
        <v>19</v>
      </c>
      <c r="E197" s="72" t="s">
        <v>6</v>
      </c>
      <c r="F197" s="181">
        <v>3.2000000000000001E-2</v>
      </c>
      <c r="G197" s="64">
        <f>VLOOKUP(D197,upahbahan,3,FALSE)</f>
        <v>200000</v>
      </c>
      <c r="H197" s="64">
        <f t="shared" si="19"/>
        <v>6400</v>
      </c>
      <c r="K197" s="213"/>
    </row>
    <row r="198" spans="3:11">
      <c r="C198" s="83" t="s">
        <v>1210</v>
      </c>
      <c r="D198" s="80"/>
      <c r="E198" s="80"/>
      <c r="F198" s="217"/>
      <c r="G198" s="218"/>
      <c r="H198" s="64">
        <f>SUM(H194:H197)</f>
        <v>246355</v>
      </c>
      <c r="I198" s="219"/>
      <c r="K198" s="213"/>
    </row>
    <row r="199" spans="3:11">
      <c r="C199" s="72" t="s">
        <v>1211</v>
      </c>
      <c r="D199" s="59" t="s">
        <v>1212</v>
      </c>
      <c r="E199" s="73"/>
      <c r="F199" s="73"/>
      <c r="G199" s="73"/>
      <c r="H199" s="73"/>
      <c r="K199" s="213"/>
    </row>
    <row r="200" spans="3:11">
      <c r="C200" s="301">
        <v>1</v>
      </c>
      <c r="D200" s="59" t="s">
        <v>741</v>
      </c>
      <c r="E200" s="72" t="s">
        <v>136</v>
      </c>
      <c r="F200" s="74">
        <v>1.01</v>
      </c>
      <c r="G200" s="64">
        <f>VLOOKUP(D200,upahbahan,3,FALSE)</f>
        <v>6900000</v>
      </c>
      <c r="H200" s="64">
        <f t="shared" ref="H200" si="20">F200*G200</f>
        <v>6969000</v>
      </c>
      <c r="K200" s="213"/>
    </row>
    <row r="201" spans="3:11">
      <c r="C201" s="83" t="s">
        <v>1216</v>
      </c>
      <c r="D201" s="80"/>
      <c r="E201" s="80"/>
      <c r="F201" s="80"/>
      <c r="G201" s="162"/>
      <c r="H201" s="64">
        <f>SUM(H200:H200)</f>
        <v>6969000</v>
      </c>
      <c r="K201" s="213"/>
    </row>
    <row r="202" spans="3:11">
      <c r="C202" s="72" t="s">
        <v>1217</v>
      </c>
      <c r="D202" s="59" t="s">
        <v>1218</v>
      </c>
      <c r="E202" s="73"/>
      <c r="F202" s="73"/>
      <c r="G202" s="73"/>
      <c r="H202" s="73"/>
      <c r="K202" s="213"/>
    </row>
    <row r="203" spans="3:11">
      <c r="C203" s="83" t="s">
        <v>1219</v>
      </c>
      <c r="D203" s="80"/>
      <c r="E203" s="80"/>
      <c r="F203" s="80"/>
      <c r="G203" s="162"/>
      <c r="H203" s="303">
        <v>0</v>
      </c>
      <c r="K203" s="213"/>
    </row>
    <row r="204" spans="3:11">
      <c r="C204" s="58" t="s">
        <v>1220</v>
      </c>
      <c r="D204" s="69" t="s">
        <v>1221</v>
      </c>
      <c r="E204" s="70"/>
      <c r="F204" s="70"/>
      <c r="G204" s="71"/>
      <c r="H204" s="304">
        <f>H203+H201+H198</f>
        <v>7215355</v>
      </c>
      <c r="I204" s="319"/>
      <c r="K204" s="213"/>
    </row>
    <row r="205" spans="3:11">
      <c r="C205" s="58" t="s">
        <v>1222</v>
      </c>
      <c r="D205" s="69" t="s">
        <v>1406</v>
      </c>
      <c r="E205" s="70"/>
      <c r="F205" s="71"/>
      <c r="G205" s="61" t="s">
        <v>1407</v>
      </c>
      <c r="H205" s="304">
        <f>H204*10%</f>
        <v>721535.5</v>
      </c>
      <c r="I205" s="319"/>
      <c r="K205" s="213"/>
    </row>
    <row r="206" spans="3:11">
      <c r="C206" s="58" t="s">
        <v>1223</v>
      </c>
      <c r="D206" s="69" t="s">
        <v>1224</v>
      </c>
      <c r="E206" s="70"/>
      <c r="F206" s="70"/>
      <c r="G206" s="71"/>
      <c r="H206" s="305">
        <f>SUM(H204:H205)</f>
        <v>7936890.5</v>
      </c>
      <c r="I206" s="319"/>
      <c r="K206" s="213"/>
    </row>
    <row r="207" spans="3:11">
      <c r="C207" s="57"/>
      <c r="D207" s="81"/>
      <c r="E207" s="81"/>
      <c r="F207" s="81"/>
      <c r="G207" s="81"/>
      <c r="H207" s="82"/>
      <c r="K207" s="213"/>
    </row>
    <row r="208" spans="3:11">
      <c r="C208" s="62" t="s">
        <v>3799</v>
      </c>
      <c r="D208" s="313" t="s">
        <v>1599</v>
      </c>
      <c r="E208" s="315"/>
      <c r="F208" s="315"/>
      <c r="G208" s="315"/>
      <c r="H208" s="315"/>
      <c r="I208" s="56">
        <f>ROUNDDOWN(H223,-2)</f>
        <v>8159000</v>
      </c>
      <c r="K208" s="213"/>
    </row>
    <row r="209" spans="3:11" ht="27.6">
      <c r="C209" s="300" t="s">
        <v>1197</v>
      </c>
      <c r="D209" s="300" t="s">
        <v>1198</v>
      </c>
      <c r="E209" s="300" t="s">
        <v>1199</v>
      </c>
      <c r="F209" s="300" t="s">
        <v>1200</v>
      </c>
      <c r="G209" s="300" t="s">
        <v>1201</v>
      </c>
      <c r="H209" s="300" t="s">
        <v>1202</v>
      </c>
      <c r="K209" s="213"/>
    </row>
    <row r="210" spans="3:11">
      <c r="C210" s="302" t="s">
        <v>1203</v>
      </c>
      <c r="D210" s="59" t="s">
        <v>1204</v>
      </c>
      <c r="E210" s="170"/>
      <c r="F210" s="73"/>
      <c r="G210" s="73"/>
      <c r="H210" s="73"/>
      <c r="K210" s="213"/>
    </row>
    <row r="211" spans="3:11">
      <c r="C211" s="358">
        <v>1</v>
      </c>
      <c r="D211" s="59" t="s">
        <v>5</v>
      </c>
      <c r="E211" s="72" t="s">
        <v>6</v>
      </c>
      <c r="F211" s="181">
        <v>0.64600000000000002</v>
      </c>
      <c r="G211" s="64">
        <f>VLOOKUP(D211,upahbahan,3,FALSE)</f>
        <v>100000</v>
      </c>
      <c r="H211" s="64">
        <f t="shared" ref="H211:H214" si="21">F211*G211</f>
        <v>64600</v>
      </c>
      <c r="K211" s="213"/>
    </row>
    <row r="212" spans="3:11">
      <c r="C212" s="358">
        <v>2</v>
      </c>
      <c r="D212" s="59" t="str">
        <f>D195</f>
        <v>Tukang batu</v>
      </c>
      <c r="E212" s="72" t="s">
        <v>6</v>
      </c>
      <c r="F212" s="181">
        <v>1.079</v>
      </c>
      <c r="G212" s="64">
        <f>VLOOKUP(D212,upahbahan,3,FALSE)</f>
        <v>145000</v>
      </c>
      <c r="H212" s="64">
        <f t="shared" si="21"/>
        <v>156455</v>
      </c>
      <c r="K212" s="213"/>
    </row>
    <row r="213" spans="3:11">
      <c r="C213" s="358">
        <v>3</v>
      </c>
      <c r="D213" s="59" t="s">
        <v>18</v>
      </c>
      <c r="E213" s="72" t="s">
        <v>6</v>
      </c>
      <c r="F213" s="181">
        <v>0.108</v>
      </c>
      <c r="G213" s="64">
        <f>VLOOKUP(D213,upahbahan,3,FALSE)</f>
        <v>175000</v>
      </c>
      <c r="H213" s="64">
        <f t="shared" si="21"/>
        <v>18900</v>
      </c>
      <c r="K213" s="213"/>
    </row>
    <row r="214" spans="3:11">
      <c r="C214" s="358">
        <v>4</v>
      </c>
      <c r="D214" s="59" t="s">
        <v>19</v>
      </c>
      <c r="E214" s="72" t="s">
        <v>6</v>
      </c>
      <c r="F214" s="181">
        <v>3.2000000000000001E-2</v>
      </c>
      <c r="G214" s="64">
        <f>VLOOKUP(D214,upahbahan,3,FALSE)</f>
        <v>200000</v>
      </c>
      <c r="H214" s="64">
        <f t="shared" si="21"/>
        <v>6400</v>
      </c>
      <c r="K214" s="213"/>
    </row>
    <row r="215" spans="3:11">
      <c r="C215" s="83" t="s">
        <v>1210</v>
      </c>
      <c r="D215" s="80"/>
      <c r="E215" s="80"/>
      <c r="F215" s="217"/>
      <c r="G215" s="218"/>
      <c r="H215" s="64">
        <f>SUM(H211:H214)</f>
        <v>246355</v>
      </c>
      <c r="I215" s="219"/>
      <c r="K215" s="213"/>
    </row>
    <row r="216" spans="3:11">
      <c r="C216" s="72" t="s">
        <v>1211</v>
      </c>
      <c r="D216" s="59" t="s">
        <v>1212</v>
      </c>
      <c r="E216" s="73"/>
      <c r="F216" s="73"/>
      <c r="G216" s="73"/>
      <c r="H216" s="73"/>
      <c r="K216" s="213"/>
    </row>
    <row r="217" spans="3:11">
      <c r="C217" s="301">
        <v>1</v>
      </c>
      <c r="D217" s="59" t="s">
        <v>742</v>
      </c>
      <c r="E217" s="72" t="s">
        <v>136</v>
      </c>
      <c r="F217" s="74">
        <f>F200</f>
        <v>1.01</v>
      </c>
      <c r="G217" s="64">
        <f>VLOOKUP(D217,upahbahan,3,FALSE)</f>
        <v>7100000</v>
      </c>
      <c r="H217" s="64">
        <f t="shared" ref="H217" si="22">F217*G217</f>
        <v>7171000</v>
      </c>
      <c r="K217" s="213"/>
    </row>
    <row r="218" spans="3:11">
      <c r="C218" s="83" t="s">
        <v>1216</v>
      </c>
      <c r="D218" s="80"/>
      <c r="E218" s="80"/>
      <c r="F218" s="80"/>
      <c r="G218" s="162"/>
      <c r="H218" s="64">
        <f>SUM(H217:H217)</f>
        <v>7171000</v>
      </c>
      <c r="K218" s="213"/>
    </row>
    <row r="219" spans="3:11">
      <c r="C219" s="72" t="s">
        <v>1217</v>
      </c>
      <c r="D219" s="59" t="s">
        <v>1218</v>
      </c>
      <c r="E219" s="73"/>
      <c r="F219" s="73"/>
      <c r="G219" s="73"/>
      <c r="H219" s="73"/>
      <c r="K219" s="213"/>
    </row>
    <row r="220" spans="3:11">
      <c r="C220" s="83" t="s">
        <v>1219</v>
      </c>
      <c r="D220" s="80"/>
      <c r="E220" s="80"/>
      <c r="F220" s="80"/>
      <c r="G220" s="162"/>
      <c r="H220" s="303">
        <v>0</v>
      </c>
      <c r="K220" s="213"/>
    </row>
    <row r="221" spans="3:11">
      <c r="C221" s="58" t="s">
        <v>1220</v>
      </c>
      <c r="D221" s="69" t="s">
        <v>1221</v>
      </c>
      <c r="E221" s="70"/>
      <c r="F221" s="70"/>
      <c r="G221" s="71"/>
      <c r="H221" s="304">
        <f>H220+H218+H215</f>
        <v>7417355</v>
      </c>
      <c r="I221" s="319"/>
      <c r="K221" s="213"/>
    </row>
    <row r="222" spans="3:11">
      <c r="C222" s="58" t="s">
        <v>1222</v>
      </c>
      <c r="D222" s="69" t="s">
        <v>1406</v>
      </c>
      <c r="E222" s="70"/>
      <c r="F222" s="71"/>
      <c r="G222" s="61" t="s">
        <v>1407</v>
      </c>
      <c r="H222" s="304">
        <f>H221*10%</f>
        <v>741735.5</v>
      </c>
      <c r="I222" s="319"/>
      <c r="K222" s="213"/>
    </row>
    <row r="223" spans="3:11">
      <c r="C223" s="58" t="s">
        <v>1223</v>
      </c>
      <c r="D223" s="69" t="s">
        <v>1224</v>
      </c>
      <c r="E223" s="70"/>
      <c r="F223" s="70"/>
      <c r="G223" s="71"/>
      <c r="H223" s="305">
        <f>SUM(H221:H222)</f>
        <v>8159090.5</v>
      </c>
      <c r="I223" s="319"/>
      <c r="K223" s="213"/>
    </row>
    <row r="224" spans="3:11">
      <c r="C224" s="57"/>
      <c r="D224" s="81"/>
      <c r="E224" s="81"/>
      <c r="F224" s="81"/>
      <c r="G224" s="81"/>
      <c r="H224" s="82"/>
      <c r="K224" s="213"/>
    </row>
    <row r="225" spans="3:11">
      <c r="C225" s="62" t="s">
        <v>3800</v>
      </c>
      <c r="D225" s="313" t="s">
        <v>1600</v>
      </c>
      <c r="E225" s="315"/>
      <c r="F225" s="315"/>
      <c r="G225" s="315"/>
      <c r="H225" s="315"/>
      <c r="I225" s="56">
        <f>ROUNDDOWN(H240,-2)</f>
        <v>9040800</v>
      </c>
      <c r="K225" s="213"/>
    </row>
    <row r="226" spans="3:11" ht="27.6">
      <c r="C226" s="300" t="s">
        <v>1197</v>
      </c>
      <c r="D226" s="300" t="s">
        <v>1198</v>
      </c>
      <c r="E226" s="300" t="s">
        <v>1199</v>
      </c>
      <c r="F226" s="300" t="s">
        <v>1200</v>
      </c>
      <c r="G226" s="300" t="s">
        <v>1201</v>
      </c>
      <c r="H226" s="300" t="s">
        <v>1202</v>
      </c>
      <c r="K226" s="213"/>
    </row>
    <row r="227" spans="3:11">
      <c r="C227" s="302" t="s">
        <v>1203</v>
      </c>
      <c r="D227" s="59" t="s">
        <v>1204</v>
      </c>
      <c r="E227" s="170"/>
      <c r="F227" s="73"/>
      <c r="G227" s="73"/>
      <c r="H227" s="73"/>
      <c r="K227" s="213"/>
    </row>
    <row r="228" spans="3:11">
      <c r="C228" s="358">
        <v>1</v>
      </c>
      <c r="D228" s="59" t="s">
        <v>5</v>
      </c>
      <c r="E228" s="72" t="s">
        <v>6</v>
      </c>
      <c r="F228" s="181">
        <v>0.76200000000000001</v>
      </c>
      <c r="G228" s="64">
        <f>VLOOKUP(D228,upahbahan,3,FALSE)</f>
        <v>100000</v>
      </c>
      <c r="H228" s="64">
        <f t="shared" ref="H228:H231" si="23">F228*G228</f>
        <v>76200</v>
      </c>
      <c r="K228" s="213"/>
    </row>
    <row r="229" spans="3:11">
      <c r="C229" s="358">
        <v>2</v>
      </c>
      <c r="D229" s="59" t="str">
        <f>D212</f>
        <v>Tukang batu</v>
      </c>
      <c r="E229" s="72" t="s">
        <v>6</v>
      </c>
      <c r="F229" s="181">
        <v>1.272</v>
      </c>
      <c r="G229" s="64">
        <f>VLOOKUP(D229,upahbahan,3,FALSE)</f>
        <v>145000</v>
      </c>
      <c r="H229" s="64">
        <f t="shared" si="23"/>
        <v>184440</v>
      </c>
      <c r="K229" s="213"/>
    </row>
    <row r="230" spans="3:11">
      <c r="C230" s="358">
        <v>3</v>
      </c>
      <c r="D230" s="59" t="s">
        <v>18</v>
      </c>
      <c r="E230" s="72" t="s">
        <v>6</v>
      </c>
      <c r="F230" s="181">
        <v>0.127</v>
      </c>
      <c r="G230" s="64">
        <f>VLOOKUP(D230,upahbahan,3,FALSE)</f>
        <v>175000</v>
      </c>
      <c r="H230" s="64">
        <f t="shared" si="23"/>
        <v>22225</v>
      </c>
      <c r="K230" s="213"/>
    </row>
    <row r="231" spans="3:11">
      <c r="C231" s="358">
        <v>4</v>
      </c>
      <c r="D231" s="59" t="s">
        <v>19</v>
      </c>
      <c r="E231" s="72" t="s">
        <v>6</v>
      </c>
      <c r="F231" s="181">
        <v>3.7999999999999999E-2</v>
      </c>
      <c r="G231" s="64">
        <f>VLOOKUP(D231,upahbahan,3,FALSE)</f>
        <v>200000</v>
      </c>
      <c r="H231" s="64">
        <f t="shared" si="23"/>
        <v>7600</v>
      </c>
      <c r="K231" s="213"/>
    </row>
    <row r="232" spans="3:11">
      <c r="C232" s="83" t="s">
        <v>1210</v>
      </c>
      <c r="D232" s="80"/>
      <c r="E232" s="80"/>
      <c r="F232" s="217"/>
      <c r="G232" s="218"/>
      <c r="H232" s="64">
        <f>SUM(H228:H231)</f>
        <v>290465</v>
      </c>
      <c r="I232" s="219"/>
      <c r="K232" s="213"/>
    </row>
    <row r="233" spans="3:11">
      <c r="C233" s="72" t="s">
        <v>1211</v>
      </c>
      <c r="D233" s="59" t="s">
        <v>1212</v>
      </c>
      <c r="E233" s="73"/>
      <c r="F233" s="73"/>
      <c r="G233" s="73"/>
      <c r="H233" s="73"/>
      <c r="K233" s="213"/>
    </row>
    <row r="234" spans="3:11">
      <c r="C234" s="301">
        <v>1</v>
      </c>
      <c r="D234" s="59" t="s">
        <v>743</v>
      </c>
      <c r="E234" s="72" t="s">
        <v>136</v>
      </c>
      <c r="F234" s="74">
        <f>F217</f>
        <v>1.01</v>
      </c>
      <c r="G234" s="64">
        <f>VLOOKUP(D234,upahbahan,3,FALSE)</f>
        <v>7850000</v>
      </c>
      <c r="H234" s="64">
        <f t="shared" ref="H234" si="24">F234*G234</f>
        <v>7928500</v>
      </c>
      <c r="K234" s="213"/>
    </row>
    <row r="235" spans="3:11">
      <c r="C235" s="83" t="s">
        <v>1216</v>
      </c>
      <c r="D235" s="80"/>
      <c r="E235" s="80"/>
      <c r="F235" s="80"/>
      <c r="G235" s="162"/>
      <c r="H235" s="64">
        <f>SUM(H234:H234)</f>
        <v>7928500</v>
      </c>
      <c r="K235" s="213"/>
    </row>
    <row r="236" spans="3:11">
      <c r="C236" s="72" t="s">
        <v>1217</v>
      </c>
      <c r="D236" s="59" t="s">
        <v>1218</v>
      </c>
      <c r="E236" s="73"/>
      <c r="F236" s="73"/>
      <c r="G236" s="73"/>
      <c r="H236" s="73"/>
      <c r="K236" s="213"/>
    </row>
    <row r="237" spans="3:11">
      <c r="C237" s="83" t="s">
        <v>1219</v>
      </c>
      <c r="D237" s="80"/>
      <c r="E237" s="80"/>
      <c r="F237" s="80"/>
      <c r="G237" s="162"/>
      <c r="H237" s="303">
        <v>0</v>
      </c>
      <c r="K237" s="213"/>
    </row>
    <row r="238" spans="3:11">
      <c r="C238" s="58" t="s">
        <v>1220</v>
      </c>
      <c r="D238" s="69" t="s">
        <v>1221</v>
      </c>
      <c r="E238" s="70"/>
      <c r="F238" s="70"/>
      <c r="G238" s="71"/>
      <c r="H238" s="304">
        <f>H237+H235+H232</f>
        <v>8218965</v>
      </c>
      <c r="I238" s="319"/>
      <c r="K238" s="213"/>
    </row>
    <row r="239" spans="3:11">
      <c r="C239" s="58" t="s">
        <v>1222</v>
      </c>
      <c r="D239" s="69" t="s">
        <v>1406</v>
      </c>
      <c r="E239" s="70"/>
      <c r="F239" s="71"/>
      <c r="G239" s="61" t="s">
        <v>1407</v>
      </c>
      <c r="H239" s="304">
        <f>H238*10%</f>
        <v>821896.5</v>
      </c>
      <c r="I239" s="319"/>
      <c r="K239" s="213"/>
    </row>
    <row r="240" spans="3:11">
      <c r="C240" s="58" t="s">
        <v>1223</v>
      </c>
      <c r="D240" s="69" t="s">
        <v>1224</v>
      </c>
      <c r="E240" s="70"/>
      <c r="F240" s="70"/>
      <c r="G240" s="71"/>
      <c r="H240" s="305">
        <f>SUM(H238:H239)</f>
        <v>9040861.5</v>
      </c>
      <c r="I240" s="319"/>
      <c r="K240" s="213"/>
    </row>
    <row r="241" spans="3:11">
      <c r="C241" s="57"/>
      <c r="D241" s="81"/>
      <c r="E241" s="81"/>
      <c r="F241" s="81"/>
      <c r="G241" s="81"/>
      <c r="H241" s="82"/>
      <c r="K241" s="213"/>
    </row>
    <row r="242" spans="3:11">
      <c r="C242" s="62" t="s">
        <v>3801</v>
      </c>
      <c r="D242" s="313" t="s">
        <v>3802</v>
      </c>
      <c r="E242" s="315"/>
      <c r="F242" s="315"/>
      <c r="G242" s="315"/>
      <c r="H242" s="315"/>
      <c r="I242" s="56">
        <f>ROUNDDOWN(H257,-2)</f>
        <v>323600</v>
      </c>
      <c r="K242" s="213"/>
    </row>
    <row r="243" spans="3:11" ht="27.6">
      <c r="C243" s="300" t="s">
        <v>1197</v>
      </c>
      <c r="D243" s="300" t="s">
        <v>1198</v>
      </c>
      <c r="E243" s="300" t="s">
        <v>1199</v>
      </c>
      <c r="F243" s="300" t="s">
        <v>1200</v>
      </c>
      <c r="G243" s="300" t="s">
        <v>1201</v>
      </c>
      <c r="H243" s="300" t="s">
        <v>1202</v>
      </c>
      <c r="K243" s="213"/>
    </row>
    <row r="244" spans="3:11">
      <c r="C244" s="302" t="s">
        <v>1203</v>
      </c>
      <c r="D244" s="59" t="s">
        <v>1204</v>
      </c>
      <c r="E244" s="170"/>
      <c r="F244" s="73"/>
      <c r="G244" s="73"/>
      <c r="H244" s="73"/>
      <c r="K244" s="213"/>
    </row>
    <row r="245" spans="3:11">
      <c r="C245" s="358">
        <v>1</v>
      </c>
      <c r="D245" s="59" t="s">
        <v>5</v>
      </c>
      <c r="E245" s="72" t="s">
        <v>6</v>
      </c>
      <c r="F245" s="181">
        <v>0.77100000000000002</v>
      </c>
      <c r="G245" s="64">
        <f>VLOOKUP(D245,upahbahan,3,FALSE)</f>
        <v>100000</v>
      </c>
      <c r="H245" s="64">
        <f t="shared" ref="H245:H248" si="25">F245*G245</f>
        <v>77100</v>
      </c>
      <c r="K245" s="213"/>
    </row>
    <row r="246" spans="3:11">
      <c r="C246" s="358">
        <v>2</v>
      </c>
      <c r="D246" s="59" t="str">
        <f>D229</f>
        <v>Tukang batu</v>
      </c>
      <c r="E246" s="72" t="s">
        <v>6</v>
      </c>
      <c r="F246" s="181">
        <v>1.288</v>
      </c>
      <c r="G246" s="64">
        <f>VLOOKUP(D246,upahbahan,3,FALSE)</f>
        <v>145000</v>
      </c>
      <c r="H246" s="64">
        <f t="shared" si="25"/>
        <v>186760</v>
      </c>
      <c r="K246" s="213"/>
    </row>
    <row r="247" spans="3:11">
      <c r="C247" s="358">
        <v>3</v>
      </c>
      <c r="D247" s="59" t="s">
        <v>18</v>
      </c>
      <c r="E247" s="72" t="s">
        <v>6</v>
      </c>
      <c r="F247" s="181">
        <v>0.129</v>
      </c>
      <c r="G247" s="64">
        <f>VLOOKUP(D247,upahbahan,3,FALSE)</f>
        <v>175000</v>
      </c>
      <c r="H247" s="64">
        <f t="shared" si="25"/>
        <v>22575</v>
      </c>
      <c r="K247" s="213"/>
    </row>
    <row r="248" spans="3:11">
      <c r="C248" s="358">
        <v>4</v>
      </c>
      <c r="D248" s="59" t="s">
        <v>19</v>
      </c>
      <c r="E248" s="72" t="s">
        <v>6</v>
      </c>
      <c r="F248" s="181">
        <v>3.9E-2</v>
      </c>
      <c r="G248" s="64">
        <f>VLOOKUP(D248,upahbahan,3,FALSE)</f>
        <v>200000</v>
      </c>
      <c r="H248" s="64">
        <f t="shared" si="25"/>
        <v>7800</v>
      </c>
      <c r="K248" s="213"/>
    </row>
    <row r="249" spans="3:11">
      <c r="C249" s="83" t="s">
        <v>1210</v>
      </c>
      <c r="D249" s="80"/>
      <c r="E249" s="80"/>
      <c r="F249" s="217"/>
      <c r="G249" s="218"/>
      <c r="H249" s="64">
        <f>SUM(H245:H248)</f>
        <v>294235</v>
      </c>
      <c r="I249" s="219"/>
      <c r="K249" s="213"/>
    </row>
    <row r="250" spans="3:11">
      <c r="C250" s="72" t="s">
        <v>1211</v>
      </c>
      <c r="D250" s="59" t="s">
        <v>1212</v>
      </c>
      <c r="E250" s="73"/>
      <c r="F250" s="73"/>
      <c r="G250" s="73"/>
      <c r="H250" s="73"/>
      <c r="K250" s="213"/>
    </row>
    <row r="251" spans="3:11">
      <c r="C251" s="301">
        <v>1</v>
      </c>
      <c r="D251" s="59" t="s">
        <v>3803</v>
      </c>
      <c r="E251" s="72" t="s">
        <v>136</v>
      </c>
      <c r="F251" s="74">
        <v>1.1000000000000001</v>
      </c>
      <c r="G251" s="64">
        <f>VLOOKUP(D251,upahbahan,3,FALSE)</f>
        <v>0</v>
      </c>
      <c r="H251" s="64">
        <f t="shared" ref="H251" si="26">F251*G251</f>
        <v>0</v>
      </c>
      <c r="K251" s="213"/>
    </row>
    <row r="252" spans="3:11">
      <c r="C252" s="83" t="s">
        <v>1216</v>
      </c>
      <c r="D252" s="80"/>
      <c r="E252" s="80"/>
      <c r="F252" s="80"/>
      <c r="G252" s="162"/>
      <c r="H252" s="64">
        <f>SUM(H251:H251)</f>
        <v>0</v>
      </c>
      <c r="K252" s="213"/>
    </row>
    <row r="253" spans="3:11">
      <c r="C253" s="72" t="s">
        <v>1217</v>
      </c>
      <c r="D253" s="59" t="s">
        <v>1218</v>
      </c>
      <c r="E253" s="73"/>
      <c r="F253" s="73"/>
      <c r="G253" s="73"/>
      <c r="H253" s="73"/>
      <c r="K253" s="213"/>
    </row>
    <row r="254" spans="3:11">
      <c r="C254" s="83" t="s">
        <v>1219</v>
      </c>
      <c r="D254" s="80"/>
      <c r="E254" s="80"/>
      <c r="F254" s="80"/>
      <c r="G254" s="162"/>
      <c r="H254" s="303">
        <v>0</v>
      </c>
      <c r="K254" s="213"/>
    </row>
    <row r="255" spans="3:11">
      <c r="C255" s="58" t="s">
        <v>1220</v>
      </c>
      <c r="D255" s="69" t="s">
        <v>1221</v>
      </c>
      <c r="E255" s="70"/>
      <c r="F255" s="70"/>
      <c r="G255" s="71"/>
      <c r="H255" s="304">
        <f>H254+H252+H249</f>
        <v>294235</v>
      </c>
      <c r="I255" s="319"/>
      <c r="K255" s="213"/>
    </row>
    <row r="256" spans="3:11">
      <c r="C256" s="58" t="s">
        <v>1222</v>
      </c>
      <c r="D256" s="69" t="s">
        <v>1406</v>
      </c>
      <c r="E256" s="70"/>
      <c r="F256" s="71"/>
      <c r="G256" s="61" t="s">
        <v>1407</v>
      </c>
      <c r="H256" s="304">
        <f>H255*10%</f>
        <v>29423.5</v>
      </c>
      <c r="I256" s="319"/>
      <c r="K256" s="213"/>
    </row>
    <row r="257" spans="3:11">
      <c r="C257" s="58" t="s">
        <v>1223</v>
      </c>
      <c r="D257" s="69" t="s">
        <v>1224</v>
      </c>
      <c r="E257" s="70"/>
      <c r="F257" s="70"/>
      <c r="G257" s="71"/>
      <c r="H257" s="305">
        <f>SUM(H255:H256)</f>
        <v>323658.5</v>
      </c>
      <c r="I257" s="319"/>
      <c r="K257" s="213"/>
    </row>
    <row r="258" spans="3:11">
      <c r="C258" s="57"/>
      <c r="D258" s="81"/>
      <c r="E258" s="81"/>
      <c r="F258" s="81"/>
      <c r="G258" s="81"/>
      <c r="H258" s="82"/>
      <c r="K258" s="213"/>
    </row>
    <row r="259" spans="3:11">
      <c r="C259" s="62" t="s">
        <v>3804</v>
      </c>
      <c r="D259" s="313" t="s">
        <v>3805</v>
      </c>
      <c r="E259" s="315"/>
      <c r="F259" s="315"/>
      <c r="G259" s="315"/>
      <c r="H259" s="315"/>
      <c r="I259" s="56">
        <f>ROUNDDOWN(H274,-2)</f>
        <v>783100</v>
      </c>
      <c r="K259" s="213"/>
    </row>
    <row r="260" spans="3:11" ht="27.6">
      <c r="C260" s="300" t="s">
        <v>1197</v>
      </c>
      <c r="D260" s="300" t="s">
        <v>1198</v>
      </c>
      <c r="E260" s="300" t="s">
        <v>1199</v>
      </c>
      <c r="F260" s="300" t="s">
        <v>1200</v>
      </c>
      <c r="G260" s="300" t="s">
        <v>1201</v>
      </c>
      <c r="H260" s="300" t="s">
        <v>1202</v>
      </c>
      <c r="K260" s="213"/>
    </row>
    <row r="261" spans="3:11">
      <c r="C261" s="302" t="s">
        <v>1203</v>
      </c>
      <c r="D261" s="59" t="s">
        <v>1204</v>
      </c>
      <c r="E261" s="170"/>
      <c r="F261" s="73"/>
      <c r="G261" s="73"/>
      <c r="H261" s="73"/>
      <c r="K261" s="213"/>
    </row>
    <row r="262" spans="3:11">
      <c r="C262" s="358">
        <v>1</v>
      </c>
      <c r="D262" s="59" t="s">
        <v>5</v>
      </c>
      <c r="E262" s="72" t="s">
        <v>6</v>
      </c>
      <c r="F262" s="181">
        <v>0.129</v>
      </c>
      <c r="G262" s="64">
        <f>VLOOKUP(D262,upahbahan,3,FALSE)</f>
        <v>100000</v>
      </c>
      <c r="H262" s="64">
        <f t="shared" ref="H262:H265" si="27">F262*G262</f>
        <v>12900</v>
      </c>
      <c r="K262" s="213"/>
    </row>
    <row r="263" spans="3:11">
      <c r="C263" s="358">
        <v>2</v>
      </c>
      <c r="D263" s="59" t="str">
        <f>D246</f>
        <v>Tukang batu</v>
      </c>
      <c r="E263" s="72" t="s">
        <v>6</v>
      </c>
      <c r="F263" s="181">
        <v>0.215</v>
      </c>
      <c r="G263" s="64">
        <f>VLOOKUP(D263,upahbahan,3,FALSE)</f>
        <v>145000</v>
      </c>
      <c r="H263" s="64">
        <f t="shared" si="27"/>
        <v>31175</v>
      </c>
      <c r="K263" s="213"/>
    </row>
    <row r="264" spans="3:11">
      <c r="C264" s="358">
        <v>3</v>
      </c>
      <c r="D264" s="59" t="s">
        <v>18</v>
      </c>
      <c r="E264" s="72" t="s">
        <v>6</v>
      </c>
      <c r="F264" s="181">
        <v>2.1000000000000001E-2</v>
      </c>
      <c r="G264" s="64">
        <f>VLOOKUP(D264,upahbahan,3,FALSE)</f>
        <v>175000</v>
      </c>
      <c r="H264" s="64">
        <f t="shared" si="27"/>
        <v>3675.0000000000005</v>
      </c>
      <c r="K264" s="213"/>
    </row>
    <row r="265" spans="3:11">
      <c r="C265" s="358">
        <v>4</v>
      </c>
      <c r="D265" s="59" t="s">
        <v>19</v>
      </c>
      <c r="E265" s="72" t="s">
        <v>6</v>
      </c>
      <c r="F265" s="181">
        <v>6.0000000000000001E-3</v>
      </c>
      <c r="G265" s="64">
        <f>VLOOKUP(D265,upahbahan,3,FALSE)</f>
        <v>200000</v>
      </c>
      <c r="H265" s="64">
        <f t="shared" si="27"/>
        <v>1200</v>
      </c>
      <c r="K265" s="213"/>
    </row>
    <row r="266" spans="3:11">
      <c r="C266" s="83" t="s">
        <v>1210</v>
      </c>
      <c r="D266" s="80"/>
      <c r="E266" s="80"/>
      <c r="F266" s="217"/>
      <c r="G266" s="218"/>
      <c r="H266" s="64">
        <f>SUM(H262:H265)</f>
        <v>48950</v>
      </c>
      <c r="I266" s="219"/>
      <c r="K266" s="213"/>
    </row>
    <row r="267" spans="3:11">
      <c r="C267" s="72" t="s">
        <v>1211</v>
      </c>
      <c r="D267" s="59" t="s">
        <v>1212</v>
      </c>
      <c r="E267" s="73"/>
      <c r="F267" s="73"/>
      <c r="G267" s="73"/>
      <c r="H267" s="73"/>
      <c r="K267" s="213"/>
    </row>
    <row r="268" spans="3:11">
      <c r="C268" s="301">
        <v>1</v>
      </c>
      <c r="D268" s="59" t="s">
        <v>3806</v>
      </c>
      <c r="E268" s="72" t="s">
        <v>136</v>
      </c>
      <c r="F268" s="74">
        <v>1.02</v>
      </c>
      <c r="G268" s="64">
        <f>VLOOKUP(D268,upahbahan,3,FALSE)</f>
        <v>650000</v>
      </c>
      <c r="H268" s="64">
        <f t="shared" ref="H268" si="28">F268*G268</f>
        <v>663000</v>
      </c>
      <c r="K268" s="213"/>
    </row>
    <row r="269" spans="3:11">
      <c r="C269" s="83" t="s">
        <v>1216</v>
      </c>
      <c r="D269" s="80"/>
      <c r="E269" s="80"/>
      <c r="F269" s="80"/>
      <c r="G269" s="162"/>
      <c r="H269" s="64">
        <f>SUM(H268:H268)</f>
        <v>663000</v>
      </c>
      <c r="K269" s="213"/>
    </row>
    <row r="270" spans="3:11">
      <c r="C270" s="72" t="s">
        <v>1217</v>
      </c>
      <c r="D270" s="59" t="s">
        <v>1218</v>
      </c>
      <c r="E270" s="73"/>
      <c r="F270" s="73"/>
      <c r="G270" s="73"/>
      <c r="H270" s="73"/>
      <c r="K270" s="213"/>
    </row>
    <row r="271" spans="3:11">
      <c r="C271" s="83" t="s">
        <v>1219</v>
      </c>
      <c r="D271" s="80"/>
      <c r="E271" s="80"/>
      <c r="F271" s="80"/>
      <c r="G271" s="162"/>
      <c r="H271" s="303">
        <v>0</v>
      </c>
      <c r="K271" s="213"/>
    </row>
    <row r="272" spans="3:11">
      <c r="C272" s="58" t="s">
        <v>1220</v>
      </c>
      <c r="D272" s="69" t="s">
        <v>1221</v>
      </c>
      <c r="E272" s="70"/>
      <c r="F272" s="70"/>
      <c r="G272" s="71"/>
      <c r="H272" s="304">
        <f>H271+H269+H266</f>
        <v>711950</v>
      </c>
      <c r="I272" s="319"/>
      <c r="K272" s="213"/>
    </row>
    <row r="273" spans="3:11">
      <c r="C273" s="58" t="s">
        <v>1222</v>
      </c>
      <c r="D273" s="69" t="s">
        <v>1406</v>
      </c>
      <c r="E273" s="70"/>
      <c r="F273" s="71"/>
      <c r="G273" s="61" t="s">
        <v>1407</v>
      </c>
      <c r="H273" s="304">
        <f>H272*10%</f>
        <v>71195</v>
      </c>
      <c r="I273" s="319"/>
      <c r="K273" s="213"/>
    </row>
    <row r="274" spans="3:11">
      <c r="C274" s="58" t="s">
        <v>1223</v>
      </c>
      <c r="D274" s="69" t="s">
        <v>1224</v>
      </c>
      <c r="E274" s="70"/>
      <c r="F274" s="70"/>
      <c r="G274" s="71"/>
      <c r="H274" s="305">
        <f>SUM(H272:H273)</f>
        <v>783145</v>
      </c>
      <c r="I274" s="319"/>
      <c r="K274" s="213"/>
    </row>
    <row r="275" spans="3:11">
      <c r="C275" s="57"/>
      <c r="D275" s="81"/>
      <c r="E275" s="81"/>
      <c r="F275" s="81"/>
      <c r="G275" s="81"/>
      <c r="H275" s="82"/>
      <c r="K275" s="213"/>
    </row>
    <row r="276" spans="3:11">
      <c r="C276" s="160" t="s">
        <v>3807</v>
      </c>
      <c r="D276" s="436" t="s">
        <v>3808</v>
      </c>
      <c r="E276" s="81"/>
      <c r="F276" s="81"/>
      <c r="G276" s="81"/>
      <c r="H276" s="82"/>
      <c r="K276" s="213"/>
    </row>
    <row r="277" spans="3:11">
      <c r="C277" s="62" t="s">
        <v>3809</v>
      </c>
      <c r="D277" s="313" t="s">
        <v>1601</v>
      </c>
      <c r="E277" s="315"/>
      <c r="F277" s="315"/>
      <c r="G277" s="315"/>
      <c r="H277" s="315"/>
      <c r="I277" s="56">
        <f>ROUNDDOWN(H292,-2)</f>
        <v>1433400</v>
      </c>
      <c r="K277" s="213"/>
    </row>
    <row r="278" spans="3:11" ht="27.6">
      <c r="C278" s="300" t="s">
        <v>1197</v>
      </c>
      <c r="D278" s="300" t="s">
        <v>1198</v>
      </c>
      <c r="E278" s="300" t="s">
        <v>1199</v>
      </c>
      <c r="F278" s="300" t="s">
        <v>1200</v>
      </c>
      <c r="G278" s="300" t="s">
        <v>1201</v>
      </c>
      <c r="H278" s="300" t="s">
        <v>1202</v>
      </c>
      <c r="K278" s="213"/>
    </row>
    <row r="279" spans="3:11">
      <c r="C279" s="302" t="s">
        <v>1203</v>
      </c>
      <c r="D279" s="59" t="s">
        <v>1204</v>
      </c>
      <c r="E279" s="170"/>
      <c r="F279" s="73"/>
      <c r="G279" s="73"/>
      <c r="H279" s="73"/>
      <c r="K279" s="213"/>
    </row>
    <row r="280" spans="3:11">
      <c r="C280" s="358">
        <v>1</v>
      </c>
      <c r="D280" s="59" t="s">
        <v>5</v>
      </c>
      <c r="E280" s="72" t="s">
        <v>6</v>
      </c>
      <c r="F280" s="181">
        <v>0.72899999999999998</v>
      </c>
      <c r="G280" s="64">
        <f>VLOOKUP(D280,upahbahan,3,FALSE)</f>
        <v>100000</v>
      </c>
      <c r="H280" s="64">
        <f t="shared" ref="H280:H283" si="29">F280*G280</f>
        <v>72900</v>
      </c>
      <c r="K280" s="213"/>
    </row>
    <row r="281" spans="3:11">
      <c r="C281" s="358">
        <v>2</v>
      </c>
      <c r="D281" s="59" t="s">
        <v>10</v>
      </c>
      <c r="E281" s="72" t="s">
        <v>6</v>
      </c>
      <c r="F281" s="181">
        <v>1.2170000000000001</v>
      </c>
      <c r="G281" s="64">
        <f>VLOOKUP(D281,upahbahan,3,FALSE)</f>
        <v>145000</v>
      </c>
      <c r="H281" s="64">
        <f t="shared" si="29"/>
        <v>176465</v>
      </c>
      <c r="K281" s="213"/>
    </row>
    <row r="282" spans="3:11">
      <c r="C282" s="358">
        <v>3</v>
      </c>
      <c r="D282" s="59" t="s">
        <v>18</v>
      </c>
      <c r="E282" s="72" t="s">
        <v>6</v>
      </c>
      <c r="F282" s="181">
        <v>0.122</v>
      </c>
      <c r="G282" s="64">
        <f>VLOOKUP(D282,upahbahan,3,FALSE)</f>
        <v>175000</v>
      </c>
      <c r="H282" s="64">
        <f t="shared" si="29"/>
        <v>21350</v>
      </c>
      <c r="K282" s="213"/>
    </row>
    <row r="283" spans="3:11">
      <c r="C283" s="358">
        <v>4</v>
      </c>
      <c r="D283" s="59" t="s">
        <v>19</v>
      </c>
      <c r="E283" s="72" t="s">
        <v>6</v>
      </c>
      <c r="F283" s="181">
        <v>3.6999999999999998E-2</v>
      </c>
      <c r="G283" s="64">
        <f>VLOOKUP(D283,upahbahan,3,FALSE)</f>
        <v>200000</v>
      </c>
      <c r="H283" s="64">
        <f t="shared" si="29"/>
        <v>7400</v>
      </c>
      <c r="K283" s="213"/>
    </row>
    <row r="284" spans="3:11">
      <c r="C284" s="83" t="s">
        <v>1210</v>
      </c>
      <c r="D284" s="80"/>
      <c r="E284" s="80"/>
      <c r="F284" s="217"/>
      <c r="G284" s="218"/>
      <c r="H284" s="64">
        <f>SUM(H280:H283)</f>
        <v>278115</v>
      </c>
      <c r="I284" s="219"/>
      <c r="K284" s="213"/>
    </row>
    <row r="285" spans="3:11">
      <c r="C285" s="72" t="s">
        <v>1211</v>
      </c>
      <c r="D285" s="59" t="s">
        <v>1212</v>
      </c>
      <c r="E285" s="73"/>
      <c r="F285" s="73"/>
      <c r="G285" s="73"/>
      <c r="H285" s="73"/>
      <c r="K285" s="213"/>
    </row>
    <row r="286" spans="3:11" ht="27.6">
      <c r="C286" s="301">
        <v>1</v>
      </c>
      <c r="D286" s="59" t="s">
        <v>705</v>
      </c>
      <c r="E286" s="72" t="s">
        <v>136</v>
      </c>
      <c r="F286" s="74">
        <v>1.0249999999999999</v>
      </c>
      <c r="G286" s="64">
        <f>VLOOKUP(D286,upahbahan,3,FALSE)</f>
        <v>1000000</v>
      </c>
      <c r="H286" s="64">
        <f t="shared" ref="H286" si="30">F286*G286</f>
        <v>1024999.9999999999</v>
      </c>
      <c r="K286" s="213"/>
    </row>
    <row r="287" spans="3:11">
      <c r="C287" s="83" t="s">
        <v>1216</v>
      </c>
      <c r="D287" s="80"/>
      <c r="E287" s="80"/>
      <c r="F287" s="80"/>
      <c r="G287" s="162"/>
      <c r="H287" s="64">
        <f>SUM(H286:H286)</f>
        <v>1024999.9999999999</v>
      </c>
      <c r="K287" s="213"/>
    </row>
    <row r="288" spans="3:11">
      <c r="C288" s="72" t="s">
        <v>1217</v>
      </c>
      <c r="D288" s="59" t="s">
        <v>1218</v>
      </c>
      <c r="E288" s="73"/>
      <c r="F288" s="73"/>
      <c r="G288" s="73"/>
      <c r="H288" s="73"/>
      <c r="K288" s="213"/>
    </row>
    <row r="289" spans="3:11">
      <c r="C289" s="83" t="s">
        <v>1219</v>
      </c>
      <c r="D289" s="80"/>
      <c r="E289" s="80"/>
      <c r="F289" s="80"/>
      <c r="G289" s="162"/>
      <c r="H289" s="303">
        <v>0</v>
      </c>
      <c r="K289" s="213"/>
    </row>
    <row r="290" spans="3:11">
      <c r="C290" s="58" t="s">
        <v>1220</v>
      </c>
      <c r="D290" s="69" t="s">
        <v>1221</v>
      </c>
      <c r="E290" s="70"/>
      <c r="F290" s="70"/>
      <c r="G290" s="71"/>
      <c r="H290" s="304">
        <f>H289+H287+H284</f>
        <v>1303115</v>
      </c>
      <c r="I290" s="319"/>
      <c r="K290" s="213"/>
    </row>
    <row r="291" spans="3:11">
      <c r="C291" s="58" t="s">
        <v>1222</v>
      </c>
      <c r="D291" s="69" t="s">
        <v>1406</v>
      </c>
      <c r="E291" s="70"/>
      <c r="F291" s="71"/>
      <c r="G291" s="61" t="s">
        <v>1407</v>
      </c>
      <c r="H291" s="304">
        <f>H290*10%</f>
        <v>130311.5</v>
      </c>
      <c r="I291" s="319"/>
      <c r="K291" s="213"/>
    </row>
    <row r="292" spans="3:11">
      <c r="C292" s="58" t="s">
        <v>1223</v>
      </c>
      <c r="D292" s="69" t="s">
        <v>1224</v>
      </c>
      <c r="E292" s="70"/>
      <c r="F292" s="70"/>
      <c r="G292" s="71"/>
      <c r="H292" s="305">
        <f>SUM(H290:H291)</f>
        <v>1433426.5</v>
      </c>
      <c r="I292" s="319"/>
      <c r="K292" s="213"/>
    </row>
    <row r="293" spans="3:11">
      <c r="C293" s="57"/>
      <c r="D293" s="81"/>
      <c r="E293" s="81"/>
      <c r="F293" s="81"/>
      <c r="G293" s="81"/>
      <c r="H293" s="82"/>
      <c r="K293" s="213"/>
    </row>
    <row r="294" spans="3:11">
      <c r="C294" s="62" t="s">
        <v>3810</v>
      </c>
      <c r="D294" s="313" t="s">
        <v>1602</v>
      </c>
      <c r="E294" s="315"/>
      <c r="F294" s="315"/>
      <c r="G294" s="315"/>
      <c r="H294" s="315"/>
      <c r="I294" s="56">
        <f>ROUNDDOWN(H309,-2)</f>
        <v>3523600</v>
      </c>
      <c r="K294" s="213"/>
    </row>
    <row r="295" spans="3:11" ht="27.6">
      <c r="C295" s="300" t="s">
        <v>1197</v>
      </c>
      <c r="D295" s="300" t="s">
        <v>1198</v>
      </c>
      <c r="E295" s="300" t="s">
        <v>1199</v>
      </c>
      <c r="F295" s="300" t="s">
        <v>1200</v>
      </c>
      <c r="G295" s="300" t="s">
        <v>1201</v>
      </c>
      <c r="H295" s="300" t="s">
        <v>1202</v>
      </c>
      <c r="K295" s="213"/>
    </row>
    <row r="296" spans="3:11">
      <c r="C296" s="302" t="s">
        <v>1203</v>
      </c>
      <c r="D296" s="59" t="s">
        <v>1204</v>
      </c>
      <c r="E296" s="170"/>
      <c r="F296" s="73"/>
      <c r="G296" s="73"/>
      <c r="H296" s="73"/>
      <c r="K296" s="213"/>
    </row>
    <row r="297" spans="3:11">
      <c r="C297" s="358">
        <v>1</v>
      </c>
      <c r="D297" s="59" t="s">
        <v>5</v>
      </c>
      <c r="E297" s="72" t="s">
        <v>6</v>
      </c>
      <c r="F297" s="74">
        <v>0.41699999999999998</v>
      </c>
      <c r="G297" s="64">
        <f>VLOOKUP(D297,upahbahan,3,FALSE)</f>
        <v>100000</v>
      </c>
      <c r="H297" s="64">
        <f t="shared" ref="H297:H300" si="31">F297*G297</f>
        <v>41700</v>
      </c>
      <c r="K297" s="213"/>
    </row>
    <row r="298" spans="3:11">
      <c r="C298" s="358">
        <v>2</v>
      </c>
      <c r="D298" s="59" t="s">
        <v>10</v>
      </c>
      <c r="E298" s="72" t="s">
        <v>6</v>
      </c>
      <c r="F298" s="74">
        <v>0.69599999999999995</v>
      </c>
      <c r="G298" s="64">
        <f>VLOOKUP(D298,upahbahan,3,FALSE)</f>
        <v>145000</v>
      </c>
      <c r="H298" s="64">
        <f>F298*G298</f>
        <v>100920</v>
      </c>
      <c r="K298" s="213"/>
    </row>
    <row r="299" spans="3:11">
      <c r="C299" s="358">
        <v>3</v>
      </c>
      <c r="D299" s="59" t="s">
        <v>18</v>
      </c>
      <c r="E299" s="72" t="s">
        <v>6</v>
      </c>
      <c r="F299" s="74">
        <v>7.0000000000000007E-2</v>
      </c>
      <c r="G299" s="64">
        <f>VLOOKUP(D299,upahbahan,3,FALSE)</f>
        <v>175000</v>
      </c>
      <c r="H299" s="64">
        <f t="shared" si="31"/>
        <v>12250.000000000002</v>
      </c>
      <c r="K299" s="213"/>
    </row>
    <row r="300" spans="3:11">
      <c r="C300" s="358">
        <v>4</v>
      </c>
      <c r="D300" s="59" t="s">
        <v>19</v>
      </c>
      <c r="E300" s="72" t="s">
        <v>6</v>
      </c>
      <c r="F300" s="74">
        <v>2.1000000000000001E-2</v>
      </c>
      <c r="G300" s="64">
        <f>VLOOKUP(D300,upahbahan,3,FALSE)</f>
        <v>200000</v>
      </c>
      <c r="H300" s="64">
        <f t="shared" si="31"/>
        <v>4200</v>
      </c>
      <c r="K300" s="213"/>
    </row>
    <row r="301" spans="3:11">
      <c r="C301" s="83" t="s">
        <v>1210</v>
      </c>
      <c r="D301" s="80"/>
      <c r="E301" s="80"/>
      <c r="F301" s="217"/>
      <c r="G301" s="218"/>
      <c r="H301" s="64">
        <f>SUM(H297:H300)</f>
        <v>159070</v>
      </c>
      <c r="I301" s="219"/>
      <c r="K301" s="213"/>
    </row>
    <row r="302" spans="3:11">
      <c r="C302" s="72" t="s">
        <v>1211</v>
      </c>
      <c r="D302" s="59" t="s">
        <v>1212</v>
      </c>
      <c r="E302" s="73"/>
      <c r="F302" s="73"/>
      <c r="G302" s="73"/>
      <c r="H302" s="73"/>
      <c r="K302" s="213"/>
    </row>
    <row r="303" spans="3:11" ht="27.6">
      <c r="C303" s="301">
        <v>1</v>
      </c>
      <c r="D303" s="59" t="s">
        <v>699</v>
      </c>
      <c r="E303" s="72" t="s">
        <v>136</v>
      </c>
      <c r="F303" s="74">
        <f>F286</f>
        <v>1.0249999999999999</v>
      </c>
      <c r="G303" s="64">
        <f>VLOOKUP(D303,upahbahan,3,FALSE)</f>
        <v>2970000</v>
      </c>
      <c r="H303" s="64">
        <f>F303*G303</f>
        <v>3044249.9999999995</v>
      </c>
      <c r="K303" s="213"/>
    </row>
    <row r="304" spans="3:11">
      <c r="C304" s="83" t="s">
        <v>1216</v>
      </c>
      <c r="D304" s="80"/>
      <c r="E304" s="80"/>
      <c r="F304" s="80"/>
      <c r="G304" s="162"/>
      <c r="H304" s="64">
        <f>SUM(H303:H303)</f>
        <v>3044249.9999999995</v>
      </c>
      <c r="K304" s="213"/>
    </row>
    <row r="305" spans="3:11">
      <c r="C305" s="72" t="s">
        <v>1217</v>
      </c>
      <c r="D305" s="59" t="s">
        <v>1218</v>
      </c>
      <c r="E305" s="73"/>
      <c r="F305" s="73"/>
      <c r="G305" s="73"/>
      <c r="H305" s="73"/>
      <c r="K305" s="213"/>
    </row>
    <row r="306" spans="3:11">
      <c r="C306" s="83" t="s">
        <v>1219</v>
      </c>
      <c r="D306" s="80"/>
      <c r="E306" s="80"/>
      <c r="F306" s="80"/>
      <c r="G306" s="162"/>
      <c r="H306" s="303">
        <v>0</v>
      </c>
      <c r="K306" s="213"/>
    </row>
    <row r="307" spans="3:11">
      <c r="C307" s="58" t="s">
        <v>1220</v>
      </c>
      <c r="D307" s="69" t="s">
        <v>1221</v>
      </c>
      <c r="E307" s="70"/>
      <c r="F307" s="70"/>
      <c r="G307" s="71"/>
      <c r="H307" s="304">
        <f>H306+H304+H301</f>
        <v>3203319.9999999995</v>
      </c>
      <c r="I307" s="319"/>
      <c r="K307" s="213"/>
    </row>
    <row r="308" spans="3:11">
      <c r="C308" s="58" t="s">
        <v>1222</v>
      </c>
      <c r="D308" s="69" t="s">
        <v>1406</v>
      </c>
      <c r="E308" s="70"/>
      <c r="F308" s="71"/>
      <c r="G308" s="61" t="s">
        <v>1407</v>
      </c>
      <c r="H308" s="304">
        <f>H307*10%</f>
        <v>320332</v>
      </c>
      <c r="I308" s="319"/>
      <c r="K308" s="213"/>
    </row>
    <row r="309" spans="3:11">
      <c r="C309" s="58" t="s">
        <v>1223</v>
      </c>
      <c r="D309" s="69" t="s">
        <v>1224</v>
      </c>
      <c r="E309" s="70"/>
      <c r="F309" s="70"/>
      <c r="G309" s="71"/>
      <c r="H309" s="305">
        <f>SUM(H307:H308)</f>
        <v>3523651.9999999995</v>
      </c>
      <c r="I309" s="319"/>
      <c r="K309" s="213"/>
    </row>
    <row r="310" spans="3:11">
      <c r="C310" s="57"/>
      <c r="D310" s="81"/>
      <c r="E310" s="81"/>
      <c r="F310" s="81"/>
      <c r="G310" s="81"/>
      <c r="H310" s="82"/>
      <c r="K310" s="213"/>
    </row>
    <row r="311" spans="3:11">
      <c r="C311" s="62" t="s">
        <v>3811</v>
      </c>
      <c r="D311" s="313" t="s">
        <v>1603</v>
      </c>
      <c r="E311" s="315"/>
      <c r="F311" s="315"/>
      <c r="G311" s="315"/>
      <c r="H311" s="315"/>
      <c r="I311" s="56">
        <f>ROUNDDOWN(H326,-2)</f>
        <v>1527900</v>
      </c>
      <c r="K311" s="213"/>
    </row>
    <row r="312" spans="3:11" ht="27.6">
      <c r="C312" s="300" t="s">
        <v>1197</v>
      </c>
      <c r="D312" s="300" t="s">
        <v>1198</v>
      </c>
      <c r="E312" s="300" t="s">
        <v>1199</v>
      </c>
      <c r="F312" s="300" t="s">
        <v>1200</v>
      </c>
      <c r="G312" s="300" t="s">
        <v>1201</v>
      </c>
      <c r="H312" s="300" t="s">
        <v>1202</v>
      </c>
      <c r="K312" s="213"/>
    </row>
    <row r="313" spans="3:11">
      <c r="C313" s="302" t="s">
        <v>1203</v>
      </c>
      <c r="D313" s="59" t="s">
        <v>1204</v>
      </c>
      <c r="E313" s="170"/>
      <c r="F313" s="73"/>
      <c r="G313" s="73"/>
      <c r="H313" s="73"/>
      <c r="K313" s="213"/>
    </row>
    <row r="314" spans="3:11">
      <c r="C314" s="358">
        <v>1</v>
      </c>
      <c r="D314" s="59" t="s">
        <v>5</v>
      </c>
      <c r="E314" s="72" t="s">
        <v>6</v>
      </c>
      <c r="F314" s="74">
        <v>0.41699999999999998</v>
      </c>
      <c r="G314" s="64">
        <f>VLOOKUP(D314,upahbahan,3,FALSE)</f>
        <v>100000</v>
      </c>
      <c r="H314" s="64">
        <f t="shared" ref="H314:H317" si="32">F314*G314</f>
        <v>41700</v>
      </c>
      <c r="K314" s="213"/>
    </row>
    <row r="315" spans="3:11">
      <c r="C315" s="358">
        <v>2</v>
      </c>
      <c r="D315" s="59" t="str">
        <f>D298</f>
        <v>Tukang pipa</v>
      </c>
      <c r="E315" s="72" t="s">
        <v>6</v>
      </c>
      <c r="F315" s="74">
        <v>0.69599999999999995</v>
      </c>
      <c r="G315" s="64">
        <f>VLOOKUP(D315,upahbahan,3,FALSE)</f>
        <v>145000</v>
      </c>
      <c r="H315" s="64">
        <f t="shared" si="32"/>
        <v>100920</v>
      </c>
      <c r="K315" s="213"/>
    </row>
    <row r="316" spans="3:11">
      <c r="C316" s="358">
        <v>3</v>
      </c>
      <c r="D316" s="59" t="s">
        <v>18</v>
      </c>
      <c r="E316" s="72" t="s">
        <v>6</v>
      </c>
      <c r="F316" s="74">
        <v>7.0000000000000007E-2</v>
      </c>
      <c r="G316" s="64">
        <f>VLOOKUP(D316,upahbahan,3,FALSE)</f>
        <v>175000</v>
      </c>
      <c r="H316" s="64">
        <f t="shared" si="32"/>
        <v>12250.000000000002</v>
      </c>
      <c r="K316" s="213"/>
    </row>
    <row r="317" spans="3:11">
      <c r="C317" s="358">
        <v>4</v>
      </c>
      <c r="D317" s="59" t="s">
        <v>19</v>
      </c>
      <c r="E317" s="72" t="s">
        <v>6</v>
      </c>
      <c r="F317" s="74">
        <v>2.1000000000000001E-2</v>
      </c>
      <c r="G317" s="64">
        <f>VLOOKUP(D317,upahbahan,3,FALSE)</f>
        <v>200000</v>
      </c>
      <c r="H317" s="64">
        <f t="shared" si="32"/>
        <v>4200</v>
      </c>
      <c r="K317" s="213"/>
    </row>
    <row r="318" spans="3:11">
      <c r="C318" s="83" t="s">
        <v>1210</v>
      </c>
      <c r="D318" s="80"/>
      <c r="E318" s="80"/>
      <c r="F318" s="217"/>
      <c r="G318" s="218"/>
      <c r="H318" s="64">
        <f>SUM(H314:H317)</f>
        <v>159070</v>
      </c>
      <c r="I318" s="219"/>
      <c r="K318" s="213"/>
    </row>
    <row r="319" spans="3:11">
      <c r="C319" s="72" t="s">
        <v>1211</v>
      </c>
      <c r="D319" s="59" t="s">
        <v>1212</v>
      </c>
      <c r="E319" s="73"/>
      <c r="F319" s="73"/>
      <c r="G319" s="73"/>
      <c r="H319" s="73"/>
      <c r="K319" s="213"/>
    </row>
    <row r="320" spans="3:11" ht="27.6">
      <c r="C320" s="301">
        <v>1</v>
      </c>
      <c r="D320" s="59" t="s">
        <v>698</v>
      </c>
      <c r="E320" s="72" t="s">
        <v>136</v>
      </c>
      <c r="F320" s="74">
        <f>F303</f>
        <v>1.0249999999999999</v>
      </c>
      <c r="G320" s="64">
        <f>VLOOKUP(D320,upahbahan,3,FALSE)</f>
        <v>1200000</v>
      </c>
      <c r="H320" s="64">
        <f t="shared" ref="H320" si="33">F320*G320</f>
        <v>1230000</v>
      </c>
      <c r="K320" s="213"/>
    </row>
    <row r="321" spans="3:11">
      <c r="C321" s="83" t="s">
        <v>1216</v>
      </c>
      <c r="D321" s="80"/>
      <c r="E321" s="80"/>
      <c r="F321" s="80"/>
      <c r="G321" s="162"/>
      <c r="H321" s="64">
        <f>SUM(H320:H320)</f>
        <v>1230000</v>
      </c>
      <c r="K321" s="213"/>
    </row>
    <row r="322" spans="3:11">
      <c r="C322" s="72" t="s">
        <v>1217</v>
      </c>
      <c r="D322" s="59" t="s">
        <v>1218</v>
      </c>
      <c r="E322" s="73"/>
      <c r="F322" s="73"/>
      <c r="G322" s="73"/>
      <c r="H322" s="73"/>
      <c r="K322" s="213"/>
    </row>
    <row r="323" spans="3:11">
      <c r="C323" s="83" t="s">
        <v>1219</v>
      </c>
      <c r="D323" s="80"/>
      <c r="E323" s="80"/>
      <c r="F323" s="80"/>
      <c r="G323" s="162"/>
      <c r="H323" s="303">
        <v>0</v>
      </c>
      <c r="K323" s="213"/>
    </row>
    <row r="324" spans="3:11">
      <c r="C324" s="58" t="s">
        <v>1220</v>
      </c>
      <c r="D324" s="69" t="s">
        <v>1221</v>
      </c>
      <c r="E324" s="70"/>
      <c r="F324" s="70"/>
      <c r="G324" s="71"/>
      <c r="H324" s="304">
        <f>H323+H321+H318</f>
        <v>1389070</v>
      </c>
      <c r="I324" s="319"/>
      <c r="K324" s="213"/>
    </row>
    <row r="325" spans="3:11">
      <c r="C325" s="58" t="s">
        <v>1222</v>
      </c>
      <c r="D325" s="69" t="s">
        <v>1406</v>
      </c>
      <c r="E325" s="70"/>
      <c r="F325" s="71"/>
      <c r="G325" s="61" t="s">
        <v>1407</v>
      </c>
      <c r="H325" s="304">
        <f>H324*10%</f>
        <v>138907</v>
      </c>
      <c r="I325" s="319"/>
      <c r="K325" s="213"/>
    </row>
    <row r="326" spans="3:11">
      <c r="C326" s="58" t="s">
        <v>1223</v>
      </c>
      <c r="D326" s="69" t="s">
        <v>1224</v>
      </c>
      <c r="E326" s="70"/>
      <c r="F326" s="70"/>
      <c r="G326" s="71"/>
      <c r="H326" s="305">
        <f>SUM(H324:H325)</f>
        <v>1527977</v>
      </c>
      <c r="I326" s="319"/>
      <c r="K326" s="213"/>
    </row>
    <row r="327" spans="3:11">
      <c r="C327" s="57"/>
      <c r="D327" s="81"/>
      <c r="E327" s="81"/>
      <c r="F327" s="81"/>
      <c r="G327" s="81"/>
      <c r="H327" s="82"/>
      <c r="K327" s="213"/>
    </row>
    <row r="328" spans="3:11">
      <c r="C328" s="62" t="s">
        <v>3812</v>
      </c>
      <c r="D328" s="313" t="s">
        <v>1604</v>
      </c>
      <c r="E328" s="315"/>
      <c r="F328" s="315"/>
      <c r="G328" s="315"/>
      <c r="H328" s="315"/>
      <c r="I328" s="56">
        <f>ROUNDDOWN(H343,-2)</f>
        <v>1408900</v>
      </c>
      <c r="K328" s="213"/>
    </row>
    <row r="329" spans="3:11" ht="27.6">
      <c r="C329" s="300" t="s">
        <v>1197</v>
      </c>
      <c r="D329" s="300" t="s">
        <v>1198</v>
      </c>
      <c r="E329" s="300" t="s">
        <v>1199</v>
      </c>
      <c r="F329" s="300" t="s">
        <v>1200</v>
      </c>
      <c r="G329" s="300" t="s">
        <v>1201</v>
      </c>
      <c r="H329" s="300" t="s">
        <v>1202</v>
      </c>
      <c r="K329" s="213"/>
    </row>
    <row r="330" spans="3:11">
      <c r="C330" s="302" t="s">
        <v>1203</v>
      </c>
      <c r="D330" s="59" t="s">
        <v>1204</v>
      </c>
      <c r="E330" s="73"/>
      <c r="F330" s="73"/>
      <c r="G330" s="73"/>
      <c r="H330" s="73"/>
      <c r="K330" s="213"/>
    </row>
    <row r="331" spans="3:11">
      <c r="C331" s="358">
        <v>1</v>
      </c>
      <c r="D331" s="59" t="s">
        <v>5</v>
      </c>
      <c r="E331" s="302" t="s">
        <v>6</v>
      </c>
      <c r="F331" s="181">
        <v>0.76300000000000001</v>
      </c>
      <c r="G331" s="64">
        <f>VLOOKUP(D331,upahbahan,3,FALSE)</f>
        <v>100000</v>
      </c>
      <c r="H331" s="64">
        <f t="shared" ref="H331:H334" si="34">F331*G331</f>
        <v>76300</v>
      </c>
      <c r="K331" s="213"/>
    </row>
    <row r="332" spans="3:11">
      <c r="C332" s="358">
        <v>2</v>
      </c>
      <c r="D332" s="59" t="str">
        <f>D315</f>
        <v>Tukang pipa</v>
      </c>
      <c r="E332" s="302" t="s">
        <v>6</v>
      </c>
      <c r="F332" s="181">
        <v>1.274</v>
      </c>
      <c r="G332" s="64">
        <f>VLOOKUP(D332,upahbahan,3,FALSE)</f>
        <v>145000</v>
      </c>
      <c r="H332" s="64">
        <f t="shared" si="34"/>
        <v>184730</v>
      </c>
      <c r="K332" s="213"/>
    </row>
    <row r="333" spans="3:11">
      <c r="C333" s="358">
        <v>3</v>
      </c>
      <c r="D333" s="59" t="s">
        <v>18</v>
      </c>
      <c r="E333" s="302" t="s">
        <v>6</v>
      </c>
      <c r="F333" s="181">
        <v>0.127</v>
      </c>
      <c r="G333" s="64">
        <f>VLOOKUP(D333,upahbahan,3,FALSE)</f>
        <v>175000</v>
      </c>
      <c r="H333" s="64">
        <f t="shared" si="34"/>
        <v>22225</v>
      </c>
      <c r="K333" s="213"/>
    </row>
    <row r="334" spans="3:11">
      <c r="C334" s="358">
        <v>4</v>
      </c>
      <c r="D334" s="59" t="s">
        <v>19</v>
      </c>
      <c r="E334" s="302" t="s">
        <v>6</v>
      </c>
      <c r="F334" s="181">
        <v>3.7999999999999999E-2</v>
      </c>
      <c r="G334" s="64">
        <f>VLOOKUP(D334,upahbahan,3,FALSE)</f>
        <v>200000</v>
      </c>
      <c r="H334" s="64">
        <f t="shared" si="34"/>
        <v>7600</v>
      </c>
      <c r="K334" s="213"/>
    </row>
    <row r="335" spans="3:11">
      <c r="C335" s="83" t="s">
        <v>1210</v>
      </c>
      <c r="D335" s="80"/>
      <c r="E335" s="80"/>
      <c r="F335" s="217"/>
      <c r="G335" s="218"/>
      <c r="H335" s="64">
        <f>SUM(H331:H334)</f>
        <v>290855</v>
      </c>
      <c r="I335" s="219"/>
      <c r="K335" s="213"/>
    </row>
    <row r="336" spans="3:11">
      <c r="C336" s="302" t="s">
        <v>1211</v>
      </c>
      <c r="D336" s="59" t="s">
        <v>1212</v>
      </c>
      <c r="E336" s="73"/>
      <c r="F336" s="73"/>
      <c r="G336" s="73"/>
      <c r="H336" s="73"/>
      <c r="K336" s="213"/>
    </row>
    <row r="337" spans="3:11">
      <c r="C337" s="358">
        <v>1</v>
      </c>
      <c r="D337" s="59" t="s">
        <v>701</v>
      </c>
      <c r="E337" s="68" t="s">
        <v>136</v>
      </c>
      <c r="F337" s="227">
        <v>1.1000000000000001</v>
      </c>
      <c r="G337" s="64">
        <f>VLOOKUP(D337,upahbahan,3,FALSE)</f>
        <v>900000</v>
      </c>
      <c r="H337" s="64">
        <f t="shared" ref="H337" si="35">F337*G337</f>
        <v>990000.00000000012</v>
      </c>
      <c r="K337" s="213"/>
    </row>
    <row r="338" spans="3:11">
      <c r="C338" s="83" t="s">
        <v>1216</v>
      </c>
      <c r="D338" s="80"/>
      <c r="E338" s="80"/>
      <c r="F338" s="80"/>
      <c r="G338" s="162"/>
      <c r="H338" s="64">
        <f>SUM(H337:H337)</f>
        <v>990000.00000000012</v>
      </c>
      <c r="K338" s="213"/>
    </row>
    <row r="339" spans="3:11">
      <c r="C339" s="72" t="s">
        <v>1217</v>
      </c>
      <c r="D339" s="59" t="s">
        <v>1218</v>
      </c>
      <c r="E339" s="73"/>
      <c r="F339" s="73"/>
      <c r="G339" s="73"/>
      <c r="H339" s="73"/>
      <c r="K339" s="213"/>
    </row>
    <row r="340" spans="3:11">
      <c r="C340" s="83" t="s">
        <v>1219</v>
      </c>
      <c r="D340" s="80"/>
      <c r="E340" s="80"/>
      <c r="F340" s="80"/>
      <c r="G340" s="162"/>
      <c r="H340" s="303">
        <v>0</v>
      </c>
      <c r="K340" s="213"/>
    </row>
    <row r="341" spans="3:11">
      <c r="C341" s="58" t="s">
        <v>1220</v>
      </c>
      <c r="D341" s="69" t="s">
        <v>1221</v>
      </c>
      <c r="E341" s="70"/>
      <c r="F341" s="70"/>
      <c r="G341" s="71"/>
      <c r="H341" s="304">
        <f>H340+H338+H335</f>
        <v>1280855</v>
      </c>
      <c r="I341" s="319"/>
      <c r="K341" s="213"/>
    </row>
    <row r="342" spans="3:11">
      <c r="C342" s="58" t="s">
        <v>1222</v>
      </c>
      <c r="D342" s="69" t="s">
        <v>1406</v>
      </c>
      <c r="E342" s="70"/>
      <c r="F342" s="71"/>
      <c r="G342" s="61" t="s">
        <v>1407</v>
      </c>
      <c r="H342" s="304">
        <f>H341*10%</f>
        <v>128085.5</v>
      </c>
      <c r="I342" s="319"/>
      <c r="K342" s="213"/>
    </row>
    <row r="343" spans="3:11">
      <c r="C343" s="58" t="s">
        <v>1223</v>
      </c>
      <c r="D343" s="69" t="s">
        <v>1224</v>
      </c>
      <c r="E343" s="70"/>
      <c r="F343" s="70"/>
      <c r="G343" s="71"/>
      <c r="H343" s="305">
        <f>SUM(H341:H342)</f>
        <v>1408940.5</v>
      </c>
      <c r="I343" s="319"/>
      <c r="K343" s="213"/>
    </row>
    <row r="344" spans="3:11">
      <c r="C344" s="89"/>
      <c r="D344" s="90"/>
      <c r="E344" s="90"/>
      <c r="F344" s="90"/>
      <c r="G344" s="90"/>
      <c r="H344" s="306"/>
      <c r="K344" s="213"/>
    </row>
    <row r="345" spans="3:11">
      <c r="C345" s="62" t="s">
        <v>3813</v>
      </c>
      <c r="D345" s="313" t="s">
        <v>1605</v>
      </c>
      <c r="E345" s="315"/>
      <c r="F345" s="315"/>
      <c r="G345" s="315"/>
      <c r="H345" s="315"/>
      <c r="I345" s="56">
        <f>ROUNDDOWN(H360,-2)</f>
        <v>1771900</v>
      </c>
      <c r="K345" s="213"/>
    </row>
    <row r="346" spans="3:11" ht="27.6">
      <c r="C346" s="300" t="s">
        <v>1197</v>
      </c>
      <c r="D346" s="300" t="s">
        <v>1198</v>
      </c>
      <c r="E346" s="300" t="s">
        <v>1199</v>
      </c>
      <c r="F346" s="300" t="s">
        <v>1200</v>
      </c>
      <c r="G346" s="300" t="s">
        <v>1201</v>
      </c>
      <c r="H346" s="300" t="s">
        <v>1202</v>
      </c>
      <c r="K346" s="213"/>
    </row>
    <row r="347" spans="3:11">
      <c r="C347" s="72" t="s">
        <v>1203</v>
      </c>
      <c r="D347" s="59" t="s">
        <v>1204</v>
      </c>
      <c r="E347" s="73"/>
      <c r="F347" s="73"/>
      <c r="G347" s="73"/>
      <c r="H347" s="73"/>
      <c r="K347" s="213"/>
    </row>
    <row r="348" spans="3:11">
      <c r="C348" s="301">
        <v>1</v>
      </c>
      <c r="D348" s="59" t="s">
        <v>5</v>
      </c>
      <c r="E348" s="302" t="s">
        <v>6</v>
      </c>
      <c r="F348" s="181">
        <v>0.76300000000000001</v>
      </c>
      <c r="G348" s="64">
        <f>VLOOKUP(D348,upahbahan,3,FALSE)</f>
        <v>100000</v>
      </c>
      <c r="H348" s="64">
        <f t="shared" ref="H348:H351" si="36">F348*G348</f>
        <v>76300</v>
      </c>
      <c r="K348" s="213"/>
    </row>
    <row r="349" spans="3:11">
      <c r="C349" s="301">
        <v>2</v>
      </c>
      <c r="D349" s="59" t="str">
        <f>D332</f>
        <v>Tukang pipa</v>
      </c>
      <c r="E349" s="302" t="s">
        <v>6</v>
      </c>
      <c r="F349" s="181">
        <v>1.274</v>
      </c>
      <c r="G349" s="64">
        <f>VLOOKUP(D349,upahbahan,3,FALSE)</f>
        <v>145000</v>
      </c>
      <c r="H349" s="64">
        <f t="shared" si="36"/>
        <v>184730</v>
      </c>
      <c r="K349" s="213"/>
    </row>
    <row r="350" spans="3:11">
      <c r="C350" s="301">
        <v>3</v>
      </c>
      <c r="D350" s="59" t="s">
        <v>18</v>
      </c>
      <c r="E350" s="302" t="s">
        <v>6</v>
      </c>
      <c r="F350" s="181">
        <v>0.127</v>
      </c>
      <c r="G350" s="64">
        <f>VLOOKUP(D350,upahbahan,3,FALSE)</f>
        <v>175000</v>
      </c>
      <c r="H350" s="64">
        <f t="shared" si="36"/>
        <v>22225</v>
      </c>
      <c r="K350" s="213"/>
    </row>
    <row r="351" spans="3:11">
      <c r="C351" s="301">
        <v>4</v>
      </c>
      <c r="D351" s="59" t="s">
        <v>19</v>
      </c>
      <c r="E351" s="302" t="s">
        <v>6</v>
      </c>
      <c r="F351" s="181">
        <v>3.7999999999999999E-2</v>
      </c>
      <c r="G351" s="64">
        <f>VLOOKUP(D351,upahbahan,3,FALSE)</f>
        <v>200000</v>
      </c>
      <c r="H351" s="64">
        <f t="shared" si="36"/>
        <v>7600</v>
      </c>
      <c r="K351" s="213"/>
    </row>
    <row r="352" spans="3:11">
      <c r="C352" s="83" t="s">
        <v>1210</v>
      </c>
      <c r="D352" s="80"/>
      <c r="E352" s="80"/>
      <c r="F352" s="217"/>
      <c r="G352" s="218"/>
      <c r="H352" s="64">
        <f>SUM(H348:H351)</f>
        <v>290855</v>
      </c>
      <c r="I352" s="219"/>
      <c r="K352" s="213"/>
    </row>
    <row r="353" spans="3:11">
      <c r="C353" s="72" t="s">
        <v>1211</v>
      </c>
      <c r="D353" s="59" t="s">
        <v>1212</v>
      </c>
      <c r="E353" s="73"/>
      <c r="F353" s="73"/>
      <c r="G353" s="73"/>
      <c r="H353" s="73"/>
      <c r="K353" s="213"/>
    </row>
    <row r="354" spans="3:11">
      <c r="C354" s="301">
        <v>1</v>
      </c>
      <c r="D354" s="59" t="s">
        <v>702</v>
      </c>
      <c r="E354" s="68" t="s">
        <v>136</v>
      </c>
      <c r="F354" s="227">
        <f>F337</f>
        <v>1.1000000000000001</v>
      </c>
      <c r="G354" s="64">
        <f>VLOOKUP(D354,upahbahan,3,FALSE)</f>
        <v>1200000</v>
      </c>
      <c r="H354" s="64">
        <f t="shared" ref="H354" si="37">F354*G354</f>
        <v>1320000</v>
      </c>
      <c r="K354" s="213"/>
    </row>
    <row r="355" spans="3:11">
      <c r="C355" s="83" t="s">
        <v>1216</v>
      </c>
      <c r="D355" s="80"/>
      <c r="E355" s="80"/>
      <c r="F355" s="80"/>
      <c r="G355" s="162"/>
      <c r="H355" s="64">
        <f>SUM(H354:H354)</f>
        <v>1320000</v>
      </c>
      <c r="K355" s="213"/>
    </row>
    <row r="356" spans="3:11">
      <c r="C356" s="72" t="s">
        <v>1217</v>
      </c>
      <c r="D356" s="59" t="s">
        <v>1218</v>
      </c>
      <c r="E356" s="73"/>
      <c r="F356" s="73"/>
      <c r="G356" s="73"/>
      <c r="H356" s="73"/>
      <c r="K356" s="213"/>
    </row>
    <row r="357" spans="3:11">
      <c r="C357" s="83" t="s">
        <v>1219</v>
      </c>
      <c r="D357" s="80"/>
      <c r="E357" s="80"/>
      <c r="F357" s="80"/>
      <c r="G357" s="162"/>
      <c r="H357" s="303">
        <v>0</v>
      </c>
      <c r="K357" s="213"/>
    </row>
    <row r="358" spans="3:11">
      <c r="C358" s="58" t="s">
        <v>1220</v>
      </c>
      <c r="D358" s="69" t="s">
        <v>1221</v>
      </c>
      <c r="E358" s="70"/>
      <c r="F358" s="70"/>
      <c r="G358" s="71"/>
      <c r="H358" s="304">
        <f>H357+H355+H352</f>
        <v>1610855</v>
      </c>
      <c r="I358" s="319"/>
      <c r="K358" s="213"/>
    </row>
    <row r="359" spans="3:11">
      <c r="C359" s="58" t="s">
        <v>1222</v>
      </c>
      <c r="D359" s="69" t="s">
        <v>1406</v>
      </c>
      <c r="E359" s="70"/>
      <c r="F359" s="71"/>
      <c r="G359" s="61" t="s">
        <v>1407</v>
      </c>
      <c r="H359" s="304">
        <f>H358*10%</f>
        <v>161085.5</v>
      </c>
      <c r="I359" s="319"/>
      <c r="K359" s="213"/>
    </row>
    <row r="360" spans="3:11">
      <c r="C360" s="58" t="s">
        <v>1223</v>
      </c>
      <c r="D360" s="69" t="s">
        <v>1224</v>
      </c>
      <c r="E360" s="70"/>
      <c r="F360" s="70"/>
      <c r="G360" s="71"/>
      <c r="H360" s="305">
        <f>SUM(H358:H359)</f>
        <v>1771940.5</v>
      </c>
      <c r="I360" s="319"/>
      <c r="K360" s="213"/>
    </row>
    <row r="361" spans="3:11">
      <c r="C361" s="57"/>
      <c r="D361" s="81"/>
      <c r="E361" s="81"/>
      <c r="F361" s="81"/>
      <c r="G361" s="81"/>
      <c r="H361" s="82"/>
      <c r="K361" s="213"/>
    </row>
    <row r="362" spans="3:11">
      <c r="C362" s="62" t="s">
        <v>3814</v>
      </c>
      <c r="D362" s="313" t="s">
        <v>1606</v>
      </c>
      <c r="E362" s="315"/>
      <c r="F362" s="315"/>
      <c r="G362" s="315"/>
      <c r="H362" s="315"/>
      <c r="I362" s="56">
        <f>ROUNDDOWN(H377,-2)</f>
        <v>2739900</v>
      </c>
      <c r="K362" s="213"/>
    </row>
    <row r="363" spans="3:11" ht="27.6">
      <c r="C363" s="300" t="s">
        <v>1197</v>
      </c>
      <c r="D363" s="300" t="s">
        <v>1198</v>
      </c>
      <c r="E363" s="300" t="s">
        <v>1199</v>
      </c>
      <c r="F363" s="300" t="s">
        <v>1200</v>
      </c>
      <c r="G363" s="300" t="s">
        <v>1201</v>
      </c>
      <c r="H363" s="300" t="s">
        <v>1202</v>
      </c>
      <c r="K363" s="213"/>
    </row>
    <row r="364" spans="3:11">
      <c r="C364" s="302" t="s">
        <v>1203</v>
      </c>
      <c r="D364" s="59" t="s">
        <v>1204</v>
      </c>
      <c r="E364" s="73"/>
      <c r="F364" s="73"/>
      <c r="G364" s="73"/>
      <c r="H364" s="73"/>
      <c r="K364" s="213"/>
    </row>
    <row r="365" spans="3:11">
      <c r="C365" s="358">
        <v>1</v>
      </c>
      <c r="D365" s="59" t="s">
        <v>5</v>
      </c>
      <c r="E365" s="302" t="s">
        <v>6</v>
      </c>
      <c r="F365" s="181">
        <v>0.76300000000000001</v>
      </c>
      <c r="G365" s="64">
        <f>VLOOKUP(D365,upahbahan,3,FALSE)</f>
        <v>100000</v>
      </c>
      <c r="H365" s="64">
        <f t="shared" ref="H365:H368" si="38">F365*G365</f>
        <v>76300</v>
      </c>
      <c r="K365" s="213"/>
    </row>
    <row r="366" spans="3:11">
      <c r="C366" s="358">
        <v>2</v>
      </c>
      <c r="D366" s="59" t="str">
        <f>D349</f>
        <v>Tukang pipa</v>
      </c>
      <c r="E366" s="302" t="s">
        <v>6</v>
      </c>
      <c r="F366" s="181">
        <v>1.274</v>
      </c>
      <c r="G366" s="64">
        <f>VLOOKUP(D366,upahbahan,3,FALSE)</f>
        <v>145000</v>
      </c>
      <c r="H366" s="64">
        <f t="shared" si="38"/>
        <v>184730</v>
      </c>
      <c r="K366" s="213"/>
    </row>
    <row r="367" spans="3:11">
      <c r="C367" s="358">
        <v>3</v>
      </c>
      <c r="D367" s="59" t="s">
        <v>18</v>
      </c>
      <c r="E367" s="302" t="s">
        <v>6</v>
      </c>
      <c r="F367" s="181">
        <v>0.127</v>
      </c>
      <c r="G367" s="64">
        <f>VLOOKUP(D367,upahbahan,3,FALSE)</f>
        <v>175000</v>
      </c>
      <c r="H367" s="64">
        <f t="shared" si="38"/>
        <v>22225</v>
      </c>
      <c r="K367" s="213"/>
    </row>
    <row r="368" spans="3:11">
      <c r="C368" s="358">
        <v>4</v>
      </c>
      <c r="D368" s="59" t="s">
        <v>19</v>
      </c>
      <c r="E368" s="302" t="s">
        <v>6</v>
      </c>
      <c r="F368" s="181">
        <v>3.7999999999999999E-2</v>
      </c>
      <c r="G368" s="64">
        <f>VLOOKUP(D368,upahbahan,3,FALSE)</f>
        <v>200000</v>
      </c>
      <c r="H368" s="64">
        <f t="shared" si="38"/>
        <v>7600</v>
      </c>
      <c r="K368" s="213"/>
    </row>
    <row r="369" spans="3:11">
      <c r="C369" s="83" t="s">
        <v>1210</v>
      </c>
      <c r="D369" s="80"/>
      <c r="E369" s="80"/>
      <c r="F369" s="217"/>
      <c r="G369" s="218"/>
      <c r="H369" s="64">
        <f>SUM(H365:H368)</f>
        <v>290855</v>
      </c>
      <c r="I369" s="219"/>
      <c r="K369" s="213"/>
    </row>
    <row r="370" spans="3:11">
      <c r="C370" s="302" t="s">
        <v>1211</v>
      </c>
      <c r="D370" s="59" t="s">
        <v>1212</v>
      </c>
      <c r="E370" s="73"/>
      <c r="F370" s="73"/>
      <c r="G370" s="73"/>
      <c r="H370" s="73"/>
      <c r="K370" s="213"/>
    </row>
    <row r="371" spans="3:11">
      <c r="C371" s="358">
        <v>1</v>
      </c>
      <c r="D371" s="59" t="s">
        <v>700</v>
      </c>
      <c r="E371" s="68" t="s">
        <v>136</v>
      </c>
      <c r="F371" s="227">
        <f>F354</f>
        <v>1.1000000000000001</v>
      </c>
      <c r="G371" s="64">
        <f>VLOOKUP(D371,upahbahan,3,FALSE)</f>
        <v>2000000</v>
      </c>
      <c r="H371" s="64">
        <f t="shared" ref="H371" si="39">F371*G371</f>
        <v>2200000</v>
      </c>
      <c r="K371" s="213"/>
    </row>
    <row r="372" spans="3:11">
      <c r="C372" s="83" t="s">
        <v>1216</v>
      </c>
      <c r="D372" s="80"/>
      <c r="E372" s="80"/>
      <c r="F372" s="80"/>
      <c r="G372" s="162"/>
      <c r="H372" s="64">
        <f>SUM(H371:H371)</f>
        <v>2200000</v>
      </c>
      <c r="K372" s="213"/>
    </row>
    <row r="373" spans="3:11">
      <c r="C373" s="72" t="s">
        <v>1217</v>
      </c>
      <c r="D373" s="59" t="s">
        <v>1218</v>
      </c>
      <c r="E373" s="73"/>
      <c r="F373" s="73"/>
      <c r="G373" s="73"/>
      <c r="H373" s="73"/>
      <c r="K373" s="213"/>
    </row>
    <row r="374" spans="3:11">
      <c r="C374" s="83" t="s">
        <v>1219</v>
      </c>
      <c r="D374" s="80"/>
      <c r="E374" s="80"/>
      <c r="F374" s="80"/>
      <c r="G374" s="162"/>
      <c r="H374" s="303">
        <v>0</v>
      </c>
      <c r="K374" s="213"/>
    </row>
    <row r="375" spans="3:11">
      <c r="C375" s="58" t="s">
        <v>1220</v>
      </c>
      <c r="D375" s="69" t="s">
        <v>1221</v>
      </c>
      <c r="E375" s="70"/>
      <c r="F375" s="70"/>
      <c r="G375" s="71"/>
      <c r="H375" s="304">
        <f>H374+H372+H369</f>
        <v>2490855</v>
      </c>
      <c r="I375" s="319"/>
      <c r="K375" s="213"/>
    </row>
    <row r="376" spans="3:11">
      <c r="C376" s="58" t="s">
        <v>1222</v>
      </c>
      <c r="D376" s="69" t="s">
        <v>1406</v>
      </c>
      <c r="E376" s="70"/>
      <c r="F376" s="71"/>
      <c r="G376" s="61" t="s">
        <v>1407</v>
      </c>
      <c r="H376" s="304">
        <f>H375*10%</f>
        <v>249085.5</v>
      </c>
      <c r="I376" s="319"/>
      <c r="K376" s="213"/>
    </row>
    <row r="377" spans="3:11">
      <c r="C377" s="58" t="s">
        <v>1223</v>
      </c>
      <c r="D377" s="69" t="s">
        <v>1224</v>
      </c>
      <c r="E377" s="70"/>
      <c r="F377" s="70"/>
      <c r="G377" s="71"/>
      <c r="H377" s="305">
        <f>SUM(H375:H376)</f>
        <v>2739940.5</v>
      </c>
      <c r="I377" s="319"/>
      <c r="K377" s="213"/>
    </row>
    <row r="378" spans="3:11">
      <c r="C378" s="57"/>
      <c r="D378" s="81"/>
      <c r="E378" s="81"/>
      <c r="F378" s="81"/>
      <c r="G378" s="81"/>
      <c r="H378" s="82"/>
      <c r="K378" s="213"/>
    </row>
    <row r="379" spans="3:11">
      <c r="C379" s="62" t="s">
        <v>3815</v>
      </c>
      <c r="D379" s="313" t="s">
        <v>1607</v>
      </c>
      <c r="E379" s="315"/>
      <c r="F379" s="315"/>
      <c r="G379" s="315"/>
      <c r="H379" s="315"/>
      <c r="I379" s="56">
        <f>ROUNDDOWN(H394,-2)</f>
        <v>1417100</v>
      </c>
      <c r="K379" s="213"/>
    </row>
    <row r="380" spans="3:11" ht="27.6">
      <c r="C380" s="300" t="s">
        <v>1197</v>
      </c>
      <c r="D380" s="300" t="s">
        <v>1198</v>
      </c>
      <c r="E380" s="300" t="s">
        <v>1199</v>
      </c>
      <c r="F380" s="300" t="s">
        <v>1200</v>
      </c>
      <c r="G380" s="300" t="s">
        <v>1201</v>
      </c>
      <c r="H380" s="300" t="s">
        <v>1202</v>
      </c>
      <c r="K380" s="213"/>
    </row>
    <row r="381" spans="3:11">
      <c r="C381" s="302" t="s">
        <v>1203</v>
      </c>
      <c r="D381" s="59" t="s">
        <v>1204</v>
      </c>
      <c r="E381" s="73"/>
      <c r="F381" s="73"/>
      <c r="G381" s="73"/>
      <c r="H381" s="73"/>
      <c r="K381" s="213"/>
    </row>
    <row r="382" spans="3:11">
      <c r="C382" s="358">
        <v>1</v>
      </c>
      <c r="D382" s="59" t="s">
        <v>5</v>
      </c>
      <c r="E382" s="302" t="s">
        <v>6</v>
      </c>
      <c r="F382" s="181">
        <v>0.625</v>
      </c>
      <c r="G382" s="64">
        <f>VLOOKUP(D382,upahbahan,3,FALSE)</f>
        <v>100000</v>
      </c>
      <c r="H382" s="64">
        <f t="shared" ref="H382:H385" si="40">F382*G382</f>
        <v>62500</v>
      </c>
      <c r="K382" s="213"/>
    </row>
    <row r="383" spans="3:11">
      <c r="C383" s="358">
        <v>2</v>
      </c>
      <c r="D383" s="59" t="str">
        <f>D366</f>
        <v>Tukang pipa</v>
      </c>
      <c r="E383" s="302" t="s">
        <v>6</v>
      </c>
      <c r="F383" s="181">
        <v>1.044</v>
      </c>
      <c r="G383" s="64">
        <f>VLOOKUP(D383,upahbahan,3,FALSE)</f>
        <v>145000</v>
      </c>
      <c r="H383" s="64">
        <f t="shared" si="40"/>
        <v>151380</v>
      </c>
      <c r="K383" s="213"/>
    </row>
    <row r="384" spans="3:11">
      <c r="C384" s="358">
        <v>3</v>
      </c>
      <c r="D384" s="59" t="s">
        <v>18</v>
      </c>
      <c r="E384" s="302" t="s">
        <v>6</v>
      </c>
      <c r="F384" s="181">
        <v>0.104</v>
      </c>
      <c r="G384" s="64">
        <f>VLOOKUP(D384,upahbahan,3,FALSE)</f>
        <v>175000</v>
      </c>
      <c r="H384" s="64">
        <f t="shared" si="40"/>
        <v>18200</v>
      </c>
      <c r="K384" s="213"/>
    </row>
    <row r="385" spans="3:11">
      <c r="C385" s="358">
        <v>4</v>
      </c>
      <c r="D385" s="59" t="s">
        <v>19</v>
      </c>
      <c r="E385" s="302" t="s">
        <v>6</v>
      </c>
      <c r="F385" s="181">
        <v>3.1E-2</v>
      </c>
      <c r="G385" s="64">
        <f>VLOOKUP(D385,upahbahan,3,FALSE)</f>
        <v>200000</v>
      </c>
      <c r="H385" s="64">
        <f t="shared" si="40"/>
        <v>6200</v>
      </c>
      <c r="K385" s="213"/>
    </row>
    <row r="386" spans="3:11">
      <c r="C386" s="83" t="s">
        <v>1210</v>
      </c>
      <c r="D386" s="80"/>
      <c r="E386" s="80"/>
      <c r="F386" s="217"/>
      <c r="G386" s="218"/>
      <c r="H386" s="64">
        <f>SUM(H382:H385)</f>
        <v>238280</v>
      </c>
      <c r="I386" s="219"/>
      <c r="K386" s="213"/>
    </row>
    <row r="387" spans="3:11">
      <c r="C387" s="302" t="s">
        <v>1211</v>
      </c>
      <c r="D387" s="59" t="s">
        <v>1212</v>
      </c>
      <c r="E387" s="73"/>
      <c r="F387" s="73"/>
      <c r="G387" s="73"/>
      <c r="H387" s="73"/>
      <c r="K387" s="213"/>
    </row>
    <row r="388" spans="3:11">
      <c r="C388" s="358">
        <v>1</v>
      </c>
      <c r="D388" s="59" t="s">
        <v>704</v>
      </c>
      <c r="E388" s="68" t="s">
        <v>136</v>
      </c>
      <c r="F388" s="227">
        <v>1.05</v>
      </c>
      <c r="G388" s="64">
        <f>VLOOKUP(D388,upahbahan,3,FALSE)</f>
        <v>1000000</v>
      </c>
      <c r="H388" s="64">
        <f t="shared" ref="H388" si="41">F388*G388</f>
        <v>1050000</v>
      </c>
      <c r="K388" s="213"/>
    </row>
    <row r="389" spans="3:11">
      <c r="C389" s="83" t="s">
        <v>1216</v>
      </c>
      <c r="D389" s="80"/>
      <c r="E389" s="80"/>
      <c r="F389" s="80"/>
      <c r="G389" s="162"/>
      <c r="H389" s="64">
        <f>SUM(H388:H388)</f>
        <v>1050000</v>
      </c>
      <c r="K389" s="213"/>
    </row>
    <row r="390" spans="3:11">
      <c r="C390" s="72" t="s">
        <v>1217</v>
      </c>
      <c r="D390" s="59" t="s">
        <v>1218</v>
      </c>
      <c r="E390" s="73"/>
      <c r="F390" s="73"/>
      <c r="G390" s="73"/>
      <c r="H390" s="73"/>
      <c r="K390" s="213"/>
    </row>
    <row r="391" spans="3:11">
      <c r="C391" s="83" t="s">
        <v>1219</v>
      </c>
      <c r="D391" s="80"/>
      <c r="E391" s="80"/>
      <c r="F391" s="80"/>
      <c r="G391" s="162"/>
      <c r="H391" s="303">
        <v>0</v>
      </c>
      <c r="K391" s="213"/>
    </row>
    <row r="392" spans="3:11">
      <c r="C392" s="58" t="s">
        <v>1220</v>
      </c>
      <c r="D392" s="69" t="s">
        <v>1221</v>
      </c>
      <c r="E392" s="70"/>
      <c r="F392" s="70"/>
      <c r="G392" s="71"/>
      <c r="H392" s="304">
        <f>H391+H389+H386</f>
        <v>1288280</v>
      </c>
      <c r="I392" s="319"/>
      <c r="K392" s="213"/>
    </row>
    <row r="393" spans="3:11">
      <c r="C393" s="58" t="s">
        <v>1222</v>
      </c>
      <c r="D393" s="69" t="s">
        <v>1406</v>
      </c>
      <c r="E393" s="70"/>
      <c r="F393" s="71"/>
      <c r="G393" s="61" t="s">
        <v>1407</v>
      </c>
      <c r="H393" s="304">
        <f>H392*10%</f>
        <v>128828</v>
      </c>
      <c r="I393" s="319"/>
      <c r="K393" s="213"/>
    </row>
    <row r="394" spans="3:11">
      <c r="C394" s="58" t="s">
        <v>1223</v>
      </c>
      <c r="D394" s="69" t="s">
        <v>1224</v>
      </c>
      <c r="E394" s="70"/>
      <c r="F394" s="70"/>
      <c r="G394" s="71"/>
      <c r="H394" s="305">
        <f>SUM(H392:H393)</f>
        <v>1417108</v>
      </c>
      <c r="I394" s="319"/>
      <c r="K394" s="213"/>
    </row>
    <row r="395" spans="3:11">
      <c r="C395" s="57"/>
      <c r="D395" s="81"/>
      <c r="E395" s="81"/>
      <c r="F395" s="81"/>
      <c r="G395" s="81"/>
      <c r="H395" s="82"/>
      <c r="K395" s="213"/>
    </row>
    <row r="396" spans="3:11">
      <c r="C396" s="62" t="s">
        <v>3816</v>
      </c>
      <c r="D396" s="313" t="s">
        <v>1608</v>
      </c>
      <c r="E396" s="315"/>
      <c r="F396" s="315"/>
      <c r="G396" s="315"/>
      <c r="H396" s="315"/>
      <c r="I396" s="56">
        <f>ROUNDDOWN(H411,-2)</f>
        <v>4348500</v>
      </c>
      <c r="K396" s="213"/>
    </row>
    <row r="397" spans="3:11" ht="27.6">
      <c r="C397" s="300" t="s">
        <v>1197</v>
      </c>
      <c r="D397" s="300" t="s">
        <v>1198</v>
      </c>
      <c r="E397" s="300" t="s">
        <v>1199</v>
      </c>
      <c r="F397" s="300" t="s">
        <v>1200</v>
      </c>
      <c r="G397" s="300" t="s">
        <v>1201</v>
      </c>
      <c r="H397" s="300" t="s">
        <v>1202</v>
      </c>
      <c r="K397" s="213"/>
    </row>
    <row r="398" spans="3:11">
      <c r="C398" s="302" t="s">
        <v>1203</v>
      </c>
      <c r="D398" s="59" t="s">
        <v>1204</v>
      </c>
      <c r="E398" s="73"/>
      <c r="F398" s="73"/>
      <c r="G398" s="73"/>
      <c r="H398" s="73"/>
      <c r="K398" s="213"/>
    </row>
    <row r="399" spans="3:11">
      <c r="C399" s="358">
        <v>1</v>
      </c>
      <c r="D399" s="59" t="s">
        <v>5</v>
      </c>
      <c r="E399" s="302" t="s">
        <v>6</v>
      </c>
      <c r="F399" s="181">
        <v>0.72899999999999998</v>
      </c>
      <c r="G399" s="64">
        <f>VLOOKUP(D399,upahbahan,3,FALSE)</f>
        <v>100000</v>
      </c>
      <c r="H399" s="64">
        <f t="shared" ref="H399:H402" si="42">F399*G399</f>
        <v>72900</v>
      </c>
      <c r="K399" s="213"/>
    </row>
    <row r="400" spans="3:11">
      <c r="C400" s="358">
        <v>2</v>
      </c>
      <c r="D400" s="59" t="str">
        <f>D383</f>
        <v>Tukang pipa</v>
      </c>
      <c r="E400" s="302" t="s">
        <v>6</v>
      </c>
      <c r="F400" s="181">
        <v>1.218</v>
      </c>
      <c r="G400" s="64">
        <f>VLOOKUP(D400,upahbahan,3,FALSE)</f>
        <v>145000</v>
      </c>
      <c r="H400" s="64">
        <f t="shared" si="42"/>
        <v>176610</v>
      </c>
      <c r="K400" s="213"/>
    </row>
    <row r="401" spans="3:11">
      <c r="C401" s="358">
        <v>3</v>
      </c>
      <c r="D401" s="59" t="s">
        <v>18</v>
      </c>
      <c r="E401" s="302" t="s">
        <v>6</v>
      </c>
      <c r="F401" s="181">
        <v>0.122</v>
      </c>
      <c r="G401" s="64">
        <f>VLOOKUP(D401,upahbahan,3,FALSE)</f>
        <v>175000</v>
      </c>
      <c r="H401" s="64">
        <f t="shared" si="42"/>
        <v>21350</v>
      </c>
      <c r="K401" s="213"/>
    </row>
    <row r="402" spans="3:11">
      <c r="C402" s="358">
        <v>4</v>
      </c>
      <c r="D402" s="59" t="s">
        <v>19</v>
      </c>
      <c r="E402" s="302" t="s">
        <v>6</v>
      </c>
      <c r="F402" s="181">
        <v>3.6999999999999998E-2</v>
      </c>
      <c r="G402" s="64">
        <f>VLOOKUP(D402,upahbahan,3,FALSE)</f>
        <v>200000</v>
      </c>
      <c r="H402" s="64">
        <f t="shared" si="42"/>
        <v>7400</v>
      </c>
      <c r="K402" s="213"/>
    </row>
    <row r="403" spans="3:11">
      <c r="C403" s="83" t="s">
        <v>1210</v>
      </c>
      <c r="D403" s="80"/>
      <c r="E403" s="80"/>
      <c r="F403" s="217"/>
      <c r="G403" s="218"/>
      <c r="H403" s="64">
        <f>SUM(H399:H402)</f>
        <v>278260</v>
      </c>
      <c r="I403" s="219"/>
      <c r="K403" s="213"/>
    </row>
    <row r="404" spans="3:11">
      <c r="C404" s="302" t="s">
        <v>1211</v>
      </c>
      <c r="D404" s="59" t="s">
        <v>1212</v>
      </c>
      <c r="E404" s="73"/>
      <c r="F404" s="73"/>
      <c r="G404" s="73"/>
      <c r="H404" s="73"/>
      <c r="K404" s="213"/>
    </row>
    <row r="405" spans="3:11">
      <c r="C405" s="358">
        <v>1</v>
      </c>
      <c r="D405" s="59" t="s">
        <v>703</v>
      </c>
      <c r="E405" s="68" t="s">
        <v>136</v>
      </c>
      <c r="F405" s="227">
        <f>F388</f>
        <v>1.05</v>
      </c>
      <c r="G405" s="64">
        <f>VLOOKUP(D405,upahbahan,3,FALSE)</f>
        <v>3500000</v>
      </c>
      <c r="H405" s="64">
        <f t="shared" ref="H405" si="43">F405*G405</f>
        <v>3675000</v>
      </c>
      <c r="K405" s="213"/>
    </row>
    <row r="406" spans="3:11">
      <c r="C406" s="83" t="s">
        <v>1216</v>
      </c>
      <c r="D406" s="80"/>
      <c r="E406" s="80"/>
      <c r="F406" s="80"/>
      <c r="G406" s="162"/>
      <c r="H406" s="64">
        <f>SUM(H405:H405)</f>
        <v>3675000</v>
      </c>
      <c r="K406" s="213"/>
    </row>
    <row r="407" spans="3:11">
      <c r="C407" s="72" t="s">
        <v>1217</v>
      </c>
      <c r="D407" s="59" t="s">
        <v>1218</v>
      </c>
      <c r="E407" s="73"/>
      <c r="F407" s="73"/>
      <c r="G407" s="73"/>
      <c r="H407" s="73"/>
      <c r="K407" s="213"/>
    </row>
    <row r="408" spans="3:11">
      <c r="C408" s="83" t="s">
        <v>1219</v>
      </c>
      <c r="D408" s="80"/>
      <c r="E408" s="80"/>
      <c r="F408" s="80"/>
      <c r="G408" s="162"/>
      <c r="H408" s="303">
        <v>0</v>
      </c>
      <c r="K408" s="213"/>
    </row>
    <row r="409" spans="3:11">
      <c r="C409" s="58" t="s">
        <v>1220</v>
      </c>
      <c r="D409" s="69" t="s">
        <v>1221</v>
      </c>
      <c r="E409" s="70"/>
      <c r="F409" s="70"/>
      <c r="G409" s="71"/>
      <c r="H409" s="304">
        <f>H408+H406+H403</f>
        <v>3953260</v>
      </c>
      <c r="I409" s="319"/>
      <c r="K409" s="213"/>
    </row>
    <row r="410" spans="3:11">
      <c r="C410" s="58" t="s">
        <v>1222</v>
      </c>
      <c r="D410" s="69" t="s">
        <v>1406</v>
      </c>
      <c r="E410" s="70"/>
      <c r="F410" s="71"/>
      <c r="G410" s="61" t="s">
        <v>1407</v>
      </c>
      <c r="H410" s="304">
        <f>H409*10%</f>
        <v>395326</v>
      </c>
      <c r="I410" s="319"/>
      <c r="K410" s="213"/>
    </row>
    <row r="411" spans="3:11">
      <c r="C411" s="58" t="s">
        <v>1223</v>
      </c>
      <c r="D411" s="69" t="s">
        <v>1224</v>
      </c>
      <c r="E411" s="70"/>
      <c r="F411" s="70"/>
      <c r="G411" s="71"/>
      <c r="H411" s="305">
        <f>SUM(H409:H410)</f>
        <v>4348586</v>
      </c>
      <c r="I411" s="319"/>
      <c r="K411" s="213"/>
    </row>
    <row r="412" spans="3:11">
      <c r="C412" s="57"/>
      <c r="D412" s="81"/>
      <c r="E412" s="81"/>
      <c r="F412" s="81"/>
      <c r="G412" s="81"/>
      <c r="H412" s="82"/>
      <c r="K412" s="213"/>
    </row>
    <row r="413" spans="3:11">
      <c r="C413" s="62" t="s">
        <v>3817</v>
      </c>
      <c r="D413" s="313" t="s">
        <v>3818</v>
      </c>
      <c r="E413" s="315"/>
      <c r="F413" s="315"/>
      <c r="G413" s="315"/>
      <c r="H413" s="315"/>
      <c r="I413" s="56">
        <f>ROUNDDOWN(H428,-2)</f>
        <v>1203200</v>
      </c>
      <c r="K413" s="213"/>
    </row>
    <row r="414" spans="3:11" ht="27.6">
      <c r="C414" s="300" t="s">
        <v>1197</v>
      </c>
      <c r="D414" s="300" t="s">
        <v>1198</v>
      </c>
      <c r="E414" s="300" t="s">
        <v>1199</v>
      </c>
      <c r="F414" s="300" t="s">
        <v>1200</v>
      </c>
      <c r="G414" s="300" t="s">
        <v>1201</v>
      </c>
      <c r="H414" s="300" t="s">
        <v>1202</v>
      </c>
      <c r="K414" s="213"/>
    </row>
    <row r="415" spans="3:11">
      <c r="C415" s="302" t="s">
        <v>1203</v>
      </c>
      <c r="D415" s="59" t="s">
        <v>1204</v>
      </c>
      <c r="E415" s="73"/>
      <c r="F415" s="73"/>
      <c r="G415" s="73"/>
      <c r="H415" s="73"/>
      <c r="K415" s="213"/>
    </row>
    <row r="416" spans="3:11">
      <c r="C416" s="358">
        <v>1</v>
      </c>
      <c r="D416" s="59" t="s">
        <v>5</v>
      </c>
      <c r="E416" s="302" t="s">
        <v>6</v>
      </c>
      <c r="F416" s="181">
        <v>0.76300000000000001</v>
      </c>
      <c r="G416" s="64">
        <f>VLOOKUP(D416,upahbahan,3,FALSE)</f>
        <v>100000</v>
      </c>
      <c r="H416" s="64">
        <f t="shared" ref="H416:H419" si="44">F416*G416</f>
        <v>76300</v>
      </c>
      <c r="K416" s="213"/>
    </row>
    <row r="417" spans="3:11">
      <c r="C417" s="358">
        <v>2</v>
      </c>
      <c r="D417" s="59" t="str">
        <f>D400</f>
        <v>Tukang pipa</v>
      </c>
      <c r="E417" s="302" t="s">
        <v>6</v>
      </c>
      <c r="F417" s="181">
        <v>1.274</v>
      </c>
      <c r="G417" s="64">
        <f>VLOOKUP(D417,upahbahan,3,FALSE)</f>
        <v>145000</v>
      </c>
      <c r="H417" s="64">
        <f t="shared" si="44"/>
        <v>184730</v>
      </c>
      <c r="K417" s="213"/>
    </row>
    <row r="418" spans="3:11">
      <c r="C418" s="358">
        <v>3</v>
      </c>
      <c r="D418" s="59" t="s">
        <v>18</v>
      </c>
      <c r="E418" s="302" t="s">
        <v>6</v>
      </c>
      <c r="F418" s="181">
        <v>0.127</v>
      </c>
      <c r="G418" s="64">
        <f>VLOOKUP(D418,upahbahan,3,FALSE)</f>
        <v>175000</v>
      </c>
      <c r="H418" s="64">
        <f t="shared" si="44"/>
        <v>22225</v>
      </c>
      <c r="K418" s="213"/>
    </row>
    <row r="419" spans="3:11">
      <c r="C419" s="358">
        <v>4</v>
      </c>
      <c r="D419" s="59" t="s">
        <v>19</v>
      </c>
      <c r="E419" s="302" t="s">
        <v>6</v>
      </c>
      <c r="F419" s="181">
        <v>3.7999999999999999E-2</v>
      </c>
      <c r="G419" s="64">
        <f>VLOOKUP(D419,upahbahan,3,FALSE)</f>
        <v>200000</v>
      </c>
      <c r="H419" s="64">
        <f t="shared" si="44"/>
        <v>7600</v>
      </c>
      <c r="K419" s="213"/>
    </row>
    <row r="420" spans="3:11">
      <c r="C420" s="83" t="s">
        <v>1210</v>
      </c>
      <c r="D420" s="80"/>
      <c r="E420" s="80"/>
      <c r="F420" s="217"/>
      <c r="G420" s="218"/>
      <c r="H420" s="64">
        <f>SUM(H416:H419)</f>
        <v>290855</v>
      </c>
      <c r="I420" s="219"/>
      <c r="K420" s="213"/>
    </row>
    <row r="421" spans="3:11">
      <c r="C421" s="302" t="s">
        <v>1211</v>
      </c>
      <c r="D421" s="59" t="s">
        <v>1212</v>
      </c>
      <c r="E421" s="73"/>
      <c r="F421" s="73"/>
      <c r="G421" s="73"/>
      <c r="H421" s="73"/>
      <c r="K421" s="213"/>
    </row>
    <row r="422" spans="3:11">
      <c r="C422" s="358">
        <v>1</v>
      </c>
      <c r="D422" s="59" t="s">
        <v>3819</v>
      </c>
      <c r="E422" s="68" t="s">
        <v>136</v>
      </c>
      <c r="F422" s="227">
        <v>1.1000000000000001</v>
      </c>
      <c r="G422" s="64">
        <f>VLOOKUP(D422,upahbahan,3,FALSE)</f>
        <v>730000</v>
      </c>
      <c r="H422" s="64">
        <f t="shared" ref="H422" si="45">F422*G422</f>
        <v>803000.00000000012</v>
      </c>
      <c r="K422" s="213"/>
    </row>
    <row r="423" spans="3:11">
      <c r="C423" s="83" t="s">
        <v>1216</v>
      </c>
      <c r="D423" s="80"/>
      <c r="E423" s="80"/>
      <c r="F423" s="80"/>
      <c r="G423" s="162"/>
      <c r="H423" s="64">
        <f>SUM(H422:H422)</f>
        <v>803000.00000000012</v>
      </c>
      <c r="K423" s="213"/>
    </row>
    <row r="424" spans="3:11">
      <c r="C424" s="72" t="s">
        <v>1217</v>
      </c>
      <c r="D424" s="59" t="s">
        <v>1218</v>
      </c>
      <c r="E424" s="73"/>
      <c r="F424" s="73"/>
      <c r="G424" s="73"/>
      <c r="H424" s="73"/>
      <c r="K424" s="213"/>
    </row>
    <row r="425" spans="3:11">
      <c r="C425" s="83" t="s">
        <v>1219</v>
      </c>
      <c r="D425" s="80"/>
      <c r="E425" s="80"/>
      <c r="F425" s="80"/>
      <c r="G425" s="162"/>
      <c r="H425" s="303">
        <v>0</v>
      </c>
      <c r="K425" s="213"/>
    </row>
    <row r="426" spans="3:11">
      <c r="C426" s="58" t="s">
        <v>1220</v>
      </c>
      <c r="D426" s="69" t="s">
        <v>1221</v>
      </c>
      <c r="E426" s="70"/>
      <c r="F426" s="70"/>
      <c r="G426" s="71"/>
      <c r="H426" s="304">
        <f>H425+H423+H420</f>
        <v>1093855</v>
      </c>
      <c r="I426" s="319"/>
      <c r="K426" s="213"/>
    </row>
    <row r="427" spans="3:11">
      <c r="C427" s="58" t="s">
        <v>1222</v>
      </c>
      <c r="D427" s="69" t="s">
        <v>1406</v>
      </c>
      <c r="E427" s="70"/>
      <c r="F427" s="71"/>
      <c r="G427" s="61" t="s">
        <v>1407</v>
      </c>
      <c r="H427" s="304">
        <f>H426*10%</f>
        <v>109385.5</v>
      </c>
      <c r="I427" s="319"/>
      <c r="K427" s="213"/>
    </row>
    <row r="428" spans="3:11">
      <c r="C428" s="58" t="s">
        <v>1223</v>
      </c>
      <c r="D428" s="69" t="s">
        <v>1224</v>
      </c>
      <c r="E428" s="70"/>
      <c r="F428" s="70"/>
      <c r="G428" s="71"/>
      <c r="H428" s="305">
        <f>SUM(H426:H427)</f>
        <v>1203240.5</v>
      </c>
      <c r="I428" s="319"/>
      <c r="K428" s="213"/>
    </row>
    <row r="429" spans="3:11">
      <c r="C429" s="57"/>
      <c r="D429" s="81"/>
      <c r="E429" s="81"/>
      <c r="F429" s="81"/>
      <c r="G429" s="81"/>
      <c r="H429" s="82"/>
      <c r="K429" s="213"/>
    </row>
    <row r="430" spans="3:11">
      <c r="C430" s="160" t="s">
        <v>3820</v>
      </c>
      <c r="D430" s="436" t="s">
        <v>3821</v>
      </c>
      <c r="E430" s="81"/>
      <c r="F430" s="81"/>
      <c r="G430" s="81"/>
      <c r="H430" s="82"/>
      <c r="K430" s="213"/>
    </row>
    <row r="431" spans="3:11">
      <c r="C431" s="62" t="s">
        <v>3822</v>
      </c>
      <c r="D431" s="313" t="s">
        <v>1609</v>
      </c>
      <c r="E431" s="315"/>
      <c r="F431" s="315"/>
      <c r="G431" s="315"/>
      <c r="H431" s="315"/>
      <c r="I431" s="56">
        <f>ROUNDDOWN(H446,-2)</f>
        <v>3281800</v>
      </c>
      <c r="K431" s="213"/>
    </row>
    <row r="432" spans="3:11" ht="27.6">
      <c r="C432" s="300" t="s">
        <v>1197</v>
      </c>
      <c r="D432" s="300" t="s">
        <v>1198</v>
      </c>
      <c r="E432" s="300" t="s">
        <v>1199</v>
      </c>
      <c r="F432" s="300" t="s">
        <v>1200</v>
      </c>
      <c r="G432" s="300" t="s">
        <v>1201</v>
      </c>
      <c r="H432" s="300" t="s">
        <v>1202</v>
      </c>
      <c r="K432" s="213"/>
    </row>
    <row r="433" spans="3:11">
      <c r="C433" s="302" t="s">
        <v>1203</v>
      </c>
      <c r="D433" s="59" t="s">
        <v>1204</v>
      </c>
      <c r="E433" s="73"/>
      <c r="F433" s="73"/>
      <c r="G433" s="73"/>
      <c r="H433" s="73"/>
      <c r="K433" s="213"/>
    </row>
    <row r="434" spans="3:11">
      <c r="C434" s="358">
        <v>1</v>
      </c>
      <c r="D434" s="59" t="s">
        <v>5</v>
      </c>
      <c r="E434" s="302" t="s">
        <v>6</v>
      </c>
      <c r="F434" s="181">
        <v>1.1040000000000001</v>
      </c>
      <c r="G434" s="64">
        <f>VLOOKUP(D434,upahbahan,3,FALSE)</f>
        <v>100000</v>
      </c>
      <c r="H434" s="64">
        <f t="shared" ref="H434:H437" si="46">F434*G434</f>
        <v>110400.00000000001</v>
      </c>
      <c r="K434" s="213"/>
    </row>
    <row r="435" spans="3:11">
      <c r="C435" s="358">
        <v>2</v>
      </c>
      <c r="D435" s="59" t="str">
        <f>D400</f>
        <v>Tukang pipa</v>
      </c>
      <c r="E435" s="302" t="s">
        <v>6</v>
      </c>
      <c r="F435" s="181">
        <v>1.8440000000000001</v>
      </c>
      <c r="G435" s="64">
        <f>VLOOKUP(D435,upahbahan,3,FALSE)</f>
        <v>145000</v>
      </c>
      <c r="H435" s="64">
        <f t="shared" si="46"/>
        <v>267380</v>
      </c>
      <c r="K435" s="213"/>
    </row>
    <row r="436" spans="3:11">
      <c r="C436" s="358">
        <v>3</v>
      </c>
      <c r="D436" s="59" t="s">
        <v>18</v>
      </c>
      <c r="E436" s="302" t="s">
        <v>6</v>
      </c>
      <c r="F436" s="181">
        <v>0.184</v>
      </c>
      <c r="G436" s="64">
        <f>VLOOKUP(D436,upahbahan,3,FALSE)</f>
        <v>175000</v>
      </c>
      <c r="H436" s="64">
        <f t="shared" si="46"/>
        <v>32200</v>
      </c>
      <c r="K436" s="213"/>
    </row>
    <row r="437" spans="3:11">
      <c r="C437" s="358">
        <v>4</v>
      </c>
      <c r="D437" s="59" t="s">
        <v>19</v>
      </c>
      <c r="E437" s="302" t="s">
        <v>6</v>
      </c>
      <c r="F437" s="181">
        <v>5.5E-2</v>
      </c>
      <c r="G437" s="64">
        <f>VLOOKUP(D437,upahbahan,3,FALSE)</f>
        <v>200000</v>
      </c>
      <c r="H437" s="64">
        <f t="shared" si="46"/>
        <v>11000</v>
      </c>
      <c r="K437" s="213"/>
    </row>
    <row r="438" spans="3:11">
      <c r="C438" s="83" t="s">
        <v>1210</v>
      </c>
      <c r="D438" s="80"/>
      <c r="E438" s="80"/>
      <c r="F438" s="217"/>
      <c r="G438" s="218"/>
      <c r="H438" s="64">
        <f>SUM(H434:H437)</f>
        <v>420980</v>
      </c>
      <c r="I438" s="219"/>
      <c r="K438" s="213"/>
    </row>
    <row r="439" spans="3:11">
      <c r="C439" s="302" t="s">
        <v>1211</v>
      </c>
      <c r="D439" s="59" t="s">
        <v>1212</v>
      </c>
      <c r="E439" s="73"/>
      <c r="F439" s="73"/>
      <c r="G439" s="73"/>
      <c r="H439" s="73"/>
      <c r="K439" s="213"/>
    </row>
    <row r="440" spans="3:11">
      <c r="C440" s="358">
        <v>1</v>
      </c>
      <c r="D440" s="59" t="s">
        <v>718</v>
      </c>
      <c r="E440" s="68" t="s">
        <v>136</v>
      </c>
      <c r="F440" s="74">
        <v>1.0249999999999999</v>
      </c>
      <c r="G440" s="64">
        <f>VLOOKUP(D440,upahbahan,3,FALSE)</f>
        <v>2500000</v>
      </c>
      <c r="H440" s="64">
        <f t="shared" ref="H440" si="47">F440*G440</f>
        <v>2562500</v>
      </c>
      <c r="K440" s="213"/>
    </row>
    <row r="441" spans="3:11">
      <c r="C441" s="83" t="s">
        <v>1216</v>
      </c>
      <c r="D441" s="80"/>
      <c r="E441" s="80"/>
      <c r="F441" s="80"/>
      <c r="G441" s="162"/>
      <c r="H441" s="64">
        <f>SUM(H440:H440)</f>
        <v>2562500</v>
      </c>
      <c r="K441" s="213"/>
    </row>
    <row r="442" spans="3:11">
      <c r="C442" s="72" t="s">
        <v>1217</v>
      </c>
      <c r="D442" s="59" t="s">
        <v>1218</v>
      </c>
      <c r="E442" s="73"/>
      <c r="F442" s="73"/>
      <c r="G442" s="73"/>
      <c r="H442" s="73"/>
      <c r="K442" s="213"/>
    </row>
    <row r="443" spans="3:11">
      <c r="C443" s="83" t="s">
        <v>1219</v>
      </c>
      <c r="D443" s="80"/>
      <c r="E443" s="80"/>
      <c r="F443" s="80"/>
      <c r="G443" s="162"/>
      <c r="H443" s="303">
        <v>0</v>
      </c>
      <c r="K443" s="213"/>
    </row>
    <row r="444" spans="3:11">
      <c r="C444" s="58" t="s">
        <v>1220</v>
      </c>
      <c r="D444" s="69" t="s">
        <v>1221</v>
      </c>
      <c r="E444" s="70"/>
      <c r="F444" s="70"/>
      <c r="G444" s="71"/>
      <c r="H444" s="304">
        <f>H443+H441+H438</f>
        <v>2983480</v>
      </c>
      <c r="I444" s="319"/>
      <c r="K444" s="213"/>
    </row>
    <row r="445" spans="3:11">
      <c r="C445" s="58" t="s">
        <v>1222</v>
      </c>
      <c r="D445" s="69" t="s">
        <v>1406</v>
      </c>
      <c r="E445" s="70"/>
      <c r="F445" s="71"/>
      <c r="G445" s="61" t="s">
        <v>1407</v>
      </c>
      <c r="H445" s="304">
        <f>H444*10%</f>
        <v>298348</v>
      </c>
      <c r="I445" s="319"/>
      <c r="K445" s="213"/>
    </row>
    <row r="446" spans="3:11">
      <c r="C446" s="58" t="s">
        <v>1223</v>
      </c>
      <c r="D446" s="69" t="s">
        <v>1224</v>
      </c>
      <c r="E446" s="70"/>
      <c r="F446" s="70"/>
      <c r="G446" s="71"/>
      <c r="H446" s="305">
        <f>SUM(H444:H445)</f>
        <v>3281828</v>
      </c>
      <c r="I446" s="319"/>
      <c r="K446" s="213"/>
    </row>
    <row r="447" spans="3:11">
      <c r="C447" s="57"/>
      <c r="D447" s="81"/>
      <c r="E447" s="81"/>
      <c r="F447" s="81"/>
      <c r="G447" s="81"/>
      <c r="H447" s="82"/>
      <c r="K447" s="213"/>
    </row>
    <row r="448" spans="3:11">
      <c r="C448" s="53" t="s">
        <v>3823</v>
      </c>
      <c r="D448" s="313" t="s">
        <v>1610</v>
      </c>
      <c r="E448" s="315"/>
      <c r="F448" s="315"/>
      <c r="G448" s="315"/>
      <c r="H448" s="315"/>
      <c r="I448" s="56">
        <f>ROUNDDOWN(H463,-2)</f>
        <v>7903800</v>
      </c>
      <c r="K448" s="213"/>
    </row>
    <row r="449" spans="3:11" ht="27.6">
      <c r="C449" s="300" t="s">
        <v>1197</v>
      </c>
      <c r="D449" s="300" t="s">
        <v>1198</v>
      </c>
      <c r="E449" s="300" t="s">
        <v>1199</v>
      </c>
      <c r="F449" s="300" t="s">
        <v>1200</v>
      </c>
      <c r="G449" s="300" t="s">
        <v>1201</v>
      </c>
      <c r="H449" s="300" t="s">
        <v>1202</v>
      </c>
      <c r="I449" s="56"/>
      <c r="K449" s="213"/>
    </row>
    <row r="450" spans="3:11">
      <c r="C450" s="302" t="s">
        <v>1203</v>
      </c>
      <c r="D450" s="59" t="s">
        <v>1204</v>
      </c>
      <c r="E450" s="73"/>
      <c r="F450" s="73"/>
      <c r="G450" s="73"/>
      <c r="H450" s="73"/>
      <c r="K450" s="213"/>
    </row>
    <row r="451" spans="3:11">
      <c r="C451" s="358">
        <v>1</v>
      </c>
      <c r="D451" s="59" t="s">
        <v>5</v>
      </c>
      <c r="E451" s="302" t="s">
        <v>6</v>
      </c>
      <c r="F451" s="181">
        <v>5.625</v>
      </c>
      <c r="G451" s="64">
        <f>VLOOKUP(D451,upahbahan,3,FALSE)</f>
        <v>100000</v>
      </c>
      <c r="H451" s="64">
        <f t="shared" ref="H451:H454" si="48">F451*G451</f>
        <v>562500</v>
      </c>
      <c r="K451" s="213"/>
    </row>
    <row r="452" spans="3:11">
      <c r="C452" s="358">
        <v>2</v>
      </c>
      <c r="D452" s="59" t="str">
        <f>D435</f>
        <v>Tukang pipa</v>
      </c>
      <c r="E452" s="302" t="s">
        <v>6</v>
      </c>
      <c r="F452" s="181">
        <v>9.3940000000000001</v>
      </c>
      <c r="G452" s="64">
        <f>VLOOKUP(D452,upahbahan,3,FALSE)</f>
        <v>145000</v>
      </c>
      <c r="H452" s="64">
        <f t="shared" si="48"/>
        <v>1362130</v>
      </c>
      <c r="K452" s="213"/>
    </row>
    <row r="453" spans="3:11">
      <c r="C453" s="358">
        <v>3</v>
      </c>
      <c r="D453" s="59" t="s">
        <v>18</v>
      </c>
      <c r="E453" s="302" t="s">
        <v>6</v>
      </c>
      <c r="F453" s="181">
        <v>0.93899999999999995</v>
      </c>
      <c r="G453" s="64">
        <f>VLOOKUP(D453,upahbahan,3,FALSE)</f>
        <v>175000</v>
      </c>
      <c r="H453" s="64">
        <f t="shared" si="48"/>
        <v>164325</v>
      </c>
      <c r="K453" s="213"/>
    </row>
    <row r="454" spans="3:11">
      <c r="C454" s="358">
        <v>4</v>
      </c>
      <c r="D454" s="59" t="s">
        <v>19</v>
      </c>
      <c r="E454" s="302" t="s">
        <v>6</v>
      </c>
      <c r="F454" s="181">
        <v>0.28199999999999997</v>
      </c>
      <c r="G454" s="64">
        <f>VLOOKUP(D454,upahbahan,3,FALSE)</f>
        <v>200000</v>
      </c>
      <c r="H454" s="64">
        <f t="shared" si="48"/>
        <v>56399.999999999993</v>
      </c>
      <c r="K454" s="213"/>
    </row>
    <row r="455" spans="3:11">
      <c r="C455" s="83" t="s">
        <v>1210</v>
      </c>
      <c r="D455" s="80"/>
      <c r="E455" s="80"/>
      <c r="F455" s="217"/>
      <c r="G455" s="218"/>
      <c r="H455" s="64">
        <f>SUM(H451:H454)</f>
        <v>2145355</v>
      </c>
      <c r="I455" s="219"/>
      <c r="K455" s="213"/>
    </row>
    <row r="456" spans="3:11">
      <c r="C456" s="302" t="s">
        <v>1211</v>
      </c>
      <c r="D456" s="59" t="s">
        <v>1212</v>
      </c>
      <c r="E456" s="73"/>
      <c r="F456" s="73"/>
      <c r="G456" s="73"/>
      <c r="H456" s="73"/>
      <c r="K456" s="213"/>
    </row>
    <row r="457" spans="3:11">
      <c r="C457" s="358">
        <v>1</v>
      </c>
      <c r="D457" s="59" t="s">
        <v>719</v>
      </c>
      <c r="E457" s="68" t="s">
        <v>136</v>
      </c>
      <c r="F457" s="74">
        <v>1.05</v>
      </c>
      <c r="G457" s="64">
        <f>VLOOKUP(D457,upahbahan,3,FALSE)</f>
        <v>4800000</v>
      </c>
      <c r="H457" s="64">
        <f t="shared" ref="H457" si="49">F457*G457</f>
        <v>5040000</v>
      </c>
      <c r="K457" s="213"/>
    </row>
    <row r="458" spans="3:11">
      <c r="C458" s="83" t="s">
        <v>1216</v>
      </c>
      <c r="D458" s="80"/>
      <c r="E458" s="80"/>
      <c r="F458" s="80"/>
      <c r="G458" s="162"/>
      <c r="H458" s="64">
        <f>SUM(H457:H457)</f>
        <v>5040000</v>
      </c>
      <c r="K458" s="213"/>
    </row>
    <row r="459" spans="3:11">
      <c r="C459" s="72" t="s">
        <v>1217</v>
      </c>
      <c r="D459" s="59" t="s">
        <v>1218</v>
      </c>
      <c r="E459" s="73"/>
      <c r="F459" s="73"/>
      <c r="G459" s="73"/>
      <c r="H459" s="73"/>
      <c r="K459" s="213"/>
    </row>
    <row r="460" spans="3:11">
      <c r="C460" s="83" t="s">
        <v>1219</v>
      </c>
      <c r="D460" s="80"/>
      <c r="E460" s="80"/>
      <c r="F460" s="80"/>
      <c r="G460" s="162"/>
      <c r="H460" s="303">
        <v>0</v>
      </c>
      <c r="K460" s="213"/>
    </row>
    <row r="461" spans="3:11">
      <c r="C461" s="58" t="s">
        <v>1220</v>
      </c>
      <c r="D461" s="69" t="s">
        <v>1221</v>
      </c>
      <c r="E461" s="70"/>
      <c r="F461" s="70"/>
      <c r="G461" s="71"/>
      <c r="H461" s="304">
        <f>H460+H458+H455</f>
        <v>7185355</v>
      </c>
      <c r="I461" s="319"/>
      <c r="K461" s="213"/>
    </row>
    <row r="462" spans="3:11">
      <c r="C462" s="58" t="s">
        <v>1222</v>
      </c>
      <c r="D462" s="69" t="s">
        <v>1406</v>
      </c>
      <c r="E462" s="70"/>
      <c r="F462" s="71"/>
      <c r="G462" s="61" t="s">
        <v>1407</v>
      </c>
      <c r="H462" s="304">
        <f>H461*10%</f>
        <v>718535.5</v>
      </c>
      <c r="I462" s="319"/>
      <c r="K462" s="213"/>
    </row>
    <row r="463" spans="3:11">
      <c r="C463" s="58" t="s">
        <v>1223</v>
      </c>
      <c r="D463" s="69" t="s">
        <v>1224</v>
      </c>
      <c r="E463" s="70"/>
      <c r="F463" s="70"/>
      <c r="G463" s="71"/>
      <c r="H463" s="305">
        <f>SUM(H461:H462)</f>
        <v>7903890.5</v>
      </c>
      <c r="I463" s="319"/>
      <c r="K463" s="213"/>
    </row>
    <row r="464" spans="3:11">
      <c r="C464" s="57"/>
      <c r="D464" s="81"/>
      <c r="E464" s="81"/>
      <c r="F464" s="81"/>
      <c r="G464" s="81"/>
      <c r="H464" s="82"/>
      <c r="K464" s="213"/>
    </row>
    <row r="465" spans="3:11">
      <c r="C465" s="55" t="s">
        <v>3824</v>
      </c>
      <c r="D465" s="313" t="s">
        <v>1611</v>
      </c>
      <c r="E465" s="315"/>
      <c r="F465" s="315"/>
      <c r="G465" s="315"/>
      <c r="H465" s="315"/>
      <c r="I465" s="56">
        <f>ROUNDDOWN(H480,-2)</f>
        <v>1195900</v>
      </c>
      <c r="K465" s="213"/>
    </row>
    <row r="466" spans="3:11" ht="27.6">
      <c r="C466" s="300" t="s">
        <v>1197</v>
      </c>
      <c r="D466" s="300" t="s">
        <v>1198</v>
      </c>
      <c r="E466" s="300" t="s">
        <v>1199</v>
      </c>
      <c r="F466" s="300" t="s">
        <v>1200</v>
      </c>
      <c r="G466" s="300" t="s">
        <v>1201</v>
      </c>
      <c r="H466" s="300" t="s">
        <v>1202</v>
      </c>
      <c r="K466" s="213"/>
    </row>
    <row r="467" spans="3:11">
      <c r="C467" s="302" t="s">
        <v>1203</v>
      </c>
      <c r="D467" s="59" t="s">
        <v>1204</v>
      </c>
      <c r="E467" s="73"/>
      <c r="F467" s="73"/>
      <c r="G467" s="73"/>
      <c r="H467" s="73"/>
      <c r="K467" s="213"/>
    </row>
    <row r="468" spans="3:11">
      <c r="C468" s="358">
        <v>1</v>
      </c>
      <c r="D468" s="59" t="s">
        <v>5</v>
      </c>
      <c r="E468" s="302" t="s">
        <v>6</v>
      </c>
      <c r="F468" s="181">
        <v>1.1040000000000001</v>
      </c>
      <c r="G468" s="64">
        <f>VLOOKUP(D468,upahbahan,3,FALSE)</f>
        <v>100000</v>
      </c>
      <c r="H468" s="64">
        <f>F468*G468</f>
        <v>110400.00000000001</v>
      </c>
      <c r="K468" s="213"/>
    </row>
    <row r="469" spans="3:11">
      <c r="C469" s="358">
        <v>2</v>
      </c>
      <c r="D469" s="59" t="str">
        <f>D452</f>
        <v>Tukang pipa</v>
      </c>
      <c r="E469" s="302" t="s">
        <v>6</v>
      </c>
      <c r="F469" s="181">
        <v>1.8440000000000001</v>
      </c>
      <c r="G469" s="64">
        <f>VLOOKUP(D469,upahbahan,3,FALSE)</f>
        <v>145000</v>
      </c>
      <c r="H469" s="64">
        <f t="shared" ref="H469:H471" si="50">F469*G469</f>
        <v>267380</v>
      </c>
      <c r="K469" s="213"/>
    </row>
    <row r="470" spans="3:11">
      <c r="C470" s="358">
        <v>3</v>
      </c>
      <c r="D470" s="59" t="s">
        <v>18</v>
      </c>
      <c r="E470" s="302" t="s">
        <v>6</v>
      </c>
      <c r="F470" s="181">
        <v>0.184</v>
      </c>
      <c r="G470" s="64">
        <f>VLOOKUP(D470,upahbahan,3,FALSE)</f>
        <v>175000</v>
      </c>
      <c r="H470" s="64">
        <f t="shared" si="50"/>
        <v>32200</v>
      </c>
      <c r="K470" s="213"/>
    </row>
    <row r="471" spans="3:11">
      <c r="C471" s="358">
        <v>4</v>
      </c>
      <c r="D471" s="59" t="s">
        <v>19</v>
      </c>
      <c r="E471" s="302" t="s">
        <v>6</v>
      </c>
      <c r="F471" s="181">
        <v>5.5E-2</v>
      </c>
      <c r="G471" s="64">
        <f>VLOOKUP(D471,upahbahan,3,FALSE)</f>
        <v>200000</v>
      </c>
      <c r="H471" s="64">
        <f t="shared" si="50"/>
        <v>11000</v>
      </c>
      <c r="K471" s="213"/>
    </row>
    <row r="472" spans="3:11">
      <c r="C472" s="83" t="s">
        <v>1210</v>
      </c>
      <c r="D472" s="80"/>
      <c r="E472" s="80"/>
      <c r="F472" s="217"/>
      <c r="G472" s="218"/>
      <c r="H472" s="64">
        <f>SUM(H468:H471)</f>
        <v>420980</v>
      </c>
      <c r="I472" s="219"/>
      <c r="K472" s="213"/>
    </row>
    <row r="473" spans="3:11">
      <c r="C473" s="302" t="s">
        <v>1211</v>
      </c>
      <c r="D473" s="59" t="s">
        <v>1212</v>
      </c>
      <c r="E473" s="73"/>
      <c r="F473" s="73"/>
      <c r="G473" s="73"/>
      <c r="H473" s="73"/>
      <c r="K473" s="213"/>
    </row>
    <row r="474" spans="3:11">
      <c r="C474" s="358">
        <v>1</v>
      </c>
      <c r="D474" s="59" t="s">
        <v>676</v>
      </c>
      <c r="E474" s="68" t="s">
        <v>136</v>
      </c>
      <c r="F474" s="74">
        <v>1.0249999999999999</v>
      </c>
      <c r="G474" s="64">
        <f>VLOOKUP(D474,upahbahan,3,FALSE)</f>
        <v>650000</v>
      </c>
      <c r="H474" s="64">
        <f>F474*G474</f>
        <v>666250</v>
      </c>
      <c r="K474" s="213"/>
    </row>
    <row r="475" spans="3:11">
      <c r="C475" s="83" t="s">
        <v>1216</v>
      </c>
      <c r="D475" s="80"/>
      <c r="E475" s="80"/>
      <c r="F475" s="80"/>
      <c r="G475" s="162"/>
      <c r="H475" s="64">
        <f>SUM(H474:H474)</f>
        <v>666250</v>
      </c>
      <c r="K475" s="213"/>
    </row>
    <row r="476" spans="3:11">
      <c r="C476" s="72" t="s">
        <v>1217</v>
      </c>
      <c r="D476" s="59" t="s">
        <v>1218</v>
      </c>
      <c r="E476" s="73"/>
      <c r="F476" s="73"/>
      <c r="G476" s="73"/>
      <c r="H476" s="73"/>
      <c r="K476" s="213"/>
    </row>
    <row r="477" spans="3:11">
      <c r="C477" s="83" t="s">
        <v>1219</v>
      </c>
      <c r="D477" s="80"/>
      <c r="E477" s="80"/>
      <c r="F477" s="80"/>
      <c r="G477" s="162"/>
      <c r="H477" s="303">
        <v>0</v>
      </c>
      <c r="K477" s="213"/>
    </row>
    <row r="478" spans="3:11">
      <c r="C478" s="58" t="s">
        <v>1220</v>
      </c>
      <c r="D478" s="69" t="s">
        <v>1221</v>
      </c>
      <c r="E478" s="70"/>
      <c r="F478" s="70"/>
      <c r="G478" s="71"/>
      <c r="H478" s="304">
        <f>H477+H475+H472</f>
        <v>1087230</v>
      </c>
      <c r="I478" s="319"/>
      <c r="K478" s="213"/>
    </row>
    <row r="479" spans="3:11">
      <c r="C479" s="58" t="s">
        <v>1222</v>
      </c>
      <c r="D479" s="69" t="s">
        <v>1406</v>
      </c>
      <c r="E479" s="70"/>
      <c r="F479" s="71"/>
      <c r="G479" s="61" t="s">
        <v>1407</v>
      </c>
      <c r="H479" s="304">
        <f>H478*10%</f>
        <v>108723</v>
      </c>
      <c r="I479" s="319"/>
      <c r="K479" s="213"/>
    </row>
    <row r="480" spans="3:11">
      <c r="C480" s="58" t="s">
        <v>1223</v>
      </c>
      <c r="D480" s="69" t="s">
        <v>1224</v>
      </c>
      <c r="E480" s="70"/>
      <c r="F480" s="70"/>
      <c r="G480" s="71"/>
      <c r="H480" s="305">
        <f>SUM(H478:H479)</f>
        <v>1195953</v>
      </c>
      <c r="I480" s="319"/>
      <c r="K480" s="213"/>
    </row>
    <row r="481" spans="3:11">
      <c r="C481" s="57"/>
      <c r="D481" s="81"/>
      <c r="E481" s="81"/>
      <c r="F481" s="81"/>
      <c r="G481" s="81"/>
      <c r="H481" s="82"/>
      <c r="K481" s="213"/>
    </row>
    <row r="482" spans="3:11">
      <c r="C482" s="53" t="s">
        <v>3825</v>
      </c>
      <c r="D482" s="313" t="s">
        <v>1612</v>
      </c>
      <c r="E482" s="315"/>
      <c r="F482" s="315"/>
      <c r="G482" s="315"/>
      <c r="H482" s="315"/>
      <c r="I482" s="56">
        <f>ROUNDDOWN(H497,-2)</f>
        <v>5742300</v>
      </c>
      <c r="K482" s="213"/>
    </row>
    <row r="483" spans="3:11" ht="27.6">
      <c r="C483" s="300" t="s">
        <v>1197</v>
      </c>
      <c r="D483" s="300" t="s">
        <v>1198</v>
      </c>
      <c r="E483" s="300" t="s">
        <v>1199</v>
      </c>
      <c r="F483" s="300" t="s">
        <v>1200</v>
      </c>
      <c r="G483" s="300" t="s">
        <v>1201</v>
      </c>
      <c r="H483" s="300" t="s">
        <v>1202</v>
      </c>
      <c r="K483" s="213"/>
    </row>
    <row r="484" spans="3:11">
      <c r="C484" s="302" t="s">
        <v>1203</v>
      </c>
      <c r="D484" s="59" t="s">
        <v>1204</v>
      </c>
      <c r="E484" s="73"/>
      <c r="F484" s="73"/>
      <c r="G484" s="73"/>
      <c r="H484" s="73"/>
      <c r="K484" s="213"/>
    </row>
    <row r="485" spans="3:11">
      <c r="C485" s="358">
        <v>1</v>
      </c>
      <c r="D485" s="59" t="s">
        <v>5</v>
      </c>
      <c r="E485" s="302" t="s">
        <v>6</v>
      </c>
      <c r="F485" s="181">
        <v>5.625</v>
      </c>
      <c r="G485" s="64">
        <f>VLOOKUP(D485,upahbahan,3,FALSE)</f>
        <v>100000</v>
      </c>
      <c r="H485" s="64">
        <f t="shared" ref="H485:H488" si="51">F485*G485</f>
        <v>562500</v>
      </c>
      <c r="K485" s="213"/>
    </row>
    <row r="486" spans="3:11">
      <c r="C486" s="358">
        <v>2</v>
      </c>
      <c r="D486" s="59" t="str">
        <f>D469</f>
        <v>Tukang pipa</v>
      </c>
      <c r="E486" s="302" t="s">
        <v>6</v>
      </c>
      <c r="F486" s="181">
        <v>9.3940000000000001</v>
      </c>
      <c r="G486" s="64">
        <f>VLOOKUP(D486,upahbahan,3,FALSE)</f>
        <v>145000</v>
      </c>
      <c r="H486" s="64">
        <f t="shared" si="51"/>
        <v>1362130</v>
      </c>
      <c r="K486" s="213"/>
    </row>
    <row r="487" spans="3:11">
      <c r="C487" s="358">
        <v>3</v>
      </c>
      <c r="D487" s="59" t="s">
        <v>18</v>
      </c>
      <c r="E487" s="302" t="s">
        <v>6</v>
      </c>
      <c r="F487" s="181">
        <v>0.93899999999999995</v>
      </c>
      <c r="G487" s="64">
        <f>VLOOKUP(D487,upahbahan,3,FALSE)</f>
        <v>175000</v>
      </c>
      <c r="H487" s="64">
        <f t="shared" si="51"/>
        <v>164325</v>
      </c>
      <c r="K487" s="213"/>
    </row>
    <row r="488" spans="3:11">
      <c r="C488" s="358">
        <v>4</v>
      </c>
      <c r="D488" s="59" t="s">
        <v>19</v>
      </c>
      <c r="E488" s="302" t="s">
        <v>6</v>
      </c>
      <c r="F488" s="181">
        <v>0.28199999999999997</v>
      </c>
      <c r="G488" s="64">
        <f>VLOOKUP(D488,upahbahan,3,FALSE)</f>
        <v>200000</v>
      </c>
      <c r="H488" s="64">
        <f t="shared" si="51"/>
        <v>56399.999999999993</v>
      </c>
      <c r="K488" s="213"/>
    </row>
    <row r="489" spans="3:11">
      <c r="C489" s="83" t="s">
        <v>1210</v>
      </c>
      <c r="D489" s="80"/>
      <c r="E489" s="80"/>
      <c r="F489" s="217"/>
      <c r="G489" s="218"/>
      <c r="H489" s="64">
        <f>SUM(H485:H488)</f>
        <v>2145355</v>
      </c>
      <c r="I489" s="219"/>
      <c r="K489" s="213"/>
    </row>
    <row r="490" spans="3:11">
      <c r="C490" s="302" t="s">
        <v>1211</v>
      </c>
      <c r="D490" s="59" t="s">
        <v>1212</v>
      </c>
      <c r="E490" s="73"/>
      <c r="F490" s="73"/>
      <c r="G490" s="73"/>
      <c r="H490" s="73"/>
      <c r="K490" s="213"/>
    </row>
    <row r="491" spans="3:11">
      <c r="C491" s="358">
        <v>1</v>
      </c>
      <c r="D491" s="59" t="s">
        <v>677</v>
      </c>
      <c r="E491" s="68" t="s">
        <v>136</v>
      </c>
      <c r="F491" s="74">
        <f>F474</f>
        <v>1.0249999999999999</v>
      </c>
      <c r="G491" s="64">
        <f>VLOOKUP(D491,upahbahan,3,FALSE)</f>
        <v>3000000</v>
      </c>
      <c r="H491" s="64">
        <f t="shared" ref="H491" si="52">F491*G491</f>
        <v>3074999.9999999995</v>
      </c>
      <c r="K491" s="213"/>
    </row>
    <row r="492" spans="3:11">
      <c r="C492" s="83" t="s">
        <v>1216</v>
      </c>
      <c r="D492" s="80"/>
      <c r="E492" s="80"/>
      <c r="F492" s="80"/>
      <c r="G492" s="162"/>
      <c r="H492" s="64">
        <f>SUM(H491:H491)</f>
        <v>3074999.9999999995</v>
      </c>
      <c r="K492" s="213"/>
    </row>
    <row r="493" spans="3:11">
      <c r="C493" s="72" t="s">
        <v>1217</v>
      </c>
      <c r="D493" s="59" t="s">
        <v>1218</v>
      </c>
      <c r="E493" s="73"/>
      <c r="F493" s="73"/>
      <c r="G493" s="73"/>
      <c r="H493" s="73"/>
      <c r="K493" s="213"/>
    </row>
    <row r="494" spans="3:11">
      <c r="C494" s="83" t="s">
        <v>1219</v>
      </c>
      <c r="D494" s="80"/>
      <c r="E494" s="80"/>
      <c r="F494" s="80"/>
      <c r="G494" s="162"/>
      <c r="H494" s="303">
        <v>0</v>
      </c>
      <c r="K494" s="213"/>
    </row>
    <row r="495" spans="3:11">
      <c r="C495" s="58" t="s">
        <v>1220</v>
      </c>
      <c r="D495" s="69" t="s">
        <v>1221</v>
      </c>
      <c r="E495" s="70"/>
      <c r="F495" s="70"/>
      <c r="G495" s="71"/>
      <c r="H495" s="304">
        <f>H494+H492+H489</f>
        <v>5220355</v>
      </c>
      <c r="I495" s="319"/>
      <c r="K495" s="213"/>
    </row>
    <row r="496" spans="3:11">
      <c r="C496" s="58" t="s">
        <v>1222</v>
      </c>
      <c r="D496" s="69" t="s">
        <v>1406</v>
      </c>
      <c r="E496" s="70"/>
      <c r="F496" s="71"/>
      <c r="G496" s="61" t="s">
        <v>1407</v>
      </c>
      <c r="H496" s="304">
        <f>H495*10%</f>
        <v>522035.5</v>
      </c>
      <c r="I496" s="319"/>
      <c r="K496" s="213"/>
    </row>
    <row r="497" spans="3:11">
      <c r="C497" s="58" t="s">
        <v>1223</v>
      </c>
      <c r="D497" s="69" t="s">
        <v>1224</v>
      </c>
      <c r="E497" s="70"/>
      <c r="F497" s="70"/>
      <c r="G497" s="71"/>
      <c r="H497" s="305">
        <f>SUM(H495:H496)</f>
        <v>5742390.5</v>
      </c>
      <c r="I497" s="319"/>
      <c r="K497" s="213"/>
    </row>
    <row r="498" spans="3:11">
      <c r="C498" s="57"/>
      <c r="D498" s="81"/>
      <c r="E498" s="81"/>
      <c r="F498" s="81"/>
      <c r="G498" s="81"/>
      <c r="H498" s="82"/>
      <c r="K498" s="213"/>
    </row>
    <row r="499" spans="3:11">
      <c r="C499" s="53" t="s">
        <v>3826</v>
      </c>
      <c r="D499" s="313" t="s">
        <v>1613</v>
      </c>
      <c r="E499" s="315"/>
      <c r="F499" s="315"/>
      <c r="G499" s="315"/>
      <c r="H499" s="315"/>
      <c r="I499" s="56">
        <f>ROUNDDOWN(H514,-2)</f>
        <v>1026800</v>
      </c>
      <c r="K499" s="213"/>
    </row>
    <row r="500" spans="3:11" ht="27.6">
      <c r="C500" s="300" t="s">
        <v>1197</v>
      </c>
      <c r="D500" s="300" t="s">
        <v>1198</v>
      </c>
      <c r="E500" s="300" t="s">
        <v>1199</v>
      </c>
      <c r="F500" s="300" t="s">
        <v>1200</v>
      </c>
      <c r="G500" s="300" t="s">
        <v>1201</v>
      </c>
      <c r="H500" s="300" t="s">
        <v>1202</v>
      </c>
      <c r="K500" s="213"/>
    </row>
    <row r="501" spans="3:11">
      <c r="C501" s="302" t="s">
        <v>1203</v>
      </c>
      <c r="D501" s="59" t="s">
        <v>1204</v>
      </c>
      <c r="E501" s="73"/>
      <c r="F501" s="73"/>
      <c r="G501" s="73"/>
      <c r="H501" s="73"/>
      <c r="K501" s="213"/>
    </row>
    <row r="502" spans="3:11">
      <c r="C502" s="358">
        <v>1</v>
      </c>
      <c r="D502" s="59" t="s">
        <v>5</v>
      </c>
      <c r="E502" s="302" t="s">
        <v>6</v>
      </c>
      <c r="F502" s="181">
        <v>1.1040000000000001</v>
      </c>
      <c r="G502" s="64">
        <f>VLOOKUP(D502,upahbahan,3,FALSE)</f>
        <v>100000</v>
      </c>
      <c r="H502" s="64">
        <f>F502*G502</f>
        <v>110400.00000000001</v>
      </c>
      <c r="K502" s="213"/>
    </row>
    <row r="503" spans="3:11">
      <c r="C503" s="358">
        <v>2</v>
      </c>
      <c r="D503" s="59" t="str">
        <f>D486</f>
        <v>Tukang pipa</v>
      </c>
      <c r="E503" s="302" t="s">
        <v>6</v>
      </c>
      <c r="F503" s="181">
        <v>1.8440000000000001</v>
      </c>
      <c r="G503" s="64">
        <f>VLOOKUP(D503,upahbahan,3,FALSE)</f>
        <v>145000</v>
      </c>
      <c r="H503" s="64">
        <f t="shared" ref="H503:H505" si="53">F503*G503</f>
        <v>267380</v>
      </c>
      <c r="K503" s="213"/>
    </row>
    <row r="504" spans="3:11">
      <c r="C504" s="358">
        <v>3</v>
      </c>
      <c r="D504" s="59" t="s">
        <v>18</v>
      </c>
      <c r="E504" s="302" t="s">
        <v>6</v>
      </c>
      <c r="F504" s="181">
        <v>0.184</v>
      </c>
      <c r="G504" s="64">
        <f>VLOOKUP(D504,upahbahan,3,FALSE)</f>
        <v>175000</v>
      </c>
      <c r="H504" s="64">
        <f t="shared" si="53"/>
        <v>32200</v>
      </c>
      <c r="K504" s="213"/>
    </row>
    <row r="505" spans="3:11">
      <c r="C505" s="358">
        <v>4</v>
      </c>
      <c r="D505" s="59" t="s">
        <v>19</v>
      </c>
      <c r="E505" s="302" t="s">
        <v>6</v>
      </c>
      <c r="F505" s="181">
        <v>5.5E-2</v>
      </c>
      <c r="G505" s="64">
        <f>VLOOKUP(D505,upahbahan,3,FALSE)</f>
        <v>200000</v>
      </c>
      <c r="H505" s="64">
        <f t="shared" si="53"/>
        <v>11000</v>
      </c>
      <c r="K505" s="213"/>
    </row>
    <row r="506" spans="3:11">
      <c r="C506" s="83" t="s">
        <v>1210</v>
      </c>
      <c r="D506" s="80"/>
      <c r="E506" s="80"/>
      <c r="F506" s="217"/>
      <c r="G506" s="218"/>
      <c r="H506" s="64">
        <f>SUM(H502:H505)</f>
        <v>420980</v>
      </c>
      <c r="I506" s="219"/>
      <c r="K506" s="213"/>
    </row>
    <row r="507" spans="3:11">
      <c r="C507" s="302" t="s">
        <v>1211</v>
      </c>
      <c r="D507" s="59" t="s">
        <v>1212</v>
      </c>
      <c r="E507" s="73"/>
      <c r="F507" s="73"/>
      <c r="G507" s="73"/>
      <c r="H507" s="73"/>
      <c r="K507" s="213"/>
    </row>
    <row r="508" spans="3:11">
      <c r="C508" s="358">
        <v>1</v>
      </c>
      <c r="D508" s="59" t="s">
        <v>731</v>
      </c>
      <c r="E508" s="68" t="s">
        <v>136</v>
      </c>
      <c r="F508" s="74">
        <f>F491</f>
        <v>1.0249999999999999</v>
      </c>
      <c r="G508" s="64">
        <f>VLOOKUP(D508,upahbahan,3,FALSE)</f>
        <v>500000</v>
      </c>
      <c r="H508" s="64">
        <f>F508*G508</f>
        <v>512499.99999999994</v>
      </c>
      <c r="K508" s="213"/>
    </row>
    <row r="509" spans="3:11">
      <c r="C509" s="83" t="s">
        <v>1216</v>
      </c>
      <c r="D509" s="80"/>
      <c r="E509" s="80"/>
      <c r="F509" s="80"/>
      <c r="G509" s="162"/>
      <c r="H509" s="64">
        <f>SUM(H508:H508)</f>
        <v>512499.99999999994</v>
      </c>
      <c r="K509" s="213"/>
    </row>
    <row r="510" spans="3:11">
      <c r="C510" s="72" t="s">
        <v>1217</v>
      </c>
      <c r="D510" s="59" t="s">
        <v>1218</v>
      </c>
      <c r="E510" s="73"/>
      <c r="F510" s="73"/>
      <c r="G510" s="73"/>
      <c r="H510" s="73"/>
      <c r="K510" s="213"/>
    </row>
    <row r="511" spans="3:11">
      <c r="C511" s="83" t="s">
        <v>1219</v>
      </c>
      <c r="D511" s="80"/>
      <c r="E511" s="80"/>
      <c r="F511" s="80"/>
      <c r="G511" s="162"/>
      <c r="H511" s="303">
        <v>0</v>
      </c>
      <c r="K511" s="213"/>
    </row>
    <row r="512" spans="3:11">
      <c r="C512" s="58" t="s">
        <v>1220</v>
      </c>
      <c r="D512" s="69" t="s">
        <v>1221</v>
      </c>
      <c r="E512" s="70"/>
      <c r="F512" s="70"/>
      <c r="G512" s="71"/>
      <c r="H512" s="304">
        <f>H511+H509+H506</f>
        <v>933480</v>
      </c>
      <c r="I512" s="319"/>
      <c r="K512" s="213"/>
    </row>
    <row r="513" spans="3:11">
      <c r="C513" s="58" t="s">
        <v>1222</v>
      </c>
      <c r="D513" s="69" t="s">
        <v>1406</v>
      </c>
      <c r="E513" s="70"/>
      <c r="F513" s="71"/>
      <c r="G513" s="61" t="s">
        <v>1407</v>
      </c>
      <c r="H513" s="304">
        <f>H512*10%</f>
        <v>93348</v>
      </c>
      <c r="I513" s="319"/>
      <c r="K513" s="213"/>
    </row>
    <row r="514" spans="3:11">
      <c r="C514" s="58" t="s">
        <v>1223</v>
      </c>
      <c r="D514" s="69" t="s">
        <v>1224</v>
      </c>
      <c r="E514" s="70"/>
      <c r="F514" s="70"/>
      <c r="G514" s="71"/>
      <c r="H514" s="305">
        <f>SUM(H512:H513)</f>
        <v>1026828</v>
      </c>
      <c r="I514" s="319"/>
      <c r="K514" s="213"/>
    </row>
    <row r="515" spans="3:11">
      <c r="C515" s="57"/>
      <c r="D515" s="81"/>
      <c r="E515" s="81"/>
      <c r="F515" s="81"/>
      <c r="G515" s="81"/>
      <c r="H515" s="82"/>
      <c r="K515" s="213"/>
    </row>
    <row r="516" spans="3:11">
      <c r="C516" s="57" t="s">
        <v>3827</v>
      </c>
      <c r="D516" s="81" t="s">
        <v>3828</v>
      </c>
      <c r="E516" s="81"/>
      <c r="F516" s="81"/>
      <c r="G516" s="81"/>
      <c r="H516" s="82"/>
      <c r="K516" s="213"/>
    </row>
    <row r="517" spans="3:11">
      <c r="C517" s="55" t="s">
        <v>3829</v>
      </c>
      <c r="D517" s="313" t="s">
        <v>1614</v>
      </c>
      <c r="E517" s="315"/>
      <c r="F517" s="315"/>
      <c r="G517" s="315"/>
      <c r="H517" s="315"/>
      <c r="I517" s="56">
        <f>ROUNDDOWN(H532,-2)</f>
        <v>1727800</v>
      </c>
      <c r="K517" s="213"/>
    </row>
    <row r="518" spans="3:11" ht="27.6">
      <c r="C518" s="300" t="s">
        <v>1197</v>
      </c>
      <c r="D518" s="300" t="s">
        <v>1198</v>
      </c>
      <c r="E518" s="300" t="s">
        <v>1199</v>
      </c>
      <c r="F518" s="300" t="s">
        <v>1200</v>
      </c>
      <c r="G518" s="300" t="s">
        <v>1201</v>
      </c>
      <c r="H518" s="300" t="s">
        <v>1202</v>
      </c>
      <c r="K518" s="213"/>
    </row>
    <row r="519" spans="3:11">
      <c r="C519" s="302" t="s">
        <v>1203</v>
      </c>
      <c r="D519" s="59" t="s">
        <v>1204</v>
      </c>
      <c r="E519" s="73"/>
      <c r="F519" s="73"/>
      <c r="G519" s="73"/>
      <c r="H519" s="73"/>
      <c r="K519" s="213"/>
    </row>
    <row r="520" spans="3:11">
      <c r="C520" s="358">
        <v>1</v>
      </c>
      <c r="D520" s="59" t="s">
        <v>5</v>
      </c>
      <c r="E520" s="302" t="s">
        <v>6</v>
      </c>
      <c r="F520" s="181">
        <v>0.625</v>
      </c>
      <c r="G520" s="64">
        <f>VLOOKUP(D520,upahbahan,3,FALSE)</f>
        <v>100000</v>
      </c>
      <c r="H520" s="64">
        <f>F520*G520</f>
        <v>62500</v>
      </c>
      <c r="K520" s="213"/>
    </row>
    <row r="521" spans="3:11">
      <c r="C521" s="358">
        <v>2</v>
      </c>
      <c r="D521" s="59" t="str">
        <f>D503</f>
        <v>Tukang pipa</v>
      </c>
      <c r="E521" s="302" t="s">
        <v>6</v>
      </c>
      <c r="F521" s="181">
        <v>1.044</v>
      </c>
      <c r="G521" s="64">
        <f>VLOOKUP(D521,upahbahan,3,FALSE)</f>
        <v>145000</v>
      </c>
      <c r="H521" s="64">
        <f t="shared" ref="H521:H523" si="54">F521*G521</f>
        <v>151380</v>
      </c>
      <c r="K521" s="213"/>
    </row>
    <row r="522" spans="3:11">
      <c r="C522" s="358">
        <v>3</v>
      </c>
      <c r="D522" s="59" t="s">
        <v>18</v>
      </c>
      <c r="E522" s="302" t="s">
        <v>6</v>
      </c>
      <c r="F522" s="181">
        <v>0.104</v>
      </c>
      <c r="G522" s="64">
        <f>VLOOKUP(D522,upahbahan,3,FALSE)</f>
        <v>175000</v>
      </c>
      <c r="H522" s="64">
        <f t="shared" si="54"/>
        <v>18200</v>
      </c>
      <c r="K522" s="213"/>
    </row>
    <row r="523" spans="3:11">
      <c r="C523" s="358">
        <v>4</v>
      </c>
      <c r="D523" s="59" t="s">
        <v>19</v>
      </c>
      <c r="E523" s="302" t="s">
        <v>6</v>
      </c>
      <c r="F523" s="181">
        <v>3.1E-2</v>
      </c>
      <c r="G523" s="64">
        <f>VLOOKUP(D523,upahbahan,3,FALSE)</f>
        <v>200000</v>
      </c>
      <c r="H523" s="64">
        <f t="shared" si="54"/>
        <v>6200</v>
      </c>
      <c r="K523" s="213"/>
    </row>
    <row r="524" spans="3:11">
      <c r="C524" s="83" t="s">
        <v>1210</v>
      </c>
      <c r="D524" s="80"/>
      <c r="E524" s="80"/>
      <c r="F524" s="217"/>
      <c r="G524" s="218"/>
      <c r="H524" s="64">
        <f>SUM(H520:H523)</f>
        <v>238280</v>
      </c>
      <c r="I524" s="219"/>
      <c r="K524" s="213"/>
    </row>
    <row r="525" spans="3:11">
      <c r="C525" s="302" t="s">
        <v>1211</v>
      </c>
      <c r="D525" s="59" t="s">
        <v>1212</v>
      </c>
      <c r="E525" s="73"/>
      <c r="F525" s="73"/>
      <c r="G525" s="73"/>
      <c r="H525" s="73"/>
      <c r="K525" s="213"/>
    </row>
    <row r="526" spans="3:11">
      <c r="C526" s="358">
        <v>1</v>
      </c>
      <c r="D526" s="59" t="s">
        <v>709</v>
      </c>
      <c r="E526" s="68" t="s">
        <v>136</v>
      </c>
      <c r="F526" s="74">
        <f>F508</f>
        <v>1.0249999999999999</v>
      </c>
      <c r="G526" s="64">
        <f>VLOOKUP(D526,upahbahan,3,FALSE)</f>
        <v>1300000</v>
      </c>
      <c r="H526" s="64">
        <f t="shared" ref="H526" si="55">F526*G526</f>
        <v>1332500</v>
      </c>
      <c r="K526" s="213"/>
    </row>
    <row r="527" spans="3:11">
      <c r="C527" s="83" t="s">
        <v>1216</v>
      </c>
      <c r="D527" s="80"/>
      <c r="E527" s="80"/>
      <c r="F527" s="80"/>
      <c r="G527" s="162"/>
      <c r="H527" s="64">
        <f>SUM(H526:H526)</f>
        <v>1332500</v>
      </c>
      <c r="K527" s="213"/>
    </row>
    <row r="528" spans="3:11">
      <c r="C528" s="72" t="s">
        <v>1217</v>
      </c>
      <c r="D528" s="59" t="s">
        <v>1218</v>
      </c>
      <c r="E528" s="73"/>
      <c r="F528" s="73"/>
      <c r="G528" s="73"/>
      <c r="H528" s="73"/>
      <c r="K528" s="213"/>
    </row>
    <row r="529" spans="3:11">
      <c r="C529" s="83" t="s">
        <v>1219</v>
      </c>
      <c r="D529" s="80"/>
      <c r="E529" s="80"/>
      <c r="F529" s="80"/>
      <c r="G529" s="162"/>
      <c r="H529" s="303">
        <v>0</v>
      </c>
      <c r="K529" s="213"/>
    </row>
    <row r="530" spans="3:11">
      <c r="C530" s="58" t="s">
        <v>1220</v>
      </c>
      <c r="D530" s="69" t="s">
        <v>1221</v>
      </c>
      <c r="E530" s="70"/>
      <c r="F530" s="70"/>
      <c r="G530" s="71"/>
      <c r="H530" s="304">
        <f>H529+H527+H524</f>
        <v>1570780</v>
      </c>
      <c r="I530" s="319"/>
      <c r="K530" s="213"/>
    </row>
    <row r="531" spans="3:11">
      <c r="C531" s="58" t="s">
        <v>1222</v>
      </c>
      <c r="D531" s="69" t="s">
        <v>1406</v>
      </c>
      <c r="E531" s="70"/>
      <c r="F531" s="71"/>
      <c r="G531" s="61" t="s">
        <v>1407</v>
      </c>
      <c r="H531" s="304">
        <f>H530*10%</f>
        <v>157078</v>
      </c>
      <c r="I531" s="319"/>
      <c r="K531" s="213"/>
    </row>
    <row r="532" spans="3:11">
      <c r="C532" s="58" t="s">
        <v>1223</v>
      </c>
      <c r="D532" s="69" t="s">
        <v>1224</v>
      </c>
      <c r="E532" s="70"/>
      <c r="F532" s="70"/>
      <c r="G532" s="71"/>
      <c r="H532" s="305">
        <f>SUM(H530:H531)</f>
        <v>1727858</v>
      </c>
      <c r="I532" s="319"/>
      <c r="K532" s="213"/>
    </row>
    <row r="533" spans="3:11">
      <c r="C533" s="57"/>
      <c r="D533" s="81"/>
      <c r="E533" s="81"/>
      <c r="F533" s="81"/>
      <c r="G533" s="81"/>
      <c r="H533" s="82"/>
      <c r="K533" s="213"/>
    </row>
    <row r="534" spans="3:11">
      <c r="C534" s="55" t="s">
        <v>3830</v>
      </c>
      <c r="D534" s="313" t="s">
        <v>1615</v>
      </c>
      <c r="E534" s="315"/>
      <c r="F534" s="315"/>
      <c r="G534" s="315"/>
      <c r="H534" s="315"/>
      <c r="I534" s="56">
        <f>ROUNDDOWN(H549,-2)</f>
        <v>2624700</v>
      </c>
      <c r="K534" s="213"/>
    </row>
    <row r="535" spans="3:11" ht="27.6">
      <c r="C535" s="300" t="s">
        <v>1197</v>
      </c>
      <c r="D535" s="300" t="s">
        <v>1198</v>
      </c>
      <c r="E535" s="300" t="s">
        <v>1199</v>
      </c>
      <c r="F535" s="300" t="s">
        <v>1200</v>
      </c>
      <c r="G535" s="300" t="s">
        <v>1201</v>
      </c>
      <c r="H535" s="300" t="s">
        <v>1202</v>
      </c>
      <c r="K535" s="213"/>
    </row>
    <row r="536" spans="3:11">
      <c r="C536" s="302" t="s">
        <v>1203</v>
      </c>
      <c r="D536" s="59" t="s">
        <v>1204</v>
      </c>
      <c r="E536" s="73"/>
      <c r="F536" s="73"/>
      <c r="G536" s="73"/>
      <c r="H536" s="73"/>
      <c r="K536" s="213"/>
    </row>
    <row r="537" spans="3:11">
      <c r="C537" s="358">
        <v>1</v>
      </c>
      <c r="D537" s="59" t="s">
        <v>5</v>
      </c>
      <c r="E537" s="72" t="s">
        <v>6</v>
      </c>
      <c r="F537" s="181">
        <v>0.66700000000000004</v>
      </c>
      <c r="G537" s="64">
        <f>VLOOKUP(D537,upahbahan,3,FALSE)</f>
        <v>100000</v>
      </c>
      <c r="H537" s="64">
        <f>F537*G537</f>
        <v>66700</v>
      </c>
      <c r="K537" s="213"/>
    </row>
    <row r="538" spans="3:11">
      <c r="C538" s="358">
        <v>2</v>
      </c>
      <c r="D538" s="59" t="str">
        <f>D521</f>
        <v>Tukang pipa</v>
      </c>
      <c r="E538" s="72" t="s">
        <v>6</v>
      </c>
      <c r="F538" s="181">
        <v>1.113</v>
      </c>
      <c r="G538" s="64">
        <f>VLOOKUP(D538,upahbahan,3,FALSE)</f>
        <v>145000</v>
      </c>
      <c r="H538" s="64">
        <f>F538*G538</f>
        <v>161385</v>
      </c>
      <c r="K538" s="213"/>
    </row>
    <row r="539" spans="3:11">
      <c r="C539" s="358">
        <v>3</v>
      </c>
      <c r="D539" s="59" t="s">
        <v>18</v>
      </c>
      <c r="E539" s="72" t="s">
        <v>6</v>
      </c>
      <c r="F539" s="181">
        <v>0.111</v>
      </c>
      <c r="G539" s="64">
        <f>VLOOKUP(D539,upahbahan,3,FALSE)</f>
        <v>175000</v>
      </c>
      <c r="H539" s="64">
        <f>F539*G539</f>
        <v>19425</v>
      </c>
      <c r="K539" s="213"/>
    </row>
    <row r="540" spans="3:11">
      <c r="C540" s="358">
        <v>4</v>
      </c>
      <c r="D540" s="59" t="s">
        <v>19</v>
      </c>
      <c r="E540" s="72" t="s">
        <v>6</v>
      </c>
      <c r="F540" s="181">
        <v>3.3000000000000002E-2</v>
      </c>
      <c r="G540" s="64">
        <f>VLOOKUP(D540,upahbahan,3,FALSE)</f>
        <v>200000</v>
      </c>
      <c r="H540" s="64">
        <f>F540*G540</f>
        <v>6600</v>
      </c>
      <c r="K540" s="213"/>
    </row>
    <row r="541" spans="3:11">
      <c r="C541" s="83" t="s">
        <v>1210</v>
      </c>
      <c r="D541" s="80"/>
      <c r="E541" s="80"/>
      <c r="F541" s="217"/>
      <c r="G541" s="218"/>
      <c r="H541" s="64">
        <f>SUM(H537:H540)</f>
        <v>254110</v>
      </c>
      <c r="I541" s="219"/>
      <c r="K541" s="213"/>
    </row>
    <row r="542" spans="3:11">
      <c r="C542" s="302" t="s">
        <v>1211</v>
      </c>
      <c r="D542" s="59" t="s">
        <v>1212</v>
      </c>
      <c r="E542" s="73"/>
      <c r="F542" s="73"/>
      <c r="G542" s="73"/>
      <c r="H542" s="73"/>
      <c r="K542" s="213"/>
    </row>
    <row r="543" spans="3:11">
      <c r="C543" s="358">
        <v>1</v>
      </c>
      <c r="D543" s="59" t="s">
        <v>710</v>
      </c>
      <c r="E543" s="68" t="s">
        <v>136</v>
      </c>
      <c r="F543" s="74">
        <f>F526</f>
        <v>1.0249999999999999</v>
      </c>
      <c r="G543" s="64">
        <f>VLOOKUP(D543,upahbahan,3,FALSE)</f>
        <v>2080000</v>
      </c>
      <c r="H543" s="64">
        <f>F543*G543</f>
        <v>2132000</v>
      </c>
      <c r="K543" s="213"/>
    </row>
    <row r="544" spans="3:11">
      <c r="C544" s="83" t="s">
        <v>1216</v>
      </c>
      <c r="D544" s="80"/>
      <c r="E544" s="80"/>
      <c r="F544" s="80"/>
      <c r="G544" s="162"/>
      <c r="H544" s="64">
        <f>SUM(H543:H543)</f>
        <v>2132000</v>
      </c>
      <c r="K544" s="213"/>
    </row>
    <row r="545" spans="3:11">
      <c r="C545" s="72" t="s">
        <v>1217</v>
      </c>
      <c r="D545" s="59" t="s">
        <v>1218</v>
      </c>
      <c r="E545" s="73"/>
      <c r="F545" s="73"/>
      <c r="G545" s="73"/>
      <c r="H545" s="73"/>
      <c r="K545" s="213"/>
    </row>
    <row r="546" spans="3:11">
      <c r="C546" s="83" t="s">
        <v>1219</v>
      </c>
      <c r="D546" s="80"/>
      <c r="E546" s="80"/>
      <c r="F546" s="80"/>
      <c r="G546" s="162"/>
      <c r="H546" s="303">
        <v>0</v>
      </c>
      <c r="K546" s="213"/>
    </row>
    <row r="547" spans="3:11">
      <c r="C547" s="58" t="s">
        <v>1220</v>
      </c>
      <c r="D547" s="69" t="s">
        <v>1221</v>
      </c>
      <c r="E547" s="70"/>
      <c r="F547" s="70"/>
      <c r="G547" s="71"/>
      <c r="H547" s="304">
        <f>H546+H544+H541</f>
        <v>2386110</v>
      </c>
      <c r="I547" s="319"/>
      <c r="K547" s="213"/>
    </row>
    <row r="548" spans="3:11">
      <c r="C548" s="58" t="s">
        <v>1222</v>
      </c>
      <c r="D548" s="69" t="s">
        <v>1406</v>
      </c>
      <c r="E548" s="70"/>
      <c r="F548" s="71"/>
      <c r="G548" s="61" t="s">
        <v>1407</v>
      </c>
      <c r="H548" s="304">
        <f>H547*10%</f>
        <v>238611</v>
      </c>
      <c r="I548" s="319"/>
      <c r="K548" s="213"/>
    </row>
    <row r="549" spans="3:11">
      <c r="C549" s="58" t="s">
        <v>1223</v>
      </c>
      <c r="D549" s="69" t="s">
        <v>1224</v>
      </c>
      <c r="E549" s="70"/>
      <c r="F549" s="70"/>
      <c r="G549" s="71"/>
      <c r="H549" s="305">
        <f>SUM(H547:H548)</f>
        <v>2624721</v>
      </c>
      <c r="I549" s="319"/>
      <c r="K549" s="213"/>
    </row>
    <row r="550" spans="3:11">
      <c r="C550" s="57"/>
      <c r="D550" s="81"/>
      <c r="E550" s="81"/>
      <c r="F550" s="81"/>
      <c r="G550" s="81"/>
      <c r="H550" s="82"/>
      <c r="K550" s="213"/>
    </row>
    <row r="551" spans="3:11">
      <c r="C551" s="55" t="s">
        <v>3831</v>
      </c>
      <c r="D551" s="313" t="s">
        <v>1616</v>
      </c>
      <c r="E551" s="315"/>
      <c r="F551" s="315"/>
      <c r="G551" s="315"/>
      <c r="H551" s="315"/>
      <c r="I551" s="56">
        <f>ROUNDDOWN(H566,-2)</f>
        <v>3519400</v>
      </c>
      <c r="K551" s="213"/>
    </row>
    <row r="552" spans="3:11" ht="27.6">
      <c r="C552" s="300" t="s">
        <v>1197</v>
      </c>
      <c r="D552" s="300" t="s">
        <v>1198</v>
      </c>
      <c r="E552" s="300" t="s">
        <v>1199</v>
      </c>
      <c r="F552" s="300" t="s">
        <v>1200</v>
      </c>
      <c r="G552" s="300" t="s">
        <v>1201</v>
      </c>
      <c r="H552" s="300" t="s">
        <v>1202</v>
      </c>
      <c r="K552" s="213"/>
    </row>
    <row r="553" spans="3:11">
      <c r="C553" s="302" t="s">
        <v>1203</v>
      </c>
      <c r="D553" s="59" t="s">
        <v>1204</v>
      </c>
      <c r="E553" s="73"/>
      <c r="F553" s="73"/>
      <c r="G553" s="73"/>
      <c r="H553" s="73"/>
      <c r="K553" s="213"/>
    </row>
    <row r="554" spans="3:11">
      <c r="C554" s="358">
        <v>1</v>
      </c>
      <c r="D554" s="59" t="s">
        <v>5</v>
      </c>
      <c r="E554" s="72" t="s">
        <v>6</v>
      </c>
      <c r="F554" s="181">
        <v>0.72899999999999998</v>
      </c>
      <c r="G554" s="64">
        <f>VLOOKUP(D554,upahbahan,3,FALSE)</f>
        <v>100000</v>
      </c>
      <c r="H554" s="64">
        <f>F554*G554</f>
        <v>72900</v>
      </c>
      <c r="K554" s="213"/>
    </row>
    <row r="555" spans="3:11">
      <c r="C555" s="358">
        <v>2</v>
      </c>
      <c r="D555" s="59" t="str">
        <f>D538</f>
        <v>Tukang pipa</v>
      </c>
      <c r="E555" s="72" t="s">
        <v>6</v>
      </c>
      <c r="F555" s="181">
        <v>1.218</v>
      </c>
      <c r="G555" s="64">
        <f>VLOOKUP(D555,upahbahan,3,FALSE)</f>
        <v>145000</v>
      </c>
      <c r="H555" s="64">
        <f t="shared" ref="H555:H557" si="56">F555*G555</f>
        <v>176610</v>
      </c>
      <c r="K555" s="213"/>
    </row>
    <row r="556" spans="3:11">
      <c r="C556" s="358">
        <v>3</v>
      </c>
      <c r="D556" s="59" t="s">
        <v>18</v>
      </c>
      <c r="E556" s="72" t="s">
        <v>6</v>
      </c>
      <c r="F556" s="181">
        <v>0.122</v>
      </c>
      <c r="G556" s="64">
        <f>VLOOKUP(D556,upahbahan,3,FALSE)</f>
        <v>175000</v>
      </c>
      <c r="H556" s="64">
        <f t="shared" si="56"/>
        <v>21350</v>
      </c>
      <c r="K556" s="213"/>
    </row>
    <row r="557" spans="3:11">
      <c r="C557" s="358">
        <v>4</v>
      </c>
      <c r="D557" s="59" t="s">
        <v>19</v>
      </c>
      <c r="E557" s="72" t="s">
        <v>6</v>
      </c>
      <c r="F557" s="181">
        <v>3.6999999999999998E-2</v>
      </c>
      <c r="G557" s="64">
        <f>VLOOKUP(D557,upahbahan,3,FALSE)</f>
        <v>200000</v>
      </c>
      <c r="H557" s="64">
        <f t="shared" si="56"/>
        <v>7400</v>
      </c>
      <c r="K557" s="213"/>
    </row>
    <row r="558" spans="3:11">
      <c r="C558" s="83" t="s">
        <v>1210</v>
      </c>
      <c r="D558" s="80"/>
      <c r="E558" s="80"/>
      <c r="F558" s="217"/>
      <c r="G558" s="218"/>
      <c r="H558" s="64">
        <f>SUM(H554:H557)</f>
        <v>278260</v>
      </c>
      <c r="I558" s="219"/>
      <c r="K558" s="213"/>
    </row>
    <row r="559" spans="3:11">
      <c r="C559" s="302" t="s">
        <v>1211</v>
      </c>
      <c r="D559" s="59" t="s">
        <v>1212</v>
      </c>
      <c r="E559" s="73"/>
      <c r="F559" s="73"/>
      <c r="G559" s="73"/>
      <c r="H559" s="73"/>
      <c r="K559" s="213"/>
    </row>
    <row r="560" spans="3:11">
      <c r="C560" s="358">
        <v>1</v>
      </c>
      <c r="D560" s="59" t="s">
        <v>707</v>
      </c>
      <c r="E560" s="68" t="s">
        <v>136</v>
      </c>
      <c r="F560" s="74">
        <f>F543</f>
        <v>1.0249999999999999</v>
      </c>
      <c r="G560" s="64">
        <f>VLOOKUP(D560,upahbahan,3,FALSE)</f>
        <v>2850000</v>
      </c>
      <c r="H560" s="64">
        <f t="shared" ref="H560" si="57">F560*G560</f>
        <v>2921249.9999999995</v>
      </c>
      <c r="K560" s="213"/>
    </row>
    <row r="561" spans="3:11">
      <c r="C561" s="83" t="s">
        <v>1216</v>
      </c>
      <c r="D561" s="80"/>
      <c r="E561" s="80"/>
      <c r="F561" s="80"/>
      <c r="G561" s="162"/>
      <c r="H561" s="64">
        <f>SUM(H560:H560)</f>
        <v>2921249.9999999995</v>
      </c>
      <c r="K561" s="213"/>
    </row>
    <row r="562" spans="3:11">
      <c r="C562" s="72" t="s">
        <v>1217</v>
      </c>
      <c r="D562" s="59" t="s">
        <v>1218</v>
      </c>
      <c r="E562" s="73"/>
      <c r="F562" s="73"/>
      <c r="G562" s="73"/>
      <c r="H562" s="73"/>
      <c r="K562" s="213"/>
    </row>
    <row r="563" spans="3:11">
      <c r="C563" s="83" t="s">
        <v>1219</v>
      </c>
      <c r="D563" s="80"/>
      <c r="E563" s="80"/>
      <c r="F563" s="80"/>
      <c r="G563" s="162"/>
      <c r="H563" s="303">
        <v>0</v>
      </c>
      <c r="K563" s="213"/>
    </row>
    <row r="564" spans="3:11">
      <c r="C564" s="58" t="s">
        <v>1220</v>
      </c>
      <c r="D564" s="69" t="s">
        <v>1221</v>
      </c>
      <c r="E564" s="70"/>
      <c r="F564" s="70"/>
      <c r="G564" s="71"/>
      <c r="H564" s="304">
        <f>H563+H561+H558</f>
        <v>3199509.9999999995</v>
      </c>
      <c r="I564" s="319"/>
      <c r="K564" s="213"/>
    </row>
    <row r="565" spans="3:11">
      <c r="C565" s="58" t="s">
        <v>1222</v>
      </c>
      <c r="D565" s="69" t="s">
        <v>1406</v>
      </c>
      <c r="E565" s="70"/>
      <c r="F565" s="71"/>
      <c r="G565" s="61" t="s">
        <v>1407</v>
      </c>
      <c r="H565" s="304">
        <f>H564*10%</f>
        <v>319951</v>
      </c>
      <c r="I565" s="319"/>
      <c r="K565" s="213"/>
    </row>
    <row r="566" spans="3:11">
      <c r="C566" s="58" t="s">
        <v>1223</v>
      </c>
      <c r="D566" s="69" t="s">
        <v>1224</v>
      </c>
      <c r="E566" s="70"/>
      <c r="F566" s="70"/>
      <c r="G566" s="71"/>
      <c r="H566" s="305">
        <f>SUM(H564:H565)</f>
        <v>3519460.9999999995</v>
      </c>
      <c r="I566" s="319"/>
      <c r="K566" s="213"/>
    </row>
    <row r="567" spans="3:11">
      <c r="K567" s="213"/>
    </row>
    <row r="568" spans="3:11">
      <c r="C568" s="55" t="s">
        <v>3832</v>
      </c>
      <c r="D568" s="313" t="s">
        <v>1617</v>
      </c>
      <c r="E568" s="315"/>
      <c r="F568" s="315"/>
      <c r="G568" s="315"/>
      <c r="H568" s="315"/>
      <c r="I568" s="56">
        <f>ROUNDDOWN(H583,-2)</f>
        <v>4859600</v>
      </c>
      <c r="K568" s="213"/>
    </row>
    <row r="569" spans="3:11" ht="27.6">
      <c r="C569" s="300" t="s">
        <v>1197</v>
      </c>
      <c r="D569" s="300" t="s">
        <v>1198</v>
      </c>
      <c r="E569" s="300" t="s">
        <v>1199</v>
      </c>
      <c r="F569" s="300" t="s">
        <v>1200</v>
      </c>
      <c r="G569" s="300" t="s">
        <v>1201</v>
      </c>
      <c r="H569" s="300" t="s">
        <v>1202</v>
      </c>
      <c r="K569" s="213"/>
    </row>
    <row r="570" spans="3:11">
      <c r="C570" s="302" t="s">
        <v>1203</v>
      </c>
      <c r="D570" s="59" t="s">
        <v>1204</v>
      </c>
      <c r="E570" s="73"/>
      <c r="F570" s="73"/>
      <c r="G570" s="73"/>
      <c r="H570" s="73"/>
      <c r="K570" s="213"/>
    </row>
    <row r="571" spans="3:11">
      <c r="C571" s="358">
        <v>1</v>
      </c>
      <c r="D571" s="59" t="s">
        <v>5</v>
      </c>
      <c r="E571" s="72" t="s">
        <v>6</v>
      </c>
      <c r="F571" s="181">
        <v>0.83299999999999996</v>
      </c>
      <c r="G571" s="64">
        <f>VLOOKUP(D571,upahbahan,3,FALSE)</f>
        <v>100000</v>
      </c>
      <c r="H571" s="64">
        <f t="shared" ref="H571:H574" si="58">F571*G571</f>
        <v>83300</v>
      </c>
      <c r="K571" s="213"/>
    </row>
    <row r="572" spans="3:11">
      <c r="C572" s="358">
        <v>2</v>
      </c>
      <c r="D572" s="59" t="str">
        <f>D555</f>
        <v>Tukang pipa</v>
      </c>
      <c r="E572" s="72" t="s">
        <v>6</v>
      </c>
      <c r="F572" s="181">
        <v>1.3919999999999999</v>
      </c>
      <c r="G572" s="64">
        <f>VLOOKUP(D572,upahbahan,3,FALSE)</f>
        <v>145000</v>
      </c>
      <c r="H572" s="64">
        <f t="shared" si="58"/>
        <v>201840</v>
      </c>
      <c r="K572" s="213"/>
    </row>
    <row r="573" spans="3:11">
      <c r="C573" s="358">
        <v>3</v>
      </c>
      <c r="D573" s="59" t="s">
        <v>18</v>
      </c>
      <c r="E573" s="72" t="s">
        <v>6</v>
      </c>
      <c r="F573" s="181">
        <v>0.13900000000000001</v>
      </c>
      <c r="G573" s="64">
        <f>VLOOKUP(D573,upahbahan,3,FALSE)</f>
        <v>175000</v>
      </c>
      <c r="H573" s="64">
        <f t="shared" si="58"/>
        <v>24325.000000000004</v>
      </c>
      <c r="K573" s="213"/>
    </row>
    <row r="574" spans="3:11">
      <c r="C574" s="358">
        <v>4</v>
      </c>
      <c r="D574" s="59" t="s">
        <v>19</v>
      </c>
      <c r="E574" s="72" t="s">
        <v>6</v>
      </c>
      <c r="F574" s="181">
        <v>4.2000000000000003E-2</v>
      </c>
      <c r="G574" s="64">
        <f>VLOOKUP(D574,upahbahan,3,FALSE)</f>
        <v>200000</v>
      </c>
      <c r="H574" s="64">
        <f t="shared" si="58"/>
        <v>8400</v>
      </c>
      <c r="K574" s="213"/>
    </row>
    <row r="575" spans="3:11">
      <c r="C575" s="83" t="s">
        <v>1210</v>
      </c>
      <c r="D575" s="80"/>
      <c r="E575" s="80"/>
      <c r="F575" s="217"/>
      <c r="G575" s="218"/>
      <c r="H575" s="64">
        <f>SUM(H571:H574)</f>
        <v>317865</v>
      </c>
      <c r="I575" s="219"/>
      <c r="K575" s="213"/>
    </row>
    <row r="576" spans="3:11">
      <c r="C576" s="302" t="s">
        <v>1211</v>
      </c>
      <c r="D576" s="59" t="s">
        <v>1212</v>
      </c>
      <c r="E576" s="73"/>
      <c r="F576" s="73"/>
      <c r="G576" s="73"/>
      <c r="H576" s="73"/>
      <c r="K576" s="213"/>
    </row>
    <row r="577" spans="3:11">
      <c r="C577" s="358">
        <v>1</v>
      </c>
      <c r="D577" s="59" t="s">
        <v>708</v>
      </c>
      <c r="E577" s="68" t="s">
        <v>136</v>
      </c>
      <c r="F577" s="74">
        <f>F560</f>
        <v>1.0249999999999999</v>
      </c>
      <c r="G577" s="64">
        <f>VLOOKUP(D577,upahbahan,3,FALSE)</f>
        <v>4000000</v>
      </c>
      <c r="H577" s="64">
        <f t="shared" ref="H577" si="59">F577*G577</f>
        <v>4099999.9999999995</v>
      </c>
      <c r="K577" s="213"/>
    </row>
    <row r="578" spans="3:11">
      <c r="C578" s="83" t="s">
        <v>1216</v>
      </c>
      <c r="D578" s="80"/>
      <c r="E578" s="80"/>
      <c r="F578" s="80"/>
      <c r="G578" s="162"/>
      <c r="H578" s="64">
        <f>SUM(H577:H577)</f>
        <v>4099999.9999999995</v>
      </c>
      <c r="K578" s="213"/>
    </row>
    <row r="579" spans="3:11">
      <c r="C579" s="72" t="s">
        <v>1217</v>
      </c>
      <c r="D579" s="59" t="s">
        <v>1218</v>
      </c>
      <c r="E579" s="73"/>
      <c r="F579" s="73"/>
      <c r="G579" s="73"/>
      <c r="H579" s="73"/>
      <c r="K579" s="213"/>
    </row>
    <row r="580" spans="3:11">
      <c r="C580" s="83" t="s">
        <v>1219</v>
      </c>
      <c r="D580" s="80"/>
      <c r="E580" s="80"/>
      <c r="F580" s="80"/>
      <c r="G580" s="162"/>
      <c r="H580" s="303">
        <v>0</v>
      </c>
      <c r="K580" s="213"/>
    </row>
    <row r="581" spans="3:11">
      <c r="C581" s="58" t="s">
        <v>1220</v>
      </c>
      <c r="D581" s="69" t="s">
        <v>1221</v>
      </c>
      <c r="E581" s="70"/>
      <c r="F581" s="70"/>
      <c r="G581" s="71"/>
      <c r="H581" s="304">
        <f>H580+H578+H575</f>
        <v>4417865</v>
      </c>
      <c r="I581" s="319"/>
      <c r="K581" s="213"/>
    </row>
    <row r="582" spans="3:11">
      <c r="C582" s="58" t="s">
        <v>1222</v>
      </c>
      <c r="D582" s="69" t="s">
        <v>1406</v>
      </c>
      <c r="E582" s="70"/>
      <c r="F582" s="71"/>
      <c r="G582" s="61" t="s">
        <v>1407</v>
      </c>
      <c r="H582" s="304">
        <f>H581*10%</f>
        <v>441786.5</v>
      </c>
      <c r="I582" s="319"/>
      <c r="K582" s="213"/>
    </row>
    <row r="583" spans="3:11">
      <c r="C583" s="58" t="s">
        <v>1223</v>
      </c>
      <c r="D583" s="69" t="s">
        <v>1224</v>
      </c>
      <c r="E583" s="70"/>
      <c r="F583" s="70"/>
      <c r="G583" s="71"/>
      <c r="H583" s="305">
        <f>SUM(H581:H582)</f>
        <v>4859651.5</v>
      </c>
      <c r="I583" s="319"/>
      <c r="K583" s="213"/>
    </row>
    <row r="584" spans="3:11">
      <c r="K584" s="213"/>
    </row>
    <row r="585" spans="3:11">
      <c r="C585" s="55" t="s">
        <v>3833</v>
      </c>
      <c r="D585" s="313" t="s">
        <v>1618</v>
      </c>
      <c r="E585" s="315"/>
      <c r="F585" s="315"/>
      <c r="G585" s="315"/>
      <c r="H585" s="315"/>
      <c r="I585" s="56">
        <f>ROUNDDOWN(H600,-2)</f>
        <v>19473500</v>
      </c>
      <c r="K585" s="213"/>
    </row>
    <row r="586" spans="3:11" ht="27.6">
      <c r="C586" s="300" t="s">
        <v>1197</v>
      </c>
      <c r="D586" s="300" t="s">
        <v>1198</v>
      </c>
      <c r="E586" s="300" t="s">
        <v>1199</v>
      </c>
      <c r="F586" s="300" t="s">
        <v>1200</v>
      </c>
      <c r="G586" s="300" t="s">
        <v>1201</v>
      </c>
      <c r="H586" s="300" t="s">
        <v>1202</v>
      </c>
      <c r="K586" s="213"/>
    </row>
    <row r="587" spans="3:11">
      <c r="C587" s="302" t="s">
        <v>1203</v>
      </c>
      <c r="D587" s="59" t="s">
        <v>1204</v>
      </c>
      <c r="E587" s="73"/>
      <c r="F587" s="73"/>
      <c r="G587" s="73"/>
      <c r="H587" s="73"/>
      <c r="K587" s="213"/>
    </row>
    <row r="588" spans="3:11">
      <c r="C588" s="358">
        <v>1</v>
      </c>
      <c r="D588" s="59" t="s">
        <v>5</v>
      </c>
      <c r="E588" s="72" t="s">
        <v>6</v>
      </c>
      <c r="F588" s="181">
        <v>0.72899999999999998</v>
      </c>
      <c r="G588" s="64">
        <f>VLOOKUP(D588,upahbahan,3,FALSE)</f>
        <v>100000</v>
      </c>
      <c r="H588" s="64">
        <f>F588*G588</f>
        <v>72900</v>
      </c>
      <c r="K588" s="213"/>
    </row>
    <row r="589" spans="3:11">
      <c r="C589" s="358">
        <v>2</v>
      </c>
      <c r="D589" s="59" t="str">
        <f>D572</f>
        <v>Tukang pipa</v>
      </c>
      <c r="E589" s="72" t="s">
        <v>6</v>
      </c>
      <c r="F589" s="181">
        <v>1.218</v>
      </c>
      <c r="G589" s="64">
        <f>VLOOKUP(D589,upahbahan,3,FALSE)</f>
        <v>145000</v>
      </c>
      <c r="H589" s="64">
        <f t="shared" ref="H589:H591" si="60">F589*G589</f>
        <v>176610</v>
      </c>
      <c r="K589" s="213"/>
    </row>
    <row r="590" spans="3:11">
      <c r="C590" s="358">
        <v>3</v>
      </c>
      <c r="D590" s="59" t="s">
        <v>18</v>
      </c>
      <c r="E590" s="72" t="s">
        <v>6</v>
      </c>
      <c r="F590" s="181">
        <v>0.122</v>
      </c>
      <c r="G590" s="64">
        <f>VLOOKUP(D590,upahbahan,3,FALSE)</f>
        <v>175000</v>
      </c>
      <c r="H590" s="64">
        <f t="shared" si="60"/>
        <v>21350</v>
      </c>
    </row>
    <row r="591" spans="3:11">
      <c r="C591" s="358">
        <v>4</v>
      </c>
      <c r="D591" s="59" t="s">
        <v>19</v>
      </c>
      <c r="E591" s="72" t="s">
        <v>6</v>
      </c>
      <c r="F591" s="181">
        <v>3.6999999999999998E-2</v>
      </c>
      <c r="G591" s="64">
        <f>VLOOKUP(D591,upahbahan,3,FALSE)</f>
        <v>200000</v>
      </c>
      <c r="H591" s="64">
        <f t="shared" si="60"/>
        <v>7400</v>
      </c>
    </row>
    <row r="592" spans="3:11">
      <c r="C592" s="83" t="s">
        <v>1210</v>
      </c>
      <c r="D592" s="80"/>
      <c r="E592" s="80"/>
      <c r="F592" s="217"/>
      <c r="G592" s="218"/>
      <c r="H592" s="64">
        <f>SUM(H588:H591)</f>
        <v>278260</v>
      </c>
      <c r="I592" s="219"/>
    </row>
    <row r="593" spans="3:9">
      <c r="C593" s="302" t="s">
        <v>1211</v>
      </c>
      <c r="D593" s="59" t="s">
        <v>1212</v>
      </c>
      <c r="E593" s="73"/>
      <c r="F593" s="73"/>
      <c r="G593" s="73"/>
      <c r="H593" s="73"/>
    </row>
    <row r="594" spans="3:9">
      <c r="C594" s="358">
        <v>1</v>
      </c>
      <c r="D594" s="59" t="s">
        <v>706</v>
      </c>
      <c r="E594" s="68" t="s">
        <v>136</v>
      </c>
      <c r="F594" s="74">
        <f>F577</f>
        <v>1.0249999999999999</v>
      </c>
      <c r="G594" s="64">
        <f>VLOOKUP(D594,upahbahan,3,FALSE)</f>
        <v>17000000</v>
      </c>
      <c r="H594" s="64">
        <f t="shared" ref="H594" si="61">F594*G594</f>
        <v>17425000</v>
      </c>
    </row>
    <row r="595" spans="3:9">
      <c r="C595" s="83" t="s">
        <v>1216</v>
      </c>
      <c r="D595" s="80"/>
      <c r="E595" s="80"/>
      <c r="F595" s="80"/>
      <c r="G595" s="162"/>
      <c r="H595" s="64">
        <f>SUM(H594:H594)</f>
        <v>17425000</v>
      </c>
    </row>
    <row r="596" spans="3:9">
      <c r="C596" s="72" t="s">
        <v>1217</v>
      </c>
      <c r="D596" s="59" t="s">
        <v>1218</v>
      </c>
      <c r="E596" s="73"/>
      <c r="F596" s="73"/>
      <c r="G596" s="73"/>
      <c r="H596" s="73"/>
    </row>
    <row r="597" spans="3:9">
      <c r="C597" s="83" t="s">
        <v>1219</v>
      </c>
      <c r="D597" s="80"/>
      <c r="E597" s="80"/>
      <c r="F597" s="80"/>
      <c r="G597" s="162"/>
      <c r="H597" s="303">
        <v>0</v>
      </c>
    </row>
    <row r="598" spans="3:9">
      <c r="C598" s="58" t="s">
        <v>1220</v>
      </c>
      <c r="D598" s="69" t="s">
        <v>1221</v>
      </c>
      <c r="E598" s="70"/>
      <c r="F598" s="70"/>
      <c r="G598" s="71"/>
      <c r="H598" s="304">
        <f>H597+H595+H592</f>
        <v>17703260</v>
      </c>
      <c r="I598" s="319"/>
    </row>
    <row r="599" spans="3:9">
      <c r="C599" s="58" t="s">
        <v>1222</v>
      </c>
      <c r="D599" s="69" t="s">
        <v>1406</v>
      </c>
      <c r="E599" s="70"/>
      <c r="F599" s="71"/>
      <c r="G599" s="61" t="s">
        <v>1407</v>
      </c>
      <c r="H599" s="304">
        <f>H598*10%</f>
        <v>1770326</v>
      </c>
      <c r="I599" s="319"/>
    </row>
    <row r="600" spans="3:9">
      <c r="C600" s="58" t="s">
        <v>1223</v>
      </c>
      <c r="D600" s="69" t="s">
        <v>1224</v>
      </c>
      <c r="E600" s="70"/>
      <c r="F600" s="70"/>
      <c r="G600" s="71"/>
      <c r="H600" s="305">
        <f>SUM(H598:H599)</f>
        <v>19473586</v>
      </c>
      <c r="I600" s="319"/>
    </row>
  </sheetData>
  <dataValidations count="1">
    <dataValidation type="list" allowBlank="1" showInputMessage="1" showErrorMessage="1" sqref="D7:D10 D297:D300 D280:D283" xr:uid="{00000000-0002-0000-21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C1:N224"/>
  <sheetViews>
    <sheetView topLeftCell="A187" zoomScale="66" zoomScaleNormal="66" workbookViewId="0">
      <selection activeCell="C4" sqref="C4"/>
    </sheetView>
  </sheetViews>
  <sheetFormatPr defaultColWidth="8.88671875" defaultRowHeight="13.8"/>
  <cols>
    <col min="1" max="2" width="4.44140625" style="55" customWidth="1"/>
    <col min="3" max="3" width="8.88671875" style="62" customWidth="1"/>
    <col min="4" max="4" width="36.5546875" style="62" customWidth="1"/>
    <col min="5" max="5" width="7.44140625" style="62" customWidth="1"/>
    <col min="6" max="6" width="10.5546875" style="62" customWidth="1"/>
    <col min="7" max="7" width="15.6640625" style="62" customWidth="1"/>
    <col min="8" max="8" width="21.44140625" style="62" customWidth="1"/>
    <col min="9" max="9" width="19.109375" style="54" customWidth="1"/>
    <col min="10" max="11" width="8.88671875" style="55"/>
    <col min="12" max="12" width="10.44140625" style="55" customWidth="1"/>
    <col min="13" max="16384" width="8.88671875" style="55"/>
  </cols>
  <sheetData>
    <row r="1" spans="3:13" ht="11.4" customHeight="1"/>
    <row r="2" spans="3:13" ht="11.4" customHeight="1"/>
    <row r="3" spans="3:13">
      <c r="C3" s="580" t="s">
        <v>6031</v>
      </c>
      <c r="D3" s="318" t="s">
        <v>3834</v>
      </c>
      <c r="E3" s="226"/>
      <c r="F3" s="226"/>
      <c r="G3" s="226"/>
      <c r="H3" s="226"/>
    </row>
    <row r="4" spans="3:13">
      <c r="C4" s="317" t="s">
        <v>3835</v>
      </c>
      <c r="D4" s="318" t="s">
        <v>3836</v>
      </c>
      <c r="E4" s="226"/>
      <c r="F4" s="226"/>
      <c r="G4" s="226"/>
      <c r="H4" s="226"/>
    </row>
    <row r="5" spans="3:13">
      <c r="C5" s="55" t="s">
        <v>3837</v>
      </c>
      <c r="D5" s="313" t="s">
        <v>1626</v>
      </c>
      <c r="E5" s="307"/>
      <c r="F5" s="307"/>
      <c r="G5" s="307"/>
      <c r="H5" s="307"/>
      <c r="I5" s="56">
        <f>ROUNDDOWN(H20,-2)</f>
        <v>32730300</v>
      </c>
    </row>
    <row r="6" spans="3:13" ht="27.6">
      <c r="C6" s="300" t="s">
        <v>1197</v>
      </c>
      <c r="D6" s="300" t="s">
        <v>1198</v>
      </c>
      <c r="E6" s="300" t="s">
        <v>1199</v>
      </c>
      <c r="F6" s="300" t="s">
        <v>1200</v>
      </c>
      <c r="G6" s="300" t="s">
        <v>1201</v>
      </c>
      <c r="H6" s="300" t="s">
        <v>1202</v>
      </c>
    </row>
    <row r="7" spans="3:13">
      <c r="C7" s="72" t="s">
        <v>1203</v>
      </c>
      <c r="D7" s="59" t="s">
        <v>1204</v>
      </c>
      <c r="E7" s="73"/>
      <c r="F7" s="73"/>
      <c r="G7" s="73"/>
      <c r="H7" s="73"/>
      <c r="J7" s="159" t="s">
        <v>1249</v>
      </c>
    </row>
    <row r="8" spans="3:13">
      <c r="C8" s="301">
        <v>1</v>
      </c>
      <c r="D8" s="59" t="s">
        <v>5</v>
      </c>
      <c r="E8" s="72" t="s">
        <v>6</v>
      </c>
      <c r="F8" s="74">
        <v>1.3240000000000001</v>
      </c>
      <c r="G8" s="64">
        <f>VLOOKUP(D8,upahbahan,3,FALSE)</f>
        <v>100000</v>
      </c>
      <c r="H8" s="64">
        <f>F8*G8</f>
        <v>132400</v>
      </c>
      <c r="J8" s="159" t="s">
        <v>1250</v>
      </c>
      <c r="M8" s="65">
        <v>0.1</v>
      </c>
    </row>
    <row r="9" spans="3:13">
      <c r="C9" s="301">
        <v>2</v>
      </c>
      <c r="D9" s="59" t="s">
        <v>7</v>
      </c>
      <c r="E9" s="72" t="s">
        <v>6</v>
      </c>
      <c r="F9" s="74">
        <v>2.2109999999999999</v>
      </c>
      <c r="G9" s="64">
        <f>VLOOKUP(D9,upahbahan,3,FALSE)</f>
        <v>145000</v>
      </c>
      <c r="H9" s="64">
        <f t="shared" ref="H9:H11" si="0">F9*G9</f>
        <v>320595</v>
      </c>
    </row>
    <row r="10" spans="3:13">
      <c r="C10" s="301">
        <v>3</v>
      </c>
      <c r="D10" s="59" t="s">
        <v>18</v>
      </c>
      <c r="E10" s="72" t="s">
        <v>6</v>
      </c>
      <c r="F10" s="74">
        <v>0.221</v>
      </c>
      <c r="G10" s="64">
        <f>VLOOKUP(D10,upahbahan,3,FALSE)</f>
        <v>175000</v>
      </c>
      <c r="H10" s="64">
        <f t="shared" si="0"/>
        <v>38675</v>
      </c>
    </row>
    <row r="11" spans="3:13">
      <c r="C11" s="301">
        <v>4</v>
      </c>
      <c r="D11" s="59" t="s">
        <v>19</v>
      </c>
      <c r="E11" s="72" t="s">
        <v>6</v>
      </c>
      <c r="F11" s="74">
        <v>6.6000000000000003E-2</v>
      </c>
      <c r="G11" s="64">
        <f>VLOOKUP(D11,upahbahan,3,FALSE)</f>
        <v>200000</v>
      </c>
      <c r="H11" s="64">
        <f t="shared" si="0"/>
        <v>13200</v>
      </c>
    </row>
    <row r="12" spans="3:13">
      <c r="C12" s="83" t="s">
        <v>1210</v>
      </c>
      <c r="D12" s="80"/>
      <c r="E12" s="80"/>
      <c r="F12" s="217"/>
      <c r="G12" s="218"/>
      <c r="H12" s="64">
        <f>SUM(H8:H11)</f>
        <v>504870</v>
      </c>
      <c r="I12" s="219"/>
    </row>
    <row r="13" spans="3:13">
      <c r="C13" s="72" t="s">
        <v>1211</v>
      </c>
      <c r="D13" s="59" t="s">
        <v>1212</v>
      </c>
      <c r="E13" s="73"/>
      <c r="F13" s="73"/>
      <c r="G13" s="73"/>
      <c r="H13" s="73"/>
    </row>
    <row r="14" spans="3:13" ht="27.6">
      <c r="C14" s="301">
        <v>1</v>
      </c>
      <c r="D14" s="59" t="s">
        <v>727</v>
      </c>
      <c r="E14" s="68" t="s">
        <v>136</v>
      </c>
      <c r="F14" s="74">
        <v>1.5</v>
      </c>
      <c r="G14" s="64">
        <f>VLOOKUP(D14,upahbahan,3,FALSE)</f>
        <v>19500000</v>
      </c>
      <c r="H14" s="64">
        <f>F14*G14</f>
        <v>29250000</v>
      </c>
    </row>
    <row r="15" spans="3:13">
      <c r="C15" s="83" t="s">
        <v>1216</v>
      </c>
      <c r="D15" s="80"/>
      <c r="E15" s="80"/>
      <c r="F15" s="80"/>
      <c r="G15" s="162"/>
      <c r="H15" s="64">
        <f>SUM(H14:H14)</f>
        <v>29250000</v>
      </c>
    </row>
    <row r="16" spans="3:13">
      <c r="C16" s="72" t="s">
        <v>1217</v>
      </c>
      <c r="D16" s="59" t="s">
        <v>1218</v>
      </c>
      <c r="E16" s="73"/>
      <c r="F16" s="73"/>
      <c r="G16" s="73"/>
      <c r="H16" s="73"/>
    </row>
    <row r="17" spans="3:9">
      <c r="C17" s="83" t="s">
        <v>1219</v>
      </c>
      <c r="D17" s="80"/>
      <c r="E17" s="80"/>
      <c r="F17" s="80"/>
      <c r="G17" s="162"/>
      <c r="H17" s="303">
        <v>0</v>
      </c>
    </row>
    <row r="18" spans="3:9">
      <c r="C18" s="58" t="s">
        <v>1220</v>
      </c>
      <c r="D18" s="69" t="s">
        <v>1221</v>
      </c>
      <c r="E18" s="70"/>
      <c r="F18" s="70"/>
      <c r="G18" s="71"/>
      <c r="H18" s="304">
        <f>H17+H15+H12</f>
        <v>29754870</v>
      </c>
      <c r="I18" s="319"/>
    </row>
    <row r="19" spans="3:9">
      <c r="C19" s="58" t="s">
        <v>1222</v>
      </c>
      <c r="D19" s="69" t="s">
        <v>1325</v>
      </c>
      <c r="E19" s="70"/>
      <c r="F19" s="71"/>
      <c r="G19" s="95">
        <f>$M$8</f>
        <v>0.1</v>
      </c>
      <c r="H19" s="64">
        <f>H18*G19</f>
        <v>2975487</v>
      </c>
    </row>
    <row r="20" spans="3:9">
      <c r="C20" s="58" t="s">
        <v>1223</v>
      </c>
      <c r="D20" s="69" t="s">
        <v>1224</v>
      </c>
      <c r="E20" s="70"/>
      <c r="F20" s="70"/>
      <c r="G20" s="71"/>
      <c r="H20" s="305">
        <f>SUM(H18:H19)</f>
        <v>32730357</v>
      </c>
      <c r="I20" s="319"/>
    </row>
    <row r="21" spans="3:9" ht="16.2" customHeight="1">
      <c r="C21" s="89"/>
      <c r="D21" s="782" t="s">
        <v>1635</v>
      </c>
      <c r="E21" s="782"/>
      <c r="F21" s="782"/>
      <c r="G21" s="782"/>
      <c r="H21" s="782"/>
    </row>
    <row r="22" spans="3:9">
      <c r="C22" s="89"/>
      <c r="D22" s="90"/>
      <c r="E22" s="90"/>
      <c r="F22" s="90"/>
      <c r="G22" s="90"/>
      <c r="H22" s="91"/>
    </row>
    <row r="23" spans="3:9">
      <c r="C23" s="55" t="s">
        <v>3838</v>
      </c>
      <c r="D23" s="313" t="s">
        <v>1627</v>
      </c>
      <c r="E23" s="307"/>
      <c r="F23" s="307"/>
      <c r="G23" s="307"/>
      <c r="H23" s="307"/>
      <c r="I23" s="56">
        <f>ROUNDDOWN(H38,-2)</f>
        <v>55836300</v>
      </c>
    </row>
    <row r="24" spans="3:9" ht="27.6">
      <c r="C24" s="300" t="s">
        <v>1197</v>
      </c>
      <c r="D24" s="300" t="s">
        <v>1198</v>
      </c>
      <c r="E24" s="300" t="s">
        <v>1199</v>
      </c>
      <c r="F24" s="300" t="s">
        <v>1200</v>
      </c>
      <c r="G24" s="300" t="s">
        <v>1201</v>
      </c>
      <c r="H24" s="300" t="s">
        <v>1202</v>
      </c>
    </row>
    <row r="25" spans="3:9">
      <c r="C25" s="72" t="s">
        <v>1203</v>
      </c>
      <c r="D25" s="59" t="s">
        <v>1204</v>
      </c>
      <c r="E25" s="73"/>
      <c r="F25" s="73"/>
      <c r="G25" s="73"/>
      <c r="H25" s="73"/>
    </row>
    <row r="26" spans="3:9">
      <c r="C26" s="301">
        <v>1</v>
      </c>
      <c r="D26" s="59" t="s">
        <v>5</v>
      </c>
      <c r="E26" s="302" t="s">
        <v>6</v>
      </c>
      <c r="F26" s="181">
        <v>3.3039999999999998</v>
      </c>
      <c r="G26" s="64">
        <f>VLOOKUP(D26,upahbahan,3,FALSE)</f>
        <v>100000</v>
      </c>
      <c r="H26" s="64">
        <f t="shared" ref="H26:H29" si="1">F26*G26</f>
        <v>330400</v>
      </c>
    </row>
    <row r="27" spans="3:9">
      <c r="C27" s="301">
        <v>2</v>
      </c>
      <c r="D27" s="59" t="str">
        <f>D9</f>
        <v>Tukang batu</v>
      </c>
      <c r="E27" s="302" t="s">
        <v>6</v>
      </c>
      <c r="F27" s="181">
        <v>5.5179999999999998</v>
      </c>
      <c r="G27" s="64">
        <f>VLOOKUP(D27,upahbahan,3,FALSE)</f>
        <v>145000</v>
      </c>
      <c r="H27" s="64">
        <f t="shared" si="1"/>
        <v>800110</v>
      </c>
    </row>
    <row r="28" spans="3:9">
      <c r="C28" s="301">
        <v>3</v>
      </c>
      <c r="D28" s="59" t="s">
        <v>18</v>
      </c>
      <c r="E28" s="302" t="s">
        <v>6</v>
      </c>
      <c r="F28" s="181">
        <v>0.55200000000000005</v>
      </c>
      <c r="G28" s="64">
        <f>VLOOKUP(D28,upahbahan,3,FALSE)</f>
        <v>175000</v>
      </c>
      <c r="H28" s="64">
        <f t="shared" si="1"/>
        <v>96600.000000000015</v>
      </c>
    </row>
    <row r="29" spans="3:9">
      <c r="C29" s="301">
        <v>4</v>
      </c>
      <c r="D29" s="59" t="s">
        <v>19</v>
      </c>
      <c r="E29" s="302" t="s">
        <v>6</v>
      </c>
      <c r="F29" s="181">
        <v>0.16600000000000001</v>
      </c>
      <c r="G29" s="64">
        <f>VLOOKUP(D29,upahbahan,3,FALSE)</f>
        <v>200000</v>
      </c>
      <c r="H29" s="64">
        <f t="shared" si="1"/>
        <v>33200</v>
      </c>
    </row>
    <row r="30" spans="3:9">
      <c r="C30" s="83" t="s">
        <v>1210</v>
      </c>
      <c r="D30" s="80"/>
      <c r="E30" s="80"/>
      <c r="F30" s="217"/>
      <c r="G30" s="218"/>
      <c r="H30" s="64">
        <f>SUM(H26:H29)</f>
        <v>1260310</v>
      </c>
      <c r="I30" s="219"/>
    </row>
    <row r="31" spans="3:9">
      <c r="C31" s="72" t="s">
        <v>1211</v>
      </c>
      <c r="D31" s="59" t="s">
        <v>1212</v>
      </c>
      <c r="E31" s="73"/>
      <c r="F31" s="73"/>
      <c r="G31" s="73"/>
      <c r="H31" s="73"/>
    </row>
    <row r="32" spans="3:9" ht="27.6">
      <c r="C32" s="301">
        <v>1</v>
      </c>
      <c r="D32" s="59" t="s">
        <v>729</v>
      </c>
      <c r="E32" s="68" t="s">
        <v>136</v>
      </c>
      <c r="F32" s="74">
        <f>F14</f>
        <v>1.5</v>
      </c>
      <c r="G32" s="64">
        <f>VLOOKUP(D32,upahbahan,3,FALSE)</f>
        <v>33000000</v>
      </c>
      <c r="H32" s="64">
        <f t="shared" ref="H32" si="2">F32*G32</f>
        <v>49500000</v>
      </c>
    </row>
    <row r="33" spans="3:9">
      <c r="C33" s="83" t="s">
        <v>1216</v>
      </c>
      <c r="D33" s="80"/>
      <c r="E33" s="80"/>
      <c r="F33" s="80"/>
      <c r="G33" s="162"/>
      <c r="H33" s="64">
        <f>SUM(H32:H32)</f>
        <v>49500000</v>
      </c>
    </row>
    <row r="34" spans="3:9">
      <c r="C34" s="72" t="s">
        <v>1217</v>
      </c>
      <c r="D34" s="59" t="s">
        <v>1218</v>
      </c>
      <c r="E34" s="73"/>
      <c r="F34" s="73"/>
      <c r="G34" s="73"/>
      <c r="H34" s="73"/>
    </row>
    <row r="35" spans="3:9">
      <c r="C35" s="83" t="s">
        <v>1219</v>
      </c>
      <c r="D35" s="80"/>
      <c r="E35" s="80"/>
      <c r="F35" s="80"/>
      <c r="G35" s="162"/>
      <c r="H35" s="303">
        <v>0</v>
      </c>
    </row>
    <row r="36" spans="3:9">
      <c r="C36" s="58" t="s">
        <v>1220</v>
      </c>
      <c r="D36" s="69" t="s">
        <v>1221</v>
      </c>
      <c r="E36" s="70"/>
      <c r="F36" s="70"/>
      <c r="G36" s="71"/>
      <c r="H36" s="304">
        <f>H35+H33+H30</f>
        <v>50760310</v>
      </c>
      <c r="I36" s="319"/>
    </row>
    <row r="37" spans="3:9">
      <c r="C37" s="58" t="s">
        <v>1222</v>
      </c>
      <c r="D37" s="69" t="s">
        <v>1325</v>
      </c>
      <c r="E37" s="70"/>
      <c r="F37" s="71"/>
      <c r="G37" s="95">
        <f>$M$8</f>
        <v>0.1</v>
      </c>
      <c r="H37" s="64">
        <f>H36*G37</f>
        <v>5076031</v>
      </c>
      <c r="I37" s="319"/>
    </row>
    <row r="38" spans="3:9">
      <c r="C38" s="58" t="s">
        <v>1223</v>
      </c>
      <c r="D38" s="69" t="s">
        <v>1224</v>
      </c>
      <c r="E38" s="70"/>
      <c r="F38" s="70"/>
      <c r="G38" s="71"/>
      <c r="H38" s="305">
        <f>SUM(H36:H37)</f>
        <v>55836341</v>
      </c>
      <c r="I38" s="319"/>
    </row>
    <row r="39" spans="3:9">
      <c r="C39" s="89"/>
      <c r="D39" s="90"/>
      <c r="E39" s="90"/>
      <c r="F39" s="90"/>
      <c r="G39" s="90"/>
      <c r="H39" s="306"/>
    </row>
    <row r="40" spans="3:9">
      <c r="C40" s="62" t="s">
        <v>3839</v>
      </c>
      <c r="D40" s="313" t="s">
        <v>1628</v>
      </c>
      <c r="E40" s="307"/>
      <c r="F40" s="307"/>
      <c r="G40" s="307"/>
      <c r="H40" s="307"/>
      <c r="I40" s="56">
        <f>ROUNDDOWN(H55,-2)</f>
        <v>90576800</v>
      </c>
    </row>
    <row r="41" spans="3:9" ht="27.6">
      <c r="C41" s="300" t="s">
        <v>1197</v>
      </c>
      <c r="D41" s="300" t="s">
        <v>1198</v>
      </c>
      <c r="E41" s="300" t="s">
        <v>1199</v>
      </c>
      <c r="F41" s="300" t="s">
        <v>1200</v>
      </c>
      <c r="G41" s="300" t="s">
        <v>1201</v>
      </c>
      <c r="H41" s="300" t="s">
        <v>1202</v>
      </c>
    </row>
    <row r="42" spans="3:9">
      <c r="C42" s="72" t="s">
        <v>1203</v>
      </c>
      <c r="D42" s="59" t="s">
        <v>1204</v>
      </c>
      <c r="E42" s="73"/>
      <c r="F42" s="73"/>
      <c r="G42" s="73"/>
      <c r="H42" s="73"/>
    </row>
    <row r="43" spans="3:9">
      <c r="C43" s="301">
        <v>1</v>
      </c>
      <c r="D43" s="59" t="s">
        <v>5</v>
      </c>
      <c r="E43" s="329" t="s">
        <v>6</v>
      </c>
      <c r="F43" s="181">
        <v>6.6669999999999998</v>
      </c>
      <c r="G43" s="64">
        <f>VLOOKUP(D43,upahbahan,3,FALSE)</f>
        <v>100000</v>
      </c>
      <c r="H43" s="64">
        <f t="shared" ref="H43:H46" si="3">F43*G43</f>
        <v>666700</v>
      </c>
    </row>
    <row r="44" spans="3:9">
      <c r="C44" s="301">
        <v>2</v>
      </c>
      <c r="D44" s="59" t="str">
        <f>D27</f>
        <v>Tukang batu</v>
      </c>
      <c r="E44" s="329" t="s">
        <v>6</v>
      </c>
      <c r="F44" s="181">
        <v>11.132999999999999</v>
      </c>
      <c r="G44" s="64">
        <f>VLOOKUP(D44,upahbahan,3,FALSE)</f>
        <v>145000</v>
      </c>
      <c r="H44" s="64">
        <f t="shared" si="3"/>
        <v>1614284.9999999998</v>
      </c>
    </row>
    <row r="45" spans="3:9">
      <c r="C45" s="301">
        <v>3</v>
      </c>
      <c r="D45" s="59" t="s">
        <v>18</v>
      </c>
      <c r="E45" s="329" t="s">
        <v>6</v>
      </c>
      <c r="F45" s="181">
        <v>1.113</v>
      </c>
      <c r="G45" s="64">
        <f>VLOOKUP(D45,upahbahan,3,FALSE)</f>
        <v>175000</v>
      </c>
      <c r="H45" s="64">
        <f t="shared" si="3"/>
        <v>194775</v>
      </c>
    </row>
    <row r="46" spans="3:9">
      <c r="C46" s="301">
        <v>4</v>
      </c>
      <c r="D46" s="59" t="s">
        <v>19</v>
      </c>
      <c r="E46" s="329" t="s">
        <v>6</v>
      </c>
      <c r="F46" s="181">
        <v>0.33400000000000002</v>
      </c>
      <c r="G46" s="64">
        <f>VLOOKUP(D46,upahbahan,3,FALSE)</f>
        <v>200000</v>
      </c>
      <c r="H46" s="64">
        <f t="shared" si="3"/>
        <v>66800</v>
      </c>
    </row>
    <row r="47" spans="3:9">
      <c r="C47" s="83" t="s">
        <v>1210</v>
      </c>
      <c r="D47" s="80"/>
      <c r="E47" s="80"/>
      <c r="F47" s="217"/>
      <c r="G47" s="218"/>
      <c r="H47" s="64">
        <f>SUM(H43:H46)</f>
        <v>2542560</v>
      </c>
      <c r="I47" s="219"/>
    </row>
    <row r="48" spans="3:9">
      <c r="C48" s="72" t="s">
        <v>1211</v>
      </c>
      <c r="D48" s="59" t="s">
        <v>1212</v>
      </c>
      <c r="E48" s="78"/>
      <c r="F48" s="73"/>
      <c r="G48" s="73"/>
      <c r="H48" s="73"/>
    </row>
    <row r="49" spans="3:9" ht="27.6">
      <c r="C49" s="301">
        <v>1</v>
      </c>
      <c r="D49" s="59" t="s">
        <v>726</v>
      </c>
      <c r="E49" s="357" t="s">
        <v>136</v>
      </c>
      <c r="F49" s="74">
        <f>F32</f>
        <v>1.5</v>
      </c>
      <c r="G49" s="64">
        <f>VLOOKUP(D49,upahbahan,3,FALSE)</f>
        <v>53200000</v>
      </c>
      <c r="H49" s="64">
        <f t="shared" ref="H49" si="4">F49*G49</f>
        <v>79800000</v>
      </c>
    </row>
    <row r="50" spans="3:9">
      <c r="C50" s="83" t="s">
        <v>1216</v>
      </c>
      <c r="D50" s="80"/>
      <c r="E50" s="80"/>
      <c r="F50" s="80"/>
      <c r="G50" s="162"/>
      <c r="H50" s="64">
        <f>SUM(H49:H49)</f>
        <v>79800000</v>
      </c>
    </row>
    <row r="51" spans="3:9">
      <c r="C51" s="72" t="s">
        <v>1217</v>
      </c>
      <c r="D51" s="59" t="s">
        <v>1218</v>
      </c>
      <c r="E51" s="73"/>
      <c r="F51" s="73"/>
      <c r="G51" s="73"/>
      <c r="H51" s="73"/>
    </row>
    <row r="52" spans="3:9">
      <c r="C52" s="83" t="s">
        <v>1219</v>
      </c>
      <c r="D52" s="80"/>
      <c r="E52" s="80"/>
      <c r="F52" s="80"/>
      <c r="G52" s="162"/>
      <c r="H52" s="303">
        <v>0</v>
      </c>
    </row>
    <row r="53" spans="3:9">
      <c r="C53" s="58" t="s">
        <v>1220</v>
      </c>
      <c r="D53" s="69" t="s">
        <v>1221</v>
      </c>
      <c r="E53" s="70"/>
      <c r="F53" s="70"/>
      <c r="G53" s="71"/>
      <c r="H53" s="304">
        <f>H52+H50+H47</f>
        <v>82342560</v>
      </c>
      <c r="I53" s="319"/>
    </row>
    <row r="54" spans="3:9">
      <c r="C54" s="58" t="s">
        <v>1222</v>
      </c>
      <c r="D54" s="69" t="s">
        <v>1325</v>
      </c>
      <c r="E54" s="70"/>
      <c r="F54" s="71"/>
      <c r="G54" s="95">
        <f>$M$8</f>
        <v>0.1</v>
      </c>
      <c r="H54" s="64">
        <f>H53*G54</f>
        <v>8234256</v>
      </c>
      <c r="I54" s="319"/>
    </row>
    <row r="55" spans="3:9">
      <c r="C55" s="58" t="s">
        <v>1223</v>
      </c>
      <c r="D55" s="69" t="s">
        <v>1224</v>
      </c>
      <c r="E55" s="70"/>
      <c r="F55" s="70"/>
      <c r="G55" s="71"/>
      <c r="H55" s="305">
        <f>SUM(H53:H54)</f>
        <v>90576816</v>
      </c>
      <c r="I55" s="319"/>
    </row>
    <row r="57" spans="3:9">
      <c r="C57" s="62" t="s">
        <v>3840</v>
      </c>
      <c r="D57" s="313" t="s">
        <v>1629</v>
      </c>
      <c r="E57" s="315"/>
      <c r="F57" s="315"/>
      <c r="G57" s="315"/>
      <c r="H57" s="315"/>
      <c r="I57" s="56">
        <f>ROUNDDOWN(H72,-2)</f>
        <v>173347100</v>
      </c>
    </row>
    <row r="58" spans="3:9" ht="27.6">
      <c r="C58" s="300" t="s">
        <v>1197</v>
      </c>
      <c r="D58" s="300" t="s">
        <v>1198</v>
      </c>
      <c r="E58" s="300" t="s">
        <v>1199</v>
      </c>
      <c r="F58" s="300" t="s">
        <v>1200</v>
      </c>
      <c r="G58" s="300" t="s">
        <v>1201</v>
      </c>
      <c r="H58" s="300" t="s">
        <v>1202</v>
      </c>
    </row>
    <row r="59" spans="3:9">
      <c r="C59" s="302" t="s">
        <v>1203</v>
      </c>
      <c r="D59" s="59" t="s">
        <v>1204</v>
      </c>
      <c r="E59" s="73"/>
      <c r="F59" s="73"/>
      <c r="G59" s="73"/>
      <c r="H59" s="73"/>
    </row>
    <row r="60" spans="3:9">
      <c r="C60" s="358">
        <v>1</v>
      </c>
      <c r="D60" s="59" t="s">
        <v>5</v>
      </c>
      <c r="E60" s="72" t="s">
        <v>6</v>
      </c>
      <c r="F60" s="74">
        <v>19.896000000000001</v>
      </c>
      <c r="G60" s="64">
        <f>VLOOKUP(D60,upahbahan,3,FALSE)</f>
        <v>100000</v>
      </c>
      <c r="H60" s="64">
        <f t="shared" ref="H60:H63" si="5">F60*G60</f>
        <v>1989600</v>
      </c>
    </row>
    <row r="61" spans="3:9">
      <c r="C61" s="358">
        <v>2</v>
      </c>
      <c r="D61" s="59" t="str">
        <f>D44</f>
        <v>Tukang batu</v>
      </c>
      <c r="E61" s="72" t="s">
        <v>6</v>
      </c>
      <c r="F61" s="74">
        <v>33.225999999999999</v>
      </c>
      <c r="G61" s="64">
        <f>VLOOKUP(D61,upahbahan,3,FALSE)</f>
        <v>145000</v>
      </c>
      <c r="H61" s="64">
        <f t="shared" si="5"/>
        <v>4817770</v>
      </c>
    </row>
    <row r="62" spans="3:9">
      <c r="C62" s="358">
        <v>3</v>
      </c>
      <c r="D62" s="59" t="s">
        <v>18</v>
      </c>
      <c r="E62" s="72" t="s">
        <v>6</v>
      </c>
      <c r="F62" s="74">
        <v>3.323</v>
      </c>
      <c r="G62" s="64">
        <f>VLOOKUP(D62,upahbahan,3,FALSE)</f>
        <v>175000</v>
      </c>
      <c r="H62" s="64">
        <f t="shared" si="5"/>
        <v>581525</v>
      </c>
    </row>
    <row r="63" spans="3:9">
      <c r="C63" s="358">
        <v>4</v>
      </c>
      <c r="D63" s="59" t="s">
        <v>19</v>
      </c>
      <c r="E63" s="72" t="s">
        <v>6</v>
      </c>
      <c r="F63" s="74">
        <v>0.997</v>
      </c>
      <c r="G63" s="64">
        <f>VLOOKUP(D63,upahbahan,3,FALSE)</f>
        <v>200000</v>
      </c>
      <c r="H63" s="64">
        <f t="shared" si="5"/>
        <v>199400</v>
      </c>
    </row>
    <row r="64" spans="3:9">
      <c r="C64" s="83" t="s">
        <v>1210</v>
      </c>
      <c r="D64" s="80"/>
      <c r="E64" s="80"/>
      <c r="F64" s="217"/>
      <c r="G64" s="218"/>
      <c r="H64" s="64">
        <f>SUM(H60:H63)</f>
        <v>7588295</v>
      </c>
      <c r="I64" s="219"/>
    </row>
    <row r="65" spans="3:9">
      <c r="C65" s="72" t="s">
        <v>1211</v>
      </c>
      <c r="D65" s="59" t="s">
        <v>1212</v>
      </c>
      <c r="E65" s="73"/>
      <c r="F65" s="73"/>
      <c r="G65" s="73"/>
      <c r="H65" s="73"/>
    </row>
    <row r="66" spans="3:9" ht="27.6">
      <c r="C66" s="301">
        <v>1</v>
      </c>
      <c r="D66" s="59" t="s">
        <v>728</v>
      </c>
      <c r="E66" s="72" t="s">
        <v>136</v>
      </c>
      <c r="F66" s="74">
        <f>F49</f>
        <v>1.5</v>
      </c>
      <c r="G66" s="64">
        <f>VLOOKUP(D66,upahbahan,3,FALSE)</f>
        <v>100000000</v>
      </c>
      <c r="H66" s="64">
        <f t="shared" ref="H66" si="6">F66*G66</f>
        <v>150000000</v>
      </c>
    </row>
    <row r="67" spans="3:9">
      <c r="C67" s="83" t="s">
        <v>1216</v>
      </c>
      <c r="D67" s="80"/>
      <c r="E67" s="80"/>
      <c r="F67" s="80"/>
      <c r="G67" s="162"/>
      <c r="H67" s="64">
        <f>SUM(H66:H66)</f>
        <v>150000000</v>
      </c>
    </row>
    <row r="68" spans="3:9">
      <c r="C68" s="72" t="s">
        <v>1217</v>
      </c>
      <c r="D68" s="59" t="s">
        <v>1218</v>
      </c>
      <c r="E68" s="73"/>
      <c r="F68" s="73"/>
      <c r="G68" s="73"/>
      <c r="H68" s="73"/>
    </row>
    <row r="69" spans="3:9">
      <c r="C69" s="83" t="s">
        <v>1219</v>
      </c>
      <c r="D69" s="80"/>
      <c r="E69" s="80"/>
      <c r="F69" s="80"/>
      <c r="G69" s="162"/>
      <c r="H69" s="303">
        <v>0</v>
      </c>
    </row>
    <row r="70" spans="3:9">
      <c r="C70" s="58" t="s">
        <v>1220</v>
      </c>
      <c r="D70" s="69" t="s">
        <v>1221</v>
      </c>
      <c r="E70" s="70"/>
      <c r="F70" s="70"/>
      <c r="G70" s="71"/>
      <c r="H70" s="304">
        <f>H69+H67+H64</f>
        <v>157588295</v>
      </c>
      <c r="I70" s="319"/>
    </row>
    <row r="71" spans="3:9">
      <c r="C71" s="58" t="s">
        <v>1222</v>
      </c>
      <c r="D71" s="69" t="s">
        <v>1325</v>
      </c>
      <c r="E71" s="70"/>
      <c r="F71" s="71"/>
      <c r="G71" s="95">
        <f>$M$8</f>
        <v>0.1</v>
      </c>
      <c r="H71" s="64">
        <f>H70*G71</f>
        <v>15758829.5</v>
      </c>
      <c r="I71" s="319"/>
    </row>
    <row r="72" spans="3:9">
      <c r="C72" s="58" t="s">
        <v>1223</v>
      </c>
      <c r="D72" s="69" t="s">
        <v>1224</v>
      </c>
      <c r="E72" s="70"/>
      <c r="F72" s="70"/>
      <c r="G72" s="71"/>
      <c r="H72" s="305">
        <f>SUM(H70:H71)</f>
        <v>173347124.5</v>
      </c>
      <c r="I72" s="319"/>
    </row>
    <row r="73" spans="3:9">
      <c r="C73" s="89"/>
      <c r="D73" s="90"/>
      <c r="E73" s="90"/>
      <c r="F73" s="90"/>
      <c r="G73" s="90"/>
      <c r="H73" s="306"/>
    </row>
    <row r="74" spans="3:9">
      <c r="C74" s="62" t="s">
        <v>3842</v>
      </c>
      <c r="D74" s="313" t="s">
        <v>1630</v>
      </c>
      <c r="E74" s="315"/>
      <c r="F74" s="315"/>
      <c r="G74" s="315"/>
      <c r="H74" s="315"/>
      <c r="I74" s="56">
        <f>ROUNDDOWN(H89,-2)</f>
        <v>113658000</v>
      </c>
    </row>
    <row r="75" spans="3:9" ht="27.6">
      <c r="C75" s="300" t="s">
        <v>1197</v>
      </c>
      <c r="D75" s="300" t="s">
        <v>1198</v>
      </c>
      <c r="E75" s="300" t="s">
        <v>1199</v>
      </c>
      <c r="F75" s="300" t="s">
        <v>1200</v>
      </c>
      <c r="G75" s="300" t="s">
        <v>1201</v>
      </c>
      <c r="H75" s="300" t="s">
        <v>1202</v>
      </c>
    </row>
    <row r="76" spans="3:9">
      <c r="C76" s="302" t="s">
        <v>1203</v>
      </c>
      <c r="D76" s="59" t="s">
        <v>1204</v>
      </c>
      <c r="E76" s="73"/>
      <c r="F76" s="73"/>
      <c r="G76" s="73"/>
      <c r="H76" s="73"/>
    </row>
    <row r="77" spans="3:9">
      <c r="C77" s="358">
        <v>1</v>
      </c>
      <c r="D77" s="59" t="s">
        <v>5</v>
      </c>
      <c r="E77" s="72" t="s">
        <v>6</v>
      </c>
      <c r="F77" s="181">
        <v>28.646000000000001</v>
      </c>
      <c r="G77" s="64">
        <f>VLOOKUP(D77,upahbahan,3,FALSE)</f>
        <v>100000</v>
      </c>
      <c r="H77" s="64">
        <f t="shared" ref="H77:H80" si="7">F77*G77</f>
        <v>2864600</v>
      </c>
    </row>
    <row r="78" spans="3:9">
      <c r="C78" s="358">
        <v>2</v>
      </c>
      <c r="D78" s="59" t="str">
        <f>D61</f>
        <v>Tukang batu</v>
      </c>
      <c r="E78" s="72" t="s">
        <v>6</v>
      </c>
      <c r="F78" s="181">
        <v>47.838999999999999</v>
      </c>
      <c r="G78" s="64">
        <f>VLOOKUP(D78,upahbahan,3,FALSE)</f>
        <v>145000</v>
      </c>
      <c r="H78" s="64">
        <f t="shared" si="7"/>
        <v>6936655</v>
      </c>
    </row>
    <row r="79" spans="3:9">
      <c r="C79" s="358">
        <v>3</v>
      </c>
      <c r="D79" s="59" t="s">
        <v>18</v>
      </c>
      <c r="E79" s="72" t="s">
        <v>6</v>
      </c>
      <c r="F79" s="181">
        <v>4.7839999999999998</v>
      </c>
      <c r="G79" s="64">
        <f>VLOOKUP(D79,upahbahan,3,FALSE)</f>
        <v>175000</v>
      </c>
      <c r="H79" s="64">
        <f t="shared" si="7"/>
        <v>837200</v>
      </c>
    </row>
    <row r="80" spans="3:9">
      <c r="C80" s="358">
        <v>4</v>
      </c>
      <c r="D80" s="59" t="s">
        <v>19</v>
      </c>
      <c r="E80" s="72" t="s">
        <v>6</v>
      </c>
      <c r="F80" s="181">
        <v>1.4350000000000001</v>
      </c>
      <c r="G80" s="64">
        <f>VLOOKUP(D80,upahbahan,3,FALSE)</f>
        <v>200000</v>
      </c>
      <c r="H80" s="64">
        <f t="shared" si="7"/>
        <v>287000</v>
      </c>
    </row>
    <row r="81" spans="3:9">
      <c r="C81" s="83" t="s">
        <v>1210</v>
      </c>
      <c r="D81" s="80"/>
      <c r="E81" s="80"/>
      <c r="F81" s="217"/>
      <c r="G81" s="218"/>
      <c r="H81" s="64">
        <f>SUM(H77:H80)</f>
        <v>10925455</v>
      </c>
      <c r="I81" s="219"/>
    </row>
    <row r="82" spans="3:9">
      <c r="C82" s="72" t="s">
        <v>1211</v>
      </c>
      <c r="D82" s="59" t="s">
        <v>1212</v>
      </c>
      <c r="E82" s="73"/>
      <c r="F82" s="73"/>
      <c r="G82" s="73"/>
      <c r="H82" s="73"/>
    </row>
    <row r="83" spans="3:9" ht="27.6">
      <c r="C83" s="301">
        <v>1</v>
      </c>
      <c r="D83" s="59" t="s">
        <v>730</v>
      </c>
      <c r="E83" s="72" t="s">
        <v>136</v>
      </c>
      <c r="F83" s="74">
        <v>1.1000000000000001</v>
      </c>
      <c r="G83" s="64">
        <f>VLOOKUP(D83,upahbahan,3,FALSE)</f>
        <v>84000000</v>
      </c>
      <c r="H83" s="64">
        <f t="shared" ref="H83" si="8">F83*G83</f>
        <v>92400000.000000015</v>
      </c>
    </row>
    <row r="84" spans="3:9">
      <c r="C84" s="83" t="s">
        <v>1216</v>
      </c>
      <c r="D84" s="80"/>
      <c r="E84" s="80"/>
      <c r="F84" s="80"/>
      <c r="G84" s="162"/>
      <c r="H84" s="64">
        <f>SUM(H83:H83)</f>
        <v>92400000.000000015</v>
      </c>
    </row>
    <row r="85" spans="3:9">
      <c r="C85" s="72" t="s">
        <v>1217</v>
      </c>
      <c r="D85" s="59" t="s">
        <v>1218</v>
      </c>
      <c r="E85" s="73"/>
      <c r="F85" s="73"/>
      <c r="G85" s="73"/>
      <c r="H85" s="73"/>
    </row>
    <row r="86" spans="3:9">
      <c r="C86" s="83" t="s">
        <v>1219</v>
      </c>
      <c r="D86" s="80"/>
      <c r="E86" s="80"/>
      <c r="F86" s="80"/>
      <c r="G86" s="162"/>
      <c r="H86" s="303">
        <v>0</v>
      </c>
    </row>
    <row r="87" spans="3:9">
      <c r="C87" s="58" t="s">
        <v>1220</v>
      </c>
      <c r="D87" s="69" t="s">
        <v>1221</v>
      </c>
      <c r="E87" s="70"/>
      <c r="F87" s="70"/>
      <c r="G87" s="71"/>
      <c r="H87" s="304">
        <f>H86+H84+H81</f>
        <v>103325455.00000001</v>
      </c>
      <c r="I87" s="319"/>
    </row>
    <row r="88" spans="3:9">
      <c r="C88" s="58" t="s">
        <v>1222</v>
      </c>
      <c r="D88" s="69" t="s">
        <v>1325</v>
      </c>
      <c r="E88" s="70"/>
      <c r="F88" s="71"/>
      <c r="G88" s="95">
        <f>$M$8</f>
        <v>0.1</v>
      </c>
      <c r="H88" s="64">
        <f>H87*G88</f>
        <v>10332545.500000002</v>
      </c>
      <c r="I88" s="319"/>
    </row>
    <row r="89" spans="3:9">
      <c r="C89" s="58" t="s">
        <v>1223</v>
      </c>
      <c r="D89" s="69" t="s">
        <v>1224</v>
      </c>
      <c r="E89" s="70"/>
      <c r="F89" s="70"/>
      <c r="G89" s="71"/>
      <c r="H89" s="305">
        <f>SUM(H87:H88)</f>
        <v>113658000.50000001</v>
      </c>
      <c r="I89" s="319"/>
    </row>
    <row r="90" spans="3:9">
      <c r="C90" s="57"/>
      <c r="D90" s="81"/>
      <c r="E90" s="81"/>
      <c r="F90" s="81"/>
      <c r="G90" s="81"/>
      <c r="H90" s="82"/>
    </row>
    <row r="91" spans="3:9">
      <c r="C91" s="62" t="s">
        <v>3841</v>
      </c>
      <c r="D91" s="313" t="s">
        <v>3843</v>
      </c>
      <c r="E91" s="315"/>
      <c r="F91" s="315"/>
      <c r="G91" s="315"/>
      <c r="H91" s="315"/>
      <c r="I91" s="56">
        <f>ROUNDDOWN(H106,-2)</f>
        <v>165277600</v>
      </c>
    </row>
    <row r="92" spans="3:9" ht="27.6">
      <c r="C92" s="300" t="s">
        <v>1197</v>
      </c>
      <c r="D92" s="300" t="s">
        <v>1198</v>
      </c>
      <c r="E92" s="300" t="s">
        <v>1199</v>
      </c>
      <c r="F92" s="300" t="s">
        <v>1200</v>
      </c>
      <c r="G92" s="300" t="s">
        <v>1201</v>
      </c>
      <c r="H92" s="300" t="s">
        <v>1202</v>
      </c>
    </row>
    <row r="93" spans="3:9">
      <c r="C93" s="302" t="s">
        <v>1203</v>
      </c>
      <c r="D93" s="59" t="s">
        <v>1204</v>
      </c>
      <c r="E93" s="73"/>
      <c r="F93" s="73"/>
      <c r="G93" s="73"/>
      <c r="H93" s="73"/>
    </row>
    <row r="94" spans="3:9">
      <c r="C94" s="358">
        <v>1</v>
      </c>
      <c r="D94" s="59" t="s">
        <v>5</v>
      </c>
      <c r="E94" s="72" t="s">
        <v>6</v>
      </c>
      <c r="F94" s="181">
        <v>0.66200000000000003</v>
      </c>
      <c r="G94" s="64">
        <f>VLOOKUP(D94,upahbahan,3,FALSE)</f>
        <v>100000</v>
      </c>
      <c r="H94" s="64">
        <f t="shared" ref="H94:H97" si="9">F94*G94</f>
        <v>66200</v>
      </c>
    </row>
    <row r="95" spans="3:9">
      <c r="C95" s="358">
        <v>2</v>
      </c>
      <c r="D95" s="59" t="str">
        <f>D78</f>
        <v>Tukang batu</v>
      </c>
      <c r="E95" s="72" t="s">
        <v>6</v>
      </c>
      <c r="F95" s="181">
        <v>1.105</v>
      </c>
      <c r="G95" s="64">
        <f>VLOOKUP(D95,upahbahan,3,FALSE)</f>
        <v>145000</v>
      </c>
      <c r="H95" s="64">
        <f t="shared" si="9"/>
        <v>160225</v>
      </c>
    </row>
    <row r="96" spans="3:9">
      <c r="C96" s="358">
        <v>3</v>
      </c>
      <c r="D96" s="59" t="s">
        <v>18</v>
      </c>
      <c r="E96" s="72" t="s">
        <v>6</v>
      </c>
      <c r="F96" s="181">
        <v>0.111</v>
      </c>
      <c r="G96" s="64">
        <f>VLOOKUP(D96,upahbahan,3,FALSE)</f>
        <v>175000</v>
      </c>
      <c r="H96" s="64">
        <f t="shared" si="9"/>
        <v>19425</v>
      </c>
    </row>
    <row r="97" spans="3:9">
      <c r="C97" s="358">
        <v>4</v>
      </c>
      <c r="D97" s="59" t="s">
        <v>19</v>
      </c>
      <c r="E97" s="72" t="s">
        <v>6</v>
      </c>
      <c r="F97" s="181">
        <v>3.3000000000000002E-2</v>
      </c>
      <c r="G97" s="64">
        <f>VLOOKUP(D97,upahbahan,3,FALSE)</f>
        <v>200000</v>
      </c>
      <c r="H97" s="64">
        <f t="shared" si="9"/>
        <v>6600</v>
      </c>
    </row>
    <row r="98" spans="3:9">
      <c r="C98" s="83" t="s">
        <v>1210</v>
      </c>
      <c r="D98" s="80"/>
      <c r="E98" s="80"/>
      <c r="F98" s="217"/>
      <c r="G98" s="218"/>
      <c r="H98" s="64">
        <f>SUM(H94:H97)</f>
        <v>252450</v>
      </c>
      <c r="I98" s="219"/>
    </row>
    <row r="99" spans="3:9">
      <c r="C99" s="72" t="s">
        <v>1211</v>
      </c>
      <c r="D99" s="59" t="s">
        <v>1212</v>
      </c>
      <c r="E99" s="73"/>
      <c r="F99" s="73"/>
      <c r="G99" s="73"/>
      <c r="H99" s="73"/>
    </row>
    <row r="100" spans="3:9" ht="27.6">
      <c r="C100" s="301">
        <v>1</v>
      </c>
      <c r="D100" s="59" t="s">
        <v>3844</v>
      </c>
      <c r="E100" s="72" t="s">
        <v>136</v>
      </c>
      <c r="F100" s="74">
        <v>1.5</v>
      </c>
      <c r="G100" s="64">
        <f>VLOOKUP(D100,upahbahan,3,FALSE)</f>
        <v>100000000</v>
      </c>
      <c r="H100" s="64">
        <f t="shared" ref="H100" si="10">F100*G100</f>
        <v>150000000</v>
      </c>
    </row>
    <row r="101" spans="3:9">
      <c r="C101" s="83" t="s">
        <v>1216</v>
      </c>
      <c r="D101" s="80"/>
      <c r="E101" s="80"/>
      <c r="F101" s="80"/>
      <c r="G101" s="162"/>
      <c r="H101" s="64">
        <f>SUM(H100:H100)</f>
        <v>150000000</v>
      </c>
    </row>
    <row r="102" spans="3:9">
      <c r="C102" s="72" t="s">
        <v>1217</v>
      </c>
      <c r="D102" s="59" t="s">
        <v>1218</v>
      </c>
      <c r="E102" s="73"/>
      <c r="F102" s="73"/>
      <c r="G102" s="73"/>
      <c r="H102" s="73"/>
    </row>
    <row r="103" spans="3:9">
      <c r="C103" s="83" t="s">
        <v>1219</v>
      </c>
      <c r="D103" s="80"/>
      <c r="E103" s="80"/>
      <c r="F103" s="80"/>
      <c r="G103" s="162"/>
      <c r="H103" s="303">
        <v>0</v>
      </c>
    </row>
    <row r="104" spans="3:9">
      <c r="C104" s="58" t="s">
        <v>1220</v>
      </c>
      <c r="D104" s="69" t="s">
        <v>1221</v>
      </c>
      <c r="E104" s="70"/>
      <c r="F104" s="70"/>
      <c r="G104" s="71"/>
      <c r="H104" s="304">
        <f>H103+H101+H98</f>
        <v>150252450</v>
      </c>
      <c r="I104" s="319"/>
    </row>
    <row r="105" spans="3:9">
      <c r="C105" s="58" t="s">
        <v>1222</v>
      </c>
      <c r="D105" s="69" t="s">
        <v>1325</v>
      </c>
      <c r="E105" s="70"/>
      <c r="F105" s="71"/>
      <c r="G105" s="95">
        <f>$M$8</f>
        <v>0.1</v>
      </c>
      <c r="H105" s="64">
        <f>H104*G105</f>
        <v>15025245</v>
      </c>
      <c r="I105" s="319"/>
    </row>
    <row r="106" spans="3:9">
      <c r="C106" s="58" t="s">
        <v>1223</v>
      </c>
      <c r="D106" s="69" t="s">
        <v>1224</v>
      </c>
      <c r="E106" s="70"/>
      <c r="F106" s="70"/>
      <c r="G106" s="71"/>
      <c r="H106" s="305">
        <f>SUM(H104:H105)</f>
        <v>165277695</v>
      </c>
      <c r="I106" s="319"/>
    </row>
    <row r="107" spans="3:9">
      <c r="C107" s="57"/>
      <c r="D107" s="81"/>
      <c r="E107" s="81"/>
      <c r="F107" s="81"/>
      <c r="G107" s="81"/>
      <c r="H107" s="82"/>
    </row>
    <row r="108" spans="3:9">
      <c r="C108" s="57"/>
      <c r="D108" s="81"/>
      <c r="E108" s="81"/>
      <c r="F108" s="81"/>
      <c r="G108" s="81"/>
      <c r="H108" s="82"/>
    </row>
    <row r="109" spans="3:9">
      <c r="C109" s="62" t="s">
        <v>3845</v>
      </c>
      <c r="D109" s="313" t="s">
        <v>3846</v>
      </c>
      <c r="E109" s="315"/>
      <c r="F109" s="315"/>
      <c r="G109" s="315"/>
      <c r="H109" s="315"/>
      <c r="I109" s="56">
        <f>ROUNDDOWN(H132,-2)</f>
        <v>1150800</v>
      </c>
    </row>
    <row r="110" spans="3:9" ht="27.6">
      <c r="C110" s="300" t="s">
        <v>1197</v>
      </c>
      <c r="D110" s="300" t="s">
        <v>1198</v>
      </c>
      <c r="E110" s="300" t="s">
        <v>1199</v>
      </c>
      <c r="F110" s="300" t="s">
        <v>1200</v>
      </c>
      <c r="G110" s="300" t="s">
        <v>1201</v>
      </c>
      <c r="H110" s="300" t="s">
        <v>1202</v>
      </c>
    </row>
    <row r="111" spans="3:9">
      <c r="C111" s="302" t="s">
        <v>1203</v>
      </c>
      <c r="D111" s="59" t="s">
        <v>1204</v>
      </c>
      <c r="E111" s="73"/>
      <c r="F111" s="73"/>
      <c r="G111" s="73"/>
      <c r="H111" s="73"/>
    </row>
    <row r="112" spans="3:9">
      <c r="C112" s="358">
        <v>1</v>
      </c>
      <c r="D112" s="59" t="s">
        <v>5</v>
      </c>
      <c r="E112" s="72" t="s">
        <v>6</v>
      </c>
      <c r="F112" s="181">
        <v>0.121</v>
      </c>
      <c r="G112" s="64">
        <f>VLOOKUP(D112,upahbahan,3,FALSE)</f>
        <v>100000</v>
      </c>
      <c r="H112" s="64">
        <f t="shared" ref="H112:H115" si="11">F112*G112</f>
        <v>12100</v>
      </c>
    </row>
    <row r="113" spans="3:9">
      <c r="C113" s="358">
        <v>2</v>
      </c>
      <c r="D113" s="59" t="s">
        <v>7</v>
      </c>
      <c r="E113" s="72" t="s">
        <v>6</v>
      </c>
      <c r="F113" s="181">
        <v>0.20300000000000001</v>
      </c>
      <c r="G113" s="64">
        <f>VLOOKUP(D113,upahbahan,3,FALSE)</f>
        <v>145000</v>
      </c>
      <c r="H113" s="64">
        <f t="shared" si="11"/>
        <v>29435.000000000004</v>
      </c>
    </row>
    <row r="114" spans="3:9">
      <c r="C114" s="358">
        <v>3</v>
      </c>
      <c r="D114" s="59" t="s">
        <v>18</v>
      </c>
      <c r="E114" s="72" t="s">
        <v>6</v>
      </c>
      <c r="F114" s="181">
        <v>0.02</v>
      </c>
      <c r="G114" s="64">
        <f>VLOOKUP(D114,upahbahan,3,FALSE)</f>
        <v>175000</v>
      </c>
      <c r="H114" s="64">
        <f t="shared" si="11"/>
        <v>3500</v>
      </c>
    </row>
    <row r="115" spans="3:9">
      <c r="C115" s="358">
        <v>4</v>
      </c>
      <c r="D115" s="59" t="s">
        <v>19</v>
      </c>
      <c r="E115" s="72" t="s">
        <v>6</v>
      </c>
      <c r="F115" s="181">
        <v>6.0000000000000001E-3</v>
      </c>
      <c r="G115" s="64">
        <f>VLOOKUP(D115,upahbahan,3,FALSE)</f>
        <v>200000</v>
      </c>
      <c r="H115" s="64">
        <f t="shared" si="11"/>
        <v>1200</v>
      </c>
    </row>
    <row r="116" spans="3:9">
      <c r="C116" s="83" t="s">
        <v>1210</v>
      </c>
      <c r="D116" s="80"/>
      <c r="E116" s="80"/>
      <c r="F116" s="217"/>
      <c r="G116" s="218"/>
      <c r="H116" s="64">
        <f>SUM(H112:H115)</f>
        <v>46235</v>
      </c>
      <c r="I116" s="219"/>
    </row>
    <row r="117" spans="3:9">
      <c r="C117" s="72" t="s">
        <v>1211</v>
      </c>
      <c r="D117" s="59" t="s">
        <v>1212</v>
      </c>
      <c r="E117" s="73"/>
      <c r="F117" s="73"/>
      <c r="G117" s="73"/>
      <c r="H117" s="73"/>
    </row>
    <row r="118" spans="3:9">
      <c r="C118" s="72">
        <v>1</v>
      </c>
      <c r="D118" s="59" t="s">
        <v>3850</v>
      </c>
      <c r="E118" s="73" t="s">
        <v>2703</v>
      </c>
      <c r="F118" s="171">
        <v>2</v>
      </c>
      <c r="G118" s="64">
        <f>VLOOKUP(D118,upahbahan,3,FALSE)</f>
        <v>45000</v>
      </c>
      <c r="H118" s="64">
        <f>F118*G118</f>
        <v>90000</v>
      </c>
    </row>
    <row r="119" spans="3:9">
      <c r="C119" s="72">
        <v>2</v>
      </c>
      <c r="D119" s="59" t="s">
        <v>3851</v>
      </c>
      <c r="E119" s="73" t="s">
        <v>2188</v>
      </c>
      <c r="F119" s="171">
        <v>2</v>
      </c>
      <c r="G119" s="64">
        <f>VLOOKUP(D119,upahbahan,3,FALSE)</f>
        <v>255400</v>
      </c>
      <c r="H119" s="64">
        <f t="shared" ref="H119:H126" si="12">F119*G119</f>
        <v>510800</v>
      </c>
    </row>
    <row r="120" spans="3:9">
      <c r="C120" s="72">
        <v>3</v>
      </c>
      <c r="D120" s="59" t="s">
        <v>2579</v>
      </c>
      <c r="E120" s="73" t="s">
        <v>2453</v>
      </c>
      <c r="F120" s="171">
        <v>9</v>
      </c>
      <c r="G120" s="64">
        <f>VLOOKUP(D120,upahbahan,3,FALSE)</f>
        <v>7000</v>
      </c>
      <c r="H120" s="64">
        <f t="shared" si="12"/>
        <v>63000</v>
      </c>
    </row>
    <row r="121" spans="3:9">
      <c r="C121" s="72">
        <v>4</v>
      </c>
      <c r="D121" s="59" t="s">
        <v>2580</v>
      </c>
      <c r="E121" s="73" t="s">
        <v>42</v>
      </c>
      <c r="F121" s="188">
        <v>0.502</v>
      </c>
      <c r="G121" s="64">
        <f>VLOOKUP(D121,upahbahan,3,FALSE)</f>
        <v>352300</v>
      </c>
      <c r="H121" s="64">
        <f t="shared" si="12"/>
        <v>176854.6</v>
      </c>
    </row>
    <row r="122" spans="3:9">
      <c r="C122" s="72">
        <v>5</v>
      </c>
      <c r="D122" s="59" t="s">
        <v>3847</v>
      </c>
      <c r="E122" s="73"/>
      <c r="F122" s="188"/>
      <c r="G122" s="64"/>
      <c r="H122" s="64"/>
    </row>
    <row r="123" spans="3:9">
      <c r="C123" s="72">
        <v>6</v>
      </c>
      <c r="D123" s="59" t="s">
        <v>3848</v>
      </c>
      <c r="E123" s="73" t="s">
        <v>42</v>
      </c>
      <c r="F123" s="188">
        <v>0.05</v>
      </c>
      <c r="G123" s="64">
        <f>VLOOKUP(D123,upahbahan,3,FALSE)</f>
        <v>825000</v>
      </c>
      <c r="H123" s="64">
        <f t="shared" si="12"/>
        <v>41250</v>
      </c>
    </row>
    <row r="124" spans="3:9">
      <c r="C124" s="72">
        <v>7</v>
      </c>
      <c r="D124" s="59" t="s">
        <v>3849</v>
      </c>
      <c r="E124" s="73" t="s">
        <v>2453</v>
      </c>
      <c r="F124" s="188">
        <v>5.024</v>
      </c>
      <c r="G124" s="64">
        <f>VLOOKUP(D124,upahbahan,3,FALSE)</f>
        <v>10300</v>
      </c>
      <c r="H124" s="64">
        <f t="shared" si="12"/>
        <v>51747.199999999997</v>
      </c>
    </row>
    <row r="125" spans="3:9">
      <c r="C125" s="72">
        <v>8</v>
      </c>
      <c r="D125" s="59" t="s">
        <v>1967</v>
      </c>
      <c r="E125" s="73" t="s">
        <v>63</v>
      </c>
      <c r="F125" s="188">
        <v>0.502</v>
      </c>
      <c r="G125" s="64">
        <f>VLOOKUP(D125,upahbahan,3,FALSE)</f>
        <v>37500</v>
      </c>
      <c r="H125" s="64">
        <f t="shared" si="12"/>
        <v>18825</v>
      </c>
    </row>
    <row r="126" spans="3:9">
      <c r="C126" s="72">
        <v>9</v>
      </c>
      <c r="D126" s="59" t="s">
        <v>176</v>
      </c>
      <c r="E126" s="73" t="s">
        <v>114</v>
      </c>
      <c r="F126" s="188">
        <v>1.2</v>
      </c>
      <c r="G126" s="64">
        <f>VLOOKUP(D126,upahbahan,3,FALSE)</f>
        <v>39575</v>
      </c>
      <c r="H126" s="64">
        <f t="shared" si="12"/>
        <v>47490</v>
      </c>
    </row>
    <row r="127" spans="3:9">
      <c r="C127" s="83" t="s">
        <v>1216</v>
      </c>
      <c r="D127" s="80"/>
      <c r="E127" s="80"/>
      <c r="F127" s="80"/>
      <c r="G127" s="162"/>
      <c r="H127" s="64">
        <f>SUM(H118:H126)</f>
        <v>999966.79999999993</v>
      </c>
    </row>
    <row r="128" spans="3:9">
      <c r="C128" s="72" t="s">
        <v>1217</v>
      </c>
      <c r="D128" s="59" t="s">
        <v>1218</v>
      </c>
      <c r="E128" s="73"/>
      <c r="F128" s="73"/>
      <c r="G128" s="73"/>
      <c r="H128" s="73"/>
    </row>
    <row r="129" spans="3:9">
      <c r="C129" s="83" t="s">
        <v>1219</v>
      </c>
      <c r="D129" s="80"/>
      <c r="E129" s="80"/>
      <c r="F129" s="80"/>
      <c r="G129" s="162"/>
      <c r="H129" s="303">
        <v>0</v>
      </c>
    </row>
    <row r="130" spans="3:9">
      <c r="C130" s="58" t="s">
        <v>1220</v>
      </c>
      <c r="D130" s="69" t="s">
        <v>1221</v>
      </c>
      <c r="E130" s="70"/>
      <c r="F130" s="70"/>
      <c r="G130" s="71"/>
      <c r="H130" s="304">
        <f>H129+H127+H116</f>
        <v>1046201.7999999999</v>
      </c>
      <c r="I130" s="319"/>
    </row>
    <row r="131" spans="3:9">
      <c r="C131" s="58" t="s">
        <v>1222</v>
      </c>
      <c r="D131" s="69" t="s">
        <v>1325</v>
      </c>
      <c r="E131" s="70"/>
      <c r="F131" s="71"/>
      <c r="G131" s="95">
        <f>$M$8</f>
        <v>0.1</v>
      </c>
      <c r="H131" s="64">
        <f>H130*G131</f>
        <v>104620.18</v>
      </c>
      <c r="I131" s="319"/>
    </row>
    <row r="132" spans="3:9">
      <c r="C132" s="58" t="s">
        <v>1223</v>
      </c>
      <c r="D132" s="69" t="s">
        <v>1224</v>
      </c>
      <c r="E132" s="70"/>
      <c r="F132" s="70"/>
      <c r="G132" s="71"/>
      <c r="H132" s="305">
        <f>SUM(H130:H131)</f>
        <v>1150821.98</v>
      </c>
      <c r="I132" s="319"/>
    </row>
    <row r="133" spans="3:9">
      <c r="C133" s="57"/>
      <c r="D133" s="81"/>
      <c r="E133" s="81"/>
      <c r="F133" s="81"/>
      <c r="G133" s="81"/>
      <c r="H133" s="82"/>
    </row>
    <row r="134" spans="3:9">
      <c r="C134" s="62" t="s">
        <v>3853</v>
      </c>
      <c r="D134" s="313" t="s">
        <v>3854</v>
      </c>
      <c r="E134" s="315"/>
      <c r="F134" s="315"/>
      <c r="G134" s="315"/>
      <c r="H134" s="315"/>
      <c r="I134" s="56">
        <f>ROUNDDOWN(H154,-2)</f>
        <v>1351500</v>
      </c>
    </row>
    <row r="135" spans="3:9" ht="27.6">
      <c r="C135" s="300" t="s">
        <v>1197</v>
      </c>
      <c r="D135" s="300" t="s">
        <v>1198</v>
      </c>
      <c r="E135" s="300" t="s">
        <v>1199</v>
      </c>
      <c r="F135" s="300" t="s">
        <v>1200</v>
      </c>
      <c r="G135" s="300" t="s">
        <v>1201</v>
      </c>
      <c r="H135" s="300" t="s">
        <v>1202</v>
      </c>
    </row>
    <row r="136" spans="3:9">
      <c r="C136" s="302" t="s">
        <v>1203</v>
      </c>
      <c r="D136" s="59" t="s">
        <v>1204</v>
      </c>
      <c r="E136" s="73"/>
      <c r="F136" s="73"/>
      <c r="G136" s="73"/>
      <c r="H136" s="73"/>
    </row>
    <row r="137" spans="3:9">
      <c r="C137" s="358">
        <v>1</v>
      </c>
      <c r="D137" s="59" t="s">
        <v>5</v>
      </c>
      <c r="E137" s="72" t="s">
        <v>6</v>
      </c>
      <c r="F137" s="181">
        <v>0.121</v>
      </c>
      <c r="G137" s="64">
        <f>VLOOKUP(D137,upahbahan,3,FALSE)</f>
        <v>100000</v>
      </c>
      <c r="H137" s="64">
        <f t="shared" ref="H137:H140" si="13">F137*G137</f>
        <v>12100</v>
      </c>
    </row>
    <row r="138" spans="3:9">
      <c r="C138" s="358">
        <v>2</v>
      </c>
      <c r="D138" s="59" t="s">
        <v>7</v>
      </c>
      <c r="E138" s="72" t="s">
        <v>6</v>
      </c>
      <c r="F138" s="181">
        <v>0.20300000000000001</v>
      </c>
      <c r="G138" s="64">
        <f>VLOOKUP(D138,upahbahan,3,FALSE)</f>
        <v>145000</v>
      </c>
      <c r="H138" s="64">
        <f t="shared" si="13"/>
        <v>29435.000000000004</v>
      </c>
    </row>
    <row r="139" spans="3:9">
      <c r="C139" s="358">
        <v>3</v>
      </c>
      <c r="D139" s="59" t="s">
        <v>18</v>
      </c>
      <c r="E139" s="72" t="s">
        <v>6</v>
      </c>
      <c r="F139" s="181">
        <v>0.02</v>
      </c>
      <c r="G139" s="64">
        <f>VLOOKUP(D139,upahbahan,3,FALSE)</f>
        <v>175000</v>
      </c>
      <c r="H139" s="64">
        <f t="shared" si="13"/>
        <v>3500</v>
      </c>
    </row>
    <row r="140" spans="3:9">
      <c r="C140" s="358">
        <v>4</v>
      </c>
      <c r="D140" s="59" t="s">
        <v>19</v>
      </c>
      <c r="E140" s="72" t="s">
        <v>6</v>
      </c>
      <c r="F140" s="181">
        <v>6.0000000000000001E-3</v>
      </c>
      <c r="G140" s="64">
        <f>VLOOKUP(D140,upahbahan,3,FALSE)</f>
        <v>200000</v>
      </c>
      <c r="H140" s="64">
        <f t="shared" si="13"/>
        <v>1200</v>
      </c>
    </row>
    <row r="141" spans="3:9">
      <c r="C141" s="83" t="s">
        <v>1210</v>
      </c>
      <c r="D141" s="80"/>
      <c r="E141" s="80"/>
      <c r="F141" s="217"/>
      <c r="G141" s="218"/>
      <c r="H141" s="64">
        <f>SUM(H137:H140)</f>
        <v>46235</v>
      </c>
      <c r="I141" s="219"/>
    </row>
    <row r="142" spans="3:9">
      <c r="C142" s="72" t="s">
        <v>1211</v>
      </c>
      <c r="D142" s="59" t="s">
        <v>1212</v>
      </c>
      <c r="E142" s="73"/>
      <c r="F142" s="73"/>
      <c r="G142" s="73"/>
      <c r="H142" s="73"/>
    </row>
    <row r="143" spans="3:9">
      <c r="C143" s="72">
        <v>1</v>
      </c>
      <c r="D143" s="59" t="s">
        <v>3850</v>
      </c>
      <c r="E143" s="73" t="s">
        <v>2703</v>
      </c>
      <c r="F143" s="171">
        <v>2</v>
      </c>
      <c r="G143" s="64">
        <f>VLOOKUP(D143,upahbahan,3,FALSE)</f>
        <v>45000</v>
      </c>
      <c r="H143" s="64">
        <f>F143*G143</f>
        <v>90000</v>
      </c>
    </row>
    <row r="144" spans="3:9">
      <c r="C144" s="72"/>
      <c r="D144" s="59" t="s">
        <v>3855</v>
      </c>
      <c r="E144" s="73"/>
      <c r="F144" s="171"/>
      <c r="G144" s="64"/>
      <c r="H144" s="64"/>
    </row>
    <row r="145" spans="3:9">
      <c r="C145" s="72">
        <v>2</v>
      </c>
      <c r="D145" s="59" t="s">
        <v>3851</v>
      </c>
      <c r="E145" s="73" t="s">
        <v>2188</v>
      </c>
      <c r="F145" s="171">
        <v>2</v>
      </c>
      <c r="G145" s="64">
        <f>VLOOKUP(D145,upahbahan,3,FALSE)</f>
        <v>255400</v>
      </c>
      <c r="H145" s="64">
        <f t="shared" ref="H145:H147" si="14">F145*G145</f>
        <v>510800</v>
      </c>
    </row>
    <row r="146" spans="3:9">
      <c r="C146" s="72">
        <v>3</v>
      </c>
      <c r="D146" s="59" t="s">
        <v>993</v>
      </c>
      <c r="E146" s="73" t="s">
        <v>2453</v>
      </c>
      <c r="F146" s="171">
        <v>9</v>
      </c>
      <c r="G146" s="64">
        <f>VLOOKUP(D146,upahbahan,3,FALSE)</f>
        <v>39700</v>
      </c>
      <c r="H146" s="64">
        <f t="shared" si="14"/>
        <v>357300</v>
      </c>
    </row>
    <row r="147" spans="3:9">
      <c r="C147" s="72">
        <v>4</v>
      </c>
      <c r="D147" s="59" t="s">
        <v>2580</v>
      </c>
      <c r="E147" s="73" t="s">
        <v>42</v>
      </c>
      <c r="F147" s="188">
        <v>0.502</v>
      </c>
      <c r="G147" s="64">
        <f>VLOOKUP(D147,upahbahan,3,FALSE)</f>
        <v>352300</v>
      </c>
      <c r="H147" s="64">
        <f t="shared" si="14"/>
        <v>176854.6</v>
      </c>
    </row>
    <row r="148" spans="3:9">
      <c r="C148" s="72">
        <v>9</v>
      </c>
      <c r="D148" s="59" t="s">
        <v>176</v>
      </c>
      <c r="E148" s="73" t="s">
        <v>114</v>
      </c>
      <c r="F148" s="188">
        <v>1.2</v>
      </c>
      <c r="G148" s="64">
        <f>VLOOKUP(D148,upahbahan,3,FALSE)</f>
        <v>39575</v>
      </c>
      <c r="H148" s="64">
        <f t="shared" ref="H148" si="15">F148*G148</f>
        <v>47490</v>
      </c>
    </row>
    <row r="149" spans="3:9">
      <c r="C149" s="83" t="s">
        <v>1216</v>
      </c>
      <c r="D149" s="80"/>
      <c r="E149" s="80"/>
      <c r="F149" s="80"/>
      <c r="G149" s="162"/>
      <c r="H149" s="64">
        <f>SUM(H143:H148)</f>
        <v>1182444.6000000001</v>
      </c>
    </row>
    <row r="150" spans="3:9">
      <c r="C150" s="72" t="s">
        <v>1217</v>
      </c>
      <c r="D150" s="59" t="s">
        <v>1218</v>
      </c>
      <c r="E150" s="73"/>
      <c r="F150" s="73"/>
      <c r="G150" s="73"/>
      <c r="H150" s="73"/>
    </row>
    <row r="151" spans="3:9">
      <c r="C151" s="83" t="s">
        <v>1219</v>
      </c>
      <c r="D151" s="80"/>
      <c r="E151" s="80"/>
      <c r="F151" s="80"/>
      <c r="G151" s="162"/>
      <c r="H151" s="303">
        <v>0</v>
      </c>
    </row>
    <row r="152" spans="3:9">
      <c r="C152" s="58" t="s">
        <v>1220</v>
      </c>
      <c r="D152" s="69" t="s">
        <v>1221</v>
      </c>
      <c r="E152" s="70"/>
      <c r="F152" s="70"/>
      <c r="G152" s="71"/>
      <c r="H152" s="304">
        <f>H151+H149+H141</f>
        <v>1228679.6000000001</v>
      </c>
      <c r="I152" s="319"/>
    </row>
    <row r="153" spans="3:9">
      <c r="C153" s="58" t="s">
        <v>1222</v>
      </c>
      <c r="D153" s="69" t="s">
        <v>1325</v>
      </c>
      <c r="E153" s="70"/>
      <c r="F153" s="71"/>
      <c r="G153" s="95">
        <f>$M$8</f>
        <v>0.1</v>
      </c>
      <c r="H153" s="64">
        <f>H152*G153</f>
        <v>122867.96000000002</v>
      </c>
      <c r="I153" s="319"/>
    </row>
    <row r="154" spans="3:9">
      <c r="C154" s="58" t="s">
        <v>1223</v>
      </c>
      <c r="D154" s="69" t="s">
        <v>1224</v>
      </c>
      <c r="E154" s="70"/>
      <c r="F154" s="70"/>
      <c r="G154" s="71"/>
      <c r="H154" s="305">
        <f>SUM(H152:H153)</f>
        <v>1351547.56</v>
      </c>
      <c r="I154" s="319"/>
    </row>
    <row r="156" spans="3:9">
      <c r="C156" s="160" t="s">
        <v>3858</v>
      </c>
      <c r="D156" s="436" t="s">
        <v>3859</v>
      </c>
      <c r="E156" s="81"/>
      <c r="F156" s="81"/>
      <c r="G156" s="81"/>
      <c r="H156" s="82"/>
    </row>
    <row r="157" spans="3:9">
      <c r="C157" s="62" t="s">
        <v>3860</v>
      </c>
      <c r="D157" s="313" t="s">
        <v>1631</v>
      </c>
      <c r="E157" s="315"/>
      <c r="F157" s="315"/>
      <c r="G157" s="315"/>
      <c r="H157" s="315"/>
      <c r="I157" s="56">
        <f>ROUNDDOWN(H172,-2)</f>
        <v>9769100</v>
      </c>
    </row>
    <row r="158" spans="3:9" ht="27.6">
      <c r="C158" s="300" t="s">
        <v>1197</v>
      </c>
      <c r="D158" s="300" t="s">
        <v>1198</v>
      </c>
      <c r="E158" s="300" t="s">
        <v>1199</v>
      </c>
      <c r="F158" s="300" t="s">
        <v>1200</v>
      </c>
      <c r="G158" s="300" t="s">
        <v>1201</v>
      </c>
      <c r="H158" s="300" t="s">
        <v>1202</v>
      </c>
    </row>
    <row r="159" spans="3:9">
      <c r="C159" s="302" t="s">
        <v>1203</v>
      </c>
      <c r="D159" s="59" t="s">
        <v>1204</v>
      </c>
      <c r="E159" s="73"/>
      <c r="F159" s="73"/>
      <c r="G159" s="73"/>
      <c r="H159" s="73"/>
    </row>
    <row r="160" spans="3:9">
      <c r="C160" s="358">
        <v>1</v>
      </c>
      <c r="D160" s="59" t="s">
        <v>5</v>
      </c>
      <c r="E160" s="72" t="s">
        <v>6</v>
      </c>
      <c r="F160" s="181">
        <v>0.442</v>
      </c>
      <c r="G160" s="64">
        <f>VLOOKUP(D160,upahbahan,3,FALSE)</f>
        <v>100000</v>
      </c>
      <c r="H160" s="64">
        <f t="shared" ref="H160:H163" si="16">F160*G160</f>
        <v>44200</v>
      </c>
    </row>
    <row r="161" spans="3:14">
      <c r="C161" s="358">
        <v>2</v>
      </c>
      <c r="D161" s="59" t="str">
        <f>D78</f>
        <v>Tukang batu</v>
      </c>
      <c r="E161" s="72" t="s">
        <v>6</v>
      </c>
      <c r="F161" s="181">
        <v>0.73799999999999999</v>
      </c>
      <c r="G161" s="64">
        <f>VLOOKUP(D161,upahbahan,3,FALSE)</f>
        <v>145000</v>
      </c>
      <c r="H161" s="64">
        <f t="shared" si="16"/>
        <v>107010</v>
      </c>
    </row>
    <row r="162" spans="3:14">
      <c r="C162" s="358">
        <v>3</v>
      </c>
      <c r="D162" s="59" t="s">
        <v>18</v>
      </c>
      <c r="E162" s="72" t="s">
        <v>6</v>
      </c>
      <c r="F162" s="181">
        <v>7.3999999999999996E-2</v>
      </c>
      <c r="G162" s="64">
        <f>VLOOKUP(D162,upahbahan,3,FALSE)</f>
        <v>175000</v>
      </c>
      <c r="H162" s="64">
        <f t="shared" si="16"/>
        <v>12950</v>
      </c>
    </row>
    <row r="163" spans="3:14">
      <c r="C163" s="358">
        <v>4</v>
      </c>
      <c r="D163" s="59" t="s">
        <v>19</v>
      </c>
      <c r="E163" s="72" t="s">
        <v>6</v>
      </c>
      <c r="F163" s="181">
        <v>2.1999999999999999E-2</v>
      </c>
      <c r="G163" s="64">
        <f>VLOOKUP(D163,upahbahan,3,FALSE)</f>
        <v>200000</v>
      </c>
      <c r="H163" s="64">
        <f t="shared" si="16"/>
        <v>4400</v>
      </c>
    </row>
    <row r="164" spans="3:14">
      <c r="C164" s="83" t="s">
        <v>1210</v>
      </c>
      <c r="D164" s="80"/>
      <c r="E164" s="80"/>
      <c r="F164" s="217"/>
      <c r="G164" s="218"/>
      <c r="H164" s="64">
        <f>SUM(H160:H163)</f>
        <v>168560</v>
      </c>
      <c r="I164" s="219"/>
    </row>
    <row r="165" spans="3:14">
      <c r="C165" s="72" t="s">
        <v>1211</v>
      </c>
      <c r="D165" s="59" t="s">
        <v>1212</v>
      </c>
      <c r="E165" s="73"/>
      <c r="F165" s="73"/>
      <c r="G165" s="73"/>
      <c r="H165" s="73"/>
    </row>
    <row r="166" spans="3:14">
      <c r="C166" s="301">
        <v>1</v>
      </c>
      <c r="D166" s="59" t="s">
        <v>735</v>
      </c>
      <c r="E166" s="72" t="s">
        <v>136</v>
      </c>
      <c r="F166" s="74">
        <v>1.0249999999999999</v>
      </c>
      <c r="G166" s="64">
        <f>VLOOKUP(D166,upahbahan,3,FALSE)</f>
        <v>8500000</v>
      </c>
      <c r="H166" s="64">
        <f t="shared" ref="H166" si="17">F166*G166</f>
        <v>8712500</v>
      </c>
      <c r="N166" s="55" t="s">
        <v>3856</v>
      </c>
    </row>
    <row r="167" spans="3:14">
      <c r="C167" s="83" t="s">
        <v>1216</v>
      </c>
      <c r="D167" s="80"/>
      <c r="E167" s="80"/>
      <c r="F167" s="80"/>
      <c r="G167" s="162"/>
      <c r="H167" s="64">
        <f>SUM(H166:H166)</f>
        <v>8712500</v>
      </c>
    </row>
    <row r="168" spans="3:14">
      <c r="C168" s="72" t="s">
        <v>1217</v>
      </c>
      <c r="D168" s="59" t="s">
        <v>1218</v>
      </c>
      <c r="E168" s="73"/>
      <c r="F168" s="73"/>
      <c r="G168" s="73"/>
      <c r="H168" s="73"/>
    </row>
    <row r="169" spans="3:14">
      <c r="C169" s="83" t="s">
        <v>1219</v>
      </c>
      <c r="D169" s="80"/>
      <c r="E169" s="80"/>
      <c r="F169" s="80"/>
      <c r="G169" s="162"/>
      <c r="H169" s="303">
        <v>0</v>
      </c>
    </row>
    <row r="170" spans="3:14">
      <c r="C170" s="58" t="s">
        <v>1220</v>
      </c>
      <c r="D170" s="69" t="s">
        <v>1221</v>
      </c>
      <c r="E170" s="70"/>
      <c r="F170" s="70"/>
      <c r="G170" s="71"/>
      <c r="H170" s="304">
        <f>H169+H167+H164</f>
        <v>8881060</v>
      </c>
      <c r="I170" s="319"/>
    </row>
    <row r="171" spans="3:14">
      <c r="C171" s="58" t="s">
        <v>1222</v>
      </c>
      <c r="D171" s="69" t="s">
        <v>1325</v>
      </c>
      <c r="E171" s="70"/>
      <c r="F171" s="71"/>
      <c r="G171" s="95">
        <f>$M$8</f>
        <v>0.1</v>
      </c>
      <c r="H171" s="64">
        <f>H170*G171</f>
        <v>888106</v>
      </c>
      <c r="I171" s="319"/>
    </row>
    <row r="172" spans="3:14">
      <c r="C172" s="58" t="s">
        <v>1223</v>
      </c>
      <c r="D172" s="69" t="s">
        <v>1224</v>
      </c>
      <c r="E172" s="70"/>
      <c r="F172" s="70"/>
      <c r="G172" s="71"/>
      <c r="H172" s="305">
        <f>SUM(H170:H171)</f>
        <v>9769166</v>
      </c>
      <c r="I172" s="319"/>
    </row>
    <row r="174" spans="3:14">
      <c r="C174" s="62" t="s">
        <v>3861</v>
      </c>
      <c r="D174" s="62" t="s">
        <v>3862</v>
      </c>
    </row>
    <row r="175" spans="3:14">
      <c r="C175" s="55" t="s">
        <v>3863</v>
      </c>
      <c r="D175" s="313" t="s">
        <v>1632</v>
      </c>
      <c r="E175" s="315"/>
      <c r="F175" s="315"/>
      <c r="G175" s="315"/>
      <c r="H175" s="315"/>
      <c r="I175" s="56">
        <f>ROUNDDOWN(H190,-2)</f>
        <v>1232600</v>
      </c>
    </row>
    <row r="176" spans="3:14" ht="27.6">
      <c r="C176" s="300" t="s">
        <v>1197</v>
      </c>
      <c r="D176" s="300" t="s">
        <v>1198</v>
      </c>
      <c r="E176" s="300" t="s">
        <v>1199</v>
      </c>
      <c r="F176" s="300" t="s">
        <v>1200</v>
      </c>
      <c r="G176" s="300" t="s">
        <v>1201</v>
      </c>
      <c r="H176" s="300" t="s">
        <v>1202</v>
      </c>
    </row>
    <row r="177" spans="3:11">
      <c r="C177" s="302" t="s">
        <v>1203</v>
      </c>
      <c r="D177" s="59" t="s">
        <v>1204</v>
      </c>
      <c r="E177" s="73"/>
      <c r="F177" s="73"/>
      <c r="G177" s="73"/>
      <c r="H177" s="73"/>
    </row>
    <row r="178" spans="3:11">
      <c r="C178" s="358">
        <v>1</v>
      </c>
      <c r="D178" s="59" t="s">
        <v>5</v>
      </c>
      <c r="E178" s="72" t="s">
        <v>6</v>
      </c>
      <c r="F178" s="74">
        <v>0.25</v>
      </c>
      <c r="G178" s="64">
        <f>VLOOKUP(D178,upahbahan,3,FALSE)</f>
        <v>100000</v>
      </c>
      <c r="H178" s="64">
        <f t="shared" ref="H178:H181" si="18">F178*G178</f>
        <v>25000</v>
      </c>
    </row>
    <row r="179" spans="3:11">
      <c r="C179" s="358">
        <v>2</v>
      </c>
      <c r="D179" s="59" t="str">
        <f>D161</f>
        <v>Tukang batu</v>
      </c>
      <c r="E179" s="72" t="s">
        <v>6</v>
      </c>
      <c r="F179" s="74">
        <v>0.41799999999999998</v>
      </c>
      <c r="G179" s="64">
        <f>VLOOKUP(D179,upahbahan,3,FALSE)</f>
        <v>145000</v>
      </c>
      <c r="H179" s="64">
        <f>F179*G179</f>
        <v>60610</v>
      </c>
      <c r="K179" s="55" t="s">
        <v>3857</v>
      </c>
    </row>
    <row r="180" spans="3:11">
      <c r="C180" s="358">
        <v>3</v>
      </c>
      <c r="D180" s="59" t="s">
        <v>18</v>
      </c>
      <c r="E180" s="72" t="s">
        <v>6</v>
      </c>
      <c r="F180" s="74">
        <v>4.2000000000000003E-2</v>
      </c>
      <c r="G180" s="64">
        <f>VLOOKUP(D180,upahbahan,3,FALSE)</f>
        <v>175000</v>
      </c>
      <c r="H180" s="64">
        <f t="shared" si="18"/>
        <v>7350.0000000000009</v>
      </c>
    </row>
    <row r="181" spans="3:11">
      <c r="C181" s="358">
        <v>4</v>
      </c>
      <c r="D181" s="59" t="s">
        <v>19</v>
      </c>
      <c r="E181" s="72" t="s">
        <v>6</v>
      </c>
      <c r="F181" s="74">
        <v>1.2999999999999999E-2</v>
      </c>
      <c r="G181" s="64">
        <f>VLOOKUP(D181,upahbahan,3,FALSE)</f>
        <v>200000</v>
      </c>
      <c r="H181" s="64">
        <f t="shared" si="18"/>
        <v>2600</v>
      </c>
    </row>
    <row r="182" spans="3:11">
      <c r="C182" s="83" t="s">
        <v>1210</v>
      </c>
      <c r="D182" s="80"/>
      <c r="E182" s="80"/>
      <c r="F182" s="217"/>
      <c r="G182" s="218"/>
      <c r="H182" s="64">
        <f>SUM(H178:H181)</f>
        <v>95560</v>
      </c>
      <c r="I182" s="219"/>
    </row>
    <row r="183" spans="3:11">
      <c r="C183" s="72" t="s">
        <v>1211</v>
      </c>
      <c r="D183" s="59" t="s">
        <v>1212</v>
      </c>
      <c r="E183" s="73"/>
      <c r="F183" s="73"/>
      <c r="G183" s="73"/>
      <c r="H183" s="73"/>
    </row>
    <row r="184" spans="3:11" ht="27.6">
      <c r="C184" s="301">
        <v>1</v>
      </c>
      <c r="D184" s="59" t="s">
        <v>683</v>
      </c>
      <c r="E184" s="72" t="s">
        <v>136</v>
      </c>
      <c r="F184" s="74">
        <v>1.0249999999999999</v>
      </c>
      <c r="G184" s="64">
        <f>VLOOKUP(D184,upahbahan,3,FALSE)</f>
        <v>1000000</v>
      </c>
      <c r="H184" s="64">
        <f t="shared" ref="H184" si="19">F184*G184</f>
        <v>1024999.9999999999</v>
      </c>
    </row>
    <row r="185" spans="3:11">
      <c r="C185" s="83" t="s">
        <v>1216</v>
      </c>
      <c r="D185" s="80"/>
      <c r="E185" s="80"/>
      <c r="F185" s="80"/>
      <c r="G185" s="162"/>
      <c r="H185" s="64">
        <f>SUM(H184:H184)</f>
        <v>1024999.9999999999</v>
      </c>
    </row>
    <row r="186" spans="3:11">
      <c r="C186" s="72" t="s">
        <v>1217</v>
      </c>
      <c r="D186" s="59" t="s">
        <v>1218</v>
      </c>
      <c r="E186" s="73"/>
      <c r="F186" s="73"/>
      <c r="G186" s="73"/>
      <c r="H186" s="73"/>
    </row>
    <row r="187" spans="3:11">
      <c r="C187" s="83" t="s">
        <v>1219</v>
      </c>
      <c r="D187" s="80"/>
      <c r="E187" s="80"/>
      <c r="F187" s="80"/>
      <c r="G187" s="162"/>
      <c r="H187" s="303">
        <v>0</v>
      </c>
    </row>
    <row r="188" spans="3:11">
      <c r="C188" s="58" t="s">
        <v>1220</v>
      </c>
      <c r="D188" s="69" t="s">
        <v>1221</v>
      </c>
      <c r="E188" s="70"/>
      <c r="F188" s="70"/>
      <c r="G188" s="71"/>
      <c r="H188" s="304">
        <f>H187+H185+H182</f>
        <v>1120560</v>
      </c>
      <c r="I188" s="319"/>
    </row>
    <row r="189" spans="3:11">
      <c r="C189" s="58" t="s">
        <v>1222</v>
      </c>
      <c r="D189" s="69" t="s">
        <v>1325</v>
      </c>
      <c r="E189" s="70"/>
      <c r="F189" s="71"/>
      <c r="G189" s="95">
        <f>$M$8</f>
        <v>0.1</v>
      </c>
      <c r="H189" s="64">
        <f>H188*G189</f>
        <v>112056</v>
      </c>
      <c r="I189" s="319"/>
    </row>
    <row r="190" spans="3:11">
      <c r="C190" s="58" t="s">
        <v>1223</v>
      </c>
      <c r="D190" s="69" t="s">
        <v>1224</v>
      </c>
      <c r="E190" s="70"/>
      <c r="F190" s="70"/>
      <c r="G190" s="71"/>
      <c r="H190" s="305">
        <f>SUM(H188:H189)</f>
        <v>1232616</v>
      </c>
      <c r="I190" s="319"/>
    </row>
    <row r="192" spans="3:11">
      <c r="C192" s="55" t="s">
        <v>3864</v>
      </c>
      <c r="D192" s="313" t="s">
        <v>1633</v>
      </c>
      <c r="E192" s="315"/>
      <c r="F192" s="315"/>
      <c r="G192" s="315"/>
      <c r="H192" s="315"/>
      <c r="I192" s="56">
        <f>ROUNDDOWN(H207,-2)</f>
        <v>1796300</v>
      </c>
    </row>
    <row r="193" spans="3:9" ht="27.6">
      <c r="C193" s="300" t="s">
        <v>1197</v>
      </c>
      <c r="D193" s="300" t="s">
        <v>1198</v>
      </c>
      <c r="E193" s="300" t="s">
        <v>1199</v>
      </c>
      <c r="F193" s="300" t="s">
        <v>1200</v>
      </c>
      <c r="G193" s="300" t="s">
        <v>1201</v>
      </c>
      <c r="H193" s="300" t="s">
        <v>1202</v>
      </c>
    </row>
    <row r="194" spans="3:9">
      <c r="C194" s="302" t="s">
        <v>1203</v>
      </c>
      <c r="D194" s="59" t="s">
        <v>1204</v>
      </c>
      <c r="E194" s="73"/>
      <c r="F194" s="73"/>
      <c r="G194" s="73"/>
      <c r="H194" s="73"/>
    </row>
    <row r="195" spans="3:9">
      <c r="C195" s="358">
        <v>1</v>
      </c>
      <c r="D195" s="59" t="s">
        <v>5</v>
      </c>
      <c r="E195" s="72" t="s">
        <v>6</v>
      </c>
      <c r="F195" s="74">
        <v>0.25</v>
      </c>
      <c r="G195" s="64">
        <f>VLOOKUP(D195,upahbahan,3,FALSE)</f>
        <v>100000</v>
      </c>
      <c r="H195" s="64">
        <f t="shared" ref="H195:H198" si="20">F195*G195</f>
        <v>25000</v>
      </c>
    </row>
    <row r="196" spans="3:9">
      <c r="C196" s="358">
        <v>2</v>
      </c>
      <c r="D196" s="59" t="str">
        <f>D179</f>
        <v>Tukang batu</v>
      </c>
      <c r="E196" s="72" t="s">
        <v>6</v>
      </c>
      <c r="F196" s="74">
        <v>0.41799999999999998</v>
      </c>
      <c r="G196" s="64">
        <f>VLOOKUP(D196,upahbahan,3,FALSE)</f>
        <v>145000</v>
      </c>
      <c r="H196" s="64">
        <f t="shared" si="20"/>
        <v>60610</v>
      </c>
    </row>
    <row r="197" spans="3:9">
      <c r="C197" s="358">
        <v>3</v>
      </c>
      <c r="D197" s="59" t="s">
        <v>18</v>
      </c>
      <c r="E197" s="72" t="s">
        <v>6</v>
      </c>
      <c r="F197" s="74">
        <v>4.2000000000000003E-2</v>
      </c>
      <c r="G197" s="64">
        <f>VLOOKUP(D197,upahbahan,3,FALSE)</f>
        <v>175000</v>
      </c>
      <c r="H197" s="64">
        <f t="shared" si="20"/>
        <v>7350.0000000000009</v>
      </c>
    </row>
    <row r="198" spans="3:9">
      <c r="C198" s="358">
        <v>4</v>
      </c>
      <c r="D198" s="59" t="s">
        <v>19</v>
      </c>
      <c r="E198" s="72" t="s">
        <v>6</v>
      </c>
      <c r="F198" s="74">
        <v>1.2999999999999999E-2</v>
      </c>
      <c r="G198" s="64">
        <f>VLOOKUP(D198,upahbahan,3,FALSE)</f>
        <v>200000</v>
      </c>
      <c r="H198" s="64">
        <f t="shared" si="20"/>
        <v>2600</v>
      </c>
    </row>
    <row r="199" spans="3:9">
      <c r="C199" s="83" t="s">
        <v>1210</v>
      </c>
      <c r="D199" s="80"/>
      <c r="E199" s="80"/>
      <c r="F199" s="217"/>
      <c r="G199" s="218"/>
      <c r="H199" s="64">
        <f>SUM(H195:H198)</f>
        <v>95560</v>
      </c>
      <c r="I199" s="219"/>
    </row>
    <row r="200" spans="3:9">
      <c r="C200" s="72" t="s">
        <v>1211</v>
      </c>
      <c r="D200" s="59" t="s">
        <v>1212</v>
      </c>
      <c r="E200" s="73"/>
      <c r="F200" s="73"/>
      <c r="G200" s="73"/>
      <c r="H200" s="73"/>
    </row>
    <row r="201" spans="3:9" ht="27.6">
      <c r="C201" s="301">
        <v>1</v>
      </c>
      <c r="D201" s="59" t="s">
        <v>684</v>
      </c>
      <c r="E201" s="72" t="s">
        <v>136</v>
      </c>
      <c r="F201" s="74">
        <v>1.0249999999999999</v>
      </c>
      <c r="G201" s="64">
        <f>VLOOKUP(D201,upahbahan,3,FALSE)</f>
        <v>1500000</v>
      </c>
      <c r="H201" s="64">
        <f t="shared" ref="H201" si="21">F201*G201</f>
        <v>1537499.9999999998</v>
      </c>
    </row>
    <row r="202" spans="3:9">
      <c r="C202" s="83" t="s">
        <v>1216</v>
      </c>
      <c r="D202" s="80"/>
      <c r="E202" s="80"/>
      <c r="F202" s="80"/>
      <c r="G202" s="162"/>
      <c r="H202" s="64">
        <f>SUM(H201:H201)</f>
        <v>1537499.9999999998</v>
      </c>
    </row>
    <row r="203" spans="3:9">
      <c r="C203" s="72" t="s">
        <v>1217</v>
      </c>
      <c r="D203" s="59" t="s">
        <v>1218</v>
      </c>
      <c r="E203" s="73"/>
      <c r="F203" s="73"/>
      <c r="G203" s="73"/>
      <c r="H203" s="73"/>
    </row>
    <row r="204" spans="3:9">
      <c r="C204" s="83" t="s">
        <v>1219</v>
      </c>
      <c r="D204" s="80"/>
      <c r="E204" s="80"/>
      <c r="F204" s="80"/>
      <c r="G204" s="162"/>
      <c r="H204" s="303">
        <v>0</v>
      </c>
    </row>
    <row r="205" spans="3:9">
      <c r="C205" s="58" t="s">
        <v>1220</v>
      </c>
      <c r="D205" s="69" t="s">
        <v>1221</v>
      </c>
      <c r="E205" s="70"/>
      <c r="F205" s="70"/>
      <c r="G205" s="71"/>
      <c r="H205" s="304">
        <f>H204+H202+H199</f>
        <v>1633059.9999999998</v>
      </c>
      <c r="I205" s="319"/>
    </row>
    <row r="206" spans="3:9">
      <c r="C206" s="58" t="s">
        <v>1222</v>
      </c>
      <c r="D206" s="69" t="s">
        <v>1325</v>
      </c>
      <c r="E206" s="70"/>
      <c r="F206" s="71"/>
      <c r="G206" s="95">
        <f>$M$8</f>
        <v>0.1</v>
      </c>
      <c r="H206" s="64">
        <f>H205*G206</f>
        <v>163306</v>
      </c>
      <c r="I206" s="319"/>
    </row>
    <row r="207" spans="3:9">
      <c r="C207" s="58" t="s">
        <v>1223</v>
      </c>
      <c r="D207" s="69" t="s">
        <v>1224</v>
      </c>
      <c r="E207" s="70"/>
      <c r="F207" s="70"/>
      <c r="G207" s="71"/>
      <c r="H207" s="305">
        <f>SUM(H205:H206)</f>
        <v>1796365.9999999998</v>
      </c>
      <c r="I207" s="319"/>
    </row>
    <row r="209" spans="3:9">
      <c r="C209" s="55" t="s">
        <v>3865</v>
      </c>
      <c r="D209" s="313" t="s">
        <v>1634</v>
      </c>
      <c r="E209" s="315"/>
      <c r="F209" s="315"/>
      <c r="G209" s="315"/>
      <c r="H209" s="315"/>
      <c r="I209" s="56">
        <f>ROUNDDOWN(H224,-2)</f>
        <v>22987000</v>
      </c>
    </row>
    <row r="210" spans="3:9" ht="27.6">
      <c r="C210" s="300" t="s">
        <v>1197</v>
      </c>
      <c r="D210" s="300" t="s">
        <v>1198</v>
      </c>
      <c r="E210" s="300" t="s">
        <v>1199</v>
      </c>
      <c r="F210" s="300" t="s">
        <v>1200</v>
      </c>
      <c r="G210" s="300" t="s">
        <v>1201</v>
      </c>
      <c r="H210" s="300" t="s">
        <v>1202</v>
      </c>
    </row>
    <row r="211" spans="3:9">
      <c r="C211" s="302" t="s">
        <v>1203</v>
      </c>
      <c r="D211" s="59" t="s">
        <v>1204</v>
      </c>
      <c r="E211" s="73"/>
      <c r="F211" s="73"/>
      <c r="G211" s="73"/>
      <c r="H211" s="73"/>
    </row>
    <row r="212" spans="3:9">
      <c r="C212" s="358">
        <v>1</v>
      </c>
      <c r="D212" s="59" t="s">
        <v>5</v>
      </c>
      <c r="E212" s="72" t="s">
        <v>6</v>
      </c>
      <c r="F212" s="74">
        <v>1.042</v>
      </c>
      <c r="G212" s="64">
        <f>VLOOKUP(D212,upahbahan,3,FALSE)</f>
        <v>100000</v>
      </c>
      <c r="H212" s="64">
        <f t="shared" ref="H212:H215" si="22">F212*G212</f>
        <v>104200</v>
      </c>
    </row>
    <row r="213" spans="3:9">
      <c r="C213" s="358">
        <v>2</v>
      </c>
      <c r="D213" s="59" t="str">
        <f>D196</f>
        <v>Tukang batu</v>
      </c>
      <c r="E213" s="72" t="s">
        <v>6</v>
      </c>
      <c r="F213" s="74">
        <v>1.74</v>
      </c>
      <c r="G213" s="64">
        <f>VLOOKUP(D213,upahbahan,3,FALSE)</f>
        <v>145000</v>
      </c>
      <c r="H213" s="64">
        <f t="shared" si="22"/>
        <v>252300</v>
      </c>
    </row>
    <row r="214" spans="3:9">
      <c r="C214" s="358">
        <v>3</v>
      </c>
      <c r="D214" s="59" t="s">
        <v>18</v>
      </c>
      <c r="E214" s="72" t="s">
        <v>6</v>
      </c>
      <c r="F214" s="74">
        <v>0.17399999999999999</v>
      </c>
      <c r="G214" s="64">
        <f>VLOOKUP(D214,upahbahan,3,FALSE)</f>
        <v>175000</v>
      </c>
      <c r="H214" s="64">
        <f t="shared" si="22"/>
        <v>30449.999999999996</v>
      </c>
    </row>
    <row r="215" spans="3:9">
      <c r="C215" s="358">
        <v>4</v>
      </c>
      <c r="D215" s="59" t="s">
        <v>19</v>
      </c>
      <c r="E215" s="72" t="s">
        <v>6</v>
      </c>
      <c r="F215" s="74">
        <v>5.1999999999999998E-2</v>
      </c>
      <c r="G215" s="64">
        <f>VLOOKUP(D215,upahbahan,3,FALSE)</f>
        <v>200000</v>
      </c>
      <c r="H215" s="64">
        <f t="shared" si="22"/>
        <v>10400</v>
      </c>
    </row>
    <row r="216" spans="3:9">
      <c r="C216" s="83" t="s">
        <v>1210</v>
      </c>
      <c r="D216" s="80"/>
      <c r="E216" s="80"/>
      <c r="F216" s="217"/>
      <c r="G216" s="218"/>
      <c r="H216" s="64">
        <f>SUM(H212:H215)</f>
        <v>397350</v>
      </c>
      <c r="I216" s="219"/>
    </row>
    <row r="217" spans="3:9">
      <c r="C217" s="72" t="s">
        <v>1211</v>
      </c>
      <c r="D217" s="59" t="s">
        <v>1212</v>
      </c>
      <c r="E217" s="73"/>
      <c r="F217" s="73"/>
      <c r="G217" s="73"/>
      <c r="H217" s="73"/>
    </row>
    <row r="218" spans="3:9" ht="27.6">
      <c r="C218" s="301">
        <v>1</v>
      </c>
      <c r="D218" s="59" t="s">
        <v>682</v>
      </c>
      <c r="E218" s="72" t="s">
        <v>136</v>
      </c>
      <c r="F218" s="74">
        <v>1.0249999999999999</v>
      </c>
      <c r="G218" s="64">
        <f>VLOOKUP(D218,upahbahan,3,FALSE)</f>
        <v>20000000</v>
      </c>
      <c r="H218" s="64">
        <f t="shared" ref="H218" si="23">F218*G218</f>
        <v>20500000</v>
      </c>
    </row>
    <row r="219" spans="3:9">
      <c r="C219" s="83" t="s">
        <v>1216</v>
      </c>
      <c r="D219" s="80"/>
      <c r="E219" s="80"/>
      <c r="F219" s="80"/>
      <c r="G219" s="162"/>
      <c r="H219" s="64">
        <f>SUM(H218:H218)</f>
        <v>20500000</v>
      </c>
    </row>
    <row r="220" spans="3:9">
      <c r="C220" s="72" t="s">
        <v>1217</v>
      </c>
      <c r="D220" s="59" t="s">
        <v>1218</v>
      </c>
      <c r="E220" s="73"/>
      <c r="F220" s="73"/>
      <c r="G220" s="73"/>
      <c r="H220" s="73"/>
    </row>
    <row r="221" spans="3:9">
      <c r="C221" s="83" t="s">
        <v>1219</v>
      </c>
      <c r="D221" s="80"/>
      <c r="E221" s="80"/>
      <c r="F221" s="80"/>
      <c r="G221" s="162"/>
      <c r="H221" s="303">
        <v>0</v>
      </c>
    </row>
    <row r="222" spans="3:9">
      <c r="C222" s="58" t="s">
        <v>1220</v>
      </c>
      <c r="D222" s="69" t="s">
        <v>1221</v>
      </c>
      <c r="E222" s="70"/>
      <c r="F222" s="70"/>
      <c r="G222" s="71"/>
      <c r="H222" s="304">
        <f>H221+H219+H216</f>
        <v>20897350</v>
      </c>
      <c r="I222" s="319"/>
    </row>
    <row r="223" spans="3:9">
      <c r="C223" s="58" t="s">
        <v>1222</v>
      </c>
      <c r="D223" s="69" t="s">
        <v>1325</v>
      </c>
      <c r="E223" s="70"/>
      <c r="F223" s="71"/>
      <c r="G223" s="95">
        <f>$M$8</f>
        <v>0.1</v>
      </c>
      <c r="H223" s="64">
        <f>H222*G223</f>
        <v>2089735</v>
      </c>
      <c r="I223" s="319"/>
    </row>
    <row r="224" spans="3:9">
      <c r="C224" s="58" t="s">
        <v>1223</v>
      </c>
      <c r="D224" s="69" t="s">
        <v>1224</v>
      </c>
      <c r="E224" s="70"/>
      <c r="F224" s="70"/>
      <c r="G224" s="71"/>
      <c r="H224" s="305">
        <f>SUM(H222:H223)</f>
        <v>22987085</v>
      </c>
      <c r="I224" s="319"/>
    </row>
  </sheetData>
  <mergeCells count="1">
    <mergeCell ref="D21:H21"/>
  </mergeCells>
  <dataValidations disablePrompts="1" count="1">
    <dataValidation type="list" allowBlank="1" showInputMessage="1" showErrorMessage="1" sqref="D8:D11" xr:uid="{00000000-0002-0000-2200-000000000000}">
      <formula1>TENAGA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M69"/>
  <sheetViews>
    <sheetView topLeftCell="A33" zoomScale="82" zoomScaleNormal="82" workbookViewId="0">
      <selection activeCell="F26" sqref="F26"/>
    </sheetView>
  </sheetViews>
  <sheetFormatPr defaultColWidth="8.88671875" defaultRowHeight="13.8"/>
  <cols>
    <col min="1" max="2" width="5.44140625" style="55" customWidth="1"/>
    <col min="3" max="3" width="6" style="62" customWidth="1"/>
    <col min="4" max="4" width="36.5546875" style="62" customWidth="1"/>
    <col min="5" max="5" width="7.44140625" style="62" customWidth="1"/>
    <col min="6" max="6" width="10.5546875" style="62" customWidth="1"/>
    <col min="7" max="7" width="14.44140625" style="62" customWidth="1"/>
    <col min="8" max="8" width="16.44140625" style="62" customWidth="1"/>
    <col min="9" max="9" width="16.6640625" style="54" customWidth="1"/>
    <col min="10" max="11" width="8.88671875" style="55"/>
    <col min="12" max="12" width="11.33203125" style="55" customWidth="1"/>
    <col min="13" max="16384" width="8.88671875" style="55"/>
  </cols>
  <sheetData>
    <row r="1" spans="3:13" ht="10.95" customHeight="1"/>
    <row r="2" spans="3:13" ht="10.95" customHeight="1"/>
    <row r="3" spans="3:13">
      <c r="C3" s="317" t="s">
        <v>3866</v>
      </c>
      <c r="D3" s="318" t="str">
        <f>'[1]Daftar HSP'!B531</f>
        <v>PEKERJAAN BAK KONTROL</v>
      </c>
      <c r="E3" s="226"/>
      <c r="F3" s="226"/>
      <c r="G3" s="226"/>
      <c r="H3" s="226"/>
    </row>
    <row r="4" spans="3:13">
      <c r="C4" s="62" t="s">
        <v>3820</v>
      </c>
      <c r="D4" s="313" t="s">
        <v>1636</v>
      </c>
      <c r="E4" s="307"/>
      <c r="F4" s="307"/>
      <c r="G4" s="307"/>
      <c r="H4" s="307"/>
      <c r="I4" s="56">
        <f>ROUNDDOWN(H24,-2)</f>
        <v>561600</v>
      </c>
    </row>
    <row r="5" spans="3:13" ht="27.6">
      <c r="C5" s="300" t="s">
        <v>1197</v>
      </c>
      <c r="D5" s="300" t="s">
        <v>1198</v>
      </c>
      <c r="E5" s="300" t="s">
        <v>1199</v>
      </c>
      <c r="F5" s="300" t="s">
        <v>1200</v>
      </c>
      <c r="G5" s="300" t="s">
        <v>1201</v>
      </c>
      <c r="H5" s="300" t="s">
        <v>1202</v>
      </c>
    </row>
    <row r="6" spans="3:13">
      <c r="C6" s="72" t="s">
        <v>1203</v>
      </c>
      <c r="D6" s="59" t="s">
        <v>1204</v>
      </c>
      <c r="E6" s="73"/>
      <c r="F6" s="73"/>
      <c r="G6" s="73"/>
      <c r="H6" s="73"/>
      <c r="J6" s="159" t="s">
        <v>1249</v>
      </c>
    </row>
    <row r="7" spans="3:13">
      <c r="C7" s="301">
        <v>1</v>
      </c>
      <c r="D7" s="59" t="s">
        <v>5</v>
      </c>
      <c r="E7" s="72" t="s">
        <v>6</v>
      </c>
      <c r="F7" s="74">
        <v>2.16</v>
      </c>
      <c r="G7" s="64">
        <f>VLOOKUP(D7,upahbahan,3,FALSE)</f>
        <v>100000</v>
      </c>
      <c r="H7" s="64">
        <f t="shared" ref="H7:H10" si="0">F7*G7</f>
        <v>216000</v>
      </c>
      <c r="J7" s="159" t="s">
        <v>1250</v>
      </c>
      <c r="M7" s="65">
        <v>0.1</v>
      </c>
    </row>
    <row r="8" spans="3:13">
      <c r="C8" s="301">
        <v>2</v>
      </c>
      <c r="D8" s="59" t="s">
        <v>7</v>
      </c>
      <c r="E8" s="72" t="s">
        <v>6</v>
      </c>
      <c r="F8" s="74">
        <v>0.72</v>
      </c>
      <c r="G8" s="64">
        <f>VLOOKUP(D8,upahbahan,3,FALSE)</f>
        <v>145000</v>
      </c>
      <c r="H8" s="64">
        <f t="shared" si="0"/>
        <v>104400</v>
      </c>
    </row>
    <row r="9" spans="3:13">
      <c r="C9" s="301">
        <v>3</v>
      </c>
      <c r="D9" s="59" t="s">
        <v>18</v>
      </c>
      <c r="E9" s="72" t="s">
        <v>6</v>
      </c>
      <c r="F9" s="74">
        <v>7.1999999999999995E-2</v>
      </c>
      <c r="G9" s="64">
        <f>VLOOKUP(D9,upahbahan,3,FALSE)</f>
        <v>175000</v>
      </c>
      <c r="H9" s="64">
        <f t="shared" si="0"/>
        <v>12599.999999999998</v>
      </c>
    </row>
    <row r="10" spans="3:13">
      <c r="C10" s="301">
        <v>4</v>
      </c>
      <c r="D10" s="59" t="s">
        <v>19</v>
      </c>
      <c r="E10" s="72" t="s">
        <v>6</v>
      </c>
      <c r="F10" s="74">
        <v>1.0999999999999999E-2</v>
      </c>
      <c r="G10" s="64">
        <f>VLOOKUP(D10,upahbahan,3,FALSE)</f>
        <v>200000</v>
      </c>
      <c r="H10" s="64">
        <f t="shared" si="0"/>
        <v>2200</v>
      </c>
    </row>
    <row r="11" spans="3:13">
      <c r="C11" s="83" t="s">
        <v>1210</v>
      </c>
      <c r="D11" s="80"/>
      <c r="E11" s="80"/>
      <c r="F11" s="217"/>
      <c r="G11" s="218"/>
      <c r="H11" s="64">
        <f>SUM(H7:H10)</f>
        <v>335200</v>
      </c>
      <c r="I11" s="219"/>
    </row>
    <row r="12" spans="3:13">
      <c r="C12" s="72" t="s">
        <v>1211</v>
      </c>
      <c r="D12" s="59" t="s">
        <v>1212</v>
      </c>
      <c r="E12" s="73"/>
      <c r="F12" s="73"/>
      <c r="G12" s="73"/>
      <c r="H12" s="73"/>
    </row>
    <row r="13" spans="3:13">
      <c r="C13" s="363" t="s">
        <v>1205</v>
      </c>
      <c r="D13" s="59" t="s">
        <v>43</v>
      </c>
      <c r="E13" s="72" t="s">
        <v>44</v>
      </c>
      <c r="F13" s="227">
        <v>40</v>
      </c>
      <c r="G13" s="64">
        <f t="shared" ref="G13:G18" si="1">VLOOKUP(D13,upahbahan,3,FALSE)</f>
        <v>700</v>
      </c>
      <c r="H13" s="64">
        <f t="shared" ref="H13:H18" si="2">F13*G13</f>
        <v>28000</v>
      </c>
    </row>
    <row r="14" spans="3:13">
      <c r="C14" s="363" t="s">
        <v>1206</v>
      </c>
      <c r="D14" s="59" t="s">
        <v>2359</v>
      </c>
      <c r="E14" s="72" t="s">
        <v>66</v>
      </c>
      <c r="F14" s="227">
        <v>44</v>
      </c>
      <c r="G14" s="64">
        <f t="shared" si="1"/>
        <v>1300</v>
      </c>
      <c r="H14" s="64">
        <f t="shared" si="2"/>
        <v>57200</v>
      </c>
    </row>
    <row r="15" spans="3:13">
      <c r="C15" s="363" t="s">
        <v>1207</v>
      </c>
      <c r="D15" s="77" t="s">
        <v>86</v>
      </c>
      <c r="E15" s="72" t="s">
        <v>42</v>
      </c>
      <c r="F15" s="227">
        <v>7.0000000000000007E-2</v>
      </c>
      <c r="G15" s="64">
        <f t="shared" si="1"/>
        <v>275000</v>
      </c>
      <c r="H15" s="64">
        <f t="shared" si="2"/>
        <v>19250.000000000004</v>
      </c>
    </row>
    <row r="16" spans="3:13">
      <c r="C16" s="363" t="s">
        <v>1208</v>
      </c>
      <c r="D16" s="59" t="s">
        <v>83</v>
      </c>
      <c r="E16" s="72" t="s">
        <v>42</v>
      </c>
      <c r="F16" s="227">
        <v>0.06</v>
      </c>
      <c r="G16" s="64">
        <f t="shared" si="1"/>
        <v>370200</v>
      </c>
      <c r="H16" s="64">
        <f t="shared" si="2"/>
        <v>22212</v>
      </c>
    </row>
    <row r="17" spans="3:9">
      <c r="C17" s="363" t="s">
        <v>1209</v>
      </c>
      <c r="D17" s="59" t="s">
        <v>72</v>
      </c>
      <c r="E17" s="72" t="s">
        <v>42</v>
      </c>
      <c r="F17" s="227">
        <v>7.0000000000000007E-2</v>
      </c>
      <c r="G17" s="64">
        <f t="shared" si="1"/>
        <v>370200</v>
      </c>
      <c r="H17" s="64">
        <f t="shared" si="2"/>
        <v>25914.000000000004</v>
      </c>
    </row>
    <row r="18" spans="3:9">
      <c r="C18" s="363" t="s">
        <v>1213</v>
      </c>
      <c r="D18" s="59" t="s">
        <v>233</v>
      </c>
      <c r="E18" s="72" t="s">
        <v>66</v>
      </c>
      <c r="F18" s="227">
        <v>1.6</v>
      </c>
      <c r="G18" s="64">
        <f t="shared" si="1"/>
        <v>14250</v>
      </c>
      <c r="H18" s="64">
        <f t="shared" si="2"/>
        <v>22800</v>
      </c>
    </row>
    <row r="19" spans="3:9">
      <c r="C19" s="83" t="s">
        <v>1216</v>
      </c>
      <c r="D19" s="80"/>
      <c r="E19" s="80"/>
      <c r="F19" s="80"/>
      <c r="G19" s="162"/>
      <c r="H19" s="64">
        <f>SUM(H13:H18)</f>
        <v>175376</v>
      </c>
    </row>
    <row r="20" spans="3:9">
      <c r="C20" s="72" t="s">
        <v>1217</v>
      </c>
      <c r="D20" s="59" t="s">
        <v>1218</v>
      </c>
      <c r="E20" s="73"/>
      <c r="F20" s="73"/>
      <c r="G20" s="73"/>
      <c r="H20" s="73"/>
    </row>
    <row r="21" spans="3:9">
      <c r="C21" s="83" t="s">
        <v>1219</v>
      </c>
      <c r="D21" s="80"/>
      <c r="E21" s="80"/>
      <c r="F21" s="80"/>
      <c r="G21" s="162"/>
      <c r="H21" s="303">
        <v>0</v>
      </c>
    </row>
    <row r="22" spans="3:9">
      <c r="C22" s="58" t="s">
        <v>1220</v>
      </c>
      <c r="D22" s="69" t="s">
        <v>1221</v>
      </c>
      <c r="E22" s="70"/>
      <c r="F22" s="70"/>
      <c r="G22" s="71"/>
      <c r="H22" s="304">
        <f>H21+H19+H11</f>
        <v>510576</v>
      </c>
      <c r="I22" s="319"/>
    </row>
    <row r="23" spans="3:9">
      <c r="C23" s="58" t="s">
        <v>1222</v>
      </c>
      <c r="D23" s="69" t="s">
        <v>1325</v>
      </c>
      <c r="E23" s="70"/>
      <c r="F23" s="71"/>
      <c r="G23" s="95">
        <f>$M$7</f>
        <v>0.1</v>
      </c>
      <c r="H23" s="64">
        <f>H22*G23</f>
        <v>51057.600000000006</v>
      </c>
      <c r="I23" s="319"/>
    </row>
    <row r="24" spans="3:9">
      <c r="C24" s="58" t="s">
        <v>1223</v>
      </c>
      <c r="D24" s="69" t="s">
        <v>1224</v>
      </c>
      <c r="E24" s="70"/>
      <c r="F24" s="70"/>
      <c r="G24" s="71"/>
      <c r="H24" s="305">
        <f>SUM(H22:H23)</f>
        <v>561633.6</v>
      </c>
      <c r="I24" s="319"/>
    </row>
    <row r="25" spans="3:9">
      <c r="C25" s="89"/>
      <c r="D25" s="90"/>
      <c r="E25" s="90"/>
      <c r="F25" s="90"/>
      <c r="G25" s="90"/>
      <c r="H25" s="306"/>
    </row>
    <row r="26" spans="3:9">
      <c r="C26" s="62" t="s">
        <v>3867</v>
      </c>
      <c r="D26" s="313" t="s">
        <v>1637</v>
      </c>
      <c r="E26" s="307"/>
      <c r="F26" s="307"/>
      <c r="G26" s="307"/>
      <c r="H26" s="307"/>
      <c r="I26" s="56">
        <f>ROUNDDOWN(H46,-2)</f>
        <v>829900</v>
      </c>
    </row>
    <row r="27" spans="3:9" ht="27.6">
      <c r="C27" s="300" t="s">
        <v>1197</v>
      </c>
      <c r="D27" s="300" t="s">
        <v>1198</v>
      </c>
      <c r="E27" s="300" t="s">
        <v>1199</v>
      </c>
      <c r="F27" s="300" t="s">
        <v>1200</v>
      </c>
      <c r="G27" s="300" t="s">
        <v>1201</v>
      </c>
      <c r="H27" s="300" t="s">
        <v>1202</v>
      </c>
    </row>
    <row r="28" spans="3:9">
      <c r="C28" s="72" t="s">
        <v>1203</v>
      </c>
      <c r="D28" s="59" t="s">
        <v>1204</v>
      </c>
      <c r="E28" s="73"/>
      <c r="F28" s="73"/>
      <c r="G28" s="73"/>
      <c r="H28" s="73"/>
    </row>
    <row r="29" spans="3:9">
      <c r="C29" s="301">
        <v>1</v>
      </c>
      <c r="D29" s="59" t="s">
        <v>5</v>
      </c>
      <c r="E29" s="72" t="s">
        <v>6</v>
      </c>
      <c r="F29" s="74">
        <v>3.2</v>
      </c>
      <c r="G29" s="64">
        <f>VLOOKUP(D29,upahbahan,3,FALSE)</f>
        <v>100000</v>
      </c>
      <c r="H29" s="64">
        <f t="shared" ref="H29:H32" si="3">F29*G29</f>
        <v>320000</v>
      </c>
    </row>
    <row r="30" spans="3:9">
      <c r="C30" s="301">
        <v>2</v>
      </c>
      <c r="D30" s="59" t="s">
        <v>7</v>
      </c>
      <c r="E30" s="72" t="s">
        <v>6</v>
      </c>
      <c r="F30" s="74">
        <v>1.1499999999999999</v>
      </c>
      <c r="G30" s="64">
        <f>VLOOKUP(D30,upahbahan,3,FALSE)</f>
        <v>145000</v>
      </c>
      <c r="H30" s="64">
        <f t="shared" si="3"/>
        <v>166750</v>
      </c>
    </row>
    <row r="31" spans="3:9">
      <c r="C31" s="301">
        <v>3</v>
      </c>
      <c r="D31" s="59" t="s">
        <v>18</v>
      </c>
      <c r="E31" s="72" t="s">
        <v>6</v>
      </c>
      <c r="F31" s="74">
        <v>1.0999999999999999E-2</v>
      </c>
      <c r="G31" s="64">
        <f>VLOOKUP(D31,upahbahan,3,FALSE)</f>
        <v>175000</v>
      </c>
      <c r="H31" s="64">
        <f t="shared" si="3"/>
        <v>1925</v>
      </c>
    </row>
    <row r="32" spans="3:9">
      <c r="C32" s="301">
        <v>4</v>
      </c>
      <c r="D32" s="59" t="s">
        <v>19</v>
      </c>
      <c r="E32" s="72" t="s">
        <v>6</v>
      </c>
      <c r="F32" s="74">
        <v>1.6E-2</v>
      </c>
      <c r="G32" s="64">
        <f>VLOOKUP(D32,upahbahan,3,FALSE)</f>
        <v>200000</v>
      </c>
      <c r="H32" s="64">
        <f t="shared" si="3"/>
        <v>3200</v>
      </c>
    </row>
    <row r="33" spans="3:9">
      <c r="C33" s="83" t="s">
        <v>1210</v>
      </c>
      <c r="D33" s="80"/>
      <c r="E33" s="80"/>
      <c r="F33" s="217"/>
      <c r="G33" s="218"/>
      <c r="H33" s="64">
        <f>SUM(H29:H32)</f>
        <v>491875</v>
      </c>
      <c r="I33" s="219"/>
    </row>
    <row r="34" spans="3:9">
      <c r="C34" s="72" t="s">
        <v>1211</v>
      </c>
      <c r="D34" s="59" t="s">
        <v>1212</v>
      </c>
      <c r="E34" s="73"/>
      <c r="F34" s="73"/>
      <c r="G34" s="73"/>
      <c r="H34" s="73"/>
    </row>
    <row r="35" spans="3:9">
      <c r="C35" s="363" t="s">
        <v>1205</v>
      </c>
      <c r="D35" s="59" t="s">
        <v>43</v>
      </c>
      <c r="E35" s="72" t="s">
        <v>44</v>
      </c>
      <c r="F35" s="227">
        <v>70</v>
      </c>
      <c r="G35" s="64">
        <f t="shared" ref="G35:G40" si="4">VLOOKUP(D35,upahbahan,3,FALSE)</f>
        <v>700</v>
      </c>
      <c r="H35" s="64">
        <f t="shared" ref="H35:H40" si="5">F35*G35</f>
        <v>49000</v>
      </c>
    </row>
    <row r="36" spans="3:9">
      <c r="C36" s="363" t="s">
        <v>1206</v>
      </c>
      <c r="D36" s="59" t="s">
        <v>2359</v>
      </c>
      <c r="E36" s="72" t="s">
        <v>66</v>
      </c>
      <c r="F36" s="227">
        <v>77</v>
      </c>
      <c r="G36" s="64">
        <f t="shared" si="4"/>
        <v>1300</v>
      </c>
      <c r="H36" s="64">
        <f t="shared" si="5"/>
        <v>100100</v>
      </c>
    </row>
    <row r="37" spans="3:9">
      <c r="C37" s="363" t="s">
        <v>1207</v>
      </c>
      <c r="D37" s="77" t="s">
        <v>86</v>
      </c>
      <c r="E37" s="72" t="s">
        <v>42</v>
      </c>
      <c r="F37" s="227">
        <v>0.13</v>
      </c>
      <c r="G37" s="64">
        <f t="shared" si="4"/>
        <v>275000</v>
      </c>
      <c r="H37" s="64">
        <f t="shared" si="5"/>
        <v>35750</v>
      </c>
    </row>
    <row r="38" spans="3:9">
      <c r="C38" s="363" t="s">
        <v>1208</v>
      </c>
      <c r="D38" s="59" t="s">
        <v>83</v>
      </c>
      <c r="E38" s="72" t="s">
        <v>42</v>
      </c>
      <c r="F38" s="227">
        <v>0.09</v>
      </c>
      <c r="G38" s="64">
        <f t="shared" si="4"/>
        <v>370200</v>
      </c>
      <c r="H38" s="64">
        <f t="shared" si="5"/>
        <v>33318</v>
      </c>
    </row>
    <row r="39" spans="3:9">
      <c r="C39" s="363" t="s">
        <v>1209</v>
      </c>
      <c r="D39" s="59" t="s">
        <v>72</v>
      </c>
      <c r="E39" s="72" t="s">
        <v>42</v>
      </c>
      <c r="F39" s="227">
        <v>0.02</v>
      </c>
      <c r="G39" s="64">
        <f t="shared" si="4"/>
        <v>370200</v>
      </c>
      <c r="H39" s="64">
        <f t="shared" si="5"/>
        <v>7404</v>
      </c>
    </row>
    <row r="40" spans="3:9">
      <c r="C40" s="363" t="s">
        <v>1213</v>
      </c>
      <c r="D40" s="59" t="s">
        <v>233</v>
      </c>
      <c r="E40" s="72" t="s">
        <v>66</v>
      </c>
      <c r="F40" s="227">
        <v>2.6</v>
      </c>
      <c r="G40" s="64">
        <f t="shared" si="4"/>
        <v>14250</v>
      </c>
      <c r="H40" s="64">
        <f t="shared" si="5"/>
        <v>37050</v>
      </c>
    </row>
    <row r="41" spans="3:9">
      <c r="C41" s="83" t="s">
        <v>1216</v>
      </c>
      <c r="D41" s="80"/>
      <c r="E41" s="80"/>
      <c r="F41" s="80"/>
      <c r="G41" s="162"/>
      <c r="H41" s="64">
        <f>SUM(H35:H40)</f>
        <v>262622</v>
      </c>
    </row>
    <row r="42" spans="3:9">
      <c r="C42" s="72" t="s">
        <v>1217</v>
      </c>
      <c r="D42" s="59" t="s">
        <v>1218</v>
      </c>
      <c r="E42" s="73"/>
      <c r="F42" s="73"/>
      <c r="G42" s="73"/>
      <c r="H42" s="73"/>
    </row>
    <row r="43" spans="3:9">
      <c r="C43" s="83" t="s">
        <v>1219</v>
      </c>
      <c r="D43" s="80"/>
      <c r="E43" s="80"/>
      <c r="F43" s="80"/>
      <c r="G43" s="162"/>
      <c r="H43" s="303">
        <v>0</v>
      </c>
    </row>
    <row r="44" spans="3:9">
      <c r="C44" s="58" t="s">
        <v>1220</v>
      </c>
      <c r="D44" s="69" t="s">
        <v>1221</v>
      </c>
      <c r="E44" s="70"/>
      <c r="F44" s="70"/>
      <c r="G44" s="71"/>
      <c r="H44" s="304">
        <f>H43+H41+H33</f>
        <v>754497</v>
      </c>
      <c r="I44" s="319"/>
    </row>
    <row r="45" spans="3:9">
      <c r="C45" s="58" t="s">
        <v>1222</v>
      </c>
      <c r="D45" s="69" t="s">
        <v>1325</v>
      </c>
      <c r="E45" s="70"/>
      <c r="F45" s="71"/>
      <c r="G45" s="95">
        <f>$M$7</f>
        <v>0.1</v>
      </c>
      <c r="H45" s="64">
        <f>H44*G45</f>
        <v>75449.7</v>
      </c>
      <c r="I45" s="319"/>
    </row>
    <row r="46" spans="3:9">
      <c r="C46" s="58" t="s">
        <v>1223</v>
      </c>
      <c r="D46" s="69" t="s">
        <v>1224</v>
      </c>
      <c r="E46" s="70"/>
      <c r="F46" s="70"/>
      <c r="G46" s="71"/>
      <c r="H46" s="305">
        <f>SUM(H44:H45)</f>
        <v>829946.7</v>
      </c>
      <c r="I46" s="319"/>
    </row>
    <row r="48" spans="3:9">
      <c r="C48" s="62" t="s">
        <v>3868</v>
      </c>
      <c r="D48" s="313" t="s">
        <v>1638</v>
      </c>
      <c r="E48" s="315"/>
      <c r="F48" s="315"/>
      <c r="G48" s="315"/>
      <c r="H48" s="315"/>
      <c r="I48" s="56">
        <f>ROUNDDOWN(H68,-2)</f>
        <v>992700</v>
      </c>
    </row>
    <row r="49" spans="3:9" ht="27.6">
      <c r="C49" s="300" t="s">
        <v>1197</v>
      </c>
      <c r="D49" s="300" t="s">
        <v>1198</v>
      </c>
      <c r="E49" s="300" t="s">
        <v>1199</v>
      </c>
      <c r="F49" s="300" t="s">
        <v>1200</v>
      </c>
      <c r="G49" s="300" t="s">
        <v>1201</v>
      </c>
      <c r="H49" s="300" t="s">
        <v>1202</v>
      </c>
    </row>
    <row r="50" spans="3:9">
      <c r="C50" s="72" t="s">
        <v>1203</v>
      </c>
      <c r="D50" s="59" t="s">
        <v>1204</v>
      </c>
      <c r="E50" s="73"/>
      <c r="F50" s="73"/>
      <c r="G50" s="73"/>
      <c r="H50" s="73"/>
    </row>
    <row r="51" spans="3:9">
      <c r="C51" s="301">
        <v>1</v>
      </c>
      <c r="D51" s="59" t="s">
        <v>5</v>
      </c>
      <c r="E51" s="302" t="s">
        <v>6</v>
      </c>
      <c r="F51" s="74">
        <v>3.2</v>
      </c>
      <c r="G51" s="64">
        <f>VLOOKUP(D51,upahbahan,3,FALSE)</f>
        <v>100000</v>
      </c>
      <c r="H51" s="64">
        <f t="shared" ref="H51:H54" si="6">F51*G51</f>
        <v>320000</v>
      </c>
    </row>
    <row r="52" spans="3:9">
      <c r="C52" s="301">
        <v>2</v>
      </c>
      <c r="D52" s="59" t="s">
        <v>7</v>
      </c>
      <c r="E52" s="302" t="s">
        <v>6</v>
      </c>
      <c r="F52" s="74">
        <v>1.1499999999999999</v>
      </c>
      <c r="G52" s="64">
        <f>VLOOKUP(D52,upahbahan,3,FALSE)</f>
        <v>145000</v>
      </c>
      <c r="H52" s="64">
        <f t="shared" si="6"/>
        <v>166750</v>
      </c>
    </row>
    <row r="53" spans="3:9">
      <c r="C53" s="301">
        <v>3</v>
      </c>
      <c r="D53" s="59" t="s">
        <v>18</v>
      </c>
      <c r="E53" s="302" t="s">
        <v>6</v>
      </c>
      <c r="F53" s="74">
        <v>1.0999999999999999E-2</v>
      </c>
      <c r="G53" s="64">
        <f>VLOOKUP(D53,upahbahan,3,FALSE)</f>
        <v>175000</v>
      </c>
      <c r="H53" s="64">
        <f t="shared" si="6"/>
        <v>1925</v>
      </c>
    </row>
    <row r="54" spans="3:9">
      <c r="C54" s="301">
        <v>4</v>
      </c>
      <c r="D54" s="59" t="s">
        <v>19</v>
      </c>
      <c r="E54" s="302" t="s">
        <v>6</v>
      </c>
      <c r="F54" s="74">
        <v>1.6E-2</v>
      </c>
      <c r="G54" s="64">
        <f>VLOOKUP(D54,upahbahan,3,FALSE)</f>
        <v>200000</v>
      </c>
      <c r="H54" s="64">
        <f t="shared" si="6"/>
        <v>3200</v>
      </c>
    </row>
    <row r="55" spans="3:9">
      <c r="C55" s="83" t="s">
        <v>1210</v>
      </c>
      <c r="D55" s="80"/>
      <c r="E55" s="80"/>
      <c r="F55" s="217"/>
      <c r="G55" s="218"/>
      <c r="H55" s="64">
        <f>SUM(H51:H54)</f>
        <v>491875</v>
      </c>
      <c r="I55" s="219"/>
    </row>
    <row r="56" spans="3:9">
      <c r="C56" s="302" t="s">
        <v>1211</v>
      </c>
      <c r="D56" s="59" t="s">
        <v>1212</v>
      </c>
      <c r="E56" s="73"/>
      <c r="F56" s="73"/>
      <c r="G56" s="73"/>
      <c r="H56" s="73"/>
    </row>
    <row r="57" spans="3:9">
      <c r="C57" s="363" t="s">
        <v>1205</v>
      </c>
      <c r="D57" s="59" t="s">
        <v>43</v>
      </c>
      <c r="E57" s="302" t="s">
        <v>44</v>
      </c>
      <c r="F57" s="74">
        <v>123</v>
      </c>
      <c r="G57" s="64">
        <f t="shared" ref="G57:G62" si="7">VLOOKUP(D57,upahbahan,3,FALSE)</f>
        <v>700</v>
      </c>
      <c r="H57" s="64">
        <f t="shared" ref="H57:H62" si="8">F57*G57</f>
        <v>86100</v>
      </c>
    </row>
    <row r="58" spans="3:9">
      <c r="C58" s="363" t="s">
        <v>1206</v>
      </c>
      <c r="D58" s="59" t="s">
        <v>2359</v>
      </c>
      <c r="E58" s="72" t="s">
        <v>66</v>
      </c>
      <c r="F58" s="74">
        <v>114</v>
      </c>
      <c r="G58" s="64">
        <f t="shared" si="7"/>
        <v>1300</v>
      </c>
      <c r="H58" s="64">
        <f t="shared" si="8"/>
        <v>148200</v>
      </c>
    </row>
    <row r="59" spans="3:9">
      <c r="C59" s="363" t="s">
        <v>1207</v>
      </c>
      <c r="D59" s="77" t="s">
        <v>86</v>
      </c>
      <c r="E59" s="72" t="s">
        <v>42</v>
      </c>
      <c r="F59" s="74">
        <v>0.184</v>
      </c>
      <c r="G59" s="64">
        <f t="shared" si="7"/>
        <v>275000</v>
      </c>
      <c r="H59" s="64">
        <f t="shared" si="8"/>
        <v>50600</v>
      </c>
    </row>
    <row r="60" spans="3:9">
      <c r="C60" s="363" t="s">
        <v>1208</v>
      </c>
      <c r="D60" s="59" t="s">
        <v>83</v>
      </c>
      <c r="E60" s="72" t="s">
        <v>42</v>
      </c>
      <c r="F60" s="74">
        <v>0.12</v>
      </c>
      <c r="G60" s="64">
        <f t="shared" si="7"/>
        <v>370200</v>
      </c>
      <c r="H60" s="64">
        <f t="shared" si="8"/>
        <v>44424</v>
      </c>
    </row>
    <row r="61" spans="3:9">
      <c r="C61" s="363" t="s">
        <v>1209</v>
      </c>
      <c r="D61" s="59" t="s">
        <v>72</v>
      </c>
      <c r="E61" s="72" t="s">
        <v>42</v>
      </c>
      <c r="F61" s="74">
        <v>3.3000000000000002E-2</v>
      </c>
      <c r="G61" s="64">
        <f t="shared" si="7"/>
        <v>370200</v>
      </c>
      <c r="H61" s="64">
        <f t="shared" si="8"/>
        <v>12216.6</v>
      </c>
    </row>
    <row r="62" spans="3:9">
      <c r="C62" s="363" t="s">
        <v>1213</v>
      </c>
      <c r="D62" s="59" t="s">
        <v>233</v>
      </c>
      <c r="E62" s="72" t="s">
        <v>66</v>
      </c>
      <c r="F62" s="74">
        <v>4.8499999999999996</v>
      </c>
      <c r="G62" s="64">
        <f t="shared" si="7"/>
        <v>14250</v>
      </c>
      <c r="H62" s="64">
        <f t="shared" si="8"/>
        <v>69112.5</v>
      </c>
    </row>
    <row r="63" spans="3:9">
      <c r="C63" s="83" t="s">
        <v>1216</v>
      </c>
      <c r="D63" s="80"/>
      <c r="E63" s="80"/>
      <c r="F63" s="80"/>
      <c r="G63" s="162"/>
      <c r="H63" s="64">
        <f>SUM(H57:H62)</f>
        <v>410653.1</v>
      </c>
    </row>
    <row r="64" spans="3:9">
      <c r="C64" s="72" t="s">
        <v>1217</v>
      </c>
      <c r="D64" s="59" t="s">
        <v>1218</v>
      </c>
      <c r="E64" s="73"/>
      <c r="F64" s="73"/>
      <c r="G64" s="73"/>
      <c r="H64" s="73"/>
    </row>
    <row r="65" spans="3:9">
      <c r="C65" s="83" t="s">
        <v>1219</v>
      </c>
      <c r="D65" s="80"/>
      <c r="E65" s="80"/>
      <c r="F65" s="80"/>
      <c r="G65" s="162"/>
      <c r="H65" s="303">
        <v>0</v>
      </c>
    </row>
    <row r="66" spans="3:9">
      <c r="C66" s="58" t="s">
        <v>1220</v>
      </c>
      <c r="D66" s="69" t="s">
        <v>1221</v>
      </c>
      <c r="E66" s="70"/>
      <c r="F66" s="70"/>
      <c r="G66" s="71"/>
      <c r="H66" s="304">
        <f>H65+H63+H55</f>
        <v>902528.1</v>
      </c>
      <c r="I66" s="319"/>
    </row>
    <row r="67" spans="3:9">
      <c r="C67" s="58" t="s">
        <v>1222</v>
      </c>
      <c r="D67" s="69" t="s">
        <v>1325</v>
      </c>
      <c r="E67" s="70"/>
      <c r="F67" s="71"/>
      <c r="G67" s="95">
        <f>$M$7</f>
        <v>0.1</v>
      </c>
      <c r="H67" s="64">
        <f>H66*G67</f>
        <v>90252.81</v>
      </c>
      <c r="I67" s="319"/>
    </row>
    <row r="68" spans="3:9">
      <c r="C68" s="58" t="s">
        <v>1223</v>
      </c>
      <c r="D68" s="69" t="s">
        <v>1224</v>
      </c>
      <c r="E68" s="70"/>
      <c r="F68" s="70"/>
      <c r="G68" s="71"/>
      <c r="H68" s="305">
        <f>SUM(H66:H67)</f>
        <v>992780.90999999992</v>
      </c>
      <c r="I68" s="319"/>
    </row>
    <row r="69" spans="3:9">
      <c r="C69" s="89"/>
      <c r="D69" s="90"/>
      <c r="E69" s="90"/>
      <c r="F69" s="90"/>
      <c r="G69" s="90"/>
      <c r="H69" s="30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C2:M4950"/>
  <sheetViews>
    <sheetView topLeftCell="C4920" zoomScale="70" zoomScaleNormal="70" workbookViewId="0">
      <selection activeCell="C528" sqref="C528"/>
    </sheetView>
  </sheetViews>
  <sheetFormatPr defaultRowHeight="13.2"/>
  <cols>
    <col min="1" max="1" width="1.88671875" customWidth="1"/>
    <col min="2" max="2" width="3.109375" customWidth="1"/>
    <col min="3" max="3" width="11.5546875" customWidth="1"/>
    <col min="4" max="4" width="24.88671875" customWidth="1"/>
    <col min="6" max="6" width="12.5546875" customWidth="1"/>
    <col min="7" max="7" width="20.109375" customWidth="1"/>
    <col min="8" max="8" width="17.5546875" customWidth="1"/>
    <col min="9" max="9" width="25.6640625" customWidth="1"/>
  </cols>
  <sheetData>
    <row r="2" spans="3:13">
      <c r="C2" s="458" t="s">
        <v>3869</v>
      </c>
      <c r="D2" s="458" t="s">
        <v>3870</v>
      </c>
      <c r="E2" s="458"/>
      <c r="F2" s="458"/>
    </row>
    <row r="3" spans="3:13">
      <c r="C3" s="458" t="s">
        <v>3871</v>
      </c>
      <c r="D3" s="458" t="s">
        <v>3872</v>
      </c>
      <c r="E3" s="458"/>
      <c r="F3" s="458"/>
    </row>
    <row r="4" spans="3:13" s="55" customFormat="1" ht="13.8">
      <c r="C4" s="53" t="s">
        <v>3873</v>
      </c>
      <c r="D4" s="313" t="s">
        <v>3874</v>
      </c>
      <c r="E4" s="307"/>
      <c r="F4" s="307"/>
      <c r="G4" s="307"/>
      <c r="H4" s="307"/>
      <c r="I4" s="56">
        <f>ROUNDDOWN(H19,-2)</f>
        <v>20000</v>
      </c>
    </row>
    <row r="5" spans="3:13" s="55" customFormat="1" ht="27.6">
      <c r="C5" s="300" t="s">
        <v>1197</v>
      </c>
      <c r="D5" s="300" t="s">
        <v>1198</v>
      </c>
      <c r="E5" s="300" t="s">
        <v>1199</v>
      </c>
      <c r="F5" s="300" t="s">
        <v>1200</v>
      </c>
      <c r="G5" s="300" t="s">
        <v>1201</v>
      </c>
      <c r="H5" s="300" t="s">
        <v>1202</v>
      </c>
      <c r="I5" s="54"/>
    </row>
    <row r="6" spans="3:13" s="55" customFormat="1" ht="13.8">
      <c r="C6" s="72" t="s">
        <v>1203</v>
      </c>
      <c r="D6" s="59" t="s">
        <v>1204</v>
      </c>
      <c r="E6" s="73"/>
      <c r="F6" s="73"/>
      <c r="G6" s="73"/>
      <c r="H6" s="73"/>
      <c r="I6" s="54"/>
      <c r="J6" s="159" t="s">
        <v>1249</v>
      </c>
    </row>
    <row r="7" spans="3:13" s="55" customFormat="1" ht="13.8">
      <c r="C7" s="301">
        <v>1</v>
      </c>
      <c r="D7" s="59" t="s">
        <v>5</v>
      </c>
      <c r="E7" s="302" t="s">
        <v>6</v>
      </c>
      <c r="F7" s="74">
        <v>1.7000000000000001E-2</v>
      </c>
      <c r="G7" s="64">
        <f>VLOOKUP(D7,upahbahan,3,FALSE)</f>
        <v>100000</v>
      </c>
      <c r="H7" s="64">
        <f>F7*G7</f>
        <v>1700.0000000000002</v>
      </c>
      <c r="I7" s="54"/>
      <c r="J7" s="159" t="s">
        <v>1250</v>
      </c>
      <c r="M7" s="65">
        <v>0.1</v>
      </c>
    </row>
    <row r="8" spans="3:13" s="55" customFormat="1" ht="13.8">
      <c r="C8" s="301">
        <v>2</v>
      </c>
      <c r="D8" s="59" t="s">
        <v>10</v>
      </c>
      <c r="E8" s="302" t="s">
        <v>6</v>
      </c>
      <c r="F8" s="74">
        <v>2.8000000000000001E-2</v>
      </c>
      <c r="G8" s="64">
        <f>VLOOKUP(D8,upahbahan,3,FALSE)</f>
        <v>145000</v>
      </c>
      <c r="H8" s="64">
        <f>F8*G8</f>
        <v>4060</v>
      </c>
      <c r="I8" s="54"/>
    </row>
    <row r="9" spans="3:13" s="55" customFormat="1" ht="13.8">
      <c r="C9" s="301">
        <v>3</v>
      </c>
      <c r="D9" s="59" t="s">
        <v>18</v>
      </c>
      <c r="E9" s="302" t="s">
        <v>6</v>
      </c>
      <c r="F9" s="74">
        <v>3.0000000000000001E-3</v>
      </c>
      <c r="G9" s="64">
        <f>VLOOKUP(D9,upahbahan,3,FALSE)</f>
        <v>175000</v>
      </c>
      <c r="H9" s="64">
        <f>F9*G9</f>
        <v>525</v>
      </c>
      <c r="I9" s="54"/>
    </row>
    <row r="10" spans="3:13" s="55" customFormat="1" ht="13.8">
      <c r="C10" s="301">
        <v>4</v>
      </c>
      <c r="D10" s="59" t="s">
        <v>19</v>
      </c>
      <c r="E10" s="302" t="s">
        <v>6</v>
      </c>
      <c r="F10" s="74">
        <v>0.01</v>
      </c>
      <c r="G10" s="64">
        <f>VLOOKUP(D10,upahbahan,3,FALSE)</f>
        <v>200000</v>
      </c>
      <c r="H10" s="64">
        <f>F10*G10</f>
        <v>2000</v>
      </c>
      <c r="I10" s="54"/>
    </row>
    <row r="11" spans="3:13" s="55" customFormat="1" ht="13.8">
      <c r="C11" s="83" t="s">
        <v>1210</v>
      </c>
      <c r="D11" s="80"/>
      <c r="E11" s="80"/>
      <c r="F11" s="217"/>
      <c r="G11" s="218"/>
      <c r="H11" s="64">
        <f>SUM(H7:H10)</f>
        <v>8285</v>
      </c>
      <c r="I11" s="219"/>
    </row>
    <row r="12" spans="3:13" s="55" customFormat="1" ht="13.8">
      <c r="C12" s="72" t="s">
        <v>1211</v>
      </c>
      <c r="D12" s="59" t="s">
        <v>1212</v>
      </c>
      <c r="E12" s="73"/>
      <c r="F12" s="73"/>
      <c r="G12" s="73"/>
      <c r="H12" s="73"/>
      <c r="I12" s="54"/>
    </row>
    <row r="13" spans="3:13" s="55" customFormat="1" ht="13.8">
      <c r="C13" s="301">
        <v>1</v>
      </c>
      <c r="D13" s="77" t="s">
        <v>1639</v>
      </c>
      <c r="E13" s="68" t="s">
        <v>114</v>
      </c>
      <c r="F13" s="227">
        <v>1.45</v>
      </c>
      <c r="G13" s="64">
        <f>VLOOKUP(D13,upahbahan,3,FALSE)</f>
        <v>6875</v>
      </c>
      <c r="H13" s="64">
        <f t="shared" ref="H13" si="0">F13*G13</f>
        <v>9968.75</v>
      </c>
      <c r="I13" s="54"/>
    </row>
    <row r="14" spans="3:13" s="55" customFormat="1" ht="13.8">
      <c r="C14" s="83" t="s">
        <v>1216</v>
      </c>
      <c r="D14" s="80"/>
      <c r="E14" s="80"/>
      <c r="F14" s="80"/>
      <c r="G14" s="162"/>
      <c r="H14" s="64">
        <f>SUM(H13:H13)</f>
        <v>9968.75</v>
      </c>
      <c r="I14" s="54"/>
    </row>
    <row r="15" spans="3:13" s="55" customFormat="1" ht="13.8">
      <c r="C15" s="72" t="s">
        <v>1217</v>
      </c>
      <c r="D15" s="59" t="s">
        <v>1218</v>
      </c>
      <c r="E15" s="73"/>
      <c r="F15" s="73"/>
      <c r="G15" s="73"/>
      <c r="H15" s="73"/>
      <c r="I15" s="54"/>
    </row>
    <row r="16" spans="3:13" s="55" customFormat="1" ht="13.8">
      <c r="C16" s="83" t="s">
        <v>1219</v>
      </c>
      <c r="D16" s="80"/>
      <c r="E16" s="80"/>
      <c r="F16" s="80"/>
      <c r="G16" s="162"/>
      <c r="H16" s="303">
        <v>0</v>
      </c>
      <c r="I16" s="54"/>
    </row>
    <row r="17" spans="3:13" s="55" customFormat="1" ht="13.8">
      <c r="C17" s="58" t="s">
        <v>1220</v>
      </c>
      <c r="D17" s="69" t="s">
        <v>1221</v>
      </c>
      <c r="E17" s="70"/>
      <c r="F17" s="70"/>
      <c r="G17" s="71"/>
      <c r="H17" s="304">
        <f>H16+H14+H11</f>
        <v>18253.75</v>
      </c>
      <c r="I17" s="319"/>
    </row>
    <row r="18" spans="3:13" s="55" customFormat="1" ht="13.8">
      <c r="C18" s="58" t="s">
        <v>1222</v>
      </c>
      <c r="D18" s="69" t="s">
        <v>1325</v>
      </c>
      <c r="E18" s="70"/>
      <c r="F18" s="71"/>
      <c r="G18" s="95">
        <v>0.1</v>
      </c>
      <c r="H18" s="64">
        <f>H17*G18</f>
        <v>1825.375</v>
      </c>
      <c r="I18" s="319"/>
    </row>
    <row r="19" spans="3:13" s="55" customFormat="1" ht="13.8">
      <c r="C19" s="58" t="s">
        <v>1223</v>
      </c>
      <c r="D19" s="69" t="s">
        <v>1224</v>
      </c>
      <c r="E19" s="70"/>
      <c r="F19" s="70"/>
      <c r="G19" s="71"/>
      <c r="H19" s="305">
        <f>SUM(H17:H18)</f>
        <v>20079.125</v>
      </c>
      <c r="I19" s="319"/>
    </row>
    <row r="22" spans="3:13" s="55" customFormat="1" ht="13.8">
      <c r="C22" s="53" t="s">
        <v>3875</v>
      </c>
      <c r="D22" s="313" t="s">
        <v>3876</v>
      </c>
      <c r="E22" s="307"/>
      <c r="F22" s="307"/>
      <c r="G22" s="307"/>
      <c r="H22" s="307"/>
      <c r="I22" s="56">
        <f>ROUNDDOWN(H37,-2)</f>
        <v>23900</v>
      </c>
    </row>
    <row r="23" spans="3:13" s="55" customFormat="1" ht="27.6">
      <c r="C23" s="300" t="s">
        <v>1197</v>
      </c>
      <c r="D23" s="300" t="s">
        <v>1198</v>
      </c>
      <c r="E23" s="300" t="s">
        <v>1199</v>
      </c>
      <c r="F23" s="300" t="s">
        <v>1200</v>
      </c>
      <c r="G23" s="300" t="s">
        <v>1201</v>
      </c>
      <c r="H23" s="300" t="s">
        <v>1202</v>
      </c>
      <c r="I23" s="54"/>
    </row>
    <row r="24" spans="3:13" s="55" customFormat="1" ht="13.8">
      <c r="C24" s="72" t="s">
        <v>1203</v>
      </c>
      <c r="D24" s="59" t="s">
        <v>1204</v>
      </c>
      <c r="E24" s="73"/>
      <c r="F24" s="73"/>
      <c r="G24" s="73"/>
      <c r="H24" s="73"/>
      <c r="I24" s="54"/>
      <c r="J24" s="159" t="s">
        <v>1249</v>
      </c>
    </row>
    <row r="25" spans="3:13" s="55" customFormat="1" ht="13.8">
      <c r="C25" s="301">
        <v>1</v>
      </c>
      <c r="D25" s="59" t="s">
        <v>5</v>
      </c>
      <c r="E25" s="302" t="s">
        <v>6</v>
      </c>
      <c r="F25" s="74">
        <v>2.4E-2</v>
      </c>
      <c r="G25" s="64">
        <f>VLOOKUP(D25,upahbahan,3,FALSE)</f>
        <v>100000</v>
      </c>
      <c r="H25" s="64">
        <f>F25*G25</f>
        <v>2400</v>
      </c>
      <c r="I25" s="54"/>
      <c r="J25" s="159" t="s">
        <v>1250</v>
      </c>
      <c r="M25" s="65">
        <v>0.1</v>
      </c>
    </row>
    <row r="26" spans="3:13" s="55" customFormat="1" ht="13.8">
      <c r="C26" s="301">
        <v>2</v>
      </c>
      <c r="D26" s="59" t="s">
        <v>10</v>
      </c>
      <c r="E26" s="302" t="s">
        <v>6</v>
      </c>
      <c r="F26" s="74">
        <v>0.04</v>
      </c>
      <c r="G26" s="64">
        <f>VLOOKUP(D26,upahbahan,3,FALSE)</f>
        <v>145000</v>
      </c>
      <c r="H26" s="64">
        <f>F26*G26</f>
        <v>5800</v>
      </c>
      <c r="I26" s="54"/>
    </row>
    <row r="27" spans="3:13" s="55" customFormat="1" ht="13.8">
      <c r="C27" s="301">
        <v>3</v>
      </c>
      <c r="D27" s="59" t="s">
        <v>18</v>
      </c>
      <c r="E27" s="302" t="s">
        <v>6</v>
      </c>
      <c r="F27" s="74">
        <v>4.0000000000000001E-3</v>
      </c>
      <c r="G27" s="64">
        <f>VLOOKUP(D27,upahbahan,3,FALSE)</f>
        <v>175000</v>
      </c>
      <c r="H27" s="64">
        <f>F27*G27</f>
        <v>700</v>
      </c>
      <c r="I27" s="54"/>
    </row>
    <row r="28" spans="3:13" s="55" customFormat="1" ht="13.8">
      <c r="C28" s="301">
        <v>4</v>
      </c>
      <c r="D28" s="59" t="s">
        <v>19</v>
      </c>
      <c r="E28" s="302" t="s">
        <v>6</v>
      </c>
      <c r="F28" s="74">
        <v>1E-3</v>
      </c>
      <c r="G28" s="64">
        <f>VLOOKUP(D28,upahbahan,3,FALSE)</f>
        <v>200000</v>
      </c>
      <c r="H28" s="64">
        <f>F28*G28</f>
        <v>200</v>
      </c>
      <c r="I28" s="54"/>
    </row>
    <row r="29" spans="3:13" s="55" customFormat="1" ht="13.8">
      <c r="C29" s="83" t="s">
        <v>1210</v>
      </c>
      <c r="D29" s="80"/>
      <c r="E29" s="80"/>
      <c r="F29" s="217"/>
      <c r="G29" s="218"/>
      <c r="H29" s="64">
        <f>SUM(H25:H28)</f>
        <v>9100</v>
      </c>
      <c r="I29" s="219"/>
    </row>
    <row r="30" spans="3:13" s="55" customFormat="1" ht="13.8">
      <c r="C30" s="72" t="s">
        <v>1211</v>
      </c>
      <c r="D30" s="59" t="s">
        <v>1212</v>
      </c>
      <c r="E30" s="73"/>
      <c r="F30" s="73"/>
      <c r="G30" s="73"/>
      <c r="H30" s="73"/>
      <c r="I30" s="54"/>
    </row>
    <row r="31" spans="3:13" s="55" customFormat="1" ht="13.8">
      <c r="C31" s="301">
        <v>1</v>
      </c>
      <c r="D31" s="77" t="s">
        <v>1624</v>
      </c>
      <c r="E31" s="68" t="s">
        <v>114</v>
      </c>
      <c r="F31" s="227">
        <v>1.45</v>
      </c>
      <c r="G31" s="64">
        <f>VLOOKUP(D31,upahbahan,3,FALSE)</f>
        <v>8750</v>
      </c>
      <c r="H31" s="64">
        <f t="shared" ref="H31" si="1">F31*G31</f>
        <v>12687.5</v>
      </c>
      <c r="I31" s="54"/>
    </row>
    <row r="32" spans="3:13" s="55" customFormat="1" ht="13.8">
      <c r="C32" s="83" t="s">
        <v>1216</v>
      </c>
      <c r="D32" s="80"/>
      <c r="E32" s="80"/>
      <c r="F32" s="80"/>
      <c r="G32" s="162"/>
      <c r="H32" s="64">
        <f>SUM(H31:H31)</f>
        <v>12687.5</v>
      </c>
      <c r="I32" s="54"/>
    </row>
    <row r="33" spans="3:13" s="55" customFormat="1" ht="13.8">
      <c r="C33" s="72" t="s">
        <v>1217</v>
      </c>
      <c r="D33" s="59" t="s">
        <v>1218</v>
      </c>
      <c r="E33" s="73"/>
      <c r="F33" s="73"/>
      <c r="G33" s="73"/>
      <c r="H33" s="73"/>
      <c r="I33" s="54"/>
    </row>
    <row r="34" spans="3:13" s="55" customFormat="1" ht="13.8">
      <c r="C34" s="83" t="s">
        <v>1219</v>
      </c>
      <c r="D34" s="80"/>
      <c r="E34" s="80"/>
      <c r="F34" s="80"/>
      <c r="G34" s="162"/>
      <c r="H34" s="303">
        <v>0</v>
      </c>
      <c r="I34" s="54"/>
    </row>
    <row r="35" spans="3:13" s="55" customFormat="1" ht="13.8">
      <c r="C35" s="58" t="s">
        <v>1220</v>
      </c>
      <c r="D35" s="69" t="s">
        <v>1221</v>
      </c>
      <c r="E35" s="70"/>
      <c r="F35" s="70"/>
      <c r="G35" s="71"/>
      <c r="H35" s="304">
        <f>H34+H32+H29</f>
        <v>21787.5</v>
      </c>
      <c r="I35" s="319"/>
    </row>
    <row r="36" spans="3:13" s="55" customFormat="1" ht="13.8">
      <c r="C36" s="58" t="s">
        <v>1222</v>
      </c>
      <c r="D36" s="69" t="s">
        <v>1325</v>
      </c>
      <c r="E36" s="70"/>
      <c r="F36" s="71"/>
      <c r="G36" s="95">
        <v>0.1</v>
      </c>
      <c r="H36" s="64">
        <f>H35*G36</f>
        <v>2178.75</v>
      </c>
      <c r="I36" s="319"/>
    </row>
    <row r="37" spans="3:13" s="55" customFormat="1" ht="13.8">
      <c r="C37" s="58" t="s">
        <v>1223</v>
      </c>
      <c r="D37" s="69" t="s">
        <v>1224</v>
      </c>
      <c r="E37" s="70"/>
      <c r="F37" s="70"/>
      <c r="G37" s="71"/>
      <c r="H37" s="305">
        <f>SUM(H35:H36)</f>
        <v>23966.25</v>
      </c>
      <c r="I37" s="319"/>
    </row>
    <row r="39" spans="3:13" s="55" customFormat="1" ht="13.8">
      <c r="C39" s="53" t="s">
        <v>3877</v>
      </c>
      <c r="D39" s="313" t="s">
        <v>3878</v>
      </c>
      <c r="E39" s="307"/>
      <c r="F39" s="307"/>
      <c r="G39" s="307"/>
      <c r="H39" s="307"/>
      <c r="I39" s="56">
        <f>ROUNDDOWN(H54,-2)</f>
        <v>31300</v>
      </c>
    </row>
    <row r="40" spans="3:13" s="55" customFormat="1" ht="27.6">
      <c r="C40" s="300" t="s">
        <v>1197</v>
      </c>
      <c r="D40" s="300" t="s">
        <v>1198</v>
      </c>
      <c r="E40" s="300" t="s">
        <v>1199</v>
      </c>
      <c r="F40" s="300" t="s">
        <v>1200</v>
      </c>
      <c r="G40" s="300" t="s">
        <v>1201</v>
      </c>
      <c r="H40" s="300" t="s">
        <v>1202</v>
      </c>
      <c r="I40" s="54"/>
    </row>
    <row r="41" spans="3:13" s="55" customFormat="1" ht="13.8">
      <c r="C41" s="72" t="s">
        <v>1203</v>
      </c>
      <c r="D41" s="59" t="s">
        <v>1204</v>
      </c>
      <c r="E41" s="73"/>
      <c r="F41" s="73"/>
      <c r="G41" s="73"/>
      <c r="H41" s="73"/>
      <c r="I41" s="54"/>
      <c r="J41" s="159" t="s">
        <v>1249</v>
      </c>
    </row>
    <row r="42" spans="3:13" s="55" customFormat="1" ht="13.8">
      <c r="C42" s="301">
        <v>1</v>
      </c>
      <c r="D42" s="59" t="s">
        <v>5</v>
      </c>
      <c r="E42" s="302" t="s">
        <v>6</v>
      </c>
      <c r="F42" s="74">
        <v>3.1E-2</v>
      </c>
      <c r="G42" s="64">
        <f>VLOOKUP(D42,upahbahan,3,FALSE)</f>
        <v>100000</v>
      </c>
      <c r="H42" s="64">
        <f>F42*G42</f>
        <v>3100</v>
      </c>
      <c r="I42" s="54"/>
      <c r="J42" s="159" t="s">
        <v>1250</v>
      </c>
      <c r="M42" s="65">
        <v>0.1</v>
      </c>
    </row>
    <row r="43" spans="3:13" s="55" customFormat="1" ht="13.8">
      <c r="C43" s="301">
        <v>2</v>
      </c>
      <c r="D43" s="59" t="s">
        <v>10</v>
      </c>
      <c r="E43" s="302" t="s">
        <v>6</v>
      </c>
      <c r="F43" s="74">
        <v>5.3999999999999999E-2</v>
      </c>
      <c r="G43" s="64">
        <f>VLOOKUP(D43,upahbahan,3,FALSE)</f>
        <v>145000</v>
      </c>
      <c r="H43" s="64">
        <f>F43*G43</f>
        <v>7830</v>
      </c>
      <c r="I43" s="54"/>
    </row>
    <row r="44" spans="3:13" s="55" customFormat="1" ht="13.8">
      <c r="C44" s="301">
        <v>3</v>
      </c>
      <c r="D44" s="59" t="s">
        <v>18</v>
      </c>
      <c r="E44" s="302" t="s">
        <v>6</v>
      </c>
      <c r="F44" s="74">
        <v>5.0000000000000001E-3</v>
      </c>
      <c r="G44" s="64">
        <f>VLOOKUP(D44,upahbahan,3,FALSE)</f>
        <v>175000</v>
      </c>
      <c r="H44" s="64">
        <f>F44*G44</f>
        <v>875</v>
      </c>
      <c r="I44" s="54"/>
    </row>
    <row r="45" spans="3:13" s="55" customFormat="1" ht="13.8">
      <c r="C45" s="301">
        <v>4</v>
      </c>
      <c r="D45" s="59" t="s">
        <v>19</v>
      </c>
      <c r="E45" s="302" t="s">
        <v>6</v>
      </c>
      <c r="F45" s="74">
        <v>2E-3</v>
      </c>
      <c r="G45" s="64">
        <f>VLOOKUP(D45,upahbahan,3,FALSE)</f>
        <v>200000</v>
      </c>
      <c r="H45" s="64">
        <f>F45*G45</f>
        <v>400</v>
      </c>
      <c r="I45" s="54"/>
    </row>
    <row r="46" spans="3:13" s="55" customFormat="1" ht="13.8">
      <c r="C46" s="83" t="s">
        <v>1210</v>
      </c>
      <c r="D46" s="80"/>
      <c r="E46" s="80"/>
      <c r="F46" s="217"/>
      <c r="G46" s="218"/>
      <c r="H46" s="64">
        <f>SUM(H42:H45)</f>
        <v>12205</v>
      </c>
      <c r="I46" s="219"/>
    </row>
    <row r="47" spans="3:13" s="55" customFormat="1" ht="13.8">
      <c r="C47" s="72" t="s">
        <v>1211</v>
      </c>
      <c r="D47" s="59" t="s">
        <v>1212</v>
      </c>
      <c r="E47" s="73"/>
      <c r="F47" s="73"/>
      <c r="G47" s="73"/>
      <c r="H47" s="73"/>
      <c r="I47" s="54"/>
    </row>
    <row r="48" spans="3:13" s="55" customFormat="1" ht="13.8">
      <c r="C48" s="301">
        <v>1</v>
      </c>
      <c r="D48" s="77" t="s">
        <v>151</v>
      </c>
      <c r="E48" s="68" t="s">
        <v>114</v>
      </c>
      <c r="F48" s="227">
        <v>1.45</v>
      </c>
      <c r="G48" s="64">
        <f>VLOOKUP(D48,upahbahan,3,FALSE)</f>
        <v>11250</v>
      </c>
      <c r="H48" s="64">
        <f t="shared" ref="H48" si="2">F48*G48</f>
        <v>16312.5</v>
      </c>
      <c r="I48" s="54"/>
    </row>
    <row r="49" spans="3:13" s="55" customFormat="1" ht="13.8">
      <c r="C49" s="83" t="s">
        <v>1216</v>
      </c>
      <c r="D49" s="80"/>
      <c r="E49" s="80"/>
      <c r="F49" s="80"/>
      <c r="G49" s="162"/>
      <c r="H49" s="64">
        <f>SUM(H48:H48)</f>
        <v>16312.5</v>
      </c>
      <c r="I49" s="54"/>
    </row>
    <row r="50" spans="3:13" s="55" customFormat="1" ht="13.8">
      <c r="C50" s="72" t="s">
        <v>1217</v>
      </c>
      <c r="D50" s="59" t="s">
        <v>1218</v>
      </c>
      <c r="E50" s="73"/>
      <c r="F50" s="73"/>
      <c r="G50" s="73"/>
      <c r="H50" s="73"/>
      <c r="I50" s="54"/>
    </row>
    <row r="51" spans="3:13" s="55" customFormat="1" ht="13.8">
      <c r="C51" s="83" t="s">
        <v>1219</v>
      </c>
      <c r="D51" s="80"/>
      <c r="E51" s="80"/>
      <c r="F51" s="80"/>
      <c r="G51" s="162"/>
      <c r="H51" s="303">
        <v>0</v>
      </c>
      <c r="I51" s="54"/>
    </row>
    <row r="52" spans="3:13" s="55" customFormat="1" ht="13.8">
      <c r="C52" s="58" t="s">
        <v>1220</v>
      </c>
      <c r="D52" s="69" t="s">
        <v>1221</v>
      </c>
      <c r="E52" s="70"/>
      <c r="F52" s="70"/>
      <c r="G52" s="71"/>
      <c r="H52" s="304">
        <f>H51+H49+H46</f>
        <v>28517.5</v>
      </c>
      <c r="I52" s="319"/>
    </row>
    <row r="53" spans="3:13" s="55" customFormat="1" ht="13.8">
      <c r="C53" s="58" t="s">
        <v>1222</v>
      </c>
      <c r="D53" s="69" t="s">
        <v>1325</v>
      </c>
      <c r="E53" s="70"/>
      <c r="F53" s="71"/>
      <c r="G53" s="95">
        <v>0.1</v>
      </c>
      <c r="H53" s="64">
        <f>H52*G53</f>
        <v>2851.75</v>
      </c>
      <c r="I53" s="319"/>
    </row>
    <row r="54" spans="3:13" s="55" customFormat="1" ht="13.8">
      <c r="C54" s="58" t="s">
        <v>1223</v>
      </c>
      <c r="D54" s="69" t="s">
        <v>1224</v>
      </c>
      <c r="E54" s="70"/>
      <c r="F54" s="70"/>
      <c r="G54" s="71"/>
      <c r="H54" s="305">
        <f>SUM(H52:H53)</f>
        <v>31369.25</v>
      </c>
      <c r="I54" s="319"/>
    </row>
    <row r="57" spans="3:13" s="55" customFormat="1" ht="13.8">
      <c r="C57" s="53" t="s">
        <v>3879</v>
      </c>
      <c r="D57" s="313" t="s">
        <v>3880</v>
      </c>
      <c r="E57" s="307"/>
      <c r="F57" s="307"/>
      <c r="G57" s="307"/>
      <c r="H57" s="307"/>
      <c r="I57" s="56">
        <f>ROUNDDOWN(H72,-2)</f>
        <v>46500</v>
      </c>
    </row>
    <row r="58" spans="3:13" s="55" customFormat="1" ht="27.6">
      <c r="C58" s="300" t="s">
        <v>1197</v>
      </c>
      <c r="D58" s="300" t="s">
        <v>1198</v>
      </c>
      <c r="E58" s="300" t="s">
        <v>1199</v>
      </c>
      <c r="F58" s="300" t="s">
        <v>1200</v>
      </c>
      <c r="G58" s="300" t="s">
        <v>1201</v>
      </c>
      <c r="H58" s="300" t="s">
        <v>1202</v>
      </c>
      <c r="I58" s="54"/>
    </row>
    <row r="59" spans="3:13" s="55" customFormat="1" ht="13.8">
      <c r="C59" s="72" t="s">
        <v>1203</v>
      </c>
      <c r="D59" s="59" t="s">
        <v>1204</v>
      </c>
      <c r="E59" s="73"/>
      <c r="F59" s="73"/>
      <c r="G59" s="73"/>
      <c r="H59" s="73"/>
      <c r="I59" s="54"/>
      <c r="J59" s="159" t="s">
        <v>1249</v>
      </c>
    </row>
    <row r="60" spans="3:13" s="55" customFormat="1" ht="13.8">
      <c r="C60" s="301">
        <v>1</v>
      </c>
      <c r="D60" s="59" t="s">
        <v>5</v>
      </c>
      <c r="E60" s="302" t="s">
        <v>6</v>
      </c>
      <c r="F60" s="74">
        <v>0.04</v>
      </c>
      <c r="G60" s="64">
        <f>VLOOKUP(D60,upahbahan,3,FALSE)</f>
        <v>100000</v>
      </c>
      <c r="H60" s="64">
        <f>F60*G60</f>
        <v>4000</v>
      </c>
      <c r="I60" s="54"/>
      <c r="J60" s="159" t="s">
        <v>1250</v>
      </c>
      <c r="M60" s="65">
        <v>0.1</v>
      </c>
    </row>
    <row r="61" spans="3:13" s="55" customFormat="1" ht="13.8">
      <c r="C61" s="301">
        <v>2</v>
      </c>
      <c r="D61" s="59" t="s">
        <v>10</v>
      </c>
      <c r="E61" s="302" t="s">
        <v>6</v>
      </c>
      <c r="F61" s="74">
        <v>6.8000000000000005E-2</v>
      </c>
      <c r="G61" s="64">
        <f>VLOOKUP(D61,upahbahan,3,FALSE)</f>
        <v>145000</v>
      </c>
      <c r="H61" s="64">
        <f>F61*G61</f>
        <v>9860</v>
      </c>
      <c r="I61" s="54"/>
    </row>
    <row r="62" spans="3:13" s="55" customFormat="1" ht="13.8">
      <c r="C62" s="301">
        <v>3</v>
      </c>
      <c r="D62" s="59" t="s">
        <v>18</v>
      </c>
      <c r="E62" s="302" t="s">
        <v>6</v>
      </c>
      <c r="F62" s="74">
        <v>7.0000000000000001E-3</v>
      </c>
      <c r="G62" s="64">
        <f>VLOOKUP(D62,upahbahan,3,FALSE)</f>
        <v>175000</v>
      </c>
      <c r="H62" s="64">
        <f>F62*G62</f>
        <v>1225</v>
      </c>
      <c r="I62" s="54"/>
    </row>
    <row r="63" spans="3:13" s="55" customFormat="1" ht="13.8">
      <c r="C63" s="301">
        <v>4</v>
      </c>
      <c r="D63" s="59" t="s">
        <v>19</v>
      </c>
      <c r="E63" s="302" t="s">
        <v>6</v>
      </c>
      <c r="F63" s="74">
        <v>2E-3</v>
      </c>
      <c r="G63" s="64">
        <f>VLOOKUP(D63,upahbahan,3,FALSE)</f>
        <v>200000</v>
      </c>
      <c r="H63" s="64">
        <f>F63*G63</f>
        <v>400</v>
      </c>
      <c r="I63" s="54"/>
    </row>
    <row r="64" spans="3:13" s="55" customFormat="1" ht="13.8">
      <c r="C64" s="83" t="s">
        <v>1210</v>
      </c>
      <c r="D64" s="80"/>
      <c r="E64" s="80"/>
      <c r="F64" s="217"/>
      <c r="G64" s="218"/>
      <c r="H64" s="64">
        <f>SUM(H60:H63)</f>
        <v>15485</v>
      </c>
      <c r="I64" s="219"/>
    </row>
    <row r="65" spans="3:13" s="55" customFormat="1" ht="13.8">
      <c r="C65" s="72" t="s">
        <v>1211</v>
      </c>
      <c r="D65" s="59" t="s">
        <v>1212</v>
      </c>
      <c r="E65" s="73"/>
      <c r="F65" s="73"/>
      <c r="G65" s="73"/>
      <c r="H65" s="73"/>
      <c r="I65" s="54"/>
    </row>
    <row r="66" spans="3:13" s="55" customFormat="1" ht="13.8">
      <c r="C66" s="301">
        <v>1</v>
      </c>
      <c r="D66" s="77" t="s">
        <v>155</v>
      </c>
      <c r="E66" s="68" t="s">
        <v>114</v>
      </c>
      <c r="F66" s="227">
        <v>1.45</v>
      </c>
      <c r="G66" s="64">
        <f>VLOOKUP(D66,upahbahan,3,FALSE)</f>
        <v>18500</v>
      </c>
      <c r="H66" s="64">
        <f>F66*G66</f>
        <v>26825</v>
      </c>
      <c r="I66" s="54"/>
    </row>
    <row r="67" spans="3:13" s="55" customFormat="1" ht="13.8">
      <c r="C67" s="83" t="s">
        <v>1216</v>
      </c>
      <c r="D67" s="80"/>
      <c r="E67" s="80"/>
      <c r="F67" s="80"/>
      <c r="G67" s="162"/>
      <c r="H67" s="64">
        <f>SUM(H66:H66)</f>
        <v>26825</v>
      </c>
      <c r="I67" s="54"/>
    </row>
    <row r="68" spans="3:13" s="55" customFormat="1" ht="13.8">
      <c r="C68" s="72" t="s">
        <v>1217</v>
      </c>
      <c r="D68" s="59" t="s">
        <v>1218</v>
      </c>
      <c r="E68" s="73"/>
      <c r="F68" s="73"/>
      <c r="G68" s="73"/>
      <c r="H68" s="73"/>
      <c r="I68" s="54"/>
    </row>
    <row r="69" spans="3:13" s="55" customFormat="1" ht="13.8">
      <c r="C69" s="83" t="s">
        <v>1219</v>
      </c>
      <c r="D69" s="80"/>
      <c r="E69" s="80"/>
      <c r="F69" s="80"/>
      <c r="G69" s="162"/>
      <c r="H69" s="303">
        <v>0</v>
      </c>
      <c r="I69" s="54"/>
    </row>
    <row r="70" spans="3:13" s="55" customFormat="1" ht="13.8">
      <c r="C70" s="58" t="s">
        <v>1220</v>
      </c>
      <c r="D70" s="69" t="s">
        <v>1221</v>
      </c>
      <c r="E70" s="70"/>
      <c r="F70" s="70"/>
      <c r="G70" s="71"/>
      <c r="H70" s="304">
        <f>H69+H67+H64</f>
        <v>42310</v>
      </c>
      <c r="I70" s="319"/>
    </row>
    <row r="71" spans="3:13" s="55" customFormat="1" ht="13.8">
      <c r="C71" s="58" t="s">
        <v>1222</v>
      </c>
      <c r="D71" s="69" t="s">
        <v>1325</v>
      </c>
      <c r="E71" s="70"/>
      <c r="F71" s="71"/>
      <c r="G71" s="95">
        <v>0.1</v>
      </c>
      <c r="H71" s="64">
        <f>H70*G71</f>
        <v>4231</v>
      </c>
      <c r="I71" s="319"/>
    </row>
    <row r="72" spans="3:13" s="55" customFormat="1" ht="13.8">
      <c r="C72" s="58" t="s">
        <v>1223</v>
      </c>
      <c r="D72" s="69" t="s">
        <v>1224</v>
      </c>
      <c r="E72" s="70"/>
      <c r="F72" s="70"/>
      <c r="G72" s="71"/>
      <c r="H72" s="305">
        <f>SUM(H70:H71)</f>
        <v>46541</v>
      </c>
      <c r="I72" s="319"/>
    </row>
    <row r="73" spans="3:13" ht="13.8">
      <c r="D73" s="81" t="s">
        <v>3881</v>
      </c>
    </row>
    <row r="76" spans="3:13" s="55" customFormat="1" ht="13.8">
      <c r="C76" s="53" t="s">
        <v>3882</v>
      </c>
      <c r="D76" s="313" t="s">
        <v>3883</v>
      </c>
      <c r="E76" s="307"/>
      <c r="F76" s="307"/>
      <c r="G76" s="307"/>
      <c r="H76" s="307"/>
      <c r="I76" s="56">
        <f>ROUNDDOWN(H91,-2)</f>
        <v>51900</v>
      </c>
    </row>
    <row r="77" spans="3:13" s="55" customFormat="1" ht="27.6">
      <c r="C77" s="300" t="s">
        <v>1197</v>
      </c>
      <c r="D77" s="300" t="s">
        <v>1198</v>
      </c>
      <c r="E77" s="300" t="s">
        <v>1199</v>
      </c>
      <c r="F77" s="300" t="s">
        <v>1200</v>
      </c>
      <c r="G77" s="300" t="s">
        <v>1201</v>
      </c>
      <c r="H77" s="300" t="s">
        <v>1202</v>
      </c>
      <c r="I77" s="54"/>
    </row>
    <row r="78" spans="3:13" s="55" customFormat="1" ht="13.8">
      <c r="C78" s="72" t="s">
        <v>1203</v>
      </c>
      <c r="D78" s="59" t="s">
        <v>1204</v>
      </c>
      <c r="E78" s="73"/>
      <c r="F78" s="73"/>
      <c r="G78" s="73"/>
      <c r="H78" s="73"/>
      <c r="I78" s="54"/>
      <c r="J78" s="159" t="s">
        <v>1249</v>
      </c>
    </row>
    <row r="79" spans="3:13" s="55" customFormat="1" ht="13.8">
      <c r="C79" s="301">
        <v>1</v>
      </c>
      <c r="D79" s="59" t="s">
        <v>5</v>
      </c>
      <c r="E79" s="302" t="s">
        <v>6</v>
      </c>
      <c r="F79" s="74">
        <v>4.8000000000000001E-2</v>
      </c>
      <c r="G79" s="64">
        <f>VLOOKUP(D79,upahbahan,3,FALSE)</f>
        <v>100000</v>
      </c>
      <c r="H79" s="64">
        <f>F79*G79</f>
        <v>4800</v>
      </c>
      <c r="I79" s="54"/>
      <c r="J79" s="159" t="s">
        <v>1250</v>
      </c>
      <c r="M79" s="65">
        <v>0.1</v>
      </c>
    </row>
    <row r="80" spans="3:13" s="55" customFormat="1" ht="13.8">
      <c r="C80" s="301">
        <v>2</v>
      </c>
      <c r="D80" s="59" t="s">
        <v>10</v>
      </c>
      <c r="E80" s="302" t="s">
        <v>6</v>
      </c>
      <c r="F80" s="74">
        <v>0.08</v>
      </c>
      <c r="G80" s="64">
        <f>VLOOKUP(D80,upahbahan,3,FALSE)</f>
        <v>145000</v>
      </c>
      <c r="H80" s="64">
        <f>F80*G80</f>
        <v>11600</v>
      </c>
      <c r="I80" s="54"/>
    </row>
    <row r="81" spans="3:10" s="55" customFormat="1" ht="13.8">
      <c r="C81" s="301">
        <v>3</v>
      </c>
      <c r="D81" s="59" t="s">
        <v>18</v>
      </c>
      <c r="E81" s="302" t="s">
        <v>6</v>
      </c>
      <c r="F81" s="74">
        <v>8.0000000000000002E-3</v>
      </c>
      <c r="G81" s="64">
        <f>VLOOKUP(D81,upahbahan,3,FALSE)</f>
        <v>175000</v>
      </c>
      <c r="H81" s="64">
        <f>F81*G81</f>
        <v>1400</v>
      </c>
      <c r="I81" s="54"/>
    </row>
    <row r="82" spans="3:10" s="55" customFormat="1" ht="13.8">
      <c r="C82" s="301">
        <v>4</v>
      </c>
      <c r="D82" s="59" t="s">
        <v>19</v>
      </c>
      <c r="E82" s="302" t="s">
        <v>6</v>
      </c>
      <c r="F82" s="74">
        <v>2E-3</v>
      </c>
      <c r="G82" s="64">
        <f>VLOOKUP(D82,upahbahan,3,FALSE)</f>
        <v>200000</v>
      </c>
      <c r="H82" s="64">
        <f>F82*G82</f>
        <v>400</v>
      </c>
      <c r="I82" s="54"/>
    </row>
    <row r="83" spans="3:10" s="55" customFormat="1" ht="13.8">
      <c r="C83" s="83" t="s">
        <v>1210</v>
      </c>
      <c r="D83" s="80"/>
      <c r="E83" s="80"/>
      <c r="F83" s="217"/>
      <c r="G83" s="218"/>
      <c r="H83" s="64">
        <f>SUM(H79:H82)</f>
        <v>18200</v>
      </c>
      <c r="I83" s="219"/>
    </row>
    <row r="84" spans="3:10" s="55" customFormat="1" ht="13.8">
      <c r="C84" s="72" t="s">
        <v>1211</v>
      </c>
      <c r="D84" s="59" t="s">
        <v>1212</v>
      </c>
      <c r="E84" s="73"/>
      <c r="F84" s="73"/>
      <c r="G84" s="73"/>
      <c r="H84" s="73"/>
      <c r="I84" s="54"/>
    </row>
    <row r="85" spans="3:10" s="55" customFormat="1" ht="13.8">
      <c r="C85" s="301">
        <v>1</v>
      </c>
      <c r="D85" s="77" t="s">
        <v>154</v>
      </c>
      <c r="E85" s="68" t="s">
        <v>114</v>
      </c>
      <c r="F85" s="227">
        <v>1.45</v>
      </c>
      <c r="G85" s="64">
        <f>VLOOKUP(D85,upahbahan,3,FALSE)</f>
        <v>20000</v>
      </c>
      <c r="H85" s="64">
        <f>F85*G85</f>
        <v>29000</v>
      </c>
      <c r="I85" s="54"/>
    </row>
    <row r="86" spans="3:10" s="55" customFormat="1" ht="13.8">
      <c r="C86" s="83" t="s">
        <v>1216</v>
      </c>
      <c r="D86" s="80"/>
      <c r="E86" s="80"/>
      <c r="F86" s="80"/>
      <c r="G86" s="162"/>
      <c r="H86" s="64">
        <f>SUM(H85:H85)</f>
        <v>29000</v>
      </c>
      <c r="I86" s="54"/>
    </row>
    <row r="87" spans="3:10" s="55" customFormat="1" ht="13.8">
      <c r="C87" s="72" t="s">
        <v>1217</v>
      </c>
      <c r="D87" s="59" t="s">
        <v>1218</v>
      </c>
      <c r="E87" s="73"/>
      <c r="F87" s="73"/>
      <c r="G87" s="73"/>
      <c r="H87" s="73"/>
      <c r="I87" s="54"/>
    </row>
    <row r="88" spans="3:10" s="55" customFormat="1" ht="13.8">
      <c r="C88" s="83" t="s">
        <v>1219</v>
      </c>
      <c r="D88" s="80"/>
      <c r="E88" s="80"/>
      <c r="F88" s="80"/>
      <c r="G88" s="162"/>
      <c r="H88" s="303">
        <v>0</v>
      </c>
      <c r="I88" s="54"/>
    </row>
    <row r="89" spans="3:10" s="55" customFormat="1" ht="13.8">
      <c r="C89" s="58" t="s">
        <v>1220</v>
      </c>
      <c r="D89" s="69" t="s">
        <v>1221</v>
      </c>
      <c r="E89" s="70"/>
      <c r="F89" s="70"/>
      <c r="G89" s="71"/>
      <c r="H89" s="304">
        <f>H88+H86+H83</f>
        <v>47200</v>
      </c>
      <c r="I89" s="319"/>
    </row>
    <row r="90" spans="3:10" s="55" customFormat="1" ht="13.8">
      <c r="C90" s="58" t="s">
        <v>1222</v>
      </c>
      <c r="D90" s="69" t="s">
        <v>1325</v>
      </c>
      <c r="E90" s="70"/>
      <c r="F90" s="71"/>
      <c r="G90" s="95">
        <v>0.1</v>
      </c>
      <c r="H90" s="64">
        <f>H89*G90</f>
        <v>4720</v>
      </c>
      <c r="I90" s="319"/>
    </row>
    <row r="91" spans="3:10" s="55" customFormat="1" ht="13.8">
      <c r="C91" s="58" t="s">
        <v>1223</v>
      </c>
      <c r="D91" s="69" t="s">
        <v>1224</v>
      </c>
      <c r="E91" s="70"/>
      <c r="F91" s="70"/>
      <c r="G91" s="71"/>
      <c r="H91" s="305">
        <f>SUM(H89:H90)</f>
        <v>51920</v>
      </c>
      <c r="I91" s="319"/>
    </row>
    <row r="92" spans="3:10" ht="13.8">
      <c r="D92" s="81" t="s">
        <v>3881</v>
      </c>
    </row>
    <row r="94" spans="3:10" s="55" customFormat="1" ht="13.8">
      <c r="C94" s="53" t="s">
        <v>3884</v>
      </c>
      <c r="D94" s="313" t="s">
        <v>3885</v>
      </c>
      <c r="E94" s="307"/>
      <c r="F94" s="307"/>
      <c r="G94" s="307"/>
      <c r="H94" s="307"/>
      <c r="I94" s="56">
        <f>ROUNDDOWN(H109,-2)</f>
        <v>67500</v>
      </c>
    </row>
    <row r="95" spans="3:10" s="55" customFormat="1" ht="27.6">
      <c r="C95" s="300" t="s">
        <v>1197</v>
      </c>
      <c r="D95" s="300" t="s">
        <v>1198</v>
      </c>
      <c r="E95" s="300" t="s">
        <v>1199</v>
      </c>
      <c r="F95" s="300" t="s">
        <v>1200</v>
      </c>
      <c r="G95" s="300" t="s">
        <v>1201</v>
      </c>
      <c r="H95" s="300" t="s">
        <v>1202</v>
      </c>
      <c r="I95" s="54"/>
    </row>
    <row r="96" spans="3:10" s="55" customFormat="1" ht="13.8">
      <c r="C96" s="72" t="s">
        <v>1203</v>
      </c>
      <c r="D96" s="59" t="s">
        <v>1204</v>
      </c>
      <c r="E96" s="73"/>
      <c r="F96" s="73"/>
      <c r="G96" s="73"/>
      <c r="H96" s="73"/>
      <c r="I96" s="54"/>
      <c r="J96" s="159" t="s">
        <v>1249</v>
      </c>
    </row>
    <row r="97" spans="3:13" s="55" customFormat="1" ht="13.8">
      <c r="C97" s="301">
        <v>1</v>
      </c>
      <c r="D97" s="59" t="s">
        <v>5</v>
      </c>
      <c r="E97" s="302" t="s">
        <v>6</v>
      </c>
      <c r="F97" s="74">
        <v>6.3E-2</v>
      </c>
      <c r="G97" s="64">
        <f>VLOOKUP(D97,upahbahan,3,FALSE)</f>
        <v>100000</v>
      </c>
      <c r="H97" s="64">
        <f>F97*G97</f>
        <v>6300</v>
      </c>
      <c r="I97" s="54"/>
      <c r="J97" s="159" t="s">
        <v>1250</v>
      </c>
      <c r="M97" s="65">
        <v>0.1</v>
      </c>
    </row>
    <row r="98" spans="3:13" s="55" customFormat="1" ht="13.8">
      <c r="C98" s="301">
        <v>2</v>
      </c>
      <c r="D98" s="59" t="s">
        <v>10</v>
      </c>
      <c r="E98" s="302" t="s">
        <v>6</v>
      </c>
      <c r="F98" s="74">
        <v>0.104</v>
      </c>
      <c r="G98" s="64">
        <f>VLOOKUP(D98,upahbahan,3,FALSE)</f>
        <v>145000</v>
      </c>
      <c r="H98" s="64">
        <f>F98*G98</f>
        <v>15080</v>
      </c>
      <c r="I98" s="54"/>
    </row>
    <row r="99" spans="3:13" s="55" customFormat="1" ht="13.8">
      <c r="C99" s="301">
        <v>3</v>
      </c>
      <c r="D99" s="59" t="s">
        <v>18</v>
      </c>
      <c r="E99" s="302" t="s">
        <v>6</v>
      </c>
      <c r="F99" s="74">
        <v>0.01</v>
      </c>
      <c r="G99" s="64">
        <f>VLOOKUP(D99,upahbahan,3,FALSE)</f>
        <v>175000</v>
      </c>
      <c r="H99" s="64">
        <f>F99*G99</f>
        <v>1750</v>
      </c>
      <c r="I99" s="54"/>
    </row>
    <row r="100" spans="3:13" s="55" customFormat="1" ht="13.8">
      <c r="C100" s="301">
        <v>4</v>
      </c>
      <c r="D100" s="59" t="s">
        <v>19</v>
      </c>
      <c r="E100" s="302" t="s">
        <v>6</v>
      </c>
      <c r="F100" s="74">
        <v>3.0000000000000001E-3</v>
      </c>
      <c r="G100" s="64">
        <f>VLOOKUP(D100,upahbahan,3,FALSE)</f>
        <v>200000</v>
      </c>
      <c r="H100" s="64">
        <f>F100*G100</f>
        <v>600</v>
      </c>
      <c r="I100" s="54"/>
    </row>
    <row r="101" spans="3:13" s="55" customFormat="1" ht="13.8">
      <c r="C101" s="83" t="s">
        <v>1210</v>
      </c>
      <c r="D101" s="80"/>
      <c r="E101" s="80"/>
      <c r="F101" s="217"/>
      <c r="G101" s="218"/>
      <c r="H101" s="64">
        <f>SUM(H97:H100)</f>
        <v>23730</v>
      </c>
      <c r="I101" s="219"/>
    </row>
    <row r="102" spans="3:13" s="55" customFormat="1" ht="13.8">
      <c r="C102" s="72" t="s">
        <v>1211</v>
      </c>
      <c r="D102" s="59" t="s">
        <v>1212</v>
      </c>
      <c r="E102" s="73"/>
      <c r="F102" s="73"/>
      <c r="G102" s="73"/>
      <c r="H102" s="73"/>
      <c r="I102" s="54"/>
    </row>
    <row r="103" spans="3:13" s="55" customFormat="1" ht="13.8">
      <c r="C103" s="301">
        <v>1</v>
      </c>
      <c r="D103" s="77" t="s">
        <v>159</v>
      </c>
      <c r="E103" s="68" t="s">
        <v>114</v>
      </c>
      <c r="F103" s="227">
        <v>1.45</v>
      </c>
      <c r="G103" s="64">
        <f>VLOOKUP(D103,upahbahan,3,FALSE)</f>
        <v>26000</v>
      </c>
      <c r="H103" s="64">
        <f>F103*G103</f>
        <v>37700</v>
      </c>
      <c r="I103" s="54"/>
    </row>
    <row r="104" spans="3:13" s="55" customFormat="1" ht="13.8">
      <c r="C104" s="83" t="s">
        <v>1216</v>
      </c>
      <c r="D104" s="80"/>
      <c r="E104" s="80"/>
      <c r="F104" s="80"/>
      <c r="G104" s="162"/>
      <c r="H104" s="64">
        <f>SUM(H103:H103)</f>
        <v>37700</v>
      </c>
      <c r="I104" s="54"/>
    </row>
    <row r="105" spans="3:13" s="55" customFormat="1" ht="13.8">
      <c r="C105" s="72" t="s">
        <v>1217</v>
      </c>
      <c r="D105" s="59" t="s">
        <v>1218</v>
      </c>
      <c r="E105" s="73"/>
      <c r="F105" s="73"/>
      <c r="G105" s="73"/>
      <c r="H105" s="73"/>
      <c r="I105" s="54"/>
    </row>
    <row r="106" spans="3:13" s="55" customFormat="1" ht="13.8">
      <c r="C106" s="83" t="s">
        <v>1219</v>
      </c>
      <c r="D106" s="80"/>
      <c r="E106" s="80"/>
      <c r="F106" s="80"/>
      <c r="G106" s="162"/>
      <c r="H106" s="303">
        <v>0</v>
      </c>
      <c r="I106" s="54"/>
    </row>
    <row r="107" spans="3:13" s="55" customFormat="1" ht="13.8">
      <c r="C107" s="58" t="s">
        <v>1220</v>
      </c>
      <c r="D107" s="69" t="s">
        <v>1221</v>
      </c>
      <c r="E107" s="70"/>
      <c r="F107" s="70"/>
      <c r="G107" s="71"/>
      <c r="H107" s="304">
        <f>H106+H104+H101</f>
        <v>61430</v>
      </c>
      <c r="I107" s="319"/>
    </row>
    <row r="108" spans="3:13" s="55" customFormat="1" ht="13.8">
      <c r="C108" s="58" t="s">
        <v>1222</v>
      </c>
      <c r="D108" s="69" t="s">
        <v>1325</v>
      </c>
      <c r="E108" s="70"/>
      <c r="F108" s="71"/>
      <c r="G108" s="95">
        <v>0.1</v>
      </c>
      <c r="H108" s="64">
        <f>H107*G108</f>
        <v>6143</v>
      </c>
      <c r="I108" s="319"/>
    </row>
    <row r="109" spans="3:13" s="55" customFormat="1" ht="13.8">
      <c r="C109" s="58" t="s">
        <v>1223</v>
      </c>
      <c r="D109" s="69" t="s">
        <v>1224</v>
      </c>
      <c r="E109" s="70"/>
      <c r="F109" s="70"/>
      <c r="G109" s="71"/>
      <c r="H109" s="305">
        <f>SUM(H107:H108)</f>
        <v>67573</v>
      </c>
      <c r="I109" s="319"/>
    </row>
    <row r="110" spans="3:13" ht="13.8">
      <c r="D110" s="81" t="s">
        <v>3881</v>
      </c>
    </row>
    <row r="112" spans="3:13" s="55" customFormat="1" ht="13.8">
      <c r="C112" s="53" t="s">
        <v>3886</v>
      </c>
      <c r="D112" s="313" t="s">
        <v>3887</v>
      </c>
      <c r="E112" s="307"/>
      <c r="F112" s="307"/>
      <c r="G112" s="307"/>
      <c r="H112" s="307"/>
      <c r="I112" s="56">
        <f>ROUNDDOWN(H127,-2)</f>
        <v>86000</v>
      </c>
    </row>
    <row r="113" spans="3:13" s="55" customFormat="1" ht="27.6">
      <c r="C113" s="300" t="s">
        <v>1197</v>
      </c>
      <c r="D113" s="300" t="s">
        <v>1198</v>
      </c>
      <c r="E113" s="300" t="s">
        <v>1199</v>
      </c>
      <c r="F113" s="300" t="s">
        <v>1200</v>
      </c>
      <c r="G113" s="300" t="s">
        <v>1201</v>
      </c>
      <c r="H113" s="300" t="s">
        <v>1202</v>
      </c>
      <c r="I113" s="54"/>
    </row>
    <row r="114" spans="3:13" s="55" customFormat="1" ht="13.8">
      <c r="C114" s="72" t="s">
        <v>1203</v>
      </c>
      <c r="D114" s="59" t="s">
        <v>1204</v>
      </c>
      <c r="E114" s="73"/>
      <c r="F114" s="73"/>
      <c r="G114" s="73"/>
      <c r="H114" s="73"/>
      <c r="I114" s="54"/>
      <c r="J114" s="159" t="s">
        <v>1249</v>
      </c>
    </row>
    <row r="115" spans="3:13" s="55" customFormat="1" ht="13.8">
      <c r="C115" s="301">
        <v>1</v>
      </c>
      <c r="D115" s="59" t="s">
        <v>5</v>
      </c>
      <c r="E115" s="302" t="s">
        <v>6</v>
      </c>
      <c r="F115" s="74">
        <v>7.6999999999999999E-2</v>
      </c>
      <c r="G115" s="64">
        <f>VLOOKUP(D115,upahbahan,3,FALSE)</f>
        <v>100000</v>
      </c>
      <c r="H115" s="64">
        <f>F115*G115</f>
        <v>7700</v>
      </c>
      <c r="I115" s="54"/>
      <c r="J115" s="159" t="s">
        <v>1250</v>
      </c>
      <c r="M115" s="65">
        <v>0.1</v>
      </c>
    </row>
    <row r="116" spans="3:13" s="55" customFormat="1" ht="13.8">
      <c r="C116" s="301">
        <v>2</v>
      </c>
      <c r="D116" s="59" t="s">
        <v>10</v>
      </c>
      <c r="E116" s="302" t="s">
        <v>6</v>
      </c>
      <c r="F116" s="74">
        <v>0.129</v>
      </c>
      <c r="G116" s="64">
        <f>VLOOKUP(D116,upahbahan,3,FALSE)</f>
        <v>145000</v>
      </c>
      <c r="H116" s="64">
        <f>F116*G116</f>
        <v>18705</v>
      </c>
      <c r="I116" s="54"/>
    </row>
    <row r="117" spans="3:13" s="55" customFormat="1" ht="13.8">
      <c r="C117" s="301">
        <v>3</v>
      </c>
      <c r="D117" s="59" t="s">
        <v>18</v>
      </c>
      <c r="E117" s="302" t="s">
        <v>6</v>
      </c>
      <c r="F117" s="74">
        <v>1.2999999999999999E-2</v>
      </c>
      <c r="G117" s="64">
        <f>VLOOKUP(D117,upahbahan,3,FALSE)</f>
        <v>175000</v>
      </c>
      <c r="H117" s="64">
        <f>F117*G117</f>
        <v>2275</v>
      </c>
      <c r="I117" s="54"/>
    </row>
    <row r="118" spans="3:13" s="55" customFormat="1" ht="13.8">
      <c r="C118" s="301">
        <v>4</v>
      </c>
      <c r="D118" s="59" t="s">
        <v>19</v>
      </c>
      <c r="E118" s="302" t="s">
        <v>6</v>
      </c>
      <c r="F118" s="74">
        <v>4.0000000000000001E-3</v>
      </c>
      <c r="G118" s="64">
        <f>VLOOKUP(D118,upahbahan,3,FALSE)</f>
        <v>200000</v>
      </c>
      <c r="H118" s="64">
        <f>F118*G118</f>
        <v>800</v>
      </c>
      <c r="I118" s="54"/>
    </row>
    <row r="119" spans="3:13" s="55" customFormat="1" ht="13.8">
      <c r="C119" s="83" t="s">
        <v>1210</v>
      </c>
      <c r="D119" s="80"/>
      <c r="E119" s="80"/>
      <c r="F119" s="217"/>
      <c r="G119" s="218"/>
      <c r="H119" s="64">
        <f>SUM(H115:H118)</f>
        <v>29480</v>
      </c>
      <c r="I119" s="219"/>
    </row>
    <row r="120" spans="3:13" s="55" customFormat="1" ht="13.8">
      <c r="C120" s="72" t="s">
        <v>1211</v>
      </c>
      <c r="D120" s="59" t="s">
        <v>1212</v>
      </c>
      <c r="E120" s="73"/>
      <c r="F120" s="73"/>
      <c r="G120" s="73"/>
      <c r="H120" s="73"/>
      <c r="I120" s="54"/>
    </row>
    <row r="121" spans="3:13" s="55" customFormat="1" ht="13.8">
      <c r="C121" s="301">
        <v>1</v>
      </c>
      <c r="D121" s="77" t="s">
        <v>160</v>
      </c>
      <c r="E121" s="68" t="s">
        <v>114</v>
      </c>
      <c r="F121" s="227">
        <v>1.45</v>
      </c>
      <c r="G121" s="64">
        <f>VLOOKUP(D121,upahbahan,3,FALSE)</f>
        <v>33625</v>
      </c>
      <c r="H121" s="64">
        <f>F121*G121</f>
        <v>48756.25</v>
      </c>
      <c r="I121" s="54"/>
    </row>
    <row r="122" spans="3:13" s="55" customFormat="1" ht="13.8">
      <c r="C122" s="83" t="s">
        <v>1216</v>
      </c>
      <c r="D122" s="80"/>
      <c r="E122" s="80"/>
      <c r="F122" s="80"/>
      <c r="G122" s="162"/>
      <c r="H122" s="64">
        <f>SUM(H121:H121)</f>
        <v>48756.25</v>
      </c>
      <c r="I122" s="54"/>
    </row>
    <row r="123" spans="3:13" s="55" customFormat="1" ht="13.8">
      <c r="C123" s="72" t="s">
        <v>1217</v>
      </c>
      <c r="D123" s="59" t="s">
        <v>1218</v>
      </c>
      <c r="E123" s="73"/>
      <c r="F123" s="73"/>
      <c r="G123" s="73"/>
      <c r="H123" s="73"/>
      <c r="I123" s="54"/>
    </row>
    <row r="124" spans="3:13" s="55" customFormat="1" ht="13.8">
      <c r="C124" s="83" t="s">
        <v>1219</v>
      </c>
      <c r="D124" s="80"/>
      <c r="E124" s="80"/>
      <c r="F124" s="80"/>
      <c r="G124" s="162"/>
      <c r="H124" s="303">
        <v>0</v>
      </c>
      <c r="I124" s="54"/>
    </row>
    <row r="125" spans="3:13" s="55" customFormat="1" ht="13.8">
      <c r="C125" s="58" t="s">
        <v>1220</v>
      </c>
      <c r="D125" s="69" t="s">
        <v>1221</v>
      </c>
      <c r="E125" s="70"/>
      <c r="F125" s="70"/>
      <c r="G125" s="71"/>
      <c r="H125" s="304">
        <f>H124+H122+H119</f>
        <v>78236.25</v>
      </c>
      <c r="I125" s="319"/>
    </row>
    <row r="126" spans="3:13" s="55" customFormat="1" ht="13.8">
      <c r="C126" s="58" t="s">
        <v>1222</v>
      </c>
      <c r="D126" s="69" t="s">
        <v>1325</v>
      </c>
      <c r="E126" s="70"/>
      <c r="F126" s="71"/>
      <c r="G126" s="95">
        <v>0.1</v>
      </c>
      <c r="H126" s="64">
        <f>H125*G126</f>
        <v>7823.625</v>
      </c>
      <c r="I126" s="319"/>
    </row>
    <row r="127" spans="3:13" s="55" customFormat="1" ht="13.8">
      <c r="C127" s="58" t="s">
        <v>1223</v>
      </c>
      <c r="D127" s="69" t="s">
        <v>1224</v>
      </c>
      <c r="E127" s="70"/>
      <c r="F127" s="70"/>
      <c r="G127" s="71"/>
      <c r="H127" s="305">
        <f>SUM(H125:H126)</f>
        <v>86059.875</v>
      </c>
      <c r="I127" s="319"/>
    </row>
    <row r="128" spans="3:13" ht="13.8">
      <c r="D128" s="81" t="s">
        <v>3881</v>
      </c>
    </row>
    <row r="131" spans="3:13" s="55" customFormat="1" ht="13.8">
      <c r="C131" s="53" t="s">
        <v>3888</v>
      </c>
      <c r="D131" s="313" t="s">
        <v>3889</v>
      </c>
      <c r="E131" s="307"/>
      <c r="F131" s="307"/>
      <c r="G131" s="307"/>
      <c r="H131" s="307"/>
      <c r="I131" s="56">
        <f>ROUNDDOWN(H146,-2)</f>
        <v>121000</v>
      </c>
    </row>
    <row r="132" spans="3:13" s="55" customFormat="1" ht="27.6">
      <c r="C132" s="300" t="s">
        <v>1197</v>
      </c>
      <c r="D132" s="300" t="s">
        <v>1198</v>
      </c>
      <c r="E132" s="300" t="s">
        <v>1199</v>
      </c>
      <c r="F132" s="300" t="s">
        <v>1200</v>
      </c>
      <c r="G132" s="300" t="s">
        <v>1201</v>
      </c>
      <c r="H132" s="300" t="s">
        <v>1202</v>
      </c>
      <c r="I132" s="54"/>
    </row>
    <row r="133" spans="3:13" s="55" customFormat="1" ht="13.8">
      <c r="C133" s="72" t="s">
        <v>1203</v>
      </c>
      <c r="D133" s="59" t="s">
        <v>1204</v>
      </c>
      <c r="E133" s="73"/>
      <c r="F133" s="73"/>
      <c r="G133" s="73"/>
      <c r="H133" s="73"/>
      <c r="I133" s="54"/>
      <c r="J133" s="159" t="s">
        <v>1249</v>
      </c>
    </row>
    <row r="134" spans="3:13" s="55" customFormat="1" ht="13.8">
      <c r="C134" s="301">
        <v>1</v>
      </c>
      <c r="D134" s="59" t="s">
        <v>5</v>
      </c>
      <c r="E134" s="302" t="s">
        <v>6</v>
      </c>
      <c r="F134" s="74">
        <v>9.4E-2</v>
      </c>
      <c r="G134" s="64">
        <f>VLOOKUP(D134,upahbahan,3,FALSE)</f>
        <v>100000</v>
      </c>
      <c r="H134" s="64">
        <f>F134*G134</f>
        <v>9400</v>
      </c>
      <c r="I134" s="54"/>
      <c r="J134" s="159" t="s">
        <v>1250</v>
      </c>
      <c r="M134" s="65">
        <v>0.1</v>
      </c>
    </row>
    <row r="135" spans="3:13" s="55" customFormat="1" ht="13.8">
      <c r="C135" s="301">
        <v>2</v>
      </c>
      <c r="D135" s="59" t="s">
        <v>10</v>
      </c>
      <c r="E135" s="302" t="s">
        <v>6</v>
      </c>
      <c r="F135" s="74">
        <v>0.157</v>
      </c>
      <c r="G135" s="64">
        <f>VLOOKUP(D135,upahbahan,3,FALSE)</f>
        <v>145000</v>
      </c>
      <c r="H135" s="64">
        <f>F135*G135</f>
        <v>22765</v>
      </c>
      <c r="I135" s="54"/>
    </row>
    <row r="136" spans="3:13" s="55" customFormat="1" ht="13.8">
      <c r="C136" s="301">
        <v>3</v>
      </c>
      <c r="D136" s="59" t="s">
        <v>18</v>
      </c>
      <c r="E136" s="302" t="s">
        <v>6</v>
      </c>
      <c r="F136" s="74">
        <v>1.6E-2</v>
      </c>
      <c r="G136" s="64">
        <f>VLOOKUP(D136,upahbahan,3,FALSE)</f>
        <v>175000</v>
      </c>
      <c r="H136" s="64">
        <f>F136*G136</f>
        <v>2800</v>
      </c>
      <c r="I136" s="54"/>
    </row>
    <row r="137" spans="3:13" s="55" customFormat="1" ht="13.8">
      <c r="C137" s="301">
        <v>4</v>
      </c>
      <c r="D137" s="59" t="s">
        <v>19</v>
      </c>
      <c r="E137" s="302" t="s">
        <v>6</v>
      </c>
      <c r="F137" s="74">
        <v>5.0000000000000001E-3</v>
      </c>
      <c r="G137" s="64">
        <f>VLOOKUP(D137,upahbahan,3,FALSE)</f>
        <v>200000</v>
      </c>
      <c r="H137" s="64">
        <f>F137*G137</f>
        <v>1000</v>
      </c>
      <c r="I137" s="54"/>
    </row>
    <row r="138" spans="3:13" s="55" customFormat="1" ht="13.8">
      <c r="C138" s="83" t="s">
        <v>1210</v>
      </c>
      <c r="D138" s="80"/>
      <c r="E138" s="80"/>
      <c r="F138" s="217"/>
      <c r="G138" s="218"/>
      <c r="H138" s="64">
        <f>SUM(H134:H137)</f>
        <v>35965</v>
      </c>
      <c r="I138" s="219"/>
    </row>
    <row r="139" spans="3:13" s="55" customFormat="1" ht="13.8">
      <c r="C139" s="72" t="s">
        <v>1211</v>
      </c>
      <c r="D139" s="59" t="s">
        <v>1212</v>
      </c>
      <c r="E139" s="73"/>
      <c r="F139" s="73"/>
      <c r="G139" s="73"/>
      <c r="H139" s="73"/>
      <c r="I139" s="54"/>
    </row>
    <row r="140" spans="3:13" s="55" customFormat="1" ht="13.8">
      <c r="C140" s="301">
        <v>1</v>
      </c>
      <c r="D140" s="77" t="s">
        <v>161</v>
      </c>
      <c r="E140" s="68" t="s">
        <v>114</v>
      </c>
      <c r="F140" s="227">
        <v>1.45</v>
      </c>
      <c r="G140" s="64">
        <f>VLOOKUP(D140,upahbahan,3,FALSE)</f>
        <v>51075</v>
      </c>
      <c r="H140" s="64">
        <f>F140*G140</f>
        <v>74058.75</v>
      </c>
      <c r="I140" s="54"/>
    </row>
    <row r="141" spans="3:13" s="55" customFormat="1" ht="13.8">
      <c r="C141" s="83" t="s">
        <v>1216</v>
      </c>
      <c r="D141" s="80"/>
      <c r="E141" s="80"/>
      <c r="F141" s="80"/>
      <c r="G141" s="162"/>
      <c r="H141" s="64">
        <f>SUM(H140:H140)</f>
        <v>74058.75</v>
      </c>
      <c r="I141" s="54"/>
    </row>
    <row r="142" spans="3:13" s="55" customFormat="1" ht="13.8">
      <c r="C142" s="72" t="s">
        <v>1217</v>
      </c>
      <c r="D142" s="59" t="s">
        <v>1218</v>
      </c>
      <c r="E142" s="73"/>
      <c r="F142" s="73"/>
      <c r="G142" s="73"/>
      <c r="H142" s="73"/>
      <c r="I142" s="54"/>
    </row>
    <row r="143" spans="3:13" s="55" customFormat="1" ht="13.8">
      <c r="C143" s="83" t="s">
        <v>1219</v>
      </c>
      <c r="D143" s="80"/>
      <c r="E143" s="80"/>
      <c r="F143" s="80"/>
      <c r="G143" s="162"/>
      <c r="H143" s="303">
        <v>0</v>
      </c>
      <c r="I143" s="54"/>
    </row>
    <row r="144" spans="3:13" s="55" customFormat="1" ht="13.8">
      <c r="C144" s="58" t="s">
        <v>1220</v>
      </c>
      <c r="D144" s="69" t="s">
        <v>1221</v>
      </c>
      <c r="E144" s="70"/>
      <c r="F144" s="70"/>
      <c r="G144" s="71"/>
      <c r="H144" s="304">
        <f>H143+H141+H138</f>
        <v>110023.75</v>
      </c>
      <c r="I144" s="319"/>
    </row>
    <row r="145" spans="3:13" s="55" customFormat="1" ht="13.8">
      <c r="C145" s="58" t="s">
        <v>1222</v>
      </c>
      <c r="D145" s="69" t="s">
        <v>1325</v>
      </c>
      <c r="E145" s="70"/>
      <c r="F145" s="71"/>
      <c r="G145" s="95">
        <v>0.1</v>
      </c>
      <c r="H145" s="64">
        <f>H144*G145</f>
        <v>11002.375</v>
      </c>
      <c r="I145" s="319"/>
    </row>
    <row r="146" spans="3:13" s="55" customFormat="1" ht="13.8">
      <c r="C146" s="58" t="s">
        <v>1223</v>
      </c>
      <c r="D146" s="69" t="s">
        <v>1224</v>
      </c>
      <c r="E146" s="70"/>
      <c r="F146" s="70"/>
      <c r="G146" s="71"/>
      <c r="H146" s="305">
        <f>SUM(H144:H145)</f>
        <v>121026.125</v>
      </c>
      <c r="I146" s="319"/>
    </row>
    <row r="147" spans="3:13" ht="13.8">
      <c r="D147" s="81" t="s">
        <v>3881</v>
      </c>
    </row>
    <row r="149" spans="3:13" s="55" customFormat="1" ht="13.8">
      <c r="C149" s="53" t="s">
        <v>3890</v>
      </c>
      <c r="D149" s="313" t="s">
        <v>3891</v>
      </c>
      <c r="E149" s="307"/>
      <c r="F149" s="307"/>
      <c r="G149" s="307"/>
      <c r="H149" s="307"/>
      <c r="I149" s="56">
        <f>ROUNDDOWN(H164,-2)</f>
        <v>167000</v>
      </c>
    </row>
    <row r="150" spans="3:13" s="55" customFormat="1" ht="27.6">
      <c r="C150" s="300" t="s">
        <v>1197</v>
      </c>
      <c r="D150" s="300" t="s">
        <v>1198</v>
      </c>
      <c r="E150" s="300" t="s">
        <v>1199</v>
      </c>
      <c r="F150" s="300" t="s">
        <v>1200</v>
      </c>
      <c r="G150" s="300" t="s">
        <v>1201</v>
      </c>
      <c r="H150" s="300" t="s">
        <v>1202</v>
      </c>
      <c r="I150" s="54"/>
    </row>
    <row r="151" spans="3:13" s="55" customFormat="1" ht="13.8">
      <c r="C151" s="72" t="s">
        <v>1203</v>
      </c>
      <c r="D151" s="59" t="s">
        <v>1204</v>
      </c>
      <c r="E151" s="73"/>
      <c r="F151" s="73"/>
      <c r="G151" s="73"/>
      <c r="H151" s="73"/>
      <c r="I151" s="54"/>
      <c r="J151" s="159" t="s">
        <v>1249</v>
      </c>
    </row>
    <row r="152" spans="3:13" s="55" customFormat="1" ht="13.8">
      <c r="C152" s="301">
        <v>1</v>
      </c>
      <c r="D152" s="59" t="s">
        <v>5</v>
      </c>
      <c r="E152" s="302" t="s">
        <v>6</v>
      </c>
      <c r="F152" s="74">
        <v>0.123</v>
      </c>
      <c r="G152" s="64">
        <f>VLOOKUP(D152,upahbahan,3,FALSE)</f>
        <v>100000</v>
      </c>
      <c r="H152" s="64">
        <f>F152*G152</f>
        <v>12300</v>
      </c>
      <c r="I152" s="54"/>
      <c r="J152" s="159" t="s">
        <v>1250</v>
      </c>
      <c r="M152" s="65">
        <v>0.1</v>
      </c>
    </row>
    <row r="153" spans="3:13" s="55" customFormat="1" ht="13.8">
      <c r="C153" s="301">
        <v>2</v>
      </c>
      <c r="D153" s="59" t="s">
        <v>10</v>
      </c>
      <c r="E153" s="302" t="s">
        <v>6</v>
      </c>
      <c r="F153" s="74">
        <v>0.20499999999999999</v>
      </c>
      <c r="G153" s="64">
        <f>VLOOKUP(D153,upahbahan,3,FALSE)</f>
        <v>145000</v>
      </c>
      <c r="H153" s="64">
        <f>F153*G153</f>
        <v>29725</v>
      </c>
      <c r="I153" s="54"/>
    </row>
    <row r="154" spans="3:13" s="55" customFormat="1" ht="13.8">
      <c r="C154" s="301">
        <v>3</v>
      </c>
      <c r="D154" s="59" t="s">
        <v>18</v>
      </c>
      <c r="E154" s="302" t="s">
        <v>6</v>
      </c>
      <c r="F154" s="74">
        <v>2.1000000000000001E-2</v>
      </c>
      <c r="G154" s="64">
        <f>VLOOKUP(D154,upahbahan,3,FALSE)</f>
        <v>175000</v>
      </c>
      <c r="H154" s="64">
        <f>F154*G154</f>
        <v>3675.0000000000005</v>
      </c>
      <c r="I154" s="54"/>
    </row>
    <row r="155" spans="3:13" s="55" customFormat="1" ht="13.8">
      <c r="C155" s="301">
        <v>4</v>
      </c>
      <c r="D155" s="59" t="s">
        <v>19</v>
      </c>
      <c r="E155" s="302" t="s">
        <v>6</v>
      </c>
      <c r="F155" s="74">
        <v>6.0000000000000001E-3</v>
      </c>
      <c r="G155" s="64">
        <f>VLOOKUP(D155,upahbahan,3,FALSE)</f>
        <v>200000</v>
      </c>
      <c r="H155" s="64">
        <f>F155*G155</f>
        <v>1200</v>
      </c>
      <c r="I155" s="54"/>
    </row>
    <row r="156" spans="3:13" s="55" customFormat="1" ht="13.8">
      <c r="C156" s="83" t="s">
        <v>1210</v>
      </c>
      <c r="D156" s="80"/>
      <c r="E156" s="80"/>
      <c r="F156" s="217"/>
      <c r="G156" s="218"/>
      <c r="H156" s="64">
        <f>SUM(H152:H155)</f>
        <v>46900</v>
      </c>
      <c r="I156" s="219"/>
    </row>
    <row r="157" spans="3:13" s="55" customFormat="1" ht="13.8">
      <c r="C157" s="72" t="s">
        <v>1211</v>
      </c>
      <c r="D157" s="59" t="s">
        <v>1212</v>
      </c>
      <c r="E157" s="73"/>
      <c r="F157" s="73"/>
      <c r="G157" s="73"/>
      <c r="H157" s="73"/>
      <c r="I157" s="54"/>
    </row>
    <row r="158" spans="3:13" s="55" customFormat="1" ht="13.8">
      <c r="C158" s="301">
        <v>1</v>
      </c>
      <c r="D158" s="77" t="s">
        <v>163</v>
      </c>
      <c r="E158" s="68" t="s">
        <v>114</v>
      </c>
      <c r="F158" s="227">
        <v>1.45</v>
      </c>
      <c r="G158" s="64">
        <f>VLOOKUP(D158,upahbahan,3,FALSE)</f>
        <v>72375</v>
      </c>
      <c r="H158" s="64">
        <f>F158*G158</f>
        <v>104943.75</v>
      </c>
      <c r="I158" s="54"/>
    </row>
    <row r="159" spans="3:13" s="55" customFormat="1" ht="13.8">
      <c r="C159" s="83" t="s">
        <v>1216</v>
      </c>
      <c r="D159" s="80"/>
      <c r="E159" s="80"/>
      <c r="F159" s="80"/>
      <c r="G159" s="162"/>
      <c r="H159" s="64">
        <f>SUM(H158:H158)</f>
        <v>104943.75</v>
      </c>
      <c r="I159" s="54"/>
    </row>
    <row r="160" spans="3:13" s="55" customFormat="1" ht="13.8">
      <c r="C160" s="72" t="s">
        <v>1217</v>
      </c>
      <c r="D160" s="59" t="s">
        <v>1218</v>
      </c>
      <c r="E160" s="73"/>
      <c r="F160" s="73"/>
      <c r="G160" s="73"/>
      <c r="H160" s="73"/>
      <c r="I160" s="54"/>
    </row>
    <row r="161" spans="3:13" s="55" customFormat="1" ht="13.8">
      <c r="C161" s="83" t="s">
        <v>1219</v>
      </c>
      <c r="D161" s="80"/>
      <c r="E161" s="80"/>
      <c r="F161" s="80"/>
      <c r="G161" s="162"/>
      <c r="H161" s="303">
        <v>0</v>
      </c>
      <c r="I161" s="54"/>
    </row>
    <row r="162" spans="3:13" s="55" customFormat="1" ht="13.8">
      <c r="C162" s="58" t="s">
        <v>1220</v>
      </c>
      <c r="D162" s="69" t="s">
        <v>1221</v>
      </c>
      <c r="E162" s="70"/>
      <c r="F162" s="70"/>
      <c r="G162" s="71"/>
      <c r="H162" s="304">
        <f>H161+H159+H156</f>
        <v>151843.75</v>
      </c>
      <c r="I162" s="319"/>
    </row>
    <row r="163" spans="3:13" s="55" customFormat="1" ht="13.8">
      <c r="C163" s="58" t="s">
        <v>1222</v>
      </c>
      <c r="D163" s="69" t="s">
        <v>1325</v>
      </c>
      <c r="E163" s="70"/>
      <c r="F163" s="71"/>
      <c r="G163" s="95">
        <v>0.1</v>
      </c>
      <c r="H163" s="64">
        <f>H162*G163</f>
        <v>15184.375</v>
      </c>
      <c r="I163" s="319"/>
    </row>
    <row r="164" spans="3:13" s="55" customFormat="1" ht="13.8">
      <c r="C164" s="58" t="s">
        <v>1223</v>
      </c>
      <c r="D164" s="69" t="s">
        <v>1224</v>
      </c>
      <c r="E164" s="70"/>
      <c r="F164" s="70"/>
      <c r="G164" s="71"/>
      <c r="H164" s="305">
        <f>SUM(H162:H163)</f>
        <v>167028.125</v>
      </c>
      <c r="I164" s="319"/>
    </row>
    <row r="165" spans="3:13" ht="13.8">
      <c r="D165" s="81" t="s">
        <v>3881</v>
      </c>
    </row>
    <row r="167" spans="3:13" s="55" customFormat="1" ht="13.8">
      <c r="C167" s="53" t="s">
        <v>3892</v>
      </c>
      <c r="D167" s="313" t="s">
        <v>3893</v>
      </c>
      <c r="E167" s="307"/>
      <c r="F167" s="307"/>
      <c r="G167" s="307"/>
      <c r="H167" s="307"/>
      <c r="I167" s="56">
        <f>ROUNDDOWN(H182,-2)</f>
        <v>223300</v>
      </c>
    </row>
    <row r="168" spans="3:13" s="55" customFormat="1" ht="27.6">
      <c r="C168" s="300" t="s">
        <v>1197</v>
      </c>
      <c r="D168" s="300" t="s">
        <v>1198</v>
      </c>
      <c r="E168" s="300" t="s">
        <v>1199</v>
      </c>
      <c r="F168" s="300" t="s">
        <v>1200</v>
      </c>
      <c r="G168" s="300" t="s">
        <v>1201</v>
      </c>
      <c r="H168" s="300" t="s">
        <v>1202</v>
      </c>
      <c r="I168" s="54"/>
    </row>
    <row r="169" spans="3:13" s="55" customFormat="1" ht="13.8">
      <c r="C169" s="72" t="s">
        <v>1203</v>
      </c>
      <c r="D169" s="59" t="s">
        <v>1204</v>
      </c>
      <c r="E169" s="73"/>
      <c r="F169" s="73"/>
      <c r="G169" s="73"/>
      <c r="H169" s="73"/>
      <c r="I169" s="54"/>
      <c r="J169" s="159" t="s">
        <v>1249</v>
      </c>
    </row>
    <row r="170" spans="3:13" s="55" customFormat="1" ht="13.8">
      <c r="C170" s="301">
        <v>1</v>
      </c>
      <c r="D170" s="59" t="s">
        <v>5</v>
      </c>
      <c r="E170" s="302" t="s">
        <v>6</v>
      </c>
      <c r="F170" s="74">
        <v>0.152</v>
      </c>
      <c r="G170" s="64">
        <f>VLOOKUP(D170,upahbahan,3,FALSE)</f>
        <v>100000</v>
      </c>
      <c r="H170" s="64">
        <f>F170*G170</f>
        <v>15200</v>
      </c>
      <c r="I170" s="54"/>
      <c r="J170" s="159" t="s">
        <v>1250</v>
      </c>
      <c r="M170" s="65">
        <v>0.1</v>
      </c>
    </row>
    <row r="171" spans="3:13" s="55" customFormat="1" ht="13.8">
      <c r="C171" s="301">
        <v>2</v>
      </c>
      <c r="D171" s="59" t="s">
        <v>10</v>
      </c>
      <c r="E171" s="302" t="s">
        <v>6</v>
      </c>
      <c r="F171" s="74">
        <v>0.254</v>
      </c>
      <c r="G171" s="64">
        <f>VLOOKUP(D171,upahbahan,3,FALSE)</f>
        <v>145000</v>
      </c>
      <c r="H171" s="64">
        <f>F171*G171</f>
        <v>36830</v>
      </c>
      <c r="I171" s="54"/>
    </row>
    <row r="172" spans="3:13" s="55" customFormat="1" ht="13.8">
      <c r="C172" s="301">
        <v>3</v>
      </c>
      <c r="D172" s="59" t="s">
        <v>18</v>
      </c>
      <c r="E172" s="302" t="s">
        <v>6</v>
      </c>
      <c r="F172" s="74">
        <v>2.5000000000000001E-2</v>
      </c>
      <c r="G172" s="64">
        <f>VLOOKUP(D172,upahbahan,3,FALSE)</f>
        <v>175000</v>
      </c>
      <c r="H172" s="64">
        <f>F172*G172</f>
        <v>4375</v>
      </c>
      <c r="I172" s="54"/>
    </row>
    <row r="173" spans="3:13" s="55" customFormat="1" ht="13.8">
      <c r="C173" s="301">
        <v>4</v>
      </c>
      <c r="D173" s="59" t="s">
        <v>19</v>
      </c>
      <c r="E173" s="302" t="s">
        <v>6</v>
      </c>
      <c r="F173" s="74">
        <v>8.0000000000000002E-3</v>
      </c>
      <c r="G173" s="64">
        <f>VLOOKUP(D173,upahbahan,3,FALSE)</f>
        <v>200000</v>
      </c>
      <c r="H173" s="64">
        <f>F173*G173</f>
        <v>1600</v>
      </c>
      <c r="I173" s="54"/>
    </row>
    <row r="174" spans="3:13" s="55" customFormat="1" ht="13.8">
      <c r="C174" s="83" t="s">
        <v>1210</v>
      </c>
      <c r="D174" s="80"/>
      <c r="E174" s="80"/>
      <c r="F174" s="217"/>
      <c r="G174" s="218"/>
      <c r="H174" s="64">
        <f>SUM(H170:H173)</f>
        <v>58005</v>
      </c>
      <c r="I174" s="219"/>
    </row>
    <row r="175" spans="3:13" s="55" customFormat="1" ht="13.8">
      <c r="C175" s="72" t="s">
        <v>1211</v>
      </c>
      <c r="D175" s="59" t="s">
        <v>1212</v>
      </c>
      <c r="E175" s="73"/>
      <c r="F175" s="73"/>
      <c r="G175" s="73"/>
      <c r="H175" s="73"/>
      <c r="I175" s="54"/>
    </row>
    <row r="176" spans="3:13" s="55" customFormat="1" ht="13.8">
      <c r="C176" s="301">
        <v>1</v>
      </c>
      <c r="D176" s="77" t="s">
        <v>164</v>
      </c>
      <c r="E176" s="68" t="s">
        <v>114</v>
      </c>
      <c r="F176" s="227">
        <v>1.45</v>
      </c>
      <c r="G176" s="64">
        <f>VLOOKUP(D176,upahbahan,3,FALSE)</f>
        <v>100000</v>
      </c>
      <c r="H176" s="64">
        <f>F176*G176</f>
        <v>145000</v>
      </c>
      <c r="I176" s="54"/>
    </row>
    <row r="177" spans="3:13" s="55" customFormat="1" ht="13.8">
      <c r="C177" s="83" t="s">
        <v>1216</v>
      </c>
      <c r="D177" s="80"/>
      <c r="E177" s="80"/>
      <c r="F177" s="80"/>
      <c r="G177" s="162"/>
      <c r="H177" s="64">
        <f>SUM(H176:H176)</f>
        <v>145000</v>
      </c>
      <c r="I177" s="54"/>
    </row>
    <row r="178" spans="3:13" s="55" customFormat="1" ht="13.8">
      <c r="C178" s="72" t="s">
        <v>1217</v>
      </c>
      <c r="D178" s="59" t="s">
        <v>1218</v>
      </c>
      <c r="E178" s="73"/>
      <c r="F178" s="73"/>
      <c r="G178" s="73"/>
      <c r="H178" s="73"/>
      <c r="I178" s="54"/>
    </row>
    <row r="179" spans="3:13" s="55" customFormat="1" ht="13.8">
      <c r="C179" s="83" t="s">
        <v>1219</v>
      </c>
      <c r="D179" s="80"/>
      <c r="E179" s="80"/>
      <c r="F179" s="80"/>
      <c r="G179" s="162"/>
      <c r="H179" s="303">
        <v>0</v>
      </c>
      <c r="I179" s="54"/>
    </row>
    <row r="180" spans="3:13" s="55" customFormat="1" ht="13.8">
      <c r="C180" s="58" t="s">
        <v>1220</v>
      </c>
      <c r="D180" s="69" t="s">
        <v>1221</v>
      </c>
      <c r="E180" s="70"/>
      <c r="F180" s="70"/>
      <c r="G180" s="71"/>
      <c r="H180" s="304">
        <f>H179+H177+H174</f>
        <v>203005</v>
      </c>
      <c r="I180" s="319"/>
    </row>
    <row r="181" spans="3:13" s="55" customFormat="1" ht="13.8">
      <c r="C181" s="58" t="s">
        <v>1222</v>
      </c>
      <c r="D181" s="69" t="s">
        <v>1325</v>
      </c>
      <c r="E181" s="70"/>
      <c r="F181" s="71"/>
      <c r="G181" s="95">
        <v>0.1</v>
      </c>
      <c r="H181" s="64">
        <f>H180*G181</f>
        <v>20300.5</v>
      </c>
      <c r="I181" s="319"/>
    </row>
    <row r="182" spans="3:13" s="55" customFormat="1" ht="13.8">
      <c r="C182" s="58" t="s">
        <v>1223</v>
      </c>
      <c r="D182" s="69" t="s">
        <v>1224</v>
      </c>
      <c r="E182" s="70"/>
      <c r="F182" s="70"/>
      <c r="G182" s="71"/>
      <c r="H182" s="305">
        <f>SUM(H180:H181)</f>
        <v>223305.5</v>
      </c>
      <c r="I182" s="319"/>
    </row>
    <row r="183" spans="3:13" ht="13.8">
      <c r="D183" s="81" t="s">
        <v>3881</v>
      </c>
    </row>
    <row r="186" spans="3:13" s="55" customFormat="1" ht="13.8">
      <c r="C186" s="53" t="s">
        <v>3894</v>
      </c>
      <c r="D186" s="313" t="s">
        <v>3895</v>
      </c>
      <c r="E186" s="307"/>
      <c r="F186" s="307"/>
      <c r="G186" s="307"/>
      <c r="H186" s="307"/>
      <c r="I186" s="56">
        <f>ROUNDDOWN(H201,-2)</f>
        <v>248300</v>
      </c>
    </row>
    <row r="187" spans="3:13" s="55" customFormat="1" ht="27.6">
      <c r="C187" s="300" t="s">
        <v>1197</v>
      </c>
      <c r="D187" s="300" t="s">
        <v>1198</v>
      </c>
      <c r="E187" s="300" t="s">
        <v>1199</v>
      </c>
      <c r="F187" s="300" t="s">
        <v>1200</v>
      </c>
      <c r="G187" s="300" t="s">
        <v>1201</v>
      </c>
      <c r="H187" s="300" t="s">
        <v>1202</v>
      </c>
      <c r="I187" s="54"/>
    </row>
    <row r="188" spans="3:13" s="55" customFormat="1" ht="13.8">
      <c r="C188" s="72" t="s">
        <v>1203</v>
      </c>
      <c r="D188" s="59" t="s">
        <v>1204</v>
      </c>
      <c r="E188" s="73"/>
      <c r="F188" s="73"/>
      <c r="G188" s="73"/>
      <c r="H188" s="73"/>
      <c r="I188" s="54"/>
      <c r="J188" s="159" t="s">
        <v>1249</v>
      </c>
    </row>
    <row r="189" spans="3:13" s="55" customFormat="1" ht="13.8">
      <c r="C189" s="301">
        <v>1</v>
      </c>
      <c r="D189" s="59" t="s">
        <v>5</v>
      </c>
      <c r="E189" s="302" t="s">
        <v>6</v>
      </c>
      <c r="F189" s="74">
        <v>0.183</v>
      </c>
      <c r="G189" s="64">
        <f>VLOOKUP(D189,upahbahan,3,FALSE)</f>
        <v>100000</v>
      </c>
      <c r="H189" s="64">
        <f>F189*G189</f>
        <v>18300</v>
      </c>
      <c r="I189" s="54"/>
      <c r="J189" s="159" t="s">
        <v>1250</v>
      </c>
      <c r="M189" s="65">
        <v>0.1</v>
      </c>
    </row>
    <row r="190" spans="3:13" s="55" customFormat="1" ht="13.8">
      <c r="C190" s="301">
        <v>2</v>
      </c>
      <c r="D190" s="59" t="s">
        <v>10</v>
      </c>
      <c r="E190" s="302" t="s">
        <v>6</v>
      </c>
      <c r="F190" s="74">
        <v>0.30599999999999999</v>
      </c>
      <c r="G190" s="64">
        <f>VLOOKUP(D190,upahbahan,3,FALSE)</f>
        <v>145000</v>
      </c>
      <c r="H190" s="64">
        <f>F190*G190</f>
        <v>44370</v>
      </c>
      <c r="I190" s="54"/>
    </row>
    <row r="191" spans="3:13" s="55" customFormat="1" ht="13.8">
      <c r="C191" s="301">
        <v>3</v>
      </c>
      <c r="D191" s="59" t="s">
        <v>18</v>
      </c>
      <c r="E191" s="302" t="s">
        <v>6</v>
      </c>
      <c r="F191" s="74">
        <v>3.1E-2</v>
      </c>
      <c r="G191" s="64">
        <f>VLOOKUP(D191,upahbahan,3,FALSE)</f>
        <v>175000</v>
      </c>
      <c r="H191" s="64">
        <f>F191*G191</f>
        <v>5425</v>
      </c>
      <c r="I191" s="54"/>
    </row>
    <row r="192" spans="3:13" s="55" customFormat="1" ht="13.8">
      <c r="C192" s="301">
        <v>4</v>
      </c>
      <c r="D192" s="59" t="s">
        <v>19</v>
      </c>
      <c r="E192" s="302" t="s">
        <v>6</v>
      </c>
      <c r="F192" s="74">
        <v>8.9999999999999993E-3</v>
      </c>
      <c r="G192" s="64">
        <f>VLOOKUP(D192,upahbahan,3,FALSE)</f>
        <v>200000</v>
      </c>
      <c r="H192" s="64">
        <f>F192*G192</f>
        <v>1799.9999999999998</v>
      </c>
      <c r="I192" s="54"/>
    </row>
    <row r="193" spans="3:13" s="55" customFormat="1" ht="13.8">
      <c r="C193" s="83" t="s">
        <v>1210</v>
      </c>
      <c r="D193" s="80"/>
      <c r="E193" s="80"/>
      <c r="F193" s="217"/>
      <c r="G193" s="218"/>
      <c r="H193" s="64">
        <f>SUM(H189:H192)</f>
        <v>69895</v>
      </c>
      <c r="I193" s="219"/>
    </row>
    <row r="194" spans="3:13" s="55" customFormat="1" ht="13.8">
      <c r="C194" s="72" t="s">
        <v>1211</v>
      </c>
      <c r="D194" s="59" t="s">
        <v>1212</v>
      </c>
      <c r="E194" s="73"/>
      <c r="F194" s="73"/>
      <c r="G194" s="73"/>
      <c r="H194" s="73"/>
      <c r="I194" s="54"/>
    </row>
    <row r="195" spans="3:13" s="55" customFormat="1" ht="13.8">
      <c r="C195" s="301">
        <v>1</v>
      </c>
      <c r="D195" s="77" t="s">
        <v>165</v>
      </c>
      <c r="E195" s="68" t="s">
        <v>114</v>
      </c>
      <c r="F195" s="227">
        <v>1.45</v>
      </c>
      <c r="G195" s="64">
        <f>VLOOKUP(D195,upahbahan,3,FALSE)</f>
        <v>107500</v>
      </c>
      <c r="H195" s="64">
        <f>F195*G195</f>
        <v>155875</v>
      </c>
      <c r="I195" s="54"/>
    </row>
    <row r="196" spans="3:13" s="55" customFormat="1" ht="13.8">
      <c r="C196" s="83" t="s">
        <v>1216</v>
      </c>
      <c r="D196" s="80"/>
      <c r="E196" s="80"/>
      <c r="F196" s="80"/>
      <c r="G196" s="162"/>
      <c r="H196" s="64">
        <f>SUM(H195:H195)</f>
        <v>155875</v>
      </c>
      <c r="I196" s="54"/>
    </row>
    <row r="197" spans="3:13" s="55" customFormat="1" ht="13.8">
      <c r="C197" s="72" t="s">
        <v>1217</v>
      </c>
      <c r="D197" s="59" t="s">
        <v>1218</v>
      </c>
      <c r="E197" s="73"/>
      <c r="F197" s="73"/>
      <c r="G197" s="73"/>
      <c r="H197" s="73"/>
      <c r="I197" s="54"/>
    </row>
    <row r="198" spans="3:13" s="55" customFormat="1" ht="13.8">
      <c r="C198" s="83" t="s">
        <v>1219</v>
      </c>
      <c r="D198" s="80"/>
      <c r="E198" s="80"/>
      <c r="F198" s="80"/>
      <c r="G198" s="162"/>
      <c r="H198" s="303">
        <v>0</v>
      </c>
      <c r="I198" s="54"/>
    </row>
    <row r="199" spans="3:13" s="55" customFormat="1" ht="13.8">
      <c r="C199" s="58" t="s">
        <v>1220</v>
      </c>
      <c r="D199" s="69" t="s">
        <v>1221</v>
      </c>
      <c r="E199" s="70"/>
      <c r="F199" s="70"/>
      <c r="G199" s="71"/>
      <c r="H199" s="304">
        <f>H198+H196+H193</f>
        <v>225770</v>
      </c>
      <c r="I199" s="319"/>
    </row>
    <row r="200" spans="3:13" s="55" customFormat="1" ht="13.8">
      <c r="C200" s="58" t="s">
        <v>1222</v>
      </c>
      <c r="D200" s="69" t="s">
        <v>1325</v>
      </c>
      <c r="E200" s="70"/>
      <c r="F200" s="71"/>
      <c r="G200" s="95">
        <v>0.1</v>
      </c>
      <c r="H200" s="64">
        <f>H199*G200</f>
        <v>22577</v>
      </c>
      <c r="I200" s="319"/>
    </row>
    <row r="201" spans="3:13" s="55" customFormat="1" ht="13.8">
      <c r="C201" s="58" t="s">
        <v>1223</v>
      </c>
      <c r="D201" s="69" t="s">
        <v>1224</v>
      </c>
      <c r="E201" s="70"/>
      <c r="F201" s="70"/>
      <c r="G201" s="71"/>
      <c r="H201" s="305">
        <f>SUM(H199:H200)</f>
        <v>248347</v>
      </c>
      <c r="I201" s="319"/>
    </row>
    <row r="202" spans="3:13" ht="13.8">
      <c r="D202" s="81" t="s">
        <v>3881</v>
      </c>
    </row>
    <row r="204" spans="3:13" s="55" customFormat="1" ht="13.8">
      <c r="C204" s="53" t="s">
        <v>3896</v>
      </c>
      <c r="D204" s="313" t="s">
        <v>3897</v>
      </c>
      <c r="E204" s="307"/>
      <c r="F204" s="307"/>
      <c r="G204" s="307"/>
      <c r="H204" s="307"/>
      <c r="I204" s="56">
        <f>ROUNDDOWN(H219,-2)</f>
        <v>314400</v>
      </c>
    </row>
    <row r="205" spans="3:13" s="55" customFormat="1" ht="27.6">
      <c r="C205" s="300" t="s">
        <v>1197</v>
      </c>
      <c r="D205" s="300" t="s">
        <v>1198</v>
      </c>
      <c r="E205" s="300" t="s">
        <v>1199</v>
      </c>
      <c r="F205" s="300" t="s">
        <v>1200</v>
      </c>
      <c r="G205" s="300" t="s">
        <v>1201</v>
      </c>
      <c r="H205" s="300" t="s">
        <v>1202</v>
      </c>
      <c r="I205" s="54"/>
    </row>
    <row r="206" spans="3:13" s="55" customFormat="1" ht="13.8">
      <c r="C206" s="72" t="s">
        <v>1203</v>
      </c>
      <c r="D206" s="59" t="s">
        <v>1204</v>
      </c>
      <c r="E206" s="73"/>
      <c r="F206" s="73"/>
      <c r="G206" s="73"/>
      <c r="H206" s="73"/>
      <c r="I206" s="54"/>
      <c r="J206" s="159" t="s">
        <v>1249</v>
      </c>
    </row>
    <row r="207" spans="3:13" s="55" customFormat="1" ht="13.8">
      <c r="C207" s="301">
        <v>1</v>
      </c>
      <c r="D207" s="59" t="s">
        <v>5</v>
      </c>
      <c r="E207" s="302" t="s">
        <v>6</v>
      </c>
      <c r="F207" s="74">
        <v>0.246</v>
      </c>
      <c r="G207" s="64">
        <f>VLOOKUP(D207,upahbahan,3,FALSE)</f>
        <v>100000</v>
      </c>
      <c r="H207" s="64">
        <f>F207*G207</f>
        <v>24600</v>
      </c>
      <c r="I207" s="54"/>
      <c r="J207" s="159" t="s">
        <v>1250</v>
      </c>
      <c r="M207" s="65">
        <v>0.1</v>
      </c>
    </row>
    <row r="208" spans="3:13" s="55" customFormat="1" ht="13.8">
      <c r="C208" s="301">
        <v>2</v>
      </c>
      <c r="D208" s="59" t="s">
        <v>10</v>
      </c>
      <c r="E208" s="302" t="s">
        <v>6</v>
      </c>
      <c r="F208" s="74">
        <v>0.41099999999999998</v>
      </c>
      <c r="G208" s="64">
        <f>VLOOKUP(D208,upahbahan,3,FALSE)</f>
        <v>145000</v>
      </c>
      <c r="H208" s="64">
        <f>F208*G208</f>
        <v>59595</v>
      </c>
      <c r="I208" s="54"/>
    </row>
    <row r="209" spans="3:10" s="55" customFormat="1" ht="13.8">
      <c r="C209" s="301">
        <v>3</v>
      </c>
      <c r="D209" s="59" t="s">
        <v>18</v>
      </c>
      <c r="E209" s="302" t="s">
        <v>6</v>
      </c>
      <c r="F209" s="74">
        <v>4.1000000000000002E-2</v>
      </c>
      <c r="G209" s="64">
        <f>VLOOKUP(D209,upahbahan,3,FALSE)</f>
        <v>175000</v>
      </c>
      <c r="H209" s="64">
        <f>F209*G209</f>
        <v>7175</v>
      </c>
      <c r="I209" s="54"/>
    </row>
    <row r="210" spans="3:10" s="55" customFormat="1" ht="13.8">
      <c r="C210" s="301">
        <v>4</v>
      </c>
      <c r="D210" s="59" t="s">
        <v>19</v>
      </c>
      <c r="E210" s="302" t="s">
        <v>6</v>
      </c>
      <c r="F210" s="74">
        <v>1.2E-2</v>
      </c>
      <c r="G210" s="64">
        <f>VLOOKUP(D210,upahbahan,3,FALSE)</f>
        <v>200000</v>
      </c>
      <c r="H210" s="64">
        <f>F210*G210</f>
        <v>2400</v>
      </c>
      <c r="I210" s="54"/>
    </row>
    <row r="211" spans="3:10" s="55" customFormat="1" ht="13.8">
      <c r="C211" s="83" t="s">
        <v>1210</v>
      </c>
      <c r="D211" s="80"/>
      <c r="E211" s="80"/>
      <c r="F211" s="217"/>
      <c r="G211" s="218"/>
      <c r="H211" s="64">
        <f>SUM(H207:H210)</f>
        <v>93770</v>
      </c>
      <c r="I211" s="219"/>
    </row>
    <row r="212" spans="3:10" s="55" customFormat="1" ht="13.8">
      <c r="C212" s="72" t="s">
        <v>1211</v>
      </c>
      <c r="D212" s="59" t="s">
        <v>1212</v>
      </c>
      <c r="E212" s="73"/>
      <c r="F212" s="73"/>
      <c r="G212" s="73"/>
      <c r="H212" s="73"/>
      <c r="I212" s="54"/>
    </row>
    <row r="213" spans="3:10" s="55" customFormat="1" ht="13.8">
      <c r="C213" s="301">
        <v>1</v>
      </c>
      <c r="D213" s="77" t="s">
        <v>166</v>
      </c>
      <c r="E213" s="68" t="s">
        <v>114</v>
      </c>
      <c r="F213" s="227">
        <v>1.45</v>
      </c>
      <c r="G213" s="64">
        <f>VLOOKUP(D213,upahbahan,3,FALSE)</f>
        <v>132500</v>
      </c>
      <c r="H213" s="64">
        <f>F213*G213</f>
        <v>192125</v>
      </c>
      <c r="I213" s="54"/>
    </row>
    <row r="214" spans="3:10" s="55" customFormat="1" ht="13.8">
      <c r="C214" s="83" t="s">
        <v>1216</v>
      </c>
      <c r="D214" s="80"/>
      <c r="E214" s="80"/>
      <c r="F214" s="80"/>
      <c r="G214" s="162"/>
      <c r="H214" s="64">
        <f>SUM(H213:H213)</f>
        <v>192125</v>
      </c>
      <c r="I214" s="54"/>
    </row>
    <row r="215" spans="3:10" s="55" customFormat="1" ht="13.8">
      <c r="C215" s="72" t="s">
        <v>1217</v>
      </c>
      <c r="D215" s="59" t="s">
        <v>1218</v>
      </c>
      <c r="E215" s="73"/>
      <c r="F215" s="73"/>
      <c r="G215" s="73"/>
      <c r="H215" s="73"/>
      <c r="I215" s="54"/>
    </row>
    <row r="216" spans="3:10" s="55" customFormat="1" ht="13.8">
      <c r="C216" s="83" t="s">
        <v>1219</v>
      </c>
      <c r="D216" s="80"/>
      <c r="E216" s="80"/>
      <c r="F216" s="80"/>
      <c r="G216" s="162"/>
      <c r="H216" s="303">
        <v>0</v>
      </c>
      <c r="I216" s="54"/>
    </row>
    <row r="217" spans="3:10" s="55" customFormat="1" ht="13.8">
      <c r="C217" s="58" t="s">
        <v>1220</v>
      </c>
      <c r="D217" s="69" t="s">
        <v>1221</v>
      </c>
      <c r="E217" s="70"/>
      <c r="F217" s="70"/>
      <c r="G217" s="71"/>
      <c r="H217" s="304">
        <f>H216+H214+H211</f>
        <v>285895</v>
      </c>
      <c r="I217" s="319"/>
    </row>
    <row r="218" spans="3:10" s="55" customFormat="1" ht="13.8">
      <c r="C218" s="58" t="s">
        <v>1222</v>
      </c>
      <c r="D218" s="69" t="s">
        <v>1325</v>
      </c>
      <c r="E218" s="70"/>
      <c r="F218" s="71"/>
      <c r="G218" s="95">
        <v>0.1</v>
      </c>
      <c r="H218" s="64">
        <f>H217*G218</f>
        <v>28589.5</v>
      </c>
      <c r="I218" s="319"/>
    </row>
    <row r="219" spans="3:10" s="55" customFormat="1" ht="13.8">
      <c r="C219" s="58" t="s">
        <v>1223</v>
      </c>
      <c r="D219" s="69" t="s">
        <v>1224</v>
      </c>
      <c r="E219" s="70"/>
      <c r="F219" s="70"/>
      <c r="G219" s="71"/>
      <c r="H219" s="305">
        <f>SUM(H217:H218)</f>
        <v>314484.5</v>
      </c>
      <c r="I219" s="319"/>
    </row>
    <row r="220" spans="3:10" ht="13.8">
      <c r="D220" s="81" t="s">
        <v>3881</v>
      </c>
    </row>
    <row r="222" spans="3:10" s="55" customFormat="1" ht="13.8">
      <c r="C222" s="53" t="s">
        <v>3898</v>
      </c>
      <c r="D222" s="313" t="s">
        <v>3899</v>
      </c>
      <c r="E222" s="307"/>
      <c r="F222" s="307"/>
      <c r="G222" s="307"/>
      <c r="H222" s="307"/>
      <c r="I222" s="56">
        <f>ROUNDDOWN(H237,-2)</f>
        <v>367500</v>
      </c>
    </row>
    <row r="223" spans="3:10" s="55" customFormat="1" ht="27.6">
      <c r="C223" s="300" t="s">
        <v>1197</v>
      </c>
      <c r="D223" s="300" t="s">
        <v>1198</v>
      </c>
      <c r="E223" s="300" t="s">
        <v>1199</v>
      </c>
      <c r="F223" s="300" t="s">
        <v>1200</v>
      </c>
      <c r="G223" s="300" t="s">
        <v>1201</v>
      </c>
      <c r="H223" s="300" t="s">
        <v>1202</v>
      </c>
      <c r="I223" s="54"/>
    </row>
    <row r="224" spans="3:10" s="55" customFormat="1" ht="13.8">
      <c r="C224" s="72" t="s">
        <v>1203</v>
      </c>
      <c r="D224" s="59" t="s">
        <v>1204</v>
      </c>
      <c r="E224" s="73"/>
      <c r="F224" s="73"/>
      <c r="G224" s="73"/>
      <c r="H224" s="73"/>
      <c r="I224" s="54"/>
      <c r="J224" s="159" t="s">
        <v>1249</v>
      </c>
    </row>
    <row r="225" spans="3:13" s="55" customFormat="1" ht="13.8">
      <c r="C225" s="301">
        <v>1</v>
      </c>
      <c r="D225" s="59" t="s">
        <v>5</v>
      </c>
      <c r="E225" s="302" t="s">
        <v>6</v>
      </c>
      <c r="F225" s="74">
        <v>0.30599999999999999</v>
      </c>
      <c r="G225" s="64">
        <f>VLOOKUP(D225,upahbahan,3,FALSE)</f>
        <v>100000</v>
      </c>
      <c r="H225" s="64">
        <f>F225*G225</f>
        <v>30600</v>
      </c>
      <c r="I225" s="54"/>
      <c r="J225" s="159" t="s">
        <v>1250</v>
      </c>
      <c r="M225" s="65">
        <v>0.1</v>
      </c>
    </row>
    <row r="226" spans="3:13" s="55" customFormat="1" ht="13.8">
      <c r="C226" s="301">
        <v>2</v>
      </c>
      <c r="D226" s="59" t="s">
        <v>10</v>
      </c>
      <c r="E226" s="302" t="s">
        <v>6</v>
      </c>
      <c r="F226" s="74">
        <v>0.51100000000000001</v>
      </c>
      <c r="G226" s="64">
        <f>VLOOKUP(D226,upahbahan,3,FALSE)</f>
        <v>145000</v>
      </c>
      <c r="H226" s="64">
        <f>F226*G226</f>
        <v>74095</v>
      </c>
      <c r="I226" s="54"/>
    </row>
    <row r="227" spans="3:13" s="55" customFormat="1" ht="13.8">
      <c r="C227" s="301">
        <v>3</v>
      </c>
      <c r="D227" s="59" t="s">
        <v>18</v>
      </c>
      <c r="E227" s="302" t="s">
        <v>6</v>
      </c>
      <c r="F227" s="74">
        <v>5.0999999999999997E-2</v>
      </c>
      <c r="G227" s="64">
        <f>VLOOKUP(D227,upahbahan,3,FALSE)</f>
        <v>175000</v>
      </c>
      <c r="H227" s="64">
        <f>F227*G227</f>
        <v>8925</v>
      </c>
      <c r="I227" s="54"/>
    </row>
    <row r="228" spans="3:13" s="55" customFormat="1" ht="13.8">
      <c r="C228" s="301">
        <v>4</v>
      </c>
      <c r="D228" s="59" t="s">
        <v>19</v>
      </c>
      <c r="E228" s="302" t="s">
        <v>6</v>
      </c>
      <c r="F228" s="74">
        <v>1.4999999999999999E-2</v>
      </c>
      <c r="G228" s="64">
        <f>VLOOKUP(D228,upahbahan,3,FALSE)</f>
        <v>200000</v>
      </c>
      <c r="H228" s="64">
        <f>F228*G228</f>
        <v>3000</v>
      </c>
      <c r="I228" s="54"/>
    </row>
    <row r="229" spans="3:13" s="55" customFormat="1" ht="13.8">
      <c r="C229" s="83" t="s">
        <v>1210</v>
      </c>
      <c r="D229" s="80"/>
      <c r="E229" s="80"/>
      <c r="F229" s="217"/>
      <c r="G229" s="218"/>
      <c r="H229" s="64">
        <f>SUM(H225:H228)</f>
        <v>116620</v>
      </c>
      <c r="I229" s="219"/>
    </row>
    <row r="230" spans="3:13" s="55" customFormat="1" ht="13.8">
      <c r="C230" s="72" t="s">
        <v>1211</v>
      </c>
      <c r="D230" s="59" t="s">
        <v>1212</v>
      </c>
      <c r="E230" s="73"/>
      <c r="F230" s="73"/>
      <c r="G230" s="73"/>
      <c r="H230" s="73"/>
      <c r="I230" s="54"/>
    </row>
    <row r="231" spans="3:13" s="55" customFormat="1" ht="13.8">
      <c r="C231" s="301">
        <v>1</v>
      </c>
      <c r="D231" s="77" t="s">
        <v>153</v>
      </c>
      <c r="E231" s="68" t="s">
        <v>114</v>
      </c>
      <c r="F231" s="227">
        <v>1.45</v>
      </c>
      <c r="G231" s="64">
        <f>VLOOKUP(D231,upahbahan,3,FALSE)</f>
        <v>150000</v>
      </c>
      <c r="H231" s="64">
        <f>F231*G231</f>
        <v>217500</v>
      </c>
      <c r="I231" s="54"/>
    </row>
    <row r="232" spans="3:13" s="55" customFormat="1" ht="13.8">
      <c r="C232" s="83" t="s">
        <v>1216</v>
      </c>
      <c r="D232" s="80"/>
      <c r="E232" s="80"/>
      <c r="F232" s="80"/>
      <c r="G232" s="162"/>
      <c r="H232" s="64">
        <f>SUM(H231:H231)</f>
        <v>217500</v>
      </c>
      <c r="I232" s="54"/>
    </row>
    <row r="233" spans="3:13" s="55" customFormat="1" ht="13.8">
      <c r="C233" s="72" t="s">
        <v>1217</v>
      </c>
      <c r="D233" s="59" t="s">
        <v>1218</v>
      </c>
      <c r="E233" s="73"/>
      <c r="F233" s="73"/>
      <c r="G233" s="73"/>
      <c r="H233" s="73"/>
      <c r="I233" s="54"/>
    </row>
    <row r="234" spans="3:13" s="55" customFormat="1" ht="13.8">
      <c r="C234" s="83" t="s">
        <v>1219</v>
      </c>
      <c r="D234" s="80"/>
      <c r="E234" s="80"/>
      <c r="F234" s="80"/>
      <c r="G234" s="162"/>
      <c r="H234" s="303">
        <v>0</v>
      </c>
      <c r="I234" s="54"/>
    </row>
    <row r="235" spans="3:13" s="55" customFormat="1" ht="13.8">
      <c r="C235" s="58" t="s">
        <v>1220</v>
      </c>
      <c r="D235" s="69" t="s">
        <v>1221</v>
      </c>
      <c r="E235" s="70"/>
      <c r="F235" s="70"/>
      <c r="G235" s="71"/>
      <c r="H235" s="304">
        <f>H234+H232+H229</f>
        <v>334120</v>
      </c>
      <c r="I235" s="319"/>
    </row>
    <row r="236" spans="3:13" s="55" customFormat="1" ht="13.8">
      <c r="C236" s="58" t="s">
        <v>1222</v>
      </c>
      <c r="D236" s="69" t="s">
        <v>1325</v>
      </c>
      <c r="E236" s="70"/>
      <c r="F236" s="71"/>
      <c r="G236" s="95">
        <v>0.1</v>
      </c>
      <c r="H236" s="64">
        <f>H235*G236</f>
        <v>33412</v>
      </c>
      <c r="I236" s="319"/>
    </row>
    <row r="237" spans="3:13" s="55" customFormat="1" ht="13.8">
      <c r="C237" s="58" t="s">
        <v>1223</v>
      </c>
      <c r="D237" s="69" t="s">
        <v>1224</v>
      </c>
      <c r="E237" s="70"/>
      <c r="F237" s="70"/>
      <c r="G237" s="71"/>
      <c r="H237" s="305">
        <f>SUM(H235:H236)</f>
        <v>367532</v>
      </c>
      <c r="I237" s="319"/>
    </row>
    <row r="238" spans="3:13" ht="13.8">
      <c r="D238" s="81" t="s">
        <v>3881</v>
      </c>
    </row>
    <row r="240" spans="3:13" s="55" customFormat="1" ht="13.8">
      <c r="C240" s="53" t="s">
        <v>3900</v>
      </c>
      <c r="D240" s="313" t="s">
        <v>3901</v>
      </c>
      <c r="E240" s="307"/>
      <c r="F240" s="307"/>
      <c r="G240" s="307"/>
      <c r="H240" s="307"/>
      <c r="I240" s="56">
        <f>ROUNDDOWN(H255,-2)</f>
        <v>436900</v>
      </c>
    </row>
    <row r="241" spans="3:13" s="55" customFormat="1" ht="27.6">
      <c r="C241" s="300" t="s">
        <v>1197</v>
      </c>
      <c r="D241" s="300" t="s">
        <v>1198</v>
      </c>
      <c r="E241" s="300" t="s">
        <v>1199</v>
      </c>
      <c r="F241" s="300" t="s">
        <v>1200</v>
      </c>
      <c r="G241" s="300" t="s">
        <v>1201</v>
      </c>
      <c r="H241" s="300" t="s">
        <v>1202</v>
      </c>
      <c r="I241" s="54"/>
    </row>
    <row r="242" spans="3:13" s="55" customFormat="1" ht="13.8">
      <c r="C242" s="72" t="s">
        <v>1203</v>
      </c>
      <c r="D242" s="59" t="s">
        <v>1204</v>
      </c>
      <c r="E242" s="73"/>
      <c r="F242" s="73"/>
      <c r="G242" s="73"/>
      <c r="H242" s="73"/>
      <c r="I242" s="54"/>
      <c r="J242" s="159" t="s">
        <v>1249</v>
      </c>
    </row>
    <row r="243" spans="3:13" s="55" customFormat="1" ht="13.8">
      <c r="C243" s="301">
        <v>1</v>
      </c>
      <c r="D243" s="59" t="s">
        <v>5</v>
      </c>
      <c r="E243" s="302" t="s">
        <v>6</v>
      </c>
      <c r="F243" s="74">
        <v>0.36699999999999999</v>
      </c>
      <c r="G243" s="64">
        <f>VLOOKUP(D243,upahbahan,3,FALSE)</f>
        <v>100000</v>
      </c>
      <c r="H243" s="64">
        <f>F243*G243</f>
        <v>36700</v>
      </c>
      <c r="I243" s="54"/>
      <c r="J243" s="159" t="s">
        <v>1250</v>
      </c>
      <c r="M243" s="65">
        <v>0.1</v>
      </c>
    </row>
    <row r="244" spans="3:13" s="55" customFormat="1" ht="13.8">
      <c r="C244" s="301">
        <v>2</v>
      </c>
      <c r="D244" s="59" t="s">
        <v>10</v>
      </c>
      <c r="E244" s="302" t="s">
        <v>6</v>
      </c>
      <c r="F244" s="74">
        <v>0.61299999999999999</v>
      </c>
      <c r="G244" s="64">
        <f>VLOOKUP(D244,upahbahan,3,FALSE)</f>
        <v>145000</v>
      </c>
      <c r="H244" s="64">
        <f>F244*G244</f>
        <v>88885</v>
      </c>
      <c r="I244" s="54"/>
    </row>
    <row r="245" spans="3:13" s="55" customFormat="1" ht="13.8">
      <c r="C245" s="301">
        <v>3</v>
      </c>
      <c r="D245" s="59" t="s">
        <v>18</v>
      </c>
      <c r="E245" s="302" t="s">
        <v>6</v>
      </c>
      <c r="F245" s="74">
        <v>6.0999999999999999E-2</v>
      </c>
      <c r="G245" s="64">
        <f>VLOOKUP(D245,upahbahan,3,FALSE)</f>
        <v>175000</v>
      </c>
      <c r="H245" s="64">
        <f>F245*G245</f>
        <v>10675</v>
      </c>
      <c r="I245" s="54"/>
    </row>
    <row r="246" spans="3:13" s="55" customFormat="1" ht="13.8">
      <c r="C246" s="301">
        <v>4</v>
      </c>
      <c r="D246" s="59" t="s">
        <v>19</v>
      </c>
      <c r="E246" s="302" t="s">
        <v>6</v>
      </c>
      <c r="F246" s="74">
        <v>1.7999999999999999E-2</v>
      </c>
      <c r="G246" s="64">
        <f>VLOOKUP(D246,upahbahan,3,FALSE)</f>
        <v>200000</v>
      </c>
      <c r="H246" s="64">
        <f>F246*G246</f>
        <v>3599.9999999999995</v>
      </c>
      <c r="I246" s="54"/>
    </row>
    <row r="247" spans="3:13" s="55" customFormat="1" ht="13.8">
      <c r="C247" s="83" t="s">
        <v>1210</v>
      </c>
      <c r="D247" s="80"/>
      <c r="E247" s="80"/>
      <c r="F247" s="217"/>
      <c r="G247" s="218"/>
      <c r="H247" s="64">
        <f>SUM(H243:H246)</f>
        <v>139860</v>
      </c>
      <c r="I247" s="219"/>
    </row>
    <row r="248" spans="3:13" s="55" customFormat="1" ht="13.8">
      <c r="C248" s="72" t="s">
        <v>1211</v>
      </c>
      <c r="D248" s="59" t="s">
        <v>1212</v>
      </c>
      <c r="E248" s="73"/>
      <c r="F248" s="73"/>
      <c r="G248" s="73"/>
      <c r="H248" s="73"/>
      <c r="I248" s="54"/>
    </row>
    <row r="249" spans="3:13" s="55" customFormat="1" ht="13.8">
      <c r="C249" s="301">
        <v>1</v>
      </c>
      <c r="D249" s="77" t="s">
        <v>156</v>
      </c>
      <c r="E249" s="68" t="s">
        <v>114</v>
      </c>
      <c r="F249" s="227">
        <v>1.45</v>
      </c>
      <c r="G249" s="64">
        <f>VLOOKUP(D249,upahbahan,3,FALSE)</f>
        <v>177500</v>
      </c>
      <c r="H249" s="64">
        <f>F249*G249</f>
        <v>257375</v>
      </c>
      <c r="I249" s="54"/>
    </row>
    <row r="250" spans="3:13" s="55" customFormat="1" ht="13.8">
      <c r="C250" s="83" t="s">
        <v>1216</v>
      </c>
      <c r="D250" s="80"/>
      <c r="E250" s="80"/>
      <c r="F250" s="80"/>
      <c r="G250" s="162"/>
      <c r="H250" s="64">
        <f>SUM(H249:H249)</f>
        <v>257375</v>
      </c>
      <c r="I250" s="54"/>
    </row>
    <row r="251" spans="3:13" s="55" customFormat="1" ht="13.8">
      <c r="C251" s="72" t="s">
        <v>1217</v>
      </c>
      <c r="D251" s="59" t="s">
        <v>1218</v>
      </c>
      <c r="E251" s="73"/>
      <c r="F251" s="73"/>
      <c r="G251" s="73"/>
      <c r="H251" s="73"/>
      <c r="I251" s="54"/>
    </row>
    <row r="252" spans="3:13" s="55" customFormat="1" ht="13.8">
      <c r="C252" s="83" t="s">
        <v>1219</v>
      </c>
      <c r="D252" s="80"/>
      <c r="E252" s="80"/>
      <c r="F252" s="80"/>
      <c r="G252" s="162"/>
      <c r="H252" s="303">
        <v>0</v>
      </c>
      <c r="I252" s="54"/>
    </row>
    <row r="253" spans="3:13" s="55" customFormat="1" ht="13.8">
      <c r="C253" s="58" t="s">
        <v>1220</v>
      </c>
      <c r="D253" s="69" t="s">
        <v>1221</v>
      </c>
      <c r="E253" s="70"/>
      <c r="F253" s="70"/>
      <c r="G253" s="71"/>
      <c r="H253" s="304">
        <f>H252+H250+H247</f>
        <v>397235</v>
      </c>
      <c r="I253" s="319"/>
    </row>
    <row r="254" spans="3:13" s="55" customFormat="1" ht="13.8">
      <c r="C254" s="58" t="s">
        <v>1222</v>
      </c>
      <c r="D254" s="69" t="s">
        <v>1325</v>
      </c>
      <c r="E254" s="70"/>
      <c r="F254" s="71"/>
      <c r="G254" s="95">
        <v>0.1</v>
      </c>
      <c r="H254" s="64">
        <f>H253*G254</f>
        <v>39723.5</v>
      </c>
      <c r="I254" s="319"/>
    </row>
    <row r="255" spans="3:13" s="55" customFormat="1" ht="13.8">
      <c r="C255" s="58" t="s">
        <v>1223</v>
      </c>
      <c r="D255" s="69" t="s">
        <v>1224</v>
      </c>
      <c r="E255" s="70"/>
      <c r="F255" s="70"/>
      <c r="G255" s="71"/>
      <c r="H255" s="305">
        <f>SUM(H253:H254)</f>
        <v>436958.5</v>
      </c>
      <c r="I255" s="319"/>
    </row>
    <row r="256" spans="3:13" ht="13.8">
      <c r="D256" s="81" t="s">
        <v>3881</v>
      </c>
    </row>
    <row r="258" spans="3:13" s="55" customFormat="1" ht="13.8">
      <c r="C258" s="53" t="s">
        <v>3902</v>
      </c>
      <c r="D258" s="313" t="s">
        <v>3903</v>
      </c>
      <c r="E258" s="307"/>
      <c r="F258" s="307"/>
      <c r="G258" s="307"/>
      <c r="H258" s="307"/>
      <c r="I258" s="56">
        <f>ROUNDDOWN(H273,-2)</f>
        <v>497900</v>
      </c>
    </row>
    <row r="259" spans="3:13" s="55" customFormat="1" ht="27.6">
      <c r="C259" s="300" t="s">
        <v>1197</v>
      </c>
      <c r="D259" s="300" t="s">
        <v>1198</v>
      </c>
      <c r="E259" s="300" t="s">
        <v>1199</v>
      </c>
      <c r="F259" s="300" t="s">
        <v>1200</v>
      </c>
      <c r="G259" s="300" t="s">
        <v>1201</v>
      </c>
      <c r="H259" s="300" t="s">
        <v>1202</v>
      </c>
      <c r="I259" s="54"/>
    </row>
    <row r="260" spans="3:13" s="55" customFormat="1" ht="13.8">
      <c r="C260" s="72" t="s">
        <v>1203</v>
      </c>
      <c r="D260" s="59" t="s">
        <v>1204</v>
      </c>
      <c r="E260" s="73"/>
      <c r="F260" s="73"/>
      <c r="G260" s="73"/>
      <c r="H260" s="73"/>
      <c r="I260" s="54"/>
      <c r="J260" s="159" t="s">
        <v>1249</v>
      </c>
    </row>
    <row r="261" spans="3:13" s="55" customFormat="1" ht="13.8">
      <c r="C261" s="301">
        <v>1</v>
      </c>
      <c r="D261" s="59" t="s">
        <v>5</v>
      </c>
      <c r="E261" s="302" t="s">
        <v>6</v>
      </c>
      <c r="F261" s="74">
        <v>0.42699999999999999</v>
      </c>
      <c r="G261" s="64">
        <f>VLOOKUP(D261,upahbahan,3,FALSE)</f>
        <v>100000</v>
      </c>
      <c r="H261" s="64">
        <f>F261*G261</f>
        <v>42700</v>
      </c>
      <c r="I261" s="54"/>
      <c r="J261" s="159" t="s">
        <v>1250</v>
      </c>
      <c r="M261" s="65">
        <v>0.1</v>
      </c>
    </row>
    <row r="262" spans="3:13" s="55" customFormat="1" ht="13.8">
      <c r="C262" s="301">
        <v>2</v>
      </c>
      <c r="D262" s="59" t="s">
        <v>10</v>
      </c>
      <c r="E262" s="302" t="s">
        <v>6</v>
      </c>
      <c r="F262" s="74">
        <v>0.71299999999999997</v>
      </c>
      <c r="G262" s="64">
        <f>VLOOKUP(D262,upahbahan,3,FALSE)</f>
        <v>145000</v>
      </c>
      <c r="H262" s="64">
        <f>F262*G262</f>
        <v>103385</v>
      </c>
      <c r="I262" s="54"/>
    </row>
    <row r="263" spans="3:13" s="55" customFormat="1" ht="13.8">
      <c r="C263" s="301">
        <v>3</v>
      </c>
      <c r="D263" s="59" t="s">
        <v>18</v>
      </c>
      <c r="E263" s="302" t="s">
        <v>6</v>
      </c>
      <c r="F263" s="74">
        <v>7.0999999999999994E-2</v>
      </c>
      <c r="G263" s="64">
        <f>VLOOKUP(D263,upahbahan,3,FALSE)</f>
        <v>175000</v>
      </c>
      <c r="H263" s="64">
        <f>F263*G263</f>
        <v>12424.999999999998</v>
      </c>
      <c r="I263" s="54"/>
    </row>
    <row r="264" spans="3:13" s="55" customFormat="1" ht="13.8">
      <c r="C264" s="301">
        <v>4</v>
      </c>
      <c r="D264" s="59" t="s">
        <v>19</v>
      </c>
      <c r="E264" s="302" t="s">
        <v>6</v>
      </c>
      <c r="F264" s="74">
        <v>2.1000000000000001E-2</v>
      </c>
      <c r="G264" s="64">
        <f>VLOOKUP(D264,upahbahan,3,FALSE)</f>
        <v>200000</v>
      </c>
      <c r="H264" s="64">
        <f>F264*G264</f>
        <v>4200</v>
      </c>
      <c r="I264" s="54"/>
    </row>
    <row r="265" spans="3:13" s="55" customFormat="1" ht="13.8">
      <c r="C265" s="83" t="s">
        <v>1210</v>
      </c>
      <c r="D265" s="80"/>
      <c r="E265" s="80"/>
      <c r="F265" s="217"/>
      <c r="G265" s="218"/>
      <c r="H265" s="64">
        <f>SUM(H261:H264)</f>
        <v>162710</v>
      </c>
      <c r="I265" s="219"/>
    </row>
    <row r="266" spans="3:13" s="55" customFormat="1" ht="13.8">
      <c r="C266" s="72" t="s">
        <v>1211</v>
      </c>
      <c r="D266" s="59" t="s">
        <v>1212</v>
      </c>
      <c r="E266" s="73"/>
      <c r="F266" s="73"/>
      <c r="G266" s="73"/>
      <c r="H266" s="73"/>
      <c r="I266" s="54"/>
    </row>
    <row r="267" spans="3:13" s="55" customFormat="1" ht="13.8">
      <c r="C267" s="301">
        <v>1</v>
      </c>
      <c r="D267" s="77" t="s">
        <v>157</v>
      </c>
      <c r="E267" s="68" t="s">
        <v>114</v>
      </c>
      <c r="F267" s="227">
        <v>1.45</v>
      </c>
      <c r="G267" s="64">
        <f>VLOOKUP(D267,upahbahan,3,FALSE)</f>
        <v>200000</v>
      </c>
      <c r="H267" s="64">
        <f>F267*G267</f>
        <v>290000</v>
      </c>
      <c r="I267" s="54"/>
    </row>
    <row r="268" spans="3:13" s="55" customFormat="1" ht="13.8">
      <c r="C268" s="83" t="s">
        <v>1216</v>
      </c>
      <c r="D268" s="80"/>
      <c r="E268" s="80"/>
      <c r="F268" s="80"/>
      <c r="G268" s="162"/>
      <c r="H268" s="64">
        <f>SUM(H267:H267)</f>
        <v>290000</v>
      </c>
      <c r="I268" s="54"/>
    </row>
    <row r="269" spans="3:13" s="55" customFormat="1" ht="13.8">
      <c r="C269" s="72" t="s">
        <v>1217</v>
      </c>
      <c r="D269" s="59" t="s">
        <v>1218</v>
      </c>
      <c r="E269" s="73"/>
      <c r="F269" s="73"/>
      <c r="G269" s="73"/>
      <c r="H269" s="73"/>
      <c r="I269" s="54"/>
    </row>
    <row r="270" spans="3:13" s="55" customFormat="1" ht="13.8">
      <c r="C270" s="83" t="s">
        <v>1219</v>
      </c>
      <c r="D270" s="80"/>
      <c r="E270" s="80"/>
      <c r="F270" s="80"/>
      <c r="G270" s="162"/>
      <c r="H270" s="303">
        <v>0</v>
      </c>
      <c r="I270" s="54"/>
    </row>
    <row r="271" spans="3:13" s="55" customFormat="1" ht="13.8">
      <c r="C271" s="58" t="s">
        <v>1220</v>
      </c>
      <c r="D271" s="69" t="s">
        <v>1221</v>
      </c>
      <c r="E271" s="70"/>
      <c r="F271" s="70"/>
      <c r="G271" s="71"/>
      <c r="H271" s="304">
        <f>H270+H268+H265</f>
        <v>452710</v>
      </c>
      <c r="I271" s="319"/>
    </row>
    <row r="272" spans="3:13" s="55" customFormat="1" ht="13.8">
      <c r="C272" s="58" t="s">
        <v>1222</v>
      </c>
      <c r="D272" s="69" t="s">
        <v>1325</v>
      </c>
      <c r="E272" s="70"/>
      <c r="F272" s="71"/>
      <c r="G272" s="95">
        <v>0.1</v>
      </c>
      <c r="H272" s="64">
        <f>H271*G272</f>
        <v>45271</v>
      </c>
      <c r="I272" s="319"/>
    </row>
    <row r="273" spans="3:13" s="55" customFormat="1" ht="13.8">
      <c r="C273" s="58" t="s">
        <v>1223</v>
      </c>
      <c r="D273" s="69" t="s">
        <v>1224</v>
      </c>
      <c r="E273" s="70"/>
      <c r="F273" s="70"/>
      <c r="G273" s="71"/>
      <c r="H273" s="305">
        <f>SUM(H271:H272)</f>
        <v>497981</v>
      </c>
      <c r="I273" s="319"/>
    </row>
    <row r="274" spans="3:13" ht="13.8">
      <c r="D274" s="81" t="s">
        <v>3881</v>
      </c>
    </row>
    <row r="276" spans="3:13" s="55" customFormat="1" ht="13.8">
      <c r="C276" s="53" t="s">
        <v>3904</v>
      </c>
      <c r="D276" s="313" t="s">
        <v>3905</v>
      </c>
      <c r="E276" s="307"/>
      <c r="F276" s="307"/>
      <c r="G276" s="307"/>
      <c r="H276" s="307"/>
      <c r="I276" s="56">
        <f>ROUNDDOWN(H291,-2)</f>
        <v>577300</v>
      </c>
    </row>
    <row r="277" spans="3:13" s="55" customFormat="1" ht="27.6">
      <c r="C277" s="300" t="s">
        <v>1197</v>
      </c>
      <c r="D277" s="300" t="s">
        <v>1198</v>
      </c>
      <c r="E277" s="300" t="s">
        <v>1199</v>
      </c>
      <c r="F277" s="300" t="s">
        <v>1200</v>
      </c>
      <c r="G277" s="300" t="s">
        <v>1201</v>
      </c>
      <c r="H277" s="300" t="s">
        <v>1202</v>
      </c>
      <c r="I277" s="54"/>
    </row>
    <row r="278" spans="3:13" s="55" customFormat="1" ht="13.8">
      <c r="C278" s="72" t="s">
        <v>1203</v>
      </c>
      <c r="D278" s="59" t="s">
        <v>1204</v>
      </c>
      <c r="E278" s="73"/>
      <c r="F278" s="73"/>
      <c r="G278" s="73"/>
      <c r="H278" s="73"/>
      <c r="I278" s="54"/>
      <c r="J278" s="159" t="s">
        <v>1249</v>
      </c>
    </row>
    <row r="279" spans="3:13" s="55" customFormat="1" ht="13.8">
      <c r="C279" s="301">
        <v>1</v>
      </c>
      <c r="D279" s="59" t="s">
        <v>5</v>
      </c>
      <c r="E279" s="302" t="s">
        <v>6</v>
      </c>
      <c r="F279" s="74">
        <v>0.48799999999999999</v>
      </c>
      <c r="G279" s="64">
        <f>VLOOKUP(D279,upahbahan,3,FALSE)</f>
        <v>100000</v>
      </c>
      <c r="H279" s="64">
        <f>F279*G279</f>
        <v>48800</v>
      </c>
      <c r="I279" s="54"/>
      <c r="J279" s="159" t="s">
        <v>1250</v>
      </c>
      <c r="M279" s="65">
        <v>0.1</v>
      </c>
    </row>
    <row r="280" spans="3:13" s="55" customFormat="1" ht="13.8">
      <c r="C280" s="301">
        <v>2</v>
      </c>
      <c r="D280" s="59" t="s">
        <v>10</v>
      </c>
      <c r="E280" s="302" t="s">
        <v>6</v>
      </c>
      <c r="F280" s="74">
        <v>0.81499999999999995</v>
      </c>
      <c r="G280" s="64">
        <f>VLOOKUP(D280,upahbahan,3,FALSE)</f>
        <v>145000</v>
      </c>
      <c r="H280" s="64">
        <f>F280*G280</f>
        <v>118174.99999999999</v>
      </c>
      <c r="I280" s="54"/>
    </row>
    <row r="281" spans="3:13" s="55" customFormat="1" ht="13.8">
      <c r="C281" s="301">
        <v>3</v>
      </c>
      <c r="D281" s="59" t="s">
        <v>18</v>
      </c>
      <c r="E281" s="302" t="s">
        <v>6</v>
      </c>
      <c r="F281" s="74">
        <v>8.1000000000000003E-2</v>
      </c>
      <c r="G281" s="64">
        <f>VLOOKUP(D281,upahbahan,3,FALSE)</f>
        <v>175000</v>
      </c>
      <c r="H281" s="64">
        <f>F281*G281</f>
        <v>14175</v>
      </c>
      <c r="I281" s="54"/>
    </row>
    <row r="282" spans="3:13" s="55" customFormat="1" ht="13.8">
      <c r="C282" s="301">
        <v>4</v>
      </c>
      <c r="D282" s="59" t="s">
        <v>19</v>
      </c>
      <c r="E282" s="302" t="s">
        <v>6</v>
      </c>
      <c r="F282" s="74">
        <v>2.4E-2</v>
      </c>
      <c r="G282" s="64">
        <f>VLOOKUP(D282,upahbahan,3,FALSE)</f>
        <v>200000</v>
      </c>
      <c r="H282" s="64">
        <f>F282*G282</f>
        <v>4800</v>
      </c>
      <c r="I282" s="54"/>
    </row>
    <row r="283" spans="3:13" s="55" customFormat="1" ht="13.8">
      <c r="C283" s="83" t="s">
        <v>1210</v>
      </c>
      <c r="D283" s="80"/>
      <c r="E283" s="80"/>
      <c r="F283" s="217"/>
      <c r="G283" s="218"/>
      <c r="H283" s="64">
        <f>SUM(H279:H282)</f>
        <v>185950</v>
      </c>
      <c r="I283" s="219"/>
    </row>
    <row r="284" spans="3:13" s="55" customFormat="1" ht="13.8">
      <c r="C284" s="72" t="s">
        <v>1211</v>
      </c>
      <c r="D284" s="59" t="s">
        <v>1212</v>
      </c>
      <c r="E284" s="73"/>
      <c r="F284" s="73"/>
      <c r="G284" s="73"/>
      <c r="H284" s="73"/>
      <c r="I284" s="54"/>
    </row>
    <row r="285" spans="3:13" s="55" customFormat="1" ht="13.8">
      <c r="C285" s="301">
        <v>1</v>
      </c>
      <c r="D285" s="77" t="s">
        <v>158</v>
      </c>
      <c r="E285" s="68" t="s">
        <v>114</v>
      </c>
      <c r="F285" s="227">
        <v>1.45</v>
      </c>
      <c r="G285" s="64">
        <f>VLOOKUP(D285,upahbahan,3,FALSE)</f>
        <v>233750</v>
      </c>
      <c r="H285" s="64">
        <f>F285*G285</f>
        <v>338937.5</v>
      </c>
      <c r="I285" s="54"/>
    </row>
    <row r="286" spans="3:13" s="55" customFormat="1" ht="13.8">
      <c r="C286" s="83" t="s">
        <v>1216</v>
      </c>
      <c r="D286" s="80"/>
      <c r="E286" s="80"/>
      <c r="F286" s="80"/>
      <c r="G286" s="162"/>
      <c r="H286" s="64">
        <f>SUM(H285:H285)</f>
        <v>338937.5</v>
      </c>
      <c r="I286" s="54"/>
    </row>
    <row r="287" spans="3:13" s="55" customFormat="1" ht="13.8">
      <c r="C287" s="72" t="s">
        <v>1217</v>
      </c>
      <c r="D287" s="59" t="s">
        <v>1218</v>
      </c>
      <c r="E287" s="73"/>
      <c r="F287" s="73"/>
      <c r="G287" s="73"/>
      <c r="H287" s="73"/>
      <c r="I287" s="54"/>
    </row>
    <row r="288" spans="3:13" s="55" customFormat="1" ht="13.8">
      <c r="C288" s="83" t="s">
        <v>1219</v>
      </c>
      <c r="D288" s="80"/>
      <c r="E288" s="80"/>
      <c r="F288" s="80"/>
      <c r="G288" s="162"/>
      <c r="H288" s="303">
        <v>0</v>
      </c>
      <c r="I288" s="54"/>
    </row>
    <row r="289" spans="3:13" s="55" customFormat="1" ht="13.8">
      <c r="C289" s="58" t="s">
        <v>1220</v>
      </c>
      <c r="D289" s="69" t="s">
        <v>1221</v>
      </c>
      <c r="E289" s="70"/>
      <c r="F289" s="70"/>
      <c r="G289" s="71"/>
      <c r="H289" s="304">
        <f>H288+H286+H283</f>
        <v>524887.5</v>
      </c>
      <c r="I289" s="319"/>
    </row>
    <row r="290" spans="3:13" s="55" customFormat="1" ht="13.8">
      <c r="C290" s="58" t="s">
        <v>1222</v>
      </c>
      <c r="D290" s="69" t="s">
        <v>1325</v>
      </c>
      <c r="E290" s="70"/>
      <c r="F290" s="71"/>
      <c r="G290" s="95">
        <v>0.1</v>
      </c>
      <c r="H290" s="64">
        <f>H289*G290</f>
        <v>52488.75</v>
      </c>
      <c r="I290" s="319"/>
    </row>
    <row r="291" spans="3:13" s="55" customFormat="1" ht="13.8">
      <c r="C291" s="58" t="s">
        <v>1223</v>
      </c>
      <c r="D291" s="69" t="s">
        <v>1224</v>
      </c>
      <c r="E291" s="70"/>
      <c r="F291" s="70"/>
      <c r="G291" s="71"/>
      <c r="H291" s="305">
        <f>SUM(H289:H290)</f>
        <v>577376.25</v>
      </c>
      <c r="I291" s="319"/>
    </row>
    <row r="292" spans="3:13" ht="13.8">
      <c r="D292" s="81" t="s">
        <v>3881</v>
      </c>
    </row>
    <row r="294" spans="3:13" s="55" customFormat="1" ht="13.8">
      <c r="C294" s="53" t="s">
        <v>3906</v>
      </c>
      <c r="D294" s="313" t="s">
        <v>3907</v>
      </c>
      <c r="E294" s="307"/>
      <c r="F294" s="307"/>
      <c r="G294" s="307"/>
      <c r="H294" s="307"/>
      <c r="I294" s="56">
        <f>ROUNDDOWN(H309,-2)</f>
        <v>32800</v>
      </c>
    </row>
    <row r="295" spans="3:13" s="55" customFormat="1" ht="27.6">
      <c r="C295" s="300" t="s">
        <v>1197</v>
      </c>
      <c r="D295" s="300" t="s">
        <v>1198</v>
      </c>
      <c r="E295" s="300" t="s">
        <v>1199</v>
      </c>
      <c r="F295" s="300" t="s">
        <v>1200</v>
      </c>
      <c r="G295" s="300" t="s">
        <v>1201</v>
      </c>
      <c r="H295" s="300" t="s">
        <v>1202</v>
      </c>
      <c r="I295" s="54"/>
    </row>
    <row r="296" spans="3:13" s="55" customFormat="1" ht="13.8">
      <c r="C296" s="72" t="s">
        <v>1203</v>
      </c>
      <c r="D296" s="59" t="s">
        <v>1204</v>
      </c>
      <c r="E296" s="73"/>
      <c r="F296" s="73"/>
      <c r="G296" s="73"/>
      <c r="H296" s="73"/>
      <c r="I296" s="54"/>
      <c r="J296" s="159" t="s">
        <v>1249</v>
      </c>
    </row>
    <row r="297" spans="3:13" s="55" customFormat="1" ht="13.8">
      <c r="C297" s="301">
        <v>1</v>
      </c>
      <c r="D297" s="59" t="s">
        <v>5</v>
      </c>
      <c r="E297" s="302" t="s">
        <v>6</v>
      </c>
      <c r="F297" s="74">
        <v>0.04</v>
      </c>
      <c r="G297" s="64">
        <f>VLOOKUP(D297,upahbahan,3,FALSE)</f>
        <v>100000</v>
      </c>
      <c r="H297" s="64">
        <f>F297*G297</f>
        <v>4000</v>
      </c>
      <c r="I297" s="54"/>
      <c r="J297" s="159" t="s">
        <v>1250</v>
      </c>
      <c r="M297" s="65">
        <v>0.1</v>
      </c>
    </row>
    <row r="298" spans="3:13" s="55" customFormat="1" ht="13.8">
      <c r="C298" s="301">
        <v>2</v>
      </c>
      <c r="D298" s="59" t="s">
        <v>10</v>
      </c>
      <c r="E298" s="302" t="s">
        <v>6</v>
      </c>
      <c r="F298" s="74">
        <v>6.7000000000000004E-2</v>
      </c>
      <c r="G298" s="64">
        <f>VLOOKUP(D298,upahbahan,3,FALSE)</f>
        <v>145000</v>
      </c>
      <c r="H298" s="64">
        <f>F298*G298</f>
        <v>9715</v>
      </c>
      <c r="I298" s="54"/>
    </row>
    <row r="299" spans="3:13" s="55" customFormat="1" ht="13.8">
      <c r="C299" s="301">
        <v>3</v>
      </c>
      <c r="D299" s="59" t="s">
        <v>18</v>
      </c>
      <c r="E299" s="302" t="s">
        <v>6</v>
      </c>
      <c r="F299" s="74">
        <v>7.0000000000000001E-3</v>
      </c>
      <c r="G299" s="64">
        <f>VLOOKUP(D299,upahbahan,3,FALSE)</f>
        <v>175000</v>
      </c>
      <c r="H299" s="64">
        <f>F299*G299</f>
        <v>1225</v>
      </c>
      <c r="I299" s="54"/>
    </row>
    <row r="300" spans="3:13" s="55" customFormat="1" ht="13.8">
      <c r="C300" s="301">
        <v>4</v>
      </c>
      <c r="D300" s="59" t="s">
        <v>19</v>
      </c>
      <c r="E300" s="302" t="s">
        <v>6</v>
      </c>
      <c r="F300" s="74">
        <v>2E-3</v>
      </c>
      <c r="G300" s="64">
        <f>VLOOKUP(D300,upahbahan,3,FALSE)</f>
        <v>200000</v>
      </c>
      <c r="H300" s="64">
        <f>F300*G300</f>
        <v>400</v>
      </c>
      <c r="I300" s="54"/>
    </row>
    <row r="301" spans="3:13" s="55" customFormat="1" ht="13.8">
      <c r="C301" s="83" t="s">
        <v>1210</v>
      </c>
      <c r="D301" s="80"/>
      <c r="E301" s="80"/>
      <c r="F301" s="217"/>
      <c r="G301" s="218"/>
      <c r="H301" s="64">
        <f>SUM(H297:H300)</f>
        <v>15340</v>
      </c>
      <c r="I301" s="219"/>
    </row>
    <row r="302" spans="3:13" s="55" customFormat="1" ht="13.8">
      <c r="C302" s="72" t="s">
        <v>1211</v>
      </c>
      <c r="D302" s="59" t="s">
        <v>1212</v>
      </c>
      <c r="E302" s="73"/>
      <c r="F302" s="73"/>
      <c r="G302" s="73"/>
      <c r="H302" s="73"/>
      <c r="I302" s="54"/>
    </row>
    <row r="303" spans="3:13" s="55" customFormat="1" ht="13.8">
      <c r="C303" s="301">
        <v>1</v>
      </c>
      <c r="D303" s="77" t="s">
        <v>169</v>
      </c>
      <c r="E303" s="68" t="s">
        <v>114</v>
      </c>
      <c r="F303" s="227">
        <v>1.45</v>
      </c>
      <c r="G303" s="64">
        <f>VLOOKUP(D303,upahbahan,3,FALSE)</f>
        <v>10000</v>
      </c>
      <c r="H303" s="64">
        <f>F303*G303</f>
        <v>14500</v>
      </c>
      <c r="I303" s="54"/>
    </row>
    <row r="304" spans="3:13" s="55" customFormat="1" ht="13.8">
      <c r="C304" s="83" t="s">
        <v>1216</v>
      </c>
      <c r="D304" s="80"/>
      <c r="E304" s="80"/>
      <c r="F304" s="80"/>
      <c r="G304" s="162"/>
      <c r="H304" s="64">
        <f>SUM(H303:H303)</f>
        <v>14500</v>
      </c>
      <c r="I304" s="54"/>
    </row>
    <row r="305" spans="3:13" s="55" customFormat="1" ht="13.8">
      <c r="C305" s="72" t="s">
        <v>1217</v>
      </c>
      <c r="D305" s="59" t="s">
        <v>1218</v>
      </c>
      <c r="E305" s="73"/>
      <c r="F305" s="73"/>
      <c r="G305" s="73"/>
      <c r="H305" s="73"/>
      <c r="I305" s="54"/>
    </row>
    <row r="306" spans="3:13" s="55" customFormat="1" ht="13.8">
      <c r="C306" s="83" t="s">
        <v>1219</v>
      </c>
      <c r="D306" s="80"/>
      <c r="E306" s="80"/>
      <c r="F306" s="80"/>
      <c r="G306" s="162"/>
      <c r="H306" s="303">
        <v>0</v>
      </c>
      <c r="I306" s="54"/>
    </row>
    <row r="307" spans="3:13" s="55" customFormat="1" ht="13.8">
      <c r="C307" s="58" t="s">
        <v>1220</v>
      </c>
      <c r="D307" s="69" t="s">
        <v>1221</v>
      </c>
      <c r="E307" s="70"/>
      <c r="F307" s="70"/>
      <c r="G307" s="71"/>
      <c r="H307" s="304">
        <f>H306+H304+H301</f>
        <v>29840</v>
      </c>
      <c r="I307" s="319"/>
    </row>
    <row r="308" spans="3:13" s="55" customFormat="1" ht="13.8">
      <c r="C308" s="58" t="s">
        <v>1222</v>
      </c>
      <c r="D308" s="69" t="s">
        <v>1325</v>
      </c>
      <c r="E308" s="70"/>
      <c r="F308" s="71"/>
      <c r="G308" s="95">
        <v>0.1</v>
      </c>
      <c r="H308" s="64">
        <f>H307*G308</f>
        <v>2984</v>
      </c>
      <c r="I308" s="319"/>
    </row>
    <row r="309" spans="3:13" s="55" customFormat="1" ht="13.8">
      <c r="C309" s="58" t="s">
        <v>1223</v>
      </c>
      <c r="D309" s="69" t="s">
        <v>1224</v>
      </c>
      <c r="E309" s="70"/>
      <c r="F309" s="70"/>
      <c r="G309" s="71"/>
      <c r="H309" s="305">
        <f>SUM(H307:H308)</f>
        <v>32824</v>
      </c>
      <c r="I309" s="319"/>
    </row>
    <row r="310" spans="3:13" ht="13.8">
      <c r="D310" s="81" t="s">
        <v>3881</v>
      </c>
    </row>
    <row r="312" spans="3:13" s="55" customFormat="1" ht="13.8">
      <c r="C312" s="53" t="s">
        <v>3908</v>
      </c>
      <c r="D312" s="313" t="s">
        <v>3909</v>
      </c>
      <c r="E312" s="307"/>
      <c r="F312" s="307"/>
      <c r="G312" s="307"/>
      <c r="H312" s="307"/>
      <c r="I312" s="56">
        <f>ROUNDDOWN(H327,-2)</f>
        <v>37800</v>
      </c>
    </row>
    <row r="313" spans="3:13" s="55" customFormat="1" ht="27.6">
      <c r="C313" s="300" t="s">
        <v>1197</v>
      </c>
      <c r="D313" s="300" t="s">
        <v>1198</v>
      </c>
      <c r="E313" s="300" t="s">
        <v>1199</v>
      </c>
      <c r="F313" s="300" t="s">
        <v>1200</v>
      </c>
      <c r="G313" s="300" t="s">
        <v>1201</v>
      </c>
      <c r="H313" s="300" t="s">
        <v>1202</v>
      </c>
      <c r="I313" s="54"/>
    </row>
    <row r="314" spans="3:13" s="55" customFormat="1" ht="13.8">
      <c r="C314" s="72" t="s">
        <v>1203</v>
      </c>
      <c r="D314" s="59" t="s">
        <v>1204</v>
      </c>
      <c r="E314" s="73"/>
      <c r="F314" s="73"/>
      <c r="G314" s="73"/>
      <c r="H314" s="73"/>
      <c r="I314" s="54"/>
      <c r="J314" s="159" t="s">
        <v>1249</v>
      </c>
    </row>
    <row r="315" spans="3:13" s="55" customFormat="1" ht="13.8">
      <c r="C315" s="301">
        <v>1</v>
      </c>
      <c r="D315" s="59" t="s">
        <v>5</v>
      </c>
      <c r="E315" s="302" t="s">
        <v>6</v>
      </c>
      <c r="F315" s="74">
        <v>4.8000000000000001E-2</v>
      </c>
      <c r="G315" s="64">
        <f>VLOOKUP(D315,upahbahan,3,FALSE)</f>
        <v>100000</v>
      </c>
      <c r="H315" s="64">
        <f>F315*G315</f>
        <v>4800</v>
      </c>
      <c r="I315" s="54"/>
      <c r="J315" s="159" t="s">
        <v>1250</v>
      </c>
      <c r="M315" s="65">
        <v>0.1</v>
      </c>
    </row>
    <row r="316" spans="3:13" s="55" customFormat="1" ht="13.8">
      <c r="C316" s="301">
        <v>2</v>
      </c>
      <c r="D316" s="59" t="s">
        <v>10</v>
      </c>
      <c r="E316" s="302" t="s">
        <v>6</v>
      </c>
      <c r="F316" s="74">
        <v>0.08</v>
      </c>
      <c r="G316" s="64">
        <f>VLOOKUP(D316,upahbahan,3,FALSE)</f>
        <v>145000</v>
      </c>
      <c r="H316" s="64">
        <f>F316*G316</f>
        <v>11600</v>
      </c>
      <c r="I316" s="54"/>
    </row>
    <row r="317" spans="3:13" s="55" customFormat="1" ht="13.8">
      <c r="C317" s="301">
        <v>3</v>
      </c>
      <c r="D317" s="59" t="s">
        <v>18</v>
      </c>
      <c r="E317" s="302" t="s">
        <v>6</v>
      </c>
      <c r="F317" s="74">
        <v>8.0000000000000002E-3</v>
      </c>
      <c r="G317" s="64">
        <f>VLOOKUP(D317,upahbahan,3,FALSE)</f>
        <v>175000</v>
      </c>
      <c r="H317" s="64">
        <f>F317*G317</f>
        <v>1400</v>
      </c>
      <c r="I317" s="54"/>
    </row>
    <row r="318" spans="3:13" s="55" customFormat="1" ht="13.8">
      <c r="C318" s="301">
        <v>4</v>
      </c>
      <c r="D318" s="59" t="s">
        <v>19</v>
      </c>
      <c r="E318" s="302" t="s">
        <v>6</v>
      </c>
      <c r="F318" s="74">
        <v>2E-3</v>
      </c>
      <c r="G318" s="64">
        <f>VLOOKUP(D318,upahbahan,3,FALSE)</f>
        <v>200000</v>
      </c>
      <c r="H318" s="64">
        <f>F318*G318</f>
        <v>400</v>
      </c>
      <c r="I318" s="54"/>
    </row>
    <row r="319" spans="3:13" s="55" customFormat="1" ht="13.8">
      <c r="C319" s="83" t="s">
        <v>1210</v>
      </c>
      <c r="D319" s="80"/>
      <c r="E319" s="80"/>
      <c r="F319" s="217"/>
      <c r="G319" s="218"/>
      <c r="H319" s="64">
        <f>SUM(H315:H318)</f>
        <v>18200</v>
      </c>
      <c r="I319" s="219"/>
    </row>
    <row r="320" spans="3:13" s="55" customFormat="1" ht="13.8">
      <c r="C320" s="72" t="s">
        <v>1211</v>
      </c>
      <c r="D320" s="59" t="s">
        <v>1212</v>
      </c>
      <c r="E320" s="73"/>
      <c r="F320" s="73"/>
      <c r="G320" s="73"/>
      <c r="H320" s="73"/>
      <c r="I320" s="54"/>
    </row>
    <row r="321" spans="3:13" s="55" customFormat="1" ht="13.8">
      <c r="C321" s="301">
        <v>1</v>
      </c>
      <c r="D321" s="77" t="s">
        <v>168</v>
      </c>
      <c r="E321" s="68" t="s">
        <v>114</v>
      </c>
      <c r="F321" s="227">
        <v>1.45</v>
      </c>
      <c r="G321" s="64">
        <f>VLOOKUP(D321,upahbahan,3,FALSE)</f>
        <v>11175</v>
      </c>
      <c r="H321" s="64">
        <f>F321*G321</f>
        <v>16203.75</v>
      </c>
      <c r="I321" s="54"/>
    </row>
    <row r="322" spans="3:13" s="55" customFormat="1" ht="13.8">
      <c r="C322" s="83" t="s">
        <v>1216</v>
      </c>
      <c r="D322" s="80"/>
      <c r="E322" s="80"/>
      <c r="F322" s="80"/>
      <c r="G322" s="162"/>
      <c r="H322" s="64">
        <f>SUM(H321:H321)</f>
        <v>16203.75</v>
      </c>
      <c r="I322" s="54"/>
    </row>
    <row r="323" spans="3:13" s="55" customFormat="1" ht="13.8">
      <c r="C323" s="72" t="s">
        <v>1217</v>
      </c>
      <c r="D323" s="59" t="s">
        <v>1218</v>
      </c>
      <c r="E323" s="73"/>
      <c r="F323" s="73"/>
      <c r="G323" s="73"/>
      <c r="H323" s="73"/>
      <c r="I323" s="54"/>
    </row>
    <row r="324" spans="3:13" s="55" customFormat="1" ht="13.8">
      <c r="C324" s="83" t="s">
        <v>1219</v>
      </c>
      <c r="D324" s="80"/>
      <c r="E324" s="80"/>
      <c r="F324" s="80"/>
      <c r="G324" s="162"/>
      <c r="H324" s="303">
        <v>0</v>
      </c>
      <c r="I324" s="54"/>
    </row>
    <row r="325" spans="3:13" s="55" customFormat="1" ht="13.8">
      <c r="C325" s="58" t="s">
        <v>1220</v>
      </c>
      <c r="D325" s="69" t="s">
        <v>1221</v>
      </c>
      <c r="E325" s="70"/>
      <c r="F325" s="70"/>
      <c r="G325" s="71"/>
      <c r="H325" s="304">
        <f>H324+H322+H319</f>
        <v>34403.75</v>
      </c>
      <c r="I325" s="319"/>
    </row>
    <row r="326" spans="3:13" s="55" customFormat="1" ht="13.8">
      <c r="C326" s="58" t="s">
        <v>1222</v>
      </c>
      <c r="D326" s="69" t="s">
        <v>1325</v>
      </c>
      <c r="E326" s="70"/>
      <c r="F326" s="71"/>
      <c r="G326" s="95">
        <v>0.1</v>
      </c>
      <c r="H326" s="64">
        <f>H325*G326</f>
        <v>3440.375</v>
      </c>
      <c r="I326" s="319"/>
    </row>
    <row r="327" spans="3:13" s="55" customFormat="1" ht="13.8">
      <c r="C327" s="58" t="s">
        <v>1223</v>
      </c>
      <c r="D327" s="69" t="s">
        <v>1224</v>
      </c>
      <c r="E327" s="70"/>
      <c r="F327" s="70"/>
      <c r="G327" s="71"/>
      <c r="H327" s="305">
        <f>SUM(H325:H326)</f>
        <v>37844.125</v>
      </c>
      <c r="I327" s="319"/>
    </row>
    <row r="328" spans="3:13" ht="13.8">
      <c r="D328" s="81" t="s">
        <v>3881</v>
      </c>
    </row>
    <row r="330" spans="3:13" s="55" customFormat="1" ht="13.8">
      <c r="C330" s="53" t="s">
        <v>3910</v>
      </c>
      <c r="D330" s="313" t="s">
        <v>3911</v>
      </c>
      <c r="E330" s="307"/>
      <c r="F330" s="307"/>
      <c r="G330" s="307"/>
      <c r="H330" s="307"/>
      <c r="I330" s="56">
        <f>ROUNDDOWN(H345,-2)</f>
        <v>49600</v>
      </c>
    </row>
    <row r="331" spans="3:13" s="55" customFormat="1" ht="27.6">
      <c r="C331" s="300" t="s">
        <v>1197</v>
      </c>
      <c r="D331" s="300" t="s">
        <v>1198</v>
      </c>
      <c r="E331" s="300" t="s">
        <v>1199</v>
      </c>
      <c r="F331" s="300" t="s">
        <v>1200</v>
      </c>
      <c r="G331" s="300" t="s">
        <v>1201</v>
      </c>
      <c r="H331" s="300" t="s">
        <v>1202</v>
      </c>
      <c r="I331" s="54"/>
    </row>
    <row r="332" spans="3:13" s="55" customFormat="1" ht="13.8">
      <c r="C332" s="72" t="s">
        <v>1203</v>
      </c>
      <c r="D332" s="59" t="s">
        <v>1204</v>
      </c>
      <c r="E332" s="73"/>
      <c r="F332" s="73"/>
      <c r="G332" s="73"/>
      <c r="H332" s="73"/>
      <c r="I332" s="54"/>
      <c r="J332" s="159" t="s">
        <v>1249</v>
      </c>
    </row>
    <row r="333" spans="3:13" s="55" customFormat="1" ht="13.8">
      <c r="C333" s="301">
        <v>1</v>
      </c>
      <c r="D333" s="59" t="s">
        <v>5</v>
      </c>
      <c r="E333" s="302" t="s">
        <v>6</v>
      </c>
      <c r="F333" s="74">
        <v>6.3E-2</v>
      </c>
      <c r="G333" s="64">
        <f>VLOOKUP(D333,upahbahan,3,FALSE)</f>
        <v>100000</v>
      </c>
      <c r="H333" s="64">
        <f>F333*G333</f>
        <v>6300</v>
      </c>
      <c r="I333" s="54"/>
      <c r="J333" s="159" t="s">
        <v>1250</v>
      </c>
      <c r="M333" s="65">
        <v>0.1</v>
      </c>
    </row>
    <row r="334" spans="3:13" s="55" customFormat="1" ht="13.8">
      <c r="C334" s="301">
        <v>2</v>
      </c>
      <c r="D334" s="59" t="s">
        <v>10</v>
      </c>
      <c r="E334" s="302" t="s">
        <v>6</v>
      </c>
      <c r="F334" s="74">
        <v>0.104</v>
      </c>
      <c r="G334" s="64">
        <f>VLOOKUP(D334,upahbahan,3,FALSE)</f>
        <v>145000</v>
      </c>
      <c r="H334" s="64">
        <f>F334*G334</f>
        <v>15080</v>
      </c>
      <c r="I334" s="54"/>
    </row>
    <row r="335" spans="3:13" s="55" customFormat="1" ht="13.8">
      <c r="C335" s="301">
        <v>3</v>
      </c>
      <c r="D335" s="59" t="s">
        <v>18</v>
      </c>
      <c r="E335" s="302" t="s">
        <v>6</v>
      </c>
      <c r="F335" s="74">
        <v>0.01</v>
      </c>
      <c r="G335" s="64">
        <f>VLOOKUP(D335,upahbahan,3,FALSE)</f>
        <v>175000</v>
      </c>
      <c r="H335" s="64">
        <f>F335*G335</f>
        <v>1750</v>
      </c>
      <c r="I335" s="54"/>
    </row>
    <row r="336" spans="3:13" s="55" customFormat="1" ht="13.8">
      <c r="C336" s="301">
        <v>4</v>
      </c>
      <c r="D336" s="59" t="s">
        <v>19</v>
      </c>
      <c r="E336" s="302" t="s">
        <v>6</v>
      </c>
      <c r="F336" s="74">
        <v>3.0000000000000001E-3</v>
      </c>
      <c r="G336" s="64">
        <f>VLOOKUP(D336,upahbahan,3,FALSE)</f>
        <v>200000</v>
      </c>
      <c r="H336" s="64">
        <f>F336*G336</f>
        <v>600</v>
      </c>
      <c r="I336" s="54"/>
    </row>
    <row r="337" spans="3:13" s="55" customFormat="1" ht="13.8">
      <c r="C337" s="83" t="s">
        <v>1210</v>
      </c>
      <c r="D337" s="80"/>
      <c r="E337" s="80"/>
      <c r="F337" s="217"/>
      <c r="G337" s="218"/>
      <c r="H337" s="64">
        <f>SUM(H333:H336)</f>
        <v>23730</v>
      </c>
      <c r="I337" s="219"/>
    </row>
    <row r="338" spans="3:13" s="55" customFormat="1" ht="13.8">
      <c r="C338" s="72" t="s">
        <v>1211</v>
      </c>
      <c r="D338" s="59" t="s">
        <v>1212</v>
      </c>
      <c r="E338" s="73"/>
      <c r="F338" s="73"/>
      <c r="G338" s="73"/>
      <c r="H338" s="73"/>
      <c r="I338" s="54"/>
    </row>
    <row r="339" spans="3:13" s="55" customFormat="1" ht="13.8">
      <c r="C339" s="301">
        <v>1</v>
      </c>
      <c r="D339" s="77" t="s">
        <v>173</v>
      </c>
      <c r="E339" s="68" t="s">
        <v>114</v>
      </c>
      <c r="F339" s="227">
        <v>1.45</v>
      </c>
      <c r="G339" s="64">
        <f>VLOOKUP(D339,upahbahan,3,FALSE)</f>
        <v>14750</v>
      </c>
      <c r="H339" s="64">
        <f>F339*G339</f>
        <v>21387.5</v>
      </c>
      <c r="I339" s="54"/>
    </row>
    <row r="340" spans="3:13" s="55" customFormat="1" ht="13.8">
      <c r="C340" s="83" t="s">
        <v>1216</v>
      </c>
      <c r="D340" s="80"/>
      <c r="E340" s="80"/>
      <c r="F340" s="80"/>
      <c r="G340" s="162"/>
      <c r="H340" s="64">
        <f>SUM(H339:H339)</f>
        <v>21387.5</v>
      </c>
      <c r="I340" s="54"/>
    </row>
    <row r="341" spans="3:13" s="55" customFormat="1" ht="13.8">
      <c r="C341" s="72" t="s">
        <v>1217</v>
      </c>
      <c r="D341" s="59" t="s">
        <v>1218</v>
      </c>
      <c r="E341" s="73"/>
      <c r="F341" s="73"/>
      <c r="G341" s="73"/>
      <c r="H341" s="73"/>
      <c r="I341" s="54"/>
    </row>
    <row r="342" spans="3:13" s="55" customFormat="1" ht="13.8">
      <c r="C342" s="83" t="s">
        <v>1219</v>
      </c>
      <c r="D342" s="80"/>
      <c r="E342" s="80"/>
      <c r="F342" s="80"/>
      <c r="G342" s="162"/>
      <c r="H342" s="303">
        <v>0</v>
      </c>
      <c r="I342" s="54"/>
    </row>
    <row r="343" spans="3:13" s="55" customFormat="1" ht="13.8">
      <c r="C343" s="58" t="s">
        <v>1220</v>
      </c>
      <c r="D343" s="69" t="s">
        <v>1221</v>
      </c>
      <c r="E343" s="70"/>
      <c r="F343" s="70"/>
      <c r="G343" s="71"/>
      <c r="H343" s="304">
        <f>H342+H340+H337</f>
        <v>45117.5</v>
      </c>
      <c r="I343" s="319"/>
    </row>
    <row r="344" spans="3:13" s="55" customFormat="1" ht="13.8">
      <c r="C344" s="58" t="s">
        <v>1222</v>
      </c>
      <c r="D344" s="69" t="s">
        <v>1325</v>
      </c>
      <c r="E344" s="70"/>
      <c r="F344" s="71"/>
      <c r="G344" s="95">
        <v>0.1</v>
      </c>
      <c r="H344" s="64">
        <f>H343*G344</f>
        <v>4511.75</v>
      </c>
      <c r="I344" s="319"/>
    </row>
    <row r="345" spans="3:13" s="55" customFormat="1" ht="13.8">
      <c r="C345" s="58" t="s">
        <v>1223</v>
      </c>
      <c r="D345" s="69" t="s">
        <v>1224</v>
      </c>
      <c r="E345" s="70"/>
      <c r="F345" s="70"/>
      <c r="G345" s="71"/>
      <c r="H345" s="305">
        <f>SUM(H343:H344)</f>
        <v>49629.25</v>
      </c>
      <c r="I345" s="319"/>
    </row>
    <row r="346" spans="3:13" ht="13.8">
      <c r="D346" s="81" t="s">
        <v>3881</v>
      </c>
    </row>
    <row r="348" spans="3:13" s="55" customFormat="1" ht="13.8">
      <c r="C348" s="53" t="s">
        <v>3912</v>
      </c>
      <c r="D348" s="313" t="s">
        <v>3913</v>
      </c>
      <c r="E348" s="307"/>
      <c r="F348" s="307"/>
      <c r="G348" s="307"/>
      <c r="H348" s="307"/>
      <c r="I348" s="56">
        <f>ROUNDDOWN(H363,-2)</f>
        <v>65300</v>
      </c>
    </row>
    <row r="349" spans="3:13" s="55" customFormat="1" ht="27.6">
      <c r="C349" s="300" t="s">
        <v>1197</v>
      </c>
      <c r="D349" s="300" t="s">
        <v>1198</v>
      </c>
      <c r="E349" s="300" t="s">
        <v>1199</v>
      </c>
      <c r="F349" s="300" t="s">
        <v>1200</v>
      </c>
      <c r="G349" s="300" t="s">
        <v>1201</v>
      </c>
      <c r="H349" s="300" t="s">
        <v>1202</v>
      </c>
      <c r="I349" s="54"/>
    </row>
    <row r="350" spans="3:13" s="55" customFormat="1" ht="13.8">
      <c r="C350" s="72" t="s">
        <v>1203</v>
      </c>
      <c r="D350" s="59" t="s">
        <v>1204</v>
      </c>
      <c r="E350" s="73"/>
      <c r="F350" s="73"/>
      <c r="G350" s="73"/>
      <c r="H350" s="73"/>
      <c r="I350" s="54"/>
      <c r="J350" s="159" t="s">
        <v>1249</v>
      </c>
    </row>
    <row r="351" spans="3:13" s="55" customFormat="1" ht="13.8">
      <c r="C351" s="301">
        <v>1</v>
      </c>
      <c r="D351" s="59" t="s">
        <v>5</v>
      </c>
      <c r="E351" s="302" t="s">
        <v>6</v>
      </c>
      <c r="F351" s="74">
        <v>7.6999999999999999E-2</v>
      </c>
      <c r="G351" s="64">
        <f>VLOOKUP(D351,upahbahan,3,FALSE)</f>
        <v>100000</v>
      </c>
      <c r="H351" s="64">
        <f>F351*G351</f>
        <v>7700</v>
      </c>
      <c r="I351" s="54"/>
      <c r="J351" s="159" t="s">
        <v>1250</v>
      </c>
      <c r="M351" s="65">
        <v>0.1</v>
      </c>
    </row>
    <row r="352" spans="3:13" s="55" customFormat="1" ht="13.8">
      <c r="C352" s="301">
        <v>2</v>
      </c>
      <c r="D352" s="59" t="s">
        <v>10</v>
      </c>
      <c r="E352" s="302" t="s">
        <v>6</v>
      </c>
      <c r="F352" s="74">
        <v>0.129</v>
      </c>
      <c r="G352" s="64">
        <f>VLOOKUP(D352,upahbahan,3,FALSE)</f>
        <v>145000</v>
      </c>
      <c r="H352" s="64">
        <f>F352*G352</f>
        <v>18705</v>
      </c>
      <c r="I352" s="54"/>
    </row>
    <row r="353" spans="3:10" s="55" customFormat="1" ht="13.8">
      <c r="C353" s="301">
        <v>3</v>
      </c>
      <c r="D353" s="59" t="s">
        <v>18</v>
      </c>
      <c r="E353" s="302" t="s">
        <v>6</v>
      </c>
      <c r="F353" s="74">
        <v>1.2999999999999999E-2</v>
      </c>
      <c r="G353" s="64">
        <f>VLOOKUP(D353,upahbahan,3,FALSE)</f>
        <v>175000</v>
      </c>
      <c r="H353" s="64">
        <f>F353*G353</f>
        <v>2275</v>
      </c>
      <c r="I353" s="54"/>
    </row>
    <row r="354" spans="3:10" s="55" customFormat="1" ht="13.8">
      <c r="C354" s="301">
        <v>4</v>
      </c>
      <c r="D354" s="59" t="s">
        <v>19</v>
      </c>
      <c r="E354" s="302" t="s">
        <v>6</v>
      </c>
      <c r="F354" s="74">
        <v>4.0000000000000001E-3</v>
      </c>
      <c r="G354" s="64">
        <f>VLOOKUP(D354,upahbahan,3,FALSE)</f>
        <v>200000</v>
      </c>
      <c r="H354" s="64">
        <f>F354*G354</f>
        <v>800</v>
      </c>
      <c r="I354" s="54"/>
    </row>
    <row r="355" spans="3:10" s="55" customFormat="1" ht="13.8">
      <c r="C355" s="83" t="s">
        <v>1210</v>
      </c>
      <c r="D355" s="80"/>
      <c r="E355" s="80"/>
      <c r="F355" s="217"/>
      <c r="G355" s="218"/>
      <c r="H355" s="64">
        <f>SUM(H351:H354)</f>
        <v>29480</v>
      </c>
      <c r="I355" s="219"/>
    </row>
    <row r="356" spans="3:10" s="55" customFormat="1" ht="13.8">
      <c r="C356" s="72" t="s">
        <v>1211</v>
      </c>
      <c r="D356" s="59" t="s">
        <v>1212</v>
      </c>
      <c r="E356" s="73"/>
      <c r="F356" s="73"/>
      <c r="G356" s="73"/>
      <c r="H356" s="73"/>
      <c r="I356" s="54"/>
    </row>
    <row r="357" spans="3:10" s="55" customFormat="1" ht="13.8">
      <c r="C357" s="301">
        <v>1</v>
      </c>
      <c r="D357" s="77" t="s">
        <v>174</v>
      </c>
      <c r="E357" s="68" t="s">
        <v>114</v>
      </c>
      <c r="F357" s="227">
        <v>1.45</v>
      </c>
      <c r="G357" s="64">
        <f>VLOOKUP(D357,upahbahan,3,FALSE)</f>
        <v>20625</v>
      </c>
      <c r="H357" s="64">
        <f>F357*G357</f>
        <v>29906.25</v>
      </c>
      <c r="I357" s="54"/>
    </row>
    <row r="358" spans="3:10" s="55" customFormat="1" ht="13.8">
      <c r="C358" s="83" t="s">
        <v>1216</v>
      </c>
      <c r="D358" s="80"/>
      <c r="E358" s="80"/>
      <c r="F358" s="80"/>
      <c r="G358" s="162"/>
      <c r="H358" s="64">
        <f>SUM(H357:H357)</f>
        <v>29906.25</v>
      </c>
      <c r="I358" s="54"/>
    </row>
    <row r="359" spans="3:10" s="55" customFormat="1" ht="13.8">
      <c r="C359" s="72" t="s">
        <v>1217</v>
      </c>
      <c r="D359" s="59" t="s">
        <v>1218</v>
      </c>
      <c r="E359" s="73"/>
      <c r="F359" s="73"/>
      <c r="G359" s="73"/>
      <c r="H359" s="73"/>
      <c r="I359" s="54"/>
    </row>
    <row r="360" spans="3:10" s="55" customFormat="1" ht="13.8">
      <c r="C360" s="83" t="s">
        <v>1219</v>
      </c>
      <c r="D360" s="80"/>
      <c r="E360" s="80"/>
      <c r="F360" s="80"/>
      <c r="G360" s="162"/>
      <c r="H360" s="303">
        <v>0</v>
      </c>
      <c r="I360" s="54"/>
    </row>
    <row r="361" spans="3:10" s="55" customFormat="1" ht="13.8">
      <c r="C361" s="58" t="s">
        <v>1220</v>
      </c>
      <c r="D361" s="69" t="s">
        <v>1221</v>
      </c>
      <c r="E361" s="70"/>
      <c r="F361" s="70"/>
      <c r="G361" s="71"/>
      <c r="H361" s="304">
        <f>H360+H358+H355</f>
        <v>59386.25</v>
      </c>
      <c r="I361" s="319"/>
    </row>
    <row r="362" spans="3:10" s="55" customFormat="1" ht="13.8">
      <c r="C362" s="58" t="s">
        <v>1222</v>
      </c>
      <c r="D362" s="69" t="s">
        <v>1325</v>
      </c>
      <c r="E362" s="70"/>
      <c r="F362" s="71"/>
      <c r="G362" s="95">
        <v>0.1</v>
      </c>
      <c r="H362" s="64">
        <f>H361*G362</f>
        <v>5938.625</v>
      </c>
      <c r="I362" s="319"/>
    </row>
    <row r="363" spans="3:10" s="55" customFormat="1" ht="13.8">
      <c r="C363" s="58" t="s">
        <v>1223</v>
      </c>
      <c r="D363" s="69" t="s">
        <v>1224</v>
      </c>
      <c r="E363" s="70"/>
      <c r="F363" s="70"/>
      <c r="G363" s="71"/>
      <c r="H363" s="305">
        <f>SUM(H361:H362)</f>
        <v>65324.875</v>
      </c>
      <c r="I363" s="319"/>
    </row>
    <row r="364" spans="3:10" ht="13.8">
      <c r="D364" s="81" t="s">
        <v>3881</v>
      </c>
    </row>
    <row r="366" spans="3:10" s="55" customFormat="1" ht="13.8">
      <c r="C366" s="53" t="s">
        <v>3914</v>
      </c>
      <c r="D366" s="313" t="s">
        <v>3915</v>
      </c>
      <c r="E366" s="307"/>
      <c r="F366" s="307"/>
      <c r="G366" s="307"/>
      <c r="H366" s="307"/>
      <c r="I366" s="56">
        <f>ROUNDDOWN(H381,-2)</f>
        <v>85100</v>
      </c>
    </row>
    <row r="367" spans="3:10" s="55" customFormat="1" ht="27.6">
      <c r="C367" s="300" t="s">
        <v>1197</v>
      </c>
      <c r="D367" s="300" t="s">
        <v>1198</v>
      </c>
      <c r="E367" s="300" t="s">
        <v>1199</v>
      </c>
      <c r="F367" s="300" t="s">
        <v>1200</v>
      </c>
      <c r="G367" s="300" t="s">
        <v>1201</v>
      </c>
      <c r="H367" s="300" t="s">
        <v>1202</v>
      </c>
      <c r="I367" s="54"/>
    </row>
    <row r="368" spans="3:10" s="55" customFormat="1" ht="13.8">
      <c r="C368" s="72" t="s">
        <v>1203</v>
      </c>
      <c r="D368" s="59" t="s">
        <v>1204</v>
      </c>
      <c r="E368" s="73"/>
      <c r="F368" s="73"/>
      <c r="G368" s="73"/>
      <c r="H368" s="73"/>
      <c r="I368" s="54"/>
      <c r="J368" s="159" t="s">
        <v>1249</v>
      </c>
    </row>
    <row r="369" spans="3:13" s="55" customFormat="1" ht="13.8">
      <c r="C369" s="301">
        <v>1</v>
      </c>
      <c r="D369" s="59" t="s">
        <v>5</v>
      </c>
      <c r="E369" s="302" t="s">
        <v>6</v>
      </c>
      <c r="F369" s="74">
        <v>9.4E-2</v>
      </c>
      <c r="G369" s="64">
        <f>VLOOKUP(D369,upahbahan,3,FALSE)</f>
        <v>100000</v>
      </c>
      <c r="H369" s="64">
        <f>F369*G369</f>
        <v>9400</v>
      </c>
      <c r="I369" s="54"/>
      <c r="J369" s="159" t="s">
        <v>1250</v>
      </c>
      <c r="M369" s="65">
        <v>0.1</v>
      </c>
    </row>
    <row r="370" spans="3:13" s="55" customFormat="1" ht="13.8">
      <c r="C370" s="301">
        <v>2</v>
      </c>
      <c r="D370" s="59" t="s">
        <v>10</v>
      </c>
      <c r="E370" s="302" t="s">
        <v>6</v>
      </c>
      <c r="F370" s="74">
        <v>0.157</v>
      </c>
      <c r="G370" s="64">
        <f>VLOOKUP(D370,upahbahan,3,FALSE)</f>
        <v>145000</v>
      </c>
      <c r="H370" s="64">
        <f>F370*G370</f>
        <v>22765</v>
      </c>
      <c r="I370" s="54"/>
    </row>
    <row r="371" spans="3:13" s="55" customFormat="1" ht="13.8">
      <c r="C371" s="301">
        <v>3</v>
      </c>
      <c r="D371" s="59" t="s">
        <v>18</v>
      </c>
      <c r="E371" s="302" t="s">
        <v>6</v>
      </c>
      <c r="F371" s="74">
        <v>1.6E-2</v>
      </c>
      <c r="G371" s="64">
        <f>VLOOKUP(D371,upahbahan,3,FALSE)</f>
        <v>175000</v>
      </c>
      <c r="H371" s="64">
        <f>F371*G371</f>
        <v>2800</v>
      </c>
      <c r="I371" s="54"/>
    </row>
    <row r="372" spans="3:13" s="55" customFormat="1" ht="13.8">
      <c r="C372" s="301">
        <v>4</v>
      </c>
      <c r="D372" s="59" t="s">
        <v>19</v>
      </c>
      <c r="E372" s="302" t="s">
        <v>6</v>
      </c>
      <c r="F372" s="74">
        <v>5.0000000000000001E-3</v>
      </c>
      <c r="G372" s="64">
        <f>VLOOKUP(D372,upahbahan,3,FALSE)</f>
        <v>200000</v>
      </c>
      <c r="H372" s="64">
        <f>F372*G372</f>
        <v>1000</v>
      </c>
      <c r="I372" s="54"/>
    </row>
    <row r="373" spans="3:13" s="55" customFormat="1" ht="13.8">
      <c r="C373" s="83" t="s">
        <v>1210</v>
      </c>
      <c r="D373" s="80"/>
      <c r="E373" s="80"/>
      <c r="F373" s="217"/>
      <c r="G373" s="218"/>
      <c r="H373" s="64">
        <f>SUM(H369:H372)</f>
        <v>35965</v>
      </c>
      <c r="I373" s="219"/>
    </row>
    <row r="374" spans="3:13" s="55" customFormat="1" ht="13.8">
      <c r="C374" s="72" t="s">
        <v>1211</v>
      </c>
      <c r="D374" s="59" t="s">
        <v>1212</v>
      </c>
      <c r="E374" s="73"/>
      <c r="F374" s="73"/>
      <c r="G374" s="73"/>
      <c r="H374" s="73"/>
      <c r="I374" s="54"/>
    </row>
    <row r="375" spans="3:13" s="55" customFormat="1" ht="13.8">
      <c r="C375" s="301">
        <v>1</v>
      </c>
      <c r="D375" s="77" t="s">
        <v>175</v>
      </c>
      <c r="E375" s="68" t="s">
        <v>114</v>
      </c>
      <c r="F375" s="227">
        <v>1.45</v>
      </c>
      <c r="G375" s="64">
        <f>VLOOKUP(D375,upahbahan,3,FALSE)</f>
        <v>28600</v>
      </c>
      <c r="H375" s="64">
        <f>F375*G375</f>
        <v>41470</v>
      </c>
      <c r="I375" s="54"/>
    </row>
    <row r="376" spans="3:13" s="55" customFormat="1" ht="13.8">
      <c r="C376" s="83" t="s">
        <v>1216</v>
      </c>
      <c r="D376" s="80"/>
      <c r="E376" s="80"/>
      <c r="F376" s="80"/>
      <c r="G376" s="162"/>
      <c r="H376" s="64">
        <f>SUM(H375:H375)</f>
        <v>41470</v>
      </c>
      <c r="I376" s="54"/>
    </row>
    <row r="377" spans="3:13" s="55" customFormat="1" ht="13.8">
      <c r="C377" s="72" t="s">
        <v>1217</v>
      </c>
      <c r="D377" s="59" t="s">
        <v>1218</v>
      </c>
      <c r="E377" s="73"/>
      <c r="F377" s="73"/>
      <c r="G377" s="73"/>
      <c r="H377" s="73"/>
      <c r="I377" s="54"/>
    </row>
    <row r="378" spans="3:13" s="55" customFormat="1" ht="13.8">
      <c r="C378" s="83" t="s">
        <v>1219</v>
      </c>
      <c r="D378" s="80"/>
      <c r="E378" s="80"/>
      <c r="F378" s="80"/>
      <c r="G378" s="162"/>
      <c r="H378" s="303">
        <v>0</v>
      </c>
      <c r="I378" s="54"/>
    </row>
    <row r="379" spans="3:13" s="55" customFormat="1" ht="13.8">
      <c r="C379" s="58" t="s">
        <v>1220</v>
      </c>
      <c r="D379" s="69" t="s">
        <v>1221</v>
      </c>
      <c r="E379" s="70"/>
      <c r="F379" s="70"/>
      <c r="G379" s="71"/>
      <c r="H379" s="304">
        <f>H378+H376+H373</f>
        <v>77435</v>
      </c>
      <c r="I379" s="319"/>
    </row>
    <row r="380" spans="3:13" s="55" customFormat="1" ht="13.8">
      <c r="C380" s="58" t="s">
        <v>1222</v>
      </c>
      <c r="D380" s="69" t="s">
        <v>1325</v>
      </c>
      <c r="E380" s="70"/>
      <c r="F380" s="71"/>
      <c r="G380" s="95">
        <v>0.1</v>
      </c>
      <c r="H380" s="64">
        <f>H379*G380</f>
        <v>7743.5</v>
      </c>
      <c r="I380" s="319"/>
    </row>
    <row r="381" spans="3:13" s="55" customFormat="1" ht="13.8">
      <c r="C381" s="58" t="s">
        <v>1223</v>
      </c>
      <c r="D381" s="69" t="s">
        <v>1224</v>
      </c>
      <c r="E381" s="70"/>
      <c r="F381" s="70"/>
      <c r="G381" s="71"/>
      <c r="H381" s="305">
        <f>SUM(H379:H380)</f>
        <v>85178.5</v>
      </c>
      <c r="I381" s="319"/>
    </row>
    <row r="382" spans="3:13" ht="13.8">
      <c r="D382" s="81" t="s">
        <v>3881</v>
      </c>
    </row>
    <row r="384" spans="3:13" s="55" customFormat="1" ht="13.8">
      <c r="C384" s="53" t="s">
        <v>3916</v>
      </c>
      <c r="D384" s="313" t="s">
        <v>3917</v>
      </c>
      <c r="E384" s="307"/>
      <c r="F384" s="307"/>
      <c r="G384" s="307"/>
      <c r="H384" s="307"/>
      <c r="I384" s="56">
        <f>ROUNDDOWN(H399,-2)</f>
        <v>114700</v>
      </c>
    </row>
    <row r="385" spans="3:13" s="55" customFormat="1" ht="27.6">
      <c r="C385" s="300" t="s">
        <v>1197</v>
      </c>
      <c r="D385" s="300" t="s">
        <v>1198</v>
      </c>
      <c r="E385" s="300" t="s">
        <v>1199</v>
      </c>
      <c r="F385" s="300" t="s">
        <v>1200</v>
      </c>
      <c r="G385" s="300" t="s">
        <v>1201</v>
      </c>
      <c r="H385" s="300" t="s">
        <v>1202</v>
      </c>
      <c r="I385" s="54"/>
    </row>
    <row r="386" spans="3:13" s="55" customFormat="1" ht="13.8">
      <c r="C386" s="72" t="s">
        <v>1203</v>
      </c>
      <c r="D386" s="59" t="s">
        <v>1204</v>
      </c>
      <c r="E386" s="73"/>
      <c r="F386" s="73"/>
      <c r="G386" s="73"/>
      <c r="H386" s="73"/>
      <c r="I386" s="54"/>
      <c r="J386" s="159" t="s">
        <v>1249</v>
      </c>
    </row>
    <row r="387" spans="3:13" s="55" customFormat="1" ht="13.8">
      <c r="C387" s="301">
        <v>1</v>
      </c>
      <c r="D387" s="59" t="s">
        <v>5</v>
      </c>
      <c r="E387" s="302" t="s">
        <v>6</v>
      </c>
      <c r="F387" s="74">
        <v>0.123</v>
      </c>
      <c r="G387" s="64">
        <f>VLOOKUP(D387,upahbahan,3,FALSE)</f>
        <v>100000</v>
      </c>
      <c r="H387" s="64">
        <f>F387*G387</f>
        <v>12300</v>
      </c>
      <c r="I387" s="54"/>
      <c r="J387" s="159" t="s">
        <v>1250</v>
      </c>
      <c r="M387" s="65">
        <v>0.1</v>
      </c>
    </row>
    <row r="388" spans="3:13" s="55" customFormat="1" ht="13.8">
      <c r="C388" s="301">
        <v>2</v>
      </c>
      <c r="D388" s="59" t="s">
        <v>10</v>
      </c>
      <c r="E388" s="302" t="s">
        <v>6</v>
      </c>
      <c r="F388" s="74">
        <v>0.20499999999999999</v>
      </c>
      <c r="G388" s="64">
        <f>VLOOKUP(D388,upahbahan,3,FALSE)</f>
        <v>145000</v>
      </c>
      <c r="H388" s="64">
        <f>F388*G388</f>
        <v>29725</v>
      </c>
      <c r="I388" s="54"/>
    </row>
    <row r="389" spans="3:13" s="55" customFormat="1" ht="13.8">
      <c r="C389" s="301">
        <v>3</v>
      </c>
      <c r="D389" s="59" t="s">
        <v>18</v>
      </c>
      <c r="E389" s="302" t="s">
        <v>6</v>
      </c>
      <c r="F389" s="74">
        <v>2.1000000000000001E-2</v>
      </c>
      <c r="G389" s="64">
        <f>VLOOKUP(D389,upahbahan,3,FALSE)</f>
        <v>175000</v>
      </c>
      <c r="H389" s="64">
        <f>F389*G389</f>
        <v>3675.0000000000005</v>
      </c>
      <c r="I389" s="54"/>
    </row>
    <row r="390" spans="3:13" s="55" customFormat="1" ht="13.8">
      <c r="C390" s="301">
        <v>4</v>
      </c>
      <c r="D390" s="59" t="s">
        <v>19</v>
      </c>
      <c r="E390" s="302" t="s">
        <v>6</v>
      </c>
      <c r="F390" s="74">
        <v>6.0000000000000001E-3</v>
      </c>
      <c r="G390" s="64">
        <f>VLOOKUP(D390,upahbahan,3,FALSE)</f>
        <v>200000</v>
      </c>
      <c r="H390" s="64">
        <f>F390*G390</f>
        <v>1200</v>
      </c>
      <c r="I390" s="54"/>
    </row>
    <row r="391" spans="3:13" s="55" customFormat="1" ht="13.8">
      <c r="C391" s="83" t="s">
        <v>1210</v>
      </c>
      <c r="D391" s="80"/>
      <c r="E391" s="80"/>
      <c r="F391" s="217"/>
      <c r="G391" s="218"/>
      <c r="H391" s="64">
        <f>SUM(H387:H390)</f>
        <v>46900</v>
      </c>
      <c r="I391" s="219"/>
    </row>
    <row r="392" spans="3:13" s="55" customFormat="1" ht="13.8">
      <c r="C392" s="72" t="s">
        <v>1211</v>
      </c>
      <c r="D392" s="59" t="s">
        <v>1212</v>
      </c>
      <c r="E392" s="73"/>
      <c r="F392" s="73"/>
      <c r="G392" s="73"/>
      <c r="H392" s="73"/>
      <c r="I392" s="54"/>
    </row>
    <row r="393" spans="3:13" s="55" customFormat="1" ht="13.8">
      <c r="C393" s="301">
        <v>1</v>
      </c>
      <c r="D393" s="77" t="s">
        <v>176</v>
      </c>
      <c r="E393" s="68" t="s">
        <v>114</v>
      </c>
      <c r="F393" s="227">
        <v>1.45</v>
      </c>
      <c r="G393" s="64">
        <f>VLOOKUP(D393,upahbahan,3,FALSE)</f>
        <v>39575</v>
      </c>
      <c r="H393" s="64">
        <f>F393*G393</f>
        <v>57383.75</v>
      </c>
      <c r="I393" s="54"/>
    </row>
    <row r="394" spans="3:13" s="55" customFormat="1" ht="13.8">
      <c r="C394" s="83" t="s">
        <v>1216</v>
      </c>
      <c r="D394" s="80"/>
      <c r="E394" s="80"/>
      <c r="F394" s="80"/>
      <c r="G394" s="162"/>
      <c r="H394" s="64">
        <f>SUM(H393:H393)</f>
        <v>57383.75</v>
      </c>
      <c r="I394" s="54"/>
    </row>
    <row r="395" spans="3:13" s="55" customFormat="1" ht="13.8">
      <c r="C395" s="72" t="s">
        <v>1217</v>
      </c>
      <c r="D395" s="59" t="s">
        <v>1218</v>
      </c>
      <c r="E395" s="73"/>
      <c r="F395" s="73"/>
      <c r="G395" s="73"/>
      <c r="H395" s="73"/>
      <c r="I395" s="54"/>
    </row>
    <row r="396" spans="3:13" s="55" customFormat="1" ht="13.8">
      <c r="C396" s="83" t="s">
        <v>1219</v>
      </c>
      <c r="D396" s="80"/>
      <c r="E396" s="80"/>
      <c r="F396" s="80"/>
      <c r="G396" s="162"/>
      <c r="H396" s="303">
        <v>0</v>
      </c>
      <c r="I396" s="54"/>
    </row>
    <row r="397" spans="3:13" s="55" customFormat="1" ht="13.8">
      <c r="C397" s="58" t="s">
        <v>1220</v>
      </c>
      <c r="D397" s="69" t="s">
        <v>1221</v>
      </c>
      <c r="E397" s="70"/>
      <c r="F397" s="70"/>
      <c r="G397" s="71"/>
      <c r="H397" s="304">
        <f>H396+H394+H391</f>
        <v>104283.75</v>
      </c>
      <c r="I397" s="319"/>
    </row>
    <row r="398" spans="3:13" s="55" customFormat="1" ht="13.8">
      <c r="C398" s="58" t="s">
        <v>1222</v>
      </c>
      <c r="D398" s="69" t="s">
        <v>1325</v>
      </c>
      <c r="E398" s="70"/>
      <c r="F398" s="71"/>
      <c r="G398" s="95">
        <v>0.1</v>
      </c>
      <c r="H398" s="64">
        <f>H397*G398</f>
        <v>10428.375</v>
      </c>
      <c r="I398" s="319"/>
    </row>
    <row r="399" spans="3:13" s="55" customFormat="1" ht="13.8">
      <c r="C399" s="58" t="s">
        <v>1223</v>
      </c>
      <c r="D399" s="69" t="s">
        <v>1224</v>
      </c>
      <c r="E399" s="70"/>
      <c r="F399" s="70"/>
      <c r="G399" s="71"/>
      <c r="H399" s="305">
        <f>SUM(H397:H398)</f>
        <v>114712.125</v>
      </c>
      <c r="I399" s="319"/>
    </row>
    <row r="400" spans="3:13" ht="13.8">
      <c r="D400" s="81" t="s">
        <v>3881</v>
      </c>
    </row>
    <row r="402" spans="3:13" s="55" customFormat="1" ht="13.8">
      <c r="C402" s="53" t="s">
        <v>3918</v>
      </c>
      <c r="D402" s="313" t="s">
        <v>3919</v>
      </c>
      <c r="E402" s="307"/>
      <c r="F402" s="307"/>
      <c r="G402" s="307"/>
      <c r="H402" s="307"/>
      <c r="I402" s="56">
        <f>ROUNDDOWN(H417,-2)</f>
        <v>164600</v>
      </c>
    </row>
    <row r="403" spans="3:13" s="55" customFormat="1" ht="27.6">
      <c r="C403" s="300" t="s">
        <v>1197</v>
      </c>
      <c r="D403" s="300" t="s">
        <v>1198</v>
      </c>
      <c r="E403" s="300" t="s">
        <v>1199</v>
      </c>
      <c r="F403" s="300" t="s">
        <v>1200</v>
      </c>
      <c r="G403" s="300" t="s">
        <v>1201</v>
      </c>
      <c r="H403" s="300" t="s">
        <v>1202</v>
      </c>
      <c r="I403" s="54"/>
    </row>
    <row r="404" spans="3:13" s="55" customFormat="1" ht="13.8">
      <c r="C404" s="72" t="s">
        <v>1203</v>
      </c>
      <c r="D404" s="59" t="s">
        <v>1204</v>
      </c>
      <c r="E404" s="73"/>
      <c r="F404" s="73"/>
      <c r="G404" s="73"/>
      <c r="H404" s="73"/>
      <c r="I404" s="54"/>
      <c r="J404" s="159" t="s">
        <v>1249</v>
      </c>
    </row>
    <row r="405" spans="3:13" s="55" customFormat="1" ht="13.8">
      <c r="C405" s="301">
        <v>1</v>
      </c>
      <c r="D405" s="59" t="s">
        <v>5</v>
      </c>
      <c r="E405" s="302" t="s">
        <v>6</v>
      </c>
      <c r="F405" s="74">
        <v>0.152</v>
      </c>
      <c r="G405" s="64">
        <f>VLOOKUP(D405,upahbahan,3,FALSE)</f>
        <v>100000</v>
      </c>
      <c r="H405" s="64">
        <f>F405*G405</f>
        <v>15200</v>
      </c>
      <c r="I405" s="54"/>
      <c r="J405" s="159" t="s">
        <v>1250</v>
      </c>
      <c r="M405" s="65">
        <v>0.1</v>
      </c>
    </row>
    <row r="406" spans="3:13" s="55" customFormat="1" ht="13.8">
      <c r="C406" s="301">
        <v>2</v>
      </c>
      <c r="D406" s="59" t="s">
        <v>10</v>
      </c>
      <c r="E406" s="302" t="s">
        <v>6</v>
      </c>
      <c r="F406" s="74">
        <v>0.254</v>
      </c>
      <c r="G406" s="64">
        <f>VLOOKUP(D406,upahbahan,3,FALSE)</f>
        <v>145000</v>
      </c>
      <c r="H406" s="64">
        <f>F406*G406</f>
        <v>36830</v>
      </c>
      <c r="I406" s="54"/>
    </row>
    <row r="407" spans="3:13" s="55" customFormat="1" ht="13.8">
      <c r="C407" s="301">
        <v>3</v>
      </c>
      <c r="D407" s="59" t="s">
        <v>18</v>
      </c>
      <c r="E407" s="302" t="s">
        <v>6</v>
      </c>
      <c r="F407" s="74">
        <v>2.5000000000000001E-2</v>
      </c>
      <c r="G407" s="64">
        <f>VLOOKUP(D407,upahbahan,3,FALSE)</f>
        <v>175000</v>
      </c>
      <c r="H407" s="64">
        <f>F407*G407</f>
        <v>4375</v>
      </c>
      <c r="I407" s="54"/>
    </row>
    <row r="408" spans="3:13" s="55" customFormat="1" ht="13.8">
      <c r="C408" s="301">
        <v>4</v>
      </c>
      <c r="D408" s="59" t="s">
        <v>19</v>
      </c>
      <c r="E408" s="302" t="s">
        <v>6</v>
      </c>
      <c r="F408" s="74">
        <v>8.0000000000000002E-3</v>
      </c>
      <c r="G408" s="64">
        <f>VLOOKUP(D408,upahbahan,3,FALSE)</f>
        <v>200000</v>
      </c>
      <c r="H408" s="64">
        <f>F408*G408</f>
        <v>1600</v>
      </c>
      <c r="I408" s="54"/>
    </row>
    <row r="409" spans="3:13" s="55" customFormat="1" ht="13.8">
      <c r="C409" s="83" t="s">
        <v>1210</v>
      </c>
      <c r="D409" s="80"/>
      <c r="E409" s="80"/>
      <c r="F409" s="217"/>
      <c r="G409" s="218"/>
      <c r="H409" s="64">
        <f>SUM(H405:H408)</f>
        <v>58005</v>
      </c>
      <c r="I409" s="219"/>
    </row>
    <row r="410" spans="3:13" s="55" customFormat="1" ht="13.8">
      <c r="C410" s="72" t="s">
        <v>1211</v>
      </c>
      <c r="D410" s="59" t="s">
        <v>1212</v>
      </c>
      <c r="E410" s="73"/>
      <c r="F410" s="73"/>
      <c r="G410" s="73"/>
      <c r="H410" s="73"/>
      <c r="I410" s="54"/>
    </row>
    <row r="411" spans="3:13" s="55" customFormat="1" ht="13.8">
      <c r="C411" s="301">
        <v>1</v>
      </c>
      <c r="D411" s="77" t="s">
        <v>177</v>
      </c>
      <c r="E411" s="68" t="s">
        <v>114</v>
      </c>
      <c r="F411" s="227">
        <v>1.45</v>
      </c>
      <c r="G411" s="64">
        <f>VLOOKUP(D411,upahbahan,3,FALSE)</f>
        <v>63200</v>
      </c>
      <c r="H411" s="64">
        <f>F411*G411</f>
        <v>91640</v>
      </c>
      <c r="I411" s="54"/>
    </row>
    <row r="412" spans="3:13" s="55" customFormat="1" ht="13.8">
      <c r="C412" s="83" t="s">
        <v>1216</v>
      </c>
      <c r="D412" s="80"/>
      <c r="E412" s="80"/>
      <c r="F412" s="80"/>
      <c r="G412" s="162"/>
      <c r="H412" s="64">
        <f>SUM(H411:H411)</f>
        <v>91640</v>
      </c>
      <c r="I412" s="54"/>
    </row>
    <row r="413" spans="3:13" s="55" customFormat="1" ht="13.8">
      <c r="C413" s="72" t="s">
        <v>1217</v>
      </c>
      <c r="D413" s="59" t="s">
        <v>1218</v>
      </c>
      <c r="E413" s="73"/>
      <c r="F413" s="73"/>
      <c r="G413" s="73"/>
      <c r="H413" s="73"/>
      <c r="I413" s="54"/>
    </row>
    <row r="414" spans="3:13" s="55" customFormat="1" ht="13.8">
      <c r="C414" s="83" t="s">
        <v>1219</v>
      </c>
      <c r="D414" s="80"/>
      <c r="E414" s="80"/>
      <c r="F414" s="80"/>
      <c r="G414" s="162"/>
      <c r="H414" s="303">
        <v>0</v>
      </c>
      <c r="I414" s="54"/>
    </row>
    <row r="415" spans="3:13" s="55" customFormat="1" ht="13.8">
      <c r="C415" s="58" t="s">
        <v>1220</v>
      </c>
      <c r="D415" s="69" t="s">
        <v>1221</v>
      </c>
      <c r="E415" s="70"/>
      <c r="F415" s="70"/>
      <c r="G415" s="71"/>
      <c r="H415" s="304">
        <f>H414+H412+H409</f>
        <v>149645</v>
      </c>
      <c r="I415" s="319"/>
    </row>
    <row r="416" spans="3:13" s="55" customFormat="1" ht="13.8">
      <c r="C416" s="58" t="s">
        <v>1222</v>
      </c>
      <c r="D416" s="69" t="s">
        <v>1325</v>
      </c>
      <c r="E416" s="70"/>
      <c r="F416" s="71"/>
      <c r="G416" s="95">
        <v>0.1</v>
      </c>
      <c r="H416" s="64">
        <f>H415*G416</f>
        <v>14964.5</v>
      </c>
      <c r="I416" s="319"/>
    </row>
    <row r="417" spans="3:13" s="55" customFormat="1" ht="13.8">
      <c r="C417" s="58" t="s">
        <v>1223</v>
      </c>
      <c r="D417" s="69" t="s">
        <v>1224</v>
      </c>
      <c r="E417" s="70"/>
      <c r="F417" s="70"/>
      <c r="G417" s="71"/>
      <c r="H417" s="305">
        <f>SUM(H415:H416)</f>
        <v>164609.5</v>
      </c>
      <c r="I417" s="319"/>
    </row>
    <row r="418" spans="3:13" ht="13.8">
      <c r="D418" s="81" t="s">
        <v>3881</v>
      </c>
    </row>
    <row r="420" spans="3:13" s="55" customFormat="1" ht="13.8">
      <c r="C420" s="53" t="s">
        <v>3921</v>
      </c>
      <c r="D420" s="313" t="s">
        <v>3920</v>
      </c>
      <c r="E420" s="307"/>
      <c r="F420" s="307"/>
      <c r="G420" s="307"/>
      <c r="H420" s="307"/>
      <c r="I420" s="56">
        <f>ROUNDDOWN(H435,-2)</f>
        <v>204100</v>
      </c>
    </row>
    <row r="421" spans="3:13" s="55" customFormat="1" ht="27.6">
      <c r="C421" s="300" t="s">
        <v>1197</v>
      </c>
      <c r="D421" s="300" t="s">
        <v>1198</v>
      </c>
      <c r="E421" s="300" t="s">
        <v>1199</v>
      </c>
      <c r="F421" s="300" t="s">
        <v>1200</v>
      </c>
      <c r="G421" s="300" t="s">
        <v>1201</v>
      </c>
      <c r="H421" s="300" t="s">
        <v>1202</v>
      </c>
      <c r="I421" s="54"/>
    </row>
    <row r="422" spans="3:13" s="55" customFormat="1" ht="13.8">
      <c r="C422" s="72" t="s">
        <v>1203</v>
      </c>
      <c r="D422" s="59" t="s">
        <v>1204</v>
      </c>
      <c r="E422" s="73"/>
      <c r="F422" s="73"/>
      <c r="G422" s="73"/>
      <c r="H422" s="73"/>
      <c r="I422" s="54"/>
      <c r="J422" s="159" t="s">
        <v>1249</v>
      </c>
    </row>
    <row r="423" spans="3:13" s="55" customFormat="1" ht="13.8">
      <c r="C423" s="301">
        <v>1</v>
      </c>
      <c r="D423" s="59" t="s">
        <v>5</v>
      </c>
      <c r="E423" s="302" t="s">
        <v>6</v>
      </c>
      <c r="F423" s="74">
        <v>0.183</v>
      </c>
      <c r="G423" s="64">
        <f>VLOOKUP(D423,upahbahan,3,FALSE)</f>
        <v>100000</v>
      </c>
      <c r="H423" s="64">
        <f>F423*G423</f>
        <v>18300</v>
      </c>
      <c r="I423" s="54"/>
      <c r="J423" s="159" t="s">
        <v>1250</v>
      </c>
      <c r="M423" s="65">
        <v>0.1</v>
      </c>
    </row>
    <row r="424" spans="3:13" s="55" customFormat="1" ht="13.8">
      <c r="C424" s="301">
        <v>2</v>
      </c>
      <c r="D424" s="59" t="s">
        <v>10</v>
      </c>
      <c r="E424" s="302" t="s">
        <v>6</v>
      </c>
      <c r="F424" s="74">
        <v>0.30599999999999999</v>
      </c>
      <c r="G424" s="64">
        <f>VLOOKUP(D424,upahbahan,3,FALSE)</f>
        <v>145000</v>
      </c>
      <c r="H424" s="64">
        <f>F424*G424</f>
        <v>44370</v>
      </c>
      <c r="I424" s="54"/>
    </row>
    <row r="425" spans="3:13" s="55" customFormat="1" ht="13.8">
      <c r="C425" s="301">
        <v>3</v>
      </c>
      <c r="D425" s="59" t="s">
        <v>18</v>
      </c>
      <c r="E425" s="302" t="s">
        <v>6</v>
      </c>
      <c r="F425" s="74">
        <v>3.1E-2</v>
      </c>
      <c r="G425" s="64">
        <f>VLOOKUP(D425,upahbahan,3,FALSE)</f>
        <v>175000</v>
      </c>
      <c r="H425" s="64">
        <f>F425*G425</f>
        <v>5425</v>
      </c>
      <c r="I425" s="54"/>
    </row>
    <row r="426" spans="3:13" s="55" customFormat="1" ht="13.8">
      <c r="C426" s="301">
        <v>4</v>
      </c>
      <c r="D426" s="59" t="s">
        <v>19</v>
      </c>
      <c r="E426" s="302" t="s">
        <v>6</v>
      </c>
      <c r="F426" s="74">
        <v>8.9999999999999993E-3</v>
      </c>
      <c r="G426" s="64">
        <f>VLOOKUP(D426,upahbahan,3,FALSE)</f>
        <v>200000</v>
      </c>
      <c r="H426" s="64">
        <f>F426*G426</f>
        <v>1799.9999999999998</v>
      </c>
      <c r="I426" s="54"/>
    </row>
    <row r="427" spans="3:13" s="55" customFormat="1" ht="13.8">
      <c r="C427" s="83" t="s">
        <v>1210</v>
      </c>
      <c r="D427" s="80"/>
      <c r="E427" s="80"/>
      <c r="F427" s="217"/>
      <c r="G427" s="218"/>
      <c r="H427" s="64">
        <f>SUM(H423:H426)</f>
        <v>69895</v>
      </c>
      <c r="I427" s="219"/>
    </row>
    <row r="428" spans="3:13" s="55" customFormat="1" ht="13.8">
      <c r="C428" s="72" t="s">
        <v>1211</v>
      </c>
      <c r="D428" s="59" t="s">
        <v>1212</v>
      </c>
      <c r="E428" s="73"/>
      <c r="F428" s="73"/>
      <c r="G428" s="73"/>
      <c r="H428" s="73"/>
      <c r="I428" s="54"/>
    </row>
    <row r="429" spans="3:13" s="55" customFormat="1" ht="13.8">
      <c r="C429" s="301">
        <v>1</v>
      </c>
      <c r="D429" s="77" t="s">
        <v>178</v>
      </c>
      <c r="E429" s="68" t="s">
        <v>114</v>
      </c>
      <c r="F429" s="227">
        <v>1.45</v>
      </c>
      <c r="G429" s="64">
        <f>VLOOKUP(D429,upahbahan,3,FALSE)</f>
        <v>79775</v>
      </c>
      <c r="H429" s="64">
        <f>F429*G429</f>
        <v>115673.75</v>
      </c>
      <c r="I429" s="54"/>
    </row>
    <row r="430" spans="3:13" s="55" customFormat="1" ht="13.8">
      <c r="C430" s="83" t="s">
        <v>1216</v>
      </c>
      <c r="D430" s="80"/>
      <c r="E430" s="80"/>
      <c r="F430" s="80"/>
      <c r="G430" s="162"/>
      <c r="H430" s="64">
        <f>SUM(H429:H429)</f>
        <v>115673.75</v>
      </c>
      <c r="I430" s="54"/>
    </row>
    <row r="431" spans="3:13" s="55" customFormat="1" ht="13.8">
      <c r="C431" s="72" t="s">
        <v>1217</v>
      </c>
      <c r="D431" s="59" t="s">
        <v>1218</v>
      </c>
      <c r="E431" s="73"/>
      <c r="F431" s="73"/>
      <c r="G431" s="73"/>
      <c r="H431" s="73"/>
      <c r="I431" s="54"/>
    </row>
    <row r="432" spans="3:13" s="55" customFormat="1" ht="13.8">
      <c r="C432" s="83" t="s">
        <v>1219</v>
      </c>
      <c r="D432" s="80"/>
      <c r="E432" s="80"/>
      <c r="F432" s="80"/>
      <c r="G432" s="162"/>
      <c r="H432" s="303">
        <v>0</v>
      </c>
      <c r="I432" s="54"/>
    </row>
    <row r="433" spans="3:13" s="55" customFormat="1" ht="13.8">
      <c r="C433" s="58" t="s">
        <v>1220</v>
      </c>
      <c r="D433" s="69" t="s">
        <v>1221</v>
      </c>
      <c r="E433" s="70"/>
      <c r="F433" s="70"/>
      <c r="G433" s="71"/>
      <c r="H433" s="304">
        <f>H432+H430+H427</f>
        <v>185568.75</v>
      </c>
      <c r="I433" s="319"/>
    </row>
    <row r="434" spans="3:13" s="55" customFormat="1" ht="13.8">
      <c r="C434" s="58" t="s">
        <v>1222</v>
      </c>
      <c r="D434" s="69" t="s">
        <v>1325</v>
      </c>
      <c r="E434" s="70"/>
      <c r="F434" s="71"/>
      <c r="G434" s="95">
        <v>0.1</v>
      </c>
      <c r="H434" s="64">
        <f>H433*G434</f>
        <v>18556.875</v>
      </c>
      <c r="I434" s="319"/>
    </row>
    <row r="435" spans="3:13" s="55" customFormat="1" ht="13.8">
      <c r="C435" s="58" t="s">
        <v>1223</v>
      </c>
      <c r="D435" s="69" t="s">
        <v>1224</v>
      </c>
      <c r="E435" s="70"/>
      <c r="F435" s="70"/>
      <c r="G435" s="71"/>
      <c r="H435" s="305">
        <f>SUM(H433:H434)</f>
        <v>204125.625</v>
      </c>
      <c r="I435" s="319"/>
    </row>
    <row r="436" spans="3:13" ht="13.8">
      <c r="D436" s="81" t="s">
        <v>3881</v>
      </c>
    </row>
    <row r="438" spans="3:13" s="55" customFormat="1" ht="13.8">
      <c r="C438" s="53" t="s">
        <v>3922</v>
      </c>
      <c r="D438" s="313" t="s">
        <v>3923</v>
      </c>
      <c r="E438" s="307"/>
      <c r="F438" s="307"/>
      <c r="G438" s="307"/>
      <c r="H438" s="307"/>
      <c r="I438" s="56">
        <f>ROUNDDOWN(H453,-2)</f>
        <v>325700</v>
      </c>
    </row>
    <row r="439" spans="3:13" s="55" customFormat="1" ht="27.6">
      <c r="C439" s="300" t="s">
        <v>1197</v>
      </c>
      <c r="D439" s="300" t="s">
        <v>1198</v>
      </c>
      <c r="E439" s="300" t="s">
        <v>1199</v>
      </c>
      <c r="F439" s="300" t="s">
        <v>1200</v>
      </c>
      <c r="G439" s="300" t="s">
        <v>1201</v>
      </c>
      <c r="H439" s="300" t="s">
        <v>1202</v>
      </c>
      <c r="I439" s="54"/>
    </row>
    <row r="440" spans="3:13" s="55" customFormat="1" ht="13.8">
      <c r="C440" s="72" t="s">
        <v>1203</v>
      </c>
      <c r="D440" s="59" t="s">
        <v>1204</v>
      </c>
      <c r="E440" s="73"/>
      <c r="F440" s="73"/>
      <c r="G440" s="73"/>
      <c r="H440" s="73"/>
      <c r="I440" s="54"/>
      <c r="J440" s="159" t="s">
        <v>1249</v>
      </c>
    </row>
    <row r="441" spans="3:13" s="55" customFormat="1" ht="13.8">
      <c r="C441" s="301">
        <v>1</v>
      </c>
      <c r="D441" s="59" t="s">
        <v>5</v>
      </c>
      <c r="E441" s="302" t="s">
        <v>6</v>
      </c>
      <c r="F441" s="74">
        <v>0.246</v>
      </c>
      <c r="G441" s="64">
        <f>VLOOKUP(D441,upahbahan,3,FALSE)</f>
        <v>100000</v>
      </c>
      <c r="H441" s="64">
        <f>F441*G441</f>
        <v>24600</v>
      </c>
      <c r="I441" s="54"/>
      <c r="J441" s="159" t="s">
        <v>1250</v>
      </c>
      <c r="M441" s="65">
        <v>0.1</v>
      </c>
    </row>
    <row r="442" spans="3:13" s="55" customFormat="1" ht="13.8">
      <c r="C442" s="301">
        <v>2</v>
      </c>
      <c r="D442" s="59" t="s">
        <v>10</v>
      </c>
      <c r="E442" s="302" t="s">
        <v>6</v>
      </c>
      <c r="F442" s="74">
        <v>0.41099999999999998</v>
      </c>
      <c r="G442" s="64">
        <f>VLOOKUP(D442,upahbahan,3,FALSE)</f>
        <v>145000</v>
      </c>
      <c r="H442" s="64">
        <f>F442*G442</f>
        <v>59595</v>
      </c>
      <c r="I442" s="54"/>
    </row>
    <row r="443" spans="3:13" s="55" customFormat="1" ht="13.8">
      <c r="C443" s="301">
        <v>3</v>
      </c>
      <c r="D443" s="59" t="s">
        <v>18</v>
      </c>
      <c r="E443" s="302" t="s">
        <v>6</v>
      </c>
      <c r="F443" s="74">
        <v>4.1000000000000002E-2</v>
      </c>
      <c r="G443" s="64">
        <f>VLOOKUP(D443,upahbahan,3,FALSE)</f>
        <v>175000</v>
      </c>
      <c r="H443" s="64">
        <f>F443*G443</f>
        <v>7175</v>
      </c>
      <c r="I443" s="54"/>
    </row>
    <row r="444" spans="3:13" s="55" customFormat="1" ht="13.8">
      <c r="C444" s="301">
        <v>4</v>
      </c>
      <c r="D444" s="59" t="s">
        <v>19</v>
      </c>
      <c r="E444" s="302" t="s">
        <v>6</v>
      </c>
      <c r="F444" s="74">
        <v>1.2E-2</v>
      </c>
      <c r="G444" s="64">
        <f>VLOOKUP(D444,upahbahan,3,FALSE)</f>
        <v>200000</v>
      </c>
      <c r="H444" s="64">
        <f>F444*G444</f>
        <v>2400</v>
      </c>
      <c r="I444" s="54"/>
    </row>
    <row r="445" spans="3:13" s="55" customFormat="1" ht="13.8">
      <c r="C445" s="83" t="s">
        <v>1210</v>
      </c>
      <c r="D445" s="80"/>
      <c r="E445" s="80"/>
      <c r="F445" s="217"/>
      <c r="G445" s="218"/>
      <c r="H445" s="64">
        <f>SUM(H441:H444)</f>
        <v>93770</v>
      </c>
      <c r="I445" s="219"/>
    </row>
    <row r="446" spans="3:13" s="55" customFormat="1" ht="13.8">
      <c r="C446" s="72" t="s">
        <v>1211</v>
      </c>
      <c r="D446" s="59" t="s">
        <v>1212</v>
      </c>
      <c r="E446" s="73"/>
      <c r="F446" s="73"/>
      <c r="G446" s="73"/>
      <c r="H446" s="73"/>
      <c r="I446" s="54"/>
    </row>
    <row r="447" spans="3:13" s="55" customFormat="1" ht="13.8">
      <c r="C447" s="301">
        <v>1</v>
      </c>
      <c r="D447" s="77" t="s">
        <v>179</v>
      </c>
      <c r="E447" s="68" t="s">
        <v>114</v>
      </c>
      <c r="F447" s="227">
        <v>1.45</v>
      </c>
      <c r="G447" s="64">
        <f>VLOOKUP(D447,upahbahan,3,FALSE)</f>
        <v>139575</v>
      </c>
      <c r="H447" s="64">
        <f>F447*G447</f>
        <v>202383.75</v>
      </c>
      <c r="I447" s="54"/>
    </row>
    <row r="448" spans="3:13" s="55" customFormat="1" ht="13.8">
      <c r="C448" s="83" t="s">
        <v>1216</v>
      </c>
      <c r="D448" s="80"/>
      <c r="E448" s="80"/>
      <c r="F448" s="80"/>
      <c r="G448" s="162"/>
      <c r="H448" s="64">
        <f>SUM(H447:H447)</f>
        <v>202383.75</v>
      </c>
      <c r="I448" s="54"/>
    </row>
    <row r="449" spans="3:13" s="55" customFormat="1" ht="13.8">
      <c r="C449" s="72" t="s">
        <v>1217</v>
      </c>
      <c r="D449" s="59" t="s">
        <v>1218</v>
      </c>
      <c r="E449" s="73"/>
      <c r="F449" s="73"/>
      <c r="G449" s="73"/>
      <c r="H449" s="73"/>
      <c r="I449" s="54"/>
    </row>
    <row r="450" spans="3:13" s="55" customFormat="1" ht="13.8">
      <c r="C450" s="83" t="s">
        <v>1219</v>
      </c>
      <c r="D450" s="80"/>
      <c r="E450" s="80"/>
      <c r="F450" s="80"/>
      <c r="G450" s="162"/>
      <c r="H450" s="303">
        <v>0</v>
      </c>
      <c r="I450" s="54"/>
    </row>
    <row r="451" spans="3:13" s="55" customFormat="1" ht="13.8">
      <c r="C451" s="58" t="s">
        <v>1220</v>
      </c>
      <c r="D451" s="69" t="s">
        <v>1221</v>
      </c>
      <c r="E451" s="70"/>
      <c r="F451" s="70"/>
      <c r="G451" s="71"/>
      <c r="H451" s="304">
        <f>H450+H448+H445</f>
        <v>296153.75</v>
      </c>
      <c r="I451" s="319"/>
    </row>
    <row r="452" spans="3:13" s="55" customFormat="1" ht="13.8">
      <c r="C452" s="58" t="s">
        <v>1222</v>
      </c>
      <c r="D452" s="69" t="s">
        <v>1325</v>
      </c>
      <c r="E452" s="70"/>
      <c r="F452" s="71"/>
      <c r="G452" s="95">
        <v>0.1</v>
      </c>
      <c r="H452" s="64">
        <f>H451*G452</f>
        <v>29615.375</v>
      </c>
      <c r="I452" s="319"/>
    </row>
    <row r="453" spans="3:13" s="55" customFormat="1" ht="13.8">
      <c r="C453" s="58" t="s">
        <v>1223</v>
      </c>
      <c r="D453" s="69" t="s">
        <v>1224</v>
      </c>
      <c r="E453" s="70"/>
      <c r="F453" s="70"/>
      <c r="G453" s="71"/>
      <c r="H453" s="305">
        <f>SUM(H451:H452)</f>
        <v>325769.125</v>
      </c>
      <c r="I453" s="319"/>
    </row>
    <row r="454" spans="3:13" ht="13.8">
      <c r="D454" s="81" t="s">
        <v>3881</v>
      </c>
    </row>
    <row r="456" spans="3:13" s="55" customFormat="1" ht="13.8">
      <c r="C456" s="53" t="s">
        <v>3924</v>
      </c>
      <c r="D456" s="313" t="s">
        <v>3925</v>
      </c>
      <c r="E456" s="307"/>
      <c r="F456" s="307"/>
      <c r="G456" s="307"/>
      <c r="H456" s="307"/>
      <c r="I456" s="56">
        <f>ROUNDDOWN(H471,-2)</f>
        <v>499700</v>
      </c>
    </row>
    <row r="457" spans="3:13" s="55" customFormat="1" ht="27.6">
      <c r="C457" s="300" t="s">
        <v>1197</v>
      </c>
      <c r="D457" s="300" t="s">
        <v>1198</v>
      </c>
      <c r="E457" s="300" t="s">
        <v>1199</v>
      </c>
      <c r="F457" s="300" t="s">
        <v>1200</v>
      </c>
      <c r="G457" s="300" t="s">
        <v>1201</v>
      </c>
      <c r="H457" s="300" t="s">
        <v>1202</v>
      </c>
      <c r="I457" s="54"/>
    </row>
    <row r="458" spans="3:13" s="55" customFormat="1" ht="13.8">
      <c r="C458" s="72" t="s">
        <v>1203</v>
      </c>
      <c r="D458" s="59" t="s">
        <v>1204</v>
      </c>
      <c r="E458" s="73"/>
      <c r="F458" s="73"/>
      <c r="G458" s="73"/>
      <c r="H458" s="73"/>
      <c r="I458" s="54"/>
      <c r="J458" s="159" t="s">
        <v>1249</v>
      </c>
    </row>
    <row r="459" spans="3:13" s="55" customFormat="1" ht="13.8">
      <c r="C459" s="301">
        <v>1</v>
      </c>
      <c r="D459" s="59" t="s">
        <v>5</v>
      </c>
      <c r="E459" s="302" t="s">
        <v>6</v>
      </c>
      <c r="F459" s="74">
        <v>0.30599999999999999</v>
      </c>
      <c r="G459" s="64">
        <f>VLOOKUP(D459,upahbahan,3,FALSE)</f>
        <v>100000</v>
      </c>
      <c r="H459" s="64">
        <f>F459*G459</f>
        <v>30600</v>
      </c>
      <c r="I459" s="54"/>
      <c r="J459" s="159" t="s">
        <v>1250</v>
      </c>
      <c r="M459" s="65">
        <v>0.1</v>
      </c>
    </row>
    <row r="460" spans="3:13" s="55" customFormat="1" ht="13.8">
      <c r="C460" s="301">
        <v>2</v>
      </c>
      <c r="D460" s="59" t="s">
        <v>10</v>
      </c>
      <c r="E460" s="302" t="s">
        <v>6</v>
      </c>
      <c r="F460" s="74">
        <v>0.51100000000000001</v>
      </c>
      <c r="G460" s="64">
        <f>VLOOKUP(D460,upahbahan,3,FALSE)</f>
        <v>145000</v>
      </c>
      <c r="H460" s="64">
        <f>F460*G460</f>
        <v>74095</v>
      </c>
      <c r="I460" s="54"/>
    </row>
    <row r="461" spans="3:13" s="55" customFormat="1" ht="13.8">
      <c r="C461" s="301">
        <v>3</v>
      </c>
      <c r="D461" s="59" t="s">
        <v>18</v>
      </c>
      <c r="E461" s="302" t="s">
        <v>6</v>
      </c>
      <c r="F461" s="74">
        <v>5.0999999999999997E-2</v>
      </c>
      <c r="G461" s="64">
        <f>VLOOKUP(D461,upahbahan,3,FALSE)</f>
        <v>175000</v>
      </c>
      <c r="H461" s="64">
        <f>F461*G461</f>
        <v>8925</v>
      </c>
      <c r="I461" s="54"/>
    </row>
    <row r="462" spans="3:13" s="55" customFormat="1" ht="13.8">
      <c r="C462" s="301">
        <v>4</v>
      </c>
      <c r="D462" s="59" t="s">
        <v>19</v>
      </c>
      <c r="E462" s="302" t="s">
        <v>6</v>
      </c>
      <c r="F462" s="74">
        <v>1.4999999999999999E-2</v>
      </c>
      <c r="G462" s="64">
        <f>VLOOKUP(D462,upahbahan,3,FALSE)</f>
        <v>200000</v>
      </c>
      <c r="H462" s="64">
        <f>F462*G462</f>
        <v>3000</v>
      </c>
      <c r="I462" s="54"/>
    </row>
    <row r="463" spans="3:13" s="55" customFormat="1" ht="13.8">
      <c r="C463" s="83" t="s">
        <v>1210</v>
      </c>
      <c r="D463" s="80"/>
      <c r="E463" s="80"/>
      <c r="F463" s="217"/>
      <c r="G463" s="218"/>
      <c r="H463" s="64">
        <f>SUM(H459:H462)</f>
        <v>116620</v>
      </c>
      <c r="I463" s="219"/>
    </row>
    <row r="464" spans="3:13" s="55" customFormat="1" ht="13.8">
      <c r="C464" s="72" t="s">
        <v>1211</v>
      </c>
      <c r="D464" s="59" t="s">
        <v>1212</v>
      </c>
      <c r="E464" s="73"/>
      <c r="F464" s="73"/>
      <c r="G464" s="73"/>
      <c r="H464" s="73"/>
      <c r="I464" s="54"/>
    </row>
    <row r="465" spans="3:13" s="55" customFormat="1" ht="13.8">
      <c r="C465" s="301">
        <v>1</v>
      </c>
      <c r="D465" s="77" t="s">
        <v>167</v>
      </c>
      <c r="E465" s="68" t="s">
        <v>114</v>
      </c>
      <c r="F465" s="227">
        <v>1.45</v>
      </c>
      <c r="G465" s="64">
        <f>VLOOKUP(D465,upahbahan,3,FALSE)</f>
        <v>232900</v>
      </c>
      <c r="H465" s="64">
        <f>F465*G465</f>
        <v>337705</v>
      </c>
      <c r="I465" s="54"/>
    </row>
    <row r="466" spans="3:13" s="55" customFormat="1" ht="13.8">
      <c r="C466" s="83" t="s">
        <v>1216</v>
      </c>
      <c r="D466" s="80"/>
      <c r="E466" s="80"/>
      <c r="F466" s="80"/>
      <c r="G466" s="162"/>
      <c r="H466" s="64">
        <f>SUM(H465:H465)</f>
        <v>337705</v>
      </c>
      <c r="I466" s="54"/>
    </row>
    <row r="467" spans="3:13" s="55" customFormat="1" ht="13.8">
      <c r="C467" s="72" t="s">
        <v>1217</v>
      </c>
      <c r="D467" s="59" t="s">
        <v>1218</v>
      </c>
      <c r="E467" s="73"/>
      <c r="F467" s="73"/>
      <c r="G467" s="73"/>
      <c r="H467" s="73"/>
      <c r="I467" s="54"/>
    </row>
    <row r="468" spans="3:13" s="55" customFormat="1" ht="13.8">
      <c r="C468" s="83" t="s">
        <v>1219</v>
      </c>
      <c r="D468" s="80"/>
      <c r="E468" s="80"/>
      <c r="F468" s="80"/>
      <c r="G468" s="162"/>
      <c r="H468" s="303">
        <v>0</v>
      </c>
      <c r="I468" s="54"/>
    </row>
    <row r="469" spans="3:13" s="55" customFormat="1" ht="13.8">
      <c r="C469" s="58" t="s">
        <v>1220</v>
      </c>
      <c r="D469" s="69" t="s">
        <v>1221</v>
      </c>
      <c r="E469" s="70"/>
      <c r="F469" s="70"/>
      <c r="G469" s="71"/>
      <c r="H469" s="304">
        <f>H468+H466+H463</f>
        <v>454325</v>
      </c>
      <c r="I469" s="319"/>
    </row>
    <row r="470" spans="3:13" s="55" customFormat="1" ht="13.8">
      <c r="C470" s="58" t="s">
        <v>1222</v>
      </c>
      <c r="D470" s="69" t="s">
        <v>1325</v>
      </c>
      <c r="E470" s="70"/>
      <c r="F470" s="71"/>
      <c r="G470" s="95">
        <v>0.1</v>
      </c>
      <c r="H470" s="64">
        <f>H469*G470</f>
        <v>45432.5</v>
      </c>
      <c r="I470" s="319"/>
    </row>
    <row r="471" spans="3:13" s="55" customFormat="1" ht="13.8">
      <c r="C471" s="58" t="s">
        <v>1223</v>
      </c>
      <c r="D471" s="69" t="s">
        <v>1224</v>
      </c>
      <c r="E471" s="70"/>
      <c r="F471" s="70"/>
      <c r="G471" s="71"/>
      <c r="H471" s="305">
        <f>SUM(H469:H470)</f>
        <v>499757.5</v>
      </c>
      <c r="I471" s="319"/>
    </row>
    <row r="472" spans="3:13" ht="13.8">
      <c r="D472" s="81" t="s">
        <v>3881</v>
      </c>
    </row>
    <row r="474" spans="3:13" s="55" customFormat="1" ht="13.8">
      <c r="C474" s="53" t="s">
        <v>3926</v>
      </c>
      <c r="D474" s="313" t="s">
        <v>3927</v>
      </c>
      <c r="E474" s="307"/>
      <c r="F474" s="307"/>
      <c r="G474" s="307"/>
      <c r="H474" s="307"/>
      <c r="I474" s="56">
        <f>ROUNDDOWN(H489,-2)</f>
        <v>663800</v>
      </c>
    </row>
    <row r="475" spans="3:13" s="55" customFormat="1" ht="27.6">
      <c r="C475" s="300" t="s">
        <v>1197</v>
      </c>
      <c r="D475" s="300" t="s">
        <v>1198</v>
      </c>
      <c r="E475" s="300" t="s">
        <v>1199</v>
      </c>
      <c r="F475" s="300" t="s">
        <v>1200</v>
      </c>
      <c r="G475" s="300" t="s">
        <v>1201</v>
      </c>
      <c r="H475" s="300" t="s">
        <v>1202</v>
      </c>
      <c r="I475" s="54"/>
    </row>
    <row r="476" spans="3:13" s="55" customFormat="1" ht="13.8">
      <c r="C476" s="72" t="s">
        <v>1203</v>
      </c>
      <c r="D476" s="59" t="s">
        <v>1204</v>
      </c>
      <c r="E476" s="73"/>
      <c r="F476" s="73"/>
      <c r="G476" s="73"/>
      <c r="H476" s="73"/>
      <c r="I476" s="54"/>
      <c r="J476" s="159" t="s">
        <v>1249</v>
      </c>
    </row>
    <row r="477" spans="3:13" s="55" customFormat="1" ht="13.8">
      <c r="C477" s="301">
        <v>1</v>
      </c>
      <c r="D477" s="59" t="s">
        <v>5</v>
      </c>
      <c r="E477" s="302" t="s">
        <v>6</v>
      </c>
      <c r="F477" s="74">
        <v>0.36699999999999999</v>
      </c>
      <c r="G477" s="64">
        <f>VLOOKUP(D477,upahbahan,3,FALSE)</f>
        <v>100000</v>
      </c>
      <c r="H477" s="64">
        <f>F477*G477</f>
        <v>36700</v>
      </c>
      <c r="I477" s="54"/>
      <c r="J477" s="159" t="s">
        <v>1250</v>
      </c>
      <c r="M477" s="65">
        <v>0.1</v>
      </c>
    </row>
    <row r="478" spans="3:13" s="55" customFormat="1" ht="13.8">
      <c r="C478" s="301">
        <v>2</v>
      </c>
      <c r="D478" s="59" t="s">
        <v>10</v>
      </c>
      <c r="E478" s="302" t="s">
        <v>6</v>
      </c>
      <c r="F478" s="74">
        <v>0.61299999999999999</v>
      </c>
      <c r="G478" s="64">
        <f>VLOOKUP(D478,upahbahan,3,FALSE)</f>
        <v>145000</v>
      </c>
      <c r="H478" s="64">
        <f>F478*G478</f>
        <v>88885</v>
      </c>
      <c r="I478" s="54"/>
    </row>
    <row r="479" spans="3:13" s="55" customFormat="1" ht="13.8">
      <c r="C479" s="301">
        <v>3</v>
      </c>
      <c r="D479" s="59" t="s">
        <v>18</v>
      </c>
      <c r="E479" s="302" t="s">
        <v>6</v>
      </c>
      <c r="F479" s="74">
        <v>6.0999999999999999E-2</v>
      </c>
      <c r="G479" s="64">
        <f>VLOOKUP(D479,upahbahan,3,FALSE)</f>
        <v>175000</v>
      </c>
      <c r="H479" s="64">
        <f>F479*G479</f>
        <v>10675</v>
      </c>
      <c r="I479" s="54"/>
    </row>
    <row r="480" spans="3:13" s="55" customFormat="1" ht="13.8">
      <c r="C480" s="301">
        <v>4</v>
      </c>
      <c r="D480" s="59" t="s">
        <v>19</v>
      </c>
      <c r="E480" s="302" t="s">
        <v>6</v>
      </c>
      <c r="F480" s="74">
        <v>1.7999999999999999E-2</v>
      </c>
      <c r="G480" s="64">
        <f>VLOOKUP(D480,upahbahan,3,FALSE)</f>
        <v>200000</v>
      </c>
      <c r="H480" s="64">
        <f>F480*G480</f>
        <v>3599.9999999999995</v>
      </c>
      <c r="I480" s="54"/>
    </row>
    <row r="481" spans="3:13" s="55" customFormat="1" ht="13.8">
      <c r="C481" s="83" t="s">
        <v>1210</v>
      </c>
      <c r="D481" s="80"/>
      <c r="E481" s="80"/>
      <c r="F481" s="217"/>
      <c r="G481" s="218"/>
      <c r="H481" s="64">
        <f>SUM(H477:H480)</f>
        <v>139860</v>
      </c>
      <c r="I481" s="219"/>
    </row>
    <row r="482" spans="3:13" s="55" customFormat="1" ht="13.8">
      <c r="C482" s="72" t="s">
        <v>1211</v>
      </c>
      <c r="D482" s="59" t="s">
        <v>1212</v>
      </c>
      <c r="E482" s="73"/>
      <c r="F482" s="73"/>
      <c r="G482" s="73"/>
      <c r="H482" s="73"/>
      <c r="I482" s="54"/>
    </row>
    <row r="483" spans="3:13" s="55" customFormat="1" ht="13.8">
      <c r="C483" s="301">
        <v>1</v>
      </c>
      <c r="D483" s="77" t="s">
        <v>170</v>
      </c>
      <c r="E483" s="68" t="s">
        <v>114</v>
      </c>
      <c r="F483" s="227">
        <v>1.45</v>
      </c>
      <c r="G483" s="64">
        <f>VLOOKUP(D483,upahbahan,3,FALSE)</f>
        <v>319750</v>
      </c>
      <c r="H483" s="64">
        <f>F483*G483</f>
        <v>463637.5</v>
      </c>
      <c r="I483" s="54"/>
    </row>
    <row r="484" spans="3:13" s="55" customFormat="1" ht="13.8">
      <c r="C484" s="83" t="s">
        <v>1216</v>
      </c>
      <c r="D484" s="80"/>
      <c r="E484" s="80"/>
      <c r="F484" s="80"/>
      <c r="G484" s="162"/>
      <c r="H484" s="64">
        <f>SUM(H483:H483)</f>
        <v>463637.5</v>
      </c>
      <c r="I484" s="54"/>
    </row>
    <row r="485" spans="3:13" s="55" customFormat="1" ht="13.8">
      <c r="C485" s="72" t="s">
        <v>1217</v>
      </c>
      <c r="D485" s="59" t="s">
        <v>1218</v>
      </c>
      <c r="E485" s="73"/>
      <c r="F485" s="73"/>
      <c r="G485" s="73"/>
      <c r="H485" s="73"/>
      <c r="I485" s="54"/>
    </row>
    <row r="486" spans="3:13" s="55" customFormat="1" ht="13.8">
      <c r="C486" s="83" t="s">
        <v>1219</v>
      </c>
      <c r="D486" s="80"/>
      <c r="E486" s="80"/>
      <c r="F486" s="80"/>
      <c r="G486" s="162"/>
      <c r="H486" s="303">
        <v>0</v>
      </c>
      <c r="I486" s="54"/>
    </row>
    <row r="487" spans="3:13" s="55" customFormat="1" ht="13.8">
      <c r="C487" s="58" t="s">
        <v>1220</v>
      </c>
      <c r="D487" s="69" t="s">
        <v>1221</v>
      </c>
      <c r="E487" s="70"/>
      <c r="F487" s="70"/>
      <c r="G487" s="71"/>
      <c r="H487" s="304">
        <f>H486+H484+H481</f>
        <v>603497.5</v>
      </c>
      <c r="I487" s="319"/>
    </row>
    <row r="488" spans="3:13" s="55" customFormat="1" ht="13.8">
      <c r="C488" s="58" t="s">
        <v>1222</v>
      </c>
      <c r="D488" s="69" t="s">
        <v>1325</v>
      </c>
      <c r="E488" s="70"/>
      <c r="F488" s="71"/>
      <c r="G488" s="95">
        <v>0.1</v>
      </c>
      <c r="H488" s="64">
        <f>H487*G488</f>
        <v>60349.75</v>
      </c>
      <c r="I488" s="319"/>
    </row>
    <row r="489" spans="3:13" s="55" customFormat="1" ht="13.8">
      <c r="C489" s="58" t="s">
        <v>1223</v>
      </c>
      <c r="D489" s="69" t="s">
        <v>1224</v>
      </c>
      <c r="E489" s="70"/>
      <c r="F489" s="70"/>
      <c r="G489" s="71"/>
      <c r="H489" s="305">
        <f>SUM(H487:H488)</f>
        <v>663847.25</v>
      </c>
      <c r="I489" s="319"/>
    </row>
    <row r="490" spans="3:13" ht="13.8">
      <c r="D490" s="81" t="s">
        <v>3881</v>
      </c>
    </row>
    <row r="492" spans="3:13" s="55" customFormat="1" ht="13.8">
      <c r="C492" s="53" t="s">
        <v>3928</v>
      </c>
      <c r="D492" s="313" t="s">
        <v>3929</v>
      </c>
      <c r="E492" s="307"/>
      <c r="F492" s="307"/>
      <c r="G492" s="307"/>
      <c r="H492" s="307"/>
      <c r="I492" s="56">
        <f>ROUNDDOWN(H507,-2)</f>
        <v>697300</v>
      </c>
    </row>
    <row r="493" spans="3:13" s="55" customFormat="1" ht="27.6">
      <c r="C493" s="300" t="s">
        <v>1197</v>
      </c>
      <c r="D493" s="300" t="s">
        <v>1198</v>
      </c>
      <c r="E493" s="300" t="s">
        <v>1199</v>
      </c>
      <c r="F493" s="300" t="s">
        <v>1200</v>
      </c>
      <c r="G493" s="300" t="s">
        <v>1201</v>
      </c>
      <c r="H493" s="300" t="s">
        <v>1202</v>
      </c>
      <c r="I493" s="54"/>
    </row>
    <row r="494" spans="3:13" s="55" customFormat="1" ht="13.8">
      <c r="C494" s="72" t="s">
        <v>1203</v>
      </c>
      <c r="D494" s="59" t="s">
        <v>1204</v>
      </c>
      <c r="E494" s="73"/>
      <c r="F494" s="73"/>
      <c r="G494" s="73"/>
      <c r="H494" s="73"/>
      <c r="I494" s="54"/>
      <c r="J494" s="159" t="s">
        <v>1249</v>
      </c>
    </row>
    <row r="495" spans="3:13" s="55" customFormat="1" ht="13.8">
      <c r="C495" s="301">
        <v>1</v>
      </c>
      <c r="D495" s="59" t="s">
        <v>5</v>
      </c>
      <c r="E495" s="302" t="s">
        <v>6</v>
      </c>
      <c r="F495" s="74">
        <v>0.42699999999999999</v>
      </c>
      <c r="G495" s="64">
        <f>VLOOKUP(D495,upahbahan,3,FALSE)</f>
        <v>100000</v>
      </c>
      <c r="H495" s="64">
        <f>F495*G495</f>
        <v>42700</v>
      </c>
      <c r="I495" s="54"/>
      <c r="J495" s="159" t="s">
        <v>1250</v>
      </c>
      <c r="M495" s="65">
        <v>0.1</v>
      </c>
    </row>
    <row r="496" spans="3:13" s="55" customFormat="1" ht="13.8">
      <c r="C496" s="301">
        <v>2</v>
      </c>
      <c r="D496" s="59" t="s">
        <v>10</v>
      </c>
      <c r="E496" s="302" t="s">
        <v>6</v>
      </c>
      <c r="F496" s="74">
        <v>0.71299999999999997</v>
      </c>
      <c r="G496" s="64">
        <f>VLOOKUP(D496,upahbahan,3,FALSE)</f>
        <v>145000</v>
      </c>
      <c r="H496" s="64">
        <f>F496*G496</f>
        <v>103385</v>
      </c>
      <c r="I496" s="54"/>
    </row>
    <row r="497" spans="3:10" s="55" customFormat="1" ht="13.8">
      <c r="C497" s="301">
        <v>3</v>
      </c>
      <c r="D497" s="59" t="s">
        <v>18</v>
      </c>
      <c r="E497" s="302" t="s">
        <v>6</v>
      </c>
      <c r="F497" s="74">
        <v>7.0999999999999994E-2</v>
      </c>
      <c r="G497" s="64">
        <f>VLOOKUP(D497,upahbahan,3,FALSE)</f>
        <v>175000</v>
      </c>
      <c r="H497" s="64">
        <f>F497*G497</f>
        <v>12424.999999999998</v>
      </c>
      <c r="I497" s="54"/>
    </row>
    <row r="498" spans="3:10" s="55" customFormat="1" ht="13.8">
      <c r="C498" s="301">
        <v>4</v>
      </c>
      <c r="D498" s="59" t="s">
        <v>19</v>
      </c>
      <c r="E498" s="302" t="s">
        <v>6</v>
      </c>
      <c r="F498" s="74">
        <v>2.1000000000000001E-2</v>
      </c>
      <c r="G498" s="64">
        <f>VLOOKUP(D498,upahbahan,3,FALSE)</f>
        <v>200000</v>
      </c>
      <c r="H498" s="64">
        <f>F498*G498</f>
        <v>4200</v>
      </c>
      <c r="I498" s="54"/>
    </row>
    <row r="499" spans="3:10" s="55" customFormat="1" ht="13.8">
      <c r="C499" s="83" t="s">
        <v>1210</v>
      </c>
      <c r="D499" s="80"/>
      <c r="E499" s="80"/>
      <c r="F499" s="217"/>
      <c r="G499" s="218"/>
      <c r="H499" s="64">
        <f>SUM(H495:H498)</f>
        <v>162710</v>
      </c>
      <c r="I499" s="219"/>
    </row>
    <row r="500" spans="3:10" s="55" customFormat="1" ht="13.8">
      <c r="C500" s="72" t="s">
        <v>1211</v>
      </c>
      <c r="D500" s="59" t="s">
        <v>1212</v>
      </c>
      <c r="E500" s="73"/>
      <c r="F500" s="73"/>
      <c r="G500" s="73"/>
      <c r="H500" s="73"/>
      <c r="I500" s="54"/>
    </row>
    <row r="501" spans="3:10" s="55" customFormat="1" ht="13.8">
      <c r="C501" s="301">
        <v>1</v>
      </c>
      <c r="D501" s="77" t="s">
        <v>171</v>
      </c>
      <c r="E501" s="68" t="s">
        <v>114</v>
      </c>
      <c r="F501" s="227">
        <v>1.45</v>
      </c>
      <c r="G501" s="64">
        <f>VLOOKUP(D501,upahbahan,3,FALSE)</f>
        <v>325000</v>
      </c>
      <c r="H501" s="64">
        <f>F501*G501</f>
        <v>471250</v>
      </c>
      <c r="I501" s="54"/>
    </row>
    <row r="502" spans="3:10" s="55" customFormat="1" ht="13.8">
      <c r="C502" s="83" t="s">
        <v>1216</v>
      </c>
      <c r="D502" s="80"/>
      <c r="E502" s="80"/>
      <c r="F502" s="80"/>
      <c r="G502" s="162"/>
      <c r="H502" s="64">
        <f>SUM(H501:H501)</f>
        <v>471250</v>
      </c>
      <c r="I502" s="54"/>
    </row>
    <row r="503" spans="3:10" s="55" customFormat="1" ht="13.8">
      <c r="C503" s="72" t="s">
        <v>1217</v>
      </c>
      <c r="D503" s="59" t="s">
        <v>1218</v>
      </c>
      <c r="E503" s="73"/>
      <c r="F503" s="73"/>
      <c r="G503" s="73"/>
      <c r="H503" s="73"/>
      <c r="I503" s="54"/>
    </row>
    <row r="504" spans="3:10" s="55" customFormat="1" ht="13.8">
      <c r="C504" s="83" t="s">
        <v>1219</v>
      </c>
      <c r="D504" s="80"/>
      <c r="E504" s="80"/>
      <c r="F504" s="80"/>
      <c r="G504" s="162"/>
      <c r="H504" s="303">
        <v>0</v>
      </c>
      <c r="I504" s="54"/>
    </row>
    <row r="505" spans="3:10" s="55" customFormat="1" ht="13.8">
      <c r="C505" s="58" t="s">
        <v>1220</v>
      </c>
      <c r="D505" s="69" t="s">
        <v>1221</v>
      </c>
      <c r="E505" s="70"/>
      <c r="F505" s="70"/>
      <c r="G505" s="71"/>
      <c r="H505" s="304">
        <f>H504+H502+H499</f>
        <v>633960</v>
      </c>
      <c r="I505" s="319"/>
    </row>
    <row r="506" spans="3:10" s="55" customFormat="1" ht="13.8">
      <c r="C506" s="58" t="s">
        <v>1222</v>
      </c>
      <c r="D506" s="69" t="s">
        <v>1325</v>
      </c>
      <c r="E506" s="70"/>
      <c r="F506" s="71"/>
      <c r="G506" s="95">
        <v>0.1</v>
      </c>
      <c r="H506" s="64">
        <f>H505*G506</f>
        <v>63396</v>
      </c>
      <c r="I506" s="319"/>
    </row>
    <row r="507" spans="3:10" s="55" customFormat="1" ht="13.8">
      <c r="C507" s="58" t="s">
        <v>1223</v>
      </c>
      <c r="D507" s="69" t="s">
        <v>1224</v>
      </c>
      <c r="E507" s="70"/>
      <c r="F507" s="70"/>
      <c r="G507" s="71"/>
      <c r="H507" s="305">
        <f>SUM(H505:H506)</f>
        <v>697356</v>
      </c>
      <c r="I507" s="319"/>
    </row>
    <row r="508" spans="3:10" ht="13.8">
      <c r="D508" s="81" t="s">
        <v>3881</v>
      </c>
    </row>
    <row r="510" spans="3:10" s="55" customFormat="1" ht="13.8">
      <c r="C510" s="53" t="s">
        <v>3930</v>
      </c>
      <c r="D510" s="313" t="s">
        <v>3931</v>
      </c>
      <c r="E510" s="307"/>
      <c r="F510" s="307"/>
      <c r="G510" s="307"/>
      <c r="H510" s="307"/>
      <c r="I510" s="56">
        <f>ROUNDDOWN(H525,-2)</f>
        <v>782500</v>
      </c>
    </row>
    <row r="511" spans="3:10" s="55" customFormat="1" ht="27.6">
      <c r="C511" s="300" t="s">
        <v>1197</v>
      </c>
      <c r="D511" s="300" t="s">
        <v>1198</v>
      </c>
      <c r="E511" s="300" t="s">
        <v>1199</v>
      </c>
      <c r="F511" s="300" t="s">
        <v>1200</v>
      </c>
      <c r="G511" s="300" t="s">
        <v>1201</v>
      </c>
      <c r="H511" s="300" t="s">
        <v>1202</v>
      </c>
      <c r="I511" s="54"/>
    </row>
    <row r="512" spans="3:10" s="55" customFormat="1" ht="13.8">
      <c r="C512" s="72" t="s">
        <v>1203</v>
      </c>
      <c r="D512" s="59" t="s">
        <v>1204</v>
      </c>
      <c r="E512" s="73"/>
      <c r="F512" s="73"/>
      <c r="G512" s="73"/>
      <c r="H512" s="73"/>
      <c r="I512" s="54"/>
      <c r="J512" s="159" t="s">
        <v>1249</v>
      </c>
    </row>
    <row r="513" spans="3:13" s="55" customFormat="1" ht="13.8">
      <c r="C513" s="301">
        <v>1</v>
      </c>
      <c r="D513" s="59" t="s">
        <v>5</v>
      </c>
      <c r="E513" s="302" t="s">
        <v>6</v>
      </c>
      <c r="F513" s="74">
        <v>0.48799999999999999</v>
      </c>
      <c r="G513" s="64">
        <f>VLOOKUP(D513,upahbahan,3,FALSE)</f>
        <v>100000</v>
      </c>
      <c r="H513" s="64">
        <f>F513*G513</f>
        <v>48800</v>
      </c>
      <c r="I513" s="54"/>
      <c r="J513" s="159" t="s">
        <v>1250</v>
      </c>
      <c r="M513" s="65">
        <v>0.1</v>
      </c>
    </row>
    <row r="514" spans="3:13" s="55" customFormat="1" ht="13.8">
      <c r="C514" s="301">
        <v>2</v>
      </c>
      <c r="D514" s="59" t="s">
        <v>10</v>
      </c>
      <c r="E514" s="302" t="s">
        <v>6</v>
      </c>
      <c r="F514" s="74">
        <v>0.81399999999999995</v>
      </c>
      <c r="G514" s="64">
        <f>VLOOKUP(D514,upahbahan,3,FALSE)</f>
        <v>145000</v>
      </c>
      <c r="H514" s="64">
        <f>F514*G514</f>
        <v>118029.99999999999</v>
      </c>
      <c r="I514" s="54"/>
    </row>
    <row r="515" spans="3:13" s="55" customFormat="1" ht="13.8">
      <c r="C515" s="301">
        <v>3</v>
      </c>
      <c r="D515" s="59" t="s">
        <v>18</v>
      </c>
      <c r="E515" s="302" t="s">
        <v>6</v>
      </c>
      <c r="F515" s="74">
        <v>8.1000000000000003E-2</v>
      </c>
      <c r="G515" s="64">
        <f>VLOOKUP(D515,upahbahan,3,FALSE)</f>
        <v>175000</v>
      </c>
      <c r="H515" s="64">
        <f>F515*G515</f>
        <v>14175</v>
      </c>
      <c r="I515" s="54"/>
    </row>
    <row r="516" spans="3:13" s="55" customFormat="1" ht="13.8">
      <c r="C516" s="301">
        <v>4</v>
      </c>
      <c r="D516" s="59" t="s">
        <v>19</v>
      </c>
      <c r="E516" s="302" t="s">
        <v>6</v>
      </c>
      <c r="F516" s="74">
        <v>2.4E-2</v>
      </c>
      <c r="G516" s="64">
        <f>VLOOKUP(D516,upahbahan,3,FALSE)</f>
        <v>200000</v>
      </c>
      <c r="H516" s="64">
        <f>F516*G516</f>
        <v>4800</v>
      </c>
      <c r="I516" s="54"/>
    </row>
    <row r="517" spans="3:13" s="55" customFormat="1" ht="13.8">
      <c r="C517" s="83" t="s">
        <v>1210</v>
      </c>
      <c r="D517" s="80"/>
      <c r="E517" s="80"/>
      <c r="F517" s="217"/>
      <c r="G517" s="218"/>
      <c r="H517" s="64">
        <f>SUM(H513:H516)</f>
        <v>185805</v>
      </c>
      <c r="I517" s="219"/>
    </row>
    <row r="518" spans="3:13" s="55" customFormat="1" ht="13.8">
      <c r="C518" s="72" t="s">
        <v>1211</v>
      </c>
      <c r="D518" s="59" t="s">
        <v>1212</v>
      </c>
      <c r="E518" s="73"/>
      <c r="F518" s="73"/>
      <c r="G518" s="73"/>
      <c r="H518" s="73"/>
      <c r="I518" s="54"/>
    </row>
    <row r="519" spans="3:13" s="55" customFormat="1" ht="13.8">
      <c r="C519" s="301">
        <v>1</v>
      </c>
      <c r="D519" s="77" t="s">
        <v>172</v>
      </c>
      <c r="E519" s="68" t="s">
        <v>114</v>
      </c>
      <c r="F519" s="227">
        <v>1.45</v>
      </c>
      <c r="G519" s="64">
        <f>VLOOKUP(D519,upahbahan,3,FALSE)</f>
        <v>362500</v>
      </c>
      <c r="H519" s="64">
        <f>F519*G519</f>
        <v>525625</v>
      </c>
      <c r="I519" s="54"/>
    </row>
    <row r="520" spans="3:13" s="55" customFormat="1" ht="13.8">
      <c r="C520" s="83" t="s">
        <v>1216</v>
      </c>
      <c r="D520" s="80"/>
      <c r="E520" s="80"/>
      <c r="F520" s="80"/>
      <c r="G520" s="162"/>
      <c r="H520" s="64">
        <f>SUM(H519:H519)</f>
        <v>525625</v>
      </c>
      <c r="I520" s="54"/>
    </row>
    <row r="521" spans="3:13" s="55" customFormat="1" ht="13.8">
      <c r="C521" s="72" t="s">
        <v>1217</v>
      </c>
      <c r="D521" s="59" t="s">
        <v>1218</v>
      </c>
      <c r="E521" s="73"/>
      <c r="F521" s="73"/>
      <c r="G521" s="73"/>
      <c r="H521" s="73"/>
      <c r="I521" s="54"/>
    </row>
    <row r="522" spans="3:13" s="55" customFormat="1" ht="13.8">
      <c r="C522" s="83" t="s">
        <v>1219</v>
      </c>
      <c r="D522" s="80"/>
      <c r="E522" s="80"/>
      <c r="F522" s="80"/>
      <c r="G522" s="162"/>
      <c r="H522" s="303">
        <v>0</v>
      </c>
      <c r="I522" s="54"/>
    </row>
    <row r="523" spans="3:13" s="55" customFormat="1" ht="13.8">
      <c r="C523" s="58" t="s">
        <v>1220</v>
      </c>
      <c r="D523" s="69" t="s">
        <v>1221</v>
      </c>
      <c r="E523" s="70"/>
      <c r="F523" s="70"/>
      <c r="G523" s="71"/>
      <c r="H523" s="304">
        <f>H522+H520+H517</f>
        <v>711430</v>
      </c>
      <c r="I523" s="319"/>
    </row>
    <row r="524" spans="3:13" s="55" customFormat="1" ht="13.8">
      <c r="C524" s="58" t="s">
        <v>1222</v>
      </c>
      <c r="D524" s="69" t="s">
        <v>1325</v>
      </c>
      <c r="E524" s="70"/>
      <c r="F524" s="71"/>
      <c r="G524" s="95">
        <v>0.1</v>
      </c>
      <c r="H524" s="64">
        <f>H523*G524</f>
        <v>71143</v>
      </c>
      <c r="I524" s="319"/>
    </row>
    <row r="525" spans="3:13" s="55" customFormat="1" ht="13.8">
      <c r="C525" s="58" t="s">
        <v>1223</v>
      </c>
      <c r="D525" s="69" t="s">
        <v>1224</v>
      </c>
      <c r="E525" s="70"/>
      <c r="F525" s="70"/>
      <c r="G525" s="71"/>
      <c r="H525" s="305">
        <f>SUM(H523:H524)</f>
        <v>782573</v>
      </c>
      <c r="I525" s="319"/>
    </row>
    <row r="526" spans="3:13" ht="13.8">
      <c r="D526" s="81" t="s">
        <v>3881</v>
      </c>
    </row>
    <row r="528" spans="3:13" ht="13.8">
      <c r="C528" s="160" t="s">
        <v>3932</v>
      </c>
      <c r="D528" s="436" t="s">
        <v>3933</v>
      </c>
    </row>
    <row r="529" spans="3:13" s="55" customFormat="1" ht="13.8">
      <c r="C529" s="53" t="s">
        <v>3934</v>
      </c>
      <c r="D529" s="313" t="s">
        <v>3935</v>
      </c>
      <c r="E529" s="307"/>
      <c r="F529" s="307"/>
      <c r="G529" s="307"/>
      <c r="H529" s="307"/>
      <c r="I529" s="56">
        <f>ROUNDDOWN(H544,-2)</f>
        <v>60200</v>
      </c>
    </row>
    <row r="530" spans="3:13" s="55" customFormat="1" ht="27.6">
      <c r="C530" s="300" t="s">
        <v>1197</v>
      </c>
      <c r="D530" s="300" t="s">
        <v>1198</v>
      </c>
      <c r="E530" s="300" t="s">
        <v>1199</v>
      </c>
      <c r="F530" s="300" t="s">
        <v>1200</v>
      </c>
      <c r="G530" s="300" t="s">
        <v>1201</v>
      </c>
      <c r="H530" s="300" t="s">
        <v>1202</v>
      </c>
      <c r="I530" s="54"/>
    </row>
    <row r="531" spans="3:13" s="55" customFormat="1" ht="13.8">
      <c r="C531" s="72" t="s">
        <v>1203</v>
      </c>
      <c r="D531" s="59" t="s">
        <v>1204</v>
      </c>
      <c r="E531" s="73"/>
      <c r="F531" s="73"/>
      <c r="G531" s="73"/>
      <c r="H531" s="73"/>
      <c r="I531" s="54"/>
      <c r="J531" s="159" t="s">
        <v>1249</v>
      </c>
    </row>
    <row r="532" spans="3:13" s="55" customFormat="1" ht="13.8">
      <c r="C532" s="301">
        <v>1</v>
      </c>
      <c r="D532" s="59" t="s">
        <v>5</v>
      </c>
      <c r="E532" s="302" t="s">
        <v>6</v>
      </c>
      <c r="F532" s="74">
        <v>3.5000000000000003E-2</v>
      </c>
      <c r="G532" s="64">
        <f>VLOOKUP(D532,upahbahan,3,FALSE)</f>
        <v>100000</v>
      </c>
      <c r="H532" s="64">
        <f>F532*G532</f>
        <v>3500.0000000000005</v>
      </c>
      <c r="I532" s="54"/>
      <c r="J532" s="159" t="s">
        <v>1250</v>
      </c>
      <c r="M532" s="65">
        <v>0.1</v>
      </c>
    </row>
    <row r="533" spans="3:13" s="55" customFormat="1" ht="13.8">
      <c r="C533" s="301">
        <v>2</v>
      </c>
      <c r="D533" s="59" t="s">
        <v>10</v>
      </c>
      <c r="E533" s="302" t="s">
        <v>6</v>
      </c>
      <c r="F533" s="74">
        <v>5.8000000000000003E-2</v>
      </c>
      <c r="G533" s="64">
        <f>VLOOKUP(D533,upahbahan,3,FALSE)</f>
        <v>145000</v>
      </c>
      <c r="H533" s="64">
        <f>F533*G533</f>
        <v>8410</v>
      </c>
      <c r="I533" s="54"/>
    </row>
    <row r="534" spans="3:13" s="55" customFormat="1" ht="13.8">
      <c r="C534" s="301">
        <v>3</v>
      </c>
      <c r="D534" s="59" t="s">
        <v>18</v>
      </c>
      <c r="E534" s="302" t="s">
        <v>6</v>
      </c>
      <c r="F534" s="74">
        <v>6.0000000000000001E-3</v>
      </c>
      <c r="G534" s="64">
        <f>VLOOKUP(D534,upahbahan,3,FALSE)</f>
        <v>175000</v>
      </c>
      <c r="H534" s="64">
        <f>F534*G534</f>
        <v>1050</v>
      </c>
      <c r="I534" s="54"/>
    </row>
    <row r="535" spans="3:13" s="55" customFormat="1" ht="13.8">
      <c r="C535" s="301">
        <v>4</v>
      </c>
      <c r="D535" s="59" t="s">
        <v>19</v>
      </c>
      <c r="E535" s="302" t="s">
        <v>6</v>
      </c>
      <c r="F535" s="74">
        <v>2E-3</v>
      </c>
      <c r="G535" s="64">
        <f>VLOOKUP(D535,upahbahan,3,FALSE)</f>
        <v>200000</v>
      </c>
      <c r="H535" s="64">
        <f>F535*G535</f>
        <v>400</v>
      </c>
      <c r="I535" s="54"/>
    </row>
    <row r="536" spans="3:13" s="55" customFormat="1" ht="13.8">
      <c r="C536" s="83" t="s">
        <v>1210</v>
      </c>
      <c r="D536" s="80"/>
      <c r="E536" s="80"/>
      <c r="F536" s="217"/>
      <c r="G536" s="218"/>
      <c r="H536" s="64">
        <f>SUM(H532:H535)</f>
        <v>13360</v>
      </c>
      <c r="I536" s="219"/>
    </row>
    <row r="537" spans="3:13" s="55" customFormat="1" ht="13.8">
      <c r="C537" s="72" t="s">
        <v>1211</v>
      </c>
      <c r="D537" s="59" t="s">
        <v>1212</v>
      </c>
      <c r="E537" s="73"/>
      <c r="F537" s="73"/>
      <c r="G537" s="73"/>
      <c r="H537" s="73"/>
      <c r="I537" s="54"/>
    </row>
    <row r="538" spans="3:13" s="55" customFormat="1" ht="13.8">
      <c r="C538" s="301">
        <v>1</v>
      </c>
      <c r="D538" s="77" t="s">
        <v>3938</v>
      </c>
      <c r="E538" s="68" t="s">
        <v>114</v>
      </c>
      <c r="F538" s="227">
        <v>1.5</v>
      </c>
      <c r="G538" s="64">
        <f>VLOOKUP(D538,upahbahan,3,FALSE)</f>
        <v>27583.333333333332</v>
      </c>
      <c r="H538" s="64">
        <f>F538*G538</f>
        <v>41375</v>
      </c>
      <c r="I538" s="54"/>
    </row>
    <row r="539" spans="3:13" s="55" customFormat="1" ht="13.8">
      <c r="C539" s="83" t="s">
        <v>1216</v>
      </c>
      <c r="D539" s="80"/>
      <c r="E539" s="80"/>
      <c r="F539" s="80"/>
      <c r="G539" s="162"/>
      <c r="H539" s="64">
        <f>SUM(H538:H538)</f>
        <v>41375</v>
      </c>
      <c r="I539" s="54"/>
    </row>
    <row r="540" spans="3:13" s="55" customFormat="1" ht="13.8">
      <c r="C540" s="72" t="s">
        <v>1217</v>
      </c>
      <c r="D540" s="59" t="s">
        <v>1218</v>
      </c>
      <c r="E540" s="73"/>
      <c r="F540" s="73"/>
      <c r="G540" s="73"/>
      <c r="H540" s="73"/>
      <c r="I540" s="54"/>
    </row>
    <row r="541" spans="3:13" s="55" customFormat="1" ht="13.8">
      <c r="C541" s="83" t="s">
        <v>1219</v>
      </c>
      <c r="D541" s="80"/>
      <c r="E541" s="80"/>
      <c r="F541" s="80"/>
      <c r="G541" s="162"/>
      <c r="H541" s="303">
        <v>0</v>
      </c>
      <c r="I541" s="54"/>
    </row>
    <row r="542" spans="3:13" s="55" customFormat="1" ht="13.8">
      <c r="C542" s="58" t="s">
        <v>1220</v>
      </c>
      <c r="D542" s="69" t="s">
        <v>1221</v>
      </c>
      <c r="E542" s="70"/>
      <c r="F542" s="70"/>
      <c r="G542" s="71"/>
      <c r="H542" s="304">
        <f>H541+H539+H536</f>
        <v>54735</v>
      </c>
      <c r="I542" s="319"/>
    </row>
    <row r="543" spans="3:13" s="55" customFormat="1" ht="13.8">
      <c r="C543" s="58" t="s">
        <v>1222</v>
      </c>
      <c r="D543" s="69" t="s">
        <v>1325</v>
      </c>
      <c r="E543" s="70"/>
      <c r="F543" s="71"/>
      <c r="G543" s="95">
        <v>0.1</v>
      </c>
      <c r="H543" s="64">
        <f>H542*G543</f>
        <v>5473.5</v>
      </c>
      <c r="I543" s="319"/>
    </row>
    <row r="544" spans="3:13" s="55" customFormat="1" ht="13.8">
      <c r="C544" s="58" t="s">
        <v>1223</v>
      </c>
      <c r="D544" s="69" t="s">
        <v>1224</v>
      </c>
      <c r="E544" s="70"/>
      <c r="F544" s="70"/>
      <c r="G544" s="71"/>
      <c r="H544" s="305">
        <f>SUM(H542:H543)</f>
        <v>60208.5</v>
      </c>
      <c r="I544" s="319"/>
    </row>
    <row r="545" spans="3:13" ht="13.8">
      <c r="D545" s="81"/>
    </row>
    <row r="547" spans="3:13" s="55" customFormat="1" ht="13.8">
      <c r="C547" s="53" t="s">
        <v>3945</v>
      </c>
      <c r="D547" s="313" t="s">
        <v>3946</v>
      </c>
      <c r="E547" s="307"/>
      <c r="F547" s="307"/>
      <c r="G547" s="307"/>
      <c r="H547" s="307"/>
      <c r="I547" s="56">
        <f>ROUNDDOWN(H562,-2)</f>
        <v>79900</v>
      </c>
    </row>
    <row r="548" spans="3:13" s="55" customFormat="1" ht="27.6">
      <c r="C548" s="300" t="s">
        <v>1197</v>
      </c>
      <c r="D548" s="300" t="s">
        <v>1198</v>
      </c>
      <c r="E548" s="300" t="s">
        <v>1199</v>
      </c>
      <c r="F548" s="300" t="s">
        <v>1200</v>
      </c>
      <c r="G548" s="300" t="s">
        <v>1201</v>
      </c>
      <c r="H548" s="300" t="s">
        <v>1202</v>
      </c>
      <c r="I548" s="54"/>
    </row>
    <row r="549" spans="3:13" s="55" customFormat="1" ht="13.8">
      <c r="C549" s="72" t="s">
        <v>1203</v>
      </c>
      <c r="D549" s="59" t="s">
        <v>1204</v>
      </c>
      <c r="E549" s="73"/>
      <c r="F549" s="73"/>
      <c r="G549" s="73"/>
      <c r="H549" s="73"/>
      <c r="I549" s="54"/>
      <c r="J549" s="159" t="s">
        <v>1249</v>
      </c>
    </row>
    <row r="550" spans="3:13" s="55" customFormat="1" ht="13.8">
      <c r="C550" s="301">
        <v>1</v>
      </c>
      <c r="D550" s="59" t="s">
        <v>5</v>
      </c>
      <c r="E550" s="302" t="s">
        <v>6</v>
      </c>
      <c r="F550" s="74">
        <v>5.1999999999999998E-2</v>
      </c>
      <c r="G550" s="64">
        <f>VLOOKUP(D550,upahbahan,3,FALSE)</f>
        <v>100000</v>
      </c>
      <c r="H550" s="64">
        <f>F550*G550</f>
        <v>5200</v>
      </c>
      <c r="I550" s="54"/>
      <c r="J550" s="159" t="s">
        <v>1250</v>
      </c>
      <c r="M550" s="65">
        <v>0.1</v>
      </c>
    </row>
    <row r="551" spans="3:13" s="55" customFormat="1" ht="13.8">
      <c r="C551" s="301">
        <v>2</v>
      </c>
      <c r="D551" s="59" t="s">
        <v>10</v>
      </c>
      <c r="E551" s="302" t="s">
        <v>6</v>
      </c>
      <c r="F551" s="74">
        <v>8.6999999999999994E-2</v>
      </c>
      <c r="G551" s="64">
        <f>VLOOKUP(D551,upahbahan,3,FALSE)</f>
        <v>145000</v>
      </c>
      <c r="H551" s="64">
        <f>F551*G551</f>
        <v>12615</v>
      </c>
      <c r="I551" s="54"/>
    </row>
    <row r="552" spans="3:13" s="55" customFormat="1" ht="13.8">
      <c r="C552" s="301">
        <v>3</v>
      </c>
      <c r="D552" s="59" t="s">
        <v>18</v>
      </c>
      <c r="E552" s="302" t="s">
        <v>6</v>
      </c>
      <c r="F552" s="74">
        <v>8.9999999999999993E-3</v>
      </c>
      <c r="G552" s="64">
        <f>VLOOKUP(D552,upahbahan,3,FALSE)</f>
        <v>175000</v>
      </c>
      <c r="H552" s="64">
        <f>F552*G552</f>
        <v>1574.9999999999998</v>
      </c>
      <c r="I552" s="54"/>
    </row>
    <row r="553" spans="3:13" s="55" customFormat="1" ht="13.8">
      <c r="C553" s="301">
        <v>4</v>
      </c>
      <c r="D553" s="59" t="s">
        <v>19</v>
      </c>
      <c r="E553" s="302" t="s">
        <v>6</v>
      </c>
      <c r="F553" s="74">
        <v>3.0000000000000001E-3</v>
      </c>
      <c r="G553" s="64">
        <f>VLOOKUP(D553,upahbahan,3,FALSE)</f>
        <v>200000</v>
      </c>
      <c r="H553" s="64">
        <f>F553*G553</f>
        <v>600</v>
      </c>
      <c r="I553" s="54"/>
    </row>
    <row r="554" spans="3:13" s="55" customFormat="1" ht="13.8">
      <c r="C554" s="83" t="s">
        <v>1210</v>
      </c>
      <c r="D554" s="80"/>
      <c r="E554" s="80"/>
      <c r="F554" s="217"/>
      <c r="G554" s="218"/>
      <c r="H554" s="64">
        <f>SUM(H550:H553)</f>
        <v>19990</v>
      </c>
      <c r="I554" s="219"/>
    </row>
    <row r="555" spans="3:13" s="55" customFormat="1" ht="13.8">
      <c r="C555" s="72" t="s">
        <v>1211</v>
      </c>
      <c r="D555" s="59" t="s">
        <v>1212</v>
      </c>
      <c r="E555" s="73"/>
      <c r="F555" s="73"/>
      <c r="G555" s="73"/>
      <c r="H555" s="73"/>
      <c r="I555" s="54"/>
    </row>
    <row r="556" spans="3:13" s="55" customFormat="1" ht="13.8">
      <c r="C556" s="301">
        <v>1</v>
      </c>
      <c r="D556" s="77" t="s">
        <v>3947</v>
      </c>
      <c r="E556" s="68" t="s">
        <v>114</v>
      </c>
      <c r="F556" s="227">
        <v>1.5</v>
      </c>
      <c r="G556" s="64">
        <f>VLOOKUP(D556,upahbahan,3,FALSE)</f>
        <v>35150</v>
      </c>
      <c r="H556" s="64">
        <f>F556*G556</f>
        <v>52725</v>
      </c>
      <c r="I556" s="54"/>
    </row>
    <row r="557" spans="3:13" s="55" customFormat="1" ht="13.8">
      <c r="C557" s="83" t="s">
        <v>1216</v>
      </c>
      <c r="D557" s="80"/>
      <c r="E557" s="80"/>
      <c r="F557" s="80"/>
      <c r="G557" s="162"/>
      <c r="H557" s="64">
        <f>SUM(H556:H556)</f>
        <v>52725</v>
      </c>
      <c r="I557" s="54"/>
    </row>
    <row r="558" spans="3:13" s="55" customFormat="1" ht="13.8">
      <c r="C558" s="72" t="s">
        <v>1217</v>
      </c>
      <c r="D558" s="59" t="s">
        <v>1218</v>
      </c>
      <c r="E558" s="73"/>
      <c r="F558" s="73"/>
      <c r="G558" s="73"/>
      <c r="H558" s="73"/>
      <c r="I558" s="54"/>
    </row>
    <row r="559" spans="3:13" s="55" customFormat="1" ht="13.8">
      <c r="C559" s="83" t="s">
        <v>1219</v>
      </c>
      <c r="D559" s="80"/>
      <c r="E559" s="80"/>
      <c r="F559" s="80"/>
      <c r="G559" s="162"/>
      <c r="H559" s="303">
        <v>0</v>
      </c>
      <c r="I559" s="54"/>
    </row>
    <row r="560" spans="3:13" s="55" customFormat="1" ht="13.8">
      <c r="C560" s="58" t="s">
        <v>1220</v>
      </c>
      <c r="D560" s="69" t="s">
        <v>1221</v>
      </c>
      <c r="E560" s="70"/>
      <c r="F560" s="70"/>
      <c r="G560" s="71"/>
      <c r="H560" s="304">
        <f>H559+H557+H554</f>
        <v>72715</v>
      </c>
      <c r="I560" s="319"/>
    </row>
    <row r="561" spans="3:13" s="55" customFormat="1" ht="13.8">
      <c r="C561" s="58" t="s">
        <v>1222</v>
      </c>
      <c r="D561" s="69" t="s">
        <v>1325</v>
      </c>
      <c r="E561" s="70"/>
      <c r="F561" s="71"/>
      <c r="G561" s="95">
        <v>0.1</v>
      </c>
      <c r="H561" s="64">
        <f>H560*G561</f>
        <v>7271.5</v>
      </c>
      <c r="I561" s="319"/>
    </row>
    <row r="562" spans="3:13" s="55" customFormat="1" ht="13.8">
      <c r="C562" s="58" t="s">
        <v>1223</v>
      </c>
      <c r="D562" s="69" t="s">
        <v>1224</v>
      </c>
      <c r="E562" s="70"/>
      <c r="F562" s="70"/>
      <c r="G562" s="71"/>
      <c r="H562" s="305">
        <f>SUM(H560:H561)</f>
        <v>79986.5</v>
      </c>
      <c r="I562" s="319"/>
    </row>
    <row r="563" spans="3:13" ht="13.8">
      <c r="D563" s="81"/>
    </row>
    <row r="564" spans="3:13" s="55" customFormat="1" ht="13.8">
      <c r="C564" s="53" t="s">
        <v>3948</v>
      </c>
      <c r="D564" s="313" t="s">
        <v>3949</v>
      </c>
      <c r="E564" s="307"/>
      <c r="F564" s="307"/>
      <c r="G564" s="307"/>
      <c r="H564" s="307"/>
      <c r="I564" s="56">
        <f>ROUNDDOWN(H579,-2)</f>
        <v>110900</v>
      </c>
    </row>
    <row r="565" spans="3:13" s="55" customFormat="1" ht="27.6">
      <c r="C565" s="300" t="s">
        <v>1197</v>
      </c>
      <c r="D565" s="300" t="s">
        <v>1198</v>
      </c>
      <c r="E565" s="300" t="s">
        <v>1199</v>
      </c>
      <c r="F565" s="300" t="s">
        <v>1200</v>
      </c>
      <c r="G565" s="300" t="s">
        <v>1201</v>
      </c>
      <c r="H565" s="300" t="s">
        <v>1202</v>
      </c>
      <c r="I565" s="54"/>
    </row>
    <row r="566" spans="3:13" s="55" customFormat="1" ht="13.8">
      <c r="C566" s="72" t="s">
        <v>1203</v>
      </c>
      <c r="D566" s="59" t="s">
        <v>1204</v>
      </c>
      <c r="E566" s="73"/>
      <c r="F566" s="73"/>
      <c r="G566" s="73"/>
      <c r="H566" s="73"/>
      <c r="I566" s="54"/>
      <c r="J566" s="159" t="s">
        <v>1249</v>
      </c>
    </row>
    <row r="567" spans="3:13" s="55" customFormat="1" ht="13.8">
      <c r="C567" s="301">
        <v>1</v>
      </c>
      <c r="D567" s="59" t="s">
        <v>5</v>
      </c>
      <c r="E567" s="302" t="s">
        <v>6</v>
      </c>
      <c r="F567" s="74">
        <v>6.9000000000000006E-2</v>
      </c>
      <c r="G567" s="64">
        <f>VLOOKUP(D567,upahbahan,3,FALSE)</f>
        <v>100000</v>
      </c>
      <c r="H567" s="64">
        <f>F567*G567</f>
        <v>6900.0000000000009</v>
      </c>
      <c r="I567" s="54"/>
      <c r="J567" s="159" t="s">
        <v>1250</v>
      </c>
      <c r="M567" s="65">
        <v>0.1</v>
      </c>
    </row>
    <row r="568" spans="3:13" s="55" customFormat="1" ht="13.8">
      <c r="C568" s="301">
        <v>2</v>
      </c>
      <c r="D568" s="59" t="s">
        <v>10</v>
      </c>
      <c r="E568" s="302" t="s">
        <v>6</v>
      </c>
      <c r="F568" s="74">
        <v>0.115</v>
      </c>
      <c r="G568" s="64">
        <f>VLOOKUP(D568,upahbahan,3,FALSE)</f>
        <v>145000</v>
      </c>
      <c r="H568" s="64">
        <f>F568*G568</f>
        <v>16675</v>
      </c>
      <c r="I568" s="54"/>
    </row>
    <row r="569" spans="3:13" s="55" customFormat="1" ht="13.8">
      <c r="C569" s="301">
        <v>3</v>
      </c>
      <c r="D569" s="59" t="s">
        <v>18</v>
      </c>
      <c r="E569" s="302" t="s">
        <v>6</v>
      </c>
      <c r="F569" s="74">
        <v>1.0999999999999999E-2</v>
      </c>
      <c r="G569" s="64">
        <f>VLOOKUP(D569,upahbahan,3,FALSE)</f>
        <v>175000</v>
      </c>
      <c r="H569" s="64">
        <f>F569*G569</f>
        <v>1925</v>
      </c>
      <c r="I569" s="54"/>
    </row>
    <row r="570" spans="3:13" s="55" customFormat="1" ht="13.8">
      <c r="C570" s="301">
        <v>4</v>
      </c>
      <c r="D570" s="59" t="s">
        <v>19</v>
      </c>
      <c r="E570" s="302" t="s">
        <v>6</v>
      </c>
      <c r="F570" s="74">
        <v>3.0000000000000001E-3</v>
      </c>
      <c r="G570" s="64">
        <f>VLOOKUP(D570,upahbahan,3,FALSE)</f>
        <v>200000</v>
      </c>
      <c r="H570" s="64">
        <f>F570*G570</f>
        <v>600</v>
      </c>
      <c r="I570" s="54"/>
    </row>
    <row r="571" spans="3:13" s="55" customFormat="1" ht="13.8">
      <c r="C571" s="83" t="s">
        <v>1210</v>
      </c>
      <c r="D571" s="80"/>
      <c r="E571" s="80"/>
      <c r="F571" s="217"/>
      <c r="G571" s="218"/>
      <c r="H571" s="64">
        <f>SUM(H567:H570)</f>
        <v>26100</v>
      </c>
      <c r="I571" s="219"/>
    </row>
    <row r="572" spans="3:13" s="55" customFormat="1" ht="13.8">
      <c r="C572" s="72" t="s">
        <v>1211</v>
      </c>
      <c r="D572" s="59" t="s">
        <v>1212</v>
      </c>
      <c r="E572" s="73"/>
      <c r="F572" s="73"/>
      <c r="G572" s="73"/>
      <c r="H572" s="73"/>
      <c r="I572" s="54"/>
    </row>
    <row r="573" spans="3:13" s="55" customFormat="1" ht="13.8">
      <c r="C573" s="301">
        <v>1</v>
      </c>
      <c r="D573" s="77" t="s">
        <v>3937</v>
      </c>
      <c r="E573" s="68" t="s">
        <v>114</v>
      </c>
      <c r="F573" s="227">
        <v>1.5</v>
      </c>
      <c r="G573" s="64">
        <f>VLOOKUP(D573,upahbahan,3,FALSE)</f>
        <v>49850</v>
      </c>
      <c r="H573" s="64">
        <f>F573*G573</f>
        <v>74775</v>
      </c>
      <c r="I573" s="54"/>
    </row>
    <row r="574" spans="3:13" s="55" customFormat="1" ht="13.8">
      <c r="C574" s="83" t="s">
        <v>1216</v>
      </c>
      <c r="D574" s="80"/>
      <c r="E574" s="80"/>
      <c r="F574" s="80"/>
      <c r="G574" s="162"/>
      <c r="H574" s="64">
        <f>SUM(H573:H573)</f>
        <v>74775</v>
      </c>
      <c r="I574" s="54"/>
    </row>
    <row r="575" spans="3:13" s="55" customFormat="1" ht="13.8">
      <c r="C575" s="72" t="s">
        <v>1217</v>
      </c>
      <c r="D575" s="59" t="s">
        <v>1218</v>
      </c>
      <c r="E575" s="73"/>
      <c r="F575" s="73"/>
      <c r="G575" s="73"/>
      <c r="H575" s="73"/>
      <c r="I575" s="54"/>
    </row>
    <row r="576" spans="3:13" s="55" customFormat="1" ht="13.8">
      <c r="C576" s="83" t="s">
        <v>1219</v>
      </c>
      <c r="D576" s="80"/>
      <c r="E576" s="80"/>
      <c r="F576" s="80"/>
      <c r="G576" s="162"/>
      <c r="H576" s="303">
        <v>0</v>
      </c>
      <c r="I576" s="54"/>
    </row>
    <row r="577" spans="3:13" s="55" customFormat="1" ht="13.8">
      <c r="C577" s="58" t="s">
        <v>1220</v>
      </c>
      <c r="D577" s="69" t="s">
        <v>1221</v>
      </c>
      <c r="E577" s="70"/>
      <c r="F577" s="70"/>
      <c r="G577" s="71"/>
      <c r="H577" s="304">
        <f>H576+H574+H571</f>
        <v>100875</v>
      </c>
      <c r="I577" s="319"/>
    </row>
    <row r="578" spans="3:13" s="55" customFormat="1" ht="13.8">
      <c r="C578" s="58" t="s">
        <v>1222</v>
      </c>
      <c r="D578" s="69" t="s">
        <v>1325</v>
      </c>
      <c r="E578" s="70"/>
      <c r="F578" s="71"/>
      <c r="G578" s="95">
        <v>0.1</v>
      </c>
      <c r="H578" s="64">
        <f>H577*G578</f>
        <v>10087.5</v>
      </c>
      <c r="I578" s="319"/>
    </row>
    <row r="579" spans="3:13" s="55" customFormat="1" ht="13.8">
      <c r="C579" s="58" t="s">
        <v>1223</v>
      </c>
      <c r="D579" s="69" t="s">
        <v>1224</v>
      </c>
      <c r="E579" s="70"/>
      <c r="F579" s="70"/>
      <c r="G579" s="71"/>
      <c r="H579" s="305">
        <f>SUM(H577:H578)</f>
        <v>110962.5</v>
      </c>
      <c r="I579" s="319"/>
    </row>
    <row r="581" spans="3:13" s="55" customFormat="1" ht="13.8">
      <c r="C581" s="53" t="s">
        <v>3950</v>
      </c>
      <c r="D581" s="313" t="s">
        <v>3951</v>
      </c>
      <c r="E581" s="307"/>
      <c r="F581" s="307"/>
      <c r="G581" s="307"/>
      <c r="H581" s="307"/>
      <c r="I581" s="56">
        <f>ROUNDDOWN(H596,-2)</f>
        <v>168700</v>
      </c>
    </row>
    <row r="582" spans="3:13" s="55" customFormat="1" ht="27.6">
      <c r="C582" s="300" t="s">
        <v>1197</v>
      </c>
      <c r="D582" s="300" t="s">
        <v>1198</v>
      </c>
      <c r="E582" s="300" t="s">
        <v>1199</v>
      </c>
      <c r="F582" s="300" t="s">
        <v>1200</v>
      </c>
      <c r="G582" s="300" t="s">
        <v>1201</v>
      </c>
      <c r="H582" s="300" t="s">
        <v>1202</v>
      </c>
      <c r="I582" s="54"/>
    </row>
    <row r="583" spans="3:13" s="55" customFormat="1" ht="13.8">
      <c r="C583" s="72" t="s">
        <v>1203</v>
      </c>
      <c r="D583" s="59" t="s">
        <v>1204</v>
      </c>
      <c r="E583" s="73"/>
      <c r="F583" s="73"/>
      <c r="G583" s="73"/>
      <c r="H583" s="73"/>
      <c r="I583" s="54"/>
      <c r="J583" s="159" t="s">
        <v>1249</v>
      </c>
    </row>
    <row r="584" spans="3:13" s="55" customFormat="1" ht="13.8">
      <c r="C584" s="301">
        <v>1</v>
      </c>
      <c r="D584" s="59" t="s">
        <v>5</v>
      </c>
      <c r="E584" s="302" t="s">
        <v>6</v>
      </c>
      <c r="F584" s="74">
        <v>8.5000000000000006E-2</v>
      </c>
      <c r="G584" s="64">
        <f>VLOOKUP(D584,upahbahan,3,FALSE)</f>
        <v>100000</v>
      </c>
      <c r="H584" s="64">
        <f>F584*G584</f>
        <v>8500</v>
      </c>
      <c r="I584" s="54"/>
      <c r="J584" s="159" t="s">
        <v>1250</v>
      </c>
      <c r="M584" s="65">
        <v>0.1</v>
      </c>
    </row>
    <row r="585" spans="3:13" s="55" customFormat="1" ht="13.8">
      <c r="C585" s="301">
        <v>2</v>
      </c>
      <c r="D585" s="59" t="s">
        <v>10</v>
      </c>
      <c r="E585" s="302" t="s">
        <v>6</v>
      </c>
      <c r="F585" s="74">
        <v>0.14299999999999999</v>
      </c>
      <c r="G585" s="64">
        <f>VLOOKUP(D585,upahbahan,3,FALSE)</f>
        <v>145000</v>
      </c>
      <c r="H585" s="64">
        <f>F585*G585</f>
        <v>20735</v>
      </c>
      <c r="I585" s="54"/>
    </row>
    <row r="586" spans="3:13" s="55" customFormat="1" ht="13.8">
      <c r="C586" s="301">
        <v>3</v>
      </c>
      <c r="D586" s="59" t="s">
        <v>18</v>
      </c>
      <c r="E586" s="302" t="s">
        <v>6</v>
      </c>
      <c r="F586" s="74">
        <v>1.4E-2</v>
      </c>
      <c r="G586" s="64">
        <f>VLOOKUP(D586,upahbahan,3,FALSE)</f>
        <v>175000</v>
      </c>
      <c r="H586" s="64">
        <f>F586*G586</f>
        <v>2450</v>
      </c>
      <c r="I586" s="54"/>
    </row>
    <row r="587" spans="3:13" s="55" customFormat="1" ht="13.8">
      <c r="C587" s="301">
        <v>4</v>
      </c>
      <c r="D587" s="59" t="s">
        <v>19</v>
      </c>
      <c r="E587" s="302" t="s">
        <v>6</v>
      </c>
      <c r="F587" s="74">
        <v>4.0000000000000001E-3</v>
      </c>
      <c r="G587" s="64">
        <f>VLOOKUP(D587,upahbahan,3,FALSE)</f>
        <v>200000</v>
      </c>
      <c r="H587" s="64">
        <f>F587*G587</f>
        <v>800</v>
      </c>
      <c r="I587" s="54"/>
    </row>
    <row r="588" spans="3:13" s="55" customFormat="1" ht="13.8">
      <c r="C588" s="83" t="s">
        <v>1210</v>
      </c>
      <c r="D588" s="80"/>
      <c r="E588" s="80"/>
      <c r="F588" s="217"/>
      <c r="G588" s="218"/>
      <c r="H588" s="64">
        <f>SUM(H584:H587)</f>
        <v>32485</v>
      </c>
      <c r="I588" s="219"/>
    </row>
    <row r="589" spans="3:13" s="55" customFormat="1" ht="13.8">
      <c r="C589" s="72" t="s">
        <v>1211</v>
      </c>
      <c r="D589" s="59" t="s">
        <v>1212</v>
      </c>
      <c r="E589" s="73"/>
      <c r="F589" s="73"/>
      <c r="G589" s="73"/>
      <c r="H589" s="73"/>
      <c r="I589" s="54"/>
    </row>
    <row r="590" spans="3:13" s="55" customFormat="1" ht="13.8">
      <c r="C590" s="301">
        <v>1</v>
      </c>
      <c r="D590" s="77" t="s">
        <v>3952</v>
      </c>
      <c r="E590" s="68" t="s">
        <v>114</v>
      </c>
      <c r="F590" s="227">
        <v>1.5</v>
      </c>
      <c r="G590" s="64">
        <f>VLOOKUP(D590,upahbahan,3,FALSE)</f>
        <v>80633.333333333328</v>
      </c>
      <c r="H590" s="64">
        <f>F590*G590</f>
        <v>120950</v>
      </c>
      <c r="I590" s="54"/>
    </row>
    <row r="591" spans="3:13" s="55" customFormat="1" ht="13.8">
      <c r="C591" s="83" t="s">
        <v>1216</v>
      </c>
      <c r="D591" s="80"/>
      <c r="E591" s="80"/>
      <c r="F591" s="80"/>
      <c r="G591" s="162"/>
      <c r="H591" s="64">
        <f>SUM(H590:H590)</f>
        <v>120950</v>
      </c>
      <c r="I591" s="54"/>
    </row>
    <row r="592" spans="3:13" s="55" customFormat="1" ht="13.8">
      <c r="C592" s="72" t="s">
        <v>1217</v>
      </c>
      <c r="D592" s="59" t="s">
        <v>1218</v>
      </c>
      <c r="E592" s="73"/>
      <c r="F592" s="73"/>
      <c r="G592" s="73"/>
      <c r="H592" s="73"/>
      <c r="I592" s="54"/>
    </row>
    <row r="593" spans="3:13" s="55" customFormat="1" ht="13.8">
      <c r="C593" s="83" t="s">
        <v>1219</v>
      </c>
      <c r="D593" s="80"/>
      <c r="E593" s="80"/>
      <c r="F593" s="80"/>
      <c r="G593" s="162"/>
      <c r="H593" s="303">
        <v>0</v>
      </c>
      <c r="I593" s="54"/>
    </row>
    <row r="594" spans="3:13" s="55" customFormat="1" ht="13.8">
      <c r="C594" s="58" t="s">
        <v>1220</v>
      </c>
      <c r="D594" s="69" t="s">
        <v>1221</v>
      </c>
      <c r="E594" s="70"/>
      <c r="F594" s="70"/>
      <c r="G594" s="71"/>
      <c r="H594" s="304">
        <f>H593+H591+H588</f>
        <v>153435</v>
      </c>
      <c r="I594" s="319"/>
    </row>
    <row r="595" spans="3:13" s="55" customFormat="1" ht="13.8">
      <c r="C595" s="58" t="s">
        <v>1222</v>
      </c>
      <c r="D595" s="69" t="s">
        <v>1325</v>
      </c>
      <c r="E595" s="70"/>
      <c r="F595" s="71"/>
      <c r="G595" s="95">
        <v>0.1</v>
      </c>
      <c r="H595" s="64">
        <f>H594*G595</f>
        <v>15343.5</v>
      </c>
      <c r="I595" s="319"/>
    </row>
    <row r="596" spans="3:13" s="55" customFormat="1" ht="13.8">
      <c r="C596" s="58" t="s">
        <v>1223</v>
      </c>
      <c r="D596" s="69" t="s">
        <v>1224</v>
      </c>
      <c r="E596" s="70"/>
      <c r="F596" s="70"/>
      <c r="G596" s="71"/>
      <c r="H596" s="305">
        <f>SUM(H594:H595)</f>
        <v>168778.5</v>
      </c>
      <c r="I596" s="319"/>
    </row>
    <row r="598" spans="3:13" s="55" customFormat="1" ht="13.8">
      <c r="C598" s="53" t="s">
        <v>3953</v>
      </c>
      <c r="D598" s="313" t="s">
        <v>3957</v>
      </c>
      <c r="E598" s="307"/>
      <c r="F598" s="307"/>
      <c r="G598" s="307"/>
      <c r="H598" s="307"/>
      <c r="I598" s="56">
        <f>ROUNDDOWN(H613,-2)</f>
        <v>179600</v>
      </c>
    </row>
    <row r="599" spans="3:13" s="55" customFormat="1" ht="27.6">
      <c r="C599" s="300" t="s">
        <v>1197</v>
      </c>
      <c r="D599" s="300" t="s">
        <v>1198</v>
      </c>
      <c r="E599" s="300" t="s">
        <v>1199</v>
      </c>
      <c r="F599" s="300" t="s">
        <v>1200</v>
      </c>
      <c r="G599" s="300" t="s">
        <v>1201</v>
      </c>
      <c r="H599" s="300" t="s">
        <v>1202</v>
      </c>
      <c r="I599" s="54"/>
    </row>
    <row r="600" spans="3:13" s="55" customFormat="1" ht="13.8">
      <c r="C600" s="72" t="s">
        <v>1203</v>
      </c>
      <c r="D600" s="59" t="s">
        <v>1204</v>
      </c>
      <c r="E600" s="73"/>
      <c r="F600" s="73"/>
      <c r="G600" s="73"/>
      <c r="H600" s="73"/>
      <c r="I600" s="54"/>
      <c r="J600" s="159" t="s">
        <v>1249</v>
      </c>
    </row>
    <row r="601" spans="3:13" s="55" customFormat="1" ht="13.8">
      <c r="C601" s="301">
        <v>1</v>
      </c>
      <c r="D601" s="59" t="s">
        <v>5</v>
      </c>
      <c r="E601" s="302" t="s">
        <v>6</v>
      </c>
      <c r="F601" s="74">
        <v>0.104</v>
      </c>
      <c r="G601" s="64">
        <f>VLOOKUP(D601,upahbahan,3,FALSE)</f>
        <v>100000</v>
      </c>
      <c r="H601" s="64">
        <f>F601*G601</f>
        <v>10400</v>
      </c>
      <c r="I601" s="54"/>
      <c r="J601" s="159" t="s">
        <v>1250</v>
      </c>
      <c r="M601" s="65">
        <v>0.1</v>
      </c>
    </row>
    <row r="602" spans="3:13" s="55" customFormat="1" ht="13.8">
      <c r="C602" s="301">
        <v>2</v>
      </c>
      <c r="D602" s="59" t="s">
        <v>10</v>
      </c>
      <c r="E602" s="302" t="s">
        <v>6</v>
      </c>
      <c r="F602" s="74">
        <v>0.17399999999999999</v>
      </c>
      <c r="G602" s="64">
        <f>VLOOKUP(D602,upahbahan,3,FALSE)</f>
        <v>145000</v>
      </c>
      <c r="H602" s="64">
        <f>F602*G602</f>
        <v>25230</v>
      </c>
      <c r="I602" s="54"/>
    </row>
    <row r="603" spans="3:13" s="55" customFormat="1" ht="13.8">
      <c r="C603" s="301">
        <v>3</v>
      </c>
      <c r="D603" s="59" t="s">
        <v>18</v>
      </c>
      <c r="E603" s="302" t="s">
        <v>6</v>
      </c>
      <c r="F603" s="74">
        <v>1.7000000000000001E-2</v>
      </c>
      <c r="G603" s="64">
        <f>VLOOKUP(D603,upahbahan,3,FALSE)</f>
        <v>175000</v>
      </c>
      <c r="H603" s="64">
        <f>F603*G603</f>
        <v>2975</v>
      </c>
      <c r="I603" s="54"/>
    </row>
    <row r="604" spans="3:13" s="55" customFormat="1" ht="13.8">
      <c r="C604" s="301">
        <v>4</v>
      </c>
      <c r="D604" s="59" t="s">
        <v>19</v>
      </c>
      <c r="E604" s="302" t="s">
        <v>6</v>
      </c>
      <c r="F604" s="74">
        <v>5.0000000000000001E-3</v>
      </c>
      <c r="G604" s="64">
        <f>VLOOKUP(D604,upahbahan,3,FALSE)</f>
        <v>200000</v>
      </c>
      <c r="H604" s="64">
        <f>F604*G604</f>
        <v>1000</v>
      </c>
      <c r="I604" s="54"/>
    </row>
    <row r="605" spans="3:13" s="55" customFormat="1" ht="13.8">
      <c r="C605" s="83" t="s">
        <v>1210</v>
      </c>
      <c r="D605" s="80"/>
      <c r="E605" s="80"/>
      <c r="F605" s="217"/>
      <c r="G605" s="218"/>
      <c r="H605" s="64">
        <f>SUM(H601:H604)</f>
        <v>39605</v>
      </c>
      <c r="I605" s="219"/>
    </row>
    <row r="606" spans="3:13" s="55" customFormat="1" ht="13.8">
      <c r="C606" s="72" t="s">
        <v>1211</v>
      </c>
      <c r="D606" s="59" t="s">
        <v>1212</v>
      </c>
      <c r="E606" s="73"/>
      <c r="F606" s="73"/>
      <c r="G606" s="73"/>
      <c r="H606" s="73"/>
      <c r="I606" s="54"/>
    </row>
    <row r="607" spans="3:13" s="55" customFormat="1" ht="13.8">
      <c r="C607" s="301">
        <v>1</v>
      </c>
      <c r="D607" s="77" t="s">
        <v>3936</v>
      </c>
      <c r="E607" s="68" t="s">
        <v>114</v>
      </c>
      <c r="F607" s="227">
        <v>1.5</v>
      </c>
      <c r="G607" s="64">
        <f>VLOOKUP(D607,upahbahan,3,FALSE)</f>
        <v>82466.666666666672</v>
      </c>
      <c r="H607" s="64">
        <f>F607*G607</f>
        <v>123700</v>
      </c>
      <c r="I607" s="54"/>
    </row>
    <row r="608" spans="3:13" s="55" customFormat="1" ht="13.8">
      <c r="C608" s="83" t="s">
        <v>1216</v>
      </c>
      <c r="D608" s="80"/>
      <c r="E608" s="80"/>
      <c r="F608" s="80"/>
      <c r="G608" s="162"/>
      <c r="H608" s="64">
        <f>SUM(H607:H607)</f>
        <v>123700</v>
      </c>
      <c r="I608" s="54"/>
    </row>
    <row r="609" spans="3:13" s="55" customFormat="1" ht="13.8">
      <c r="C609" s="72" t="s">
        <v>1217</v>
      </c>
      <c r="D609" s="59" t="s">
        <v>1218</v>
      </c>
      <c r="E609" s="73"/>
      <c r="F609" s="73"/>
      <c r="G609" s="73"/>
      <c r="H609" s="73"/>
      <c r="I609" s="54"/>
    </row>
    <row r="610" spans="3:13" s="55" customFormat="1" ht="13.8">
      <c r="C610" s="83" t="s">
        <v>1219</v>
      </c>
      <c r="D610" s="80"/>
      <c r="E610" s="80"/>
      <c r="F610" s="80"/>
      <c r="G610" s="162"/>
      <c r="H610" s="303">
        <v>0</v>
      </c>
      <c r="I610" s="54"/>
    </row>
    <row r="611" spans="3:13" s="55" customFormat="1" ht="13.8">
      <c r="C611" s="58" t="s">
        <v>1220</v>
      </c>
      <c r="D611" s="69" t="s">
        <v>1221</v>
      </c>
      <c r="E611" s="70"/>
      <c r="F611" s="70"/>
      <c r="G611" s="71"/>
      <c r="H611" s="304">
        <f>H610+H608+H605</f>
        <v>163305</v>
      </c>
      <c r="I611" s="319"/>
    </row>
    <row r="612" spans="3:13" s="55" customFormat="1" ht="13.8">
      <c r="C612" s="58" t="s">
        <v>1222</v>
      </c>
      <c r="D612" s="69" t="s">
        <v>1325</v>
      </c>
      <c r="E612" s="70"/>
      <c r="F612" s="71"/>
      <c r="G612" s="95">
        <v>0.1</v>
      </c>
      <c r="H612" s="64">
        <f>H611*G612</f>
        <v>16330.5</v>
      </c>
      <c r="I612" s="319"/>
    </row>
    <row r="613" spans="3:13" s="55" customFormat="1" ht="13.8">
      <c r="C613" s="58" t="s">
        <v>1223</v>
      </c>
      <c r="D613" s="69" t="s">
        <v>1224</v>
      </c>
      <c r="E613" s="70"/>
      <c r="F613" s="70"/>
      <c r="G613" s="71"/>
      <c r="H613" s="305">
        <f>SUM(H611:H612)</f>
        <v>179635.5</v>
      </c>
      <c r="I613" s="319"/>
    </row>
    <row r="615" spans="3:13" s="55" customFormat="1" ht="13.8">
      <c r="C615" s="53" t="s">
        <v>3954</v>
      </c>
      <c r="D615" s="313" t="s">
        <v>3958</v>
      </c>
      <c r="E615" s="307"/>
      <c r="F615" s="307"/>
      <c r="G615" s="307"/>
      <c r="H615" s="307"/>
      <c r="I615" s="56">
        <f>ROUNDDOWN(H630,-2)</f>
        <v>212200</v>
      </c>
    </row>
    <row r="616" spans="3:13" s="55" customFormat="1" ht="27.6">
      <c r="C616" s="300" t="s">
        <v>1197</v>
      </c>
      <c r="D616" s="300" t="s">
        <v>1198</v>
      </c>
      <c r="E616" s="300" t="s">
        <v>1199</v>
      </c>
      <c r="F616" s="300" t="s">
        <v>1200</v>
      </c>
      <c r="G616" s="300" t="s">
        <v>1201</v>
      </c>
      <c r="H616" s="300" t="s">
        <v>1202</v>
      </c>
      <c r="I616" s="54"/>
    </row>
    <row r="617" spans="3:13" s="55" customFormat="1" ht="13.8">
      <c r="C617" s="72" t="s">
        <v>1203</v>
      </c>
      <c r="D617" s="59" t="s">
        <v>1204</v>
      </c>
      <c r="E617" s="73"/>
      <c r="F617" s="73"/>
      <c r="G617" s="73"/>
      <c r="H617" s="73"/>
      <c r="I617" s="54"/>
      <c r="J617" s="159" t="s">
        <v>1249</v>
      </c>
    </row>
    <row r="618" spans="3:13" s="55" customFormat="1" ht="13.8">
      <c r="C618" s="301">
        <v>1</v>
      </c>
      <c r="D618" s="59" t="s">
        <v>5</v>
      </c>
      <c r="E618" s="302" t="s">
        <v>6</v>
      </c>
      <c r="F618" s="74">
        <v>0.13800000000000001</v>
      </c>
      <c r="G618" s="64">
        <f>VLOOKUP(D618,upahbahan,3,FALSE)</f>
        <v>100000</v>
      </c>
      <c r="H618" s="64">
        <f>F618*G618</f>
        <v>13800.000000000002</v>
      </c>
      <c r="I618" s="54"/>
      <c r="J618" s="159" t="s">
        <v>1250</v>
      </c>
      <c r="M618" s="65">
        <v>0.1</v>
      </c>
    </row>
    <row r="619" spans="3:13" s="55" customFormat="1" ht="13.8">
      <c r="C619" s="301">
        <v>2</v>
      </c>
      <c r="D619" s="59" t="s">
        <v>10</v>
      </c>
      <c r="E619" s="302" t="s">
        <v>6</v>
      </c>
      <c r="F619" s="74">
        <v>0.23</v>
      </c>
      <c r="G619" s="64">
        <f>VLOOKUP(D619,upahbahan,3,FALSE)</f>
        <v>145000</v>
      </c>
      <c r="H619" s="64">
        <f>F619*G619</f>
        <v>33350</v>
      </c>
      <c r="I619" s="54"/>
    </row>
    <row r="620" spans="3:13" s="55" customFormat="1" ht="13.8">
      <c r="C620" s="301">
        <v>3</v>
      </c>
      <c r="D620" s="59" t="s">
        <v>18</v>
      </c>
      <c r="E620" s="302" t="s">
        <v>6</v>
      </c>
      <c r="F620" s="74">
        <v>2.3E-2</v>
      </c>
      <c r="G620" s="64">
        <f>VLOOKUP(D620,upahbahan,3,FALSE)</f>
        <v>175000</v>
      </c>
      <c r="H620" s="64">
        <f>F620*G620</f>
        <v>4025</v>
      </c>
      <c r="I620" s="54"/>
    </row>
    <row r="621" spans="3:13" s="55" customFormat="1" ht="13.8">
      <c r="C621" s="301">
        <v>4</v>
      </c>
      <c r="D621" s="59" t="s">
        <v>19</v>
      </c>
      <c r="E621" s="302" t="s">
        <v>6</v>
      </c>
      <c r="F621" s="74">
        <v>7.0000000000000001E-3</v>
      </c>
      <c r="G621" s="64">
        <f>VLOOKUP(D621,upahbahan,3,FALSE)</f>
        <v>200000</v>
      </c>
      <c r="H621" s="64">
        <f>F621*G621</f>
        <v>1400</v>
      </c>
      <c r="I621" s="54"/>
    </row>
    <row r="622" spans="3:13" s="55" customFormat="1" ht="13.8">
      <c r="C622" s="83" t="s">
        <v>1210</v>
      </c>
      <c r="D622" s="80"/>
      <c r="E622" s="80"/>
      <c r="F622" s="217"/>
      <c r="G622" s="218"/>
      <c r="H622" s="64">
        <f>SUM(H618:H621)</f>
        <v>52575</v>
      </c>
      <c r="I622" s="219"/>
    </row>
    <row r="623" spans="3:13" s="55" customFormat="1" ht="13.8">
      <c r="C623" s="72" t="s">
        <v>1211</v>
      </c>
      <c r="D623" s="59" t="s">
        <v>1212</v>
      </c>
      <c r="E623" s="73"/>
      <c r="F623" s="73"/>
      <c r="G623" s="73"/>
      <c r="H623" s="73"/>
      <c r="I623" s="54"/>
    </row>
    <row r="624" spans="3:13" s="55" customFormat="1" ht="13.8">
      <c r="C624" s="301">
        <v>1</v>
      </c>
      <c r="D624" s="77" t="s">
        <v>3939</v>
      </c>
      <c r="E624" s="68" t="s">
        <v>114</v>
      </c>
      <c r="F624" s="227">
        <v>1.5</v>
      </c>
      <c r="G624" s="64">
        <f>VLOOKUP(D624,upahbahan,3,FALSE)</f>
        <v>93600</v>
      </c>
      <c r="H624" s="64">
        <f>F624*G624</f>
        <v>140400</v>
      </c>
      <c r="I624" s="54"/>
    </row>
    <row r="625" spans="3:13" s="55" customFormat="1" ht="13.8">
      <c r="C625" s="83" t="s">
        <v>1216</v>
      </c>
      <c r="D625" s="80"/>
      <c r="E625" s="80"/>
      <c r="F625" s="80"/>
      <c r="G625" s="162"/>
      <c r="H625" s="64">
        <f>SUM(H624:H624)</f>
        <v>140400</v>
      </c>
      <c r="I625" s="54"/>
    </row>
    <row r="626" spans="3:13" s="55" customFormat="1" ht="13.8">
      <c r="C626" s="72" t="s">
        <v>1217</v>
      </c>
      <c r="D626" s="59" t="s">
        <v>1218</v>
      </c>
      <c r="E626" s="73"/>
      <c r="F626" s="73"/>
      <c r="G626" s="73"/>
      <c r="H626" s="73"/>
      <c r="I626" s="54"/>
    </row>
    <row r="627" spans="3:13" s="55" customFormat="1" ht="13.8">
      <c r="C627" s="83" t="s">
        <v>1219</v>
      </c>
      <c r="D627" s="80"/>
      <c r="E627" s="80"/>
      <c r="F627" s="80"/>
      <c r="G627" s="162"/>
      <c r="H627" s="303">
        <v>0</v>
      </c>
      <c r="I627" s="54"/>
    </row>
    <row r="628" spans="3:13" s="55" customFormat="1" ht="13.8">
      <c r="C628" s="58" t="s">
        <v>1220</v>
      </c>
      <c r="D628" s="69" t="s">
        <v>1221</v>
      </c>
      <c r="E628" s="70"/>
      <c r="F628" s="70"/>
      <c r="G628" s="71"/>
      <c r="H628" s="304">
        <f>H627+H625+H622</f>
        <v>192975</v>
      </c>
      <c r="I628" s="319"/>
    </row>
    <row r="629" spans="3:13" s="55" customFormat="1" ht="13.8">
      <c r="C629" s="58" t="s">
        <v>1222</v>
      </c>
      <c r="D629" s="69" t="s">
        <v>1325</v>
      </c>
      <c r="E629" s="70"/>
      <c r="F629" s="71"/>
      <c r="G629" s="95">
        <v>0.1</v>
      </c>
      <c r="H629" s="64">
        <f>H628*G629</f>
        <v>19297.5</v>
      </c>
      <c r="I629" s="319"/>
    </row>
    <row r="630" spans="3:13" s="55" customFormat="1" ht="13.8">
      <c r="C630" s="58" t="s">
        <v>1223</v>
      </c>
      <c r="D630" s="69" t="s">
        <v>1224</v>
      </c>
      <c r="E630" s="70"/>
      <c r="F630" s="70"/>
      <c r="G630" s="71"/>
      <c r="H630" s="305">
        <f>SUM(H628:H629)</f>
        <v>212272.5</v>
      </c>
      <c r="I630" s="319"/>
    </row>
    <row r="632" spans="3:13" s="55" customFormat="1" ht="13.8">
      <c r="C632" s="53" t="s">
        <v>3955</v>
      </c>
      <c r="D632" s="313" t="s">
        <v>3959</v>
      </c>
      <c r="E632" s="307"/>
      <c r="F632" s="307"/>
      <c r="G632" s="307"/>
      <c r="H632" s="307"/>
      <c r="I632" s="56">
        <f>ROUNDDOWN(H647,-2)</f>
        <v>228000</v>
      </c>
    </row>
    <row r="633" spans="3:13" s="55" customFormat="1" ht="27.6">
      <c r="C633" s="300" t="s">
        <v>1197</v>
      </c>
      <c r="D633" s="300" t="s">
        <v>1198</v>
      </c>
      <c r="E633" s="300" t="s">
        <v>1199</v>
      </c>
      <c r="F633" s="300" t="s">
        <v>1200</v>
      </c>
      <c r="G633" s="300" t="s">
        <v>1201</v>
      </c>
      <c r="H633" s="300" t="s">
        <v>1202</v>
      </c>
      <c r="I633" s="54"/>
    </row>
    <row r="634" spans="3:13" s="55" customFormat="1" ht="13.8">
      <c r="C634" s="72" t="s">
        <v>1203</v>
      </c>
      <c r="D634" s="59" t="s">
        <v>1204</v>
      </c>
      <c r="E634" s="73"/>
      <c r="F634" s="73"/>
      <c r="G634" s="73"/>
      <c r="H634" s="73"/>
      <c r="I634" s="54"/>
      <c r="J634" s="159" t="s">
        <v>1249</v>
      </c>
    </row>
    <row r="635" spans="3:13" s="55" customFormat="1" ht="13.8">
      <c r="C635" s="301">
        <v>1</v>
      </c>
      <c r="D635" s="59" t="s">
        <v>5</v>
      </c>
      <c r="E635" s="302" t="s">
        <v>6</v>
      </c>
      <c r="F635" s="74">
        <v>0.17100000000000001</v>
      </c>
      <c r="G635" s="64">
        <f>VLOOKUP(D635,upahbahan,3,FALSE)</f>
        <v>100000</v>
      </c>
      <c r="H635" s="64">
        <f>F635*G635</f>
        <v>17100</v>
      </c>
      <c r="I635" s="54"/>
      <c r="J635" s="159" t="s">
        <v>1250</v>
      </c>
      <c r="M635" s="65">
        <v>0.1</v>
      </c>
    </row>
    <row r="636" spans="3:13" s="55" customFormat="1" ht="13.8">
      <c r="C636" s="301">
        <v>2</v>
      </c>
      <c r="D636" s="59" t="s">
        <v>10</v>
      </c>
      <c r="E636" s="302" t="s">
        <v>6</v>
      </c>
      <c r="F636" s="74">
        <v>0.28499999999999998</v>
      </c>
      <c r="G636" s="64">
        <f>VLOOKUP(D636,upahbahan,3,FALSE)</f>
        <v>145000</v>
      </c>
      <c r="H636" s="64">
        <f>F636*G636</f>
        <v>41325</v>
      </c>
      <c r="I636" s="54"/>
    </row>
    <row r="637" spans="3:13" s="55" customFormat="1" ht="13.8">
      <c r="C637" s="301">
        <v>3</v>
      </c>
      <c r="D637" s="59" t="s">
        <v>18</v>
      </c>
      <c r="E637" s="302" t="s">
        <v>6</v>
      </c>
      <c r="F637" s="74">
        <v>2.9000000000000001E-2</v>
      </c>
      <c r="G637" s="64">
        <f>VLOOKUP(D637,upahbahan,3,FALSE)</f>
        <v>175000</v>
      </c>
      <c r="H637" s="64">
        <f>F637*G637</f>
        <v>5075</v>
      </c>
      <c r="I637" s="54"/>
    </row>
    <row r="638" spans="3:13" s="55" customFormat="1" ht="13.8">
      <c r="C638" s="301">
        <v>4</v>
      </c>
      <c r="D638" s="59" t="s">
        <v>19</v>
      </c>
      <c r="E638" s="302" t="s">
        <v>6</v>
      </c>
      <c r="F638" s="74">
        <v>8.9999999999999993E-3</v>
      </c>
      <c r="G638" s="64">
        <f>VLOOKUP(D638,upahbahan,3,FALSE)</f>
        <v>200000</v>
      </c>
      <c r="H638" s="64">
        <f>F638*G638</f>
        <v>1799.9999999999998</v>
      </c>
      <c r="I638" s="54"/>
    </row>
    <row r="639" spans="3:13" s="55" customFormat="1" ht="13.8">
      <c r="C639" s="83" t="s">
        <v>1210</v>
      </c>
      <c r="D639" s="80"/>
      <c r="E639" s="80"/>
      <c r="F639" s="217"/>
      <c r="G639" s="218"/>
      <c r="H639" s="64">
        <f>SUM(H635:H638)</f>
        <v>65300</v>
      </c>
      <c r="I639" s="219"/>
    </row>
    <row r="640" spans="3:13" s="55" customFormat="1" ht="13.8">
      <c r="C640" s="72" t="s">
        <v>1211</v>
      </c>
      <c r="D640" s="59" t="s">
        <v>1212</v>
      </c>
      <c r="E640" s="73"/>
      <c r="F640" s="73"/>
      <c r="G640" s="73"/>
      <c r="H640" s="73"/>
      <c r="I640" s="54"/>
    </row>
    <row r="641" spans="3:13" s="55" customFormat="1" ht="13.8">
      <c r="C641" s="301">
        <v>1</v>
      </c>
      <c r="D641" s="77" t="s">
        <v>3960</v>
      </c>
      <c r="E641" s="68" t="s">
        <v>114</v>
      </c>
      <c r="F641" s="227">
        <v>1.5</v>
      </c>
      <c r="G641" s="64">
        <f>VLOOKUP(D641,upahbahan,3,FALSE)</f>
        <v>94666.666666666672</v>
      </c>
      <c r="H641" s="64">
        <f>F641*G641</f>
        <v>142000</v>
      </c>
      <c r="I641" s="54"/>
    </row>
    <row r="642" spans="3:13" s="55" customFormat="1" ht="13.8">
      <c r="C642" s="83" t="s">
        <v>1216</v>
      </c>
      <c r="D642" s="80"/>
      <c r="E642" s="80"/>
      <c r="F642" s="80"/>
      <c r="G642" s="162"/>
      <c r="H642" s="64">
        <f>SUM(H641:H641)</f>
        <v>142000</v>
      </c>
      <c r="I642" s="54"/>
    </row>
    <row r="643" spans="3:13" s="55" customFormat="1" ht="13.8">
      <c r="C643" s="72" t="s">
        <v>1217</v>
      </c>
      <c r="D643" s="59" t="s">
        <v>1218</v>
      </c>
      <c r="E643" s="73"/>
      <c r="F643" s="73"/>
      <c r="G643" s="73"/>
      <c r="H643" s="73"/>
      <c r="I643" s="54"/>
    </row>
    <row r="644" spans="3:13" s="55" customFormat="1" ht="13.8">
      <c r="C644" s="83" t="s">
        <v>1219</v>
      </c>
      <c r="D644" s="80"/>
      <c r="E644" s="80"/>
      <c r="F644" s="80"/>
      <c r="G644" s="162"/>
      <c r="H644" s="303">
        <v>0</v>
      </c>
      <c r="I644" s="54"/>
    </row>
    <row r="645" spans="3:13" s="55" customFormat="1" ht="13.8">
      <c r="C645" s="58" t="s">
        <v>1220</v>
      </c>
      <c r="D645" s="69" t="s">
        <v>1221</v>
      </c>
      <c r="E645" s="70"/>
      <c r="F645" s="70"/>
      <c r="G645" s="71"/>
      <c r="H645" s="304">
        <f>H644+H642+H639</f>
        <v>207300</v>
      </c>
      <c r="I645" s="319"/>
    </row>
    <row r="646" spans="3:13" s="55" customFormat="1" ht="13.8">
      <c r="C646" s="58" t="s">
        <v>1222</v>
      </c>
      <c r="D646" s="69" t="s">
        <v>1325</v>
      </c>
      <c r="E646" s="70"/>
      <c r="F646" s="71"/>
      <c r="G646" s="95">
        <v>0.1</v>
      </c>
      <c r="H646" s="64">
        <f>H645*G646</f>
        <v>20730</v>
      </c>
      <c r="I646" s="319"/>
    </row>
    <row r="647" spans="3:13" s="55" customFormat="1" ht="13.8">
      <c r="C647" s="58" t="s">
        <v>1223</v>
      </c>
      <c r="D647" s="69" t="s">
        <v>1224</v>
      </c>
      <c r="E647" s="70"/>
      <c r="F647" s="70"/>
      <c r="G647" s="71"/>
      <c r="H647" s="305">
        <f>SUM(H645:H646)</f>
        <v>228030</v>
      </c>
      <c r="I647" s="319"/>
    </row>
    <row r="649" spans="3:13" s="55" customFormat="1" ht="13.8">
      <c r="C649" s="53" t="s">
        <v>3956</v>
      </c>
      <c r="D649" s="313" t="s">
        <v>3961</v>
      </c>
      <c r="E649" s="307"/>
      <c r="F649" s="307"/>
      <c r="G649" s="307"/>
      <c r="H649" s="307"/>
      <c r="I649" s="56">
        <f>ROUNDDOWN(H664,-2)</f>
        <v>389600</v>
      </c>
    </row>
    <row r="650" spans="3:13" s="55" customFormat="1" ht="27.6">
      <c r="C650" s="300" t="s">
        <v>1197</v>
      </c>
      <c r="D650" s="300" t="s">
        <v>1198</v>
      </c>
      <c r="E650" s="300" t="s">
        <v>1199</v>
      </c>
      <c r="F650" s="300" t="s">
        <v>1200</v>
      </c>
      <c r="G650" s="300" t="s">
        <v>1201</v>
      </c>
      <c r="H650" s="300" t="s">
        <v>1202</v>
      </c>
      <c r="I650" s="54"/>
    </row>
    <row r="651" spans="3:13" s="55" customFormat="1" ht="13.8">
      <c r="C651" s="72" t="s">
        <v>1203</v>
      </c>
      <c r="D651" s="59" t="s">
        <v>1204</v>
      </c>
      <c r="E651" s="73"/>
      <c r="F651" s="73"/>
      <c r="G651" s="73"/>
      <c r="H651" s="73"/>
      <c r="I651" s="54"/>
      <c r="J651" s="159" t="s">
        <v>1249</v>
      </c>
    </row>
    <row r="652" spans="3:13" s="55" customFormat="1" ht="13.8">
      <c r="C652" s="301">
        <v>1</v>
      </c>
      <c r="D652" s="59" t="s">
        <v>5</v>
      </c>
      <c r="E652" s="302" t="s">
        <v>6</v>
      </c>
      <c r="F652" s="74">
        <v>0.23799999999999999</v>
      </c>
      <c r="G652" s="64">
        <f>VLOOKUP(D652,upahbahan,3,FALSE)</f>
        <v>100000</v>
      </c>
      <c r="H652" s="64">
        <f>F652*G652</f>
        <v>23800</v>
      </c>
      <c r="I652" s="54"/>
      <c r="J652" s="159" t="s">
        <v>1250</v>
      </c>
      <c r="M652" s="65">
        <v>0.1</v>
      </c>
    </row>
    <row r="653" spans="3:13" s="55" customFormat="1" ht="13.8">
      <c r="C653" s="301">
        <v>2</v>
      </c>
      <c r="D653" s="59" t="s">
        <v>10</v>
      </c>
      <c r="E653" s="302" t="s">
        <v>6</v>
      </c>
      <c r="F653" s="74">
        <v>0.39700000000000002</v>
      </c>
      <c r="G653" s="64">
        <f>VLOOKUP(D653,upahbahan,3,FALSE)</f>
        <v>145000</v>
      </c>
      <c r="H653" s="64">
        <f>F653*G653</f>
        <v>57565</v>
      </c>
      <c r="I653" s="54"/>
    </row>
    <row r="654" spans="3:13" s="55" customFormat="1" ht="13.8">
      <c r="C654" s="301">
        <v>3</v>
      </c>
      <c r="D654" s="59" t="s">
        <v>18</v>
      </c>
      <c r="E654" s="302" t="s">
        <v>6</v>
      </c>
      <c r="F654" s="74">
        <v>0.04</v>
      </c>
      <c r="G654" s="64">
        <f>VLOOKUP(D654,upahbahan,3,FALSE)</f>
        <v>175000</v>
      </c>
      <c r="H654" s="64">
        <f>F654*G654</f>
        <v>7000</v>
      </c>
      <c r="I654" s="54"/>
    </row>
    <row r="655" spans="3:13" s="55" customFormat="1" ht="13.8">
      <c r="C655" s="301">
        <v>4</v>
      </c>
      <c r="D655" s="59" t="s">
        <v>19</v>
      </c>
      <c r="E655" s="302" t="s">
        <v>6</v>
      </c>
      <c r="F655" s="74">
        <v>1.2E-2</v>
      </c>
      <c r="G655" s="64">
        <f>VLOOKUP(D655,upahbahan,3,FALSE)</f>
        <v>200000</v>
      </c>
      <c r="H655" s="64">
        <f>F655*G655</f>
        <v>2400</v>
      </c>
      <c r="I655" s="54"/>
    </row>
    <row r="656" spans="3:13" s="55" customFormat="1" ht="13.8">
      <c r="C656" s="83" t="s">
        <v>1210</v>
      </c>
      <c r="D656" s="80"/>
      <c r="E656" s="80"/>
      <c r="F656" s="217"/>
      <c r="G656" s="218"/>
      <c r="H656" s="64">
        <f>SUM(H652:H655)</f>
        <v>90765</v>
      </c>
      <c r="I656" s="219"/>
    </row>
    <row r="657" spans="3:13" s="55" customFormat="1" ht="13.8">
      <c r="C657" s="72" t="s">
        <v>1211</v>
      </c>
      <c r="D657" s="59" t="s">
        <v>1212</v>
      </c>
      <c r="E657" s="73"/>
      <c r="F657" s="73"/>
      <c r="G657" s="73"/>
      <c r="H657" s="73"/>
      <c r="I657" s="54"/>
    </row>
    <row r="658" spans="3:13" s="55" customFormat="1" ht="13.8">
      <c r="C658" s="301">
        <v>1</v>
      </c>
      <c r="D658" s="77" t="s">
        <v>3940</v>
      </c>
      <c r="E658" s="68" t="s">
        <v>114</v>
      </c>
      <c r="F658" s="227">
        <v>1.5</v>
      </c>
      <c r="G658" s="64">
        <f>VLOOKUP(D658,upahbahan,3,FALSE)</f>
        <v>175666.66666666666</v>
      </c>
      <c r="H658" s="64">
        <f>F658*G658</f>
        <v>263500</v>
      </c>
      <c r="I658" s="54"/>
    </row>
    <row r="659" spans="3:13" s="55" customFormat="1" ht="13.8">
      <c r="C659" s="83" t="s">
        <v>1216</v>
      </c>
      <c r="D659" s="80"/>
      <c r="E659" s="80"/>
      <c r="F659" s="80"/>
      <c r="G659" s="162"/>
      <c r="H659" s="64">
        <f>SUM(H658:H658)</f>
        <v>263500</v>
      </c>
      <c r="I659" s="54"/>
    </row>
    <row r="660" spans="3:13" s="55" customFormat="1" ht="13.8">
      <c r="C660" s="72" t="s">
        <v>1217</v>
      </c>
      <c r="D660" s="59" t="s">
        <v>1218</v>
      </c>
      <c r="E660" s="73"/>
      <c r="F660" s="73"/>
      <c r="G660" s="73"/>
      <c r="H660" s="73"/>
      <c r="I660" s="54"/>
    </row>
    <row r="661" spans="3:13" s="55" customFormat="1" ht="13.8">
      <c r="C661" s="83" t="s">
        <v>1219</v>
      </c>
      <c r="D661" s="80"/>
      <c r="E661" s="80"/>
      <c r="F661" s="80"/>
      <c r="G661" s="162"/>
      <c r="H661" s="303">
        <v>0</v>
      </c>
      <c r="I661" s="54"/>
    </row>
    <row r="662" spans="3:13" s="55" customFormat="1" ht="13.8">
      <c r="C662" s="58" t="s">
        <v>1220</v>
      </c>
      <c r="D662" s="69" t="s">
        <v>1221</v>
      </c>
      <c r="E662" s="70"/>
      <c r="F662" s="70"/>
      <c r="G662" s="71"/>
      <c r="H662" s="304">
        <f>H661+H659+H656</f>
        <v>354265</v>
      </c>
      <c r="I662" s="319"/>
    </row>
    <row r="663" spans="3:13" s="55" customFormat="1" ht="13.8">
      <c r="C663" s="58" t="s">
        <v>1222</v>
      </c>
      <c r="D663" s="69" t="s">
        <v>1325</v>
      </c>
      <c r="E663" s="70"/>
      <c r="F663" s="71"/>
      <c r="G663" s="95">
        <v>0.1</v>
      </c>
      <c r="H663" s="64">
        <f>H662*G663</f>
        <v>35426.5</v>
      </c>
      <c r="I663" s="319"/>
    </row>
    <row r="664" spans="3:13" s="55" customFormat="1" ht="13.8">
      <c r="C664" s="58" t="s">
        <v>1223</v>
      </c>
      <c r="D664" s="69" t="s">
        <v>1224</v>
      </c>
      <c r="E664" s="70"/>
      <c r="F664" s="70"/>
      <c r="G664" s="71"/>
      <c r="H664" s="305">
        <f>SUM(H662:H663)</f>
        <v>389691.5</v>
      </c>
      <c r="I664" s="319"/>
    </row>
    <row r="666" spans="3:13" s="55" customFormat="1" ht="13.8">
      <c r="C666" s="53" t="s">
        <v>3962</v>
      </c>
      <c r="D666" s="313" t="s">
        <v>3963</v>
      </c>
      <c r="E666" s="307"/>
      <c r="F666" s="307"/>
      <c r="G666" s="307"/>
      <c r="H666" s="307"/>
      <c r="I666" s="56">
        <f>ROUNDDOWN(H681,-2)</f>
        <v>551000</v>
      </c>
    </row>
    <row r="667" spans="3:13" s="55" customFormat="1" ht="27.6">
      <c r="C667" s="300" t="s">
        <v>1197</v>
      </c>
      <c r="D667" s="300" t="s">
        <v>1198</v>
      </c>
      <c r="E667" s="300" t="s">
        <v>1199</v>
      </c>
      <c r="F667" s="300" t="s">
        <v>1200</v>
      </c>
      <c r="G667" s="300" t="s">
        <v>1201</v>
      </c>
      <c r="H667" s="300" t="s">
        <v>1202</v>
      </c>
      <c r="I667" s="54"/>
    </row>
    <row r="668" spans="3:13" s="55" customFormat="1" ht="13.8">
      <c r="C668" s="72" t="s">
        <v>1203</v>
      </c>
      <c r="D668" s="59" t="s">
        <v>1204</v>
      </c>
      <c r="E668" s="73"/>
      <c r="F668" s="73"/>
      <c r="G668" s="73"/>
      <c r="H668" s="73"/>
      <c r="I668" s="54"/>
      <c r="J668" s="159" t="s">
        <v>1249</v>
      </c>
    </row>
    <row r="669" spans="3:13" s="55" customFormat="1" ht="13.8">
      <c r="C669" s="301">
        <v>1</v>
      </c>
      <c r="D669" s="59" t="s">
        <v>5</v>
      </c>
      <c r="E669" s="302" t="s">
        <v>6</v>
      </c>
      <c r="F669" s="74">
        <v>0.317</v>
      </c>
      <c r="G669" s="64">
        <f>VLOOKUP(D669,upahbahan,3,FALSE)</f>
        <v>100000</v>
      </c>
      <c r="H669" s="64">
        <f>F669*G669</f>
        <v>31700</v>
      </c>
      <c r="I669" s="54"/>
      <c r="J669" s="159" t="s">
        <v>1250</v>
      </c>
      <c r="M669" s="65">
        <v>0.1</v>
      </c>
    </row>
    <row r="670" spans="3:13" s="55" customFormat="1" ht="13.8">
      <c r="C670" s="301">
        <v>2</v>
      </c>
      <c r="D670" s="59" t="s">
        <v>10</v>
      </c>
      <c r="E670" s="302" t="s">
        <v>6</v>
      </c>
      <c r="F670" s="74">
        <v>0.52900000000000003</v>
      </c>
      <c r="G670" s="64">
        <f>VLOOKUP(D670,upahbahan,3,FALSE)</f>
        <v>145000</v>
      </c>
      <c r="H670" s="64">
        <f>F670*G670</f>
        <v>76705</v>
      </c>
      <c r="I670" s="54"/>
    </row>
    <row r="671" spans="3:13" s="55" customFormat="1" ht="13.8">
      <c r="C671" s="301">
        <v>3</v>
      </c>
      <c r="D671" s="59" t="s">
        <v>18</v>
      </c>
      <c r="E671" s="302" t="s">
        <v>6</v>
      </c>
      <c r="F671" s="74">
        <v>5.2999999999999999E-2</v>
      </c>
      <c r="G671" s="64">
        <f>VLOOKUP(D671,upahbahan,3,FALSE)</f>
        <v>175000</v>
      </c>
      <c r="H671" s="64">
        <f>F671*G671</f>
        <v>9275</v>
      </c>
      <c r="I671" s="54"/>
    </row>
    <row r="672" spans="3:13" s="55" customFormat="1" ht="13.8">
      <c r="C672" s="301">
        <v>4</v>
      </c>
      <c r="D672" s="59" t="s">
        <v>19</v>
      </c>
      <c r="E672" s="302" t="s">
        <v>6</v>
      </c>
      <c r="F672" s="74">
        <v>1.6E-2</v>
      </c>
      <c r="G672" s="64">
        <f>VLOOKUP(D672,upahbahan,3,FALSE)</f>
        <v>200000</v>
      </c>
      <c r="H672" s="64">
        <f>F672*G672</f>
        <v>3200</v>
      </c>
      <c r="I672" s="54"/>
    </row>
    <row r="673" spans="3:13" s="55" customFormat="1" ht="13.8">
      <c r="C673" s="83" t="s">
        <v>1210</v>
      </c>
      <c r="D673" s="80"/>
      <c r="E673" s="80"/>
      <c r="F673" s="217"/>
      <c r="G673" s="218"/>
      <c r="H673" s="64">
        <f>SUM(H669:H672)</f>
        <v>120880</v>
      </c>
      <c r="I673" s="219"/>
    </row>
    <row r="674" spans="3:13" s="55" customFormat="1" ht="13.8">
      <c r="C674" s="72" t="s">
        <v>1211</v>
      </c>
      <c r="D674" s="59" t="s">
        <v>1212</v>
      </c>
      <c r="E674" s="73"/>
      <c r="F674" s="73"/>
      <c r="G674" s="73"/>
      <c r="H674" s="73"/>
      <c r="I674" s="54"/>
    </row>
    <row r="675" spans="3:13" s="55" customFormat="1" ht="13.8">
      <c r="C675" s="301">
        <v>1</v>
      </c>
      <c r="D675" s="77" t="s">
        <v>3941</v>
      </c>
      <c r="E675" s="68" t="s">
        <v>114</v>
      </c>
      <c r="F675" s="227">
        <v>1.5</v>
      </c>
      <c r="G675" s="64">
        <f>VLOOKUP(D675,upahbahan,3,FALSE)</f>
        <v>253366.66666666666</v>
      </c>
      <c r="H675" s="64">
        <f>F675*G675</f>
        <v>380050</v>
      </c>
      <c r="I675" s="54"/>
    </row>
    <row r="676" spans="3:13" s="55" customFormat="1" ht="13.8">
      <c r="C676" s="83" t="s">
        <v>1216</v>
      </c>
      <c r="D676" s="80"/>
      <c r="E676" s="80"/>
      <c r="F676" s="80"/>
      <c r="G676" s="162"/>
      <c r="H676" s="64">
        <f>SUM(H675:H675)</f>
        <v>380050</v>
      </c>
      <c r="I676" s="54"/>
    </row>
    <row r="677" spans="3:13" s="55" customFormat="1" ht="13.8">
      <c r="C677" s="72" t="s">
        <v>1217</v>
      </c>
      <c r="D677" s="59" t="s">
        <v>1218</v>
      </c>
      <c r="E677" s="73"/>
      <c r="F677" s="73"/>
      <c r="G677" s="73"/>
      <c r="H677" s="73"/>
      <c r="I677" s="54"/>
    </row>
    <row r="678" spans="3:13" s="55" customFormat="1" ht="13.8">
      <c r="C678" s="83" t="s">
        <v>1219</v>
      </c>
      <c r="D678" s="80"/>
      <c r="E678" s="80"/>
      <c r="F678" s="80"/>
      <c r="G678" s="162"/>
      <c r="H678" s="303">
        <v>0</v>
      </c>
      <c r="I678" s="54"/>
    </row>
    <row r="679" spans="3:13" s="55" customFormat="1" ht="13.8">
      <c r="C679" s="58" t="s">
        <v>1220</v>
      </c>
      <c r="D679" s="69" t="s">
        <v>1221</v>
      </c>
      <c r="E679" s="70"/>
      <c r="F679" s="70"/>
      <c r="G679" s="71"/>
      <c r="H679" s="304">
        <f>H678+H676+H673</f>
        <v>500930</v>
      </c>
      <c r="I679" s="319"/>
    </row>
    <row r="680" spans="3:13" s="55" customFormat="1" ht="13.8">
      <c r="C680" s="58" t="s">
        <v>1222</v>
      </c>
      <c r="D680" s="69" t="s">
        <v>1325</v>
      </c>
      <c r="E680" s="70"/>
      <c r="F680" s="71"/>
      <c r="G680" s="95">
        <v>0.1</v>
      </c>
      <c r="H680" s="64">
        <f>H679*G680</f>
        <v>50093</v>
      </c>
      <c r="I680" s="319"/>
    </row>
    <row r="681" spans="3:13" s="55" customFormat="1" ht="13.8">
      <c r="C681" s="58" t="s">
        <v>1223</v>
      </c>
      <c r="D681" s="69" t="s">
        <v>1224</v>
      </c>
      <c r="E681" s="70"/>
      <c r="F681" s="70"/>
      <c r="G681" s="71"/>
      <c r="H681" s="305">
        <f>SUM(H679:H680)</f>
        <v>551023</v>
      </c>
      <c r="I681" s="319"/>
    </row>
    <row r="683" spans="3:13" s="55" customFormat="1" ht="13.8">
      <c r="C683" s="53" t="s">
        <v>3964</v>
      </c>
      <c r="D683" s="313" t="s">
        <v>3965</v>
      </c>
      <c r="E683" s="307"/>
      <c r="F683" s="307"/>
      <c r="G683" s="307"/>
      <c r="H683" s="307"/>
      <c r="I683" s="56">
        <f>ROUNDDOWN(H698,-2)</f>
        <v>719300</v>
      </c>
    </row>
    <row r="684" spans="3:13" s="55" customFormat="1" ht="27.6">
      <c r="C684" s="300" t="s">
        <v>1197</v>
      </c>
      <c r="D684" s="300" t="s">
        <v>1198</v>
      </c>
      <c r="E684" s="300" t="s">
        <v>1199</v>
      </c>
      <c r="F684" s="300" t="s">
        <v>1200</v>
      </c>
      <c r="G684" s="300" t="s">
        <v>1201</v>
      </c>
      <c r="H684" s="300" t="s">
        <v>1202</v>
      </c>
      <c r="I684" s="54"/>
    </row>
    <row r="685" spans="3:13" s="55" customFormat="1" ht="13.8">
      <c r="C685" s="72" t="s">
        <v>1203</v>
      </c>
      <c r="D685" s="59" t="s">
        <v>1204</v>
      </c>
      <c r="E685" s="73"/>
      <c r="F685" s="73"/>
      <c r="G685" s="73"/>
      <c r="H685" s="73"/>
      <c r="I685" s="54"/>
      <c r="J685" s="159" t="s">
        <v>1249</v>
      </c>
    </row>
    <row r="686" spans="3:13" s="55" customFormat="1" ht="13.8">
      <c r="C686" s="301">
        <v>1</v>
      </c>
      <c r="D686" s="59" t="s">
        <v>5</v>
      </c>
      <c r="E686" s="302" t="s">
        <v>6</v>
      </c>
      <c r="F686" s="74">
        <v>0.39400000000000002</v>
      </c>
      <c r="G686" s="64">
        <f>VLOOKUP(D686,upahbahan,3,FALSE)</f>
        <v>100000</v>
      </c>
      <c r="H686" s="64">
        <f>F686*G686</f>
        <v>39400</v>
      </c>
      <c r="I686" s="54"/>
      <c r="J686" s="159" t="s">
        <v>1250</v>
      </c>
      <c r="M686" s="65">
        <v>0.1</v>
      </c>
    </row>
    <row r="687" spans="3:13" s="55" customFormat="1" ht="13.8">
      <c r="C687" s="301">
        <v>2</v>
      </c>
      <c r="D687" s="59" t="s">
        <v>10</v>
      </c>
      <c r="E687" s="302" t="s">
        <v>6</v>
      </c>
      <c r="F687" s="74">
        <v>0.65800000000000003</v>
      </c>
      <c r="G687" s="64">
        <f>VLOOKUP(D687,upahbahan,3,FALSE)</f>
        <v>145000</v>
      </c>
      <c r="H687" s="64">
        <f>F687*G687</f>
        <v>95410</v>
      </c>
      <c r="I687" s="54"/>
    </row>
    <row r="688" spans="3:13" s="55" customFormat="1" ht="13.8">
      <c r="C688" s="301">
        <v>3</v>
      </c>
      <c r="D688" s="59" t="s">
        <v>18</v>
      </c>
      <c r="E688" s="302" t="s">
        <v>6</v>
      </c>
      <c r="F688" s="74">
        <v>6.6000000000000003E-2</v>
      </c>
      <c r="G688" s="64">
        <f>VLOOKUP(D688,upahbahan,3,FALSE)</f>
        <v>175000</v>
      </c>
      <c r="H688" s="64">
        <f>F688*G688</f>
        <v>11550</v>
      </c>
      <c r="I688" s="54"/>
    </row>
    <row r="689" spans="3:13" s="55" customFormat="1" ht="13.8">
      <c r="C689" s="301">
        <v>4</v>
      </c>
      <c r="D689" s="59" t="s">
        <v>19</v>
      </c>
      <c r="E689" s="302" t="s">
        <v>6</v>
      </c>
      <c r="F689" s="74">
        <v>0.02</v>
      </c>
      <c r="G689" s="64">
        <f>VLOOKUP(D689,upahbahan,3,FALSE)</f>
        <v>200000</v>
      </c>
      <c r="H689" s="64">
        <f>F689*G689</f>
        <v>4000</v>
      </c>
      <c r="I689" s="54"/>
    </row>
    <row r="690" spans="3:13" s="55" customFormat="1" ht="13.8">
      <c r="C690" s="83" t="s">
        <v>1210</v>
      </c>
      <c r="D690" s="80"/>
      <c r="E690" s="80"/>
      <c r="F690" s="217"/>
      <c r="G690" s="218"/>
      <c r="H690" s="64">
        <f>SUM(H686:H689)</f>
        <v>150360</v>
      </c>
      <c r="I690" s="219"/>
    </row>
    <row r="691" spans="3:13" s="55" customFormat="1" ht="13.8">
      <c r="C691" s="72" t="s">
        <v>1211</v>
      </c>
      <c r="D691" s="59" t="s">
        <v>1212</v>
      </c>
      <c r="E691" s="73"/>
      <c r="F691" s="73"/>
      <c r="G691" s="73"/>
      <c r="H691" s="73"/>
      <c r="I691" s="54"/>
    </row>
    <row r="692" spans="3:13" s="55" customFormat="1" ht="13.8">
      <c r="C692" s="301">
        <v>1</v>
      </c>
      <c r="D692" s="77" t="s">
        <v>3942</v>
      </c>
      <c r="E692" s="68" t="s">
        <v>114</v>
      </c>
      <c r="F692" s="227">
        <v>1.5</v>
      </c>
      <c r="G692" s="64">
        <f>VLOOKUP(D692,upahbahan,3,FALSE)</f>
        <v>335700</v>
      </c>
      <c r="H692" s="64">
        <f>F692*G692</f>
        <v>503550</v>
      </c>
      <c r="I692" s="54"/>
    </row>
    <row r="693" spans="3:13" s="55" customFormat="1" ht="13.8">
      <c r="C693" s="83" t="s">
        <v>1216</v>
      </c>
      <c r="D693" s="80"/>
      <c r="E693" s="80"/>
      <c r="F693" s="80"/>
      <c r="G693" s="162"/>
      <c r="H693" s="64">
        <f>SUM(H692:H692)</f>
        <v>503550</v>
      </c>
      <c r="I693" s="54"/>
    </row>
    <row r="694" spans="3:13" s="55" customFormat="1" ht="13.8">
      <c r="C694" s="72" t="s">
        <v>1217</v>
      </c>
      <c r="D694" s="59" t="s">
        <v>1218</v>
      </c>
      <c r="E694" s="73"/>
      <c r="F694" s="73"/>
      <c r="G694" s="73"/>
      <c r="H694" s="73"/>
      <c r="I694" s="54"/>
    </row>
    <row r="695" spans="3:13" s="55" customFormat="1" ht="13.8">
      <c r="C695" s="83" t="s">
        <v>1219</v>
      </c>
      <c r="D695" s="80"/>
      <c r="E695" s="80"/>
      <c r="F695" s="80"/>
      <c r="G695" s="162"/>
      <c r="H695" s="303">
        <v>0</v>
      </c>
      <c r="I695" s="54"/>
    </row>
    <row r="696" spans="3:13" s="55" customFormat="1" ht="13.8">
      <c r="C696" s="58" t="s">
        <v>1220</v>
      </c>
      <c r="D696" s="69" t="s">
        <v>1221</v>
      </c>
      <c r="E696" s="70"/>
      <c r="F696" s="70"/>
      <c r="G696" s="71"/>
      <c r="H696" s="304">
        <f>H695+H693+H690</f>
        <v>653910</v>
      </c>
      <c r="I696" s="319"/>
    </row>
    <row r="697" spans="3:13" s="55" customFormat="1" ht="13.8">
      <c r="C697" s="58" t="s">
        <v>1222</v>
      </c>
      <c r="D697" s="69" t="s">
        <v>1325</v>
      </c>
      <c r="E697" s="70"/>
      <c r="F697" s="71"/>
      <c r="G697" s="95">
        <v>0.1</v>
      </c>
      <c r="H697" s="64">
        <f>H696*G697</f>
        <v>65391</v>
      </c>
      <c r="I697" s="319"/>
    </row>
    <row r="698" spans="3:13" s="55" customFormat="1" ht="13.8">
      <c r="C698" s="58" t="s">
        <v>1223</v>
      </c>
      <c r="D698" s="69" t="s">
        <v>1224</v>
      </c>
      <c r="E698" s="70"/>
      <c r="F698" s="70"/>
      <c r="G698" s="71"/>
      <c r="H698" s="305">
        <f>SUM(H696:H697)</f>
        <v>719301</v>
      </c>
      <c r="I698" s="319"/>
    </row>
    <row r="700" spans="3:13" s="55" customFormat="1" ht="13.8">
      <c r="C700" s="53" t="s">
        <v>3966</v>
      </c>
      <c r="D700" s="313" t="s">
        <v>3967</v>
      </c>
      <c r="E700" s="307"/>
      <c r="F700" s="307"/>
      <c r="G700" s="307"/>
      <c r="H700" s="307"/>
      <c r="I700" s="56">
        <f>ROUNDDOWN(H715,-2)</f>
        <v>636100</v>
      </c>
    </row>
    <row r="701" spans="3:13" s="55" customFormat="1" ht="27.6">
      <c r="C701" s="300" t="s">
        <v>1197</v>
      </c>
      <c r="D701" s="300" t="s">
        <v>1198</v>
      </c>
      <c r="E701" s="300" t="s">
        <v>1199</v>
      </c>
      <c r="F701" s="300" t="s">
        <v>1200</v>
      </c>
      <c r="G701" s="300" t="s">
        <v>1201</v>
      </c>
      <c r="H701" s="300" t="s">
        <v>1202</v>
      </c>
      <c r="I701" s="54"/>
    </row>
    <row r="702" spans="3:13" s="55" customFormat="1" ht="13.8">
      <c r="C702" s="72" t="s">
        <v>1203</v>
      </c>
      <c r="D702" s="59" t="s">
        <v>1204</v>
      </c>
      <c r="E702" s="73"/>
      <c r="F702" s="73"/>
      <c r="G702" s="73"/>
      <c r="H702" s="73"/>
      <c r="I702" s="54"/>
      <c r="J702" s="159" t="s">
        <v>1249</v>
      </c>
    </row>
    <row r="703" spans="3:13" s="55" customFormat="1" ht="13.8">
      <c r="C703" s="301">
        <v>1</v>
      </c>
      <c r="D703" s="59" t="s">
        <v>5</v>
      </c>
      <c r="E703" s="302" t="s">
        <v>6</v>
      </c>
      <c r="F703" s="74">
        <v>0.47299999999999998</v>
      </c>
      <c r="G703" s="64">
        <f>VLOOKUP(D703,upahbahan,3,FALSE)</f>
        <v>100000</v>
      </c>
      <c r="H703" s="64">
        <f>F703*G703</f>
        <v>47300</v>
      </c>
      <c r="I703" s="54"/>
      <c r="J703" s="159" t="s">
        <v>1250</v>
      </c>
      <c r="M703" s="65">
        <v>0.1</v>
      </c>
    </row>
    <row r="704" spans="3:13" s="55" customFormat="1" ht="13.8">
      <c r="C704" s="301">
        <v>2</v>
      </c>
      <c r="D704" s="59" t="s">
        <v>10</v>
      </c>
      <c r="E704" s="302" t="s">
        <v>6</v>
      </c>
      <c r="F704" s="74">
        <v>0.79</v>
      </c>
      <c r="G704" s="64">
        <f>VLOOKUP(D704,upahbahan,3,FALSE)</f>
        <v>145000</v>
      </c>
      <c r="H704" s="64">
        <f>F704*G704</f>
        <v>114550</v>
      </c>
      <c r="I704" s="54"/>
    </row>
    <row r="705" spans="3:13" s="55" customFormat="1" ht="13.8">
      <c r="C705" s="301">
        <v>3</v>
      </c>
      <c r="D705" s="59" t="s">
        <v>18</v>
      </c>
      <c r="E705" s="302" t="s">
        <v>6</v>
      </c>
      <c r="F705" s="74">
        <v>7.9000000000000001E-2</v>
      </c>
      <c r="G705" s="64">
        <f>VLOOKUP(D705,upahbahan,3,FALSE)</f>
        <v>175000</v>
      </c>
      <c r="H705" s="64">
        <f>F705*G705</f>
        <v>13825</v>
      </c>
      <c r="I705" s="54"/>
    </row>
    <row r="706" spans="3:13" s="55" customFormat="1" ht="13.8">
      <c r="C706" s="301">
        <v>4</v>
      </c>
      <c r="D706" s="59" t="s">
        <v>19</v>
      </c>
      <c r="E706" s="302" t="s">
        <v>6</v>
      </c>
      <c r="F706" s="74">
        <v>2.4E-2</v>
      </c>
      <c r="G706" s="64">
        <f>VLOOKUP(D706,upahbahan,3,FALSE)</f>
        <v>200000</v>
      </c>
      <c r="H706" s="64">
        <f>F706*G706</f>
        <v>4800</v>
      </c>
      <c r="I706" s="54"/>
    </row>
    <row r="707" spans="3:13" s="55" customFormat="1" ht="13.8">
      <c r="C707" s="83" t="s">
        <v>1210</v>
      </c>
      <c r="D707" s="80"/>
      <c r="E707" s="80"/>
      <c r="F707" s="217"/>
      <c r="G707" s="218"/>
      <c r="H707" s="64">
        <f>SUM(H703:H706)</f>
        <v>180475</v>
      </c>
      <c r="I707" s="219"/>
    </row>
    <row r="708" spans="3:13" s="55" customFormat="1" ht="13.8">
      <c r="C708" s="72" t="s">
        <v>1211</v>
      </c>
      <c r="D708" s="59" t="s">
        <v>1212</v>
      </c>
      <c r="E708" s="73"/>
      <c r="F708" s="73"/>
      <c r="G708" s="73"/>
      <c r="H708" s="73"/>
      <c r="I708" s="54"/>
    </row>
    <row r="709" spans="3:13" s="55" customFormat="1" ht="13.8">
      <c r="C709" s="301">
        <v>1</v>
      </c>
      <c r="D709" s="77" t="s">
        <v>3943</v>
      </c>
      <c r="E709" s="68" t="s">
        <v>114</v>
      </c>
      <c r="F709" s="227">
        <v>1.5</v>
      </c>
      <c r="G709" s="64">
        <f>VLOOKUP(D709,upahbahan,3,FALSE)</f>
        <v>265216.66666666663</v>
      </c>
      <c r="H709" s="64">
        <f>F709*G709</f>
        <v>397824.99999999994</v>
      </c>
      <c r="I709" s="54"/>
    </row>
    <row r="710" spans="3:13" s="55" customFormat="1" ht="13.8">
      <c r="C710" s="83" t="s">
        <v>1216</v>
      </c>
      <c r="D710" s="80"/>
      <c r="E710" s="80"/>
      <c r="F710" s="80"/>
      <c r="G710" s="162"/>
      <c r="H710" s="64">
        <f>SUM(H709:H709)</f>
        <v>397824.99999999994</v>
      </c>
      <c r="I710" s="54"/>
    </row>
    <row r="711" spans="3:13" s="55" customFormat="1" ht="13.8">
      <c r="C711" s="72" t="s">
        <v>1217</v>
      </c>
      <c r="D711" s="59" t="s">
        <v>1218</v>
      </c>
      <c r="E711" s="73"/>
      <c r="F711" s="73"/>
      <c r="G711" s="73"/>
      <c r="H711" s="73"/>
      <c r="I711" s="54"/>
    </row>
    <row r="712" spans="3:13" s="55" customFormat="1" ht="13.8">
      <c r="C712" s="83" t="s">
        <v>1219</v>
      </c>
      <c r="D712" s="80"/>
      <c r="E712" s="80"/>
      <c r="F712" s="80"/>
      <c r="G712" s="162"/>
      <c r="H712" s="303">
        <v>0</v>
      </c>
      <c r="I712" s="54"/>
    </row>
    <row r="713" spans="3:13" s="55" customFormat="1" ht="13.8">
      <c r="C713" s="58" t="s">
        <v>1220</v>
      </c>
      <c r="D713" s="69" t="s">
        <v>1221</v>
      </c>
      <c r="E713" s="70"/>
      <c r="F713" s="70"/>
      <c r="G713" s="71"/>
      <c r="H713" s="304">
        <f>H712+H710+H707</f>
        <v>578300</v>
      </c>
      <c r="I713" s="319"/>
    </row>
    <row r="714" spans="3:13" s="55" customFormat="1" ht="13.8">
      <c r="C714" s="58" t="s">
        <v>1222</v>
      </c>
      <c r="D714" s="69" t="s">
        <v>1325</v>
      </c>
      <c r="E714" s="70"/>
      <c r="F714" s="71"/>
      <c r="G714" s="95">
        <v>0.1</v>
      </c>
      <c r="H714" s="64">
        <f>H713*G714</f>
        <v>57830</v>
      </c>
      <c r="I714" s="319"/>
    </row>
    <row r="715" spans="3:13" s="55" customFormat="1" ht="13.8">
      <c r="C715" s="58" t="s">
        <v>1223</v>
      </c>
      <c r="D715" s="69" t="s">
        <v>1224</v>
      </c>
      <c r="E715" s="70"/>
      <c r="F715" s="70"/>
      <c r="G715" s="71"/>
      <c r="H715" s="305">
        <f>SUM(H713:H714)</f>
        <v>636130</v>
      </c>
      <c r="I715" s="319"/>
    </row>
    <row r="717" spans="3:13" s="55" customFormat="1" ht="13.8">
      <c r="C717" s="53" t="s">
        <v>3969</v>
      </c>
      <c r="D717" s="313" t="s">
        <v>3968</v>
      </c>
      <c r="E717" s="307"/>
      <c r="F717" s="307"/>
      <c r="G717" s="307"/>
      <c r="H717" s="307"/>
      <c r="I717" s="56">
        <f>ROUNDDOWN(H732,-2)</f>
        <v>896600</v>
      </c>
    </row>
    <row r="718" spans="3:13" s="55" customFormat="1" ht="27.6">
      <c r="C718" s="300" t="s">
        <v>1197</v>
      </c>
      <c r="D718" s="300" t="s">
        <v>1198</v>
      </c>
      <c r="E718" s="300" t="s">
        <v>1199</v>
      </c>
      <c r="F718" s="300" t="s">
        <v>1200</v>
      </c>
      <c r="G718" s="300" t="s">
        <v>1201</v>
      </c>
      <c r="H718" s="300" t="s">
        <v>1202</v>
      </c>
      <c r="I718" s="54"/>
    </row>
    <row r="719" spans="3:13" s="55" customFormat="1" ht="13.8">
      <c r="C719" s="72" t="s">
        <v>1203</v>
      </c>
      <c r="D719" s="59" t="s">
        <v>1204</v>
      </c>
      <c r="E719" s="73"/>
      <c r="F719" s="73"/>
      <c r="G719" s="73"/>
      <c r="H719" s="73"/>
      <c r="I719" s="54"/>
      <c r="J719" s="159" t="s">
        <v>1249</v>
      </c>
    </row>
    <row r="720" spans="3:13" s="55" customFormat="1" ht="13.8">
      <c r="C720" s="301">
        <v>1</v>
      </c>
      <c r="D720" s="59" t="s">
        <v>5</v>
      </c>
      <c r="E720" s="302" t="s">
        <v>6</v>
      </c>
      <c r="F720" s="74">
        <v>0.629</v>
      </c>
      <c r="G720" s="64">
        <f>VLOOKUP(D720,upahbahan,3,FALSE)</f>
        <v>100000</v>
      </c>
      <c r="H720" s="64">
        <f>F720*G720</f>
        <v>62900</v>
      </c>
      <c r="I720" s="54"/>
      <c r="J720" s="159" t="s">
        <v>1250</v>
      </c>
      <c r="M720" s="65">
        <v>0.1</v>
      </c>
    </row>
    <row r="721" spans="3:9" s="55" customFormat="1" ht="13.8">
      <c r="C721" s="301">
        <v>2</v>
      </c>
      <c r="D721" s="59" t="s">
        <v>10</v>
      </c>
      <c r="E721" s="302" t="s">
        <v>6</v>
      </c>
      <c r="F721" s="74">
        <v>1.0509999999999999</v>
      </c>
      <c r="G721" s="64">
        <f>VLOOKUP(D721,upahbahan,3,FALSE)</f>
        <v>145000</v>
      </c>
      <c r="H721" s="64">
        <f>F721*G721</f>
        <v>152395</v>
      </c>
      <c r="I721" s="54"/>
    </row>
    <row r="722" spans="3:9" s="55" customFormat="1" ht="13.8">
      <c r="C722" s="301">
        <v>3</v>
      </c>
      <c r="D722" s="59" t="s">
        <v>18</v>
      </c>
      <c r="E722" s="302" t="s">
        <v>6</v>
      </c>
      <c r="F722" s="74">
        <v>0.105</v>
      </c>
      <c r="G722" s="64">
        <f>VLOOKUP(D722,upahbahan,3,FALSE)</f>
        <v>175000</v>
      </c>
      <c r="H722" s="64">
        <f>F722*G722</f>
        <v>18375</v>
      </c>
      <c r="I722" s="54"/>
    </row>
    <row r="723" spans="3:9" s="55" customFormat="1" ht="13.8">
      <c r="C723" s="301">
        <v>4</v>
      </c>
      <c r="D723" s="59" t="s">
        <v>19</v>
      </c>
      <c r="E723" s="302" t="s">
        <v>6</v>
      </c>
      <c r="F723" s="74">
        <v>3.2000000000000001E-2</v>
      </c>
      <c r="G723" s="64">
        <f>VLOOKUP(D723,upahbahan,3,FALSE)</f>
        <v>200000</v>
      </c>
      <c r="H723" s="64">
        <f>F723*G723</f>
        <v>6400</v>
      </c>
      <c r="I723" s="54"/>
    </row>
    <row r="724" spans="3:9" s="55" customFormat="1" ht="13.8">
      <c r="C724" s="83" t="s">
        <v>1210</v>
      </c>
      <c r="D724" s="80"/>
      <c r="E724" s="80"/>
      <c r="F724" s="217"/>
      <c r="G724" s="218"/>
      <c r="H724" s="64">
        <f>SUM(H720:H723)</f>
        <v>240070</v>
      </c>
      <c r="I724" s="219"/>
    </row>
    <row r="725" spans="3:9" s="55" customFormat="1" ht="13.8">
      <c r="C725" s="72" t="s">
        <v>1211</v>
      </c>
      <c r="D725" s="59" t="s">
        <v>1212</v>
      </c>
      <c r="E725" s="73"/>
      <c r="F725" s="73"/>
      <c r="G725" s="73"/>
      <c r="H725" s="73"/>
      <c r="I725" s="54"/>
    </row>
    <row r="726" spans="3:9" s="55" customFormat="1" ht="13.8">
      <c r="C726" s="301">
        <v>1</v>
      </c>
      <c r="D726" s="77" t="s">
        <v>3944</v>
      </c>
      <c r="E726" s="68" t="s">
        <v>114</v>
      </c>
      <c r="F726" s="227">
        <v>1.5</v>
      </c>
      <c r="G726" s="64">
        <f>VLOOKUP(D726,upahbahan,3,FALSE)</f>
        <v>383400</v>
      </c>
      <c r="H726" s="64">
        <f>F726*G726</f>
        <v>575100</v>
      </c>
      <c r="I726" s="54"/>
    </row>
    <row r="727" spans="3:9" s="55" customFormat="1" ht="13.8">
      <c r="C727" s="83" t="s">
        <v>1216</v>
      </c>
      <c r="D727" s="80"/>
      <c r="E727" s="80"/>
      <c r="F727" s="80"/>
      <c r="G727" s="162"/>
      <c r="H727" s="64">
        <f>SUM(H726:H726)</f>
        <v>575100</v>
      </c>
      <c r="I727" s="54"/>
    </row>
    <row r="728" spans="3:9" s="55" customFormat="1" ht="13.8">
      <c r="C728" s="72" t="s">
        <v>1217</v>
      </c>
      <c r="D728" s="59" t="s">
        <v>1218</v>
      </c>
      <c r="E728" s="73"/>
      <c r="F728" s="73"/>
      <c r="G728" s="73"/>
      <c r="H728" s="73"/>
      <c r="I728" s="54"/>
    </row>
    <row r="729" spans="3:9" s="55" customFormat="1" ht="13.8">
      <c r="C729" s="83" t="s">
        <v>1219</v>
      </c>
      <c r="D729" s="80"/>
      <c r="E729" s="80"/>
      <c r="F729" s="80"/>
      <c r="G729" s="162"/>
      <c r="H729" s="303">
        <v>0</v>
      </c>
      <c r="I729" s="54"/>
    </row>
    <row r="730" spans="3:9" s="55" customFormat="1" ht="13.8">
      <c r="C730" s="58" t="s">
        <v>1220</v>
      </c>
      <c r="D730" s="69" t="s">
        <v>1221</v>
      </c>
      <c r="E730" s="70"/>
      <c r="F730" s="70"/>
      <c r="G730" s="71"/>
      <c r="H730" s="304">
        <f>H729+H727+H724</f>
        <v>815170</v>
      </c>
      <c r="I730" s="319"/>
    </row>
    <row r="731" spans="3:9" s="55" customFormat="1" ht="13.8">
      <c r="C731" s="58" t="s">
        <v>1222</v>
      </c>
      <c r="D731" s="69" t="s">
        <v>1325</v>
      </c>
      <c r="E731" s="70"/>
      <c r="F731" s="71"/>
      <c r="G731" s="95">
        <v>0.1</v>
      </c>
      <c r="H731" s="64">
        <f>H730*G731</f>
        <v>81517</v>
      </c>
      <c r="I731" s="319"/>
    </row>
    <row r="732" spans="3:9" s="55" customFormat="1" ht="13.8">
      <c r="C732" s="58" t="s">
        <v>1223</v>
      </c>
      <c r="D732" s="69" t="s">
        <v>1224</v>
      </c>
      <c r="E732" s="70"/>
      <c r="F732" s="70"/>
      <c r="G732" s="71"/>
      <c r="H732" s="305">
        <f>SUM(H730:H731)</f>
        <v>896687</v>
      </c>
      <c r="I732" s="319"/>
    </row>
    <row r="735" spans="3:9" s="55" customFormat="1" ht="13.8">
      <c r="C735" s="53" t="s">
        <v>3970</v>
      </c>
      <c r="D735" s="313" t="s">
        <v>3971</v>
      </c>
      <c r="E735" s="307"/>
      <c r="F735" s="307"/>
      <c r="G735" s="307"/>
      <c r="H735" s="307"/>
      <c r="I735" s="56">
        <f>ROUNDDOWN(H750,-2)</f>
        <v>974700</v>
      </c>
    </row>
    <row r="736" spans="3:9" s="55" customFormat="1" ht="27.6">
      <c r="C736" s="300" t="s">
        <v>1197</v>
      </c>
      <c r="D736" s="300" t="s">
        <v>1198</v>
      </c>
      <c r="E736" s="300" t="s">
        <v>1199</v>
      </c>
      <c r="F736" s="300" t="s">
        <v>1200</v>
      </c>
      <c r="G736" s="300" t="s">
        <v>1201</v>
      </c>
      <c r="H736" s="300" t="s">
        <v>1202</v>
      </c>
      <c r="I736" s="54"/>
    </row>
    <row r="737" spans="3:13" s="55" customFormat="1" ht="13.8">
      <c r="C737" s="72" t="s">
        <v>1203</v>
      </c>
      <c r="D737" s="59" t="s">
        <v>1204</v>
      </c>
      <c r="E737" s="73"/>
      <c r="F737" s="73"/>
      <c r="G737" s="73"/>
      <c r="H737" s="73"/>
      <c r="I737" s="54"/>
      <c r="J737" s="159" t="s">
        <v>1249</v>
      </c>
    </row>
    <row r="738" spans="3:13" s="55" customFormat="1" ht="13.8">
      <c r="C738" s="301">
        <v>1</v>
      </c>
      <c r="D738" s="59" t="s">
        <v>5</v>
      </c>
      <c r="E738" s="302" t="s">
        <v>6</v>
      </c>
      <c r="F738" s="74">
        <v>0.78800000000000003</v>
      </c>
      <c r="G738" s="64">
        <f>VLOOKUP(D738,upahbahan,3,FALSE)</f>
        <v>100000</v>
      </c>
      <c r="H738" s="64">
        <f>F738*G738</f>
        <v>78800</v>
      </c>
      <c r="I738" s="54"/>
      <c r="J738" s="159" t="s">
        <v>1250</v>
      </c>
      <c r="M738" s="65">
        <v>0.1</v>
      </c>
    </row>
    <row r="739" spans="3:13" s="55" customFormat="1" ht="13.8">
      <c r="C739" s="301">
        <v>2</v>
      </c>
      <c r="D739" s="59" t="s">
        <v>10</v>
      </c>
      <c r="E739" s="302" t="s">
        <v>6</v>
      </c>
      <c r="F739" s="74">
        <v>1.3149999999999999</v>
      </c>
      <c r="G739" s="64">
        <f>VLOOKUP(D739,upahbahan,3,FALSE)</f>
        <v>145000</v>
      </c>
      <c r="H739" s="64">
        <f>F739*G739</f>
        <v>190675</v>
      </c>
      <c r="I739" s="54"/>
    </row>
    <row r="740" spans="3:13" s="55" customFormat="1" ht="13.8">
      <c r="C740" s="301">
        <v>3</v>
      </c>
      <c r="D740" s="59" t="s">
        <v>18</v>
      </c>
      <c r="E740" s="302" t="s">
        <v>6</v>
      </c>
      <c r="F740" s="74">
        <v>0.13200000000000001</v>
      </c>
      <c r="G740" s="64">
        <f>VLOOKUP(D740,upahbahan,3,FALSE)</f>
        <v>175000</v>
      </c>
      <c r="H740" s="64">
        <f>F740*G740</f>
        <v>23100</v>
      </c>
      <c r="I740" s="54"/>
    </row>
    <row r="741" spans="3:13" s="55" customFormat="1" ht="13.8">
      <c r="C741" s="301">
        <v>4</v>
      </c>
      <c r="D741" s="59" t="s">
        <v>19</v>
      </c>
      <c r="E741" s="302" t="s">
        <v>6</v>
      </c>
      <c r="F741" s="74">
        <v>3.9E-2</v>
      </c>
      <c r="G741" s="64">
        <f>VLOOKUP(D741,upahbahan,3,FALSE)</f>
        <v>200000</v>
      </c>
      <c r="H741" s="64">
        <f>F741*G741</f>
        <v>7800</v>
      </c>
      <c r="I741" s="54"/>
    </row>
    <row r="742" spans="3:13" s="55" customFormat="1" ht="13.8">
      <c r="C742" s="83" t="s">
        <v>1210</v>
      </c>
      <c r="D742" s="80"/>
      <c r="E742" s="80"/>
      <c r="F742" s="217"/>
      <c r="G742" s="218"/>
      <c r="H742" s="64">
        <f>SUM(H738:H741)</f>
        <v>300375</v>
      </c>
      <c r="I742" s="219"/>
    </row>
    <row r="743" spans="3:13" s="55" customFormat="1" ht="13.8">
      <c r="C743" s="72" t="s">
        <v>1211</v>
      </c>
      <c r="D743" s="59" t="s">
        <v>1212</v>
      </c>
      <c r="E743" s="73"/>
      <c r="F743" s="73"/>
      <c r="G743" s="73"/>
      <c r="H743" s="73"/>
      <c r="I743" s="54"/>
    </row>
    <row r="744" spans="3:13" s="55" customFormat="1" ht="13.8">
      <c r="C744" s="301">
        <v>1</v>
      </c>
      <c r="D744" s="77" t="s">
        <v>3972</v>
      </c>
      <c r="E744" s="68" t="s">
        <v>114</v>
      </c>
      <c r="F744" s="227">
        <v>1.5</v>
      </c>
      <c r="G744" s="64">
        <f>VLOOKUP(D744,upahbahan,3,FALSE)</f>
        <v>390500</v>
      </c>
      <c r="H744" s="64">
        <f>F744*G744</f>
        <v>585750</v>
      </c>
      <c r="I744" s="54"/>
    </row>
    <row r="745" spans="3:13" s="55" customFormat="1" ht="13.8">
      <c r="C745" s="83" t="s">
        <v>1216</v>
      </c>
      <c r="D745" s="80"/>
      <c r="E745" s="80"/>
      <c r="F745" s="80"/>
      <c r="G745" s="162"/>
      <c r="H745" s="64">
        <f>SUM(H744:H744)</f>
        <v>585750</v>
      </c>
      <c r="I745" s="54"/>
    </row>
    <row r="746" spans="3:13" s="55" customFormat="1" ht="13.8">
      <c r="C746" s="72" t="s">
        <v>1217</v>
      </c>
      <c r="D746" s="59" t="s">
        <v>1218</v>
      </c>
      <c r="E746" s="73"/>
      <c r="F746" s="73"/>
      <c r="G746" s="73"/>
      <c r="H746" s="73"/>
      <c r="I746" s="54"/>
    </row>
    <row r="747" spans="3:13" s="55" customFormat="1" ht="13.8">
      <c r="C747" s="83" t="s">
        <v>1219</v>
      </c>
      <c r="D747" s="80"/>
      <c r="E747" s="80"/>
      <c r="F747" s="80"/>
      <c r="G747" s="162"/>
      <c r="H747" s="303">
        <v>0</v>
      </c>
      <c r="I747" s="54"/>
    </row>
    <row r="748" spans="3:13" s="55" customFormat="1" ht="13.8">
      <c r="C748" s="58" t="s">
        <v>1220</v>
      </c>
      <c r="D748" s="69" t="s">
        <v>1221</v>
      </c>
      <c r="E748" s="70"/>
      <c r="F748" s="70"/>
      <c r="G748" s="71"/>
      <c r="H748" s="304">
        <f>H747+H745+H742</f>
        <v>886125</v>
      </c>
      <c r="I748" s="319"/>
    </row>
    <row r="749" spans="3:13" s="55" customFormat="1" ht="13.8">
      <c r="C749" s="58" t="s">
        <v>1222</v>
      </c>
      <c r="D749" s="69" t="s">
        <v>1325</v>
      </c>
      <c r="E749" s="70"/>
      <c r="F749" s="71"/>
      <c r="G749" s="95">
        <v>0.1</v>
      </c>
      <c r="H749" s="64">
        <f>H748*G749</f>
        <v>88612.5</v>
      </c>
      <c r="I749" s="319"/>
    </row>
    <row r="750" spans="3:13" s="55" customFormat="1" ht="13.8">
      <c r="C750" s="58" t="s">
        <v>1223</v>
      </c>
      <c r="D750" s="69" t="s">
        <v>1224</v>
      </c>
      <c r="E750" s="70"/>
      <c r="F750" s="70"/>
      <c r="G750" s="71"/>
      <c r="H750" s="305">
        <f>SUM(H748:H749)</f>
        <v>974737.5</v>
      </c>
      <c r="I750" s="319"/>
    </row>
    <row r="752" spans="3:13" s="55" customFormat="1" ht="13.8">
      <c r="C752" s="53" t="s">
        <v>3973</v>
      </c>
      <c r="D752" s="313" t="s">
        <v>3974</v>
      </c>
      <c r="E752" s="307"/>
      <c r="F752" s="307"/>
      <c r="G752" s="307"/>
      <c r="H752" s="307"/>
      <c r="I752" s="56">
        <f>ROUNDDOWN(H767,-2)</f>
        <v>1055100</v>
      </c>
    </row>
    <row r="753" spans="3:13" s="55" customFormat="1" ht="27.6">
      <c r="C753" s="300" t="s">
        <v>1197</v>
      </c>
      <c r="D753" s="300" t="s">
        <v>1198</v>
      </c>
      <c r="E753" s="300" t="s">
        <v>1199</v>
      </c>
      <c r="F753" s="300" t="s">
        <v>1200</v>
      </c>
      <c r="G753" s="300" t="s">
        <v>1201</v>
      </c>
      <c r="H753" s="300" t="s">
        <v>1202</v>
      </c>
      <c r="I753" s="54"/>
    </row>
    <row r="754" spans="3:13" s="55" customFormat="1" ht="13.8">
      <c r="C754" s="72" t="s">
        <v>1203</v>
      </c>
      <c r="D754" s="59" t="s">
        <v>1204</v>
      </c>
      <c r="E754" s="73"/>
      <c r="F754" s="73"/>
      <c r="G754" s="73"/>
      <c r="H754" s="73"/>
      <c r="I754" s="54"/>
      <c r="J754" s="159" t="s">
        <v>1249</v>
      </c>
    </row>
    <row r="755" spans="3:13" s="55" customFormat="1" ht="13.8">
      <c r="C755" s="301">
        <v>1</v>
      </c>
      <c r="D755" s="59" t="s">
        <v>5</v>
      </c>
      <c r="E755" s="302" t="s">
        <v>6</v>
      </c>
      <c r="F755" s="74">
        <v>0.94399999999999995</v>
      </c>
      <c r="G755" s="64">
        <f>VLOOKUP(D755,upahbahan,3,FALSE)</f>
        <v>100000</v>
      </c>
      <c r="H755" s="64">
        <f>F755*G755</f>
        <v>94400</v>
      </c>
      <c r="I755" s="54"/>
      <c r="J755" s="159" t="s">
        <v>1250</v>
      </c>
      <c r="M755" s="65">
        <v>0.1</v>
      </c>
    </row>
    <row r="756" spans="3:13" s="55" customFormat="1" ht="13.8">
      <c r="C756" s="301">
        <v>2</v>
      </c>
      <c r="D756" s="59" t="s">
        <v>10</v>
      </c>
      <c r="E756" s="302" t="s">
        <v>6</v>
      </c>
      <c r="F756" s="74">
        <v>1.5760000000000001</v>
      </c>
      <c r="G756" s="64">
        <f>VLOOKUP(D756,upahbahan,3,FALSE)</f>
        <v>145000</v>
      </c>
      <c r="H756" s="64">
        <f>F756*G756</f>
        <v>228520</v>
      </c>
      <c r="I756" s="54"/>
    </row>
    <row r="757" spans="3:13" s="55" customFormat="1" ht="13.8">
      <c r="C757" s="301">
        <v>3</v>
      </c>
      <c r="D757" s="59" t="s">
        <v>18</v>
      </c>
      <c r="E757" s="302" t="s">
        <v>6</v>
      </c>
      <c r="F757" s="74">
        <v>0.158</v>
      </c>
      <c r="G757" s="64">
        <f>VLOOKUP(D757,upahbahan,3,FALSE)</f>
        <v>175000</v>
      </c>
      <c r="H757" s="64">
        <f>F757*G757</f>
        <v>27650</v>
      </c>
      <c r="I757" s="54"/>
    </row>
    <row r="758" spans="3:13" s="55" customFormat="1" ht="13.8">
      <c r="C758" s="301">
        <v>4</v>
      </c>
      <c r="D758" s="59" t="s">
        <v>19</v>
      </c>
      <c r="E758" s="302" t="s">
        <v>6</v>
      </c>
      <c r="F758" s="74">
        <v>4.7E-2</v>
      </c>
      <c r="G758" s="64">
        <f>VLOOKUP(D758,upahbahan,3,FALSE)</f>
        <v>200000</v>
      </c>
      <c r="H758" s="64">
        <f>F758*G758</f>
        <v>9400</v>
      </c>
      <c r="I758" s="54"/>
    </row>
    <row r="759" spans="3:13" s="55" customFormat="1" ht="13.8">
      <c r="C759" s="83" t="s">
        <v>1210</v>
      </c>
      <c r="D759" s="80"/>
      <c r="E759" s="80"/>
      <c r="F759" s="217"/>
      <c r="G759" s="218"/>
      <c r="H759" s="64">
        <f>SUM(H755:H758)</f>
        <v>359970</v>
      </c>
      <c r="I759" s="219"/>
    </row>
    <row r="760" spans="3:13" s="55" customFormat="1" ht="13.8">
      <c r="C760" s="72" t="s">
        <v>1211</v>
      </c>
      <c r="D760" s="59" t="s">
        <v>1212</v>
      </c>
      <c r="E760" s="73"/>
      <c r="F760" s="73"/>
      <c r="G760" s="73"/>
      <c r="H760" s="73"/>
      <c r="I760" s="54"/>
    </row>
    <row r="761" spans="3:13" s="55" customFormat="1" ht="13.8">
      <c r="C761" s="301">
        <v>1</v>
      </c>
      <c r="D761" s="77" t="s">
        <v>3975</v>
      </c>
      <c r="E761" s="68" t="s">
        <v>114</v>
      </c>
      <c r="F761" s="227">
        <v>1.5</v>
      </c>
      <c r="G761" s="64">
        <f>VLOOKUP(D761,upahbahan,3,FALSE)</f>
        <v>399500</v>
      </c>
      <c r="H761" s="64">
        <f>F761*G761</f>
        <v>599250</v>
      </c>
      <c r="I761" s="54"/>
    </row>
    <row r="762" spans="3:13" s="55" customFormat="1" ht="13.8">
      <c r="C762" s="83" t="s">
        <v>1216</v>
      </c>
      <c r="D762" s="80"/>
      <c r="E762" s="80"/>
      <c r="F762" s="80"/>
      <c r="G762" s="162"/>
      <c r="H762" s="64">
        <f>SUM(H761:H761)</f>
        <v>599250</v>
      </c>
      <c r="I762" s="54"/>
    </row>
    <row r="763" spans="3:13" s="55" customFormat="1" ht="13.8">
      <c r="C763" s="72" t="s">
        <v>1217</v>
      </c>
      <c r="D763" s="59" t="s">
        <v>1218</v>
      </c>
      <c r="E763" s="73"/>
      <c r="F763" s="73"/>
      <c r="G763" s="73"/>
      <c r="H763" s="73"/>
      <c r="I763" s="54"/>
    </row>
    <row r="764" spans="3:13" s="55" customFormat="1" ht="13.8">
      <c r="C764" s="83" t="s">
        <v>1219</v>
      </c>
      <c r="D764" s="80"/>
      <c r="E764" s="80"/>
      <c r="F764" s="80"/>
      <c r="G764" s="162"/>
      <c r="H764" s="303">
        <v>0</v>
      </c>
      <c r="I764" s="54"/>
    </row>
    <row r="765" spans="3:13" s="55" customFormat="1" ht="13.8">
      <c r="C765" s="58" t="s">
        <v>1220</v>
      </c>
      <c r="D765" s="69" t="s">
        <v>1221</v>
      </c>
      <c r="E765" s="70"/>
      <c r="F765" s="70"/>
      <c r="G765" s="71"/>
      <c r="H765" s="304">
        <f>H764+H762+H759</f>
        <v>959220</v>
      </c>
      <c r="I765" s="319"/>
    </row>
    <row r="766" spans="3:13" s="55" customFormat="1" ht="13.8">
      <c r="C766" s="58" t="s">
        <v>1222</v>
      </c>
      <c r="D766" s="69" t="s">
        <v>1325</v>
      </c>
      <c r="E766" s="70"/>
      <c r="F766" s="71"/>
      <c r="G766" s="95">
        <v>0.1</v>
      </c>
      <c r="H766" s="64">
        <f>H765*G766</f>
        <v>95922</v>
      </c>
      <c r="I766" s="319"/>
    </row>
    <row r="767" spans="3:13" s="55" customFormat="1" ht="13.8">
      <c r="C767" s="58" t="s">
        <v>1223</v>
      </c>
      <c r="D767" s="69" t="s">
        <v>1224</v>
      </c>
      <c r="E767" s="70"/>
      <c r="F767" s="70"/>
      <c r="G767" s="71"/>
      <c r="H767" s="305">
        <f>SUM(H765:H766)</f>
        <v>1055142</v>
      </c>
      <c r="I767" s="319"/>
    </row>
    <row r="769" spans="3:13" s="55" customFormat="1" ht="13.8">
      <c r="C769" s="53" t="s">
        <v>3977</v>
      </c>
      <c r="D769" s="313" t="s">
        <v>3976</v>
      </c>
      <c r="E769" s="307"/>
      <c r="F769" s="307"/>
      <c r="G769" s="307"/>
      <c r="H769" s="307"/>
      <c r="I769" s="56">
        <f>ROUNDDOWN(H784,-2)</f>
        <v>1139500</v>
      </c>
    </row>
    <row r="770" spans="3:13" s="55" customFormat="1" ht="27.6">
      <c r="C770" s="300" t="s">
        <v>1197</v>
      </c>
      <c r="D770" s="300" t="s">
        <v>1198</v>
      </c>
      <c r="E770" s="300" t="s">
        <v>1199</v>
      </c>
      <c r="F770" s="300" t="s">
        <v>1200</v>
      </c>
      <c r="G770" s="300" t="s">
        <v>1201</v>
      </c>
      <c r="H770" s="300" t="s">
        <v>1202</v>
      </c>
      <c r="I770" s="54"/>
    </row>
    <row r="771" spans="3:13" s="55" customFormat="1" ht="13.8">
      <c r="C771" s="72" t="s">
        <v>1203</v>
      </c>
      <c r="D771" s="59" t="s">
        <v>1204</v>
      </c>
      <c r="E771" s="73"/>
      <c r="F771" s="73"/>
      <c r="G771" s="73"/>
      <c r="H771" s="73"/>
      <c r="I771" s="54"/>
      <c r="J771" s="159" t="s">
        <v>1249</v>
      </c>
    </row>
    <row r="772" spans="3:13" s="55" customFormat="1" ht="13.8">
      <c r="C772" s="301">
        <v>1</v>
      </c>
      <c r="D772" s="59" t="s">
        <v>5</v>
      </c>
      <c r="E772" s="302" t="s">
        <v>6</v>
      </c>
      <c r="F772" s="74">
        <v>1.1020000000000001</v>
      </c>
      <c r="G772" s="64">
        <f>VLOOKUP(D772,upahbahan,3,FALSE)</f>
        <v>100000</v>
      </c>
      <c r="H772" s="64">
        <f>F772*G772</f>
        <v>110200.00000000001</v>
      </c>
      <c r="I772" s="54"/>
      <c r="J772" s="159" t="s">
        <v>1250</v>
      </c>
      <c r="M772" s="65">
        <v>0.1</v>
      </c>
    </row>
    <row r="773" spans="3:13" s="55" customFormat="1" ht="13.8">
      <c r="C773" s="301">
        <v>2</v>
      </c>
      <c r="D773" s="59" t="s">
        <v>10</v>
      </c>
      <c r="E773" s="302" t="s">
        <v>6</v>
      </c>
      <c r="F773" s="74">
        <v>1.84</v>
      </c>
      <c r="G773" s="64">
        <f>VLOOKUP(D773,upahbahan,3,FALSE)</f>
        <v>145000</v>
      </c>
      <c r="H773" s="64">
        <f>F773*G773</f>
        <v>266800</v>
      </c>
      <c r="I773" s="54"/>
    </row>
    <row r="774" spans="3:13" s="55" customFormat="1" ht="13.8">
      <c r="C774" s="301">
        <v>3</v>
      </c>
      <c r="D774" s="59" t="s">
        <v>18</v>
      </c>
      <c r="E774" s="302" t="s">
        <v>6</v>
      </c>
      <c r="F774" s="74">
        <v>0.184</v>
      </c>
      <c r="G774" s="64">
        <f>VLOOKUP(D774,upahbahan,3,FALSE)</f>
        <v>175000</v>
      </c>
      <c r="H774" s="64">
        <f>F774*G774</f>
        <v>32200</v>
      </c>
      <c r="I774" s="54"/>
    </row>
    <row r="775" spans="3:13" s="55" customFormat="1" ht="13.8">
      <c r="C775" s="301">
        <v>4</v>
      </c>
      <c r="D775" s="59" t="s">
        <v>19</v>
      </c>
      <c r="E775" s="302" t="s">
        <v>6</v>
      </c>
      <c r="F775" s="74">
        <v>5.5E-2</v>
      </c>
      <c r="G775" s="64">
        <f>VLOOKUP(D775,upahbahan,3,FALSE)</f>
        <v>200000</v>
      </c>
      <c r="H775" s="64">
        <f>F775*G775</f>
        <v>11000</v>
      </c>
      <c r="I775" s="54"/>
    </row>
    <row r="776" spans="3:13" s="55" customFormat="1" ht="13.8">
      <c r="C776" s="83" t="s">
        <v>1210</v>
      </c>
      <c r="D776" s="80"/>
      <c r="E776" s="80"/>
      <c r="F776" s="217"/>
      <c r="G776" s="218"/>
      <c r="H776" s="64">
        <f>SUM(H772:H775)</f>
        <v>420200</v>
      </c>
      <c r="I776" s="219"/>
    </row>
    <row r="777" spans="3:13" s="55" customFormat="1" ht="13.8">
      <c r="C777" s="72" t="s">
        <v>1211</v>
      </c>
      <c r="D777" s="59" t="s">
        <v>1212</v>
      </c>
      <c r="E777" s="73"/>
      <c r="F777" s="73"/>
      <c r="G777" s="73"/>
      <c r="H777" s="73"/>
      <c r="I777" s="54"/>
    </row>
    <row r="778" spans="3:13" s="55" customFormat="1" ht="13.8">
      <c r="C778" s="301">
        <v>1</v>
      </c>
      <c r="D778" s="77" t="s">
        <v>3978</v>
      </c>
      <c r="E778" s="68" t="s">
        <v>114</v>
      </c>
      <c r="F778" s="227">
        <v>1.5</v>
      </c>
      <c r="G778" s="64">
        <f>VLOOKUP(D778,upahbahan,3,FALSE)</f>
        <v>410500</v>
      </c>
      <c r="H778" s="64">
        <f>F778*G778</f>
        <v>615750</v>
      </c>
      <c r="I778" s="54"/>
    </row>
    <row r="779" spans="3:13" s="55" customFormat="1" ht="13.8">
      <c r="C779" s="83" t="s">
        <v>1216</v>
      </c>
      <c r="D779" s="80"/>
      <c r="E779" s="80"/>
      <c r="F779" s="80"/>
      <c r="G779" s="162"/>
      <c r="H779" s="64">
        <f>SUM(H778:H778)</f>
        <v>615750</v>
      </c>
      <c r="I779" s="54"/>
    </row>
    <row r="780" spans="3:13" s="55" customFormat="1" ht="13.8">
      <c r="C780" s="72" t="s">
        <v>1217</v>
      </c>
      <c r="D780" s="59" t="s">
        <v>1218</v>
      </c>
      <c r="E780" s="73"/>
      <c r="F780" s="73"/>
      <c r="G780" s="73"/>
      <c r="H780" s="73"/>
      <c r="I780" s="54"/>
    </row>
    <row r="781" spans="3:13" s="55" customFormat="1" ht="13.8">
      <c r="C781" s="83" t="s">
        <v>1219</v>
      </c>
      <c r="D781" s="80"/>
      <c r="E781" s="80"/>
      <c r="F781" s="80"/>
      <c r="G781" s="162"/>
      <c r="H781" s="303">
        <v>0</v>
      </c>
      <c r="I781" s="54"/>
    </row>
    <row r="782" spans="3:13" s="55" customFormat="1" ht="13.8">
      <c r="C782" s="58" t="s">
        <v>1220</v>
      </c>
      <c r="D782" s="69" t="s">
        <v>1221</v>
      </c>
      <c r="E782" s="70"/>
      <c r="F782" s="70"/>
      <c r="G782" s="71"/>
      <c r="H782" s="304">
        <f>H781+H779+H776</f>
        <v>1035950</v>
      </c>
      <c r="I782" s="319"/>
    </row>
    <row r="783" spans="3:13" s="55" customFormat="1" ht="13.8">
      <c r="C783" s="58" t="s">
        <v>1222</v>
      </c>
      <c r="D783" s="69" t="s">
        <v>1325</v>
      </c>
      <c r="E783" s="70"/>
      <c r="F783" s="71"/>
      <c r="G783" s="95">
        <v>0.1</v>
      </c>
      <c r="H783" s="64">
        <f>H782*G783</f>
        <v>103595</v>
      </c>
      <c r="I783" s="319"/>
    </row>
    <row r="784" spans="3:13" s="55" customFormat="1" ht="13.8">
      <c r="C784" s="58" t="s">
        <v>1223</v>
      </c>
      <c r="D784" s="69" t="s">
        <v>1224</v>
      </c>
      <c r="E784" s="70"/>
      <c r="F784" s="70"/>
      <c r="G784" s="71"/>
      <c r="H784" s="305">
        <f>SUM(H782:H783)</f>
        <v>1139545</v>
      </c>
      <c r="I784" s="319"/>
    </row>
    <row r="786" spans="3:13" s="55" customFormat="1" ht="13.8">
      <c r="C786" s="53" t="s">
        <v>3979</v>
      </c>
      <c r="D786" s="313" t="s">
        <v>3980</v>
      </c>
      <c r="E786" s="307"/>
      <c r="F786" s="307"/>
      <c r="G786" s="307"/>
      <c r="H786" s="307"/>
      <c r="I786" s="56">
        <f>ROUNDDOWN(H801,-2)</f>
        <v>1216600</v>
      </c>
    </row>
    <row r="787" spans="3:13" s="55" customFormat="1" ht="27.6">
      <c r="C787" s="300" t="s">
        <v>1197</v>
      </c>
      <c r="D787" s="300" t="s">
        <v>1198</v>
      </c>
      <c r="E787" s="300" t="s">
        <v>1199</v>
      </c>
      <c r="F787" s="300" t="s">
        <v>1200</v>
      </c>
      <c r="G787" s="300" t="s">
        <v>1201</v>
      </c>
      <c r="H787" s="300" t="s">
        <v>1202</v>
      </c>
      <c r="I787" s="54"/>
    </row>
    <row r="788" spans="3:13" s="55" customFormat="1" ht="13.8">
      <c r="C788" s="72" t="s">
        <v>1203</v>
      </c>
      <c r="D788" s="59" t="s">
        <v>1204</v>
      </c>
      <c r="E788" s="73"/>
      <c r="F788" s="73"/>
      <c r="G788" s="73"/>
      <c r="H788" s="73"/>
      <c r="I788" s="54"/>
      <c r="J788" s="159" t="s">
        <v>1249</v>
      </c>
    </row>
    <row r="789" spans="3:13" s="55" customFormat="1" ht="13.8">
      <c r="C789" s="301">
        <v>1</v>
      </c>
      <c r="D789" s="59" t="s">
        <v>5</v>
      </c>
      <c r="E789" s="302" t="s">
        <v>6</v>
      </c>
      <c r="F789" s="74">
        <v>1.258</v>
      </c>
      <c r="G789" s="64">
        <f>VLOOKUP(D789,upahbahan,3,FALSE)</f>
        <v>100000</v>
      </c>
      <c r="H789" s="64">
        <f>F789*G789</f>
        <v>125800</v>
      </c>
      <c r="I789" s="54"/>
      <c r="J789" s="159" t="s">
        <v>1250</v>
      </c>
      <c r="M789" s="65">
        <v>0.1</v>
      </c>
    </row>
    <row r="790" spans="3:13" s="55" customFormat="1" ht="13.8">
      <c r="C790" s="301">
        <v>2</v>
      </c>
      <c r="D790" s="59" t="s">
        <v>10</v>
      </c>
      <c r="E790" s="302" t="s">
        <v>6</v>
      </c>
      <c r="F790" s="74">
        <v>2.101</v>
      </c>
      <c r="G790" s="64">
        <f>VLOOKUP(D790,upahbahan,3,FALSE)</f>
        <v>145000</v>
      </c>
      <c r="H790" s="64">
        <f>F790*G790</f>
        <v>304645</v>
      </c>
      <c r="I790" s="54"/>
    </row>
    <row r="791" spans="3:13" s="55" customFormat="1" ht="13.8">
      <c r="C791" s="301">
        <v>3</v>
      </c>
      <c r="D791" s="59" t="s">
        <v>18</v>
      </c>
      <c r="E791" s="302" t="s">
        <v>6</v>
      </c>
      <c r="F791" s="74">
        <v>0.21</v>
      </c>
      <c r="G791" s="64">
        <f>VLOOKUP(D791,upahbahan,3,FALSE)</f>
        <v>175000</v>
      </c>
      <c r="H791" s="64">
        <f>F791*G791</f>
        <v>36750</v>
      </c>
      <c r="I791" s="54"/>
    </row>
    <row r="792" spans="3:13" s="55" customFormat="1" ht="13.8">
      <c r="C792" s="301">
        <v>4</v>
      </c>
      <c r="D792" s="59" t="s">
        <v>19</v>
      </c>
      <c r="E792" s="302" t="s">
        <v>6</v>
      </c>
      <c r="F792" s="74">
        <v>6.3E-2</v>
      </c>
      <c r="G792" s="64">
        <f>VLOOKUP(D792,upahbahan,3,FALSE)</f>
        <v>200000</v>
      </c>
      <c r="H792" s="64">
        <f>F792*G792</f>
        <v>12600</v>
      </c>
      <c r="I792" s="54"/>
    </row>
    <row r="793" spans="3:13" s="55" customFormat="1" ht="13.8">
      <c r="C793" s="83" t="s">
        <v>1210</v>
      </c>
      <c r="D793" s="80"/>
      <c r="E793" s="80"/>
      <c r="F793" s="217"/>
      <c r="G793" s="218"/>
      <c r="H793" s="64">
        <f>SUM(H789:H792)</f>
        <v>479795</v>
      </c>
      <c r="I793" s="219"/>
    </row>
    <row r="794" spans="3:13" s="55" customFormat="1" ht="13.8">
      <c r="C794" s="72" t="s">
        <v>1211</v>
      </c>
      <c r="D794" s="59" t="s">
        <v>1212</v>
      </c>
      <c r="E794" s="73"/>
      <c r="F794" s="73"/>
      <c r="G794" s="73"/>
      <c r="H794" s="73"/>
      <c r="I794" s="54"/>
    </row>
    <row r="795" spans="3:13" s="55" customFormat="1" ht="13.8">
      <c r="C795" s="301">
        <v>1</v>
      </c>
      <c r="D795" s="77" t="s">
        <v>3981</v>
      </c>
      <c r="E795" s="68" t="s">
        <v>114</v>
      </c>
      <c r="F795" s="227">
        <v>1.5</v>
      </c>
      <c r="G795" s="64">
        <f>VLOOKUP(D795,upahbahan,3,FALSE)</f>
        <v>417500</v>
      </c>
      <c r="H795" s="64">
        <f>F795*G795</f>
        <v>626250</v>
      </c>
      <c r="I795" s="54"/>
    </row>
    <row r="796" spans="3:13" s="55" customFormat="1" ht="13.8">
      <c r="C796" s="83" t="s">
        <v>1216</v>
      </c>
      <c r="D796" s="80"/>
      <c r="E796" s="80"/>
      <c r="F796" s="80"/>
      <c r="G796" s="162"/>
      <c r="H796" s="64">
        <f>SUM(H795:H795)</f>
        <v>626250</v>
      </c>
      <c r="I796" s="54"/>
    </row>
    <row r="797" spans="3:13" s="55" customFormat="1" ht="13.8">
      <c r="C797" s="72" t="s">
        <v>1217</v>
      </c>
      <c r="D797" s="59" t="s">
        <v>1218</v>
      </c>
      <c r="E797" s="73"/>
      <c r="F797" s="73"/>
      <c r="G797" s="73"/>
      <c r="H797" s="73"/>
      <c r="I797" s="54"/>
    </row>
    <row r="798" spans="3:13" s="55" customFormat="1" ht="13.8">
      <c r="C798" s="83" t="s">
        <v>1219</v>
      </c>
      <c r="D798" s="80"/>
      <c r="E798" s="80"/>
      <c r="F798" s="80"/>
      <c r="G798" s="162"/>
      <c r="H798" s="303">
        <v>0</v>
      </c>
      <c r="I798" s="54"/>
    </row>
    <row r="799" spans="3:13" s="55" customFormat="1" ht="13.8">
      <c r="C799" s="58" t="s">
        <v>1220</v>
      </c>
      <c r="D799" s="69" t="s">
        <v>1221</v>
      </c>
      <c r="E799" s="70"/>
      <c r="F799" s="70"/>
      <c r="G799" s="71"/>
      <c r="H799" s="304">
        <f>H798+H796+H793</f>
        <v>1106045</v>
      </c>
      <c r="I799" s="319"/>
    </row>
    <row r="800" spans="3:13" s="55" customFormat="1" ht="13.8">
      <c r="C800" s="58" t="s">
        <v>1222</v>
      </c>
      <c r="D800" s="69" t="s">
        <v>1325</v>
      </c>
      <c r="E800" s="70"/>
      <c r="F800" s="71"/>
      <c r="G800" s="95">
        <v>0.1</v>
      </c>
      <c r="H800" s="64">
        <f>H799*G800</f>
        <v>110604.5</v>
      </c>
      <c r="I800" s="319"/>
    </row>
    <row r="801" spans="3:13" s="55" customFormat="1" ht="13.8">
      <c r="C801" s="58" t="s">
        <v>1223</v>
      </c>
      <c r="D801" s="69" t="s">
        <v>1224</v>
      </c>
      <c r="E801" s="70"/>
      <c r="F801" s="70"/>
      <c r="G801" s="71"/>
      <c r="H801" s="305">
        <f>SUM(H799:H800)</f>
        <v>1216649.5</v>
      </c>
      <c r="I801" s="319"/>
    </row>
    <row r="803" spans="3:13" s="55" customFormat="1" ht="13.8">
      <c r="C803" s="53" t="s">
        <v>3982</v>
      </c>
      <c r="D803" s="313" t="s">
        <v>3983</v>
      </c>
      <c r="E803" s="307"/>
      <c r="F803" s="307"/>
      <c r="G803" s="307"/>
      <c r="H803" s="307"/>
      <c r="I803" s="56">
        <f>ROUNDDOWN(H818,-2)</f>
        <v>80100</v>
      </c>
    </row>
    <row r="804" spans="3:13" s="55" customFormat="1" ht="27.6">
      <c r="C804" s="300" t="s">
        <v>1197</v>
      </c>
      <c r="D804" s="300" t="s">
        <v>1198</v>
      </c>
      <c r="E804" s="300" t="s">
        <v>1199</v>
      </c>
      <c r="F804" s="300" t="s">
        <v>1200</v>
      </c>
      <c r="G804" s="300" t="s">
        <v>1201</v>
      </c>
      <c r="H804" s="300" t="s">
        <v>1202</v>
      </c>
      <c r="I804" s="54"/>
    </row>
    <row r="805" spans="3:13" s="55" customFormat="1" ht="13.8">
      <c r="C805" s="72" t="s">
        <v>1203</v>
      </c>
      <c r="D805" s="59" t="s">
        <v>1204</v>
      </c>
      <c r="E805" s="73"/>
      <c r="F805" s="73"/>
      <c r="G805" s="73"/>
      <c r="H805" s="73"/>
      <c r="I805" s="54"/>
      <c r="J805" s="159" t="s">
        <v>1249</v>
      </c>
    </row>
    <row r="806" spans="3:13" s="55" customFormat="1" ht="13.8">
      <c r="C806" s="301">
        <v>1</v>
      </c>
      <c r="D806" s="59" t="s">
        <v>5</v>
      </c>
      <c r="E806" s="302" t="s">
        <v>6</v>
      </c>
      <c r="F806" s="74">
        <v>3.5000000000000003E-2</v>
      </c>
      <c r="G806" s="64">
        <f>VLOOKUP(D806,upahbahan,3,FALSE)</f>
        <v>100000</v>
      </c>
      <c r="H806" s="64">
        <f>F806*G806</f>
        <v>3500.0000000000005</v>
      </c>
      <c r="I806" s="54"/>
      <c r="J806" s="159" t="s">
        <v>1250</v>
      </c>
      <c r="M806" s="65">
        <v>0.1</v>
      </c>
    </row>
    <row r="807" spans="3:13" s="55" customFormat="1" ht="13.8">
      <c r="C807" s="301">
        <v>2</v>
      </c>
      <c r="D807" s="59" t="s">
        <v>10</v>
      </c>
      <c r="E807" s="302" t="s">
        <v>6</v>
      </c>
      <c r="F807" s="74">
        <v>5.8000000000000003E-2</v>
      </c>
      <c r="G807" s="64">
        <f>VLOOKUP(D807,upahbahan,3,FALSE)</f>
        <v>145000</v>
      </c>
      <c r="H807" s="64">
        <f>F807*G807</f>
        <v>8410</v>
      </c>
      <c r="I807" s="54"/>
    </row>
    <row r="808" spans="3:13" s="55" customFormat="1" ht="13.8">
      <c r="C808" s="301">
        <v>3</v>
      </c>
      <c r="D808" s="59" t="s">
        <v>18</v>
      </c>
      <c r="E808" s="302" t="s">
        <v>6</v>
      </c>
      <c r="F808" s="74">
        <v>6.0000000000000001E-3</v>
      </c>
      <c r="G808" s="64">
        <f>VLOOKUP(D808,upahbahan,3,FALSE)</f>
        <v>175000</v>
      </c>
      <c r="H808" s="64">
        <f>F808*G808</f>
        <v>1050</v>
      </c>
      <c r="I808" s="54"/>
    </row>
    <row r="809" spans="3:13" s="55" customFormat="1" ht="13.8">
      <c r="C809" s="301">
        <v>4</v>
      </c>
      <c r="D809" s="59" t="s">
        <v>19</v>
      </c>
      <c r="E809" s="302" t="s">
        <v>6</v>
      </c>
      <c r="F809" s="74">
        <v>2E-3</v>
      </c>
      <c r="G809" s="64">
        <f>VLOOKUP(D809,upahbahan,3,FALSE)</f>
        <v>200000</v>
      </c>
      <c r="H809" s="64">
        <f>F809*G809</f>
        <v>400</v>
      </c>
      <c r="I809" s="54"/>
    </row>
    <row r="810" spans="3:13" s="55" customFormat="1" ht="13.8">
      <c r="C810" s="83" t="s">
        <v>1210</v>
      </c>
      <c r="D810" s="80"/>
      <c r="E810" s="80"/>
      <c r="F810" s="217"/>
      <c r="G810" s="218"/>
      <c r="H810" s="64">
        <f>SUM(H806:H809)</f>
        <v>13360</v>
      </c>
      <c r="I810" s="219"/>
    </row>
    <row r="811" spans="3:13" s="55" customFormat="1" ht="13.8">
      <c r="C811" s="72" t="s">
        <v>1211</v>
      </c>
      <c r="D811" s="59" t="s">
        <v>1212</v>
      </c>
      <c r="E811" s="73"/>
      <c r="F811" s="73"/>
      <c r="G811" s="73"/>
      <c r="H811" s="73"/>
      <c r="I811" s="54"/>
    </row>
    <row r="812" spans="3:13" s="55" customFormat="1" ht="13.8">
      <c r="C812" s="301">
        <v>1</v>
      </c>
      <c r="D812" s="77" t="s">
        <v>3986</v>
      </c>
      <c r="E812" s="68" t="s">
        <v>114</v>
      </c>
      <c r="F812" s="227">
        <v>1.5</v>
      </c>
      <c r="G812" s="64">
        <f>VLOOKUP(D812,upahbahan,3,FALSE)</f>
        <v>39666.666666666664</v>
      </c>
      <c r="H812" s="64">
        <f>F812*G812</f>
        <v>59500</v>
      </c>
      <c r="I812" s="54"/>
    </row>
    <row r="813" spans="3:13" s="55" customFormat="1" ht="13.8">
      <c r="C813" s="83" t="s">
        <v>1216</v>
      </c>
      <c r="D813" s="80"/>
      <c r="E813" s="80"/>
      <c r="F813" s="80"/>
      <c r="G813" s="162"/>
      <c r="H813" s="64">
        <f>SUM(H812:H812)</f>
        <v>59500</v>
      </c>
      <c r="I813" s="54"/>
    </row>
    <row r="814" spans="3:13" s="55" customFormat="1" ht="13.8">
      <c r="C814" s="72" t="s">
        <v>1217</v>
      </c>
      <c r="D814" s="59" t="s">
        <v>1218</v>
      </c>
      <c r="E814" s="73"/>
      <c r="F814" s="73"/>
      <c r="G814" s="73"/>
      <c r="H814" s="73"/>
      <c r="I814" s="54"/>
    </row>
    <row r="815" spans="3:13" s="55" customFormat="1" ht="13.8">
      <c r="C815" s="83" t="s">
        <v>1219</v>
      </c>
      <c r="D815" s="80"/>
      <c r="E815" s="80"/>
      <c r="F815" s="80"/>
      <c r="G815" s="162"/>
      <c r="H815" s="303">
        <v>0</v>
      </c>
      <c r="I815" s="54"/>
    </row>
    <row r="816" spans="3:13" s="55" customFormat="1" ht="13.8">
      <c r="C816" s="58" t="s">
        <v>1220</v>
      </c>
      <c r="D816" s="69" t="s">
        <v>1221</v>
      </c>
      <c r="E816" s="70"/>
      <c r="F816" s="70"/>
      <c r="G816" s="71"/>
      <c r="H816" s="304">
        <f>H815+H813+H810</f>
        <v>72860</v>
      </c>
      <c r="I816" s="319"/>
    </row>
    <row r="817" spans="3:13" s="55" customFormat="1" ht="13.8">
      <c r="C817" s="58" t="s">
        <v>1222</v>
      </c>
      <c r="D817" s="69" t="s">
        <v>1325</v>
      </c>
      <c r="E817" s="70"/>
      <c r="F817" s="71"/>
      <c r="G817" s="95">
        <v>0.1</v>
      </c>
      <c r="H817" s="64">
        <f>H816*G817</f>
        <v>7286</v>
      </c>
      <c r="I817" s="319"/>
    </row>
    <row r="818" spans="3:13" s="55" customFormat="1" ht="13.8">
      <c r="C818" s="58" t="s">
        <v>1223</v>
      </c>
      <c r="D818" s="69" t="s">
        <v>1224</v>
      </c>
      <c r="E818" s="70"/>
      <c r="F818" s="70"/>
      <c r="G818" s="71"/>
      <c r="H818" s="305">
        <f>SUM(H816:H817)</f>
        <v>80146</v>
      </c>
      <c r="I818" s="319"/>
    </row>
    <row r="820" spans="3:13" s="55" customFormat="1" ht="13.8">
      <c r="C820" s="53" t="s">
        <v>3984</v>
      </c>
      <c r="D820" s="313" t="s">
        <v>3985</v>
      </c>
      <c r="E820" s="307"/>
      <c r="F820" s="307"/>
      <c r="G820" s="307"/>
      <c r="H820" s="307"/>
      <c r="I820" s="56">
        <f>ROUNDDOWN(H835,-2)</f>
        <v>100600</v>
      </c>
    </row>
    <row r="821" spans="3:13" s="55" customFormat="1" ht="27.6">
      <c r="C821" s="300" t="s">
        <v>1197</v>
      </c>
      <c r="D821" s="300" t="s">
        <v>1198</v>
      </c>
      <c r="E821" s="300" t="s">
        <v>1199</v>
      </c>
      <c r="F821" s="300" t="s">
        <v>1200</v>
      </c>
      <c r="G821" s="300" t="s">
        <v>1201</v>
      </c>
      <c r="H821" s="300" t="s">
        <v>1202</v>
      </c>
      <c r="I821" s="54"/>
    </row>
    <row r="822" spans="3:13" s="55" customFormat="1" ht="13.8">
      <c r="C822" s="72" t="s">
        <v>1203</v>
      </c>
      <c r="D822" s="59" t="s">
        <v>1204</v>
      </c>
      <c r="E822" s="73"/>
      <c r="F822" s="73"/>
      <c r="G822" s="73"/>
      <c r="H822" s="73"/>
      <c r="I822" s="54"/>
      <c r="J822" s="159" t="s">
        <v>1249</v>
      </c>
    </row>
    <row r="823" spans="3:13" s="55" customFormat="1" ht="13.8">
      <c r="C823" s="301">
        <v>1</v>
      </c>
      <c r="D823" s="59" t="s">
        <v>5</v>
      </c>
      <c r="E823" s="302" t="s">
        <v>6</v>
      </c>
      <c r="F823" s="74">
        <v>5.1999999999999998E-2</v>
      </c>
      <c r="G823" s="64">
        <f>VLOOKUP(D823,upahbahan,3,FALSE)</f>
        <v>100000</v>
      </c>
      <c r="H823" s="64">
        <f>F823*G823</f>
        <v>5200</v>
      </c>
      <c r="I823" s="54"/>
      <c r="J823" s="159" t="s">
        <v>1250</v>
      </c>
      <c r="M823" s="65">
        <v>0.1</v>
      </c>
    </row>
    <row r="824" spans="3:13" s="55" customFormat="1" ht="13.8">
      <c r="C824" s="301">
        <v>2</v>
      </c>
      <c r="D824" s="59" t="s">
        <v>10</v>
      </c>
      <c r="E824" s="302" t="s">
        <v>6</v>
      </c>
      <c r="F824" s="74">
        <v>8.6999999999999994E-2</v>
      </c>
      <c r="G824" s="64">
        <f>VLOOKUP(D824,upahbahan,3,FALSE)</f>
        <v>145000</v>
      </c>
      <c r="H824" s="64">
        <f>F824*G824</f>
        <v>12615</v>
      </c>
      <c r="I824" s="54"/>
    </row>
    <row r="825" spans="3:13" s="55" customFormat="1" ht="13.8">
      <c r="C825" s="301">
        <v>3</v>
      </c>
      <c r="D825" s="59" t="s">
        <v>18</v>
      </c>
      <c r="E825" s="302" t="s">
        <v>6</v>
      </c>
      <c r="F825" s="74">
        <v>8.9999999999999993E-3</v>
      </c>
      <c r="G825" s="64">
        <f>VLOOKUP(D825,upahbahan,3,FALSE)</f>
        <v>175000</v>
      </c>
      <c r="H825" s="64">
        <f>F825*G825</f>
        <v>1574.9999999999998</v>
      </c>
      <c r="I825" s="54"/>
    </row>
    <row r="826" spans="3:13" s="55" customFormat="1" ht="13.8">
      <c r="C826" s="301">
        <v>4</v>
      </c>
      <c r="D826" s="59" t="s">
        <v>19</v>
      </c>
      <c r="E826" s="302" t="s">
        <v>6</v>
      </c>
      <c r="F826" s="74">
        <v>3.0000000000000001E-3</v>
      </c>
      <c r="G826" s="64">
        <f>VLOOKUP(D826,upahbahan,3,FALSE)</f>
        <v>200000</v>
      </c>
      <c r="H826" s="64">
        <f>F826*G826</f>
        <v>600</v>
      </c>
      <c r="I826" s="54"/>
    </row>
    <row r="827" spans="3:13" s="55" customFormat="1" ht="13.8">
      <c r="C827" s="83" t="s">
        <v>1210</v>
      </c>
      <c r="D827" s="80"/>
      <c r="E827" s="80"/>
      <c r="F827" s="217"/>
      <c r="G827" s="218"/>
      <c r="H827" s="64">
        <f>SUM(H823:H826)</f>
        <v>19990</v>
      </c>
      <c r="I827" s="219"/>
    </row>
    <row r="828" spans="3:13" s="55" customFormat="1" ht="13.8">
      <c r="C828" s="72" t="s">
        <v>1211</v>
      </c>
      <c r="D828" s="59" t="s">
        <v>1212</v>
      </c>
      <c r="E828" s="73"/>
      <c r="F828" s="73"/>
      <c r="G828" s="73"/>
      <c r="H828" s="73"/>
      <c r="I828" s="54"/>
    </row>
    <row r="829" spans="3:13" s="55" customFormat="1" ht="13.8">
      <c r="C829" s="301">
        <v>1</v>
      </c>
      <c r="D829" s="77" t="s">
        <v>3987</v>
      </c>
      <c r="E829" s="68" t="s">
        <v>114</v>
      </c>
      <c r="F829" s="227">
        <v>1.5</v>
      </c>
      <c r="G829" s="64">
        <f>VLOOKUP(D829,upahbahan,3,FALSE)</f>
        <v>47666.666666666664</v>
      </c>
      <c r="H829" s="64">
        <f>F829*G829</f>
        <v>71500</v>
      </c>
      <c r="I829" s="54"/>
    </row>
    <row r="830" spans="3:13" s="55" customFormat="1" ht="13.8">
      <c r="C830" s="83" t="s">
        <v>1216</v>
      </c>
      <c r="D830" s="80"/>
      <c r="E830" s="80"/>
      <c r="F830" s="80"/>
      <c r="G830" s="162"/>
      <c r="H830" s="64">
        <f>SUM(H829:H829)</f>
        <v>71500</v>
      </c>
      <c r="I830" s="54"/>
    </row>
    <row r="831" spans="3:13" s="55" customFormat="1" ht="13.8">
      <c r="C831" s="72" t="s">
        <v>1217</v>
      </c>
      <c r="D831" s="59" t="s">
        <v>1218</v>
      </c>
      <c r="E831" s="73"/>
      <c r="F831" s="73"/>
      <c r="G831" s="73"/>
      <c r="H831" s="73"/>
      <c r="I831" s="54"/>
    </row>
    <row r="832" spans="3:13" s="55" customFormat="1" ht="13.8">
      <c r="C832" s="83" t="s">
        <v>1219</v>
      </c>
      <c r="D832" s="80"/>
      <c r="E832" s="80"/>
      <c r="F832" s="80"/>
      <c r="G832" s="162"/>
      <c r="H832" s="303">
        <v>0</v>
      </c>
      <c r="I832" s="54"/>
    </row>
    <row r="833" spans="3:13" s="55" customFormat="1" ht="13.8">
      <c r="C833" s="58" t="s">
        <v>1220</v>
      </c>
      <c r="D833" s="69" t="s">
        <v>1221</v>
      </c>
      <c r="E833" s="70"/>
      <c r="F833" s="70"/>
      <c r="G833" s="71"/>
      <c r="H833" s="304">
        <f>H832+H830+H827</f>
        <v>91490</v>
      </c>
      <c r="I833" s="319"/>
    </row>
    <row r="834" spans="3:13" s="55" customFormat="1" ht="13.8">
      <c r="C834" s="58" t="s">
        <v>1222</v>
      </c>
      <c r="D834" s="69" t="s">
        <v>1325</v>
      </c>
      <c r="E834" s="70"/>
      <c r="F834" s="71"/>
      <c r="G834" s="95">
        <v>0.1</v>
      </c>
      <c r="H834" s="64">
        <f>H833*G834</f>
        <v>9149</v>
      </c>
      <c r="I834" s="319"/>
    </row>
    <row r="835" spans="3:13" s="55" customFormat="1" ht="13.8">
      <c r="C835" s="58" t="s">
        <v>1223</v>
      </c>
      <c r="D835" s="69" t="s">
        <v>1224</v>
      </c>
      <c r="E835" s="70"/>
      <c r="F835" s="70"/>
      <c r="G835" s="71"/>
      <c r="H835" s="305">
        <f>SUM(H833:H834)</f>
        <v>100639</v>
      </c>
      <c r="I835" s="319"/>
    </row>
    <row r="837" spans="3:13" s="55" customFormat="1" ht="13.8">
      <c r="C837" s="53" t="s">
        <v>3988</v>
      </c>
      <c r="D837" s="313" t="s">
        <v>3989</v>
      </c>
      <c r="E837" s="307"/>
      <c r="F837" s="307"/>
      <c r="G837" s="307"/>
      <c r="H837" s="307"/>
      <c r="I837" s="56">
        <f>ROUNDDOWN(H852,-2)</f>
        <v>138100</v>
      </c>
    </row>
    <row r="838" spans="3:13" s="55" customFormat="1" ht="27.6">
      <c r="C838" s="300" t="s">
        <v>1197</v>
      </c>
      <c r="D838" s="300" t="s">
        <v>1198</v>
      </c>
      <c r="E838" s="300" t="s">
        <v>1199</v>
      </c>
      <c r="F838" s="300" t="s">
        <v>1200</v>
      </c>
      <c r="G838" s="300" t="s">
        <v>1201</v>
      </c>
      <c r="H838" s="300" t="s">
        <v>1202</v>
      </c>
      <c r="I838" s="54"/>
    </row>
    <row r="839" spans="3:13" s="55" customFormat="1" ht="13.8">
      <c r="C839" s="72" t="s">
        <v>1203</v>
      </c>
      <c r="D839" s="59" t="s">
        <v>1204</v>
      </c>
      <c r="E839" s="73"/>
      <c r="F839" s="73"/>
      <c r="G839" s="73"/>
      <c r="H839" s="73"/>
      <c r="I839" s="54"/>
      <c r="J839" s="159" t="s">
        <v>1249</v>
      </c>
    </row>
    <row r="840" spans="3:13" s="55" customFormat="1" ht="13.8">
      <c r="C840" s="301">
        <v>1</v>
      </c>
      <c r="D840" s="59" t="s">
        <v>5</v>
      </c>
      <c r="E840" s="302" t="s">
        <v>6</v>
      </c>
      <c r="F840" s="74">
        <v>6.9000000000000006E-2</v>
      </c>
      <c r="G840" s="64">
        <f>VLOOKUP(D840,upahbahan,3,FALSE)</f>
        <v>100000</v>
      </c>
      <c r="H840" s="64">
        <f>F840*G840</f>
        <v>6900.0000000000009</v>
      </c>
      <c r="I840" s="54"/>
      <c r="J840" s="159" t="s">
        <v>1250</v>
      </c>
      <c r="M840" s="65">
        <v>0.1</v>
      </c>
    </row>
    <row r="841" spans="3:13" s="55" customFormat="1" ht="13.8">
      <c r="C841" s="301">
        <v>2</v>
      </c>
      <c r="D841" s="59" t="s">
        <v>10</v>
      </c>
      <c r="E841" s="302" t="s">
        <v>6</v>
      </c>
      <c r="F841" s="74">
        <v>0.115</v>
      </c>
      <c r="G841" s="64">
        <f>VLOOKUP(D841,upahbahan,3,FALSE)</f>
        <v>145000</v>
      </c>
      <c r="H841" s="64">
        <f>F841*G841</f>
        <v>16675</v>
      </c>
      <c r="I841" s="54"/>
    </row>
    <row r="842" spans="3:13" s="55" customFormat="1" ht="13.8">
      <c r="C842" s="301">
        <v>3</v>
      </c>
      <c r="D842" s="59" t="s">
        <v>18</v>
      </c>
      <c r="E842" s="302" t="s">
        <v>6</v>
      </c>
      <c r="F842" s="74">
        <v>1.0999999999999999E-2</v>
      </c>
      <c r="G842" s="64">
        <f>VLOOKUP(D842,upahbahan,3,FALSE)</f>
        <v>175000</v>
      </c>
      <c r="H842" s="64">
        <f>F842*G842</f>
        <v>1925</v>
      </c>
      <c r="I842" s="54"/>
    </row>
    <row r="843" spans="3:13" s="55" customFormat="1" ht="13.8">
      <c r="C843" s="301">
        <v>4</v>
      </c>
      <c r="D843" s="59" t="s">
        <v>19</v>
      </c>
      <c r="E843" s="302" t="s">
        <v>6</v>
      </c>
      <c r="F843" s="74">
        <v>3.0000000000000001E-3</v>
      </c>
      <c r="G843" s="64">
        <f>VLOOKUP(D843,upahbahan,3,FALSE)</f>
        <v>200000</v>
      </c>
      <c r="H843" s="64">
        <f>F843*G843</f>
        <v>600</v>
      </c>
      <c r="I843" s="54"/>
    </row>
    <row r="844" spans="3:13" s="55" customFormat="1" ht="13.8">
      <c r="C844" s="83" t="s">
        <v>1210</v>
      </c>
      <c r="D844" s="80"/>
      <c r="E844" s="80"/>
      <c r="F844" s="217"/>
      <c r="G844" s="218"/>
      <c r="H844" s="64">
        <f>SUM(H840:H843)</f>
        <v>26100</v>
      </c>
      <c r="I844" s="219"/>
    </row>
    <row r="845" spans="3:13" s="55" customFormat="1" ht="13.8">
      <c r="C845" s="72" t="s">
        <v>1211</v>
      </c>
      <c r="D845" s="59" t="s">
        <v>1212</v>
      </c>
      <c r="E845" s="73"/>
      <c r="F845" s="73"/>
      <c r="G845" s="73"/>
      <c r="H845" s="73"/>
      <c r="I845" s="54"/>
    </row>
    <row r="846" spans="3:13" s="55" customFormat="1" ht="13.8">
      <c r="C846" s="301">
        <v>1</v>
      </c>
      <c r="D846" s="77" t="s">
        <v>3990</v>
      </c>
      <c r="E846" s="68" t="s">
        <v>114</v>
      </c>
      <c r="F846" s="227">
        <v>1.5</v>
      </c>
      <c r="G846" s="64">
        <f>VLOOKUP(D846,upahbahan,3,FALSE)</f>
        <v>66333.333333333343</v>
      </c>
      <c r="H846" s="64">
        <f>F846*G846</f>
        <v>99500.000000000015</v>
      </c>
      <c r="I846" s="54"/>
    </row>
    <row r="847" spans="3:13" s="55" customFormat="1" ht="13.8">
      <c r="C847" s="83" t="s">
        <v>1216</v>
      </c>
      <c r="D847" s="80"/>
      <c r="E847" s="80"/>
      <c r="F847" s="80"/>
      <c r="G847" s="162"/>
      <c r="H847" s="64">
        <f>SUM(H846:H846)</f>
        <v>99500.000000000015</v>
      </c>
      <c r="I847" s="54"/>
    </row>
    <row r="848" spans="3:13" s="55" customFormat="1" ht="13.8">
      <c r="C848" s="72" t="s">
        <v>1217</v>
      </c>
      <c r="D848" s="59" t="s">
        <v>1218</v>
      </c>
      <c r="E848" s="73"/>
      <c r="F848" s="73"/>
      <c r="G848" s="73"/>
      <c r="H848" s="73"/>
      <c r="I848" s="54"/>
    </row>
    <row r="849" spans="3:13" s="55" customFormat="1" ht="13.8">
      <c r="C849" s="83" t="s">
        <v>1219</v>
      </c>
      <c r="D849" s="80"/>
      <c r="E849" s="80"/>
      <c r="F849" s="80"/>
      <c r="G849" s="162"/>
      <c r="H849" s="303">
        <v>0</v>
      </c>
      <c r="I849" s="54"/>
    </row>
    <row r="850" spans="3:13" s="55" customFormat="1" ht="13.8">
      <c r="C850" s="58" t="s">
        <v>1220</v>
      </c>
      <c r="D850" s="69" t="s">
        <v>1221</v>
      </c>
      <c r="E850" s="70"/>
      <c r="F850" s="70"/>
      <c r="G850" s="71"/>
      <c r="H850" s="304">
        <f>H849+H847+H844</f>
        <v>125600.00000000001</v>
      </c>
      <c r="I850" s="319"/>
    </row>
    <row r="851" spans="3:13" s="55" customFormat="1" ht="13.8">
      <c r="C851" s="58" t="s">
        <v>1222</v>
      </c>
      <c r="D851" s="69" t="s">
        <v>1325</v>
      </c>
      <c r="E851" s="70"/>
      <c r="F851" s="71"/>
      <c r="G851" s="95">
        <v>0.1</v>
      </c>
      <c r="H851" s="64">
        <f>H850*G851</f>
        <v>12560.000000000002</v>
      </c>
      <c r="I851" s="319"/>
    </row>
    <row r="852" spans="3:13" s="55" customFormat="1" ht="13.8">
      <c r="C852" s="58" t="s">
        <v>1223</v>
      </c>
      <c r="D852" s="69" t="s">
        <v>1224</v>
      </c>
      <c r="E852" s="70"/>
      <c r="F852" s="70"/>
      <c r="G852" s="71"/>
      <c r="H852" s="305">
        <f>SUM(H850:H851)</f>
        <v>138160.00000000003</v>
      </c>
      <c r="I852" s="319"/>
    </row>
    <row r="854" spans="3:13" s="55" customFormat="1" ht="13.8">
      <c r="C854" s="53" t="s">
        <v>3991</v>
      </c>
      <c r="D854" s="313" t="s">
        <v>3992</v>
      </c>
      <c r="E854" s="307"/>
      <c r="F854" s="307"/>
      <c r="G854" s="307"/>
      <c r="H854" s="307"/>
      <c r="I854" s="56">
        <f>ROUNDDOWN(H869,-2)</f>
        <v>180900</v>
      </c>
    </row>
    <row r="855" spans="3:13" s="55" customFormat="1" ht="27.6">
      <c r="C855" s="300" t="s">
        <v>1197</v>
      </c>
      <c r="D855" s="300" t="s">
        <v>1198</v>
      </c>
      <c r="E855" s="300" t="s">
        <v>1199</v>
      </c>
      <c r="F855" s="300" t="s">
        <v>1200</v>
      </c>
      <c r="G855" s="300" t="s">
        <v>1201</v>
      </c>
      <c r="H855" s="300" t="s">
        <v>1202</v>
      </c>
      <c r="I855" s="54"/>
    </row>
    <row r="856" spans="3:13" s="55" customFormat="1" ht="13.8">
      <c r="C856" s="72" t="s">
        <v>1203</v>
      </c>
      <c r="D856" s="59" t="s">
        <v>1204</v>
      </c>
      <c r="E856" s="73"/>
      <c r="F856" s="73"/>
      <c r="G856" s="73"/>
      <c r="H856" s="73"/>
      <c r="I856" s="54"/>
      <c r="J856" s="159" t="s">
        <v>1249</v>
      </c>
    </row>
    <row r="857" spans="3:13" s="55" customFormat="1" ht="13.8">
      <c r="C857" s="301">
        <v>1</v>
      </c>
      <c r="D857" s="59" t="s">
        <v>5</v>
      </c>
      <c r="E857" s="302" t="s">
        <v>6</v>
      </c>
      <c r="F857" s="74">
        <v>8.5000000000000006E-2</v>
      </c>
      <c r="G857" s="64">
        <f>VLOOKUP(D857,upahbahan,3,FALSE)</f>
        <v>100000</v>
      </c>
      <c r="H857" s="64">
        <f>F857*G857</f>
        <v>8500</v>
      </c>
      <c r="I857" s="54"/>
      <c r="J857" s="159" t="s">
        <v>1250</v>
      </c>
      <c r="M857" s="65">
        <v>0.1</v>
      </c>
    </row>
    <row r="858" spans="3:13" s="55" customFormat="1" ht="13.8">
      <c r="C858" s="301">
        <v>2</v>
      </c>
      <c r="D858" s="59" t="s">
        <v>10</v>
      </c>
      <c r="E858" s="302" t="s">
        <v>6</v>
      </c>
      <c r="F858" s="74">
        <v>0.14299999999999999</v>
      </c>
      <c r="G858" s="64">
        <f>VLOOKUP(D858,upahbahan,3,FALSE)</f>
        <v>145000</v>
      </c>
      <c r="H858" s="64">
        <f>F858*G858</f>
        <v>20735</v>
      </c>
      <c r="I858" s="54"/>
    </row>
    <row r="859" spans="3:13" s="55" customFormat="1" ht="13.8">
      <c r="C859" s="301">
        <v>3</v>
      </c>
      <c r="D859" s="59" t="s">
        <v>18</v>
      </c>
      <c r="E859" s="302" t="s">
        <v>6</v>
      </c>
      <c r="F859" s="74">
        <v>1.4E-2</v>
      </c>
      <c r="G859" s="64">
        <f>VLOOKUP(D859,upahbahan,3,FALSE)</f>
        <v>175000</v>
      </c>
      <c r="H859" s="64">
        <f>F859*G859</f>
        <v>2450</v>
      </c>
      <c r="I859" s="54"/>
    </row>
    <row r="860" spans="3:13" s="55" customFormat="1" ht="13.8">
      <c r="C860" s="301">
        <v>4</v>
      </c>
      <c r="D860" s="59" t="s">
        <v>19</v>
      </c>
      <c r="E860" s="302" t="s">
        <v>6</v>
      </c>
      <c r="F860" s="74">
        <v>4.0000000000000001E-3</v>
      </c>
      <c r="G860" s="64">
        <f>VLOOKUP(D860,upahbahan,3,FALSE)</f>
        <v>200000</v>
      </c>
      <c r="H860" s="64">
        <f>F860*G860</f>
        <v>800</v>
      </c>
      <c r="I860" s="54"/>
    </row>
    <row r="861" spans="3:13" s="55" customFormat="1" ht="13.8">
      <c r="C861" s="83" t="s">
        <v>1210</v>
      </c>
      <c r="D861" s="80"/>
      <c r="E861" s="80"/>
      <c r="F861" s="217"/>
      <c r="G861" s="218"/>
      <c r="H861" s="64">
        <f>SUM(H857:H860)</f>
        <v>32485</v>
      </c>
      <c r="I861" s="219"/>
    </row>
    <row r="862" spans="3:13" s="55" customFormat="1" ht="13.8">
      <c r="C862" s="72" t="s">
        <v>1211</v>
      </c>
      <c r="D862" s="59" t="s">
        <v>1212</v>
      </c>
      <c r="E862" s="73"/>
      <c r="F862" s="73"/>
      <c r="G862" s="73"/>
      <c r="H862" s="73"/>
      <c r="I862" s="54"/>
    </row>
    <row r="863" spans="3:13" s="55" customFormat="1" ht="13.8">
      <c r="C863" s="301">
        <v>1</v>
      </c>
      <c r="D863" s="77" t="s">
        <v>3993</v>
      </c>
      <c r="E863" s="68" t="s">
        <v>114</v>
      </c>
      <c r="F863" s="227">
        <v>1.5</v>
      </c>
      <c r="G863" s="64">
        <f>VLOOKUP(D863,upahbahan,3,FALSE)</f>
        <v>88000</v>
      </c>
      <c r="H863" s="64">
        <f>F863*G863</f>
        <v>132000</v>
      </c>
      <c r="I863" s="54"/>
    </row>
    <row r="864" spans="3:13" s="55" customFormat="1" ht="13.8">
      <c r="C864" s="83" t="s">
        <v>1216</v>
      </c>
      <c r="D864" s="80"/>
      <c r="E864" s="80"/>
      <c r="F864" s="80"/>
      <c r="G864" s="162"/>
      <c r="H864" s="64">
        <f>SUM(H863:H863)</f>
        <v>132000</v>
      </c>
      <c r="I864" s="54"/>
    </row>
    <row r="865" spans="3:13" s="55" customFormat="1" ht="13.8">
      <c r="C865" s="72" t="s">
        <v>1217</v>
      </c>
      <c r="D865" s="59" t="s">
        <v>1218</v>
      </c>
      <c r="E865" s="73"/>
      <c r="F865" s="73"/>
      <c r="G865" s="73"/>
      <c r="H865" s="73"/>
      <c r="I865" s="54"/>
    </row>
    <row r="866" spans="3:13" s="55" customFormat="1" ht="13.8">
      <c r="C866" s="83" t="s">
        <v>1219</v>
      </c>
      <c r="D866" s="80"/>
      <c r="E866" s="80"/>
      <c r="F866" s="80"/>
      <c r="G866" s="162"/>
      <c r="H866" s="303">
        <v>0</v>
      </c>
      <c r="I866" s="54"/>
    </row>
    <row r="867" spans="3:13" s="55" customFormat="1" ht="13.8">
      <c r="C867" s="58" t="s">
        <v>1220</v>
      </c>
      <c r="D867" s="69" t="s">
        <v>1221</v>
      </c>
      <c r="E867" s="70"/>
      <c r="F867" s="70"/>
      <c r="G867" s="71"/>
      <c r="H867" s="304">
        <f>H866+H864+H861</f>
        <v>164485</v>
      </c>
      <c r="I867" s="319"/>
    </row>
    <row r="868" spans="3:13" s="55" customFormat="1" ht="13.8">
      <c r="C868" s="58" t="s">
        <v>1222</v>
      </c>
      <c r="D868" s="69" t="s">
        <v>1325</v>
      </c>
      <c r="E868" s="70"/>
      <c r="F868" s="71"/>
      <c r="G868" s="95">
        <v>0.1</v>
      </c>
      <c r="H868" s="64">
        <f>H867*G868</f>
        <v>16448.5</v>
      </c>
      <c r="I868" s="319"/>
    </row>
    <row r="869" spans="3:13" s="55" customFormat="1" ht="13.8">
      <c r="C869" s="58" t="s">
        <v>1223</v>
      </c>
      <c r="D869" s="69" t="s">
        <v>1224</v>
      </c>
      <c r="E869" s="70"/>
      <c r="F869" s="70"/>
      <c r="G869" s="71"/>
      <c r="H869" s="305">
        <f>SUM(H867:H868)</f>
        <v>180933.5</v>
      </c>
      <c r="I869" s="319"/>
    </row>
    <row r="871" spans="3:13" s="55" customFormat="1" ht="13.8">
      <c r="C871" s="53" t="s">
        <v>3994</v>
      </c>
      <c r="D871" s="313" t="s">
        <v>3995</v>
      </c>
      <c r="E871" s="307"/>
      <c r="F871" s="307"/>
      <c r="G871" s="307"/>
      <c r="H871" s="307"/>
      <c r="I871" s="56">
        <f>ROUNDDOWN(H886,-2)</f>
        <v>212600</v>
      </c>
    </row>
    <row r="872" spans="3:13" s="55" customFormat="1" ht="27.6">
      <c r="C872" s="300" t="s">
        <v>1197</v>
      </c>
      <c r="D872" s="300" t="s">
        <v>1198</v>
      </c>
      <c r="E872" s="300" t="s">
        <v>1199</v>
      </c>
      <c r="F872" s="300" t="s">
        <v>1200</v>
      </c>
      <c r="G872" s="300" t="s">
        <v>1201</v>
      </c>
      <c r="H872" s="300" t="s">
        <v>1202</v>
      </c>
      <c r="I872" s="54"/>
    </row>
    <row r="873" spans="3:13" s="55" customFormat="1" ht="13.8">
      <c r="C873" s="72" t="s">
        <v>1203</v>
      </c>
      <c r="D873" s="59" t="s">
        <v>1204</v>
      </c>
      <c r="E873" s="73"/>
      <c r="F873" s="73"/>
      <c r="G873" s="73"/>
      <c r="H873" s="73"/>
      <c r="I873" s="54"/>
      <c r="J873" s="159" t="s">
        <v>1249</v>
      </c>
    </row>
    <row r="874" spans="3:13" s="55" customFormat="1" ht="13.8">
      <c r="C874" s="301">
        <v>1</v>
      </c>
      <c r="D874" s="59" t="s">
        <v>5</v>
      </c>
      <c r="E874" s="302" t="s">
        <v>6</v>
      </c>
      <c r="F874" s="74">
        <v>0.104</v>
      </c>
      <c r="G874" s="64">
        <f>VLOOKUP(D874,upahbahan,3,FALSE)</f>
        <v>100000</v>
      </c>
      <c r="H874" s="64">
        <f>F874*G874</f>
        <v>10400</v>
      </c>
      <c r="I874" s="54"/>
      <c r="J874" s="159" t="s">
        <v>1250</v>
      </c>
      <c r="M874" s="65">
        <v>0.1</v>
      </c>
    </row>
    <row r="875" spans="3:13" s="55" customFormat="1" ht="13.8">
      <c r="C875" s="301">
        <v>2</v>
      </c>
      <c r="D875" s="59" t="s">
        <v>10</v>
      </c>
      <c r="E875" s="302" t="s">
        <v>6</v>
      </c>
      <c r="F875" s="74">
        <v>0.17399999999999999</v>
      </c>
      <c r="G875" s="64">
        <f>VLOOKUP(D875,upahbahan,3,FALSE)</f>
        <v>145000</v>
      </c>
      <c r="H875" s="64">
        <f>F875*G875</f>
        <v>25230</v>
      </c>
      <c r="I875" s="54"/>
    </row>
    <row r="876" spans="3:13" s="55" customFormat="1" ht="13.8">
      <c r="C876" s="301">
        <v>3</v>
      </c>
      <c r="D876" s="59" t="s">
        <v>18</v>
      </c>
      <c r="E876" s="302" t="s">
        <v>6</v>
      </c>
      <c r="F876" s="74">
        <v>1.7000000000000001E-2</v>
      </c>
      <c r="G876" s="64">
        <f>VLOOKUP(D876,upahbahan,3,FALSE)</f>
        <v>175000</v>
      </c>
      <c r="H876" s="64">
        <f>F876*G876</f>
        <v>2975</v>
      </c>
      <c r="I876" s="54"/>
    </row>
    <row r="877" spans="3:13" s="55" customFormat="1" ht="13.8">
      <c r="C877" s="301">
        <v>4</v>
      </c>
      <c r="D877" s="59" t="s">
        <v>19</v>
      </c>
      <c r="E877" s="302" t="s">
        <v>6</v>
      </c>
      <c r="F877" s="74">
        <v>5.0000000000000001E-3</v>
      </c>
      <c r="G877" s="64">
        <f>VLOOKUP(D877,upahbahan,3,FALSE)</f>
        <v>200000</v>
      </c>
      <c r="H877" s="64">
        <f>F877*G877</f>
        <v>1000</v>
      </c>
      <c r="I877" s="54"/>
    </row>
    <row r="878" spans="3:13" s="55" customFormat="1" ht="13.8">
      <c r="C878" s="83" t="s">
        <v>1210</v>
      </c>
      <c r="D878" s="80"/>
      <c r="E878" s="80"/>
      <c r="F878" s="217"/>
      <c r="G878" s="218"/>
      <c r="H878" s="64">
        <f>SUM(H874:H877)</f>
        <v>39605</v>
      </c>
      <c r="I878" s="219"/>
    </row>
    <row r="879" spans="3:13" s="55" customFormat="1" ht="13.8">
      <c r="C879" s="72" t="s">
        <v>1211</v>
      </c>
      <c r="D879" s="59" t="s">
        <v>1212</v>
      </c>
      <c r="E879" s="73"/>
      <c r="F879" s="73"/>
      <c r="G879" s="73"/>
      <c r="H879" s="73"/>
      <c r="I879" s="54"/>
    </row>
    <row r="880" spans="3:13" s="55" customFormat="1" ht="13.8">
      <c r="C880" s="301">
        <v>1</v>
      </c>
      <c r="D880" s="77" t="s">
        <v>3996</v>
      </c>
      <c r="E880" s="68" t="s">
        <v>114</v>
      </c>
      <c r="F880" s="227">
        <v>1.5</v>
      </c>
      <c r="G880" s="64">
        <f>VLOOKUP(D880,upahbahan,3,FALSE)</f>
        <v>102500</v>
      </c>
      <c r="H880" s="64">
        <f>F880*G880</f>
        <v>153750</v>
      </c>
      <c r="I880" s="54"/>
    </row>
    <row r="881" spans="3:13" s="55" customFormat="1" ht="13.8">
      <c r="C881" s="83" t="s">
        <v>1216</v>
      </c>
      <c r="D881" s="80"/>
      <c r="E881" s="80"/>
      <c r="F881" s="80"/>
      <c r="G881" s="162"/>
      <c r="H881" s="64">
        <f>SUM(H880:H880)</f>
        <v>153750</v>
      </c>
      <c r="I881" s="54"/>
    </row>
    <row r="882" spans="3:13" s="55" customFormat="1" ht="13.8">
      <c r="C882" s="72" t="s">
        <v>1217</v>
      </c>
      <c r="D882" s="59" t="s">
        <v>1218</v>
      </c>
      <c r="E882" s="73"/>
      <c r="F882" s="73"/>
      <c r="G882" s="73"/>
      <c r="H882" s="73"/>
      <c r="I882" s="54"/>
    </row>
    <row r="883" spans="3:13" s="55" customFormat="1" ht="13.8">
      <c r="C883" s="83" t="s">
        <v>1219</v>
      </c>
      <c r="D883" s="80"/>
      <c r="E883" s="80"/>
      <c r="F883" s="80"/>
      <c r="G883" s="162"/>
      <c r="H883" s="303">
        <v>0</v>
      </c>
      <c r="I883" s="54"/>
    </row>
    <row r="884" spans="3:13" s="55" customFormat="1" ht="13.8">
      <c r="C884" s="58" t="s">
        <v>1220</v>
      </c>
      <c r="D884" s="69" t="s">
        <v>1221</v>
      </c>
      <c r="E884" s="70"/>
      <c r="F884" s="70"/>
      <c r="G884" s="71"/>
      <c r="H884" s="304">
        <f>H883+H881+H878</f>
        <v>193355</v>
      </c>
      <c r="I884" s="319"/>
    </row>
    <row r="885" spans="3:13" s="55" customFormat="1" ht="13.8">
      <c r="C885" s="58" t="s">
        <v>1222</v>
      </c>
      <c r="D885" s="69" t="s">
        <v>1325</v>
      </c>
      <c r="E885" s="70"/>
      <c r="F885" s="71"/>
      <c r="G885" s="95">
        <v>0.1</v>
      </c>
      <c r="H885" s="64">
        <f>H884*G885</f>
        <v>19335.5</v>
      </c>
      <c r="I885" s="319"/>
    </row>
    <row r="886" spans="3:13" s="55" customFormat="1" ht="13.8">
      <c r="C886" s="58" t="s">
        <v>1223</v>
      </c>
      <c r="D886" s="69" t="s">
        <v>1224</v>
      </c>
      <c r="E886" s="70"/>
      <c r="F886" s="70"/>
      <c r="G886" s="71"/>
      <c r="H886" s="305">
        <f>SUM(H884:H885)</f>
        <v>212690.5</v>
      </c>
      <c r="I886" s="319"/>
    </row>
    <row r="888" spans="3:13" s="55" customFormat="1" ht="13.8">
      <c r="C888" s="53" t="s">
        <v>3997</v>
      </c>
      <c r="D888" s="313" t="s">
        <v>3998</v>
      </c>
      <c r="E888" s="307"/>
      <c r="F888" s="307"/>
      <c r="G888" s="307"/>
      <c r="H888" s="307"/>
      <c r="I888" s="56">
        <f>ROUNDDOWN(H903,-2)</f>
        <v>369400</v>
      </c>
    </row>
    <row r="889" spans="3:13" s="55" customFormat="1" ht="27.6">
      <c r="C889" s="300" t="s">
        <v>1197</v>
      </c>
      <c r="D889" s="300" t="s">
        <v>1198</v>
      </c>
      <c r="E889" s="300" t="s">
        <v>1199</v>
      </c>
      <c r="F889" s="300" t="s">
        <v>1200</v>
      </c>
      <c r="G889" s="300" t="s">
        <v>1201</v>
      </c>
      <c r="H889" s="300" t="s">
        <v>1202</v>
      </c>
      <c r="I889" s="54"/>
    </row>
    <row r="890" spans="3:13" s="55" customFormat="1" ht="13.8">
      <c r="C890" s="72" t="s">
        <v>1203</v>
      </c>
      <c r="D890" s="59" t="s">
        <v>1204</v>
      </c>
      <c r="E890" s="73"/>
      <c r="F890" s="73"/>
      <c r="G890" s="73"/>
      <c r="H890" s="73"/>
      <c r="I890" s="54"/>
      <c r="J890" s="159" t="s">
        <v>1249</v>
      </c>
    </row>
    <row r="891" spans="3:13" s="55" customFormat="1" ht="13.8">
      <c r="C891" s="301">
        <v>1</v>
      </c>
      <c r="D891" s="59" t="s">
        <v>5</v>
      </c>
      <c r="E891" s="302" t="s">
        <v>6</v>
      </c>
      <c r="F891" s="74">
        <v>0.13800000000000001</v>
      </c>
      <c r="G891" s="64">
        <f>VLOOKUP(D891,upahbahan,3,FALSE)</f>
        <v>100000</v>
      </c>
      <c r="H891" s="64">
        <f>F891*G891</f>
        <v>13800.000000000002</v>
      </c>
      <c r="I891" s="54"/>
      <c r="J891" s="159" t="s">
        <v>1250</v>
      </c>
      <c r="M891" s="65">
        <v>0.1</v>
      </c>
    </row>
    <row r="892" spans="3:13" s="55" customFormat="1" ht="13.8">
      <c r="C892" s="301">
        <v>2</v>
      </c>
      <c r="D892" s="59" t="s">
        <v>10</v>
      </c>
      <c r="E892" s="302" t="s">
        <v>6</v>
      </c>
      <c r="F892" s="74">
        <v>0.23</v>
      </c>
      <c r="G892" s="64">
        <f>VLOOKUP(D892,upahbahan,3,FALSE)</f>
        <v>145000</v>
      </c>
      <c r="H892" s="64">
        <f>F892*G892</f>
        <v>33350</v>
      </c>
      <c r="I892" s="54"/>
    </row>
    <row r="893" spans="3:13" s="55" customFormat="1" ht="13.8">
      <c r="C893" s="301">
        <v>3</v>
      </c>
      <c r="D893" s="59" t="s">
        <v>18</v>
      </c>
      <c r="E893" s="302" t="s">
        <v>6</v>
      </c>
      <c r="F893" s="74">
        <v>2.3E-2</v>
      </c>
      <c r="G893" s="64">
        <f>VLOOKUP(D893,upahbahan,3,FALSE)</f>
        <v>175000</v>
      </c>
      <c r="H893" s="64">
        <f>F893*G893</f>
        <v>4025</v>
      </c>
      <c r="I893" s="54"/>
    </row>
    <row r="894" spans="3:13" s="55" customFormat="1" ht="13.8">
      <c r="C894" s="301">
        <v>4</v>
      </c>
      <c r="D894" s="59" t="s">
        <v>19</v>
      </c>
      <c r="E894" s="302" t="s">
        <v>6</v>
      </c>
      <c r="F894" s="74">
        <v>7.0000000000000001E-3</v>
      </c>
      <c r="G894" s="64">
        <f>VLOOKUP(D894,upahbahan,3,FALSE)</f>
        <v>200000</v>
      </c>
      <c r="H894" s="64">
        <f>F894*G894</f>
        <v>1400</v>
      </c>
      <c r="I894" s="54"/>
    </row>
    <row r="895" spans="3:13" s="55" customFormat="1" ht="13.8">
      <c r="C895" s="83" t="s">
        <v>1210</v>
      </c>
      <c r="D895" s="80"/>
      <c r="E895" s="80"/>
      <c r="F895" s="217"/>
      <c r="G895" s="218"/>
      <c r="H895" s="64">
        <f>SUM(H891:H894)</f>
        <v>52575</v>
      </c>
      <c r="I895" s="219"/>
    </row>
    <row r="896" spans="3:13" s="55" customFormat="1" ht="13.8">
      <c r="C896" s="72" t="s">
        <v>1211</v>
      </c>
      <c r="D896" s="59" t="s">
        <v>1212</v>
      </c>
      <c r="E896" s="73"/>
      <c r="F896" s="73"/>
      <c r="G896" s="73"/>
      <c r="H896" s="73"/>
      <c r="I896" s="54"/>
    </row>
    <row r="897" spans="3:13" s="55" customFormat="1" ht="13.8">
      <c r="C897" s="301">
        <v>1</v>
      </c>
      <c r="D897" s="77" t="s">
        <v>3999</v>
      </c>
      <c r="E897" s="68" t="s">
        <v>114</v>
      </c>
      <c r="F897" s="227">
        <v>1.5</v>
      </c>
      <c r="G897" s="64">
        <f>VLOOKUP(D897,upahbahan,3,FALSE)</f>
        <v>188833.33333333334</v>
      </c>
      <c r="H897" s="64">
        <f>F897*G897</f>
        <v>283250</v>
      </c>
      <c r="I897" s="54"/>
    </row>
    <row r="898" spans="3:13" s="55" customFormat="1" ht="13.8">
      <c r="C898" s="83" t="s">
        <v>1216</v>
      </c>
      <c r="D898" s="80"/>
      <c r="E898" s="80"/>
      <c r="F898" s="80"/>
      <c r="G898" s="162"/>
      <c r="H898" s="64">
        <f>SUM(H897:H897)</f>
        <v>283250</v>
      </c>
      <c r="I898" s="54"/>
    </row>
    <row r="899" spans="3:13" s="55" customFormat="1" ht="13.8">
      <c r="C899" s="72" t="s">
        <v>1217</v>
      </c>
      <c r="D899" s="59" t="s">
        <v>1218</v>
      </c>
      <c r="E899" s="73"/>
      <c r="F899" s="73"/>
      <c r="G899" s="73"/>
      <c r="H899" s="73"/>
      <c r="I899" s="54"/>
    </row>
    <row r="900" spans="3:13" s="55" customFormat="1" ht="13.8">
      <c r="C900" s="83" t="s">
        <v>1219</v>
      </c>
      <c r="D900" s="80"/>
      <c r="E900" s="80"/>
      <c r="F900" s="80"/>
      <c r="G900" s="162"/>
      <c r="H900" s="303">
        <v>0</v>
      </c>
      <c r="I900" s="54"/>
    </row>
    <row r="901" spans="3:13" s="55" customFormat="1" ht="13.8">
      <c r="C901" s="58" t="s">
        <v>1220</v>
      </c>
      <c r="D901" s="69" t="s">
        <v>1221</v>
      </c>
      <c r="E901" s="70"/>
      <c r="F901" s="70"/>
      <c r="G901" s="71"/>
      <c r="H901" s="304">
        <f>H900+H898+H895</f>
        <v>335825</v>
      </c>
      <c r="I901" s="319"/>
    </row>
    <row r="902" spans="3:13" s="55" customFormat="1" ht="13.8">
      <c r="C902" s="58" t="s">
        <v>1222</v>
      </c>
      <c r="D902" s="69" t="s">
        <v>1325</v>
      </c>
      <c r="E902" s="70"/>
      <c r="F902" s="71"/>
      <c r="G902" s="95">
        <v>0.1</v>
      </c>
      <c r="H902" s="64">
        <f>H901*G902</f>
        <v>33582.5</v>
      </c>
      <c r="I902" s="319"/>
    </row>
    <row r="903" spans="3:13" s="55" customFormat="1" ht="13.8">
      <c r="C903" s="58" t="s">
        <v>1223</v>
      </c>
      <c r="D903" s="69" t="s">
        <v>1224</v>
      </c>
      <c r="E903" s="70"/>
      <c r="F903" s="70"/>
      <c r="G903" s="71"/>
      <c r="H903" s="305">
        <f>SUM(H901:H902)</f>
        <v>369407.5</v>
      </c>
      <c r="I903" s="319"/>
    </row>
    <row r="905" spans="3:13" s="55" customFormat="1" ht="13.8">
      <c r="C905" s="53" t="s">
        <v>4000</v>
      </c>
      <c r="D905" s="313" t="s">
        <v>4001</v>
      </c>
      <c r="E905" s="307"/>
      <c r="F905" s="307"/>
      <c r="G905" s="307"/>
      <c r="H905" s="307"/>
      <c r="I905" s="56">
        <f>ROUNDDOWN(H920,-2)</f>
        <v>410900</v>
      </c>
    </row>
    <row r="906" spans="3:13" s="55" customFormat="1" ht="27.6">
      <c r="C906" s="300" t="s">
        <v>1197</v>
      </c>
      <c r="D906" s="300" t="s">
        <v>1198</v>
      </c>
      <c r="E906" s="300" t="s">
        <v>1199</v>
      </c>
      <c r="F906" s="300" t="s">
        <v>1200</v>
      </c>
      <c r="G906" s="300" t="s">
        <v>1201</v>
      </c>
      <c r="H906" s="300" t="s">
        <v>1202</v>
      </c>
      <c r="I906" s="54"/>
    </row>
    <row r="907" spans="3:13" s="55" customFormat="1" ht="13.8">
      <c r="C907" s="72" t="s">
        <v>1203</v>
      </c>
      <c r="D907" s="59" t="s">
        <v>1204</v>
      </c>
      <c r="E907" s="73"/>
      <c r="F907" s="73"/>
      <c r="G907" s="73"/>
      <c r="H907" s="73"/>
      <c r="I907" s="54"/>
      <c r="J907" s="159" t="s">
        <v>1249</v>
      </c>
    </row>
    <row r="908" spans="3:13" s="55" customFormat="1" ht="13.8">
      <c r="C908" s="301">
        <v>1</v>
      </c>
      <c r="D908" s="59" t="s">
        <v>5</v>
      </c>
      <c r="E908" s="302" t="s">
        <v>6</v>
      </c>
      <c r="F908" s="74">
        <v>0.17100000000000001</v>
      </c>
      <c r="G908" s="64">
        <f>VLOOKUP(D908,upahbahan,3,FALSE)</f>
        <v>100000</v>
      </c>
      <c r="H908" s="64">
        <f>F908*G908</f>
        <v>17100</v>
      </c>
      <c r="I908" s="54"/>
      <c r="J908" s="159" t="s">
        <v>1250</v>
      </c>
      <c r="M908" s="65">
        <v>0.1</v>
      </c>
    </row>
    <row r="909" spans="3:13" s="55" customFormat="1" ht="13.8">
      <c r="C909" s="301">
        <v>2</v>
      </c>
      <c r="D909" s="59" t="s">
        <v>10</v>
      </c>
      <c r="E909" s="302" t="s">
        <v>6</v>
      </c>
      <c r="F909" s="74">
        <v>0.28499999999999998</v>
      </c>
      <c r="G909" s="64">
        <f>VLOOKUP(D909,upahbahan,3,FALSE)</f>
        <v>145000</v>
      </c>
      <c r="H909" s="64">
        <f>F909*G909</f>
        <v>41325</v>
      </c>
      <c r="I909" s="54"/>
    </row>
    <row r="910" spans="3:13" s="55" customFormat="1" ht="13.8">
      <c r="C910" s="301">
        <v>3</v>
      </c>
      <c r="D910" s="59" t="s">
        <v>18</v>
      </c>
      <c r="E910" s="302" t="s">
        <v>6</v>
      </c>
      <c r="F910" s="74">
        <v>2.9000000000000001E-2</v>
      </c>
      <c r="G910" s="64">
        <f>VLOOKUP(D910,upahbahan,3,FALSE)</f>
        <v>175000</v>
      </c>
      <c r="H910" s="64">
        <f>F910*G910</f>
        <v>5075</v>
      </c>
      <c r="I910" s="54"/>
    </row>
    <row r="911" spans="3:13" s="55" customFormat="1" ht="13.8">
      <c r="C911" s="301">
        <v>4</v>
      </c>
      <c r="D911" s="59" t="s">
        <v>19</v>
      </c>
      <c r="E911" s="302" t="s">
        <v>6</v>
      </c>
      <c r="F911" s="74">
        <v>8.9999999999999993E-3</v>
      </c>
      <c r="G911" s="64">
        <f>VLOOKUP(D911,upahbahan,3,FALSE)</f>
        <v>200000</v>
      </c>
      <c r="H911" s="64">
        <f>F911*G911</f>
        <v>1799.9999999999998</v>
      </c>
      <c r="I911" s="54"/>
    </row>
    <row r="912" spans="3:13" s="55" customFormat="1" ht="13.8">
      <c r="C912" s="83" t="s">
        <v>1210</v>
      </c>
      <c r="D912" s="80"/>
      <c r="E912" s="80"/>
      <c r="F912" s="217"/>
      <c r="G912" s="218"/>
      <c r="H912" s="64">
        <f>SUM(H908:H911)</f>
        <v>65300</v>
      </c>
      <c r="I912" s="219"/>
    </row>
    <row r="913" spans="3:13" s="55" customFormat="1" ht="13.8">
      <c r="C913" s="72" t="s">
        <v>1211</v>
      </c>
      <c r="D913" s="59" t="s">
        <v>1212</v>
      </c>
      <c r="E913" s="73"/>
      <c r="F913" s="73"/>
      <c r="G913" s="73"/>
      <c r="H913" s="73"/>
      <c r="I913" s="54"/>
    </row>
    <row r="914" spans="3:13" s="55" customFormat="1" ht="13.8">
      <c r="C914" s="301">
        <v>1</v>
      </c>
      <c r="D914" s="77" t="s">
        <v>4002</v>
      </c>
      <c r="E914" s="68" t="s">
        <v>114</v>
      </c>
      <c r="F914" s="227">
        <v>1.5</v>
      </c>
      <c r="G914" s="64">
        <f>VLOOKUP(D914,upahbahan,3,FALSE)</f>
        <v>205500</v>
      </c>
      <c r="H914" s="64">
        <f>F914*G914</f>
        <v>308250</v>
      </c>
      <c r="I914" s="54"/>
    </row>
    <row r="915" spans="3:13" s="55" customFormat="1" ht="13.8">
      <c r="C915" s="83" t="s">
        <v>1216</v>
      </c>
      <c r="D915" s="80"/>
      <c r="E915" s="80"/>
      <c r="F915" s="80"/>
      <c r="G915" s="162"/>
      <c r="H915" s="64">
        <f>SUM(H914:H914)</f>
        <v>308250</v>
      </c>
      <c r="I915" s="54"/>
    </row>
    <row r="916" spans="3:13" s="55" customFormat="1" ht="13.8">
      <c r="C916" s="72" t="s">
        <v>1217</v>
      </c>
      <c r="D916" s="59" t="s">
        <v>1218</v>
      </c>
      <c r="E916" s="73"/>
      <c r="F916" s="73"/>
      <c r="G916" s="73"/>
      <c r="H916" s="73"/>
      <c r="I916" s="54"/>
    </row>
    <row r="917" spans="3:13" s="55" customFormat="1" ht="13.8">
      <c r="C917" s="83" t="s">
        <v>1219</v>
      </c>
      <c r="D917" s="80"/>
      <c r="E917" s="80"/>
      <c r="F917" s="80"/>
      <c r="G917" s="162"/>
      <c r="H917" s="303">
        <v>0</v>
      </c>
      <c r="I917" s="54"/>
    </row>
    <row r="918" spans="3:13" s="55" customFormat="1" ht="13.8">
      <c r="C918" s="58" t="s">
        <v>1220</v>
      </c>
      <c r="D918" s="69" t="s">
        <v>1221</v>
      </c>
      <c r="E918" s="70"/>
      <c r="F918" s="70"/>
      <c r="G918" s="71"/>
      <c r="H918" s="304">
        <f>H917+H915+H912</f>
        <v>373550</v>
      </c>
      <c r="I918" s="319"/>
    </row>
    <row r="919" spans="3:13" s="55" customFormat="1" ht="13.8">
      <c r="C919" s="58" t="s">
        <v>1222</v>
      </c>
      <c r="D919" s="69" t="s">
        <v>1325</v>
      </c>
      <c r="E919" s="70"/>
      <c r="F919" s="71"/>
      <c r="G919" s="95">
        <v>0.1</v>
      </c>
      <c r="H919" s="64">
        <f>H918*G919</f>
        <v>37355</v>
      </c>
      <c r="I919" s="319"/>
    </row>
    <row r="920" spans="3:13" s="55" customFormat="1" ht="13.8">
      <c r="C920" s="58" t="s">
        <v>1223</v>
      </c>
      <c r="D920" s="69" t="s">
        <v>1224</v>
      </c>
      <c r="E920" s="70"/>
      <c r="F920" s="70"/>
      <c r="G920" s="71"/>
      <c r="H920" s="305">
        <f>SUM(H918:H919)</f>
        <v>410905</v>
      </c>
      <c r="I920" s="319"/>
    </row>
    <row r="922" spans="3:13" s="55" customFormat="1" ht="13.8">
      <c r="C922" s="53" t="s">
        <v>4003</v>
      </c>
      <c r="D922" s="313" t="s">
        <v>4004</v>
      </c>
      <c r="E922" s="307"/>
      <c r="F922" s="307"/>
      <c r="G922" s="307"/>
      <c r="H922" s="307"/>
      <c r="I922" s="56">
        <f>ROUNDDOWN(H937,-2)</f>
        <v>693200</v>
      </c>
    </row>
    <row r="923" spans="3:13" s="55" customFormat="1" ht="27.6">
      <c r="C923" s="300" t="s">
        <v>1197</v>
      </c>
      <c r="D923" s="300" t="s">
        <v>1198</v>
      </c>
      <c r="E923" s="300" t="s">
        <v>1199</v>
      </c>
      <c r="F923" s="300" t="s">
        <v>1200</v>
      </c>
      <c r="G923" s="300" t="s">
        <v>1201</v>
      </c>
      <c r="H923" s="300" t="s">
        <v>1202</v>
      </c>
      <c r="I923" s="54"/>
    </row>
    <row r="924" spans="3:13" s="55" customFormat="1" ht="13.8">
      <c r="C924" s="72" t="s">
        <v>1203</v>
      </c>
      <c r="D924" s="59" t="s">
        <v>1204</v>
      </c>
      <c r="E924" s="73"/>
      <c r="F924" s="73"/>
      <c r="G924" s="73"/>
      <c r="H924" s="73"/>
      <c r="I924" s="54"/>
      <c r="J924" s="159" t="s">
        <v>1249</v>
      </c>
    </row>
    <row r="925" spans="3:13" s="55" customFormat="1" ht="13.8">
      <c r="C925" s="301">
        <v>1</v>
      </c>
      <c r="D925" s="59" t="s">
        <v>5</v>
      </c>
      <c r="E925" s="302" t="s">
        <v>6</v>
      </c>
      <c r="F925" s="74">
        <v>0.23799999999999999</v>
      </c>
      <c r="G925" s="64">
        <f>VLOOKUP(D925,upahbahan,3,FALSE)</f>
        <v>100000</v>
      </c>
      <c r="H925" s="64">
        <f>F925*G925</f>
        <v>23800</v>
      </c>
      <c r="I925" s="54"/>
      <c r="J925" s="159" t="s">
        <v>1250</v>
      </c>
      <c r="M925" s="65">
        <v>0.1</v>
      </c>
    </row>
    <row r="926" spans="3:13" s="55" customFormat="1" ht="13.8">
      <c r="C926" s="301">
        <v>2</v>
      </c>
      <c r="D926" s="59" t="s">
        <v>10</v>
      </c>
      <c r="E926" s="302" t="s">
        <v>6</v>
      </c>
      <c r="F926" s="74">
        <v>0.39700000000000002</v>
      </c>
      <c r="G926" s="64">
        <f>VLOOKUP(D926,upahbahan,3,FALSE)</f>
        <v>145000</v>
      </c>
      <c r="H926" s="64">
        <f>F926*G926</f>
        <v>57565</v>
      </c>
      <c r="I926" s="54"/>
    </row>
    <row r="927" spans="3:13" s="55" customFormat="1" ht="13.8">
      <c r="C927" s="301">
        <v>3</v>
      </c>
      <c r="D927" s="59" t="s">
        <v>18</v>
      </c>
      <c r="E927" s="302" t="s">
        <v>6</v>
      </c>
      <c r="F927" s="74">
        <v>0.04</v>
      </c>
      <c r="G927" s="64">
        <f>VLOOKUP(D927,upahbahan,3,FALSE)</f>
        <v>175000</v>
      </c>
      <c r="H927" s="64">
        <f>F927*G927</f>
        <v>7000</v>
      </c>
      <c r="I927" s="54"/>
    </row>
    <row r="928" spans="3:13" s="55" customFormat="1" ht="13.8">
      <c r="C928" s="301">
        <v>4</v>
      </c>
      <c r="D928" s="59" t="s">
        <v>19</v>
      </c>
      <c r="E928" s="302" t="s">
        <v>6</v>
      </c>
      <c r="F928" s="74">
        <v>1.2E-2</v>
      </c>
      <c r="G928" s="64">
        <f>VLOOKUP(D928,upahbahan,3,FALSE)</f>
        <v>200000</v>
      </c>
      <c r="H928" s="64">
        <f>F928*G928</f>
        <v>2400</v>
      </c>
      <c r="I928" s="54"/>
    </row>
    <row r="929" spans="3:13" s="55" customFormat="1" ht="13.8">
      <c r="C929" s="83" t="s">
        <v>1210</v>
      </c>
      <c r="D929" s="80"/>
      <c r="E929" s="80"/>
      <c r="F929" s="217"/>
      <c r="G929" s="218"/>
      <c r="H929" s="64">
        <f>SUM(H925:H928)</f>
        <v>90765</v>
      </c>
      <c r="I929" s="219"/>
    </row>
    <row r="930" spans="3:13" s="55" customFormat="1" ht="13.8">
      <c r="C930" s="72" t="s">
        <v>1211</v>
      </c>
      <c r="D930" s="59" t="s">
        <v>1212</v>
      </c>
      <c r="E930" s="73"/>
      <c r="F930" s="73"/>
      <c r="G930" s="73"/>
      <c r="H930" s="73"/>
      <c r="I930" s="54"/>
    </row>
    <row r="931" spans="3:13" s="55" customFormat="1" ht="13.8">
      <c r="C931" s="301">
        <v>1</v>
      </c>
      <c r="D931" s="77" t="s">
        <v>4005</v>
      </c>
      <c r="E931" s="68" t="s">
        <v>114</v>
      </c>
      <c r="F931" s="227">
        <v>1.5</v>
      </c>
      <c r="G931" s="64">
        <f>VLOOKUP(D931,upahbahan,3,FALSE)</f>
        <v>359666.66666666669</v>
      </c>
      <c r="H931" s="64">
        <f>F931*G931</f>
        <v>539500</v>
      </c>
      <c r="I931" s="54"/>
    </row>
    <row r="932" spans="3:13" s="55" customFormat="1" ht="13.8">
      <c r="C932" s="83" t="s">
        <v>1216</v>
      </c>
      <c r="D932" s="80"/>
      <c r="E932" s="80"/>
      <c r="F932" s="80"/>
      <c r="G932" s="162"/>
      <c r="H932" s="64">
        <f>SUM(H931:H931)</f>
        <v>539500</v>
      </c>
      <c r="I932" s="54"/>
    </row>
    <row r="933" spans="3:13" s="55" customFormat="1" ht="13.8">
      <c r="C933" s="72" t="s">
        <v>1217</v>
      </c>
      <c r="D933" s="59" t="s">
        <v>1218</v>
      </c>
      <c r="E933" s="73"/>
      <c r="F933" s="73"/>
      <c r="G933" s="73"/>
      <c r="H933" s="73"/>
      <c r="I933" s="54"/>
    </row>
    <row r="934" spans="3:13" s="55" customFormat="1" ht="13.8">
      <c r="C934" s="83" t="s">
        <v>1219</v>
      </c>
      <c r="D934" s="80"/>
      <c r="E934" s="80"/>
      <c r="F934" s="80"/>
      <c r="G934" s="162"/>
      <c r="H934" s="303">
        <v>0</v>
      </c>
      <c r="I934" s="54"/>
    </row>
    <row r="935" spans="3:13" s="55" customFormat="1" ht="13.8">
      <c r="C935" s="58" t="s">
        <v>1220</v>
      </c>
      <c r="D935" s="69" t="s">
        <v>1221</v>
      </c>
      <c r="E935" s="70"/>
      <c r="F935" s="70"/>
      <c r="G935" s="71"/>
      <c r="H935" s="304">
        <f>H934+H932+H929</f>
        <v>630265</v>
      </c>
      <c r="I935" s="319"/>
    </row>
    <row r="936" spans="3:13" s="55" customFormat="1" ht="13.8">
      <c r="C936" s="58" t="s">
        <v>1222</v>
      </c>
      <c r="D936" s="69" t="s">
        <v>1325</v>
      </c>
      <c r="E936" s="70"/>
      <c r="F936" s="71"/>
      <c r="G936" s="95">
        <v>0.1</v>
      </c>
      <c r="H936" s="64">
        <f>H935*G936</f>
        <v>63026.5</v>
      </c>
      <c r="I936" s="319"/>
    </row>
    <row r="937" spans="3:13" s="55" customFormat="1" ht="13.8">
      <c r="C937" s="58" t="s">
        <v>1223</v>
      </c>
      <c r="D937" s="69" t="s">
        <v>1224</v>
      </c>
      <c r="E937" s="70"/>
      <c r="F937" s="70"/>
      <c r="G937" s="71"/>
      <c r="H937" s="305">
        <f>SUM(H935:H936)</f>
        <v>693291.5</v>
      </c>
      <c r="I937" s="319"/>
    </row>
    <row r="939" spans="3:13" s="55" customFormat="1" ht="13.8">
      <c r="C939" s="53" t="s">
        <v>4006</v>
      </c>
      <c r="D939" s="313" t="s">
        <v>4007</v>
      </c>
      <c r="E939" s="307"/>
      <c r="F939" s="307"/>
      <c r="G939" s="307"/>
      <c r="H939" s="307"/>
      <c r="I939" s="56">
        <f>ROUNDDOWN(H954,-2)</f>
        <v>760700</v>
      </c>
    </row>
    <row r="940" spans="3:13" s="55" customFormat="1" ht="27.6">
      <c r="C940" s="300" t="s">
        <v>1197</v>
      </c>
      <c r="D940" s="300" t="s">
        <v>1198</v>
      </c>
      <c r="E940" s="300" t="s">
        <v>1199</v>
      </c>
      <c r="F940" s="300" t="s">
        <v>1200</v>
      </c>
      <c r="G940" s="300" t="s">
        <v>1201</v>
      </c>
      <c r="H940" s="300" t="s">
        <v>1202</v>
      </c>
      <c r="I940" s="54"/>
    </row>
    <row r="941" spans="3:13" s="55" customFormat="1" ht="13.8">
      <c r="C941" s="72" t="s">
        <v>1203</v>
      </c>
      <c r="D941" s="59" t="s">
        <v>1204</v>
      </c>
      <c r="E941" s="73"/>
      <c r="F941" s="73"/>
      <c r="G941" s="73"/>
      <c r="H941" s="73"/>
      <c r="I941" s="54"/>
      <c r="J941" s="159" t="s">
        <v>1249</v>
      </c>
    </row>
    <row r="942" spans="3:13" s="55" customFormat="1" ht="13.8">
      <c r="C942" s="301">
        <v>1</v>
      </c>
      <c r="D942" s="59" t="s">
        <v>5</v>
      </c>
      <c r="E942" s="302" t="s">
        <v>6</v>
      </c>
      <c r="F942" s="74">
        <v>0.317</v>
      </c>
      <c r="G942" s="64">
        <f>VLOOKUP(D942,upahbahan,3,FALSE)</f>
        <v>100000</v>
      </c>
      <c r="H942" s="64">
        <f>F942*G942</f>
        <v>31700</v>
      </c>
      <c r="I942" s="54"/>
      <c r="J942" s="159" t="s">
        <v>1250</v>
      </c>
      <c r="M942" s="65">
        <v>0.1</v>
      </c>
    </row>
    <row r="943" spans="3:13" s="55" customFormat="1" ht="13.8">
      <c r="C943" s="301">
        <v>2</v>
      </c>
      <c r="D943" s="59" t="s">
        <v>10</v>
      </c>
      <c r="E943" s="302" t="s">
        <v>6</v>
      </c>
      <c r="F943" s="74">
        <v>0.52900000000000003</v>
      </c>
      <c r="G943" s="64">
        <f>VLOOKUP(D943,upahbahan,3,FALSE)</f>
        <v>145000</v>
      </c>
      <c r="H943" s="64">
        <f>F943*G943</f>
        <v>76705</v>
      </c>
      <c r="I943" s="54"/>
    </row>
    <row r="944" spans="3:13" s="55" customFormat="1" ht="13.8">
      <c r="C944" s="301">
        <v>3</v>
      </c>
      <c r="D944" s="59" t="s">
        <v>18</v>
      </c>
      <c r="E944" s="302" t="s">
        <v>6</v>
      </c>
      <c r="F944" s="74">
        <v>5.2999999999999999E-2</v>
      </c>
      <c r="G944" s="64">
        <f>VLOOKUP(D944,upahbahan,3,FALSE)</f>
        <v>175000</v>
      </c>
      <c r="H944" s="64">
        <f>F944*G944</f>
        <v>9275</v>
      </c>
      <c r="I944" s="54"/>
    </row>
    <row r="945" spans="3:13" s="55" customFormat="1" ht="13.8">
      <c r="C945" s="301">
        <v>4</v>
      </c>
      <c r="D945" s="59" t="s">
        <v>19</v>
      </c>
      <c r="E945" s="302" t="s">
        <v>6</v>
      </c>
      <c r="F945" s="74">
        <v>1.6E-2</v>
      </c>
      <c r="G945" s="64">
        <f>VLOOKUP(D945,upahbahan,3,FALSE)</f>
        <v>200000</v>
      </c>
      <c r="H945" s="64">
        <f>F945*G945</f>
        <v>3200</v>
      </c>
      <c r="I945" s="54"/>
    </row>
    <row r="946" spans="3:13" s="55" customFormat="1" ht="13.8">
      <c r="C946" s="83" t="s">
        <v>1210</v>
      </c>
      <c r="D946" s="80"/>
      <c r="E946" s="80"/>
      <c r="F946" s="217"/>
      <c r="G946" s="218"/>
      <c r="H946" s="64">
        <f>SUM(H942:H945)</f>
        <v>120880</v>
      </c>
      <c r="I946" s="219"/>
    </row>
    <row r="947" spans="3:13" s="55" customFormat="1" ht="13.8">
      <c r="C947" s="72" t="s">
        <v>1211</v>
      </c>
      <c r="D947" s="59" t="s">
        <v>1212</v>
      </c>
      <c r="E947" s="73"/>
      <c r="F947" s="73"/>
      <c r="G947" s="73"/>
      <c r="H947" s="73"/>
      <c r="I947" s="54"/>
    </row>
    <row r="948" spans="3:13" s="55" customFormat="1" ht="13.8">
      <c r="C948" s="301">
        <v>1</v>
      </c>
      <c r="D948" s="77" t="s">
        <v>4008</v>
      </c>
      <c r="E948" s="68" t="s">
        <v>114</v>
      </c>
      <c r="F948" s="227">
        <v>1.5</v>
      </c>
      <c r="G948" s="64">
        <f>VLOOKUP(D948,upahbahan,3,FALSE)</f>
        <v>380500</v>
      </c>
      <c r="H948" s="64">
        <f>F948*G948</f>
        <v>570750</v>
      </c>
      <c r="I948" s="54"/>
    </row>
    <row r="949" spans="3:13" s="55" customFormat="1" ht="13.8">
      <c r="C949" s="83" t="s">
        <v>1216</v>
      </c>
      <c r="D949" s="80"/>
      <c r="E949" s="80"/>
      <c r="F949" s="80"/>
      <c r="G949" s="162"/>
      <c r="H949" s="64">
        <f>SUM(H948:H948)</f>
        <v>570750</v>
      </c>
      <c r="I949" s="54"/>
    </row>
    <row r="950" spans="3:13" s="55" customFormat="1" ht="13.8">
      <c r="C950" s="72" t="s">
        <v>1217</v>
      </c>
      <c r="D950" s="59" t="s">
        <v>1218</v>
      </c>
      <c r="E950" s="73"/>
      <c r="F950" s="73"/>
      <c r="G950" s="73"/>
      <c r="H950" s="73"/>
      <c r="I950" s="54"/>
    </row>
    <row r="951" spans="3:13" s="55" customFormat="1" ht="13.8">
      <c r="C951" s="83" t="s">
        <v>1219</v>
      </c>
      <c r="D951" s="80"/>
      <c r="E951" s="80"/>
      <c r="F951" s="80"/>
      <c r="G951" s="162"/>
      <c r="H951" s="303">
        <v>0</v>
      </c>
      <c r="I951" s="54"/>
    </row>
    <row r="952" spans="3:13" s="55" customFormat="1" ht="13.8">
      <c r="C952" s="58" t="s">
        <v>1220</v>
      </c>
      <c r="D952" s="69" t="s">
        <v>1221</v>
      </c>
      <c r="E952" s="70"/>
      <c r="F952" s="70"/>
      <c r="G952" s="71"/>
      <c r="H952" s="304">
        <f>H951+H949+H946</f>
        <v>691630</v>
      </c>
      <c r="I952" s="319"/>
    </row>
    <row r="953" spans="3:13" s="55" customFormat="1" ht="13.8">
      <c r="C953" s="58" t="s">
        <v>1222</v>
      </c>
      <c r="D953" s="69" t="s">
        <v>1325</v>
      </c>
      <c r="E953" s="70"/>
      <c r="F953" s="71"/>
      <c r="G953" s="95">
        <v>0.1</v>
      </c>
      <c r="H953" s="64">
        <f>H952*G953</f>
        <v>69163</v>
      </c>
      <c r="I953" s="319"/>
    </row>
    <row r="954" spans="3:13" s="55" customFormat="1" ht="13.8">
      <c r="C954" s="58" t="s">
        <v>1223</v>
      </c>
      <c r="D954" s="69" t="s">
        <v>1224</v>
      </c>
      <c r="E954" s="70"/>
      <c r="F954" s="70"/>
      <c r="G954" s="71"/>
      <c r="H954" s="305">
        <f>SUM(H952:H953)</f>
        <v>760793</v>
      </c>
      <c r="I954" s="319"/>
    </row>
    <row r="956" spans="3:13" s="55" customFormat="1" ht="13.8">
      <c r="C956" s="53" t="s">
        <v>4009</v>
      </c>
      <c r="D956" s="313" t="s">
        <v>4010</v>
      </c>
      <c r="E956" s="307"/>
      <c r="F956" s="307"/>
      <c r="G956" s="307"/>
      <c r="H956" s="307"/>
      <c r="I956" s="56">
        <f>ROUNDDOWN(H971,-2)</f>
        <v>999400</v>
      </c>
    </row>
    <row r="957" spans="3:13" s="55" customFormat="1" ht="27.6">
      <c r="C957" s="300" t="s">
        <v>1197</v>
      </c>
      <c r="D957" s="300" t="s">
        <v>1198</v>
      </c>
      <c r="E957" s="300" t="s">
        <v>1199</v>
      </c>
      <c r="F957" s="300" t="s">
        <v>1200</v>
      </c>
      <c r="G957" s="300" t="s">
        <v>1201</v>
      </c>
      <c r="H957" s="300" t="s">
        <v>1202</v>
      </c>
      <c r="I957" s="54"/>
    </row>
    <row r="958" spans="3:13" s="55" customFormat="1" ht="13.8">
      <c r="C958" s="72" t="s">
        <v>1203</v>
      </c>
      <c r="D958" s="59" t="s">
        <v>1204</v>
      </c>
      <c r="E958" s="73"/>
      <c r="F958" s="73"/>
      <c r="G958" s="73"/>
      <c r="H958" s="73"/>
      <c r="I958" s="54"/>
      <c r="J958" s="159" t="s">
        <v>1249</v>
      </c>
    </row>
    <row r="959" spans="3:13" s="55" customFormat="1" ht="13.8">
      <c r="C959" s="301">
        <v>1</v>
      </c>
      <c r="D959" s="59" t="s">
        <v>5</v>
      </c>
      <c r="E959" s="302" t="s">
        <v>6</v>
      </c>
      <c r="F959" s="74">
        <v>0.39400000000000002</v>
      </c>
      <c r="G959" s="64">
        <f>VLOOKUP(D959,upahbahan,3,FALSE)</f>
        <v>100000</v>
      </c>
      <c r="H959" s="64">
        <f>F959*G959</f>
        <v>39400</v>
      </c>
      <c r="I959" s="54"/>
      <c r="J959" s="159" t="s">
        <v>1250</v>
      </c>
      <c r="M959" s="65">
        <v>0.1</v>
      </c>
    </row>
    <row r="960" spans="3:13" s="55" customFormat="1" ht="13.8">
      <c r="C960" s="301">
        <v>2</v>
      </c>
      <c r="D960" s="59" t="s">
        <v>10</v>
      </c>
      <c r="E960" s="302" t="s">
        <v>6</v>
      </c>
      <c r="F960" s="74">
        <v>0.65800000000000003</v>
      </c>
      <c r="G960" s="64">
        <f>VLOOKUP(D960,upahbahan,3,FALSE)</f>
        <v>145000</v>
      </c>
      <c r="H960" s="64">
        <f>F960*G960</f>
        <v>95410</v>
      </c>
      <c r="I960" s="54"/>
    </row>
    <row r="961" spans="3:13" s="55" customFormat="1" ht="13.8">
      <c r="C961" s="301">
        <v>3</v>
      </c>
      <c r="D961" s="59" t="s">
        <v>18</v>
      </c>
      <c r="E961" s="302" t="s">
        <v>6</v>
      </c>
      <c r="F961" s="74">
        <v>6.6000000000000003E-2</v>
      </c>
      <c r="G961" s="64">
        <f>VLOOKUP(D961,upahbahan,3,FALSE)</f>
        <v>175000</v>
      </c>
      <c r="H961" s="64">
        <f>F961*G961</f>
        <v>11550</v>
      </c>
      <c r="I961" s="54"/>
    </row>
    <row r="962" spans="3:13" s="55" customFormat="1" ht="13.8">
      <c r="C962" s="301">
        <v>4</v>
      </c>
      <c r="D962" s="59" t="s">
        <v>19</v>
      </c>
      <c r="E962" s="302" t="s">
        <v>6</v>
      </c>
      <c r="F962" s="74">
        <v>0.02</v>
      </c>
      <c r="G962" s="64">
        <f>VLOOKUP(D962,upahbahan,3,FALSE)</f>
        <v>200000</v>
      </c>
      <c r="H962" s="64">
        <f>F962*G962</f>
        <v>4000</v>
      </c>
      <c r="I962" s="54"/>
    </row>
    <row r="963" spans="3:13" s="55" customFormat="1" ht="13.8">
      <c r="C963" s="83" t="s">
        <v>1210</v>
      </c>
      <c r="D963" s="80"/>
      <c r="E963" s="80"/>
      <c r="F963" s="217"/>
      <c r="G963" s="218"/>
      <c r="H963" s="64">
        <f>SUM(H959:H962)</f>
        <v>150360</v>
      </c>
      <c r="I963" s="219"/>
    </row>
    <row r="964" spans="3:13" s="55" customFormat="1" ht="13.8">
      <c r="C964" s="72" t="s">
        <v>1211</v>
      </c>
      <c r="D964" s="59" t="s">
        <v>1212</v>
      </c>
      <c r="E964" s="73"/>
      <c r="F964" s="73"/>
      <c r="G964" s="73"/>
      <c r="H964" s="73"/>
      <c r="I964" s="54"/>
    </row>
    <row r="965" spans="3:13" s="55" customFormat="1" ht="13.8">
      <c r="C965" s="301">
        <v>1</v>
      </c>
      <c r="D965" s="77" t="s">
        <v>4011</v>
      </c>
      <c r="E965" s="68" t="s">
        <v>114</v>
      </c>
      <c r="F965" s="227">
        <v>1.5</v>
      </c>
      <c r="G965" s="64">
        <f>VLOOKUP(D965,upahbahan,3,FALSE)</f>
        <v>505500</v>
      </c>
      <c r="H965" s="64">
        <f>F965*G965</f>
        <v>758250</v>
      </c>
      <c r="I965" s="54"/>
    </row>
    <row r="966" spans="3:13" s="55" customFormat="1" ht="13.8">
      <c r="C966" s="83" t="s">
        <v>1216</v>
      </c>
      <c r="D966" s="80"/>
      <c r="E966" s="80"/>
      <c r="F966" s="80"/>
      <c r="G966" s="162"/>
      <c r="H966" s="64">
        <f>SUM(H965:H965)</f>
        <v>758250</v>
      </c>
      <c r="I966" s="54"/>
    </row>
    <row r="967" spans="3:13" s="55" customFormat="1" ht="13.8">
      <c r="C967" s="72" t="s">
        <v>1217</v>
      </c>
      <c r="D967" s="59" t="s">
        <v>1218</v>
      </c>
      <c r="E967" s="73"/>
      <c r="F967" s="73"/>
      <c r="G967" s="73"/>
      <c r="H967" s="73"/>
      <c r="I967" s="54"/>
    </row>
    <row r="968" spans="3:13" s="55" customFormat="1" ht="13.8">
      <c r="C968" s="83" t="s">
        <v>1219</v>
      </c>
      <c r="D968" s="80"/>
      <c r="E968" s="80"/>
      <c r="F968" s="80"/>
      <c r="G968" s="162"/>
      <c r="H968" s="303">
        <v>0</v>
      </c>
      <c r="I968" s="54"/>
    </row>
    <row r="969" spans="3:13" s="55" customFormat="1" ht="13.8">
      <c r="C969" s="58" t="s">
        <v>1220</v>
      </c>
      <c r="D969" s="69" t="s">
        <v>1221</v>
      </c>
      <c r="E969" s="70"/>
      <c r="F969" s="70"/>
      <c r="G969" s="71"/>
      <c r="H969" s="304">
        <f>H968+H966+H963</f>
        <v>908610</v>
      </c>
      <c r="I969" s="319"/>
    </row>
    <row r="970" spans="3:13" s="55" customFormat="1" ht="13.8">
      <c r="C970" s="58" t="s">
        <v>1222</v>
      </c>
      <c r="D970" s="69" t="s">
        <v>1325</v>
      </c>
      <c r="E970" s="70"/>
      <c r="F970" s="71"/>
      <c r="G970" s="95">
        <v>0.1</v>
      </c>
      <c r="H970" s="64">
        <f>H969*G970</f>
        <v>90861</v>
      </c>
      <c r="I970" s="319"/>
    </row>
    <row r="971" spans="3:13" s="55" customFormat="1" ht="13.8">
      <c r="C971" s="58" t="s">
        <v>1223</v>
      </c>
      <c r="D971" s="69" t="s">
        <v>1224</v>
      </c>
      <c r="E971" s="70"/>
      <c r="F971" s="70"/>
      <c r="G971" s="71"/>
      <c r="H971" s="305">
        <f>SUM(H969:H970)</f>
        <v>999471</v>
      </c>
      <c r="I971" s="319"/>
    </row>
    <row r="973" spans="3:13" s="55" customFormat="1" ht="13.8">
      <c r="C973" s="53" t="s">
        <v>4012</v>
      </c>
      <c r="D973" s="313" t="s">
        <v>4016</v>
      </c>
      <c r="E973" s="307"/>
      <c r="F973" s="307"/>
      <c r="G973" s="307"/>
      <c r="H973" s="307"/>
      <c r="I973" s="56">
        <f>ROUNDDOWN(H988,-2)</f>
        <v>1247000</v>
      </c>
    </row>
    <row r="974" spans="3:13" s="55" customFormat="1" ht="27.6">
      <c r="C974" s="300" t="s">
        <v>1197</v>
      </c>
      <c r="D974" s="300" t="s">
        <v>1198</v>
      </c>
      <c r="E974" s="300" t="s">
        <v>1199</v>
      </c>
      <c r="F974" s="300" t="s">
        <v>1200</v>
      </c>
      <c r="G974" s="300" t="s">
        <v>1201</v>
      </c>
      <c r="H974" s="300" t="s">
        <v>1202</v>
      </c>
      <c r="I974" s="54"/>
    </row>
    <row r="975" spans="3:13" s="55" customFormat="1" ht="13.8">
      <c r="C975" s="72" t="s">
        <v>1203</v>
      </c>
      <c r="D975" s="59" t="s">
        <v>1204</v>
      </c>
      <c r="E975" s="73"/>
      <c r="F975" s="73"/>
      <c r="G975" s="73"/>
      <c r="H975" s="73"/>
      <c r="I975" s="54"/>
      <c r="J975" s="159" t="s">
        <v>1249</v>
      </c>
    </row>
    <row r="976" spans="3:13" s="55" customFormat="1" ht="13.8">
      <c r="C976" s="301">
        <v>1</v>
      </c>
      <c r="D976" s="59" t="s">
        <v>5</v>
      </c>
      <c r="E976" s="302" t="s">
        <v>6</v>
      </c>
      <c r="F976" s="74">
        <v>0.47299999999999998</v>
      </c>
      <c r="G976" s="64">
        <f>VLOOKUP(D976,upahbahan,3,FALSE)</f>
        <v>100000</v>
      </c>
      <c r="H976" s="64">
        <f>F976*G976</f>
        <v>47300</v>
      </c>
      <c r="I976" s="54"/>
      <c r="J976" s="159" t="s">
        <v>1250</v>
      </c>
      <c r="M976" s="65">
        <v>0.1</v>
      </c>
    </row>
    <row r="977" spans="3:10" s="55" customFormat="1" ht="13.8">
      <c r="C977" s="301">
        <v>2</v>
      </c>
      <c r="D977" s="59" t="s">
        <v>10</v>
      </c>
      <c r="E977" s="302" t="s">
        <v>6</v>
      </c>
      <c r="F977" s="74">
        <v>0.79</v>
      </c>
      <c r="G977" s="64">
        <f>VLOOKUP(D977,upahbahan,3,FALSE)</f>
        <v>145000</v>
      </c>
      <c r="H977" s="64">
        <f>F977*G977</f>
        <v>114550</v>
      </c>
      <c r="I977" s="54"/>
    </row>
    <row r="978" spans="3:10" s="55" customFormat="1" ht="13.8">
      <c r="C978" s="301">
        <v>3</v>
      </c>
      <c r="D978" s="59" t="s">
        <v>18</v>
      </c>
      <c r="E978" s="302" t="s">
        <v>6</v>
      </c>
      <c r="F978" s="74">
        <v>7.9000000000000001E-2</v>
      </c>
      <c r="G978" s="64">
        <f>VLOOKUP(D978,upahbahan,3,FALSE)</f>
        <v>175000</v>
      </c>
      <c r="H978" s="64">
        <f>F978*G978</f>
        <v>13825</v>
      </c>
      <c r="I978" s="54"/>
    </row>
    <row r="979" spans="3:10" s="55" customFormat="1" ht="13.8">
      <c r="C979" s="301">
        <v>4</v>
      </c>
      <c r="D979" s="59" t="s">
        <v>19</v>
      </c>
      <c r="E979" s="302" t="s">
        <v>6</v>
      </c>
      <c r="F979" s="74">
        <v>2.4E-2</v>
      </c>
      <c r="G979" s="64">
        <f>VLOOKUP(D979,upahbahan,3,FALSE)</f>
        <v>200000</v>
      </c>
      <c r="H979" s="64">
        <f>F979*G979</f>
        <v>4800</v>
      </c>
      <c r="I979" s="54"/>
    </row>
    <row r="980" spans="3:10" s="55" customFormat="1" ht="13.8">
      <c r="C980" s="83" t="s">
        <v>1210</v>
      </c>
      <c r="D980" s="80"/>
      <c r="E980" s="80"/>
      <c r="F980" s="217"/>
      <c r="G980" s="218"/>
      <c r="H980" s="64">
        <f>SUM(H976:H979)</f>
        <v>180475</v>
      </c>
      <c r="I980" s="219"/>
    </row>
    <row r="981" spans="3:10" s="55" customFormat="1" ht="13.8">
      <c r="C981" s="72" t="s">
        <v>1211</v>
      </c>
      <c r="D981" s="59" t="s">
        <v>1212</v>
      </c>
      <c r="E981" s="73"/>
      <c r="F981" s="73"/>
      <c r="G981" s="73"/>
      <c r="H981" s="73"/>
      <c r="I981" s="54"/>
    </row>
    <row r="982" spans="3:10" s="55" customFormat="1" ht="13.8">
      <c r="C982" s="301">
        <v>1</v>
      </c>
      <c r="D982" s="77" t="s">
        <v>4013</v>
      </c>
      <c r="E982" s="68" t="s">
        <v>114</v>
      </c>
      <c r="F982" s="227">
        <v>1.5</v>
      </c>
      <c r="G982" s="64">
        <f>VLOOKUP(D982,upahbahan,3,FALSE)</f>
        <v>635500</v>
      </c>
      <c r="H982" s="64">
        <f>F982*G982</f>
        <v>953250</v>
      </c>
      <c r="I982" s="54"/>
    </row>
    <row r="983" spans="3:10" s="55" customFormat="1" ht="13.8">
      <c r="C983" s="83" t="s">
        <v>1216</v>
      </c>
      <c r="D983" s="80"/>
      <c r="E983" s="80"/>
      <c r="F983" s="80"/>
      <c r="G983" s="162"/>
      <c r="H983" s="64">
        <f>SUM(H982:H982)</f>
        <v>953250</v>
      </c>
      <c r="I983" s="54"/>
    </row>
    <row r="984" spans="3:10" s="55" customFormat="1" ht="13.8">
      <c r="C984" s="72" t="s">
        <v>1217</v>
      </c>
      <c r="D984" s="59" t="s">
        <v>1218</v>
      </c>
      <c r="E984" s="73"/>
      <c r="F984" s="73"/>
      <c r="G984" s="73"/>
      <c r="H984" s="73"/>
      <c r="I984" s="54"/>
    </row>
    <row r="985" spans="3:10" s="55" customFormat="1" ht="13.8">
      <c r="C985" s="83" t="s">
        <v>1219</v>
      </c>
      <c r="D985" s="80"/>
      <c r="E985" s="80"/>
      <c r="F985" s="80"/>
      <c r="G985" s="162"/>
      <c r="H985" s="303">
        <v>0</v>
      </c>
      <c r="I985" s="54"/>
    </row>
    <row r="986" spans="3:10" s="55" customFormat="1" ht="13.8">
      <c r="C986" s="58" t="s">
        <v>1220</v>
      </c>
      <c r="D986" s="69" t="s">
        <v>1221</v>
      </c>
      <c r="E986" s="70"/>
      <c r="F986" s="70"/>
      <c r="G986" s="71"/>
      <c r="H986" s="304">
        <f>H985+H983+H980</f>
        <v>1133725</v>
      </c>
      <c r="I986" s="319"/>
    </row>
    <row r="987" spans="3:10" s="55" customFormat="1" ht="13.8">
      <c r="C987" s="58" t="s">
        <v>1222</v>
      </c>
      <c r="D987" s="69" t="s">
        <v>1325</v>
      </c>
      <c r="E987" s="70"/>
      <c r="F987" s="71"/>
      <c r="G987" s="95">
        <v>0.1</v>
      </c>
      <c r="H987" s="64">
        <f>H986*G987</f>
        <v>113372.5</v>
      </c>
      <c r="I987" s="319"/>
    </row>
    <row r="988" spans="3:10" s="55" customFormat="1" ht="13.8">
      <c r="C988" s="58" t="s">
        <v>1223</v>
      </c>
      <c r="D988" s="69" t="s">
        <v>1224</v>
      </c>
      <c r="E988" s="70"/>
      <c r="F988" s="70"/>
      <c r="G988" s="71"/>
      <c r="H988" s="305">
        <f>SUM(H986:H987)</f>
        <v>1247097.5</v>
      </c>
      <c r="I988" s="319"/>
    </row>
    <row r="989" spans="3:10" ht="13.65" customHeight="1"/>
    <row r="990" spans="3:10" s="55" customFormat="1" ht="13.8">
      <c r="C990" s="53" t="s">
        <v>4014</v>
      </c>
      <c r="D990" s="313" t="s">
        <v>4015</v>
      </c>
      <c r="E990" s="307"/>
      <c r="F990" s="307"/>
      <c r="G990" s="307"/>
      <c r="H990" s="307"/>
      <c r="I990" s="56">
        <f>ROUNDDOWN(H1005,-2)</f>
        <v>1892900</v>
      </c>
    </row>
    <row r="991" spans="3:10" s="55" customFormat="1" ht="27.6">
      <c r="C991" s="300" t="s">
        <v>1197</v>
      </c>
      <c r="D991" s="300" t="s">
        <v>1198</v>
      </c>
      <c r="E991" s="300" t="s">
        <v>1199</v>
      </c>
      <c r="F991" s="300" t="s">
        <v>1200</v>
      </c>
      <c r="G991" s="300" t="s">
        <v>1201</v>
      </c>
      <c r="H991" s="300" t="s">
        <v>1202</v>
      </c>
      <c r="I991" s="54"/>
    </row>
    <row r="992" spans="3:10" s="55" customFormat="1" ht="13.8">
      <c r="C992" s="72" t="s">
        <v>1203</v>
      </c>
      <c r="D992" s="59" t="s">
        <v>1204</v>
      </c>
      <c r="E992" s="73"/>
      <c r="F992" s="73"/>
      <c r="G992" s="73"/>
      <c r="H992" s="73"/>
      <c r="I992" s="54"/>
      <c r="J992" s="159" t="s">
        <v>1249</v>
      </c>
    </row>
    <row r="993" spans="3:13" s="55" customFormat="1" ht="13.8">
      <c r="C993" s="301">
        <v>1</v>
      </c>
      <c r="D993" s="59" t="s">
        <v>5</v>
      </c>
      <c r="E993" s="302" t="s">
        <v>6</v>
      </c>
      <c r="F993" s="74">
        <v>0.629</v>
      </c>
      <c r="G993" s="64">
        <f>VLOOKUP(D993,upahbahan,3,FALSE)</f>
        <v>100000</v>
      </c>
      <c r="H993" s="64">
        <f>F993*G993</f>
        <v>62900</v>
      </c>
      <c r="I993" s="54"/>
      <c r="J993" s="159" t="s">
        <v>1250</v>
      </c>
      <c r="M993" s="65">
        <v>0.1</v>
      </c>
    </row>
    <row r="994" spans="3:13" s="55" customFormat="1" ht="13.8">
      <c r="C994" s="301">
        <v>2</v>
      </c>
      <c r="D994" s="59" t="s">
        <v>10</v>
      </c>
      <c r="E994" s="302" t="s">
        <v>6</v>
      </c>
      <c r="F994" s="74">
        <v>1.0509999999999999</v>
      </c>
      <c r="G994" s="64">
        <f>VLOOKUP(D994,upahbahan,3,FALSE)</f>
        <v>145000</v>
      </c>
      <c r="H994" s="64">
        <f>F994*G994</f>
        <v>152395</v>
      </c>
      <c r="I994" s="54"/>
    </row>
    <row r="995" spans="3:13" s="55" customFormat="1" ht="13.8">
      <c r="C995" s="301">
        <v>3</v>
      </c>
      <c r="D995" s="59" t="s">
        <v>18</v>
      </c>
      <c r="E995" s="302" t="s">
        <v>6</v>
      </c>
      <c r="F995" s="74">
        <v>0.105</v>
      </c>
      <c r="G995" s="64">
        <f>VLOOKUP(D995,upahbahan,3,FALSE)</f>
        <v>175000</v>
      </c>
      <c r="H995" s="64">
        <f>F995*G995</f>
        <v>18375</v>
      </c>
      <c r="I995" s="54"/>
    </row>
    <row r="996" spans="3:13" s="55" customFormat="1" ht="13.8">
      <c r="C996" s="301">
        <v>4</v>
      </c>
      <c r="D996" s="59" t="s">
        <v>19</v>
      </c>
      <c r="E996" s="302" t="s">
        <v>6</v>
      </c>
      <c r="F996" s="74">
        <v>3.2000000000000001E-2</v>
      </c>
      <c r="G996" s="64">
        <f>VLOOKUP(D996,upahbahan,3,FALSE)</f>
        <v>200000</v>
      </c>
      <c r="H996" s="64">
        <f>F996*G996</f>
        <v>6400</v>
      </c>
      <c r="I996" s="54"/>
    </row>
    <row r="997" spans="3:13" s="55" customFormat="1" ht="13.8">
      <c r="C997" s="83" t="s">
        <v>1210</v>
      </c>
      <c r="D997" s="80"/>
      <c r="E997" s="80"/>
      <c r="F997" s="217"/>
      <c r="G997" s="218"/>
      <c r="H997" s="64">
        <f>SUM(H993:H996)</f>
        <v>240070</v>
      </c>
      <c r="I997" s="219"/>
    </row>
    <row r="998" spans="3:13" s="55" customFormat="1" ht="13.8">
      <c r="C998" s="72" t="s">
        <v>1211</v>
      </c>
      <c r="D998" s="59" t="s">
        <v>1212</v>
      </c>
      <c r="E998" s="73"/>
      <c r="F998" s="73"/>
      <c r="G998" s="73"/>
      <c r="H998" s="73"/>
      <c r="I998" s="54"/>
    </row>
    <row r="999" spans="3:13" s="55" customFormat="1" ht="13.8">
      <c r="C999" s="301">
        <v>1</v>
      </c>
      <c r="D999" s="77" t="s">
        <v>4017</v>
      </c>
      <c r="E999" s="68" t="s">
        <v>114</v>
      </c>
      <c r="F999" s="227">
        <v>1.5</v>
      </c>
      <c r="G999" s="64">
        <f>VLOOKUP(D999,upahbahan,3,FALSE)</f>
        <v>987166.66666666663</v>
      </c>
      <c r="H999" s="64">
        <f>F999*G999</f>
        <v>1480750</v>
      </c>
      <c r="I999" s="54"/>
    </row>
    <row r="1000" spans="3:13" s="55" customFormat="1" ht="13.8">
      <c r="C1000" s="83" t="s">
        <v>1216</v>
      </c>
      <c r="D1000" s="80"/>
      <c r="E1000" s="80"/>
      <c r="F1000" s="80"/>
      <c r="G1000" s="162"/>
      <c r="H1000" s="64">
        <f>SUM(H999:H999)</f>
        <v>1480750</v>
      </c>
      <c r="I1000" s="54"/>
    </row>
    <row r="1001" spans="3:13" s="55" customFormat="1" ht="13.8">
      <c r="C1001" s="72" t="s">
        <v>1217</v>
      </c>
      <c r="D1001" s="59" t="s">
        <v>1218</v>
      </c>
      <c r="E1001" s="73"/>
      <c r="F1001" s="73"/>
      <c r="G1001" s="73"/>
      <c r="H1001" s="73"/>
      <c r="I1001" s="54"/>
    </row>
    <row r="1002" spans="3:13" s="55" customFormat="1" ht="13.8">
      <c r="C1002" s="83" t="s">
        <v>1219</v>
      </c>
      <c r="D1002" s="80"/>
      <c r="E1002" s="80"/>
      <c r="F1002" s="80"/>
      <c r="G1002" s="162"/>
      <c r="H1002" s="303">
        <v>0</v>
      </c>
      <c r="I1002" s="54"/>
    </row>
    <row r="1003" spans="3:13" s="55" customFormat="1" ht="13.8">
      <c r="C1003" s="58" t="s">
        <v>1220</v>
      </c>
      <c r="D1003" s="69" t="s">
        <v>1221</v>
      </c>
      <c r="E1003" s="70"/>
      <c r="F1003" s="70"/>
      <c r="G1003" s="71"/>
      <c r="H1003" s="304">
        <f>H1002+H1000+H997</f>
        <v>1720820</v>
      </c>
      <c r="I1003" s="319"/>
    </row>
    <row r="1004" spans="3:13" s="55" customFormat="1" ht="13.8">
      <c r="C1004" s="58" t="s">
        <v>1222</v>
      </c>
      <c r="D1004" s="69" t="s">
        <v>1325</v>
      </c>
      <c r="E1004" s="70"/>
      <c r="F1004" s="71"/>
      <c r="G1004" s="95">
        <v>0.1</v>
      </c>
      <c r="H1004" s="64">
        <f>H1003*G1004</f>
        <v>172082</v>
      </c>
      <c r="I1004" s="319"/>
    </row>
    <row r="1005" spans="3:13" s="55" customFormat="1" ht="13.8">
      <c r="C1005" s="58" t="s">
        <v>1223</v>
      </c>
      <c r="D1005" s="69" t="s">
        <v>1224</v>
      </c>
      <c r="E1005" s="70"/>
      <c r="F1005" s="70"/>
      <c r="G1005" s="71"/>
      <c r="H1005" s="305">
        <f>SUM(H1003:H1004)</f>
        <v>1892902</v>
      </c>
      <c r="I1005" s="319"/>
    </row>
    <row r="1007" spans="3:13" s="55" customFormat="1" ht="13.8">
      <c r="C1007" s="53" t="s">
        <v>4018</v>
      </c>
      <c r="D1007" s="313" t="s">
        <v>4019</v>
      </c>
      <c r="E1007" s="307"/>
      <c r="F1007" s="307"/>
      <c r="G1007" s="307"/>
      <c r="H1007" s="307"/>
      <c r="I1007" s="56">
        <f>ROUNDDOWN(H1022,-2)</f>
        <v>2511900</v>
      </c>
    </row>
    <row r="1008" spans="3:13" s="55" customFormat="1" ht="27.6">
      <c r="C1008" s="300" t="s">
        <v>1197</v>
      </c>
      <c r="D1008" s="300" t="s">
        <v>1198</v>
      </c>
      <c r="E1008" s="300" t="s">
        <v>1199</v>
      </c>
      <c r="F1008" s="300" t="s">
        <v>1200</v>
      </c>
      <c r="G1008" s="300" t="s">
        <v>1201</v>
      </c>
      <c r="H1008" s="300" t="s">
        <v>1202</v>
      </c>
      <c r="I1008" s="54"/>
    </row>
    <row r="1009" spans="3:13" s="55" customFormat="1" ht="13.8">
      <c r="C1009" s="72" t="s">
        <v>1203</v>
      </c>
      <c r="D1009" s="59" t="s">
        <v>1204</v>
      </c>
      <c r="E1009" s="73"/>
      <c r="F1009" s="73"/>
      <c r="G1009" s="73"/>
      <c r="H1009" s="73"/>
      <c r="I1009" s="54"/>
      <c r="J1009" s="159" t="s">
        <v>1249</v>
      </c>
    </row>
    <row r="1010" spans="3:13" s="55" customFormat="1" ht="13.8">
      <c r="C1010" s="301">
        <v>1</v>
      </c>
      <c r="D1010" s="59" t="s">
        <v>5</v>
      </c>
      <c r="E1010" s="302" t="s">
        <v>6</v>
      </c>
      <c r="F1010" s="74">
        <v>0.78800000000000003</v>
      </c>
      <c r="G1010" s="64">
        <f>VLOOKUP(D1010,upahbahan,3,FALSE)</f>
        <v>100000</v>
      </c>
      <c r="H1010" s="64">
        <f>F1010*G1010</f>
        <v>78800</v>
      </c>
      <c r="I1010" s="54"/>
      <c r="J1010" s="159" t="s">
        <v>1250</v>
      </c>
      <c r="M1010" s="65">
        <v>0.1</v>
      </c>
    </row>
    <row r="1011" spans="3:13" s="55" customFormat="1" ht="13.8">
      <c r="C1011" s="301">
        <v>2</v>
      </c>
      <c r="D1011" s="59" t="s">
        <v>10</v>
      </c>
      <c r="E1011" s="302" t="s">
        <v>6</v>
      </c>
      <c r="F1011" s="74">
        <v>1.3149999999999999</v>
      </c>
      <c r="G1011" s="64">
        <f>VLOOKUP(D1011,upahbahan,3,FALSE)</f>
        <v>145000</v>
      </c>
      <c r="H1011" s="64">
        <f>F1011*G1011</f>
        <v>190675</v>
      </c>
      <c r="I1011" s="54"/>
    </row>
    <row r="1012" spans="3:13" s="55" customFormat="1" ht="13.8">
      <c r="C1012" s="301">
        <v>3</v>
      </c>
      <c r="D1012" s="59" t="s">
        <v>18</v>
      </c>
      <c r="E1012" s="302" t="s">
        <v>6</v>
      </c>
      <c r="F1012" s="74">
        <v>0.13200000000000001</v>
      </c>
      <c r="G1012" s="64">
        <f>VLOOKUP(D1012,upahbahan,3,FALSE)</f>
        <v>175000</v>
      </c>
      <c r="H1012" s="64">
        <f>F1012*G1012</f>
        <v>23100</v>
      </c>
      <c r="I1012" s="54"/>
    </row>
    <row r="1013" spans="3:13" s="55" customFormat="1" ht="13.8">
      <c r="C1013" s="301">
        <v>4</v>
      </c>
      <c r="D1013" s="59" t="s">
        <v>19</v>
      </c>
      <c r="E1013" s="302" t="s">
        <v>6</v>
      </c>
      <c r="F1013" s="74">
        <v>3.9E-2</v>
      </c>
      <c r="G1013" s="64">
        <f>VLOOKUP(D1013,upahbahan,3,FALSE)</f>
        <v>200000</v>
      </c>
      <c r="H1013" s="64">
        <f>F1013*G1013</f>
        <v>7800</v>
      </c>
      <c r="I1013" s="54"/>
    </row>
    <row r="1014" spans="3:13" s="55" customFormat="1" ht="13.8">
      <c r="C1014" s="83" t="s">
        <v>1210</v>
      </c>
      <c r="D1014" s="80"/>
      <c r="E1014" s="80"/>
      <c r="F1014" s="217"/>
      <c r="G1014" s="218"/>
      <c r="H1014" s="64">
        <f>SUM(H1010:H1013)</f>
        <v>300375</v>
      </c>
      <c r="I1014" s="219"/>
    </row>
    <row r="1015" spans="3:13" s="55" customFormat="1" ht="13.8">
      <c r="C1015" s="72" t="s">
        <v>1211</v>
      </c>
      <c r="D1015" s="59" t="s">
        <v>1212</v>
      </c>
      <c r="E1015" s="73"/>
      <c r="F1015" s="73"/>
      <c r="G1015" s="73"/>
      <c r="H1015" s="73"/>
      <c r="I1015" s="54"/>
    </row>
    <row r="1016" spans="3:13" s="55" customFormat="1" ht="13.8">
      <c r="C1016" s="301">
        <v>1</v>
      </c>
      <c r="D1016" s="77" t="s">
        <v>4020</v>
      </c>
      <c r="E1016" s="68" t="s">
        <v>114</v>
      </c>
      <c r="F1016" s="227">
        <v>1.5</v>
      </c>
      <c r="G1016" s="64">
        <f>VLOOKUP(D1016,upahbahan,3,FALSE)</f>
        <v>1322166.6666666667</v>
      </c>
      <c r="H1016" s="64">
        <f>F1016*G1016</f>
        <v>1983250</v>
      </c>
      <c r="I1016" s="54"/>
    </row>
    <row r="1017" spans="3:13" s="55" customFormat="1" ht="13.8">
      <c r="C1017" s="83" t="s">
        <v>1216</v>
      </c>
      <c r="D1017" s="80"/>
      <c r="E1017" s="80"/>
      <c r="F1017" s="80"/>
      <c r="G1017" s="162"/>
      <c r="H1017" s="64">
        <f>SUM(H1016:H1016)</f>
        <v>1983250</v>
      </c>
      <c r="I1017" s="54"/>
    </row>
    <row r="1018" spans="3:13" s="55" customFormat="1" ht="13.8">
      <c r="C1018" s="72" t="s">
        <v>1217</v>
      </c>
      <c r="D1018" s="59" t="s">
        <v>1218</v>
      </c>
      <c r="E1018" s="73"/>
      <c r="F1018" s="73"/>
      <c r="G1018" s="73"/>
      <c r="H1018" s="73"/>
      <c r="I1018" s="54"/>
    </row>
    <row r="1019" spans="3:13" s="55" customFormat="1" ht="13.8">
      <c r="C1019" s="83" t="s">
        <v>1219</v>
      </c>
      <c r="D1019" s="80"/>
      <c r="E1019" s="80"/>
      <c r="F1019" s="80"/>
      <c r="G1019" s="162"/>
      <c r="H1019" s="303">
        <v>0</v>
      </c>
      <c r="I1019" s="54"/>
    </row>
    <row r="1020" spans="3:13" s="55" customFormat="1" ht="13.8">
      <c r="C1020" s="58" t="s">
        <v>1220</v>
      </c>
      <c r="D1020" s="69" t="s">
        <v>1221</v>
      </c>
      <c r="E1020" s="70"/>
      <c r="F1020" s="70"/>
      <c r="G1020" s="71"/>
      <c r="H1020" s="304">
        <f>H1019+H1017+H1014</f>
        <v>2283625</v>
      </c>
      <c r="I1020" s="319"/>
    </row>
    <row r="1021" spans="3:13" s="55" customFormat="1" ht="13.8">
      <c r="C1021" s="58" t="s">
        <v>1222</v>
      </c>
      <c r="D1021" s="69" t="s">
        <v>1325</v>
      </c>
      <c r="E1021" s="70"/>
      <c r="F1021" s="71"/>
      <c r="G1021" s="95">
        <v>0.1</v>
      </c>
      <c r="H1021" s="64">
        <f>H1020*G1021</f>
        <v>228362.5</v>
      </c>
      <c r="I1021" s="319"/>
    </row>
    <row r="1022" spans="3:13" s="55" customFormat="1" ht="13.8">
      <c r="C1022" s="58" t="s">
        <v>1223</v>
      </c>
      <c r="D1022" s="69" t="s">
        <v>1224</v>
      </c>
      <c r="E1022" s="70"/>
      <c r="F1022" s="70"/>
      <c r="G1022" s="71"/>
      <c r="H1022" s="305">
        <f>SUM(H1020:H1021)</f>
        <v>2511987.5</v>
      </c>
      <c r="I1022" s="319"/>
    </row>
    <row r="1024" spans="3:13" s="55" customFormat="1" ht="13.8">
      <c r="C1024" s="53" t="s">
        <v>4021</v>
      </c>
      <c r="D1024" s="313" t="s">
        <v>4022</v>
      </c>
      <c r="E1024" s="307"/>
      <c r="F1024" s="307"/>
      <c r="G1024" s="307"/>
      <c r="H1024" s="307"/>
      <c r="I1024" s="56">
        <f>ROUNDDOWN(H1039,-2)</f>
        <v>2715000</v>
      </c>
    </row>
    <row r="1025" spans="3:13" s="55" customFormat="1" ht="27.6">
      <c r="C1025" s="300" t="s">
        <v>1197</v>
      </c>
      <c r="D1025" s="300" t="s">
        <v>1198</v>
      </c>
      <c r="E1025" s="300" t="s">
        <v>1199</v>
      </c>
      <c r="F1025" s="300" t="s">
        <v>1200</v>
      </c>
      <c r="G1025" s="300" t="s">
        <v>1201</v>
      </c>
      <c r="H1025" s="300" t="s">
        <v>1202</v>
      </c>
      <c r="I1025" s="54"/>
    </row>
    <row r="1026" spans="3:13" s="55" customFormat="1" ht="13.8">
      <c r="C1026" s="72" t="s">
        <v>1203</v>
      </c>
      <c r="D1026" s="59" t="s">
        <v>1204</v>
      </c>
      <c r="E1026" s="73"/>
      <c r="F1026" s="73"/>
      <c r="G1026" s="73"/>
      <c r="H1026" s="73"/>
      <c r="I1026" s="54"/>
      <c r="J1026" s="159" t="s">
        <v>1249</v>
      </c>
    </row>
    <row r="1027" spans="3:13" s="55" customFormat="1" ht="13.8">
      <c r="C1027" s="301">
        <v>1</v>
      </c>
      <c r="D1027" s="59" t="s">
        <v>5</v>
      </c>
      <c r="E1027" s="302" t="s">
        <v>6</v>
      </c>
      <c r="F1027" s="74">
        <v>0.94399999999999995</v>
      </c>
      <c r="G1027" s="64">
        <f>VLOOKUP(D1027,upahbahan,3,FALSE)</f>
        <v>100000</v>
      </c>
      <c r="H1027" s="64">
        <f>F1027*G1027</f>
        <v>94400</v>
      </c>
      <c r="I1027" s="54"/>
      <c r="J1027" s="159" t="s">
        <v>1250</v>
      </c>
      <c r="M1027" s="65">
        <v>0.1</v>
      </c>
    </row>
    <row r="1028" spans="3:13" s="55" customFormat="1" ht="13.8">
      <c r="C1028" s="301">
        <v>2</v>
      </c>
      <c r="D1028" s="59" t="s">
        <v>10</v>
      </c>
      <c r="E1028" s="302" t="s">
        <v>6</v>
      </c>
      <c r="F1028" s="74">
        <v>1.5760000000000001</v>
      </c>
      <c r="G1028" s="64">
        <f>VLOOKUP(D1028,upahbahan,3,FALSE)</f>
        <v>145000</v>
      </c>
      <c r="H1028" s="64">
        <f>F1028*G1028</f>
        <v>228520</v>
      </c>
      <c r="I1028" s="54"/>
    </row>
    <row r="1029" spans="3:13" s="55" customFormat="1" ht="13.8">
      <c r="C1029" s="301">
        <v>3</v>
      </c>
      <c r="D1029" s="59" t="s">
        <v>18</v>
      </c>
      <c r="E1029" s="302" t="s">
        <v>6</v>
      </c>
      <c r="F1029" s="74">
        <v>0.158</v>
      </c>
      <c r="G1029" s="64">
        <f>VLOOKUP(D1029,upahbahan,3,FALSE)</f>
        <v>175000</v>
      </c>
      <c r="H1029" s="64">
        <f>F1029*G1029</f>
        <v>27650</v>
      </c>
      <c r="I1029" s="54"/>
    </row>
    <row r="1030" spans="3:13" s="55" customFormat="1" ht="13.8">
      <c r="C1030" s="301">
        <v>4</v>
      </c>
      <c r="D1030" s="59" t="s">
        <v>19</v>
      </c>
      <c r="E1030" s="302" t="s">
        <v>6</v>
      </c>
      <c r="F1030" s="74">
        <v>4.7E-2</v>
      </c>
      <c r="G1030" s="64">
        <f>VLOOKUP(D1030,upahbahan,3,FALSE)</f>
        <v>200000</v>
      </c>
      <c r="H1030" s="64">
        <f>F1030*G1030</f>
        <v>9400</v>
      </c>
      <c r="I1030" s="54"/>
    </row>
    <row r="1031" spans="3:13" s="55" customFormat="1" ht="13.8">
      <c r="C1031" s="83" t="s">
        <v>1210</v>
      </c>
      <c r="D1031" s="80"/>
      <c r="E1031" s="80"/>
      <c r="F1031" s="217"/>
      <c r="G1031" s="218"/>
      <c r="H1031" s="64">
        <f>SUM(H1027:H1030)</f>
        <v>359970</v>
      </c>
      <c r="I1031" s="219"/>
    </row>
    <row r="1032" spans="3:13" s="55" customFormat="1" ht="13.8">
      <c r="C1032" s="72" t="s">
        <v>1211</v>
      </c>
      <c r="D1032" s="59" t="s">
        <v>1212</v>
      </c>
      <c r="E1032" s="73"/>
      <c r="F1032" s="73"/>
      <c r="G1032" s="73"/>
      <c r="H1032" s="73"/>
      <c r="I1032" s="54"/>
    </row>
    <row r="1033" spans="3:13" s="55" customFormat="1" ht="13.8">
      <c r="C1033" s="301">
        <v>1</v>
      </c>
      <c r="D1033" s="77" t="s">
        <v>4023</v>
      </c>
      <c r="E1033" s="68" t="s">
        <v>114</v>
      </c>
      <c r="F1033" s="227">
        <v>1.5</v>
      </c>
      <c r="G1033" s="64">
        <f>VLOOKUP(D1033,upahbahan,3,FALSE)</f>
        <v>1405500</v>
      </c>
      <c r="H1033" s="64">
        <f>F1033*G1033</f>
        <v>2108250</v>
      </c>
      <c r="I1033" s="54"/>
    </row>
    <row r="1034" spans="3:13" s="55" customFormat="1" ht="13.8">
      <c r="C1034" s="83" t="s">
        <v>1216</v>
      </c>
      <c r="D1034" s="80"/>
      <c r="E1034" s="80"/>
      <c r="F1034" s="80"/>
      <c r="G1034" s="162"/>
      <c r="H1034" s="64">
        <f>SUM(H1033:H1033)</f>
        <v>2108250</v>
      </c>
      <c r="I1034" s="54"/>
    </row>
    <row r="1035" spans="3:13" s="55" customFormat="1" ht="13.8">
      <c r="C1035" s="72" t="s">
        <v>1217</v>
      </c>
      <c r="D1035" s="59" t="s">
        <v>1218</v>
      </c>
      <c r="E1035" s="73"/>
      <c r="F1035" s="73"/>
      <c r="G1035" s="73"/>
      <c r="H1035" s="73"/>
      <c r="I1035" s="54"/>
    </row>
    <row r="1036" spans="3:13" s="55" customFormat="1" ht="13.8">
      <c r="C1036" s="83" t="s">
        <v>1219</v>
      </c>
      <c r="D1036" s="80"/>
      <c r="E1036" s="80"/>
      <c r="F1036" s="80"/>
      <c r="G1036" s="162"/>
      <c r="H1036" s="303">
        <v>0</v>
      </c>
      <c r="I1036" s="54"/>
    </row>
    <row r="1037" spans="3:13" s="55" customFormat="1" ht="13.8">
      <c r="C1037" s="58" t="s">
        <v>1220</v>
      </c>
      <c r="D1037" s="69" t="s">
        <v>1221</v>
      </c>
      <c r="E1037" s="70"/>
      <c r="F1037" s="70"/>
      <c r="G1037" s="71"/>
      <c r="H1037" s="304">
        <f>H1036+H1034+H1031</f>
        <v>2468220</v>
      </c>
      <c r="I1037" s="319"/>
    </row>
    <row r="1038" spans="3:13" s="55" customFormat="1" ht="13.8">
      <c r="C1038" s="58" t="s">
        <v>1222</v>
      </c>
      <c r="D1038" s="69" t="s">
        <v>1325</v>
      </c>
      <c r="E1038" s="70"/>
      <c r="F1038" s="71"/>
      <c r="G1038" s="95">
        <v>0.1</v>
      </c>
      <c r="H1038" s="64">
        <f>H1037*G1038</f>
        <v>246822</v>
      </c>
      <c r="I1038" s="319"/>
    </row>
    <row r="1039" spans="3:13" s="55" customFormat="1" ht="13.8">
      <c r="C1039" s="58" t="s">
        <v>1223</v>
      </c>
      <c r="D1039" s="69" t="s">
        <v>1224</v>
      </c>
      <c r="E1039" s="70"/>
      <c r="F1039" s="70"/>
      <c r="G1039" s="71"/>
      <c r="H1039" s="305">
        <f>SUM(H1037:H1038)</f>
        <v>2715042</v>
      </c>
      <c r="I1039" s="319"/>
    </row>
    <row r="1041" spans="3:13" s="55" customFormat="1" ht="13.8">
      <c r="C1041" s="53" t="s">
        <v>4024</v>
      </c>
      <c r="D1041" s="313" t="s">
        <v>4025</v>
      </c>
      <c r="E1041" s="307"/>
      <c r="F1041" s="307"/>
      <c r="G1041" s="307"/>
      <c r="H1041" s="307"/>
      <c r="I1041" s="56">
        <f>ROUNDDOWN(H1056,-2)</f>
        <v>2877500</v>
      </c>
    </row>
    <row r="1042" spans="3:13" s="55" customFormat="1" ht="27.6">
      <c r="C1042" s="300" t="s">
        <v>1197</v>
      </c>
      <c r="D1042" s="300" t="s">
        <v>1198</v>
      </c>
      <c r="E1042" s="300" t="s">
        <v>1199</v>
      </c>
      <c r="F1042" s="300" t="s">
        <v>1200</v>
      </c>
      <c r="G1042" s="300" t="s">
        <v>1201</v>
      </c>
      <c r="H1042" s="300" t="s">
        <v>1202</v>
      </c>
      <c r="I1042" s="54"/>
    </row>
    <row r="1043" spans="3:13" s="55" customFormat="1" ht="13.8">
      <c r="C1043" s="72" t="s">
        <v>1203</v>
      </c>
      <c r="D1043" s="59" t="s">
        <v>1204</v>
      </c>
      <c r="E1043" s="73"/>
      <c r="F1043" s="73"/>
      <c r="G1043" s="73"/>
      <c r="H1043" s="73"/>
      <c r="I1043" s="54"/>
      <c r="J1043" s="159" t="s">
        <v>1249</v>
      </c>
    </row>
    <row r="1044" spans="3:13" s="55" customFormat="1" ht="13.8">
      <c r="C1044" s="301">
        <v>1</v>
      </c>
      <c r="D1044" s="59" t="s">
        <v>5</v>
      </c>
      <c r="E1044" s="302" t="s">
        <v>6</v>
      </c>
      <c r="F1044" s="74">
        <v>1.1020000000000001</v>
      </c>
      <c r="G1044" s="64">
        <f>VLOOKUP(D1044,upahbahan,3,FALSE)</f>
        <v>100000</v>
      </c>
      <c r="H1044" s="64">
        <f>F1044*G1044</f>
        <v>110200.00000000001</v>
      </c>
      <c r="I1044" s="54"/>
      <c r="J1044" s="159" t="s">
        <v>1250</v>
      </c>
      <c r="M1044" s="65">
        <v>0.1</v>
      </c>
    </row>
    <row r="1045" spans="3:13" s="55" customFormat="1" ht="13.8">
      <c r="C1045" s="301">
        <v>2</v>
      </c>
      <c r="D1045" s="59" t="s">
        <v>10</v>
      </c>
      <c r="E1045" s="302" t="s">
        <v>6</v>
      </c>
      <c r="F1045" s="74">
        <v>1.84</v>
      </c>
      <c r="G1045" s="64">
        <f>VLOOKUP(D1045,upahbahan,3,FALSE)</f>
        <v>145000</v>
      </c>
      <c r="H1045" s="64">
        <f>F1045*G1045</f>
        <v>266800</v>
      </c>
      <c r="I1045" s="54"/>
    </row>
    <row r="1046" spans="3:13" s="55" customFormat="1" ht="13.8">
      <c r="C1046" s="301">
        <v>3</v>
      </c>
      <c r="D1046" s="59" t="s">
        <v>18</v>
      </c>
      <c r="E1046" s="302" t="s">
        <v>6</v>
      </c>
      <c r="F1046" s="74">
        <v>0.184</v>
      </c>
      <c r="G1046" s="64">
        <f>VLOOKUP(D1046,upahbahan,3,FALSE)</f>
        <v>175000</v>
      </c>
      <c r="H1046" s="64">
        <f>F1046*G1046</f>
        <v>32200</v>
      </c>
      <c r="I1046" s="54"/>
    </row>
    <row r="1047" spans="3:13" s="55" customFormat="1" ht="13.8">
      <c r="C1047" s="301">
        <v>4</v>
      </c>
      <c r="D1047" s="59" t="s">
        <v>19</v>
      </c>
      <c r="E1047" s="302" t="s">
        <v>6</v>
      </c>
      <c r="F1047" s="74">
        <v>5.5E-2</v>
      </c>
      <c r="G1047" s="64">
        <f>VLOOKUP(D1047,upahbahan,3,FALSE)</f>
        <v>200000</v>
      </c>
      <c r="H1047" s="64">
        <f>F1047*G1047</f>
        <v>11000</v>
      </c>
      <c r="I1047" s="54"/>
    </row>
    <row r="1048" spans="3:13" s="55" customFormat="1" ht="13.8">
      <c r="C1048" s="83" t="s">
        <v>1210</v>
      </c>
      <c r="D1048" s="80"/>
      <c r="E1048" s="80"/>
      <c r="F1048" s="217"/>
      <c r="G1048" s="218"/>
      <c r="H1048" s="64">
        <f>SUM(H1044:H1047)</f>
        <v>420200</v>
      </c>
      <c r="I1048" s="219"/>
    </row>
    <row r="1049" spans="3:13" s="55" customFormat="1" ht="13.8">
      <c r="C1049" s="72" t="s">
        <v>1211</v>
      </c>
      <c r="D1049" s="59" t="s">
        <v>1212</v>
      </c>
      <c r="E1049" s="73"/>
      <c r="F1049" s="73"/>
      <c r="G1049" s="73"/>
      <c r="H1049" s="73"/>
      <c r="I1049" s="54"/>
    </row>
    <row r="1050" spans="3:13" s="55" customFormat="1" ht="13.8">
      <c r="C1050" s="301">
        <v>1</v>
      </c>
      <c r="D1050" s="77" t="s">
        <v>4026</v>
      </c>
      <c r="E1050" s="68" t="s">
        <v>114</v>
      </c>
      <c r="F1050" s="227">
        <v>1.5</v>
      </c>
      <c r="G1050" s="64">
        <f>VLOOKUP(D1050,upahbahan,3,FALSE)</f>
        <v>1463833.3333333333</v>
      </c>
      <c r="H1050" s="64">
        <f>F1050*G1050</f>
        <v>2195750</v>
      </c>
      <c r="I1050" s="54"/>
    </row>
    <row r="1051" spans="3:13" s="55" customFormat="1" ht="13.8">
      <c r="C1051" s="83" t="s">
        <v>1216</v>
      </c>
      <c r="D1051" s="80"/>
      <c r="E1051" s="80"/>
      <c r="F1051" s="80"/>
      <c r="G1051" s="162"/>
      <c r="H1051" s="64">
        <f>SUM(H1050:H1050)</f>
        <v>2195750</v>
      </c>
      <c r="I1051" s="54"/>
    </row>
    <row r="1052" spans="3:13" s="55" customFormat="1" ht="13.8">
      <c r="C1052" s="72" t="s">
        <v>1217</v>
      </c>
      <c r="D1052" s="59" t="s">
        <v>1218</v>
      </c>
      <c r="E1052" s="73"/>
      <c r="F1052" s="73"/>
      <c r="G1052" s="73"/>
      <c r="H1052" s="73"/>
      <c r="I1052" s="54"/>
    </row>
    <row r="1053" spans="3:13" s="55" customFormat="1" ht="13.8">
      <c r="C1053" s="83" t="s">
        <v>1219</v>
      </c>
      <c r="D1053" s="80"/>
      <c r="E1053" s="80"/>
      <c r="F1053" s="80"/>
      <c r="G1053" s="162"/>
      <c r="H1053" s="303">
        <v>0</v>
      </c>
      <c r="I1053" s="54"/>
    </row>
    <row r="1054" spans="3:13" s="55" customFormat="1" ht="13.8">
      <c r="C1054" s="58" t="s">
        <v>1220</v>
      </c>
      <c r="D1054" s="69" t="s">
        <v>1221</v>
      </c>
      <c r="E1054" s="70"/>
      <c r="F1054" s="70"/>
      <c r="G1054" s="71"/>
      <c r="H1054" s="304">
        <f>H1053+H1051+H1048</f>
        <v>2615950</v>
      </c>
      <c r="I1054" s="319"/>
    </row>
    <row r="1055" spans="3:13" s="55" customFormat="1" ht="13.8">
      <c r="C1055" s="58" t="s">
        <v>1222</v>
      </c>
      <c r="D1055" s="69" t="s">
        <v>1325</v>
      </c>
      <c r="E1055" s="70"/>
      <c r="F1055" s="71"/>
      <c r="G1055" s="95">
        <v>0.1</v>
      </c>
      <c r="H1055" s="64">
        <f>H1054*G1055</f>
        <v>261595</v>
      </c>
      <c r="I1055" s="319"/>
    </row>
    <row r="1056" spans="3:13" s="55" customFormat="1" ht="13.8">
      <c r="C1056" s="58" t="s">
        <v>1223</v>
      </c>
      <c r="D1056" s="69" t="s">
        <v>1224</v>
      </c>
      <c r="E1056" s="70"/>
      <c r="F1056" s="70"/>
      <c r="G1056" s="71"/>
      <c r="H1056" s="305">
        <f>SUM(H1054:H1055)</f>
        <v>2877545</v>
      </c>
      <c r="I1056" s="319"/>
    </row>
    <row r="1058" spans="3:13" s="55" customFormat="1" ht="13.8">
      <c r="C1058" s="53" t="s">
        <v>4027</v>
      </c>
      <c r="D1058" s="313" t="s">
        <v>4028</v>
      </c>
      <c r="E1058" s="307"/>
      <c r="F1058" s="307"/>
      <c r="G1058" s="307"/>
      <c r="H1058" s="307"/>
      <c r="I1058" s="56">
        <f>ROUNDDOWN(H1073,-2)</f>
        <v>3005500</v>
      </c>
    </row>
    <row r="1059" spans="3:13" s="55" customFormat="1" ht="27.6">
      <c r="C1059" s="300" t="s">
        <v>1197</v>
      </c>
      <c r="D1059" s="300" t="s">
        <v>1198</v>
      </c>
      <c r="E1059" s="300" t="s">
        <v>1199</v>
      </c>
      <c r="F1059" s="300" t="s">
        <v>1200</v>
      </c>
      <c r="G1059" s="300" t="s">
        <v>1201</v>
      </c>
      <c r="H1059" s="300" t="s">
        <v>1202</v>
      </c>
      <c r="I1059" s="54"/>
    </row>
    <row r="1060" spans="3:13" s="55" customFormat="1" ht="13.8">
      <c r="C1060" s="72" t="s">
        <v>1203</v>
      </c>
      <c r="D1060" s="59" t="s">
        <v>1204</v>
      </c>
      <c r="E1060" s="73"/>
      <c r="F1060" s="73"/>
      <c r="G1060" s="73"/>
      <c r="H1060" s="73"/>
      <c r="I1060" s="54"/>
      <c r="J1060" s="159" t="s">
        <v>1249</v>
      </c>
    </row>
    <row r="1061" spans="3:13" s="55" customFormat="1" ht="13.8">
      <c r="C1061" s="301">
        <v>1</v>
      </c>
      <c r="D1061" s="59" t="s">
        <v>5</v>
      </c>
      <c r="E1061" s="302" t="s">
        <v>6</v>
      </c>
      <c r="F1061" s="74">
        <v>1.258</v>
      </c>
      <c r="G1061" s="64">
        <f>VLOOKUP(D1061,upahbahan,3,FALSE)</f>
        <v>100000</v>
      </c>
      <c r="H1061" s="64">
        <f>F1061*G1061</f>
        <v>125800</v>
      </c>
      <c r="I1061" s="54"/>
      <c r="J1061" s="159" t="s">
        <v>1250</v>
      </c>
      <c r="M1061" s="65">
        <v>0.1</v>
      </c>
    </row>
    <row r="1062" spans="3:13" s="55" customFormat="1" ht="13.8">
      <c r="C1062" s="301">
        <v>2</v>
      </c>
      <c r="D1062" s="59" t="s">
        <v>10</v>
      </c>
      <c r="E1062" s="302" t="s">
        <v>6</v>
      </c>
      <c r="F1062" s="74">
        <v>2.101</v>
      </c>
      <c r="G1062" s="64">
        <f>VLOOKUP(D1062,upahbahan,3,FALSE)</f>
        <v>145000</v>
      </c>
      <c r="H1062" s="64">
        <f>F1062*G1062</f>
        <v>304645</v>
      </c>
      <c r="I1062" s="54"/>
    </row>
    <row r="1063" spans="3:13" s="55" customFormat="1" ht="13.8">
      <c r="C1063" s="301">
        <v>3</v>
      </c>
      <c r="D1063" s="59" t="s">
        <v>18</v>
      </c>
      <c r="E1063" s="302" t="s">
        <v>6</v>
      </c>
      <c r="F1063" s="74">
        <v>0.21</v>
      </c>
      <c r="G1063" s="64">
        <f>VLOOKUP(D1063,upahbahan,3,FALSE)</f>
        <v>175000</v>
      </c>
      <c r="H1063" s="64">
        <f>F1063*G1063</f>
        <v>36750</v>
      </c>
      <c r="I1063" s="54"/>
    </row>
    <row r="1064" spans="3:13" s="55" customFormat="1" ht="13.8">
      <c r="C1064" s="301">
        <v>4</v>
      </c>
      <c r="D1064" s="59" t="s">
        <v>19</v>
      </c>
      <c r="E1064" s="302" t="s">
        <v>6</v>
      </c>
      <c r="F1064" s="74">
        <v>6.3E-2</v>
      </c>
      <c r="G1064" s="64">
        <f>VLOOKUP(D1064,upahbahan,3,FALSE)</f>
        <v>200000</v>
      </c>
      <c r="H1064" s="64">
        <f>F1064*G1064</f>
        <v>12600</v>
      </c>
      <c r="I1064" s="54"/>
    </row>
    <row r="1065" spans="3:13" s="55" customFormat="1" ht="13.8">
      <c r="C1065" s="83" t="s">
        <v>1210</v>
      </c>
      <c r="D1065" s="80"/>
      <c r="E1065" s="80"/>
      <c r="F1065" s="217"/>
      <c r="G1065" s="218"/>
      <c r="H1065" s="64">
        <f>SUM(H1061:H1064)</f>
        <v>479795</v>
      </c>
      <c r="I1065" s="219"/>
    </row>
    <row r="1066" spans="3:13" s="55" customFormat="1" ht="13.8">
      <c r="C1066" s="72" t="s">
        <v>1211</v>
      </c>
      <c r="D1066" s="59" t="s">
        <v>1212</v>
      </c>
      <c r="E1066" s="73"/>
      <c r="F1066" s="73"/>
      <c r="G1066" s="73"/>
      <c r="H1066" s="73"/>
      <c r="I1066" s="54"/>
    </row>
    <row r="1067" spans="3:13" s="55" customFormat="1" ht="13.8">
      <c r="C1067" s="301">
        <v>1</v>
      </c>
      <c r="D1067" s="77" t="s">
        <v>4029</v>
      </c>
      <c r="E1067" s="68" t="s">
        <v>114</v>
      </c>
      <c r="F1067" s="227">
        <v>1.5</v>
      </c>
      <c r="G1067" s="64">
        <f>VLOOKUP(D1067,upahbahan,3,FALSE)</f>
        <v>1501666.6666666667</v>
      </c>
      <c r="H1067" s="64">
        <f>F1067*G1067</f>
        <v>2252500</v>
      </c>
      <c r="I1067" s="54"/>
    </row>
    <row r="1068" spans="3:13" s="55" customFormat="1" ht="13.8">
      <c r="C1068" s="83" t="s">
        <v>1216</v>
      </c>
      <c r="D1068" s="80"/>
      <c r="E1068" s="80"/>
      <c r="F1068" s="80"/>
      <c r="G1068" s="162"/>
      <c r="H1068" s="64">
        <f>SUM(H1067:H1067)</f>
        <v>2252500</v>
      </c>
      <c r="I1068" s="54"/>
    </row>
    <row r="1069" spans="3:13" s="55" customFormat="1" ht="13.8">
      <c r="C1069" s="72" t="s">
        <v>1217</v>
      </c>
      <c r="D1069" s="59" t="s">
        <v>1218</v>
      </c>
      <c r="E1069" s="73"/>
      <c r="F1069" s="73"/>
      <c r="G1069" s="73"/>
      <c r="H1069" s="73"/>
      <c r="I1069" s="54"/>
    </row>
    <row r="1070" spans="3:13" s="55" customFormat="1" ht="13.8">
      <c r="C1070" s="83" t="s">
        <v>1219</v>
      </c>
      <c r="D1070" s="80"/>
      <c r="E1070" s="80"/>
      <c r="F1070" s="80"/>
      <c r="G1070" s="162"/>
      <c r="H1070" s="303">
        <v>0</v>
      </c>
      <c r="I1070" s="54"/>
    </row>
    <row r="1071" spans="3:13" s="55" customFormat="1" ht="13.8">
      <c r="C1071" s="58" t="s">
        <v>1220</v>
      </c>
      <c r="D1071" s="69" t="s">
        <v>1221</v>
      </c>
      <c r="E1071" s="70"/>
      <c r="F1071" s="70"/>
      <c r="G1071" s="71"/>
      <c r="H1071" s="304">
        <f>H1070+H1068+H1065</f>
        <v>2732295</v>
      </c>
      <c r="I1071" s="319"/>
    </row>
    <row r="1072" spans="3:13" s="55" customFormat="1" ht="13.8">
      <c r="C1072" s="58" t="s">
        <v>1222</v>
      </c>
      <c r="D1072" s="69" t="s">
        <v>1325</v>
      </c>
      <c r="E1072" s="70"/>
      <c r="F1072" s="71"/>
      <c r="G1072" s="95">
        <v>0.1</v>
      </c>
      <c r="H1072" s="64">
        <f>H1071*G1072</f>
        <v>273229.5</v>
      </c>
      <c r="I1072" s="319"/>
    </row>
    <row r="1073" spans="3:13" s="55" customFormat="1" ht="13.8">
      <c r="C1073" s="58" t="s">
        <v>1223</v>
      </c>
      <c r="D1073" s="69" t="s">
        <v>1224</v>
      </c>
      <c r="E1073" s="70"/>
      <c r="F1073" s="70"/>
      <c r="G1073" s="71"/>
      <c r="H1073" s="305">
        <f>SUM(H1071:H1072)</f>
        <v>3005524.5</v>
      </c>
      <c r="I1073" s="319"/>
    </row>
    <row r="1075" spans="3:13" ht="13.8">
      <c r="C1075" s="57" t="s">
        <v>4030</v>
      </c>
      <c r="D1075" s="81" t="s">
        <v>4031</v>
      </c>
    </row>
    <row r="1076" spans="3:13" s="55" customFormat="1" ht="13.8">
      <c r="C1076" s="53" t="s">
        <v>4034</v>
      </c>
      <c r="D1076" s="313" t="s">
        <v>4032</v>
      </c>
      <c r="E1076" s="307"/>
      <c r="F1076" s="307"/>
      <c r="G1076" s="307"/>
      <c r="H1076" s="307"/>
      <c r="I1076" s="56">
        <f>ROUNDDOWN(H1091,-2)</f>
        <v>37800</v>
      </c>
    </row>
    <row r="1077" spans="3:13" s="55" customFormat="1" ht="27.6">
      <c r="C1077" s="300" t="s">
        <v>1197</v>
      </c>
      <c r="D1077" s="300" t="s">
        <v>1198</v>
      </c>
      <c r="E1077" s="300" t="s">
        <v>1199</v>
      </c>
      <c r="F1077" s="300" t="s">
        <v>1200</v>
      </c>
      <c r="G1077" s="300" t="s">
        <v>1201</v>
      </c>
      <c r="H1077" s="300" t="s">
        <v>1202</v>
      </c>
      <c r="I1077" s="54"/>
    </row>
    <row r="1078" spans="3:13" s="55" customFormat="1" ht="13.8">
      <c r="C1078" s="72" t="s">
        <v>1203</v>
      </c>
      <c r="D1078" s="59" t="s">
        <v>1204</v>
      </c>
      <c r="E1078" s="73"/>
      <c r="F1078" s="73"/>
      <c r="G1078" s="73"/>
      <c r="H1078" s="73"/>
      <c r="I1078" s="54"/>
      <c r="J1078" s="159" t="s">
        <v>1249</v>
      </c>
    </row>
    <row r="1079" spans="3:13" s="55" customFormat="1" ht="13.8">
      <c r="C1079" s="301">
        <v>1</v>
      </c>
      <c r="D1079" s="59" t="s">
        <v>5</v>
      </c>
      <c r="E1079" s="302" t="s">
        <v>6</v>
      </c>
      <c r="F1079" s="74">
        <v>2.1000000000000001E-2</v>
      </c>
      <c r="G1079" s="64">
        <f>VLOOKUP(D1079,upahbahan,3,FALSE)</f>
        <v>100000</v>
      </c>
      <c r="H1079" s="64">
        <f>F1079*G1079</f>
        <v>2100</v>
      </c>
      <c r="I1079" s="54"/>
      <c r="J1079" s="159" t="s">
        <v>1250</v>
      </c>
      <c r="M1079" s="65">
        <v>0.1</v>
      </c>
    </row>
    <row r="1080" spans="3:13" s="55" customFormat="1" ht="13.8">
      <c r="C1080" s="301">
        <v>2</v>
      </c>
      <c r="D1080" s="59" t="s">
        <v>10</v>
      </c>
      <c r="E1080" s="302" t="s">
        <v>6</v>
      </c>
      <c r="F1080" s="74">
        <v>3.5000000000000003E-2</v>
      </c>
      <c r="G1080" s="64">
        <f>VLOOKUP(D1080,upahbahan,3,FALSE)</f>
        <v>145000</v>
      </c>
      <c r="H1080" s="64">
        <f>F1080*G1080</f>
        <v>5075.0000000000009</v>
      </c>
      <c r="I1080" s="54"/>
    </row>
    <row r="1081" spans="3:13" s="55" customFormat="1" ht="13.8">
      <c r="C1081" s="301">
        <v>3</v>
      </c>
      <c r="D1081" s="59" t="s">
        <v>18</v>
      </c>
      <c r="E1081" s="302" t="s">
        <v>6</v>
      </c>
      <c r="F1081" s="74">
        <v>3.0000000000000001E-3</v>
      </c>
      <c r="G1081" s="64">
        <f>VLOOKUP(D1081,upahbahan,3,FALSE)</f>
        <v>175000</v>
      </c>
      <c r="H1081" s="64">
        <f>F1081*G1081</f>
        <v>525</v>
      </c>
      <c r="I1081" s="54"/>
    </row>
    <row r="1082" spans="3:13" s="55" customFormat="1" ht="13.8">
      <c r="C1082" s="301">
        <v>4</v>
      </c>
      <c r="D1082" s="59" t="s">
        <v>19</v>
      </c>
      <c r="E1082" s="302" t="s">
        <v>6</v>
      </c>
      <c r="F1082" s="74">
        <v>1E-3</v>
      </c>
      <c r="G1082" s="64">
        <f>VLOOKUP(D1082,upahbahan,3,FALSE)</f>
        <v>200000</v>
      </c>
      <c r="H1082" s="64">
        <f>F1082*G1082</f>
        <v>200</v>
      </c>
      <c r="I1082" s="54"/>
    </row>
    <row r="1083" spans="3:13" s="55" customFormat="1" ht="13.8">
      <c r="C1083" s="83" t="s">
        <v>1210</v>
      </c>
      <c r="D1083" s="80"/>
      <c r="E1083" s="80"/>
      <c r="F1083" s="217"/>
      <c r="G1083" s="218"/>
      <c r="H1083" s="64">
        <f>SUM(H1079:H1082)</f>
        <v>7900.0000000000009</v>
      </c>
      <c r="I1083" s="219"/>
    </row>
    <row r="1084" spans="3:13" s="55" customFormat="1" ht="13.8">
      <c r="C1084" s="72" t="s">
        <v>1211</v>
      </c>
      <c r="D1084" s="59" t="s">
        <v>1212</v>
      </c>
      <c r="E1084" s="73"/>
      <c r="F1084" s="73"/>
      <c r="G1084" s="73"/>
      <c r="H1084" s="73"/>
      <c r="I1084" s="54"/>
    </row>
    <row r="1085" spans="3:13" s="55" customFormat="1" ht="13.8">
      <c r="C1085" s="301">
        <v>1</v>
      </c>
      <c r="D1085" s="77" t="s">
        <v>4033</v>
      </c>
      <c r="E1085" s="68" t="s">
        <v>114</v>
      </c>
      <c r="F1085" s="227">
        <v>1.65</v>
      </c>
      <c r="G1085" s="64">
        <f>VLOOKUP(D1085,upahbahan,3,FALSE)</f>
        <v>16050</v>
      </c>
      <c r="H1085" s="64">
        <f>F1085*G1085</f>
        <v>26482.5</v>
      </c>
      <c r="I1085" s="54"/>
    </row>
    <row r="1086" spans="3:13" s="55" customFormat="1" ht="13.8">
      <c r="C1086" s="83" t="s">
        <v>1216</v>
      </c>
      <c r="D1086" s="80"/>
      <c r="E1086" s="80"/>
      <c r="F1086" s="80"/>
      <c r="G1086" s="162"/>
      <c r="H1086" s="64">
        <f>SUM(H1085:H1085)</f>
        <v>26482.5</v>
      </c>
      <c r="I1086" s="54"/>
    </row>
    <row r="1087" spans="3:13" s="55" customFormat="1" ht="13.8">
      <c r="C1087" s="72" t="s">
        <v>1217</v>
      </c>
      <c r="D1087" s="59" t="s">
        <v>1218</v>
      </c>
      <c r="E1087" s="73"/>
      <c r="F1087" s="73"/>
      <c r="G1087" s="73"/>
      <c r="H1087" s="73"/>
      <c r="I1087" s="54"/>
    </row>
    <row r="1088" spans="3:13" s="55" customFormat="1" ht="13.8">
      <c r="C1088" s="83" t="s">
        <v>1219</v>
      </c>
      <c r="D1088" s="80"/>
      <c r="E1088" s="80"/>
      <c r="F1088" s="80"/>
      <c r="G1088" s="162"/>
      <c r="H1088" s="303">
        <v>0</v>
      </c>
      <c r="I1088" s="54"/>
    </row>
    <row r="1089" spans="3:13" s="55" customFormat="1" ht="13.8">
      <c r="C1089" s="58" t="s">
        <v>1220</v>
      </c>
      <c r="D1089" s="69" t="s">
        <v>1221</v>
      </c>
      <c r="E1089" s="70"/>
      <c r="F1089" s="70"/>
      <c r="G1089" s="71"/>
      <c r="H1089" s="304">
        <f>H1088+H1086+H1083</f>
        <v>34382.5</v>
      </c>
      <c r="I1089" s="319"/>
    </row>
    <row r="1090" spans="3:13" s="55" customFormat="1" ht="13.8">
      <c r="C1090" s="58" t="s">
        <v>1222</v>
      </c>
      <c r="D1090" s="69" t="s">
        <v>1325</v>
      </c>
      <c r="E1090" s="70"/>
      <c r="F1090" s="71"/>
      <c r="G1090" s="95">
        <v>0.1</v>
      </c>
      <c r="H1090" s="64">
        <f>H1089*G1090</f>
        <v>3438.25</v>
      </c>
      <c r="I1090" s="319"/>
    </row>
    <row r="1091" spans="3:13" s="55" customFormat="1" ht="13.8">
      <c r="C1091" s="58" t="s">
        <v>1223</v>
      </c>
      <c r="D1091" s="69" t="s">
        <v>1224</v>
      </c>
      <c r="E1091" s="70"/>
      <c r="F1091" s="70"/>
      <c r="G1091" s="71"/>
      <c r="H1091" s="305">
        <f>SUM(H1089:H1090)</f>
        <v>37820.75</v>
      </c>
      <c r="I1091" s="319"/>
    </row>
    <row r="1093" spans="3:13" s="55" customFormat="1" ht="13.8">
      <c r="C1093" s="53" t="s">
        <v>4035</v>
      </c>
      <c r="D1093" s="313" t="s">
        <v>4036</v>
      </c>
      <c r="E1093" s="307"/>
      <c r="F1093" s="307"/>
      <c r="G1093" s="307"/>
      <c r="H1093" s="307"/>
      <c r="I1093" s="56">
        <f>ROUNDDOWN(H1108,-2)</f>
        <v>48400</v>
      </c>
    </row>
    <row r="1094" spans="3:13" s="55" customFormat="1" ht="27.6">
      <c r="C1094" s="300" t="s">
        <v>1197</v>
      </c>
      <c r="D1094" s="300" t="s">
        <v>1198</v>
      </c>
      <c r="E1094" s="300" t="s">
        <v>1199</v>
      </c>
      <c r="F1094" s="300" t="s">
        <v>1200</v>
      </c>
      <c r="G1094" s="300" t="s">
        <v>1201</v>
      </c>
      <c r="H1094" s="300" t="s">
        <v>1202</v>
      </c>
      <c r="I1094" s="54"/>
    </row>
    <row r="1095" spans="3:13" s="55" customFormat="1" ht="13.8">
      <c r="C1095" s="72" t="s">
        <v>1203</v>
      </c>
      <c r="D1095" s="59" t="s">
        <v>1204</v>
      </c>
      <c r="E1095" s="73"/>
      <c r="F1095" s="73"/>
      <c r="G1095" s="73"/>
      <c r="H1095" s="73"/>
      <c r="I1095" s="54"/>
      <c r="J1095" s="159" t="s">
        <v>1249</v>
      </c>
    </row>
    <row r="1096" spans="3:13" s="55" customFormat="1" ht="13.8">
      <c r="C1096" s="301">
        <v>1</v>
      </c>
      <c r="D1096" s="59" t="s">
        <v>5</v>
      </c>
      <c r="E1096" s="302" t="s">
        <v>6</v>
      </c>
      <c r="F1096" s="74">
        <v>3.1E-2</v>
      </c>
      <c r="G1096" s="64">
        <f>VLOOKUP(D1096,upahbahan,3,FALSE)</f>
        <v>100000</v>
      </c>
      <c r="H1096" s="64">
        <f>F1096*G1096</f>
        <v>3100</v>
      </c>
      <c r="I1096" s="54"/>
      <c r="J1096" s="159" t="s">
        <v>1250</v>
      </c>
      <c r="M1096" s="65">
        <v>0.1</v>
      </c>
    </row>
    <row r="1097" spans="3:13" s="55" customFormat="1" ht="13.8">
      <c r="C1097" s="301">
        <v>2</v>
      </c>
      <c r="D1097" s="59" t="s">
        <v>10</v>
      </c>
      <c r="E1097" s="302" t="s">
        <v>6</v>
      </c>
      <c r="F1097" s="74">
        <v>5.1999999999999998E-2</v>
      </c>
      <c r="G1097" s="64">
        <f>VLOOKUP(D1097,upahbahan,3,FALSE)</f>
        <v>145000</v>
      </c>
      <c r="H1097" s="64">
        <f>F1097*G1097</f>
        <v>7540</v>
      </c>
      <c r="I1097" s="54"/>
    </row>
    <row r="1098" spans="3:13" s="55" customFormat="1" ht="13.8">
      <c r="C1098" s="301">
        <v>3</v>
      </c>
      <c r="D1098" s="59" t="s">
        <v>18</v>
      </c>
      <c r="E1098" s="302" t="s">
        <v>6</v>
      </c>
      <c r="F1098" s="74">
        <v>5.0000000000000001E-3</v>
      </c>
      <c r="G1098" s="64">
        <f>VLOOKUP(D1098,upahbahan,3,FALSE)</f>
        <v>175000</v>
      </c>
      <c r="H1098" s="64">
        <f>F1098*G1098</f>
        <v>875</v>
      </c>
      <c r="I1098" s="54"/>
    </row>
    <row r="1099" spans="3:13" s="55" customFormat="1" ht="13.8">
      <c r="C1099" s="301">
        <v>4</v>
      </c>
      <c r="D1099" s="59" t="s">
        <v>19</v>
      </c>
      <c r="E1099" s="302" t="s">
        <v>6</v>
      </c>
      <c r="F1099" s="74">
        <v>2E-3</v>
      </c>
      <c r="G1099" s="64">
        <f>VLOOKUP(D1099,upahbahan,3,FALSE)</f>
        <v>200000</v>
      </c>
      <c r="H1099" s="64">
        <f>F1099*G1099</f>
        <v>400</v>
      </c>
      <c r="I1099" s="54"/>
    </row>
    <row r="1100" spans="3:13" s="55" customFormat="1" ht="13.8">
      <c r="C1100" s="83" t="s">
        <v>1210</v>
      </c>
      <c r="D1100" s="80"/>
      <c r="E1100" s="80"/>
      <c r="F1100" s="217"/>
      <c r="G1100" s="218"/>
      <c r="H1100" s="64">
        <f>SUM(H1096:H1099)</f>
        <v>11915</v>
      </c>
      <c r="I1100" s="219"/>
    </row>
    <row r="1101" spans="3:13" s="55" customFormat="1" ht="13.8">
      <c r="C1101" s="72" t="s">
        <v>1211</v>
      </c>
      <c r="D1101" s="59" t="s">
        <v>1212</v>
      </c>
      <c r="E1101" s="73"/>
      <c r="F1101" s="73"/>
      <c r="G1101" s="73"/>
      <c r="H1101" s="73"/>
      <c r="I1101" s="54"/>
    </row>
    <row r="1102" spans="3:13" s="55" customFormat="1" ht="13.8">
      <c r="C1102" s="301">
        <v>1</v>
      </c>
      <c r="D1102" s="77" t="s">
        <v>4037</v>
      </c>
      <c r="E1102" s="68" t="s">
        <v>114</v>
      </c>
      <c r="F1102" s="227">
        <v>1.65</v>
      </c>
      <c r="G1102" s="64">
        <f>VLOOKUP(D1102,upahbahan,3,FALSE)</f>
        <v>19475</v>
      </c>
      <c r="H1102" s="64">
        <f>F1102*G1102</f>
        <v>32133.75</v>
      </c>
      <c r="I1102" s="54"/>
    </row>
    <row r="1103" spans="3:13" s="55" customFormat="1" ht="13.8">
      <c r="C1103" s="83" t="s">
        <v>1216</v>
      </c>
      <c r="D1103" s="80"/>
      <c r="E1103" s="80"/>
      <c r="F1103" s="80"/>
      <c r="G1103" s="162"/>
      <c r="H1103" s="64">
        <f>SUM(H1102:H1102)</f>
        <v>32133.75</v>
      </c>
      <c r="I1103" s="54"/>
    </row>
    <row r="1104" spans="3:13" s="55" customFormat="1" ht="13.8">
      <c r="C1104" s="72" t="s">
        <v>1217</v>
      </c>
      <c r="D1104" s="59" t="s">
        <v>1218</v>
      </c>
      <c r="E1104" s="73"/>
      <c r="F1104" s="73"/>
      <c r="G1104" s="73"/>
      <c r="H1104" s="73"/>
      <c r="I1104" s="54"/>
    </row>
    <row r="1105" spans="3:13" s="55" customFormat="1" ht="13.8">
      <c r="C1105" s="83" t="s">
        <v>1219</v>
      </c>
      <c r="D1105" s="80"/>
      <c r="E1105" s="80"/>
      <c r="F1105" s="80"/>
      <c r="G1105" s="162"/>
      <c r="H1105" s="303">
        <v>0</v>
      </c>
      <c r="I1105" s="54"/>
    </row>
    <row r="1106" spans="3:13" s="55" customFormat="1" ht="13.8">
      <c r="C1106" s="58" t="s">
        <v>1220</v>
      </c>
      <c r="D1106" s="69" t="s">
        <v>1221</v>
      </c>
      <c r="E1106" s="70"/>
      <c r="F1106" s="70"/>
      <c r="G1106" s="71"/>
      <c r="H1106" s="304">
        <f>H1105+H1103+H1100</f>
        <v>44048.75</v>
      </c>
      <c r="I1106" s="319"/>
    </row>
    <row r="1107" spans="3:13" s="55" customFormat="1" ht="13.8">
      <c r="C1107" s="58" t="s">
        <v>1222</v>
      </c>
      <c r="D1107" s="69" t="s">
        <v>1325</v>
      </c>
      <c r="E1107" s="70"/>
      <c r="F1107" s="71"/>
      <c r="G1107" s="95">
        <v>0.1</v>
      </c>
      <c r="H1107" s="64">
        <f>H1106*G1107</f>
        <v>4404.875</v>
      </c>
      <c r="I1107" s="319"/>
    </row>
    <row r="1108" spans="3:13" s="55" customFormat="1" ht="13.8">
      <c r="C1108" s="58" t="s">
        <v>1223</v>
      </c>
      <c r="D1108" s="69" t="s">
        <v>1224</v>
      </c>
      <c r="E1108" s="70"/>
      <c r="F1108" s="70"/>
      <c r="G1108" s="71"/>
      <c r="H1108" s="305">
        <f>SUM(H1106:H1107)</f>
        <v>48453.625</v>
      </c>
      <c r="I1108" s="319"/>
    </row>
    <row r="1110" spans="3:13" s="55" customFormat="1" ht="13.8">
      <c r="C1110" s="53" t="s">
        <v>4038</v>
      </c>
      <c r="D1110" s="313" t="s">
        <v>4039</v>
      </c>
      <c r="E1110" s="307"/>
      <c r="F1110" s="307"/>
      <c r="G1110" s="307"/>
      <c r="H1110" s="307"/>
      <c r="I1110" s="56">
        <f>ROUNDDOWN(H1125,-2)</f>
        <v>69500</v>
      </c>
    </row>
    <row r="1111" spans="3:13" s="55" customFormat="1" ht="27.6">
      <c r="C1111" s="300" t="s">
        <v>1197</v>
      </c>
      <c r="D1111" s="300" t="s">
        <v>1198</v>
      </c>
      <c r="E1111" s="300" t="s">
        <v>1199</v>
      </c>
      <c r="F1111" s="300" t="s">
        <v>1200</v>
      </c>
      <c r="G1111" s="300" t="s">
        <v>1201</v>
      </c>
      <c r="H1111" s="300" t="s">
        <v>1202</v>
      </c>
      <c r="I1111" s="54"/>
    </row>
    <row r="1112" spans="3:13" s="55" customFormat="1" ht="13.8">
      <c r="C1112" s="72" t="s">
        <v>1203</v>
      </c>
      <c r="D1112" s="59" t="s">
        <v>1204</v>
      </c>
      <c r="E1112" s="73"/>
      <c r="F1112" s="73"/>
      <c r="G1112" s="73"/>
      <c r="H1112" s="73"/>
      <c r="I1112" s="54"/>
      <c r="J1112" s="159" t="s">
        <v>1249</v>
      </c>
    </row>
    <row r="1113" spans="3:13" s="55" customFormat="1" ht="13.8">
      <c r="C1113" s="301">
        <v>1</v>
      </c>
      <c r="D1113" s="59" t="s">
        <v>5</v>
      </c>
      <c r="E1113" s="302" t="s">
        <v>6</v>
      </c>
      <c r="F1113" s="74">
        <v>4.3999999999999997E-2</v>
      </c>
      <c r="G1113" s="64">
        <f>VLOOKUP(D1113,upahbahan,3,FALSE)</f>
        <v>100000</v>
      </c>
      <c r="H1113" s="64">
        <f>F1113*G1113</f>
        <v>4400</v>
      </c>
      <c r="I1113" s="54"/>
      <c r="J1113" s="159" t="s">
        <v>1250</v>
      </c>
      <c r="M1113" s="65">
        <v>0.1</v>
      </c>
    </row>
    <row r="1114" spans="3:13" s="55" customFormat="1" ht="13.8">
      <c r="C1114" s="301">
        <v>2</v>
      </c>
      <c r="D1114" s="59" t="s">
        <v>10</v>
      </c>
      <c r="E1114" s="302" t="s">
        <v>6</v>
      </c>
      <c r="F1114" s="74">
        <v>7.2999999999999995E-2</v>
      </c>
      <c r="G1114" s="64">
        <f>VLOOKUP(D1114,upahbahan,3,FALSE)</f>
        <v>145000</v>
      </c>
      <c r="H1114" s="64">
        <f>F1114*G1114</f>
        <v>10585</v>
      </c>
      <c r="I1114" s="54"/>
    </row>
    <row r="1115" spans="3:13" s="55" customFormat="1" ht="13.8">
      <c r="C1115" s="301">
        <v>3</v>
      </c>
      <c r="D1115" s="59" t="s">
        <v>18</v>
      </c>
      <c r="E1115" s="302" t="s">
        <v>6</v>
      </c>
      <c r="F1115" s="74">
        <v>7.0000000000000001E-3</v>
      </c>
      <c r="G1115" s="64">
        <f>VLOOKUP(D1115,upahbahan,3,FALSE)</f>
        <v>175000</v>
      </c>
      <c r="H1115" s="64">
        <f>F1115*G1115</f>
        <v>1225</v>
      </c>
      <c r="I1115" s="54"/>
    </row>
    <row r="1116" spans="3:13" s="55" customFormat="1" ht="13.8">
      <c r="C1116" s="301">
        <v>4</v>
      </c>
      <c r="D1116" s="59" t="s">
        <v>19</v>
      </c>
      <c r="E1116" s="302" t="s">
        <v>6</v>
      </c>
      <c r="F1116" s="74">
        <v>2E-3</v>
      </c>
      <c r="G1116" s="64">
        <f>VLOOKUP(D1116,upahbahan,3,FALSE)</f>
        <v>200000</v>
      </c>
      <c r="H1116" s="64">
        <f>F1116*G1116</f>
        <v>400</v>
      </c>
      <c r="I1116" s="54"/>
    </row>
    <row r="1117" spans="3:13" s="55" customFormat="1" ht="13.8">
      <c r="C1117" s="83" t="s">
        <v>1210</v>
      </c>
      <c r="D1117" s="80"/>
      <c r="E1117" s="80"/>
      <c r="F1117" s="217"/>
      <c r="G1117" s="218"/>
      <c r="H1117" s="64">
        <f>SUM(H1113:H1116)</f>
        <v>16610</v>
      </c>
      <c r="I1117" s="219"/>
    </row>
    <row r="1118" spans="3:13" s="55" customFormat="1" ht="13.8">
      <c r="C1118" s="72" t="s">
        <v>1211</v>
      </c>
      <c r="D1118" s="59" t="s">
        <v>1212</v>
      </c>
      <c r="E1118" s="73"/>
      <c r="F1118" s="73"/>
      <c r="G1118" s="73"/>
      <c r="H1118" s="73"/>
      <c r="I1118" s="54"/>
    </row>
    <row r="1119" spans="3:13" s="55" customFormat="1" ht="13.8">
      <c r="C1119" s="301">
        <v>1</v>
      </c>
      <c r="D1119" s="77" t="s">
        <v>4040</v>
      </c>
      <c r="E1119" s="68" t="s">
        <v>114</v>
      </c>
      <c r="F1119" s="227">
        <v>1.65</v>
      </c>
      <c r="G1119" s="64">
        <f>VLOOKUP(D1119,upahbahan,3,FALSE)</f>
        <v>28275</v>
      </c>
      <c r="H1119" s="64">
        <f>F1119*G1119</f>
        <v>46653.75</v>
      </c>
      <c r="I1119" s="54"/>
    </row>
    <row r="1120" spans="3:13" s="55" customFormat="1" ht="13.8">
      <c r="C1120" s="83" t="s">
        <v>1216</v>
      </c>
      <c r="D1120" s="80"/>
      <c r="E1120" s="80"/>
      <c r="F1120" s="80"/>
      <c r="G1120" s="162"/>
      <c r="H1120" s="64">
        <f>SUM(H1119:H1119)</f>
        <v>46653.75</v>
      </c>
      <c r="I1120" s="54"/>
    </row>
    <row r="1121" spans="3:13" s="55" customFormat="1" ht="13.8">
      <c r="C1121" s="72" t="s">
        <v>1217</v>
      </c>
      <c r="D1121" s="59" t="s">
        <v>1218</v>
      </c>
      <c r="E1121" s="73"/>
      <c r="F1121" s="73"/>
      <c r="G1121" s="73"/>
      <c r="H1121" s="73"/>
      <c r="I1121" s="54"/>
    </row>
    <row r="1122" spans="3:13" s="55" customFormat="1" ht="13.8">
      <c r="C1122" s="83" t="s">
        <v>1219</v>
      </c>
      <c r="D1122" s="80"/>
      <c r="E1122" s="80"/>
      <c r="F1122" s="80"/>
      <c r="G1122" s="162"/>
      <c r="H1122" s="303">
        <v>0</v>
      </c>
      <c r="I1122" s="54"/>
    </row>
    <row r="1123" spans="3:13" s="55" customFormat="1" ht="13.8">
      <c r="C1123" s="58" t="s">
        <v>1220</v>
      </c>
      <c r="D1123" s="69" t="s">
        <v>1221</v>
      </c>
      <c r="E1123" s="70"/>
      <c r="F1123" s="70"/>
      <c r="G1123" s="71"/>
      <c r="H1123" s="304">
        <f>H1122+H1120+H1117</f>
        <v>63263.75</v>
      </c>
      <c r="I1123" s="319"/>
    </row>
    <row r="1124" spans="3:13" s="55" customFormat="1" ht="13.8">
      <c r="C1124" s="58" t="s">
        <v>1222</v>
      </c>
      <c r="D1124" s="69" t="s">
        <v>1325</v>
      </c>
      <c r="E1124" s="70"/>
      <c r="F1124" s="71"/>
      <c r="G1124" s="95">
        <v>0.1</v>
      </c>
      <c r="H1124" s="64">
        <f>H1123*G1124</f>
        <v>6326.375</v>
      </c>
      <c r="I1124" s="319"/>
    </row>
    <row r="1125" spans="3:13" s="55" customFormat="1" ht="13.8">
      <c r="C1125" s="58" t="s">
        <v>1223</v>
      </c>
      <c r="D1125" s="69" t="s">
        <v>1224</v>
      </c>
      <c r="E1125" s="70"/>
      <c r="F1125" s="70"/>
      <c r="G1125" s="71"/>
      <c r="H1125" s="305">
        <f>SUM(H1123:H1124)</f>
        <v>69590.125</v>
      </c>
      <c r="I1125" s="319"/>
    </row>
    <row r="1127" spans="3:13" s="55" customFormat="1" ht="13.8">
      <c r="C1127" s="53" t="s">
        <v>4041</v>
      </c>
      <c r="D1127" s="313" t="s">
        <v>4042</v>
      </c>
      <c r="E1127" s="307"/>
      <c r="F1127" s="307"/>
      <c r="G1127" s="307"/>
      <c r="H1127" s="307"/>
      <c r="I1127" s="56">
        <f>ROUNDDOWN(H1142,-2)</f>
        <v>98600</v>
      </c>
    </row>
    <row r="1128" spans="3:13" s="55" customFormat="1" ht="27.6">
      <c r="C1128" s="300" t="s">
        <v>1197</v>
      </c>
      <c r="D1128" s="300" t="s">
        <v>1198</v>
      </c>
      <c r="E1128" s="300" t="s">
        <v>1199</v>
      </c>
      <c r="F1128" s="300" t="s">
        <v>1200</v>
      </c>
      <c r="G1128" s="300" t="s">
        <v>1201</v>
      </c>
      <c r="H1128" s="300" t="s">
        <v>1202</v>
      </c>
      <c r="I1128" s="54"/>
    </row>
    <row r="1129" spans="3:13" s="55" customFormat="1" ht="13.8">
      <c r="C1129" s="72" t="s">
        <v>1203</v>
      </c>
      <c r="D1129" s="59" t="s">
        <v>1204</v>
      </c>
      <c r="E1129" s="73"/>
      <c r="F1129" s="73"/>
      <c r="G1129" s="73"/>
      <c r="H1129" s="73"/>
      <c r="I1129" s="54"/>
      <c r="J1129" s="159" t="s">
        <v>1249</v>
      </c>
    </row>
    <row r="1130" spans="3:13" s="55" customFormat="1" ht="13.8">
      <c r="C1130" s="301">
        <v>1</v>
      </c>
      <c r="D1130" s="59" t="s">
        <v>5</v>
      </c>
      <c r="E1130" s="302" t="s">
        <v>6</v>
      </c>
      <c r="F1130" s="74">
        <v>5.3999999999999999E-2</v>
      </c>
      <c r="G1130" s="64">
        <f>VLOOKUP(D1130,upahbahan,3,FALSE)</f>
        <v>100000</v>
      </c>
      <c r="H1130" s="64">
        <f>F1130*G1130</f>
        <v>5400</v>
      </c>
      <c r="I1130" s="54"/>
      <c r="J1130" s="159" t="s">
        <v>1250</v>
      </c>
      <c r="M1130" s="65">
        <v>0.1</v>
      </c>
    </row>
    <row r="1131" spans="3:13" s="55" customFormat="1" ht="13.8">
      <c r="C1131" s="301">
        <v>2</v>
      </c>
      <c r="D1131" s="59" t="s">
        <v>10</v>
      </c>
      <c r="E1131" s="302" t="s">
        <v>6</v>
      </c>
      <c r="F1131" s="74">
        <v>0.09</v>
      </c>
      <c r="G1131" s="64">
        <f>VLOOKUP(D1131,upahbahan,3,FALSE)</f>
        <v>145000</v>
      </c>
      <c r="H1131" s="64">
        <f>F1131*G1131</f>
        <v>13050</v>
      </c>
      <c r="I1131" s="54"/>
    </row>
    <row r="1132" spans="3:13" s="55" customFormat="1" ht="13.8">
      <c r="C1132" s="301">
        <v>3</v>
      </c>
      <c r="D1132" s="59" t="s">
        <v>18</v>
      </c>
      <c r="E1132" s="302" t="s">
        <v>6</v>
      </c>
      <c r="F1132" s="74">
        <v>8.9999999999999993E-3</v>
      </c>
      <c r="G1132" s="64">
        <f>VLOOKUP(D1132,upahbahan,3,FALSE)</f>
        <v>175000</v>
      </c>
      <c r="H1132" s="64">
        <f>F1132*G1132</f>
        <v>1574.9999999999998</v>
      </c>
      <c r="I1132" s="54"/>
    </row>
    <row r="1133" spans="3:13" s="55" customFormat="1" ht="13.8">
      <c r="C1133" s="301">
        <v>4</v>
      </c>
      <c r="D1133" s="59" t="s">
        <v>19</v>
      </c>
      <c r="E1133" s="302" t="s">
        <v>6</v>
      </c>
      <c r="F1133" s="74">
        <v>3.0000000000000001E-3</v>
      </c>
      <c r="G1133" s="64">
        <f>VLOOKUP(D1133,upahbahan,3,FALSE)</f>
        <v>200000</v>
      </c>
      <c r="H1133" s="64">
        <f>F1133*G1133</f>
        <v>600</v>
      </c>
      <c r="I1133" s="54"/>
    </row>
    <row r="1134" spans="3:13" s="55" customFormat="1" ht="13.8">
      <c r="C1134" s="83" t="s">
        <v>1210</v>
      </c>
      <c r="D1134" s="80"/>
      <c r="E1134" s="80"/>
      <c r="F1134" s="217"/>
      <c r="G1134" s="218"/>
      <c r="H1134" s="64">
        <f>SUM(H1130:H1133)</f>
        <v>20625</v>
      </c>
      <c r="I1134" s="219"/>
    </row>
    <row r="1135" spans="3:13" s="55" customFormat="1" ht="13.8">
      <c r="C1135" s="72" t="s">
        <v>1211</v>
      </c>
      <c r="D1135" s="59" t="s">
        <v>1212</v>
      </c>
      <c r="E1135" s="73"/>
      <c r="F1135" s="73"/>
      <c r="G1135" s="73"/>
      <c r="H1135" s="73"/>
      <c r="I1135" s="54"/>
    </row>
    <row r="1136" spans="3:13" s="55" customFormat="1" ht="13.8">
      <c r="C1136" s="301">
        <v>1</v>
      </c>
      <c r="D1136" s="77" t="s">
        <v>4043</v>
      </c>
      <c r="E1136" s="68" t="s">
        <v>114</v>
      </c>
      <c r="F1136" s="227">
        <v>1.65</v>
      </c>
      <c r="G1136" s="64">
        <f>VLOOKUP(D1136,upahbahan,3,FALSE)</f>
        <v>41875</v>
      </c>
      <c r="H1136" s="64">
        <f>F1136*G1136</f>
        <v>69093.75</v>
      </c>
      <c r="I1136" s="54"/>
    </row>
    <row r="1137" spans="3:13" s="55" customFormat="1" ht="13.8">
      <c r="C1137" s="83" t="s">
        <v>1216</v>
      </c>
      <c r="D1137" s="80"/>
      <c r="E1137" s="80"/>
      <c r="F1137" s="80"/>
      <c r="G1137" s="162"/>
      <c r="H1137" s="64">
        <f>SUM(H1136:H1136)</f>
        <v>69093.75</v>
      </c>
      <c r="I1137" s="54"/>
    </row>
    <row r="1138" spans="3:13" s="55" customFormat="1" ht="13.8">
      <c r="C1138" s="72" t="s">
        <v>1217</v>
      </c>
      <c r="D1138" s="59" t="s">
        <v>1218</v>
      </c>
      <c r="E1138" s="73"/>
      <c r="F1138" s="73"/>
      <c r="G1138" s="73"/>
      <c r="H1138" s="73"/>
      <c r="I1138" s="54"/>
    </row>
    <row r="1139" spans="3:13" s="55" customFormat="1" ht="13.8">
      <c r="C1139" s="83" t="s">
        <v>1219</v>
      </c>
      <c r="D1139" s="80"/>
      <c r="E1139" s="80"/>
      <c r="F1139" s="80"/>
      <c r="G1139" s="162"/>
      <c r="H1139" s="303">
        <v>0</v>
      </c>
      <c r="I1139" s="54"/>
    </row>
    <row r="1140" spans="3:13" s="55" customFormat="1" ht="13.8">
      <c r="C1140" s="58" t="s">
        <v>1220</v>
      </c>
      <c r="D1140" s="69" t="s">
        <v>1221</v>
      </c>
      <c r="E1140" s="70"/>
      <c r="F1140" s="70"/>
      <c r="G1140" s="71"/>
      <c r="H1140" s="304">
        <f>H1139+H1137+H1134</f>
        <v>89718.75</v>
      </c>
      <c r="I1140" s="319"/>
    </row>
    <row r="1141" spans="3:13" s="55" customFormat="1" ht="13.8">
      <c r="C1141" s="58" t="s">
        <v>1222</v>
      </c>
      <c r="D1141" s="69" t="s">
        <v>1325</v>
      </c>
      <c r="E1141" s="70"/>
      <c r="F1141" s="71"/>
      <c r="G1141" s="95">
        <v>0.1</v>
      </c>
      <c r="H1141" s="64">
        <f>H1140*G1141</f>
        <v>8971.875</v>
      </c>
      <c r="I1141" s="319"/>
    </row>
    <row r="1142" spans="3:13" s="55" customFormat="1" ht="13.8">
      <c r="C1142" s="58" t="s">
        <v>1223</v>
      </c>
      <c r="D1142" s="69" t="s">
        <v>1224</v>
      </c>
      <c r="E1142" s="70"/>
      <c r="F1142" s="70"/>
      <c r="G1142" s="71"/>
      <c r="H1142" s="305">
        <f>SUM(H1140:H1141)</f>
        <v>98690.625</v>
      </c>
      <c r="I1142" s="319"/>
    </row>
    <row r="1144" spans="3:13" s="55" customFormat="1" ht="13.8">
      <c r="C1144" s="53" t="s">
        <v>4044</v>
      </c>
      <c r="D1144" s="313" t="s">
        <v>4045</v>
      </c>
      <c r="E1144" s="307"/>
      <c r="F1144" s="307"/>
      <c r="G1144" s="307"/>
      <c r="H1144" s="307"/>
      <c r="I1144" s="56">
        <f>ROUNDDOWN(H1159,-2)</f>
        <v>140000</v>
      </c>
    </row>
    <row r="1145" spans="3:13" s="55" customFormat="1" ht="27.6">
      <c r="C1145" s="300" t="s">
        <v>1197</v>
      </c>
      <c r="D1145" s="300" t="s">
        <v>1198</v>
      </c>
      <c r="E1145" s="300" t="s">
        <v>1199</v>
      </c>
      <c r="F1145" s="300" t="s">
        <v>1200</v>
      </c>
      <c r="G1145" s="300" t="s">
        <v>1201</v>
      </c>
      <c r="H1145" s="300" t="s">
        <v>1202</v>
      </c>
      <c r="I1145" s="54"/>
    </row>
    <row r="1146" spans="3:13" s="55" customFormat="1" ht="13.8">
      <c r="C1146" s="72" t="s">
        <v>1203</v>
      </c>
      <c r="D1146" s="59" t="s">
        <v>1204</v>
      </c>
      <c r="E1146" s="73"/>
      <c r="F1146" s="73"/>
      <c r="G1146" s="73"/>
      <c r="H1146" s="73"/>
      <c r="I1146" s="54"/>
      <c r="J1146" s="159" t="s">
        <v>1249</v>
      </c>
    </row>
    <row r="1147" spans="3:13" s="55" customFormat="1" ht="13.8">
      <c r="C1147" s="301">
        <v>1</v>
      </c>
      <c r="D1147" s="59" t="s">
        <v>5</v>
      </c>
      <c r="E1147" s="302" t="s">
        <v>6</v>
      </c>
      <c r="F1147" s="74">
        <v>6.5000000000000002E-2</v>
      </c>
      <c r="G1147" s="64">
        <f>VLOOKUP(D1147,upahbahan,3,FALSE)</f>
        <v>100000</v>
      </c>
      <c r="H1147" s="64">
        <f>F1147*G1147</f>
        <v>6500</v>
      </c>
      <c r="I1147" s="54"/>
      <c r="J1147" s="159" t="s">
        <v>1250</v>
      </c>
      <c r="M1147" s="65">
        <v>0.1</v>
      </c>
    </row>
    <row r="1148" spans="3:13" s="55" customFormat="1" ht="13.8">
      <c r="C1148" s="301">
        <v>2</v>
      </c>
      <c r="D1148" s="59" t="s">
        <v>10</v>
      </c>
      <c r="E1148" s="302" t="s">
        <v>6</v>
      </c>
      <c r="F1148" s="74">
        <v>0.108</v>
      </c>
      <c r="G1148" s="64">
        <f>VLOOKUP(D1148,upahbahan,3,FALSE)</f>
        <v>145000</v>
      </c>
      <c r="H1148" s="64">
        <f>F1148*G1148</f>
        <v>15660</v>
      </c>
      <c r="I1148" s="54"/>
    </row>
    <row r="1149" spans="3:13" s="55" customFormat="1" ht="13.8">
      <c r="C1149" s="301">
        <v>3</v>
      </c>
      <c r="D1149" s="59" t="s">
        <v>18</v>
      </c>
      <c r="E1149" s="302" t="s">
        <v>6</v>
      </c>
      <c r="F1149" s="74">
        <v>1.0999999999999999E-2</v>
      </c>
      <c r="G1149" s="64">
        <f>VLOOKUP(D1149,upahbahan,3,FALSE)</f>
        <v>175000</v>
      </c>
      <c r="H1149" s="64">
        <f>F1149*G1149</f>
        <v>1925</v>
      </c>
      <c r="I1149" s="54"/>
    </row>
    <row r="1150" spans="3:13" s="55" customFormat="1" ht="13.8">
      <c r="C1150" s="301">
        <v>4</v>
      </c>
      <c r="D1150" s="59" t="s">
        <v>19</v>
      </c>
      <c r="E1150" s="302" t="s">
        <v>6</v>
      </c>
      <c r="F1150" s="74">
        <v>3.0000000000000001E-3</v>
      </c>
      <c r="G1150" s="64">
        <f>VLOOKUP(D1150,upahbahan,3,FALSE)</f>
        <v>200000</v>
      </c>
      <c r="H1150" s="64">
        <f>F1150*G1150</f>
        <v>600</v>
      </c>
      <c r="I1150" s="54"/>
    </row>
    <row r="1151" spans="3:13" s="55" customFormat="1" ht="13.8">
      <c r="C1151" s="83" t="s">
        <v>1210</v>
      </c>
      <c r="D1151" s="80"/>
      <c r="E1151" s="80"/>
      <c r="F1151" s="217"/>
      <c r="G1151" s="218"/>
      <c r="H1151" s="64">
        <f>SUM(H1147:H1150)</f>
        <v>24685</v>
      </c>
      <c r="I1151" s="219"/>
    </row>
    <row r="1152" spans="3:13" s="55" customFormat="1" ht="13.8">
      <c r="C1152" s="72" t="s">
        <v>1211</v>
      </c>
      <c r="D1152" s="59" t="s">
        <v>1212</v>
      </c>
      <c r="E1152" s="73"/>
      <c r="F1152" s="73"/>
      <c r="G1152" s="73"/>
      <c r="H1152" s="73"/>
      <c r="I1152" s="54"/>
    </row>
    <row r="1153" spans="3:13" s="55" customFormat="1" ht="13.8">
      <c r="C1153" s="301">
        <v>1</v>
      </c>
      <c r="D1153" s="77" t="s">
        <v>4046</v>
      </c>
      <c r="E1153" s="68" t="s">
        <v>114</v>
      </c>
      <c r="F1153" s="227">
        <v>1.65</v>
      </c>
      <c r="G1153" s="64">
        <f>VLOOKUP(D1153,upahbahan,3,FALSE)</f>
        <v>62175</v>
      </c>
      <c r="H1153" s="64">
        <f>F1153*G1153</f>
        <v>102588.75</v>
      </c>
      <c r="I1153" s="54"/>
    </row>
    <row r="1154" spans="3:13" s="55" customFormat="1" ht="13.8">
      <c r="C1154" s="83" t="s">
        <v>1216</v>
      </c>
      <c r="D1154" s="80"/>
      <c r="E1154" s="80"/>
      <c r="F1154" s="80"/>
      <c r="G1154" s="162"/>
      <c r="H1154" s="64">
        <f>SUM(H1153:H1153)</f>
        <v>102588.75</v>
      </c>
      <c r="I1154" s="54"/>
    </row>
    <row r="1155" spans="3:13" s="55" customFormat="1" ht="13.8">
      <c r="C1155" s="72" t="s">
        <v>1217</v>
      </c>
      <c r="D1155" s="59" t="s">
        <v>1218</v>
      </c>
      <c r="E1155" s="73"/>
      <c r="F1155" s="73"/>
      <c r="G1155" s="73"/>
      <c r="H1155" s="73"/>
      <c r="I1155" s="54"/>
    </row>
    <row r="1156" spans="3:13" s="55" customFormat="1" ht="13.8">
      <c r="C1156" s="83" t="s">
        <v>1219</v>
      </c>
      <c r="D1156" s="80"/>
      <c r="E1156" s="80"/>
      <c r="F1156" s="80"/>
      <c r="G1156" s="162"/>
      <c r="H1156" s="303">
        <v>0</v>
      </c>
      <c r="I1156" s="54"/>
    </row>
    <row r="1157" spans="3:13" s="55" customFormat="1" ht="13.8">
      <c r="C1157" s="58" t="s">
        <v>1220</v>
      </c>
      <c r="D1157" s="69" t="s">
        <v>1221</v>
      </c>
      <c r="E1157" s="70"/>
      <c r="F1157" s="70"/>
      <c r="G1157" s="71"/>
      <c r="H1157" s="304">
        <f>H1156+H1154+H1151</f>
        <v>127273.75</v>
      </c>
      <c r="I1157" s="319"/>
    </row>
    <row r="1158" spans="3:13" s="55" customFormat="1" ht="13.8">
      <c r="C1158" s="58" t="s">
        <v>1222</v>
      </c>
      <c r="D1158" s="69" t="s">
        <v>1325</v>
      </c>
      <c r="E1158" s="70"/>
      <c r="F1158" s="71"/>
      <c r="G1158" s="95">
        <v>0.1</v>
      </c>
      <c r="H1158" s="64">
        <f>H1157*G1158</f>
        <v>12727.375</v>
      </c>
      <c r="I1158" s="319"/>
    </row>
    <row r="1159" spans="3:13" s="55" customFormat="1" ht="13.8">
      <c r="C1159" s="58" t="s">
        <v>1223</v>
      </c>
      <c r="D1159" s="69" t="s">
        <v>1224</v>
      </c>
      <c r="E1159" s="70"/>
      <c r="F1159" s="70"/>
      <c r="G1159" s="71"/>
      <c r="H1159" s="305">
        <f>SUM(H1157:H1158)</f>
        <v>140001.125</v>
      </c>
      <c r="I1159" s="319"/>
    </row>
    <row r="1161" spans="3:13" s="55" customFormat="1" ht="13.8">
      <c r="C1161" s="53" t="s">
        <v>4047</v>
      </c>
      <c r="D1161" s="313" t="s">
        <v>4048</v>
      </c>
      <c r="E1161" s="307"/>
      <c r="F1161" s="307"/>
      <c r="G1161" s="307"/>
      <c r="H1161" s="307"/>
      <c r="I1161" s="56">
        <f>ROUNDDOWN(H1176,-2)</f>
        <v>205700</v>
      </c>
    </row>
    <row r="1162" spans="3:13" s="55" customFormat="1" ht="27.6">
      <c r="C1162" s="300" t="s">
        <v>1197</v>
      </c>
      <c r="D1162" s="300" t="s">
        <v>1198</v>
      </c>
      <c r="E1162" s="300" t="s">
        <v>1199</v>
      </c>
      <c r="F1162" s="300" t="s">
        <v>1200</v>
      </c>
      <c r="G1162" s="300" t="s">
        <v>1201</v>
      </c>
      <c r="H1162" s="300" t="s">
        <v>1202</v>
      </c>
      <c r="I1162" s="54"/>
    </row>
    <row r="1163" spans="3:13" s="55" customFormat="1" ht="13.8">
      <c r="C1163" s="72" t="s">
        <v>1203</v>
      </c>
      <c r="D1163" s="59" t="s">
        <v>1204</v>
      </c>
      <c r="E1163" s="73"/>
      <c r="F1163" s="73"/>
      <c r="G1163" s="73"/>
      <c r="H1163" s="73"/>
      <c r="I1163" s="54"/>
      <c r="J1163" s="159" t="s">
        <v>1249</v>
      </c>
    </row>
    <row r="1164" spans="3:13" s="55" customFormat="1" ht="13.8">
      <c r="C1164" s="301">
        <v>1</v>
      </c>
      <c r="D1164" s="59" t="s">
        <v>5</v>
      </c>
      <c r="E1164" s="302" t="s">
        <v>6</v>
      </c>
      <c r="F1164" s="74">
        <v>7.6999999999999999E-2</v>
      </c>
      <c r="G1164" s="64">
        <f>VLOOKUP(D1164,upahbahan,3,FALSE)</f>
        <v>100000</v>
      </c>
      <c r="H1164" s="64">
        <f>F1164*G1164</f>
        <v>7700</v>
      </c>
      <c r="I1164" s="54"/>
      <c r="J1164" s="159" t="s">
        <v>1250</v>
      </c>
      <c r="M1164" s="65">
        <v>0.1</v>
      </c>
    </row>
    <row r="1165" spans="3:13" s="55" customFormat="1" ht="13.8">
      <c r="C1165" s="301">
        <v>2</v>
      </c>
      <c r="D1165" s="59" t="s">
        <v>10</v>
      </c>
      <c r="E1165" s="302" t="s">
        <v>6</v>
      </c>
      <c r="F1165" s="74">
        <v>0.129</v>
      </c>
      <c r="G1165" s="64">
        <f>VLOOKUP(D1165,upahbahan,3,FALSE)</f>
        <v>145000</v>
      </c>
      <c r="H1165" s="64">
        <f>F1165*G1165</f>
        <v>18705</v>
      </c>
      <c r="I1165" s="54"/>
    </row>
    <row r="1166" spans="3:13" s="55" customFormat="1" ht="13.8">
      <c r="C1166" s="301">
        <v>3</v>
      </c>
      <c r="D1166" s="59" t="s">
        <v>18</v>
      </c>
      <c r="E1166" s="302" t="s">
        <v>6</v>
      </c>
      <c r="F1166" s="74">
        <v>1.2999999999999999E-2</v>
      </c>
      <c r="G1166" s="64">
        <f>VLOOKUP(D1166,upahbahan,3,FALSE)</f>
        <v>175000</v>
      </c>
      <c r="H1166" s="64">
        <f>F1166*G1166</f>
        <v>2275</v>
      </c>
      <c r="I1166" s="54"/>
    </row>
    <row r="1167" spans="3:13" s="55" customFormat="1" ht="13.8">
      <c r="C1167" s="301">
        <v>4</v>
      </c>
      <c r="D1167" s="59" t="s">
        <v>19</v>
      </c>
      <c r="E1167" s="302" t="s">
        <v>6</v>
      </c>
      <c r="F1167" s="74">
        <v>4.0000000000000001E-3</v>
      </c>
      <c r="G1167" s="64">
        <f>VLOOKUP(D1167,upahbahan,3,FALSE)</f>
        <v>200000</v>
      </c>
      <c r="H1167" s="64">
        <f>F1167*G1167</f>
        <v>800</v>
      </c>
      <c r="I1167" s="54"/>
    </row>
    <row r="1168" spans="3:13" s="55" customFormat="1" ht="13.8">
      <c r="C1168" s="83" t="s">
        <v>1210</v>
      </c>
      <c r="D1168" s="80"/>
      <c r="E1168" s="80"/>
      <c r="F1168" s="217"/>
      <c r="G1168" s="218"/>
      <c r="H1168" s="64">
        <f>SUM(H1164:H1167)</f>
        <v>29480</v>
      </c>
      <c r="I1168" s="219"/>
    </row>
    <row r="1169" spans="3:13" s="55" customFormat="1" ht="13.8">
      <c r="C1169" s="72" t="s">
        <v>1211</v>
      </c>
      <c r="D1169" s="59" t="s">
        <v>1212</v>
      </c>
      <c r="E1169" s="73"/>
      <c r="F1169" s="73"/>
      <c r="G1169" s="73"/>
      <c r="H1169" s="73"/>
      <c r="I1169" s="54"/>
    </row>
    <row r="1170" spans="3:13" s="55" customFormat="1" ht="13.8">
      <c r="C1170" s="301">
        <v>1</v>
      </c>
      <c r="D1170" s="77" t="s">
        <v>4049</v>
      </c>
      <c r="E1170" s="68" t="s">
        <v>114</v>
      </c>
      <c r="F1170" s="227">
        <v>1.65</v>
      </c>
      <c r="G1170" s="64">
        <f>VLOOKUP(D1170,upahbahan,3,FALSE)</f>
        <v>95500</v>
      </c>
      <c r="H1170" s="64">
        <f>F1170*G1170</f>
        <v>157575</v>
      </c>
      <c r="I1170" s="54"/>
    </row>
    <row r="1171" spans="3:13" s="55" customFormat="1" ht="13.8">
      <c r="C1171" s="83" t="s">
        <v>1216</v>
      </c>
      <c r="D1171" s="80"/>
      <c r="E1171" s="80"/>
      <c r="F1171" s="80"/>
      <c r="G1171" s="162"/>
      <c r="H1171" s="64">
        <f>SUM(H1170:H1170)</f>
        <v>157575</v>
      </c>
      <c r="I1171" s="54"/>
    </row>
    <row r="1172" spans="3:13" s="55" customFormat="1" ht="13.8">
      <c r="C1172" s="72" t="s">
        <v>1217</v>
      </c>
      <c r="D1172" s="59" t="s">
        <v>1218</v>
      </c>
      <c r="E1172" s="73"/>
      <c r="F1172" s="73"/>
      <c r="G1172" s="73"/>
      <c r="H1172" s="73"/>
      <c r="I1172" s="54"/>
    </row>
    <row r="1173" spans="3:13" s="55" customFormat="1" ht="13.8">
      <c r="C1173" s="83" t="s">
        <v>1219</v>
      </c>
      <c r="D1173" s="80"/>
      <c r="E1173" s="80"/>
      <c r="F1173" s="80"/>
      <c r="G1173" s="162"/>
      <c r="H1173" s="303">
        <v>0</v>
      </c>
      <c r="I1173" s="54"/>
    </row>
    <row r="1174" spans="3:13" s="55" customFormat="1" ht="13.8">
      <c r="C1174" s="58" t="s">
        <v>1220</v>
      </c>
      <c r="D1174" s="69" t="s">
        <v>1221</v>
      </c>
      <c r="E1174" s="70"/>
      <c r="F1174" s="70"/>
      <c r="G1174" s="71"/>
      <c r="H1174" s="304">
        <f>H1173+H1171+H1168</f>
        <v>187055</v>
      </c>
      <c r="I1174" s="319"/>
    </row>
    <row r="1175" spans="3:13" s="55" customFormat="1" ht="13.8">
      <c r="C1175" s="58" t="s">
        <v>1222</v>
      </c>
      <c r="D1175" s="69" t="s">
        <v>1325</v>
      </c>
      <c r="E1175" s="70"/>
      <c r="F1175" s="71"/>
      <c r="G1175" s="95">
        <v>0.1</v>
      </c>
      <c r="H1175" s="64">
        <f>H1174*G1175</f>
        <v>18705.5</v>
      </c>
      <c r="I1175" s="319"/>
    </row>
    <row r="1176" spans="3:13" s="55" customFormat="1" ht="13.8">
      <c r="C1176" s="58" t="s">
        <v>1223</v>
      </c>
      <c r="D1176" s="69" t="s">
        <v>1224</v>
      </c>
      <c r="E1176" s="70"/>
      <c r="F1176" s="70"/>
      <c r="G1176" s="71"/>
      <c r="H1176" s="305">
        <f>SUM(H1174:H1175)</f>
        <v>205760.5</v>
      </c>
      <c r="I1176" s="319"/>
    </row>
    <row r="1178" spans="3:13" s="55" customFormat="1" ht="13.8">
      <c r="C1178" s="53" t="s">
        <v>4050</v>
      </c>
      <c r="D1178" s="313" t="s">
        <v>4051</v>
      </c>
      <c r="E1178" s="307"/>
      <c r="F1178" s="307"/>
      <c r="G1178" s="307"/>
      <c r="H1178" s="307"/>
      <c r="I1178" s="56">
        <f>ROUNDDOWN(H1193,-2)</f>
        <v>284200</v>
      </c>
    </row>
    <row r="1179" spans="3:13" s="55" customFormat="1" ht="27.6">
      <c r="C1179" s="300" t="s">
        <v>1197</v>
      </c>
      <c r="D1179" s="300" t="s">
        <v>1198</v>
      </c>
      <c r="E1179" s="300" t="s">
        <v>1199</v>
      </c>
      <c r="F1179" s="300" t="s">
        <v>1200</v>
      </c>
      <c r="G1179" s="300" t="s">
        <v>1201</v>
      </c>
      <c r="H1179" s="300" t="s">
        <v>1202</v>
      </c>
      <c r="I1179" s="54"/>
    </row>
    <row r="1180" spans="3:13" s="55" customFormat="1" ht="13.8">
      <c r="C1180" s="72" t="s">
        <v>1203</v>
      </c>
      <c r="D1180" s="59" t="s">
        <v>1204</v>
      </c>
      <c r="E1180" s="73"/>
      <c r="F1180" s="73"/>
      <c r="G1180" s="73"/>
      <c r="H1180" s="73"/>
      <c r="I1180" s="54"/>
      <c r="J1180" s="159" t="s">
        <v>1249</v>
      </c>
    </row>
    <row r="1181" spans="3:13" s="55" customFormat="1" ht="13.8">
      <c r="C1181" s="301">
        <v>1</v>
      </c>
      <c r="D1181" s="59" t="s">
        <v>5</v>
      </c>
      <c r="E1181" s="302" t="s">
        <v>6</v>
      </c>
      <c r="F1181" s="74">
        <v>0.108</v>
      </c>
      <c r="G1181" s="64">
        <f>VLOOKUP(D1181,upahbahan,3,FALSE)</f>
        <v>100000</v>
      </c>
      <c r="H1181" s="64">
        <f>F1181*G1181</f>
        <v>10800</v>
      </c>
      <c r="I1181" s="54"/>
      <c r="J1181" s="159" t="s">
        <v>1250</v>
      </c>
      <c r="M1181" s="65">
        <v>0.1</v>
      </c>
    </row>
    <row r="1182" spans="3:13" s="55" customFormat="1" ht="13.8">
      <c r="C1182" s="301">
        <v>2</v>
      </c>
      <c r="D1182" s="59" t="s">
        <v>10</v>
      </c>
      <c r="E1182" s="302" t="s">
        <v>6</v>
      </c>
      <c r="F1182" s="74">
        <v>0.18099999999999999</v>
      </c>
      <c r="G1182" s="64">
        <f>VLOOKUP(D1182,upahbahan,3,FALSE)</f>
        <v>145000</v>
      </c>
      <c r="H1182" s="64">
        <f>F1182*G1182</f>
        <v>26245</v>
      </c>
      <c r="I1182" s="54"/>
    </row>
    <row r="1183" spans="3:13" s="55" customFormat="1" ht="13.8">
      <c r="C1183" s="301">
        <v>3</v>
      </c>
      <c r="D1183" s="59" t="s">
        <v>18</v>
      </c>
      <c r="E1183" s="302" t="s">
        <v>6</v>
      </c>
      <c r="F1183" s="74">
        <v>1.7999999999999999E-2</v>
      </c>
      <c r="G1183" s="64">
        <f>VLOOKUP(D1183,upahbahan,3,FALSE)</f>
        <v>175000</v>
      </c>
      <c r="H1183" s="64">
        <f>F1183*G1183</f>
        <v>3149.9999999999995</v>
      </c>
      <c r="I1183" s="54"/>
    </row>
    <row r="1184" spans="3:13" s="55" customFormat="1" ht="13.8">
      <c r="C1184" s="301">
        <v>4</v>
      </c>
      <c r="D1184" s="59" t="s">
        <v>19</v>
      </c>
      <c r="E1184" s="302" t="s">
        <v>6</v>
      </c>
      <c r="F1184" s="74">
        <v>5.0000000000000001E-3</v>
      </c>
      <c r="G1184" s="64">
        <f>VLOOKUP(D1184,upahbahan,3,FALSE)</f>
        <v>200000</v>
      </c>
      <c r="H1184" s="64">
        <f>F1184*G1184</f>
        <v>1000</v>
      </c>
      <c r="I1184" s="54"/>
    </row>
    <row r="1185" spans="3:13" s="55" customFormat="1" ht="13.8">
      <c r="C1185" s="83" t="s">
        <v>1210</v>
      </c>
      <c r="D1185" s="80"/>
      <c r="E1185" s="80"/>
      <c r="F1185" s="217"/>
      <c r="G1185" s="218"/>
      <c r="H1185" s="64">
        <f>SUM(H1181:H1184)</f>
        <v>41195</v>
      </c>
      <c r="I1185" s="219"/>
    </row>
    <row r="1186" spans="3:13" s="55" customFormat="1" ht="13.8">
      <c r="C1186" s="72" t="s">
        <v>1211</v>
      </c>
      <c r="D1186" s="59" t="s">
        <v>1212</v>
      </c>
      <c r="E1186" s="73"/>
      <c r="F1186" s="73"/>
      <c r="G1186" s="73"/>
      <c r="H1186" s="73"/>
      <c r="I1186" s="54"/>
    </row>
    <row r="1187" spans="3:13" s="55" customFormat="1" ht="13.8">
      <c r="C1187" s="301">
        <v>1</v>
      </c>
      <c r="D1187" s="77" t="s">
        <v>4052</v>
      </c>
      <c r="E1187" s="68" t="s">
        <v>114</v>
      </c>
      <c r="F1187" s="227">
        <v>1.65</v>
      </c>
      <c r="G1187" s="64">
        <f>VLOOKUP(D1187,upahbahan,3,FALSE)</f>
        <v>131625</v>
      </c>
      <c r="H1187" s="64">
        <f>F1187*G1187</f>
        <v>217181.25</v>
      </c>
      <c r="I1187" s="54"/>
    </row>
    <row r="1188" spans="3:13" s="55" customFormat="1" ht="13.8">
      <c r="C1188" s="83" t="s">
        <v>1216</v>
      </c>
      <c r="D1188" s="80"/>
      <c r="E1188" s="80"/>
      <c r="F1188" s="80"/>
      <c r="G1188" s="162"/>
      <c r="H1188" s="64">
        <f>SUM(H1187:H1187)</f>
        <v>217181.25</v>
      </c>
      <c r="I1188" s="54"/>
    </row>
    <row r="1189" spans="3:13" s="55" customFormat="1" ht="13.8">
      <c r="C1189" s="72" t="s">
        <v>1217</v>
      </c>
      <c r="D1189" s="59" t="s">
        <v>1218</v>
      </c>
      <c r="E1189" s="73"/>
      <c r="F1189" s="73"/>
      <c r="G1189" s="73"/>
      <c r="H1189" s="73"/>
      <c r="I1189" s="54"/>
    </row>
    <row r="1190" spans="3:13" s="55" customFormat="1" ht="13.8">
      <c r="C1190" s="83" t="s">
        <v>1219</v>
      </c>
      <c r="D1190" s="80"/>
      <c r="E1190" s="80"/>
      <c r="F1190" s="80"/>
      <c r="G1190" s="162"/>
      <c r="H1190" s="303">
        <v>0</v>
      </c>
      <c r="I1190" s="54"/>
    </row>
    <row r="1191" spans="3:13" s="55" customFormat="1" ht="13.8">
      <c r="C1191" s="58" t="s">
        <v>1220</v>
      </c>
      <c r="D1191" s="69" t="s">
        <v>1221</v>
      </c>
      <c r="E1191" s="70"/>
      <c r="F1191" s="70"/>
      <c r="G1191" s="71"/>
      <c r="H1191" s="304">
        <f>H1190+H1188+H1185</f>
        <v>258376.25</v>
      </c>
      <c r="I1191" s="319"/>
    </row>
    <row r="1192" spans="3:13" s="55" customFormat="1" ht="13.8">
      <c r="C1192" s="58" t="s">
        <v>1222</v>
      </c>
      <c r="D1192" s="69" t="s">
        <v>1325</v>
      </c>
      <c r="E1192" s="70"/>
      <c r="F1192" s="71"/>
      <c r="G1192" s="95">
        <v>0.1</v>
      </c>
      <c r="H1192" s="64">
        <f>H1191*G1192</f>
        <v>25837.625</v>
      </c>
      <c r="I1192" s="319"/>
    </row>
    <row r="1193" spans="3:13" s="55" customFormat="1" ht="13.8">
      <c r="C1193" s="58" t="s">
        <v>1223</v>
      </c>
      <c r="D1193" s="69" t="s">
        <v>1224</v>
      </c>
      <c r="E1193" s="70"/>
      <c r="F1193" s="70"/>
      <c r="G1193" s="71"/>
      <c r="H1193" s="305">
        <f>SUM(H1191:H1192)</f>
        <v>284213.875</v>
      </c>
      <c r="I1193" s="319"/>
    </row>
    <row r="1195" spans="3:13" s="55" customFormat="1" ht="13.8">
      <c r="C1195" s="53" t="s">
        <v>4053</v>
      </c>
      <c r="D1195" s="313" t="s">
        <v>4054</v>
      </c>
      <c r="E1195" s="307"/>
      <c r="F1195" s="307"/>
      <c r="G1195" s="307"/>
      <c r="H1195" s="307"/>
      <c r="I1195" s="56">
        <f>ROUNDDOWN(H1210,-2)</f>
        <v>386800</v>
      </c>
    </row>
    <row r="1196" spans="3:13" s="55" customFormat="1" ht="27.6">
      <c r="C1196" s="300" t="s">
        <v>1197</v>
      </c>
      <c r="D1196" s="300" t="s">
        <v>1198</v>
      </c>
      <c r="E1196" s="300" t="s">
        <v>1199</v>
      </c>
      <c r="F1196" s="300" t="s">
        <v>1200</v>
      </c>
      <c r="G1196" s="300" t="s">
        <v>1201</v>
      </c>
      <c r="H1196" s="300" t="s">
        <v>1202</v>
      </c>
      <c r="I1196" s="54"/>
    </row>
    <row r="1197" spans="3:13" s="55" customFormat="1" ht="13.8">
      <c r="C1197" s="72" t="s">
        <v>1203</v>
      </c>
      <c r="D1197" s="59" t="s">
        <v>1204</v>
      </c>
      <c r="E1197" s="73"/>
      <c r="F1197" s="73"/>
      <c r="G1197" s="73"/>
      <c r="H1197" s="73"/>
      <c r="I1197" s="54"/>
      <c r="J1197" s="159" t="s">
        <v>1249</v>
      </c>
    </row>
    <row r="1198" spans="3:13" s="55" customFormat="1" ht="13.8">
      <c r="C1198" s="301">
        <v>1</v>
      </c>
      <c r="D1198" s="59" t="s">
        <v>5</v>
      </c>
      <c r="E1198" s="302" t="s">
        <v>6</v>
      </c>
      <c r="F1198" s="74">
        <v>0.129</v>
      </c>
      <c r="G1198" s="64">
        <f>VLOOKUP(D1198,upahbahan,3,FALSE)</f>
        <v>100000</v>
      </c>
      <c r="H1198" s="64">
        <f>F1198*G1198</f>
        <v>12900</v>
      </c>
      <c r="I1198" s="54"/>
      <c r="J1198" s="159" t="s">
        <v>1250</v>
      </c>
      <c r="M1198" s="65">
        <v>0.1</v>
      </c>
    </row>
    <row r="1199" spans="3:13" s="55" customFormat="1" ht="13.8">
      <c r="C1199" s="301">
        <v>2</v>
      </c>
      <c r="D1199" s="59" t="s">
        <v>10</v>
      </c>
      <c r="E1199" s="302" t="s">
        <v>6</v>
      </c>
      <c r="F1199" s="74">
        <v>0.216</v>
      </c>
      <c r="G1199" s="64">
        <f>VLOOKUP(D1199,upahbahan,3,FALSE)</f>
        <v>145000</v>
      </c>
      <c r="H1199" s="64">
        <f>F1199*G1199</f>
        <v>31320</v>
      </c>
      <c r="I1199" s="54"/>
    </row>
    <row r="1200" spans="3:13" s="55" customFormat="1" ht="13.8">
      <c r="C1200" s="301">
        <v>3</v>
      </c>
      <c r="D1200" s="59" t="s">
        <v>18</v>
      </c>
      <c r="E1200" s="302" t="s">
        <v>6</v>
      </c>
      <c r="F1200" s="74">
        <v>2.1999999999999999E-2</v>
      </c>
      <c r="G1200" s="64">
        <f>VLOOKUP(D1200,upahbahan,3,FALSE)</f>
        <v>175000</v>
      </c>
      <c r="H1200" s="64">
        <f>F1200*G1200</f>
        <v>3850</v>
      </c>
      <c r="I1200" s="54"/>
    </row>
    <row r="1201" spans="3:13" s="55" customFormat="1" ht="13.8">
      <c r="C1201" s="301">
        <v>4</v>
      </c>
      <c r="D1201" s="59" t="s">
        <v>19</v>
      </c>
      <c r="E1201" s="302" t="s">
        <v>6</v>
      </c>
      <c r="F1201" s="74">
        <v>6.0000000000000001E-3</v>
      </c>
      <c r="G1201" s="64">
        <f>VLOOKUP(D1201,upahbahan,3,FALSE)</f>
        <v>200000</v>
      </c>
      <c r="H1201" s="64">
        <f>F1201*G1201</f>
        <v>1200</v>
      </c>
      <c r="I1201" s="54"/>
    </row>
    <row r="1202" spans="3:13" s="55" customFormat="1" ht="13.8">
      <c r="C1202" s="83" t="s">
        <v>1210</v>
      </c>
      <c r="D1202" s="80"/>
      <c r="E1202" s="80"/>
      <c r="F1202" s="217"/>
      <c r="G1202" s="218"/>
      <c r="H1202" s="64">
        <f>SUM(H1198:H1201)</f>
        <v>49270</v>
      </c>
      <c r="I1202" s="219"/>
    </row>
    <row r="1203" spans="3:13" s="55" customFormat="1" ht="13.8">
      <c r="C1203" s="72" t="s">
        <v>1211</v>
      </c>
      <c r="D1203" s="59" t="s">
        <v>1212</v>
      </c>
      <c r="E1203" s="73"/>
      <c r="F1203" s="73"/>
      <c r="G1203" s="73"/>
      <c r="H1203" s="73"/>
      <c r="I1203" s="54"/>
    </row>
    <row r="1204" spans="3:13" s="55" customFormat="1" ht="13.8">
      <c r="C1204" s="301">
        <v>1</v>
      </c>
      <c r="D1204" s="77" t="s">
        <v>4055</v>
      </c>
      <c r="E1204" s="68" t="s">
        <v>114</v>
      </c>
      <c r="F1204" s="227">
        <v>1.65</v>
      </c>
      <c r="G1204" s="64">
        <f>VLOOKUP(D1204,upahbahan,3,FALSE)</f>
        <v>183275</v>
      </c>
      <c r="H1204" s="64">
        <f>F1204*G1204</f>
        <v>302403.75</v>
      </c>
      <c r="I1204" s="54"/>
    </row>
    <row r="1205" spans="3:13" s="55" customFormat="1" ht="13.8">
      <c r="C1205" s="83" t="s">
        <v>1216</v>
      </c>
      <c r="D1205" s="80"/>
      <c r="E1205" s="80"/>
      <c r="F1205" s="80"/>
      <c r="G1205" s="162"/>
      <c r="H1205" s="64">
        <f>SUM(H1204:H1204)</f>
        <v>302403.75</v>
      </c>
      <c r="I1205" s="54"/>
    </row>
    <row r="1206" spans="3:13" s="55" customFormat="1" ht="13.8">
      <c r="C1206" s="72" t="s">
        <v>1217</v>
      </c>
      <c r="D1206" s="59" t="s">
        <v>1218</v>
      </c>
      <c r="E1206" s="73"/>
      <c r="F1206" s="73"/>
      <c r="G1206" s="73"/>
      <c r="H1206" s="73"/>
      <c r="I1206" s="54"/>
    </row>
    <row r="1207" spans="3:13" s="55" customFormat="1" ht="13.8">
      <c r="C1207" s="83" t="s">
        <v>1219</v>
      </c>
      <c r="D1207" s="80"/>
      <c r="E1207" s="80"/>
      <c r="F1207" s="80"/>
      <c r="G1207" s="162"/>
      <c r="H1207" s="303">
        <v>0</v>
      </c>
      <c r="I1207" s="54"/>
    </row>
    <row r="1208" spans="3:13" s="55" customFormat="1" ht="13.8">
      <c r="C1208" s="58" t="s">
        <v>1220</v>
      </c>
      <c r="D1208" s="69" t="s">
        <v>1221</v>
      </c>
      <c r="E1208" s="70"/>
      <c r="F1208" s="70"/>
      <c r="G1208" s="71"/>
      <c r="H1208" s="304">
        <f>H1207+H1205+H1202</f>
        <v>351673.75</v>
      </c>
      <c r="I1208" s="319"/>
    </row>
    <row r="1209" spans="3:13" s="55" customFormat="1" ht="13.8">
      <c r="C1209" s="58" t="s">
        <v>1222</v>
      </c>
      <c r="D1209" s="69" t="s">
        <v>1325</v>
      </c>
      <c r="E1209" s="70"/>
      <c r="F1209" s="71"/>
      <c r="G1209" s="95">
        <v>0.1</v>
      </c>
      <c r="H1209" s="64">
        <f>H1208*G1209</f>
        <v>35167.375</v>
      </c>
      <c r="I1209" s="319"/>
    </row>
    <row r="1210" spans="3:13" s="55" customFormat="1" ht="13.8">
      <c r="C1210" s="58" t="s">
        <v>1223</v>
      </c>
      <c r="D1210" s="69" t="s">
        <v>1224</v>
      </c>
      <c r="E1210" s="70"/>
      <c r="F1210" s="70"/>
      <c r="G1210" s="71"/>
      <c r="H1210" s="305">
        <f>SUM(H1208:H1209)</f>
        <v>386841.125</v>
      </c>
      <c r="I1210" s="319"/>
    </row>
    <row r="1212" spans="3:13" s="55" customFormat="1" ht="13.8">
      <c r="C1212" s="53" t="s">
        <v>4056</v>
      </c>
      <c r="D1212" s="313" t="s">
        <v>4057</v>
      </c>
      <c r="E1212" s="307"/>
      <c r="F1212" s="307"/>
      <c r="G1212" s="307"/>
      <c r="H1212" s="307"/>
      <c r="I1212" s="56">
        <f>ROUNDDOWN(H1227,-2)</f>
        <v>574300</v>
      </c>
    </row>
    <row r="1213" spans="3:13" s="55" customFormat="1" ht="27.6">
      <c r="C1213" s="300" t="s">
        <v>1197</v>
      </c>
      <c r="D1213" s="300" t="s">
        <v>1198</v>
      </c>
      <c r="E1213" s="300" t="s">
        <v>1199</v>
      </c>
      <c r="F1213" s="300" t="s">
        <v>1200</v>
      </c>
      <c r="G1213" s="300" t="s">
        <v>1201</v>
      </c>
      <c r="H1213" s="300" t="s">
        <v>1202</v>
      </c>
      <c r="I1213" s="54"/>
    </row>
    <row r="1214" spans="3:13" s="55" customFormat="1" ht="13.8">
      <c r="C1214" s="72" t="s">
        <v>1203</v>
      </c>
      <c r="D1214" s="59" t="s">
        <v>1204</v>
      </c>
      <c r="E1214" s="73"/>
      <c r="F1214" s="73"/>
      <c r="G1214" s="73"/>
      <c r="H1214" s="73"/>
      <c r="I1214" s="54"/>
      <c r="J1214" s="159" t="s">
        <v>1249</v>
      </c>
    </row>
    <row r="1215" spans="3:13" s="55" customFormat="1" ht="13.8">
      <c r="C1215" s="301">
        <v>1</v>
      </c>
      <c r="D1215" s="59" t="s">
        <v>5</v>
      </c>
      <c r="E1215" s="302" t="s">
        <v>6</v>
      </c>
      <c r="F1215" s="74">
        <v>0.17299999999999999</v>
      </c>
      <c r="G1215" s="64">
        <f>VLOOKUP(D1215,upahbahan,3,FALSE)</f>
        <v>100000</v>
      </c>
      <c r="H1215" s="64">
        <f>F1215*G1215</f>
        <v>17300</v>
      </c>
      <c r="I1215" s="54"/>
      <c r="J1215" s="159" t="s">
        <v>1250</v>
      </c>
      <c r="M1215" s="65">
        <v>0.1</v>
      </c>
    </row>
    <row r="1216" spans="3:13" s="55" customFormat="1" ht="13.8">
      <c r="C1216" s="301">
        <v>2</v>
      </c>
      <c r="D1216" s="59" t="s">
        <v>10</v>
      </c>
      <c r="E1216" s="302" t="s">
        <v>6</v>
      </c>
      <c r="F1216" s="74">
        <v>0.28899999999999998</v>
      </c>
      <c r="G1216" s="64">
        <f>VLOOKUP(D1216,upahbahan,3,FALSE)</f>
        <v>145000</v>
      </c>
      <c r="H1216" s="64">
        <f>F1216*G1216</f>
        <v>41905</v>
      </c>
      <c r="I1216" s="54"/>
    </row>
    <row r="1217" spans="3:13" s="55" customFormat="1" ht="13.8">
      <c r="C1217" s="301">
        <v>3</v>
      </c>
      <c r="D1217" s="59" t="s">
        <v>18</v>
      </c>
      <c r="E1217" s="302" t="s">
        <v>6</v>
      </c>
      <c r="F1217" s="74">
        <v>2.9000000000000001E-2</v>
      </c>
      <c r="G1217" s="64">
        <f>VLOOKUP(D1217,upahbahan,3,FALSE)</f>
        <v>175000</v>
      </c>
      <c r="H1217" s="64">
        <f>F1217*G1217</f>
        <v>5075</v>
      </c>
      <c r="I1217" s="54"/>
    </row>
    <row r="1218" spans="3:13" s="55" customFormat="1" ht="13.8">
      <c r="C1218" s="301">
        <v>4</v>
      </c>
      <c r="D1218" s="59" t="s">
        <v>19</v>
      </c>
      <c r="E1218" s="302" t="s">
        <v>6</v>
      </c>
      <c r="F1218" s="74">
        <v>8.9999999999999993E-3</v>
      </c>
      <c r="G1218" s="64">
        <f>VLOOKUP(D1218,upahbahan,3,FALSE)</f>
        <v>200000</v>
      </c>
      <c r="H1218" s="64">
        <f>F1218*G1218</f>
        <v>1799.9999999999998</v>
      </c>
      <c r="I1218" s="54"/>
    </row>
    <row r="1219" spans="3:13" s="55" customFormat="1" ht="13.8">
      <c r="C1219" s="83" t="s">
        <v>1210</v>
      </c>
      <c r="D1219" s="80"/>
      <c r="E1219" s="80"/>
      <c r="F1219" s="217"/>
      <c r="G1219" s="218"/>
      <c r="H1219" s="64">
        <f>SUM(H1215:H1218)</f>
        <v>66080</v>
      </c>
      <c r="I1219" s="219"/>
    </row>
    <row r="1220" spans="3:13" s="55" customFormat="1" ht="13.8">
      <c r="C1220" s="72" t="s">
        <v>1211</v>
      </c>
      <c r="D1220" s="59" t="s">
        <v>1212</v>
      </c>
      <c r="E1220" s="73"/>
      <c r="F1220" s="73"/>
      <c r="G1220" s="73"/>
      <c r="H1220" s="73"/>
      <c r="I1220" s="54"/>
    </row>
    <row r="1221" spans="3:13" s="55" customFormat="1" ht="13.8">
      <c r="C1221" s="301">
        <v>1</v>
      </c>
      <c r="D1221" s="77" t="s">
        <v>4058</v>
      </c>
      <c r="E1221" s="68" t="s">
        <v>114</v>
      </c>
      <c r="F1221" s="227">
        <v>1.65</v>
      </c>
      <c r="G1221" s="64">
        <f>VLOOKUP(D1221,upahbahan,3,FALSE)</f>
        <v>276425</v>
      </c>
      <c r="H1221" s="64">
        <f>F1221*G1221</f>
        <v>456101.25</v>
      </c>
      <c r="I1221" s="54"/>
    </row>
    <row r="1222" spans="3:13" s="55" customFormat="1" ht="13.8">
      <c r="C1222" s="83" t="s">
        <v>1216</v>
      </c>
      <c r="D1222" s="80"/>
      <c r="E1222" s="80"/>
      <c r="F1222" s="80"/>
      <c r="G1222" s="162"/>
      <c r="H1222" s="64">
        <f>SUM(H1221:H1221)</f>
        <v>456101.25</v>
      </c>
      <c r="I1222" s="54"/>
    </row>
    <row r="1223" spans="3:13" s="55" customFormat="1" ht="13.8">
      <c r="C1223" s="72" t="s">
        <v>1217</v>
      </c>
      <c r="D1223" s="59" t="s">
        <v>1218</v>
      </c>
      <c r="E1223" s="73"/>
      <c r="F1223" s="73"/>
      <c r="G1223" s="73"/>
      <c r="H1223" s="73"/>
      <c r="I1223" s="54"/>
    </row>
    <row r="1224" spans="3:13" s="55" customFormat="1" ht="13.8">
      <c r="C1224" s="83" t="s">
        <v>1219</v>
      </c>
      <c r="D1224" s="80"/>
      <c r="E1224" s="80"/>
      <c r="F1224" s="80"/>
      <c r="G1224" s="162"/>
      <c r="H1224" s="303">
        <v>0</v>
      </c>
      <c r="I1224" s="54"/>
    </row>
    <row r="1225" spans="3:13" s="55" customFormat="1" ht="13.8">
      <c r="C1225" s="58" t="s">
        <v>1220</v>
      </c>
      <c r="D1225" s="69" t="s">
        <v>1221</v>
      </c>
      <c r="E1225" s="70"/>
      <c r="F1225" s="70"/>
      <c r="G1225" s="71"/>
      <c r="H1225" s="304">
        <f>H1224+H1222+H1219</f>
        <v>522181.25</v>
      </c>
      <c r="I1225" s="319"/>
    </row>
    <row r="1226" spans="3:13" s="55" customFormat="1" ht="13.8">
      <c r="C1226" s="58" t="s">
        <v>1222</v>
      </c>
      <c r="D1226" s="69" t="s">
        <v>1325</v>
      </c>
      <c r="E1226" s="70"/>
      <c r="F1226" s="71"/>
      <c r="G1226" s="95">
        <v>0.1</v>
      </c>
      <c r="H1226" s="64">
        <f>H1225*G1226</f>
        <v>52218.125</v>
      </c>
      <c r="I1226" s="319"/>
    </row>
    <row r="1227" spans="3:13" s="55" customFormat="1" ht="13.8">
      <c r="C1227" s="58" t="s">
        <v>1223</v>
      </c>
      <c r="D1227" s="69" t="s">
        <v>1224</v>
      </c>
      <c r="E1227" s="70"/>
      <c r="F1227" s="70"/>
      <c r="G1227" s="71"/>
      <c r="H1227" s="305">
        <f>SUM(H1225:H1226)</f>
        <v>574399.375</v>
      </c>
      <c r="I1227" s="319"/>
    </row>
    <row r="1229" spans="3:13" s="55" customFormat="1" ht="13.8">
      <c r="C1229" s="53" t="s">
        <v>4059</v>
      </c>
      <c r="D1229" s="313" t="s">
        <v>4060</v>
      </c>
      <c r="E1229" s="307"/>
      <c r="F1229" s="307"/>
      <c r="G1229" s="307"/>
      <c r="H1229" s="307"/>
      <c r="I1229" s="56">
        <f>ROUNDDOWN(H1244,-2)</f>
        <v>1797100</v>
      </c>
    </row>
    <row r="1230" spans="3:13" s="55" customFormat="1" ht="27.6">
      <c r="C1230" s="300" t="s">
        <v>1197</v>
      </c>
      <c r="D1230" s="300" t="s">
        <v>1198</v>
      </c>
      <c r="E1230" s="300" t="s">
        <v>1199</v>
      </c>
      <c r="F1230" s="300" t="s">
        <v>1200</v>
      </c>
      <c r="G1230" s="300" t="s">
        <v>1201</v>
      </c>
      <c r="H1230" s="300" t="s">
        <v>1202</v>
      </c>
      <c r="I1230" s="54"/>
    </row>
    <row r="1231" spans="3:13" s="55" customFormat="1" ht="13.8">
      <c r="C1231" s="72" t="s">
        <v>1203</v>
      </c>
      <c r="D1231" s="59" t="s">
        <v>1204</v>
      </c>
      <c r="E1231" s="73"/>
      <c r="F1231" s="73"/>
      <c r="G1231" s="73"/>
      <c r="H1231" s="73"/>
      <c r="I1231" s="54"/>
      <c r="J1231" s="159" t="s">
        <v>1249</v>
      </c>
    </row>
    <row r="1232" spans="3:13" s="55" customFormat="1" ht="13.8">
      <c r="C1232" s="301">
        <v>1</v>
      </c>
      <c r="D1232" s="59" t="s">
        <v>5</v>
      </c>
      <c r="E1232" s="302" t="s">
        <v>6</v>
      </c>
      <c r="F1232" s="74">
        <v>0.26</v>
      </c>
      <c r="G1232" s="64">
        <f>VLOOKUP(D1232,upahbahan,3,FALSE)</f>
        <v>100000</v>
      </c>
      <c r="H1232" s="64">
        <f>F1232*G1232</f>
        <v>26000</v>
      </c>
      <c r="I1232" s="54"/>
      <c r="J1232" s="159" t="s">
        <v>1250</v>
      </c>
      <c r="M1232" s="65">
        <v>0.1</v>
      </c>
    </row>
    <row r="1233" spans="3:10" s="55" customFormat="1" ht="13.8">
      <c r="C1233" s="301">
        <v>2</v>
      </c>
      <c r="D1233" s="59" t="s">
        <v>10</v>
      </c>
      <c r="E1233" s="302" t="s">
        <v>6</v>
      </c>
      <c r="F1233" s="74">
        <v>0.435</v>
      </c>
      <c r="G1233" s="64">
        <f>VLOOKUP(D1233,upahbahan,3,FALSE)</f>
        <v>145000</v>
      </c>
      <c r="H1233" s="64">
        <f>F1233*G1233</f>
        <v>63075</v>
      </c>
      <c r="I1233" s="54"/>
    </row>
    <row r="1234" spans="3:10" s="55" customFormat="1" ht="13.8">
      <c r="C1234" s="301">
        <v>3</v>
      </c>
      <c r="D1234" s="59" t="s">
        <v>18</v>
      </c>
      <c r="E1234" s="302" t="s">
        <v>6</v>
      </c>
      <c r="F1234" s="74">
        <v>4.2999999999999997E-2</v>
      </c>
      <c r="G1234" s="64">
        <f>VLOOKUP(D1234,upahbahan,3,FALSE)</f>
        <v>175000</v>
      </c>
      <c r="H1234" s="64">
        <f>F1234*G1234</f>
        <v>7524.9999999999991</v>
      </c>
      <c r="I1234" s="54"/>
    </row>
    <row r="1235" spans="3:10" s="55" customFormat="1" ht="13.8">
      <c r="C1235" s="301">
        <v>4</v>
      </c>
      <c r="D1235" s="59" t="s">
        <v>19</v>
      </c>
      <c r="E1235" s="302" t="s">
        <v>6</v>
      </c>
      <c r="F1235" s="74">
        <v>1.2999999999999999E-2</v>
      </c>
      <c r="G1235" s="64">
        <f>VLOOKUP(D1235,upahbahan,3,FALSE)</f>
        <v>200000</v>
      </c>
      <c r="H1235" s="64">
        <f>F1235*G1235</f>
        <v>2600</v>
      </c>
      <c r="I1235" s="54"/>
    </row>
    <row r="1236" spans="3:10" s="55" customFormat="1" ht="13.8">
      <c r="C1236" s="83" t="s">
        <v>1210</v>
      </c>
      <c r="D1236" s="80"/>
      <c r="E1236" s="80"/>
      <c r="F1236" s="217"/>
      <c r="G1236" s="218"/>
      <c r="H1236" s="64">
        <f>SUM(H1232:H1235)</f>
        <v>99200</v>
      </c>
      <c r="I1236" s="219"/>
    </row>
    <row r="1237" spans="3:10" s="55" customFormat="1" ht="13.8">
      <c r="C1237" s="72" t="s">
        <v>1211</v>
      </c>
      <c r="D1237" s="59" t="s">
        <v>1212</v>
      </c>
      <c r="E1237" s="73"/>
      <c r="F1237" s="73"/>
      <c r="G1237" s="73"/>
      <c r="H1237" s="73"/>
      <c r="I1237" s="54"/>
    </row>
    <row r="1238" spans="3:10" s="55" customFormat="1" ht="13.8">
      <c r="C1238" s="301">
        <v>1</v>
      </c>
      <c r="D1238" s="77" t="s">
        <v>4061</v>
      </c>
      <c r="E1238" s="68" t="s">
        <v>114</v>
      </c>
      <c r="F1238" s="227">
        <v>1.65</v>
      </c>
      <c r="G1238" s="64">
        <f>VLOOKUP(D1238,upahbahan,3,FALSE)</f>
        <v>930025</v>
      </c>
      <c r="H1238" s="64">
        <f>F1238*G1238</f>
        <v>1534541.25</v>
      </c>
      <c r="I1238" s="54"/>
    </row>
    <row r="1239" spans="3:10" s="55" customFormat="1" ht="13.8">
      <c r="C1239" s="83" t="s">
        <v>1216</v>
      </c>
      <c r="D1239" s="80"/>
      <c r="E1239" s="80"/>
      <c r="F1239" s="80"/>
      <c r="G1239" s="162"/>
      <c r="H1239" s="64">
        <f>SUM(H1238:H1238)</f>
        <v>1534541.25</v>
      </c>
      <c r="I1239" s="54"/>
    </row>
    <row r="1240" spans="3:10" s="55" customFormat="1" ht="13.8">
      <c r="C1240" s="72" t="s">
        <v>1217</v>
      </c>
      <c r="D1240" s="59" t="s">
        <v>1218</v>
      </c>
      <c r="E1240" s="73"/>
      <c r="F1240" s="73"/>
      <c r="G1240" s="73"/>
      <c r="H1240" s="73"/>
      <c r="I1240" s="54"/>
    </row>
    <row r="1241" spans="3:10" s="55" customFormat="1" ht="13.8">
      <c r="C1241" s="83" t="s">
        <v>1219</v>
      </c>
      <c r="D1241" s="80"/>
      <c r="E1241" s="80"/>
      <c r="F1241" s="80"/>
      <c r="G1241" s="162"/>
      <c r="H1241" s="303">
        <v>0</v>
      </c>
      <c r="I1241" s="54"/>
    </row>
    <row r="1242" spans="3:10" s="55" customFormat="1" ht="13.8">
      <c r="C1242" s="58" t="s">
        <v>1220</v>
      </c>
      <c r="D1242" s="69" t="s">
        <v>1221</v>
      </c>
      <c r="E1242" s="70"/>
      <c r="F1242" s="70"/>
      <c r="G1242" s="71"/>
      <c r="H1242" s="304">
        <f>H1241+H1239+H1236</f>
        <v>1633741.25</v>
      </c>
      <c r="I1242" s="319"/>
    </row>
    <row r="1243" spans="3:10" s="55" customFormat="1" ht="13.8">
      <c r="C1243" s="58" t="s">
        <v>1222</v>
      </c>
      <c r="D1243" s="69" t="s">
        <v>1325</v>
      </c>
      <c r="E1243" s="70"/>
      <c r="F1243" s="71"/>
      <c r="G1243" s="95">
        <v>0.1</v>
      </c>
      <c r="H1243" s="64">
        <f>H1242*G1243</f>
        <v>163374.125</v>
      </c>
      <c r="I1243" s="319"/>
    </row>
    <row r="1244" spans="3:10" s="55" customFormat="1" ht="13.8">
      <c r="C1244" s="58" t="s">
        <v>1223</v>
      </c>
      <c r="D1244" s="69" t="s">
        <v>1224</v>
      </c>
      <c r="E1244" s="70"/>
      <c r="F1244" s="70"/>
      <c r="G1244" s="71"/>
      <c r="H1244" s="305">
        <f>SUM(H1242:H1243)</f>
        <v>1797115.375</v>
      </c>
      <c r="I1244" s="319"/>
    </row>
    <row r="1246" spans="3:10" s="55" customFormat="1" ht="13.8">
      <c r="C1246" s="53" t="s">
        <v>4062</v>
      </c>
      <c r="D1246" s="313" t="s">
        <v>4063</v>
      </c>
      <c r="E1246" s="307"/>
      <c r="F1246" s="307"/>
      <c r="G1246" s="307"/>
      <c r="H1246" s="307"/>
      <c r="I1246" s="56">
        <f>ROUNDDOWN(H1261,-2)</f>
        <v>45500</v>
      </c>
    </row>
    <row r="1247" spans="3:10" s="55" customFormat="1" ht="27.6">
      <c r="C1247" s="300" t="s">
        <v>1197</v>
      </c>
      <c r="D1247" s="300" t="s">
        <v>1198</v>
      </c>
      <c r="E1247" s="300" t="s">
        <v>1199</v>
      </c>
      <c r="F1247" s="300" t="s">
        <v>1200</v>
      </c>
      <c r="G1247" s="300" t="s">
        <v>1201</v>
      </c>
      <c r="H1247" s="300" t="s">
        <v>1202</v>
      </c>
      <c r="I1247" s="54"/>
    </row>
    <row r="1248" spans="3:10" s="55" customFormat="1" ht="13.8">
      <c r="C1248" s="72" t="s">
        <v>1203</v>
      </c>
      <c r="D1248" s="59" t="s">
        <v>1204</v>
      </c>
      <c r="E1248" s="73"/>
      <c r="F1248" s="73"/>
      <c r="G1248" s="73"/>
      <c r="H1248" s="73"/>
      <c r="I1248" s="54"/>
      <c r="J1248" s="159" t="s">
        <v>1249</v>
      </c>
    </row>
    <row r="1249" spans="3:13" s="55" customFormat="1" ht="13.8">
      <c r="C1249" s="301">
        <v>1</v>
      </c>
      <c r="D1249" s="59" t="s">
        <v>5</v>
      </c>
      <c r="E1249" s="302" t="s">
        <v>6</v>
      </c>
      <c r="F1249" s="74">
        <v>2.1000000000000001E-2</v>
      </c>
      <c r="G1249" s="64">
        <f>VLOOKUP(D1249,upahbahan,3,FALSE)</f>
        <v>100000</v>
      </c>
      <c r="H1249" s="64">
        <f>F1249*G1249</f>
        <v>2100</v>
      </c>
      <c r="I1249" s="54"/>
      <c r="J1249" s="159" t="s">
        <v>1250</v>
      </c>
      <c r="M1249" s="65">
        <v>0.1</v>
      </c>
    </row>
    <row r="1250" spans="3:13" s="55" customFormat="1" ht="13.8">
      <c r="C1250" s="301">
        <v>2</v>
      </c>
      <c r="D1250" s="59" t="s">
        <v>10</v>
      </c>
      <c r="E1250" s="302" t="s">
        <v>6</v>
      </c>
      <c r="F1250" s="74">
        <v>3.5000000000000003E-2</v>
      </c>
      <c r="G1250" s="64">
        <f>VLOOKUP(D1250,upahbahan,3,FALSE)</f>
        <v>145000</v>
      </c>
      <c r="H1250" s="64">
        <f>F1250*G1250</f>
        <v>5075.0000000000009</v>
      </c>
      <c r="I1250" s="54"/>
    </row>
    <row r="1251" spans="3:13" s="55" customFormat="1" ht="13.8">
      <c r="C1251" s="301">
        <v>3</v>
      </c>
      <c r="D1251" s="59" t="s">
        <v>18</v>
      </c>
      <c r="E1251" s="302" t="s">
        <v>6</v>
      </c>
      <c r="F1251" s="74">
        <v>3.0000000000000001E-3</v>
      </c>
      <c r="G1251" s="64">
        <f>VLOOKUP(D1251,upahbahan,3,FALSE)</f>
        <v>175000</v>
      </c>
      <c r="H1251" s="64">
        <f>F1251*G1251</f>
        <v>525</v>
      </c>
      <c r="I1251" s="54"/>
    </row>
    <row r="1252" spans="3:13" s="55" customFormat="1" ht="13.8">
      <c r="C1252" s="301">
        <v>4</v>
      </c>
      <c r="D1252" s="59" t="s">
        <v>19</v>
      </c>
      <c r="E1252" s="302" t="s">
        <v>6</v>
      </c>
      <c r="F1252" s="74">
        <v>1E-3</v>
      </c>
      <c r="G1252" s="64">
        <f>VLOOKUP(D1252,upahbahan,3,FALSE)</f>
        <v>200000</v>
      </c>
      <c r="H1252" s="64">
        <f>F1252*G1252</f>
        <v>200</v>
      </c>
      <c r="I1252" s="54"/>
    </row>
    <row r="1253" spans="3:13" s="55" customFormat="1" ht="13.8">
      <c r="C1253" s="83" t="s">
        <v>1210</v>
      </c>
      <c r="D1253" s="80"/>
      <c r="E1253" s="80"/>
      <c r="F1253" s="217"/>
      <c r="G1253" s="218"/>
      <c r="H1253" s="64">
        <f>SUM(H1249:H1252)</f>
        <v>7900.0000000000009</v>
      </c>
      <c r="I1253" s="219"/>
    </row>
    <row r="1254" spans="3:13" s="55" customFormat="1" ht="13.8">
      <c r="C1254" s="72" t="s">
        <v>1211</v>
      </c>
      <c r="D1254" s="59" t="s">
        <v>1212</v>
      </c>
      <c r="E1254" s="73"/>
      <c r="F1254" s="73"/>
      <c r="G1254" s="73"/>
      <c r="H1254" s="73"/>
      <c r="I1254" s="54"/>
    </row>
    <row r="1255" spans="3:13" s="55" customFormat="1" ht="13.8">
      <c r="C1255" s="301">
        <v>1</v>
      </c>
      <c r="D1255" s="77" t="s">
        <v>4064</v>
      </c>
      <c r="E1255" s="68" t="s">
        <v>114</v>
      </c>
      <c r="F1255" s="227">
        <v>1.65</v>
      </c>
      <c r="G1255" s="64">
        <f>VLOOKUP(D1255,upahbahan,3,FALSE)</f>
        <v>20325</v>
      </c>
      <c r="H1255" s="64">
        <f>F1255*G1255</f>
        <v>33536.25</v>
      </c>
      <c r="I1255" s="54"/>
    </row>
    <row r="1256" spans="3:13" s="55" customFormat="1" ht="13.8">
      <c r="C1256" s="83" t="s">
        <v>1216</v>
      </c>
      <c r="D1256" s="80"/>
      <c r="E1256" s="80"/>
      <c r="F1256" s="80"/>
      <c r="G1256" s="162"/>
      <c r="H1256" s="64">
        <f>SUM(H1255:H1255)</f>
        <v>33536.25</v>
      </c>
      <c r="I1256" s="54"/>
    </row>
    <row r="1257" spans="3:13" s="55" customFormat="1" ht="13.8">
      <c r="C1257" s="72" t="s">
        <v>1217</v>
      </c>
      <c r="D1257" s="59" t="s">
        <v>1218</v>
      </c>
      <c r="E1257" s="73"/>
      <c r="F1257" s="73"/>
      <c r="G1257" s="73"/>
      <c r="H1257" s="73"/>
      <c r="I1257" s="54"/>
    </row>
    <row r="1258" spans="3:13" s="55" customFormat="1" ht="13.8">
      <c r="C1258" s="83" t="s">
        <v>1219</v>
      </c>
      <c r="D1258" s="80"/>
      <c r="E1258" s="80"/>
      <c r="F1258" s="80"/>
      <c r="G1258" s="162"/>
      <c r="H1258" s="303">
        <v>0</v>
      </c>
      <c r="I1258" s="54"/>
    </row>
    <row r="1259" spans="3:13" s="55" customFormat="1" ht="13.8">
      <c r="C1259" s="58" t="s">
        <v>1220</v>
      </c>
      <c r="D1259" s="69" t="s">
        <v>1221</v>
      </c>
      <c r="E1259" s="70"/>
      <c r="F1259" s="70"/>
      <c r="G1259" s="71"/>
      <c r="H1259" s="304">
        <f>H1258+H1256+H1253</f>
        <v>41436.25</v>
      </c>
      <c r="I1259" s="319"/>
    </row>
    <row r="1260" spans="3:13" s="55" customFormat="1" ht="13.8">
      <c r="C1260" s="58" t="s">
        <v>1222</v>
      </c>
      <c r="D1260" s="69" t="s">
        <v>1325</v>
      </c>
      <c r="E1260" s="70"/>
      <c r="F1260" s="71"/>
      <c r="G1260" s="95">
        <v>0.1</v>
      </c>
      <c r="H1260" s="64">
        <f>H1259*G1260</f>
        <v>4143.625</v>
      </c>
      <c r="I1260" s="319"/>
    </row>
    <row r="1261" spans="3:13" s="55" customFormat="1" ht="13.8">
      <c r="C1261" s="58" t="s">
        <v>1223</v>
      </c>
      <c r="D1261" s="69" t="s">
        <v>1224</v>
      </c>
      <c r="E1261" s="70"/>
      <c r="F1261" s="70"/>
      <c r="G1261" s="71"/>
      <c r="H1261" s="305">
        <f>SUM(H1259:H1260)</f>
        <v>45579.875</v>
      </c>
      <c r="I1261" s="319"/>
    </row>
    <row r="1263" spans="3:13" s="55" customFormat="1" ht="13.8">
      <c r="C1263" s="53" t="s">
        <v>4065</v>
      </c>
      <c r="D1263" s="313" t="s">
        <v>4066</v>
      </c>
      <c r="E1263" s="307"/>
      <c r="F1263" s="307"/>
      <c r="G1263" s="307"/>
      <c r="H1263" s="307"/>
      <c r="I1263" s="56">
        <f>ROUNDDOWN(H1278,-2)</f>
        <v>64800</v>
      </c>
    </row>
    <row r="1264" spans="3:13" s="55" customFormat="1" ht="27.6">
      <c r="C1264" s="300" t="s">
        <v>1197</v>
      </c>
      <c r="D1264" s="300" t="s">
        <v>1198</v>
      </c>
      <c r="E1264" s="300" t="s">
        <v>1199</v>
      </c>
      <c r="F1264" s="300" t="s">
        <v>1200</v>
      </c>
      <c r="G1264" s="300" t="s">
        <v>1201</v>
      </c>
      <c r="H1264" s="300" t="s">
        <v>1202</v>
      </c>
      <c r="I1264" s="54"/>
    </row>
    <row r="1265" spans="3:13" s="55" customFormat="1" ht="13.8">
      <c r="C1265" s="72" t="s">
        <v>1203</v>
      </c>
      <c r="D1265" s="59" t="s">
        <v>1204</v>
      </c>
      <c r="E1265" s="73"/>
      <c r="F1265" s="73"/>
      <c r="G1265" s="73"/>
      <c r="H1265" s="73"/>
      <c r="I1265" s="54"/>
      <c r="J1265" s="159" t="s">
        <v>1249</v>
      </c>
    </row>
    <row r="1266" spans="3:13" s="55" customFormat="1" ht="13.8">
      <c r="C1266" s="301">
        <v>1</v>
      </c>
      <c r="D1266" s="59" t="s">
        <v>5</v>
      </c>
      <c r="E1266" s="302" t="s">
        <v>6</v>
      </c>
      <c r="F1266" s="74">
        <v>3.1E-2</v>
      </c>
      <c r="G1266" s="64">
        <f>VLOOKUP(D1266,upahbahan,3,FALSE)</f>
        <v>100000</v>
      </c>
      <c r="H1266" s="64">
        <f>F1266*G1266</f>
        <v>3100</v>
      </c>
      <c r="I1266" s="54"/>
      <c r="J1266" s="159" t="s">
        <v>1250</v>
      </c>
      <c r="M1266" s="65">
        <v>0.1</v>
      </c>
    </row>
    <row r="1267" spans="3:13" s="55" customFormat="1" ht="13.8">
      <c r="C1267" s="301">
        <v>2</v>
      </c>
      <c r="D1267" s="59" t="s">
        <v>10</v>
      </c>
      <c r="E1267" s="302" t="s">
        <v>6</v>
      </c>
      <c r="F1267" s="74">
        <v>5.1999999999999998E-2</v>
      </c>
      <c r="G1267" s="64">
        <f>VLOOKUP(D1267,upahbahan,3,FALSE)</f>
        <v>145000</v>
      </c>
      <c r="H1267" s="64">
        <f>F1267*G1267</f>
        <v>7540</v>
      </c>
      <c r="I1267" s="54"/>
    </row>
    <row r="1268" spans="3:13" s="55" customFormat="1" ht="13.8">
      <c r="C1268" s="301">
        <v>3</v>
      </c>
      <c r="D1268" s="59" t="s">
        <v>18</v>
      </c>
      <c r="E1268" s="302" t="s">
        <v>6</v>
      </c>
      <c r="F1268" s="74">
        <v>5.0000000000000001E-3</v>
      </c>
      <c r="G1268" s="64">
        <f>VLOOKUP(D1268,upahbahan,3,FALSE)</f>
        <v>175000</v>
      </c>
      <c r="H1268" s="64">
        <f>F1268*G1268</f>
        <v>875</v>
      </c>
      <c r="I1268" s="54"/>
    </row>
    <row r="1269" spans="3:13" s="55" customFormat="1" ht="13.8">
      <c r="C1269" s="301">
        <v>4</v>
      </c>
      <c r="D1269" s="59" t="s">
        <v>19</v>
      </c>
      <c r="E1269" s="302" t="s">
        <v>6</v>
      </c>
      <c r="F1269" s="74">
        <v>2E-3</v>
      </c>
      <c r="G1269" s="64">
        <f>VLOOKUP(D1269,upahbahan,3,FALSE)</f>
        <v>200000</v>
      </c>
      <c r="H1269" s="64">
        <f>F1269*G1269</f>
        <v>400</v>
      </c>
      <c r="I1269" s="54"/>
    </row>
    <row r="1270" spans="3:13" s="55" customFormat="1" ht="13.8">
      <c r="C1270" s="83" t="s">
        <v>1210</v>
      </c>
      <c r="D1270" s="80"/>
      <c r="E1270" s="80"/>
      <c r="F1270" s="217"/>
      <c r="G1270" s="218"/>
      <c r="H1270" s="64">
        <f>SUM(H1266:H1269)</f>
        <v>11915</v>
      </c>
      <c r="I1270" s="219"/>
    </row>
    <row r="1271" spans="3:13" s="55" customFormat="1" ht="13.8">
      <c r="C1271" s="72" t="s">
        <v>1211</v>
      </c>
      <c r="D1271" s="59" t="s">
        <v>1212</v>
      </c>
      <c r="E1271" s="73"/>
      <c r="F1271" s="73"/>
      <c r="G1271" s="73"/>
      <c r="H1271" s="73"/>
      <c r="I1271" s="54"/>
    </row>
    <row r="1272" spans="3:13" s="55" customFormat="1" ht="13.8">
      <c r="C1272" s="301">
        <v>1</v>
      </c>
      <c r="D1272" s="77" t="s">
        <v>4067</v>
      </c>
      <c r="E1272" s="68" t="s">
        <v>114</v>
      </c>
      <c r="F1272" s="74">
        <v>1.65</v>
      </c>
      <c r="G1272" s="64">
        <f>VLOOKUP(D1272,upahbahan,3,FALSE)</f>
        <v>28525</v>
      </c>
      <c r="H1272" s="64">
        <f>F1272*G1272</f>
        <v>47066.25</v>
      </c>
      <c r="I1272" s="54"/>
    </row>
    <row r="1273" spans="3:13" s="55" customFormat="1" ht="13.8">
      <c r="C1273" s="83" t="s">
        <v>1216</v>
      </c>
      <c r="D1273" s="80"/>
      <c r="E1273" s="80"/>
      <c r="F1273" s="80"/>
      <c r="G1273" s="162"/>
      <c r="H1273" s="64">
        <f>SUM(H1272:H1272)</f>
        <v>47066.25</v>
      </c>
      <c r="I1273" s="54"/>
    </row>
    <row r="1274" spans="3:13" s="55" customFormat="1" ht="13.8">
      <c r="C1274" s="72" t="s">
        <v>1217</v>
      </c>
      <c r="D1274" s="59" t="s">
        <v>1218</v>
      </c>
      <c r="E1274" s="73"/>
      <c r="F1274" s="73"/>
      <c r="G1274" s="73"/>
      <c r="H1274" s="73"/>
      <c r="I1274" s="54"/>
    </row>
    <row r="1275" spans="3:13" s="55" customFormat="1" ht="13.8">
      <c r="C1275" s="83" t="s">
        <v>1219</v>
      </c>
      <c r="D1275" s="80"/>
      <c r="E1275" s="80"/>
      <c r="F1275" s="80"/>
      <c r="G1275" s="162"/>
      <c r="H1275" s="303">
        <v>0</v>
      </c>
      <c r="I1275" s="54"/>
    </row>
    <row r="1276" spans="3:13" s="55" customFormat="1" ht="13.8">
      <c r="C1276" s="58" t="s">
        <v>1220</v>
      </c>
      <c r="D1276" s="69" t="s">
        <v>1221</v>
      </c>
      <c r="E1276" s="70"/>
      <c r="F1276" s="70"/>
      <c r="G1276" s="71"/>
      <c r="H1276" s="304">
        <f>H1275+H1273+H1270</f>
        <v>58981.25</v>
      </c>
      <c r="I1276" s="319"/>
    </row>
    <row r="1277" spans="3:13" s="55" customFormat="1" ht="13.8">
      <c r="C1277" s="58" t="s">
        <v>1222</v>
      </c>
      <c r="D1277" s="69" t="s">
        <v>1325</v>
      </c>
      <c r="E1277" s="70"/>
      <c r="F1277" s="71"/>
      <c r="G1277" s="95">
        <v>0.1</v>
      </c>
      <c r="H1277" s="64">
        <f>H1276*G1277</f>
        <v>5898.125</v>
      </c>
      <c r="I1277" s="319"/>
    </row>
    <row r="1278" spans="3:13" s="55" customFormat="1" ht="13.8">
      <c r="C1278" s="58" t="s">
        <v>1223</v>
      </c>
      <c r="D1278" s="69" t="s">
        <v>1224</v>
      </c>
      <c r="E1278" s="70"/>
      <c r="F1278" s="70"/>
      <c r="G1278" s="71"/>
      <c r="H1278" s="305">
        <f>SUM(H1276:H1277)</f>
        <v>64879.375</v>
      </c>
      <c r="I1278" s="319"/>
    </row>
    <row r="1281" spans="3:13" s="55" customFormat="1" ht="13.8">
      <c r="C1281" s="53" t="s">
        <v>4068</v>
      </c>
      <c r="D1281" s="313" t="s">
        <v>4070</v>
      </c>
      <c r="E1281" s="307"/>
      <c r="F1281" s="307"/>
      <c r="G1281" s="307"/>
      <c r="H1281" s="307"/>
      <c r="I1281" s="56">
        <f>ROUNDDOWN(H1296,-2)</f>
        <v>97500</v>
      </c>
    </row>
    <row r="1282" spans="3:13" s="55" customFormat="1" ht="27.6">
      <c r="C1282" s="300" t="s">
        <v>1197</v>
      </c>
      <c r="D1282" s="300" t="s">
        <v>1198</v>
      </c>
      <c r="E1282" s="300" t="s">
        <v>1199</v>
      </c>
      <c r="F1282" s="300" t="s">
        <v>1200</v>
      </c>
      <c r="G1282" s="300" t="s">
        <v>1201</v>
      </c>
      <c r="H1282" s="300" t="s">
        <v>1202</v>
      </c>
      <c r="I1282" s="54"/>
    </row>
    <row r="1283" spans="3:13" s="55" customFormat="1" ht="13.8">
      <c r="C1283" s="72" t="s">
        <v>1203</v>
      </c>
      <c r="D1283" s="59" t="s">
        <v>1204</v>
      </c>
      <c r="E1283" s="73"/>
      <c r="F1283" s="73"/>
      <c r="G1283" s="73"/>
      <c r="H1283" s="73"/>
      <c r="I1283" s="54"/>
      <c r="J1283" s="159" t="s">
        <v>1249</v>
      </c>
    </row>
    <row r="1284" spans="3:13" s="55" customFormat="1" ht="13.8">
      <c r="C1284" s="301">
        <v>1</v>
      </c>
      <c r="D1284" s="59" t="s">
        <v>5</v>
      </c>
      <c r="E1284" s="302" t="s">
        <v>6</v>
      </c>
      <c r="F1284" s="74">
        <v>4.3999999999999997E-2</v>
      </c>
      <c r="G1284" s="64">
        <f>VLOOKUP(D1284,upahbahan,3,FALSE)</f>
        <v>100000</v>
      </c>
      <c r="H1284" s="64">
        <f>F1284*G1284</f>
        <v>4400</v>
      </c>
      <c r="I1284" s="54"/>
      <c r="J1284" s="159" t="s">
        <v>1250</v>
      </c>
      <c r="M1284" s="65">
        <v>0.1</v>
      </c>
    </row>
    <row r="1285" spans="3:13" s="55" customFormat="1" ht="13.8">
      <c r="C1285" s="301">
        <v>2</v>
      </c>
      <c r="D1285" s="59" t="s">
        <v>10</v>
      </c>
      <c r="E1285" s="302" t="s">
        <v>6</v>
      </c>
      <c r="F1285" s="74">
        <v>7.2999999999999995E-2</v>
      </c>
      <c r="G1285" s="64">
        <f>VLOOKUP(D1285,upahbahan,3,FALSE)</f>
        <v>145000</v>
      </c>
      <c r="H1285" s="64">
        <f>F1285*G1285</f>
        <v>10585</v>
      </c>
      <c r="I1285" s="54"/>
    </row>
    <row r="1286" spans="3:13" s="55" customFormat="1" ht="13.8">
      <c r="C1286" s="301">
        <v>3</v>
      </c>
      <c r="D1286" s="59" t="s">
        <v>18</v>
      </c>
      <c r="E1286" s="302" t="s">
        <v>6</v>
      </c>
      <c r="F1286" s="74">
        <v>7.0000000000000001E-3</v>
      </c>
      <c r="G1286" s="64">
        <f>VLOOKUP(D1286,upahbahan,3,FALSE)</f>
        <v>175000</v>
      </c>
      <c r="H1286" s="64">
        <f>F1286*G1286</f>
        <v>1225</v>
      </c>
      <c r="I1286" s="54"/>
    </row>
    <row r="1287" spans="3:13" s="55" customFormat="1" ht="13.8">
      <c r="C1287" s="301">
        <v>4</v>
      </c>
      <c r="D1287" s="59" t="s">
        <v>19</v>
      </c>
      <c r="E1287" s="302" t="s">
        <v>6</v>
      </c>
      <c r="F1287" s="74">
        <v>2E-3</v>
      </c>
      <c r="G1287" s="64">
        <f>VLOOKUP(D1287,upahbahan,3,FALSE)</f>
        <v>200000</v>
      </c>
      <c r="H1287" s="64">
        <f>F1287*G1287</f>
        <v>400</v>
      </c>
      <c r="I1287" s="54"/>
    </row>
    <row r="1288" spans="3:13" s="55" customFormat="1" ht="13.8">
      <c r="C1288" s="83" t="s">
        <v>1210</v>
      </c>
      <c r="D1288" s="80"/>
      <c r="E1288" s="80"/>
      <c r="F1288" s="217"/>
      <c r="G1288" s="218"/>
      <c r="H1288" s="64">
        <f>SUM(H1284:H1287)</f>
        <v>16610</v>
      </c>
      <c r="I1288" s="219"/>
    </row>
    <row r="1289" spans="3:13" s="55" customFormat="1" ht="13.8">
      <c r="C1289" s="72" t="s">
        <v>1211</v>
      </c>
      <c r="D1289" s="59" t="s">
        <v>1212</v>
      </c>
      <c r="E1289" s="73"/>
      <c r="F1289" s="73"/>
      <c r="G1289" s="73"/>
      <c r="H1289" s="73"/>
      <c r="I1289" s="54"/>
    </row>
    <row r="1290" spans="3:13" s="55" customFormat="1" ht="13.8">
      <c r="C1290" s="301">
        <v>1</v>
      </c>
      <c r="D1290" s="77" t="s">
        <v>4069</v>
      </c>
      <c r="E1290" s="68" t="s">
        <v>114</v>
      </c>
      <c r="F1290" s="74">
        <v>1.65</v>
      </c>
      <c r="G1290" s="64">
        <f>VLOOKUP(D1290,upahbahan,3,FALSE)</f>
        <v>43675</v>
      </c>
      <c r="H1290" s="64">
        <f>F1290*G1290</f>
        <v>72063.75</v>
      </c>
      <c r="I1290" s="54"/>
    </row>
    <row r="1291" spans="3:13" s="55" customFormat="1" ht="13.8">
      <c r="C1291" s="83" t="s">
        <v>1216</v>
      </c>
      <c r="D1291" s="80"/>
      <c r="E1291" s="80"/>
      <c r="F1291" s="80"/>
      <c r="G1291" s="162"/>
      <c r="H1291" s="64">
        <f>SUM(H1290:H1290)</f>
        <v>72063.75</v>
      </c>
      <c r="I1291" s="54"/>
    </row>
    <row r="1292" spans="3:13" s="55" customFormat="1" ht="13.8">
      <c r="C1292" s="72" t="s">
        <v>1217</v>
      </c>
      <c r="D1292" s="59" t="s">
        <v>1218</v>
      </c>
      <c r="E1292" s="73"/>
      <c r="F1292" s="73"/>
      <c r="G1292" s="73"/>
      <c r="H1292" s="73"/>
      <c r="I1292" s="54"/>
    </row>
    <row r="1293" spans="3:13" s="55" customFormat="1" ht="13.8">
      <c r="C1293" s="83" t="s">
        <v>1219</v>
      </c>
      <c r="D1293" s="80"/>
      <c r="E1293" s="80"/>
      <c r="F1293" s="80"/>
      <c r="G1293" s="162"/>
      <c r="H1293" s="303">
        <v>0</v>
      </c>
      <c r="I1293" s="54"/>
    </row>
    <row r="1294" spans="3:13" s="55" customFormat="1" ht="13.8">
      <c r="C1294" s="58" t="s">
        <v>1220</v>
      </c>
      <c r="D1294" s="69" t="s">
        <v>1221</v>
      </c>
      <c r="E1294" s="70"/>
      <c r="F1294" s="70"/>
      <c r="G1294" s="71"/>
      <c r="H1294" s="304">
        <f>H1293+H1291+H1288</f>
        <v>88673.75</v>
      </c>
      <c r="I1294" s="319"/>
    </row>
    <row r="1295" spans="3:13" s="55" customFormat="1" ht="13.8">
      <c r="C1295" s="58" t="s">
        <v>1222</v>
      </c>
      <c r="D1295" s="69" t="s">
        <v>1325</v>
      </c>
      <c r="E1295" s="70"/>
      <c r="F1295" s="71"/>
      <c r="G1295" s="95">
        <v>0.1</v>
      </c>
      <c r="H1295" s="64">
        <f>H1294*G1295</f>
        <v>8867.375</v>
      </c>
      <c r="I1295" s="319"/>
    </row>
    <row r="1296" spans="3:13" s="55" customFormat="1" ht="13.8">
      <c r="C1296" s="58" t="s">
        <v>1223</v>
      </c>
      <c r="D1296" s="69" t="s">
        <v>1224</v>
      </c>
      <c r="E1296" s="70"/>
      <c r="F1296" s="70"/>
      <c r="G1296" s="71"/>
      <c r="H1296" s="305">
        <f>SUM(H1294:H1295)</f>
        <v>97541.125</v>
      </c>
      <c r="I1296" s="319"/>
    </row>
    <row r="1298" spans="3:13" s="55" customFormat="1" ht="13.8">
      <c r="C1298" s="53" t="s">
        <v>4071</v>
      </c>
      <c r="D1298" s="313" t="s">
        <v>4072</v>
      </c>
      <c r="E1298" s="307"/>
      <c r="F1298" s="307"/>
      <c r="G1298" s="307"/>
      <c r="H1298" s="307"/>
      <c r="I1298" s="56">
        <f>ROUNDDOWN(H1313,-2)</f>
        <v>139900</v>
      </c>
    </row>
    <row r="1299" spans="3:13" s="55" customFormat="1" ht="27.6">
      <c r="C1299" s="300" t="s">
        <v>1197</v>
      </c>
      <c r="D1299" s="300" t="s">
        <v>1198</v>
      </c>
      <c r="E1299" s="300" t="s">
        <v>1199</v>
      </c>
      <c r="F1299" s="300" t="s">
        <v>1200</v>
      </c>
      <c r="G1299" s="300" t="s">
        <v>1201</v>
      </c>
      <c r="H1299" s="300" t="s">
        <v>1202</v>
      </c>
      <c r="I1299" s="54"/>
    </row>
    <row r="1300" spans="3:13" s="55" customFormat="1" ht="13.8">
      <c r="C1300" s="72" t="s">
        <v>1203</v>
      </c>
      <c r="D1300" s="59" t="s">
        <v>1204</v>
      </c>
      <c r="E1300" s="73"/>
      <c r="F1300" s="73"/>
      <c r="G1300" s="73"/>
      <c r="H1300" s="73"/>
      <c r="I1300" s="54"/>
      <c r="J1300" s="159" t="s">
        <v>1249</v>
      </c>
    </row>
    <row r="1301" spans="3:13" s="55" customFormat="1" ht="13.8">
      <c r="C1301" s="301">
        <v>1</v>
      </c>
      <c r="D1301" s="59" t="s">
        <v>5</v>
      </c>
      <c r="E1301" s="302" t="s">
        <v>6</v>
      </c>
      <c r="F1301" s="74">
        <v>5.3999999999999999E-2</v>
      </c>
      <c r="G1301" s="64">
        <f>VLOOKUP(D1301,upahbahan,3,FALSE)</f>
        <v>100000</v>
      </c>
      <c r="H1301" s="64">
        <f>F1301*G1301</f>
        <v>5400</v>
      </c>
      <c r="I1301" s="54"/>
      <c r="J1301" s="159" t="s">
        <v>1250</v>
      </c>
      <c r="M1301" s="65">
        <v>0.1</v>
      </c>
    </row>
    <row r="1302" spans="3:13" s="55" customFormat="1" ht="13.8">
      <c r="C1302" s="301">
        <v>2</v>
      </c>
      <c r="D1302" s="59" t="s">
        <v>10</v>
      </c>
      <c r="E1302" s="302" t="s">
        <v>6</v>
      </c>
      <c r="F1302" s="74">
        <v>0.09</v>
      </c>
      <c r="G1302" s="64">
        <f>VLOOKUP(D1302,upahbahan,3,FALSE)</f>
        <v>145000</v>
      </c>
      <c r="H1302" s="64">
        <f>F1302*G1302</f>
        <v>13050</v>
      </c>
      <c r="I1302" s="54"/>
    </row>
    <row r="1303" spans="3:13" s="55" customFormat="1" ht="13.8">
      <c r="C1303" s="301">
        <v>3</v>
      </c>
      <c r="D1303" s="59" t="s">
        <v>18</v>
      </c>
      <c r="E1303" s="302" t="s">
        <v>6</v>
      </c>
      <c r="F1303" s="74">
        <v>8.9999999999999993E-3</v>
      </c>
      <c r="G1303" s="64">
        <f>VLOOKUP(D1303,upahbahan,3,FALSE)</f>
        <v>175000</v>
      </c>
      <c r="H1303" s="64">
        <f>F1303*G1303</f>
        <v>1574.9999999999998</v>
      </c>
      <c r="I1303" s="54"/>
    </row>
    <row r="1304" spans="3:13" s="55" customFormat="1" ht="13.8">
      <c r="C1304" s="301">
        <v>4</v>
      </c>
      <c r="D1304" s="59" t="s">
        <v>19</v>
      </c>
      <c r="E1304" s="302" t="s">
        <v>6</v>
      </c>
      <c r="F1304" s="74">
        <v>3.0000000000000001E-3</v>
      </c>
      <c r="G1304" s="64">
        <f>VLOOKUP(D1304,upahbahan,3,FALSE)</f>
        <v>200000</v>
      </c>
      <c r="H1304" s="64">
        <f>F1304*G1304</f>
        <v>600</v>
      </c>
      <c r="I1304" s="54"/>
    </row>
    <row r="1305" spans="3:13" s="55" customFormat="1" ht="13.8">
      <c r="C1305" s="83" t="s">
        <v>1210</v>
      </c>
      <c r="D1305" s="80"/>
      <c r="E1305" s="80"/>
      <c r="F1305" s="217"/>
      <c r="G1305" s="218"/>
      <c r="H1305" s="64">
        <f>SUM(H1301:H1304)</f>
        <v>20625</v>
      </c>
      <c r="I1305" s="219"/>
    </row>
    <row r="1306" spans="3:13" s="55" customFormat="1" ht="13.8">
      <c r="C1306" s="72" t="s">
        <v>1211</v>
      </c>
      <c r="D1306" s="59" t="s">
        <v>1212</v>
      </c>
      <c r="E1306" s="73"/>
      <c r="F1306" s="73"/>
      <c r="G1306" s="73"/>
      <c r="H1306" s="73"/>
      <c r="I1306" s="54"/>
    </row>
    <row r="1307" spans="3:13" s="55" customFormat="1" ht="13.8">
      <c r="C1307" s="301">
        <v>1</v>
      </c>
      <c r="D1307" s="77" t="s">
        <v>4073</v>
      </c>
      <c r="E1307" s="68" t="s">
        <v>114</v>
      </c>
      <c r="F1307" s="74">
        <v>1.65</v>
      </c>
      <c r="G1307" s="64">
        <f>VLOOKUP(D1307,upahbahan,3,FALSE)</f>
        <v>64625</v>
      </c>
      <c r="H1307" s="64">
        <f>F1307*G1307</f>
        <v>106631.25</v>
      </c>
      <c r="I1307" s="54"/>
    </row>
    <row r="1308" spans="3:13" s="55" customFormat="1" ht="13.8">
      <c r="C1308" s="83" t="s">
        <v>1216</v>
      </c>
      <c r="D1308" s="80"/>
      <c r="E1308" s="80"/>
      <c r="F1308" s="80"/>
      <c r="G1308" s="162"/>
      <c r="H1308" s="64">
        <f>SUM(H1307:H1307)</f>
        <v>106631.25</v>
      </c>
      <c r="I1308" s="54"/>
    </row>
    <row r="1309" spans="3:13" s="55" customFormat="1" ht="13.8">
      <c r="C1309" s="72" t="s">
        <v>1217</v>
      </c>
      <c r="D1309" s="59" t="s">
        <v>1218</v>
      </c>
      <c r="E1309" s="73"/>
      <c r="F1309" s="73"/>
      <c r="G1309" s="73"/>
      <c r="H1309" s="73"/>
      <c r="I1309" s="54"/>
    </row>
    <row r="1310" spans="3:13" s="55" customFormat="1" ht="13.8">
      <c r="C1310" s="83" t="s">
        <v>1219</v>
      </c>
      <c r="D1310" s="80"/>
      <c r="E1310" s="80"/>
      <c r="F1310" s="80"/>
      <c r="G1310" s="162"/>
      <c r="H1310" s="303">
        <v>0</v>
      </c>
      <c r="I1310" s="54"/>
    </row>
    <row r="1311" spans="3:13" s="55" customFormat="1" ht="13.8">
      <c r="C1311" s="58" t="s">
        <v>1220</v>
      </c>
      <c r="D1311" s="69" t="s">
        <v>1221</v>
      </c>
      <c r="E1311" s="70"/>
      <c r="F1311" s="70"/>
      <c r="G1311" s="71"/>
      <c r="H1311" s="304">
        <f>H1310+H1308+H1305</f>
        <v>127256.25</v>
      </c>
      <c r="I1311" s="319"/>
    </row>
    <row r="1312" spans="3:13" s="55" customFormat="1" ht="13.8">
      <c r="C1312" s="58" t="s">
        <v>1222</v>
      </c>
      <c r="D1312" s="69" t="s">
        <v>1325</v>
      </c>
      <c r="E1312" s="70"/>
      <c r="F1312" s="71"/>
      <c r="G1312" s="95">
        <v>0.1</v>
      </c>
      <c r="H1312" s="64">
        <f>H1311*G1312</f>
        <v>12725.625</v>
      </c>
      <c r="I1312" s="319"/>
    </row>
    <row r="1313" spans="3:13" s="55" customFormat="1" ht="13.8">
      <c r="C1313" s="58" t="s">
        <v>1223</v>
      </c>
      <c r="D1313" s="69" t="s">
        <v>1224</v>
      </c>
      <c r="E1313" s="70"/>
      <c r="F1313" s="70"/>
      <c r="G1313" s="71"/>
      <c r="H1313" s="305">
        <f>SUM(H1311:H1312)</f>
        <v>139981.875</v>
      </c>
      <c r="I1313" s="319"/>
    </row>
    <row r="1315" spans="3:13" s="55" customFormat="1" ht="13.8">
      <c r="C1315" s="53" t="s">
        <v>4074</v>
      </c>
      <c r="D1315" s="313" t="s">
        <v>4075</v>
      </c>
      <c r="E1315" s="307"/>
      <c r="F1315" s="307"/>
      <c r="G1315" s="307"/>
      <c r="H1315" s="307"/>
      <c r="I1315" s="56">
        <f>ROUNDDOWN(H1330,-2)</f>
        <v>205300</v>
      </c>
    </row>
    <row r="1316" spans="3:13" s="55" customFormat="1" ht="27.6">
      <c r="C1316" s="300" t="s">
        <v>1197</v>
      </c>
      <c r="D1316" s="300" t="s">
        <v>1198</v>
      </c>
      <c r="E1316" s="300" t="s">
        <v>1199</v>
      </c>
      <c r="F1316" s="300" t="s">
        <v>1200</v>
      </c>
      <c r="G1316" s="300" t="s">
        <v>1201</v>
      </c>
      <c r="H1316" s="300" t="s">
        <v>1202</v>
      </c>
      <c r="I1316" s="54"/>
    </row>
    <row r="1317" spans="3:13" s="55" customFormat="1" ht="13.8">
      <c r="C1317" s="72" t="s">
        <v>1203</v>
      </c>
      <c r="D1317" s="59" t="s">
        <v>1204</v>
      </c>
      <c r="E1317" s="73"/>
      <c r="F1317" s="73"/>
      <c r="G1317" s="73"/>
      <c r="H1317" s="73"/>
      <c r="I1317" s="54"/>
      <c r="J1317" s="159" t="s">
        <v>1249</v>
      </c>
    </row>
    <row r="1318" spans="3:13" s="55" customFormat="1" ht="13.8">
      <c r="C1318" s="301">
        <v>1</v>
      </c>
      <c r="D1318" s="59" t="s">
        <v>5</v>
      </c>
      <c r="E1318" s="302" t="s">
        <v>6</v>
      </c>
      <c r="F1318" s="74">
        <v>6.5000000000000002E-2</v>
      </c>
      <c r="G1318" s="64">
        <f>VLOOKUP(D1318,upahbahan,3,FALSE)</f>
        <v>100000</v>
      </c>
      <c r="H1318" s="64">
        <f>F1318*G1318</f>
        <v>6500</v>
      </c>
      <c r="I1318" s="54"/>
      <c r="J1318" s="159" t="s">
        <v>1250</v>
      </c>
      <c r="M1318" s="65">
        <v>0.1</v>
      </c>
    </row>
    <row r="1319" spans="3:13" s="55" customFormat="1" ht="13.8">
      <c r="C1319" s="301">
        <v>2</v>
      </c>
      <c r="D1319" s="59" t="s">
        <v>10</v>
      </c>
      <c r="E1319" s="302" t="s">
        <v>6</v>
      </c>
      <c r="F1319" s="74">
        <v>0.108</v>
      </c>
      <c r="G1319" s="64">
        <f>VLOOKUP(D1319,upahbahan,3,FALSE)</f>
        <v>145000</v>
      </c>
      <c r="H1319" s="64">
        <f>F1319*G1319</f>
        <v>15660</v>
      </c>
      <c r="I1319" s="54"/>
    </row>
    <row r="1320" spans="3:13" s="55" customFormat="1" ht="13.8">
      <c r="C1320" s="301">
        <v>3</v>
      </c>
      <c r="D1320" s="59" t="s">
        <v>18</v>
      </c>
      <c r="E1320" s="302" t="s">
        <v>6</v>
      </c>
      <c r="F1320" s="74">
        <v>1.0999999999999999E-2</v>
      </c>
      <c r="G1320" s="64">
        <f>VLOOKUP(D1320,upahbahan,3,FALSE)</f>
        <v>175000</v>
      </c>
      <c r="H1320" s="64">
        <f>F1320*G1320</f>
        <v>1925</v>
      </c>
      <c r="I1320" s="54"/>
    </row>
    <row r="1321" spans="3:13" s="55" customFormat="1" ht="13.8">
      <c r="C1321" s="301">
        <v>4</v>
      </c>
      <c r="D1321" s="59" t="s">
        <v>19</v>
      </c>
      <c r="E1321" s="302" t="s">
        <v>6</v>
      </c>
      <c r="F1321" s="74">
        <v>3.0000000000000001E-3</v>
      </c>
      <c r="G1321" s="64">
        <f>VLOOKUP(D1321,upahbahan,3,FALSE)</f>
        <v>200000</v>
      </c>
      <c r="H1321" s="64">
        <f>F1321*G1321</f>
        <v>600</v>
      </c>
      <c r="I1321" s="54"/>
    </row>
    <row r="1322" spans="3:13" s="55" customFormat="1" ht="13.8">
      <c r="C1322" s="83" t="s">
        <v>1210</v>
      </c>
      <c r="D1322" s="80"/>
      <c r="E1322" s="80"/>
      <c r="F1322" s="217"/>
      <c r="G1322" s="218"/>
      <c r="H1322" s="64">
        <f>SUM(H1318:H1321)</f>
        <v>24685</v>
      </c>
      <c r="I1322" s="219"/>
    </row>
    <row r="1323" spans="3:13" s="55" customFormat="1" ht="13.8">
      <c r="C1323" s="72" t="s">
        <v>1211</v>
      </c>
      <c r="D1323" s="59" t="s">
        <v>1212</v>
      </c>
      <c r="E1323" s="73"/>
      <c r="F1323" s="73"/>
      <c r="G1323" s="73"/>
      <c r="H1323" s="73"/>
      <c r="I1323" s="54"/>
    </row>
    <row r="1324" spans="3:13" s="55" customFormat="1" ht="13.8">
      <c r="C1324" s="301">
        <v>1</v>
      </c>
      <c r="D1324" s="77" t="s">
        <v>4076</v>
      </c>
      <c r="E1324" s="68" t="s">
        <v>114</v>
      </c>
      <c r="F1324" s="74">
        <v>1.65</v>
      </c>
      <c r="G1324" s="64">
        <f>VLOOKUP(D1324,upahbahan,3,FALSE)</f>
        <v>98175</v>
      </c>
      <c r="H1324" s="64">
        <f>F1324*G1324</f>
        <v>161988.75</v>
      </c>
      <c r="I1324" s="54"/>
    </row>
    <row r="1325" spans="3:13" s="55" customFormat="1" ht="13.8">
      <c r="C1325" s="83" t="s">
        <v>1216</v>
      </c>
      <c r="D1325" s="80"/>
      <c r="E1325" s="80"/>
      <c r="F1325" s="80"/>
      <c r="G1325" s="162"/>
      <c r="H1325" s="64">
        <f>SUM(H1324:H1324)</f>
        <v>161988.75</v>
      </c>
      <c r="I1325" s="54"/>
    </row>
    <row r="1326" spans="3:13" s="55" customFormat="1" ht="13.8">
      <c r="C1326" s="72" t="s">
        <v>1217</v>
      </c>
      <c r="D1326" s="59" t="s">
        <v>1218</v>
      </c>
      <c r="E1326" s="73"/>
      <c r="F1326" s="73"/>
      <c r="G1326" s="73"/>
      <c r="H1326" s="73"/>
      <c r="I1326" s="54"/>
    </row>
    <row r="1327" spans="3:13" s="55" customFormat="1" ht="13.8">
      <c r="C1327" s="83" t="s">
        <v>1219</v>
      </c>
      <c r="D1327" s="80"/>
      <c r="E1327" s="80"/>
      <c r="F1327" s="80"/>
      <c r="G1327" s="162"/>
      <c r="H1327" s="303">
        <v>0</v>
      </c>
      <c r="I1327" s="54"/>
    </row>
    <row r="1328" spans="3:13" s="55" customFormat="1" ht="13.8">
      <c r="C1328" s="58" t="s">
        <v>1220</v>
      </c>
      <c r="D1328" s="69" t="s">
        <v>1221</v>
      </c>
      <c r="E1328" s="70"/>
      <c r="F1328" s="70"/>
      <c r="G1328" s="71"/>
      <c r="H1328" s="304">
        <f>H1327+H1325+H1322</f>
        <v>186673.75</v>
      </c>
      <c r="I1328" s="319"/>
    </row>
    <row r="1329" spans="3:13" s="55" customFormat="1" ht="13.8">
      <c r="C1329" s="58" t="s">
        <v>1222</v>
      </c>
      <c r="D1329" s="69" t="s">
        <v>1325</v>
      </c>
      <c r="E1329" s="70"/>
      <c r="F1329" s="71"/>
      <c r="G1329" s="95">
        <v>0.1</v>
      </c>
      <c r="H1329" s="64">
        <f>H1328*G1329</f>
        <v>18667.375</v>
      </c>
      <c r="I1329" s="319"/>
    </row>
    <row r="1330" spans="3:13" s="55" customFormat="1" ht="13.8">
      <c r="C1330" s="58" t="s">
        <v>1223</v>
      </c>
      <c r="D1330" s="69" t="s">
        <v>1224</v>
      </c>
      <c r="E1330" s="70"/>
      <c r="F1330" s="70"/>
      <c r="G1330" s="71"/>
      <c r="H1330" s="305">
        <f>SUM(H1328:H1329)</f>
        <v>205341.125</v>
      </c>
      <c r="I1330" s="319"/>
    </row>
    <row r="1332" spans="3:13" s="55" customFormat="1" ht="13.8">
      <c r="C1332" s="53" t="s">
        <v>4077</v>
      </c>
      <c r="D1332" s="313" t="s">
        <v>4078</v>
      </c>
      <c r="E1332" s="307"/>
      <c r="F1332" s="307"/>
      <c r="G1332" s="307"/>
      <c r="H1332" s="307"/>
      <c r="I1332" s="56">
        <f>ROUNDDOWN(H1347,-2)</f>
        <v>313900</v>
      </c>
    </row>
    <row r="1333" spans="3:13" s="55" customFormat="1" ht="27.6">
      <c r="C1333" s="300" t="s">
        <v>1197</v>
      </c>
      <c r="D1333" s="300" t="s">
        <v>1198</v>
      </c>
      <c r="E1333" s="300" t="s">
        <v>1199</v>
      </c>
      <c r="F1333" s="300" t="s">
        <v>1200</v>
      </c>
      <c r="G1333" s="300" t="s">
        <v>1201</v>
      </c>
      <c r="H1333" s="300" t="s">
        <v>1202</v>
      </c>
      <c r="I1333" s="54"/>
    </row>
    <row r="1334" spans="3:13" s="55" customFormat="1" ht="13.8">
      <c r="C1334" s="72" t="s">
        <v>1203</v>
      </c>
      <c r="D1334" s="59" t="s">
        <v>1204</v>
      </c>
      <c r="E1334" s="73"/>
      <c r="F1334" s="73"/>
      <c r="G1334" s="73"/>
      <c r="H1334" s="73"/>
      <c r="I1334" s="54"/>
      <c r="J1334" s="159" t="s">
        <v>1249</v>
      </c>
    </row>
    <row r="1335" spans="3:13" s="55" customFormat="1" ht="13.8">
      <c r="C1335" s="301">
        <v>1</v>
      </c>
      <c r="D1335" s="59" t="s">
        <v>5</v>
      </c>
      <c r="E1335" s="302" t="s">
        <v>6</v>
      </c>
      <c r="F1335" s="74">
        <v>8.7999999999999995E-2</v>
      </c>
      <c r="G1335" s="64">
        <f>VLOOKUP(D1335,upahbahan,3,FALSE)</f>
        <v>100000</v>
      </c>
      <c r="H1335" s="64">
        <f>F1335*G1335</f>
        <v>8800</v>
      </c>
      <c r="I1335" s="54"/>
      <c r="J1335" s="159" t="s">
        <v>1250</v>
      </c>
      <c r="M1335" s="65">
        <v>0.1</v>
      </c>
    </row>
    <row r="1336" spans="3:13" s="55" customFormat="1" ht="13.8">
      <c r="C1336" s="301">
        <v>2</v>
      </c>
      <c r="D1336" s="59" t="s">
        <v>10</v>
      </c>
      <c r="E1336" s="302" t="s">
        <v>6</v>
      </c>
      <c r="F1336" s="74">
        <v>0.14699999999999999</v>
      </c>
      <c r="G1336" s="64">
        <f>VLOOKUP(D1336,upahbahan,3,FALSE)</f>
        <v>145000</v>
      </c>
      <c r="H1336" s="64">
        <f>F1336*G1336</f>
        <v>21315</v>
      </c>
      <c r="I1336" s="54"/>
    </row>
    <row r="1337" spans="3:13" s="55" customFormat="1" ht="13.8">
      <c r="C1337" s="301">
        <v>3</v>
      </c>
      <c r="D1337" s="59" t="s">
        <v>18</v>
      </c>
      <c r="E1337" s="302" t="s">
        <v>6</v>
      </c>
      <c r="F1337" s="74">
        <v>1.4999999999999999E-2</v>
      </c>
      <c r="G1337" s="64">
        <f>VLOOKUP(D1337,upahbahan,3,FALSE)</f>
        <v>175000</v>
      </c>
      <c r="H1337" s="64">
        <f>F1337*G1337</f>
        <v>2625</v>
      </c>
      <c r="I1337" s="54"/>
    </row>
    <row r="1338" spans="3:13" s="55" customFormat="1" ht="13.8">
      <c r="C1338" s="301">
        <v>4</v>
      </c>
      <c r="D1338" s="59" t="s">
        <v>19</v>
      </c>
      <c r="E1338" s="302" t="s">
        <v>6</v>
      </c>
      <c r="F1338" s="74">
        <v>4.0000000000000001E-3</v>
      </c>
      <c r="G1338" s="64">
        <f>VLOOKUP(D1338,upahbahan,3,FALSE)</f>
        <v>200000</v>
      </c>
      <c r="H1338" s="64">
        <f>F1338*G1338</f>
        <v>800</v>
      </c>
      <c r="I1338" s="54"/>
    </row>
    <row r="1339" spans="3:13" s="55" customFormat="1" ht="13.8">
      <c r="C1339" s="83" t="s">
        <v>1210</v>
      </c>
      <c r="D1339" s="80"/>
      <c r="E1339" s="80"/>
      <c r="F1339" s="217"/>
      <c r="G1339" s="218"/>
      <c r="H1339" s="64">
        <f>SUM(H1335:H1338)</f>
        <v>33540</v>
      </c>
      <c r="I1339" s="219"/>
    </row>
    <row r="1340" spans="3:13" s="55" customFormat="1" ht="13.8">
      <c r="C1340" s="72" t="s">
        <v>1211</v>
      </c>
      <c r="D1340" s="59" t="s">
        <v>1212</v>
      </c>
      <c r="E1340" s="73"/>
      <c r="F1340" s="73"/>
      <c r="G1340" s="73"/>
      <c r="H1340" s="73"/>
      <c r="I1340" s="54"/>
    </row>
    <row r="1341" spans="3:13" s="55" customFormat="1" ht="13.8">
      <c r="C1341" s="301">
        <v>1</v>
      </c>
      <c r="D1341" s="77" t="s">
        <v>4079</v>
      </c>
      <c r="E1341" s="68" t="s">
        <v>114</v>
      </c>
      <c r="F1341" s="74">
        <v>1.65</v>
      </c>
      <c r="G1341" s="64">
        <f>VLOOKUP(D1341,upahbahan,3,FALSE)</f>
        <v>152625</v>
      </c>
      <c r="H1341" s="64">
        <f>F1341*G1341</f>
        <v>251831.25</v>
      </c>
      <c r="I1341" s="54"/>
    </row>
    <row r="1342" spans="3:13" s="55" customFormat="1" ht="13.8">
      <c r="C1342" s="83" t="s">
        <v>1216</v>
      </c>
      <c r="D1342" s="80"/>
      <c r="E1342" s="80"/>
      <c r="F1342" s="80"/>
      <c r="G1342" s="162"/>
      <c r="H1342" s="64">
        <f>SUM(H1341:H1341)</f>
        <v>251831.25</v>
      </c>
      <c r="I1342" s="54"/>
    </row>
    <row r="1343" spans="3:13" s="55" customFormat="1" ht="13.8">
      <c r="C1343" s="72" t="s">
        <v>1217</v>
      </c>
      <c r="D1343" s="59" t="s">
        <v>1218</v>
      </c>
      <c r="E1343" s="73"/>
      <c r="F1343" s="73"/>
      <c r="G1343" s="73"/>
      <c r="H1343" s="73"/>
      <c r="I1343" s="54"/>
    </row>
    <row r="1344" spans="3:13" s="55" customFormat="1" ht="13.8">
      <c r="C1344" s="83" t="s">
        <v>1219</v>
      </c>
      <c r="D1344" s="80"/>
      <c r="E1344" s="80"/>
      <c r="F1344" s="80"/>
      <c r="G1344" s="162"/>
      <c r="H1344" s="303">
        <v>0</v>
      </c>
      <c r="I1344" s="54"/>
    </row>
    <row r="1345" spans="3:13" s="55" customFormat="1" ht="13.8">
      <c r="C1345" s="58" t="s">
        <v>1220</v>
      </c>
      <c r="D1345" s="69" t="s">
        <v>1221</v>
      </c>
      <c r="E1345" s="70"/>
      <c r="F1345" s="70"/>
      <c r="G1345" s="71"/>
      <c r="H1345" s="304">
        <f>H1344+H1342+H1339</f>
        <v>285371.25</v>
      </c>
      <c r="I1345" s="319"/>
    </row>
    <row r="1346" spans="3:13" s="55" customFormat="1" ht="13.8">
      <c r="C1346" s="58" t="s">
        <v>1222</v>
      </c>
      <c r="D1346" s="69" t="s">
        <v>1325</v>
      </c>
      <c r="E1346" s="70"/>
      <c r="F1346" s="71"/>
      <c r="G1346" s="95">
        <v>0.1</v>
      </c>
      <c r="H1346" s="64">
        <f>H1345*G1346</f>
        <v>28537.125</v>
      </c>
      <c r="I1346" s="319"/>
    </row>
    <row r="1347" spans="3:13" s="55" customFormat="1" ht="13.8">
      <c r="C1347" s="58" t="s">
        <v>1223</v>
      </c>
      <c r="D1347" s="69" t="s">
        <v>1224</v>
      </c>
      <c r="E1347" s="70"/>
      <c r="F1347" s="70"/>
      <c r="G1347" s="71"/>
      <c r="H1347" s="305">
        <f>SUM(H1345:H1346)</f>
        <v>313908.375</v>
      </c>
      <c r="I1347" s="319"/>
    </row>
    <row r="1349" spans="3:13" s="55" customFormat="1" ht="13.8">
      <c r="C1349" s="53" t="s">
        <v>4080</v>
      </c>
      <c r="D1349" s="313" t="s">
        <v>4081</v>
      </c>
      <c r="E1349" s="307"/>
      <c r="F1349" s="307"/>
      <c r="G1349" s="307"/>
      <c r="H1349" s="307"/>
      <c r="I1349" s="56">
        <f>ROUNDDOWN(H1364,-2)</f>
        <v>433700</v>
      </c>
    </row>
    <row r="1350" spans="3:13" s="55" customFormat="1" ht="27.6">
      <c r="C1350" s="300" t="s">
        <v>1197</v>
      </c>
      <c r="D1350" s="300" t="s">
        <v>1198</v>
      </c>
      <c r="E1350" s="300" t="s">
        <v>1199</v>
      </c>
      <c r="F1350" s="300" t="s">
        <v>1200</v>
      </c>
      <c r="G1350" s="300" t="s">
        <v>1201</v>
      </c>
      <c r="H1350" s="300" t="s">
        <v>1202</v>
      </c>
      <c r="I1350" s="54"/>
    </row>
    <row r="1351" spans="3:13" s="55" customFormat="1" ht="13.8">
      <c r="C1351" s="72" t="s">
        <v>1203</v>
      </c>
      <c r="D1351" s="59" t="s">
        <v>1204</v>
      </c>
      <c r="E1351" s="73"/>
      <c r="F1351" s="73"/>
      <c r="G1351" s="73"/>
      <c r="H1351" s="73"/>
      <c r="I1351" s="54"/>
      <c r="J1351" s="159" t="s">
        <v>1249</v>
      </c>
    </row>
    <row r="1352" spans="3:13" s="55" customFormat="1" ht="13.8">
      <c r="C1352" s="301">
        <v>1</v>
      </c>
      <c r="D1352" s="59" t="s">
        <v>5</v>
      </c>
      <c r="E1352" s="302" t="s">
        <v>6</v>
      </c>
      <c r="F1352" s="74">
        <v>0.108</v>
      </c>
      <c r="G1352" s="64">
        <f>VLOOKUP(D1352,upahbahan,3,FALSE)</f>
        <v>100000</v>
      </c>
      <c r="H1352" s="64">
        <f>F1352*G1352</f>
        <v>10800</v>
      </c>
      <c r="I1352" s="54"/>
      <c r="J1352" s="159" t="s">
        <v>1250</v>
      </c>
      <c r="M1352" s="65">
        <v>0.1</v>
      </c>
    </row>
    <row r="1353" spans="3:13" s="55" customFormat="1" ht="13.8">
      <c r="C1353" s="301">
        <v>2</v>
      </c>
      <c r="D1353" s="59" t="s">
        <v>10</v>
      </c>
      <c r="E1353" s="302" t="s">
        <v>6</v>
      </c>
      <c r="F1353" s="74">
        <v>0.18099999999999999</v>
      </c>
      <c r="G1353" s="64">
        <f>VLOOKUP(D1353,upahbahan,3,FALSE)</f>
        <v>145000</v>
      </c>
      <c r="H1353" s="64">
        <f>F1353*G1353</f>
        <v>26245</v>
      </c>
      <c r="I1353" s="54"/>
    </row>
    <row r="1354" spans="3:13" s="55" customFormat="1" ht="13.8">
      <c r="C1354" s="301">
        <v>3</v>
      </c>
      <c r="D1354" s="59" t="s">
        <v>18</v>
      </c>
      <c r="E1354" s="302" t="s">
        <v>6</v>
      </c>
      <c r="F1354" s="74">
        <v>1.7999999999999999E-2</v>
      </c>
      <c r="G1354" s="64">
        <f>VLOOKUP(D1354,upahbahan,3,FALSE)</f>
        <v>175000</v>
      </c>
      <c r="H1354" s="64">
        <f>F1354*G1354</f>
        <v>3149.9999999999995</v>
      </c>
      <c r="I1354" s="54"/>
    </row>
    <row r="1355" spans="3:13" s="55" customFormat="1" ht="13.8">
      <c r="C1355" s="301">
        <v>4</v>
      </c>
      <c r="D1355" s="59" t="s">
        <v>19</v>
      </c>
      <c r="E1355" s="302" t="s">
        <v>6</v>
      </c>
      <c r="F1355" s="74">
        <v>5.0000000000000001E-3</v>
      </c>
      <c r="G1355" s="64">
        <f>VLOOKUP(D1355,upahbahan,3,FALSE)</f>
        <v>200000</v>
      </c>
      <c r="H1355" s="64">
        <f>F1355*G1355</f>
        <v>1000</v>
      </c>
      <c r="I1355" s="54"/>
    </row>
    <row r="1356" spans="3:13" s="55" customFormat="1" ht="13.8">
      <c r="C1356" s="83" t="s">
        <v>1210</v>
      </c>
      <c r="D1356" s="80"/>
      <c r="E1356" s="80"/>
      <c r="F1356" s="217"/>
      <c r="G1356" s="218"/>
      <c r="H1356" s="64">
        <f>SUM(H1352:H1355)</f>
        <v>41195</v>
      </c>
      <c r="I1356" s="219"/>
    </row>
    <row r="1357" spans="3:13" s="55" customFormat="1" ht="13.8">
      <c r="C1357" s="72" t="s">
        <v>1211</v>
      </c>
      <c r="D1357" s="59" t="s">
        <v>1212</v>
      </c>
      <c r="E1357" s="73"/>
      <c r="F1357" s="73"/>
      <c r="G1357" s="73"/>
      <c r="H1357" s="73"/>
      <c r="I1357" s="54"/>
    </row>
    <row r="1358" spans="3:13" s="55" customFormat="1" ht="13.8">
      <c r="C1358" s="301">
        <v>1</v>
      </c>
      <c r="D1358" s="77" t="s">
        <v>4082</v>
      </c>
      <c r="E1358" s="68" t="s">
        <v>114</v>
      </c>
      <c r="F1358" s="74">
        <v>1.65</v>
      </c>
      <c r="G1358" s="64">
        <f>VLOOKUP(D1358,upahbahan,3,FALSE)</f>
        <v>214000</v>
      </c>
      <c r="H1358" s="64">
        <f>F1358*G1358</f>
        <v>353100</v>
      </c>
      <c r="I1358" s="54"/>
    </row>
    <row r="1359" spans="3:13" s="55" customFormat="1" ht="13.8">
      <c r="C1359" s="83" t="s">
        <v>1216</v>
      </c>
      <c r="D1359" s="80"/>
      <c r="E1359" s="80"/>
      <c r="F1359" s="80"/>
      <c r="G1359" s="162"/>
      <c r="H1359" s="64">
        <f>SUM(H1358:H1358)</f>
        <v>353100</v>
      </c>
      <c r="I1359" s="54"/>
    </row>
    <row r="1360" spans="3:13" s="55" customFormat="1" ht="13.8">
      <c r="C1360" s="72" t="s">
        <v>1217</v>
      </c>
      <c r="D1360" s="59" t="s">
        <v>1218</v>
      </c>
      <c r="E1360" s="73"/>
      <c r="F1360" s="73"/>
      <c r="G1360" s="73"/>
      <c r="H1360" s="73"/>
      <c r="I1360" s="54"/>
    </row>
    <row r="1361" spans="3:13" s="55" customFormat="1" ht="13.8">
      <c r="C1361" s="83" t="s">
        <v>1219</v>
      </c>
      <c r="D1361" s="80"/>
      <c r="E1361" s="80"/>
      <c r="F1361" s="80"/>
      <c r="G1361" s="162"/>
      <c r="H1361" s="303">
        <v>0</v>
      </c>
      <c r="I1361" s="54"/>
    </row>
    <row r="1362" spans="3:13" s="55" customFormat="1" ht="13.8">
      <c r="C1362" s="58" t="s">
        <v>1220</v>
      </c>
      <c r="D1362" s="69" t="s">
        <v>1221</v>
      </c>
      <c r="E1362" s="70"/>
      <c r="F1362" s="70"/>
      <c r="G1362" s="71"/>
      <c r="H1362" s="304">
        <f>H1361+H1359+H1356</f>
        <v>394295</v>
      </c>
      <c r="I1362" s="319"/>
    </row>
    <row r="1363" spans="3:13" s="55" customFormat="1" ht="13.8">
      <c r="C1363" s="58" t="s">
        <v>1222</v>
      </c>
      <c r="D1363" s="69" t="s">
        <v>1325</v>
      </c>
      <c r="E1363" s="70"/>
      <c r="F1363" s="71"/>
      <c r="G1363" s="95">
        <v>0.1</v>
      </c>
      <c r="H1363" s="64">
        <f>H1362*G1363</f>
        <v>39429.5</v>
      </c>
      <c r="I1363" s="319"/>
    </row>
    <row r="1364" spans="3:13" s="55" customFormat="1" ht="13.8">
      <c r="C1364" s="58" t="s">
        <v>1223</v>
      </c>
      <c r="D1364" s="69" t="s">
        <v>1224</v>
      </c>
      <c r="E1364" s="70"/>
      <c r="F1364" s="70"/>
      <c r="G1364" s="71"/>
      <c r="H1364" s="305">
        <f>SUM(H1362:H1363)</f>
        <v>433724.5</v>
      </c>
      <c r="I1364" s="319"/>
    </row>
    <row r="1366" spans="3:13" s="55" customFormat="1" ht="13.8">
      <c r="C1366" s="53" t="s">
        <v>4083</v>
      </c>
      <c r="D1366" s="313" t="s">
        <v>4084</v>
      </c>
      <c r="E1366" s="307"/>
      <c r="F1366" s="307"/>
      <c r="G1366" s="307"/>
      <c r="H1366" s="307"/>
      <c r="I1366" s="56">
        <f>ROUNDDOWN(H1381,-2)</f>
        <v>608400</v>
      </c>
    </row>
    <row r="1367" spans="3:13" s="55" customFormat="1" ht="27.6">
      <c r="C1367" s="300" t="s">
        <v>1197</v>
      </c>
      <c r="D1367" s="300" t="s">
        <v>1198</v>
      </c>
      <c r="E1367" s="300" t="s">
        <v>1199</v>
      </c>
      <c r="F1367" s="300" t="s">
        <v>1200</v>
      </c>
      <c r="G1367" s="300" t="s">
        <v>1201</v>
      </c>
      <c r="H1367" s="300" t="s">
        <v>1202</v>
      </c>
      <c r="I1367" s="54"/>
    </row>
    <row r="1368" spans="3:13" s="55" customFormat="1" ht="13.8">
      <c r="C1368" s="72" t="s">
        <v>1203</v>
      </c>
      <c r="D1368" s="59" t="s">
        <v>1204</v>
      </c>
      <c r="E1368" s="73"/>
      <c r="F1368" s="73"/>
      <c r="G1368" s="73"/>
      <c r="H1368" s="73"/>
      <c r="I1368" s="54"/>
      <c r="J1368" s="159" t="s">
        <v>1249</v>
      </c>
    </row>
    <row r="1369" spans="3:13" s="55" customFormat="1" ht="13.8">
      <c r="C1369" s="301">
        <v>1</v>
      </c>
      <c r="D1369" s="59" t="s">
        <v>5</v>
      </c>
      <c r="E1369" s="302" t="s">
        <v>6</v>
      </c>
      <c r="F1369" s="74">
        <v>0.129</v>
      </c>
      <c r="G1369" s="64">
        <f>VLOOKUP(D1369,upahbahan,3,FALSE)</f>
        <v>100000</v>
      </c>
      <c r="H1369" s="64">
        <f>F1369*G1369</f>
        <v>12900</v>
      </c>
      <c r="I1369" s="54"/>
      <c r="J1369" s="159" t="s">
        <v>1250</v>
      </c>
      <c r="M1369" s="65">
        <v>0.1</v>
      </c>
    </row>
    <row r="1370" spans="3:13" s="55" customFormat="1" ht="13.8">
      <c r="C1370" s="301">
        <v>2</v>
      </c>
      <c r="D1370" s="59" t="s">
        <v>10</v>
      </c>
      <c r="E1370" s="302" t="s">
        <v>6</v>
      </c>
      <c r="F1370" s="74">
        <v>0.216</v>
      </c>
      <c r="G1370" s="64">
        <f>VLOOKUP(D1370,upahbahan,3,FALSE)</f>
        <v>145000</v>
      </c>
      <c r="H1370" s="64">
        <f>F1370*G1370</f>
        <v>31320</v>
      </c>
      <c r="I1370" s="54"/>
    </row>
    <row r="1371" spans="3:13" s="55" customFormat="1" ht="13.8">
      <c r="C1371" s="301">
        <v>3</v>
      </c>
      <c r="D1371" s="59" t="s">
        <v>18</v>
      </c>
      <c r="E1371" s="302" t="s">
        <v>6</v>
      </c>
      <c r="F1371" s="74">
        <v>2.1999999999999999E-2</v>
      </c>
      <c r="G1371" s="64">
        <f>VLOOKUP(D1371,upahbahan,3,FALSE)</f>
        <v>175000</v>
      </c>
      <c r="H1371" s="64">
        <f>F1371*G1371</f>
        <v>3850</v>
      </c>
      <c r="I1371" s="54"/>
    </row>
    <row r="1372" spans="3:13" s="55" customFormat="1" ht="13.8">
      <c r="C1372" s="301">
        <v>4</v>
      </c>
      <c r="D1372" s="59" t="s">
        <v>19</v>
      </c>
      <c r="E1372" s="302" t="s">
        <v>6</v>
      </c>
      <c r="F1372" s="74">
        <v>6.0000000000000001E-3</v>
      </c>
      <c r="G1372" s="64">
        <f>VLOOKUP(D1372,upahbahan,3,FALSE)</f>
        <v>200000</v>
      </c>
      <c r="H1372" s="64">
        <f>F1372*G1372</f>
        <v>1200</v>
      </c>
      <c r="I1372" s="54"/>
    </row>
    <row r="1373" spans="3:13" s="55" customFormat="1" ht="13.8">
      <c r="C1373" s="83" t="s">
        <v>1210</v>
      </c>
      <c r="D1373" s="80"/>
      <c r="E1373" s="80"/>
      <c r="F1373" s="217"/>
      <c r="G1373" s="218"/>
      <c r="H1373" s="64">
        <f>SUM(H1369:H1372)</f>
        <v>49270</v>
      </c>
      <c r="I1373" s="219"/>
    </row>
    <row r="1374" spans="3:13" s="55" customFormat="1" ht="13.8">
      <c r="C1374" s="72" t="s">
        <v>1211</v>
      </c>
      <c r="D1374" s="59" t="s">
        <v>1212</v>
      </c>
      <c r="E1374" s="73"/>
      <c r="F1374" s="73"/>
      <c r="G1374" s="73"/>
      <c r="H1374" s="73"/>
      <c r="I1374" s="54"/>
    </row>
    <row r="1375" spans="3:13" s="55" customFormat="1" ht="13.8">
      <c r="C1375" s="301">
        <v>1</v>
      </c>
      <c r="D1375" s="77" t="s">
        <v>4085</v>
      </c>
      <c r="E1375" s="68" t="s">
        <v>114</v>
      </c>
      <c r="F1375" s="74">
        <v>1.65</v>
      </c>
      <c r="G1375" s="64">
        <f>VLOOKUP(D1375,upahbahan,3,FALSE)</f>
        <v>305375</v>
      </c>
      <c r="H1375" s="64">
        <f>F1375*G1375</f>
        <v>503868.75</v>
      </c>
      <c r="I1375" s="54"/>
    </row>
    <row r="1376" spans="3:13" s="55" customFormat="1" ht="13.8">
      <c r="C1376" s="83" t="s">
        <v>1216</v>
      </c>
      <c r="D1376" s="80"/>
      <c r="E1376" s="80"/>
      <c r="F1376" s="80"/>
      <c r="G1376" s="162"/>
      <c r="H1376" s="64">
        <f>SUM(H1375:H1375)</f>
        <v>503868.75</v>
      </c>
      <c r="I1376" s="54"/>
    </row>
    <row r="1377" spans="3:13" s="55" customFormat="1" ht="13.8">
      <c r="C1377" s="72" t="s">
        <v>1217</v>
      </c>
      <c r="D1377" s="59" t="s">
        <v>1218</v>
      </c>
      <c r="E1377" s="73"/>
      <c r="F1377" s="73"/>
      <c r="G1377" s="73"/>
      <c r="H1377" s="73"/>
      <c r="I1377" s="54"/>
    </row>
    <row r="1378" spans="3:13" s="55" customFormat="1" ht="13.8">
      <c r="C1378" s="83" t="s">
        <v>1219</v>
      </c>
      <c r="D1378" s="80"/>
      <c r="E1378" s="80"/>
      <c r="F1378" s="80"/>
      <c r="G1378" s="162"/>
      <c r="H1378" s="303">
        <v>0</v>
      </c>
      <c r="I1378" s="54"/>
    </row>
    <row r="1379" spans="3:13" s="55" customFormat="1" ht="13.8">
      <c r="C1379" s="58" t="s">
        <v>1220</v>
      </c>
      <c r="D1379" s="69" t="s">
        <v>1221</v>
      </c>
      <c r="E1379" s="70"/>
      <c r="F1379" s="70"/>
      <c r="G1379" s="71"/>
      <c r="H1379" s="304">
        <f>H1378+H1376+H1373</f>
        <v>553138.75</v>
      </c>
      <c r="I1379" s="319"/>
    </row>
    <row r="1380" spans="3:13" s="55" customFormat="1" ht="13.8">
      <c r="C1380" s="58" t="s">
        <v>1222</v>
      </c>
      <c r="D1380" s="69" t="s">
        <v>1325</v>
      </c>
      <c r="E1380" s="70"/>
      <c r="F1380" s="71"/>
      <c r="G1380" s="95">
        <v>0.1</v>
      </c>
      <c r="H1380" s="64">
        <f>H1379*G1380</f>
        <v>55313.875</v>
      </c>
      <c r="I1380" s="319"/>
    </row>
    <row r="1381" spans="3:13" s="55" customFormat="1" ht="13.8">
      <c r="C1381" s="58" t="s">
        <v>1223</v>
      </c>
      <c r="D1381" s="69" t="s">
        <v>1224</v>
      </c>
      <c r="E1381" s="70"/>
      <c r="F1381" s="70"/>
      <c r="G1381" s="71"/>
      <c r="H1381" s="305">
        <f>SUM(H1379:H1380)</f>
        <v>608452.625</v>
      </c>
      <c r="I1381" s="319"/>
    </row>
    <row r="1383" spans="3:13" s="55" customFormat="1" ht="13.8">
      <c r="C1383" s="53" t="s">
        <v>4086</v>
      </c>
      <c r="D1383" s="313" t="s">
        <v>4087</v>
      </c>
      <c r="E1383" s="307"/>
      <c r="F1383" s="307"/>
      <c r="G1383" s="307"/>
      <c r="H1383" s="307"/>
      <c r="I1383" s="56">
        <f>ROUNDDOWN(H1398,-2)</f>
        <v>896500</v>
      </c>
    </row>
    <row r="1384" spans="3:13" s="55" customFormat="1" ht="27.6">
      <c r="C1384" s="300" t="s">
        <v>1197</v>
      </c>
      <c r="D1384" s="300" t="s">
        <v>1198</v>
      </c>
      <c r="E1384" s="300" t="s">
        <v>1199</v>
      </c>
      <c r="F1384" s="300" t="s">
        <v>1200</v>
      </c>
      <c r="G1384" s="300" t="s">
        <v>1201</v>
      </c>
      <c r="H1384" s="300" t="s">
        <v>1202</v>
      </c>
      <c r="I1384" s="54"/>
    </row>
    <row r="1385" spans="3:13" s="55" customFormat="1" ht="13.8">
      <c r="C1385" s="72" t="s">
        <v>1203</v>
      </c>
      <c r="D1385" s="59" t="s">
        <v>1204</v>
      </c>
      <c r="E1385" s="73"/>
      <c r="F1385" s="73"/>
      <c r="G1385" s="73"/>
      <c r="H1385" s="73"/>
      <c r="I1385" s="54"/>
      <c r="J1385" s="159" t="s">
        <v>1249</v>
      </c>
    </row>
    <row r="1386" spans="3:13" s="55" customFormat="1" ht="13.8">
      <c r="C1386" s="301">
        <v>1</v>
      </c>
      <c r="D1386" s="59" t="s">
        <v>5</v>
      </c>
      <c r="E1386" s="302" t="s">
        <v>6</v>
      </c>
      <c r="F1386" s="74">
        <v>0.17299999999999999</v>
      </c>
      <c r="G1386" s="64">
        <f>VLOOKUP(D1386,upahbahan,3,FALSE)</f>
        <v>100000</v>
      </c>
      <c r="H1386" s="64">
        <f>F1386*G1386</f>
        <v>17300</v>
      </c>
      <c r="I1386" s="54"/>
      <c r="J1386" s="159" t="s">
        <v>1250</v>
      </c>
      <c r="M1386" s="65">
        <v>0.1</v>
      </c>
    </row>
    <row r="1387" spans="3:13" s="55" customFormat="1" ht="13.8">
      <c r="C1387" s="301">
        <v>2</v>
      </c>
      <c r="D1387" s="59" t="s">
        <v>10</v>
      </c>
      <c r="E1387" s="302" t="s">
        <v>6</v>
      </c>
      <c r="F1387" s="74">
        <v>0.28899999999999998</v>
      </c>
      <c r="G1387" s="64">
        <f>VLOOKUP(D1387,upahbahan,3,FALSE)</f>
        <v>145000</v>
      </c>
      <c r="H1387" s="64">
        <f>F1387*G1387</f>
        <v>41905</v>
      </c>
      <c r="I1387" s="54"/>
    </row>
    <row r="1388" spans="3:13" s="55" customFormat="1" ht="13.8">
      <c r="C1388" s="301">
        <v>3</v>
      </c>
      <c r="D1388" s="59" t="s">
        <v>18</v>
      </c>
      <c r="E1388" s="302" t="s">
        <v>6</v>
      </c>
      <c r="F1388" s="74">
        <v>2.9000000000000001E-2</v>
      </c>
      <c r="G1388" s="64">
        <f>VLOOKUP(D1388,upahbahan,3,FALSE)</f>
        <v>175000</v>
      </c>
      <c r="H1388" s="64">
        <f>F1388*G1388</f>
        <v>5075</v>
      </c>
      <c r="I1388" s="54"/>
    </row>
    <row r="1389" spans="3:13" s="55" customFormat="1" ht="13.8">
      <c r="C1389" s="301">
        <v>4</v>
      </c>
      <c r="D1389" s="59" t="s">
        <v>19</v>
      </c>
      <c r="E1389" s="302" t="s">
        <v>6</v>
      </c>
      <c r="F1389" s="74">
        <v>8.9999999999999993E-3</v>
      </c>
      <c r="G1389" s="64">
        <f>VLOOKUP(D1389,upahbahan,3,FALSE)</f>
        <v>200000</v>
      </c>
      <c r="H1389" s="64">
        <f>F1389*G1389</f>
        <v>1799.9999999999998</v>
      </c>
      <c r="I1389" s="54"/>
    </row>
    <row r="1390" spans="3:13" s="55" customFormat="1" ht="13.8">
      <c r="C1390" s="83" t="s">
        <v>1210</v>
      </c>
      <c r="D1390" s="80"/>
      <c r="E1390" s="80"/>
      <c r="F1390" s="217"/>
      <c r="G1390" s="218"/>
      <c r="H1390" s="64">
        <f>SUM(H1386:H1389)</f>
        <v>66080</v>
      </c>
      <c r="I1390" s="219"/>
    </row>
    <row r="1391" spans="3:13" s="55" customFormat="1" ht="13.8">
      <c r="C1391" s="72" t="s">
        <v>1211</v>
      </c>
      <c r="D1391" s="59" t="s">
        <v>1212</v>
      </c>
      <c r="E1391" s="73"/>
      <c r="F1391" s="73"/>
      <c r="G1391" s="73"/>
      <c r="H1391" s="73"/>
      <c r="I1391" s="54"/>
    </row>
    <row r="1392" spans="3:13" s="55" customFormat="1" ht="13.8">
      <c r="C1392" s="301">
        <v>1</v>
      </c>
      <c r="D1392" s="77" t="s">
        <v>4088</v>
      </c>
      <c r="E1392" s="68" t="s">
        <v>114</v>
      </c>
      <c r="F1392" s="74">
        <v>1.65</v>
      </c>
      <c r="G1392" s="64">
        <f>VLOOKUP(D1392,upahbahan,3,FALSE)</f>
        <v>453900</v>
      </c>
      <c r="H1392" s="64">
        <f>F1392*G1392</f>
        <v>748935</v>
      </c>
      <c r="I1392" s="54"/>
    </row>
    <row r="1393" spans="3:13" s="55" customFormat="1" ht="13.8">
      <c r="C1393" s="83" t="s">
        <v>1216</v>
      </c>
      <c r="D1393" s="80"/>
      <c r="E1393" s="80"/>
      <c r="F1393" s="80"/>
      <c r="G1393" s="162"/>
      <c r="H1393" s="64">
        <f>SUM(H1392:H1392)</f>
        <v>748935</v>
      </c>
      <c r="I1393" s="54"/>
    </row>
    <row r="1394" spans="3:13" s="55" customFormat="1" ht="13.8">
      <c r="C1394" s="72" t="s">
        <v>1217</v>
      </c>
      <c r="D1394" s="59" t="s">
        <v>1218</v>
      </c>
      <c r="E1394" s="73"/>
      <c r="F1394" s="73"/>
      <c r="G1394" s="73"/>
      <c r="H1394" s="73"/>
      <c r="I1394" s="54"/>
    </row>
    <row r="1395" spans="3:13" s="55" customFormat="1" ht="13.8">
      <c r="C1395" s="83" t="s">
        <v>1219</v>
      </c>
      <c r="D1395" s="80"/>
      <c r="E1395" s="80"/>
      <c r="F1395" s="80"/>
      <c r="G1395" s="162"/>
      <c r="H1395" s="303">
        <v>0</v>
      </c>
      <c r="I1395" s="54"/>
    </row>
    <row r="1396" spans="3:13" s="55" customFormat="1" ht="13.8">
      <c r="C1396" s="58" t="s">
        <v>1220</v>
      </c>
      <c r="D1396" s="69" t="s">
        <v>1221</v>
      </c>
      <c r="E1396" s="70"/>
      <c r="F1396" s="70"/>
      <c r="G1396" s="71"/>
      <c r="H1396" s="304">
        <f>H1395+H1393+H1390</f>
        <v>815015</v>
      </c>
      <c r="I1396" s="319"/>
    </row>
    <row r="1397" spans="3:13" s="55" customFormat="1" ht="13.8">
      <c r="C1397" s="58" t="s">
        <v>1222</v>
      </c>
      <c r="D1397" s="69" t="s">
        <v>1325</v>
      </c>
      <c r="E1397" s="70"/>
      <c r="F1397" s="71"/>
      <c r="G1397" s="95">
        <v>0.1</v>
      </c>
      <c r="H1397" s="64">
        <f>H1396*G1397</f>
        <v>81501.5</v>
      </c>
      <c r="I1397" s="319"/>
    </row>
    <row r="1398" spans="3:13" s="55" customFormat="1" ht="13.8">
      <c r="C1398" s="58" t="s">
        <v>1223</v>
      </c>
      <c r="D1398" s="69" t="s">
        <v>1224</v>
      </c>
      <c r="E1398" s="70"/>
      <c r="F1398" s="70"/>
      <c r="G1398" s="71"/>
      <c r="H1398" s="305">
        <f>SUM(H1396:H1397)</f>
        <v>896516.5</v>
      </c>
      <c r="I1398" s="319"/>
    </row>
    <row r="1400" spans="3:13" s="55" customFormat="1" ht="13.8">
      <c r="C1400" s="53" t="s">
        <v>4089</v>
      </c>
      <c r="D1400" s="313" t="s">
        <v>4090</v>
      </c>
      <c r="E1400" s="307"/>
      <c r="F1400" s="307"/>
      <c r="G1400" s="307"/>
      <c r="H1400" s="307"/>
      <c r="I1400" s="56">
        <f>ROUNDDOWN(H1415,-2)</f>
        <v>2894800</v>
      </c>
    </row>
    <row r="1401" spans="3:13" s="55" customFormat="1" ht="27.6">
      <c r="C1401" s="300" t="s">
        <v>1197</v>
      </c>
      <c r="D1401" s="300" t="s">
        <v>1198</v>
      </c>
      <c r="E1401" s="300" t="s">
        <v>1199</v>
      </c>
      <c r="F1401" s="300" t="s">
        <v>1200</v>
      </c>
      <c r="G1401" s="300" t="s">
        <v>1201</v>
      </c>
      <c r="H1401" s="300" t="s">
        <v>1202</v>
      </c>
      <c r="I1401" s="54"/>
    </row>
    <row r="1402" spans="3:13" s="55" customFormat="1" ht="13.8">
      <c r="C1402" s="72" t="s">
        <v>1203</v>
      </c>
      <c r="D1402" s="59" t="s">
        <v>1204</v>
      </c>
      <c r="E1402" s="73"/>
      <c r="F1402" s="73"/>
      <c r="G1402" s="73"/>
      <c r="H1402" s="73"/>
      <c r="I1402" s="54"/>
      <c r="J1402" s="159" t="s">
        <v>1249</v>
      </c>
    </row>
    <row r="1403" spans="3:13" s="55" customFormat="1" ht="13.8">
      <c r="C1403" s="301">
        <v>1</v>
      </c>
      <c r="D1403" s="59" t="s">
        <v>5</v>
      </c>
      <c r="E1403" s="302" t="s">
        <v>6</v>
      </c>
      <c r="F1403" s="74">
        <v>0.26</v>
      </c>
      <c r="G1403" s="64">
        <f>VLOOKUP(D1403,upahbahan,3,FALSE)</f>
        <v>100000</v>
      </c>
      <c r="H1403" s="64">
        <f>F1403*G1403</f>
        <v>26000</v>
      </c>
      <c r="I1403" s="54"/>
      <c r="J1403" s="159" t="s">
        <v>1250</v>
      </c>
      <c r="M1403" s="65">
        <v>0.1</v>
      </c>
    </row>
    <row r="1404" spans="3:13" s="55" customFormat="1" ht="13.8">
      <c r="C1404" s="301">
        <v>2</v>
      </c>
      <c r="D1404" s="59" t="s">
        <v>10</v>
      </c>
      <c r="E1404" s="302" t="s">
        <v>6</v>
      </c>
      <c r="F1404" s="74">
        <v>0.435</v>
      </c>
      <c r="G1404" s="64">
        <f>VLOOKUP(D1404,upahbahan,3,FALSE)</f>
        <v>145000</v>
      </c>
      <c r="H1404" s="64">
        <f>F1404*G1404</f>
        <v>63075</v>
      </c>
      <c r="I1404" s="54"/>
    </row>
    <row r="1405" spans="3:13" s="55" customFormat="1" ht="13.8">
      <c r="C1405" s="301">
        <v>3</v>
      </c>
      <c r="D1405" s="59" t="s">
        <v>18</v>
      </c>
      <c r="E1405" s="302" t="s">
        <v>6</v>
      </c>
      <c r="F1405" s="74">
        <v>4.2999999999999997E-2</v>
      </c>
      <c r="G1405" s="64">
        <f>VLOOKUP(D1405,upahbahan,3,FALSE)</f>
        <v>175000</v>
      </c>
      <c r="H1405" s="64">
        <f>F1405*G1405</f>
        <v>7524.9999999999991</v>
      </c>
      <c r="I1405" s="54"/>
    </row>
    <row r="1406" spans="3:13" s="55" customFormat="1" ht="13.8">
      <c r="C1406" s="301">
        <v>4</v>
      </c>
      <c r="D1406" s="59" t="s">
        <v>19</v>
      </c>
      <c r="E1406" s="302" t="s">
        <v>6</v>
      </c>
      <c r="F1406" s="74">
        <v>1.2999999999999999E-2</v>
      </c>
      <c r="G1406" s="64">
        <f>VLOOKUP(D1406,upahbahan,3,FALSE)</f>
        <v>200000</v>
      </c>
      <c r="H1406" s="64">
        <f>F1406*G1406</f>
        <v>2600</v>
      </c>
      <c r="I1406" s="54"/>
    </row>
    <row r="1407" spans="3:13" s="55" customFormat="1" ht="13.8">
      <c r="C1407" s="83" t="s">
        <v>1210</v>
      </c>
      <c r="D1407" s="80"/>
      <c r="E1407" s="80"/>
      <c r="F1407" s="217"/>
      <c r="G1407" s="218"/>
      <c r="H1407" s="64">
        <f>SUM(H1403:H1406)</f>
        <v>99200</v>
      </c>
      <c r="I1407" s="219"/>
    </row>
    <row r="1408" spans="3:13" s="55" customFormat="1" ht="13.8">
      <c r="C1408" s="72" t="s">
        <v>1211</v>
      </c>
      <c r="D1408" s="59" t="s">
        <v>1212</v>
      </c>
      <c r="E1408" s="73"/>
      <c r="F1408" s="73"/>
      <c r="G1408" s="73"/>
      <c r="H1408" s="73"/>
      <c r="I1408" s="54"/>
    </row>
    <row r="1409" spans="3:13" s="55" customFormat="1" ht="13.8">
      <c r="C1409" s="301">
        <v>1</v>
      </c>
      <c r="D1409" s="77" t="s">
        <v>4091</v>
      </c>
      <c r="E1409" s="68" t="s">
        <v>114</v>
      </c>
      <c r="F1409" s="74">
        <v>1.65</v>
      </c>
      <c r="G1409" s="64">
        <f>VLOOKUP(D1409,upahbahan,3,FALSE)</f>
        <v>1534825</v>
      </c>
      <c r="H1409" s="64">
        <f>F1409*G1409</f>
        <v>2532461.25</v>
      </c>
      <c r="I1409" s="54"/>
    </row>
    <row r="1410" spans="3:13" s="55" customFormat="1" ht="13.8">
      <c r="C1410" s="83" t="s">
        <v>1216</v>
      </c>
      <c r="D1410" s="80"/>
      <c r="E1410" s="80"/>
      <c r="F1410" s="80"/>
      <c r="G1410" s="162"/>
      <c r="H1410" s="64">
        <f>SUM(H1409:H1409)</f>
        <v>2532461.25</v>
      </c>
      <c r="I1410" s="54"/>
    </row>
    <row r="1411" spans="3:13" s="55" customFormat="1" ht="13.8">
      <c r="C1411" s="72" t="s">
        <v>1217</v>
      </c>
      <c r="D1411" s="59" t="s">
        <v>1218</v>
      </c>
      <c r="E1411" s="73"/>
      <c r="F1411" s="73"/>
      <c r="G1411" s="73"/>
      <c r="H1411" s="73"/>
      <c r="I1411" s="54"/>
    </row>
    <row r="1412" spans="3:13" s="55" customFormat="1" ht="13.8">
      <c r="C1412" s="83" t="s">
        <v>1219</v>
      </c>
      <c r="D1412" s="80"/>
      <c r="E1412" s="80"/>
      <c r="F1412" s="80"/>
      <c r="G1412" s="162"/>
      <c r="H1412" s="303">
        <v>0</v>
      </c>
      <c r="I1412" s="54"/>
    </row>
    <row r="1413" spans="3:13" s="55" customFormat="1" ht="13.8">
      <c r="C1413" s="58" t="s">
        <v>1220</v>
      </c>
      <c r="D1413" s="69" t="s">
        <v>1221</v>
      </c>
      <c r="E1413" s="70"/>
      <c r="F1413" s="70"/>
      <c r="G1413" s="71"/>
      <c r="H1413" s="304">
        <f>H1412+H1410+H1407</f>
        <v>2631661.25</v>
      </c>
      <c r="I1413" s="319"/>
    </row>
    <row r="1414" spans="3:13" s="55" customFormat="1" ht="13.8">
      <c r="C1414" s="58" t="s">
        <v>1222</v>
      </c>
      <c r="D1414" s="69" t="s">
        <v>1325</v>
      </c>
      <c r="E1414" s="70"/>
      <c r="F1414" s="71"/>
      <c r="G1414" s="95">
        <v>0.1</v>
      </c>
      <c r="H1414" s="64">
        <f>H1413*G1414</f>
        <v>263166.125</v>
      </c>
      <c r="I1414" s="319"/>
    </row>
    <row r="1415" spans="3:13" s="55" customFormat="1" ht="13.8">
      <c r="C1415" s="58" t="s">
        <v>1223</v>
      </c>
      <c r="D1415" s="69" t="s">
        <v>1224</v>
      </c>
      <c r="E1415" s="70"/>
      <c r="F1415" s="70"/>
      <c r="G1415" s="71"/>
      <c r="H1415" s="305">
        <f>SUM(H1413:H1414)</f>
        <v>2894827.375</v>
      </c>
      <c r="I1415" s="319"/>
    </row>
    <row r="1418" spans="3:13" ht="13.8">
      <c r="C1418" s="160" t="s">
        <v>4092</v>
      </c>
      <c r="D1418" s="436" t="s">
        <v>4093</v>
      </c>
    </row>
    <row r="1419" spans="3:13" s="55" customFormat="1" ht="13.8">
      <c r="C1419" s="53" t="s">
        <v>4094</v>
      </c>
      <c r="D1419" s="313" t="s">
        <v>4110</v>
      </c>
      <c r="E1419" s="307"/>
      <c r="F1419" s="307"/>
      <c r="G1419" s="307"/>
      <c r="H1419" s="307"/>
      <c r="I1419" s="56">
        <f>ROUNDDOWN(H1434,-2)</f>
        <v>65800</v>
      </c>
    </row>
    <row r="1420" spans="3:13" s="55" customFormat="1" ht="27.6">
      <c r="C1420" s="300" t="s">
        <v>1197</v>
      </c>
      <c r="D1420" s="300" t="s">
        <v>1198</v>
      </c>
      <c r="E1420" s="300" t="s">
        <v>1199</v>
      </c>
      <c r="F1420" s="300" t="s">
        <v>1200</v>
      </c>
      <c r="G1420" s="300" t="s">
        <v>1201</v>
      </c>
      <c r="H1420" s="300" t="s">
        <v>1202</v>
      </c>
      <c r="I1420" s="54"/>
    </row>
    <row r="1421" spans="3:13" s="55" customFormat="1" ht="13.8">
      <c r="C1421" s="72" t="s">
        <v>1203</v>
      </c>
      <c r="D1421" s="59" t="s">
        <v>1204</v>
      </c>
      <c r="E1421" s="73"/>
      <c r="F1421" s="73"/>
      <c r="G1421" s="73"/>
      <c r="H1421" s="73"/>
      <c r="I1421" s="54"/>
      <c r="J1421" s="159" t="s">
        <v>1249</v>
      </c>
    </row>
    <row r="1422" spans="3:13" s="55" customFormat="1" ht="13.8">
      <c r="C1422" s="301">
        <v>1</v>
      </c>
      <c r="D1422" s="59" t="s">
        <v>5</v>
      </c>
      <c r="E1422" s="302" t="s">
        <v>6</v>
      </c>
      <c r="F1422" s="74">
        <v>3.5000000000000003E-2</v>
      </c>
      <c r="G1422" s="64">
        <f>VLOOKUP(D1422,upahbahan,3,FALSE)</f>
        <v>100000</v>
      </c>
      <c r="H1422" s="64">
        <f>F1422*G1422</f>
        <v>3500.0000000000005</v>
      </c>
      <c r="I1422" s="54"/>
      <c r="J1422" s="159" t="s">
        <v>1250</v>
      </c>
      <c r="M1422" s="65">
        <v>0.1</v>
      </c>
    </row>
    <row r="1423" spans="3:13" s="55" customFormat="1" ht="13.8">
      <c r="C1423" s="301">
        <v>2</v>
      </c>
      <c r="D1423" s="59" t="s">
        <v>10</v>
      </c>
      <c r="E1423" s="302" t="s">
        <v>6</v>
      </c>
      <c r="F1423" s="74">
        <v>5.8000000000000003E-2</v>
      </c>
      <c r="G1423" s="64">
        <f>VLOOKUP(D1423,upahbahan,3,FALSE)</f>
        <v>145000</v>
      </c>
      <c r="H1423" s="64">
        <f>F1423*G1423</f>
        <v>8410</v>
      </c>
      <c r="I1423" s="54"/>
    </row>
    <row r="1424" spans="3:13" s="55" customFormat="1" ht="13.8">
      <c r="C1424" s="301">
        <v>3</v>
      </c>
      <c r="D1424" s="59" t="s">
        <v>18</v>
      </c>
      <c r="E1424" s="302" t="s">
        <v>6</v>
      </c>
      <c r="F1424" s="74">
        <v>6.0000000000000001E-3</v>
      </c>
      <c r="G1424" s="64">
        <f>VLOOKUP(D1424,upahbahan,3,FALSE)</f>
        <v>175000</v>
      </c>
      <c r="H1424" s="64">
        <f>F1424*G1424</f>
        <v>1050</v>
      </c>
      <c r="I1424" s="54"/>
    </row>
    <row r="1425" spans="3:13" s="55" customFormat="1" ht="13.8">
      <c r="C1425" s="301">
        <v>4</v>
      </c>
      <c r="D1425" s="59" t="s">
        <v>19</v>
      </c>
      <c r="E1425" s="302" t="s">
        <v>6</v>
      </c>
      <c r="F1425" s="74">
        <v>2E-3</v>
      </c>
      <c r="G1425" s="64">
        <f>VLOOKUP(D1425,upahbahan,3,FALSE)</f>
        <v>200000</v>
      </c>
      <c r="H1425" s="64">
        <f>F1425*G1425</f>
        <v>400</v>
      </c>
      <c r="I1425" s="54"/>
    </row>
    <row r="1426" spans="3:13" s="55" customFormat="1" ht="13.8">
      <c r="C1426" s="83" t="s">
        <v>1210</v>
      </c>
      <c r="D1426" s="80"/>
      <c r="E1426" s="80"/>
      <c r="F1426" s="217"/>
      <c r="G1426" s="218"/>
      <c r="H1426" s="64">
        <f>SUM(H1422:H1425)</f>
        <v>13360</v>
      </c>
      <c r="I1426" s="219"/>
    </row>
    <row r="1427" spans="3:13" s="55" customFormat="1" ht="13.8">
      <c r="C1427" s="72" t="s">
        <v>1211</v>
      </c>
      <c r="D1427" s="59" t="s">
        <v>1212</v>
      </c>
      <c r="E1427" s="73"/>
      <c r="F1427" s="73"/>
      <c r="G1427" s="73"/>
      <c r="H1427" s="73"/>
      <c r="I1427" s="54"/>
    </row>
    <row r="1428" spans="3:13" s="55" customFormat="1" ht="13.8">
      <c r="C1428" s="301">
        <v>1</v>
      </c>
      <c r="D1428" s="77" t="s">
        <v>4138</v>
      </c>
      <c r="E1428" s="68" t="s">
        <v>114</v>
      </c>
      <c r="F1428" s="74">
        <v>1.55</v>
      </c>
      <c r="G1428" s="64">
        <f>VLOOKUP(D1428,upahbahan,3,FALSE)</f>
        <v>30000</v>
      </c>
      <c r="H1428" s="64">
        <f>F1428*G1428</f>
        <v>46500</v>
      </c>
      <c r="I1428" s="54"/>
    </row>
    <row r="1429" spans="3:13" s="55" customFormat="1" ht="13.8">
      <c r="C1429" s="83" t="s">
        <v>1216</v>
      </c>
      <c r="D1429" s="80"/>
      <c r="E1429" s="80"/>
      <c r="F1429" s="80"/>
      <c r="G1429" s="162"/>
      <c r="H1429" s="64">
        <f>SUM(H1428:H1428)</f>
        <v>46500</v>
      </c>
      <c r="I1429" s="54"/>
    </row>
    <row r="1430" spans="3:13" s="55" customFormat="1" ht="13.8">
      <c r="C1430" s="72" t="s">
        <v>1217</v>
      </c>
      <c r="D1430" s="59" t="s">
        <v>1218</v>
      </c>
      <c r="E1430" s="73"/>
      <c r="F1430" s="73"/>
      <c r="G1430" s="73"/>
      <c r="H1430" s="73"/>
      <c r="I1430" s="54"/>
    </row>
    <row r="1431" spans="3:13" s="55" customFormat="1" ht="13.8">
      <c r="C1431" s="83" t="s">
        <v>1219</v>
      </c>
      <c r="D1431" s="80"/>
      <c r="E1431" s="80"/>
      <c r="F1431" s="80"/>
      <c r="G1431" s="162"/>
      <c r="H1431" s="303">
        <v>0</v>
      </c>
      <c r="I1431" s="54"/>
    </row>
    <row r="1432" spans="3:13" s="55" customFormat="1" ht="13.8">
      <c r="C1432" s="58" t="s">
        <v>1220</v>
      </c>
      <c r="D1432" s="69" t="s">
        <v>1221</v>
      </c>
      <c r="E1432" s="70"/>
      <c r="F1432" s="70"/>
      <c r="G1432" s="71"/>
      <c r="H1432" s="304">
        <f>H1431+H1429+H1426</f>
        <v>59860</v>
      </c>
      <c r="I1432" s="319"/>
    </row>
    <row r="1433" spans="3:13" s="55" customFormat="1" ht="13.8">
      <c r="C1433" s="58" t="s">
        <v>1222</v>
      </c>
      <c r="D1433" s="69" t="s">
        <v>1325</v>
      </c>
      <c r="E1433" s="70"/>
      <c r="F1433" s="71"/>
      <c r="G1433" s="95">
        <v>0.1</v>
      </c>
      <c r="H1433" s="64">
        <f>H1432*G1433</f>
        <v>5986</v>
      </c>
      <c r="I1433" s="319"/>
    </row>
    <row r="1434" spans="3:13" s="55" customFormat="1" ht="13.8">
      <c r="C1434" s="58" t="s">
        <v>1223</v>
      </c>
      <c r="D1434" s="69" t="s">
        <v>1224</v>
      </c>
      <c r="E1434" s="70"/>
      <c r="F1434" s="70"/>
      <c r="G1434" s="71"/>
      <c r="H1434" s="305">
        <f>SUM(H1432:H1433)</f>
        <v>65846</v>
      </c>
      <c r="I1434" s="319"/>
    </row>
    <row r="1436" spans="3:13" s="55" customFormat="1" ht="13.8">
      <c r="C1436" s="53" t="s">
        <v>4095</v>
      </c>
      <c r="D1436" s="313" t="s">
        <v>4111</v>
      </c>
      <c r="E1436" s="307"/>
      <c r="F1436" s="307"/>
      <c r="G1436" s="307"/>
      <c r="H1436" s="307"/>
      <c r="I1436" s="56">
        <f>ROUNDDOWN(H1451,-2)</f>
        <v>85000</v>
      </c>
    </row>
    <row r="1437" spans="3:13" s="55" customFormat="1" ht="27.6">
      <c r="C1437" s="300" t="s">
        <v>1197</v>
      </c>
      <c r="D1437" s="300" t="s">
        <v>1198</v>
      </c>
      <c r="E1437" s="300" t="s">
        <v>1199</v>
      </c>
      <c r="F1437" s="300" t="s">
        <v>1200</v>
      </c>
      <c r="G1437" s="300" t="s">
        <v>1201</v>
      </c>
      <c r="H1437" s="300" t="s">
        <v>1202</v>
      </c>
      <c r="I1437" s="54"/>
    </row>
    <row r="1438" spans="3:13" s="55" customFormat="1" ht="13.8">
      <c r="C1438" s="72" t="s">
        <v>1203</v>
      </c>
      <c r="D1438" s="59" t="s">
        <v>1204</v>
      </c>
      <c r="E1438" s="73"/>
      <c r="F1438" s="73"/>
      <c r="G1438" s="73"/>
      <c r="H1438" s="73"/>
      <c r="I1438" s="54"/>
      <c r="J1438" s="159" t="s">
        <v>1249</v>
      </c>
    </row>
    <row r="1439" spans="3:13" s="55" customFormat="1" ht="13.8">
      <c r="C1439" s="301">
        <v>1</v>
      </c>
      <c r="D1439" s="59" t="s">
        <v>5</v>
      </c>
      <c r="E1439" s="302" t="s">
        <v>6</v>
      </c>
      <c r="F1439" s="74">
        <v>5.1999999999999998E-2</v>
      </c>
      <c r="G1439" s="64">
        <f>VLOOKUP(D1439,upahbahan,3,FALSE)</f>
        <v>100000</v>
      </c>
      <c r="H1439" s="64">
        <f>F1439*G1439</f>
        <v>5200</v>
      </c>
      <c r="I1439" s="54"/>
      <c r="J1439" s="159" t="s">
        <v>1250</v>
      </c>
      <c r="M1439" s="65">
        <v>0.1</v>
      </c>
    </row>
    <row r="1440" spans="3:13" s="55" customFormat="1" ht="13.8">
      <c r="C1440" s="301">
        <v>2</v>
      </c>
      <c r="D1440" s="59" t="s">
        <v>10</v>
      </c>
      <c r="E1440" s="302" t="s">
        <v>6</v>
      </c>
      <c r="F1440" s="74">
        <v>8.6999999999999994E-2</v>
      </c>
      <c r="G1440" s="64">
        <f>VLOOKUP(D1440,upahbahan,3,FALSE)</f>
        <v>145000</v>
      </c>
      <c r="H1440" s="64">
        <f>F1440*G1440</f>
        <v>12615</v>
      </c>
      <c r="I1440" s="54"/>
    </row>
    <row r="1441" spans="3:13" s="55" customFormat="1" ht="13.8">
      <c r="C1441" s="301">
        <v>3</v>
      </c>
      <c r="D1441" s="59" t="s">
        <v>18</v>
      </c>
      <c r="E1441" s="302" t="s">
        <v>6</v>
      </c>
      <c r="F1441" s="74">
        <v>8.9999999999999993E-3</v>
      </c>
      <c r="G1441" s="64">
        <f>VLOOKUP(D1441,upahbahan,3,FALSE)</f>
        <v>175000</v>
      </c>
      <c r="H1441" s="64">
        <f>F1441*G1441</f>
        <v>1574.9999999999998</v>
      </c>
      <c r="I1441" s="54"/>
    </row>
    <row r="1442" spans="3:13" s="55" customFormat="1" ht="13.8">
      <c r="C1442" s="301">
        <v>4</v>
      </c>
      <c r="D1442" s="59" t="s">
        <v>19</v>
      </c>
      <c r="E1442" s="302" t="s">
        <v>6</v>
      </c>
      <c r="F1442" s="74">
        <v>3.0000000000000001E-3</v>
      </c>
      <c r="G1442" s="64">
        <f>VLOOKUP(D1442,upahbahan,3,FALSE)</f>
        <v>200000</v>
      </c>
      <c r="H1442" s="64">
        <f>F1442*G1442</f>
        <v>600</v>
      </c>
      <c r="I1442" s="54"/>
    </row>
    <row r="1443" spans="3:13" s="55" customFormat="1" ht="13.8">
      <c r="C1443" s="83" t="s">
        <v>1210</v>
      </c>
      <c r="D1443" s="80"/>
      <c r="E1443" s="80"/>
      <c r="F1443" s="217"/>
      <c r="G1443" s="218"/>
      <c r="H1443" s="64">
        <f>SUM(H1439:H1442)</f>
        <v>19990</v>
      </c>
      <c r="I1443" s="219"/>
    </row>
    <row r="1444" spans="3:13" s="55" customFormat="1" ht="13.8">
      <c r="C1444" s="72" t="s">
        <v>1211</v>
      </c>
      <c r="D1444" s="59" t="s">
        <v>1212</v>
      </c>
      <c r="E1444" s="73"/>
      <c r="F1444" s="73"/>
      <c r="G1444" s="73"/>
      <c r="H1444" s="73"/>
      <c r="I1444" s="54"/>
    </row>
    <row r="1445" spans="3:13" s="55" customFormat="1" ht="13.8">
      <c r="C1445" s="301">
        <v>1</v>
      </c>
      <c r="D1445" s="77" t="s">
        <v>4141</v>
      </c>
      <c r="E1445" s="68" t="s">
        <v>114</v>
      </c>
      <c r="F1445" s="74">
        <v>1.55</v>
      </c>
      <c r="G1445" s="64">
        <f>VLOOKUP(D1445,upahbahan,3,FALSE)</f>
        <v>37000</v>
      </c>
      <c r="H1445" s="64">
        <f>F1445*G1445</f>
        <v>57350</v>
      </c>
      <c r="I1445" s="54"/>
    </row>
    <row r="1446" spans="3:13" s="55" customFormat="1" ht="13.8">
      <c r="C1446" s="83" t="s">
        <v>1216</v>
      </c>
      <c r="D1446" s="80"/>
      <c r="E1446" s="80"/>
      <c r="F1446" s="80"/>
      <c r="G1446" s="162"/>
      <c r="H1446" s="64">
        <f>SUM(H1445:H1445)</f>
        <v>57350</v>
      </c>
      <c r="I1446" s="54"/>
    </row>
    <row r="1447" spans="3:13" s="55" customFormat="1" ht="13.8">
      <c r="C1447" s="72" t="s">
        <v>1217</v>
      </c>
      <c r="D1447" s="59" t="s">
        <v>1218</v>
      </c>
      <c r="E1447" s="73"/>
      <c r="F1447" s="73"/>
      <c r="G1447" s="73"/>
      <c r="H1447" s="73"/>
      <c r="I1447" s="54"/>
    </row>
    <row r="1448" spans="3:13" s="55" customFormat="1" ht="13.8">
      <c r="C1448" s="83" t="s">
        <v>1219</v>
      </c>
      <c r="D1448" s="80"/>
      <c r="E1448" s="80"/>
      <c r="F1448" s="80"/>
      <c r="G1448" s="162"/>
      <c r="H1448" s="303">
        <v>0</v>
      </c>
      <c r="I1448" s="54"/>
    </row>
    <row r="1449" spans="3:13" s="55" customFormat="1" ht="13.8">
      <c r="C1449" s="58" t="s">
        <v>1220</v>
      </c>
      <c r="D1449" s="69" t="s">
        <v>1221</v>
      </c>
      <c r="E1449" s="70"/>
      <c r="F1449" s="70"/>
      <c r="G1449" s="71"/>
      <c r="H1449" s="304">
        <f>H1448+H1446+H1443</f>
        <v>77340</v>
      </c>
      <c r="I1449" s="319"/>
    </row>
    <row r="1450" spans="3:13" s="55" customFormat="1" ht="13.8">
      <c r="C1450" s="58" t="s">
        <v>1222</v>
      </c>
      <c r="D1450" s="69" t="s">
        <v>1325</v>
      </c>
      <c r="E1450" s="70"/>
      <c r="F1450" s="71"/>
      <c r="G1450" s="95">
        <v>0.1</v>
      </c>
      <c r="H1450" s="64">
        <f>H1449*G1450</f>
        <v>7734</v>
      </c>
      <c r="I1450" s="319"/>
    </row>
    <row r="1451" spans="3:13" s="55" customFormat="1" ht="13.8">
      <c r="C1451" s="58" t="s">
        <v>1223</v>
      </c>
      <c r="D1451" s="69" t="s">
        <v>1224</v>
      </c>
      <c r="E1451" s="70"/>
      <c r="F1451" s="70"/>
      <c r="G1451" s="71"/>
      <c r="H1451" s="305">
        <f>SUM(H1449:H1450)</f>
        <v>85074</v>
      </c>
      <c r="I1451" s="319"/>
    </row>
    <row r="1453" spans="3:13" s="55" customFormat="1" ht="13.8">
      <c r="C1453" s="53" t="s">
        <v>4096</v>
      </c>
      <c r="D1453" s="313" t="s">
        <v>4112</v>
      </c>
      <c r="E1453" s="307"/>
      <c r="F1453" s="307"/>
      <c r="G1453" s="307"/>
      <c r="H1453" s="307"/>
      <c r="I1453" s="56">
        <f>ROUNDDOWN(H1468,-2)</f>
        <v>118200</v>
      </c>
    </row>
    <row r="1454" spans="3:13" s="55" customFormat="1" ht="27.6">
      <c r="C1454" s="300" t="s">
        <v>1197</v>
      </c>
      <c r="D1454" s="300" t="s">
        <v>1198</v>
      </c>
      <c r="E1454" s="300" t="s">
        <v>1199</v>
      </c>
      <c r="F1454" s="300" t="s">
        <v>1200</v>
      </c>
      <c r="G1454" s="300" t="s">
        <v>1201</v>
      </c>
      <c r="H1454" s="300" t="s">
        <v>1202</v>
      </c>
      <c r="I1454" s="54"/>
    </row>
    <row r="1455" spans="3:13" s="55" customFormat="1" ht="13.8">
      <c r="C1455" s="72" t="s">
        <v>1203</v>
      </c>
      <c r="D1455" s="59" t="s">
        <v>1204</v>
      </c>
      <c r="E1455" s="73"/>
      <c r="F1455" s="73"/>
      <c r="G1455" s="73"/>
      <c r="H1455" s="73"/>
      <c r="I1455" s="54"/>
      <c r="J1455" s="159" t="s">
        <v>1249</v>
      </c>
    </row>
    <row r="1456" spans="3:13" s="55" customFormat="1" ht="13.8">
      <c r="C1456" s="301">
        <v>1</v>
      </c>
      <c r="D1456" s="59" t="s">
        <v>5</v>
      </c>
      <c r="E1456" s="302" t="s">
        <v>6</v>
      </c>
      <c r="F1456" s="74">
        <v>6.9000000000000006E-2</v>
      </c>
      <c r="G1456" s="64">
        <f>VLOOKUP(D1456,upahbahan,3,FALSE)</f>
        <v>100000</v>
      </c>
      <c r="H1456" s="64">
        <f>F1456*G1456</f>
        <v>6900.0000000000009</v>
      </c>
      <c r="I1456" s="54"/>
      <c r="J1456" s="159" t="s">
        <v>1250</v>
      </c>
      <c r="M1456" s="65">
        <v>0.1</v>
      </c>
    </row>
    <row r="1457" spans="3:10" s="55" customFormat="1" ht="13.8">
      <c r="C1457" s="301">
        <v>2</v>
      </c>
      <c r="D1457" s="59" t="s">
        <v>10</v>
      </c>
      <c r="E1457" s="302" t="s">
        <v>6</v>
      </c>
      <c r="F1457" s="74">
        <v>0.115</v>
      </c>
      <c r="G1457" s="64">
        <f>VLOOKUP(D1457,upahbahan,3,FALSE)</f>
        <v>145000</v>
      </c>
      <c r="H1457" s="64">
        <f>F1457*G1457</f>
        <v>16675</v>
      </c>
      <c r="I1457" s="54"/>
    </row>
    <row r="1458" spans="3:10" s="55" customFormat="1" ht="13.8">
      <c r="C1458" s="301">
        <v>3</v>
      </c>
      <c r="D1458" s="59" t="s">
        <v>18</v>
      </c>
      <c r="E1458" s="302" t="s">
        <v>6</v>
      </c>
      <c r="F1458" s="74">
        <v>1.0999999999999999E-2</v>
      </c>
      <c r="G1458" s="64">
        <f>VLOOKUP(D1458,upahbahan,3,FALSE)</f>
        <v>175000</v>
      </c>
      <c r="H1458" s="64">
        <f>F1458*G1458</f>
        <v>1925</v>
      </c>
      <c r="I1458" s="54"/>
    </row>
    <row r="1459" spans="3:10" s="55" customFormat="1" ht="13.8">
      <c r="C1459" s="301">
        <v>4</v>
      </c>
      <c r="D1459" s="59" t="s">
        <v>19</v>
      </c>
      <c r="E1459" s="302" t="s">
        <v>6</v>
      </c>
      <c r="F1459" s="74">
        <v>3.0000000000000001E-3</v>
      </c>
      <c r="G1459" s="64">
        <f>VLOOKUP(D1459,upahbahan,3,FALSE)</f>
        <v>200000</v>
      </c>
      <c r="H1459" s="64">
        <f>F1459*G1459</f>
        <v>600</v>
      </c>
      <c r="I1459" s="54"/>
    </row>
    <row r="1460" spans="3:10" s="55" customFormat="1" ht="13.8">
      <c r="C1460" s="83" t="s">
        <v>1210</v>
      </c>
      <c r="D1460" s="80"/>
      <c r="E1460" s="80"/>
      <c r="F1460" s="217"/>
      <c r="G1460" s="218"/>
      <c r="H1460" s="64">
        <f>SUM(H1456:H1459)</f>
        <v>26100</v>
      </c>
      <c r="I1460" s="219"/>
    </row>
    <row r="1461" spans="3:10" s="55" customFormat="1" ht="13.8">
      <c r="C1461" s="72" t="s">
        <v>1211</v>
      </c>
      <c r="D1461" s="59" t="s">
        <v>1212</v>
      </c>
      <c r="E1461" s="73"/>
      <c r="F1461" s="73"/>
      <c r="G1461" s="73"/>
      <c r="H1461" s="73"/>
      <c r="I1461" s="54"/>
    </row>
    <row r="1462" spans="3:10" s="55" customFormat="1" ht="13.8">
      <c r="C1462" s="301">
        <v>1</v>
      </c>
      <c r="D1462" s="77" t="s">
        <v>4137</v>
      </c>
      <c r="E1462" s="68" t="s">
        <v>114</v>
      </c>
      <c r="F1462" s="74">
        <v>1.55</v>
      </c>
      <c r="G1462" s="64">
        <f>VLOOKUP(D1462,upahbahan,3,FALSE)</f>
        <v>52500</v>
      </c>
      <c r="H1462" s="64">
        <f>F1462*G1462</f>
        <v>81375</v>
      </c>
      <c r="I1462" s="54"/>
    </row>
    <row r="1463" spans="3:10" s="55" customFormat="1" ht="13.8">
      <c r="C1463" s="83" t="s">
        <v>1216</v>
      </c>
      <c r="D1463" s="80"/>
      <c r="E1463" s="80"/>
      <c r="F1463" s="80"/>
      <c r="G1463" s="162"/>
      <c r="H1463" s="64">
        <f>SUM(H1462:H1462)</f>
        <v>81375</v>
      </c>
      <c r="I1463" s="54"/>
    </row>
    <row r="1464" spans="3:10" s="55" customFormat="1" ht="13.8">
      <c r="C1464" s="72" t="s">
        <v>1217</v>
      </c>
      <c r="D1464" s="59" t="s">
        <v>1218</v>
      </c>
      <c r="E1464" s="73"/>
      <c r="F1464" s="73"/>
      <c r="G1464" s="73"/>
      <c r="H1464" s="73"/>
      <c r="I1464" s="54"/>
    </row>
    <row r="1465" spans="3:10" s="55" customFormat="1" ht="13.8">
      <c r="C1465" s="83" t="s">
        <v>1219</v>
      </c>
      <c r="D1465" s="80"/>
      <c r="E1465" s="80"/>
      <c r="F1465" s="80"/>
      <c r="G1465" s="162"/>
      <c r="H1465" s="303">
        <v>0</v>
      </c>
      <c r="I1465" s="54"/>
    </row>
    <row r="1466" spans="3:10" s="55" customFormat="1" ht="13.8">
      <c r="C1466" s="58" t="s">
        <v>1220</v>
      </c>
      <c r="D1466" s="69" t="s">
        <v>1221</v>
      </c>
      <c r="E1466" s="70"/>
      <c r="F1466" s="70"/>
      <c r="G1466" s="71"/>
      <c r="H1466" s="304">
        <f>H1465+H1463+H1460</f>
        <v>107475</v>
      </c>
      <c r="I1466" s="319"/>
    </row>
    <row r="1467" spans="3:10" s="55" customFormat="1" ht="13.8">
      <c r="C1467" s="58" t="s">
        <v>1222</v>
      </c>
      <c r="D1467" s="69" t="s">
        <v>1325</v>
      </c>
      <c r="E1467" s="70"/>
      <c r="F1467" s="71"/>
      <c r="G1467" s="95">
        <v>0.1</v>
      </c>
      <c r="H1467" s="64">
        <f>H1466*G1467</f>
        <v>10747.5</v>
      </c>
      <c r="I1467" s="319"/>
    </row>
    <row r="1468" spans="3:10" s="55" customFormat="1" ht="13.8">
      <c r="C1468" s="58" t="s">
        <v>1223</v>
      </c>
      <c r="D1468" s="69" t="s">
        <v>1224</v>
      </c>
      <c r="E1468" s="70"/>
      <c r="F1468" s="70"/>
      <c r="G1468" s="71"/>
      <c r="H1468" s="305">
        <f>SUM(H1466:H1467)</f>
        <v>118222.5</v>
      </c>
      <c r="I1468" s="319"/>
    </row>
    <row r="1470" spans="3:10" s="55" customFormat="1" ht="13.8">
      <c r="C1470" s="53" t="s">
        <v>4097</v>
      </c>
      <c r="D1470" s="313" t="s">
        <v>4113</v>
      </c>
      <c r="E1470" s="307"/>
      <c r="F1470" s="307"/>
      <c r="G1470" s="307"/>
      <c r="H1470" s="307"/>
      <c r="I1470" s="56">
        <f>ROUNDDOWN(H1485,-2)</f>
        <v>150800</v>
      </c>
    </row>
    <row r="1471" spans="3:10" s="55" customFormat="1" ht="27.6">
      <c r="C1471" s="300" t="s">
        <v>1197</v>
      </c>
      <c r="D1471" s="300" t="s">
        <v>1198</v>
      </c>
      <c r="E1471" s="300" t="s">
        <v>1199</v>
      </c>
      <c r="F1471" s="300" t="s">
        <v>1200</v>
      </c>
      <c r="G1471" s="300" t="s">
        <v>1201</v>
      </c>
      <c r="H1471" s="300" t="s">
        <v>1202</v>
      </c>
      <c r="I1471" s="54"/>
    </row>
    <row r="1472" spans="3:10" s="55" customFormat="1" ht="13.8">
      <c r="C1472" s="72" t="s">
        <v>1203</v>
      </c>
      <c r="D1472" s="59" t="s">
        <v>1204</v>
      </c>
      <c r="E1472" s="73"/>
      <c r="F1472" s="73"/>
      <c r="G1472" s="73"/>
      <c r="H1472" s="73"/>
      <c r="I1472" s="54"/>
      <c r="J1472" s="159" t="s">
        <v>1249</v>
      </c>
    </row>
    <row r="1473" spans="3:13" s="55" customFormat="1" ht="13.8">
      <c r="C1473" s="301">
        <v>1</v>
      </c>
      <c r="D1473" s="59" t="s">
        <v>5</v>
      </c>
      <c r="E1473" s="302" t="s">
        <v>6</v>
      </c>
      <c r="F1473" s="74">
        <v>8.5000000000000006E-2</v>
      </c>
      <c r="G1473" s="64">
        <f>VLOOKUP(D1473,upahbahan,3,FALSE)</f>
        <v>100000</v>
      </c>
      <c r="H1473" s="64">
        <f>F1473*G1473</f>
        <v>8500</v>
      </c>
      <c r="I1473" s="54"/>
      <c r="J1473" s="159" t="s">
        <v>1250</v>
      </c>
      <c r="M1473" s="65">
        <v>0.1</v>
      </c>
    </row>
    <row r="1474" spans="3:13" s="55" customFormat="1" ht="13.8">
      <c r="C1474" s="301">
        <v>2</v>
      </c>
      <c r="D1474" s="59" t="s">
        <v>10</v>
      </c>
      <c r="E1474" s="302" t="s">
        <v>6</v>
      </c>
      <c r="F1474" s="74">
        <v>0.14299999999999999</v>
      </c>
      <c r="G1474" s="64">
        <f>VLOOKUP(D1474,upahbahan,3,FALSE)</f>
        <v>145000</v>
      </c>
      <c r="H1474" s="64">
        <f>F1474*G1474</f>
        <v>20735</v>
      </c>
      <c r="I1474" s="54"/>
    </row>
    <row r="1475" spans="3:13" s="55" customFormat="1" ht="13.8">
      <c r="C1475" s="301">
        <v>3</v>
      </c>
      <c r="D1475" s="59" t="s">
        <v>18</v>
      </c>
      <c r="E1475" s="302" t="s">
        <v>6</v>
      </c>
      <c r="F1475" s="74">
        <v>1.4E-2</v>
      </c>
      <c r="G1475" s="64">
        <f>VLOOKUP(D1475,upahbahan,3,FALSE)</f>
        <v>175000</v>
      </c>
      <c r="H1475" s="64">
        <f>F1475*G1475</f>
        <v>2450</v>
      </c>
      <c r="I1475" s="54"/>
    </row>
    <row r="1476" spans="3:13" s="55" customFormat="1" ht="13.8">
      <c r="C1476" s="301">
        <v>4</v>
      </c>
      <c r="D1476" s="59" t="s">
        <v>19</v>
      </c>
      <c r="E1476" s="302" t="s">
        <v>6</v>
      </c>
      <c r="F1476" s="74">
        <v>4.0000000000000001E-3</v>
      </c>
      <c r="G1476" s="64">
        <f>VLOOKUP(D1476,upahbahan,3,FALSE)</f>
        <v>200000</v>
      </c>
      <c r="H1476" s="64">
        <f>F1476*G1476</f>
        <v>800</v>
      </c>
      <c r="I1476" s="54"/>
    </row>
    <row r="1477" spans="3:13" s="55" customFormat="1" ht="13.8">
      <c r="C1477" s="83" t="s">
        <v>1210</v>
      </c>
      <c r="D1477" s="80"/>
      <c r="E1477" s="80"/>
      <c r="F1477" s="217"/>
      <c r="G1477" s="218"/>
      <c r="H1477" s="64">
        <f>SUM(H1473:H1476)</f>
        <v>32485</v>
      </c>
      <c r="I1477" s="219"/>
    </row>
    <row r="1478" spans="3:13" s="55" customFormat="1" ht="13.8">
      <c r="C1478" s="72" t="s">
        <v>1211</v>
      </c>
      <c r="D1478" s="59" t="s">
        <v>1212</v>
      </c>
      <c r="E1478" s="73"/>
      <c r="F1478" s="73"/>
      <c r="G1478" s="73"/>
      <c r="H1478" s="73"/>
      <c r="I1478" s="54"/>
    </row>
    <row r="1479" spans="3:13" s="55" customFormat="1" ht="13.8">
      <c r="C1479" s="301">
        <v>1</v>
      </c>
      <c r="D1479" s="77" t="s">
        <v>4136</v>
      </c>
      <c r="E1479" s="68" t="s">
        <v>114</v>
      </c>
      <c r="F1479" s="74">
        <v>1.55</v>
      </c>
      <c r="G1479" s="64">
        <f>VLOOKUP(D1479,upahbahan,3,FALSE)</f>
        <v>67500</v>
      </c>
      <c r="H1479" s="64">
        <f>F1479*G1479</f>
        <v>104625</v>
      </c>
      <c r="I1479" s="54"/>
    </row>
    <row r="1480" spans="3:13" s="55" customFormat="1" ht="13.8">
      <c r="C1480" s="83" t="s">
        <v>1216</v>
      </c>
      <c r="D1480" s="80"/>
      <c r="E1480" s="80"/>
      <c r="F1480" s="80"/>
      <c r="G1480" s="162"/>
      <c r="H1480" s="64">
        <f>SUM(H1479:H1479)</f>
        <v>104625</v>
      </c>
      <c r="I1480" s="54"/>
    </row>
    <row r="1481" spans="3:13" s="55" customFormat="1" ht="13.8">
      <c r="C1481" s="72" t="s">
        <v>1217</v>
      </c>
      <c r="D1481" s="59" t="s">
        <v>1218</v>
      </c>
      <c r="E1481" s="73"/>
      <c r="F1481" s="73"/>
      <c r="G1481" s="73"/>
      <c r="H1481" s="73"/>
      <c r="I1481" s="54"/>
    </row>
    <row r="1482" spans="3:13" s="55" customFormat="1" ht="13.8">
      <c r="C1482" s="83" t="s">
        <v>1219</v>
      </c>
      <c r="D1482" s="80"/>
      <c r="E1482" s="80"/>
      <c r="F1482" s="80"/>
      <c r="G1482" s="162"/>
      <c r="H1482" s="303">
        <v>0</v>
      </c>
      <c r="I1482" s="54"/>
    </row>
    <row r="1483" spans="3:13" s="55" customFormat="1" ht="13.8">
      <c r="C1483" s="58" t="s">
        <v>1220</v>
      </c>
      <c r="D1483" s="69" t="s">
        <v>1221</v>
      </c>
      <c r="E1483" s="70"/>
      <c r="F1483" s="70"/>
      <c r="G1483" s="71"/>
      <c r="H1483" s="304">
        <f>H1482+H1480+H1477</f>
        <v>137110</v>
      </c>
      <c r="I1483" s="319"/>
    </row>
    <row r="1484" spans="3:13" s="55" customFormat="1" ht="13.8">
      <c r="C1484" s="58" t="s">
        <v>1222</v>
      </c>
      <c r="D1484" s="69" t="s">
        <v>1325</v>
      </c>
      <c r="E1484" s="70"/>
      <c r="F1484" s="71"/>
      <c r="G1484" s="95">
        <v>0.1</v>
      </c>
      <c r="H1484" s="64">
        <f>H1483*G1484</f>
        <v>13711</v>
      </c>
      <c r="I1484" s="319"/>
    </row>
    <row r="1485" spans="3:13" s="55" customFormat="1" ht="13.8">
      <c r="C1485" s="58" t="s">
        <v>1223</v>
      </c>
      <c r="D1485" s="69" t="s">
        <v>1224</v>
      </c>
      <c r="E1485" s="70"/>
      <c r="F1485" s="70"/>
      <c r="G1485" s="71"/>
      <c r="H1485" s="305">
        <f>SUM(H1483:H1484)</f>
        <v>150821</v>
      </c>
      <c r="I1485" s="319"/>
    </row>
    <row r="1487" spans="3:13" s="55" customFormat="1" ht="15.75" customHeight="1">
      <c r="C1487" s="53" t="s">
        <v>4098</v>
      </c>
      <c r="D1487" s="313" t="s">
        <v>4114</v>
      </c>
      <c r="E1487" s="307"/>
      <c r="F1487" s="307"/>
      <c r="G1487" s="307"/>
      <c r="H1487" s="307"/>
      <c r="I1487" s="56">
        <f>ROUNDDOWN(H1502,-2)</f>
        <v>174200</v>
      </c>
    </row>
    <row r="1488" spans="3:13" s="55" customFormat="1" ht="15.75" customHeight="1">
      <c r="C1488" s="300" t="s">
        <v>1197</v>
      </c>
      <c r="D1488" s="300" t="s">
        <v>1198</v>
      </c>
      <c r="E1488" s="300" t="s">
        <v>1199</v>
      </c>
      <c r="F1488" s="300" t="s">
        <v>1200</v>
      </c>
      <c r="G1488" s="300" t="s">
        <v>1201</v>
      </c>
      <c r="H1488" s="300" t="s">
        <v>1202</v>
      </c>
      <c r="I1488" s="54"/>
    </row>
    <row r="1489" spans="3:13" s="55" customFormat="1" ht="15.75" customHeight="1">
      <c r="C1489" s="72" t="s">
        <v>1203</v>
      </c>
      <c r="D1489" s="59" t="s">
        <v>1204</v>
      </c>
      <c r="E1489" s="73"/>
      <c r="F1489" s="73"/>
      <c r="G1489" s="73"/>
      <c r="H1489" s="73"/>
      <c r="I1489" s="54"/>
      <c r="J1489" s="159" t="s">
        <v>1249</v>
      </c>
    </row>
    <row r="1490" spans="3:13" s="55" customFormat="1" ht="15.75" customHeight="1">
      <c r="C1490" s="301">
        <v>1</v>
      </c>
      <c r="D1490" s="59" t="s">
        <v>5</v>
      </c>
      <c r="E1490" s="302" t="s">
        <v>6</v>
      </c>
      <c r="F1490" s="74">
        <v>0.104</v>
      </c>
      <c r="G1490" s="64">
        <f>VLOOKUP(D1490,upahbahan,3,FALSE)</f>
        <v>100000</v>
      </c>
      <c r="H1490" s="64">
        <f>F1490*G1490</f>
        <v>10400</v>
      </c>
      <c r="I1490" s="54"/>
      <c r="J1490" s="159" t="s">
        <v>1250</v>
      </c>
      <c r="M1490" s="65">
        <v>0.1</v>
      </c>
    </row>
    <row r="1491" spans="3:13" s="55" customFormat="1" ht="15.75" customHeight="1">
      <c r="C1491" s="301">
        <v>2</v>
      </c>
      <c r="D1491" s="59" t="s">
        <v>10</v>
      </c>
      <c r="E1491" s="302" t="s">
        <v>6</v>
      </c>
      <c r="F1491" s="74">
        <v>0.17399999999999999</v>
      </c>
      <c r="G1491" s="64">
        <f>VLOOKUP(D1491,upahbahan,3,FALSE)</f>
        <v>145000</v>
      </c>
      <c r="H1491" s="64">
        <f>F1491*G1491</f>
        <v>25230</v>
      </c>
      <c r="I1491" s="54"/>
    </row>
    <row r="1492" spans="3:13" s="55" customFormat="1" ht="15.75" customHeight="1">
      <c r="C1492" s="301">
        <v>3</v>
      </c>
      <c r="D1492" s="59" t="s">
        <v>18</v>
      </c>
      <c r="E1492" s="302" t="s">
        <v>6</v>
      </c>
      <c r="F1492" s="74">
        <v>1.7000000000000001E-2</v>
      </c>
      <c r="G1492" s="64">
        <f>VLOOKUP(D1492,upahbahan,3,FALSE)</f>
        <v>175000</v>
      </c>
      <c r="H1492" s="64">
        <f>F1492*G1492</f>
        <v>2975</v>
      </c>
      <c r="I1492" s="54"/>
    </row>
    <row r="1493" spans="3:13" s="55" customFormat="1" ht="15.75" customHeight="1">
      <c r="C1493" s="301">
        <v>4</v>
      </c>
      <c r="D1493" s="59" t="s">
        <v>19</v>
      </c>
      <c r="E1493" s="302" t="s">
        <v>6</v>
      </c>
      <c r="F1493" s="74">
        <v>5.0000000000000001E-3</v>
      </c>
      <c r="G1493" s="64">
        <f>VLOOKUP(D1493,upahbahan,3,FALSE)</f>
        <v>200000</v>
      </c>
      <c r="H1493" s="64">
        <f>F1493*G1493</f>
        <v>1000</v>
      </c>
      <c r="I1493" s="54"/>
    </row>
    <row r="1494" spans="3:13" s="55" customFormat="1" ht="15.75" customHeight="1">
      <c r="C1494" s="83" t="s">
        <v>1210</v>
      </c>
      <c r="D1494" s="80"/>
      <c r="E1494" s="80"/>
      <c r="F1494" s="217"/>
      <c r="G1494" s="218"/>
      <c r="H1494" s="64">
        <f>SUM(H1490:H1493)</f>
        <v>39605</v>
      </c>
      <c r="I1494" s="219"/>
    </row>
    <row r="1495" spans="3:13" s="55" customFormat="1" ht="15.75" customHeight="1">
      <c r="C1495" s="72" t="s">
        <v>1211</v>
      </c>
      <c r="D1495" s="59" t="s">
        <v>1212</v>
      </c>
      <c r="E1495" s="73"/>
      <c r="F1495" s="73"/>
      <c r="G1495" s="73"/>
      <c r="H1495" s="73"/>
      <c r="I1495" s="54"/>
    </row>
    <row r="1496" spans="3:13" s="55" customFormat="1" ht="15.75" customHeight="1">
      <c r="C1496" s="301">
        <v>1</v>
      </c>
      <c r="D1496" s="77" t="s">
        <v>4115</v>
      </c>
      <c r="E1496" s="68" t="s">
        <v>114</v>
      </c>
      <c r="F1496" s="74">
        <v>1.55</v>
      </c>
      <c r="G1496" s="64">
        <f>VLOOKUP(D1496,upahbahan,3,FALSE)</f>
        <v>76666.666666666672</v>
      </c>
      <c r="H1496" s="64">
        <f>F1496*G1496</f>
        <v>118833.33333333334</v>
      </c>
      <c r="I1496" s="54"/>
    </row>
    <row r="1497" spans="3:13" s="55" customFormat="1" ht="15.75" customHeight="1">
      <c r="C1497" s="83" t="s">
        <v>1216</v>
      </c>
      <c r="D1497" s="80"/>
      <c r="E1497" s="80"/>
      <c r="F1497" s="80"/>
      <c r="G1497" s="162"/>
      <c r="H1497" s="64">
        <f>SUM(H1496:H1496)</f>
        <v>118833.33333333334</v>
      </c>
      <c r="I1497" s="54"/>
    </row>
    <row r="1498" spans="3:13" s="55" customFormat="1" ht="15.75" customHeight="1">
      <c r="C1498" s="72" t="s">
        <v>1217</v>
      </c>
      <c r="D1498" s="59" t="s">
        <v>1218</v>
      </c>
      <c r="E1498" s="73"/>
      <c r="F1498" s="73"/>
      <c r="G1498" s="73"/>
      <c r="H1498" s="73"/>
      <c r="I1498" s="54"/>
    </row>
    <row r="1499" spans="3:13" s="55" customFormat="1" ht="15.75" customHeight="1">
      <c r="C1499" s="83" t="s">
        <v>1219</v>
      </c>
      <c r="D1499" s="80"/>
      <c r="E1499" s="80"/>
      <c r="F1499" s="80"/>
      <c r="G1499" s="162"/>
      <c r="H1499" s="303">
        <v>0</v>
      </c>
      <c r="I1499" s="54"/>
    </row>
    <row r="1500" spans="3:13" s="55" customFormat="1" ht="15.75" customHeight="1">
      <c r="C1500" s="58" t="s">
        <v>1220</v>
      </c>
      <c r="D1500" s="69" t="s">
        <v>1221</v>
      </c>
      <c r="E1500" s="70"/>
      <c r="F1500" s="70"/>
      <c r="G1500" s="71"/>
      <c r="H1500" s="304">
        <f>H1499+H1497+H1494</f>
        <v>158438.33333333334</v>
      </c>
      <c r="I1500" s="319"/>
    </row>
    <row r="1501" spans="3:13" s="55" customFormat="1" ht="15.75" customHeight="1">
      <c r="C1501" s="58" t="s">
        <v>1222</v>
      </c>
      <c r="D1501" s="69" t="s">
        <v>1325</v>
      </c>
      <c r="E1501" s="70"/>
      <c r="F1501" s="71"/>
      <c r="G1501" s="95">
        <v>0.1</v>
      </c>
      <c r="H1501" s="64">
        <f>H1500*G1501</f>
        <v>15843.833333333336</v>
      </c>
      <c r="I1501" s="319"/>
    </row>
    <row r="1502" spans="3:13" s="55" customFormat="1" ht="15.75" customHeight="1">
      <c r="C1502" s="58" t="s">
        <v>1223</v>
      </c>
      <c r="D1502" s="69" t="s">
        <v>1224</v>
      </c>
      <c r="E1502" s="70"/>
      <c r="F1502" s="70"/>
      <c r="G1502" s="71"/>
      <c r="H1502" s="305">
        <f>SUM(H1500:H1501)</f>
        <v>174282.16666666669</v>
      </c>
      <c r="I1502" s="319"/>
    </row>
    <row r="1504" spans="3:13" s="55" customFormat="1" ht="15.75" customHeight="1">
      <c r="C1504" s="53" t="s">
        <v>4099</v>
      </c>
      <c r="D1504" s="313" t="s">
        <v>4116</v>
      </c>
      <c r="E1504" s="307"/>
      <c r="F1504" s="307"/>
      <c r="G1504" s="307"/>
      <c r="H1504" s="307"/>
      <c r="I1504" s="56">
        <f>ROUNDDOWN(H1519,-2)</f>
        <v>232800</v>
      </c>
    </row>
    <row r="1505" spans="3:13" s="55" customFormat="1" ht="25.5" customHeight="1">
      <c r="C1505" s="300" t="s">
        <v>1197</v>
      </c>
      <c r="D1505" s="300" t="s">
        <v>1198</v>
      </c>
      <c r="E1505" s="300" t="s">
        <v>1199</v>
      </c>
      <c r="F1505" s="300" t="s">
        <v>1200</v>
      </c>
      <c r="G1505" s="300" t="s">
        <v>1201</v>
      </c>
      <c r="H1505" s="300" t="s">
        <v>1202</v>
      </c>
      <c r="I1505" s="54"/>
    </row>
    <row r="1506" spans="3:13" s="55" customFormat="1" ht="15.75" customHeight="1">
      <c r="C1506" s="72" t="s">
        <v>1203</v>
      </c>
      <c r="D1506" s="59" t="s">
        <v>1204</v>
      </c>
      <c r="E1506" s="73"/>
      <c r="F1506" s="73"/>
      <c r="G1506" s="73"/>
      <c r="H1506" s="73"/>
      <c r="I1506" s="54"/>
      <c r="J1506" s="159" t="s">
        <v>1249</v>
      </c>
    </row>
    <row r="1507" spans="3:13" s="55" customFormat="1" ht="15.75" customHeight="1">
      <c r="C1507" s="301">
        <v>1</v>
      </c>
      <c r="D1507" s="59" t="s">
        <v>5</v>
      </c>
      <c r="E1507" s="302" t="s">
        <v>6</v>
      </c>
      <c r="F1507" s="74">
        <v>0.13800000000000001</v>
      </c>
      <c r="G1507" s="64">
        <f>VLOOKUP(D1507,upahbahan,3,FALSE)</f>
        <v>100000</v>
      </c>
      <c r="H1507" s="64">
        <f>F1507*G1507</f>
        <v>13800.000000000002</v>
      </c>
      <c r="I1507" s="54"/>
      <c r="J1507" s="159" t="s">
        <v>1250</v>
      </c>
      <c r="M1507" s="65">
        <v>0.1</v>
      </c>
    </row>
    <row r="1508" spans="3:13" s="55" customFormat="1" ht="15.75" customHeight="1">
      <c r="C1508" s="301">
        <v>2</v>
      </c>
      <c r="D1508" s="59" t="s">
        <v>10</v>
      </c>
      <c r="E1508" s="302" t="s">
        <v>6</v>
      </c>
      <c r="F1508" s="74">
        <v>0.23</v>
      </c>
      <c r="G1508" s="64">
        <f>VLOOKUP(D1508,upahbahan,3,FALSE)</f>
        <v>145000</v>
      </c>
      <c r="H1508" s="64">
        <f>F1508*G1508</f>
        <v>33350</v>
      </c>
      <c r="I1508" s="54"/>
    </row>
    <row r="1509" spans="3:13" s="55" customFormat="1" ht="15.75" customHeight="1">
      <c r="C1509" s="301">
        <v>3</v>
      </c>
      <c r="D1509" s="59" t="s">
        <v>18</v>
      </c>
      <c r="E1509" s="302" t="s">
        <v>6</v>
      </c>
      <c r="F1509" s="74">
        <v>2.3E-2</v>
      </c>
      <c r="G1509" s="64">
        <f>VLOOKUP(D1509,upahbahan,3,FALSE)</f>
        <v>175000</v>
      </c>
      <c r="H1509" s="64">
        <f>F1509*G1509</f>
        <v>4025</v>
      </c>
      <c r="I1509" s="54"/>
    </row>
    <row r="1510" spans="3:13" s="55" customFormat="1" ht="15.75" customHeight="1">
      <c r="C1510" s="301">
        <v>4</v>
      </c>
      <c r="D1510" s="59" t="s">
        <v>19</v>
      </c>
      <c r="E1510" s="302" t="s">
        <v>6</v>
      </c>
      <c r="F1510" s="74">
        <v>7.0000000000000001E-3</v>
      </c>
      <c r="G1510" s="64">
        <f>VLOOKUP(D1510,upahbahan,3,FALSE)</f>
        <v>200000</v>
      </c>
      <c r="H1510" s="64">
        <f>F1510*G1510</f>
        <v>1400</v>
      </c>
      <c r="I1510" s="54"/>
    </row>
    <row r="1511" spans="3:13" s="55" customFormat="1" ht="15.75" customHeight="1">
      <c r="C1511" s="83" t="s">
        <v>1210</v>
      </c>
      <c r="D1511" s="80"/>
      <c r="E1511" s="80"/>
      <c r="F1511" s="217"/>
      <c r="G1511" s="218"/>
      <c r="H1511" s="64">
        <f>SUM(H1507:H1510)</f>
        <v>52575</v>
      </c>
      <c r="I1511" s="219"/>
    </row>
    <row r="1512" spans="3:13" s="55" customFormat="1" ht="15.75" customHeight="1">
      <c r="C1512" s="72" t="s">
        <v>1211</v>
      </c>
      <c r="D1512" s="59" t="s">
        <v>1212</v>
      </c>
      <c r="E1512" s="73"/>
      <c r="F1512" s="73"/>
      <c r="G1512" s="73"/>
      <c r="H1512" s="73"/>
      <c r="I1512" s="54"/>
    </row>
    <row r="1513" spans="3:13" s="55" customFormat="1" ht="15.75" customHeight="1">
      <c r="C1513" s="301">
        <v>1</v>
      </c>
      <c r="D1513" s="77" t="s">
        <v>4140</v>
      </c>
      <c r="E1513" s="68" t="s">
        <v>114</v>
      </c>
      <c r="F1513" s="74">
        <v>1.55</v>
      </c>
      <c r="G1513" s="64">
        <f>VLOOKUP(D1513,upahbahan,3,FALSE)</f>
        <v>102666.66666666667</v>
      </c>
      <c r="H1513" s="64">
        <f>F1513*G1513</f>
        <v>159133.33333333334</v>
      </c>
      <c r="I1513" s="54"/>
    </row>
    <row r="1514" spans="3:13" s="55" customFormat="1" ht="15.75" customHeight="1">
      <c r="C1514" s="83" t="s">
        <v>1216</v>
      </c>
      <c r="D1514" s="80"/>
      <c r="E1514" s="80"/>
      <c r="F1514" s="80"/>
      <c r="G1514" s="162"/>
      <c r="H1514" s="64">
        <f>SUM(H1513:H1513)</f>
        <v>159133.33333333334</v>
      </c>
      <c r="I1514" s="54"/>
    </row>
    <row r="1515" spans="3:13" s="55" customFormat="1" ht="15.75" customHeight="1">
      <c r="C1515" s="72" t="s">
        <v>1217</v>
      </c>
      <c r="D1515" s="59" t="s">
        <v>1218</v>
      </c>
      <c r="E1515" s="73"/>
      <c r="F1515" s="73"/>
      <c r="G1515" s="73"/>
      <c r="H1515" s="73"/>
      <c r="I1515" s="54"/>
    </row>
    <row r="1516" spans="3:13" s="55" customFormat="1" ht="15.75" customHeight="1">
      <c r="C1516" s="83" t="s">
        <v>1219</v>
      </c>
      <c r="D1516" s="80"/>
      <c r="E1516" s="80"/>
      <c r="F1516" s="80"/>
      <c r="G1516" s="162"/>
      <c r="H1516" s="303">
        <v>0</v>
      </c>
      <c r="I1516" s="54"/>
    </row>
    <row r="1517" spans="3:13" s="55" customFormat="1" ht="15.75" customHeight="1">
      <c r="C1517" s="58" t="s">
        <v>1220</v>
      </c>
      <c r="D1517" s="69" t="s">
        <v>1221</v>
      </c>
      <c r="E1517" s="70"/>
      <c r="F1517" s="70"/>
      <c r="G1517" s="71"/>
      <c r="H1517" s="304">
        <f>H1516+H1514+H1511</f>
        <v>211708.33333333334</v>
      </c>
      <c r="I1517" s="319"/>
    </row>
    <row r="1518" spans="3:13" s="55" customFormat="1" ht="15.75" customHeight="1">
      <c r="C1518" s="58" t="s">
        <v>1222</v>
      </c>
      <c r="D1518" s="69" t="s">
        <v>1325</v>
      </c>
      <c r="E1518" s="70"/>
      <c r="F1518" s="71"/>
      <c r="G1518" s="95">
        <v>0.1</v>
      </c>
      <c r="H1518" s="64">
        <f>H1517*G1518</f>
        <v>21170.833333333336</v>
      </c>
      <c r="I1518" s="319"/>
    </row>
    <row r="1519" spans="3:13" s="55" customFormat="1" ht="15.75" customHeight="1">
      <c r="C1519" s="58" t="s">
        <v>1223</v>
      </c>
      <c r="D1519" s="69" t="s">
        <v>1224</v>
      </c>
      <c r="E1519" s="70"/>
      <c r="F1519" s="70"/>
      <c r="G1519" s="71"/>
      <c r="H1519" s="305">
        <f>SUM(H1517:H1518)</f>
        <v>232879.16666666669</v>
      </c>
      <c r="I1519" s="319"/>
    </row>
    <row r="1521" spans="3:13" s="55" customFormat="1" ht="15.75" customHeight="1">
      <c r="C1521" s="53" t="s">
        <v>4100</v>
      </c>
      <c r="D1521" s="313" t="s">
        <v>4117</v>
      </c>
      <c r="E1521" s="307"/>
      <c r="F1521" s="307"/>
      <c r="G1521" s="307"/>
      <c r="H1521" s="307"/>
      <c r="I1521" s="56">
        <f>ROUNDDOWN(H1536,-2)</f>
        <v>292300</v>
      </c>
    </row>
    <row r="1522" spans="3:13" s="55" customFormat="1" ht="25.5" customHeight="1">
      <c r="C1522" s="300" t="s">
        <v>1197</v>
      </c>
      <c r="D1522" s="300" t="s">
        <v>1198</v>
      </c>
      <c r="E1522" s="300" t="s">
        <v>1199</v>
      </c>
      <c r="F1522" s="300" t="s">
        <v>1200</v>
      </c>
      <c r="G1522" s="300" t="s">
        <v>1201</v>
      </c>
      <c r="H1522" s="300" t="s">
        <v>1202</v>
      </c>
      <c r="I1522" s="54"/>
    </row>
    <row r="1523" spans="3:13" s="55" customFormat="1" ht="15.75" customHeight="1">
      <c r="C1523" s="72" t="s">
        <v>1203</v>
      </c>
      <c r="D1523" s="59" t="s">
        <v>1204</v>
      </c>
      <c r="E1523" s="73"/>
      <c r="F1523" s="73"/>
      <c r="G1523" s="73"/>
      <c r="H1523" s="73"/>
      <c r="I1523" s="54"/>
      <c r="J1523" s="159" t="s">
        <v>1249</v>
      </c>
    </row>
    <row r="1524" spans="3:13" s="55" customFormat="1" ht="15.75" customHeight="1">
      <c r="C1524" s="301">
        <v>1</v>
      </c>
      <c r="D1524" s="59" t="s">
        <v>5</v>
      </c>
      <c r="E1524" s="302" t="s">
        <v>6</v>
      </c>
      <c r="F1524" s="74">
        <v>0.17100000000000001</v>
      </c>
      <c r="G1524" s="64">
        <f>VLOOKUP(D1524,upahbahan,3,FALSE)</f>
        <v>100000</v>
      </c>
      <c r="H1524" s="64">
        <f>F1524*G1524</f>
        <v>17100</v>
      </c>
      <c r="I1524" s="54"/>
      <c r="J1524" s="159" t="s">
        <v>1250</v>
      </c>
      <c r="M1524" s="65">
        <v>0.1</v>
      </c>
    </row>
    <row r="1525" spans="3:13" s="55" customFormat="1" ht="15.75" customHeight="1">
      <c r="C1525" s="301">
        <v>2</v>
      </c>
      <c r="D1525" s="59" t="s">
        <v>10</v>
      </c>
      <c r="E1525" s="302" t="s">
        <v>6</v>
      </c>
      <c r="F1525" s="74">
        <v>0.28499999999999998</v>
      </c>
      <c r="G1525" s="64">
        <f>VLOOKUP(D1525,upahbahan,3,FALSE)</f>
        <v>145000</v>
      </c>
      <c r="H1525" s="64">
        <f>F1525*G1525</f>
        <v>41325</v>
      </c>
      <c r="I1525" s="54"/>
    </row>
    <row r="1526" spans="3:13" s="55" customFormat="1" ht="15.75" customHeight="1">
      <c r="C1526" s="301">
        <v>3</v>
      </c>
      <c r="D1526" s="59" t="s">
        <v>18</v>
      </c>
      <c r="E1526" s="302" t="s">
        <v>6</v>
      </c>
      <c r="F1526" s="74">
        <v>2.9000000000000001E-2</v>
      </c>
      <c r="G1526" s="64">
        <f>VLOOKUP(D1526,upahbahan,3,FALSE)</f>
        <v>175000</v>
      </c>
      <c r="H1526" s="64">
        <f>F1526*G1526</f>
        <v>5075</v>
      </c>
      <c r="I1526" s="54"/>
    </row>
    <row r="1527" spans="3:13" s="55" customFormat="1" ht="15.75" customHeight="1">
      <c r="C1527" s="301">
        <v>4</v>
      </c>
      <c r="D1527" s="59" t="s">
        <v>19</v>
      </c>
      <c r="E1527" s="302" t="s">
        <v>6</v>
      </c>
      <c r="F1527" s="74">
        <v>8.9999999999999993E-3</v>
      </c>
      <c r="G1527" s="64">
        <f>VLOOKUP(D1527,upahbahan,3,FALSE)</f>
        <v>200000</v>
      </c>
      <c r="H1527" s="64">
        <f>F1527*G1527</f>
        <v>1799.9999999999998</v>
      </c>
      <c r="I1527" s="54"/>
    </row>
    <row r="1528" spans="3:13" s="55" customFormat="1" ht="15.75" customHeight="1">
      <c r="C1528" s="83" t="s">
        <v>1210</v>
      </c>
      <c r="D1528" s="80"/>
      <c r="E1528" s="80"/>
      <c r="F1528" s="217"/>
      <c r="G1528" s="218"/>
      <c r="H1528" s="64">
        <f>SUM(H1524:H1527)</f>
        <v>65300</v>
      </c>
      <c r="I1528" s="219"/>
    </row>
    <row r="1529" spans="3:13" s="55" customFormat="1" ht="15.75" customHeight="1">
      <c r="C1529" s="72" t="s">
        <v>1211</v>
      </c>
      <c r="D1529" s="59" t="s">
        <v>1212</v>
      </c>
      <c r="E1529" s="73"/>
      <c r="F1529" s="73"/>
      <c r="G1529" s="73"/>
      <c r="H1529" s="73"/>
      <c r="I1529" s="54"/>
    </row>
    <row r="1530" spans="3:13" s="55" customFormat="1" ht="15.75" customHeight="1">
      <c r="C1530" s="301">
        <v>1</v>
      </c>
      <c r="D1530" s="77" t="s">
        <v>4139</v>
      </c>
      <c r="E1530" s="68" t="s">
        <v>114</v>
      </c>
      <c r="F1530" s="74">
        <v>1.55</v>
      </c>
      <c r="G1530" s="64">
        <f>VLOOKUP(D1530,upahbahan,3,FALSE)</f>
        <v>129333.33333333333</v>
      </c>
      <c r="H1530" s="64">
        <f>F1530*G1530</f>
        <v>200466.66666666666</v>
      </c>
      <c r="I1530" s="54"/>
    </row>
    <row r="1531" spans="3:13" s="55" customFormat="1" ht="15.75" customHeight="1">
      <c r="C1531" s="83" t="s">
        <v>1216</v>
      </c>
      <c r="D1531" s="80"/>
      <c r="E1531" s="80"/>
      <c r="F1531" s="80"/>
      <c r="G1531" s="162"/>
      <c r="H1531" s="64">
        <f>SUM(H1530:H1530)</f>
        <v>200466.66666666666</v>
      </c>
      <c r="I1531" s="54"/>
    </row>
    <row r="1532" spans="3:13" s="55" customFormat="1" ht="15.75" customHeight="1">
      <c r="C1532" s="72" t="s">
        <v>1217</v>
      </c>
      <c r="D1532" s="59" t="s">
        <v>1218</v>
      </c>
      <c r="E1532" s="73"/>
      <c r="F1532" s="73"/>
      <c r="G1532" s="73"/>
      <c r="H1532" s="73"/>
      <c r="I1532" s="54"/>
    </row>
    <row r="1533" spans="3:13" s="55" customFormat="1" ht="15.75" customHeight="1">
      <c r="C1533" s="83" t="s">
        <v>1219</v>
      </c>
      <c r="D1533" s="80"/>
      <c r="E1533" s="80"/>
      <c r="F1533" s="80"/>
      <c r="G1533" s="162"/>
      <c r="H1533" s="303">
        <v>0</v>
      </c>
      <c r="I1533" s="54"/>
    </row>
    <row r="1534" spans="3:13" s="55" customFormat="1" ht="15.75" customHeight="1">
      <c r="C1534" s="58" t="s">
        <v>1220</v>
      </c>
      <c r="D1534" s="69" t="s">
        <v>1221</v>
      </c>
      <c r="E1534" s="70"/>
      <c r="F1534" s="70"/>
      <c r="G1534" s="71"/>
      <c r="H1534" s="304">
        <f>H1533+H1531+H1528</f>
        <v>265766.66666666663</v>
      </c>
      <c r="I1534" s="319"/>
    </row>
    <row r="1535" spans="3:13" s="55" customFormat="1" ht="15.75" customHeight="1">
      <c r="C1535" s="58" t="s">
        <v>1222</v>
      </c>
      <c r="D1535" s="69" t="s">
        <v>1325</v>
      </c>
      <c r="E1535" s="70"/>
      <c r="F1535" s="71"/>
      <c r="G1535" s="95">
        <v>0.1</v>
      </c>
      <c r="H1535" s="64">
        <f>H1534*G1535</f>
        <v>26576.666666666664</v>
      </c>
      <c r="I1535" s="319"/>
    </row>
    <row r="1536" spans="3:13" s="55" customFormat="1" ht="15.75" customHeight="1">
      <c r="C1536" s="58" t="s">
        <v>1223</v>
      </c>
      <c r="D1536" s="69" t="s">
        <v>1224</v>
      </c>
      <c r="E1536" s="70"/>
      <c r="F1536" s="70"/>
      <c r="G1536" s="71"/>
      <c r="H1536" s="305">
        <f>SUM(H1534:H1535)</f>
        <v>292343.33333333331</v>
      </c>
      <c r="I1536" s="319"/>
    </row>
    <row r="1538" spans="3:13" s="55" customFormat="1" ht="15.75" customHeight="1">
      <c r="C1538" s="53" t="s">
        <v>4101</v>
      </c>
      <c r="D1538" s="313" t="s">
        <v>4118</v>
      </c>
      <c r="E1538" s="307"/>
      <c r="F1538" s="307"/>
      <c r="G1538" s="307"/>
      <c r="H1538" s="307"/>
      <c r="I1538" s="56">
        <f>ROUNDDOWN(H1553,-2)</f>
        <v>382000</v>
      </c>
    </row>
    <row r="1539" spans="3:13" s="55" customFormat="1" ht="25.5" customHeight="1">
      <c r="C1539" s="300" t="s">
        <v>1197</v>
      </c>
      <c r="D1539" s="300" t="s">
        <v>1198</v>
      </c>
      <c r="E1539" s="300" t="s">
        <v>1199</v>
      </c>
      <c r="F1539" s="300" t="s">
        <v>1200</v>
      </c>
      <c r="G1539" s="300" t="s">
        <v>1201</v>
      </c>
      <c r="H1539" s="300" t="s">
        <v>1202</v>
      </c>
      <c r="I1539" s="54"/>
    </row>
    <row r="1540" spans="3:13" s="55" customFormat="1" ht="15.75" customHeight="1">
      <c r="C1540" s="72" t="s">
        <v>1203</v>
      </c>
      <c r="D1540" s="59" t="s">
        <v>1204</v>
      </c>
      <c r="E1540" s="73"/>
      <c r="F1540" s="73"/>
      <c r="G1540" s="73"/>
      <c r="H1540" s="73"/>
      <c r="I1540" s="54"/>
      <c r="J1540" s="159" t="s">
        <v>1249</v>
      </c>
    </row>
    <row r="1541" spans="3:13" s="55" customFormat="1" ht="15.75" customHeight="1">
      <c r="C1541" s="301">
        <v>1</v>
      </c>
      <c r="D1541" s="59" t="s">
        <v>5</v>
      </c>
      <c r="E1541" s="302" t="s">
        <v>6</v>
      </c>
      <c r="F1541" s="74">
        <v>0.23799999999999999</v>
      </c>
      <c r="G1541" s="64">
        <f>VLOOKUP(D1541,upahbahan,3,FALSE)</f>
        <v>100000</v>
      </c>
      <c r="H1541" s="64">
        <f>F1541*G1541</f>
        <v>23800</v>
      </c>
      <c r="I1541" s="54"/>
      <c r="J1541" s="159" t="s">
        <v>1250</v>
      </c>
      <c r="M1541" s="65">
        <v>0.1</v>
      </c>
    </row>
    <row r="1542" spans="3:13" s="55" customFormat="1" ht="15.75" customHeight="1">
      <c r="C1542" s="301">
        <v>2</v>
      </c>
      <c r="D1542" s="59" t="s">
        <v>10</v>
      </c>
      <c r="E1542" s="302" t="s">
        <v>6</v>
      </c>
      <c r="F1542" s="74">
        <v>0.39700000000000002</v>
      </c>
      <c r="G1542" s="64">
        <f>VLOOKUP(D1542,upahbahan,3,FALSE)</f>
        <v>145000</v>
      </c>
      <c r="H1542" s="64">
        <f>F1542*G1542</f>
        <v>57565</v>
      </c>
      <c r="I1542" s="54"/>
    </row>
    <row r="1543" spans="3:13" s="55" customFormat="1" ht="15.75" customHeight="1">
      <c r="C1543" s="301">
        <v>3</v>
      </c>
      <c r="D1543" s="59" t="s">
        <v>18</v>
      </c>
      <c r="E1543" s="302" t="s">
        <v>6</v>
      </c>
      <c r="F1543" s="74">
        <v>0.04</v>
      </c>
      <c r="G1543" s="64">
        <f>VLOOKUP(D1543,upahbahan,3,FALSE)</f>
        <v>175000</v>
      </c>
      <c r="H1543" s="64">
        <f>F1543*G1543</f>
        <v>7000</v>
      </c>
      <c r="I1543" s="54"/>
    </row>
    <row r="1544" spans="3:13" s="55" customFormat="1" ht="15.75" customHeight="1">
      <c r="C1544" s="301">
        <v>4</v>
      </c>
      <c r="D1544" s="59" t="s">
        <v>19</v>
      </c>
      <c r="E1544" s="302" t="s">
        <v>6</v>
      </c>
      <c r="F1544" s="74">
        <v>1.2E-2</v>
      </c>
      <c r="G1544" s="64">
        <f>VLOOKUP(D1544,upahbahan,3,FALSE)</f>
        <v>200000</v>
      </c>
      <c r="H1544" s="64">
        <f>F1544*G1544</f>
        <v>2400</v>
      </c>
      <c r="I1544" s="54"/>
    </row>
    <row r="1545" spans="3:13" s="55" customFormat="1" ht="15.75" customHeight="1">
      <c r="C1545" s="83" t="s">
        <v>1210</v>
      </c>
      <c r="D1545" s="80"/>
      <c r="E1545" s="80"/>
      <c r="F1545" s="217"/>
      <c r="G1545" s="218"/>
      <c r="H1545" s="64">
        <f>SUM(H1541:H1544)</f>
        <v>90765</v>
      </c>
      <c r="I1545" s="219"/>
    </row>
    <row r="1546" spans="3:13" s="55" customFormat="1" ht="15.75" customHeight="1">
      <c r="C1546" s="72" t="s">
        <v>1211</v>
      </c>
      <c r="D1546" s="59" t="s">
        <v>1212</v>
      </c>
      <c r="E1546" s="73"/>
      <c r="F1546" s="73"/>
      <c r="G1546" s="73"/>
      <c r="H1546" s="73"/>
      <c r="I1546" s="54"/>
    </row>
    <row r="1547" spans="3:13" s="55" customFormat="1" ht="15.75" customHeight="1">
      <c r="C1547" s="301">
        <v>1</v>
      </c>
      <c r="D1547" s="77" t="s">
        <v>4119</v>
      </c>
      <c r="E1547" s="68" t="s">
        <v>114</v>
      </c>
      <c r="F1547" s="74">
        <v>1.55</v>
      </c>
      <c r="G1547" s="64">
        <f>VLOOKUP(D1547,upahbahan,3,FALSE)</f>
        <v>165500</v>
      </c>
      <c r="H1547" s="64">
        <f>F1547*G1547</f>
        <v>256525</v>
      </c>
      <c r="I1547" s="54"/>
    </row>
    <row r="1548" spans="3:13" s="55" customFormat="1" ht="15.75" customHeight="1">
      <c r="C1548" s="83" t="s">
        <v>1216</v>
      </c>
      <c r="D1548" s="80"/>
      <c r="E1548" s="80"/>
      <c r="F1548" s="80"/>
      <c r="G1548" s="162"/>
      <c r="H1548" s="64">
        <f>SUM(H1547:H1547)</f>
        <v>256525</v>
      </c>
      <c r="I1548" s="54"/>
    </row>
    <row r="1549" spans="3:13" s="55" customFormat="1" ht="15.75" customHeight="1">
      <c r="C1549" s="72" t="s">
        <v>1217</v>
      </c>
      <c r="D1549" s="59" t="s">
        <v>1218</v>
      </c>
      <c r="E1549" s="73"/>
      <c r="F1549" s="73"/>
      <c r="G1549" s="73"/>
      <c r="H1549" s="73"/>
      <c r="I1549" s="54"/>
    </row>
    <row r="1550" spans="3:13" s="55" customFormat="1" ht="15.75" customHeight="1">
      <c r="C1550" s="83" t="s">
        <v>1219</v>
      </c>
      <c r="D1550" s="80"/>
      <c r="E1550" s="80"/>
      <c r="F1550" s="80"/>
      <c r="G1550" s="162"/>
      <c r="H1550" s="303">
        <v>0</v>
      </c>
      <c r="I1550" s="54"/>
    </row>
    <row r="1551" spans="3:13" s="55" customFormat="1" ht="15.75" customHeight="1">
      <c r="C1551" s="58" t="s">
        <v>1220</v>
      </c>
      <c r="D1551" s="69" t="s">
        <v>1221</v>
      </c>
      <c r="E1551" s="70"/>
      <c r="F1551" s="70"/>
      <c r="G1551" s="71"/>
      <c r="H1551" s="304">
        <f>H1550+H1548+H1545</f>
        <v>347290</v>
      </c>
      <c r="I1551" s="319"/>
    </row>
    <row r="1552" spans="3:13" s="55" customFormat="1" ht="15.75" customHeight="1">
      <c r="C1552" s="58" t="s">
        <v>1222</v>
      </c>
      <c r="D1552" s="69" t="s">
        <v>1325</v>
      </c>
      <c r="E1552" s="70"/>
      <c r="F1552" s="71"/>
      <c r="G1552" s="95">
        <v>0.1</v>
      </c>
      <c r="H1552" s="64">
        <f>H1551*G1552</f>
        <v>34729</v>
      </c>
      <c r="I1552" s="319"/>
    </row>
    <row r="1553" spans="3:13" s="55" customFormat="1" ht="15.75" customHeight="1">
      <c r="C1553" s="58" t="s">
        <v>1223</v>
      </c>
      <c r="D1553" s="69" t="s">
        <v>1224</v>
      </c>
      <c r="E1553" s="70"/>
      <c r="F1553" s="70"/>
      <c r="G1553" s="71"/>
      <c r="H1553" s="305">
        <f>SUM(H1551:H1552)</f>
        <v>382019</v>
      </c>
      <c r="I1553" s="319"/>
    </row>
    <row r="1555" spans="3:13" s="55" customFormat="1" ht="15.75" customHeight="1">
      <c r="C1555" s="53" t="s">
        <v>4102</v>
      </c>
      <c r="D1555" s="313" t="s">
        <v>4120</v>
      </c>
      <c r="E1555" s="307"/>
      <c r="F1555" s="307"/>
      <c r="G1555" s="307"/>
      <c r="H1555" s="307"/>
      <c r="I1555" s="56">
        <f>ROUNDDOWN(H1570,-2)</f>
        <v>537300</v>
      </c>
    </row>
    <row r="1556" spans="3:13" s="55" customFormat="1" ht="25.5" customHeight="1">
      <c r="C1556" s="300" t="s">
        <v>1197</v>
      </c>
      <c r="D1556" s="300" t="s">
        <v>1198</v>
      </c>
      <c r="E1556" s="300" t="s">
        <v>1199</v>
      </c>
      <c r="F1556" s="300" t="s">
        <v>1200</v>
      </c>
      <c r="G1556" s="300" t="s">
        <v>1201</v>
      </c>
      <c r="H1556" s="300" t="s">
        <v>1202</v>
      </c>
      <c r="I1556" s="54"/>
    </row>
    <row r="1557" spans="3:13" s="55" customFormat="1" ht="15.75" customHeight="1">
      <c r="C1557" s="72" t="s">
        <v>1203</v>
      </c>
      <c r="D1557" s="59" t="s">
        <v>1204</v>
      </c>
      <c r="E1557" s="73"/>
      <c r="F1557" s="73"/>
      <c r="G1557" s="73"/>
      <c r="H1557" s="73"/>
      <c r="I1557" s="54"/>
      <c r="J1557" s="159" t="s">
        <v>1249</v>
      </c>
    </row>
    <row r="1558" spans="3:13" s="55" customFormat="1" ht="15.75" customHeight="1">
      <c r="C1558" s="301">
        <v>1</v>
      </c>
      <c r="D1558" s="59" t="s">
        <v>5</v>
      </c>
      <c r="E1558" s="302" t="s">
        <v>6</v>
      </c>
      <c r="F1558" s="74">
        <v>0.317</v>
      </c>
      <c r="G1558" s="64">
        <f>VLOOKUP(D1558,upahbahan,3,FALSE)</f>
        <v>100000</v>
      </c>
      <c r="H1558" s="64">
        <f>F1558*G1558</f>
        <v>31700</v>
      </c>
      <c r="I1558" s="54"/>
      <c r="J1558" s="159" t="s">
        <v>1250</v>
      </c>
      <c r="M1558" s="65">
        <v>0.1</v>
      </c>
    </row>
    <row r="1559" spans="3:13" s="55" customFormat="1" ht="15.75" customHeight="1">
      <c r="C1559" s="301">
        <v>2</v>
      </c>
      <c r="D1559" s="59" t="s">
        <v>10</v>
      </c>
      <c r="E1559" s="302" t="s">
        <v>6</v>
      </c>
      <c r="F1559" s="74">
        <v>0.52900000000000003</v>
      </c>
      <c r="G1559" s="64">
        <f>VLOOKUP(D1559,upahbahan,3,FALSE)</f>
        <v>145000</v>
      </c>
      <c r="H1559" s="64">
        <f>F1559*G1559</f>
        <v>76705</v>
      </c>
      <c r="I1559" s="54"/>
    </row>
    <row r="1560" spans="3:13" s="55" customFormat="1" ht="15.75" customHeight="1">
      <c r="C1560" s="301">
        <v>3</v>
      </c>
      <c r="D1560" s="59" t="s">
        <v>18</v>
      </c>
      <c r="E1560" s="302" t="s">
        <v>6</v>
      </c>
      <c r="F1560" s="74">
        <v>5.2999999999999999E-2</v>
      </c>
      <c r="G1560" s="64">
        <f>VLOOKUP(D1560,upahbahan,3,FALSE)</f>
        <v>175000</v>
      </c>
      <c r="H1560" s="64">
        <f>F1560*G1560</f>
        <v>9275</v>
      </c>
      <c r="I1560" s="54"/>
    </row>
    <row r="1561" spans="3:13" s="55" customFormat="1" ht="15.75" customHeight="1">
      <c r="C1561" s="301">
        <v>4</v>
      </c>
      <c r="D1561" s="59" t="s">
        <v>19</v>
      </c>
      <c r="E1561" s="302" t="s">
        <v>6</v>
      </c>
      <c r="F1561" s="74">
        <v>1.6E-2</v>
      </c>
      <c r="G1561" s="64">
        <f>VLOOKUP(D1561,upahbahan,3,FALSE)</f>
        <v>200000</v>
      </c>
      <c r="H1561" s="64">
        <f>F1561*G1561</f>
        <v>3200</v>
      </c>
      <c r="I1561" s="54"/>
    </row>
    <row r="1562" spans="3:13" s="55" customFormat="1" ht="15.75" customHeight="1">
      <c r="C1562" s="83" t="s">
        <v>1210</v>
      </c>
      <c r="D1562" s="80"/>
      <c r="E1562" s="80"/>
      <c r="F1562" s="217"/>
      <c r="G1562" s="218"/>
      <c r="H1562" s="64">
        <f>SUM(H1558:H1561)</f>
        <v>120880</v>
      </c>
      <c r="I1562" s="219"/>
    </row>
    <row r="1563" spans="3:13" s="55" customFormat="1" ht="15.75" customHeight="1">
      <c r="C1563" s="72" t="s">
        <v>1211</v>
      </c>
      <c r="D1563" s="59" t="s">
        <v>1212</v>
      </c>
      <c r="E1563" s="73"/>
      <c r="F1563" s="73"/>
      <c r="G1563" s="73"/>
      <c r="H1563" s="73"/>
      <c r="I1563" s="54"/>
    </row>
    <row r="1564" spans="3:13" s="55" customFormat="1" ht="15.75" customHeight="1">
      <c r="C1564" s="301">
        <v>1</v>
      </c>
      <c r="D1564" s="77" t="s">
        <v>4135</v>
      </c>
      <c r="E1564" s="68" t="s">
        <v>114</v>
      </c>
      <c r="F1564" s="74">
        <v>1.55</v>
      </c>
      <c r="G1564" s="64">
        <f>VLOOKUP(D1564,upahbahan,3,FALSE)</f>
        <v>237166.66666666666</v>
      </c>
      <c r="H1564" s="64">
        <f>F1564*G1564</f>
        <v>367608.33333333331</v>
      </c>
      <c r="I1564" s="54"/>
    </row>
    <row r="1565" spans="3:13" s="55" customFormat="1" ht="15.75" customHeight="1">
      <c r="C1565" s="83" t="s">
        <v>1216</v>
      </c>
      <c r="D1565" s="80"/>
      <c r="E1565" s="80"/>
      <c r="F1565" s="80"/>
      <c r="G1565" s="162"/>
      <c r="H1565" s="64">
        <f>SUM(H1564:H1564)</f>
        <v>367608.33333333331</v>
      </c>
      <c r="I1565" s="54"/>
    </row>
    <row r="1566" spans="3:13" s="55" customFormat="1" ht="15.75" customHeight="1">
      <c r="C1566" s="72" t="s">
        <v>1217</v>
      </c>
      <c r="D1566" s="59" t="s">
        <v>1218</v>
      </c>
      <c r="E1566" s="73"/>
      <c r="F1566" s="73"/>
      <c r="G1566" s="73"/>
      <c r="H1566" s="73"/>
      <c r="I1566" s="54"/>
    </row>
    <row r="1567" spans="3:13" s="55" customFormat="1" ht="15.75" customHeight="1">
      <c r="C1567" s="83" t="s">
        <v>1219</v>
      </c>
      <c r="D1567" s="80"/>
      <c r="E1567" s="80"/>
      <c r="F1567" s="80"/>
      <c r="G1567" s="162"/>
      <c r="H1567" s="303">
        <v>0</v>
      </c>
      <c r="I1567" s="54"/>
    </row>
    <row r="1568" spans="3:13" s="55" customFormat="1" ht="15.75" customHeight="1">
      <c r="C1568" s="58" t="s">
        <v>1220</v>
      </c>
      <c r="D1568" s="69" t="s">
        <v>1221</v>
      </c>
      <c r="E1568" s="70"/>
      <c r="F1568" s="70"/>
      <c r="G1568" s="71"/>
      <c r="H1568" s="304">
        <f>H1567+H1565+H1562</f>
        <v>488488.33333333331</v>
      </c>
      <c r="I1568" s="319"/>
    </row>
    <row r="1569" spans="3:13" s="55" customFormat="1" ht="15.75" customHeight="1">
      <c r="C1569" s="58" t="s">
        <v>1222</v>
      </c>
      <c r="D1569" s="69" t="s">
        <v>1325</v>
      </c>
      <c r="E1569" s="70"/>
      <c r="F1569" s="71"/>
      <c r="G1569" s="95">
        <v>0.1</v>
      </c>
      <c r="H1569" s="64">
        <f>H1568*G1569</f>
        <v>48848.833333333336</v>
      </c>
      <c r="I1569" s="319"/>
    </row>
    <row r="1570" spans="3:13" s="55" customFormat="1" ht="15.75" customHeight="1">
      <c r="C1570" s="58" t="s">
        <v>1223</v>
      </c>
      <c r="D1570" s="69" t="s">
        <v>1224</v>
      </c>
      <c r="E1570" s="70"/>
      <c r="F1570" s="70"/>
      <c r="G1570" s="71"/>
      <c r="H1570" s="305">
        <f>SUM(H1568:H1569)</f>
        <v>537337.16666666663</v>
      </c>
      <c r="I1570" s="319"/>
    </row>
    <row r="1572" spans="3:13" s="55" customFormat="1" ht="15.75" customHeight="1">
      <c r="C1572" s="53" t="s">
        <v>4103</v>
      </c>
      <c r="D1572" s="313" t="s">
        <v>4121</v>
      </c>
      <c r="E1572" s="307"/>
      <c r="F1572" s="307"/>
      <c r="G1572" s="307"/>
      <c r="H1572" s="307"/>
      <c r="I1572" s="56">
        <f>ROUNDDOWN(H1587,-2)</f>
        <v>706100</v>
      </c>
    </row>
    <row r="1573" spans="3:13" s="55" customFormat="1" ht="25.5" customHeight="1">
      <c r="C1573" s="300" t="s">
        <v>1197</v>
      </c>
      <c r="D1573" s="300" t="s">
        <v>1198</v>
      </c>
      <c r="E1573" s="300" t="s">
        <v>1199</v>
      </c>
      <c r="F1573" s="300" t="s">
        <v>1200</v>
      </c>
      <c r="G1573" s="300" t="s">
        <v>1201</v>
      </c>
      <c r="H1573" s="300" t="s">
        <v>1202</v>
      </c>
      <c r="I1573" s="54"/>
    </row>
    <row r="1574" spans="3:13" s="55" customFormat="1" ht="15.75" customHeight="1">
      <c r="C1574" s="72" t="s">
        <v>1203</v>
      </c>
      <c r="D1574" s="59" t="s">
        <v>1204</v>
      </c>
      <c r="E1574" s="73"/>
      <c r="F1574" s="73"/>
      <c r="G1574" s="73"/>
      <c r="H1574" s="73"/>
      <c r="I1574" s="54"/>
      <c r="J1574" s="159" t="s">
        <v>1249</v>
      </c>
    </row>
    <row r="1575" spans="3:13" s="55" customFormat="1" ht="15.75" customHeight="1">
      <c r="C1575" s="301">
        <v>1</v>
      </c>
      <c r="D1575" s="59" t="s">
        <v>5</v>
      </c>
      <c r="E1575" s="302" t="s">
        <v>6</v>
      </c>
      <c r="F1575" s="74">
        <v>0.39400000000000002</v>
      </c>
      <c r="G1575" s="64">
        <f>VLOOKUP(D1575,upahbahan,3,FALSE)</f>
        <v>100000</v>
      </c>
      <c r="H1575" s="64">
        <f>F1575*G1575</f>
        <v>39400</v>
      </c>
      <c r="I1575" s="54"/>
      <c r="J1575" s="159" t="s">
        <v>1250</v>
      </c>
      <c r="M1575" s="65">
        <v>0.1</v>
      </c>
    </row>
    <row r="1576" spans="3:13" s="55" customFormat="1" ht="15.75" customHeight="1">
      <c r="C1576" s="301">
        <v>2</v>
      </c>
      <c r="D1576" s="59" t="s">
        <v>10</v>
      </c>
      <c r="E1576" s="302" t="s">
        <v>6</v>
      </c>
      <c r="F1576" s="74">
        <v>0.65800000000000003</v>
      </c>
      <c r="G1576" s="64">
        <f>VLOOKUP(D1576,upahbahan,3,FALSE)</f>
        <v>145000</v>
      </c>
      <c r="H1576" s="64">
        <f>F1576*G1576</f>
        <v>95410</v>
      </c>
      <c r="I1576" s="54"/>
    </row>
    <row r="1577" spans="3:13" s="55" customFormat="1" ht="15.75" customHeight="1">
      <c r="C1577" s="301">
        <v>3</v>
      </c>
      <c r="D1577" s="59" t="s">
        <v>18</v>
      </c>
      <c r="E1577" s="302" t="s">
        <v>6</v>
      </c>
      <c r="F1577" s="74">
        <v>6.6000000000000003E-2</v>
      </c>
      <c r="G1577" s="64">
        <f>VLOOKUP(D1577,upahbahan,3,FALSE)</f>
        <v>175000</v>
      </c>
      <c r="H1577" s="64">
        <f>F1577*G1577</f>
        <v>11550</v>
      </c>
      <c r="I1577" s="54"/>
    </row>
    <row r="1578" spans="3:13" s="55" customFormat="1" ht="15.75" customHeight="1">
      <c r="C1578" s="301">
        <v>4</v>
      </c>
      <c r="D1578" s="59" t="s">
        <v>19</v>
      </c>
      <c r="E1578" s="302" t="s">
        <v>6</v>
      </c>
      <c r="F1578" s="74">
        <v>0.02</v>
      </c>
      <c r="G1578" s="64">
        <f>VLOOKUP(D1578,upahbahan,3,FALSE)</f>
        <v>200000</v>
      </c>
      <c r="H1578" s="64">
        <f>F1578*G1578</f>
        <v>4000</v>
      </c>
      <c r="I1578" s="54"/>
    </row>
    <row r="1579" spans="3:13" s="55" customFormat="1" ht="15.75" customHeight="1">
      <c r="C1579" s="83" t="s">
        <v>1210</v>
      </c>
      <c r="D1579" s="80"/>
      <c r="E1579" s="80"/>
      <c r="F1579" s="217"/>
      <c r="G1579" s="218"/>
      <c r="H1579" s="64">
        <f>SUM(H1575:H1578)</f>
        <v>150360</v>
      </c>
      <c r="I1579" s="219"/>
    </row>
    <row r="1580" spans="3:13" s="55" customFormat="1" ht="15.75" customHeight="1">
      <c r="C1580" s="72" t="s">
        <v>1211</v>
      </c>
      <c r="D1580" s="59" t="s">
        <v>1212</v>
      </c>
      <c r="E1580" s="73"/>
      <c r="F1580" s="73"/>
      <c r="G1580" s="73"/>
      <c r="H1580" s="73"/>
      <c r="I1580" s="54"/>
    </row>
    <row r="1581" spans="3:13" s="55" customFormat="1" ht="15.75" customHeight="1">
      <c r="C1581" s="301">
        <v>1</v>
      </c>
      <c r="D1581" s="77" t="s">
        <v>4122</v>
      </c>
      <c r="E1581" s="68" t="s">
        <v>114</v>
      </c>
      <c r="F1581" s="74">
        <v>1.55</v>
      </c>
      <c r="G1581" s="64">
        <f>VLOOKUP(D1581,upahbahan,3,FALSE)</f>
        <v>317166.66666666669</v>
      </c>
      <c r="H1581" s="64">
        <f>F1581*G1581</f>
        <v>491608.33333333337</v>
      </c>
      <c r="I1581" s="54"/>
    </row>
    <row r="1582" spans="3:13" s="55" customFormat="1" ht="15.75" customHeight="1">
      <c r="C1582" s="83" t="s">
        <v>1216</v>
      </c>
      <c r="D1582" s="80"/>
      <c r="E1582" s="80"/>
      <c r="F1582" s="80"/>
      <c r="G1582" s="162"/>
      <c r="H1582" s="64">
        <f>SUM(H1581:H1581)</f>
        <v>491608.33333333337</v>
      </c>
      <c r="I1582" s="54"/>
    </row>
    <row r="1583" spans="3:13" s="55" customFormat="1" ht="15.75" customHeight="1">
      <c r="C1583" s="72" t="s">
        <v>1217</v>
      </c>
      <c r="D1583" s="59" t="s">
        <v>1218</v>
      </c>
      <c r="E1583" s="73"/>
      <c r="F1583" s="73"/>
      <c r="G1583" s="73"/>
      <c r="H1583" s="73"/>
      <c r="I1583" s="54"/>
    </row>
    <row r="1584" spans="3:13" s="55" customFormat="1" ht="15.75" customHeight="1">
      <c r="C1584" s="83" t="s">
        <v>1219</v>
      </c>
      <c r="D1584" s="80"/>
      <c r="E1584" s="80"/>
      <c r="F1584" s="80"/>
      <c r="G1584" s="162"/>
      <c r="H1584" s="303">
        <v>0</v>
      </c>
      <c r="I1584" s="54"/>
    </row>
    <row r="1585" spans="3:13" s="55" customFormat="1" ht="15.75" customHeight="1">
      <c r="C1585" s="58" t="s">
        <v>1220</v>
      </c>
      <c r="D1585" s="69" t="s">
        <v>1221</v>
      </c>
      <c r="E1585" s="70"/>
      <c r="F1585" s="70"/>
      <c r="G1585" s="71"/>
      <c r="H1585" s="304">
        <f>H1584+H1582+H1579</f>
        <v>641968.33333333337</v>
      </c>
      <c r="I1585" s="319"/>
    </row>
    <row r="1586" spans="3:13" s="55" customFormat="1" ht="15.75" customHeight="1">
      <c r="C1586" s="58" t="s">
        <v>1222</v>
      </c>
      <c r="D1586" s="69" t="s">
        <v>1325</v>
      </c>
      <c r="E1586" s="70"/>
      <c r="F1586" s="71"/>
      <c r="G1586" s="95">
        <v>0.1</v>
      </c>
      <c r="H1586" s="64">
        <f>H1585*G1586</f>
        <v>64196.833333333343</v>
      </c>
      <c r="I1586" s="319"/>
    </row>
    <row r="1587" spans="3:13" s="55" customFormat="1" ht="15.75" customHeight="1">
      <c r="C1587" s="58" t="s">
        <v>1223</v>
      </c>
      <c r="D1587" s="69" t="s">
        <v>1224</v>
      </c>
      <c r="E1587" s="70"/>
      <c r="F1587" s="70"/>
      <c r="G1587" s="71"/>
      <c r="H1587" s="305">
        <f>SUM(H1585:H1586)</f>
        <v>706165.16666666674</v>
      </c>
      <c r="I1587" s="319"/>
    </row>
    <row r="1589" spans="3:13" s="55" customFormat="1" ht="15.75" customHeight="1">
      <c r="C1589" s="53" t="s">
        <v>4104</v>
      </c>
      <c r="D1589" s="313" t="s">
        <v>4123</v>
      </c>
      <c r="E1589" s="307"/>
      <c r="F1589" s="307"/>
      <c r="G1589" s="307"/>
      <c r="H1589" s="307"/>
      <c r="I1589" s="56">
        <f>ROUNDDOWN(H1604,-2)</f>
        <v>840400</v>
      </c>
    </row>
    <row r="1590" spans="3:13" s="55" customFormat="1" ht="25.5" customHeight="1">
      <c r="C1590" s="300" t="s">
        <v>1197</v>
      </c>
      <c r="D1590" s="300" t="s">
        <v>1198</v>
      </c>
      <c r="E1590" s="300" t="s">
        <v>1199</v>
      </c>
      <c r="F1590" s="300" t="s">
        <v>1200</v>
      </c>
      <c r="G1590" s="300" t="s">
        <v>1201</v>
      </c>
      <c r="H1590" s="300" t="s">
        <v>1202</v>
      </c>
      <c r="I1590" s="54"/>
    </row>
    <row r="1591" spans="3:13" s="55" customFormat="1" ht="15.75" customHeight="1">
      <c r="C1591" s="72" t="s">
        <v>1203</v>
      </c>
      <c r="D1591" s="59" t="s">
        <v>1204</v>
      </c>
      <c r="E1591" s="73"/>
      <c r="F1591" s="73"/>
      <c r="G1591" s="73"/>
      <c r="H1591" s="73"/>
      <c r="I1591" s="54"/>
      <c r="J1591" s="159" t="s">
        <v>1249</v>
      </c>
    </row>
    <row r="1592" spans="3:13" s="55" customFormat="1" ht="15.75" customHeight="1">
      <c r="C1592" s="301">
        <v>1</v>
      </c>
      <c r="D1592" s="59" t="s">
        <v>5</v>
      </c>
      <c r="E1592" s="302" t="s">
        <v>6</v>
      </c>
      <c r="F1592" s="74">
        <v>0.47299999999999998</v>
      </c>
      <c r="G1592" s="64">
        <f>VLOOKUP(D1592,upahbahan,3,FALSE)</f>
        <v>100000</v>
      </c>
      <c r="H1592" s="64">
        <f>F1592*G1592</f>
        <v>47300</v>
      </c>
      <c r="I1592" s="54"/>
      <c r="J1592" s="159" t="s">
        <v>1250</v>
      </c>
      <c r="M1592" s="65">
        <v>0.1</v>
      </c>
    </row>
    <row r="1593" spans="3:13" s="55" customFormat="1" ht="15.75" customHeight="1">
      <c r="C1593" s="301">
        <v>2</v>
      </c>
      <c r="D1593" s="59" t="s">
        <v>10</v>
      </c>
      <c r="E1593" s="302" t="s">
        <v>6</v>
      </c>
      <c r="F1593" s="74">
        <v>0.79</v>
      </c>
      <c r="G1593" s="64">
        <f>VLOOKUP(D1593,upahbahan,3,FALSE)</f>
        <v>145000</v>
      </c>
      <c r="H1593" s="64">
        <f>F1593*G1593</f>
        <v>114550</v>
      </c>
      <c r="I1593" s="54"/>
    </row>
    <row r="1594" spans="3:13" s="55" customFormat="1" ht="15.75" customHeight="1">
      <c r="C1594" s="301">
        <v>3</v>
      </c>
      <c r="D1594" s="59" t="s">
        <v>18</v>
      </c>
      <c r="E1594" s="302" t="s">
        <v>6</v>
      </c>
      <c r="F1594" s="74">
        <v>7.9000000000000001E-2</v>
      </c>
      <c r="G1594" s="64">
        <f>VLOOKUP(D1594,upahbahan,3,FALSE)</f>
        <v>175000</v>
      </c>
      <c r="H1594" s="64">
        <f>F1594*G1594</f>
        <v>13825</v>
      </c>
      <c r="I1594" s="54"/>
    </row>
    <row r="1595" spans="3:13" s="55" customFormat="1" ht="15.75" customHeight="1">
      <c r="C1595" s="301">
        <v>4</v>
      </c>
      <c r="D1595" s="59" t="s">
        <v>19</v>
      </c>
      <c r="E1595" s="302" t="s">
        <v>6</v>
      </c>
      <c r="F1595" s="74">
        <v>2.4E-2</v>
      </c>
      <c r="G1595" s="64">
        <f>VLOOKUP(D1595,upahbahan,3,FALSE)</f>
        <v>200000</v>
      </c>
      <c r="H1595" s="64">
        <f>F1595*G1595</f>
        <v>4800</v>
      </c>
      <c r="I1595" s="54"/>
    </row>
    <row r="1596" spans="3:13" s="55" customFormat="1" ht="15.75" customHeight="1">
      <c r="C1596" s="83" t="s">
        <v>1210</v>
      </c>
      <c r="D1596" s="80"/>
      <c r="E1596" s="80"/>
      <c r="F1596" s="217"/>
      <c r="G1596" s="218"/>
      <c r="H1596" s="64">
        <f>SUM(H1592:H1595)</f>
        <v>180475</v>
      </c>
      <c r="I1596" s="219"/>
    </row>
    <row r="1597" spans="3:13" s="55" customFormat="1" ht="15.75" customHeight="1">
      <c r="C1597" s="72" t="s">
        <v>1211</v>
      </c>
      <c r="D1597" s="59" t="s">
        <v>1212</v>
      </c>
      <c r="E1597" s="73"/>
      <c r="F1597" s="73"/>
      <c r="G1597" s="73"/>
      <c r="H1597" s="73"/>
      <c r="I1597" s="54"/>
    </row>
    <row r="1598" spans="3:13" s="55" customFormat="1" ht="15.75" customHeight="1">
      <c r="C1598" s="301">
        <v>1</v>
      </c>
      <c r="D1598" s="77" t="s">
        <v>4124</v>
      </c>
      <c r="E1598" s="68" t="s">
        <v>114</v>
      </c>
      <c r="F1598" s="74">
        <v>1.55</v>
      </c>
      <c r="G1598" s="64">
        <f>VLOOKUP(D1598,upahbahan,3,FALSE)</f>
        <v>376500</v>
      </c>
      <c r="H1598" s="64">
        <f>F1598*G1598</f>
        <v>583575</v>
      </c>
      <c r="I1598" s="54"/>
    </row>
    <row r="1599" spans="3:13" s="55" customFormat="1" ht="15.75" customHeight="1">
      <c r="C1599" s="83" t="s">
        <v>1216</v>
      </c>
      <c r="D1599" s="80"/>
      <c r="E1599" s="80"/>
      <c r="F1599" s="80"/>
      <c r="G1599" s="162"/>
      <c r="H1599" s="64">
        <f>SUM(H1598:H1598)</f>
        <v>583575</v>
      </c>
      <c r="I1599" s="54"/>
    </row>
    <row r="1600" spans="3:13" s="55" customFormat="1" ht="15.75" customHeight="1">
      <c r="C1600" s="72" t="s">
        <v>1217</v>
      </c>
      <c r="D1600" s="59" t="s">
        <v>1218</v>
      </c>
      <c r="E1600" s="73"/>
      <c r="F1600" s="73"/>
      <c r="G1600" s="73"/>
      <c r="H1600" s="73"/>
      <c r="I1600" s="54"/>
    </row>
    <row r="1601" spans="3:13" s="55" customFormat="1" ht="15.75" customHeight="1">
      <c r="C1601" s="83" t="s">
        <v>1219</v>
      </c>
      <c r="D1601" s="80"/>
      <c r="E1601" s="80"/>
      <c r="F1601" s="80"/>
      <c r="G1601" s="162"/>
      <c r="H1601" s="303">
        <v>0</v>
      </c>
      <c r="I1601" s="54"/>
    </row>
    <row r="1602" spans="3:13" s="55" customFormat="1" ht="15.75" customHeight="1">
      <c r="C1602" s="58" t="s">
        <v>1220</v>
      </c>
      <c r="D1602" s="69" t="s">
        <v>1221</v>
      </c>
      <c r="E1602" s="70"/>
      <c r="F1602" s="70"/>
      <c r="G1602" s="71"/>
      <c r="H1602" s="304">
        <f>H1601+H1599+H1596</f>
        <v>764050</v>
      </c>
      <c r="I1602" s="319"/>
    </row>
    <row r="1603" spans="3:13" s="55" customFormat="1" ht="15.75" customHeight="1">
      <c r="C1603" s="58" t="s">
        <v>1222</v>
      </c>
      <c r="D1603" s="69" t="s">
        <v>1325</v>
      </c>
      <c r="E1603" s="70"/>
      <c r="F1603" s="71"/>
      <c r="G1603" s="95">
        <v>0.1</v>
      </c>
      <c r="H1603" s="64">
        <f>H1602*G1603</f>
        <v>76405</v>
      </c>
      <c r="I1603" s="319"/>
    </row>
    <row r="1604" spans="3:13" s="55" customFormat="1" ht="15.75" customHeight="1">
      <c r="C1604" s="58" t="s">
        <v>1223</v>
      </c>
      <c r="D1604" s="69" t="s">
        <v>1224</v>
      </c>
      <c r="E1604" s="70"/>
      <c r="F1604" s="70"/>
      <c r="G1604" s="71"/>
      <c r="H1604" s="305">
        <f>SUM(H1602:H1603)</f>
        <v>840455</v>
      </c>
      <c r="I1604" s="319"/>
    </row>
    <row r="1606" spans="3:13" s="55" customFormat="1" ht="15.75" customHeight="1">
      <c r="C1606" s="53" t="s">
        <v>4105</v>
      </c>
      <c r="D1606" s="313" t="s">
        <v>4125</v>
      </c>
      <c r="E1606" s="307"/>
      <c r="F1606" s="307"/>
      <c r="G1606" s="307"/>
      <c r="H1606" s="307"/>
      <c r="I1606" s="56">
        <f>ROUNDDOWN(H1621,-2)</f>
        <v>1394400</v>
      </c>
    </row>
    <row r="1607" spans="3:13" s="55" customFormat="1" ht="25.5" customHeight="1">
      <c r="C1607" s="300" t="s">
        <v>1197</v>
      </c>
      <c r="D1607" s="300" t="s">
        <v>1198</v>
      </c>
      <c r="E1607" s="300" t="s">
        <v>1199</v>
      </c>
      <c r="F1607" s="300" t="s">
        <v>1200</v>
      </c>
      <c r="G1607" s="300" t="s">
        <v>1201</v>
      </c>
      <c r="H1607" s="300" t="s">
        <v>1202</v>
      </c>
      <c r="I1607" s="54"/>
    </row>
    <row r="1608" spans="3:13" s="55" customFormat="1" ht="15.75" customHeight="1">
      <c r="C1608" s="72" t="s">
        <v>1203</v>
      </c>
      <c r="D1608" s="59" t="s">
        <v>1204</v>
      </c>
      <c r="E1608" s="73"/>
      <c r="F1608" s="73"/>
      <c r="G1608" s="73"/>
      <c r="H1608" s="73"/>
      <c r="I1608" s="54"/>
      <c r="J1608" s="159" t="s">
        <v>1249</v>
      </c>
    </row>
    <row r="1609" spans="3:13" s="55" customFormat="1" ht="15.75" customHeight="1">
      <c r="C1609" s="301">
        <v>1</v>
      </c>
      <c r="D1609" s="59" t="s">
        <v>5</v>
      </c>
      <c r="E1609" s="302" t="s">
        <v>6</v>
      </c>
      <c r="F1609" s="74">
        <v>0.629</v>
      </c>
      <c r="G1609" s="64">
        <f>VLOOKUP(D1609,upahbahan,3,FALSE)</f>
        <v>100000</v>
      </c>
      <c r="H1609" s="64">
        <f>F1609*G1609</f>
        <v>62900</v>
      </c>
      <c r="I1609" s="54"/>
      <c r="J1609" s="159" t="s">
        <v>1250</v>
      </c>
      <c r="M1609" s="65">
        <v>0.1</v>
      </c>
    </row>
    <row r="1610" spans="3:13" s="55" customFormat="1" ht="15.75" customHeight="1">
      <c r="C1610" s="301">
        <v>2</v>
      </c>
      <c r="D1610" s="59" t="s">
        <v>10</v>
      </c>
      <c r="E1610" s="302" t="s">
        <v>6</v>
      </c>
      <c r="F1610" s="74">
        <v>1.0509999999999999</v>
      </c>
      <c r="G1610" s="64">
        <f>VLOOKUP(D1610,upahbahan,3,FALSE)</f>
        <v>145000</v>
      </c>
      <c r="H1610" s="64">
        <f>F1610*G1610</f>
        <v>152395</v>
      </c>
      <c r="I1610" s="54"/>
    </row>
    <row r="1611" spans="3:13" s="55" customFormat="1" ht="15.75" customHeight="1">
      <c r="C1611" s="301">
        <v>3</v>
      </c>
      <c r="D1611" s="59" t="s">
        <v>18</v>
      </c>
      <c r="E1611" s="302" t="s">
        <v>6</v>
      </c>
      <c r="F1611" s="74">
        <v>0.105</v>
      </c>
      <c r="G1611" s="64">
        <f>VLOOKUP(D1611,upahbahan,3,FALSE)</f>
        <v>175000</v>
      </c>
      <c r="H1611" s="64">
        <f>F1611*G1611</f>
        <v>18375</v>
      </c>
      <c r="I1611" s="54"/>
    </row>
    <row r="1612" spans="3:13" s="55" customFormat="1" ht="15.75" customHeight="1">
      <c r="C1612" s="301">
        <v>4</v>
      </c>
      <c r="D1612" s="59" t="s">
        <v>19</v>
      </c>
      <c r="E1612" s="302" t="s">
        <v>6</v>
      </c>
      <c r="F1612" s="74">
        <v>3.2000000000000001E-2</v>
      </c>
      <c r="G1612" s="64">
        <f>VLOOKUP(D1612,upahbahan,3,FALSE)</f>
        <v>200000</v>
      </c>
      <c r="H1612" s="64">
        <f>F1612*G1612</f>
        <v>6400</v>
      </c>
      <c r="I1612" s="54"/>
    </row>
    <row r="1613" spans="3:13" s="55" customFormat="1" ht="15.75" customHeight="1">
      <c r="C1613" s="83" t="s">
        <v>1210</v>
      </c>
      <c r="D1613" s="80"/>
      <c r="E1613" s="80"/>
      <c r="F1613" s="217"/>
      <c r="G1613" s="218"/>
      <c r="H1613" s="64">
        <f>SUM(H1609:H1612)</f>
        <v>240070</v>
      </c>
      <c r="I1613" s="219"/>
    </row>
    <row r="1614" spans="3:13" s="55" customFormat="1" ht="15.75" customHeight="1">
      <c r="C1614" s="72" t="s">
        <v>1211</v>
      </c>
      <c r="D1614" s="59" t="s">
        <v>1212</v>
      </c>
      <c r="E1614" s="73"/>
      <c r="F1614" s="73"/>
      <c r="G1614" s="73"/>
      <c r="H1614" s="73"/>
      <c r="I1614" s="54"/>
    </row>
    <row r="1615" spans="3:13" s="55" customFormat="1" ht="15.75" customHeight="1">
      <c r="C1615" s="301">
        <v>1</v>
      </c>
      <c r="D1615" s="77" t="s">
        <v>4126</v>
      </c>
      <c r="E1615" s="68" t="s">
        <v>114</v>
      </c>
      <c r="F1615" s="74">
        <v>1.55</v>
      </c>
      <c r="G1615" s="64">
        <f>VLOOKUP(D1615,upahbahan,3,FALSE)</f>
        <v>663000</v>
      </c>
      <c r="H1615" s="64">
        <f>F1615*G1615</f>
        <v>1027650</v>
      </c>
      <c r="I1615" s="54"/>
    </row>
    <row r="1616" spans="3:13" s="55" customFormat="1" ht="15.75" customHeight="1">
      <c r="C1616" s="83" t="s">
        <v>1216</v>
      </c>
      <c r="D1616" s="80"/>
      <c r="E1616" s="80"/>
      <c r="F1616" s="80"/>
      <c r="G1616" s="162"/>
      <c r="H1616" s="64">
        <f>SUM(H1615:H1615)</f>
        <v>1027650</v>
      </c>
      <c r="I1616" s="54"/>
    </row>
    <row r="1617" spans="3:13" s="55" customFormat="1" ht="15.75" customHeight="1">
      <c r="C1617" s="72" t="s">
        <v>1217</v>
      </c>
      <c r="D1617" s="59" t="s">
        <v>1218</v>
      </c>
      <c r="E1617" s="73"/>
      <c r="F1617" s="73"/>
      <c r="G1617" s="73"/>
      <c r="H1617" s="73"/>
      <c r="I1617" s="54"/>
    </row>
    <row r="1618" spans="3:13" s="55" customFormat="1" ht="15.75" customHeight="1">
      <c r="C1618" s="83" t="s">
        <v>1219</v>
      </c>
      <c r="D1618" s="80"/>
      <c r="E1618" s="80"/>
      <c r="F1618" s="80"/>
      <c r="G1618" s="162"/>
      <c r="H1618" s="303">
        <v>0</v>
      </c>
      <c r="I1618" s="54"/>
    </row>
    <row r="1619" spans="3:13" s="55" customFormat="1" ht="15.75" customHeight="1">
      <c r="C1619" s="58" t="s">
        <v>1220</v>
      </c>
      <c r="D1619" s="69" t="s">
        <v>1221</v>
      </c>
      <c r="E1619" s="70"/>
      <c r="F1619" s="70"/>
      <c r="G1619" s="71"/>
      <c r="H1619" s="304">
        <f>H1618+H1616+H1613</f>
        <v>1267720</v>
      </c>
      <c r="I1619" s="319"/>
    </row>
    <row r="1620" spans="3:13" s="55" customFormat="1" ht="15.75" customHeight="1">
      <c r="C1620" s="58" t="s">
        <v>1222</v>
      </c>
      <c r="D1620" s="69" t="s">
        <v>1325</v>
      </c>
      <c r="E1620" s="70"/>
      <c r="F1620" s="71"/>
      <c r="G1620" s="95">
        <v>0.1</v>
      </c>
      <c r="H1620" s="64">
        <f>H1619*G1620</f>
        <v>126772</v>
      </c>
      <c r="I1620" s="319"/>
    </row>
    <row r="1621" spans="3:13" s="55" customFormat="1" ht="15.75" customHeight="1">
      <c r="C1621" s="58" t="s">
        <v>1223</v>
      </c>
      <c r="D1621" s="69" t="s">
        <v>1224</v>
      </c>
      <c r="E1621" s="70"/>
      <c r="F1621" s="70"/>
      <c r="G1621" s="71"/>
      <c r="H1621" s="305">
        <f>SUM(H1619:H1620)</f>
        <v>1394492</v>
      </c>
      <c r="I1621" s="319"/>
    </row>
    <row r="1623" spans="3:13" s="55" customFormat="1" ht="15.75" customHeight="1">
      <c r="C1623" s="53" t="s">
        <v>4106</v>
      </c>
      <c r="D1623" s="313" t="s">
        <v>4127</v>
      </c>
      <c r="E1623" s="307"/>
      <c r="F1623" s="307"/>
      <c r="G1623" s="307"/>
      <c r="H1623" s="307"/>
      <c r="I1623" s="56">
        <f>ROUNDDOWN(H1638,-2)</f>
        <v>1619200</v>
      </c>
    </row>
    <row r="1624" spans="3:13" s="55" customFormat="1" ht="25.5" customHeight="1">
      <c r="C1624" s="300" t="s">
        <v>1197</v>
      </c>
      <c r="D1624" s="300" t="s">
        <v>1198</v>
      </c>
      <c r="E1624" s="300" t="s">
        <v>1199</v>
      </c>
      <c r="F1624" s="300" t="s">
        <v>1200</v>
      </c>
      <c r="G1624" s="300" t="s">
        <v>1201</v>
      </c>
      <c r="H1624" s="300" t="s">
        <v>1202</v>
      </c>
      <c r="I1624" s="54"/>
    </row>
    <row r="1625" spans="3:13" s="55" customFormat="1" ht="15.75" customHeight="1">
      <c r="C1625" s="72" t="s">
        <v>1203</v>
      </c>
      <c r="D1625" s="59" t="s">
        <v>1204</v>
      </c>
      <c r="E1625" s="73"/>
      <c r="F1625" s="73"/>
      <c r="G1625" s="73"/>
      <c r="H1625" s="73"/>
      <c r="I1625" s="54"/>
      <c r="J1625" s="159" t="s">
        <v>1249</v>
      </c>
    </row>
    <row r="1626" spans="3:13" s="55" customFormat="1" ht="15.75" customHeight="1">
      <c r="C1626" s="301">
        <v>1</v>
      </c>
      <c r="D1626" s="59" t="s">
        <v>5</v>
      </c>
      <c r="E1626" s="302" t="s">
        <v>6</v>
      </c>
      <c r="F1626" s="74">
        <v>0.78800000000000003</v>
      </c>
      <c r="G1626" s="64">
        <f>VLOOKUP(D1626,upahbahan,3,FALSE)</f>
        <v>100000</v>
      </c>
      <c r="H1626" s="64">
        <f>F1626*G1626</f>
        <v>78800</v>
      </c>
      <c r="I1626" s="54"/>
      <c r="J1626" s="159" t="s">
        <v>1250</v>
      </c>
      <c r="M1626" s="65">
        <v>0.1</v>
      </c>
    </row>
    <row r="1627" spans="3:13" s="55" customFormat="1" ht="15.75" customHeight="1">
      <c r="C1627" s="301">
        <v>2</v>
      </c>
      <c r="D1627" s="59" t="s">
        <v>10</v>
      </c>
      <c r="E1627" s="302" t="s">
        <v>6</v>
      </c>
      <c r="F1627" s="74">
        <v>1.3149999999999999</v>
      </c>
      <c r="G1627" s="64">
        <f>VLOOKUP(D1627,upahbahan,3,FALSE)</f>
        <v>145000</v>
      </c>
      <c r="H1627" s="64">
        <f>F1627*G1627</f>
        <v>190675</v>
      </c>
      <c r="I1627" s="54"/>
    </row>
    <row r="1628" spans="3:13" s="55" customFormat="1" ht="15.75" customHeight="1">
      <c r="C1628" s="301">
        <v>3</v>
      </c>
      <c r="D1628" s="59" t="s">
        <v>18</v>
      </c>
      <c r="E1628" s="302" t="s">
        <v>6</v>
      </c>
      <c r="F1628" s="74">
        <v>0.13200000000000001</v>
      </c>
      <c r="G1628" s="64">
        <f>VLOOKUP(D1628,upahbahan,3,FALSE)</f>
        <v>175000</v>
      </c>
      <c r="H1628" s="64">
        <f>F1628*G1628</f>
        <v>23100</v>
      </c>
      <c r="I1628" s="54"/>
    </row>
    <row r="1629" spans="3:13" s="55" customFormat="1" ht="15.75" customHeight="1">
      <c r="C1629" s="301">
        <v>4</v>
      </c>
      <c r="D1629" s="59" t="s">
        <v>19</v>
      </c>
      <c r="E1629" s="302" t="s">
        <v>6</v>
      </c>
      <c r="F1629" s="74">
        <v>3.9E-2</v>
      </c>
      <c r="G1629" s="64">
        <f>VLOOKUP(D1629,upahbahan,3,FALSE)</f>
        <v>200000</v>
      </c>
      <c r="H1629" s="64">
        <f>F1629*G1629</f>
        <v>7800</v>
      </c>
      <c r="I1629" s="54"/>
    </row>
    <row r="1630" spans="3:13" s="55" customFormat="1" ht="15.75" customHeight="1">
      <c r="C1630" s="83" t="s">
        <v>1210</v>
      </c>
      <c r="D1630" s="80"/>
      <c r="E1630" s="80"/>
      <c r="F1630" s="217"/>
      <c r="G1630" s="218"/>
      <c r="H1630" s="64">
        <f>SUM(H1626:H1629)</f>
        <v>300375</v>
      </c>
      <c r="I1630" s="219"/>
    </row>
    <row r="1631" spans="3:13" s="55" customFormat="1" ht="15.75" customHeight="1">
      <c r="C1631" s="72" t="s">
        <v>1211</v>
      </c>
      <c r="D1631" s="59" t="s">
        <v>1212</v>
      </c>
      <c r="E1631" s="73"/>
      <c r="F1631" s="73"/>
      <c r="G1631" s="73"/>
      <c r="H1631" s="73"/>
      <c r="I1631" s="54"/>
    </row>
    <row r="1632" spans="3:13" s="55" customFormat="1" ht="15.75" customHeight="1">
      <c r="C1632" s="301">
        <v>1</v>
      </c>
      <c r="D1632" s="77" t="s">
        <v>4128</v>
      </c>
      <c r="E1632" s="68" t="s">
        <v>114</v>
      </c>
      <c r="F1632" s="74">
        <v>1.55</v>
      </c>
      <c r="G1632" s="64">
        <f>VLOOKUP(D1632,upahbahan,3,FALSE)</f>
        <v>755916.66666666663</v>
      </c>
      <c r="H1632" s="64">
        <f>F1632*G1632</f>
        <v>1171670.8333333333</v>
      </c>
      <c r="I1632" s="54"/>
    </row>
    <row r="1633" spans="3:13" s="55" customFormat="1" ht="15.75" customHeight="1">
      <c r="C1633" s="83" t="s">
        <v>1216</v>
      </c>
      <c r="D1633" s="80"/>
      <c r="E1633" s="80"/>
      <c r="F1633" s="80"/>
      <c r="G1633" s="162"/>
      <c r="H1633" s="64">
        <f>SUM(H1632:H1632)</f>
        <v>1171670.8333333333</v>
      </c>
      <c r="I1633" s="54"/>
    </row>
    <row r="1634" spans="3:13" s="55" customFormat="1" ht="15.75" customHeight="1">
      <c r="C1634" s="72" t="s">
        <v>1217</v>
      </c>
      <c r="D1634" s="59" t="s">
        <v>1218</v>
      </c>
      <c r="E1634" s="73"/>
      <c r="F1634" s="73"/>
      <c r="G1634" s="73"/>
      <c r="H1634" s="73"/>
      <c r="I1634" s="54"/>
    </row>
    <row r="1635" spans="3:13" s="55" customFormat="1" ht="15.75" customHeight="1">
      <c r="C1635" s="83" t="s">
        <v>1219</v>
      </c>
      <c r="D1635" s="80"/>
      <c r="E1635" s="80"/>
      <c r="F1635" s="80"/>
      <c r="G1635" s="162"/>
      <c r="H1635" s="303">
        <v>0</v>
      </c>
      <c r="I1635" s="54"/>
    </row>
    <row r="1636" spans="3:13" s="55" customFormat="1" ht="15.75" customHeight="1">
      <c r="C1636" s="58" t="s">
        <v>1220</v>
      </c>
      <c r="D1636" s="69" t="s">
        <v>1221</v>
      </c>
      <c r="E1636" s="70"/>
      <c r="F1636" s="70"/>
      <c r="G1636" s="71"/>
      <c r="H1636" s="304">
        <f>H1635+H1633+H1630</f>
        <v>1472045.8333333333</v>
      </c>
      <c r="I1636" s="319"/>
    </row>
    <row r="1637" spans="3:13" s="55" customFormat="1" ht="15.75" customHeight="1">
      <c r="C1637" s="58" t="s">
        <v>1222</v>
      </c>
      <c r="D1637" s="69" t="s">
        <v>1325</v>
      </c>
      <c r="E1637" s="70"/>
      <c r="F1637" s="71"/>
      <c r="G1637" s="95">
        <v>0.1</v>
      </c>
      <c r="H1637" s="64">
        <f>H1636*G1637</f>
        <v>147204.58333333334</v>
      </c>
      <c r="I1637" s="319"/>
    </row>
    <row r="1638" spans="3:13" s="55" customFormat="1" ht="15.75" customHeight="1">
      <c r="C1638" s="58" t="s">
        <v>1223</v>
      </c>
      <c r="D1638" s="69" t="s">
        <v>1224</v>
      </c>
      <c r="E1638" s="70"/>
      <c r="F1638" s="70"/>
      <c r="G1638" s="71"/>
      <c r="H1638" s="305">
        <f>SUM(H1636:H1637)</f>
        <v>1619250.4166666665</v>
      </c>
      <c r="I1638" s="319"/>
    </row>
    <row r="1640" spans="3:13" s="55" customFormat="1" ht="15.75" customHeight="1">
      <c r="C1640" s="53" t="s">
        <v>4107</v>
      </c>
      <c r="D1640" s="313" t="s">
        <v>4129</v>
      </c>
      <c r="E1640" s="307"/>
      <c r="F1640" s="307"/>
      <c r="G1640" s="307"/>
      <c r="H1640" s="307"/>
      <c r="I1640" s="56">
        <f>ROUNDDOWN(H1655,-2)</f>
        <v>1900900</v>
      </c>
    </row>
    <row r="1641" spans="3:13" s="55" customFormat="1" ht="25.5" customHeight="1">
      <c r="C1641" s="300" t="s">
        <v>1197</v>
      </c>
      <c r="D1641" s="300" t="s">
        <v>1198</v>
      </c>
      <c r="E1641" s="300" t="s">
        <v>1199</v>
      </c>
      <c r="F1641" s="300" t="s">
        <v>1200</v>
      </c>
      <c r="G1641" s="300" t="s">
        <v>1201</v>
      </c>
      <c r="H1641" s="300" t="s">
        <v>1202</v>
      </c>
      <c r="I1641" s="54"/>
    </row>
    <row r="1642" spans="3:13" s="55" customFormat="1" ht="15.75" customHeight="1">
      <c r="C1642" s="72" t="s">
        <v>1203</v>
      </c>
      <c r="D1642" s="59" t="s">
        <v>1204</v>
      </c>
      <c r="E1642" s="73"/>
      <c r="F1642" s="73"/>
      <c r="G1642" s="73"/>
      <c r="H1642" s="73"/>
      <c r="I1642" s="54"/>
      <c r="J1642" s="159" t="s">
        <v>1249</v>
      </c>
    </row>
    <row r="1643" spans="3:13" s="55" customFormat="1" ht="15.75" customHeight="1">
      <c r="C1643" s="301">
        <v>1</v>
      </c>
      <c r="D1643" s="59" t="s">
        <v>5</v>
      </c>
      <c r="E1643" s="302" t="s">
        <v>6</v>
      </c>
      <c r="F1643" s="74">
        <v>0.94399999999999995</v>
      </c>
      <c r="G1643" s="64">
        <f>VLOOKUP(D1643,upahbahan,3,FALSE)</f>
        <v>100000</v>
      </c>
      <c r="H1643" s="64">
        <f>F1643*G1643</f>
        <v>94400</v>
      </c>
      <c r="I1643" s="54"/>
      <c r="J1643" s="159" t="s">
        <v>1250</v>
      </c>
      <c r="M1643" s="65">
        <v>0.1</v>
      </c>
    </row>
    <row r="1644" spans="3:13" s="55" customFormat="1" ht="15.75" customHeight="1">
      <c r="C1644" s="301">
        <v>2</v>
      </c>
      <c r="D1644" s="59" t="s">
        <v>10</v>
      </c>
      <c r="E1644" s="302" t="s">
        <v>6</v>
      </c>
      <c r="F1644" s="74">
        <v>1.5760000000000001</v>
      </c>
      <c r="G1644" s="64">
        <f>VLOOKUP(D1644,upahbahan,3,FALSE)</f>
        <v>145000</v>
      </c>
      <c r="H1644" s="64">
        <f>F1644*G1644</f>
        <v>228520</v>
      </c>
      <c r="I1644" s="54"/>
    </row>
    <row r="1645" spans="3:13" s="55" customFormat="1" ht="15.75" customHeight="1">
      <c r="C1645" s="301">
        <v>3</v>
      </c>
      <c r="D1645" s="59" t="s">
        <v>18</v>
      </c>
      <c r="E1645" s="302" t="s">
        <v>6</v>
      </c>
      <c r="F1645" s="74">
        <v>0.158</v>
      </c>
      <c r="G1645" s="64">
        <f>VLOOKUP(D1645,upahbahan,3,FALSE)</f>
        <v>175000</v>
      </c>
      <c r="H1645" s="64">
        <f>F1645*G1645</f>
        <v>27650</v>
      </c>
      <c r="I1645" s="54"/>
    </row>
    <row r="1646" spans="3:13" s="55" customFormat="1" ht="15.75" customHeight="1">
      <c r="C1646" s="301">
        <v>4</v>
      </c>
      <c r="D1646" s="59" t="s">
        <v>19</v>
      </c>
      <c r="E1646" s="302" t="s">
        <v>6</v>
      </c>
      <c r="F1646" s="74">
        <v>4.7E-2</v>
      </c>
      <c r="G1646" s="64">
        <f>VLOOKUP(D1646,upahbahan,3,FALSE)</f>
        <v>200000</v>
      </c>
      <c r="H1646" s="64">
        <f>F1646*G1646</f>
        <v>9400</v>
      </c>
      <c r="I1646" s="54"/>
    </row>
    <row r="1647" spans="3:13" s="55" customFormat="1" ht="15.75" customHeight="1">
      <c r="C1647" s="83" t="s">
        <v>1210</v>
      </c>
      <c r="D1647" s="80"/>
      <c r="E1647" s="80"/>
      <c r="F1647" s="217"/>
      <c r="G1647" s="218"/>
      <c r="H1647" s="64">
        <f>SUM(H1643:H1646)</f>
        <v>359970</v>
      </c>
      <c r="I1647" s="219"/>
    </row>
    <row r="1648" spans="3:13" s="55" customFormat="1" ht="15.75" customHeight="1">
      <c r="C1648" s="72" t="s">
        <v>1211</v>
      </c>
      <c r="D1648" s="59" t="s">
        <v>1212</v>
      </c>
      <c r="E1648" s="73"/>
      <c r="F1648" s="73"/>
      <c r="G1648" s="73"/>
      <c r="H1648" s="73"/>
      <c r="I1648" s="54"/>
    </row>
    <row r="1649" spans="3:13" s="55" customFormat="1" ht="15.75" customHeight="1">
      <c r="C1649" s="301">
        <v>1</v>
      </c>
      <c r="D1649" s="77" t="s">
        <v>4130</v>
      </c>
      <c r="E1649" s="68" t="s">
        <v>114</v>
      </c>
      <c r="F1649" s="74">
        <v>1.55</v>
      </c>
      <c r="G1649" s="64">
        <f>VLOOKUP(D1649,upahbahan,3,FALSE)</f>
        <v>882666.66666666663</v>
      </c>
      <c r="H1649" s="64">
        <f>F1649*G1649</f>
        <v>1368133.3333333333</v>
      </c>
      <c r="I1649" s="54"/>
    </row>
    <row r="1650" spans="3:13" s="55" customFormat="1" ht="15.75" customHeight="1">
      <c r="C1650" s="83" t="s">
        <v>1216</v>
      </c>
      <c r="D1650" s="80"/>
      <c r="E1650" s="80"/>
      <c r="F1650" s="80"/>
      <c r="G1650" s="162"/>
      <c r="H1650" s="64">
        <f>SUM(H1649:H1649)</f>
        <v>1368133.3333333333</v>
      </c>
      <c r="I1650" s="54"/>
    </row>
    <row r="1651" spans="3:13" s="55" customFormat="1" ht="15.75" customHeight="1">
      <c r="C1651" s="72" t="s">
        <v>1217</v>
      </c>
      <c r="D1651" s="59" t="s">
        <v>1218</v>
      </c>
      <c r="E1651" s="73"/>
      <c r="F1651" s="73"/>
      <c r="G1651" s="73"/>
      <c r="H1651" s="73"/>
      <c r="I1651" s="54"/>
    </row>
    <row r="1652" spans="3:13" s="55" customFormat="1" ht="15.75" customHeight="1">
      <c r="C1652" s="83" t="s">
        <v>1219</v>
      </c>
      <c r="D1652" s="80"/>
      <c r="E1652" s="80"/>
      <c r="F1652" s="80"/>
      <c r="G1652" s="162"/>
      <c r="H1652" s="303">
        <v>0</v>
      </c>
      <c r="I1652" s="54"/>
    </row>
    <row r="1653" spans="3:13" s="55" customFormat="1" ht="15.75" customHeight="1">
      <c r="C1653" s="58" t="s">
        <v>1220</v>
      </c>
      <c r="D1653" s="69" t="s">
        <v>1221</v>
      </c>
      <c r="E1653" s="70"/>
      <c r="F1653" s="70"/>
      <c r="G1653" s="71"/>
      <c r="H1653" s="304">
        <f>H1652+H1650+H1647</f>
        <v>1728103.3333333333</v>
      </c>
      <c r="I1653" s="319"/>
    </row>
    <row r="1654" spans="3:13" s="55" customFormat="1" ht="15.75" customHeight="1">
      <c r="C1654" s="58" t="s">
        <v>1222</v>
      </c>
      <c r="D1654" s="69" t="s">
        <v>1325</v>
      </c>
      <c r="E1654" s="70"/>
      <c r="F1654" s="71"/>
      <c r="G1654" s="95">
        <v>0.1</v>
      </c>
      <c r="H1654" s="64">
        <f>H1653*G1654</f>
        <v>172810.33333333334</v>
      </c>
      <c r="I1654" s="319"/>
    </row>
    <row r="1655" spans="3:13" s="55" customFormat="1" ht="15.75" customHeight="1">
      <c r="C1655" s="58" t="s">
        <v>1223</v>
      </c>
      <c r="D1655" s="69" t="s">
        <v>1224</v>
      </c>
      <c r="E1655" s="70"/>
      <c r="F1655" s="70"/>
      <c r="G1655" s="71"/>
      <c r="H1655" s="305">
        <f>SUM(H1653:H1654)</f>
        <v>1900913.6666666665</v>
      </c>
      <c r="I1655" s="319"/>
    </row>
    <row r="1657" spans="3:13" s="55" customFormat="1" ht="15.75" customHeight="1">
      <c r="C1657" s="53" t="s">
        <v>4108</v>
      </c>
      <c r="D1657" s="313" t="s">
        <v>4131</v>
      </c>
      <c r="E1657" s="307"/>
      <c r="F1657" s="307"/>
      <c r="G1657" s="307"/>
      <c r="H1657" s="307"/>
      <c r="I1657" s="56">
        <f>ROUNDDOWN(H1672,-2)</f>
        <v>2312900</v>
      </c>
    </row>
    <row r="1658" spans="3:13" s="55" customFormat="1" ht="25.5" customHeight="1">
      <c r="C1658" s="300" t="s">
        <v>1197</v>
      </c>
      <c r="D1658" s="300" t="s">
        <v>1198</v>
      </c>
      <c r="E1658" s="300" t="s">
        <v>1199</v>
      </c>
      <c r="F1658" s="300" t="s">
        <v>1200</v>
      </c>
      <c r="G1658" s="300" t="s">
        <v>1201</v>
      </c>
      <c r="H1658" s="300" t="s">
        <v>1202</v>
      </c>
      <c r="I1658" s="54"/>
    </row>
    <row r="1659" spans="3:13" s="55" customFormat="1" ht="15.75" customHeight="1">
      <c r="C1659" s="72" t="s">
        <v>1203</v>
      </c>
      <c r="D1659" s="59" t="s">
        <v>1204</v>
      </c>
      <c r="E1659" s="73"/>
      <c r="F1659" s="73"/>
      <c r="G1659" s="73"/>
      <c r="H1659" s="73"/>
      <c r="I1659" s="54"/>
      <c r="J1659" s="159" t="s">
        <v>1249</v>
      </c>
    </row>
    <row r="1660" spans="3:13" s="55" customFormat="1" ht="15.75" customHeight="1">
      <c r="C1660" s="301">
        <v>1</v>
      </c>
      <c r="D1660" s="59" t="s">
        <v>5</v>
      </c>
      <c r="E1660" s="302" t="s">
        <v>6</v>
      </c>
      <c r="F1660" s="74">
        <v>1.1020000000000001</v>
      </c>
      <c r="G1660" s="64">
        <f>VLOOKUP(D1660,upahbahan,3,FALSE)</f>
        <v>100000</v>
      </c>
      <c r="H1660" s="64">
        <f>F1660*G1660</f>
        <v>110200.00000000001</v>
      </c>
      <c r="I1660" s="54"/>
      <c r="J1660" s="159" t="s">
        <v>1250</v>
      </c>
      <c r="M1660" s="65">
        <v>0.1</v>
      </c>
    </row>
    <row r="1661" spans="3:13" s="55" customFormat="1" ht="15.75" customHeight="1">
      <c r="C1661" s="301">
        <v>2</v>
      </c>
      <c r="D1661" s="59" t="s">
        <v>10</v>
      </c>
      <c r="E1661" s="302" t="s">
        <v>6</v>
      </c>
      <c r="F1661" s="74">
        <v>1.84</v>
      </c>
      <c r="G1661" s="64">
        <f>VLOOKUP(D1661,upahbahan,3,FALSE)</f>
        <v>145000</v>
      </c>
      <c r="H1661" s="64">
        <f>F1661*G1661</f>
        <v>266800</v>
      </c>
      <c r="I1661" s="54"/>
    </row>
    <row r="1662" spans="3:13" s="55" customFormat="1" ht="15.75" customHeight="1">
      <c r="C1662" s="301">
        <v>3</v>
      </c>
      <c r="D1662" s="59" t="s">
        <v>18</v>
      </c>
      <c r="E1662" s="302" t="s">
        <v>6</v>
      </c>
      <c r="F1662" s="74">
        <v>0.184</v>
      </c>
      <c r="G1662" s="64">
        <f>VLOOKUP(D1662,upahbahan,3,FALSE)</f>
        <v>175000</v>
      </c>
      <c r="H1662" s="64">
        <f>F1662*G1662</f>
        <v>32200</v>
      </c>
      <c r="I1662" s="54"/>
    </row>
    <row r="1663" spans="3:13" s="55" customFormat="1" ht="15.75" customHeight="1">
      <c r="C1663" s="301">
        <v>4</v>
      </c>
      <c r="D1663" s="59" t="s">
        <v>19</v>
      </c>
      <c r="E1663" s="302" t="s">
        <v>6</v>
      </c>
      <c r="F1663" s="74">
        <v>5.5E-2</v>
      </c>
      <c r="G1663" s="64">
        <f>VLOOKUP(D1663,upahbahan,3,FALSE)</f>
        <v>200000</v>
      </c>
      <c r="H1663" s="64">
        <f>F1663*G1663</f>
        <v>11000</v>
      </c>
      <c r="I1663" s="54"/>
    </row>
    <row r="1664" spans="3:13" s="55" customFormat="1" ht="15.75" customHeight="1">
      <c r="C1664" s="83" t="s">
        <v>1210</v>
      </c>
      <c r="D1664" s="80"/>
      <c r="E1664" s="80"/>
      <c r="F1664" s="217"/>
      <c r="G1664" s="218"/>
      <c r="H1664" s="64">
        <f>SUM(H1660:H1663)</f>
        <v>420200</v>
      </c>
      <c r="I1664" s="219"/>
    </row>
    <row r="1665" spans="3:13" s="55" customFormat="1" ht="15.75" customHeight="1">
      <c r="C1665" s="72" t="s">
        <v>1211</v>
      </c>
      <c r="D1665" s="59" t="s">
        <v>1212</v>
      </c>
      <c r="E1665" s="73"/>
      <c r="F1665" s="73"/>
      <c r="G1665" s="73"/>
      <c r="H1665" s="73"/>
      <c r="I1665" s="54"/>
    </row>
    <row r="1666" spans="3:13" s="55" customFormat="1" ht="15.75" customHeight="1">
      <c r="C1666" s="301">
        <v>1</v>
      </c>
      <c r="D1666" s="77" t="s">
        <v>4132</v>
      </c>
      <c r="E1666" s="68" t="s">
        <v>114</v>
      </c>
      <c r="F1666" s="74">
        <v>1.55</v>
      </c>
      <c r="G1666" s="64">
        <f>VLOOKUP(D1666,upahbahan,3,FALSE)</f>
        <v>1085500</v>
      </c>
      <c r="H1666" s="64">
        <f>F1666*G1666</f>
        <v>1682525</v>
      </c>
      <c r="I1666" s="54"/>
    </row>
    <row r="1667" spans="3:13" s="55" customFormat="1" ht="15.75" customHeight="1">
      <c r="C1667" s="83" t="s">
        <v>1216</v>
      </c>
      <c r="D1667" s="80"/>
      <c r="E1667" s="80"/>
      <c r="F1667" s="80"/>
      <c r="G1667" s="162"/>
      <c r="H1667" s="64">
        <f>SUM(H1666:H1666)</f>
        <v>1682525</v>
      </c>
      <c r="I1667" s="54"/>
    </row>
    <row r="1668" spans="3:13" s="55" customFormat="1" ht="15.75" customHeight="1">
      <c r="C1668" s="72" t="s">
        <v>1217</v>
      </c>
      <c r="D1668" s="59" t="s">
        <v>1218</v>
      </c>
      <c r="E1668" s="73"/>
      <c r="F1668" s="73"/>
      <c r="G1668" s="73"/>
      <c r="H1668" s="73"/>
      <c r="I1668" s="54"/>
    </row>
    <row r="1669" spans="3:13" s="55" customFormat="1" ht="15.75" customHeight="1">
      <c r="C1669" s="83" t="s">
        <v>1219</v>
      </c>
      <c r="D1669" s="80"/>
      <c r="E1669" s="80"/>
      <c r="F1669" s="80"/>
      <c r="G1669" s="162"/>
      <c r="H1669" s="303">
        <v>0</v>
      </c>
      <c r="I1669" s="54"/>
    </row>
    <row r="1670" spans="3:13" s="55" customFormat="1" ht="15.75" customHeight="1">
      <c r="C1670" s="58" t="s">
        <v>1220</v>
      </c>
      <c r="D1670" s="69" t="s">
        <v>1221</v>
      </c>
      <c r="E1670" s="70"/>
      <c r="F1670" s="70"/>
      <c r="G1670" s="71"/>
      <c r="H1670" s="304">
        <f>H1669+H1667+H1664</f>
        <v>2102725</v>
      </c>
      <c r="I1670" s="319"/>
    </row>
    <row r="1671" spans="3:13" s="55" customFormat="1" ht="15.75" customHeight="1">
      <c r="C1671" s="58" t="s">
        <v>1222</v>
      </c>
      <c r="D1671" s="69" t="s">
        <v>1325</v>
      </c>
      <c r="E1671" s="70"/>
      <c r="F1671" s="71"/>
      <c r="G1671" s="95">
        <v>0.1</v>
      </c>
      <c r="H1671" s="64">
        <f>H1670*G1671</f>
        <v>210272.5</v>
      </c>
      <c r="I1671" s="319"/>
    </row>
    <row r="1672" spans="3:13" s="55" customFormat="1" ht="15.75" customHeight="1">
      <c r="C1672" s="58" t="s">
        <v>1223</v>
      </c>
      <c r="D1672" s="69" t="s">
        <v>1224</v>
      </c>
      <c r="E1672" s="70"/>
      <c r="F1672" s="70"/>
      <c r="G1672" s="71"/>
      <c r="H1672" s="305">
        <f>SUM(H1670:H1671)</f>
        <v>2312997.5</v>
      </c>
      <c r="I1672" s="319"/>
    </row>
    <row r="1674" spans="3:13" s="55" customFormat="1" ht="15.75" customHeight="1">
      <c r="C1674" s="53" t="s">
        <v>4109</v>
      </c>
      <c r="D1674" s="313" t="s">
        <v>4133</v>
      </c>
      <c r="E1674" s="307"/>
      <c r="F1674" s="307"/>
      <c r="G1674" s="307"/>
      <c r="H1674" s="307"/>
      <c r="I1674" s="56">
        <f>ROUNDDOWN(H1689,-2)</f>
        <v>2642800</v>
      </c>
    </row>
    <row r="1675" spans="3:13" s="55" customFormat="1" ht="25.5" customHeight="1">
      <c r="C1675" s="300" t="s">
        <v>1197</v>
      </c>
      <c r="D1675" s="300" t="s">
        <v>1198</v>
      </c>
      <c r="E1675" s="300" t="s">
        <v>1199</v>
      </c>
      <c r="F1675" s="300" t="s">
        <v>1200</v>
      </c>
      <c r="G1675" s="300" t="s">
        <v>1201</v>
      </c>
      <c r="H1675" s="300" t="s">
        <v>1202</v>
      </c>
      <c r="I1675" s="54"/>
    </row>
    <row r="1676" spans="3:13" s="55" customFormat="1" ht="15.75" customHeight="1">
      <c r="C1676" s="72" t="s">
        <v>1203</v>
      </c>
      <c r="D1676" s="59" t="s">
        <v>1204</v>
      </c>
      <c r="E1676" s="73"/>
      <c r="F1676" s="73"/>
      <c r="G1676" s="73"/>
      <c r="H1676" s="73"/>
      <c r="I1676" s="54"/>
      <c r="J1676" s="159" t="s">
        <v>1249</v>
      </c>
    </row>
    <row r="1677" spans="3:13" s="55" customFormat="1" ht="15.75" customHeight="1">
      <c r="C1677" s="301">
        <v>1</v>
      </c>
      <c r="D1677" s="59" t="s">
        <v>5</v>
      </c>
      <c r="E1677" s="302" t="s">
        <v>6</v>
      </c>
      <c r="F1677" s="74">
        <v>1.258</v>
      </c>
      <c r="G1677" s="64">
        <f>VLOOKUP(D1677,upahbahan,3,FALSE)</f>
        <v>100000</v>
      </c>
      <c r="H1677" s="64">
        <f>F1677*G1677</f>
        <v>125800</v>
      </c>
      <c r="I1677" s="54"/>
      <c r="J1677" s="159" t="s">
        <v>1250</v>
      </c>
      <c r="M1677" s="65">
        <v>0.1</v>
      </c>
    </row>
    <row r="1678" spans="3:13" s="55" customFormat="1" ht="15.75" customHeight="1">
      <c r="C1678" s="301">
        <v>2</v>
      </c>
      <c r="D1678" s="59" t="s">
        <v>10</v>
      </c>
      <c r="E1678" s="302" t="s">
        <v>6</v>
      </c>
      <c r="F1678" s="74">
        <v>2.101</v>
      </c>
      <c r="G1678" s="64">
        <f>VLOOKUP(D1678,upahbahan,3,FALSE)</f>
        <v>145000</v>
      </c>
      <c r="H1678" s="64">
        <f>F1678*G1678</f>
        <v>304645</v>
      </c>
      <c r="I1678" s="54"/>
    </row>
    <row r="1679" spans="3:13" s="55" customFormat="1" ht="15.75" customHeight="1">
      <c r="C1679" s="301">
        <v>3</v>
      </c>
      <c r="D1679" s="59" t="s">
        <v>18</v>
      </c>
      <c r="E1679" s="302" t="s">
        <v>6</v>
      </c>
      <c r="F1679" s="74">
        <v>0.21</v>
      </c>
      <c r="G1679" s="64">
        <f>VLOOKUP(D1679,upahbahan,3,FALSE)</f>
        <v>175000</v>
      </c>
      <c r="H1679" s="64">
        <f>F1679*G1679</f>
        <v>36750</v>
      </c>
      <c r="I1679" s="54"/>
    </row>
    <row r="1680" spans="3:13" s="55" customFormat="1" ht="15.75" customHeight="1">
      <c r="C1680" s="301">
        <v>4</v>
      </c>
      <c r="D1680" s="59" t="s">
        <v>19</v>
      </c>
      <c r="E1680" s="302" t="s">
        <v>6</v>
      </c>
      <c r="F1680" s="74">
        <v>6.3E-2</v>
      </c>
      <c r="G1680" s="64">
        <f>VLOOKUP(D1680,upahbahan,3,FALSE)</f>
        <v>200000</v>
      </c>
      <c r="H1680" s="64">
        <f>F1680*G1680</f>
        <v>12600</v>
      </c>
      <c r="I1680" s="54"/>
    </row>
    <row r="1681" spans="3:13" s="55" customFormat="1" ht="15.75" customHeight="1">
      <c r="C1681" s="83" t="s">
        <v>1210</v>
      </c>
      <c r="D1681" s="80"/>
      <c r="E1681" s="80"/>
      <c r="F1681" s="217"/>
      <c r="G1681" s="218"/>
      <c r="H1681" s="64">
        <f>SUM(H1677:H1680)</f>
        <v>479795</v>
      </c>
      <c r="I1681" s="219"/>
    </row>
    <row r="1682" spans="3:13" s="55" customFormat="1" ht="15.75" customHeight="1">
      <c r="C1682" s="72" t="s">
        <v>1211</v>
      </c>
      <c r="D1682" s="59" t="s">
        <v>1212</v>
      </c>
      <c r="E1682" s="73"/>
      <c r="F1682" s="73"/>
      <c r="G1682" s="73"/>
      <c r="H1682" s="73"/>
      <c r="I1682" s="54"/>
    </row>
    <row r="1683" spans="3:13" s="55" customFormat="1" ht="15.75" customHeight="1">
      <c r="C1683" s="301">
        <v>1</v>
      </c>
      <c r="D1683" s="77" t="s">
        <v>4134</v>
      </c>
      <c r="E1683" s="68" t="s">
        <v>114</v>
      </c>
      <c r="F1683" s="74">
        <v>1.55</v>
      </c>
      <c r="G1683" s="64">
        <f>VLOOKUP(D1683,upahbahan,3,FALSE)</f>
        <v>1240500</v>
      </c>
      <c r="H1683" s="64">
        <f>F1683*G1683</f>
        <v>1922775</v>
      </c>
      <c r="I1683" s="54"/>
    </row>
    <row r="1684" spans="3:13" s="55" customFormat="1" ht="15.75" customHeight="1">
      <c r="C1684" s="83" t="s">
        <v>1216</v>
      </c>
      <c r="D1684" s="80"/>
      <c r="E1684" s="80"/>
      <c r="F1684" s="80"/>
      <c r="G1684" s="162"/>
      <c r="H1684" s="64">
        <f>SUM(H1683:H1683)</f>
        <v>1922775</v>
      </c>
      <c r="I1684" s="54"/>
    </row>
    <row r="1685" spans="3:13" s="55" customFormat="1" ht="15.75" customHeight="1">
      <c r="C1685" s="72" t="s">
        <v>1217</v>
      </c>
      <c r="D1685" s="59" t="s">
        <v>1218</v>
      </c>
      <c r="E1685" s="73"/>
      <c r="F1685" s="73"/>
      <c r="G1685" s="73"/>
      <c r="H1685" s="73"/>
      <c r="I1685" s="54"/>
    </row>
    <row r="1686" spans="3:13" s="55" customFormat="1" ht="15.75" customHeight="1">
      <c r="C1686" s="83" t="s">
        <v>1219</v>
      </c>
      <c r="D1686" s="80"/>
      <c r="E1686" s="80"/>
      <c r="F1686" s="80"/>
      <c r="G1686" s="162"/>
      <c r="H1686" s="303">
        <v>0</v>
      </c>
      <c r="I1686" s="54"/>
    </row>
    <row r="1687" spans="3:13" s="55" customFormat="1" ht="15.75" customHeight="1">
      <c r="C1687" s="58" t="s">
        <v>1220</v>
      </c>
      <c r="D1687" s="69" t="s">
        <v>1221</v>
      </c>
      <c r="E1687" s="70"/>
      <c r="F1687" s="70"/>
      <c r="G1687" s="71"/>
      <c r="H1687" s="304">
        <f>H1686+H1684+H1681</f>
        <v>2402570</v>
      </c>
      <c r="I1687" s="319"/>
    </row>
    <row r="1688" spans="3:13" s="55" customFormat="1" ht="15.75" customHeight="1">
      <c r="C1688" s="58" t="s">
        <v>1222</v>
      </c>
      <c r="D1688" s="69" t="s">
        <v>1325</v>
      </c>
      <c r="E1688" s="70"/>
      <c r="F1688" s="71"/>
      <c r="G1688" s="95">
        <v>0.1</v>
      </c>
      <c r="H1688" s="64">
        <f>H1687*G1688</f>
        <v>240257</v>
      </c>
      <c r="I1688" s="319"/>
    </row>
    <row r="1689" spans="3:13" s="55" customFormat="1" ht="15.75" customHeight="1">
      <c r="C1689" s="58" t="s">
        <v>1223</v>
      </c>
      <c r="D1689" s="69" t="s">
        <v>1224</v>
      </c>
      <c r="E1689" s="70"/>
      <c r="F1689" s="70"/>
      <c r="G1689" s="71"/>
      <c r="H1689" s="305">
        <f>SUM(H1687:H1688)</f>
        <v>2642827</v>
      </c>
      <c r="I1689" s="319"/>
    </row>
    <row r="1691" spans="3:13" ht="13.8">
      <c r="C1691" s="160" t="s">
        <v>4142</v>
      </c>
      <c r="D1691" s="436" t="s">
        <v>4143</v>
      </c>
    </row>
    <row r="1692" spans="3:13" s="55" customFormat="1" ht="15.75" customHeight="1">
      <c r="C1692" s="53" t="s">
        <v>4144</v>
      </c>
      <c r="D1692" s="313" t="s">
        <v>4145</v>
      </c>
      <c r="E1692" s="307"/>
      <c r="F1692" s="307"/>
      <c r="G1692" s="307"/>
      <c r="H1692" s="307"/>
      <c r="I1692" s="56">
        <f>ROUNDDOWN(H1710,-2)</f>
        <v>351000</v>
      </c>
    </row>
    <row r="1693" spans="3:13" s="55" customFormat="1" ht="25.5" customHeight="1">
      <c r="C1693" s="300" t="s">
        <v>1197</v>
      </c>
      <c r="D1693" s="300" t="s">
        <v>1198</v>
      </c>
      <c r="E1693" s="300" t="s">
        <v>1199</v>
      </c>
      <c r="F1693" s="300" t="s">
        <v>1200</v>
      </c>
      <c r="G1693" s="300" t="s">
        <v>1201</v>
      </c>
      <c r="H1693" s="300" t="s">
        <v>1202</v>
      </c>
      <c r="I1693" s="54"/>
    </row>
    <row r="1694" spans="3:13" s="55" customFormat="1" ht="15.75" customHeight="1">
      <c r="C1694" s="72" t="s">
        <v>1203</v>
      </c>
      <c r="D1694" s="59" t="s">
        <v>1204</v>
      </c>
      <c r="E1694" s="73"/>
      <c r="F1694" s="73"/>
      <c r="G1694" s="73"/>
      <c r="H1694" s="73"/>
      <c r="I1694" s="54"/>
      <c r="J1694" s="159" t="s">
        <v>1249</v>
      </c>
    </row>
    <row r="1695" spans="3:13" s="55" customFormat="1" ht="15.75" customHeight="1">
      <c r="C1695" s="301">
        <v>1</v>
      </c>
      <c r="D1695" s="59" t="s">
        <v>5</v>
      </c>
      <c r="E1695" s="302" t="s">
        <v>6</v>
      </c>
      <c r="F1695" s="74">
        <v>0.06</v>
      </c>
      <c r="G1695" s="64">
        <f>VLOOKUP(D1695,upahbahan,3,FALSE)</f>
        <v>100000</v>
      </c>
      <c r="H1695" s="64">
        <f>F1695*G1695</f>
        <v>6000</v>
      </c>
      <c r="I1695" s="54"/>
      <c r="J1695" s="159" t="s">
        <v>1250</v>
      </c>
      <c r="M1695" s="65">
        <v>0.1</v>
      </c>
    </row>
    <row r="1696" spans="3:13" s="55" customFormat="1" ht="15.75" customHeight="1">
      <c r="C1696" s="301">
        <v>2</v>
      </c>
      <c r="D1696" s="59" t="s">
        <v>10</v>
      </c>
      <c r="E1696" s="302" t="s">
        <v>6</v>
      </c>
      <c r="F1696" s="74">
        <v>0.03</v>
      </c>
      <c r="G1696" s="64">
        <f>VLOOKUP(D1696,upahbahan,3,FALSE)</f>
        <v>145000</v>
      </c>
      <c r="H1696" s="64">
        <f>F1696*G1696</f>
        <v>4350</v>
      </c>
      <c r="I1696" s="54"/>
    </row>
    <row r="1697" spans="3:9" s="55" customFormat="1" ht="15.75" customHeight="1">
      <c r="C1697" s="301">
        <v>3</v>
      </c>
      <c r="D1697" s="59" t="s">
        <v>18</v>
      </c>
      <c r="E1697" s="302" t="s">
        <v>6</v>
      </c>
      <c r="F1697" s="74">
        <v>3.0000000000000001E-3</v>
      </c>
      <c r="G1697" s="64">
        <f>VLOOKUP(D1697,upahbahan,3,FALSE)</f>
        <v>175000</v>
      </c>
      <c r="H1697" s="64">
        <f>F1697*G1697</f>
        <v>525</v>
      </c>
      <c r="I1697" s="54"/>
    </row>
    <row r="1698" spans="3:9" s="55" customFormat="1" ht="15.75" customHeight="1">
      <c r="C1698" s="301">
        <v>4</v>
      </c>
      <c r="D1698" s="59" t="s">
        <v>19</v>
      </c>
      <c r="E1698" s="302" t="s">
        <v>6</v>
      </c>
      <c r="F1698" s="74">
        <v>3.0000000000000001E-3</v>
      </c>
      <c r="G1698" s="64">
        <f>VLOOKUP(D1698,upahbahan,3,FALSE)</f>
        <v>200000</v>
      </c>
      <c r="H1698" s="64">
        <f>F1698*G1698</f>
        <v>600</v>
      </c>
      <c r="I1698" s="54"/>
    </row>
    <row r="1699" spans="3:9" s="55" customFormat="1" ht="15.75" customHeight="1">
      <c r="C1699" s="83" t="s">
        <v>1210</v>
      </c>
      <c r="D1699" s="80"/>
      <c r="E1699" s="80"/>
      <c r="F1699" s="217"/>
      <c r="G1699" s="218"/>
      <c r="H1699" s="64">
        <f>SUM(H1695:H1698)</f>
        <v>11475</v>
      </c>
      <c r="I1699" s="219"/>
    </row>
    <row r="1700" spans="3:9" s="55" customFormat="1" ht="15.75" customHeight="1">
      <c r="C1700" s="72" t="s">
        <v>1211</v>
      </c>
      <c r="D1700" s="59" t="s">
        <v>1212</v>
      </c>
      <c r="E1700" s="73"/>
      <c r="F1700" s="73"/>
      <c r="G1700" s="73"/>
      <c r="H1700" s="73"/>
      <c r="I1700" s="54"/>
    </row>
    <row r="1701" spans="3:9" s="55" customFormat="1" ht="15.75" customHeight="1">
      <c r="C1701" s="72">
        <v>1</v>
      </c>
      <c r="D1701" s="59" t="s">
        <v>4146</v>
      </c>
      <c r="E1701" s="170" t="s">
        <v>114</v>
      </c>
      <c r="F1701" s="188">
        <v>1.6</v>
      </c>
      <c r="G1701" s="64">
        <f>VLOOKUP(D1701,upahbahan,3,FALSE)</f>
        <v>187500</v>
      </c>
      <c r="H1701" s="583">
        <f>G1701*F1701</f>
        <v>300000</v>
      </c>
      <c r="I1701" s="54"/>
    </row>
    <row r="1702" spans="3:9" s="55" customFormat="1" ht="15.75" customHeight="1">
      <c r="C1702" s="72">
        <v>2</v>
      </c>
      <c r="D1702" s="59" t="s">
        <v>1812</v>
      </c>
      <c r="E1702" s="170" t="s">
        <v>66</v>
      </c>
      <c r="F1702" s="188">
        <v>0.96</v>
      </c>
      <c r="G1702" s="64">
        <f>VLOOKUP(D1702,upahbahan,3,FALSE)</f>
        <v>1300</v>
      </c>
      <c r="H1702" s="583">
        <f t="shared" ref="H1702:H1704" si="3">G1702*F1702</f>
        <v>1248</v>
      </c>
      <c r="I1702" s="54"/>
    </row>
    <row r="1703" spans="3:9" s="55" customFormat="1" ht="15.75" customHeight="1">
      <c r="C1703" s="72">
        <v>3</v>
      </c>
      <c r="D1703" s="59" t="s">
        <v>86</v>
      </c>
      <c r="E1703" s="170" t="s">
        <v>42</v>
      </c>
      <c r="F1703" s="188">
        <v>1.2999999999999999E-2</v>
      </c>
      <c r="G1703" s="64">
        <f>VLOOKUP(D1703,upahbahan,3,FALSE)</f>
        <v>275000</v>
      </c>
      <c r="H1703" s="583">
        <f t="shared" si="3"/>
        <v>3575</v>
      </c>
      <c r="I1703" s="54"/>
    </row>
    <row r="1704" spans="3:9" s="55" customFormat="1" ht="15.75" customHeight="1">
      <c r="C1704" s="72">
        <v>4</v>
      </c>
      <c r="D1704" s="59" t="s">
        <v>89</v>
      </c>
      <c r="E1704" s="170" t="s">
        <v>42</v>
      </c>
      <c r="F1704" s="188">
        <v>1.0999999999999999E-2</v>
      </c>
      <c r="G1704" s="64">
        <f>VLOOKUP(D1704,upahbahan,3,FALSE)</f>
        <v>254700</v>
      </c>
      <c r="H1704" s="583">
        <f t="shared" si="3"/>
        <v>2801.7</v>
      </c>
      <c r="I1704" s="54"/>
    </row>
    <row r="1705" spans="3:9" s="55" customFormat="1" ht="15.75" customHeight="1">
      <c r="C1705" s="83" t="s">
        <v>1216</v>
      </c>
      <c r="D1705" s="80"/>
      <c r="E1705" s="80"/>
      <c r="F1705" s="80"/>
      <c r="G1705" s="162"/>
      <c r="H1705" s="64">
        <f>SUM(H1701:H1704)</f>
        <v>307624.7</v>
      </c>
      <c r="I1705" s="54"/>
    </row>
    <row r="1706" spans="3:9" s="55" customFormat="1" ht="15.75" customHeight="1">
      <c r="C1706" s="72" t="s">
        <v>1217</v>
      </c>
      <c r="D1706" s="59" t="s">
        <v>1218</v>
      </c>
      <c r="E1706" s="73"/>
      <c r="F1706" s="73"/>
      <c r="G1706" s="73"/>
      <c r="H1706" s="73"/>
      <c r="I1706" s="54"/>
    </row>
    <row r="1707" spans="3:9" s="55" customFormat="1" ht="15.75" customHeight="1">
      <c r="C1707" s="83" t="s">
        <v>1219</v>
      </c>
      <c r="D1707" s="80"/>
      <c r="E1707" s="80"/>
      <c r="F1707" s="80"/>
      <c r="G1707" s="162"/>
      <c r="H1707" s="303">
        <v>0</v>
      </c>
      <c r="I1707" s="54"/>
    </row>
    <row r="1708" spans="3:9" s="55" customFormat="1" ht="15.75" customHeight="1">
      <c r="C1708" s="58" t="s">
        <v>1220</v>
      </c>
      <c r="D1708" s="69" t="s">
        <v>1221</v>
      </c>
      <c r="E1708" s="70"/>
      <c r="F1708" s="70"/>
      <c r="G1708" s="71"/>
      <c r="H1708" s="304">
        <f>H1707+H1705+H1699</f>
        <v>319099.7</v>
      </c>
      <c r="I1708" s="319"/>
    </row>
    <row r="1709" spans="3:9" s="55" customFormat="1" ht="15.75" customHeight="1">
      <c r="C1709" s="58" t="s">
        <v>1222</v>
      </c>
      <c r="D1709" s="69" t="s">
        <v>1325</v>
      </c>
      <c r="E1709" s="70"/>
      <c r="F1709" s="71"/>
      <c r="G1709" s="95">
        <v>0.1</v>
      </c>
      <c r="H1709" s="64">
        <f>H1708*G1709</f>
        <v>31909.97</v>
      </c>
      <c r="I1709" s="319"/>
    </row>
    <row r="1710" spans="3:9" s="55" customFormat="1" ht="15.75" customHeight="1">
      <c r="C1710" s="58" t="s">
        <v>1223</v>
      </c>
      <c r="D1710" s="69" t="s">
        <v>1224</v>
      </c>
      <c r="E1710" s="70"/>
      <c r="F1710" s="70"/>
      <c r="G1710" s="71"/>
      <c r="H1710" s="305">
        <f>SUM(H1708:H1709)</f>
        <v>351009.67000000004</v>
      </c>
      <c r="I1710" s="319"/>
    </row>
    <row r="1712" spans="3:9" s="55" customFormat="1" ht="15.75" customHeight="1">
      <c r="C1712" s="53" t="s">
        <v>4149</v>
      </c>
      <c r="D1712" s="313" t="s">
        <v>4150</v>
      </c>
      <c r="E1712" s="307"/>
      <c r="F1712" s="307"/>
      <c r="G1712" s="307"/>
      <c r="H1712" s="307"/>
      <c r="I1712" s="56">
        <f>ROUNDDOWN(H1730,-2)</f>
        <v>435800</v>
      </c>
    </row>
    <row r="1713" spans="3:13" s="55" customFormat="1" ht="25.5" customHeight="1">
      <c r="C1713" s="300" t="s">
        <v>1197</v>
      </c>
      <c r="D1713" s="300" t="s">
        <v>1198</v>
      </c>
      <c r="E1713" s="300" t="s">
        <v>1199</v>
      </c>
      <c r="F1713" s="300" t="s">
        <v>1200</v>
      </c>
      <c r="G1713" s="300" t="s">
        <v>1201</v>
      </c>
      <c r="H1713" s="300" t="s">
        <v>1202</v>
      </c>
      <c r="I1713" s="54"/>
    </row>
    <row r="1714" spans="3:13" s="55" customFormat="1" ht="15.75" customHeight="1">
      <c r="C1714" s="72" t="s">
        <v>1203</v>
      </c>
      <c r="D1714" s="59" t="s">
        <v>1204</v>
      </c>
      <c r="E1714" s="73"/>
      <c r="F1714" s="73"/>
      <c r="G1714" s="73"/>
      <c r="H1714" s="73"/>
      <c r="I1714" s="54"/>
      <c r="J1714" s="159" t="s">
        <v>1249</v>
      </c>
    </row>
    <row r="1715" spans="3:13" s="55" customFormat="1" ht="15.75" customHeight="1">
      <c r="C1715" s="301">
        <v>1</v>
      </c>
      <c r="D1715" s="59" t="s">
        <v>5</v>
      </c>
      <c r="E1715" s="302" t="s">
        <v>6</v>
      </c>
      <c r="F1715" s="74">
        <v>0.08</v>
      </c>
      <c r="G1715" s="64">
        <f>VLOOKUP(D1715,upahbahan,3,FALSE)</f>
        <v>100000</v>
      </c>
      <c r="H1715" s="64">
        <f>F1715*G1715</f>
        <v>8000</v>
      </c>
      <c r="I1715" s="54"/>
      <c r="J1715" s="159" t="s">
        <v>1250</v>
      </c>
      <c r="M1715" s="65">
        <v>0.1</v>
      </c>
    </row>
    <row r="1716" spans="3:13" s="55" customFormat="1" ht="15.75" customHeight="1">
      <c r="C1716" s="301">
        <v>2</v>
      </c>
      <c r="D1716" s="59" t="s">
        <v>10</v>
      </c>
      <c r="E1716" s="302" t="s">
        <v>6</v>
      </c>
      <c r="F1716" s="74">
        <v>0.04</v>
      </c>
      <c r="G1716" s="64">
        <f>VLOOKUP(D1716,upahbahan,3,FALSE)</f>
        <v>145000</v>
      </c>
      <c r="H1716" s="64">
        <f>F1716*G1716</f>
        <v>5800</v>
      </c>
      <c r="I1716" s="54"/>
    </row>
    <row r="1717" spans="3:13" s="55" customFormat="1" ht="15.75" customHeight="1">
      <c r="C1717" s="301">
        <v>3</v>
      </c>
      <c r="D1717" s="59" t="s">
        <v>18</v>
      </c>
      <c r="E1717" s="302" t="s">
        <v>6</v>
      </c>
      <c r="F1717" s="74">
        <v>4.0000000000000001E-3</v>
      </c>
      <c r="G1717" s="64">
        <f>VLOOKUP(D1717,upahbahan,3,FALSE)</f>
        <v>175000</v>
      </c>
      <c r="H1717" s="64">
        <f>F1717*G1717</f>
        <v>700</v>
      </c>
      <c r="I1717" s="54"/>
    </row>
    <row r="1718" spans="3:13" s="55" customFormat="1" ht="15.75" customHeight="1">
      <c r="C1718" s="301">
        <v>4</v>
      </c>
      <c r="D1718" s="59" t="s">
        <v>19</v>
      </c>
      <c r="E1718" s="302" t="s">
        <v>6</v>
      </c>
      <c r="F1718" s="74">
        <v>4.0000000000000001E-3</v>
      </c>
      <c r="G1718" s="64">
        <f>VLOOKUP(D1718,upahbahan,3,FALSE)</f>
        <v>200000</v>
      </c>
      <c r="H1718" s="64">
        <f>F1718*G1718</f>
        <v>800</v>
      </c>
      <c r="I1718" s="54"/>
    </row>
    <row r="1719" spans="3:13" s="55" customFormat="1" ht="15.75" customHeight="1">
      <c r="C1719" s="83" t="s">
        <v>1210</v>
      </c>
      <c r="D1719" s="80"/>
      <c r="E1719" s="80"/>
      <c r="F1719" s="217"/>
      <c r="G1719" s="218"/>
      <c r="H1719" s="64">
        <f>SUM(H1715:H1718)</f>
        <v>15300</v>
      </c>
      <c r="I1719" s="219"/>
    </row>
    <row r="1720" spans="3:13" s="55" customFormat="1" ht="15.75" customHeight="1">
      <c r="C1720" s="72" t="s">
        <v>1211</v>
      </c>
      <c r="D1720" s="59" t="s">
        <v>1212</v>
      </c>
      <c r="E1720" s="73"/>
      <c r="F1720" s="73"/>
      <c r="G1720" s="73"/>
      <c r="H1720" s="73"/>
      <c r="I1720" s="54"/>
    </row>
    <row r="1721" spans="3:13" s="55" customFormat="1" ht="15.75" customHeight="1">
      <c r="C1721" s="72">
        <v>1</v>
      </c>
      <c r="D1721" s="59" t="s">
        <v>4151</v>
      </c>
      <c r="E1721" s="170" t="s">
        <v>114</v>
      </c>
      <c r="F1721" s="188">
        <v>1.6</v>
      </c>
      <c r="G1721" s="64">
        <f>VLOOKUP(D1721,upahbahan,3,FALSE)</f>
        <v>205000</v>
      </c>
      <c r="H1721" s="583">
        <f>G1721*F1721</f>
        <v>328000</v>
      </c>
      <c r="I1721" s="54"/>
    </row>
    <row r="1722" spans="3:13" s="55" customFormat="1" ht="15.75" customHeight="1">
      <c r="C1722" s="72">
        <v>2</v>
      </c>
      <c r="D1722" s="59" t="s">
        <v>1812</v>
      </c>
      <c r="E1722" s="170" t="s">
        <v>66</v>
      </c>
      <c r="F1722" s="188">
        <v>35</v>
      </c>
      <c r="G1722" s="64">
        <f>VLOOKUP(D1722,upahbahan,3,FALSE)</f>
        <v>1300</v>
      </c>
      <c r="H1722" s="583">
        <f t="shared" ref="H1722:H1724" si="4">G1722*F1722</f>
        <v>45500</v>
      </c>
      <c r="I1722" s="54"/>
    </row>
    <row r="1723" spans="3:13" s="55" customFormat="1" ht="15.75" customHeight="1">
      <c r="C1723" s="72">
        <v>3</v>
      </c>
      <c r="D1723" s="59" t="s">
        <v>86</v>
      </c>
      <c r="E1723" s="170" t="s">
        <v>42</v>
      </c>
      <c r="F1723" s="188">
        <v>1.4E-2</v>
      </c>
      <c r="G1723" s="64">
        <f>VLOOKUP(D1723,upahbahan,3,FALSE)</f>
        <v>275000</v>
      </c>
      <c r="H1723" s="583">
        <f t="shared" si="4"/>
        <v>3850</v>
      </c>
      <c r="I1723" s="54"/>
    </row>
    <row r="1724" spans="3:13" s="55" customFormat="1" ht="15.75" customHeight="1">
      <c r="C1724" s="72">
        <v>4</v>
      </c>
      <c r="D1724" s="59" t="s">
        <v>89</v>
      </c>
      <c r="E1724" s="170" t="s">
        <v>42</v>
      </c>
      <c r="F1724" s="188">
        <v>1.4E-2</v>
      </c>
      <c r="G1724" s="64">
        <f>VLOOKUP(D1724,upahbahan,3,FALSE)</f>
        <v>254700</v>
      </c>
      <c r="H1724" s="583">
        <f t="shared" si="4"/>
        <v>3565.8</v>
      </c>
      <c r="I1724" s="54"/>
    </row>
    <row r="1725" spans="3:13" s="55" customFormat="1" ht="15.75" customHeight="1">
      <c r="C1725" s="83" t="s">
        <v>1216</v>
      </c>
      <c r="D1725" s="80"/>
      <c r="E1725" s="80"/>
      <c r="F1725" s="80"/>
      <c r="G1725" s="162"/>
      <c r="H1725" s="64">
        <f>SUM(H1721:H1724)</f>
        <v>380915.8</v>
      </c>
      <c r="I1725" s="54"/>
    </row>
    <row r="1726" spans="3:13" s="55" customFormat="1" ht="15.75" customHeight="1">
      <c r="C1726" s="72" t="s">
        <v>1217</v>
      </c>
      <c r="D1726" s="59" t="s">
        <v>1218</v>
      </c>
      <c r="E1726" s="73"/>
      <c r="F1726" s="73"/>
      <c r="G1726" s="73"/>
      <c r="H1726" s="73"/>
      <c r="I1726" s="54"/>
    </row>
    <row r="1727" spans="3:13" s="55" customFormat="1" ht="15.75" customHeight="1">
      <c r="C1727" s="83" t="s">
        <v>1219</v>
      </c>
      <c r="D1727" s="80"/>
      <c r="E1727" s="80"/>
      <c r="F1727" s="80"/>
      <c r="G1727" s="162"/>
      <c r="H1727" s="303">
        <v>0</v>
      </c>
      <c r="I1727" s="54"/>
    </row>
    <row r="1728" spans="3:13" s="55" customFormat="1" ht="15.75" customHeight="1">
      <c r="C1728" s="58" t="s">
        <v>1220</v>
      </c>
      <c r="D1728" s="69" t="s">
        <v>1221</v>
      </c>
      <c r="E1728" s="70"/>
      <c r="F1728" s="70"/>
      <c r="G1728" s="71"/>
      <c r="H1728" s="304">
        <f>H1727+H1725+H1719</f>
        <v>396215.8</v>
      </c>
      <c r="I1728" s="319"/>
    </row>
    <row r="1729" spans="3:13" s="55" customFormat="1" ht="15.75" customHeight="1">
      <c r="C1729" s="58" t="s">
        <v>1222</v>
      </c>
      <c r="D1729" s="69" t="s">
        <v>1325</v>
      </c>
      <c r="E1729" s="70"/>
      <c r="F1729" s="71"/>
      <c r="G1729" s="95">
        <v>0.1</v>
      </c>
      <c r="H1729" s="64">
        <f>H1728*G1729</f>
        <v>39621.58</v>
      </c>
      <c r="I1729" s="319"/>
    </row>
    <row r="1730" spans="3:13" s="55" customFormat="1" ht="15.75" customHeight="1">
      <c r="C1730" s="58" t="s">
        <v>1223</v>
      </c>
      <c r="D1730" s="69" t="s">
        <v>1224</v>
      </c>
      <c r="E1730" s="70"/>
      <c r="F1730" s="70"/>
      <c r="G1730" s="71"/>
      <c r="H1730" s="305">
        <f>SUM(H1728:H1729)</f>
        <v>435837.38</v>
      </c>
      <c r="I1730" s="319"/>
    </row>
    <row r="1732" spans="3:13" ht="13.8">
      <c r="C1732" s="584" t="s">
        <v>6032</v>
      </c>
      <c r="D1732" s="436" t="s">
        <v>4152</v>
      </c>
    </row>
    <row r="1733" spans="3:13" ht="13.8">
      <c r="C1733" s="584" t="s">
        <v>4153</v>
      </c>
      <c r="D1733" s="436" t="s">
        <v>4168</v>
      </c>
    </row>
    <row r="1734" spans="3:13" s="55" customFormat="1" ht="15.75" customHeight="1">
      <c r="C1734" s="225" t="s">
        <v>4154</v>
      </c>
      <c r="D1734" s="313" t="s">
        <v>4169</v>
      </c>
      <c r="E1734" s="307"/>
      <c r="F1734" s="307"/>
      <c r="G1734" s="307"/>
      <c r="H1734" s="307"/>
      <c r="I1734" s="56">
        <f>ROUNDDOWN(H1749,-2)</f>
        <v>1919400</v>
      </c>
    </row>
    <row r="1735" spans="3:13" s="55" customFormat="1" ht="25.5" customHeight="1">
      <c r="C1735" s="300" t="s">
        <v>1197</v>
      </c>
      <c r="D1735" s="300" t="s">
        <v>1198</v>
      </c>
      <c r="E1735" s="300" t="s">
        <v>1199</v>
      </c>
      <c r="F1735" s="300" t="s">
        <v>1200</v>
      </c>
      <c r="G1735" s="300" t="s">
        <v>1201</v>
      </c>
      <c r="H1735" s="300" t="s">
        <v>1202</v>
      </c>
      <c r="I1735" s="54"/>
    </row>
    <row r="1736" spans="3:13" s="55" customFormat="1" ht="15.75" customHeight="1">
      <c r="C1736" s="72" t="s">
        <v>1203</v>
      </c>
      <c r="D1736" s="59" t="s">
        <v>1204</v>
      </c>
      <c r="E1736" s="73"/>
      <c r="F1736" s="73"/>
      <c r="G1736" s="73"/>
      <c r="H1736" s="73"/>
      <c r="I1736" s="54"/>
      <c r="J1736" s="159" t="s">
        <v>1249</v>
      </c>
    </row>
    <row r="1737" spans="3:13" s="55" customFormat="1" ht="15.75" customHeight="1">
      <c r="C1737" s="301">
        <v>1</v>
      </c>
      <c r="D1737" s="59" t="s">
        <v>5</v>
      </c>
      <c r="E1737" s="302" t="s">
        <v>6</v>
      </c>
      <c r="F1737" s="74">
        <v>5.1999999999999998E-2</v>
      </c>
      <c r="G1737" s="64">
        <f>VLOOKUP(D1737,upahbahan,3,FALSE)</f>
        <v>100000</v>
      </c>
      <c r="H1737" s="64">
        <f>F1737*G1737</f>
        <v>5200</v>
      </c>
      <c r="I1737" s="54"/>
      <c r="J1737" s="159" t="s">
        <v>1250</v>
      </c>
      <c r="M1737" s="65">
        <v>0.1</v>
      </c>
    </row>
    <row r="1738" spans="3:13" s="55" customFormat="1" ht="15.75" customHeight="1">
      <c r="C1738" s="301">
        <v>2</v>
      </c>
      <c r="D1738" s="59" t="s">
        <v>10</v>
      </c>
      <c r="E1738" s="302" t="s">
        <v>6</v>
      </c>
      <c r="F1738" s="74">
        <v>8.6999999999999994E-2</v>
      </c>
      <c r="G1738" s="64">
        <f>VLOOKUP(D1738,upahbahan,3,FALSE)</f>
        <v>145000</v>
      </c>
      <c r="H1738" s="64">
        <f>F1738*G1738</f>
        <v>12615</v>
      </c>
      <c r="I1738" s="54"/>
    </row>
    <row r="1739" spans="3:13" s="55" customFormat="1" ht="15.75" customHeight="1">
      <c r="C1739" s="301">
        <v>3</v>
      </c>
      <c r="D1739" s="59" t="s">
        <v>18</v>
      </c>
      <c r="E1739" s="302" t="s">
        <v>6</v>
      </c>
      <c r="F1739" s="74">
        <v>8.9999999999999993E-3</v>
      </c>
      <c r="G1739" s="64">
        <f>VLOOKUP(D1739,upahbahan,3,FALSE)</f>
        <v>175000</v>
      </c>
      <c r="H1739" s="64">
        <f>F1739*G1739</f>
        <v>1574.9999999999998</v>
      </c>
      <c r="I1739" s="54"/>
    </row>
    <row r="1740" spans="3:13" s="55" customFormat="1" ht="15.75" customHeight="1">
      <c r="C1740" s="301">
        <v>4</v>
      </c>
      <c r="D1740" s="59" t="s">
        <v>19</v>
      </c>
      <c r="E1740" s="302" t="s">
        <v>6</v>
      </c>
      <c r="F1740" s="74">
        <v>3.0000000000000001E-3</v>
      </c>
      <c r="G1740" s="64">
        <f>VLOOKUP(D1740,upahbahan,3,FALSE)</f>
        <v>200000</v>
      </c>
      <c r="H1740" s="64">
        <f>F1740*G1740</f>
        <v>600</v>
      </c>
      <c r="I1740" s="54"/>
    </row>
    <row r="1741" spans="3:13" s="55" customFormat="1" ht="15.75" customHeight="1">
      <c r="C1741" s="83" t="s">
        <v>1210</v>
      </c>
      <c r="D1741" s="80"/>
      <c r="E1741" s="80"/>
      <c r="F1741" s="217"/>
      <c r="G1741" s="218"/>
      <c r="H1741" s="64">
        <f>SUM(H1737:H1740)</f>
        <v>19990</v>
      </c>
      <c r="I1741" s="219"/>
    </row>
    <row r="1742" spans="3:13" s="55" customFormat="1" ht="15.75" customHeight="1">
      <c r="C1742" s="72" t="s">
        <v>1211</v>
      </c>
      <c r="D1742" s="59" t="s">
        <v>1212</v>
      </c>
      <c r="E1742" s="73"/>
      <c r="F1742" s="73"/>
      <c r="G1742" s="73"/>
      <c r="H1742" s="73"/>
      <c r="I1742" s="54"/>
    </row>
    <row r="1743" spans="3:13" s="55" customFormat="1" ht="15.75" customHeight="1">
      <c r="C1743" s="72">
        <v>1</v>
      </c>
      <c r="D1743" s="59" t="s">
        <v>4171</v>
      </c>
      <c r="E1743" s="170" t="s">
        <v>136</v>
      </c>
      <c r="F1743" s="171">
        <v>1.1499999999999999</v>
      </c>
      <c r="G1743" s="64">
        <f>VLOOKUP(D1743,upahbahan,3,FALSE)</f>
        <v>1500000</v>
      </c>
      <c r="H1743" s="583">
        <f>G1743*F1743</f>
        <v>1724999.9999999998</v>
      </c>
      <c r="I1743" s="54"/>
    </row>
    <row r="1744" spans="3:13" s="55" customFormat="1" ht="15.75" customHeight="1">
      <c r="C1744" s="83" t="s">
        <v>1216</v>
      </c>
      <c r="D1744" s="80"/>
      <c r="E1744" s="80"/>
      <c r="F1744" s="80"/>
      <c r="G1744" s="162"/>
      <c r="H1744" s="64">
        <f>SUM(H1743:H1743)</f>
        <v>1724999.9999999998</v>
      </c>
      <c r="I1744" s="54"/>
    </row>
    <row r="1745" spans="3:13" s="55" customFormat="1" ht="15.75" customHeight="1">
      <c r="C1745" s="72" t="s">
        <v>1217</v>
      </c>
      <c r="D1745" s="59" t="s">
        <v>1218</v>
      </c>
      <c r="E1745" s="73"/>
      <c r="F1745" s="73"/>
      <c r="G1745" s="73"/>
      <c r="H1745" s="73"/>
      <c r="I1745" s="54"/>
    </row>
    <row r="1746" spans="3:13" s="55" customFormat="1" ht="15.75" customHeight="1">
      <c r="C1746" s="83" t="s">
        <v>1219</v>
      </c>
      <c r="D1746" s="80"/>
      <c r="E1746" s="80"/>
      <c r="F1746" s="80"/>
      <c r="G1746" s="162"/>
      <c r="H1746" s="303">
        <v>0</v>
      </c>
      <c r="I1746" s="54"/>
    </row>
    <row r="1747" spans="3:13" s="55" customFormat="1" ht="15.75" customHeight="1">
      <c r="C1747" s="58" t="s">
        <v>1220</v>
      </c>
      <c r="D1747" s="69" t="s">
        <v>1221</v>
      </c>
      <c r="E1747" s="70"/>
      <c r="F1747" s="70"/>
      <c r="G1747" s="71"/>
      <c r="H1747" s="304">
        <f>H1746+H1744+H1741</f>
        <v>1744989.9999999998</v>
      </c>
      <c r="I1747" s="319"/>
    </row>
    <row r="1748" spans="3:13" s="55" customFormat="1" ht="15.75" customHeight="1">
      <c r="C1748" s="58" t="s">
        <v>1222</v>
      </c>
      <c r="D1748" s="69" t="s">
        <v>1325</v>
      </c>
      <c r="E1748" s="70"/>
      <c r="F1748" s="71"/>
      <c r="G1748" s="95">
        <v>0.1</v>
      </c>
      <c r="H1748" s="64">
        <f>H1747*G1748</f>
        <v>174499</v>
      </c>
      <c r="I1748" s="319"/>
    </row>
    <row r="1749" spans="3:13" s="55" customFormat="1" ht="15.75" customHeight="1">
      <c r="C1749" s="58" t="s">
        <v>1223</v>
      </c>
      <c r="D1749" s="69" t="s">
        <v>1224</v>
      </c>
      <c r="E1749" s="70"/>
      <c r="F1749" s="70"/>
      <c r="G1749" s="71"/>
      <c r="H1749" s="305">
        <f>SUM(H1747:H1748)</f>
        <v>1919488.9999999998</v>
      </c>
      <c r="I1749" s="319"/>
    </row>
    <row r="1751" spans="3:13" s="55" customFormat="1" ht="15.75" customHeight="1">
      <c r="C1751" s="225" t="s">
        <v>4155</v>
      </c>
      <c r="D1751" s="313" t="s">
        <v>4170</v>
      </c>
      <c r="E1751" s="307"/>
      <c r="F1751" s="307"/>
      <c r="G1751" s="307"/>
      <c r="H1751" s="307"/>
      <c r="I1751" s="56">
        <f>ROUNDDOWN(H1766,-2)</f>
        <v>2183400</v>
      </c>
    </row>
    <row r="1752" spans="3:13" s="55" customFormat="1" ht="25.5" customHeight="1">
      <c r="C1752" s="300" t="s">
        <v>1197</v>
      </c>
      <c r="D1752" s="300" t="s">
        <v>1198</v>
      </c>
      <c r="E1752" s="300" t="s">
        <v>1199</v>
      </c>
      <c r="F1752" s="300" t="s">
        <v>1200</v>
      </c>
      <c r="G1752" s="300" t="s">
        <v>1201</v>
      </c>
      <c r="H1752" s="300" t="s">
        <v>1202</v>
      </c>
      <c r="I1752" s="54"/>
    </row>
    <row r="1753" spans="3:13" s="55" customFormat="1" ht="15.75" customHeight="1">
      <c r="C1753" s="72" t="s">
        <v>1203</v>
      </c>
      <c r="D1753" s="59" t="s">
        <v>1204</v>
      </c>
      <c r="E1753" s="73"/>
      <c r="F1753" s="73"/>
      <c r="G1753" s="73"/>
      <c r="H1753" s="73"/>
      <c r="I1753" s="54"/>
      <c r="J1753" s="159" t="s">
        <v>1249</v>
      </c>
    </row>
    <row r="1754" spans="3:13" s="55" customFormat="1" ht="15.75" customHeight="1">
      <c r="C1754" s="301">
        <v>1</v>
      </c>
      <c r="D1754" s="59" t="s">
        <v>5</v>
      </c>
      <c r="E1754" s="302" t="s">
        <v>6</v>
      </c>
      <c r="F1754" s="74">
        <v>7.9000000000000001E-2</v>
      </c>
      <c r="G1754" s="64">
        <f>VLOOKUP(D1754,upahbahan,3,FALSE)</f>
        <v>100000</v>
      </c>
      <c r="H1754" s="64">
        <f>F1754*G1754</f>
        <v>7900</v>
      </c>
      <c r="I1754" s="54"/>
      <c r="J1754" s="159" t="s">
        <v>1250</v>
      </c>
      <c r="M1754" s="65">
        <v>0.1</v>
      </c>
    </row>
    <row r="1755" spans="3:13" s="55" customFormat="1" ht="15.75" customHeight="1">
      <c r="C1755" s="301">
        <v>2</v>
      </c>
      <c r="D1755" s="59" t="s">
        <v>10</v>
      </c>
      <c r="E1755" s="302" t="s">
        <v>6</v>
      </c>
      <c r="F1755" s="74">
        <v>0.13100000000000001</v>
      </c>
      <c r="G1755" s="64">
        <f>VLOOKUP(D1755,upahbahan,3,FALSE)</f>
        <v>145000</v>
      </c>
      <c r="H1755" s="64">
        <f>F1755*G1755</f>
        <v>18995</v>
      </c>
      <c r="I1755" s="54"/>
    </row>
    <row r="1756" spans="3:13" s="55" customFormat="1" ht="15.75" customHeight="1">
      <c r="C1756" s="301">
        <v>3</v>
      </c>
      <c r="D1756" s="59" t="s">
        <v>18</v>
      </c>
      <c r="E1756" s="302" t="s">
        <v>6</v>
      </c>
      <c r="F1756" s="74">
        <v>1.2999999999999999E-2</v>
      </c>
      <c r="G1756" s="64">
        <f>VLOOKUP(D1756,upahbahan,3,FALSE)</f>
        <v>175000</v>
      </c>
      <c r="H1756" s="64">
        <f>F1756*G1756</f>
        <v>2275</v>
      </c>
      <c r="I1756" s="54"/>
    </row>
    <row r="1757" spans="3:13" s="55" customFormat="1" ht="15.75" customHeight="1">
      <c r="C1757" s="301">
        <v>4</v>
      </c>
      <c r="D1757" s="59" t="s">
        <v>19</v>
      </c>
      <c r="E1757" s="302" t="s">
        <v>6</v>
      </c>
      <c r="F1757" s="74">
        <v>4.0000000000000001E-3</v>
      </c>
      <c r="G1757" s="64">
        <f>VLOOKUP(D1757,upahbahan,3,FALSE)</f>
        <v>200000</v>
      </c>
      <c r="H1757" s="64">
        <f>F1757*G1757</f>
        <v>800</v>
      </c>
      <c r="I1757" s="54"/>
    </row>
    <row r="1758" spans="3:13" s="55" customFormat="1" ht="15.75" customHeight="1">
      <c r="C1758" s="83" t="s">
        <v>1210</v>
      </c>
      <c r="D1758" s="80"/>
      <c r="E1758" s="80"/>
      <c r="F1758" s="217"/>
      <c r="G1758" s="218"/>
      <c r="H1758" s="64">
        <f>SUM(H1754:H1757)</f>
        <v>29970</v>
      </c>
      <c r="I1758" s="219"/>
    </row>
    <row r="1759" spans="3:13" s="55" customFormat="1" ht="15.75" customHeight="1">
      <c r="C1759" s="72" t="s">
        <v>1211</v>
      </c>
      <c r="D1759" s="59" t="s">
        <v>1212</v>
      </c>
      <c r="E1759" s="73"/>
      <c r="F1759" s="73"/>
      <c r="G1759" s="73"/>
      <c r="H1759" s="73"/>
      <c r="I1759" s="54"/>
    </row>
    <row r="1760" spans="3:13" s="55" customFormat="1" ht="15.75" customHeight="1">
      <c r="C1760" s="72">
        <v>1</v>
      </c>
      <c r="D1760" s="59" t="s">
        <v>4172</v>
      </c>
      <c r="E1760" s="170" t="s">
        <v>136</v>
      </c>
      <c r="F1760" s="171">
        <v>1.1499999999999999</v>
      </c>
      <c r="G1760" s="64">
        <f>VLOOKUP(D1760,upahbahan,3,FALSE)</f>
        <v>1700000</v>
      </c>
      <c r="H1760" s="583">
        <f>G1760*F1760</f>
        <v>1954999.9999999998</v>
      </c>
      <c r="I1760" s="54"/>
    </row>
    <row r="1761" spans="3:13" s="55" customFormat="1" ht="15.75" customHeight="1">
      <c r="C1761" s="83" t="s">
        <v>1216</v>
      </c>
      <c r="D1761" s="80"/>
      <c r="E1761" s="80"/>
      <c r="F1761" s="80"/>
      <c r="G1761" s="162"/>
      <c r="H1761" s="64">
        <f>SUM(H1760:H1760)</f>
        <v>1954999.9999999998</v>
      </c>
      <c r="I1761" s="54"/>
    </row>
    <row r="1762" spans="3:13" s="55" customFormat="1" ht="15.75" customHeight="1">
      <c r="C1762" s="72" t="s">
        <v>1217</v>
      </c>
      <c r="D1762" s="59" t="s">
        <v>1218</v>
      </c>
      <c r="E1762" s="73"/>
      <c r="F1762" s="73"/>
      <c r="G1762" s="73"/>
      <c r="H1762" s="73"/>
      <c r="I1762" s="54"/>
    </row>
    <row r="1763" spans="3:13" s="55" customFormat="1" ht="15.75" customHeight="1">
      <c r="C1763" s="83" t="s">
        <v>1219</v>
      </c>
      <c r="D1763" s="80"/>
      <c r="E1763" s="80"/>
      <c r="F1763" s="80"/>
      <c r="G1763" s="162"/>
      <c r="H1763" s="303">
        <v>0</v>
      </c>
      <c r="I1763" s="54"/>
    </row>
    <row r="1764" spans="3:13" s="55" customFormat="1" ht="15.75" customHeight="1">
      <c r="C1764" s="58" t="s">
        <v>1220</v>
      </c>
      <c r="D1764" s="69" t="s">
        <v>1221</v>
      </c>
      <c r="E1764" s="70"/>
      <c r="F1764" s="70"/>
      <c r="G1764" s="71"/>
      <c r="H1764" s="304">
        <f>H1763+H1761+H1758</f>
        <v>1984969.9999999998</v>
      </c>
      <c r="I1764" s="319"/>
    </row>
    <row r="1765" spans="3:13" s="55" customFormat="1" ht="15.75" customHeight="1">
      <c r="C1765" s="58" t="s">
        <v>1222</v>
      </c>
      <c r="D1765" s="69" t="s">
        <v>1325</v>
      </c>
      <c r="E1765" s="70"/>
      <c r="F1765" s="71"/>
      <c r="G1765" s="95">
        <v>0.1</v>
      </c>
      <c r="H1765" s="64">
        <f>H1764*G1765</f>
        <v>198497</v>
      </c>
      <c r="I1765" s="319"/>
    </row>
    <row r="1766" spans="3:13" s="55" customFormat="1" ht="15.75" customHeight="1">
      <c r="C1766" s="58" t="s">
        <v>1223</v>
      </c>
      <c r="D1766" s="69" t="s">
        <v>1224</v>
      </c>
      <c r="E1766" s="70"/>
      <c r="F1766" s="70"/>
      <c r="G1766" s="71"/>
      <c r="H1766" s="305">
        <f>SUM(H1764:H1765)</f>
        <v>2183467</v>
      </c>
      <c r="I1766" s="319"/>
    </row>
    <row r="1769" spans="3:13" s="55" customFormat="1" ht="15.75" customHeight="1">
      <c r="C1769" s="225" t="s">
        <v>4156</v>
      </c>
      <c r="D1769" s="313" t="s">
        <v>4173</v>
      </c>
      <c r="E1769" s="307"/>
      <c r="F1769" s="307"/>
      <c r="G1769" s="307"/>
      <c r="H1769" s="307"/>
      <c r="I1769" s="56">
        <f>ROUNDDOWN(H1784,-2)</f>
        <v>2447300</v>
      </c>
    </row>
    <row r="1770" spans="3:13" s="55" customFormat="1" ht="25.5" customHeight="1">
      <c r="C1770" s="300" t="s">
        <v>1197</v>
      </c>
      <c r="D1770" s="300" t="s">
        <v>1198</v>
      </c>
      <c r="E1770" s="300" t="s">
        <v>1199</v>
      </c>
      <c r="F1770" s="300" t="s">
        <v>1200</v>
      </c>
      <c r="G1770" s="300" t="s">
        <v>1201</v>
      </c>
      <c r="H1770" s="300" t="s">
        <v>1202</v>
      </c>
      <c r="I1770" s="54"/>
    </row>
    <row r="1771" spans="3:13" s="55" customFormat="1" ht="15.75" customHeight="1">
      <c r="C1771" s="72" t="s">
        <v>1203</v>
      </c>
      <c r="D1771" s="59" t="s">
        <v>1204</v>
      </c>
      <c r="E1771" s="73"/>
      <c r="F1771" s="73"/>
      <c r="G1771" s="73"/>
      <c r="H1771" s="73"/>
      <c r="I1771" s="54"/>
      <c r="J1771" s="159" t="s">
        <v>1249</v>
      </c>
    </row>
    <row r="1772" spans="3:13" s="55" customFormat="1" ht="15.75" customHeight="1">
      <c r="C1772" s="301">
        <v>1</v>
      </c>
      <c r="D1772" s="59" t="s">
        <v>5</v>
      </c>
      <c r="E1772" s="302" t="s">
        <v>6</v>
      </c>
      <c r="F1772" s="74">
        <v>0.105</v>
      </c>
      <c r="G1772" s="64">
        <f>VLOOKUP(D1772,upahbahan,3,FALSE)</f>
        <v>100000</v>
      </c>
      <c r="H1772" s="64">
        <f>F1772*G1772</f>
        <v>10500</v>
      </c>
      <c r="I1772" s="54"/>
      <c r="J1772" s="159" t="s">
        <v>1250</v>
      </c>
      <c r="M1772" s="65">
        <v>0.1</v>
      </c>
    </row>
    <row r="1773" spans="3:13" s="55" customFormat="1" ht="15.75" customHeight="1">
      <c r="C1773" s="301">
        <v>2</v>
      </c>
      <c r="D1773" s="59" t="s">
        <v>10</v>
      </c>
      <c r="E1773" s="302" t="s">
        <v>6</v>
      </c>
      <c r="F1773" s="74">
        <v>0.17499999999999999</v>
      </c>
      <c r="G1773" s="64">
        <f>VLOOKUP(D1773,upahbahan,3,FALSE)</f>
        <v>145000</v>
      </c>
      <c r="H1773" s="64">
        <f>F1773*G1773</f>
        <v>25375</v>
      </c>
      <c r="I1773" s="54"/>
    </row>
    <row r="1774" spans="3:13" s="55" customFormat="1" ht="15.75" customHeight="1">
      <c r="C1774" s="301">
        <v>3</v>
      </c>
      <c r="D1774" s="59" t="s">
        <v>18</v>
      </c>
      <c r="E1774" s="302" t="s">
        <v>6</v>
      </c>
      <c r="F1774" s="74">
        <v>1.7000000000000001E-2</v>
      </c>
      <c r="G1774" s="64">
        <f>VLOOKUP(D1774,upahbahan,3,FALSE)</f>
        <v>175000</v>
      </c>
      <c r="H1774" s="64">
        <f>F1774*G1774</f>
        <v>2975</v>
      </c>
      <c r="I1774" s="54"/>
    </row>
    <row r="1775" spans="3:13" s="55" customFormat="1" ht="15.75" customHeight="1">
      <c r="C1775" s="301">
        <v>4</v>
      </c>
      <c r="D1775" s="59" t="s">
        <v>19</v>
      </c>
      <c r="E1775" s="302" t="s">
        <v>6</v>
      </c>
      <c r="F1775" s="74">
        <v>5.0000000000000001E-3</v>
      </c>
      <c r="G1775" s="64">
        <f>VLOOKUP(D1775,upahbahan,3,FALSE)</f>
        <v>200000</v>
      </c>
      <c r="H1775" s="64">
        <f>F1775*G1775</f>
        <v>1000</v>
      </c>
      <c r="I1775" s="54"/>
    </row>
    <row r="1776" spans="3:13" s="55" customFormat="1" ht="15.75" customHeight="1">
      <c r="C1776" s="83" t="s">
        <v>1210</v>
      </c>
      <c r="D1776" s="80"/>
      <c r="E1776" s="80"/>
      <c r="F1776" s="217"/>
      <c r="G1776" s="218"/>
      <c r="H1776" s="64">
        <f>SUM(H1772:H1775)</f>
        <v>39850</v>
      </c>
      <c r="I1776" s="219"/>
    </row>
    <row r="1777" spans="3:13" s="55" customFormat="1" ht="15.75" customHeight="1">
      <c r="C1777" s="72" t="s">
        <v>1211</v>
      </c>
      <c r="D1777" s="59" t="s">
        <v>1212</v>
      </c>
      <c r="E1777" s="73"/>
      <c r="F1777" s="73"/>
      <c r="G1777" s="73"/>
      <c r="H1777" s="73"/>
      <c r="I1777" s="54"/>
    </row>
    <row r="1778" spans="3:13" s="55" customFormat="1" ht="15.75" customHeight="1">
      <c r="C1778" s="72">
        <v>1</v>
      </c>
      <c r="D1778" s="59" t="s">
        <v>4196</v>
      </c>
      <c r="E1778" s="170" t="s">
        <v>136</v>
      </c>
      <c r="F1778" s="171">
        <v>1.1499999999999999</v>
      </c>
      <c r="G1778" s="64">
        <f>VLOOKUP(D1778,upahbahan,3,FALSE)</f>
        <v>1900000</v>
      </c>
      <c r="H1778" s="583">
        <f>G1778*F1778</f>
        <v>2185000</v>
      </c>
      <c r="I1778" s="54"/>
    </row>
    <row r="1779" spans="3:13" s="55" customFormat="1" ht="15.75" customHeight="1">
      <c r="C1779" s="83" t="s">
        <v>1216</v>
      </c>
      <c r="D1779" s="80"/>
      <c r="E1779" s="80"/>
      <c r="F1779" s="80"/>
      <c r="G1779" s="162"/>
      <c r="H1779" s="64">
        <f>SUM(H1778:H1778)</f>
        <v>2185000</v>
      </c>
      <c r="I1779" s="54"/>
    </row>
    <row r="1780" spans="3:13" s="55" customFormat="1" ht="15.75" customHeight="1">
      <c r="C1780" s="72" t="s">
        <v>1217</v>
      </c>
      <c r="D1780" s="59" t="s">
        <v>1218</v>
      </c>
      <c r="E1780" s="73"/>
      <c r="F1780" s="73"/>
      <c r="G1780" s="73"/>
      <c r="H1780" s="73"/>
      <c r="I1780" s="54"/>
    </row>
    <row r="1781" spans="3:13" s="55" customFormat="1" ht="15.75" customHeight="1">
      <c r="C1781" s="83" t="s">
        <v>1219</v>
      </c>
      <c r="D1781" s="80"/>
      <c r="E1781" s="80"/>
      <c r="F1781" s="80"/>
      <c r="G1781" s="162"/>
      <c r="H1781" s="303">
        <v>0</v>
      </c>
      <c r="I1781" s="54"/>
    </row>
    <row r="1782" spans="3:13" s="55" customFormat="1" ht="15.75" customHeight="1">
      <c r="C1782" s="58" t="s">
        <v>1220</v>
      </c>
      <c r="D1782" s="69" t="s">
        <v>1221</v>
      </c>
      <c r="E1782" s="70"/>
      <c r="F1782" s="70"/>
      <c r="G1782" s="71"/>
      <c r="H1782" s="304">
        <f>H1781+H1779+H1776</f>
        <v>2224850</v>
      </c>
      <c r="I1782" s="319"/>
    </row>
    <row r="1783" spans="3:13" s="55" customFormat="1" ht="15.75" customHeight="1">
      <c r="C1783" s="58" t="s">
        <v>1222</v>
      </c>
      <c r="D1783" s="69" t="s">
        <v>1325</v>
      </c>
      <c r="E1783" s="70"/>
      <c r="F1783" s="71"/>
      <c r="G1783" s="95">
        <v>0.1</v>
      </c>
      <c r="H1783" s="64">
        <f>H1782*G1783</f>
        <v>222485</v>
      </c>
      <c r="I1783" s="319"/>
    </row>
    <row r="1784" spans="3:13" s="55" customFormat="1" ht="15.75" customHeight="1">
      <c r="C1784" s="58" t="s">
        <v>1223</v>
      </c>
      <c r="D1784" s="69" t="s">
        <v>1224</v>
      </c>
      <c r="E1784" s="70"/>
      <c r="F1784" s="70"/>
      <c r="G1784" s="71"/>
      <c r="H1784" s="305">
        <f>SUM(H1782:H1783)</f>
        <v>2447335</v>
      </c>
      <c r="I1784" s="319"/>
    </row>
    <row r="1786" spans="3:13" s="55" customFormat="1" ht="15.75" customHeight="1">
      <c r="C1786" s="225" t="s">
        <v>4157</v>
      </c>
      <c r="D1786" s="313" t="s">
        <v>4174</v>
      </c>
      <c r="E1786" s="307"/>
      <c r="F1786" s="307"/>
      <c r="G1786" s="307"/>
      <c r="H1786" s="307"/>
      <c r="I1786" s="56">
        <f>ROUNDDOWN(H1801,-2)</f>
        <v>2647000</v>
      </c>
    </row>
    <row r="1787" spans="3:13" s="55" customFormat="1" ht="25.5" customHeight="1">
      <c r="C1787" s="300" t="s">
        <v>1197</v>
      </c>
      <c r="D1787" s="300" t="s">
        <v>1198</v>
      </c>
      <c r="E1787" s="300" t="s">
        <v>1199</v>
      </c>
      <c r="F1787" s="300" t="s">
        <v>1200</v>
      </c>
      <c r="G1787" s="300" t="s">
        <v>1201</v>
      </c>
      <c r="H1787" s="300" t="s">
        <v>1202</v>
      </c>
      <c r="I1787" s="54"/>
    </row>
    <row r="1788" spans="3:13" s="55" customFormat="1" ht="15.75" customHeight="1">
      <c r="C1788" s="72" t="s">
        <v>1203</v>
      </c>
      <c r="D1788" s="59" t="s">
        <v>1204</v>
      </c>
      <c r="E1788" s="73"/>
      <c r="F1788" s="73"/>
      <c r="G1788" s="73"/>
      <c r="H1788" s="73"/>
      <c r="I1788" s="54"/>
      <c r="J1788" s="159" t="s">
        <v>1249</v>
      </c>
    </row>
    <row r="1789" spans="3:13" s="55" customFormat="1" ht="15.75" customHeight="1">
      <c r="C1789" s="301">
        <v>1</v>
      </c>
      <c r="D1789" s="59" t="s">
        <v>5</v>
      </c>
      <c r="E1789" s="302" t="s">
        <v>6</v>
      </c>
      <c r="F1789" s="74">
        <v>0.129</v>
      </c>
      <c r="G1789" s="64">
        <f>VLOOKUP(D1789,upahbahan,3,FALSE)</f>
        <v>100000</v>
      </c>
      <c r="H1789" s="64">
        <f>F1789*G1789</f>
        <v>12900</v>
      </c>
      <c r="I1789" s="54"/>
      <c r="J1789" s="159" t="s">
        <v>1250</v>
      </c>
      <c r="M1789" s="65">
        <v>0.1</v>
      </c>
    </row>
    <row r="1790" spans="3:13" s="55" customFormat="1" ht="15.75" customHeight="1">
      <c r="C1790" s="301">
        <v>2</v>
      </c>
      <c r="D1790" s="59" t="s">
        <v>10</v>
      </c>
      <c r="E1790" s="302" t="s">
        <v>6</v>
      </c>
      <c r="F1790" s="74">
        <v>0.215</v>
      </c>
      <c r="G1790" s="64">
        <f>VLOOKUP(D1790,upahbahan,3,FALSE)</f>
        <v>145000</v>
      </c>
      <c r="H1790" s="64">
        <f>F1790*G1790</f>
        <v>31175</v>
      </c>
      <c r="I1790" s="54"/>
    </row>
    <row r="1791" spans="3:13" s="55" customFormat="1" ht="15.75" customHeight="1">
      <c r="C1791" s="301">
        <v>3</v>
      </c>
      <c r="D1791" s="59" t="s">
        <v>18</v>
      </c>
      <c r="E1791" s="302" t="s">
        <v>6</v>
      </c>
      <c r="F1791" s="74">
        <v>2.1000000000000001E-2</v>
      </c>
      <c r="G1791" s="64">
        <f>VLOOKUP(D1791,upahbahan,3,FALSE)</f>
        <v>175000</v>
      </c>
      <c r="H1791" s="64">
        <f>F1791*G1791</f>
        <v>3675.0000000000005</v>
      </c>
      <c r="I1791" s="54"/>
    </row>
    <row r="1792" spans="3:13" s="55" customFormat="1" ht="15.75" customHeight="1">
      <c r="C1792" s="301">
        <v>4</v>
      </c>
      <c r="D1792" s="59" t="s">
        <v>19</v>
      </c>
      <c r="E1792" s="302" t="s">
        <v>6</v>
      </c>
      <c r="F1792" s="74">
        <v>6.0000000000000001E-3</v>
      </c>
      <c r="G1792" s="64">
        <f>VLOOKUP(D1792,upahbahan,3,FALSE)</f>
        <v>200000</v>
      </c>
      <c r="H1792" s="64">
        <f>F1792*G1792</f>
        <v>1200</v>
      </c>
      <c r="I1792" s="54"/>
    </row>
    <row r="1793" spans="3:13" s="55" customFormat="1" ht="15.75" customHeight="1">
      <c r="C1793" s="83" t="s">
        <v>1210</v>
      </c>
      <c r="D1793" s="80"/>
      <c r="E1793" s="80"/>
      <c r="F1793" s="217"/>
      <c r="G1793" s="218"/>
      <c r="H1793" s="64">
        <f>SUM(H1789:H1792)</f>
        <v>48950</v>
      </c>
      <c r="I1793" s="219"/>
    </row>
    <row r="1794" spans="3:13" s="55" customFormat="1" ht="15.75" customHeight="1">
      <c r="C1794" s="72" t="s">
        <v>1211</v>
      </c>
      <c r="D1794" s="59" t="s">
        <v>1212</v>
      </c>
      <c r="E1794" s="73"/>
      <c r="F1794" s="73"/>
      <c r="G1794" s="73"/>
      <c r="H1794" s="73"/>
      <c r="I1794" s="54"/>
    </row>
    <row r="1795" spans="3:13" s="55" customFormat="1" ht="15.75" customHeight="1">
      <c r="C1795" s="72">
        <v>1</v>
      </c>
      <c r="D1795" s="59" t="s">
        <v>4175</v>
      </c>
      <c r="E1795" s="170" t="s">
        <v>136</v>
      </c>
      <c r="F1795" s="171">
        <v>1.1499999999999999</v>
      </c>
      <c r="G1795" s="64">
        <f>VLOOKUP(D1795,upahbahan,3,FALSE)</f>
        <v>2050000</v>
      </c>
      <c r="H1795" s="583">
        <f>G1795*F1795</f>
        <v>2357500</v>
      </c>
      <c r="I1795" s="54"/>
    </row>
    <row r="1796" spans="3:13" s="55" customFormat="1" ht="15.75" customHeight="1">
      <c r="C1796" s="83" t="s">
        <v>1216</v>
      </c>
      <c r="D1796" s="80"/>
      <c r="E1796" s="80"/>
      <c r="F1796" s="80"/>
      <c r="G1796" s="162"/>
      <c r="H1796" s="64">
        <f>SUM(H1795:H1795)</f>
        <v>2357500</v>
      </c>
      <c r="I1796" s="54"/>
    </row>
    <row r="1797" spans="3:13" s="55" customFormat="1" ht="15.75" customHeight="1">
      <c r="C1797" s="72" t="s">
        <v>1217</v>
      </c>
      <c r="D1797" s="59" t="s">
        <v>1218</v>
      </c>
      <c r="E1797" s="73"/>
      <c r="F1797" s="73"/>
      <c r="G1797" s="73"/>
      <c r="H1797" s="73"/>
      <c r="I1797" s="54"/>
    </row>
    <row r="1798" spans="3:13" s="55" customFormat="1" ht="15.75" customHeight="1">
      <c r="C1798" s="83" t="s">
        <v>1219</v>
      </c>
      <c r="D1798" s="80"/>
      <c r="E1798" s="80"/>
      <c r="F1798" s="80"/>
      <c r="G1798" s="162"/>
      <c r="H1798" s="303">
        <v>0</v>
      </c>
      <c r="I1798" s="54"/>
    </row>
    <row r="1799" spans="3:13" s="55" customFormat="1" ht="15.75" customHeight="1">
      <c r="C1799" s="58" t="s">
        <v>1220</v>
      </c>
      <c r="D1799" s="69" t="s">
        <v>1221</v>
      </c>
      <c r="E1799" s="70"/>
      <c r="F1799" s="70"/>
      <c r="G1799" s="71"/>
      <c r="H1799" s="304">
        <f>H1798+H1796+H1793</f>
        <v>2406450</v>
      </c>
      <c r="I1799" s="319"/>
    </row>
    <row r="1800" spans="3:13" s="55" customFormat="1" ht="15.75" customHeight="1">
      <c r="C1800" s="58" t="s">
        <v>1222</v>
      </c>
      <c r="D1800" s="69" t="s">
        <v>1325</v>
      </c>
      <c r="E1800" s="70"/>
      <c r="F1800" s="71"/>
      <c r="G1800" s="95">
        <v>0.1</v>
      </c>
      <c r="H1800" s="64">
        <f>H1799*G1800</f>
        <v>240645</v>
      </c>
      <c r="I1800" s="319"/>
    </row>
    <row r="1801" spans="3:13" s="55" customFormat="1" ht="15.75" customHeight="1">
      <c r="C1801" s="58" t="s">
        <v>1223</v>
      </c>
      <c r="D1801" s="69" t="s">
        <v>1224</v>
      </c>
      <c r="E1801" s="70"/>
      <c r="F1801" s="70"/>
      <c r="G1801" s="71"/>
      <c r="H1801" s="305">
        <f>SUM(H1799:H1800)</f>
        <v>2647095</v>
      </c>
      <c r="I1801" s="319"/>
    </row>
    <row r="1803" spans="3:13" s="55" customFormat="1" ht="15.75" customHeight="1">
      <c r="C1803" s="225" t="s">
        <v>4158</v>
      </c>
      <c r="D1803" s="313" t="s">
        <v>4176</v>
      </c>
      <c r="E1803" s="307"/>
      <c r="F1803" s="307"/>
      <c r="G1803" s="307"/>
      <c r="H1803" s="307"/>
      <c r="I1803" s="56">
        <f>ROUNDDOWN(H1818,-2)</f>
        <v>2753900</v>
      </c>
    </row>
    <row r="1804" spans="3:13" s="55" customFormat="1" ht="25.5" customHeight="1">
      <c r="C1804" s="300" t="s">
        <v>1197</v>
      </c>
      <c r="D1804" s="300" t="s">
        <v>1198</v>
      </c>
      <c r="E1804" s="300" t="s">
        <v>1199</v>
      </c>
      <c r="F1804" s="300" t="s">
        <v>1200</v>
      </c>
      <c r="G1804" s="300" t="s">
        <v>1201</v>
      </c>
      <c r="H1804" s="300" t="s">
        <v>1202</v>
      </c>
      <c r="I1804" s="54"/>
    </row>
    <row r="1805" spans="3:13" s="55" customFormat="1" ht="15.75" customHeight="1">
      <c r="C1805" s="72" t="s">
        <v>1203</v>
      </c>
      <c r="D1805" s="59" t="s">
        <v>1204</v>
      </c>
      <c r="E1805" s="73"/>
      <c r="F1805" s="73"/>
      <c r="G1805" s="73"/>
      <c r="H1805" s="73"/>
      <c r="I1805" s="54"/>
      <c r="J1805" s="159" t="s">
        <v>1249</v>
      </c>
    </row>
    <row r="1806" spans="3:13" s="55" customFormat="1" ht="15.75" customHeight="1">
      <c r="C1806" s="301">
        <v>1</v>
      </c>
      <c r="D1806" s="59" t="s">
        <v>5</v>
      </c>
      <c r="E1806" s="302" t="s">
        <v>6</v>
      </c>
      <c r="F1806" s="74">
        <v>0.157</v>
      </c>
      <c r="G1806" s="64">
        <f>VLOOKUP(D1806,upahbahan,3,FALSE)</f>
        <v>100000</v>
      </c>
      <c r="H1806" s="64">
        <f>F1806*G1806</f>
        <v>15700</v>
      </c>
      <c r="I1806" s="54"/>
      <c r="J1806" s="159" t="s">
        <v>1250</v>
      </c>
      <c r="M1806" s="65">
        <v>0.1</v>
      </c>
    </row>
    <row r="1807" spans="3:13" s="55" customFormat="1" ht="15.75" customHeight="1">
      <c r="C1807" s="301">
        <v>2</v>
      </c>
      <c r="D1807" s="59" t="s">
        <v>10</v>
      </c>
      <c r="E1807" s="302" t="s">
        <v>6</v>
      </c>
      <c r="F1807" s="74">
        <v>0.26200000000000001</v>
      </c>
      <c r="G1807" s="64">
        <f>VLOOKUP(D1807,upahbahan,3,FALSE)</f>
        <v>145000</v>
      </c>
      <c r="H1807" s="64">
        <f>F1807*G1807</f>
        <v>37990</v>
      </c>
      <c r="I1807" s="54"/>
    </row>
    <row r="1808" spans="3:13" s="55" customFormat="1" ht="15.75" customHeight="1">
      <c r="C1808" s="301">
        <v>3</v>
      </c>
      <c r="D1808" s="59" t="s">
        <v>18</v>
      </c>
      <c r="E1808" s="302" t="s">
        <v>6</v>
      </c>
      <c r="F1808" s="74">
        <v>2.5999999999999999E-2</v>
      </c>
      <c r="G1808" s="64">
        <f>VLOOKUP(D1808,upahbahan,3,FALSE)</f>
        <v>175000</v>
      </c>
      <c r="H1808" s="64">
        <f>F1808*G1808</f>
        <v>4550</v>
      </c>
      <c r="I1808" s="54"/>
    </row>
    <row r="1809" spans="3:13" s="55" customFormat="1" ht="15.75" customHeight="1">
      <c r="C1809" s="301">
        <v>4</v>
      </c>
      <c r="D1809" s="59" t="s">
        <v>19</v>
      </c>
      <c r="E1809" s="302" t="s">
        <v>6</v>
      </c>
      <c r="F1809" s="74">
        <v>8.0000000000000002E-3</v>
      </c>
      <c r="G1809" s="64">
        <f>VLOOKUP(D1809,upahbahan,3,FALSE)</f>
        <v>200000</v>
      </c>
      <c r="H1809" s="64">
        <f>F1809*G1809</f>
        <v>1600</v>
      </c>
      <c r="I1809" s="54"/>
    </row>
    <row r="1810" spans="3:13" s="55" customFormat="1" ht="15.75" customHeight="1">
      <c r="C1810" s="83" t="s">
        <v>1210</v>
      </c>
      <c r="D1810" s="80"/>
      <c r="E1810" s="80"/>
      <c r="F1810" s="217"/>
      <c r="G1810" s="218"/>
      <c r="H1810" s="64">
        <f>SUM(H1806:H1809)</f>
        <v>59840</v>
      </c>
      <c r="I1810" s="219"/>
    </row>
    <row r="1811" spans="3:13" s="55" customFormat="1" ht="15.75" customHeight="1">
      <c r="C1811" s="72" t="s">
        <v>1211</v>
      </c>
      <c r="D1811" s="59" t="s">
        <v>1212</v>
      </c>
      <c r="E1811" s="73"/>
      <c r="F1811" s="73"/>
      <c r="G1811" s="73"/>
      <c r="H1811" s="73"/>
      <c r="I1811" s="54"/>
    </row>
    <row r="1812" spans="3:13" s="55" customFormat="1" ht="15.75" customHeight="1">
      <c r="C1812" s="72">
        <v>1</v>
      </c>
      <c r="D1812" s="59" t="s">
        <v>4177</v>
      </c>
      <c r="E1812" s="170" t="s">
        <v>136</v>
      </c>
      <c r="F1812" s="171">
        <v>1.1499999999999999</v>
      </c>
      <c r="G1812" s="64">
        <f>VLOOKUP(D1812,upahbahan,3,FALSE)</f>
        <v>2125000</v>
      </c>
      <c r="H1812" s="583">
        <f>G1812*F1812</f>
        <v>2443750</v>
      </c>
      <c r="I1812" s="54"/>
    </row>
    <row r="1813" spans="3:13" s="55" customFormat="1" ht="15.75" customHeight="1">
      <c r="C1813" s="83" t="s">
        <v>1216</v>
      </c>
      <c r="D1813" s="80"/>
      <c r="E1813" s="80"/>
      <c r="F1813" s="80"/>
      <c r="G1813" s="162"/>
      <c r="H1813" s="64">
        <f>SUM(H1812:H1812)</f>
        <v>2443750</v>
      </c>
      <c r="I1813" s="54"/>
    </row>
    <row r="1814" spans="3:13" s="55" customFormat="1" ht="15.75" customHeight="1">
      <c r="C1814" s="72" t="s">
        <v>1217</v>
      </c>
      <c r="D1814" s="59" t="s">
        <v>1218</v>
      </c>
      <c r="E1814" s="73"/>
      <c r="F1814" s="73"/>
      <c r="G1814" s="73"/>
      <c r="H1814" s="73"/>
      <c r="I1814" s="54"/>
    </row>
    <row r="1815" spans="3:13" s="55" customFormat="1" ht="15.75" customHeight="1">
      <c r="C1815" s="83" t="s">
        <v>1219</v>
      </c>
      <c r="D1815" s="80"/>
      <c r="E1815" s="80"/>
      <c r="F1815" s="80"/>
      <c r="G1815" s="162"/>
      <c r="H1815" s="303">
        <v>0</v>
      </c>
      <c r="I1815" s="54"/>
    </row>
    <row r="1816" spans="3:13" s="55" customFormat="1" ht="15.75" customHeight="1">
      <c r="C1816" s="58" t="s">
        <v>1220</v>
      </c>
      <c r="D1816" s="69" t="s">
        <v>1221</v>
      </c>
      <c r="E1816" s="70"/>
      <c r="F1816" s="70"/>
      <c r="G1816" s="71"/>
      <c r="H1816" s="304">
        <f>H1815+H1813+H1810</f>
        <v>2503590</v>
      </c>
      <c r="I1816" s="319"/>
    </row>
    <row r="1817" spans="3:13" s="55" customFormat="1" ht="15.75" customHeight="1">
      <c r="C1817" s="58" t="s">
        <v>1222</v>
      </c>
      <c r="D1817" s="69" t="s">
        <v>1325</v>
      </c>
      <c r="E1817" s="70"/>
      <c r="F1817" s="71"/>
      <c r="G1817" s="95">
        <v>0.1</v>
      </c>
      <c r="H1817" s="64">
        <f>H1816*G1817</f>
        <v>250359</v>
      </c>
      <c r="I1817" s="319"/>
    </row>
    <row r="1818" spans="3:13" s="55" customFormat="1" ht="15.75" customHeight="1">
      <c r="C1818" s="58" t="s">
        <v>1223</v>
      </c>
      <c r="D1818" s="69" t="s">
        <v>1224</v>
      </c>
      <c r="E1818" s="70"/>
      <c r="F1818" s="70"/>
      <c r="G1818" s="71"/>
      <c r="H1818" s="305">
        <f>SUM(H1816:H1817)</f>
        <v>2753949</v>
      </c>
      <c r="I1818" s="319"/>
    </row>
    <row r="1820" spans="3:13" s="55" customFormat="1" ht="15.75" customHeight="1">
      <c r="C1820" s="225" t="s">
        <v>4159</v>
      </c>
      <c r="D1820" s="313" t="s">
        <v>4178</v>
      </c>
      <c r="E1820" s="307"/>
      <c r="F1820" s="307"/>
      <c r="G1820" s="307"/>
      <c r="H1820" s="307"/>
      <c r="I1820" s="56">
        <f>ROUNDDOWN(H1835,-2)</f>
        <v>3015300</v>
      </c>
    </row>
    <row r="1821" spans="3:13" s="55" customFormat="1" ht="25.5" customHeight="1">
      <c r="C1821" s="300" t="s">
        <v>1197</v>
      </c>
      <c r="D1821" s="300" t="s">
        <v>1198</v>
      </c>
      <c r="E1821" s="300" t="s">
        <v>1199</v>
      </c>
      <c r="F1821" s="300" t="s">
        <v>1200</v>
      </c>
      <c r="G1821" s="300" t="s">
        <v>1201</v>
      </c>
      <c r="H1821" s="300" t="s">
        <v>1202</v>
      </c>
      <c r="I1821" s="54"/>
    </row>
    <row r="1822" spans="3:13" s="55" customFormat="1" ht="15.75" customHeight="1">
      <c r="C1822" s="72" t="s">
        <v>1203</v>
      </c>
      <c r="D1822" s="59" t="s">
        <v>1204</v>
      </c>
      <c r="E1822" s="73"/>
      <c r="F1822" s="73"/>
      <c r="G1822" s="73"/>
      <c r="H1822" s="73"/>
      <c r="I1822" s="54"/>
      <c r="J1822" s="159" t="s">
        <v>1249</v>
      </c>
    </row>
    <row r="1823" spans="3:13" s="55" customFormat="1" ht="15.75" customHeight="1">
      <c r="C1823" s="301">
        <v>1</v>
      </c>
      <c r="D1823" s="59" t="s">
        <v>5</v>
      </c>
      <c r="E1823" s="302" t="s">
        <v>6</v>
      </c>
      <c r="F1823" s="74">
        <v>0.20699999999999999</v>
      </c>
      <c r="G1823" s="64">
        <f>VLOOKUP(D1823,upahbahan,3,FALSE)</f>
        <v>100000</v>
      </c>
      <c r="H1823" s="64">
        <f>F1823*G1823</f>
        <v>20700</v>
      </c>
      <c r="I1823" s="54"/>
      <c r="J1823" s="159" t="s">
        <v>1250</v>
      </c>
      <c r="M1823" s="65">
        <v>0.1</v>
      </c>
    </row>
    <row r="1824" spans="3:13" s="55" customFormat="1" ht="15.75" customHeight="1">
      <c r="C1824" s="301">
        <v>2</v>
      </c>
      <c r="D1824" s="59" t="s">
        <v>10</v>
      </c>
      <c r="E1824" s="302" t="s">
        <v>6</v>
      </c>
      <c r="F1824" s="74">
        <v>0.34599999999999997</v>
      </c>
      <c r="G1824" s="64">
        <f>VLOOKUP(D1824,upahbahan,3,FALSE)</f>
        <v>145000</v>
      </c>
      <c r="H1824" s="64">
        <f>F1824*G1824</f>
        <v>50169.999999999993</v>
      </c>
      <c r="I1824" s="54"/>
    </row>
    <row r="1825" spans="3:13" s="55" customFormat="1" ht="15.75" customHeight="1">
      <c r="C1825" s="301">
        <v>3</v>
      </c>
      <c r="D1825" s="59" t="s">
        <v>18</v>
      </c>
      <c r="E1825" s="302" t="s">
        <v>6</v>
      </c>
      <c r="F1825" s="74">
        <v>3.5000000000000003E-2</v>
      </c>
      <c r="G1825" s="64">
        <f>VLOOKUP(D1825,upahbahan,3,FALSE)</f>
        <v>175000</v>
      </c>
      <c r="H1825" s="64">
        <f>F1825*G1825</f>
        <v>6125.0000000000009</v>
      </c>
      <c r="I1825" s="54"/>
    </row>
    <row r="1826" spans="3:13" s="55" customFormat="1" ht="15.75" customHeight="1">
      <c r="C1826" s="301">
        <v>4</v>
      </c>
      <c r="D1826" s="59" t="s">
        <v>19</v>
      </c>
      <c r="E1826" s="302" t="s">
        <v>6</v>
      </c>
      <c r="F1826" s="74">
        <v>0.01</v>
      </c>
      <c r="G1826" s="64">
        <f>VLOOKUP(D1826,upahbahan,3,FALSE)</f>
        <v>200000</v>
      </c>
      <c r="H1826" s="64">
        <f>F1826*G1826</f>
        <v>2000</v>
      </c>
      <c r="I1826" s="54"/>
    </row>
    <row r="1827" spans="3:13" s="55" customFormat="1" ht="15.75" customHeight="1">
      <c r="C1827" s="83" t="s">
        <v>1210</v>
      </c>
      <c r="D1827" s="80"/>
      <c r="E1827" s="80"/>
      <c r="F1827" s="217"/>
      <c r="G1827" s="218"/>
      <c r="H1827" s="64">
        <f>SUM(H1823:H1826)</f>
        <v>78995</v>
      </c>
      <c r="I1827" s="219"/>
    </row>
    <row r="1828" spans="3:13" s="55" customFormat="1" ht="15.75" customHeight="1">
      <c r="C1828" s="72" t="s">
        <v>1211</v>
      </c>
      <c r="D1828" s="59" t="s">
        <v>1212</v>
      </c>
      <c r="E1828" s="73"/>
      <c r="F1828" s="73"/>
      <c r="G1828" s="73"/>
      <c r="H1828" s="73"/>
      <c r="I1828" s="54"/>
    </row>
    <row r="1829" spans="3:13" s="55" customFormat="1" ht="15.75" customHeight="1">
      <c r="C1829" s="72">
        <v>1</v>
      </c>
      <c r="D1829" s="59" t="s">
        <v>4179</v>
      </c>
      <c r="E1829" s="170" t="s">
        <v>136</v>
      </c>
      <c r="F1829" s="171">
        <v>1.1499999999999999</v>
      </c>
      <c r="G1829" s="64">
        <f>VLOOKUP(D1829,upahbahan,3,FALSE)</f>
        <v>2315000</v>
      </c>
      <c r="H1829" s="583">
        <f>G1829*F1829</f>
        <v>2662250</v>
      </c>
      <c r="I1829" s="54"/>
    </row>
    <row r="1830" spans="3:13" s="55" customFormat="1" ht="15.75" customHeight="1">
      <c r="C1830" s="83" t="s">
        <v>1216</v>
      </c>
      <c r="D1830" s="80"/>
      <c r="E1830" s="80"/>
      <c r="F1830" s="80"/>
      <c r="G1830" s="162"/>
      <c r="H1830" s="64">
        <f>SUM(H1829:H1829)</f>
        <v>2662250</v>
      </c>
      <c r="I1830" s="54"/>
    </row>
    <row r="1831" spans="3:13" s="55" customFormat="1" ht="15.75" customHeight="1">
      <c r="C1831" s="72" t="s">
        <v>1217</v>
      </c>
      <c r="D1831" s="59" t="s">
        <v>1218</v>
      </c>
      <c r="E1831" s="73"/>
      <c r="F1831" s="73"/>
      <c r="G1831" s="73"/>
      <c r="H1831" s="73"/>
      <c r="I1831" s="54"/>
    </row>
    <row r="1832" spans="3:13" s="55" customFormat="1" ht="15.75" customHeight="1">
      <c r="C1832" s="83" t="s">
        <v>1219</v>
      </c>
      <c r="D1832" s="80"/>
      <c r="E1832" s="80"/>
      <c r="F1832" s="80"/>
      <c r="G1832" s="162"/>
      <c r="H1832" s="303">
        <v>0</v>
      </c>
      <c r="I1832" s="54"/>
    </row>
    <row r="1833" spans="3:13" s="55" customFormat="1" ht="15.75" customHeight="1">
      <c r="C1833" s="58" t="s">
        <v>1220</v>
      </c>
      <c r="D1833" s="69" t="s">
        <v>1221</v>
      </c>
      <c r="E1833" s="70"/>
      <c r="F1833" s="70"/>
      <c r="G1833" s="71"/>
      <c r="H1833" s="304">
        <f>H1832+H1830+H1827</f>
        <v>2741245</v>
      </c>
      <c r="I1833" s="319"/>
    </row>
    <row r="1834" spans="3:13" s="55" customFormat="1" ht="15.75" customHeight="1">
      <c r="C1834" s="58" t="s">
        <v>1222</v>
      </c>
      <c r="D1834" s="69" t="s">
        <v>1325</v>
      </c>
      <c r="E1834" s="70"/>
      <c r="F1834" s="71"/>
      <c r="G1834" s="95">
        <v>0.1</v>
      </c>
      <c r="H1834" s="64">
        <f>H1833*G1834</f>
        <v>274124.5</v>
      </c>
      <c r="I1834" s="319"/>
    </row>
    <row r="1835" spans="3:13" s="55" customFormat="1" ht="15.75" customHeight="1">
      <c r="C1835" s="58" t="s">
        <v>1223</v>
      </c>
      <c r="D1835" s="69" t="s">
        <v>1224</v>
      </c>
      <c r="E1835" s="70"/>
      <c r="F1835" s="70"/>
      <c r="G1835" s="71"/>
      <c r="H1835" s="305">
        <f>SUM(H1833:H1834)</f>
        <v>3015369.5</v>
      </c>
      <c r="I1835" s="319"/>
    </row>
    <row r="1837" spans="3:13" s="55" customFormat="1" ht="15.75" customHeight="1">
      <c r="C1837" s="225" t="s">
        <v>4160</v>
      </c>
      <c r="D1837" s="313" t="s">
        <v>4180</v>
      </c>
      <c r="E1837" s="307"/>
      <c r="F1837" s="307"/>
      <c r="G1837" s="307"/>
      <c r="H1837" s="307"/>
      <c r="I1837" s="56">
        <f>ROUNDDOWN(H1852,-2)</f>
        <v>3239600</v>
      </c>
    </row>
    <row r="1838" spans="3:13" s="55" customFormat="1" ht="25.5" customHeight="1">
      <c r="C1838" s="300" t="s">
        <v>1197</v>
      </c>
      <c r="D1838" s="300" t="s">
        <v>1198</v>
      </c>
      <c r="E1838" s="300" t="s">
        <v>1199</v>
      </c>
      <c r="F1838" s="300" t="s">
        <v>1200</v>
      </c>
      <c r="G1838" s="300" t="s">
        <v>1201</v>
      </c>
      <c r="H1838" s="300" t="s">
        <v>1202</v>
      </c>
      <c r="I1838" s="54"/>
    </row>
    <row r="1839" spans="3:13" s="55" customFormat="1" ht="15.75" customHeight="1">
      <c r="C1839" s="72" t="s">
        <v>1203</v>
      </c>
      <c r="D1839" s="59" t="s">
        <v>1204</v>
      </c>
      <c r="E1839" s="73"/>
      <c r="F1839" s="73"/>
      <c r="G1839" s="73"/>
      <c r="H1839" s="73"/>
      <c r="I1839" s="54"/>
      <c r="J1839" s="159" t="s">
        <v>1249</v>
      </c>
    </row>
    <row r="1840" spans="3:13" s="55" customFormat="1" ht="15.75" customHeight="1">
      <c r="C1840" s="301">
        <v>1</v>
      </c>
      <c r="D1840" s="59" t="s">
        <v>5</v>
      </c>
      <c r="E1840" s="302" t="s">
        <v>6</v>
      </c>
      <c r="F1840" s="74">
        <v>0.26</v>
      </c>
      <c r="G1840" s="64">
        <f>VLOOKUP(D1840,upahbahan,3,FALSE)</f>
        <v>100000</v>
      </c>
      <c r="H1840" s="64">
        <f>F1840*G1840</f>
        <v>26000</v>
      </c>
      <c r="I1840" s="54"/>
      <c r="J1840" s="159" t="s">
        <v>1250</v>
      </c>
      <c r="M1840" s="65">
        <v>0.1</v>
      </c>
    </row>
    <row r="1841" spans="3:9" s="55" customFormat="1" ht="15.75" customHeight="1">
      <c r="C1841" s="301">
        <v>2</v>
      </c>
      <c r="D1841" s="59" t="s">
        <v>10</v>
      </c>
      <c r="E1841" s="302" t="s">
        <v>6</v>
      </c>
      <c r="F1841" s="74">
        <v>0.433</v>
      </c>
      <c r="G1841" s="64">
        <f>VLOOKUP(D1841,upahbahan,3,FALSE)</f>
        <v>145000</v>
      </c>
      <c r="H1841" s="64">
        <f>F1841*G1841</f>
        <v>62785</v>
      </c>
      <c r="I1841" s="54"/>
    </row>
    <row r="1842" spans="3:9" s="55" customFormat="1" ht="15.75" customHeight="1">
      <c r="C1842" s="301">
        <v>3</v>
      </c>
      <c r="D1842" s="59" t="s">
        <v>18</v>
      </c>
      <c r="E1842" s="302" t="s">
        <v>6</v>
      </c>
      <c r="F1842" s="74">
        <v>4.2999999999999997E-2</v>
      </c>
      <c r="G1842" s="64">
        <f>VLOOKUP(D1842,upahbahan,3,FALSE)</f>
        <v>175000</v>
      </c>
      <c r="H1842" s="64">
        <f>F1842*G1842</f>
        <v>7524.9999999999991</v>
      </c>
      <c r="I1842" s="54"/>
    </row>
    <row r="1843" spans="3:9" s="55" customFormat="1" ht="15.75" customHeight="1">
      <c r="C1843" s="301">
        <v>4</v>
      </c>
      <c r="D1843" s="59" t="s">
        <v>19</v>
      </c>
      <c r="E1843" s="302" t="s">
        <v>6</v>
      </c>
      <c r="F1843" s="74">
        <v>1.2999999999999999E-2</v>
      </c>
      <c r="G1843" s="64">
        <f>VLOOKUP(D1843,upahbahan,3,FALSE)</f>
        <v>200000</v>
      </c>
      <c r="H1843" s="64">
        <f>F1843*G1843</f>
        <v>2600</v>
      </c>
      <c r="I1843" s="54"/>
    </row>
    <row r="1844" spans="3:9" s="55" customFormat="1" ht="15.75" customHeight="1">
      <c r="C1844" s="83" t="s">
        <v>1210</v>
      </c>
      <c r="D1844" s="80"/>
      <c r="E1844" s="80"/>
      <c r="F1844" s="217"/>
      <c r="G1844" s="218"/>
      <c r="H1844" s="64">
        <f>SUM(H1840:H1843)</f>
        <v>98910</v>
      </c>
      <c r="I1844" s="219"/>
    </row>
    <row r="1845" spans="3:9" s="55" customFormat="1" ht="15.75" customHeight="1">
      <c r="C1845" s="72" t="s">
        <v>1211</v>
      </c>
      <c r="D1845" s="59" t="s">
        <v>1212</v>
      </c>
      <c r="E1845" s="73"/>
      <c r="F1845" s="73"/>
      <c r="G1845" s="73"/>
      <c r="H1845" s="73"/>
      <c r="I1845" s="54"/>
    </row>
    <row r="1846" spans="3:9" s="55" customFormat="1" ht="15.75" customHeight="1">
      <c r="C1846" s="72">
        <v>1</v>
      </c>
      <c r="D1846" s="59" t="s">
        <v>4181</v>
      </c>
      <c r="E1846" s="170" t="s">
        <v>136</v>
      </c>
      <c r="F1846" s="171">
        <v>1.1499999999999999</v>
      </c>
      <c r="G1846" s="64">
        <f>VLOOKUP(D1846,upahbahan,3,FALSE)</f>
        <v>2475000</v>
      </c>
      <c r="H1846" s="583">
        <f>G1846*F1846</f>
        <v>2846250</v>
      </c>
      <c r="I1846" s="54"/>
    </row>
    <row r="1847" spans="3:9" s="55" customFormat="1" ht="15.75" customHeight="1">
      <c r="C1847" s="83" t="s">
        <v>1216</v>
      </c>
      <c r="D1847" s="80"/>
      <c r="E1847" s="80"/>
      <c r="F1847" s="80"/>
      <c r="G1847" s="162"/>
      <c r="H1847" s="64">
        <f>SUM(H1846:H1846)</f>
        <v>2846250</v>
      </c>
      <c r="I1847" s="54"/>
    </row>
    <row r="1848" spans="3:9" s="55" customFormat="1" ht="15.75" customHeight="1">
      <c r="C1848" s="72" t="s">
        <v>1217</v>
      </c>
      <c r="D1848" s="59" t="s">
        <v>1218</v>
      </c>
      <c r="E1848" s="73"/>
      <c r="F1848" s="73"/>
      <c r="G1848" s="73"/>
      <c r="H1848" s="73"/>
      <c r="I1848" s="54"/>
    </row>
    <row r="1849" spans="3:9" s="55" customFormat="1" ht="15.75" customHeight="1">
      <c r="C1849" s="83" t="s">
        <v>1219</v>
      </c>
      <c r="D1849" s="80"/>
      <c r="E1849" s="80"/>
      <c r="F1849" s="80"/>
      <c r="G1849" s="162"/>
      <c r="H1849" s="303">
        <v>0</v>
      </c>
      <c r="I1849" s="54"/>
    </row>
    <row r="1850" spans="3:9" s="55" customFormat="1" ht="15.75" customHeight="1">
      <c r="C1850" s="58" t="s">
        <v>1220</v>
      </c>
      <c r="D1850" s="69" t="s">
        <v>1221</v>
      </c>
      <c r="E1850" s="70"/>
      <c r="F1850" s="70"/>
      <c r="G1850" s="71"/>
      <c r="H1850" s="304">
        <f>H1849+H1847+H1844</f>
        <v>2945160</v>
      </c>
      <c r="I1850" s="319"/>
    </row>
    <row r="1851" spans="3:9" s="55" customFormat="1" ht="15.75" customHeight="1">
      <c r="C1851" s="58" t="s">
        <v>1222</v>
      </c>
      <c r="D1851" s="69" t="s">
        <v>1325</v>
      </c>
      <c r="E1851" s="70"/>
      <c r="F1851" s="71"/>
      <c r="G1851" s="95">
        <v>0.1</v>
      </c>
      <c r="H1851" s="64">
        <f>H1850*G1851</f>
        <v>294516</v>
      </c>
      <c r="I1851" s="319"/>
    </row>
    <row r="1852" spans="3:9" s="55" customFormat="1" ht="15.75" customHeight="1">
      <c r="C1852" s="58" t="s">
        <v>1223</v>
      </c>
      <c r="D1852" s="69" t="s">
        <v>1224</v>
      </c>
      <c r="E1852" s="70"/>
      <c r="F1852" s="70"/>
      <c r="G1852" s="71"/>
      <c r="H1852" s="305">
        <f>SUM(H1850:H1851)</f>
        <v>3239676</v>
      </c>
      <c r="I1852" s="319"/>
    </row>
    <row r="1855" spans="3:9" s="55" customFormat="1" ht="15.75" customHeight="1">
      <c r="C1855" s="225" t="s">
        <v>4161</v>
      </c>
      <c r="D1855" s="313" t="s">
        <v>4182</v>
      </c>
      <c r="E1855" s="307"/>
      <c r="F1855" s="307"/>
      <c r="G1855" s="307"/>
      <c r="H1855" s="307"/>
      <c r="I1855" s="56">
        <f>ROUNDDOWN(H1870,-2)</f>
        <v>4130300</v>
      </c>
    </row>
    <row r="1856" spans="3:9" s="55" customFormat="1" ht="25.5" customHeight="1">
      <c r="C1856" s="300" t="s">
        <v>1197</v>
      </c>
      <c r="D1856" s="300" t="s">
        <v>1198</v>
      </c>
      <c r="E1856" s="300" t="s">
        <v>1199</v>
      </c>
      <c r="F1856" s="300" t="s">
        <v>1200</v>
      </c>
      <c r="G1856" s="300" t="s">
        <v>1201</v>
      </c>
      <c r="H1856" s="300" t="s">
        <v>1202</v>
      </c>
      <c r="I1856" s="54"/>
    </row>
    <row r="1857" spans="3:13" s="55" customFormat="1" ht="15.75" customHeight="1">
      <c r="C1857" s="72" t="s">
        <v>1203</v>
      </c>
      <c r="D1857" s="59" t="s">
        <v>1204</v>
      </c>
      <c r="E1857" s="73"/>
      <c r="F1857" s="73"/>
      <c r="G1857" s="73"/>
      <c r="H1857" s="73"/>
      <c r="I1857" s="54"/>
      <c r="J1857" s="159" t="s">
        <v>1249</v>
      </c>
    </row>
    <row r="1858" spans="3:13" s="55" customFormat="1" ht="15.75" customHeight="1">
      <c r="C1858" s="301">
        <v>1</v>
      </c>
      <c r="D1858" s="59" t="s">
        <v>5</v>
      </c>
      <c r="E1858" s="302" t="s">
        <v>6</v>
      </c>
      <c r="F1858" s="74">
        <v>0.47099999999999997</v>
      </c>
      <c r="G1858" s="64">
        <f>VLOOKUP(D1858,upahbahan,3,FALSE)</f>
        <v>100000</v>
      </c>
      <c r="H1858" s="64">
        <f>F1858*G1858</f>
        <v>47100</v>
      </c>
      <c r="I1858" s="54"/>
      <c r="J1858" s="159" t="s">
        <v>1250</v>
      </c>
      <c r="M1858" s="65">
        <v>0.1</v>
      </c>
    </row>
    <row r="1859" spans="3:13" s="55" customFormat="1" ht="15.75" customHeight="1">
      <c r="C1859" s="301">
        <v>2</v>
      </c>
      <c r="D1859" s="59" t="s">
        <v>10</v>
      </c>
      <c r="E1859" s="302" t="s">
        <v>6</v>
      </c>
      <c r="F1859" s="74">
        <v>0.78700000000000003</v>
      </c>
      <c r="G1859" s="64">
        <f>VLOOKUP(D1859,upahbahan,3,FALSE)</f>
        <v>145000</v>
      </c>
      <c r="H1859" s="64">
        <f>F1859*G1859</f>
        <v>114115</v>
      </c>
      <c r="I1859" s="54"/>
    </row>
    <row r="1860" spans="3:13" s="55" customFormat="1" ht="15.75" customHeight="1">
      <c r="C1860" s="301">
        <v>3</v>
      </c>
      <c r="D1860" s="59" t="s">
        <v>18</v>
      </c>
      <c r="E1860" s="302" t="s">
        <v>6</v>
      </c>
      <c r="F1860" s="74">
        <v>7.9000000000000001E-2</v>
      </c>
      <c r="G1860" s="64">
        <f>VLOOKUP(D1860,upahbahan,3,FALSE)</f>
        <v>175000</v>
      </c>
      <c r="H1860" s="64">
        <f>F1860*G1860</f>
        <v>13825</v>
      </c>
      <c r="I1860" s="54"/>
    </row>
    <row r="1861" spans="3:13" s="55" customFormat="1" ht="15.75" customHeight="1">
      <c r="C1861" s="301">
        <v>4</v>
      </c>
      <c r="D1861" s="59" t="s">
        <v>19</v>
      </c>
      <c r="E1861" s="302" t="s">
        <v>6</v>
      </c>
      <c r="F1861" s="74">
        <v>2.4E-2</v>
      </c>
      <c r="G1861" s="64">
        <f>VLOOKUP(D1861,upahbahan,3,FALSE)</f>
        <v>200000</v>
      </c>
      <c r="H1861" s="64">
        <f>F1861*G1861</f>
        <v>4800</v>
      </c>
      <c r="I1861" s="54"/>
    </row>
    <row r="1862" spans="3:13" s="55" customFormat="1" ht="15.75" customHeight="1">
      <c r="C1862" s="83" t="s">
        <v>1210</v>
      </c>
      <c r="D1862" s="80"/>
      <c r="E1862" s="80"/>
      <c r="F1862" s="217"/>
      <c r="G1862" s="218"/>
      <c r="H1862" s="64">
        <f>SUM(H1858:H1861)</f>
        <v>179840</v>
      </c>
      <c r="I1862" s="219"/>
    </row>
    <row r="1863" spans="3:13" s="55" customFormat="1" ht="15.75" customHeight="1">
      <c r="C1863" s="72" t="s">
        <v>1211</v>
      </c>
      <c r="D1863" s="59" t="s">
        <v>1212</v>
      </c>
      <c r="E1863" s="73"/>
      <c r="F1863" s="73"/>
      <c r="G1863" s="73"/>
      <c r="H1863" s="73"/>
      <c r="I1863" s="54"/>
    </row>
    <row r="1864" spans="3:13" s="55" customFormat="1" ht="15.75" customHeight="1">
      <c r="C1864" s="72">
        <v>1</v>
      </c>
      <c r="D1864" s="59" t="s">
        <v>4183</v>
      </c>
      <c r="E1864" s="170" t="s">
        <v>136</v>
      </c>
      <c r="F1864" s="171">
        <v>1.3</v>
      </c>
      <c r="G1864" s="64">
        <f>VLOOKUP(D1864,upahbahan,3,FALSE)</f>
        <v>2750000</v>
      </c>
      <c r="H1864" s="583">
        <f>G1864*F1864</f>
        <v>3575000</v>
      </c>
      <c r="I1864" s="54"/>
    </row>
    <row r="1865" spans="3:13" s="55" customFormat="1" ht="15.75" customHeight="1">
      <c r="C1865" s="83" t="s">
        <v>1216</v>
      </c>
      <c r="D1865" s="80"/>
      <c r="E1865" s="80"/>
      <c r="F1865" s="80"/>
      <c r="G1865" s="162"/>
      <c r="H1865" s="64">
        <f>SUM(H1864:H1864)</f>
        <v>3575000</v>
      </c>
      <c r="I1865" s="54"/>
    </row>
    <row r="1866" spans="3:13" s="55" customFormat="1" ht="15.75" customHeight="1">
      <c r="C1866" s="72" t="s">
        <v>1217</v>
      </c>
      <c r="D1866" s="59" t="s">
        <v>1218</v>
      </c>
      <c r="E1866" s="73"/>
      <c r="F1866" s="73"/>
      <c r="G1866" s="73"/>
      <c r="H1866" s="73"/>
      <c r="I1866" s="54"/>
    </row>
    <row r="1867" spans="3:13" s="55" customFormat="1" ht="15.75" customHeight="1">
      <c r="C1867" s="83" t="s">
        <v>1219</v>
      </c>
      <c r="D1867" s="80"/>
      <c r="E1867" s="80"/>
      <c r="F1867" s="80"/>
      <c r="G1867" s="162"/>
      <c r="H1867" s="303">
        <v>0</v>
      </c>
      <c r="I1867" s="54"/>
    </row>
    <row r="1868" spans="3:13" s="55" customFormat="1" ht="15.75" customHeight="1">
      <c r="C1868" s="58" t="s">
        <v>1220</v>
      </c>
      <c r="D1868" s="69" t="s">
        <v>1221</v>
      </c>
      <c r="E1868" s="70"/>
      <c r="F1868" s="70"/>
      <c r="G1868" s="71"/>
      <c r="H1868" s="304">
        <f>H1867+H1865+H1862</f>
        <v>3754840</v>
      </c>
      <c r="I1868" s="319"/>
    </row>
    <row r="1869" spans="3:13" s="55" customFormat="1" ht="15.75" customHeight="1">
      <c r="C1869" s="58" t="s">
        <v>1222</v>
      </c>
      <c r="D1869" s="69" t="s">
        <v>1325</v>
      </c>
      <c r="E1869" s="70"/>
      <c r="F1869" s="71"/>
      <c r="G1869" s="95">
        <v>0.1</v>
      </c>
      <c r="H1869" s="64">
        <f>H1868*G1869</f>
        <v>375484</v>
      </c>
      <c r="I1869" s="319"/>
    </row>
    <row r="1870" spans="3:13" s="55" customFormat="1" ht="15.75" customHeight="1">
      <c r="C1870" s="58" t="s">
        <v>1223</v>
      </c>
      <c r="D1870" s="69" t="s">
        <v>1224</v>
      </c>
      <c r="E1870" s="70"/>
      <c r="F1870" s="70"/>
      <c r="G1870" s="71"/>
      <c r="H1870" s="305">
        <f>SUM(H1868:H1869)</f>
        <v>4130324</v>
      </c>
      <c r="I1870" s="319"/>
    </row>
    <row r="1872" spans="3:13" s="55" customFormat="1" ht="15.75" customHeight="1">
      <c r="C1872" s="225" t="s">
        <v>4162</v>
      </c>
      <c r="D1872" s="313" t="s">
        <v>4184</v>
      </c>
      <c r="E1872" s="307"/>
      <c r="F1872" s="307"/>
      <c r="G1872" s="307"/>
      <c r="H1872" s="307"/>
      <c r="I1872" s="56">
        <f>ROUNDDOWN(H1887,-2)</f>
        <v>4547600</v>
      </c>
    </row>
    <row r="1873" spans="3:13" s="55" customFormat="1" ht="25.5" customHeight="1">
      <c r="C1873" s="300" t="s">
        <v>1197</v>
      </c>
      <c r="D1873" s="300" t="s">
        <v>1198</v>
      </c>
      <c r="E1873" s="300" t="s">
        <v>1199</v>
      </c>
      <c r="F1873" s="300" t="s">
        <v>1200</v>
      </c>
      <c r="G1873" s="300" t="s">
        <v>1201</v>
      </c>
      <c r="H1873" s="300" t="s">
        <v>1202</v>
      </c>
      <c r="I1873" s="54"/>
    </row>
    <row r="1874" spans="3:13" s="55" customFormat="1" ht="15.75" customHeight="1">
      <c r="C1874" s="72" t="s">
        <v>1203</v>
      </c>
      <c r="D1874" s="59" t="s">
        <v>1204</v>
      </c>
      <c r="E1874" s="73"/>
      <c r="F1874" s="73"/>
      <c r="G1874" s="73"/>
      <c r="H1874" s="73"/>
      <c r="I1874" s="54"/>
      <c r="J1874" s="159" t="s">
        <v>1249</v>
      </c>
    </row>
    <row r="1875" spans="3:13" s="55" customFormat="1" ht="15.75" customHeight="1">
      <c r="C1875" s="301">
        <v>1</v>
      </c>
      <c r="D1875" s="59" t="s">
        <v>5</v>
      </c>
      <c r="E1875" s="302" t="s">
        <v>6</v>
      </c>
      <c r="F1875" s="74">
        <v>0.63100000000000001</v>
      </c>
      <c r="G1875" s="64">
        <f>VLOOKUP(D1875,upahbahan,3,FALSE)</f>
        <v>100000</v>
      </c>
      <c r="H1875" s="64">
        <f>F1875*G1875</f>
        <v>63100</v>
      </c>
      <c r="I1875" s="54"/>
      <c r="J1875" s="159" t="s">
        <v>1250</v>
      </c>
      <c r="M1875" s="65">
        <v>0.1</v>
      </c>
    </row>
    <row r="1876" spans="3:13" s="55" customFormat="1" ht="15.75" customHeight="1">
      <c r="C1876" s="301">
        <v>2</v>
      </c>
      <c r="D1876" s="59" t="s">
        <v>10</v>
      </c>
      <c r="E1876" s="302" t="s">
        <v>6</v>
      </c>
      <c r="F1876" s="74">
        <v>1.054</v>
      </c>
      <c r="G1876" s="64">
        <f>VLOOKUP(D1876,upahbahan,3,FALSE)</f>
        <v>145000</v>
      </c>
      <c r="H1876" s="64">
        <f>F1876*G1876</f>
        <v>152830</v>
      </c>
      <c r="I1876" s="54"/>
    </row>
    <row r="1877" spans="3:13" s="55" customFormat="1" ht="15.75" customHeight="1">
      <c r="C1877" s="301">
        <v>3</v>
      </c>
      <c r="D1877" s="59" t="s">
        <v>18</v>
      </c>
      <c r="E1877" s="302" t="s">
        <v>6</v>
      </c>
      <c r="F1877" s="74">
        <v>0.105</v>
      </c>
      <c r="G1877" s="64">
        <f>VLOOKUP(D1877,upahbahan,3,FALSE)</f>
        <v>175000</v>
      </c>
      <c r="H1877" s="64">
        <f>F1877*G1877</f>
        <v>18375</v>
      </c>
      <c r="I1877" s="54"/>
    </row>
    <row r="1878" spans="3:13" s="55" customFormat="1" ht="15.75" customHeight="1">
      <c r="C1878" s="301">
        <v>4</v>
      </c>
      <c r="D1878" s="59" t="s">
        <v>19</v>
      </c>
      <c r="E1878" s="302" t="s">
        <v>6</v>
      </c>
      <c r="F1878" s="74">
        <v>3.2000000000000001E-2</v>
      </c>
      <c r="G1878" s="64">
        <f>VLOOKUP(D1878,upahbahan,3,FALSE)</f>
        <v>200000</v>
      </c>
      <c r="H1878" s="64">
        <f>F1878*G1878</f>
        <v>6400</v>
      </c>
      <c r="I1878" s="54"/>
    </row>
    <row r="1879" spans="3:13" s="55" customFormat="1" ht="15.75" customHeight="1">
      <c r="C1879" s="83" t="s">
        <v>1210</v>
      </c>
      <c r="D1879" s="80"/>
      <c r="E1879" s="80"/>
      <c r="F1879" s="217"/>
      <c r="G1879" s="218"/>
      <c r="H1879" s="64">
        <f>SUM(H1875:H1878)</f>
        <v>240705</v>
      </c>
      <c r="I1879" s="219"/>
    </row>
    <row r="1880" spans="3:13" s="55" customFormat="1" ht="15.75" customHeight="1">
      <c r="C1880" s="72" t="s">
        <v>1211</v>
      </c>
      <c r="D1880" s="59" t="s">
        <v>1212</v>
      </c>
      <c r="E1880" s="73"/>
      <c r="F1880" s="73"/>
      <c r="G1880" s="73"/>
      <c r="H1880" s="73"/>
      <c r="I1880" s="54"/>
    </row>
    <row r="1881" spans="3:13" s="55" customFormat="1" ht="15.75" customHeight="1">
      <c r="C1881" s="72">
        <v>1</v>
      </c>
      <c r="D1881" s="59" t="s">
        <v>4185</v>
      </c>
      <c r="E1881" s="170" t="s">
        <v>136</v>
      </c>
      <c r="F1881" s="171">
        <v>1.3</v>
      </c>
      <c r="G1881" s="64">
        <f>VLOOKUP(D1881,upahbahan,3,FALSE)</f>
        <v>2995000</v>
      </c>
      <c r="H1881" s="583">
        <f>G1881*F1881</f>
        <v>3893500</v>
      </c>
      <c r="I1881" s="54"/>
    </row>
    <row r="1882" spans="3:13" s="55" customFormat="1" ht="15.75" customHeight="1">
      <c r="C1882" s="83" t="s">
        <v>1216</v>
      </c>
      <c r="D1882" s="80"/>
      <c r="E1882" s="80"/>
      <c r="F1882" s="80"/>
      <c r="G1882" s="162"/>
      <c r="H1882" s="64">
        <f>SUM(H1881:H1881)</f>
        <v>3893500</v>
      </c>
      <c r="I1882" s="54"/>
    </row>
    <row r="1883" spans="3:13" s="55" customFormat="1" ht="15.75" customHeight="1">
      <c r="C1883" s="72" t="s">
        <v>1217</v>
      </c>
      <c r="D1883" s="59" t="s">
        <v>1218</v>
      </c>
      <c r="E1883" s="73"/>
      <c r="F1883" s="73"/>
      <c r="G1883" s="73"/>
      <c r="H1883" s="73"/>
      <c r="I1883" s="54"/>
    </row>
    <row r="1884" spans="3:13" s="55" customFormat="1" ht="15.75" customHeight="1">
      <c r="C1884" s="83" t="s">
        <v>1219</v>
      </c>
      <c r="D1884" s="80"/>
      <c r="E1884" s="80"/>
      <c r="F1884" s="80"/>
      <c r="G1884" s="162"/>
      <c r="H1884" s="303">
        <v>0</v>
      </c>
      <c r="I1884" s="54"/>
    </row>
    <row r="1885" spans="3:13" s="55" customFormat="1" ht="15.75" customHeight="1">
      <c r="C1885" s="58" t="s">
        <v>1220</v>
      </c>
      <c r="D1885" s="69" t="s">
        <v>1221</v>
      </c>
      <c r="E1885" s="70"/>
      <c r="F1885" s="70"/>
      <c r="G1885" s="71"/>
      <c r="H1885" s="304">
        <f>H1884+H1882+H1879</f>
        <v>4134205</v>
      </c>
      <c r="I1885" s="319"/>
    </row>
    <row r="1886" spans="3:13" s="55" customFormat="1" ht="15.75" customHeight="1">
      <c r="C1886" s="58" t="s">
        <v>1222</v>
      </c>
      <c r="D1886" s="69" t="s">
        <v>1325</v>
      </c>
      <c r="E1886" s="70"/>
      <c r="F1886" s="71"/>
      <c r="G1886" s="95">
        <v>0.1</v>
      </c>
      <c r="H1886" s="64">
        <f>H1885*G1886</f>
        <v>413420.5</v>
      </c>
      <c r="I1886" s="319"/>
    </row>
    <row r="1887" spans="3:13" s="55" customFormat="1" ht="15.75" customHeight="1">
      <c r="C1887" s="58" t="s">
        <v>1223</v>
      </c>
      <c r="D1887" s="69" t="s">
        <v>1224</v>
      </c>
      <c r="E1887" s="70"/>
      <c r="F1887" s="70"/>
      <c r="G1887" s="71"/>
      <c r="H1887" s="305">
        <f>SUM(H1885:H1886)</f>
        <v>4547625.5</v>
      </c>
      <c r="I1887" s="319"/>
    </row>
    <row r="1889" spans="3:13" s="55" customFormat="1" ht="15.75" customHeight="1">
      <c r="C1889" s="225" t="s">
        <v>4163</v>
      </c>
      <c r="D1889" s="313" t="s">
        <v>4186</v>
      </c>
      <c r="E1889" s="307"/>
      <c r="F1889" s="307"/>
      <c r="G1889" s="307"/>
      <c r="H1889" s="307"/>
      <c r="I1889" s="56">
        <f>ROUNDDOWN(H1904,-2)</f>
        <v>4978000</v>
      </c>
    </row>
    <row r="1890" spans="3:13" s="55" customFormat="1" ht="25.5" customHeight="1">
      <c r="C1890" s="300" t="s">
        <v>1197</v>
      </c>
      <c r="D1890" s="300" t="s">
        <v>1198</v>
      </c>
      <c r="E1890" s="300" t="s">
        <v>1199</v>
      </c>
      <c r="F1890" s="300" t="s">
        <v>1200</v>
      </c>
      <c r="G1890" s="300" t="s">
        <v>1201</v>
      </c>
      <c r="H1890" s="300" t="s">
        <v>1202</v>
      </c>
      <c r="I1890" s="54"/>
    </row>
    <row r="1891" spans="3:13" s="55" customFormat="1" ht="15.75" customHeight="1">
      <c r="C1891" s="72" t="s">
        <v>1203</v>
      </c>
      <c r="D1891" s="59" t="s">
        <v>1204</v>
      </c>
      <c r="E1891" s="73"/>
      <c r="F1891" s="73"/>
      <c r="G1891" s="73"/>
      <c r="H1891" s="73"/>
      <c r="I1891" s="54"/>
      <c r="J1891" s="159" t="s">
        <v>1249</v>
      </c>
    </row>
    <row r="1892" spans="3:13" s="55" customFormat="1" ht="15.75" customHeight="1">
      <c r="C1892" s="301">
        <v>1</v>
      </c>
      <c r="D1892" s="59" t="s">
        <v>5</v>
      </c>
      <c r="E1892" s="302" t="s">
        <v>6</v>
      </c>
      <c r="F1892" s="74">
        <v>0.78800000000000003</v>
      </c>
      <c r="G1892" s="64">
        <f>VLOOKUP(D1892,upahbahan,3,FALSE)</f>
        <v>100000</v>
      </c>
      <c r="H1892" s="64">
        <f>F1892*G1892</f>
        <v>78800</v>
      </c>
      <c r="I1892" s="54"/>
      <c r="J1892" s="159" t="s">
        <v>1250</v>
      </c>
      <c r="M1892" s="65">
        <v>0.1</v>
      </c>
    </row>
    <row r="1893" spans="3:13" s="55" customFormat="1" ht="15.75" customHeight="1">
      <c r="C1893" s="301">
        <v>2</v>
      </c>
      <c r="D1893" s="59" t="s">
        <v>10</v>
      </c>
      <c r="E1893" s="302" t="s">
        <v>6</v>
      </c>
      <c r="F1893" s="74">
        <v>1.3160000000000001</v>
      </c>
      <c r="G1893" s="64">
        <f>VLOOKUP(D1893,upahbahan,3,FALSE)</f>
        <v>145000</v>
      </c>
      <c r="H1893" s="64">
        <f>F1893*G1893</f>
        <v>190820</v>
      </c>
      <c r="I1893" s="54"/>
    </row>
    <row r="1894" spans="3:13" s="55" customFormat="1" ht="15.75" customHeight="1">
      <c r="C1894" s="301">
        <v>3</v>
      </c>
      <c r="D1894" s="59" t="s">
        <v>18</v>
      </c>
      <c r="E1894" s="302" t="s">
        <v>6</v>
      </c>
      <c r="F1894" s="74">
        <v>0.13200000000000001</v>
      </c>
      <c r="G1894" s="64">
        <f>VLOOKUP(D1894,upahbahan,3,FALSE)</f>
        <v>175000</v>
      </c>
      <c r="H1894" s="64">
        <f>F1894*G1894</f>
        <v>23100</v>
      </c>
      <c r="I1894" s="54"/>
    </row>
    <row r="1895" spans="3:13" s="55" customFormat="1" ht="15.75" customHeight="1">
      <c r="C1895" s="301">
        <v>4</v>
      </c>
      <c r="D1895" s="59" t="s">
        <v>19</v>
      </c>
      <c r="E1895" s="302" t="s">
        <v>6</v>
      </c>
      <c r="F1895" s="74">
        <v>3.9E-2</v>
      </c>
      <c r="G1895" s="64">
        <f>VLOOKUP(D1895,upahbahan,3,FALSE)</f>
        <v>200000</v>
      </c>
      <c r="H1895" s="64">
        <f>F1895*G1895</f>
        <v>7800</v>
      </c>
      <c r="I1895" s="54"/>
    </row>
    <row r="1896" spans="3:13" s="55" customFormat="1" ht="15.75" customHeight="1">
      <c r="C1896" s="83" t="s">
        <v>1210</v>
      </c>
      <c r="D1896" s="80"/>
      <c r="E1896" s="80"/>
      <c r="F1896" s="217"/>
      <c r="G1896" s="218"/>
      <c r="H1896" s="64">
        <f>SUM(H1892:H1895)</f>
        <v>300520</v>
      </c>
      <c r="I1896" s="219"/>
    </row>
    <row r="1897" spans="3:13" s="55" customFormat="1" ht="15.75" customHeight="1">
      <c r="C1897" s="72" t="s">
        <v>1211</v>
      </c>
      <c r="D1897" s="59" t="s">
        <v>1212</v>
      </c>
      <c r="E1897" s="73"/>
      <c r="F1897" s="73"/>
      <c r="G1897" s="73"/>
      <c r="H1897" s="73"/>
      <c r="I1897" s="54"/>
    </row>
    <row r="1898" spans="3:13" s="55" customFormat="1" ht="15.75" customHeight="1">
      <c r="C1898" s="72">
        <v>1</v>
      </c>
      <c r="D1898" s="59" t="s">
        <v>4194</v>
      </c>
      <c r="E1898" s="170" t="s">
        <v>136</v>
      </c>
      <c r="F1898" s="171">
        <v>1.3</v>
      </c>
      <c r="G1898" s="64">
        <f>VLOOKUP(D1898,upahbahan,3,FALSE)</f>
        <v>3250000</v>
      </c>
      <c r="H1898" s="583">
        <f>G1898*F1898</f>
        <v>4225000</v>
      </c>
      <c r="I1898" s="54"/>
    </row>
    <row r="1899" spans="3:13" s="55" customFormat="1" ht="15.75" customHeight="1">
      <c r="C1899" s="83" t="s">
        <v>1216</v>
      </c>
      <c r="D1899" s="80"/>
      <c r="E1899" s="80"/>
      <c r="F1899" s="80"/>
      <c r="G1899" s="162"/>
      <c r="H1899" s="64">
        <f>SUM(H1898:H1898)</f>
        <v>4225000</v>
      </c>
      <c r="I1899" s="54"/>
    </row>
    <row r="1900" spans="3:13" s="55" customFormat="1" ht="15.75" customHeight="1">
      <c r="C1900" s="72" t="s">
        <v>1217</v>
      </c>
      <c r="D1900" s="59" t="s">
        <v>1218</v>
      </c>
      <c r="E1900" s="73"/>
      <c r="F1900" s="73"/>
      <c r="G1900" s="73"/>
      <c r="H1900" s="73"/>
      <c r="I1900" s="54"/>
    </row>
    <row r="1901" spans="3:13" s="55" customFormat="1" ht="15.75" customHeight="1">
      <c r="C1901" s="83" t="s">
        <v>1219</v>
      </c>
      <c r="D1901" s="80"/>
      <c r="E1901" s="80"/>
      <c r="F1901" s="80"/>
      <c r="G1901" s="162"/>
      <c r="H1901" s="303">
        <v>0</v>
      </c>
      <c r="I1901" s="54"/>
    </row>
    <row r="1902" spans="3:13" s="55" customFormat="1" ht="15.75" customHeight="1">
      <c r="C1902" s="58" t="s">
        <v>1220</v>
      </c>
      <c r="D1902" s="69" t="s">
        <v>1221</v>
      </c>
      <c r="E1902" s="70"/>
      <c r="F1902" s="70"/>
      <c r="G1902" s="71"/>
      <c r="H1902" s="304">
        <f>H1901+H1899+H1896</f>
        <v>4525520</v>
      </c>
      <c r="I1902" s="319"/>
    </row>
    <row r="1903" spans="3:13" s="55" customFormat="1" ht="15.75" customHeight="1">
      <c r="C1903" s="58" t="s">
        <v>1222</v>
      </c>
      <c r="D1903" s="69" t="s">
        <v>1325</v>
      </c>
      <c r="E1903" s="70"/>
      <c r="F1903" s="71"/>
      <c r="G1903" s="95">
        <v>0.1</v>
      </c>
      <c r="H1903" s="64">
        <f>H1902*G1903</f>
        <v>452552</v>
      </c>
      <c r="I1903" s="319"/>
    </row>
    <row r="1904" spans="3:13" s="55" customFormat="1" ht="15.75" customHeight="1">
      <c r="C1904" s="58" t="s">
        <v>1223</v>
      </c>
      <c r="D1904" s="69" t="s">
        <v>1224</v>
      </c>
      <c r="E1904" s="70"/>
      <c r="F1904" s="70"/>
      <c r="G1904" s="71"/>
      <c r="H1904" s="305">
        <f>SUM(H1902:H1903)</f>
        <v>4978072</v>
      </c>
      <c r="I1904" s="319"/>
    </row>
    <row r="1906" spans="3:13" s="55" customFormat="1" ht="15.75" customHeight="1">
      <c r="C1906" s="225" t="s">
        <v>4164</v>
      </c>
      <c r="D1906" s="313" t="s">
        <v>4187</v>
      </c>
      <c r="E1906" s="307"/>
      <c r="F1906" s="307"/>
      <c r="G1906" s="307"/>
      <c r="H1906" s="307"/>
      <c r="I1906" s="56">
        <f>ROUNDDOWN(H1921,-2)</f>
        <v>5501600</v>
      </c>
    </row>
    <row r="1907" spans="3:13" s="55" customFormat="1" ht="25.5" customHeight="1">
      <c r="C1907" s="300" t="s">
        <v>1197</v>
      </c>
      <c r="D1907" s="300" t="s">
        <v>1198</v>
      </c>
      <c r="E1907" s="300" t="s">
        <v>1199</v>
      </c>
      <c r="F1907" s="300" t="s">
        <v>1200</v>
      </c>
      <c r="G1907" s="300" t="s">
        <v>1201</v>
      </c>
      <c r="H1907" s="300" t="s">
        <v>1202</v>
      </c>
      <c r="I1907" s="54"/>
    </row>
    <row r="1908" spans="3:13" s="55" customFormat="1" ht="15.75" customHeight="1">
      <c r="C1908" s="72" t="s">
        <v>1203</v>
      </c>
      <c r="D1908" s="59" t="s">
        <v>1204</v>
      </c>
      <c r="E1908" s="73"/>
      <c r="F1908" s="73"/>
      <c r="G1908" s="73"/>
      <c r="H1908" s="73"/>
      <c r="I1908" s="54"/>
      <c r="J1908" s="159" t="s">
        <v>1249</v>
      </c>
    </row>
    <row r="1909" spans="3:13" s="55" customFormat="1" ht="15.75" customHeight="1">
      <c r="C1909" s="301">
        <v>1</v>
      </c>
      <c r="D1909" s="59" t="s">
        <v>5</v>
      </c>
      <c r="E1909" s="302" t="s">
        <v>6</v>
      </c>
      <c r="F1909" s="74">
        <v>0.94499999999999995</v>
      </c>
      <c r="G1909" s="64">
        <f>VLOOKUP(D1909,upahbahan,3,FALSE)</f>
        <v>100000</v>
      </c>
      <c r="H1909" s="64">
        <f>F1909*G1909</f>
        <v>94500</v>
      </c>
      <c r="I1909" s="54"/>
      <c r="J1909" s="159" t="s">
        <v>1250</v>
      </c>
      <c r="M1909" s="65">
        <v>0.1</v>
      </c>
    </row>
    <row r="1910" spans="3:13" s="55" customFormat="1" ht="15.75" customHeight="1">
      <c r="C1910" s="301">
        <v>2</v>
      </c>
      <c r="D1910" s="59" t="s">
        <v>10</v>
      </c>
      <c r="E1910" s="302" t="s">
        <v>6</v>
      </c>
      <c r="F1910" s="74">
        <v>1.579</v>
      </c>
      <c r="G1910" s="64">
        <f>VLOOKUP(D1910,upahbahan,3,FALSE)</f>
        <v>145000</v>
      </c>
      <c r="H1910" s="64">
        <f>F1910*G1910</f>
        <v>228955</v>
      </c>
      <c r="I1910" s="54"/>
    </row>
    <row r="1911" spans="3:13" s="55" customFormat="1" ht="15.75" customHeight="1">
      <c r="C1911" s="301">
        <v>3</v>
      </c>
      <c r="D1911" s="59" t="s">
        <v>18</v>
      </c>
      <c r="E1911" s="302" t="s">
        <v>6</v>
      </c>
      <c r="F1911" s="74">
        <v>0.158</v>
      </c>
      <c r="G1911" s="64">
        <f>VLOOKUP(D1911,upahbahan,3,FALSE)</f>
        <v>175000</v>
      </c>
      <c r="H1911" s="64">
        <f>F1911*G1911</f>
        <v>27650</v>
      </c>
      <c r="I1911" s="54"/>
    </row>
    <row r="1912" spans="3:13" s="55" customFormat="1" ht="15.75" customHeight="1">
      <c r="C1912" s="301">
        <v>4</v>
      </c>
      <c r="D1912" s="59" t="s">
        <v>19</v>
      </c>
      <c r="E1912" s="302" t="s">
        <v>6</v>
      </c>
      <c r="F1912" s="74">
        <v>4.7E-2</v>
      </c>
      <c r="G1912" s="64">
        <f>VLOOKUP(D1912,upahbahan,3,FALSE)</f>
        <v>200000</v>
      </c>
      <c r="H1912" s="64">
        <f>F1912*G1912</f>
        <v>9400</v>
      </c>
      <c r="I1912" s="54"/>
    </row>
    <row r="1913" spans="3:13" s="55" customFormat="1" ht="15.75" customHeight="1">
      <c r="C1913" s="83" t="s">
        <v>1210</v>
      </c>
      <c r="D1913" s="80"/>
      <c r="E1913" s="80"/>
      <c r="F1913" s="217"/>
      <c r="G1913" s="218"/>
      <c r="H1913" s="64">
        <f>SUM(H1909:H1912)</f>
        <v>360505</v>
      </c>
      <c r="I1913" s="219"/>
    </row>
    <row r="1914" spans="3:13" s="55" customFormat="1" ht="15.75" customHeight="1">
      <c r="C1914" s="72" t="s">
        <v>1211</v>
      </c>
      <c r="D1914" s="59" t="s">
        <v>1212</v>
      </c>
      <c r="E1914" s="73"/>
      <c r="F1914" s="73"/>
      <c r="G1914" s="73"/>
      <c r="H1914" s="73"/>
      <c r="I1914" s="54"/>
    </row>
    <row r="1915" spans="3:13" s="55" customFormat="1" ht="15.75" customHeight="1">
      <c r="C1915" s="72">
        <v>1</v>
      </c>
      <c r="D1915" s="59" t="s">
        <v>4188</v>
      </c>
      <c r="E1915" s="170" t="s">
        <v>136</v>
      </c>
      <c r="F1915" s="171">
        <v>1.3</v>
      </c>
      <c r="G1915" s="64">
        <f>VLOOKUP(D1915,upahbahan,3,FALSE)</f>
        <v>3570000</v>
      </c>
      <c r="H1915" s="583">
        <f>G1915*F1915</f>
        <v>4641000</v>
      </c>
      <c r="I1915" s="54"/>
    </row>
    <row r="1916" spans="3:13" s="55" customFormat="1" ht="15.75" customHeight="1">
      <c r="C1916" s="83" t="s">
        <v>1216</v>
      </c>
      <c r="D1916" s="80"/>
      <c r="E1916" s="80"/>
      <c r="F1916" s="80"/>
      <c r="G1916" s="162"/>
      <c r="H1916" s="64">
        <f>SUM(H1915:H1915)</f>
        <v>4641000</v>
      </c>
      <c r="I1916" s="54"/>
    </row>
    <row r="1917" spans="3:13" s="55" customFormat="1" ht="15.75" customHeight="1">
      <c r="C1917" s="72" t="s">
        <v>1217</v>
      </c>
      <c r="D1917" s="59" t="s">
        <v>1218</v>
      </c>
      <c r="E1917" s="73"/>
      <c r="F1917" s="73"/>
      <c r="G1917" s="73"/>
      <c r="H1917" s="73"/>
      <c r="I1917" s="54"/>
    </row>
    <row r="1918" spans="3:13" s="55" customFormat="1" ht="15.75" customHeight="1">
      <c r="C1918" s="83" t="s">
        <v>1219</v>
      </c>
      <c r="D1918" s="80"/>
      <c r="E1918" s="80"/>
      <c r="F1918" s="80"/>
      <c r="G1918" s="162"/>
      <c r="H1918" s="303">
        <v>0</v>
      </c>
      <c r="I1918" s="54"/>
    </row>
    <row r="1919" spans="3:13" s="55" customFormat="1" ht="15.75" customHeight="1">
      <c r="C1919" s="58" t="s">
        <v>1220</v>
      </c>
      <c r="D1919" s="69" t="s">
        <v>1221</v>
      </c>
      <c r="E1919" s="70"/>
      <c r="F1919" s="70"/>
      <c r="G1919" s="71"/>
      <c r="H1919" s="304">
        <f>H1918+H1916+H1913</f>
        <v>5001505</v>
      </c>
      <c r="I1919" s="319"/>
    </row>
    <row r="1920" spans="3:13" s="55" customFormat="1" ht="15.75" customHeight="1">
      <c r="C1920" s="58" t="s">
        <v>1222</v>
      </c>
      <c r="D1920" s="69" t="s">
        <v>1325</v>
      </c>
      <c r="E1920" s="70"/>
      <c r="F1920" s="71"/>
      <c r="G1920" s="95">
        <v>0.1</v>
      </c>
      <c r="H1920" s="64">
        <f>H1919*G1920</f>
        <v>500150.5</v>
      </c>
      <c r="I1920" s="319"/>
    </row>
    <row r="1921" spans="3:13" s="55" customFormat="1" ht="15.75" customHeight="1">
      <c r="C1921" s="58" t="s">
        <v>1223</v>
      </c>
      <c r="D1921" s="69" t="s">
        <v>1224</v>
      </c>
      <c r="E1921" s="70"/>
      <c r="F1921" s="70"/>
      <c r="G1921" s="71"/>
      <c r="H1921" s="305">
        <f>SUM(H1919:H1920)</f>
        <v>5501655.5</v>
      </c>
      <c r="I1921" s="319"/>
    </row>
    <row r="1923" spans="3:13" s="55" customFormat="1" ht="15.75" customHeight="1">
      <c r="C1923" s="225" t="s">
        <v>4165</v>
      </c>
      <c r="D1923" s="313" t="s">
        <v>4189</v>
      </c>
      <c r="E1923" s="307"/>
      <c r="F1923" s="307"/>
      <c r="G1923" s="307"/>
      <c r="H1923" s="307"/>
      <c r="I1923" s="56">
        <f>ROUNDDOWN(H1938,-2)</f>
        <v>6176800</v>
      </c>
    </row>
    <row r="1924" spans="3:13" s="55" customFormat="1" ht="25.5" customHeight="1">
      <c r="C1924" s="300" t="s">
        <v>1197</v>
      </c>
      <c r="D1924" s="300" t="s">
        <v>1198</v>
      </c>
      <c r="E1924" s="300" t="s">
        <v>1199</v>
      </c>
      <c r="F1924" s="300" t="s">
        <v>1200</v>
      </c>
      <c r="G1924" s="300" t="s">
        <v>1201</v>
      </c>
      <c r="H1924" s="300" t="s">
        <v>1202</v>
      </c>
      <c r="I1924" s="54"/>
    </row>
    <row r="1925" spans="3:13" s="55" customFormat="1" ht="15.75" customHeight="1">
      <c r="C1925" s="72" t="s">
        <v>1203</v>
      </c>
      <c r="D1925" s="59" t="s">
        <v>1204</v>
      </c>
      <c r="E1925" s="73"/>
      <c r="F1925" s="73"/>
      <c r="G1925" s="73"/>
      <c r="H1925" s="73"/>
      <c r="I1925" s="54"/>
      <c r="J1925" s="159" t="s">
        <v>1249</v>
      </c>
    </row>
    <row r="1926" spans="3:13" s="55" customFormat="1" ht="15.75" customHeight="1">
      <c r="C1926" s="301">
        <v>1</v>
      </c>
      <c r="D1926" s="59" t="s">
        <v>5</v>
      </c>
      <c r="E1926" s="302" t="s">
        <v>6</v>
      </c>
      <c r="F1926" s="74">
        <v>1.26</v>
      </c>
      <c r="G1926" s="64">
        <f>VLOOKUP(D1926,upahbahan,3,FALSE)</f>
        <v>100000</v>
      </c>
      <c r="H1926" s="64">
        <f>F1926*G1926</f>
        <v>126000</v>
      </c>
      <c r="I1926" s="54"/>
      <c r="J1926" s="159" t="s">
        <v>1250</v>
      </c>
      <c r="M1926" s="65">
        <v>0.1</v>
      </c>
    </row>
    <row r="1927" spans="3:13" s="55" customFormat="1" ht="15.75" customHeight="1">
      <c r="C1927" s="301">
        <v>2</v>
      </c>
      <c r="D1927" s="59" t="s">
        <v>10</v>
      </c>
      <c r="E1927" s="302" t="s">
        <v>6</v>
      </c>
      <c r="F1927" s="74">
        <v>2.1030000000000002</v>
      </c>
      <c r="G1927" s="64">
        <f>VLOOKUP(D1927,upahbahan,3,FALSE)</f>
        <v>145000</v>
      </c>
      <c r="H1927" s="64">
        <f>F1927*G1927</f>
        <v>304935.00000000006</v>
      </c>
      <c r="I1927" s="54"/>
    </row>
    <row r="1928" spans="3:13" s="55" customFormat="1" ht="15.75" customHeight="1">
      <c r="C1928" s="301">
        <v>3</v>
      </c>
      <c r="D1928" s="59" t="s">
        <v>18</v>
      </c>
      <c r="E1928" s="302" t="s">
        <v>6</v>
      </c>
      <c r="F1928" s="74">
        <v>0.21</v>
      </c>
      <c r="G1928" s="64">
        <f>VLOOKUP(D1928,upahbahan,3,FALSE)</f>
        <v>175000</v>
      </c>
      <c r="H1928" s="64">
        <f>F1928*G1928</f>
        <v>36750</v>
      </c>
      <c r="I1928" s="54"/>
    </row>
    <row r="1929" spans="3:13" s="55" customFormat="1" ht="15.75" customHeight="1">
      <c r="C1929" s="301">
        <v>4</v>
      </c>
      <c r="D1929" s="59" t="s">
        <v>19</v>
      </c>
      <c r="E1929" s="302" t="s">
        <v>6</v>
      </c>
      <c r="F1929" s="74">
        <v>6.3E-2</v>
      </c>
      <c r="G1929" s="64">
        <f>VLOOKUP(D1929,upahbahan,3,FALSE)</f>
        <v>200000</v>
      </c>
      <c r="H1929" s="64">
        <f>F1929*G1929</f>
        <v>12600</v>
      </c>
      <c r="I1929" s="54"/>
    </row>
    <row r="1930" spans="3:13" s="55" customFormat="1" ht="15.75" customHeight="1">
      <c r="C1930" s="83" t="s">
        <v>1210</v>
      </c>
      <c r="D1930" s="80"/>
      <c r="E1930" s="80"/>
      <c r="F1930" s="217"/>
      <c r="G1930" s="218"/>
      <c r="H1930" s="64">
        <f>SUM(H1926:H1929)</f>
        <v>480285.00000000006</v>
      </c>
      <c r="I1930" s="219"/>
    </row>
    <row r="1931" spans="3:13" s="55" customFormat="1" ht="15.75" customHeight="1">
      <c r="C1931" s="72" t="s">
        <v>1211</v>
      </c>
      <c r="D1931" s="59" t="s">
        <v>1212</v>
      </c>
      <c r="E1931" s="73"/>
      <c r="F1931" s="73"/>
      <c r="G1931" s="73"/>
      <c r="H1931" s="73"/>
      <c r="I1931" s="54"/>
    </row>
    <row r="1932" spans="3:13" s="55" customFormat="1" ht="15.75" customHeight="1">
      <c r="C1932" s="72">
        <v>1</v>
      </c>
      <c r="D1932" s="59" t="s">
        <v>4190</v>
      </c>
      <c r="E1932" s="170" t="s">
        <v>136</v>
      </c>
      <c r="F1932" s="171">
        <v>1.3</v>
      </c>
      <c r="G1932" s="64">
        <f>VLOOKUP(D1932,upahbahan,3,FALSE)</f>
        <v>3950000</v>
      </c>
      <c r="H1932" s="583">
        <f>G1932*F1932</f>
        <v>5135000</v>
      </c>
      <c r="I1932" s="54"/>
    </row>
    <row r="1933" spans="3:13" s="55" customFormat="1" ht="15.75" customHeight="1">
      <c r="C1933" s="83" t="s">
        <v>1216</v>
      </c>
      <c r="D1933" s="80"/>
      <c r="E1933" s="80"/>
      <c r="F1933" s="80"/>
      <c r="G1933" s="162"/>
      <c r="H1933" s="64">
        <f>SUM(H1932:H1932)</f>
        <v>5135000</v>
      </c>
      <c r="I1933" s="54"/>
    </row>
    <row r="1934" spans="3:13" s="55" customFormat="1" ht="15.75" customHeight="1">
      <c r="C1934" s="72" t="s">
        <v>1217</v>
      </c>
      <c r="D1934" s="59" t="s">
        <v>1218</v>
      </c>
      <c r="E1934" s="73"/>
      <c r="F1934" s="73"/>
      <c r="G1934" s="73"/>
      <c r="H1934" s="73"/>
      <c r="I1934" s="54"/>
    </row>
    <row r="1935" spans="3:13" s="55" customFormat="1" ht="15.75" customHeight="1">
      <c r="C1935" s="83" t="s">
        <v>1219</v>
      </c>
      <c r="D1935" s="80"/>
      <c r="E1935" s="80"/>
      <c r="F1935" s="80"/>
      <c r="G1935" s="162"/>
      <c r="H1935" s="303">
        <v>0</v>
      </c>
      <c r="I1935" s="54"/>
    </row>
    <row r="1936" spans="3:13" s="55" customFormat="1" ht="15.75" customHeight="1">
      <c r="C1936" s="58" t="s">
        <v>1220</v>
      </c>
      <c r="D1936" s="69" t="s">
        <v>1221</v>
      </c>
      <c r="E1936" s="70"/>
      <c r="F1936" s="70"/>
      <c r="G1936" s="71"/>
      <c r="H1936" s="304">
        <f>H1935+H1933+H1930</f>
        <v>5615285</v>
      </c>
      <c r="I1936" s="319"/>
    </row>
    <row r="1937" spans="3:13" s="55" customFormat="1" ht="15.75" customHeight="1">
      <c r="C1937" s="58" t="s">
        <v>1222</v>
      </c>
      <c r="D1937" s="69" t="s">
        <v>1325</v>
      </c>
      <c r="E1937" s="70"/>
      <c r="F1937" s="71"/>
      <c r="G1937" s="95">
        <v>0.1</v>
      </c>
      <c r="H1937" s="64">
        <f>H1936*G1937</f>
        <v>561528.5</v>
      </c>
      <c r="I1937" s="319"/>
    </row>
    <row r="1938" spans="3:13" s="55" customFormat="1" ht="15.75" customHeight="1">
      <c r="C1938" s="58" t="s">
        <v>1223</v>
      </c>
      <c r="D1938" s="69" t="s">
        <v>1224</v>
      </c>
      <c r="E1938" s="70"/>
      <c r="F1938" s="70"/>
      <c r="G1938" s="71"/>
      <c r="H1938" s="305">
        <f>SUM(H1936:H1937)</f>
        <v>6176813.5</v>
      </c>
      <c r="I1938" s="319"/>
    </row>
    <row r="1940" spans="3:13" s="55" customFormat="1" ht="15.75" customHeight="1">
      <c r="C1940" s="225" t="s">
        <v>4166</v>
      </c>
      <c r="D1940" s="313" t="s">
        <v>4191</v>
      </c>
      <c r="E1940" s="307"/>
      <c r="F1940" s="307"/>
      <c r="G1940" s="307"/>
      <c r="H1940" s="307"/>
      <c r="I1940" s="56">
        <f>ROUNDDOWN(H1955,-2)</f>
        <v>6680600</v>
      </c>
    </row>
    <row r="1941" spans="3:13" s="55" customFormat="1" ht="25.5" customHeight="1">
      <c r="C1941" s="300" t="s">
        <v>1197</v>
      </c>
      <c r="D1941" s="300" t="s">
        <v>1198</v>
      </c>
      <c r="E1941" s="300" t="s">
        <v>1199</v>
      </c>
      <c r="F1941" s="300" t="s">
        <v>1200</v>
      </c>
      <c r="G1941" s="300" t="s">
        <v>1201</v>
      </c>
      <c r="H1941" s="300" t="s">
        <v>1202</v>
      </c>
      <c r="I1941" s="54"/>
    </row>
    <row r="1942" spans="3:13" s="55" customFormat="1" ht="15.75" customHeight="1">
      <c r="C1942" s="72" t="s">
        <v>1203</v>
      </c>
      <c r="D1942" s="59" t="s">
        <v>1204</v>
      </c>
      <c r="E1942" s="73"/>
      <c r="F1942" s="73"/>
      <c r="G1942" s="73"/>
      <c r="H1942" s="73"/>
      <c r="I1942" s="54"/>
      <c r="J1942" s="159" t="s">
        <v>1249</v>
      </c>
    </row>
    <row r="1943" spans="3:13" s="55" customFormat="1" ht="15.75" customHeight="1">
      <c r="C1943" s="301">
        <v>1</v>
      </c>
      <c r="D1943" s="59" t="s">
        <v>5</v>
      </c>
      <c r="E1943" s="302" t="s">
        <v>6</v>
      </c>
      <c r="F1943" s="74">
        <v>1.5740000000000001</v>
      </c>
      <c r="G1943" s="64">
        <f>VLOOKUP(D1943,upahbahan,3,FALSE)</f>
        <v>100000</v>
      </c>
      <c r="H1943" s="64">
        <f>F1943*G1943</f>
        <v>157400</v>
      </c>
      <c r="I1943" s="54"/>
      <c r="J1943" s="159" t="s">
        <v>1250</v>
      </c>
      <c r="M1943" s="65">
        <v>0.1</v>
      </c>
    </row>
    <row r="1944" spans="3:13" s="55" customFormat="1" ht="15.75" customHeight="1">
      <c r="C1944" s="301">
        <v>2</v>
      </c>
      <c r="D1944" s="59" t="s">
        <v>10</v>
      </c>
      <c r="E1944" s="302" t="s">
        <v>6</v>
      </c>
      <c r="F1944" s="74">
        <v>2.6280000000000001</v>
      </c>
      <c r="G1944" s="64">
        <f>VLOOKUP(D1944,upahbahan,3,FALSE)</f>
        <v>145000</v>
      </c>
      <c r="H1944" s="64">
        <f>F1944*G1944</f>
        <v>381060</v>
      </c>
      <c r="I1944" s="54"/>
    </row>
    <row r="1945" spans="3:13" s="55" customFormat="1" ht="15.75" customHeight="1">
      <c r="C1945" s="301">
        <v>3</v>
      </c>
      <c r="D1945" s="59" t="s">
        <v>18</v>
      </c>
      <c r="E1945" s="302" t="s">
        <v>6</v>
      </c>
      <c r="F1945" s="74">
        <v>0.26300000000000001</v>
      </c>
      <c r="G1945" s="64">
        <f>VLOOKUP(D1945,upahbahan,3,FALSE)</f>
        <v>175000</v>
      </c>
      <c r="H1945" s="64">
        <f>F1945*G1945</f>
        <v>46025</v>
      </c>
      <c r="I1945" s="54"/>
    </row>
    <row r="1946" spans="3:13" s="55" customFormat="1" ht="15.75" customHeight="1">
      <c r="C1946" s="301">
        <v>4</v>
      </c>
      <c r="D1946" s="59" t="s">
        <v>19</v>
      </c>
      <c r="E1946" s="302" t="s">
        <v>6</v>
      </c>
      <c r="F1946" s="74">
        <v>7.9000000000000001E-2</v>
      </c>
      <c r="G1946" s="64">
        <f>VLOOKUP(D1946,upahbahan,3,FALSE)</f>
        <v>200000</v>
      </c>
      <c r="H1946" s="64">
        <f>F1946*G1946</f>
        <v>15800</v>
      </c>
      <c r="I1946" s="54"/>
    </row>
    <row r="1947" spans="3:13" s="55" customFormat="1" ht="15.75" customHeight="1">
      <c r="C1947" s="83" t="s">
        <v>1210</v>
      </c>
      <c r="D1947" s="80"/>
      <c r="E1947" s="80"/>
      <c r="F1947" s="217"/>
      <c r="G1947" s="218"/>
      <c r="H1947" s="64">
        <f>SUM(H1943:H1946)</f>
        <v>600285</v>
      </c>
      <c r="I1947" s="219"/>
    </row>
    <row r="1948" spans="3:13" s="55" customFormat="1" ht="15.75" customHeight="1">
      <c r="C1948" s="72" t="s">
        <v>1211</v>
      </c>
      <c r="D1948" s="59" t="s">
        <v>1212</v>
      </c>
      <c r="E1948" s="73"/>
      <c r="F1948" s="73"/>
      <c r="G1948" s="73"/>
      <c r="H1948" s="73"/>
      <c r="I1948" s="54"/>
    </row>
    <row r="1949" spans="3:13" s="55" customFormat="1" ht="15.75" customHeight="1">
      <c r="C1949" s="72">
        <v>1</v>
      </c>
      <c r="D1949" s="59" t="s">
        <v>4195</v>
      </c>
      <c r="E1949" s="170" t="s">
        <v>136</v>
      </c>
      <c r="F1949" s="171">
        <v>1.3</v>
      </c>
      <c r="G1949" s="64">
        <f>VLOOKUP(D1949,upahbahan,3,FALSE)</f>
        <v>4210000</v>
      </c>
      <c r="H1949" s="583">
        <f>G1949*F1949</f>
        <v>5473000</v>
      </c>
      <c r="I1949" s="54"/>
    </row>
    <row r="1950" spans="3:13" s="55" customFormat="1" ht="15.75" customHeight="1">
      <c r="C1950" s="83" t="s">
        <v>1216</v>
      </c>
      <c r="D1950" s="80"/>
      <c r="E1950" s="80"/>
      <c r="F1950" s="80"/>
      <c r="G1950" s="162"/>
      <c r="H1950" s="64">
        <f>SUM(H1949:H1949)</f>
        <v>5473000</v>
      </c>
      <c r="I1950" s="54"/>
    </row>
    <row r="1951" spans="3:13" s="55" customFormat="1" ht="15.75" customHeight="1">
      <c r="C1951" s="72" t="s">
        <v>1217</v>
      </c>
      <c r="D1951" s="59" t="s">
        <v>1218</v>
      </c>
      <c r="E1951" s="73"/>
      <c r="F1951" s="73"/>
      <c r="G1951" s="73"/>
      <c r="H1951" s="73"/>
      <c r="I1951" s="54"/>
    </row>
    <row r="1952" spans="3:13" s="55" customFormat="1" ht="15.75" customHeight="1">
      <c r="C1952" s="83" t="s">
        <v>1219</v>
      </c>
      <c r="D1952" s="80"/>
      <c r="E1952" s="80"/>
      <c r="F1952" s="80"/>
      <c r="G1952" s="162"/>
      <c r="H1952" s="303">
        <v>0</v>
      </c>
      <c r="I1952" s="54"/>
    </row>
    <row r="1953" spans="3:13" s="55" customFormat="1" ht="15.75" customHeight="1">
      <c r="C1953" s="58" t="s">
        <v>1220</v>
      </c>
      <c r="D1953" s="69" t="s">
        <v>1221</v>
      </c>
      <c r="E1953" s="70"/>
      <c r="F1953" s="70"/>
      <c r="G1953" s="71"/>
      <c r="H1953" s="304">
        <f>H1952+H1950+H1947</f>
        <v>6073285</v>
      </c>
      <c r="I1953" s="319"/>
    </row>
    <row r="1954" spans="3:13" s="55" customFormat="1" ht="15.75" customHeight="1">
      <c r="C1954" s="58" t="s">
        <v>1222</v>
      </c>
      <c r="D1954" s="69" t="s">
        <v>1325</v>
      </c>
      <c r="E1954" s="70"/>
      <c r="F1954" s="71"/>
      <c r="G1954" s="95">
        <v>0.1</v>
      </c>
      <c r="H1954" s="64">
        <f>H1953*G1954</f>
        <v>607328.5</v>
      </c>
      <c r="I1954" s="319"/>
    </row>
    <row r="1955" spans="3:13" s="55" customFormat="1" ht="15.75" customHeight="1">
      <c r="C1955" s="58" t="s">
        <v>1223</v>
      </c>
      <c r="D1955" s="69" t="s">
        <v>1224</v>
      </c>
      <c r="E1955" s="70"/>
      <c r="F1955" s="70"/>
      <c r="G1955" s="71"/>
      <c r="H1955" s="305">
        <f>SUM(H1953:H1954)</f>
        <v>6680613.5</v>
      </c>
      <c r="I1955" s="319"/>
    </row>
    <row r="1957" spans="3:13" s="55" customFormat="1" ht="15.75" customHeight="1">
      <c r="C1957" s="225" t="s">
        <v>4167</v>
      </c>
      <c r="D1957" s="313" t="s">
        <v>4192</v>
      </c>
      <c r="E1957" s="307"/>
      <c r="F1957" s="307"/>
      <c r="G1957" s="307"/>
      <c r="H1957" s="307"/>
      <c r="I1957" s="56">
        <f>ROUNDDOWN(H1972,-2)</f>
        <v>7254600</v>
      </c>
    </row>
    <row r="1958" spans="3:13" s="55" customFormat="1" ht="25.5" customHeight="1">
      <c r="C1958" s="300" t="s">
        <v>1197</v>
      </c>
      <c r="D1958" s="300" t="s">
        <v>1198</v>
      </c>
      <c r="E1958" s="300" t="s">
        <v>1199</v>
      </c>
      <c r="F1958" s="300" t="s">
        <v>1200</v>
      </c>
      <c r="G1958" s="300" t="s">
        <v>1201</v>
      </c>
      <c r="H1958" s="300" t="s">
        <v>1202</v>
      </c>
      <c r="I1958" s="54"/>
    </row>
    <row r="1959" spans="3:13" s="55" customFormat="1" ht="15.75" customHeight="1">
      <c r="C1959" s="72" t="s">
        <v>1203</v>
      </c>
      <c r="D1959" s="59" t="s">
        <v>1204</v>
      </c>
      <c r="E1959" s="73"/>
      <c r="F1959" s="73"/>
      <c r="G1959" s="73"/>
      <c r="H1959" s="73"/>
      <c r="I1959" s="54"/>
      <c r="J1959" s="159" t="s">
        <v>1249</v>
      </c>
    </row>
    <row r="1960" spans="3:13" s="55" customFormat="1" ht="15.75" customHeight="1">
      <c r="C1960" s="301">
        <v>1</v>
      </c>
      <c r="D1960" s="59" t="s">
        <v>5</v>
      </c>
      <c r="E1960" s="302" t="s">
        <v>6</v>
      </c>
      <c r="F1960" s="74">
        <v>1.8859999999999999</v>
      </c>
      <c r="G1960" s="64">
        <f>VLOOKUP(D1960,upahbahan,3,FALSE)</f>
        <v>100000</v>
      </c>
      <c r="H1960" s="64">
        <f>F1960*G1960</f>
        <v>188600</v>
      </c>
      <c r="I1960" s="54"/>
      <c r="J1960" s="159" t="s">
        <v>1250</v>
      </c>
      <c r="M1960" s="65">
        <v>0.1</v>
      </c>
    </row>
    <row r="1961" spans="3:13" s="55" customFormat="1" ht="15.75" customHeight="1">
      <c r="C1961" s="301">
        <v>2</v>
      </c>
      <c r="D1961" s="59" t="s">
        <v>10</v>
      </c>
      <c r="E1961" s="302" t="s">
        <v>6</v>
      </c>
      <c r="F1961" s="74">
        <v>3.149</v>
      </c>
      <c r="G1961" s="64">
        <f>VLOOKUP(D1961,upahbahan,3,FALSE)</f>
        <v>145000</v>
      </c>
      <c r="H1961" s="64">
        <f>F1961*G1961</f>
        <v>456605</v>
      </c>
      <c r="I1961" s="54"/>
    </row>
    <row r="1962" spans="3:13" s="55" customFormat="1" ht="15.75" customHeight="1">
      <c r="C1962" s="301">
        <v>3</v>
      </c>
      <c r="D1962" s="59" t="s">
        <v>18</v>
      </c>
      <c r="E1962" s="302" t="s">
        <v>6</v>
      </c>
      <c r="F1962" s="74">
        <v>0.315</v>
      </c>
      <c r="G1962" s="64">
        <f>VLOOKUP(D1962,upahbahan,3,FALSE)</f>
        <v>175000</v>
      </c>
      <c r="H1962" s="64">
        <f>F1962*G1962</f>
        <v>55125</v>
      </c>
      <c r="I1962" s="54"/>
    </row>
    <row r="1963" spans="3:13" s="55" customFormat="1" ht="15.75" customHeight="1">
      <c r="C1963" s="301">
        <v>4</v>
      </c>
      <c r="D1963" s="59" t="s">
        <v>19</v>
      </c>
      <c r="E1963" s="302" t="s">
        <v>6</v>
      </c>
      <c r="F1963" s="74">
        <v>9.4E-2</v>
      </c>
      <c r="G1963" s="64">
        <f>VLOOKUP(D1963,upahbahan,3,FALSE)</f>
        <v>200000</v>
      </c>
      <c r="H1963" s="64">
        <f>F1963*G1963</f>
        <v>18800</v>
      </c>
      <c r="I1963" s="54"/>
    </row>
    <row r="1964" spans="3:13" s="55" customFormat="1" ht="15.75" customHeight="1">
      <c r="C1964" s="83" t="s">
        <v>1210</v>
      </c>
      <c r="D1964" s="80"/>
      <c r="E1964" s="80"/>
      <c r="F1964" s="217"/>
      <c r="G1964" s="218"/>
      <c r="H1964" s="64">
        <f>SUM(H1960:H1963)</f>
        <v>719130</v>
      </c>
      <c r="I1964" s="219"/>
    </row>
    <row r="1965" spans="3:13" s="55" customFormat="1" ht="15.75" customHeight="1">
      <c r="C1965" s="72" t="s">
        <v>1211</v>
      </c>
      <c r="D1965" s="59" t="s">
        <v>1212</v>
      </c>
      <c r="E1965" s="73"/>
      <c r="F1965" s="73"/>
      <c r="G1965" s="73"/>
      <c r="H1965" s="73"/>
      <c r="I1965" s="54"/>
    </row>
    <row r="1966" spans="3:13" s="55" customFormat="1" ht="15.75" customHeight="1">
      <c r="C1966" s="72">
        <v>1</v>
      </c>
      <c r="D1966" s="59" t="s">
        <v>4193</v>
      </c>
      <c r="E1966" s="170" t="s">
        <v>136</v>
      </c>
      <c r="F1966" s="171">
        <v>1.3</v>
      </c>
      <c r="G1966" s="64">
        <f>VLOOKUP(D1966,upahbahan,3,FALSE)</f>
        <v>4520000</v>
      </c>
      <c r="H1966" s="583">
        <f>G1966*F1966</f>
        <v>5876000</v>
      </c>
      <c r="I1966" s="54"/>
    </row>
    <row r="1967" spans="3:13" s="55" customFormat="1" ht="15.75" customHeight="1">
      <c r="C1967" s="83" t="s">
        <v>1216</v>
      </c>
      <c r="D1967" s="80"/>
      <c r="E1967" s="80"/>
      <c r="F1967" s="80"/>
      <c r="G1967" s="162"/>
      <c r="H1967" s="64">
        <f>SUM(H1966:H1966)</f>
        <v>5876000</v>
      </c>
      <c r="I1967" s="54"/>
    </row>
    <row r="1968" spans="3:13" s="55" customFormat="1" ht="15.75" customHeight="1">
      <c r="C1968" s="72" t="s">
        <v>1217</v>
      </c>
      <c r="D1968" s="59" t="s">
        <v>1218</v>
      </c>
      <c r="E1968" s="73"/>
      <c r="F1968" s="73"/>
      <c r="G1968" s="73"/>
      <c r="H1968" s="73"/>
      <c r="I1968" s="54"/>
    </row>
    <row r="1969" spans="3:13" s="55" customFormat="1" ht="15.75" customHeight="1">
      <c r="C1969" s="83" t="s">
        <v>1219</v>
      </c>
      <c r="D1969" s="80"/>
      <c r="E1969" s="80"/>
      <c r="F1969" s="80"/>
      <c r="G1969" s="162"/>
      <c r="H1969" s="303">
        <v>0</v>
      </c>
      <c r="I1969" s="54"/>
    </row>
    <row r="1970" spans="3:13" s="55" customFormat="1" ht="15.75" customHeight="1">
      <c r="C1970" s="58" t="s">
        <v>1220</v>
      </c>
      <c r="D1970" s="69" t="s">
        <v>1221</v>
      </c>
      <c r="E1970" s="70"/>
      <c r="F1970" s="70"/>
      <c r="G1970" s="71"/>
      <c r="H1970" s="304">
        <f>H1969+H1967+H1964</f>
        <v>6595130</v>
      </c>
      <c r="I1970" s="319"/>
    </row>
    <row r="1971" spans="3:13" s="55" customFormat="1" ht="15.75" customHeight="1">
      <c r="C1971" s="58" t="s">
        <v>1222</v>
      </c>
      <c r="D1971" s="69" t="s">
        <v>1325</v>
      </c>
      <c r="E1971" s="70"/>
      <c r="F1971" s="71"/>
      <c r="G1971" s="95">
        <v>0.1</v>
      </c>
      <c r="H1971" s="64">
        <f>H1970*G1971</f>
        <v>659513</v>
      </c>
      <c r="I1971" s="319"/>
    </row>
    <row r="1972" spans="3:13" s="55" customFormat="1" ht="15.75" customHeight="1">
      <c r="C1972" s="58" t="s">
        <v>1223</v>
      </c>
      <c r="D1972" s="69" t="s">
        <v>1224</v>
      </c>
      <c r="E1972" s="70"/>
      <c r="F1972" s="70"/>
      <c r="G1972" s="71"/>
      <c r="H1972" s="305">
        <f>SUM(H1970:H1971)</f>
        <v>7254643</v>
      </c>
      <c r="I1972" s="319"/>
    </row>
    <row r="1975" spans="3:13" ht="13.8">
      <c r="C1975" s="57" t="s">
        <v>4197</v>
      </c>
      <c r="D1975" s="436" t="s">
        <v>4198</v>
      </c>
    </row>
    <row r="1976" spans="3:13" s="55" customFormat="1" ht="15.75" customHeight="1">
      <c r="C1976" s="225" t="s">
        <v>4199</v>
      </c>
      <c r="D1976" s="313" t="s">
        <v>4200</v>
      </c>
      <c r="E1976" s="307"/>
      <c r="F1976" s="307"/>
      <c r="G1976" s="307"/>
      <c r="H1976" s="307"/>
      <c r="I1976" s="56">
        <f>ROUNDDOWN(H1991,-2)</f>
        <v>53600</v>
      </c>
    </row>
    <row r="1977" spans="3:13" s="55" customFormat="1" ht="25.5" customHeight="1">
      <c r="C1977" s="300" t="s">
        <v>1197</v>
      </c>
      <c r="D1977" s="300" t="s">
        <v>1198</v>
      </c>
      <c r="E1977" s="300" t="s">
        <v>1199</v>
      </c>
      <c r="F1977" s="300" t="s">
        <v>1200</v>
      </c>
      <c r="G1977" s="300" t="s">
        <v>1201</v>
      </c>
      <c r="H1977" s="300" t="s">
        <v>1202</v>
      </c>
      <c r="I1977" s="54"/>
    </row>
    <row r="1978" spans="3:13" s="55" customFormat="1" ht="15.75" customHeight="1">
      <c r="C1978" s="72" t="s">
        <v>1203</v>
      </c>
      <c r="D1978" s="59" t="s">
        <v>1204</v>
      </c>
      <c r="E1978" s="73"/>
      <c r="F1978" s="73"/>
      <c r="G1978" s="73"/>
      <c r="H1978" s="73"/>
      <c r="I1978" s="54"/>
      <c r="J1978" s="159" t="s">
        <v>1249</v>
      </c>
    </row>
    <row r="1979" spans="3:13" s="55" customFormat="1" ht="15.75" customHeight="1">
      <c r="C1979" s="301">
        <v>1</v>
      </c>
      <c r="D1979" s="59" t="s">
        <v>5</v>
      </c>
      <c r="E1979" s="302" t="s">
        <v>6</v>
      </c>
      <c r="F1979" s="74">
        <v>5.1999999999999998E-2</v>
      </c>
      <c r="G1979" s="64">
        <f>VLOOKUP(D1979,upahbahan,3,FALSE)</f>
        <v>100000</v>
      </c>
      <c r="H1979" s="64">
        <f>F1979*G1979</f>
        <v>5200</v>
      </c>
      <c r="I1979" s="54"/>
      <c r="J1979" s="159" t="s">
        <v>1250</v>
      </c>
      <c r="M1979" s="65">
        <v>0.1</v>
      </c>
    </row>
    <row r="1980" spans="3:13" s="55" customFormat="1" ht="15.75" customHeight="1">
      <c r="C1980" s="301">
        <v>2</v>
      </c>
      <c r="D1980" s="59" t="s">
        <v>10</v>
      </c>
      <c r="E1980" s="302" t="s">
        <v>6</v>
      </c>
      <c r="F1980" s="74">
        <v>8.6999999999999994E-2</v>
      </c>
      <c r="G1980" s="64">
        <f>VLOOKUP(D1980,upahbahan,3,FALSE)</f>
        <v>145000</v>
      </c>
      <c r="H1980" s="64">
        <f>F1980*G1980</f>
        <v>12615</v>
      </c>
      <c r="I1980" s="54"/>
    </row>
    <row r="1981" spans="3:13" s="55" customFormat="1" ht="15.75" customHeight="1">
      <c r="C1981" s="301">
        <v>3</v>
      </c>
      <c r="D1981" s="59" t="s">
        <v>18</v>
      </c>
      <c r="E1981" s="302" t="s">
        <v>6</v>
      </c>
      <c r="F1981" s="74">
        <v>8.9999999999999993E-3</v>
      </c>
      <c r="G1981" s="64">
        <f>VLOOKUP(D1981,upahbahan,3,FALSE)</f>
        <v>175000</v>
      </c>
      <c r="H1981" s="64">
        <f>F1981*G1981</f>
        <v>1574.9999999999998</v>
      </c>
      <c r="I1981" s="54"/>
    </row>
    <row r="1982" spans="3:13" s="55" customFormat="1" ht="15.75" customHeight="1">
      <c r="C1982" s="301">
        <v>4</v>
      </c>
      <c r="D1982" s="59" t="s">
        <v>19</v>
      </c>
      <c r="E1982" s="302" t="s">
        <v>6</v>
      </c>
      <c r="F1982" s="74">
        <v>3.0000000000000001E-3</v>
      </c>
      <c r="G1982" s="64">
        <f>VLOOKUP(D1982,upahbahan,3,FALSE)</f>
        <v>200000</v>
      </c>
      <c r="H1982" s="64">
        <f>F1982*G1982</f>
        <v>600</v>
      </c>
      <c r="I1982" s="54"/>
    </row>
    <row r="1983" spans="3:13" s="55" customFormat="1" ht="15.75" customHeight="1">
      <c r="C1983" s="83" t="s">
        <v>1210</v>
      </c>
      <c r="D1983" s="80"/>
      <c r="E1983" s="80"/>
      <c r="F1983" s="217"/>
      <c r="G1983" s="218"/>
      <c r="H1983" s="64">
        <f>SUM(H1979:H1982)</f>
        <v>19990</v>
      </c>
      <c r="I1983" s="219"/>
    </row>
    <row r="1984" spans="3:13" s="55" customFormat="1" ht="15.75" customHeight="1">
      <c r="C1984" s="72" t="s">
        <v>1211</v>
      </c>
      <c r="D1984" s="59" t="s">
        <v>1212</v>
      </c>
      <c r="E1984" s="73"/>
      <c r="F1984" s="73"/>
      <c r="G1984" s="73"/>
      <c r="H1984" s="73"/>
      <c r="I1984" s="54"/>
    </row>
    <row r="1985" spans="3:13" s="55" customFormat="1" ht="15.75" customHeight="1">
      <c r="C1985" s="72">
        <v>1</v>
      </c>
      <c r="D1985" s="59" t="s">
        <v>4201</v>
      </c>
      <c r="E1985" s="170" t="s">
        <v>136</v>
      </c>
      <c r="F1985" s="171">
        <v>1.1499999999999999</v>
      </c>
      <c r="G1985" s="64">
        <f>VLOOKUP(D1985,upahbahan,3,FALSE)</f>
        <v>25000</v>
      </c>
      <c r="H1985" s="583">
        <f>G1985*F1985</f>
        <v>28749.999999999996</v>
      </c>
      <c r="I1985" s="54"/>
    </row>
    <row r="1986" spans="3:13" s="55" customFormat="1" ht="15.75" customHeight="1">
      <c r="C1986" s="83" t="s">
        <v>1216</v>
      </c>
      <c r="D1986" s="80"/>
      <c r="E1986" s="80"/>
      <c r="F1986" s="80"/>
      <c r="G1986" s="162"/>
      <c r="H1986" s="64">
        <f>SUM(H1985:H1985)</f>
        <v>28749.999999999996</v>
      </c>
      <c r="I1986" s="54"/>
    </row>
    <row r="1987" spans="3:13" s="55" customFormat="1" ht="15.75" customHeight="1">
      <c r="C1987" s="72" t="s">
        <v>1217</v>
      </c>
      <c r="D1987" s="59" t="s">
        <v>1218</v>
      </c>
      <c r="E1987" s="73"/>
      <c r="F1987" s="73"/>
      <c r="G1987" s="73"/>
      <c r="H1987" s="73"/>
      <c r="I1987" s="54"/>
    </row>
    <row r="1988" spans="3:13" s="55" customFormat="1" ht="15.75" customHeight="1">
      <c r="C1988" s="83" t="s">
        <v>1219</v>
      </c>
      <c r="D1988" s="80"/>
      <c r="E1988" s="80"/>
      <c r="F1988" s="80"/>
      <c r="G1988" s="162"/>
      <c r="H1988" s="303">
        <v>0</v>
      </c>
      <c r="I1988" s="54"/>
    </row>
    <row r="1989" spans="3:13" s="55" customFormat="1" ht="15.75" customHeight="1">
      <c r="C1989" s="58" t="s">
        <v>1220</v>
      </c>
      <c r="D1989" s="69" t="s">
        <v>1221</v>
      </c>
      <c r="E1989" s="70"/>
      <c r="F1989" s="70"/>
      <c r="G1989" s="71"/>
      <c r="H1989" s="304">
        <f>H1988+H1986+H1983</f>
        <v>48740</v>
      </c>
      <c r="I1989" s="319"/>
    </row>
    <row r="1990" spans="3:13" s="55" customFormat="1" ht="15.75" customHeight="1">
      <c r="C1990" s="58" t="s">
        <v>1222</v>
      </c>
      <c r="D1990" s="69" t="s">
        <v>1325</v>
      </c>
      <c r="E1990" s="70"/>
      <c r="F1990" s="71"/>
      <c r="G1990" s="95">
        <v>0.1</v>
      </c>
      <c r="H1990" s="64">
        <f>H1989*G1990</f>
        <v>4874</v>
      </c>
      <c r="I1990" s="319"/>
    </row>
    <row r="1991" spans="3:13" s="55" customFormat="1" ht="15.75" customHeight="1">
      <c r="C1991" s="58" t="s">
        <v>1223</v>
      </c>
      <c r="D1991" s="69" t="s">
        <v>1224</v>
      </c>
      <c r="E1991" s="70"/>
      <c r="F1991" s="70"/>
      <c r="G1991" s="71"/>
      <c r="H1991" s="305">
        <f>SUM(H1989:H1990)</f>
        <v>53614</v>
      </c>
      <c r="I1991" s="319"/>
    </row>
    <row r="1993" spans="3:13" s="55" customFormat="1" ht="15.75" customHeight="1">
      <c r="C1993" s="225" t="s">
        <v>4202</v>
      </c>
      <c r="D1993" s="313" t="s">
        <v>4203</v>
      </c>
      <c r="E1993" s="307"/>
      <c r="F1993" s="307"/>
      <c r="G1993" s="307"/>
      <c r="H1993" s="307"/>
      <c r="I1993" s="56">
        <f>ROUNDDOWN(H2008,-2)</f>
        <v>79400</v>
      </c>
    </row>
    <row r="1994" spans="3:13" s="55" customFormat="1" ht="25.5" customHeight="1">
      <c r="C1994" s="300" t="s">
        <v>1197</v>
      </c>
      <c r="D1994" s="300" t="s">
        <v>1198</v>
      </c>
      <c r="E1994" s="300" t="s">
        <v>1199</v>
      </c>
      <c r="F1994" s="300" t="s">
        <v>1200</v>
      </c>
      <c r="G1994" s="300" t="s">
        <v>1201</v>
      </c>
      <c r="H1994" s="300" t="s">
        <v>1202</v>
      </c>
      <c r="I1994" s="54"/>
    </row>
    <row r="1995" spans="3:13" s="55" customFormat="1" ht="15.75" customHeight="1">
      <c r="C1995" s="72" t="s">
        <v>1203</v>
      </c>
      <c r="D1995" s="59" t="s">
        <v>1204</v>
      </c>
      <c r="E1995" s="73"/>
      <c r="F1995" s="73"/>
      <c r="G1995" s="73"/>
      <c r="H1995" s="73"/>
      <c r="I1995" s="54"/>
      <c r="J1995" s="159" t="s">
        <v>1249</v>
      </c>
    </row>
    <row r="1996" spans="3:13" s="55" customFormat="1" ht="15.75" customHeight="1">
      <c r="C1996" s="301">
        <v>1</v>
      </c>
      <c r="D1996" s="59" t="s">
        <v>5</v>
      </c>
      <c r="E1996" s="302" t="s">
        <v>6</v>
      </c>
      <c r="F1996" s="74">
        <v>7.9000000000000001E-2</v>
      </c>
      <c r="G1996" s="64">
        <f>VLOOKUP(D1996,upahbahan,3,FALSE)</f>
        <v>100000</v>
      </c>
      <c r="H1996" s="64">
        <f>F1996*G1996</f>
        <v>7900</v>
      </c>
      <c r="I1996" s="54"/>
      <c r="J1996" s="159" t="s">
        <v>1250</v>
      </c>
      <c r="M1996" s="65">
        <v>0.1</v>
      </c>
    </row>
    <row r="1997" spans="3:13" s="55" customFormat="1" ht="15.75" customHeight="1">
      <c r="C1997" s="301">
        <v>2</v>
      </c>
      <c r="D1997" s="59" t="s">
        <v>10</v>
      </c>
      <c r="E1997" s="302" t="s">
        <v>6</v>
      </c>
      <c r="F1997" s="74">
        <v>0.13100000000000001</v>
      </c>
      <c r="G1997" s="64">
        <f>VLOOKUP(D1997,upahbahan,3,FALSE)</f>
        <v>145000</v>
      </c>
      <c r="H1997" s="64">
        <f>F1997*G1997</f>
        <v>18995</v>
      </c>
      <c r="I1997" s="54"/>
    </row>
    <row r="1998" spans="3:13" s="55" customFormat="1" ht="15.75" customHeight="1">
      <c r="C1998" s="301">
        <v>3</v>
      </c>
      <c r="D1998" s="59" t="s">
        <v>18</v>
      </c>
      <c r="E1998" s="302" t="s">
        <v>6</v>
      </c>
      <c r="F1998" s="74">
        <v>1.2999999999999999E-2</v>
      </c>
      <c r="G1998" s="64">
        <f>VLOOKUP(D1998,upahbahan,3,FALSE)</f>
        <v>175000</v>
      </c>
      <c r="H1998" s="64">
        <f>F1998*G1998</f>
        <v>2275</v>
      </c>
      <c r="I1998" s="54"/>
    </row>
    <row r="1999" spans="3:13" s="55" customFormat="1" ht="15.75" customHeight="1">
      <c r="C1999" s="301">
        <v>4</v>
      </c>
      <c r="D1999" s="59" t="s">
        <v>19</v>
      </c>
      <c r="E1999" s="302" t="s">
        <v>6</v>
      </c>
      <c r="F1999" s="74">
        <v>4.0000000000000001E-3</v>
      </c>
      <c r="G1999" s="64">
        <f>VLOOKUP(D1999,upahbahan,3,FALSE)</f>
        <v>200000</v>
      </c>
      <c r="H1999" s="64">
        <f>F1999*G1999</f>
        <v>800</v>
      </c>
      <c r="I1999" s="54"/>
    </row>
    <row r="2000" spans="3:13" s="55" customFormat="1" ht="15.75" customHeight="1">
      <c r="C2000" s="83" t="s">
        <v>1210</v>
      </c>
      <c r="D2000" s="80"/>
      <c r="E2000" s="80"/>
      <c r="F2000" s="217"/>
      <c r="G2000" s="218"/>
      <c r="H2000" s="64">
        <f>SUM(H1996:H1999)</f>
        <v>29970</v>
      </c>
      <c r="I2000" s="219"/>
    </row>
    <row r="2001" spans="3:13" s="55" customFormat="1" ht="15.75" customHeight="1">
      <c r="C2001" s="72" t="s">
        <v>1211</v>
      </c>
      <c r="D2001" s="59" t="s">
        <v>1212</v>
      </c>
      <c r="E2001" s="73"/>
      <c r="F2001" s="73"/>
      <c r="G2001" s="73"/>
      <c r="H2001" s="73"/>
      <c r="I2001" s="54"/>
    </row>
    <row r="2002" spans="3:13" s="55" customFormat="1" ht="15.75" customHeight="1">
      <c r="C2002" s="72">
        <v>1</v>
      </c>
      <c r="D2002" s="59" t="s">
        <v>4204</v>
      </c>
      <c r="E2002" s="170" t="s">
        <v>136</v>
      </c>
      <c r="F2002" s="171">
        <v>1.1499999999999999</v>
      </c>
      <c r="G2002" s="64">
        <f>VLOOKUP(D2002,upahbahan,3,FALSE)</f>
        <v>36750</v>
      </c>
      <c r="H2002" s="583">
        <f>G2002*F2002</f>
        <v>42262.5</v>
      </c>
      <c r="I2002" s="54"/>
    </row>
    <row r="2003" spans="3:13" s="55" customFormat="1" ht="15.75" customHeight="1">
      <c r="C2003" s="83" t="s">
        <v>1216</v>
      </c>
      <c r="D2003" s="80"/>
      <c r="E2003" s="80"/>
      <c r="F2003" s="80"/>
      <c r="G2003" s="162"/>
      <c r="H2003" s="64">
        <f>SUM(H2002:H2002)</f>
        <v>42262.5</v>
      </c>
      <c r="I2003" s="54"/>
    </row>
    <row r="2004" spans="3:13" s="55" customFormat="1" ht="15.75" customHeight="1">
      <c r="C2004" s="72" t="s">
        <v>1217</v>
      </c>
      <c r="D2004" s="59" t="s">
        <v>1218</v>
      </c>
      <c r="E2004" s="73"/>
      <c r="F2004" s="73"/>
      <c r="G2004" s="73"/>
      <c r="H2004" s="73"/>
      <c r="I2004" s="54"/>
    </row>
    <row r="2005" spans="3:13" s="55" customFormat="1" ht="15.75" customHeight="1">
      <c r="C2005" s="83" t="s">
        <v>1219</v>
      </c>
      <c r="D2005" s="80"/>
      <c r="E2005" s="80"/>
      <c r="F2005" s="80"/>
      <c r="G2005" s="162"/>
      <c r="H2005" s="303">
        <v>0</v>
      </c>
      <c r="I2005" s="54"/>
    </row>
    <row r="2006" spans="3:13" s="55" customFormat="1" ht="15.75" customHeight="1">
      <c r="C2006" s="58" t="s">
        <v>1220</v>
      </c>
      <c r="D2006" s="69" t="s">
        <v>1221</v>
      </c>
      <c r="E2006" s="70"/>
      <c r="F2006" s="70"/>
      <c r="G2006" s="71"/>
      <c r="H2006" s="304">
        <f>H2005+H2003+H2000</f>
        <v>72232.5</v>
      </c>
      <c r="I2006" s="319"/>
    </row>
    <row r="2007" spans="3:13" s="55" customFormat="1" ht="15.75" customHeight="1">
      <c r="C2007" s="58" t="s">
        <v>1222</v>
      </c>
      <c r="D2007" s="69" t="s">
        <v>1325</v>
      </c>
      <c r="E2007" s="70"/>
      <c r="F2007" s="71"/>
      <c r="G2007" s="95">
        <v>0.1</v>
      </c>
      <c r="H2007" s="64">
        <f>H2006*G2007</f>
        <v>7223.25</v>
      </c>
      <c r="I2007" s="319"/>
    </row>
    <row r="2008" spans="3:13" s="55" customFormat="1" ht="15.75" customHeight="1">
      <c r="C2008" s="58" t="s">
        <v>1223</v>
      </c>
      <c r="D2008" s="69" t="s">
        <v>1224</v>
      </c>
      <c r="E2008" s="70"/>
      <c r="F2008" s="70"/>
      <c r="G2008" s="71"/>
      <c r="H2008" s="305">
        <f>SUM(H2006:H2007)</f>
        <v>79455.75</v>
      </c>
      <c r="I2008" s="319"/>
    </row>
    <row r="2010" spans="3:13" s="55" customFormat="1" ht="15.75" customHeight="1">
      <c r="C2010" s="225" t="s">
        <v>4205</v>
      </c>
      <c r="D2010" s="313" t="s">
        <v>4206</v>
      </c>
      <c r="E2010" s="307"/>
      <c r="F2010" s="307"/>
      <c r="G2010" s="307"/>
      <c r="H2010" s="307"/>
      <c r="I2010" s="56">
        <f>ROUNDDOWN(H2025,-2)</f>
        <v>102100</v>
      </c>
    </row>
    <row r="2011" spans="3:13" s="55" customFormat="1" ht="25.5" customHeight="1">
      <c r="C2011" s="300" t="s">
        <v>1197</v>
      </c>
      <c r="D2011" s="300" t="s">
        <v>1198</v>
      </c>
      <c r="E2011" s="300" t="s">
        <v>1199</v>
      </c>
      <c r="F2011" s="300" t="s">
        <v>1200</v>
      </c>
      <c r="G2011" s="300" t="s">
        <v>1201</v>
      </c>
      <c r="H2011" s="300" t="s">
        <v>1202</v>
      </c>
      <c r="I2011" s="54"/>
    </row>
    <row r="2012" spans="3:13" s="55" customFormat="1" ht="15.75" customHeight="1">
      <c r="C2012" s="72" t="s">
        <v>1203</v>
      </c>
      <c r="D2012" s="59" t="s">
        <v>1204</v>
      </c>
      <c r="E2012" s="73"/>
      <c r="F2012" s="73"/>
      <c r="G2012" s="73"/>
      <c r="H2012" s="73"/>
      <c r="I2012" s="54"/>
      <c r="J2012" s="159" t="s">
        <v>1249</v>
      </c>
    </row>
    <row r="2013" spans="3:13" s="55" customFormat="1" ht="15.75" customHeight="1">
      <c r="C2013" s="301">
        <v>1</v>
      </c>
      <c r="D2013" s="59" t="s">
        <v>5</v>
      </c>
      <c r="E2013" s="302" t="s">
        <v>6</v>
      </c>
      <c r="F2013" s="74">
        <v>0.105</v>
      </c>
      <c r="G2013" s="64">
        <f>VLOOKUP(D2013,upahbahan,3,FALSE)</f>
        <v>100000</v>
      </c>
      <c r="H2013" s="64">
        <f>F2013*G2013</f>
        <v>10500</v>
      </c>
      <c r="I2013" s="54"/>
      <c r="J2013" s="159" t="s">
        <v>1250</v>
      </c>
      <c r="M2013" s="65">
        <v>0.1</v>
      </c>
    </row>
    <row r="2014" spans="3:13" s="55" customFormat="1" ht="15.75" customHeight="1">
      <c r="C2014" s="301">
        <v>2</v>
      </c>
      <c r="D2014" s="59" t="s">
        <v>10</v>
      </c>
      <c r="E2014" s="302" t="s">
        <v>6</v>
      </c>
      <c r="F2014" s="74">
        <v>0.17499999999999999</v>
      </c>
      <c r="G2014" s="64">
        <f>VLOOKUP(D2014,upahbahan,3,FALSE)</f>
        <v>145000</v>
      </c>
      <c r="H2014" s="64">
        <f>F2014*G2014</f>
        <v>25375</v>
      </c>
      <c r="I2014" s="54"/>
    </row>
    <row r="2015" spans="3:13" s="55" customFormat="1" ht="15.75" customHeight="1">
      <c r="C2015" s="301">
        <v>3</v>
      </c>
      <c r="D2015" s="59" t="s">
        <v>18</v>
      </c>
      <c r="E2015" s="302" t="s">
        <v>6</v>
      </c>
      <c r="F2015" s="74">
        <v>1.7000000000000001E-2</v>
      </c>
      <c r="G2015" s="64">
        <f>VLOOKUP(D2015,upahbahan,3,FALSE)</f>
        <v>175000</v>
      </c>
      <c r="H2015" s="64">
        <f>F2015*G2015</f>
        <v>2975</v>
      </c>
      <c r="I2015" s="54"/>
    </row>
    <row r="2016" spans="3:13" s="55" customFormat="1" ht="15.75" customHeight="1">
      <c r="C2016" s="301">
        <v>4</v>
      </c>
      <c r="D2016" s="59" t="s">
        <v>19</v>
      </c>
      <c r="E2016" s="302" t="s">
        <v>6</v>
      </c>
      <c r="F2016" s="74">
        <v>5.0000000000000001E-3</v>
      </c>
      <c r="G2016" s="64">
        <f>VLOOKUP(D2016,upahbahan,3,FALSE)</f>
        <v>200000</v>
      </c>
      <c r="H2016" s="64">
        <f>F2016*G2016</f>
        <v>1000</v>
      </c>
      <c r="I2016" s="54"/>
    </row>
    <row r="2017" spans="3:13" s="55" customFormat="1" ht="15.75" customHeight="1">
      <c r="C2017" s="83" t="s">
        <v>1210</v>
      </c>
      <c r="D2017" s="80"/>
      <c r="E2017" s="80"/>
      <c r="F2017" s="217"/>
      <c r="G2017" s="218"/>
      <c r="H2017" s="64">
        <f>SUM(H2013:H2016)</f>
        <v>39850</v>
      </c>
      <c r="I2017" s="219"/>
    </row>
    <row r="2018" spans="3:13" s="55" customFormat="1" ht="15.75" customHeight="1">
      <c r="C2018" s="72" t="s">
        <v>1211</v>
      </c>
      <c r="D2018" s="59" t="s">
        <v>1212</v>
      </c>
      <c r="E2018" s="73"/>
      <c r="F2018" s="73"/>
      <c r="G2018" s="73"/>
      <c r="H2018" s="73"/>
      <c r="I2018" s="54"/>
    </row>
    <row r="2019" spans="3:13" s="55" customFormat="1" ht="15.75" customHeight="1">
      <c r="C2019" s="72">
        <v>1</v>
      </c>
      <c r="D2019" s="59" t="s">
        <v>4207</v>
      </c>
      <c r="E2019" s="170" t="s">
        <v>136</v>
      </c>
      <c r="F2019" s="171">
        <v>1.1499999999999999</v>
      </c>
      <c r="G2019" s="64">
        <f>VLOOKUP(D2019,upahbahan,3,FALSE)</f>
        <v>46100</v>
      </c>
      <c r="H2019" s="583">
        <f>G2019*F2019</f>
        <v>53014.999999999993</v>
      </c>
      <c r="I2019" s="54"/>
    </row>
    <row r="2020" spans="3:13" s="55" customFormat="1" ht="15.75" customHeight="1">
      <c r="C2020" s="83" t="s">
        <v>1216</v>
      </c>
      <c r="D2020" s="80"/>
      <c r="E2020" s="80"/>
      <c r="F2020" s="80"/>
      <c r="G2020" s="162"/>
      <c r="H2020" s="64">
        <f>SUM(H2019:H2019)</f>
        <v>53014.999999999993</v>
      </c>
      <c r="I2020" s="54"/>
    </row>
    <row r="2021" spans="3:13" s="55" customFormat="1" ht="15.75" customHeight="1">
      <c r="C2021" s="72" t="s">
        <v>1217</v>
      </c>
      <c r="D2021" s="59" t="s">
        <v>1218</v>
      </c>
      <c r="E2021" s="73"/>
      <c r="F2021" s="73"/>
      <c r="G2021" s="73"/>
      <c r="H2021" s="73"/>
      <c r="I2021" s="54"/>
    </row>
    <row r="2022" spans="3:13" s="55" customFormat="1" ht="15.75" customHeight="1">
      <c r="C2022" s="83" t="s">
        <v>1219</v>
      </c>
      <c r="D2022" s="80"/>
      <c r="E2022" s="80"/>
      <c r="F2022" s="80"/>
      <c r="G2022" s="162"/>
      <c r="H2022" s="303">
        <v>0</v>
      </c>
      <c r="I2022" s="54"/>
    </row>
    <row r="2023" spans="3:13" s="55" customFormat="1" ht="15.75" customHeight="1">
      <c r="C2023" s="58" t="s">
        <v>1220</v>
      </c>
      <c r="D2023" s="69" t="s">
        <v>1221</v>
      </c>
      <c r="E2023" s="70"/>
      <c r="F2023" s="70"/>
      <c r="G2023" s="71"/>
      <c r="H2023" s="304">
        <f>H2022+H2020+H2017</f>
        <v>92865</v>
      </c>
      <c r="I2023" s="319"/>
    </row>
    <row r="2024" spans="3:13" s="55" customFormat="1" ht="15.75" customHeight="1">
      <c r="C2024" s="58" t="s">
        <v>1222</v>
      </c>
      <c r="D2024" s="69" t="s">
        <v>1325</v>
      </c>
      <c r="E2024" s="70"/>
      <c r="F2024" s="71"/>
      <c r="G2024" s="95">
        <v>0.1</v>
      </c>
      <c r="H2024" s="64">
        <f>H2023*G2024</f>
        <v>9286.5</v>
      </c>
      <c r="I2024" s="319"/>
    </row>
    <row r="2025" spans="3:13" s="55" customFormat="1" ht="15.75" customHeight="1">
      <c r="C2025" s="58" t="s">
        <v>1223</v>
      </c>
      <c r="D2025" s="69" t="s">
        <v>1224</v>
      </c>
      <c r="E2025" s="70"/>
      <c r="F2025" s="70"/>
      <c r="G2025" s="71"/>
      <c r="H2025" s="305">
        <f>SUM(H2023:H2024)</f>
        <v>102151.5</v>
      </c>
      <c r="I2025" s="319"/>
    </row>
    <row r="2027" spans="3:13" s="55" customFormat="1" ht="15.75" customHeight="1">
      <c r="C2027" s="225" t="s">
        <v>4208</v>
      </c>
      <c r="D2027" s="313" t="s">
        <v>4209</v>
      </c>
      <c r="E2027" s="307"/>
      <c r="F2027" s="307"/>
      <c r="G2027" s="307"/>
      <c r="H2027" s="307"/>
      <c r="I2027" s="56">
        <f>ROUNDDOWN(H2042,-2)</f>
        <v>139800</v>
      </c>
    </row>
    <row r="2028" spans="3:13" s="55" customFormat="1" ht="25.5" customHeight="1">
      <c r="C2028" s="300" t="s">
        <v>1197</v>
      </c>
      <c r="D2028" s="300" t="s">
        <v>1198</v>
      </c>
      <c r="E2028" s="300" t="s">
        <v>1199</v>
      </c>
      <c r="F2028" s="300" t="s">
        <v>1200</v>
      </c>
      <c r="G2028" s="300" t="s">
        <v>1201</v>
      </c>
      <c r="H2028" s="300" t="s">
        <v>1202</v>
      </c>
      <c r="I2028" s="54"/>
    </row>
    <row r="2029" spans="3:13" s="55" customFormat="1" ht="15.75" customHeight="1">
      <c r="C2029" s="72" t="s">
        <v>1203</v>
      </c>
      <c r="D2029" s="59" t="s">
        <v>1204</v>
      </c>
      <c r="E2029" s="73"/>
      <c r="F2029" s="73"/>
      <c r="G2029" s="73"/>
      <c r="H2029" s="73"/>
      <c r="I2029" s="54"/>
      <c r="J2029" s="159" t="s">
        <v>1249</v>
      </c>
    </row>
    <row r="2030" spans="3:13" s="55" customFormat="1" ht="15.75" customHeight="1">
      <c r="C2030" s="301">
        <v>1</v>
      </c>
      <c r="D2030" s="59" t="s">
        <v>5</v>
      </c>
      <c r="E2030" s="302" t="s">
        <v>6</v>
      </c>
      <c r="F2030" s="74">
        <v>0.129</v>
      </c>
      <c r="G2030" s="64">
        <f>VLOOKUP(D2030,upahbahan,3,FALSE)</f>
        <v>100000</v>
      </c>
      <c r="H2030" s="64">
        <f>F2030*G2030</f>
        <v>12900</v>
      </c>
      <c r="I2030" s="54"/>
      <c r="J2030" s="159" t="s">
        <v>1250</v>
      </c>
      <c r="M2030" s="65">
        <v>0.1</v>
      </c>
    </row>
    <row r="2031" spans="3:13" s="55" customFormat="1" ht="15.75" customHeight="1">
      <c r="C2031" s="301">
        <v>2</v>
      </c>
      <c r="D2031" s="59" t="s">
        <v>10</v>
      </c>
      <c r="E2031" s="302" t="s">
        <v>6</v>
      </c>
      <c r="F2031" s="74">
        <v>0.215</v>
      </c>
      <c r="G2031" s="64">
        <f>VLOOKUP(D2031,upahbahan,3,FALSE)</f>
        <v>145000</v>
      </c>
      <c r="H2031" s="64">
        <f>F2031*G2031</f>
        <v>31175</v>
      </c>
      <c r="I2031" s="54"/>
    </row>
    <row r="2032" spans="3:13" s="55" customFormat="1" ht="15.75" customHeight="1">
      <c r="C2032" s="301">
        <v>3</v>
      </c>
      <c r="D2032" s="59" t="s">
        <v>18</v>
      </c>
      <c r="E2032" s="302" t="s">
        <v>6</v>
      </c>
      <c r="F2032" s="74">
        <v>2.1000000000000001E-2</v>
      </c>
      <c r="G2032" s="64">
        <f>VLOOKUP(D2032,upahbahan,3,FALSE)</f>
        <v>175000</v>
      </c>
      <c r="H2032" s="64">
        <f>F2032*G2032</f>
        <v>3675.0000000000005</v>
      </c>
      <c r="I2032" s="54"/>
    </row>
    <row r="2033" spans="3:13" s="55" customFormat="1" ht="15.75" customHeight="1">
      <c r="C2033" s="301">
        <v>4</v>
      </c>
      <c r="D2033" s="59" t="s">
        <v>19</v>
      </c>
      <c r="E2033" s="302" t="s">
        <v>6</v>
      </c>
      <c r="F2033" s="74">
        <v>6.0000000000000001E-3</v>
      </c>
      <c r="G2033" s="64">
        <f>VLOOKUP(D2033,upahbahan,3,FALSE)</f>
        <v>200000</v>
      </c>
      <c r="H2033" s="64">
        <f>F2033*G2033</f>
        <v>1200</v>
      </c>
      <c r="I2033" s="54"/>
    </row>
    <row r="2034" spans="3:13" s="55" customFormat="1" ht="15.75" customHeight="1">
      <c r="C2034" s="83" t="s">
        <v>1210</v>
      </c>
      <c r="D2034" s="80"/>
      <c r="E2034" s="80"/>
      <c r="F2034" s="217"/>
      <c r="G2034" s="218"/>
      <c r="H2034" s="64">
        <f>SUM(H2030:H2033)</f>
        <v>48950</v>
      </c>
      <c r="I2034" s="219"/>
    </row>
    <row r="2035" spans="3:13" s="55" customFormat="1" ht="15.75" customHeight="1">
      <c r="C2035" s="72" t="s">
        <v>1211</v>
      </c>
      <c r="D2035" s="59" t="s">
        <v>1212</v>
      </c>
      <c r="E2035" s="73"/>
      <c r="F2035" s="73"/>
      <c r="G2035" s="73"/>
      <c r="H2035" s="73"/>
      <c r="I2035" s="54"/>
    </row>
    <row r="2036" spans="3:13" s="55" customFormat="1" ht="15.75" customHeight="1">
      <c r="C2036" s="72">
        <v>1</v>
      </c>
      <c r="D2036" s="59" t="s">
        <v>4210</v>
      </c>
      <c r="E2036" s="170" t="s">
        <v>136</v>
      </c>
      <c r="F2036" s="171">
        <v>1.1499999999999999</v>
      </c>
      <c r="G2036" s="64">
        <f>VLOOKUP(D2036,upahbahan,3,FALSE)</f>
        <v>68000</v>
      </c>
      <c r="H2036" s="583">
        <f>G2036*F2036</f>
        <v>78200</v>
      </c>
      <c r="I2036" s="54"/>
    </row>
    <row r="2037" spans="3:13" s="55" customFormat="1" ht="15.75" customHeight="1">
      <c r="C2037" s="83" t="s">
        <v>1216</v>
      </c>
      <c r="D2037" s="80"/>
      <c r="E2037" s="80"/>
      <c r="F2037" s="80"/>
      <c r="G2037" s="162"/>
      <c r="H2037" s="64">
        <f>SUM(H2036:H2036)</f>
        <v>78200</v>
      </c>
      <c r="I2037" s="54"/>
    </row>
    <row r="2038" spans="3:13" s="55" customFormat="1" ht="15.75" customHeight="1">
      <c r="C2038" s="72" t="s">
        <v>1217</v>
      </c>
      <c r="D2038" s="59" t="s">
        <v>1218</v>
      </c>
      <c r="E2038" s="73"/>
      <c r="F2038" s="73"/>
      <c r="G2038" s="73"/>
      <c r="H2038" s="73"/>
      <c r="I2038" s="54"/>
    </row>
    <row r="2039" spans="3:13" s="55" customFormat="1" ht="15.75" customHeight="1">
      <c r="C2039" s="83" t="s">
        <v>1219</v>
      </c>
      <c r="D2039" s="80"/>
      <c r="E2039" s="80"/>
      <c r="F2039" s="80"/>
      <c r="G2039" s="162"/>
      <c r="H2039" s="303">
        <v>0</v>
      </c>
      <c r="I2039" s="54"/>
    </row>
    <row r="2040" spans="3:13" s="55" customFormat="1" ht="15.75" customHeight="1">
      <c r="C2040" s="58" t="s">
        <v>1220</v>
      </c>
      <c r="D2040" s="69" t="s">
        <v>1221</v>
      </c>
      <c r="E2040" s="70"/>
      <c r="F2040" s="70"/>
      <c r="G2040" s="71"/>
      <c r="H2040" s="304">
        <f>H2039+H2037+H2034</f>
        <v>127150</v>
      </c>
      <c r="I2040" s="319"/>
    </row>
    <row r="2041" spans="3:13" s="55" customFormat="1" ht="15.75" customHeight="1">
      <c r="C2041" s="58" t="s">
        <v>1222</v>
      </c>
      <c r="D2041" s="69" t="s">
        <v>1325</v>
      </c>
      <c r="E2041" s="70"/>
      <c r="F2041" s="71"/>
      <c r="G2041" s="95">
        <v>0.1</v>
      </c>
      <c r="H2041" s="64">
        <f>H2040*G2041</f>
        <v>12715</v>
      </c>
      <c r="I2041" s="319"/>
    </row>
    <row r="2042" spans="3:13" s="55" customFormat="1" ht="15.75" customHeight="1">
      <c r="C2042" s="58" t="s">
        <v>1223</v>
      </c>
      <c r="D2042" s="69" t="s">
        <v>1224</v>
      </c>
      <c r="E2042" s="70"/>
      <c r="F2042" s="70"/>
      <c r="G2042" s="71"/>
      <c r="H2042" s="305">
        <f>SUM(H2040:H2041)</f>
        <v>139865</v>
      </c>
      <c r="I2042" s="319"/>
    </row>
    <row r="2044" spans="3:13" s="55" customFormat="1" ht="15.75" customHeight="1">
      <c r="C2044" s="225" t="s">
        <v>4211</v>
      </c>
      <c r="D2044" s="313" t="s">
        <v>4212</v>
      </c>
      <c r="E2044" s="307"/>
      <c r="F2044" s="307"/>
      <c r="G2044" s="307"/>
      <c r="H2044" s="307"/>
      <c r="I2044" s="56">
        <f>ROUNDDOWN(H2059,-2)</f>
        <v>165700</v>
      </c>
    </row>
    <row r="2045" spans="3:13" s="55" customFormat="1" ht="25.5" customHeight="1">
      <c r="C2045" s="300" t="s">
        <v>1197</v>
      </c>
      <c r="D2045" s="300" t="s">
        <v>1198</v>
      </c>
      <c r="E2045" s="300" t="s">
        <v>1199</v>
      </c>
      <c r="F2045" s="300" t="s">
        <v>1200</v>
      </c>
      <c r="G2045" s="300" t="s">
        <v>1201</v>
      </c>
      <c r="H2045" s="300" t="s">
        <v>1202</v>
      </c>
      <c r="I2045" s="54"/>
    </row>
    <row r="2046" spans="3:13" s="55" customFormat="1" ht="15.75" customHeight="1">
      <c r="C2046" s="72" t="s">
        <v>1203</v>
      </c>
      <c r="D2046" s="59" t="s">
        <v>1204</v>
      </c>
      <c r="E2046" s="73"/>
      <c r="F2046" s="73"/>
      <c r="G2046" s="73"/>
      <c r="H2046" s="73"/>
      <c r="I2046" s="54"/>
      <c r="J2046" s="159" t="s">
        <v>1249</v>
      </c>
    </row>
    <row r="2047" spans="3:13" s="55" customFormat="1" ht="15.75" customHeight="1">
      <c r="C2047" s="301">
        <v>1</v>
      </c>
      <c r="D2047" s="59" t="s">
        <v>5</v>
      </c>
      <c r="E2047" s="302" t="s">
        <v>6</v>
      </c>
      <c r="F2047" s="74">
        <v>0.157</v>
      </c>
      <c r="G2047" s="64">
        <f>VLOOKUP(D2047,upahbahan,3,FALSE)</f>
        <v>100000</v>
      </c>
      <c r="H2047" s="64">
        <f>F2047*G2047</f>
        <v>15700</v>
      </c>
      <c r="I2047" s="54"/>
      <c r="J2047" s="159" t="s">
        <v>1250</v>
      </c>
      <c r="M2047" s="65">
        <v>0.1</v>
      </c>
    </row>
    <row r="2048" spans="3:13" s="55" customFormat="1" ht="15.75" customHeight="1">
      <c r="C2048" s="301">
        <v>2</v>
      </c>
      <c r="D2048" s="59" t="s">
        <v>10</v>
      </c>
      <c r="E2048" s="302" t="s">
        <v>6</v>
      </c>
      <c r="F2048" s="74">
        <v>0.26200000000000001</v>
      </c>
      <c r="G2048" s="64">
        <f>VLOOKUP(D2048,upahbahan,3,FALSE)</f>
        <v>145000</v>
      </c>
      <c r="H2048" s="64">
        <f>F2048*G2048</f>
        <v>37990</v>
      </c>
      <c r="I2048" s="54"/>
    </row>
    <row r="2049" spans="3:13" s="55" customFormat="1" ht="15.75" customHeight="1">
      <c r="C2049" s="301">
        <v>3</v>
      </c>
      <c r="D2049" s="59" t="s">
        <v>18</v>
      </c>
      <c r="E2049" s="302" t="s">
        <v>6</v>
      </c>
      <c r="F2049" s="74">
        <v>2.5999999999999999E-2</v>
      </c>
      <c r="G2049" s="64">
        <f>VLOOKUP(D2049,upahbahan,3,FALSE)</f>
        <v>175000</v>
      </c>
      <c r="H2049" s="64">
        <f>F2049*G2049</f>
        <v>4550</v>
      </c>
      <c r="I2049" s="54"/>
    </row>
    <row r="2050" spans="3:13" s="55" customFormat="1" ht="15.75" customHeight="1">
      <c r="C2050" s="301">
        <v>4</v>
      </c>
      <c r="D2050" s="59" t="s">
        <v>19</v>
      </c>
      <c r="E2050" s="302" t="s">
        <v>6</v>
      </c>
      <c r="F2050" s="74">
        <v>8.0000000000000002E-3</v>
      </c>
      <c r="G2050" s="64">
        <f>VLOOKUP(D2050,upahbahan,3,FALSE)</f>
        <v>200000</v>
      </c>
      <c r="H2050" s="64">
        <f>F2050*G2050</f>
        <v>1600</v>
      </c>
      <c r="I2050" s="54"/>
    </row>
    <row r="2051" spans="3:13" s="55" customFormat="1" ht="15.75" customHeight="1">
      <c r="C2051" s="83" t="s">
        <v>1210</v>
      </c>
      <c r="D2051" s="80"/>
      <c r="E2051" s="80"/>
      <c r="F2051" s="217"/>
      <c r="G2051" s="218"/>
      <c r="H2051" s="64">
        <f>SUM(H2047:H2050)</f>
        <v>59840</v>
      </c>
      <c r="I2051" s="219"/>
    </row>
    <row r="2052" spans="3:13" s="55" customFormat="1" ht="15.75" customHeight="1">
      <c r="C2052" s="72" t="s">
        <v>1211</v>
      </c>
      <c r="D2052" s="59" t="s">
        <v>1212</v>
      </c>
      <c r="E2052" s="73"/>
      <c r="F2052" s="73"/>
      <c r="G2052" s="73"/>
      <c r="H2052" s="73"/>
      <c r="I2052" s="54"/>
    </row>
    <row r="2053" spans="3:13" s="55" customFormat="1" ht="15.75" customHeight="1">
      <c r="C2053" s="72">
        <v>1</v>
      </c>
      <c r="D2053" s="59" t="s">
        <v>4213</v>
      </c>
      <c r="E2053" s="170" t="s">
        <v>136</v>
      </c>
      <c r="F2053" s="171">
        <v>1.1499999999999999</v>
      </c>
      <c r="G2053" s="64">
        <f>VLOOKUP(D2053,upahbahan,3,FALSE)</f>
        <v>79000</v>
      </c>
      <c r="H2053" s="583">
        <f>G2053*F2053</f>
        <v>90850</v>
      </c>
      <c r="I2053" s="54"/>
    </row>
    <row r="2054" spans="3:13" s="55" customFormat="1" ht="15.75" customHeight="1">
      <c r="C2054" s="83" t="s">
        <v>1216</v>
      </c>
      <c r="D2054" s="80"/>
      <c r="E2054" s="80"/>
      <c r="F2054" s="80"/>
      <c r="G2054" s="162"/>
      <c r="H2054" s="64">
        <f>SUM(H2053:H2053)</f>
        <v>90850</v>
      </c>
      <c r="I2054" s="54"/>
    </row>
    <row r="2055" spans="3:13" s="55" customFormat="1" ht="15.75" customHeight="1">
      <c r="C2055" s="72" t="s">
        <v>1217</v>
      </c>
      <c r="D2055" s="59" t="s">
        <v>1218</v>
      </c>
      <c r="E2055" s="73"/>
      <c r="F2055" s="73"/>
      <c r="G2055" s="73"/>
      <c r="H2055" s="73"/>
      <c r="I2055" s="54"/>
    </row>
    <row r="2056" spans="3:13" s="55" customFormat="1" ht="15.75" customHeight="1">
      <c r="C2056" s="83" t="s">
        <v>1219</v>
      </c>
      <c r="D2056" s="80"/>
      <c r="E2056" s="80"/>
      <c r="F2056" s="80"/>
      <c r="G2056" s="162"/>
      <c r="H2056" s="303">
        <v>0</v>
      </c>
      <c r="I2056" s="54"/>
    </row>
    <row r="2057" spans="3:13" s="55" customFormat="1" ht="15.75" customHeight="1">
      <c r="C2057" s="58" t="s">
        <v>1220</v>
      </c>
      <c r="D2057" s="69" t="s">
        <v>1221</v>
      </c>
      <c r="E2057" s="70"/>
      <c r="F2057" s="70"/>
      <c r="G2057" s="71"/>
      <c r="H2057" s="304">
        <f>H2056+H2054+H2051</f>
        <v>150690</v>
      </c>
      <c r="I2057" s="319"/>
    </row>
    <row r="2058" spans="3:13" s="55" customFormat="1" ht="15.75" customHeight="1">
      <c r="C2058" s="58" t="s">
        <v>1222</v>
      </c>
      <c r="D2058" s="69" t="s">
        <v>1325</v>
      </c>
      <c r="E2058" s="70"/>
      <c r="F2058" s="71"/>
      <c r="G2058" s="95">
        <v>0.1</v>
      </c>
      <c r="H2058" s="64">
        <f>H2057*G2058</f>
        <v>15069</v>
      </c>
      <c r="I2058" s="319"/>
    </row>
    <row r="2059" spans="3:13" s="55" customFormat="1" ht="15.75" customHeight="1">
      <c r="C2059" s="58" t="s">
        <v>1223</v>
      </c>
      <c r="D2059" s="69" t="s">
        <v>1224</v>
      </c>
      <c r="E2059" s="70"/>
      <c r="F2059" s="70"/>
      <c r="G2059" s="71"/>
      <c r="H2059" s="305">
        <f>SUM(H2057:H2058)</f>
        <v>165759</v>
      </c>
      <c r="I2059" s="319"/>
    </row>
    <row r="2061" spans="3:13" s="55" customFormat="1" ht="15.75" customHeight="1">
      <c r="C2061" s="225" t="s">
        <v>4214</v>
      </c>
      <c r="D2061" s="313" t="s">
        <v>4215</v>
      </c>
      <c r="E2061" s="307"/>
      <c r="F2061" s="307"/>
      <c r="G2061" s="307"/>
      <c r="H2061" s="307"/>
      <c r="I2061" s="56">
        <f>ROUNDDOWN(H2076,-2)</f>
        <v>236100</v>
      </c>
    </row>
    <row r="2062" spans="3:13" s="55" customFormat="1" ht="25.5" customHeight="1">
      <c r="C2062" s="300" t="s">
        <v>1197</v>
      </c>
      <c r="D2062" s="300" t="s">
        <v>1198</v>
      </c>
      <c r="E2062" s="300" t="s">
        <v>1199</v>
      </c>
      <c r="F2062" s="300" t="s">
        <v>1200</v>
      </c>
      <c r="G2062" s="300" t="s">
        <v>1201</v>
      </c>
      <c r="H2062" s="300" t="s">
        <v>1202</v>
      </c>
      <c r="I2062" s="54"/>
    </row>
    <row r="2063" spans="3:13" s="55" customFormat="1" ht="15.75" customHeight="1">
      <c r="C2063" s="72" t="s">
        <v>1203</v>
      </c>
      <c r="D2063" s="59" t="s">
        <v>1204</v>
      </c>
      <c r="E2063" s="73"/>
      <c r="F2063" s="73"/>
      <c r="G2063" s="73"/>
      <c r="H2063" s="73"/>
      <c r="I2063" s="54"/>
      <c r="J2063" s="159" t="s">
        <v>1249</v>
      </c>
    </row>
    <row r="2064" spans="3:13" s="55" customFormat="1" ht="15.75" customHeight="1">
      <c r="C2064" s="301">
        <v>1</v>
      </c>
      <c r="D2064" s="59" t="s">
        <v>5</v>
      </c>
      <c r="E2064" s="302" t="s">
        <v>6</v>
      </c>
      <c r="F2064" s="74">
        <v>0.20699999999999999</v>
      </c>
      <c r="G2064" s="64">
        <f>VLOOKUP(D2064,upahbahan,3,FALSE)</f>
        <v>100000</v>
      </c>
      <c r="H2064" s="64">
        <f>F2064*G2064</f>
        <v>20700</v>
      </c>
      <c r="I2064" s="54"/>
      <c r="J2064" s="159" t="s">
        <v>1250</v>
      </c>
      <c r="M2064" s="65">
        <v>0.1</v>
      </c>
    </row>
    <row r="2065" spans="3:9" s="55" customFormat="1" ht="15.75" customHeight="1">
      <c r="C2065" s="301">
        <v>2</v>
      </c>
      <c r="D2065" s="59" t="s">
        <v>10</v>
      </c>
      <c r="E2065" s="302" t="s">
        <v>6</v>
      </c>
      <c r="F2065" s="74">
        <v>0.34599999999999997</v>
      </c>
      <c r="G2065" s="64">
        <f>VLOOKUP(D2065,upahbahan,3,FALSE)</f>
        <v>145000</v>
      </c>
      <c r="H2065" s="64">
        <f>F2065*G2065</f>
        <v>50169.999999999993</v>
      </c>
      <c r="I2065" s="54"/>
    </row>
    <row r="2066" spans="3:9" s="55" customFormat="1" ht="15.75" customHeight="1">
      <c r="C2066" s="301">
        <v>3</v>
      </c>
      <c r="D2066" s="59" t="s">
        <v>18</v>
      </c>
      <c r="E2066" s="302" t="s">
        <v>6</v>
      </c>
      <c r="F2066" s="74">
        <v>3.5000000000000003E-2</v>
      </c>
      <c r="G2066" s="64">
        <f>VLOOKUP(D2066,upahbahan,3,FALSE)</f>
        <v>175000</v>
      </c>
      <c r="H2066" s="64">
        <f>F2066*G2066</f>
        <v>6125.0000000000009</v>
      </c>
      <c r="I2066" s="54"/>
    </row>
    <row r="2067" spans="3:9" s="55" customFormat="1" ht="15.75" customHeight="1">
      <c r="C2067" s="301">
        <v>4</v>
      </c>
      <c r="D2067" s="59" t="s">
        <v>19</v>
      </c>
      <c r="E2067" s="302" t="s">
        <v>6</v>
      </c>
      <c r="F2067" s="74">
        <v>0.01</v>
      </c>
      <c r="G2067" s="64">
        <f>VLOOKUP(D2067,upahbahan,3,FALSE)</f>
        <v>200000</v>
      </c>
      <c r="H2067" s="64">
        <f>F2067*G2067</f>
        <v>2000</v>
      </c>
      <c r="I2067" s="54"/>
    </row>
    <row r="2068" spans="3:9" s="55" customFormat="1" ht="15.75" customHeight="1">
      <c r="C2068" s="83" t="s">
        <v>1210</v>
      </c>
      <c r="D2068" s="80"/>
      <c r="E2068" s="80"/>
      <c r="F2068" s="217"/>
      <c r="G2068" s="218"/>
      <c r="H2068" s="64">
        <f>SUM(H2064:H2067)</f>
        <v>78995</v>
      </c>
      <c r="I2068" s="219"/>
    </row>
    <row r="2069" spans="3:9" s="55" customFormat="1" ht="15.75" customHeight="1">
      <c r="C2069" s="72" t="s">
        <v>1211</v>
      </c>
      <c r="D2069" s="59" t="s">
        <v>1212</v>
      </c>
      <c r="E2069" s="73"/>
      <c r="F2069" s="73"/>
      <c r="G2069" s="73"/>
      <c r="H2069" s="73"/>
      <c r="I2069" s="54"/>
    </row>
    <row r="2070" spans="3:9" s="55" customFormat="1" ht="15.75" customHeight="1">
      <c r="C2070" s="72">
        <v>1</v>
      </c>
      <c r="D2070" s="59" t="s">
        <v>4222</v>
      </c>
      <c r="E2070" s="170" t="s">
        <v>136</v>
      </c>
      <c r="F2070" s="171">
        <v>1.1499999999999999</v>
      </c>
      <c r="G2070" s="64">
        <f>VLOOKUP(D2070,upahbahan,3,FALSE)</f>
        <v>118000</v>
      </c>
      <c r="H2070" s="583">
        <f>G2070*F2070</f>
        <v>135700</v>
      </c>
      <c r="I2070" s="54"/>
    </row>
    <row r="2071" spans="3:9" s="55" customFormat="1" ht="15.75" customHeight="1">
      <c r="C2071" s="83" t="s">
        <v>1216</v>
      </c>
      <c r="D2071" s="80"/>
      <c r="E2071" s="80"/>
      <c r="F2071" s="80"/>
      <c r="G2071" s="162"/>
      <c r="H2071" s="64">
        <f>SUM(H2070:H2070)</f>
        <v>135700</v>
      </c>
      <c r="I2071" s="54"/>
    </row>
    <row r="2072" spans="3:9" s="55" customFormat="1" ht="15.75" customHeight="1">
      <c r="C2072" s="72" t="s">
        <v>1217</v>
      </c>
      <c r="D2072" s="59" t="s">
        <v>1218</v>
      </c>
      <c r="E2072" s="73"/>
      <c r="F2072" s="73"/>
      <c r="G2072" s="73"/>
      <c r="H2072" s="73"/>
      <c r="I2072" s="54"/>
    </row>
    <row r="2073" spans="3:9" s="55" customFormat="1" ht="15.75" customHeight="1">
      <c r="C2073" s="83" t="s">
        <v>1219</v>
      </c>
      <c r="D2073" s="80"/>
      <c r="E2073" s="80"/>
      <c r="F2073" s="80"/>
      <c r="G2073" s="162"/>
      <c r="H2073" s="303">
        <v>0</v>
      </c>
      <c r="I2073" s="54"/>
    </row>
    <row r="2074" spans="3:9" s="55" customFormat="1" ht="15.75" customHeight="1">
      <c r="C2074" s="58" t="s">
        <v>1220</v>
      </c>
      <c r="D2074" s="69" t="s">
        <v>1221</v>
      </c>
      <c r="E2074" s="70"/>
      <c r="F2074" s="70"/>
      <c r="G2074" s="71"/>
      <c r="H2074" s="304">
        <f>H2073+H2071+H2068</f>
        <v>214695</v>
      </c>
      <c r="I2074" s="319"/>
    </row>
    <row r="2075" spans="3:9" s="55" customFormat="1" ht="15.75" customHeight="1">
      <c r="C2075" s="58" t="s">
        <v>1222</v>
      </c>
      <c r="D2075" s="69" t="s">
        <v>1325</v>
      </c>
      <c r="E2075" s="70"/>
      <c r="F2075" s="71"/>
      <c r="G2075" s="95">
        <v>0.1</v>
      </c>
      <c r="H2075" s="64">
        <f>H2074*G2075</f>
        <v>21469.5</v>
      </c>
      <c r="I2075" s="319"/>
    </row>
    <row r="2076" spans="3:9" s="55" customFormat="1" ht="15.75" customHeight="1">
      <c r="C2076" s="58" t="s">
        <v>1223</v>
      </c>
      <c r="D2076" s="69" t="s">
        <v>1224</v>
      </c>
      <c r="E2076" s="70"/>
      <c r="F2076" s="70"/>
      <c r="G2076" s="71"/>
      <c r="H2076" s="305">
        <f>SUM(H2074:H2075)</f>
        <v>236164.5</v>
      </c>
      <c r="I2076" s="319"/>
    </row>
    <row r="2079" spans="3:9" s="55" customFormat="1" ht="15.75" customHeight="1">
      <c r="C2079" s="225" t="s">
        <v>4216</v>
      </c>
      <c r="D2079" s="313" t="s">
        <v>4217</v>
      </c>
      <c r="E2079" s="307"/>
      <c r="F2079" s="307"/>
      <c r="G2079" s="307"/>
      <c r="H2079" s="307"/>
      <c r="I2079" s="56">
        <f>ROUNDDOWN(H2094,-2)</f>
        <v>292200</v>
      </c>
    </row>
    <row r="2080" spans="3:9" s="55" customFormat="1" ht="25.5" customHeight="1">
      <c r="C2080" s="300" t="s">
        <v>1197</v>
      </c>
      <c r="D2080" s="300" t="s">
        <v>1198</v>
      </c>
      <c r="E2080" s="300" t="s">
        <v>1199</v>
      </c>
      <c r="F2080" s="300" t="s">
        <v>1200</v>
      </c>
      <c r="G2080" s="300" t="s">
        <v>1201</v>
      </c>
      <c r="H2080" s="300" t="s">
        <v>1202</v>
      </c>
      <c r="I2080" s="54"/>
    </row>
    <row r="2081" spans="3:13" s="55" customFormat="1" ht="15.75" customHeight="1">
      <c r="C2081" s="72" t="s">
        <v>1203</v>
      </c>
      <c r="D2081" s="59" t="s">
        <v>1204</v>
      </c>
      <c r="E2081" s="73"/>
      <c r="F2081" s="73"/>
      <c r="G2081" s="73"/>
      <c r="H2081" s="73"/>
      <c r="I2081" s="54"/>
      <c r="J2081" s="159" t="s">
        <v>1249</v>
      </c>
    </row>
    <row r="2082" spans="3:13" s="55" customFormat="1" ht="15.75" customHeight="1">
      <c r="C2082" s="301">
        <v>1</v>
      </c>
      <c r="D2082" s="59" t="s">
        <v>5</v>
      </c>
      <c r="E2082" s="302" t="s">
        <v>6</v>
      </c>
      <c r="F2082" s="74">
        <v>0.26</v>
      </c>
      <c r="G2082" s="64">
        <f>VLOOKUP(D2082,upahbahan,3,FALSE)</f>
        <v>100000</v>
      </c>
      <c r="H2082" s="64">
        <f>F2082*G2082</f>
        <v>26000</v>
      </c>
      <c r="I2082" s="54"/>
      <c r="J2082" s="159" t="s">
        <v>1250</v>
      </c>
      <c r="M2082" s="65">
        <v>0.1</v>
      </c>
    </row>
    <row r="2083" spans="3:13" s="55" customFormat="1" ht="15.75" customHeight="1">
      <c r="C2083" s="301">
        <v>2</v>
      </c>
      <c r="D2083" s="59" t="s">
        <v>10</v>
      </c>
      <c r="E2083" s="302" t="s">
        <v>6</v>
      </c>
      <c r="F2083" s="74">
        <v>0.433</v>
      </c>
      <c r="G2083" s="64">
        <f>VLOOKUP(D2083,upahbahan,3,FALSE)</f>
        <v>145000</v>
      </c>
      <c r="H2083" s="64">
        <f>F2083*G2083</f>
        <v>62785</v>
      </c>
      <c r="I2083" s="54"/>
    </row>
    <row r="2084" spans="3:13" s="55" customFormat="1" ht="15.75" customHeight="1">
      <c r="C2084" s="301">
        <v>3</v>
      </c>
      <c r="D2084" s="59" t="s">
        <v>18</v>
      </c>
      <c r="E2084" s="302" t="s">
        <v>6</v>
      </c>
      <c r="F2084" s="74">
        <v>4.2999999999999997E-2</v>
      </c>
      <c r="G2084" s="64">
        <f>VLOOKUP(D2084,upahbahan,3,FALSE)</f>
        <v>175000</v>
      </c>
      <c r="H2084" s="64">
        <f>F2084*G2084</f>
        <v>7524.9999999999991</v>
      </c>
      <c r="I2084" s="54"/>
    </row>
    <row r="2085" spans="3:13" s="55" customFormat="1" ht="15.75" customHeight="1">
      <c r="C2085" s="301">
        <v>4</v>
      </c>
      <c r="D2085" s="59" t="s">
        <v>19</v>
      </c>
      <c r="E2085" s="302" t="s">
        <v>6</v>
      </c>
      <c r="F2085" s="74">
        <v>1.2999999999999999E-2</v>
      </c>
      <c r="G2085" s="64">
        <f>VLOOKUP(D2085,upahbahan,3,FALSE)</f>
        <v>200000</v>
      </c>
      <c r="H2085" s="64">
        <f>F2085*G2085</f>
        <v>2600</v>
      </c>
      <c r="I2085" s="54"/>
    </row>
    <row r="2086" spans="3:13" s="55" customFormat="1" ht="15.75" customHeight="1">
      <c r="C2086" s="83" t="s">
        <v>1210</v>
      </c>
      <c r="D2086" s="80"/>
      <c r="E2086" s="80"/>
      <c r="F2086" s="217"/>
      <c r="G2086" s="218"/>
      <c r="H2086" s="64">
        <f>SUM(H2082:H2085)</f>
        <v>98910</v>
      </c>
      <c r="I2086" s="219"/>
    </row>
    <row r="2087" spans="3:13" s="55" customFormat="1" ht="15.75" customHeight="1">
      <c r="C2087" s="72" t="s">
        <v>1211</v>
      </c>
      <c r="D2087" s="59" t="s">
        <v>1212</v>
      </c>
      <c r="E2087" s="73"/>
      <c r="F2087" s="73"/>
      <c r="G2087" s="73"/>
      <c r="H2087" s="73"/>
      <c r="I2087" s="54"/>
    </row>
    <row r="2088" spans="3:13" s="55" customFormat="1" ht="15.75" customHeight="1">
      <c r="C2088" s="72">
        <v>1</v>
      </c>
      <c r="D2088" s="59" t="s">
        <v>4225</v>
      </c>
      <c r="E2088" s="170" t="s">
        <v>136</v>
      </c>
      <c r="F2088" s="171">
        <v>1.1499999999999999</v>
      </c>
      <c r="G2088" s="64">
        <f>VLOOKUP(D2088,upahbahan,3,FALSE)</f>
        <v>145000</v>
      </c>
      <c r="H2088" s="583">
        <f>G2088*F2088</f>
        <v>166750</v>
      </c>
      <c r="I2088" s="54"/>
    </row>
    <row r="2089" spans="3:13" s="55" customFormat="1" ht="15.75" customHeight="1">
      <c r="C2089" s="83" t="s">
        <v>1216</v>
      </c>
      <c r="D2089" s="80"/>
      <c r="E2089" s="80"/>
      <c r="F2089" s="80"/>
      <c r="G2089" s="162"/>
      <c r="H2089" s="64">
        <f>SUM(H2088:H2088)</f>
        <v>166750</v>
      </c>
      <c r="I2089" s="54"/>
    </row>
    <row r="2090" spans="3:13" s="55" customFormat="1" ht="15.75" customHeight="1">
      <c r="C2090" s="72" t="s">
        <v>1217</v>
      </c>
      <c r="D2090" s="59" t="s">
        <v>1218</v>
      </c>
      <c r="E2090" s="73"/>
      <c r="F2090" s="73"/>
      <c r="G2090" s="73"/>
      <c r="H2090" s="73"/>
      <c r="I2090" s="54"/>
    </row>
    <row r="2091" spans="3:13" s="55" customFormat="1" ht="15.75" customHeight="1">
      <c r="C2091" s="83" t="s">
        <v>1219</v>
      </c>
      <c r="D2091" s="80"/>
      <c r="E2091" s="80"/>
      <c r="F2091" s="80"/>
      <c r="G2091" s="162"/>
      <c r="H2091" s="303">
        <v>0</v>
      </c>
      <c r="I2091" s="54"/>
    </row>
    <row r="2092" spans="3:13" s="55" customFormat="1" ht="15.75" customHeight="1">
      <c r="C2092" s="58" t="s">
        <v>1220</v>
      </c>
      <c r="D2092" s="69" t="s">
        <v>1221</v>
      </c>
      <c r="E2092" s="70"/>
      <c r="F2092" s="70"/>
      <c r="G2092" s="71"/>
      <c r="H2092" s="304">
        <f>H2091+H2089+H2086</f>
        <v>265660</v>
      </c>
      <c r="I2092" s="319"/>
    </row>
    <row r="2093" spans="3:13" s="55" customFormat="1" ht="15.75" customHeight="1">
      <c r="C2093" s="58" t="s">
        <v>1222</v>
      </c>
      <c r="D2093" s="69" t="s">
        <v>1325</v>
      </c>
      <c r="E2093" s="70"/>
      <c r="F2093" s="71"/>
      <c r="G2093" s="95">
        <v>0.1</v>
      </c>
      <c r="H2093" s="64">
        <f>H2092*G2093</f>
        <v>26566</v>
      </c>
      <c r="I2093" s="319"/>
    </row>
    <row r="2094" spans="3:13" s="55" customFormat="1" ht="15.75" customHeight="1">
      <c r="C2094" s="58" t="s">
        <v>1223</v>
      </c>
      <c r="D2094" s="69" t="s">
        <v>1224</v>
      </c>
      <c r="E2094" s="70"/>
      <c r="F2094" s="70"/>
      <c r="G2094" s="71"/>
      <c r="H2094" s="305">
        <f>SUM(H2092:H2093)</f>
        <v>292226</v>
      </c>
      <c r="I2094" s="319"/>
    </row>
    <row r="2096" spans="3:13" s="55" customFormat="1" ht="15.75" customHeight="1">
      <c r="C2096" s="225" t="s">
        <v>4218</v>
      </c>
      <c r="D2096" s="313" t="s">
        <v>4219</v>
      </c>
      <c r="E2096" s="307"/>
      <c r="F2096" s="307"/>
      <c r="G2096" s="307"/>
      <c r="H2096" s="307"/>
      <c r="I2096" s="56">
        <f>ROUNDDOWN(H2111,-2)</f>
        <v>505200</v>
      </c>
    </row>
    <row r="2097" spans="3:13" s="55" customFormat="1" ht="25.5" customHeight="1">
      <c r="C2097" s="300" t="s">
        <v>1197</v>
      </c>
      <c r="D2097" s="300" t="s">
        <v>1198</v>
      </c>
      <c r="E2097" s="300" t="s">
        <v>1199</v>
      </c>
      <c r="F2097" s="300" t="s">
        <v>1200</v>
      </c>
      <c r="G2097" s="300" t="s">
        <v>1201</v>
      </c>
      <c r="H2097" s="300" t="s">
        <v>1202</v>
      </c>
      <c r="I2097" s="54"/>
    </row>
    <row r="2098" spans="3:13" s="55" customFormat="1" ht="15.75" customHeight="1">
      <c r="C2098" s="72" t="s">
        <v>1203</v>
      </c>
      <c r="D2098" s="59" t="s">
        <v>1204</v>
      </c>
      <c r="E2098" s="73"/>
      <c r="F2098" s="73"/>
      <c r="G2098" s="73"/>
      <c r="H2098" s="73"/>
      <c r="I2098" s="54"/>
      <c r="J2098" s="159" t="s">
        <v>1249</v>
      </c>
    </row>
    <row r="2099" spans="3:13" s="55" customFormat="1" ht="15.75" customHeight="1">
      <c r="C2099" s="301">
        <v>1</v>
      </c>
      <c r="D2099" s="59" t="s">
        <v>5</v>
      </c>
      <c r="E2099" s="302" t="s">
        <v>6</v>
      </c>
      <c r="F2099" s="74">
        <v>0.47099999999999997</v>
      </c>
      <c r="G2099" s="64">
        <f>VLOOKUP(D2099,upahbahan,3,FALSE)</f>
        <v>100000</v>
      </c>
      <c r="H2099" s="64">
        <f>F2099*G2099</f>
        <v>47100</v>
      </c>
      <c r="I2099" s="54"/>
      <c r="J2099" s="159" t="s">
        <v>1250</v>
      </c>
      <c r="M2099" s="65">
        <v>0.1</v>
      </c>
    </row>
    <row r="2100" spans="3:13" s="55" customFormat="1" ht="15.75" customHeight="1">
      <c r="C2100" s="301">
        <v>2</v>
      </c>
      <c r="D2100" s="59" t="s">
        <v>10</v>
      </c>
      <c r="E2100" s="302" t="s">
        <v>6</v>
      </c>
      <c r="F2100" s="74">
        <v>0.78700000000000003</v>
      </c>
      <c r="G2100" s="64">
        <f>VLOOKUP(D2100,upahbahan,3,FALSE)</f>
        <v>145000</v>
      </c>
      <c r="H2100" s="64">
        <f>F2100*G2100</f>
        <v>114115</v>
      </c>
      <c r="I2100" s="54"/>
    </row>
    <row r="2101" spans="3:13" s="55" customFormat="1" ht="15.75" customHeight="1">
      <c r="C2101" s="301">
        <v>3</v>
      </c>
      <c r="D2101" s="59" t="s">
        <v>18</v>
      </c>
      <c r="E2101" s="302" t="s">
        <v>6</v>
      </c>
      <c r="F2101" s="74">
        <v>7.9000000000000001E-2</v>
      </c>
      <c r="G2101" s="64">
        <f>VLOOKUP(D2101,upahbahan,3,FALSE)</f>
        <v>175000</v>
      </c>
      <c r="H2101" s="64">
        <f>F2101*G2101</f>
        <v>13825</v>
      </c>
      <c r="I2101" s="54"/>
    </row>
    <row r="2102" spans="3:13" s="55" customFormat="1" ht="15.75" customHeight="1">
      <c r="C2102" s="301">
        <v>4</v>
      </c>
      <c r="D2102" s="59" t="s">
        <v>19</v>
      </c>
      <c r="E2102" s="302" t="s">
        <v>6</v>
      </c>
      <c r="F2102" s="74">
        <v>2.4E-2</v>
      </c>
      <c r="G2102" s="64">
        <f>VLOOKUP(D2102,upahbahan,3,FALSE)</f>
        <v>200000</v>
      </c>
      <c r="H2102" s="64">
        <f>F2102*G2102</f>
        <v>4800</v>
      </c>
      <c r="I2102" s="54"/>
    </row>
    <row r="2103" spans="3:13" s="55" customFormat="1" ht="15.75" customHeight="1">
      <c r="C2103" s="83" t="s">
        <v>1210</v>
      </c>
      <c r="D2103" s="80"/>
      <c r="E2103" s="80"/>
      <c r="F2103" s="217"/>
      <c r="G2103" s="218"/>
      <c r="H2103" s="64">
        <f>SUM(H2099:H2102)</f>
        <v>179840</v>
      </c>
      <c r="I2103" s="219"/>
    </row>
    <row r="2104" spans="3:13" s="55" customFormat="1" ht="15.75" customHeight="1">
      <c r="C2104" s="72" t="s">
        <v>1211</v>
      </c>
      <c r="D2104" s="59" t="s">
        <v>1212</v>
      </c>
      <c r="E2104" s="73"/>
      <c r="F2104" s="73"/>
      <c r="G2104" s="73"/>
      <c r="H2104" s="73"/>
      <c r="I2104" s="54"/>
    </row>
    <row r="2105" spans="3:13" s="55" customFormat="1" ht="15.75" customHeight="1">
      <c r="C2105" s="72">
        <v>1</v>
      </c>
      <c r="D2105" s="59" t="s">
        <v>4223</v>
      </c>
      <c r="E2105" s="170" t="s">
        <v>136</v>
      </c>
      <c r="F2105" s="171">
        <v>1.3</v>
      </c>
      <c r="G2105" s="64">
        <f>VLOOKUP(D2105,upahbahan,3,FALSE)</f>
        <v>215000</v>
      </c>
      <c r="H2105" s="583">
        <f>G2105*F2105</f>
        <v>279500</v>
      </c>
      <c r="I2105" s="54"/>
    </row>
    <row r="2106" spans="3:13" s="55" customFormat="1" ht="15.75" customHeight="1">
      <c r="C2106" s="83" t="s">
        <v>1216</v>
      </c>
      <c r="D2106" s="80"/>
      <c r="E2106" s="80"/>
      <c r="F2106" s="80"/>
      <c r="G2106" s="162"/>
      <c r="H2106" s="64">
        <f>SUM(H2105:H2105)</f>
        <v>279500</v>
      </c>
      <c r="I2106" s="54"/>
    </row>
    <row r="2107" spans="3:13" s="55" customFormat="1" ht="15.75" customHeight="1">
      <c r="C2107" s="72" t="s">
        <v>1217</v>
      </c>
      <c r="D2107" s="59" t="s">
        <v>1218</v>
      </c>
      <c r="E2107" s="73"/>
      <c r="F2107" s="73"/>
      <c r="G2107" s="73"/>
      <c r="H2107" s="73"/>
      <c r="I2107" s="54"/>
    </row>
    <row r="2108" spans="3:13" s="55" customFormat="1" ht="15.75" customHeight="1">
      <c r="C2108" s="83" t="s">
        <v>1219</v>
      </c>
      <c r="D2108" s="80"/>
      <c r="E2108" s="80"/>
      <c r="F2108" s="80"/>
      <c r="G2108" s="162"/>
      <c r="H2108" s="303">
        <v>0</v>
      </c>
      <c r="I2108" s="54"/>
    </row>
    <row r="2109" spans="3:13" s="55" customFormat="1" ht="15.75" customHeight="1">
      <c r="C2109" s="58" t="s">
        <v>1220</v>
      </c>
      <c r="D2109" s="69" t="s">
        <v>1221</v>
      </c>
      <c r="E2109" s="70"/>
      <c r="F2109" s="70"/>
      <c r="G2109" s="71"/>
      <c r="H2109" s="304">
        <f>H2108+H2106+H2103</f>
        <v>459340</v>
      </c>
      <c r="I2109" s="319"/>
    </row>
    <row r="2110" spans="3:13" s="55" customFormat="1" ht="15.75" customHeight="1">
      <c r="C2110" s="58" t="s">
        <v>1222</v>
      </c>
      <c r="D2110" s="69" t="s">
        <v>1325</v>
      </c>
      <c r="E2110" s="70"/>
      <c r="F2110" s="71"/>
      <c r="G2110" s="95">
        <v>0.1</v>
      </c>
      <c r="H2110" s="64">
        <f>H2109*G2110</f>
        <v>45934</v>
      </c>
      <c r="I2110" s="319"/>
    </row>
    <row r="2111" spans="3:13" s="55" customFormat="1" ht="15.75" customHeight="1">
      <c r="C2111" s="58" t="s">
        <v>1223</v>
      </c>
      <c r="D2111" s="69" t="s">
        <v>1224</v>
      </c>
      <c r="E2111" s="70"/>
      <c r="F2111" s="70"/>
      <c r="G2111" s="71"/>
      <c r="H2111" s="305">
        <f>SUM(H2109:H2110)</f>
        <v>505274</v>
      </c>
      <c r="I2111" s="319"/>
    </row>
    <row r="2113" spans="3:13" s="55" customFormat="1" ht="15.75" customHeight="1">
      <c r="C2113" s="225" t="s">
        <v>4220</v>
      </c>
      <c r="D2113" s="313" t="s">
        <v>4221</v>
      </c>
      <c r="E2113" s="307"/>
      <c r="F2113" s="307"/>
      <c r="G2113" s="307"/>
      <c r="H2113" s="307"/>
      <c r="I2113" s="56">
        <f>ROUNDDOWN(H2128,-2)</f>
        <v>598300</v>
      </c>
    </row>
    <row r="2114" spans="3:13" s="55" customFormat="1" ht="25.5" customHeight="1">
      <c r="C2114" s="300" t="s">
        <v>1197</v>
      </c>
      <c r="D2114" s="300" t="s">
        <v>1198</v>
      </c>
      <c r="E2114" s="300" t="s">
        <v>1199</v>
      </c>
      <c r="F2114" s="300" t="s">
        <v>1200</v>
      </c>
      <c r="G2114" s="300" t="s">
        <v>1201</v>
      </c>
      <c r="H2114" s="300" t="s">
        <v>1202</v>
      </c>
      <c r="I2114" s="54"/>
    </row>
    <row r="2115" spans="3:13" s="55" customFormat="1" ht="15.75" customHeight="1">
      <c r="C2115" s="72" t="s">
        <v>1203</v>
      </c>
      <c r="D2115" s="59" t="s">
        <v>1204</v>
      </c>
      <c r="E2115" s="73"/>
      <c r="F2115" s="73"/>
      <c r="G2115" s="73"/>
      <c r="H2115" s="73"/>
      <c r="I2115" s="54"/>
      <c r="J2115" s="159" t="s">
        <v>1249</v>
      </c>
    </row>
    <row r="2116" spans="3:13" s="55" customFormat="1" ht="15.75" customHeight="1">
      <c r="C2116" s="301">
        <v>1</v>
      </c>
      <c r="D2116" s="59" t="s">
        <v>5</v>
      </c>
      <c r="E2116" s="302" t="s">
        <v>6</v>
      </c>
      <c r="F2116" s="74">
        <v>0.63100000000000001</v>
      </c>
      <c r="G2116" s="64">
        <f>VLOOKUP(D2116,upahbahan,3,FALSE)</f>
        <v>100000</v>
      </c>
      <c r="H2116" s="64">
        <f>F2116*G2116</f>
        <v>63100</v>
      </c>
      <c r="I2116" s="54"/>
      <c r="J2116" s="159" t="s">
        <v>1250</v>
      </c>
      <c r="M2116" s="65">
        <v>0.1</v>
      </c>
    </row>
    <row r="2117" spans="3:13" s="55" customFormat="1" ht="15.75" customHeight="1">
      <c r="C2117" s="301">
        <v>2</v>
      </c>
      <c r="D2117" s="59" t="s">
        <v>10</v>
      </c>
      <c r="E2117" s="302" t="s">
        <v>6</v>
      </c>
      <c r="F2117" s="74">
        <v>1.054</v>
      </c>
      <c r="G2117" s="64">
        <f>VLOOKUP(D2117,upahbahan,3,FALSE)</f>
        <v>145000</v>
      </c>
      <c r="H2117" s="64">
        <f>F2117*G2117</f>
        <v>152830</v>
      </c>
      <c r="I2117" s="54"/>
    </row>
    <row r="2118" spans="3:13" s="55" customFormat="1" ht="15.75" customHeight="1">
      <c r="C2118" s="301">
        <v>3</v>
      </c>
      <c r="D2118" s="59" t="s">
        <v>18</v>
      </c>
      <c r="E2118" s="302" t="s">
        <v>6</v>
      </c>
      <c r="F2118" s="74">
        <v>0.105</v>
      </c>
      <c r="G2118" s="64">
        <f>VLOOKUP(D2118,upahbahan,3,FALSE)</f>
        <v>175000</v>
      </c>
      <c r="H2118" s="64">
        <f>F2118*G2118</f>
        <v>18375</v>
      </c>
      <c r="I2118" s="54"/>
    </row>
    <row r="2119" spans="3:13" s="55" customFormat="1" ht="15.75" customHeight="1">
      <c r="C2119" s="301">
        <v>4</v>
      </c>
      <c r="D2119" s="59" t="s">
        <v>19</v>
      </c>
      <c r="E2119" s="302" t="s">
        <v>6</v>
      </c>
      <c r="F2119" s="74">
        <v>3.2000000000000001E-2</v>
      </c>
      <c r="G2119" s="64">
        <f>VLOOKUP(D2119,upahbahan,3,FALSE)</f>
        <v>200000</v>
      </c>
      <c r="H2119" s="64">
        <f>F2119*G2119</f>
        <v>6400</v>
      </c>
      <c r="I2119" s="54"/>
    </row>
    <row r="2120" spans="3:13" s="55" customFormat="1" ht="15.75" customHeight="1">
      <c r="C2120" s="83" t="s">
        <v>1210</v>
      </c>
      <c r="D2120" s="80"/>
      <c r="E2120" s="80"/>
      <c r="F2120" s="217"/>
      <c r="G2120" s="218"/>
      <c r="H2120" s="64">
        <f>SUM(H2116:H2119)</f>
        <v>240705</v>
      </c>
      <c r="I2120" s="219"/>
    </row>
    <row r="2121" spans="3:13" s="55" customFormat="1" ht="15.75" customHeight="1">
      <c r="C2121" s="72" t="s">
        <v>1211</v>
      </c>
      <c r="D2121" s="59" t="s">
        <v>1212</v>
      </c>
      <c r="E2121" s="73"/>
      <c r="F2121" s="73"/>
      <c r="G2121" s="73"/>
      <c r="H2121" s="73"/>
      <c r="I2121" s="54"/>
    </row>
    <row r="2122" spans="3:13" s="55" customFormat="1" ht="15.75" customHeight="1">
      <c r="C2122" s="72">
        <v>1</v>
      </c>
      <c r="D2122" s="59" t="s">
        <v>4224</v>
      </c>
      <c r="E2122" s="170" t="s">
        <v>136</v>
      </c>
      <c r="F2122" s="171">
        <v>1.3</v>
      </c>
      <c r="G2122" s="64">
        <f>VLOOKUP(D2122,upahbahan,3,FALSE)</f>
        <v>233300</v>
      </c>
      <c r="H2122" s="583">
        <f>G2122*F2122</f>
        <v>303290</v>
      </c>
      <c r="I2122" s="54"/>
    </row>
    <row r="2123" spans="3:13" s="55" customFormat="1" ht="15.75" customHeight="1">
      <c r="C2123" s="83" t="s">
        <v>1216</v>
      </c>
      <c r="D2123" s="80"/>
      <c r="E2123" s="80"/>
      <c r="F2123" s="80"/>
      <c r="G2123" s="162"/>
      <c r="H2123" s="64">
        <f>SUM(H2122:H2122)</f>
        <v>303290</v>
      </c>
      <c r="I2123" s="54"/>
    </row>
    <row r="2124" spans="3:13" s="55" customFormat="1" ht="15.75" customHeight="1">
      <c r="C2124" s="72" t="s">
        <v>1217</v>
      </c>
      <c r="D2124" s="59" t="s">
        <v>1218</v>
      </c>
      <c r="E2124" s="73"/>
      <c r="F2124" s="73"/>
      <c r="G2124" s="73"/>
      <c r="H2124" s="73"/>
      <c r="I2124" s="54"/>
    </row>
    <row r="2125" spans="3:13" s="55" customFormat="1" ht="15.75" customHeight="1">
      <c r="C2125" s="83" t="s">
        <v>1219</v>
      </c>
      <c r="D2125" s="80"/>
      <c r="E2125" s="80"/>
      <c r="F2125" s="80"/>
      <c r="G2125" s="162"/>
      <c r="H2125" s="303">
        <v>0</v>
      </c>
      <c r="I2125" s="54"/>
    </row>
    <row r="2126" spans="3:13" s="55" customFormat="1" ht="15.75" customHeight="1">
      <c r="C2126" s="58" t="s">
        <v>1220</v>
      </c>
      <c r="D2126" s="69" t="s">
        <v>1221</v>
      </c>
      <c r="E2126" s="70"/>
      <c r="F2126" s="70"/>
      <c r="G2126" s="71"/>
      <c r="H2126" s="304">
        <f>H2125+H2123+H2120</f>
        <v>543995</v>
      </c>
      <c r="I2126" s="319"/>
    </row>
    <row r="2127" spans="3:13" s="55" customFormat="1" ht="15.75" customHeight="1">
      <c r="C2127" s="58" t="s">
        <v>1222</v>
      </c>
      <c r="D2127" s="69" t="s">
        <v>1325</v>
      </c>
      <c r="E2127" s="70"/>
      <c r="F2127" s="71"/>
      <c r="G2127" s="95">
        <v>0.1</v>
      </c>
      <c r="H2127" s="64">
        <f>H2126*G2127</f>
        <v>54399.5</v>
      </c>
      <c r="I2127" s="319"/>
    </row>
    <row r="2128" spans="3:13" s="55" customFormat="1" ht="15.75" customHeight="1">
      <c r="C2128" s="58" t="s">
        <v>1223</v>
      </c>
      <c r="D2128" s="69" t="s">
        <v>1224</v>
      </c>
      <c r="E2128" s="70"/>
      <c r="F2128" s="70"/>
      <c r="G2128" s="71"/>
      <c r="H2128" s="305">
        <f>SUM(H2126:H2127)</f>
        <v>598394.5</v>
      </c>
      <c r="I2128" s="319"/>
    </row>
    <row r="2130" spans="3:13" ht="13.8">
      <c r="C2130" s="160" t="s">
        <v>4226</v>
      </c>
      <c r="D2130" s="436" t="s">
        <v>4227</v>
      </c>
    </row>
    <row r="2131" spans="3:13" s="55" customFormat="1" ht="15.75" customHeight="1">
      <c r="C2131" s="225" t="s">
        <v>4228</v>
      </c>
      <c r="D2131" s="313" t="s">
        <v>4229</v>
      </c>
      <c r="E2131" s="307"/>
      <c r="F2131" s="307"/>
      <c r="G2131" s="307"/>
      <c r="H2131" s="307"/>
      <c r="I2131" s="56">
        <f>ROUNDDOWN(H2146,-2)</f>
        <v>71300</v>
      </c>
    </row>
    <row r="2132" spans="3:13" s="55" customFormat="1" ht="25.5" customHeight="1">
      <c r="C2132" s="300" t="s">
        <v>1197</v>
      </c>
      <c r="D2132" s="300" t="s">
        <v>1198</v>
      </c>
      <c r="E2132" s="300" t="s">
        <v>1199</v>
      </c>
      <c r="F2132" s="300" t="s">
        <v>1200</v>
      </c>
      <c r="G2132" s="300" t="s">
        <v>1201</v>
      </c>
      <c r="H2132" s="300" t="s">
        <v>1202</v>
      </c>
      <c r="I2132" s="54"/>
    </row>
    <row r="2133" spans="3:13" s="55" customFormat="1" ht="15.75" customHeight="1">
      <c r="C2133" s="72" t="s">
        <v>1203</v>
      </c>
      <c r="D2133" s="59" t="s">
        <v>1204</v>
      </c>
      <c r="E2133" s="73"/>
      <c r="F2133" s="73"/>
      <c r="G2133" s="73"/>
      <c r="H2133" s="73"/>
      <c r="I2133" s="54"/>
      <c r="J2133" s="159" t="s">
        <v>1249</v>
      </c>
    </row>
    <row r="2134" spans="3:13" s="55" customFormat="1" ht="15.75" customHeight="1">
      <c r="C2134" s="301">
        <v>1</v>
      </c>
      <c r="D2134" s="59" t="s">
        <v>5</v>
      </c>
      <c r="E2134" s="302" t="s">
        <v>6</v>
      </c>
      <c r="F2134" s="74">
        <v>5.1999999999999998E-2</v>
      </c>
      <c r="G2134" s="64">
        <f>VLOOKUP(D2134,upahbahan,3,FALSE)</f>
        <v>100000</v>
      </c>
      <c r="H2134" s="64">
        <f>F2134*G2134</f>
        <v>5200</v>
      </c>
      <c r="I2134" s="54"/>
      <c r="J2134" s="159" t="s">
        <v>1250</v>
      </c>
      <c r="M2134" s="65">
        <v>0.1</v>
      </c>
    </row>
    <row r="2135" spans="3:13" s="55" customFormat="1" ht="15.75" customHeight="1">
      <c r="C2135" s="301">
        <v>2</v>
      </c>
      <c r="D2135" s="59" t="s">
        <v>10</v>
      </c>
      <c r="E2135" s="302" t="s">
        <v>6</v>
      </c>
      <c r="F2135" s="74">
        <v>8.6999999999999994E-2</v>
      </c>
      <c r="G2135" s="64">
        <f>VLOOKUP(D2135,upahbahan,3,FALSE)</f>
        <v>145000</v>
      </c>
      <c r="H2135" s="64">
        <f>F2135*G2135</f>
        <v>12615</v>
      </c>
      <c r="I2135" s="54"/>
    </row>
    <row r="2136" spans="3:13" s="55" customFormat="1" ht="15.75" customHeight="1">
      <c r="C2136" s="301">
        <v>3</v>
      </c>
      <c r="D2136" s="59" t="s">
        <v>18</v>
      </c>
      <c r="E2136" s="302" t="s">
        <v>6</v>
      </c>
      <c r="F2136" s="74">
        <v>8.9999999999999993E-3</v>
      </c>
      <c r="G2136" s="64">
        <f>VLOOKUP(D2136,upahbahan,3,FALSE)</f>
        <v>175000</v>
      </c>
      <c r="H2136" s="64">
        <f>F2136*G2136</f>
        <v>1574.9999999999998</v>
      </c>
      <c r="I2136" s="54"/>
    </row>
    <row r="2137" spans="3:13" s="55" customFormat="1" ht="15.75" customHeight="1">
      <c r="C2137" s="301">
        <v>4</v>
      </c>
      <c r="D2137" s="59" t="s">
        <v>19</v>
      </c>
      <c r="E2137" s="302" t="s">
        <v>6</v>
      </c>
      <c r="F2137" s="74">
        <v>3.0000000000000001E-3</v>
      </c>
      <c r="G2137" s="64">
        <f>VLOOKUP(D2137,upahbahan,3,FALSE)</f>
        <v>200000</v>
      </c>
      <c r="H2137" s="64">
        <f>F2137*G2137</f>
        <v>600</v>
      </c>
      <c r="I2137" s="54"/>
    </row>
    <row r="2138" spans="3:13" s="55" customFormat="1" ht="15.75" customHeight="1">
      <c r="C2138" s="83" t="s">
        <v>1210</v>
      </c>
      <c r="D2138" s="80"/>
      <c r="E2138" s="80"/>
      <c r="F2138" s="217"/>
      <c r="G2138" s="218"/>
      <c r="H2138" s="64">
        <f>SUM(H2134:H2137)</f>
        <v>19990</v>
      </c>
      <c r="I2138" s="219"/>
    </row>
    <row r="2139" spans="3:13" s="55" customFormat="1" ht="15.75" customHeight="1">
      <c r="C2139" s="72" t="s">
        <v>1211</v>
      </c>
      <c r="D2139" s="59" t="s">
        <v>1212</v>
      </c>
      <c r="E2139" s="73"/>
      <c r="F2139" s="73"/>
      <c r="G2139" s="73"/>
      <c r="H2139" s="73"/>
      <c r="I2139" s="54"/>
    </row>
    <row r="2140" spans="3:13" s="55" customFormat="1" ht="15.75" customHeight="1">
      <c r="C2140" s="72">
        <v>1</v>
      </c>
      <c r="D2140" s="59" t="s">
        <v>4230</v>
      </c>
      <c r="E2140" s="170" t="s">
        <v>136</v>
      </c>
      <c r="F2140" s="171">
        <v>1.1499999999999999</v>
      </c>
      <c r="G2140" s="64">
        <f>VLOOKUP(D2140,upahbahan,3,FALSE)</f>
        <v>39000</v>
      </c>
      <c r="H2140" s="583">
        <f>G2140*F2140</f>
        <v>44850</v>
      </c>
      <c r="I2140" s="54"/>
    </row>
    <row r="2141" spans="3:13" s="55" customFormat="1" ht="15.75" customHeight="1">
      <c r="C2141" s="83" t="s">
        <v>1216</v>
      </c>
      <c r="D2141" s="80"/>
      <c r="E2141" s="80"/>
      <c r="F2141" s="80"/>
      <c r="G2141" s="162"/>
      <c r="H2141" s="64">
        <f>SUM(H2140:H2140)</f>
        <v>44850</v>
      </c>
      <c r="I2141" s="54"/>
    </row>
    <row r="2142" spans="3:13" s="55" customFormat="1" ht="15.75" customHeight="1">
      <c r="C2142" s="72" t="s">
        <v>1217</v>
      </c>
      <c r="D2142" s="59" t="s">
        <v>1218</v>
      </c>
      <c r="E2142" s="73"/>
      <c r="F2142" s="73"/>
      <c r="G2142" s="73"/>
      <c r="H2142" s="73"/>
      <c r="I2142" s="54"/>
    </row>
    <row r="2143" spans="3:13" s="55" customFormat="1" ht="15.75" customHeight="1">
      <c r="C2143" s="83" t="s">
        <v>1219</v>
      </c>
      <c r="D2143" s="80"/>
      <c r="E2143" s="80"/>
      <c r="F2143" s="80"/>
      <c r="G2143" s="162"/>
      <c r="H2143" s="303">
        <v>0</v>
      </c>
      <c r="I2143" s="54"/>
    </row>
    <row r="2144" spans="3:13" s="55" customFormat="1" ht="15.75" customHeight="1">
      <c r="C2144" s="58" t="s">
        <v>1220</v>
      </c>
      <c r="D2144" s="69" t="s">
        <v>1221</v>
      </c>
      <c r="E2144" s="70"/>
      <c r="F2144" s="70"/>
      <c r="G2144" s="71"/>
      <c r="H2144" s="304">
        <f>H2143+H2141+H2138</f>
        <v>64840</v>
      </c>
      <c r="I2144" s="319"/>
    </row>
    <row r="2145" spans="3:13" s="55" customFormat="1" ht="15.75" customHeight="1">
      <c r="C2145" s="58" t="s">
        <v>1222</v>
      </c>
      <c r="D2145" s="69" t="s">
        <v>1325</v>
      </c>
      <c r="E2145" s="70"/>
      <c r="F2145" s="71"/>
      <c r="G2145" s="95">
        <v>0.1</v>
      </c>
      <c r="H2145" s="64">
        <f>H2144*G2145</f>
        <v>6484</v>
      </c>
      <c r="I2145" s="319"/>
    </row>
    <row r="2146" spans="3:13" s="55" customFormat="1" ht="15.75" customHeight="1">
      <c r="C2146" s="58" t="s">
        <v>1223</v>
      </c>
      <c r="D2146" s="69" t="s">
        <v>1224</v>
      </c>
      <c r="E2146" s="70"/>
      <c r="F2146" s="70"/>
      <c r="G2146" s="71"/>
      <c r="H2146" s="305">
        <f>SUM(H2144:H2145)</f>
        <v>71324</v>
      </c>
      <c r="I2146" s="319"/>
    </row>
    <row r="2148" spans="3:13" s="55" customFormat="1" ht="15.75" customHeight="1">
      <c r="C2148" s="225" t="s">
        <v>4231</v>
      </c>
      <c r="D2148" s="313" t="s">
        <v>4232</v>
      </c>
      <c r="E2148" s="307"/>
      <c r="F2148" s="307"/>
      <c r="G2148" s="307"/>
      <c r="H2148" s="307"/>
      <c r="I2148" s="56">
        <f>ROUNDDOWN(H2163,-2)</f>
        <v>107600</v>
      </c>
    </row>
    <row r="2149" spans="3:13" s="55" customFormat="1" ht="25.5" customHeight="1">
      <c r="C2149" s="300" t="s">
        <v>1197</v>
      </c>
      <c r="D2149" s="300" t="s">
        <v>1198</v>
      </c>
      <c r="E2149" s="300" t="s">
        <v>1199</v>
      </c>
      <c r="F2149" s="300" t="s">
        <v>1200</v>
      </c>
      <c r="G2149" s="300" t="s">
        <v>1201</v>
      </c>
      <c r="H2149" s="300" t="s">
        <v>1202</v>
      </c>
      <c r="I2149" s="54"/>
    </row>
    <row r="2150" spans="3:13" s="55" customFormat="1" ht="15.75" customHeight="1">
      <c r="C2150" s="72" t="s">
        <v>1203</v>
      </c>
      <c r="D2150" s="59" t="s">
        <v>1204</v>
      </c>
      <c r="E2150" s="73"/>
      <c r="F2150" s="73"/>
      <c r="G2150" s="73"/>
      <c r="H2150" s="73"/>
      <c r="I2150" s="54"/>
      <c r="J2150" s="159" t="s">
        <v>1249</v>
      </c>
    </row>
    <row r="2151" spans="3:13" s="55" customFormat="1" ht="15.75" customHeight="1">
      <c r="C2151" s="301">
        <v>1</v>
      </c>
      <c r="D2151" s="59" t="s">
        <v>5</v>
      </c>
      <c r="E2151" s="302" t="s">
        <v>6</v>
      </c>
      <c r="F2151" s="74">
        <v>7.9000000000000001E-2</v>
      </c>
      <c r="G2151" s="64">
        <f>VLOOKUP(D2151,upahbahan,3,FALSE)</f>
        <v>100000</v>
      </c>
      <c r="H2151" s="64">
        <f>F2151*G2151</f>
        <v>7900</v>
      </c>
      <c r="I2151" s="54"/>
      <c r="J2151" s="159" t="s">
        <v>1250</v>
      </c>
      <c r="M2151" s="65">
        <v>0.1</v>
      </c>
    </row>
    <row r="2152" spans="3:13" s="55" customFormat="1" ht="15.75" customHeight="1">
      <c r="C2152" s="301">
        <v>2</v>
      </c>
      <c r="D2152" s="59" t="s">
        <v>10</v>
      </c>
      <c r="E2152" s="302" t="s">
        <v>6</v>
      </c>
      <c r="F2152" s="74">
        <v>0.13100000000000001</v>
      </c>
      <c r="G2152" s="64">
        <f>VLOOKUP(D2152,upahbahan,3,FALSE)</f>
        <v>145000</v>
      </c>
      <c r="H2152" s="64">
        <f>F2152*G2152</f>
        <v>18995</v>
      </c>
      <c r="I2152" s="54"/>
    </row>
    <row r="2153" spans="3:13" s="55" customFormat="1" ht="15.75" customHeight="1">
      <c r="C2153" s="301">
        <v>3</v>
      </c>
      <c r="D2153" s="59" t="s">
        <v>18</v>
      </c>
      <c r="E2153" s="302" t="s">
        <v>6</v>
      </c>
      <c r="F2153" s="74">
        <v>1.2999999999999999E-2</v>
      </c>
      <c r="G2153" s="64">
        <f>VLOOKUP(D2153,upahbahan,3,FALSE)</f>
        <v>175000</v>
      </c>
      <c r="H2153" s="64">
        <f>F2153*G2153</f>
        <v>2275</v>
      </c>
      <c r="I2153" s="54"/>
    </row>
    <row r="2154" spans="3:13" s="55" customFormat="1" ht="15.75" customHeight="1">
      <c r="C2154" s="301">
        <v>4</v>
      </c>
      <c r="D2154" s="59" t="s">
        <v>19</v>
      </c>
      <c r="E2154" s="302" t="s">
        <v>6</v>
      </c>
      <c r="F2154" s="74">
        <v>4.0000000000000001E-3</v>
      </c>
      <c r="G2154" s="64">
        <f>VLOOKUP(D2154,upahbahan,3,FALSE)</f>
        <v>200000</v>
      </c>
      <c r="H2154" s="64">
        <f>F2154*G2154</f>
        <v>800</v>
      </c>
      <c r="I2154" s="54"/>
    </row>
    <row r="2155" spans="3:13" s="55" customFormat="1" ht="15.75" customHeight="1">
      <c r="C2155" s="83" t="s">
        <v>1210</v>
      </c>
      <c r="D2155" s="80"/>
      <c r="E2155" s="80"/>
      <c r="F2155" s="217"/>
      <c r="G2155" s="218"/>
      <c r="H2155" s="64">
        <f>SUM(H2151:H2154)</f>
        <v>29970</v>
      </c>
      <c r="I2155" s="219"/>
    </row>
    <row r="2156" spans="3:13" s="55" customFormat="1" ht="15.75" customHeight="1">
      <c r="C2156" s="72" t="s">
        <v>1211</v>
      </c>
      <c r="D2156" s="59" t="s">
        <v>1212</v>
      </c>
      <c r="E2156" s="73"/>
      <c r="F2156" s="73"/>
      <c r="G2156" s="73"/>
      <c r="H2156" s="73"/>
      <c r="I2156" s="54"/>
    </row>
    <row r="2157" spans="3:13" s="55" customFormat="1" ht="15.75" customHeight="1">
      <c r="C2157" s="72">
        <v>1</v>
      </c>
      <c r="D2157" s="59" t="s">
        <v>4233</v>
      </c>
      <c r="E2157" s="170" t="s">
        <v>136</v>
      </c>
      <c r="F2157" s="171">
        <v>1.1499999999999999</v>
      </c>
      <c r="G2157" s="64">
        <f>VLOOKUP(D2157,upahbahan,3,FALSE)</f>
        <v>59000</v>
      </c>
      <c r="H2157" s="583">
        <f>G2157*F2157</f>
        <v>67850</v>
      </c>
      <c r="I2157" s="54"/>
    </row>
    <row r="2158" spans="3:13" s="55" customFormat="1" ht="15.75" customHeight="1">
      <c r="C2158" s="83" t="s">
        <v>1216</v>
      </c>
      <c r="D2158" s="80"/>
      <c r="E2158" s="80"/>
      <c r="F2158" s="80"/>
      <c r="G2158" s="162"/>
      <c r="H2158" s="64">
        <f>SUM(H2157:H2157)</f>
        <v>67850</v>
      </c>
      <c r="I2158" s="54"/>
    </row>
    <row r="2159" spans="3:13" s="55" customFormat="1" ht="15.75" customHeight="1">
      <c r="C2159" s="72" t="s">
        <v>1217</v>
      </c>
      <c r="D2159" s="59" t="s">
        <v>1218</v>
      </c>
      <c r="E2159" s="73"/>
      <c r="F2159" s="73"/>
      <c r="G2159" s="73"/>
      <c r="H2159" s="73"/>
      <c r="I2159" s="54"/>
    </row>
    <row r="2160" spans="3:13" s="55" customFormat="1" ht="15.75" customHeight="1">
      <c r="C2160" s="83" t="s">
        <v>1219</v>
      </c>
      <c r="D2160" s="80"/>
      <c r="E2160" s="80"/>
      <c r="F2160" s="80"/>
      <c r="G2160" s="162"/>
      <c r="H2160" s="303">
        <v>0</v>
      </c>
      <c r="I2160" s="54"/>
    </row>
    <row r="2161" spans="3:13" s="55" customFormat="1" ht="15.75" customHeight="1">
      <c r="C2161" s="58" t="s">
        <v>1220</v>
      </c>
      <c r="D2161" s="69" t="s">
        <v>1221</v>
      </c>
      <c r="E2161" s="70"/>
      <c r="F2161" s="70"/>
      <c r="G2161" s="71"/>
      <c r="H2161" s="304">
        <f>H2160+H2158+H2155</f>
        <v>97820</v>
      </c>
      <c r="I2161" s="319"/>
    </row>
    <row r="2162" spans="3:13" s="55" customFormat="1" ht="15.75" customHeight="1">
      <c r="C2162" s="58" t="s">
        <v>1222</v>
      </c>
      <c r="D2162" s="69" t="s">
        <v>1325</v>
      </c>
      <c r="E2162" s="70"/>
      <c r="F2162" s="71"/>
      <c r="G2162" s="95">
        <v>0.1</v>
      </c>
      <c r="H2162" s="64">
        <f>H2161*G2162</f>
        <v>9782</v>
      </c>
      <c r="I2162" s="319"/>
    </row>
    <row r="2163" spans="3:13" s="55" customFormat="1" ht="15.75" customHeight="1">
      <c r="C2163" s="58" t="s">
        <v>1223</v>
      </c>
      <c r="D2163" s="69" t="s">
        <v>1224</v>
      </c>
      <c r="E2163" s="70"/>
      <c r="F2163" s="70"/>
      <c r="G2163" s="71"/>
      <c r="H2163" s="305">
        <f>SUM(H2161:H2162)</f>
        <v>107602</v>
      </c>
      <c r="I2163" s="319"/>
    </row>
    <row r="2165" spans="3:13" s="55" customFormat="1" ht="15.75" customHeight="1">
      <c r="C2165" s="225" t="s">
        <v>4234</v>
      </c>
      <c r="D2165" s="313" t="s">
        <v>4235</v>
      </c>
      <c r="E2165" s="307"/>
      <c r="F2165" s="307"/>
      <c r="G2165" s="307"/>
      <c r="H2165" s="307"/>
      <c r="I2165" s="56">
        <f>ROUNDDOWN(H2180,-2)</f>
        <v>155500</v>
      </c>
    </row>
    <row r="2166" spans="3:13" s="55" customFormat="1" ht="25.5" customHeight="1">
      <c r="C2166" s="300" t="s">
        <v>1197</v>
      </c>
      <c r="D2166" s="300" t="s">
        <v>1198</v>
      </c>
      <c r="E2166" s="300" t="s">
        <v>1199</v>
      </c>
      <c r="F2166" s="300" t="s">
        <v>1200</v>
      </c>
      <c r="G2166" s="300" t="s">
        <v>1201</v>
      </c>
      <c r="H2166" s="300" t="s">
        <v>1202</v>
      </c>
      <c r="I2166" s="54"/>
    </row>
    <row r="2167" spans="3:13" s="55" customFormat="1" ht="15.75" customHeight="1">
      <c r="C2167" s="72" t="s">
        <v>1203</v>
      </c>
      <c r="D2167" s="59" t="s">
        <v>1204</v>
      </c>
      <c r="E2167" s="73"/>
      <c r="F2167" s="73"/>
      <c r="G2167" s="73"/>
      <c r="H2167" s="73"/>
      <c r="I2167" s="54"/>
      <c r="J2167" s="159" t="s">
        <v>1249</v>
      </c>
    </row>
    <row r="2168" spans="3:13" s="55" customFormat="1" ht="15.75" customHeight="1">
      <c r="C2168" s="301">
        <v>1</v>
      </c>
      <c r="D2168" s="59" t="s">
        <v>5</v>
      </c>
      <c r="E2168" s="302" t="s">
        <v>6</v>
      </c>
      <c r="F2168" s="74">
        <v>0.105</v>
      </c>
      <c r="G2168" s="64">
        <f>VLOOKUP(D2168,upahbahan,3,FALSE)</f>
        <v>100000</v>
      </c>
      <c r="H2168" s="64">
        <f>F2168*G2168</f>
        <v>10500</v>
      </c>
      <c r="I2168" s="54"/>
      <c r="J2168" s="159" t="s">
        <v>1250</v>
      </c>
      <c r="M2168" s="65">
        <v>0.1</v>
      </c>
    </row>
    <row r="2169" spans="3:13" s="55" customFormat="1" ht="15.75" customHeight="1">
      <c r="C2169" s="301">
        <v>2</v>
      </c>
      <c r="D2169" s="59" t="s">
        <v>10</v>
      </c>
      <c r="E2169" s="302" t="s">
        <v>6</v>
      </c>
      <c r="F2169" s="74">
        <v>0.17499999999999999</v>
      </c>
      <c r="G2169" s="64">
        <f>VLOOKUP(D2169,upahbahan,3,FALSE)</f>
        <v>145000</v>
      </c>
      <c r="H2169" s="64">
        <f>F2169*G2169</f>
        <v>25375</v>
      </c>
      <c r="I2169" s="54"/>
    </row>
    <row r="2170" spans="3:13" s="55" customFormat="1" ht="15.75" customHeight="1">
      <c r="C2170" s="301">
        <v>3</v>
      </c>
      <c r="D2170" s="59" t="s">
        <v>18</v>
      </c>
      <c r="E2170" s="302" t="s">
        <v>6</v>
      </c>
      <c r="F2170" s="74">
        <v>1.7000000000000001E-2</v>
      </c>
      <c r="G2170" s="64">
        <f>VLOOKUP(D2170,upahbahan,3,FALSE)</f>
        <v>175000</v>
      </c>
      <c r="H2170" s="64">
        <f>F2170*G2170</f>
        <v>2975</v>
      </c>
      <c r="I2170" s="54"/>
    </row>
    <row r="2171" spans="3:13" s="55" customFormat="1" ht="15.75" customHeight="1">
      <c r="C2171" s="301">
        <v>4</v>
      </c>
      <c r="D2171" s="59" t="s">
        <v>19</v>
      </c>
      <c r="E2171" s="302" t="s">
        <v>6</v>
      </c>
      <c r="F2171" s="74">
        <v>5.0000000000000001E-3</v>
      </c>
      <c r="G2171" s="64">
        <f>VLOOKUP(D2171,upahbahan,3,FALSE)</f>
        <v>200000</v>
      </c>
      <c r="H2171" s="64">
        <f>F2171*G2171</f>
        <v>1000</v>
      </c>
      <c r="I2171" s="54"/>
    </row>
    <row r="2172" spans="3:13" s="55" customFormat="1" ht="15.75" customHeight="1">
      <c r="C2172" s="83" t="s">
        <v>1210</v>
      </c>
      <c r="D2172" s="80"/>
      <c r="E2172" s="80"/>
      <c r="F2172" s="217"/>
      <c r="G2172" s="218"/>
      <c r="H2172" s="64">
        <f>SUM(H2168:H2171)</f>
        <v>39850</v>
      </c>
      <c r="I2172" s="219"/>
    </row>
    <row r="2173" spans="3:13" s="55" customFormat="1" ht="15.75" customHeight="1">
      <c r="C2173" s="72" t="s">
        <v>1211</v>
      </c>
      <c r="D2173" s="59" t="s">
        <v>1212</v>
      </c>
      <c r="E2173" s="73"/>
      <c r="F2173" s="73"/>
      <c r="G2173" s="73"/>
      <c r="H2173" s="73"/>
      <c r="I2173" s="54"/>
    </row>
    <row r="2174" spans="3:13" s="55" customFormat="1" ht="15.75" customHeight="1">
      <c r="C2174" s="72">
        <v>1</v>
      </c>
      <c r="D2174" s="59" t="s">
        <v>4236</v>
      </c>
      <c r="E2174" s="170" t="s">
        <v>136</v>
      </c>
      <c r="F2174" s="171">
        <v>1.1499999999999999</v>
      </c>
      <c r="G2174" s="64">
        <f>VLOOKUP(D2174,upahbahan,3,FALSE)</f>
        <v>88350</v>
      </c>
      <c r="H2174" s="583">
        <f>G2174*F2174</f>
        <v>101602.49999999999</v>
      </c>
      <c r="I2174" s="54"/>
    </row>
    <row r="2175" spans="3:13" s="55" customFormat="1" ht="15.75" customHeight="1">
      <c r="C2175" s="83" t="s">
        <v>1216</v>
      </c>
      <c r="D2175" s="80"/>
      <c r="E2175" s="80"/>
      <c r="F2175" s="80"/>
      <c r="G2175" s="162"/>
      <c r="H2175" s="64">
        <f>SUM(H2174:H2174)</f>
        <v>101602.49999999999</v>
      </c>
      <c r="I2175" s="54"/>
    </row>
    <row r="2176" spans="3:13" s="55" customFormat="1" ht="15.75" customHeight="1">
      <c r="C2176" s="72" t="s">
        <v>1217</v>
      </c>
      <c r="D2176" s="59" t="s">
        <v>1218</v>
      </c>
      <c r="E2176" s="73"/>
      <c r="F2176" s="73"/>
      <c r="G2176" s="73"/>
      <c r="H2176" s="73"/>
      <c r="I2176" s="54"/>
    </row>
    <row r="2177" spans="3:13" s="55" customFormat="1" ht="15.75" customHeight="1">
      <c r="C2177" s="83" t="s">
        <v>1219</v>
      </c>
      <c r="D2177" s="80"/>
      <c r="E2177" s="80"/>
      <c r="F2177" s="80"/>
      <c r="G2177" s="162"/>
      <c r="H2177" s="303">
        <v>0</v>
      </c>
      <c r="I2177" s="54"/>
    </row>
    <row r="2178" spans="3:13" s="55" customFormat="1" ht="15.75" customHeight="1">
      <c r="C2178" s="58" t="s">
        <v>1220</v>
      </c>
      <c r="D2178" s="69" t="s">
        <v>1221</v>
      </c>
      <c r="E2178" s="70"/>
      <c r="F2178" s="70"/>
      <c r="G2178" s="71"/>
      <c r="H2178" s="304">
        <f>H2177+H2175+H2172</f>
        <v>141452.5</v>
      </c>
      <c r="I2178" s="319"/>
    </row>
    <row r="2179" spans="3:13" s="55" customFormat="1" ht="15.75" customHeight="1">
      <c r="C2179" s="58" t="s">
        <v>1222</v>
      </c>
      <c r="D2179" s="69" t="s">
        <v>1325</v>
      </c>
      <c r="E2179" s="70"/>
      <c r="F2179" s="71"/>
      <c r="G2179" s="95">
        <v>0.1</v>
      </c>
      <c r="H2179" s="64">
        <f>H2178*G2179</f>
        <v>14145.25</v>
      </c>
      <c r="I2179" s="319"/>
    </row>
    <row r="2180" spans="3:13" s="55" customFormat="1" ht="15.75" customHeight="1">
      <c r="C2180" s="58" t="s">
        <v>1223</v>
      </c>
      <c r="D2180" s="69" t="s">
        <v>1224</v>
      </c>
      <c r="E2180" s="70"/>
      <c r="F2180" s="70"/>
      <c r="G2180" s="71"/>
      <c r="H2180" s="305">
        <f>SUM(H2178:H2179)</f>
        <v>155597.75</v>
      </c>
      <c r="I2180" s="319"/>
    </row>
    <row r="2182" spans="3:13" s="55" customFormat="1" ht="15.75" customHeight="1">
      <c r="C2182" s="225" t="s">
        <v>4237</v>
      </c>
      <c r="D2182" s="313" t="s">
        <v>4238</v>
      </c>
      <c r="E2182" s="307"/>
      <c r="F2182" s="307"/>
      <c r="G2182" s="307"/>
      <c r="H2182" s="307"/>
      <c r="I2182" s="56">
        <f>ROUNDDOWN(H2197,-2)</f>
        <v>194200</v>
      </c>
    </row>
    <row r="2183" spans="3:13" s="55" customFormat="1" ht="25.5" customHeight="1">
      <c r="C2183" s="300" t="s">
        <v>1197</v>
      </c>
      <c r="D2183" s="300" t="s">
        <v>1198</v>
      </c>
      <c r="E2183" s="300" t="s">
        <v>1199</v>
      </c>
      <c r="F2183" s="300" t="s">
        <v>1200</v>
      </c>
      <c r="G2183" s="300" t="s">
        <v>1201</v>
      </c>
      <c r="H2183" s="300" t="s">
        <v>1202</v>
      </c>
      <c r="I2183" s="54"/>
    </row>
    <row r="2184" spans="3:13" s="55" customFormat="1" ht="15.75" customHeight="1">
      <c r="C2184" s="72" t="s">
        <v>1203</v>
      </c>
      <c r="D2184" s="59" t="s">
        <v>1204</v>
      </c>
      <c r="E2184" s="73"/>
      <c r="F2184" s="73"/>
      <c r="G2184" s="73"/>
      <c r="H2184" s="73"/>
      <c r="I2184" s="54"/>
      <c r="J2184" s="159" t="s">
        <v>1249</v>
      </c>
    </row>
    <row r="2185" spans="3:13" s="55" customFormat="1" ht="15.75" customHeight="1">
      <c r="C2185" s="301">
        <v>1</v>
      </c>
      <c r="D2185" s="59" t="s">
        <v>5</v>
      </c>
      <c r="E2185" s="302" t="s">
        <v>6</v>
      </c>
      <c r="F2185" s="74">
        <v>0.129</v>
      </c>
      <c r="G2185" s="64">
        <f>VLOOKUP(D2185,upahbahan,3,FALSE)</f>
        <v>100000</v>
      </c>
      <c r="H2185" s="64">
        <f>F2185*G2185</f>
        <v>12900</v>
      </c>
      <c r="I2185" s="54"/>
      <c r="J2185" s="159" t="s">
        <v>1250</v>
      </c>
      <c r="M2185" s="65">
        <v>0.1</v>
      </c>
    </row>
    <row r="2186" spans="3:13" s="55" customFormat="1" ht="15.75" customHeight="1">
      <c r="C2186" s="301">
        <v>2</v>
      </c>
      <c r="D2186" s="59" t="s">
        <v>10</v>
      </c>
      <c r="E2186" s="302" t="s">
        <v>6</v>
      </c>
      <c r="F2186" s="74">
        <v>0.215</v>
      </c>
      <c r="G2186" s="64">
        <f>VLOOKUP(D2186,upahbahan,3,FALSE)</f>
        <v>145000</v>
      </c>
      <c r="H2186" s="64">
        <f>F2186*G2186</f>
        <v>31175</v>
      </c>
      <c r="I2186" s="54"/>
    </row>
    <row r="2187" spans="3:13" s="55" customFormat="1" ht="15.75" customHeight="1">
      <c r="C2187" s="301">
        <v>3</v>
      </c>
      <c r="D2187" s="59" t="s">
        <v>18</v>
      </c>
      <c r="E2187" s="302" t="s">
        <v>6</v>
      </c>
      <c r="F2187" s="74">
        <v>2.1000000000000001E-2</v>
      </c>
      <c r="G2187" s="64">
        <f>VLOOKUP(D2187,upahbahan,3,FALSE)</f>
        <v>175000</v>
      </c>
      <c r="H2187" s="64">
        <f>F2187*G2187</f>
        <v>3675.0000000000005</v>
      </c>
      <c r="I2187" s="54"/>
    </row>
    <row r="2188" spans="3:13" s="55" customFormat="1" ht="15.75" customHeight="1">
      <c r="C2188" s="301">
        <v>4</v>
      </c>
      <c r="D2188" s="59" t="s">
        <v>19</v>
      </c>
      <c r="E2188" s="302" t="s">
        <v>6</v>
      </c>
      <c r="F2188" s="74">
        <v>6.0000000000000001E-3</v>
      </c>
      <c r="G2188" s="64">
        <f>VLOOKUP(D2188,upahbahan,3,FALSE)</f>
        <v>200000</v>
      </c>
      <c r="H2188" s="64">
        <f>F2188*G2188</f>
        <v>1200</v>
      </c>
      <c r="I2188" s="54"/>
    </row>
    <row r="2189" spans="3:13" s="55" customFormat="1" ht="15.75" customHeight="1">
      <c r="C2189" s="83" t="s">
        <v>1210</v>
      </c>
      <c r="D2189" s="80"/>
      <c r="E2189" s="80"/>
      <c r="F2189" s="217"/>
      <c r="G2189" s="218"/>
      <c r="H2189" s="64">
        <f>SUM(H2185:H2188)</f>
        <v>48950</v>
      </c>
      <c r="I2189" s="219"/>
    </row>
    <row r="2190" spans="3:13" s="55" customFormat="1" ht="15.75" customHeight="1">
      <c r="C2190" s="72" t="s">
        <v>1211</v>
      </c>
      <c r="D2190" s="59" t="s">
        <v>1212</v>
      </c>
      <c r="E2190" s="73"/>
      <c r="F2190" s="73"/>
      <c r="G2190" s="73"/>
      <c r="H2190" s="73"/>
      <c r="I2190" s="54"/>
    </row>
    <row r="2191" spans="3:13" s="55" customFormat="1" ht="15.75" customHeight="1">
      <c r="C2191" s="72">
        <v>1</v>
      </c>
      <c r="D2191" s="59" t="s">
        <v>4239</v>
      </c>
      <c r="E2191" s="170" t="s">
        <v>136</v>
      </c>
      <c r="F2191" s="171">
        <v>1.1499999999999999</v>
      </c>
      <c r="G2191" s="64">
        <f>VLOOKUP(D2191,upahbahan,3,FALSE)</f>
        <v>110960</v>
      </c>
      <c r="H2191" s="583">
        <f>G2191*F2191</f>
        <v>127603.99999999999</v>
      </c>
      <c r="I2191" s="54"/>
    </row>
    <row r="2192" spans="3:13" s="55" customFormat="1" ht="15.75" customHeight="1">
      <c r="C2192" s="83" t="s">
        <v>1216</v>
      </c>
      <c r="D2192" s="80"/>
      <c r="E2192" s="80"/>
      <c r="F2192" s="80"/>
      <c r="G2192" s="162"/>
      <c r="H2192" s="64">
        <f>SUM(H2191:H2191)</f>
        <v>127603.99999999999</v>
      </c>
      <c r="I2192" s="54"/>
    </row>
    <row r="2193" spans="3:13" s="55" customFormat="1" ht="15.75" customHeight="1">
      <c r="C2193" s="72" t="s">
        <v>1217</v>
      </c>
      <c r="D2193" s="59" t="s">
        <v>1218</v>
      </c>
      <c r="E2193" s="73"/>
      <c r="F2193" s="73"/>
      <c r="G2193" s="73"/>
      <c r="H2193" s="73"/>
      <c r="I2193" s="54"/>
    </row>
    <row r="2194" spans="3:13" s="55" customFormat="1" ht="15.75" customHeight="1">
      <c r="C2194" s="83" t="s">
        <v>1219</v>
      </c>
      <c r="D2194" s="80"/>
      <c r="E2194" s="80"/>
      <c r="F2194" s="80"/>
      <c r="G2194" s="162"/>
      <c r="H2194" s="303">
        <v>0</v>
      </c>
      <c r="I2194" s="54"/>
    </row>
    <row r="2195" spans="3:13" s="55" customFormat="1" ht="15.75" customHeight="1">
      <c r="C2195" s="58" t="s">
        <v>1220</v>
      </c>
      <c r="D2195" s="69" t="s">
        <v>1221</v>
      </c>
      <c r="E2195" s="70"/>
      <c r="F2195" s="70"/>
      <c r="G2195" s="71"/>
      <c r="H2195" s="304">
        <f>H2194+H2192+H2189</f>
        <v>176554</v>
      </c>
      <c r="I2195" s="319"/>
    </row>
    <row r="2196" spans="3:13" s="55" customFormat="1" ht="15.75" customHeight="1">
      <c r="C2196" s="58" t="s">
        <v>1222</v>
      </c>
      <c r="D2196" s="69" t="s">
        <v>1325</v>
      </c>
      <c r="E2196" s="70"/>
      <c r="F2196" s="71"/>
      <c r="G2196" s="95">
        <v>0.1</v>
      </c>
      <c r="H2196" s="64">
        <f>H2195*G2196</f>
        <v>17655.400000000001</v>
      </c>
      <c r="I2196" s="319"/>
    </row>
    <row r="2197" spans="3:13" s="55" customFormat="1" ht="15.75" customHeight="1">
      <c r="C2197" s="58" t="s">
        <v>1223</v>
      </c>
      <c r="D2197" s="69" t="s">
        <v>1224</v>
      </c>
      <c r="E2197" s="70"/>
      <c r="F2197" s="70"/>
      <c r="G2197" s="71"/>
      <c r="H2197" s="305">
        <f>SUM(H2195:H2196)</f>
        <v>194209.4</v>
      </c>
      <c r="I2197" s="319"/>
    </row>
    <row r="2199" spans="3:13" s="55" customFormat="1" ht="15.75" customHeight="1">
      <c r="C2199" s="225" t="s">
        <v>4240</v>
      </c>
      <c r="D2199" s="313" t="s">
        <v>4241</v>
      </c>
      <c r="E2199" s="307"/>
      <c r="F2199" s="307"/>
      <c r="G2199" s="307"/>
      <c r="H2199" s="307"/>
      <c r="I2199" s="56">
        <f>ROUNDDOWN(H2214,-2)</f>
        <v>254200</v>
      </c>
    </row>
    <row r="2200" spans="3:13" s="55" customFormat="1" ht="25.5" customHeight="1">
      <c r="C2200" s="300" t="s">
        <v>1197</v>
      </c>
      <c r="D2200" s="300" t="s">
        <v>1198</v>
      </c>
      <c r="E2200" s="300" t="s">
        <v>1199</v>
      </c>
      <c r="F2200" s="300" t="s">
        <v>1200</v>
      </c>
      <c r="G2200" s="300" t="s">
        <v>1201</v>
      </c>
      <c r="H2200" s="300" t="s">
        <v>1202</v>
      </c>
      <c r="I2200" s="54"/>
    </row>
    <row r="2201" spans="3:13" s="55" customFormat="1" ht="15.75" customHeight="1">
      <c r="C2201" s="72" t="s">
        <v>1203</v>
      </c>
      <c r="D2201" s="59" t="s">
        <v>1204</v>
      </c>
      <c r="E2201" s="73"/>
      <c r="F2201" s="73"/>
      <c r="G2201" s="73"/>
      <c r="H2201" s="73"/>
      <c r="I2201" s="54"/>
      <c r="J2201" s="159" t="s">
        <v>1249</v>
      </c>
    </row>
    <row r="2202" spans="3:13" s="55" customFormat="1" ht="15.75" customHeight="1">
      <c r="C2202" s="301">
        <v>1</v>
      </c>
      <c r="D2202" s="59" t="s">
        <v>5</v>
      </c>
      <c r="E2202" s="302" t="s">
        <v>6</v>
      </c>
      <c r="F2202" s="74">
        <v>0.157</v>
      </c>
      <c r="G2202" s="64">
        <f>VLOOKUP(D2202,upahbahan,3,FALSE)</f>
        <v>100000</v>
      </c>
      <c r="H2202" s="64">
        <f>F2202*G2202</f>
        <v>15700</v>
      </c>
      <c r="I2202" s="54"/>
      <c r="J2202" s="159" t="s">
        <v>1250</v>
      </c>
      <c r="M2202" s="65">
        <v>0.1</v>
      </c>
    </row>
    <row r="2203" spans="3:13" s="55" customFormat="1" ht="15.75" customHeight="1">
      <c r="C2203" s="301">
        <v>2</v>
      </c>
      <c r="D2203" s="59" t="s">
        <v>10</v>
      </c>
      <c r="E2203" s="302" t="s">
        <v>6</v>
      </c>
      <c r="F2203" s="74">
        <v>0.26200000000000001</v>
      </c>
      <c r="G2203" s="64">
        <f>VLOOKUP(D2203,upahbahan,3,FALSE)</f>
        <v>145000</v>
      </c>
      <c r="H2203" s="64">
        <f>F2203*G2203</f>
        <v>37990</v>
      </c>
      <c r="I2203" s="54"/>
    </row>
    <row r="2204" spans="3:13" s="55" customFormat="1" ht="15.75" customHeight="1">
      <c r="C2204" s="301">
        <v>3</v>
      </c>
      <c r="D2204" s="59" t="s">
        <v>18</v>
      </c>
      <c r="E2204" s="302" t="s">
        <v>6</v>
      </c>
      <c r="F2204" s="74">
        <v>2.5999999999999999E-2</v>
      </c>
      <c r="G2204" s="64">
        <f>VLOOKUP(D2204,upahbahan,3,FALSE)</f>
        <v>175000</v>
      </c>
      <c r="H2204" s="64">
        <f>F2204*G2204</f>
        <v>4550</v>
      </c>
      <c r="I2204" s="54"/>
    </row>
    <row r="2205" spans="3:13" s="55" customFormat="1" ht="15.75" customHeight="1">
      <c r="C2205" s="301">
        <v>4</v>
      </c>
      <c r="D2205" s="59" t="s">
        <v>19</v>
      </c>
      <c r="E2205" s="302" t="s">
        <v>6</v>
      </c>
      <c r="F2205" s="74">
        <v>8.0000000000000002E-3</v>
      </c>
      <c r="G2205" s="64">
        <f>VLOOKUP(D2205,upahbahan,3,FALSE)</f>
        <v>200000</v>
      </c>
      <c r="H2205" s="64">
        <f>F2205*G2205</f>
        <v>1600</v>
      </c>
      <c r="I2205" s="54"/>
    </row>
    <row r="2206" spans="3:13" s="55" customFormat="1" ht="15.75" customHeight="1">
      <c r="C2206" s="83" t="s">
        <v>1210</v>
      </c>
      <c r="D2206" s="80"/>
      <c r="E2206" s="80"/>
      <c r="F2206" s="217"/>
      <c r="G2206" s="218"/>
      <c r="H2206" s="64">
        <f>SUM(H2202:H2205)</f>
        <v>59840</v>
      </c>
      <c r="I2206" s="219"/>
    </row>
    <row r="2207" spans="3:13" s="55" customFormat="1" ht="15.75" customHeight="1">
      <c r="C2207" s="72" t="s">
        <v>1211</v>
      </c>
      <c r="D2207" s="59" t="s">
        <v>1212</v>
      </c>
      <c r="E2207" s="73"/>
      <c r="F2207" s="73"/>
      <c r="G2207" s="73"/>
      <c r="H2207" s="73"/>
      <c r="I2207" s="54"/>
    </row>
    <row r="2208" spans="3:13" s="55" customFormat="1" ht="15.75" customHeight="1">
      <c r="C2208" s="72">
        <v>1</v>
      </c>
      <c r="D2208" s="59" t="s">
        <v>4242</v>
      </c>
      <c r="E2208" s="170" t="s">
        <v>136</v>
      </c>
      <c r="F2208" s="171">
        <v>1.1499999999999999</v>
      </c>
      <c r="G2208" s="64">
        <f>VLOOKUP(D2208,upahbahan,3,FALSE)</f>
        <v>148960</v>
      </c>
      <c r="H2208" s="583">
        <f>G2208*F2208</f>
        <v>171304</v>
      </c>
      <c r="I2208" s="54"/>
    </row>
    <row r="2209" spans="3:13" s="55" customFormat="1" ht="15.75" customHeight="1">
      <c r="C2209" s="83" t="s">
        <v>1216</v>
      </c>
      <c r="D2209" s="80"/>
      <c r="E2209" s="80"/>
      <c r="F2209" s="80"/>
      <c r="G2209" s="162"/>
      <c r="H2209" s="64">
        <f>SUM(H2208:H2208)</f>
        <v>171304</v>
      </c>
      <c r="I2209" s="54"/>
    </row>
    <row r="2210" spans="3:13" s="55" customFormat="1" ht="15.75" customHeight="1">
      <c r="C2210" s="72" t="s">
        <v>1217</v>
      </c>
      <c r="D2210" s="59" t="s">
        <v>1218</v>
      </c>
      <c r="E2210" s="73"/>
      <c r="F2210" s="73"/>
      <c r="G2210" s="73"/>
      <c r="H2210" s="73"/>
      <c r="I2210" s="54"/>
    </row>
    <row r="2211" spans="3:13" s="55" customFormat="1" ht="15.75" customHeight="1">
      <c r="C2211" s="83" t="s">
        <v>1219</v>
      </c>
      <c r="D2211" s="80"/>
      <c r="E2211" s="80"/>
      <c r="F2211" s="80"/>
      <c r="G2211" s="162"/>
      <c r="H2211" s="303">
        <v>0</v>
      </c>
      <c r="I2211" s="54"/>
    </row>
    <row r="2212" spans="3:13" s="55" customFormat="1" ht="15.75" customHeight="1">
      <c r="C2212" s="58" t="s">
        <v>1220</v>
      </c>
      <c r="D2212" s="69" t="s">
        <v>1221</v>
      </c>
      <c r="E2212" s="70"/>
      <c r="F2212" s="70"/>
      <c r="G2212" s="71"/>
      <c r="H2212" s="304">
        <f>H2211+H2209+H2206</f>
        <v>231144</v>
      </c>
      <c r="I2212" s="319"/>
    </row>
    <row r="2213" spans="3:13" s="55" customFormat="1" ht="15.75" customHeight="1">
      <c r="C2213" s="58" t="s">
        <v>1222</v>
      </c>
      <c r="D2213" s="69" t="s">
        <v>1325</v>
      </c>
      <c r="E2213" s="70"/>
      <c r="F2213" s="71"/>
      <c r="G2213" s="95">
        <v>0.1</v>
      </c>
      <c r="H2213" s="64">
        <f>H2212*G2213</f>
        <v>23114.400000000001</v>
      </c>
      <c r="I2213" s="319"/>
    </row>
    <row r="2214" spans="3:13" s="55" customFormat="1" ht="15.75" customHeight="1">
      <c r="C2214" s="58" t="s">
        <v>1223</v>
      </c>
      <c r="D2214" s="69" t="s">
        <v>1224</v>
      </c>
      <c r="E2214" s="70"/>
      <c r="F2214" s="70"/>
      <c r="G2214" s="71"/>
      <c r="H2214" s="305">
        <f>SUM(H2212:H2213)</f>
        <v>254258.4</v>
      </c>
      <c r="I2214" s="319"/>
    </row>
    <row r="2216" spans="3:13" s="55" customFormat="1" ht="15.75" customHeight="1">
      <c r="C2216" s="225" t="s">
        <v>4243</v>
      </c>
      <c r="D2216" s="313" t="s">
        <v>4260</v>
      </c>
      <c r="E2216" s="307"/>
      <c r="F2216" s="307"/>
      <c r="G2216" s="307"/>
      <c r="H2216" s="307"/>
      <c r="I2216" s="56">
        <f>ROUNDDOWN(H2231,-2)</f>
        <v>359400</v>
      </c>
    </row>
    <row r="2217" spans="3:13" s="55" customFormat="1" ht="25.5" customHeight="1">
      <c r="C2217" s="300" t="s">
        <v>1197</v>
      </c>
      <c r="D2217" s="300" t="s">
        <v>1198</v>
      </c>
      <c r="E2217" s="300" t="s">
        <v>1199</v>
      </c>
      <c r="F2217" s="300" t="s">
        <v>1200</v>
      </c>
      <c r="G2217" s="300" t="s">
        <v>1201</v>
      </c>
      <c r="H2217" s="300" t="s">
        <v>1202</v>
      </c>
      <c r="I2217" s="54"/>
    </row>
    <row r="2218" spans="3:13" s="55" customFormat="1" ht="15.75" customHeight="1">
      <c r="C2218" s="72" t="s">
        <v>1203</v>
      </c>
      <c r="D2218" s="59" t="s">
        <v>1204</v>
      </c>
      <c r="E2218" s="73"/>
      <c r="F2218" s="73"/>
      <c r="G2218" s="73"/>
      <c r="H2218" s="73"/>
      <c r="I2218" s="54"/>
      <c r="J2218" s="159" t="s">
        <v>1249</v>
      </c>
    </row>
    <row r="2219" spans="3:13" s="55" customFormat="1" ht="15.75" customHeight="1">
      <c r="C2219" s="301">
        <v>1</v>
      </c>
      <c r="D2219" s="59" t="s">
        <v>5</v>
      </c>
      <c r="E2219" s="302" t="s">
        <v>6</v>
      </c>
      <c r="F2219" s="74">
        <v>0.20699999999999999</v>
      </c>
      <c r="G2219" s="64">
        <f>VLOOKUP(D2219,upahbahan,3,FALSE)</f>
        <v>100000</v>
      </c>
      <c r="H2219" s="64">
        <f>F2219*G2219</f>
        <v>20700</v>
      </c>
      <c r="I2219" s="54"/>
      <c r="J2219" s="159" t="s">
        <v>1250</v>
      </c>
      <c r="M2219" s="65">
        <v>0.1</v>
      </c>
    </row>
    <row r="2220" spans="3:13" s="55" customFormat="1" ht="15.75" customHeight="1">
      <c r="C2220" s="301">
        <v>2</v>
      </c>
      <c r="D2220" s="59" t="s">
        <v>10</v>
      </c>
      <c r="E2220" s="302" t="s">
        <v>6</v>
      </c>
      <c r="F2220" s="74">
        <v>0.34599999999999997</v>
      </c>
      <c r="G2220" s="64">
        <f>VLOOKUP(D2220,upahbahan,3,FALSE)</f>
        <v>145000</v>
      </c>
      <c r="H2220" s="64">
        <f>F2220*G2220</f>
        <v>50169.999999999993</v>
      </c>
      <c r="I2220" s="54"/>
    </row>
    <row r="2221" spans="3:13" s="55" customFormat="1" ht="15.75" customHeight="1">
      <c r="C2221" s="301">
        <v>3</v>
      </c>
      <c r="D2221" s="59" t="s">
        <v>18</v>
      </c>
      <c r="E2221" s="302" t="s">
        <v>6</v>
      </c>
      <c r="F2221" s="74">
        <v>3.5000000000000003E-2</v>
      </c>
      <c r="G2221" s="64">
        <f>VLOOKUP(D2221,upahbahan,3,FALSE)</f>
        <v>175000</v>
      </c>
      <c r="H2221" s="64">
        <f>F2221*G2221</f>
        <v>6125.0000000000009</v>
      </c>
      <c r="I2221" s="54"/>
    </row>
    <row r="2222" spans="3:13" s="55" customFormat="1" ht="15.75" customHeight="1">
      <c r="C2222" s="301">
        <v>4</v>
      </c>
      <c r="D2222" s="59" t="s">
        <v>19</v>
      </c>
      <c r="E2222" s="302" t="s">
        <v>6</v>
      </c>
      <c r="F2222" s="74">
        <v>0.01</v>
      </c>
      <c r="G2222" s="64">
        <f>VLOOKUP(D2222,upahbahan,3,FALSE)</f>
        <v>200000</v>
      </c>
      <c r="H2222" s="64">
        <f>F2222*G2222</f>
        <v>2000</v>
      </c>
      <c r="I2222" s="54"/>
    </row>
    <row r="2223" spans="3:13" s="55" customFormat="1" ht="15.75" customHeight="1">
      <c r="C2223" s="83" t="s">
        <v>1210</v>
      </c>
      <c r="D2223" s="80"/>
      <c r="E2223" s="80"/>
      <c r="F2223" s="217"/>
      <c r="G2223" s="218"/>
      <c r="H2223" s="64">
        <f>SUM(H2219:H2222)</f>
        <v>78995</v>
      </c>
      <c r="I2223" s="219"/>
    </row>
    <row r="2224" spans="3:13" s="55" customFormat="1" ht="15.75" customHeight="1">
      <c r="C2224" s="72" t="s">
        <v>1211</v>
      </c>
      <c r="D2224" s="59" t="s">
        <v>1212</v>
      </c>
      <c r="E2224" s="73"/>
      <c r="F2224" s="73"/>
      <c r="G2224" s="73"/>
      <c r="H2224" s="73"/>
      <c r="I2224" s="54"/>
    </row>
    <row r="2225" spans="3:13" s="55" customFormat="1" ht="15.75" customHeight="1">
      <c r="C2225" s="72">
        <v>1</v>
      </c>
      <c r="D2225" s="59" t="s">
        <v>4244</v>
      </c>
      <c r="E2225" s="170" t="s">
        <v>136</v>
      </c>
      <c r="F2225" s="171">
        <v>1.1499999999999999</v>
      </c>
      <c r="G2225" s="64">
        <f>VLOOKUP(D2225,upahbahan,3,FALSE)</f>
        <v>215460</v>
      </c>
      <c r="H2225" s="583">
        <f>G2225*F2225</f>
        <v>247778.99999999997</v>
      </c>
      <c r="I2225" s="54"/>
    </row>
    <row r="2226" spans="3:13" s="55" customFormat="1" ht="15.75" customHeight="1">
      <c r="C2226" s="83" t="s">
        <v>1216</v>
      </c>
      <c r="D2226" s="80"/>
      <c r="E2226" s="80"/>
      <c r="F2226" s="80"/>
      <c r="G2226" s="162"/>
      <c r="H2226" s="64">
        <f>SUM(H2225:H2225)</f>
        <v>247778.99999999997</v>
      </c>
      <c r="I2226" s="54"/>
    </row>
    <row r="2227" spans="3:13" s="55" customFormat="1" ht="15.75" customHeight="1">
      <c r="C2227" s="72" t="s">
        <v>1217</v>
      </c>
      <c r="D2227" s="59" t="s">
        <v>1218</v>
      </c>
      <c r="E2227" s="73"/>
      <c r="F2227" s="73"/>
      <c r="G2227" s="73"/>
      <c r="H2227" s="73"/>
      <c r="I2227" s="54"/>
    </row>
    <row r="2228" spans="3:13" s="55" customFormat="1" ht="15.75" customHeight="1">
      <c r="C2228" s="83" t="s">
        <v>1219</v>
      </c>
      <c r="D2228" s="80"/>
      <c r="E2228" s="80"/>
      <c r="F2228" s="80"/>
      <c r="G2228" s="162"/>
      <c r="H2228" s="303">
        <v>0</v>
      </c>
      <c r="I2228" s="54"/>
    </row>
    <row r="2229" spans="3:13" s="55" customFormat="1" ht="15.75" customHeight="1">
      <c r="C2229" s="58" t="s">
        <v>1220</v>
      </c>
      <c r="D2229" s="69" t="s">
        <v>1221</v>
      </c>
      <c r="E2229" s="70"/>
      <c r="F2229" s="70"/>
      <c r="G2229" s="71"/>
      <c r="H2229" s="304">
        <f>H2228+H2226+H2223</f>
        <v>326774</v>
      </c>
      <c r="I2229" s="319"/>
    </row>
    <row r="2230" spans="3:13" s="55" customFormat="1" ht="15.75" customHeight="1">
      <c r="C2230" s="58" t="s">
        <v>1222</v>
      </c>
      <c r="D2230" s="69" t="s">
        <v>1325</v>
      </c>
      <c r="E2230" s="70"/>
      <c r="F2230" s="71"/>
      <c r="G2230" s="95">
        <v>0.1</v>
      </c>
      <c r="H2230" s="64">
        <f>H2229*G2230</f>
        <v>32677.4</v>
      </c>
      <c r="I2230" s="319"/>
    </row>
    <row r="2231" spans="3:13" s="55" customFormat="1" ht="15.75" customHeight="1">
      <c r="C2231" s="58" t="s">
        <v>1223</v>
      </c>
      <c r="D2231" s="69" t="s">
        <v>1224</v>
      </c>
      <c r="E2231" s="70"/>
      <c r="F2231" s="70"/>
      <c r="G2231" s="71"/>
      <c r="H2231" s="305">
        <f>SUM(H2229:H2230)</f>
        <v>359451.4</v>
      </c>
      <c r="I2231" s="319"/>
    </row>
    <row r="2233" spans="3:13" s="55" customFormat="1" ht="15.75" customHeight="1">
      <c r="C2233" s="225" t="s">
        <v>4245</v>
      </c>
      <c r="D2233" s="313" t="s">
        <v>4261</v>
      </c>
      <c r="E2233" s="307"/>
      <c r="F2233" s="307"/>
      <c r="G2233" s="307"/>
      <c r="H2233" s="307"/>
      <c r="I2233" s="56">
        <f>ROUNDDOWN(H2248,-2)</f>
        <v>444000</v>
      </c>
    </row>
    <row r="2234" spans="3:13" s="55" customFormat="1" ht="25.5" customHeight="1">
      <c r="C2234" s="300" t="s">
        <v>1197</v>
      </c>
      <c r="D2234" s="300" t="s">
        <v>1198</v>
      </c>
      <c r="E2234" s="300" t="s">
        <v>1199</v>
      </c>
      <c r="F2234" s="300" t="s">
        <v>1200</v>
      </c>
      <c r="G2234" s="300" t="s">
        <v>1201</v>
      </c>
      <c r="H2234" s="300" t="s">
        <v>1202</v>
      </c>
      <c r="I2234" s="54"/>
    </row>
    <row r="2235" spans="3:13" s="55" customFormat="1" ht="15.75" customHeight="1">
      <c r="C2235" s="72" t="s">
        <v>1203</v>
      </c>
      <c r="D2235" s="59" t="s">
        <v>1204</v>
      </c>
      <c r="E2235" s="73"/>
      <c r="F2235" s="73"/>
      <c r="G2235" s="73"/>
      <c r="H2235" s="73"/>
      <c r="I2235" s="54"/>
      <c r="J2235" s="159" t="s">
        <v>1249</v>
      </c>
    </row>
    <row r="2236" spans="3:13" s="55" customFormat="1" ht="15.75" customHeight="1">
      <c r="C2236" s="301">
        <v>1</v>
      </c>
      <c r="D2236" s="59" t="s">
        <v>5</v>
      </c>
      <c r="E2236" s="302" t="s">
        <v>6</v>
      </c>
      <c r="F2236" s="74">
        <v>0.26</v>
      </c>
      <c r="G2236" s="64">
        <f>VLOOKUP(D2236,upahbahan,3,FALSE)</f>
        <v>100000</v>
      </c>
      <c r="H2236" s="64">
        <f>F2236*G2236</f>
        <v>26000</v>
      </c>
      <c r="I2236" s="54"/>
      <c r="J2236" s="159" t="s">
        <v>1250</v>
      </c>
      <c r="M2236" s="65">
        <v>0.1</v>
      </c>
    </row>
    <row r="2237" spans="3:13" s="55" customFormat="1" ht="15.75" customHeight="1">
      <c r="C2237" s="301">
        <v>2</v>
      </c>
      <c r="D2237" s="59" t="s">
        <v>10</v>
      </c>
      <c r="E2237" s="302" t="s">
        <v>6</v>
      </c>
      <c r="F2237" s="74">
        <v>0.433</v>
      </c>
      <c r="G2237" s="64">
        <f>VLOOKUP(D2237,upahbahan,3,FALSE)</f>
        <v>145000</v>
      </c>
      <c r="H2237" s="64">
        <f>F2237*G2237</f>
        <v>62785</v>
      </c>
      <c r="I2237" s="54"/>
    </row>
    <row r="2238" spans="3:13" s="55" customFormat="1" ht="15.75" customHeight="1">
      <c r="C2238" s="301">
        <v>3</v>
      </c>
      <c r="D2238" s="59" t="s">
        <v>18</v>
      </c>
      <c r="E2238" s="302" t="s">
        <v>6</v>
      </c>
      <c r="F2238" s="74">
        <v>4.2999999999999997E-2</v>
      </c>
      <c r="G2238" s="64">
        <f>VLOOKUP(D2238,upahbahan,3,FALSE)</f>
        <v>175000</v>
      </c>
      <c r="H2238" s="64">
        <f>F2238*G2238</f>
        <v>7524.9999999999991</v>
      </c>
      <c r="I2238" s="54"/>
    </row>
    <row r="2239" spans="3:13" s="55" customFormat="1" ht="15.75" customHeight="1">
      <c r="C2239" s="301">
        <v>4</v>
      </c>
      <c r="D2239" s="59" t="s">
        <v>19</v>
      </c>
      <c r="E2239" s="302" t="s">
        <v>6</v>
      </c>
      <c r="F2239" s="74">
        <v>1.2999999999999999E-2</v>
      </c>
      <c r="G2239" s="64">
        <f>VLOOKUP(D2239,upahbahan,3,FALSE)</f>
        <v>200000</v>
      </c>
      <c r="H2239" s="64">
        <f>F2239*G2239</f>
        <v>2600</v>
      </c>
      <c r="I2239" s="54"/>
    </row>
    <row r="2240" spans="3:13" s="55" customFormat="1" ht="15.75" customHeight="1">
      <c r="C2240" s="83" t="s">
        <v>1210</v>
      </c>
      <c r="D2240" s="80"/>
      <c r="E2240" s="80"/>
      <c r="F2240" s="217"/>
      <c r="G2240" s="218"/>
      <c r="H2240" s="64">
        <f>SUM(H2236:H2239)</f>
        <v>98910</v>
      </c>
      <c r="I2240" s="219"/>
    </row>
    <row r="2241" spans="3:13" s="55" customFormat="1" ht="15.75" customHeight="1">
      <c r="C2241" s="72" t="s">
        <v>1211</v>
      </c>
      <c r="D2241" s="59" t="s">
        <v>1212</v>
      </c>
      <c r="E2241" s="73"/>
      <c r="F2241" s="73"/>
      <c r="G2241" s="73"/>
      <c r="H2241" s="73"/>
      <c r="I2241" s="54"/>
    </row>
    <row r="2242" spans="3:13" s="55" customFormat="1" ht="15.75" customHeight="1">
      <c r="C2242" s="72">
        <v>1</v>
      </c>
      <c r="D2242" s="59" t="s">
        <v>4246</v>
      </c>
      <c r="E2242" s="170" t="s">
        <v>136</v>
      </c>
      <c r="F2242" s="171">
        <v>1.1499999999999999</v>
      </c>
      <c r="G2242" s="64">
        <f>VLOOKUP(D2242,upahbahan,3,FALSE)</f>
        <v>265000</v>
      </c>
      <c r="H2242" s="583">
        <f>G2242*F2242</f>
        <v>304750</v>
      </c>
      <c r="I2242" s="54"/>
    </row>
    <row r="2243" spans="3:13" s="55" customFormat="1" ht="15.75" customHeight="1">
      <c r="C2243" s="83" t="s">
        <v>1216</v>
      </c>
      <c r="D2243" s="80"/>
      <c r="E2243" s="80"/>
      <c r="F2243" s="80"/>
      <c r="G2243" s="162"/>
      <c r="H2243" s="64">
        <f>SUM(H2242:H2242)</f>
        <v>304750</v>
      </c>
      <c r="I2243" s="54"/>
    </row>
    <row r="2244" spans="3:13" s="55" customFormat="1" ht="15.75" customHeight="1">
      <c r="C2244" s="72" t="s">
        <v>1217</v>
      </c>
      <c r="D2244" s="59" t="s">
        <v>1218</v>
      </c>
      <c r="E2244" s="73"/>
      <c r="F2244" s="73"/>
      <c r="G2244" s="73"/>
      <c r="H2244" s="73"/>
      <c r="I2244" s="54"/>
    </row>
    <row r="2245" spans="3:13" s="55" customFormat="1" ht="15.75" customHeight="1">
      <c r="C2245" s="83" t="s">
        <v>1219</v>
      </c>
      <c r="D2245" s="80"/>
      <c r="E2245" s="80"/>
      <c r="F2245" s="80"/>
      <c r="G2245" s="162"/>
      <c r="H2245" s="303">
        <v>0</v>
      </c>
      <c r="I2245" s="54"/>
    </row>
    <row r="2246" spans="3:13" s="55" customFormat="1" ht="15.75" customHeight="1">
      <c r="C2246" s="58" t="s">
        <v>1220</v>
      </c>
      <c r="D2246" s="69" t="s">
        <v>1221</v>
      </c>
      <c r="E2246" s="70"/>
      <c r="F2246" s="70"/>
      <c r="G2246" s="71"/>
      <c r="H2246" s="304">
        <f>H2245+H2243+H2240</f>
        <v>403660</v>
      </c>
      <c r="I2246" s="319"/>
    </row>
    <row r="2247" spans="3:13" s="55" customFormat="1" ht="15.75" customHeight="1">
      <c r="C2247" s="58" t="s">
        <v>1222</v>
      </c>
      <c r="D2247" s="69" t="s">
        <v>1325</v>
      </c>
      <c r="E2247" s="70"/>
      <c r="F2247" s="71"/>
      <c r="G2247" s="95">
        <v>0.1</v>
      </c>
      <c r="H2247" s="64">
        <f>H2246*G2247</f>
        <v>40366</v>
      </c>
      <c r="I2247" s="319"/>
    </row>
    <row r="2248" spans="3:13" s="55" customFormat="1" ht="15.75" customHeight="1">
      <c r="C2248" s="58" t="s">
        <v>1223</v>
      </c>
      <c r="D2248" s="69" t="s">
        <v>1224</v>
      </c>
      <c r="E2248" s="70"/>
      <c r="F2248" s="70"/>
      <c r="G2248" s="71"/>
      <c r="H2248" s="305">
        <f>SUM(H2246:H2247)</f>
        <v>444026</v>
      </c>
      <c r="I2248" s="319"/>
    </row>
    <row r="2250" spans="3:13" s="55" customFormat="1" ht="15.75" customHeight="1">
      <c r="C2250" s="225" t="s">
        <v>4247</v>
      </c>
      <c r="D2250" s="313" t="s">
        <v>4262</v>
      </c>
      <c r="E2250" s="307"/>
      <c r="F2250" s="307"/>
      <c r="G2250" s="307"/>
      <c r="H2250" s="307"/>
      <c r="I2250" s="56">
        <f>ROUNDDOWN(H2265,-2)</f>
        <v>1037200</v>
      </c>
    </row>
    <row r="2251" spans="3:13" s="55" customFormat="1" ht="25.5" customHeight="1">
      <c r="C2251" s="300" t="s">
        <v>1197</v>
      </c>
      <c r="D2251" s="300" t="s">
        <v>1198</v>
      </c>
      <c r="E2251" s="300" t="s">
        <v>1199</v>
      </c>
      <c r="F2251" s="300" t="s">
        <v>1200</v>
      </c>
      <c r="G2251" s="300" t="s">
        <v>1201</v>
      </c>
      <c r="H2251" s="300" t="s">
        <v>1202</v>
      </c>
      <c r="I2251" s="54"/>
    </row>
    <row r="2252" spans="3:13" s="55" customFormat="1" ht="15.75" customHeight="1">
      <c r="C2252" s="72" t="s">
        <v>1203</v>
      </c>
      <c r="D2252" s="59" t="s">
        <v>1204</v>
      </c>
      <c r="E2252" s="73"/>
      <c r="F2252" s="73"/>
      <c r="G2252" s="73"/>
      <c r="H2252" s="73"/>
      <c r="I2252" s="54"/>
      <c r="J2252" s="159" t="s">
        <v>1249</v>
      </c>
    </row>
    <row r="2253" spans="3:13" s="55" customFormat="1" ht="15.75" customHeight="1">
      <c r="C2253" s="301">
        <v>1</v>
      </c>
      <c r="D2253" s="59" t="s">
        <v>5</v>
      </c>
      <c r="E2253" s="302" t="s">
        <v>6</v>
      </c>
      <c r="F2253" s="74">
        <v>0.47099999999999997</v>
      </c>
      <c r="G2253" s="64">
        <f>VLOOKUP(D2253,upahbahan,3,FALSE)</f>
        <v>100000</v>
      </c>
      <c r="H2253" s="64">
        <f>F2253*G2253</f>
        <v>47100</v>
      </c>
      <c r="I2253" s="54"/>
      <c r="J2253" s="159" t="s">
        <v>1250</v>
      </c>
      <c r="M2253" s="65">
        <v>0.1</v>
      </c>
    </row>
    <row r="2254" spans="3:13" s="55" customFormat="1" ht="15.75" customHeight="1">
      <c r="C2254" s="301">
        <v>2</v>
      </c>
      <c r="D2254" s="59" t="s">
        <v>10</v>
      </c>
      <c r="E2254" s="302" t="s">
        <v>6</v>
      </c>
      <c r="F2254" s="74">
        <v>0.78700000000000003</v>
      </c>
      <c r="G2254" s="64">
        <f>VLOOKUP(D2254,upahbahan,3,FALSE)</f>
        <v>145000</v>
      </c>
      <c r="H2254" s="64">
        <f>F2254*G2254</f>
        <v>114115</v>
      </c>
      <c r="I2254" s="54"/>
    </row>
    <row r="2255" spans="3:13" s="55" customFormat="1" ht="15.75" customHeight="1">
      <c r="C2255" s="301">
        <v>3</v>
      </c>
      <c r="D2255" s="59" t="s">
        <v>18</v>
      </c>
      <c r="E2255" s="302" t="s">
        <v>6</v>
      </c>
      <c r="F2255" s="74">
        <v>7.9000000000000001E-2</v>
      </c>
      <c r="G2255" s="64">
        <f>VLOOKUP(D2255,upahbahan,3,FALSE)</f>
        <v>175000</v>
      </c>
      <c r="H2255" s="64">
        <f>F2255*G2255</f>
        <v>13825</v>
      </c>
      <c r="I2255" s="54"/>
    </row>
    <row r="2256" spans="3:13" s="55" customFormat="1" ht="15.75" customHeight="1">
      <c r="C2256" s="301">
        <v>4</v>
      </c>
      <c r="D2256" s="59" t="s">
        <v>19</v>
      </c>
      <c r="E2256" s="302" t="s">
        <v>6</v>
      </c>
      <c r="F2256" s="74">
        <v>2.4E-2</v>
      </c>
      <c r="G2256" s="64">
        <f>VLOOKUP(D2256,upahbahan,3,FALSE)</f>
        <v>200000</v>
      </c>
      <c r="H2256" s="64">
        <f>F2256*G2256</f>
        <v>4800</v>
      </c>
      <c r="I2256" s="54"/>
    </row>
    <row r="2257" spans="3:13" s="55" customFormat="1" ht="15.75" customHeight="1">
      <c r="C2257" s="83" t="s">
        <v>1210</v>
      </c>
      <c r="D2257" s="80"/>
      <c r="E2257" s="80"/>
      <c r="F2257" s="217"/>
      <c r="G2257" s="218"/>
      <c r="H2257" s="64">
        <f>SUM(H2253:H2256)</f>
        <v>179840</v>
      </c>
      <c r="I2257" s="219"/>
    </row>
    <row r="2258" spans="3:13" s="55" customFormat="1" ht="15.75" customHeight="1">
      <c r="C2258" s="72" t="s">
        <v>1211</v>
      </c>
      <c r="D2258" s="59" t="s">
        <v>1212</v>
      </c>
      <c r="E2258" s="73"/>
      <c r="F2258" s="73"/>
      <c r="G2258" s="73"/>
      <c r="H2258" s="73"/>
      <c r="I2258" s="54"/>
    </row>
    <row r="2259" spans="3:13" s="55" customFormat="1" ht="15.75" customHeight="1">
      <c r="C2259" s="72">
        <v>1</v>
      </c>
      <c r="D2259" s="59" t="s">
        <v>4248</v>
      </c>
      <c r="E2259" s="170" t="s">
        <v>136</v>
      </c>
      <c r="F2259" s="171">
        <v>1.3</v>
      </c>
      <c r="G2259" s="64">
        <f>VLOOKUP(D2259,upahbahan,3,FALSE)</f>
        <v>587000</v>
      </c>
      <c r="H2259" s="583">
        <f>G2259*F2259</f>
        <v>763100</v>
      </c>
      <c r="I2259" s="54"/>
    </row>
    <row r="2260" spans="3:13" s="55" customFormat="1" ht="15.75" customHeight="1">
      <c r="C2260" s="83" t="s">
        <v>1216</v>
      </c>
      <c r="D2260" s="80"/>
      <c r="E2260" s="80"/>
      <c r="F2260" s="80"/>
      <c r="G2260" s="162"/>
      <c r="H2260" s="64">
        <f>SUM(H2259:H2259)</f>
        <v>763100</v>
      </c>
      <c r="I2260" s="54"/>
    </row>
    <row r="2261" spans="3:13" s="55" customFormat="1" ht="15.75" customHeight="1">
      <c r="C2261" s="72" t="s">
        <v>1217</v>
      </c>
      <c r="D2261" s="59" t="s">
        <v>1218</v>
      </c>
      <c r="E2261" s="73"/>
      <c r="F2261" s="73"/>
      <c r="G2261" s="73"/>
      <c r="H2261" s="73"/>
      <c r="I2261" s="54"/>
    </row>
    <row r="2262" spans="3:13" s="55" customFormat="1" ht="15.75" customHeight="1">
      <c r="C2262" s="83" t="s">
        <v>1219</v>
      </c>
      <c r="D2262" s="80"/>
      <c r="E2262" s="80"/>
      <c r="F2262" s="80"/>
      <c r="G2262" s="162"/>
      <c r="H2262" s="303">
        <v>0</v>
      </c>
      <c r="I2262" s="54"/>
    </row>
    <row r="2263" spans="3:13" s="55" customFormat="1" ht="15.75" customHeight="1">
      <c r="C2263" s="58" t="s">
        <v>1220</v>
      </c>
      <c r="D2263" s="69" t="s">
        <v>1221</v>
      </c>
      <c r="E2263" s="70"/>
      <c r="F2263" s="70"/>
      <c r="G2263" s="71"/>
      <c r="H2263" s="304">
        <f>H2262+H2260+H2257</f>
        <v>942940</v>
      </c>
      <c r="I2263" s="319"/>
    </row>
    <row r="2264" spans="3:13" s="55" customFormat="1" ht="15.75" customHeight="1">
      <c r="C2264" s="58" t="s">
        <v>1222</v>
      </c>
      <c r="D2264" s="69" t="s">
        <v>1325</v>
      </c>
      <c r="E2264" s="70"/>
      <c r="F2264" s="71"/>
      <c r="G2264" s="95">
        <v>0.1</v>
      </c>
      <c r="H2264" s="64">
        <f>H2263*G2264</f>
        <v>94294</v>
      </c>
      <c r="I2264" s="319"/>
    </row>
    <row r="2265" spans="3:13" s="55" customFormat="1" ht="15.75" customHeight="1">
      <c r="C2265" s="58" t="s">
        <v>1223</v>
      </c>
      <c r="D2265" s="69" t="s">
        <v>1224</v>
      </c>
      <c r="E2265" s="70"/>
      <c r="F2265" s="70"/>
      <c r="G2265" s="71"/>
      <c r="H2265" s="305">
        <f>SUM(H2263:H2264)</f>
        <v>1037234</v>
      </c>
      <c r="I2265" s="319"/>
    </row>
    <row r="2268" spans="3:13" s="55" customFormat="1" ht="15.75" customHeight="1">
      <c r="C2268" s="225" t="s">
        <v>4249</v>
      </c>
      <c r="D2268" s="313" t="s">
        <v>4263</v>
      </c>
      <c r="E2268" s="307"/>
      <c r="F2268" s="307"/>
      <c r="G2268" s="307"/>
      <c r="H2268" s="307"/>
      <c r="I2268" s="56">
        <f>ROUNDDOWN(H2283,-2)</f>
        <v>2323900</v>
      </c>
    </row>
    <row r="2269" spans="3:13" s="55" customFormat="1" ht="25.5" customHeight="1">
      <c r="C2269" s="300" t="s">
        <v>1197</v>
      </c>
      <c r="D2269" s="300" t="s">
        <v>1198</v>
      </c>
      <c r="E2269" s="300" t="s">
        <v>1199</v>
      </c>
      <c r="F2269" s="300" t="s">
        <v>1200</v>
      </c>
      <c r="G2269" s="300" t="s">
        <v>1201</v>
      </c>
      <c r="H2269" s="300" t="s">
        <v>1202</v>
      </c>
      <c r="I2269" s="54"/>
    </row>
    <row r="2270" spans="3:13" s="55" customFormat="1" ht="15.75" customHeight="1">
      <c r="C2270" s="72" t="s">
        <v>1203</v>
      </c>
      <c r="D2270" s="59" t="s">
        <v>1204</v>
      </c>
      <c r="E2270" s="73"/>
      <c r="F2270" s="73"/>
      <c r="G2270" s="73"/>
      <c r="H2270" s="73"/>
      <c r="I2270" s="54"/>
      <c r="J2270" s="159" t="s">
        <v>1249</v>
      </c>
    </row>
    <row r="2271" spans="3:13" s="55" customFormat="1" ht="15.75" customHeight="1">
      <c r="C2271" s="301">
        <v>1</v>
      </c>
      <c r="D2271" s="59" t="s">
        <v>5</v>
      </c>
      <c r="E2271" s="302" t="s">
        <v>6</v>
      </c>
      <c r="F2271" s="74">
        <v>0.63100000000000001</v>
      </c>
      <c r="G2271" s="64">
        <f>VLOOKUP(D2271,upahbahan,3,FALSE)</f>
        <v>100000</v>
      </c>
      <c r="H2271" s="64">
        <f>F2271*G2271</f>
        <v>63100</v>
      </c>
      <c r="I2271" s="54"/>
      <c r="J2271" s="159" t="s">
        <v>1250</v>
      </c>
      <c r="M2271" s="65">
        <v>0.1</v>
      </c>
    </row>
    <row r="2272" spans="3:13" s="55" customFormat="1" ht="15.75" customHeight="1">
      <c r="C2272" s="301">
        <v>2</v>
      </c>
      <c r="D2272" s="59" t="s">
        <v>10</v>
      </c>
      <c r="E2272" s="302" t="s">
        <v>6</v>
      </c>
      <c r="F2272" s="74">
        <v>1.054</v>
      </c>
      <c r="G2272" s="64">
        <f>VLOOKUP(D2272,upahbahan,3,FALSE)</f>
        <v>145000</v>
      </c>
      <c r="H2272" s="64">
        <f>F2272*G2272</f>
        <v>152830</v>
      </c>
      <c r="I2272" s="54"/>
    </row>
    <row r="2273" spans="3:13" s="55" customFormat="1" ht="15.75" customHeight="1">
      <c r="C2273" s="301">
        <v>3</v>
      </c>
      <c r="D2273" s="59" t="s">
        <v>18</v>
      </c>
      <c r="E2273" s="302" t="s">
        <v>6</v>
      </c>
      <c r="F2273" s="74">
        <v>0.105</v>
      </c>
      <c r="G2273" s="64">
        <f>VLOOKUP(D2273,upahbahan,3,FALSE)</f>
        <v>175000</v>
      </c>
      <c r="H2273" s="64">
        <f>F2273*G2273</f>
        <v>18375</v>
      </c>
      <c r="I2273" s="54"/>
    </row>
    <row r="2274" spans="3:13" s="55" customFormat="1" ht="15.75" customHeight="1">
      <c r="C2274" s="301">
        <v>4</v>
      </c>
      <c r="D2274" s="59" t="s">
        <v>19</v>
      </c>
      <c r="E2274" s="302" t="s">
        <v>6</v>
      </c>
      <c r="F2274" s="74">
        <v>3.2000000000000001E-2</v>
      </c>
      <c r="G2274" s="64">
        <f>VLOOKUP(D2274,upahbahan,3,FALSE)</f>
        <v>200000</v>
      </c>
      <c r="H2274" s="64">
        <f>F2274*G2274</f>
        <v>6400</v>
      </c>
      <c r="I2274" s="54"/>
    </row>
    <row r="2275" spans="3:13" s="55" customFormat="1" ht="15.75" customHeight="1">
      <c r="C2275" s="83" t="s">
        <v>1210</v>
      </c>
      <c r="D2275" s="80"/>
      <c r="E2275" s="80"/>
      <c r="F2275" s="217"/>
      <c r="G2275" s="218"/>
      <c r="H2275" s="64">
        <f>SUM(H2271:H2274)</f>
        <v>240705</v>
      </c>
      <c r="I2275" s="219"/>
    </row>
    <row r="2276" spans="3:13" s="55" customFormat="1" ht="15.75" customHeight="1">
      <c r="C2276" s="72" t="s">
        <v>1211</v>
      </c>
      <c r="D2276" s="59" t="s">
        <v>1212</v>
      </c>
      <c r="E2276" s="73"/>
      <c r="F2276" s="73"/>
      <c r="G2276" s="73"/>
      <c r="H2276" s="73"/>
      <c r="I2276" s="54"/>
    </row>
    <row r="2277" spans="3:13" s="55" customFormat="1" ht="15.75" customHeight="1">
      <c r="C2277" s="72">
        <v>1</v>
      </c>
      <c r="D2277" s="59" t="s">
        <v>4250</v>
      </c>
      <c r="E2277" s="170" t="s">
        <v>136</v>
      </c>
      <c r="F2277" s="171">
        <v>1.3</v>
      </c>
      <c r="G2277" s="64">
        <f>VLOOKUP(D2277,upahbahan,3,FALSE)</f>
        <v>1440000</v>
      </c>
      <c r="H2277" s="583">
        <f>G2277*F2277</f>
        <v>1872000</v>
      </c>
      <c r="I2277" s="54"/>
    </row>
    <row r="2278" spans="3:13" s="55" customFormat="1" ht="15.75" customHeight="1">
      <c r="C2278" s="83" t="s">
        <v>1216</v>
      </c>
      <c r="D2278" s="80"/>
      <c r="E2278" s="80"/>
      <c r="F2278" s="80"/>
      <c r="G2278" s="162"/>
      <c r="H2278" s="64">
        <f>SUM(H2277:H2277)</f>
        <v>1872000</v>
      </c>
      <c r="I2278" s="54"/>
    </row>
    <row r="2279" spans="3:13" s="55" customFormat="1" ht="15.75" customHeight="1">
      <c r="C2279" s="72" t="s">
        <v>1217</v>
      </c>
      <c r="D2279" s="59" t="s">
        <v>1218</v>
      </c>
      <c r="E2279" s="73"/>
      <c r="F2279" s="73"/>
      <c r="G2279" s="73"/>
      <c r="H2279" s="73"/>
      <c r="I2279" s="54"/>
    </row>
    <row r="2280" spans="3:13" s="55" customFormat="1" ht="15.75" customHeight="1">
      <c r="C2280" s="83" t="s">
        <v>1219</v>
      </c>
      <c r="D2280" s="80"/>
      <c r="E2280" s="80"/>
      <c r="F2280" s="80"/>
      <c r="G2280" s="162"/>
      <c r="H2280" s="303">
        <v>0</v>
      </c>
      <c r="I2280" s="54"/>
    </row>
    <row r="2281" spans="3:13" s="55" customFormat="1" ht="15.75" customHeight="1">
      <c r="C2281" s="58" t="s">
        <v>1220</v>
      </c>
      <c r="D2281" s="69" t="s">
        <v>1221</v>
      </c>
      <c r="E2281" s="70"/>
      <c r="F2281" s="70"/>
      <c r="G2281" s="71"/>
      <c r="H2281" s="304">
        <f>H2280+H2278+H2275</f>
        <v>2112705</v>
      </c>
      <c r="I2281" s="319"/>
    </row>
    <row r="2282" spans="3:13" s="55" customFormat="1" ht="15.75" customHeight="1">
      <c r="C2282" s="58" t="s">
        <v>1222</v>
      </c>
      <c r="D2282" s="69" t="s">
        <v>1325</v>
      </c>
      <c r="E2282" s="70"/>
      <c r="F2282" s="71"/>
      <c r="G2282" s="95">
        <v>0.1</v>
      </c>
      <c r="H2282" s="64">
        <f>H2281*G2282</f>
        <v>211270.5</v>
      </c>
      <c r="I2282" s="319"/>
    </row>
    <row r="2283" spans="3:13" s="55" customFormat="1" ht="15.75" customHeight="1">
      <c r="C2283" s="58" t="s">
        <v>1223</v>
      </c>
      <c r="D2283" s="69" t="s">
        <v>1224</v>
      </c>
      <c r="E2283" s="70"/>
      <c r="F2283" s="70"/>
      <c r="G2283" s="71"/>
      <c r="H2283" s="305">
        <f>SUM(H2281:H2282)</f>
        <v>2323975.5</v>
      </c>
      <c r="I2283" s="319"/>
    </row>
    <row r="2285" spans="3:13" s="55" customFormat="1" ht="15.75" customHeight="1">
      <c r="C2285" s="225" t="s">
        <v>4251</v>
      </c>
      <c r="D2285" s="313" t="s">
        <v>4264</v>
      </c>
      <c r="E2285" s="307"/>
      <c r="F2285" s="307"/>
      <c r="G2285" s="307"/>
      <c r="H2285" s="307"/>
      <c r="I2285" s="56">
        <f>ROUNDDOWN(H2300,-2)</f>
        <v>4263000</v>
      </c>
    </row>
    <row r="2286" spans="3:13" s="55" customFormat="1" ht="25.5" customHeight="1">
      <c r="C2286" s="300" t="s">
        <v>1197</v>
      </c>
      <c r="D2286" s="300" t="s">
        <v>1198</v>
      </c>
      <c r="E2286" s="300" t="s">
        <v>1199</v>
      </c>
      <c r="F2286" s="300" t="s">
        <v>1200</v>
      </c>
      <c r="G2286" s="300" t="s">
        <v>1201</v>
      </c>
      <c r="H2286" s="300" t="s">
        <v>1202</v>
      </c>
      <c r="I2286" s="54"/>
    </row>
    <row r="2287" spans="3:13" s="55" customFormat="1" ht="15.75" customHeight="1">
      <c r="C2287" s="72" t="s">
        <v>1203</v>
      </c>
      <c r="D2287" s="59" t="s">
        <v>1204</v>
      </c>
      <c r="E2287" s="73"/>
      <c r="F2287" s="73"/>
      <c r="G2287" s="73"/>
      <c r="H2287" s="73"/>
      <c r="I2287" s="54"/>
      <c r="J2287" s="159" t="s">
        <v>1249</v>
      </c>
    </row>
    <row r="2288" spans="3:13" s="55" customFormat="1" ht="15.75" customHeight="1">
      <c r="C2288" s="301">
        <v>1</v>
      </c>
      <c r="D2288" s="59" t="s">
        <v>5</v>
      </c>
      <c r="E2288" s="302" t="s">
        <v>6</v>
      </c>
      <c r="F2288" s="74">
        <v>0.78800000000000003</v>
      </c>
      <c r="G2288" s="64">
        <f>VLOOKUP(D2288,upahbahan,3,FALSE)</f>
        <v>100000</v>
      </c>
      <c r="H2288" s="64">
        <f>F2288*G2288</f>
        <v>78800</v>
      </c>
      <c r="I2288" s="54"/>
      <c r="J2288" s="159" t="s">
        <v>1250</v>
      </c>
      <c r="M2288" s="65">
        <v>0.1</v>
      </c>
    </row>
    <row r="2289" spans="3:10" s="55" customFormat="1" ht="15.75" customHeight="1">
      <c r="C2289" s="301">
        <v>2</v>
      </c>
      <c r="D2289" s="59" t="s">
        <v>10</v>
      </c>
      <c r="E2289" s="302" t="s">
        <v>6</v>
      </c>
      <c r="F2289" s="74">
        <v>1.3160000000000001</v>
      </c>
      <c r="G2289" s="64">
        <f>VLOOKUP(D2289,upahbahan,3,FALSE)</f>
        <v>145000</v>
      </c>
      <c r="H2289" s="64">
        <f>F2289*G2289</f>
        <v>190820</v>
      </c>
      <c r="I2289" s="54"/>
    </row>
    <row r="2290" spans="3:10" s="55" customFormat="1" ht="15.75" customHeight="1">
      <c r="C2290" s="301">
        <v>3</v>
      </c>
      <c r="D2290" s="59" t="s">
        <v>18</v>
      </c>
      <c r="E2290" s="302" t="s">
        <v>6</v>
      </c>
      <c r="F2290" s="74">
        <v>0.13200000000000001</v>
      </c>
      <c r="G2290" s="64">
        <f>VLOOKUP(D2290,upahbahan,3,FALSE)</f>
        <v>175000</v>
      </c>
      <c r="H2290" s="64">
        <f>F2290*G2290</f>
        <v>23100</v>
      </c>
      <c r="I2290" s="54"/>
    </row>
    <row r="2291" spans="3:10" s="55" customFormat="1" ht="15.75" customHeight="1">
      <c r="C2291" s="301">
        <v>4</v>
      </c>
      <c r="D2291" s="59" t="s">
        <v>19</v>
      </c>
      <c r="E2291" s="302" t="s">
        <v>6</v>
      </c>
      <c r="F2291" s="74">
        <v>3.9E-2</v>
      </c>
      <c r="G2291" s="64">
        <f>VLOOKUP(D2291,upahbahan,3,FALSE)</f>
        <v>200000</v>
      </c>
      <c r="H2291" s="64">
        <f>F2291*G2291</f>
        <v>7800</v>
      </c>
      <c r="I2291" s="54"/>
    </row>
    <row r="2292" spans="3:10" s="55" customFormat="1" ht="15.75" customHeight="1">
      <c r="C2292" s="83" t="s">
        <v>1210</v>
      </c>
      <c r="D2292" s="80"/>
      <c r="E2292" s="80"/>
      <c r="F2292" s="217"/>
      <c r="G2292" s="218"/>
      <c r="H2292" s="64">
        <f>SUM(H2288:H2291)</f>
        <v>300520</v>
      </c>
      <c r="I2292" s="219"/>
    </row>
    <row r="2293" spans="3:10" s="55" customFormat="1" ht="15.75" customHeight="1">
      <c r="C2293" s="72" t="s">
        <v>1211</v>
      </c>
      <c r="D2293" s="59" t="s">
        <v>1212</v>
      </c>
      <c r="E2293" s="73"/>
      <c r="F2293" s="73"/>
      <c r="G2293" s="73"/>
      <c r="H2293" s="73"/>
      <c r="I2293" s="54"/>
    </row>
    <row r="2294" spans="3:10" s="55" customFormat="1" ht="15.75" customHeight="1">
      <c r="C2294" s="72">
        <v>1</v>
      </c>
      <c r="D2294" s="59" t="s">
        <v>4252</v>
      </c>
      <c r="E2294" s="170" t="s">
        <v>136</v>
      </c>
      <c r="F2294" s="171">
        <v>1.3</v>
      </c>
      <c r="G2294" s="64">
        <f>VLOOKUP(D2294,upahbahan,3,FALSE)</f>
        <v>2750000</v>
      </c>
      <c r="H2294" s="583">
        <f>G2294*F2294</f>
        <v>3575000</v>
      </c>
      <c r="I2294" s="54"/>
    </row>
    <row r="2295" spans="3:10" s="55" customFormat="1" ht="15.75" customHeight="1">
      <c r="C2295" s="83" t="s">
        <v>1216</v>
      </c>
      <c r="D2295" s="80"/>
      <c r="E2295" s="80"/>
      <c r="F2295" s="80"/>
      <c r="G2295" s="162"/>
      <c r="H2295" s="64">
        <f>SUM(H2294:H2294)</f>
        <v>3575000</v>
      </c>
      <c r="I2295" s="54"/>
    </row>
    <row r="2296" spans="3:10" s="55" customFormat="1" ht="15.75" customHeight="1">
      <c r="C2296" s="72" t="s">
        <v>1217</v>
      </c>
      <c r="D2296" s="59" t="s">
        <v>1218</v>
      </c>
      <c r="E2296" s="73"/>
      <c r="F2296" s="73"/>
      <c r="G2296" s="73"/>
      <c r="H2296" s="73"/>
      <c r="I2296" s="54"/>
    </row>
    <row r="2297" spans="3:10" s="55" customFormat="1" ht="15.75" customHeight="1">
      <c r="C2297" s="83" t="s">
        <v>1219</v>
      </c>
      <c r="D2297" s="80"/>
      <c r="E2297" s="80"/>
      <c r="F2297" s="80"/>
      <c r="G2297" s="162"/>
      <c r="H2297" s="303">
        <v>0</v>
      </c>
      <c r="I2297" s="54"/>
    </row>
    <row r="2298" spans="3:10" s="55" customFormat="1" ht="15.75" customHeight="1">
      <c r="C2298" s="58" t="s">
        <v>1220</v>
      </c>
      <c r="D2298" s="69" t="s">
        <v>1221</v>
      </c>
      <c r="E2298" s="70"/>
      <c r="F2298" s="70"/>
      <c r="G2298" s="71"/>
      <c r="H2298" s="304">
        <f>H2297+H2295+H2292</f>
        <v>3875520</v>
      </c>
      <c r="I2298" s="319"/>
    </row>
    <row r="2299" spans="3:10" s="55" customFormat="1" ht="15.75" customHeight="1">
      <c r="C2299" s="58" t="s">
        <v>1222</v>
      </c>
      <c r="D2299" s="69" t="s">
        <v>1325</v>
      </c>
      <c r="E2299" s="70"/>
      <c r="F2299" s="71"/>
      <c r="G2299" s="95">
        <v>0.1</v>
      </c>
      <c r="H2299" s="64">
        <f>H2298*G2299</f>
        <v>387552</v>
      </c>
      <c r="I2299" s="319"/>
    </row>
    <row r="2300" spans="3:10" s="55" customFormat="1" ht="15.75" customHeight="1">
      <c r="C2300" s="58" t="s">
        <v>1223</v>
      </c>
      <c r="D2300" s="69" t="s">
        <v>1224</v>
      </c>
      <c r="E2300" s="70"/>
      <c r="F2300" s="70"/>
      <c r="G2300" s="71"/>
      <c r="H2300" s="305">
        <f>SUM(H2298:H2299)</f>
        <v>4263072</v>
      </c>
      <c r="I2300" s="319"/>
    </row>
    <row r="2302" spans="3:10" s="55" customFormat="1" ht="15.75" customHeight="1">
      <c r="C2302" s="225" t="s">
        <v>4253</v>
      </c>
      <c r="D2302" s="313" t="s">
        <v>4265</v>
      </c>
      <c r="E2302" s="307"/>
      <c r="F2302" s="307"/>
      <c r="G2302" s="307"/>
      <c r="H2302" s="307"/>
      <c r="I2302" s="56">
        <f>ROUNDDOWN(H2317,-2)</f>
        <v>4758000</v>
      </c>
    </row>
    <row r="2303" spans="3:10" s="55" customFormat="1" ht="25.5" customHeight="1">
      <c r="C2303" s="300" t="s">
        <v>1197</v>
      </c>
      <c r="D2303" s="300" t="s">
        <v>1198</v>
      </c>
      <c r="E2303" s="300" t="s">
        <v>1199</v>
      </c>
      <c r="F2303" s="300" t="s">
        <v>1200</v>
      </c>
      <c r="G2303" s="300" t="s">
        <v>1201</v>
      </c>
      <c r="H2303" s="300" t="s">
        <v>1202</v>
      </c>
      <c r="I2303" s="54"/>
    </row>
    <row r="2304" spans="3:10" s="55" customFormat="1" ht="15.75" customHeight="1">
      <c r="C2304" s="72" t="s">
        <v>1203</v>
      </c>
      <c r="D2304" s="59" t="s">
        <v>1204</v>
      </c>
      <c r="E2304" s="73"/>
      <c r="F2304" s="73"/>
      <c r="G2304" s="73"/>
      <c r="H2304" s="73"/>
      <c r="I2304" s="54"/>
      <c r="J2304" s="159" t="s">
        <v>1249</v>
      </c>
    </row>
    <row r="2305" spans="3:13" s="55" customFormat="1" ht="15.75" customHeight="1">
      <c r="C2305" s="301">
        <v>1</v>
      </c>
      <c r="D2305" s="59" t="s">
        <v>5</v>
      </c>
      <c r="E2305" s="302" t="s">
        <v>6</v>
      </c>
      <c r="F2305" s="74">
        <v>0.94499999999999995</v>
      </c>
      <c r="G2305" s="64">
        <f>VLOOKUP(D2305,upahbahan,3,FALSE)</f>
        <v>100000</v>
      </c>
      <c r="H2305" s="64">
        <f>F2305*G2305</f>
        <v>94500</v>
      </c>
      <c r="I2305" s="54"/>
      <c r="J2305" s="159" t="s">
        <v>1250</v>
      </c>
      <c r="M2305" s="65">
        <v>0.1</v>
      </c>
    </row>
    <row r="2306" spans="3:13" s="55" customFormat="1" ht="15.75" customHeight="1">
      <c r="C2306" s="301">
        <v>2</v>
      </c>
      <c r="D2306" s="59" t="s">
        <v>10</v>
      </c>
      <c r="E2306" s="302" t="s">
        <v>6</v>
      </c>
      <c r="F2306" s="74">
        <v>1.579</v>
      </c>
      <c r="G2306" s="64">
        <f>VLOOKUP(D2306,upahbahan,3,FALSE)</f>
        <v>145000</v>
      </c>
      <c r="H2306" s="64">
        <f>F2306*G2306</f>
        <v>228955</v>
      </c>
      <c r="I2306" s="54"/>
    </row>
    <row r="2307" spans="3:13" s="55" customFormat="1" ht="15.75" customHeight="1">
      <c r="C2307" s="301">
        <v>3</v>
      </c>
      <c r="D2307" s="59" t="s">
        <v>18</v>
      </c>
      <c r="E2307" s="302" t="s">
        <v>6</v>
      </c>
      <c r="F2307" s="74">
        <v>0.158</v>
      </c>
      <c r="G2307" s="64">
        <f>VLOOKUP(D2307,upahbahan,3,FALSE)</f>
        <v>175000</v>
      </c>
      <c r="H2307" s="64">
        <f>F2307*G2307</f>
        <v>27650</v>
      </c>
      <c r="I2307" s="54"/>
    </row>
    <row r="2308" spans="3:13" s="55" customFormat="1" ht="15.75" customHeight="1">
      <c r="C2308" s="301">
        <v>4</v>
      </c>
      <c r="D2308" s="59" t="s">
        <v>19</v>
      </c>
      <c r="E2308" s="302" t="s">
        <v>6</v>
      </c>
      <c r="F2308" s="74">
        <v>4.7E-2</v>
      </c>
      <c r="G2308" s="64">
        <f>VLOOKUP(D2308,upahbahan,3,FALSE)</f>
        <v>200000</v>
      </c>
      <c r="H2308" s="64">
        <f>F2308*G2308</f>
        <v>9400</v>
      </c>
      <c r="I2308" s="54"/>
    </row>
    <row r="2309" spans="3:13" s="55" customFormat="1" ht="15.75" customHeight="1">
      <c r="C2309" s="83" t="s">
        <v>1210</v>
      </c>
      <c r="D2309" s="80"/>
      <c r="E2309" s="80"/>
      <c r="F2309" s="217"/>
      <c r="G2309" s="218"/>
      <c r="H2309" s="64">
        <f>SUM(H2305:H2308)</f>
        <v>360505</v>
      </c>
      <c r="I2309" s="219"/>
    </row>
    <row r="2310" spans="3:13" s="55" customFormat="1" ht="15.75" customHeight="1">
      <c r="C2310" s="72" t="s">
        <v>1211</v>
      </c>
      <c r="D2310" s="59" t="s">
        <v>1212</v>
      </c>
      <c r="E2310" s="73"/>
      <c r="F2310" s="73"/>
      <c r="G2310" s="73"/>
      <c r="H2310" s="73"/>
      <c r="I2310" s="54"/>
    </row>
    <row r="2311" spans="3:13" s="55" customFormat="1" ht="15.75" customHeight="1">
      <c r="C2311" s="72">
        <v>1</v>
      </c>
      <c r="D2311" s="59" t="s">
        <v>4254</v>
      </c>
      <c r="E2311" s="170" t="s">
        <v>136</v>
      </c>
      <c r="F2311" s="171">
        <v>1.3</v>
      </c>
      <c r="G2311" s="64">
        <f>VLOOKUP(D2311,upahbahan,3,FALSE)</f>
        <v>3050000</v>
      </c>
      <c r="H2311" s="583">
        <f>G2311*F2311</f>
        <v>3965000</v>
      </c>
      <c r="I2311" s="54"/>
    </row>
    <row r="2312" spans="3:13" s="55" customFormat="1" ht="15.75" customHeight="1">
      <c r="C2312" s="83" t="s">
        <v>1216</v>
      </c>
      <c r="D2312" s="80"/>
      <c r="E2312" s="80"/>
      <c r="F2312" s="80"/>
      <c r="G2312" s="162"/>
      <c r="H2312" s="64">
        <f>SUM(H2311:H2311)</f>
        <v>3965000</v>
      </c>
      <c r="I2312" s="54"/>
    </row>
    <row r="2313" spans="3:13" s="55" customFormat="1" ht="15.75" customHeight="1">
      <c r="C2313" s="72" t="s">
        <v>1217</v>
      </c>
      <c r="D2313" s="59" t="s">
        <v>1218</v>
      </c>
      <c r="E2313" s="73"/>
      <c r="F2313" s="73"/>
      <c r="G2313" s="73"/>
      <c r="H2313" s="73"/>
      <c r="I2313" s="54"/>
    </row>
    <row r="2314" spans="3:13" s="55" customFormat="1" ht="15.75" customHeight="1">
      <c r="C2314" s="83" t="s">
        <v>1219</v>
      </c>
      <c r="D2314" s="80"/>
      <c r="E2314" s="80"/>
      <c r="F2314" s="80"/>
      <c r="G2314" s="162"/>
      <c r="H2314" s="303">
        <v>0</v>
      </c>
      <c r="I2314" s="54"/>
    </row>
    <row r="2315" spans="3:13" s="55" customFormat="1" ht="15.75" customHeight="1">
      <c r="C2315" s="58" t="s">
        <v>1220</v>
      </c>
      <c r="D2315" s="69" t="s">
        <v>1221</v>
      </c>
      <c r="E2315" s="70"/>
      <c r="F2315" s="70"/>
      <c r="G2315" s="71"/>
      <c r="H2315" s="304">
        <f>H2314+H2312+H2309</f>
        <v>4325505</v>
      </c>
      <c r="I2315" s="319"/>
    </row>
    <row r="2316" spans="3:13" s="55" customFormat="1" ht="15.75" customHeight="1">
      <c r="C2316" s="58" t="s">
        <v>1222</v>
      </c>
      <c r="D2316" s="69" t="s">
        <v>1325</v>
      </c>
      <c r="E2316" s="70"/>
      <c r="F2316" s="71"/>
      <c r="G2316" s="95">
        <v>0.1</v>
      </c>
      <c r="H2316" s="64">
        <f>H2315*G2316</f>
        <v>432550.5</v>
      </c>
      <c r="I2316" s="319"/>
    </row>
    <row r="2317" spans="3:13" s="55" customFormat="1" ht="15.75" customHeight="1">
      <c r="C2317" s="58" t="s">
        <v>1223</v>
      </c>
      <c r="D2317" s="69" t="s">
        <v>1224</v>
      </c>
      <c r="E2317" s="70"/>
      <c r="F2317" s="70"/>
      <c r="G2317" s="71"/>
      <c r="H2317" s="305">
        <f>SUM(H2315:H2316)</f>
        <v>4758055.5</v>
      </c>
      <c r="I2317" s="319"/>
    </row>
    <row r="2319" spans="3:13" s="55" customFormat="1" ht="15.75" customHeight="1">
      <c r="C2319" s="225" t="s">
        <v>4255</v>
      </c>
      <c r="D2319" s="313" t="s">
        <v>4266</v>
      </c>
      <c r="E2319" s="307"/>
      <c r="F2319" s="307"/>
      <c r="G2319" s="307"/>
      <c r="H2319" s="307"/>
      <c r="I2319" s="56">
        <f>ROUNDDOWN(H2334,-2)</f>
        <v>5490400</v>
      </c>
    </row>
    <row r="2320" spans="3:13" s="55" customFormat="1" ht="25.5" customHeight="1">
      <c r="C2320" s="300" t="s">
        <v>1197</v>
      </c>
      <c r="D2320" s="300" t="s">
        <v>1198</v>
      </c>
      <c r="E2320" s="300" t="s">
        <v>1199</v>
      </c>
      <c r="F2320" s="300" t="s">
        <v>1200</v>
      </c>
      <c r="G2320" s="300" t="s">
        <v>1201</v>
      </c>
      <c r="H2320" s="300" t="s">
        <v>1202</v>
      </c>
      <c r="I2320" s="54"/>
    </row>
    <row r="2321" spans="3:13" s="55" customFormat="1" ht="15.75" customHeight="1">
      <c r="C2321" s="72" t="s">
        <v>1203</v>
      </c>
      <c r="D2321" s="59" t="s">
        <v>1204</v>
      </c>
      <c r="E2321" s="73"/>
      <c r="F2321" s="73"/>
      <c r="G2321" s="73"/>
      <c r="H2321" s="73"/>
      <c r="I2321" s="54"/>
      <c r="J2321" s="159" t="s">
        <v>1249</v>
      </c>
    </row>
    <row r="2322" spans="3:13" s="55" customFormat="1" ht="15.75" customHeight="1">
      <c r="C2322" s="301">
        <v>1</v>
      </c>
      <c r="D2322" s="59" t="s">
        <v>5</v>
      </c>
      <c r="E2322" s="302" t="s">
        <v>6</v>
      </c>
      <c r="F2322" s="74">
        <v>1.26</v>
      </c>
      <c r="G2322" s="64">
        <f>VLOOKUP(D2322,upahbahan,3,FALSE)</f>
        <v>100000</v>
      </c>
      <c r="H2322" s="64">
        <f>F2322*G2322</f>
        <v>126000</v>
      </c>
      <c r="I2322" s="54"/>
      <c r="J2322" s="159" t="s">
        <v>1250</v>
      </c>
      <c r="M2322" s="65">
        <v>0.1</v>
      </c>
    </row>
    <row r="2323" spans="3:13" s="55" customFormat="1" ht="15.75" customHeight="1">
      <c r="C2323" s="301">
        <v>2</v>
      </c>
      <c r="D2323" s="59" t="s">
        <v>10</v>
      </c>
      <c r="E2323" s="302" t="s">
        <v>6</v>
      </c>
      <c r="F2323" s="74">
        <v>2.1030000000000002</v>
      </c>
      <c r="G2323" s="64">
        <f>VLOOKUP(D2323,upahbahan,3,FALSE)</f>
        <v>145000</v>
      </c>
      <c r="H2323" s="64">
        <f>F2323*G2323</f>
        <v>304935.00000000006</v>
      </c>
      <c r="I2323" s="54"/>
    </row>
    <row r="2324" spans="3:13" s="55" customFormat="1" ht="15.75" customHeight="1">
      <c r="C2324" s="301">
        <v>3</v>
      </c>
      <c r="D2324" s="59" t="s">
        <v>18</v>
      </c>
      <c r="E2324" s="302" t="s">
        <v>6</v>
      </c>
      <c r="F2324" s="74">
        <v>0.21</v>
      </c>
      <c r="G2324" s="64">
        <f>VLOOKUP(D2324,upahbahan,3,FALSE)</f>
        <v>175000</v>
      </c>
      <c r="H2324" s="64">
        <f>F2324*G2324</f>
        <v>36750</v>
      </c>
      <c r="I2324" s="54"/>
    </row>
    <row r="2325" spans="3:13" s="55" customFormat="1" ht="15.75" customHeight="1">
      <c r="C2325" s="301">
        <v>4</v>
      </c>
      <c r="D2325" s="59" t="s">
        <v>19</v>
      </c>
      <c r="E2325" s="302" t="s">
        <v>6</v>
      </c>
      <c r="F2325" s="74">
        <v>6.3E-2</v>
      </c>
      <c r="G2325" s="64">
        <f>VLOOKUP(D2325,upahbahan,3,FALSE)</f>
        <v>200000</v>
      </c>
      <c r="H2325" s="64">
        <f>F2325*G2325</f>
        <v>12600</v>
      </c>
      <c r="I2325" s="54"/>
    </row>
    <row r="2326" spans="3:13" s="55" customFormat="1" ht="15.75" customHeight="1">
      <c r="C2326" s="83" t="s">
        <v>1210</v>
      </c>
      <c r="D2326" s="80"/>
      <c r="E2326" s="80"/>
      <c r="F2326" s="217"/>
      <c r="G2326" s="218"/>
      <c r="H2326" s="64">
        <f>SUM(H2322:H2325)</f>
        <v>480285.00000000006</v>
      </c>
      <c r="I2326" s="219"/>
    </row>
    <row r="2327" spans="3:13" s="55" customFormat="1" ht="15.75" customHeight="1">
      <c r="C2327" s="72" t="s">
        <v>1211</v>
      </c>
      <c r="D2327" s="59" t="s">
        <v>1212</v>
      </c>
      <c r="E2327" s="73"/>
      <c r="F2327" s="73"/>
      <c r="G2327" s="73"/>
      <c r="H2327" s="73"/>
      <c r="I2327" s="54"/>
    </row>
    <row r="2328" spans="3:13" s="55" customFormat="1" ht="15.75" customHeight="1">
      <c r="C2328" s="72">
        <v>1</v>
      </c>
      <c r="D2328" s="59" t="s">
        <v>4256</v>
      </c>
      <c r="E2328" s="170" t="s">
        <v>136</v>
      </c>
      <c r="F2328" s="171">
        <v>1.3</v>
      </c>
      <c r="G2328" s="64">
        <f>VLOOKUP(D2328,upahbahan,3,FALSE)</f>
        <v>3470000</v>
      </c>
      <c r="H2328" s="583">
        <f>G2328*F2328</f>
        <v>4511000</v>
      </c>
      <c r="I2328" s="54"/>
    </row>
    <row r="2329" spans="3:13" s="55" customFormat="1" ht="15.75" customHeight="1">
      <c r="C2329" s="83" t="s">
        <v>1216</v>
      </c>
      <c r="D2329" s="80"/>
      <c r="E2329" s="80"/>
      <c r="F2329" s="80"/>
      <c r="G2329" s="162"/>
      <c r="H2329" s="64">
        <f>SUM(H2328:H2328)</f>
        <v>4511000</v>
      </c>
      <c r="I2329" s="54"/>
    </row>
    <row r="2330" spans="3:13" s="55" customFormat="1" ht="15.75" customHeight="1">
      <c r="C2330" s="72" t="s">
        <v>1217</v>
      </c>
      <c r="D2330" s="59" t="s">
        <v>1218</v>
      </c>
      <c r="E2330" s="73"/>
      <c r="F2330" s="73"/>
      <c r="G2330" s="73"/>
      <c r="H2330" s="73"/>
      <c r="I2330" s="54"/>
    </row>
    <row r="2331" spans="3:13" s="55" customFormat="1" ht="15.75" customHeight="1">
      <c r="C2331" s="83" t="s">
        <v>1219</v>
      </c>
      <c r="D2331" s="80"/>
      <c r="E2331" s="80"/>
      <c r="F2331" s="80"/>
      <c r="G2331" s="162"/>
      <c r="H2331" s="303">
        <v>0</v>
      </c>
      <c r="I2331" s="54"/>
    </row>
    <row r="2332" spans="3:13" s="55" customFormat="1" ht="15.75" customHeight="1">
      <c r="C2332" s="58" t="s">
        <v>1220</v>
      </c>
      <c r="D2332" s="69" t="s">
        <v>1221</v>
      </c>
      <c r="E2332" s="70"/>
      <c r="F2332" s="70"/>
      <c r="G2332" s="71"/>
      <c r="H2332" s="304">
        <f>H2331+H2329+H2326</f>
        <v>4991285</v>
      </c>
      <c r="I2332" s="319"/>
    </row>
    <row r="2333" spans="3:13" s="55" customFormat="1" ht="15.75" customHeight="1">
      <c r="C2333" s="58" t="s">
        <v>1222</v>
      </c>
      <c r="D2333" s="69" t="s">
        <v>1325</v>
      </c>
      <c r="E2333" s="70"/>
      <c r="F2333" s="71"/>
      <c r="G2333" s="95">
        <v>0.1</v>
      </c>
      <c r="H2333" s="64">
        <f>H2332*G2333</f>
        <v>499128.5</v>
      </c>
      <c r="I2333" s="319"/>
    </row>
    <row r="2334" spans="3:13" s="55" customFormat="1" ht="15.75" customHeight="1">
      <c r="C2334" s="58" t="s">
        <v>1223</v>
      </c>
      <c r="D2334" s="69" t="s">
        <v>1224</v>
      </c>
      <c r="E2334" s="70"/>
      <c r="F2334" s="70"/>
      <c r="G2334" s="71"/>
      <c r="H2334" s="305">
        <f>SUM(H2332:H2333)</f>
        <v>5490413.5</v>
      </c>
      <c r="I2334" s="319"/>
    </row>
    <row r="2336" spans="3:13" s="55" customFormat="1" ht="15.75" customHeight="1">
      <c r="C2336" s="225" t="s">
        <v>4257</v>
      </c>
      <c r="D2336" s="313" t="s">
        <v>4267</v>
      </c>
      <c r="E2336" s="307"/>
      <c r="F2336" s="307"/>
      <c r="G2336" s="307"/>
      <c r="H2336" s="307"/>
      <c r="I2336" s="56">
        <f>ROUNDDOWN(H2351,-2)</f>
        <v>5922700</v>
      </c>
    </row>
    <row r="2337" spans="3:13" s="55" customFormat="1" ht="25.5" customHeight="1">
      <c r="C2337" s="300" t="s">
        <v>1197</v>
      </c>
      <c r="D2337" s="300" t="s">
        <v>1198</v>
      </c>
      <c r="E2337" s="300" t="s">
        <v>1199</v>
      </c>
      <c r="F2337" s="300" t="s">
        <v>1200</v>
      </c>
      <c r="G2337" s="300" t="s">
        <v>1201</v>
      </c>
      <c r="H2337" s="300" t="s">
        <v>1202</v>
      </c>
      <c r="I2337" s="54"/>
    </row>
    <row r="2338" spans="3:13" s="55" customFormat="1" ht="15.75" customHeight="1">
      <c r="C2338" s="72" t="s">
        <v>1203</v>
      </c>
      <c r="D2338" s="59" t="s">
        <v>1204</v>
      </c>
      <c r="E2338" s="73"/>
      <c r="F2338" s="73"/>
      <c r="G2338" s="73"/>
      <c r="H2338" s="73"/>
      <c r="I2338" s="54"/>
      <c r="J2338" s="159" t="s">
        <v>1249</v>
      </c>
    </row>
    <row r="2339" spans="3:13" s="55" customFormat="1" ht="15.75" customHeight="1">
      <c r="C2339" s="301">
        <v>1</v>
      </c>
      <c r="D2339" s="59" t="s">
        <v>5</v>
      </c>
      <c r="E2339" s="302" t="s">
        <v>6</v>
      </c>
      <c r="F2339" s="74">
        <v>1.5740000000000001</v>
      </c>
      <c r="G2339" s="64">
        <f>VLOOKUP(D2339,upahbahan,3,FALSE)</f>
        <v>100000</v>
      </c>
      <c r="H2339" s="64">
        <f>F2339*G2339</f>
        <v>157400</v>
      </c>
      <c r="I2339" s="54"/>
      <c r="J2339" s="159" t="s">
        <v>1250</v>
      </c>
      <c r="M2339" s="65">
        <v>0.1</v>
      </c>
    </row>
    <row r="2340" spans="3:13" s="55" customFormat="1" ht="15.75" customHeight="1">
      <c r="C2340" s="301">
        <v>2</v>
      </c>
      <c r="D2340" s="59" t="s">
        <v>10</v>
      </c>
      <c r="E2340" s="302" t="s">
        <v>6</v>
      </c>
      <c r="F2340" s="74">
        <v>2.6280000000000001</v>
      </c>
      <c r="G2340" s="64">
        <f>VLOOKUP(D2340,upahbahan,3,FALSE)</f>
        <v>145000</v>
      </c>
      <c r="H2340" s="64">
        <f>F2340*G2340</f>
        <v>381060</v>
      </c>
      <c r="I2340" s="54"/>
    </row>
    <row r="2341" spans="3:13" s="55" customFormat="1" ht="15.75" customHeight="1">
      <c r="C2341" s="301">
        <v>3</v>
      </c>
      <c r="D2341" s="59" t="s">
        <v>18</v>
      </c>
      <c r="E2341" s="302" t="s">
        <v>6</v>
      </c>
      <c r="F2341" s="74">
        <v>0.26300000000000001</v>
      </c>
      <c r="G2341" s="64">
        <f>VLOOKUP(D2341,upahbahan,3,FALSE)</f>
        <v>175000</v>
      </c>
      <c r="H2341" s="64">
        <f>F2341*G2341</f>
        <v>46025</v>
      </c>
      <c r="I2341" s="54"/>
    </row>
    <row r="2342" spans="3:13" s="55" customFormat="1" ht="15.75" customHeight="1">
      <c r="C2342" s="301">
        <v>4</v>
      </c>
      <c r="D2342" s="59" t="s">
        <v>19</v>
      </c>
      <c r="E2342" s="302" t="s">
        <v>6</v>
      </c>
      <c r="F2342" s="74">
        <v>7.9000000000000001E-2</v>
      </c>
      <c r="G2342" s="64">
        <f>VLOOKUP(D2342,upahbahan,3,FALSE)</f>
        <v>200000</v>
      </c>
      <c r="H2342" s="64">
        <f>F2342*G2342</f>
        <v>15800</v>
      </c>
      <c r="I2342" s="54"/>
    </row>
    <row r="2343" spans="3:13" s="55" customFormat="1" ht="15.75" customHeight="1">
      <c r="C2343" s="83" t="s">
        <v>1210</v>
      </c>
      <c r="D2343" s="80"/>
      <c r="E2343" s="80"/>
      <c r="F2343" s="217"/>
      <c r="G2343" s="218"/>
      <c r="H2343" s="64">
        <f>SUM(H2339:H2342)</f>
        <v>600285</v>
      </c>
      <c r="I2343" s="219"/>
    </row>
    <row r="2344" spans="3:13" s="55" customFormat="1" ht="15.75" customHeight="1">
      <c r="C2344" s="72" t="s">
        <v>1211</v>
      </c>
      <c r="D2344" s="59" t="s">
        <v>1212</v>
      </c>
      <c r="E2344" s="73"/>
      <c r="F2344" s="73"/>
      <c r="G2344" s="73"/>
      <c r="H2344" s="73"/>
      <c r="I2344" s="54"/>
    </row>
    <row r="2345" spans="3:13" s="55" customFormat="1" ht="15.75" customHeight="1">
      <c r="C2345" s="72">
        <v>1</v>
      </c>
      <c r="D2345" s="59" t="s">
        <v>4258</v>
      </c>
      <c r="E2345" s="170" t="s">
        <v>136</v>
      </c>
      <c r="F2345" s="171">
        <v>1.3</v>
      </c>
      <c r="G2345" s="64">
        <f>VLOOKUP(D2345,upahbahan,3,FALSE)</f>
        <v>3680000</v>
      </c>
      <c r="H2345" s="583">
        <f>G2345*F2345</f>
        <v>4784000</v>
      </c>
      <c r="I2345" s="54"/>
    </row>
    <row r="2346" spans="3:13" s="55" customFormat="1" ht="15.75" customHeight="1">
      <c r="C2346" s="83" t="s">
        <v>1216</v>
      </c>
      <c r="D2346" s="80"/>
      <c r="E2346" s="80"/>
      <c r="F2346" s="80"/>
      <c r="G2346" s="162"/>
      <c r="H2346" s="64">
        <f>SUM(H2345:H2345)</f>
        <v>4784000</v>
      </c>
      <c r="I2346" s="54"/>
    </row>
    <row r="2347" spans="3:13" s="55" customFormat="1" ht="15.75" customHeight="1">
      <c r="C2347" s="72" t="s">
        <v>1217</v>
      </c>
      <c r="D2347" s="59" t="s">
        <v>1218</v>
      </c>
      <c r="E2347" s="73"/>
      <c r="F2347" s="73"/>
      <c r="G2347" s="73"/>
      <c r="H2347" s="73"/>
      <c r="I2347" s="54"/>
    </row>
    <row r="2348" spans="3:13" s="55" customFormat="1" ht="15.75" customHeight="1">
      <c r="C2348" s="83" t="s">
        <v>1219</v>
      </c>
      <c r="D2348" s="80"/>
      <c r="E2348" s="80"/>
      <c r="F2348" s="80"/>
      <c r="G2348" s="162"/>
      <c r="H2348" s="303">
        <v>0</v>
      </c>
      <c r="I2348" s="54"/>
    </row>
    <row r="2349" spans="3:13" s="55" customFormat="1" ht="15.75" customHeight="1">
      <c r="C2349" s="58" t="s">
        <v>1220</v>
      </c>
      <c r="D2349" s="69" t="s">
        <v>1221</v>
      </c>
      <c r="E2349" s="70"/>
      <c r="F2349" s="70"/>
      <c r="G2349" s="71"/>
      <c r="H2349" s="304">
        <f>H2348+H2346+H2343</f>
        <v>5384285</v>
      </c>
      <c r="I2349" s="319"/>
    </row>
    <row r="2350" spans="3:13" s="55" customFormat="1" ht="15.75" customHeight="1">
      <c r="C2350" s="58" t="s">
        <v>1222</v>
      </c>
      <c r="D2350" s="69" t="s">
        <v>1325</v>
      </c>
      <c r="E2350" s="70"/>
      <c r="F2350" s="71"/>
      <c r="G2350" s="95">
        <v>0.1</v>
      </c>
      <c r="H2350" s="64">
        <f>H2349*G2350</f>
        <v>538428.5</v>
      </c>
      <c r="I2350" s="319"/>
    </row>
    <row r="2351" spans="3:13" s="55" customFormat="1" ht="15.75" customHeight="1">
      <c r="C2351" s="58" t="s">
        <v>1223</v>
      </c>
      <c r="D2351" s="69" t="s">
        <v>1224</v>
      </c>
      <c r="E2351" s="70"/>
      <c r="F2351" s="70"/>
      <c r="G2351" s="71"/>
      <c r="H2351" s="305">
        <f>SUM(H2349:H2350)</f>
        <v>5922713.5</v>
      </c>
      <c r="I2351" s="319"/>
    </row>
    <row r="2353" spans="3:13" s="55" customFormat="1" ht="15.75" customHeight="1">
      <c r="C2353" s="225" t="s">
        <v>6077</v>
      </c>
      <c r="D2353" s="313" t="s">
        <v>4268</v>
      </c>
      <c r="E2353" s="307"/>
      <c r="F2353" s="307"/>
      <c r="G2353" s="307"/>
      <c r="H2353" s="307"/>
      <c r="I2353" s="56">
        <f>ROUNDDOWN(H2368,-2)</f>
        <v>6468100</v>
      </c>
    </row>
    <row r="2354" spans="3:13" s="55" customFormat="1" ht="25.5" customHeight="1">
      <c r="C2354" s="300" t="s">
        <v>1197</v>
      </c>
      <c r="D2354" s="300" t="s">
        <v>1198</v>
      </c>
      <c r="E2354" s="300" t="s">
        <v>1199</v>
      </c>
      <c r="F2354" s="300" t="s">
        <v>1200</v>
      </c>
      <c r="G2354" s="300" t="s">
        <v>1201</v>
      </c>
      <c r="H2354" s="300" t="s">
        <v>1202</v>
      </c>
      <c r="I2354" s="54"/>
    </row>
    <row r="2355" spans="3:13" s="55" customFormat="1" ht="15.75" customHeight="1">
      <c r="C2355" s="72" t="s">
        <v>1203</v>
      </c>
      <c r="D2355" s="59" t="s">
        <v>1204</v>
      </c>
      <c r="E2355" s="73"/>
      <c r="F2355" s="73"/>
      <c r="G2355" s="73"/>
      <c r="H2355" s="73"/>
      <c r="I2355" s="54"/>
      <c r="J2355" s="159" t="s">
        <v>1249</v>
      </c>
    </row>
    <row r="2356" spans="3:13" s="55" customFormat="1" ht="15.75" customHeight="1">
      <c r="C2356" s="301">
        <v>1</v>
      </c>
      <c r="D2356" s="59" t="s">
        <v>5</v>
      </c>
      <c r="E2356" s="302" t="s">
        <v>6</v>
      </c>
      <c r="F2356" s="74">
        <v>1.8859999999999999</v>
      </c>
      <c r="G2356" s="64">
        <f>VLOOKUP(D2356,upahbahan,3,FALSE)</f>
        <v>100000</v>
      </c>
      <c r="H2356" s="64">
        <f>F2356*G2356</f>
        <v>188600</v>
      </c>
      <c r="I2356" s="54"/>
      <c r="J2356" s="159" t="s">
        <v>1250</v>
      </c>
      <c r="M2356" s="65">
        <v>0.1</v>
      </c>
    </row>
    <row r="2357" spans="3:13" s="55" customFormat="1" ht="15.75" customHeight="1">
      <c r="C2357" s="301">
        <v>2</v>
      </c>
      <c r="D2357" s="59" t="s">
        <v>10</v>
      </c>
      <c r="E2357" s="302" t="s">
        <v>6</v>
      </c>
      <c r="F2357" s="74">
        <v>3.149</v>
      </c>
      <c r="G2357" s="64">
        <f>VLOOKUP(D2357,upahbahan,3,FALSE)</f>
        <v>145000</v>
      </c>
      <c r="H2357" s="64">
        <f>F2357*G2357</f>
        <v>456605</v>
      </c>
      <c r="I2357" s="54"/>
    </row>
    <row r="2358" spans="3:13" s="55" customFormat="1" ht="15.75" customHeight="1">
      <c r="C2358" s="301">
        <v>3</v>
      </c>
      <c r="D2358" s="59" t="s">
        <v>18</v>
      </c>
      <c r="E2358" s="302" t="s">
        <v>6</v>
      </c>
      <c r="F2358" s="74">
        <v>0.315</v>
      </c>
      <c r="G2358" s="64">
        <f>VLOOKUP(D2358,upahbahan,3,FALSE)</f>
        <v>175000</v>
      </c>
      <c r="H2358" s="64">
        <f>F2358*G2358</f>
        <v>55125</v>
      </c>
      <c r="I2358" s="54"/>
    </row>
    <row r="2359" spans="3:13" s="55" customFormat="1" ht="15.75" customHeight="1">
      <c r="C2359" s="301">
        <v>4</v>
      </c>
      <c r="D2359" s="59" t="s">
        <v>19</v>
      </c>
      <c r="E2359" s="302" t="s">
        <v>6</v>
      </c>
      <c r="F2359" s="74">
        <v>9.4E-2</v>
      </c>
      <c r="G2359" s="64">
        <f>VLOOKUP(D2359,upahbahan,3,FALSE)</f>
        <v>200000</v>
      </c>
      <c r="H2359" s="64">
        <f>F2359*G2359</f>
        <v>18800</v>
      </c>
      <c r="I2359" s="54"/>
    </row>
    <row r="2360" spans="3:13" s="55" customFormat="1" ht="15.75" customHeight="1">
      <c r="C2360" s="83" t="s">
        <v>1210</v>
      </c>
      <c r="D2360" s="80"/>
      <c r="E2360" s="80"/>
      <c r="F2360" s="217"/>
      <c r="G2360" s="218"/>
      <c r="H2360" s="64">
        <f>SUM(H2356:H2359)</f>
        <v>719130</v>
      </c>
      <c r="I2360" s="219"/>
    </row>
    <row r="2361" spans="3:13" s="55" customFormat="1" ht="15.75" customHeight="1">
      <c r="C2361" s="72" t="s">
        <v>1211</v>
      </c>
      <c r="D2361" s="59" t="s">
        <v>1212</v>
      </c>
      <c r="E2361" s="73"/>
      <c r="F2361" s="73"/>
      <c r="G2361" s="73"/>
      <c r="H2361" s="73"/>
      <c r="I2361" s="54"/>
    </row>
    <row r="2362" spans="3:13" s="55" customFormat="1" ht="15.75" customHeight="1">
      <c r="C2362" s="72">
        <v>1</v>
      </c>
      <c r="D2362" s="59" t="s">
        <v>4259</v>
      </c>
      <c r="E2362" s="170" t="s">
        <v>136</v>
      </c>
      <c r="F2362" s="171">
        <v>1.3</v>
      </c>
      <c r="G2362" s="64">
        <f>VLOOKUP(D2362,upahbahan,3,FALSE)</f>
        <v>3970000</v>
      </c>
      <c r="H2362" s="583">
        <f>G2362*F2362</f>
        <v>5161000</v>
      </c>
      <c r="I2362" s="54"/>
    </row>
    <row r="2363" spans="3:13" s="55" customFormat="1" ht="15.75" customHeight="1">
      <c r="C2363" s="83" t="s">
        <v>1216</v>
      </c>
      <c r="D2363" s="80"/>
      <c r="E2363" s="80"/>
      <c r="F2363" s="80"/>
      <c r="G2363" s="162"/>
      <c r="H2363" s="64">
        <f>SUM(H2362:H2362)</f>
        <v>5161000</v>
      </c>
      <c r="I2363" s="54"/>
    </row>
    <row r="2364" spans="3:13" s="55" customFormat="1" ht="15.75" customHeight="1">
      <c r="C2364" s="72" t="s">
        <v>1217</v>
      </c>
      <c r="D2364" s="59" t="s">
        <v>1218</v>
      </c>
      <c r="E2364" s="73"/>
      <c r="F2364" s="73"/>
      <c r="G2364" s="73"/>
      <c r="H2364" s="73"/>
      <c r="I2364" s="54"/>
    </row>
    <row r="2365" spans="3:13" s="55" customFormat="1" ht="15.75" customHeight="1">
      <c r="C2365" s="83" t="s">
        <v>1219</v>
      </c>
      <c r="D2365" s="80"/>
      <c r="E2365" s="80"/>
      <c r="F2365" s="80"/>
      <c r="G2365" s="162"/>
      <c r="H2365" s="303">
        <v>0</v>
      </c>
      <c r="I2365" s="54"/>
    </row>
    <row r="2366" spans="3:13" s="55" customFormat="1" ht="15.75" customHeight="1">
      <c r="C2366" s="58" t="s">
        <v>1220</v>
      </c>
      <c r="D2366" s="69" t="s">
        <v>1221</v>
      </c>
      <c r="E2366" s="70"/>
      <c r="F2366" s="70"/>
      <c r="G2366" s="71"/>
      <c r="H2366" s="304">
        <f>H2365+H2363+H2360</f>
        <v>5880130</v>
      </c>
      <c r="I2366" s="319"/>
    </row>
    <row r="2367" spans="3:13" s="55" customFormat="1" ht="15.75" customHeight="1">
      <c r="C2367" s="58" t="s">
        <v>1222</v>
      </c>
      <c r="D2367" s="69" t="s">
        <v>1325</v>
      </c>
      <c r="E2367" s="70"/>
      <c r="F2367" s="71"/>
      <c r="G2367" s="95">
        <v>0.1</v>
      </c>
      <c r="H2367" s="64">
        <f>H2366*G2367</f>
        <v>588013</v>
      </c>
      <c r="I2367" s="319"/>
    </row>
    <row r="2368" spans="3:13" s="55" customFormat="1" ht="15.75" customHeight="1">
      <c r="C2368" s="58" t="s">
        <v>1223</v>
      </c>
      <c r="D2368" s="69" t="s">
        <v>1224</v>
      </c>
      <c r="E2368" s="70"/>
      <c r="F2368" s="70"/>
      <c r="G2368" s="71"/>
      <c r="H2368" s="305">
        <f>SUM(H2366:H2367)</f>
        <v>6468143</v>
      </c>
      <c r="I2368" s="319"/>
    </row>
    <row r="2370" spans="3:13" ht="13.8">
      <c r="C2370" s="160" t="s">
        <v>4269</v>
      </c>
      <c r="D2370" s="436" t="s">
        <v>4270</v>
      </c>
    </row>
    <row r="2371" spans="3:13" s="55" customFormat="1" ht="15.75" customHeight="1">
      <c r="C2371" s="225" t="s">
        <v>4271</v>
      </c>
      <c r="D2371" s="313" t="s">
        <v>4272</v>
      </c>
      <c r="E2371" s="307"/>
      <c r="F2371" s="307"/>
      <c r="G2371" s="307"/>
      <c r="H2371" s="307"/>
      <c r="I2371" s="56">
        <f>ROUNDDOWN(H2386,-2)</f>
        <v>67500</v>
      </c>
    </row>
    <row r="2372" spans="3:13" s="55" customFormat="1" ht="25.5" customHeight="1">
      <c r="C2372" s="300" t="s">
        <v>1197</v>
      </c>
      <c r="D2372" s="300" t="s">
        <v>1198</v>
      </c>
      <c r="E2372" s="300" t="s">
        <v>1199</v>
      </c>
      <c r="F2372" s="300" t="s">
        <v>1200</v>
      </c>
      <c r="G2372" s="300" t="s">
        <v>1201</v>
      </c>
      <c r="H2372" s="300" t="s">
        <v>1202</v>
      </c>
      <c r="I2372" s="54"/>
    </row>
    <row r="2373" spans="3:13" s="55" customFormat="1" ht="15.75" customHeight="1">
      <c r="C2373" s="72" t="s">
        <v>1203</v>
      </c>
      <c r="D2373" s="59" t="s">
        <v>1204</v>
      </c>
      <c r="E2373" s="73"/>
      <c r="F2373" s="73"/>
      <c r="G2373" s="73"/>
      <c r="H2373" s="73"/>
      <c r="I2373" s="54"/>
      <c r="J2373" s="159" t="s">
        <v>1249</v>
      </c>
    </row>
    <row r="2374" spans="3:13" s="55" customFormat="1" ht="15.75" customHeight="1">
      <c r="C2374" s="301">
        <v>1</v>
      </c>
      <c r="D2374" s="59" t="s">
        <v>5</v>
      </c>
      <c r="E2374" s="302" t="s">
        <v>6</v>
      </c>
      <c r="F2374" s="74">
        <v>5.1999999999999998E-2</v>
      </c>
      <c r="G2374" s="64">
        <f>VLOOKUP(D2374,upahbahan,3,FALSE)</f>
        <v>100000</v>
      </c>
      <c r="H2374" s="64">
        <f>F2374*G2374</f>
        <v>5200</v>
      </c>
      <c r="I2374" s="54"/>
      <c r="J2374" s="159" t="s">
        <v>1250</v>
      </c>
      <c r="M2374" s="65">
        <v>0.1</v>
      </c>
    </row>
    <row r="2375" spans="3:13" s="55" customFormat="1" ht="15.75" customHeight="1">
      <c r="C2375" s="301">
        <v>2</v>
      </c>
      <c r="D2375" s="59" t="s">
        <v>10</v>
      </c>
      <c r="E2375" s="302" t="s">
        <v>6</v>
      </c>
      <c r="F2375" s="74">
        <v>8.6999999999999994E-2</v>
      </c>
      <c r="G2375" s="64">
        <f>VLOOKUP(D2375,upahbahan,3,FALSE)</f>
        <v>145000</v>
      </c>
      <c r="H2375" s="64">
        <f>F2375*G2375</f>
        <v>12615</v>
      </c>
      <c r="I2375" s="54"/>
    </row>
    <row r="2376" spans="3:13" s="55" customFormat="1" ht="15.75" customHeight="1">
      <c r="C2376" s="301">
        <v>3</v>
      </c>
      <c r="D2376" s="59" t="s">
        <v>18</v>
      </c>
      <c r="E2376" s="302" t="s">
        <v>6</v>
      </c>
      <c r="F2376" s="74">
        <v>8.9999999999999993E-3</v>
      </c>
      <c r="G2376" s="64">
        <f>VLOOKUP(D2376,upahbahan,3,FALSE)</f>
        <v>175000</v>
      </c>
      <c r="H2376" s="64">
        <f>F2376*G2376</f>
        <v>1574.9999999999998</v>
      </c>
      <c r="I2376" s="54"/>
    </row>
    <row r="2377" spans="3:13" s="55" customFormat="1" ht="15.75" customHeight="1">
      <c r="C2377" s="301">
        <v>4</v>
      </c>
      <c r="D2377" s="59" t="s">
        <v>19</v>
      </c>
      <c r="E2377" s="302" t="s">
        <v>6</v>
      </c>
      <c r="F2377" s="74">
        <v>3.0000000000000001E-3</v>
      </c>
      <c r="G2377" s="64">
        <f>VLOOKUP(D2377,upahbahan,3,FALSE)</f>
        <v>200000</v>
      </c>
      <c r="H2377" s="64">
        <f>F2377*G2377</f>
        <v>600</v>
      </c>
      <c r="I2377" s="54"/>
    </row>
    <row r="2378" spans="3:13" s="55" customFormat="1" ht="15.75" customHeight="1">
      <c r="C2378" s="83" t="s">
        <v>1210</v>
      </c>
      <c r="D2378" s="80"/>
      <c r="E2378" s="80"/>
      <c r="F2378" s="217"/>
      <c r="G2378" s="218"/>
      <c r="H2378" s="64">
        <f>SUM(H2374:H2377)</f>
        <v>19990</v>
      </c>
      <c r="I2378" s="219"/>
    </row>
    <row r="2379" spans="3:13" s="55" customFormat="1" ht="15.75" customHeight="1">
      <c r="C2379" s="72" t="s">
        <v>1211</v>
      </c>
      <c r="D2379" s="59" t="s">
        <v>1212</v>
      </c>
      <c r="E2379" s="73"/>
      <c r="F2379" s="73"/>
      <c r="G2379" s="73"/>
      <c r="H2379" s="73"/>
      <c r="I2379" s="54"/>
    </row>
    <row r="2380" spans="3:13" s="55" customFormat="1" ht="15.75" customHeight="1">
      <c r="C2380" s="72">
        <v>1</v>
      </c>
      <c r="D2380" s="59" t="s">
        <v>4273</v>
      </c>
      <c r="E2380" s="170" t="s">
        <v>136</v>
      </c>
      <c r="F2380" s="171">
        <v>1.1499999999999999</v>
      </c>
      <c r="G2380" s="64">
        <f>VLOOKUP(D2380,upahbahan,3,FALSE)</f>
        <v>36000</v>
      </c>
      <c r="H2380" s="583">
        <f>G2380*F2380</f>
        <v>41400</v>
      </c>
      <c r="I2380" s="54"/>
    </row>
    <row r="2381" spans="3:13" s="55" customFormat="1" ht="15.75" customHeight="1">
      <c r="C2381" s="83" t="s">
        <v>1216</v>
      </c>
      <c r="D2381" s="80"/>
      <c r="E2381" s="80"/>
      <c r="F2381" s="80"/>
      <c r="G2381" s="162"/>
      <c r="H2381" s="64">
        <f>SUM(H2380:H2380)</f>
        <v>41400</v>
      </c>
      <c r="I2381" s="54"/>
    </row>
    <row r="2382" spans="3:13" s="55" customFormat="1" ht="15.75" customHeight="1">
      <c r="C2382" s="72" t="s">
        <v>1217</v>
      </c>
      <c r="D2382" s="59" t="s">
        <v>1218</v>
      </c>
      <c r="E2382" s="73"/>
      <c r="F2382" s="73"/>
      <c r="G2382" s="73"/>
      <c r="H2382" s="73"/>
      <c r="I2382" s="54"/>
    </row>
    <row r="2383" spans="3:13" s="55" customFormat="1" ht="15.75" customHeight="1">
      <c r="C2383" s="83" t="s">
        <v>1219</v>
      </c>
      <c r="D2383" s="80"/>
      <c r="E2383" s="80"/>
      <c r="F2383" s="80"/>
      <c r="G2383" s="162"/>
      <c r="H2383" s="303">
        <v>0</v>
      </c>
      <c r="I2383" s="54"/>
    </row>
    <row r="2384" spans="3:13" s="55" customFormat="1" ht="15.75" customHeight="1">
      <c r="C2384" s="58" t="s">
        <v>1220</v>
      </c>
      <c r="D2384" s="69" t="s">
        <v>1221</v>
      </c>
      <c r="E2384" s="70"/>
      <c r="F2384" s="70"/>
      <c r="G2384" s="71"/>
      <c r="H2384" s="304">
        <f>H2383+H2381+H2378</f>
        <v>61390</v>
      </c>
      <c r="I2384" s="319"/>
    </row>
    <row r="2385" spans="3:13" s="55" customFormat="1" ht="15.75" customHeight="1">
      <c r="C2385" s="58" t="s">
        <v>1222</v>
      </c>
      <c r="D2385" s="69" t="s">
        <v>1325</v>
      </c>
      <c r="E2385" s="70"/>
      <c r="F2385" s="71"/>
      <c r="G2385" s="95">
        <v>0.1</v>
      </c>
      <c r="H2385" s="64">
        <f>H2384*G2385</f>
        <v>6139</v>
      </c>
      <c r="I2385" s="319"/>
    </row>
    <row r="2386" spans="3:13" s="55" customFormat="1" ht="15.75" customHeight="1">
      <c r="C2386" s="58" t="s">
        <v>1223</v>
      </c>
      <c r="D2386" s="69" t="s">
        <v>1224</v>
      </c>
      <c r="E2386" s="70"/>
      <c r="F2386" s="70"/>
      <c r="G2386" s="71"/>
      <c r="H2386" s="305">
        <f>SUM(H2384:H2385)</f>
        <v>67529</v>
      </c>
      <c r="I2386" s="319"/>
    </row>
    <row r="2389" spans="3:13" s="55" customFormat="1" ht="15.75" customHeight="1">
      <c r="C2389" s="225" t="s">
        <v>4274</v>
      </c>
      <c r="D2389" s="313" t="s">
        <v>4275</v>
      </c>
      <c r="E2389" s="307"/>
      <c r="F2389" s="307"/>
      <c r="G2389" s="307"/>
      <c r="H2389" s="307"/>
      <c r="I2389" s="56">
        <f>ROUNDDOWN(H2404,-2)</f>
        <v>92400</v>
      </c>
    </row>
    <row r="2390" spans="3:13" s="55" customFormat="1" ht="25.5" customHeight="1">
      <c r="C2390" s="300" t="s">
        <v>1197</v>
      </c>
      <c r="D2390" s="300" t="s">
        <v>1198</v>
      </c>
      <c r="E2390" s="300" t="s">
        <v>1199</v>
      </c>
      <c r="F2390" s="300" t="s">
        <v>1200</v>
      </c>
      <c r="G2390" s="300" t="s">
        <v>1201</v>
      </c>
      <c r="H2390" s="300" t="s">
        <v>1202</v>
      </c>
      <c r="I2390" s="54"/>
    </row>
    <row r="2391" spans="3:13" s="55" customFormat="1" ht="15.75" customHeight="1">
      <c r="C2391" s="72" t="s">
        <v>1203</v>
      </c>
      <c r="D2391" s="59" t="s">
        <v>1204</v>
      </c>
      <c r="E2391" s="73"/>
      <c r="F2391" s="73"/>
      <c r="G2391" s="73"/>
      <c r="H2391" s="73"/>
      <c r="I2391" s="54"/>
      <c r="J2391" s="159" t="s">
        <v>1249</v>
      </c>
    </row>
    <row r="2392" spans="3:13" s="55" customFormat="1" ht="15.75" customHeight="1">
      <c r="C2392" s="301">
        <v>1</v>
      </c>
      <c r="D2392" s="59" t="s">
        <v>5</v>
      </c>
      <c r="E2392" s="302" t="s">
        <v>6</v>
      </c>
      <c r="F2392" s="74">
        <v>7.9000000000000001E-2</v>
      </c>
      <c r="G2392" s="64">
        <f>VLOOKUP(D2392,upahbahan,3,FALSE)</f>
        <v>100000</v>
      </c>
      <c r="H2392" s="64">
        <f>F2392*G2392</f>
        <v>7900</v>
      </c>
      <c r="I2392" s="54"/>
      <c r="J2392" s="159" t="s">
        <v>1250</v>
      </c>
      <c r="M2392" s="65">
        <v>0.1</v>
      </c>
    </row>
    <row r="2393" spans="3:13" s="55" customFormat="1" ht="15.75" customHeight="1">
      <c r="C2393" s="301">
        <v>2</v>
      </c>
      <c r="D2393" s="59" t="s">
        <v>10</v>
      </c>
      <c r="E2393" s="302" t="s">
        <v>6</v>
      </c>
      <c r="F2393" s="74">
        <v>0.13100000000000001</v>
      </c>
      <c r="G2393" s="64">
        <f>VLOOKUP(D2393,upahbahan,3,FALSE)</f>
        <v>145000</v>
      </c>
      <c r="H2393" s="64">
        <f>F2393*G2393</f>
        <v>18995</v>
      </c>
      <c r="I2393" s="54"/>
    </row>
    <row r="2394" spans="3:13" s="55" customFormat="1" ht="15.75" customHeight="1">
      <c r="C2394" s="301">
        <v>3</v>
      </c>
      <c r="D2394" s="59" t="s">
        <v>18</v>
      </c>
      <c r="E2394" s="302" t="s">
        <v>6</v>
      </c>
      <c r="F2394" s="74">
        <v>1.2999999999999999E-2</v>
      </c>
      <c r="G2394" s="64">
        <f>VLOOKUP(D2394,upahbahan,3,FALSE)</f>
        <v>175000</v>
      </c>
      <c r="H2394" s="64">
        <f>F2394*G2394</f>
        <v>2275</v>
      </c>
      <c r="I2394" s="54"/>
    </row>
    <row r="2395" spans="3:13" s="55" customFormat="1" ht="15.75" customHeight="1">
      <c r="C2395" s="301">
        <v>4</v>
      </c>
      <c r="D2395" s="59" t="s">
        <v>19</v>
      </c>
      <c r="E2395" s="302" t="s">
        <v>6</v>
      </c>
      <c r="F2395" s="74">
        <v>4.0000000000000001E-3</v>
      </c>
      <c r="G2395" s="64">
        <f>VLOOKUP(D2395,upahbahan,3,FALSE)</f>
        <v>200000</v>
      </c>
      <c r="H2395" s="64">
        <f>F2395*G2395</f>
        <v>800</v>
      </c>
      <c r="I2395" s="54"/>
    </row>
    <row r="2396" spans="3:13" s="55" customFormat="1" ht="15.75" customHeight="1">
      <c r="C2396" s="83" t="s">
        <v>1210</v>
      </c>
      <c r="D2396" s="80"/>
      <c r="E2396" s="80"/>
      <c r="F2396" s="217"/>
      <c r="G2396" s="218"/>
      <c r="H2396" s="64">
        <f>SUM(H2392:H2395)</f>
        <v>29970</v>
      </c>
      <c r="I2396" s="219"/>
    </row>
    <row r="2397" spans="3:13" s="55" customFormat="1" ht="15.75" customHeight="1">
      <c r="C2397" s="72" t="s">
        <v>1211</v>
      </c>
      <c r="D2397" s="59" t="s">
        <v>1212</v>
      </c>
      <c r="E2397" s="73"/>
      <c r="F2397" s="73"/>
      <c r="G2397" s="73"/>
      <c r="H2397" s="73"/>
      <c r="I2397" s="54"/>
    </row>
    <row r="2398" spans="3:13" s="55" customFormat="1" ht="15.75" customHeight="1">
      <c r="C2398" s="72">
        <v>1</v>
      </c>
      <c r="D2398" s="59" t="s">
        <v>4276</v>
      </c>
      <c r="E2398" s="170" t="s">
        <v>136</v>
      </c>
      <c r="F2398" s="171">
        <v>1.1499999999999999</v>
      </c>
      <c r="G2398" s="64">
        <f>VLOOKUP(D2398,upahbahan,3,FALSE)</f>
        <v>47000</v>
      </c>
      <c r="H2398" s="583">
        <f>G2398*F2398</f>
        <v>54049.999999999993</v>
      </c>
      <c r="I2398" s="54"/>
    </row>
    <row r="2399" spans="3:13" s="55" customFormat="1" ht="15.75" customHeight="1">
      <c r="C2399" s="83" t="s">
        <v>1216</v>
      </c>
      <c r="D2399" s="80"/>
      <c r="E2399" s="80"/>
      <c r="F2399" s="80"/>
      <c r="G2399" s="162"/>
      <c r="H2399" s="64">
        <f>SUM(H2398:H2398)</f>
        <v>54049.999999999993</v>
      </c>
      <c r="I2399" s="54"/>
    </row>
    <row r="2400" spans="3:13" s="55" customFormat="1" ht="15.75" customHeight="1">
      <c r="C2400" s="72" t="s">
        <v>1217</v>
      </c>
      <c r="D2400" s="59" t="s">
        <v>1218</v>
      </c>
      <c r="E2400" s="73"/>
      <c r="F2400" s="73"/>
      <c r="G2400" s="73"/>
      <c r="H2400" s="73"/>
      <c r="I2400" s="54"/>
    </row>
    <row r="2401" spans="3:13" s="55" customFormat="1" ht="15.75" customHeight="1">
      <c r="C2401" s="83" t="s">
        <v>1219</v>
      </c>
      <c r="D2401" s="80"/>
      <c r="E2401" s="80"/>
      <c r="F2401" s="80"/>
      <c r="G2401" s="162"/>
      <c r="H2401" s="303">
        <v>0</v>
      </c>
      <c r="I2401" s="54"/>
    </row>
    <row r="2402" spans="3:13" s="55" customFormat="1" ht="15.75" customHeight="1">
      <c r="C2402" s="58" t="s">
        <v>1220</v>
      </c>
      <c r="D2402" s="69" t="s">
        <v>1221</v>
      </c>
      <c r="E2402" s="70"/>
      <c r="F2402" s="70"/>
      <c r="G2402" s="71"/>
      <c r="H2402" s="304">
        <f>H2401+H2399+H2396</f>
        <v>84020</v>
      </c>
      <c r="I2402" s="319"/>
    </row>
    <row r="2403" spans="3:13" s="55" customFormat="1" ht="15.75" customHeight="1">
      <c r="C2403" s="58" t="s">
        <v>1222</v>
      </c>
      <c r="D2403" s="69" t="s">
        <v>1325</v>
      </c>
      <c r="E2403" s="70"/>
      <c r="F2403" s="71"/>
      <c r="G2403" s="95">
        <v>0.1</v>
      </c>
      <c r="H2403" s="64">
        <f>H2402*G2403</f>
        <v>8402</v>
      </c>
      <c r="I2403" s="319"/>
    </row>
    <row r="2404" spans="3:13" s="55" customFormat="1" ht="15.75" customHeight="1">
      <c r="C2404" s="58" t="s">
        <v>1223</v>
      </c>
      <c r="D2404" s="69" t="s">
        <v>1224</v>
      </c>
      <c r="E2404" s="70"/>
      <c r="F2404" s="70"/>
      <c r="G2404" s="71"/>
      <c r="H2404" s="305">
        <f>SUM(H2402:H2403)</f>
        <v>92422</v>
      </c>
      <c r="I2404" s="319"/>
    </row>
    <row r="2407" spans="3:13" s="55" customFormat="1" ht="15.75" customHeight="1">
      <c r="C2407" s="225" t="s">
        <v>4277</v>
      </c>
      <c r="D2407" s="313" t="s">
        <v>4278</v>
      </c>
      <c r="E2407" s="307"/>
      <c r="F2407" s="307"/>
      <c r="G2407" s="307"/>
      <c r="H2407" s="307"/>
      <c r="I2407" s="56">
        <f>ROUNDDOWN(H2422,-2)</f>
        <v>118400</v>
      </c>
    </row>
    <row r="2408" spans="3:13" s="55" customFormat="1" ht="25.5" customHeight="1">
      <c r="C2408" s="300" t="s">
        <v>1197</v>
      </c>
      <c r="D2408" s="300" t="s">
        <v>1198</v>
      </c>
      <c r="E2408" s="300" t="s">
        <v>1199</v>
      </c>
      <c r="F2408" s="300" t="s">
        <v>1200</v>
      </c>
      <c r="G2408" s="300" t="s">
        <v>1201</v>
      </c>
      <c r="H2408" s="300" t="s">
        <v>1202</v>
      </c>
      <c r="I2408" s="54"/>
    </row>
    <row r="2409" spans="3:13" s="55" customFormat="1" ht="15.75" customHeight="1">
      <c r="C2409" s="72" t="s">
        <v>1203</v>
      </c>
      <c r="D2409" s="59" t="s">
        <v>1204</v>
      </c>
      <c r="E2409" s="73"/>
      <c r="F2409" s="73"/>
      <c r="G2409" s="73"/>
      <c r="H2409" s="73"/>
      <c r="I2409" s="54"/>
      <c r="J2409" s="159" t="s">
        <v>1249</v>
      </c>
    </row>
    <row r="2410" spans="3:13" s="55" customFormat="1" ht="15.75" customHeight="1">
      <c r="C2410" s="301">
        <v>1</v>
      </c>
      <c r="D2410" s="59" t="s">
        <v>5</v>
      </c>
      <c r="E2410" s="302" t="s">
        <v>6</v>
      </c>
      <c r="F2410" s="74">
        <v>0.105</v>
      </c>
      <c r="G2410" s="64">
        <f>VLOOKUP(D2410,upahbahan,3,FALSE)</f>
        <v>100000</v>
      </c>
      <c r="H2410" s="64">
        <f>F2410*G2410</f>
        <v>10500</v>
      </c>
      <c r="I2410" s="54"/>
      <c r="J2410" s="159" t="s">
        <v>1250</v>
      </c>
      <c r="M2410" s="65">
        <v>0.1</v>
      </c>
    </row>
    <row r="2411" spans="3:13" s="55" customFormat="1" ht="15.75" customHeight="1">
      <c r="C2411" s="301">
        <v>2</v>
      </c>
      <c r="D2411" s="59" t="s">
        <v>10</v>
      </c>
      <c r="E2411" s="302" t="s">
        <v>6</v>
      </c>
      <c r="F2411" s="74">
        <v>0.17499999999999999</v>
      </c>
      <c r="G2411" s="64">
        <f>VLOOKUP(D2411,upahbahan,3,FALSE)</f>
        <v>145000</v>
      </c>
      <c r="H2411" s="64">
        <f>F2411*G2411</f>
        <v>25375</v>
      </c>
      <c r="I2411" s="54"/>
    </row>
    <row r="2412" spans="3:13" s="55" customFormat="1" ht="15.75" customHeight="1">
      <c r="C2412" s="301">
        <v>3</v>
      </c>
      <c r="D2412" s="59" t="s">
        <v>18</v>
      </c>
      <c r="E2412" s="302" t="s">
        <v>6</v>
      </c>
      <c r="F2412" s="74">
        <v>1.7000000000000001E-2</v>
      </c>
      <c r="G2412" s="64">
        <f>VLOOKUP(D2412,upahbahan,3,FALSE)</f>
        <v>175000</v>
      </c>
      <c r="H2412" s="64">
        <f>F2412*G2412</f>
        <v>2975</v>
      </c>
      <c r="I2412" s="54"/>
    </row>
    <row r="2413" spans="3:13" s="55" customFormat="1" ht="15.75" customHeight="1">
      <c r="C2413" s="301">
        <v>4</v>
      </c>
      <c r="D2413" s="59" t="s">
        <v>19</v>
      </c>
      <c r="E2413" s="302" t="s">
        <v>6</v>
      </c>
      <c r="F2413" s="74">
        <v>5.0000000000000001E-3</v>
      </c>
      <c r="G2413" s="64">
        <f>VLOOKUP(D2413,upahbahan,3,FALSE)</f>
        <v>200000</v>
      </c>
      <c r="H2413" s="64">
        <f>F2413*G2413</f>
        <v>1000</v>
      </c>
      <c r="I2413" s="54"/>
    </row>
    <row r="2414" spans="3:13" s="55" customFormat="1" ht="15.75" customHeight="1">
      <c r="C2414" s="83" t="s">
        <v>1210</v>
      </c>
      <c r="D2414" s="80"/>
      <c r="E2414" s="80"/>
      <c r="F2414" s="217"/>
      <c r="G2414" s="218"/>
      <c r="H2414" s="64">
        <f>SUM(H2410:H2413)</f>
        <v>39850</v>
      </c>
      <c r="I2414" s="219"/>
    </row>
    <row r="2415" spans="3:13" s="55" customFormat="1" ht="15.75" customHeight="1">
      <c r="C2415" s="72" t="s">
        <v>1211</v>
      </c>
      <c r="D2415" s="59" t="s">
        <v>1212</v>
      </c>
      <c r="E2415" s="73"/>
      <c r="F2415" s="73"/>
      <c r="G2415" s="73"/>
      <c r="H2415" s="73"/>
      <c r="I2415" s="54"/>
    </row>
    <row r="2416" spans="3:13" s="55" customFormat="1" ht="15.75" customHeight="1">
      <c r="C2416" s="72">
        <v>1</v>
      </c>
      <c r="D2416" s="59" t="s">
        <v>4279</v>
      </c>
      <c r="E2416" s="170" t="s">
        <v>136</v>
      </c>
      <c r="F2416" s="171">
        <v>1.1499999999999999</v>
      </c>
      <c r="G2416" s="64">
        <f>VLOOKUP(D2416,upahbahan,3,FALSE)</f>
        <v>59000</v>
      </c>
      <c r="H2416" s="583">
        <f>G2416*F2416</f>
        <v>67850</v>
      </c>
      <c r="I2416" s="54"/>
    </row>
    <row r="2417" spans="3:13" s="55" customFormat="1" ht="15.75" customHeight="1">
      <c r="C2417" s="83" t="s">
        <v>1216</v>
      </c>
      <c r="D2417" s="80"/>
      <c r="E2417" s="80"/>
      <c r="F2417" s="80"/>
      <c r="G2417" s="162"/>
      <c r="H2417" s="64">
        <f>SUM(H2416:H2416)</f>
        <v>67850</v>
      </c>
      <c r="I2417" s="54"/>
    </row>
    <row r="2418" spans="3:13" s="55" customFormat="1" ht="15.75" customHeight="1">
      <c r="C2418" s="72" t="s">
        <v>1217</v>
      </c>
      <c r="D2418" s="59" t="s">
        <v>1218</v>
      </c>
      <c r="E2418" s="73"/>
      <c r="F2418" s="73"/>
      <c r="G2418" s="73"/>
      <c r="H2418" s="73"/>
      <c r="I2418" s="54"/>
    </row>
    <row r="2419" spans="3:13" s="55" customFormat="1" ht="15.75" customHeight="1">
      <c r="C2419" s="83" t="s">
        <v>1219</v>
      </c>
      <c r="D2419" s="80"/>
      <c r="E2419" s="80"/>
      <c r="F2419" s="80"/>
      <c r="G2419" s="162"/>
      <c r="H2419" s="303">
        <v>0</v>
      </c>
      <c r="I2419" s="54"/>
    </row>
    <row r="2420" spans="3:13" s="55" customFormat="1" ht="15.75" customHeight="1">
      <c r="C2420" s="58" t="s">
        <v>1220</v>
      </c>
      <c r="D2420" s="69" t="s">
        <v>1221</v>
      </c>
      <c r="E2420" s="70"/>
      <c r="F2420" s="70"/>
      <c r="G2420" s="71"/>
      <c r="H2420" s="304">
        <f>H2419+H2417+H2414</f>
        <v>107700</v>
      </c>
      <c r="I2420" s="319"/>
    </row>
    <row r="2421" spans="3:13" s="55" customFormat="1" ht="15.75" customHeight="1">
      <c r="C2421" s="58" t="s">
        <v>1222</v>
      </c>
      <c r="D2421" s="69" t="s">
        <v>1325</v>
      </c>
      <c r="E2421" s="70"/>
      <c r="F2421" s="71"/>
      <c r="G2421" s="95">
        <v>0.1</v>
      </c>
      <c r="H2421" s="64">
        <f>H2420*G2421</f>
        <v>10770</v>
      </c>
      <c r="I2421" s="319"/>
    </row>
    <row r="2422" spans="3:13" s="55" customFormat="1" ht="15.75" customHeight="1">
      <c r="C2422" s="58" t="s">
        <v>1223</v>
      </c>
      <c r="D2422" s="69" t="s">
        <v>1224</v>
      </c>
      <c r="E2422" s="70"/>
      <c r="F2422" s="70"/>
      <c r="G2422" s="71"/>
      <c r="H2422" s="305">
        <f>SUM(H2420:H2421)</f>
        <v>118470</v>
      </c>
      <c r="I2422" s="319"/>
    </row>
    <row r="2424" spans="3:13" s="55" customFormat="1" ht="15.75" customHeight="1">
      <c r="C2424" s="225" t="s">
        <v>4280</v>
      </c>
      <c r="D2424" s="313" t="s">
        <v>4281</v>
      </c>
      <c r="E2424" s="307"/>
      <c r="F2424" s="307"/>
      <c r="G2424" s="307"/>
      <c r="H2424" s="307"/>
      <c r="I2424" s="56">
        <f>ROUNDDOWN(H2439,-2)</f>
        <v>174700</v>
      </c>
    </row>
    <row r="2425" spans="3:13" s="55" customFormat="1" ht="25.5" customHeight="1">
      <c r="C2425" s="300" t="s">
        <v>1197</v>
      </c>
      <c r="D2425" s="300" t="s">
        <v>1198</v>
      </c>
      <c r="E2425" s="300" t="s">
        <v>1199</v>
      </c>
      <c r="F2425" s="300" t="s">
        <v>1200</v>
      </c>
      <c r="G2425" s="300" t="s">
        <v>1201</v>
      </c>
      <c r="H2425" s="300" t="s">
        <v>1202</v>
      </c>
      <c r="I2425" s="54"/>
    </row>
    <row r="2426" spans="3:13" s="55" customFormat="1" ht="15.75" customHeight="1">
      <c r="C2426" s="72" t="s">
        <v>1203</v>
      </c>
      <c r="D2426" s="59" t="s">
        <v>1204</v>
      </c>
      <c r="E2426" s="73"/>
      <c r="F2426" s="73"/>
      <c r="G2426" s="73"/>
      <c r="H2426" s="73"/>
      <c r="I2426" s="54"/>
      <c r="J2426" s="159" t="s">
        <v>1249</v>
      </c>
    </row>
    <row r="2427" spans="3:13" s="55" customFormat="1" ht="15.75" customHeight="1">
      <c r="C2427" s="301">
        <v>1</v>
      </c>
      <c r="D2427" s="59" t="s">
        <v>5</v>
      </c>
      <c r="E2427" s="302" t="s">
        <v>6</v>
      </c>
      <c r="F2427" s="74">
        <v>0.129</v>
      </c>
      <c r="G2427" s="64">
        <f>VLOOKUP(D2427,upahbahan,3,FALSE)</f>
        <v>100000</v>
      </c>
      <c r="H2427" s="64">
        <f>F2427*G2427</f>
        <v>12900</v>
      </c>
      <c r="I2427" s="54"/>
      <c r="J2427" s="159" t="s">
        <v>1250</v>
      </c>
      <c r="M2427" s="65">
        <v>0.1</v>
      </c>
    </row>
    <row r="2428" spans="3:13" s="55" customFormat="1" ht="15.75" customHeight="1">
      <c r="C2428" s="301">
        <v>2</v>
      </c>
      <c r="D2428" s="59" t="s">
        <v>10</v>
      </c>
      <c r="E2428" s="302" t="s">
        <v>6</v>
      </c>
      <c r="F2428" s="74">
        <v>0.215</v>
      </c>
      <c r="G2428" s="64">
        <f>VLOOKUP(D2428,upahbahan,3,FALSE)</f>
        <v>145000</v>
      </c>
      <c r="H2428" s="64">
        <f>F2428*G2428</f>
        <v>31175</v>
      </c>
      <c r="I2428" s="54"/>
    </row>
    <row r="2429" spans="3:13" s="55" customFormat="1" ht="15.75" customHeight="1">
      <c r="C2429" s="301">
        <v>3</v>
      </c>
      <c r="D2429" s="59" t="s">
        <v>18</v>
      </c>
      <c r="E2429" s="302" t="s">
        <v>6</v>
      </c>
      <c r="F2429" s="74">
        <v>2.1000000000000001E-2</v>
      </c>
      <c r="G2429" s="64">
        <f>VLOOKUP(D2429,upahbahan,3,FALSE)</f>
        <v>175000</v>
      </c>
      <c r="H2429" s="64">
        <f>F2429*G2429</f>
        <v>3675.0000000000005</v>
      </c>
      <c r="I2429" s="54"/>
    </row>
    <row r="2430" spans="3:13" s="55" customFormat="1" ht="15.75" customHeight="1">
      <c r="C2430" s="301">
        <v>4</v>
      </c>
      <c r="D2430" s="59" t="s">
        <v>19</v>
      </c>
      <c r="E2430" s="302" t="s">
        <v>6</v>
      </c>
      <c r="F2430" s="74">
        <v>6.0000000000000001E-3</v>
      </c>
      <c r="G2430" s="64">
        <f>VLOOKUP(D2430,upahbahan,3,FALSE)</f>
        <v>200000</v>
      </c>
      <c r="H2430" s="64">
        <f>F2430*G2430</f>
        <v>1200</v>
      </c>
      <c r="I2430" s="54"/>
    </row>
    <row r="2431" spans="3:13" s="55" customFormat="1" ht="15.75" customHeight="1">
      <c r="C2431" s="83" t="s">
        <v>1210</v>
      </c>
      <c r="D2431" s="80"/>
      <c r="E2431" s="80"/>
      <c r="F2431" s="217"/>
      <c r="G2431" s="218"/>
      <c r="H2431" s="64">
        <f>SUM(H2427:H2430)</f>
        <v>48950</v>
      </c>
      <c r="I2431" s="219"/>
    </row>
    <row r="2432" spans="3:13" s="55" customFormat="1" ht="15.75" customHeight="1">
      <c r="C2432" s="72" t="s">
        <v>1211</v>
      </c>
      <c r="D2432" s="59" t="s">
        <v>1212</v>
      </c>
      <c r="E2432" s="73"/>
      <c r="F2432" s="73"/>
      <c r="G2432" s="73"/>
      <c r="H2432" s="73"/>
      <c r="I2432" s="54"/>
    </row>
    <row r="2433" spans="3:13" s="55" customFormat="1" ht="15.75" customHeight="1">
      <c r="C2433" s="72">
        <v>1</v>
      </c>
      <c r="D2433" s="59" t="s">
        <v>4285</v>
      </c>
      <c r="E2433" s="170" t="s">
        <v>136</v>
      </c>
      <c r="F2433" s="171">
        <v>1.1499999999999999</v>
      </c>
      <c r="G2433" s="64">
        <f>VLOOKUP(D2433,upahbahan,3,FALSE)</f>
        <v>95600</v>
      </c>
      <c r="H2433" s="583">
        <f>G2433*F2433</f>
        <v>109939.99999999999</v>
      </c>
      <c r="I2433" s="54"/>
    </row>
    <row r="2434" spans="3:13" s="55" customFormat="1" ht="15.75" customHeight="1">
      <c r="C2434" s="83" t="s">
        <v>1216</v>
      </c>
      <c r="D2434" s="80"/>
      <c r="E2434" s="80"/>
      <c r="F2434" s="80"/>
      <c r="G2434" s="162"/>
      <c r="H2434" s="64">
        <f>SUM(H2433:H2433)</f>
        <v>109939.99999999999</v>
      </c>
      <c r="I2434" s="54"/>
    </row>
    <row r="2435" spans="3:13" s="55" customFormat="1" ht="15.75" customHeight="1">
      <c r="C2435" s="72" t="s">
        <v>1217</v>
      </c>
      <c r="D2435" s="59" t="s">
        <v>1218</v>
      </c>
      <c r="E2435" s="73"/>
      <c r="F2435" s="73"/>
      <c r="G2435" s="73"/>
      <c r="H2435" s="73"/>
      <c r="I2435" s="54"/>
    </row>
    <row r="2436" spans="3:13" s="55" customFormat="1" ht="15.75" customHeight="1">
      <c r="C2436" s="83" t="s">
        <v>1219</v>
      </c>
      <c r="D2436" s="80"/>
      <c r="E2436" s="80"/>
      <c r="F2436" s="80"/>
      <c r="G2436" s="162"/>
      <c r="H2436" s="303">
        <v>0</v>
      </c>
      <c r="I2436" s="54"/>
    </row>
    <row r="2437" spans="3:13" s="55" customFormat="1" ht="15.75" customHeight="1">
      <c r="C2437" s="58" t="s">
        <v>1220</v>
      </c>
      <c r="D2437" s="69" t="s">
        <v>1221</v>
      </c>
      <c r="E2437" s="70"/>
      <c r="F2437" s="70"/>
      <c r="G2437" s="71"/>
      <c r="H2437" s="304">
        <f>H2436+H2434+H2431</f>
        <v>158890</v>
      </c>
      <c r="I2437" s="319"/>
    </row>
    <row r="2438" spans="3:13" s="55" customFormat="1" ht="15.75" customHeight="1">
      <c r="C2438" s="58" t="s">
        <v>1222</v>
      </c>
      <c r="D2438" s="69" t="s">
        <v>1325</v>
      </c>
      <c r="E2438" s="70"/>
      <c r="F2438" s="71"/>
      <c r="G2438" s="95">
        <v>0.1</v>
      </c>
      <c r="H2438" s="64">
        <f>H2437*G2438</f>
        <v>15889</v>
      </c>
      <c r="I2438" s="319"/>
    </row>
    <row r="2439" spans="3:13" s="55" customFormat="1" ht="15.75" customHeight="1">
      <c r="C2439" s="58" t="s">
        <v>1223</v>
      </c>
      <c r="D2439" s="69" t="s">
        <v>1224</v>
      </c>
      <c r="E2439" s="70"/>
      <c r="F2439" s="70"/>
      <c r="G2439" s="71"/>
      <c r="H2439" s="305">
        <f>SUM(H2437:H2438)</f>
        <v>174779</v>
      </c>
      <c r="I2439" s="319"/>
    </row>
    <row r="2442" spans="3:13" s="55" customFormat="1" ht="15.75" customHeight="1">
      <c r="C2442" s="225" t="s">
        <v>4282</v>
      </c>
      <c r="D2442" s="313" t="s">
        <v>4283</v>
      </c>
      <c r="E2442" s="307"/>
      <c r="F2442" s="307"/>
      <c r="G2442" s="307"/>
      <c r="H2442" s="307"/>
      <c r="I2442" s="56">
        <f>ROUNDDOWN(H2457,-2)</f>
        <v>246700</v>
      </c>
    </row>
    <row r="2443" spans="3:13" s="55" customFormat="1" ht="25.5" customHeight="1">
      <c r="C2443" s="300" t="s">
        <v>1197</v>
      </c>
      <c r="D2443" s="300" t="s">
        <v>1198</v>
      </c>
      <c r="E2443" s="300" t="s">
        <v>1199</v>
      </c>
      <c r="F2443" s="300" t="s">
        <v>1200</v>
      </c>
      <c r="G2443" s="300" t="s">
        <v>1201</v>
      </c>
      <c r="H2443" s="300" t="s">
        <v>1202</v>
      </c>
      <c r="I2443" s="54"/>
    </row>
    <row r="2444" spans="3:13" s="55" customFormat="1" ht="15.75" customHeight="1">
      <c r="C2444" s="72" t="s">
        <v>1203</v>
      </c>
      <c r="D2444" s="59" t="s">
        <v>1204</v>
      </c>
      <c r="E2444" s="73"/>
      <c r="F2444" s="73"/>
      <c r="G2444" s="73"/>
      <c r="H2444" s="73"/>
      <c r="I2444" s="54"/>
      <c r="J2444" s="159" t="s">
        <v>1249</v>
      </c>
    </row>
    <row r="2445" spans="3:13" s="55" customFormat="1" ht="15.75" customHeight="1">
      <c r="C2445" s="301">
        <v>1</v>
      </c>
      <c r="D2445" s="59" t="s">
        <v>5</v>
      </c>
      <c r="E2445" s="302" t="s">
        <v>6</v>
      </c>
      <c r="F2445" s="74">
        <v>0.157</v>
      </c>
      <c r="G2445" s="64">
        <f>VLOOKUP(D2445,upahbahan,3,FALSE)</f>
        <v>100000</v>
      </c>
      <c r="H2445" s="64">
        <f>F2445*G2445</f>
        <v>15700</v>
      </c>
      <c r="I2445" s="54"/>
      <c r="J2445" s="159" t="s">
        <v>1250</v>
      </c>
      <c r="M2445" s="65">
        <v>0.1</v>
      </c>
    </row>
    <row r="2446" spans="3:13" s="55" customFormat="1" ht="15.75" customHeight="1">
      <c r="C2446" s="301">
        <v>2</v>
      </c>
      <c r="D2446" s="59" t="s">
        <v>10</v>
      </c>
      <c r="E2446" s="302" t="s">
        <v>6</v>
      </c>
      <c r="F2446" s="74">
        <v>0.26200000000000001</v>
      </c>
      <c r="G2446" s="64">
        <f>VLOOKUP(D2446,upahbahan,3,FALSE)</f>
        <v>145000</v>
      </c>
      <c r="H2446" s="64">
        <f>F2446*G2446</f>
        <v>37990</v>
      </c>
      <c r="I2446" s="54"/>
    </row>
    <row r="2447" spans="3:13" s="55" customFormat="1" ht="15.75" customHeight="1">
      <c r="C2447" s="301">
        <v>3</v>
      </c>
      <c r="D2447" s="59" t="s">
        <v>18</v>
      </c>
      <c r="E2447" s="302" t="s">
        <v>6</v>
      </c>
      <c r="F2447" s="74">
        <v>2.5999999999999999E-2</v>
      </c>
      <c r="G2447" s="64">
        <f>VLOOKUP(D2447,upahbahan,3,FALSE)</f>
        <v>175000</v>
      </c>
      <c r="H2447" s="64">
        <f>F2447*G2447</f>
        <v>4550</v>
      </c>
      <c r="I2447" s="54"/>
    </row>
    <row r="2448" spans="3:13" s="55" customFormat="1" ht="15.75" customHeight="1">
      <c r="C2448" s="301">
        <v>4</v>
      </c>
      <c r="D2448" s="59" t="s">
        <v>19</v>
      </c>
      <c r="E2448" s="302" t="s">
        <v>6</v>
      </c>
      <c r="F2448" s="74">
        <v>8.0000000000000002E-3</v>
      </c>
      <c r="G2448" s="64">
        <f>VLOOKUP(D2448,upahbahan,3,FALSE)</f>
        <v>200000</v>
      </c>
      <c r="H2448" s="64">
        <f>F2448*G2448</f>
        <v>1600</v>
      </c>
      <c r="I2448" s="54"/>
    </row>
    <row r="2449" spans="3:13" s="55" customFormat="1" ht="15.75" customHeight="1">
      <c r="C2449" s="83" t="s">
        <v>1210</v>
      </c>
      <c r="D2449" s="80"/>
      <c r="E2449" s="80"/>
      <c r="F2449" s="217"/>
      <c r="G2449" s="218"/>
      <c r="H2449" s="64">
        <f>SUM(H2445:H2448)</f>
        <v>59840</v>
      </c>
      <c r="I2449" s="219"/>
    </row>
    <row r="2450" spans="3:13" s="55" customFormat="1" ht="15.75" customHeight="1">
      <c r="C2450" s="72" t="s">
        <v>1211</v>
      </c>
      <c r="D2450" s="59" t="s">
        <v>1212</v>
      </c>
      <c r="E2450" s="73"/>
      <c r="F2450" s="73"/>
      <c r="G2450" s="73"/>
      <c r="H2450" s="73"/>
      <c r="I2450" s="54"/>
    </row>
    <row r="2451" spans="3:13" s="55" customFormat="1" ht="15.75" customHeight="1">
      <c r="C2451" s="72">
        <v>1</v>
      </c>
      <c r="D2451" s="59" t="s">
        <v>4284</v>
      </c>
      <c r="E2451" s="170" t="s">
        <v>136</v>
      </c>
      <c r="F2451" s="171">
        <v>1.1499999999999999</v>
      </c>
      <c r="G2451" s="64">
        <f>VLOOKUP(D2451,upahbahan,3,FALSE)</f>
        <v>143000</v>
      </c>
      <c r="H2451" s="583">
        <f>G2451*F2451</f>
        <v>164450</v>
      </c>
      <c r="I2451" s="54"/>
    </row>
    <row r="2452" spans="3:13" s="55" customFormat="1" ht="15.75" customHeight="1">
      <c r="C2452" s="83" t="s">
        <v>1216</v>
      </c>
      <c r="D2452" s="80"/>
      <c r="E2452" s="80"/>
      <c r="F2452" s="80"/>
      <c r="G2452" s="162"/>
      <c r="H2452" s="64">
        <f>SUM(H2451:H2451)</f>
        <v>164450</v>
      </c>
      <c r="I2452" s="54"/>
    </row>
    <row r="2453" spans="3:13" s="55" customFormat="1" ht="15.75" customHeight="1">
      <c r="C2453" s="72" t="s">
        <v>1217</v>
      </c>
      <c r="D2453" s="59" t="s">
        <v>1218</v>
      </c>
      <c r="E2453" s="73"/>
      <c r="F2453" s="73"/>
      <c r="G2453" s="73"/>
      <c r="H2453" s="73"/>
      <c r="I2453" s="54"/>
    </row>
    <row r="2454" spans="3:13" s="55" customFormat="1" ht="15.75" customHeight="1">
      <c r="C2454" s="83" t="s">
        <v>1219</v>
      </c>
      <c r="D2454" s="80"/>
      <c r="E2454" s="80"/>
      <c r="F2454" s="80"/>
      <c r="G2454" s="162"/>
      <c r="H2454" s="303">
        <v>0</v>
      </c>
      <c r="I2454" s="54"/>
    </row>
    <row r="2455" spans="3:13" s="55" customFormat="1" ht="15.75" customHeight="1">
      <c r="C2455" s="58" t="s">
        <v>1220</v>
      </c>
      <c r="D2455" s="69" t="s">
        <v>1221</v>
      </c>
      <c r="E2455" s="70"/>
      <c r="F2455" s="70"/>
      <c r="G2455" s="71"/>
      <c r="H2455" s="304">
        <f>H2454+H2452+H2449</f>
        <v>224290</v>
      </c>
      <c r="I2455" s="319"/>
    </row>
    <row r="2456" spans="3:13" s="55" customFormat="1" ht="15.75" customHeight="1">
      <c r="C2456" s="58" t="s">
        <v>1222</v>
      </c>
      <c r="D2456" s="69" t="s">
        <v>1325</v>
      </c>
      <c r="E2456" s="70"/>
      <c r="F2456" s="71"/>
      <c r="G2456" s="95">
        <v>0.1</v>
      </c>
      <c r="H2456" s="64">
        <f>H2455*G2456</f>
        <v>22429</v>
      </c>
      <c r="I2456" s="319"/>
    </row>
    <row r="2457" spans="3:13" s="55" customFormat="1" ht="15.75" customHeight="1">
      <c r="C2457" s="58" t="s">
        <v>1223</v>
      </c>
      <c r="D2457" s="69" t="s">
        <v>1224</v>
      </c>
      <c r="E2457" s="70"/>
      <c r="F2457" s="70"/>
      <c r="G2457" s="71"/>
      <c r="H2457" s="305">
        <f>SUM(H2455:H2456)</f>
        <v>246719</v>
      </c>
      <c r="I2457" s="319"/>
    </row>
    <row r="2459" spans="3:13" s="55" customFormat="1" ht="15.75" customHeight="1">
      <c r="C2459" s="225" t="s">
        <v>4286</v>
      </c>
      <c r="D2459" s="313" t="s">
        <v>4307</v>
      </c>
      <c r="E2459" s="307"/>
      <c r="F2459" s="307"/>
      <c r="G2459" s="307"/>
      <c r="H2459" s="307"/>
      <c r="I2459" s="56">
        <f>ROUNDDOWN(H2474,-2)</f>
        <v>470900</v>
      </c>
    </row>
    <row r="2460" spans="3:13" s="55" customFormat="1" ht="25.5" customHeight="1">
      <c r="C2460" s="300" t="s">
        <v>1197</v>
      </c>
      <c r="D2460" s="300" t="s">
        <v>1198</v>
      </c>
      <c r="E2460" s="300" t="s">
        <v>1199</v>
      </c>
      <c r="F2460" s="300" t="s">
        <v>1200</v>
      </c>
      <c r="G2460" s="300" t="s">
        <v>1201</v>
      </c>
      <c r="H2460" s="300" t="s">
        <v>1202</v>
      </c>
      <c r="I2460" s="54"/>
    </row>
    <row r="2461" spans="3:13" s="55" customFormat="1" ht="15.75" customHeight="1">
      <c r="C2461" s="72" t="s">
        <v>1203</v>
      </c>
      <c r="D2461" s="59" t="s">
        <v>1204</v>
      </c>
      <c r="E2461" s="73"/>
      <c r="F2461" s="73"/>
      <c r="G2461" s="73"/>
      <c r="H2461" s="73"/>
      <c r="I2461" s="54"/>
      <c r="J2461" s="159" t="s">
        <v>1249</v>
      </c>
    </row>
    <row r="2462" spans="3:13" s="55" customFormat="1" ht="15.75" customHeight="1">
      <c r="C2462" s="301">
        <v>1</v>
      </c>
      <c r="D2462" s="59" t="s">
        <v>5</v>
      </c>
      <c r="E2462" s="302" t="s">
        <v>6</v>
      </c>
      <c r="F2462" s="74">
        <v>0.20699999999999999</v>
      </c>
      <c r="G2462" s="64">
        <f>VLOOKUP(D2462,upahbahan,3,FALSE)</f>
        <v>100000</v>
      </c>
      <c r="H2462" s="64">
        <f>F2462*G2462</f>
        <v>20700</v>
      </c>
      <c r="I2462" s="54"/>
      <c r="J2462" s="159" t="s">
        <v>1250</v>
      </c>
      <c r="M2462" s="65">
        <v>0.1</v>
      </c>
    </row>
    <row r="2463" spans="3:13" s="55" customFormat="1" ht="15.75" customHeight="1">
      <c r="C2463" s="301">
        <v>2</v>
      </c>
      <c r="D2463" s="59" t="s">
        <v>10</v>
      </c>
      <c r="E2463" s="302" t="s">
        <v>6</v>
      </c>
      <c r="F2463" s="74">
        <v>0.34599999999999997</v>
      </c>
      <c r="G2463" s="64">
        <f>VLOOKUP(D2463,upahbahan,3,FALSE)</f>
        <v>145000</v>
      </c>
      <c r="H2463" s="64">
        <f>F2463*G2463</f>
        <v>50169.999999999993</v>
      </c>
      <c r="I2463" s="54"/>
    </row>
    <row r="2464" spans="3:13" s="55" customFormat="1" ht="15.75" customHeight="1">
      <c r="C2464" s="301">
        <v>3</v>
      </c>
      <c r="D2464" s="59" t="s">
        <v>18</v>
      </c>
      <c r="E2464" s="302" t="s">
        <v>6</v>
      </c>
      <c r="F2464" s="74">
        <v>3.5000000000000003E-2</v>
      </c>
      <c r="G2464" s="64">
        <f>VLOOKUP(D2464,upahbahan,3,FALSE)</f>
        <v>175000</v>
      </c>
      <c r="H2464" s="64">
        <f>F2464*G2464</f>
        <v>6125.0000000000009</v>
      </c>
      <c r="I2464" s="54"/>
    </row>
    <row r="2465" spans="3:13" s="55" customFormat="1" ht="15.75" customHeight="1">
      <c r="C2465" s="301">
        <v>4</v>
      </c>
      <c r="D2465" s="59" t="s">
        <v>19</v>
      </c>
      <c r="E2465" s="302" t="s">
        <v>6</v>
      </c>
      <c r="F2465" s="74">
        <v>0.01</v>
      </c>
      <c r="G2465" s="64">
        <f>VLOOKUP(D2465,upahbahan,3,FALSE)</f>
        <v>200000</v>
      </c>
      <c r="H2465" s="64">
        <f>F2465*G2465</f>
        <v>2000</v>
      </c>
      <c r="I2465" s="54"/>
    </row>
    <row r="2466" spans="3:13" s="55" customFormat="1" ht="15.75" customHeight="1">
      <c r="C2466" s="83" t="s">
        <v>1210</v>
      </c>
      <c r="D2466" s="80"/>
      <c r="E2466" s="80"/>
      <c r="F2466" s="217"/>
      <c r="G2466" s="218"/>
      <c r="H2466" s="64">
        <f>SUM(H2462:H2465)</f>
        <v>78995</v>
      </c>
      <c r="I2466" s="219"/>
    </row>
    <row r="2467" spans="3:13" s="55" customFormat="1" ht="15.75" customHeight="1">
      <c r="C2467" s="72" t="s">
        <v>1211</v>
      </c>
      <c r="D2467" s="59" t="s">
        <v>1212</v>
      </c>
      <c r="E2467" s="73"/>
      <c r="F2467" s="73"/>
      <c r="G2467" s="73"/>
      <c r="H2467" s="73"/>
      <c r="I2467" s="54"/>
    </row>
    <row r="2468" spans="3:13" s="55" customFormat="1" ht="15.75" customHeight="1">
      <c r="C2468" s="72">
        <v>1</v>
      </c>
      <c r="D2468" s="59" t="s">
        <v>4287</v>
      </c>
      <c r="E2468" s="170" t="s">
        <v>136</v>
      </c>
      <c r="F2468" s="171">
        <v>1.1499999999999999</v>
      </c>
      <c r="G2468" s="64">
        <f>VLOOKUP(D2468,upahbahan,3,FALSE)</f>
        <v>303600</v>
      </c>
      <c r="H2468" s="583">
        <f>G2468*F2468</f>
        <v>349140</v>
      </c>
      <c r="I2468" s="54"/>
    </row>
    <row r="2469" spans="3:13" s="55" customFormat="1" ht="15.75" customHeight="1">
      <c r="C2469" s="83" t="s">
        <v>1216</v>
      </c>
      <c r="D2469" s="80"/>
      <c r="E2469" s="80"/>
      <c r="F2469" s="80"/>
      <c r="G2469" s="162"/>
      <c r="H2469" s="64">
        <f>SUM(H2468:H2468)</f>
        <v>349140</v>
      </c>
      <c r="I2469" s="54"/>
    </row>
    <row r="2470" spans="3:13" s="55" customFormat="1" ht="15.75" customHeight="1">
      <c r="C2470" s="72" t="s">
        <v>1217</v>
      </c>
      <c r="D2470" s="59" t="s">
        <v>1218</v>
      </c>
      <c r="E2470" s="73"/>
      <c r="F2470" s="73"/>
      <c r="G2470" s="73"/>
      <c r="H2470" s="73"/>
      <c r="I2470" s="54"/>
    </row>
    <row r="2471" spans="3:13" s="55" customFormat="1" ht="15.75" customHeight="1">
      <c r="C2471" s="83" t="s">
        <v>1219</v>
      </c>
      <c r="D2471" s="80"/>
      <c r="E2471" s="80"/>
      <c r="F2471" s="80"/>
      <c r="G2471" s="162"/>
      <c r="H2471" s="303">
        <v>0</v>
      </c>
      <c r="I2471" s="54"/>
    </row>
    <row r="2472" spans="3:13" s="55" customFormat="1" ht="15.75" customHeight="1">
      <c r="C2472" s="58" t="s">
        <v>1220</v>
      </c>
      <c r="D2472" s="69" t="s">
        <v>1221</v>
      </c>
      <c r="E2472" s="70"/>
      <c r="F2472" s="70"/>
      <c r="G2472" s="71"/>
      <c r="H2472" s="304">
        <f>H2471+H2469+H2466</f>
        <v>428135</v>
      </c>
      <c r="I2472" s="319"/>
    </row>
    <row r="2473" spans="3:13" s="55" customFormat="1" ht="15.75" customHeight="1">
      <c r="C2473" s="58" t="s">
        <v>1222</v>
      </c>
      <c r="D2473" s="69" t="s">
        <v>1325</v>
      </c>
      <c r="E2473" s="70"/>
      <c r="F2473" s="71"/>
      <c r="G2473" s="95">
        <v>0.1</v>
      </c>
      <c r="H2473" s="64">
        <f>H2472*G2473</f>
        <v>42813.5</v>
      </c>
      <c r="I2473" s="319"/>
    </row>
    <row r="2474" spans="3:13" s="55" customFormat="1" ht="15.75" customHeight="1">
      <c r="C2474" s="58" t="s">
        <v>1223</v>
      </c>
      <c r="D2474" s="69" t="s">
        <v>1224</v>
      </c>
      <c r="E2474" s="70"/>
      <c r="F2474" s="70"/>
      <c r="G2474" s="71"/>
      <c r="H2474" s="305">
        <f>SUM(H2472:H2473)</f>
        <v>470948.5</v>
      </c>
      <c r="I2474" s="319"/>
    </row>
    <row r="2476" spans="3:13" s="55" customFormat="1" ht="15.75" customHeight="1">
      <c r="C2476" s="225" t="s">
        <v>4288</v>
      </c>
      <c r="D2476" s="313" t="s">
        <v>4308</v>
      </c>
      <c r="E2476" s="307"/>
      <c r="F2476" s="307"/>
      <c r="G2476" s="307"/>
      <c r="H2476" s="307"/>
      <c r="I2476" s="56">
        <f>ROUNDDOWN(H2491,-2)</f>
        <v>634500</v>
      </c>
    </row>
    <row r="2477" spans="3:13" s="55" customFormat="1" ht="25.5" customHeight="1">
      <c r="C2477" s="300" t="s">
        <v>1197</v>
      </c>
      <c r="D2477" s="300" t="s">
        <v>1198</v>
      </c>
      <c r="E2477" s="300" t="s">
        <v>1199</v>
      </c>
      <c r="F2477" s="300" t="s">
        <v>1200</v>
      </c>
      <c r="G2477" s="300" t="s">
        <v>1201</v>
      </c>
      <c r="H2477" s="300" t="s">
        <v>1202</v>
      </c>
      <c r="I2477" s="54"/>
    </row>
    <row r="2478" spans="3:13" s="55" customFormat="1" ht="15.75" customHeight="1">
      <c r="C2478" s="72" t="s">
        <v>1203</v>
      </c>
      <c r="D2478" s="59" t="s">
        <v>1204</v>
      </c>
      <c r="E2478" s="73"/>
      <c r="F2478" s="73"/>
      <c r="G2478" s="73"/>
      <c r="H2478" s="73"/>
      <c r="I2478" s="54"/>
      <c r="J2478" s="159" t="s">
        <v>1249</v>
      </c>
    </row>
    <row r="2479" spans="3:13" s="55" customFormat="1" ht="15.75" customHeight="1">
      <c r="C2479" s="301">
        <v>1</v>
      </c>
      <c r="D2479" s="59" t="s">
        <v>5</v>
      </c>
      <c r="E2479" s="302" t="s">
        <v>6</v>
      </c>
      <c r="F2479" s="74">
        <v>0.26</v>
      </c>
      <c r="G2479" s="64">
        <f>VLOOKUP(D2479,upahbahan,3,FALSE)</f>
        <v>100000</v>
      </c>
      <c r="H2479" s="64">
        <f>F2479*G2479</f>
        <v>26000</v>
      </c>
      <c r="I2479" s="54"/>
      <c r="J2479" s="159" t="s">
        <v>1250</v>
      </c>
      <c r="M2479" s="65">
        <v>0.1</v>
      </c>
    </row>
    <row r="2480" spans="3:13" s="55" customFormat="1" ht="15.75" customHeight="1">
      <c r="C2480" s="301">
        <v>2</v>
      </c>
      <c r="D2480" s="59" t="s">
        <v>10</v>
      </c>
      <c r="E2480" s="302" t="s">
        <v>6</v>
      </c>
      <c r="F2480" s="74">
        <v>0.433</v>
      </c>
      <c r="G2480" s="64">
        <f>VLOOKUP(D2480,upahbahan,3,FALSE)</f>
        <v>145000</v>
      </c>
      <c r="H2480" s="64">
        <f>F2480*G2480</f>
        <v>62785</v>
      </c>
      <c r="I2480" s="54"/>
    </row>
    <row r="2481" spans="3:13" s="55" customFormat="1" ht="15.75" customHeight="1">
      <c r="C2481" s="301">
        <v>3</v>
      </c>
      <c r="D2481" s="59" t="s">
        <v>18</v>
      </c>
      <c r="E2481" s="302" t="s">
        <v>6</v>
      </c>
      <c r="F2481" s="74">
        <v>4.2999999999999997E-2</v>
      </c>
      <c r="G2481" s="64">
        <f>VLOOKUP(D2481,upahbahan,3,FALSE)</f>
        <v>175000</v>
      </c>
      <c r="H2481" s="64">
        <f>F2481*G2481</f>
        <v>7524.9999999999991</v>
      </c>
      <c r="I2481" s="54"/>
    </row>
    <row r="2482" spans="3:13" s="55" customFormat="1" ht="15.75" customHeight="1">
      <c r="C2482" s="301">
        <v>4</v>
      </c>
      <c r="D2482" s="59" t="s">
        <v>19</v>
      </c>
      <c r="E2482" s="302" t="s">
        <v>6</v>
      </c>
      <c r="F2482" s="74">
        <v>1.2999999999999999E-2</v>
      </c>
      <c r="G2482" s="64">
        <f>VLOOKUP(D2482,upahbahan,3,FALSE)</f>
        <v>200000</v>
      </c>
      <c r="H2482" s="64">
        <f>F2482*G2482</f>
        <v>2600</v>
      </c>
      <c r="I2482" s="54"/>
    </row>
    <row r="2483" spans="3:13" s="55" customFormat="1" ht="15.75" customHeight="1">
      <c r="C2483" s="83" t="s">
        <v>1210</v>
      </c>
      <c r="D2483" s="80"/>
      <c r="E2483" s="80"/>
      <c r="F2483" s="217"/>
      <c r="G2483" s="218"/>
      <c r="H2483" s="64">
        <f>SUM(H2479:H2482)</f>
        <v>98910</v>
      </c>
      <c r="I2483" s="219"/>
    </row>
    <row r="2484" spans="3:13" s="55" customFormat="1" ht="15.75" customHeight="1">
      <c r="C2484" s="72" t="s">
        <v>1211</v>
      </c>
      <c r="D2484" s="59" t="s">
        <v>1212</v>
      </c>
      <c r="E2484" s="73"/>
      <c r="F2484" s="73"/>
      <c r="G2484" s="73"/>
      <c r="H2484" s="73"/>
      <c r="I2484" s="54"/>
    </row>
    <row r="2485" spans="3:13" s="55" customFormat="1" ht="15.75" customHeight="1">
      <c r="C2485" s="72">
        <v>1</v>
      </c>
      <c r="D2485" s="59" t="s">
        <v>4289</v>
      </c>
      <c r="E2485" s="170" t="s">
        <v>136</v>
      </c>
      <c r="F2485" s="171">
        <v>1.1499999999999999</v>
      </c>
      <c r="G2485" s="64">
        <f>VLOOKUP(D2485,upahbahan,3,FALSE)</f>
        <v>415600</v>
      </c>
      <c r="H2485" s="583">
        <f>G2485*F2485</f>
        <v>477939.99999999994</v>
      </c>
      <c r="I2485" s="54"/>
    </row>
    <row r="2486" spans="3:13" s="55" customFormat="1" ht="15.75" customHeight="1">
      <c r="C2486" s="83" t="s">
        <v>1216</v>
      </c>
      <c r="D2486" s="80"/>
      <c r="E2486" s="80"/>
      <c r="F2486" s="80"/>
      <c r="G2486" s="162"/>
      <c r="H2486" s="64">
        <f>SUM(H2485:H2485)</f>
        <v>477939.99999999994</v>
      </c>
      <c r="I2486" s="54"/>
    </row>
    <row r="2487" spans="3:13" s="55" customFormat="1" ht="15.75" customHeight="1">
      <c r="C2487" s="72" t="s">
        <v>1217</v>
      </c>
      <c r="D2487" s="59" t="s">
        <v>1218</v>
      </c>
      <c r="E2487" s="73"/>
      <c r="F2487" s="73"/>
      <c r="G2487" s="73"/>
      <c r="H2487" s="73"/>
      <c r="I2487" s="54"/>
    </row>
    <row r="2488" spans="3:13" s="55" customFormat="1" ht="15.75" customHeight="1">
      <c r="C2488" s="83" t="s">
        <v>1219</v>
      </c>
      <c r="D2488" s="80"/>
      <c r="E2488" s="80"/>
      <c r="F2488" s="80"/>
      <c r="G2488" s="162"/>
      <c r="H2488" s="303">
        <v>0</v>
      </c>
      <c r="I2488" s="54"/>
    </row>
    <row r="2489" spans="3:13" s="55" customFormat="1" ht="15.75" customHeight="1">
      <c r="C2489" s="58" t="s">
        <v>1220</v>
      </c>
      <c r="D2489" s="69" t="s">
        <v>1221</v>
      </c>
      <c r="E2489" s="70"/>
      <c r="F2489" s="70"/>
      <c r="G2489" s="71"/>
      <c r="H2489" s="304">
        <f>H2488+H2486+H2483</f>
        <v>576850</v>
      </c>
      <c r="I2489" s="319"/>
    </row>
    <row r="2490" spans="3:13" s="55" customFormat="1" ht="15.75" customHeight="1">
      <c r="C2490" s="58" t="s">
        <v>1222</v>
      </c>
      <c r="D2490" s="69" t="s">
        <v>1325</v>
      </c>
      <c r="E2490" s="70"/>
      <c r="F2490" s="71"/>
      <c r="G2490" s="95">
        <v>0.1</v>
      </c>
      <c r="H2490" s="64">
        <f>H2489*G2490</f>
        <v>57685</v>
      </c>
      <c r="I2490" s="319"/>
    </row>
    <row r="2491" spans="3:13" s="55" customFormat="1" ht="15.75" customHeight="1">
      <c r="C2491" s="58" t="s">
        <v>1223</v>
      </c>
      <c r="D2491" s="69" t="s">
        <v>1224</v>
      </c>
      <c r="E2491" s="70"/>
      <c r="F2491" s="70"/>
      <c r="G2491" s="71"/>
      <c r="H2491" s="305">
        <f>SUM(H2489:H2490)</f>
        <v>634535</v>
      </c>
      <c r="I2491" s="319"/>
    </row>
    <row r="2493" spans="3:13" s="55" customFormat="1" ht="15.75" customHeight="1">
      <c r="C2493" s="225" t="s">
        <v>4290</v>
      </c>
      <c r="D2493" s="313" t="s">
        <v>4309</v>
      </c>
      <c r="E2493" s="307"/>
      <c r="F2493" s="307"/>
      <c r="G2493" s="307"/>
      <c r="H2493" s="307"/>
      <c r="I2493" s="56">
        <f>ROUNDDOWN(H2508,-2)</f>
        <v>987100</v>
      </c>
    </row>
    <row r="2494" spans="3:13" s="55" customFormat="1" ht="25.5" customHeight="1">
      <c r="C2494" s="300" t="s">
        <v>1197</v>
      </c>
      <c r="D2494" s="300" t="s">
        <v>1198</v>
      </c>
      <c r="E2494" s="300" t="s">
        <v>1199</v>
      </c>
      <c r="F2494" s="300" t="s">
        <v>1200</v>
      </c>
      <c r="G2494" s="300" t="s">
        <v>1201</v>
      </c>
      <c r="H2494" s="300" t="s">
        <v>1202</v>
      </c>
      <c r="I2494" s="54"/>
    </row>
    <row r="2495" spans="3:13" s="55" customFormat="1" ht="15.75" customHeight="1">
      <c r="C2495" s="72" t="s">
        <v>1203</v>
      </c>
      <c r="D2495" s="59" t="s">
        <v>1204</v>
      </c>
      <c r="E2495" s="73"/>
      <c r="F2495" s="73"/>
      <c r="G2495" s="73"/>
      <c r="H2495" s="73"/>
      <c r="I2495" s="54"/>
      <c r="J2495" s="159" t="s">
        <v>1249</v>
      </c>
    </row>
    <row r="2496" spans="3:13" s="55" customFormat="1" ht="15.75" customHeight="1">
      <c r="C2496" s="301">
        <v>1</v>
      </c>
      <c r="D2496" s="59" t="s">
        <v>5</v>
      </c>
      <c r="E2496" s="302" t="s">
        <v>6</v>
      </c>
      <c r="F2496" s="74">
        <v>0.47099999999999997</v>
      </c>
      <c r="G2496" s="64">
        <f>VLOOKUP(D2496,upahbahan,3,FALSE)</f>
        <v>100000</v>
      </c>
      <c r="H2496" s="64">
        <f>F2496*G2496</f>
        <v>47100</v>
      </c>
      <c r="I2496" s="54"/>
      <c r="J2496" s="159" t="s">
        <v>1250</v>
      </c>
      <c r="M2496" s="65">
        <v>0.1</v>
      </c>
    </row>
    <row r="2497" spans="3:10" s="55" customFormat="1" ht="15.75" customHeight="1">
      <c r="C2497" s="301">
        <v>2</v>
      </c>
      <c r="D2497" s="59" t="s">
        <v>10</v>
      </c>
      <c r="E2497" s="302" t="s">
        <v>6</v>
      </c>
      <c r="F2497" s="74">
        <v>0.78700000000000003</v>
      </c>
      <c r="G2497" s="64">
        <f>VLOOKUP(D2497,upahbahan,3,FALSE)</f>
        <v>145000</v>
      </c>
      <c r="H2497" s="64">
        <f>F2497*G2497</f>
        <v>114115</v>
      </c>
      <c r="I2497" s="54"/>
    </row>
    <row r="2498" spans="3:10" s="55" customFormat="1" ht="15.75" customHeight="1">
      <c r="C2498" s="301">
        <v>3</v>
      </c>
      <c r="D2498" s="59" t="s">
        <v>18</v>
      </c>
      <c r="E2498" s="302" t="s">
        <v>6</v>
      </c>
      <c r="F2498" s="74">
        <v>7.9000000000000001E-2</v>
      </c>
      <c r="G2498" s="64">
        <f>VLOOKUP(D2498,upahbahan,3,FALSE)</f>
        <v>175000</v>
      </c>
      <c r="H2498" s="64">
        <f>F2498*G2498</f>
        <v>13825</v>
      </c>
      <c r="I2498" s="54"/>
    </row>
    <row r="2499" spans="3:10" s="55" customFormat="1" ht="15.75" customHeight="1">
      <c r="C2499" s="301">
        <v>4</v>
      </c>
      <c r="D2499" s="59" t="s">
        <v>19</v>
      </c>
      <c r="E2499" s="302" t="s">
        <v>6</v>
      </c>
      <c r="F2499" s="74">
        <v>2.4E-2</v>
      </c>
      <c r="G2499" s="64">
        <f>VLOOKUP(D2499,upahbahan,3,FALSE)</f>
        <v>200000</v>
      </c>
      <c r="H2499" s="64">
        <f>F2499*G2499</f>
        <v>4800</v>
      </c>
      <c r="I2499" s="54"/>
    </row>
    <row r="2500" spans="3:10" s="55" customFormat="1" ht="15.75" customHeight="1">
      <c r="C2500" s="83" t="s">
        <v>1210</v>
      </c>
      <c r="D2500" s="80"/>
      <c r="E2500" s="80"/>
      <c r="F2500" s="217"/>
      <c r="G2500" s="218"/>
      <c r="H2500" s="64">
        <f>SUM(H2496:H2499)</f>
        <v>179840</v>
      </c>
      <c r="I2500" s="219"/>
    </row>
    <row r="2501" spans="3:10" s="55" customFormat="1" ht="15.75" customHeight="1">
      <c r="C2501" s="72" t="s">
        <v>1211</v>
      </c>
      <c r="D2501" s="59" t="s">
        <v>1212</v>
      </c>
      <c r="E2501" s="73"/>
      <c r="F2501" s="73"/>
      <c r="G2501" s="73"/>
      <c r="H2501" s="73"/>
      <c r="I2501" s="54"/>
    </row>
    <row r="2502" spans="3:10" s="55" customFormat="1" ht="15.75" customHeight="1">
      <c r="C2502" s="72">
        <v>1</v>
      </c>
      <c r="D2502" s="59" t="s">
        <v>4291</v>
      </c>
      <c r="E2502" s="170" t="s">
        <v>136</v>
      </c>
      <c r="F2502" s="171">
        <v>1.3</v>
      </c>
      <c r="G2502" s="64">
        <f>VLOOKUP(D2502,upahbahan,3,FALSE)</f>
        <v>552000</v>
      </c>
      <c r="H2502" s="583">
        <f>G2502*F2502</f>
        <v>717600</v>
      </c>
      <c r="I2502" s="54"/>
    </row>
    <row r="2503" spans="3:10" s="55" customFormat="1" ht="15.75" customHeight="1">
      <c r="C2503" s="83" t="s">
        <v>1216</v>
      </c>
      <c r="D2503" s="80"/>
      <c r="E2503" s="80"/>
      <c r="F2503" s="80"/>
      <c r="G2503" s="162"/>
      <c r="H2503" s="64">
        <f>SUM(H2502:H2502)</f>
        <v>717600</v>
      </c>
      <c r="I2503" s="54"/>
    </row>
    <row r="2504" spans="3:10" s="55" customFormat="1" ht="15.75" customHeight="1">
      <c r="C2504" s="72" t="s">
        <v>1217</v>
      </c>
      <c r="D2504" s="59" t="s">
        <v>1218</v>
      </c>
      <c r="E2504" s="73"/>
      <c r="F2504" s="73"/>
      <c r="G2504" s="73"/>
      <c r="H2504" s="73"/>
      <c r="I2504" s="54"/>
    </row>
    <row r="2505" spans="3:10" s="55" customFormat="1" ht="15.75" customHeight="1">
      <c r="C2505" s="83" t="s">
        <v>1219</v>
      </c>
      <c r="D2505" s="80"/>
      <c r="E2505" s="80"/>
      <c r="F2505" s="80"/>
      <c r="G2505" s="162"/>
      <c r="H2505" s="303">
        <v>0</v>
      </c>
      <c r="I2505" s="54"/>
    </row>
    <row r="2506" spans="3:10" s="55" customFormat="1" ht="15.75" customHeight="1">
      <c r="C2506" s="58" t="s">
        <v>1220</v>
      </c>
      <c r="D2506" s="69" t="s">
        <v>1221</v>
      </c>
      <c r="E2506" s="70"/>
      <c r="F2506" s="70"/>
      <c r="G2506" s="71"/>
      <c r="H2506" s="304">
        <f>H2505+H2503+H2500</f>
        <v>897440</v>
      </c>
      <c r="I2506" s="319"/>
    </row>
    <row r="2507" spans="3:10" s="55" customFormat="1" ht="15.75" customHeight="1">
      <c r="C2507" s="58" t="s">
        <v>1222</v>
      </c>
      <c r="D2507" s="69" t="s">
        <v>1325</v>
      </c>
      <c r="E2507" s="70"/>
      <c r="F2507" s="71"/>
      <c r="G2507" s="95">
        <v>0.1</v>
      </c>
      <c r="H2507" s="64">
        <f>H2506*G2507</f>
        <v>89744</v>
      </c>
      <c r="I2507" s="319"/>
    </row>
    <row r="2508" spans="3:10" s="55" customFormat="1" ht="15.75" customHeight="1">
      <c r="C2508" s="58" t="s">
        <v>1223</v>
      </c>
      <c r="D2508" s="69" t="s">
        <v>1224</v>
      </c>
      <c r="E2508" s="70"/>
      <c r="F2508" s="70"/>
      <c r="G2508" s="71"/>
      <c r="H2508" s="305">
        <f>SUM(H2506:H2507)</f>
        <v>987184</v>
      </c>
      <c r="I2508" s="319"/>
    </row>
    <row r="2510" spans="3:10" s="55" customFormat="1" ht="15.75" customHeight="1">
      <c r="C2510" s="225" t="s">
        <v>4292</v>
      </c>
      <c r="D2510" s="313" t="s">
        <v>4310</v>
      </c>
      <c r="E2510" s="307"/>
      <c r="F2510" s="307"/>
      <c r="G2510" s="307"/>
      <c r="H2510" s="307"/>
      <c r="I2510" s="56">
        <f>ROUNDDOWN(H2525,-2)</f>
        <v>1422500</v>
      </c>
    </row>
    <row r="2511" spans="3:10" s="55" customFormat="1" ht="25.5" customHeight="1">
      <c r="C2511" s="300" t="s">
        <v>1197</v>
      </c>
      <c r="D2511" s="300" t="s">
        <v>1198</v>
      </c>
      <c r="E2511" s="300" t="s">
        <v>1199</v>
      </c>
      <c r="F2511" s="300" t="s">
        <v>1200</v>
      </c>
      <c r="G2511" s="300" t="s">
        <v>1201</v>
      </c>
      <c r="H2511" s="300" t="s">
        <v>1202</v>
      </c>
      <c r="I2511" s="54"/>
    </row>
    <row r="2512" spans="3:10" s="55" customFormat="1" ht="15.75" customHeight="1">
      <c r="C2512" s="72" t="s">
        <v>1203</v>
      </c>
      <c r="D2512" s="59" t="s">
        <v>1204</v>
      </c>
      <c r="E2512" s="73"/>
      <c r="F2512" s="73"/>
      <c r="G2512" s="73"/>
      <c r="H2512" s="73"/>
      <c r="I2512" s="54"/>
      <c r="J2512" s="159" t="s">
        <v>1249</v>
      </c>
    </row>
    <row r="2513" spans="3:13" s="55" customFormat="1" ht="15.75" customHeight="1">
      <c r="C2513" s="301">
        <v>1</v>
      </c>
      <c r="D2513" s="59" t="s">
        <v>5</v>
      </c>
      <c r="E2513" s="302" t="s">
        <v>6</v>
      </c>
      <c r="F2513" s="74">
        <v>0.63100000000000001</v>
      </c>
      <c r="G2513" s="64">
        <f>VLOOKUP(D2513,upahbahan,3,FALSE)</f>
        <v>100000</v>
      </c>
      <c r="H2513" s="64">
        <f>F2513*G2513</f>
        <v>63100</v>
      </c>
      <c r="I2513" s="54"/>
      <c r="J2513" s="159" t="s">
        <v>1250</v>
      </c>
      <c r="M2513" s="65">
        <v>0.1</v>
      </c>
    </row>
    <row r="2514" spans="3:13" s="55" customFormat="1" ht="15.75" customHeight="1">
      <c r="C2514" s="301">
        <v>2</v>
      </c>
      <c r="D2514" s="59" t="s">
        <v>10</v>
      </c>
      <c r="E2514" s="302" t="s">
        <v>6</v>
      </c>
      <c r="F2514" s="74">
        <v>1.054</v>
      </c>
      <c r="G2514" s="64">
        <f>VLOOKUP(D2514,upahbahan,3,FALSE)</f>
        <v>145000</v>
      </c>
      <c r="H2514" s="64">
        <f>F2514*G2514</f>
        <v>152830</v>
      </c>
      <c r="I2514" s="54"/>
    </row>
    <row r="2515" spans="3:13" s="55" customFormat="1" ht="15.75" customHeight="1">
      <c r="C2515" s="301">
        <v>3</v>
      </c>
      <c r="D2515" s="59" t="s">
        <v>18</v>
      </c>
      <c r="E2515" s="302" t="s">
        <v>6</v>
      </c>
      <c r="F2515" s="74">
        <v>0.105</v>
      </c>
      <c r="G2515" s="64">
        <f>VLOOKUP(D2515,upahbahan,3,FALSE)</f>
        <v>175000</v>
      </c>
      <c r="H2515" s="64">
        <f>F2515*G2515</f>
        <v>18375</v>
      </c>
      <c r="I2515" s="54"/>
    </row>
    <row r="2516" spans="3:13" s="55" customFormat="1" ht="15.75" customHeight="1">
      <c r="C2516" s="301">
        <v>4</v>
      </c>
      <c r="D2516" s="59" t="s">
        <v>19</v>
      </c>
      <c r="E2516" s="302" t="s">
        <v>6</v>
      </c>
      <c r="F2516" s="74">
        <v>3.2000000000000001E-2</v>
      </c>
      <c r="G2516" s="64">
        <f>VLOOKUP(D2516,upahbahan,3,FALSE)</f>
        <v>200000</v>
      </c>
      <c r="H2516" s="64">
        <f>F2516*G2516</f>
        <v>6400</v>
      </c>
      <c r="I2516" s="54"/>
    </row>
    <row r="2517" spans="3:13" s="55" customFormat="1" ht="15.75" customHeight="1">
      <c r="C2517" s="83" t="s">
        <v>1210</v>
      </c>
      <c r="D2517" s="80"/>
      <c r="E2517" s="80"/>
      <c r="F2517" s="217"/>
      <c r="G2517" s="218"/>
      <c r="H2517" s="64">
        <f>SUM(H2513:H2516)</f>
        <v>240705</v>
      </c>
      <c r="I2517" s="219"/>
    </row>
    <row r="2518" spans="3:13" s="55" customFormat="1" ht="15.75" customHeight="1">
      <c r="C2518" s="72" t="s">
        <v>1211</v>
      </c>
      <c r="D2518" s="59" t="s">
        <v>1212</v>
      </c>
      <c r="E2518" s="73"/>
      <c r="F2518" s="73"/>
      <c r="G2518" s="73"/>
      <c r="H2518" s="73"/>
      <c r="I2518" s="54"/>
    </row>
    <row r="2519" spans="3:13" s="55" customFormat="1" ht="15.75" customHeight="1">
      <c r="C2519" s="72">
        <v>1</v>
      </c>
      <c r="D2519" s="59" t="s">
        <v>4293</v>
      </c>
      <c r="E2519" s="170" t="s">
        <v>136</v>
      </c>
      <c r="F2519" s="171">
        <v>1.3</v>
      </c>
      <c r="G2519" s="64">
        <f>VLOOKUP(D2519,upahbahan,3,FALSE)</f>
        <v>809600</v>
      </c>
      <c r="H2519" s="583">
        <f>G2519*F2519</f>
        <v>1052480</v>
      </c>
      <c r="I2519" s="54"/>
    </row>
    <row r="2520" spans="3:13" s="55" customFormat="1" ht="15.75" customHeight="1">
      <c r="C2520" s="83" t="s">
        <v>1216</v>
      </c>
      <c r="D2520" s="80"/>
      <c r="E2520" s="80"/>
      <c r="F2520" s="80"/>
      <c r="G2520" s="162"/>
      <c r="H2520" s="64">
        <f>SUM(H2519:H2519)</f>
        <v>1052480</v>
      </c>
      <c r="I2520" s="54"/>
    </row>
    <row r="2521" spans="3:13" s="55" customFormat="1" ht="15.75" customHeight="1">
      <c r="C2521" s="72" t="s">
        <v>1217</v>
      </c>
      <c r="D2521" s="59" t="s">
        <v>1218</v>
      </c>
      <c r="E2521" s="73"/>
      <c r="F2521" s="73"/>
      <c r="G2521" s="73"/>
      <c r="H2521" s="73"/>
      <c r="I2521" s="54"/>
    </row>
    <row r="2522" spans="3:13" s="55" customFormat="1" ht="15.75" customHeight="1">
      <c r="C2522" s="83" t="s">
        <v>1219</v>
      </c>
      <c r="D2522" s="80"/>
      <c r="E2522" s="80"/>
      <c r="F2522" s="80"/>
      <c r="G2522" s="162"/>
      <c r="H2522" s="303">
        <v>0</v>
      </c>
      <c r="I2522" s="54"/>
    </row>
    <row r="2523" spans="3:13" s="55" customFormat="1" ht="15.75" customHeight="1">
      <c r="C2523" s="58" t="s">
        <v>1220</v>
      </c>
      <c r="D2523" s="69" t="s">
        <v>1221</v>
      </c>
      <c r="E2523" s="70"/>
      <c r="F2523" s="70"/>
      <c r="G2523" s="71"/>
      <c r="H2523" s="304">
        <f>H2522+H2520+H2517</f>
        <v>1293185</v>
      </c>
      <c r="I2523" s="319"/>
    </row>
    <row r="2524" spans="3:13" s="55" customFormat="1" ht="15.75" customHeight="1">
      <c r="C2524" s="58" t="s">
        <v>1222</v>
      </c>
      <c r="D2524" s="69" t="s">
        <v>1325</v>
      </c>
      <c r="E2524" s="70"/>
      <c r="F2524" s="71"/>
      <c r="G2524" s="95">
        <v>0.1</v>
      </c>
      <c r="H2524" s="64">
        <f>H2523*G2524</f>
        <v>129318.5</v>
      </c>
      <c r="I2524" s="319"/>
    </row>
    <row r="2525" spans="3:13" s="55" customFormat="1" ht="15.75" customHeight="1">
      <c r="C2525" s="58" t="s">
        <v>1223</v>
      </c>
      <c r="D2525" s="69" t="s">
        <v>1224</v>
      </c>
      <c r="E2525" s="70"/>
      <c r="F2525" s="70"/>
      <c r="G2525" s="71"/>
      <c r="H2525" s="305">
        <f>SUM(H2523:H2524)</f>
        <v>1422503.5</v>
      </c>
      <c r="I2525" s="319"/>
    </row>
    <row r="2527" spans="3:13" s="55" customFormat="1" ht="15.75" customHeight="1">
      <c r="C2527" s="225" t="s">
        <v>4294</v>
      </c>
      <c r="D2527" s="313" t="s">
        <v>4311</v>
      </c>
      <c r="E2527" s="307"/>
      <c r="F2527" s="307"/>
      <c r="G2527" s="307"/>
      <c r="H2527" s="307"/>
      <c r="I2527" s="56">
        <f>ROUNDDOWN(H2542,-2)</f>
        <v>1578900</v>
      </c>
    </row>
    <row r="2528" spans="3:13" s="55" customFormat="1" ht="25.5" customHeight="1">
      <c r="C2528" s="300" t="s">
        <v>1197</v>
      </c>
      <c r="D2528" s="300" t="s">
        <v>1198</v>
      </c>
      <c r="E2528" s="300" t="s">
        <v>1199</v>
      </c>
      <c r="F2528" s="300" t="s">
        <v>1200</v>
      </c>
      <c r="G2528" s="300" t="s">
        <v>1201</v>
      </c>
      <c r="H2528" s="300" t="s">
        <v>1202</v>
      </c>
      <c r="I2528" s="54"/>
    </row>
    <row r="2529" spans="3:13" s="55" customFormat="1" ht="15.75" customHeight="1">
      <c r="C2529" s="72" t="s">
        <v>1203</v>
      </c>
      <c r="D2529" s="59" t="s">
        <v>1204</v>
      </c>
      <c r="E2529" s="73"/>
      <c r="F2529" s="73"/>
      <c r="G2529" s="73"/>
      <c r="H2529" s="73"/>
      <c r="I2529" s="54"/>
      <c r="J2529" s="159" t="s">
        <v>1249</v>
      </c>
    </row>
    <row r="2530" spans="3:13" s="55" customFormat="1" ht="15.75" customHeight="1">
      <c r="C2530" s="301">
        <v>1</v>
      </c>
      <c r="D2530" s="59" t="s">
        <v>5</v>
      </c>
      <c r="E2530" s="302" t="s">
        <v>6</v>
      </c>
      <c r="F2530" s="74">
        <v>0.78800000000000003</v>
      </c>
      <c r="G2530" s="64">
        <f>VLOOKUP(D2530,upahbahan,3,FALSE)</f>
        <v>100000</v>
      </c>
      <c r="H2530" s="64">
        <f>F2530*G2530</f>
        <v>78800</v>
      </c>
      <c r="I2530" s="54"/>
      <c r="J2530" s="159" t="s">
        <v>1250</v>
      </c>
      <c r="M2530" s="65">
        <v>0.1</v>
      </c>
    </row>
    <row r="2531" spans="3:13" s="55" customFormat="1" ht="15.75" customHeight="1">
      <c r="C2531" s="301">
        <v>2</v>
      </c>
      <c r="D2531" s="59" t="s">
        <v>10</v>
      </c>
      <c r="E2531" s="302" t="s">
        <v>6</v>
      </c>
      <c r="F2531" s="74">
        <v>1.3160000000000001</v>
      </c>
      <c r="G2531" s="64">
        <f>VLOOKUP(D2531,upahbahan,3,FALSE)</f>
        <v>145000</v>
      </c>
      <c r="H2531" s="64">
        <f>F2531*G2531</f>
        <v>190820</v>
      </c>
      <c r="I2531" s="54"/>
    </row>
    <row r="2532" spans="3:13" s="55" customFormat="1" ht="15.75" customHeight="1">
      <c r="C2532" s="301">
        <v>3</v>
      </c>
      <c r="D2532" s="59" t="s">
        <v>18</v>
      </c>
      <c r="E2532" s="302" t="s">
        <v>6</v>
      </c>
      <c r="F2532" s="74">
        <v>0.13200000000000001</v>
      </c>
      <c r="G2532" s="64">
        <f>VLOOKUP(D2532,upahbahan,3,FALSE)</f>
        <v>175000</v>
      </c>
      <c r="H2532" s="64">
        <f>F2532*G2532</f>
        <v>23100</v>
      </c>
      <c r="I2532" s="54"/>
    </row>
    <row r="2533" spans="3:13" s="55" customFormat="1" ht="15.75" customHeight="1">
      <c r="C2533" s="301">
        <v>4</v>
      </c>
      <c r="D2533" s="59" t="s">
        <v>19</v>
      </c>
      <c r="E2533" s="302" t="s">
        <v>6</v>
      </c>
      <c r="F2533" s="74">
        <v>3.9E-2</v>
      </c>
      <c r="G2533" s="64">
        <f>VLOOKUP(D2533,upahbahan,3,FALSE)</f>
        <v>200000</v>
      </c>
      <c r="H2533" s="64">
        <f>F2533*G2533</f>
        <v>7800</v>
      </c>
      <c r="I2533" s="54"/>
    </row>
    <row r="2534" spans="3:13" s="55" customFormat="1" ht="15.75" customHeight="1">
      <c r="C2534" s="83" t="s">
        <v>1210</v>
      </c>
      <c r="D2534" s="80"/>
      <c r="E2534" s="80"/>
      <c r="F2534" s="217"/>
      <c r="G2534" s="218"/>
      <c r="H2534" s="64">
        <f>SUM(H2530:H2533)</f>
        <v>300520</v>
      </c>
      <c r="I2534" s="219"/>
    </row>
    <row r="2535" spans="3:13" s="55" customFormat="1" ht="15.75" customHeight="1">
      <c r="C2535" s="72" t="s">
        <v>1211</v>
      </c>
      <c r="D2535" s="59" t="s">
        <v>1212</v>
      </c>
      <c r="E2535" s="73"/>
      <c r="F2535" s="73"/>
      <c r="G2535" s="73"/>
      <c r="H2535" s="73"/>
      <c r="I2535" s="54"/>
    </row>
    <row r="2536" spans="3:13" s="55" customFormat="1" ht="15.75" customHeight="1">
      <c r="C2536" s="72">
        <v>1</v>
      </c>
      <c r="D2536" s="59" t="s">
        <v>4295</v>
      </c>
      <c r="E2536" s="170" t="s">
        <v>136</v>
      </c>
      <c r="F2536" s="171">
        <v>1.3</v>
      </c>
      <c r="G2536" s="64">
        <f>VLOOKUP(D2536,upahbahan,3,FALSE)</f>
        <v>873000</v>
      </c>
      <c r="H2536" s="583">
        <f>G2536*F2536</f>
        <v>1134900</v>
      </c>
      <c r="I2536" s="54"/>
    </row>
    <row r="2537" spans="3:13" s="55" customFormat="1" ht="15.75" customHeight="1">
      <c r="C2537" s="83" t="s">
        <v>1216</v>
      </c>
      <c r="D2537" s="80"/>
      <c r="E2537" s="80"/>
      <c r="F2537" s="80"/>
      <c r="G2537" s="162"/>
      <c r="H2537" s="64">
        <f>SUM(H2536:H2536)</f>
        <v>1134900</v>
      </c>
      <c r="I2537" s="54"/>
    </row>
    <row r="2538" spans="3:13" s="55" customFormat="1" ht="15.75" customHeight="1">
      <c r="C2538" s="72" t="s">
        <v>1217</v>
      </c>
      <c r="D2538" s="59" t="s">
        <v>1218</v>
      </c>
      <c r="E2538" s="73"/>
      <c r="F2538" s="73"/>
      <c r="G2538" s="73"/>
      <c r="H2538" s="73"/>
      <c r="I2538" s="54"/>
    </row>
    <row r="2539" spans="3:13" s="55" customFormat="1" ht="15.75" customHeight="1">
      <c r="C2539" s="83" t="s">
        <v>1219</v>
      </c>
      <c r="D2539" s="80"/>
      <c r="E2539" s="80"/>
      <c r="F2539" s="80"/>
      <c r="G2539" s="162"/>
      <c r="H2539" s="303">
        <v>0</v>
      </c>
      <c r="I2539" s="54"/>
    </row>
    <row r="2540" spans="3:13" s="55" customFormat="1" ht="15.75" customHeight="1">
      <c r="C2540" s="58" t="s">
        <v>1220</v>
      </c>
      <c r="D2540" s="69" t="s">
        <v>1221</v>
      </c>
      <c r="E2540" s="70"/>
      <c r="F2540" s="70"/>
      <c r="G2540" s="71"/>
      <c r="H2540" s="304">
        <f>H2539+H2537+H2534</f>
        <v>1435420</v>
      </c>
      <c r="I2540" s="319"/>
    </row>
    <row r="2541" spans="3:13" s="55" customFormat="1" ht="15.75" customHeight="1">
      <c r="C2541" s="58" t="s">
        <v>1222</v>
      </c>
      <c r="D2541" s="69" t="s">
        <v>1325</v>
      </c>
      <c r="E2541" s="70"/>
      <c r="F2541" s="71"/>
      <c r="G2541" s="95">
        <v>0.1</v>
      </c>
      <c r="H2541" s="64">
        <f>H2540*G2541</f>
        <v>143542</v>
      </c>
      <c r="I2541" s="319"/>
    </row>
    <row r="2542" spans="3:13" s="55" customFormat="1" ht="15.75" customHeight="1">
      <c r="C2542" s="58" t="s">
        <v>1223</v>
      </c>
      <c r="D2542" s="69" t="s">
        <v>1224</v>
      </c>
      <c r="E2542" s="70"/>
      <c r="F2542" s="70"/>
      <c r="G2542" s="71"/>
      <c r="H2542" s="305">
        <f>SUM(H2540:H2541)</f>
        <v>1578962</v>
      </c>
      <c r="I2542" s="319"/>
    </row>
    <row r="2544" spans="3:13" s="55" customFormat="1" ht="15.75" customHeight="1">
      <c r="C2544" s="225" t="s">
        <v>4296</v>
      </c>
      <c r="D2544" s="313" t="s">
        <v>4312</v>
      </c>
      <c r="E2544" s="307"/>
      <c r="F2544" s="307"/>
      <c r="G2544" s="307"/>
      <c r="H2544" s="307"/>
      <c r="I2544" s="56">
        <f>ROUNDDOWN(H2559,-2)</f>
        <v>1784300</v>
      </c>
    </row>
    <row r="2545" spans="3:13" s="55" customFormat="1" ht="25.5" customHeight="1">
      <c r="C2545" s="300" t="s">
        <v>1197</v>
      </c>
      <c r="D2545" s="300" t="s">
        <v>1198</v>
      </c>
      <c r="E2545" s="300" t="s">
        <v>1199</v>
      </c>
      <c r="F2545" s="300" t="s">
        <v>1200</v>
      </c>
      <c r="G2545" s="300" t="s">
        <v>1201</v>
      </c>
      <c r="H2545" s="300" t="s">
        <v>1202</v>
      </c>
      <c r="I2545" s="54"/>
    </row>
    <row r="2546" spans="3:13" s="55" customFormat="1" ht="15.75" customHeight="1">
      <c r="C2546" s="72" t="s">
        <v>1203</v>
      </c>
      <c r="D2546" s="59" t="s">
        <v>1204</v>
      </c>
      <c r="E2546" s="73"/>
      <c r="F2546" s="73"/>
      <c r="G2546" s="73"/>
      <c r="H2546" s="73"/>
      <c r="I2546" s="54"/>
      <c r="J2546" s="159" t="s">
        <v>1249</v>
      </c>
    </row>
    <row r="2547" spans="3:13" s="55" customFormat="1" ht="15.75" customHeight="1">
      <c r="C2547" s="301">
        <v>1</v>
      </c>
      <c r="D2547" s="59" t="s">
        <v>5</v>
      </c>
      <c r="E2547" s="302" t="s">
        <v>6</v>
      </c>
      <c r="F2547" s="74">
        <v>0.94499999999999995</v>
      </c>
      <c r="G2547" s="64">
        <f>VLOOKUP(D2547,upahbahan,3,FALSE)</f>
        <v>100000</v>
      </c>
      <c r="H2547" s="64">
        <f>F2547*G2547</f>
        <v>94500</v>
      </c>
      <c r="I2547" s="54"/>
      <c r="J2547" s="159" t="s">
        <v>1250</v>
      </c>
      <c r="M2547" s="65">
        <v>0.1</v>
      </c>
    </row>
    <row r="2548" spans="3:13" s="55" customFormat="1" ht="15.75" customHeight="1">
      <c r="C2548" s="301">
        <v>2</v>
      </c>
      <c r="D2548" s="59" t="s">
        <v>10</v>
      </c>
      <c r="E2548" s="302" t="s">
        <v>6</v>
      </c>
      <c r="F2548" s="74">
        <v>1.579</v>
      </c>
      <c r="G2548" s="64">
        <f>VLOOKUP(D2548,upahbahan,3,FALSE)</f>
        <v>145000</v>
      </c>
      <c r="H2548" s="64">
        <f>F2548*G2548</f>
        <v>228955</v>
      </c>
      <c r="I2548" s="54"/>
    </row>
    <row r="2549" spans="3:13" s="55" customFormat="1" ht="15.75" customHeight="1">
      <c r="C2549" s="301">
        <v>3</v>
      </c>
      <c r="D2549" s="59" t="s">
        <v>18</v>
      </c>
      <c r="E2549" s="302" t="s">
        <v>6</v>
      </c>
      <c r="F2549" s="74">
        <v>0.158</v>
      </c>
      <c r="G2549" s="64">
        <f>VLOOKUP(D2549,upahbahan,3,FALSE)</f>
        <v>175000</v>
      </c>
      <c r="H2549" s="64">
        <f>F2549*G2549</f>
        <v>27650</v>
      </c>
      <c r="I2549" s="54"/>
    </row>
    <row r="2550" spans="3:13" s="55" customFormat="1" ht="15.75" customHeight="1">
      <c r="C2550" s="301">
        <v>4</v>
      </c>
      <c r="D2550" s="59" t="s">
        <v>19</v>
      </c>
      <c r="E2550" s="302" t="s">
        <v>6</v>
      </c>
      <c r="F2550" s="74">
        <v>4.7E-2</v>
      </c>
      <c r="G2550" s="64">
        <f>VLOOKUP(D2550,upahbahan,3,FALSE)</f>
        <v>200000</v>
      </c>
      <c r="H2550" s="64">
        <f>F2550*G2550</f>
        <v>9400</v>
      </c>
      <c r="I2550" s="54"/>
    </row>
    <row r="2551" spans="3:13" s="55" customFormat="1" ht="15.75" customHeight="1">
      <c r="C2551" s="83" t="s">
        <v>1210</v>
      </c>
      <c r="D2551" s="80"/>
      <c r="E2551" s="80"/>
      <c r="F2551" s="217"/>
      <c r="G2551" s="218"/>
      <c r="H2551" s="64">
        <f>SUM(H2547:H2550)</f>
        <v>360505</v>
      </c>
      <c r="I2551" s="219"/>
    </row>
    <row r="2552" spans="3:13" s="55" customFormat="1" ht="15.75" customHeight="1">
      <c r="C2552" s="72" t="s">
        <v>1211</v>
      </c>
      <c r="D2552" s="59" t="s">
        <v>1212</v>
      </c>
      <c r="E2552" s="73"/>
      <c r="F2552" s="73"/>
      <c r="G2552" s="73"/>
      <c r="H2552" s="73"/>
      <c r="I2552" s="54"/>
    </row>
    <row r="2553" spans="3:13" s="55" customFormat="1" ht="15.75" customHeight="1">
      <c r="C2553" s="72">
        <v>1</v>
      </c>
      <c r="D2553" s="59" t="s">
        <v>4297</v>
      </c>
      <c r="E2553" s="170" t="s">
        <v>136</v>
      </c>
      <c r="F2553" s="171">
        <v>1.3</v>
      </c>
      <c r="G2553" s="64">
        <f>VLOOKUP(D2553,upahbahan,3,FALSE)</f>
        <v>970500</v>
      </c>
      <c r="H2553" s="583">
        <f>G2553*F2553</f>
        <v>1261650</v>
      </c>
      <c r="I2553" s="54"/>
    </row>
    <row r="2554" spans="3:13" s="55" customFormat="1" ht="15.75" customHeight="1">
      <c r="C2554" s="83" t="s">
        <v>1216</v>
      </c>
      <c r="D2554" s="80"/>
      <c r="E2554" s="80"/>
      <c r="F2554" s="80"/>
      <c r="G2554" s="162"/>
      <c r="H2554" s="64">
        <f>SUM(H2553:H2553)</f>
        <v>1261650</v>
      </c>
      <c r="I2554" s="54"/>
    </row>
    <row r="2555" spans="3:13" s="55" customFormat="1" ht="15.75" customHeight="1">
      <c r="C2555" s="72" t="s">
        <v>1217</v>
      </c>
      <c r="D2555" s="59" t="s">
        <v>1218</v>
      </c>
      <c r="E2555" s="73"/>
      <c r="F2555" s="73"/>
      <c r="G2555" s="73"/>
      <c r="H2555" s="73"/>
      <c r="I2555" s="54"/>
    </row>
    <row r="2556" spans="3:13" s="55" customFormat="1" ht="15.75" customHeight="1">
      <c r="C2556" s="83" t="s">
        <v>1219</v>
      </c>
      <c r="D2556" s="80"/>
      <c r="E2556" s="80"/>
      <c r="F2556" s="80"/>
      <c r="G2556" s="162"/>
      <c r="H2556" s="303">
        <v>0</v>
      </c>
      <c r="I2556" s="54"/>
    </row>
    <row r="2557" spans="3:13" s="55" customFormat="1" ht="15.75" customHeight="1">
      <c r="C2557" s="58" t="s">
        <v>1220</v>
      </c>
      <c r="D2557" s="69" t="s">
        <v>1221</v>
      </c>
      <c r="E2557" s="70"/>
      <c r="F2557" s="70"/>
      <c r="G2557" s="71"/>
      <c r="H2557" s="304">
        <f>H2556+H2554+H2551</f>
        <v>1622155</v>
      </c>
      <c r="I2557" s="319"/>
    </row>
    <row r="2558" spans="3:13" s="55" customFormat="1" ht="15.75" customHeight="1">
      <c r="C2558" s="58" t="s">
        <v>1222</v>
      </c>
      <c r="D2558" s="69" t="s">
        <v>1325</v>
      </c>
      <c r="E2558" s="70"/>
      <c r="F2558" s="71"/>
      <c r="G2558" s="95">
        <v>0.1</v>
      </c>
      <c r="H2558" s="64">
        <f>H2557*G2558</f>
        <v>162215.5</v>
      </c>
      <c r="I2558" s="319"/>
    </row>
    <row r="2559" spans="3:13" s="55" customFormat="1" ht="15.75" customHeight="1">
      <c r="C2559" s="58" t="s">
        <v>1223</v>
      </c>
      <c r="D2559" s="69" t="s">
        <v>1224</v>
      </c>
      <c r="E2559" s="70"/>
      <c r="F2559" s="70"/>
      <c r="G2559" s="71"/>
      <c r="H2559" s="305">
        <f>SUM(H2557:H2558)</f>
        <v>1784370.5</v>
      </c>
      <c r="I2559" s="319"/>
    </row>
    <row r="2561" spans="3:13" s="55" customFormat="1" ht="15.75" customHeight="1">
      <c r="C2561" s="225" t="s">
        <v>4298</v>
      </c>
      <c r="D2561" s="313" t="s">
        <v>4313</v>
      </c>
      <c r="E2561" s="307"/>
      <c r="F2561" s="307"/>
      <c r="G2561" s="307"/>
      <c r="H2561" s="307"/>
      <c r="I2561" s="56">
        <f>ROUNDDOWN(H2576,-2)</f>
        <v>2330100</v>
      </c>
    </row>
    <row r="2562" spans="3:13" s="55" customFormat="1" ht="25.5" customHeight="1">
      <c r="C2562" s="300" t="s">
        <v>1197</v>
      </c>
      <c r="D2562" s="300" t="s">
        <v>1198</v>
      </c>
      <c r="E2562" s="300" t="s">
        <v>1199</v>
      </c>
      <c r="F2562" s="300" t="s">
        <v>1200</v>
      </c>
      <c r="G2562" s="300" t="s">
        <v>1201</v>
      </c>
      <c r="H2562" s="300" t="s">
        <v>1202</v>
      </c>
      <c r="I2562" s="54"/>
    </row>
    <row r="2563" spans="3:13" s="55" customFormat="1" ht="15.75" customHeight="1">
      <c r="C2563" s="72" t="s">
        <v>1203</v>
      </c>
      <c r="D2563" s="59" t="s">
        <v>1204</v>
      </c>
      <c r="E2563" s="73"/>
      <c r="F2563" s="73"/>
      <c r="G2563" s="73"/>
      <c r="H2563" s="73"/>
      <c r="I2563" s="54"/>
      <c r="J2563" s="159" t="s">
        <v>1249</v>
      </c>
    </row>
    <row r="2564" spans="3:13" s="55" customFormat="1" ht="15.75" customHeight="1">
      <c r="C2564" s="301">
        <v>1</v>
      </c>
      <c r="D2564" s="59" t="s">
        <v>5</v>
      </c>
      <c r="E2564" s="302" t="s">
        <v>6</v>
      </c>
      <c r="F2564" s="74">
        <v>1.26</v>
      </c>
      <c r="G2564" s="64">
        <f>VLOOKUP(D2564,upahbahan,3,FALSE)</f>
        <v>100000</v>
      </c>
      <c r="H2564" s="64">
        <f>F2564*G2564</f>
        <v>126000</v>
      </c>
      <c r="I2564" s="54"/>
      <c r="J2564" s="159" t="s">
        <v>1250</v>
      </c>
      <c r="M2564" s="65">
        <v>0.1</v>
      </c>
    </row>
    <row r="2565" spans="3:13" s="55" customFormat="1" ht="15.75" customHeight="1">
      <c r="C2565" s="301">
        <v>2</v>
      </c>
      <c r="D2565" s="59" t="s">
        <v>10</v>
      </c>
      <c r="E2565" s="302" t="s">
        <v>6</v>
      </c>
      <c r="F2565" s="74">
        <v>2.1030000000000002</v>
      </c>
      <c r="G2565" s="64">
        <f>VLOOKUP(D2565,upahbahan,3,FALSE)</f>
        <v>145000</v>
      </c>
      <c r="H2565" s="64">
        <f>F2565*G2565</f>
        <v>304935.00000000006</v>
      </c>
      <c r="I2565" s="54"/>
    </row>
    <row r="2566" spans="3:13" s="55" customFormat="1" ht="15.75" customHeight="1">
      <c r="C2566" s="301">
        <v>3</v>
      </c>
      <c r="D2566" s="59" t="s">
        <v>18</v>
      </c>
      <c r="E2566" s="302" t="s">
        <v>6</v>
      </c>
      <c r="F2566" s="74">
        <v>0.21</v>
      </c>
      <c r="G2566" s="64">
        <f>VLOOKUP(D2566,upahbahan,3,FALSE)</f>
        <v>175000</v>
      </c>
      <c r="H2566" s="64">
        <f>F2566*G2566</f>
        <v>36750</v>
      </c>
      <c r="I2566" s="54"/>
    </row>
    <row r="2567" spans="3:13" s="55" customFormat="1" ht="15.75" customHeight="1">
      <c r="C2567" s="301">
        <v>4</v>
      </c>
      <c r="D2567" s="59" t="s">
        <v>19</v>
      </c>
      <c r="E2567" s="302" t="s">
        <v>6</v>
      </c>
      <c r="F2567" s="74">
        <v>6.3E-2</v>
      </c>
      <c r="G2567" s="64">
        <f>VLOOKUP(D2567,upahbahan,3,FALSE)</f>
        <v>200000</v>
      </c>
      <c r="H2567" s="64">
        <f>F2567*G2567</f>
        <v>12600</v>
      </c>
      <c r="I2567" s="54"/>
    </row>
    <row r="2568" spans="3:13" s="55" customFormat="1" ht="15.75" customHeight="1">
      <c r="C2568" s="83" t="s">
        <v>1210</v>
      </c>
      <c r="D2568" s="80"/>
      <c r="E2568" s="80"/>
      <c r="F2568" s="217"/>
      <c r="G2568" s="218"/>
      <c r="H2568" s="64">
        <f>SUM(H2564:H2567)</f>
        <v>480285.00000000006</v>
      </c>
      <c r="I2568" s="219"/>
    </row>
    <row r="2569" spans="3:13" s="55" customFormat="1" ht="15.75" customHeight="1">
      <c r="C2569" s="72" t="s">
        <v>1211</v>
      </c>
      <c r="D2569" s="59" t="s">
        <v>1212</v>
      </c>
      <c r="E2569" s="73"/>
      <c r="F2569" s="73"/>
      <c r="G2569" s="73"/>
      <c r="H2569" s="73"/>
      <c r="I2569" s="54"/>
    </row>
    <row r="2570" spans="3:13" s="55" customFormat="1" ht="15.75" customHeight="1">
      <c r="C2570" s="72">
        <v>1</v>
      </c>
      <c r="D2570" s="59" t="s">
        <v>4301</v>
      </c>
      <c r="E2570" s="170" t="s">
        <v>136</v>
      </c>
      <c r="F2570" s="171">
        <v>1.3</v>
      </c>
      <c r="G2570" s="64">
        <f>VLOOKUP(D2570,upahbahan,3,FALSE)</f>
        <v>1260000</v>
      </c>
      <c r="H2570" s="583">
        <f>G2570*F2570</f>
        <v>1638000</v>
      </c>
      <c r="I2570" s="54"/>
    </row>
    <row r="2571" spans="3:13" s="55" customFormat="1" ht="15.75" customHeight="1">
      <c r="C2571" s="83" t="s">
        <v>1216</v>
      </c>
      <c r="D2571" s="80"/>
      <c r="E2571" s="80"/>
      <c r="F2571" s="80"/>
      <c r="G2571" s="162"/>
      <c r="H2571" s="64">
        <f>SUM(H2570:H2570)</f>
        <v>1638000</v>
      </c>
      <c r="I2571" s="54"/>
    </row>
    <row r="2572" spans="3:13" s="55" customFormat="1" ht="15.75" customHeight="1">
      <c r="C2572" s="72" t="s">
        <v>1217</v>
      </c>
      <c r="D2572" s="59" t="s">
        <v>1218</v>
      </c>
      <c r="E2572" s="73"/>
      <c r="F2572" s="73"/>
      <c r="G2572" s="73"/>
      <c r="H2572" s="73"/>
      <c r="I2572" s="54"/>
    </row>
    <row r="2573" spans="3:13" s="55" customFormat="1" ht="15.75" customHeight="1">
      <c r="C2573" s="83" t="s">
        <v>1219</v>
      </c>
      <c r="D2573" s="80"/>
      <c r="E2573" s="80"/>
      <c r="F2573" s="80"/>
      <c r="G2573" s="162"/>
      <c r="H2573" s="303">
        <v>0</v>
      </c>
      <c r="I2573" s="54"/>
    </row>
    <row r="2574" spans="3:13" s="55" customFormat="1" ht="15.75" customHeight="1">
      <c r="C2574" s="58" t="s">
        <v>1220</v>
      </c>
      <c r="D2574" s="69" t="s">
        <v>1221</v>
      </c>
      <c r="E2574" s="70"/>
      <c r="F2574" s="70"/>
      <c r="G2574" s="71"/>
      <c r="H2574" s="304">
        <f>H2573+H2571+H2568</f>
        <v>2118285</v>
      </c>
      <c r="I2574" s="319"/>
    </row>
    <row r="2575" spans="3:13" s="55" customFormat="1" ht="15.75" customHeight="1">
      <c r="C2575" s="58" t="s">
        <v>1222</v>
      </c>
      <c r="D2575" s="69" t="s">
        <v>1325</v>
      </c>
      <c r="E2575" s="70"/>
      <c r="F2575" s="71"/>
      <c r="G2575" s="95">
        <v>0.1</v>
      </c>
      <c r="H2575" s="64">
        <f>H2574*G2575</f>
        <v>211828.5</v>
      </c>
      <c r="I2575" s="319"/>
    </row>
    <row r="2576" spans="3:13" s="55" customFormat="1" ht="15.75" customHeight="1">
      <c r="C2576" s="58" t="s">
        <v>1223</v>
      </c>
      <c r="D2576" s="69" t="s">
        <v>1224</v>
      </c>
      <c r="E2576" s="70"/>
      <c r="F2576" s="70"/>
      <c r="G2576" s="71"/>
      <c r="H2576" s="305">
        <f>SUM(H2574:H2575)</f>
        <v>2330113.5</v>
      </c>
      <c r="I2576" s="319"/>
    </row>
    <row r="2579" spans="3:13" s="55" customFormat="1" ht="15.75" customHeight="1">
      <c r="C2579" s="225" t="s">
        <v>4299</v>
      </c>
      <c r="D2579" s="313" t="s">
        <v>4314</v>
      </c>
      <c r="E2579" s="307"/>
      <c r="F2579" s="307"/>
      <c r="G2579" s="307"/>
      <c r="H2579" s="307"/>
      <c r="I2579" s="56">
        <f>ROUNDDOWN(H2594,-2)</f>
        <v>2862500</v>
      </c>
    </row>
    <row r="2580" spans="3:13" s="55" customFormat="1" ht="25.5" customHeight="1">
      <c r="C2580" s="300" t="s">
        <v>1197</v>
      </c>
      <c r="D2580" s="300" t="s">
        <v>1198</v>
      </c>
      <c r="E2580" s="300" t="s">
        <v>1199</v>
      </c>
      <c r="F2580" s="300" t="s">
        <v>1200</v>
      </c>
      <c r="G2580" s="300" t="s">
        <v>1201</v>
      </c>
      <c r="H2580" s="300" t="s">
        <v>1202</v>
      </c>
      <c r="I2580" s="54"/>
    </row>
    <row r="2581" spans="3:13" s="55" customFormat="1" ht="15.75" customHeight="1">
      <c r="C2581" s="72" t="s">
        <v>1203</v>
      </c>
      <c r="D2581" s="59" t="s">
        <v>1204</v>
      </c>
      <c r="E2581" s="73"/>
      <c r="F2581" s="73"/>
      <c r="G2581" s="73"/>
      <c r="H2581" s="73"/>
      <c r="I2581" s="54"/>
      <c r="J2581" s="159" t="s">
        <v>1249</v>
      </c>
    </row>
    <row r="2582" spans="3:13" s="55" customFormat="1" ht="15.75" customHeight="1">
      <c r="C2582" s="301">
        <v>1</v>
      </c>
      <c r="D2582" s="59" t="s">
        <v>5</v>
      </c>
      <c r="E2582" s="302" t="s">
        <v>6</v>
      </c>
      <c r="F2582" s="74">
        <v>1.5740000000000001</v>
      </c>
      <c r="G2582" s="64">
        <f>VLOOKUP(D2582,upahbahan,3,FALSE)</f>
        <v>100000</v>
      </c>
      <c r="H2582" s="64">
        <f>F2582*G2582</f>
        <v>157400</v>
      </c>
      <c r="I2582" s="54"/>
      <c r="J2582" s="159" t="s">
        <v>1250</v>
      </c>
      <c r="M2582" s="65">
        <v>0.1</v>
      </c>
    </row>
    <row r="2583" spans="3:13" s="55" customFormat="1" ht="15.75" customHeight="1">
      <c r="C2583" s="301">
        <v>2</v>
      </c>
      <c r="D2583" s="59" t="s">
        <v>10</v>
      </c>
      <c r="E2583" s="302" t="s">
        <v>6</v>
      </c>
      <c r="F2583" s="74">
        <v>2.6280000000000001</v>
      </c>
      <c r="G2583" s="64">
        <f>VLOOKUP(D2583,upahbahan,3,FALSE)</f>
        <v>145000</v>
      </c>
      <c r="H2583" s="64">
        <f>F2583*G2583</f>
        <v>381060</v>
      </c>
      <c r="I2583" s="54"/>
    </row>
    <row r="2584" spans="3:13" s="55" customFormat="1" ht="15.75" customHeight="1">
      <c r="C2584" s="301">
        <v>3</v>
      </c>
      <c r="D2584" s="59" t="s">
        <v>18</v>
      </c>
      <c r="E2584" s="302" t="s">
        <v>6</v>
      </c>
      <c r="F2584" s="74">
        <v>0.26300000000000001</v>
      </c>
      <c r="G2584" s="64">
        <f>VLOOKUP(D2584,upahbahan,3,FALSE)</f>
        <v>175000</v>
      </c>
      <c r="H2584" s="64">
        <f>F2584*G2584</f>
        <v>46025</v>
      </c>
      <c r="I2584" s="54"/>
    </row>
    <row r="2585" spans="3:13" s="55" customFormat="1" ht="15.75" customHeight="1">
      <c r="C2585" s="301">
        <v>4</v>
      </c>
      <c r="D2585" s="59" t="s">
        <v>19</v>
      </c>
      <c r="E2585" s="302" t="s">
        <v>6</v>
      </c>
      <c r="F2585" s="74">
        <v>7.9000000000000001E-2</v>
      </c>
      <c r="G2585" s="64">
        <f>VLOOKUP(D2585,upahbahan,3,FALSE)</f>
        <v>200000</v>
      </c>
      <c r="H2585" s="64">
        <f>F2585*G2585</f>
        <v>15800</v>
      </c>
      <c r="I2585" s="54"/>
    </row>
    <row r="2586" spans="3:13" s="55" customFormat="1" ht="15.75" customHeight="1">
      <c r="C2586" s="83" t="s">
        <v>1210</v>
      </c>
      <c r="D2586" s="80"/>
      <c r="E2586" s="80"/>
      <c r="F2586" s="217"/>
      <c r="G2586" s="218"/>
      <c r="H2586" s="64">
        <f>SUM(H2582:H2585)</f>
        <v>600285</v>
      </c>
      <c r="I2586" s="219"/>
    </row>
    <row r="2587" spans="3:13" s="55" customFormat="1" ht="15.75" customHeight="1">
      <c r="C2587" s="72" t="s">
        <v>1211</v>
      </c>
      <c r="D2587" s="59" t="s">
        <v>1212</v>
      </c>
      <c r="E2587" s="73"/>
      <c r="F2587" s="73"/>
      <c r="G2587" s="73"/>
      <c r="H2587" s="73"/>
      <c r="I2587" s="54"/>
    </row>
    <row r="2588" spans="3:13" s="55" customFormat="1" ht="15.75" customHeight="1">
      <c r="C2588" s="72">
        <v>1</v>
      </c>
      <c r="D2588" s="59" t="s">
        <v>4300</v>
      </c>
      <c r="E2588" s="170" t="s">
        <v>136</v>
      </c>
      <c r="F2588" s="171">
        <v>1.3</v>
      </c>
      <c r="G2588" s="64">
        <f>VLOOKUP(D2588,upahbahan,3,FALSE)</f>
        <v>1540000</v>
      </c>
      <c r="H2588" s="583">
        <f>G2588*F2588</f>
        <v>2002000</v>
      </c>
      <c r="I2588" s="54"/>
    </row>
    <row r="2589" spans="3:13" s="55" customFormat="1" ht="15.75" customHeight="1">
      <c r="C2589" s="83" t="s">
        <v>1216</v>
      </c>
      <c r="D2589" s="80"/>
      <c r="E2589" s="80"/>
      <c r="F2589" s="80"/>
      <c r="G2589" s="162"/>
      <c r="H2589" s="64">
        <f>SUM(H2588:H2588)</f>
        <v>2002000</v>
      </c>
      <c r="I2589" s="54"/>
    </row>
    <row r="2590" spans="3:13" s="55" customFormat="1" ht="15.75" customHeight="1">
      <c r="C2590" s="72" t="s">
        <v>1217</v>
      </c>
      <c r="D2590" s="59" t="s">
        <v>1218</v>
      </c>
      <c r="E2590" s="73"/>
      <c r="F2590" s="73"/>
      <c r="G2590" s="73"/>
      <c r="H2590" s="73"/>
      <c r="I2590" s="54"/>
    </row>
    <row r="2591" spans="3:13" s="55" customFormat="1" ht="15.75" customHeight="1">
      <c r="C2591" s="83" t="s">
        <v>1219</v>
      </c>
      <c r="D2591" s="80"/>
      <c r="E2591" s="80"/>
      <c r="F2591" s="80"/>
      <c r="G2591" s="162"/>
      <c r="H2591" s="303">
        <v>0</v>
      </c>
      <c r="I2591" s="54"/>
    </row>
    <row r="2592" spans="3:13" s="55" customFormat="1" ht="15.75" customHeight="1">
      <c r="C2592" s="58" t="s">
        <v>1220</v>
      </c>
      <c r="D2592" s="69" t="s">
        <v>1221</v>
      </c>
      <c r="E2592" s="70"/>
      <c r="F2592" s="70"/>
      <c r="G2592" s="71"/>
      <c r="H2592" s="304">
        <f>H2591+H2589+H2586</f>
        <v>2602285</v>
      </c>
      <c r="I2592" s="319"/>
    </row>
    <row r="2593" spans="3:13" s="55" customFormat="1" ht="15.75" customHeight="1">
      <c r="C2593" s="58" t="s">
        <v>1222</v>
      </c>
      <c r="D2593" s="69" t="s">
        <v>1325</v>
      </c>
      <c r="E2593" s="70"/>
      <c r="F2593" s="71"/>
      <c r="G2593" s="95">
        <v>0.1</v>
      </c>
      <c r="H2593" s="64">
        <f>H2592*G2593</f>
        <v>260228.5</v>
      </c>
      <c r="I2593" s="319"/>
    </row>
    <row r="2594" spans="3:13" s="55" customFormat="1" ht="15.75" customHeight="1">
      <c r="C2594" s="58" t="s">
        <v>1223</v>
      </c>
      <c r="D2594" s="69" t="s">
        <v>1224</v>
      </c>
      <c r="E2594" s="70"/>
      <c r="F2594" s="70"/>
      <c r="G2594" s="71"/>
      <c r="H2594" s="305">
        <f>SUM(H2592:H2593)</f>
        <v>2862513.5</v>
      </c>
      <c r="I2594" s="319"/>
    </row>
    <row r="2596" spans="3:13" s="55" customFormat="1" ht="15.75" customHeight="1">
      <c r="C2596" s="225" t="s">
        <v>4302</v>
      </c>
      <c r="D2596" s="313" t="s">
        <v>4315</v>
      </c>
      <c r="E2596" s="307"/>
      <c r="F2596" s="307"/>
      <c r="G2596" s="307"/>
      <c r="H2596" s="307"/>
      <c r="I2596" s="56">
        <f>ROUNDDOWN(H2611,-2)</f>
        <v>3179100</v>
      </c>
    </row>
    <row r="2597" spans="3:13" s="55" customFormat="1" ht="25.5" customHeight="1">
      <c r="C2597" s="300" t="s">
        <v>1197</v>
      </c>
      <c r="D2597" s="300" t="s">
        <v>1198</v>
      </c>
      <c r="E2597" s="300" t="s">
        <v>1199</v>
      </c>
      <c r="F2597" s="300" t="s">
        <v>1200</v>
      </c>
      <c r="G2597" s="300" t="s">
        <v>1201</v>
      </c>
      <c r="H2597" s="300" t="s">
        <v>1202</v>
      </c>
      <c r="I2597" s="54"/>
    </row>
    <row r="2598" spans="3:13" s="55" customFormat="1" ht="15.75" customHeight="1">
      <c r="C2598" s="72" t="s">
        <v>1203</v>
      </c>
      <c r="D2598" s="59" t="s">
        <v>1204</v>
      </c>
      <c r="E2598" s="73"/>
      <c r="F2598" s="73"/>
      <c r="G2598" s="73"/>
      <c r="H2598" s="73"/>
      <c r="I2598" s="54"/>
      <c r="J2598" s="159" t="s">
        <v>1249</v>
      </c>
    </row>
    <row r="2599" spans="3:13" s="55" customFormat="1" ht="15.75" customHeight="1">
      <c r="C2599" s="301">
        <v>1</v>
      </c>
      <c r="D2599" s="59" t="s">
        <v>5</v>
      </c>
      <c r="E2599" s="302" t="s">
        <v>6</v>
      </c>
      <c r="F2599" s="74">
        <v>1.8859999999999999</v>
      </c>
      <c r="G2599" s="64">
        <f>VLOOKUP(D2599,upahbahan,3,FALSE)</f>
        <v>100000</v>
      </c>
      <c r="H2599" s="64">
        <f>F2599*G2599</f>
        <v>188600</v>
      </c>
      <c r="I2599" s="54"/>
      <c r="J2599" s="159" t="s">
        <v>1250</v>
      </c>
      <c r="M2599" s="65">
        <v>0.1</v>
      </c>
    </row>
    <row r="2600" spans="3:13" s="55" customFormat="1" ht="15.75" customHeight="1">
      <c r="C2600" s="301">
        <v>2</v>
      </c>
      <c r="D2600" s="59" t="s">
        <v>10</v>
      </c>
      <c r="E2600" s="302" t="s">
        <v>6</v>
      </c>
      <c r="F2600" s="74">
        <v>3.149</v>
      </c>
      <c r="G2600" s="64">
        <f>VLOOKUP(D2600,upahbahan,3,FALSE)</f>
        <v>145000</v>
      </c>
      <c r="H2600" s="64">
        <f>F2600*G2600</f>
        <v>456605</v>
      </c>
      <c r="I2600" s="54"/>
    </row>
    <row r="2601" spans="3:13" s="55" customFormat="1" ht="15.75" customHeight="1">
      <c r="C2601" s="301">
        <v>3</v>
      </c>
      <c r="D2601" s="59" t="s">
        <v>18</v>
      </c>
      <c r="E2601" s="302" t="s">
        <v>6</v>
      </c>
      <c r="F2601" s="74">
        <v>0.315</v>
      </c>
      <c r="G2601" s="64">
        <f>VLOOKUP(D2601,upahbahan,3,FALSE)</f>
        <v>175000</v>
      </c>
      <c r="H2601" s="64">
        <f>F2601*G2601</f>
        <v>55125</v>
      </c>
      <c r="I2601" s="54"/>
    </row>
    <row r="2602" spans="3:13" s="55" customFormat="1" ht="15.75" customHeight="1">
      <c r="C2602" s="301">
        <v>4</v>
      </c>
      <c r="D2602" s="59" t="s">
        <v>19</v>
      </c>
      <c r="E2602" s="302" t="s">
        <v>6</v>
      </c>
      <c r="F2602" s="74">
        <v>9.4E-2</v>
      </c>
      <c r="G2602" s="64">
        <f>VLOOKUP(D2602,upahbahan,3,FALSE)</f>
        <v>200000</v>
      </c>
      <c r="H2602" s="64">
        <f>F2602*G2602</f>
        <v>18800</v>
      </c>
      <c r="I2602" s="54"/>
    </row>
    <row r="2603" spans="3:13" s="55" customFormat="1" ht="15.75" customHeight="1">
      <c r="C2603" s="83" t="s">
        <v>1210</v>
      </c>
      <c r="D2603" s="80"/>
      <c r="E2603" s="80"/>
      <c r="F2603" s="217"/>
      <c r="G2603" s="218"/>
      <c r="H2603" s="64">
        <f>SUM(H2599:H2602)</f>
        <v>719130</v>
      </c>
      <c r="I2603" s="219"/>
    </row>
    <row r="2604" spans="3:13" s="55" customFormat="1" ht="15.75" customHeight="1">
      <c r="C2604" s="72" t="s">
        <v>1211</v>
      </c>
      <c r="D2604" s="59" t="s">
        <v>1212</v>
      </c>
      <c r="E2604" s="73"/>
      <c r="F2604" s="73"/>
      <c r="G2604" s="73"/>
      <c r="H2604" s="73"/>
      <c r="I2604" s="54"/>
    </row>
    <row r="2605" spans="3:13" s="55" customFormat="1" ht="15.75" customHeight="1">
      <c r="C2605" s="72">
        <v>1</v>
      </c>
      <c r="D2605" s="59" t="s">
        <v>4303</v>
      </c>
      <c r="E2605" s="170" t="s">
        <v>136</v>
      </c>
      <c r="F2605" s="171">
        <v>1.3</v>
      </c>
      <c r="G2605" s="64">
        <f>VLOOKUP(D2605,upahbahan,3,FALSE)</f>
        <v>1670000</v>
      </c>
      <c r="H2605" s="583">
        <f>G2605*F2605</f>
        <v>2171000</v>
      </c>
      <c r="I2605" s="54"/>
    </row>
    <row r="2606" spans="3:13" s="55" customFormat="1" ht="15.75" customHeight="1">
      <c r="C2606" s="83" t="s">
        <v>1216</v>
      </c>
      <c r="D2606" s="80"/>
      <c r="E2606" s="80"/>
      <c r="F2606" s="80"/>
      <c r="G2606" s="162"/>
      <c r="H2606" s="64">
        <f>SUM(H2605:H2605)</f>
        <v>2171000</v>
      </c>
      <c r="I2606" s="54"/>
    </row>
    <row r="2607" spans="3:13" s="55" customFormat="1" ht="15.75" customHeight="1">
      <c r="C2607" s="72" t="s">
        <v>1217</v>
      </c>
      <c r="D2607" s="59" t="s">
        <v>1218</v>
      </c>
      <c r="E2607" s="73"/>
      <c r="F2607" s="73"/>
      <c r="G2607" s="73"/>
      <c r="H2607" s="73"/>
      <c r="I2607" s="54"/>
    </row>
    <row r="2608" spans="3:13" s="55" customFormat="1" ht="15.75" customHeight="1">
      <c r="C2608" s="83" t="s">
        <v>1219</v>
      </c>
      <c r="D2608" s="80"/>
      <c r="E2608" s="80"/>
      <c r="F2608" s="80"/>
      <c r="G2608" s="162"/>
      <c r="H2608" s="303">
        <v>0</v>
      </c>
      <c r="I2608" s="54"/>
    </row>
    <row r="2609" spans="3:13" s="55" customFormat="1" ht="15.75" customHeight="1">
      <c r="C2609" s="58" t="s">
        <v>1220</v>
      </c>
      <c r="D2609" s="69" t="s">
        <v>1221</v>
      </c>
      <c r="E2609" s="70"/>
      <c r="F2609" s="70"/>
      <c r="G2609" s="71"/>
      <c r="H2609" s="304">
        <f>H2608+H2606+H2603</f>
        <v>2890130</v>
      </c>
      <c r="I2609" s="319"/>
    </row>
    <row r="2610" spans="3:13" s="55" customFormat="1" ht="15.75" customHeight="1">
      <c r="C2610" s="58" t="s">
        <v>1222</v>
      </c>
      <c r="D2610" s="69" t="s">
        <v>1325</v>
      </c>
      <c r="E2610" s="70"/>
      <c r="F2610" s="71"/>
      <c r="G2610" s="95">
        <v>0.1</v>
      </c>
      <c r="H2610" s="64">
        <f>H2609*G2610</f>
        <v>289013</v>
      </c>
      <c r="I2610" s="319"/>
    </row>
    <row r="2611" spans="3:13" s="55" customFormat="1" ht="15.75" customHeight="1">
      <c r="C2611" s="58" t="s">
        <v>1223</v>
      </c>
      <c r="D2611" s="69" t="s">
        <v>1224</v>
      </c>
      <c r="E2611" s="70"/>
      <c r="F2611" s="70"/>
      <c r="G2611" s="71"/>
      <c r="H2611" s="305">
        <f>SUM(H2609:H2610)</f>
        <v>3179143</v>
      </c>
      <c r="I2611" s="319"/>
    </row>
    <row r="2613" spans="3:13" s="55" customFormat="1" ht="15.75" customHeight="1">
      <c r="C2613" s="225" t="s">
        <v>4304</v>
      </c>
      <c r="D2613" s="313" t="s">
        <v>4305</v>
      </c>
      <c r="E2613" s="307"/>
      <c r="F2613" s="307"/>
      <c r="G2613" s="307"/>
      <c r="H2613" s="307"/>
      <c r="I2613" s="56">
        <f>ROUNDDOWN(H2628,-2)</f>
        <v>3526500</v>
      </c>
    </row>
    <row r="2614" spans="3:13" s="55" customFormat="1" ht="25.5" customHeight="1">
      <c r="C2614" s="300" t="s">
        <v>1197</v>
      </c>
      <c r="D2614" s="300" t="s">
        <v>1198</v>
      </c>
      <c r="E2614" s="300" t="s">
        <v>1199</v>
      </c>
      <c r="F2614" s="300" t="s">
        <v>1200</v>
      </c>
      <c r="G2614" s="300" t="s">
        <v>1201</v>
      </c>
      <c r="H2614" s="300" t="s">
        <v>1202</v>
      </c>
      <c r="I2614" s="54"/>
    </row>
    <row r="2615" spans="3:13" s="55" customFormat="1" ht="15.75" customHeight="1">
      <c r="C2615" s="72" t="s">
        <v>1203</v>
      </c>
      <c r="D2615" s="59" t="s">
        <v>1204</v>
      </c>
      <c r="E2615" s="73"/>
      <c r="F2615" s="73"/>
      <c r="G2615" s="73"/>
      <c r="H2615" s="73"/>
      <c r="I2615" s="54"/>
      <c r="J2615" s="159" t="s">
        <v>1249</v>
      </c>
    </row>
    <row r="2616" spans="3:13" s="55" customFormat="1" ht="15.75" customHeight="1">
      <c r="C2616" s="301">
        <v>1</v>
      </c>
      <c r="D2616" s="59" t="s">
        <v>5</v>
      </c>
      <c r="E2616" s="302" t="s">
        <v>6</v>
      </c>
      <c r="F2616" s="74">
        <v>2.202</v>
      </c>
      <c r="G2616" s="64">
        <f>VLOOKUP(D2616,upahbahan,3,FALSE)</f>
        <v>100000</v>
      </c>
      <c r="H2616" s="64">
        <f>F2616*G2616</f>
        <v>220200</v>
      </c>
      <c r="I2616" s="54"/>
      <c r="J2616" s="159" t="s">
        <v>1250</v>
      </c>
      <c r="M2616" s="65">
        <v>0.1</v>
      </c>
    </row>
    <row r="2617" spans="3:13" s="55" customFormat="1" ht="15.75" customHeight="1">
      <c r="C2617" s="301">
        <v>2</v>
      </c>
      <c r="D2617" s="59" t="s">
        <v>10</v>
      </c>
      <c r="E2617" s="302" t="s">
        <v>6</v>
      </c>
      <c r="F2617" s="74">
        <v>3.6779999999999999</v>
      </c>
      <c r="G2617" s="64">
        <f>VLOOKUP(D2617,upahbahan,3,FALSE)</f>
        <v>145000</v>
      </c>
      <c r="H2617" s="64">
        <f>F2617*G2617</f>
        <v>533310</v>
      </c>
      <c r="I2617" s="54"/>
    </row>
    <row r="2618" spans="3:13" s="55" customFormat="1" ht="15.75" customHeight="1">
      <c r="C2618" s="301">
        <v>3</v>
      </c>
      <c r="D2618" s="59" t="s">
        <v>18</v>
      </c>
      <c r="E2618" s="302" t="s">
        <v>6</v>
      </c>
      <c r="F2618" s="74">
        <v>0.36799999999999999</v>
      </c>
      <c r="G2618" s="64">
        <f>VLOOKUP(D2618,upahbahan,3,FALSE)</f>
        <v>175000</v>
      </c>
      <c r="H2618" s="64">
        <f>F2618*G2618</f>
        <v>64400</v>
      </c>
      <c r="I2618" s="54"/>
    </row>
    <row r="2619" spans="3:13" s="55" customFormat="1" ht="15.75" customHeight="1">
      <c r="C2619" s="301">
        <v>4</v>
      </c>
      <c r="D2619" s="59" t="s">
        <v>19</v>
      </c>
      <c r="E2619" s="302" t="s">
        <v>6</v>
      </c>
      <c r="F2619" s="74">
        <v>0.11</v>
      </c>
      <c r="G2619" s="64">
        <f>VLOOKUP(D2619,upahbahan,3,FALSE)</f>
        <v>200000</v>
      </c>
      <c r="H2619" s="64">
        <f>F2619*G2619</f>
        <v>22000</v>
      </c>
      <c r="I2619" s="54"/>
    </row>
    <row r="2620" spans="3:13" s="55" customFormat="1" ht="15.75" customHeight="1">
      <c r="C2620" s="83" t="s">
        <v>1210</v>
      </c>
      <c r="D2620" s="80"/>
      <c r="E2620" s="80"/>
      <c r="F2620" s="217"/>
      <c r="G2620" s="218"/>
      <c r="H2620" s="64">
        <f>SUM(H2616:H2619)</f>
        <v>839910</v>
      </c>
      <c r="I2620" s="219"/>
    </row>
    <row r="2621" spans="3:13" s="55" customFormat="1" ht="15.75" customHeight="1">
      <c r="C2621" s="72" t="s">
        <v>1211</v>
      </c>
      <c r="D2621" s="59" t="s">
        <v>1212</v>
      </c>
      <c r="E2621" s="73"/>
      <c r="F2621" s="73"/>
      <c r="G2621" s="73"/>
      <c r="H2621" s="73"/>
      <c r="I2621" s="54"/>
    </row>
    <row r="2622" spans="3:13" s="55" customFormat="1" ht="15.75" customHeight="1">
      <c r="C2622" s="72">
        <v>1</v>
      </c>
      <c r="D2622" s="59" t="s">
        <v>4306</v>
      </c>
      <c r="E2622" s="170" t="s">
        <v>136</v>
      </c>
      <c r="F2622" s="171">
        <v>1.3</v>
      </c>
      <c r="G2622" s="64">
        <f>VLOOKUP(D2622,upahbahan,3,FALSE)</f>
        <v>1820000</v>
      </c>
      <c r="H2622" s="583">
        <f>G2622*F2622</f>
        <v>2366000</v>
      </c>
      <c r="I2622" s="54"/>
    </row>
    <row r="2623" spans="3:13" s="55" customFormat="1" ht="15.75" customHeight="1">
      <c r="C2623" s="83" t="s">
        <v>1216</v>
      </c>
      <c r="D2623" s="80"/>
      <c r="E2623" s="80"/>
      <c r="F2623" s="80"/>
      <c r="G2623" s="162"/>
      <c r="H2623" s="64">
        <f>SUM(H2622:H2622)</f>
        <v>2366000</v>
      </c>
      <c r="I2623" s="54"/>
    </row>
    <row r="2624" spans="3:13" s="55" customFormat="1" ht="15.75" customHeight="1">
      <c r="C2624" s="72" t="s">
        <v>1217</v>
      </c>
      <c r="D2624" s="59" t="s">
        <v>1218</v>
      </c>
      <c r="E2624" s="73"/>
      <c r="F2624" s="73"/>
      <c r="G2624" s="73"/>
      <c r="H2624" s="73"/>
      <c r="I2624" s="54"/>
    </row>
    <row r="2625" spans="3:13" s="55" customFormat="1" ht="15.75" customHeight="1">
      <c r="C2625" s="83" t="s">
        <v>1219</v>
      </c>
      <c r="D2625" s="80"/>
      <c r="E2625" s="80"/>
      <c r="F2625" s="80"/>
      <c r="G2625" s="162"/>
      <c r="H2625" s="303">
        <v>0</v>
      </c>
      <c r="I2625" s="54"/>
    </row>
    <row r="2626" spans="3:13" s="55" customFormat="1" ht="15.75" customHeight="1">
      <c r="C2626" s="58" t="s">
        <v>1220</v>
      </c>
      <c r="D2626" s="69" t="s">
        <v>1221</v>
      </c>
      <c r="E2626" s="70"/>
      <c r="F2626" s="70"/>
      <c r="G2626" s="71"/>
      <c r="H2626" s="304">
        <f>H2625+H2623+H2620</f>
        <v>3205910</v>
      </c>
      <c r="I2626" s="319"/>
    </row>
    <row r="2627" spans="3:13" s="55" customFormat="1" ht="15.75" customHeight="1">
      <c r="C2627" s="58" t="s">
        <v>1222</v>
      </c>
      <c r="D2627" s="69" t="s">
        <v>1325</v>
      </c>
      <c r="E2627" s="70"/>
      <c r="F2627" s="71"/>
      <c r="G2627" s="95">
        <v>0.1</v>
      </c>
      <c r="H2627" s="64">
        <f>H2626*G2627</f>
        <v>320591</v>
      </c>
      <c r="I2627" s="319"/>
    </row>
    <row r="2628" spans="3:13" s="55" customFormat="1" ht="15.75" customHeight="1">
      <c r="C2628" s="58" t="s">
        <v>1223</v>
      </c>
      <c r="D2628" s="69" t="s">
        <v>1224</v>
      </c>
      <c r="E2628" s="70"/>
      <c r="F2628" s="70"/>
      <c r="G2628" s="71"/>
      <c r="H2628" s="305">
        <f>SUM(H2626:H2627)</f>
        <v>3526501</v>
      </c>
      <c r="I2628" s="319"/>
    </row>
    <row r="2630" spans="3:13" ht="13.8">
      <c r="C2630" s="160" t="s">
        <v>4316</v>
      </c>
      <c r="D2630" s="436" t="s">
        <v>4317</v>
      </c>
    </row>
    <row r="2631" spans="3:13" s="55" customFormat="1" ht="15.75" customHeight="1">
      <c r="C2631" s="225" t="s">
        <v>4318</v>
      </c>
      <c r="D2631" s="313" t="s">
        <v>4319</v>
      </c>
      <c r="E2631" s="307"/>
      <c r="F2631" s="307"/>
      <c r="G2631" s="307"/>
      <c r="H2631" s="307"/>
      <c r="I2631" s="56">
        <f>ROUNDDOWN(H2646,-2)</f>
        <v>301500</v>
      </c>
    </row>
    <row r="2632" spans="3:13" s="55" customFormat="1" ht="25.5" customHeight="1">
      <c r="C2632" s="300" t="s">
        <v>1197</v>
      </c>
      <c r="D2632" s="300" t="s">
        <v>1198</v>
      </c>
      <c r="E2632" s="300" t="s">
        <v>1199</v>
      </c>
      <c r="F2632" s="300" t="s">
        <v>1200</v>
      </c>
      <c r="G2632" s="300" t="s">
        <v>1201</v>
      </c>
      <c r="H2632" s="300" t="s">
        <v>1202</v>
      </c>
      <c r="I2632" s="54"/>
    </row>
    <row r="2633" spans="3:13" s="55" customFormat="1" ht="15.75" customHeight="1">
      <c r="C2633" s="72" t="s">
        <v>1203</v>
      </c>
      <c r="D2633" s="59" t="s">
        <v>1204</v>
      </c>
      <c r="E2633" s="73"/>
      <c r="F2633" s="73"/>
      <c r="G2633" s="73"/>
      <c r="H2633" s="73"/>
      <c r="I2633" s="54"/>
      <c r="J2633" s="159" t="s">
        <v>1249</v>
      </c>
    </row>
    <row r="2634" spans="3:13" s="55" customFormat="1" ht="15.75" customHeight="1">
      <c r="C2634" s="301">
        <v>1</v>
      </c>
      <c r="D2634" s="59" t="s">
        <v>5</v>
      </c>
      <c r="E2634" s="302" t="s">
        <v>6</v>
      </c>
      <c r="F2634" s="74">
        <v>5.1999999999999998E-2</v>
      </c>
      <c r="G2634" s="64">
        <f>VLOOKUP(D2634,upahbahan,3,FALSE)</f>
        <v>100000</v>
      </c>
      <c r="H2634" s="64">
        <f>F2634*G2634</f>
        <v>5200</v>
      </c>
      <c r="I2634" s="54"/>
      <c r="J2634" s="159" t="s">
        <v>1250</v>
      </c>
      <c r="M2634" s="65">
        <v>0.1</v>
      </c>
    </row>
    <row r="2635" spans="3:13" s="55" customFormat="1" ht="15.75" customHeight="1">
      <c r="C2635" s="301">
        <v>2</v>
      </c>
      <c r="D2635" s="59" t="s">
        <v>10</v>
      </c>
      <c r="E2635" s="302" t="s">
        <v>6</v>
      </c>
      <c r="F2635" s="74">
        <v>8.6999999999999994E-2</v>
      </c>
      <c r="G2635" s="64">
        <f>VLOOKUP(D2635,upahbahan,3,FALSE)</f>
        <v>145000</v>
      </c>
      <c r="H2635" s="64">
        <f>F2635*G2635</f>
        <v>12615</v>
      </c>
      <c r="I2635" s="54"/>
    </row>
    <row r="2636" spans="3:13" s="55" customFormat="1" ht="15.75" customHeight="1">
      <c r="C2636" s="301">
        <v>3</v>
      </c>
      <c r="D2636" s="59" t="s">
        <v>18</v>
      </c>
      <c r="E2636" s="302" t="s">
        <v>6</v>
      </c>
      <c r="F2636" s="74">
        <v>8.9999999999999993E-3</v>
      </c>
      <c r="G2636" s="64">
        <f>VLOOKUP(D2636,upahbahan,3,FALSE)</f>
        <v>175000</v>
      </c>
      <c r="H2636" s="64">
        <f>F2636*G2636</f>
        <v>1574.9999999999998</v>
      </c>
      <c r="I2636" s="54"/>
    </row>
    <row r="2637" spans="3:13" s="55" customFormat="1" ht="15.75" customHeight="1">
      <c r="C2637" s="301">
        <v>4</v>
      </c>
      <c r="D2637" s="59" t="s">
        <v>19</v>
      </c>
      <c r="E2637" s="302" t="s">
        <v>6</v>
      </c>
      <c r="F2637" s="74">
        <v>3.0000000000000001E-3</v>
      </c>
      <c r="G2637" s="64">
        <f>VLOOKUP(D2637,upahbahan,3,FALSE)</f>
        <v>200000</v>
      </c>
      <c r="H2637" s="64">
        <f>F2637*G2637</f>
        <v>600</v>
      </c>
      <c r="I2637" s="54"/>
    </row>
    <row r="2638" spans="3:13" s="55" customFormat="1" ht="15.75" customHeight="1">
      <c r="C2638" s="83" t="s">
        <v>1210</v>
      </c>
      <c r="D2638" s="80"/>
      <c r="E2638" s="80"/>
      <c r="F2638" s="217"/>
      <c r="G2638" s="218"/>
      <c r="H2638" s="64">
        <f>SUM(H2634:H2637)</f>
        <v>19990</v>
      </c>
      <c r="I2638" s="219"/>
    </row>
    <row r="2639" spans="3:13" s="55" customFormat="1" ht="15.75" customHeight="1">
      <c r="C2639" s="72" t="s">
        <v>1211</v>
      </c>
      <c r="D2639" s="59" t="s">
        <v>1212</v>
      </c>
      <c r="E2639" s="73"/>
      <c r="F2639" s="73"/>
      <c r="G2639" s="73"/>
      <c r="H2639" s="73"/>
      <c r="I2639" s="54"/>
    </row>
    <row r="2640" spans="3:13" s="55" customFormat="1" ht="15.75" customHeight="1">
      <c r="C2640" s="72">
        <v>1</v>
      </c>
      <c r="D2640" s="59" t="s">
        <v>4320</v>
      </c>
      <c r="E2640" s="170" t="s">
        <v>136</v>
      </c>
      <c r="F2640" s="171">
        <v>1.1499999999999999</v>
      </c>
      <c r="G2640" s="64">
        <f>VLOOKUP(D2640,upahbahan,3,FALSE)</f>
        <v>221000</v>
      </c>
      <c r="H2640" s="583">
        <f>G2640*F2640</f>
        <v>254149.99999999997</v>
      </c>
      <c r="I2640" s="54"/>
    </row>
    <row r="2641" spans="3:13" s="55" customFormat="1" ht="15.75" customHeight="1">
      <c r="C2641" s="83" t="s">
        <v>1216</v>
      </c>
      <c r="D2641" s="80"/>
      <c r="E2641" s="80"/>
      <c r="F2641" s="80"/>
      <c r="G2641" s="162"/>
      <c r="H2641" s="64">
        <f>SUM(H2640:H2640)</f>
        <v>254149.99999999997</v>
      </c>
      <c r="I2641" s="54"/>
    </row>
    <row r="2642" spans="3:13" s="55" customFormat="1" ht="15.75" customHeight="1">
      <c r="C2642" s="72" t="s">
        <v>1217</v>
      </c>
      <c r="D2642" s="59" t="s">
        <v>1218</v>
      </c>
      <c r="E2642" s="73"/>
      <c r="F2642" s="73"/>
      <c r="G2642" s="73"/>
      <c r="H2642" s="73"/>
      <c r="I2642" s="54"/>
    </row>
    <row r="2643" spans="3:13" s="55" customFormat="1" ht="15.75" customHeight="1">
      <c r="C2643" s="83" t="s">
        <v>1219</v>
      </c>
      <c r="D2643" s="80"/>
      <c r="E2643" s="80"/>
      <c r="F2643" s="80"/>
      <c r="G2643" s="162"/>
      <c r="H2643" s="303">
        <v>0</v>
      </c>
      <c r="I2643" s="54"/>
    </row>
    <row r="2644" spans="3:13" s="55" customFormat="1" ht="15.75" customHeight="1">
      <c r="C2644" s="58" t="s">
        <v>1220</v>
      </c>
      <c r="D2644" s="69" t="s">
        <v>1221</v>
      </c>
      <c r="E2644" s="70"/>
      <c r="F2644" s="70"/>
      <c r="G2644" s="71"/>
      <c r="H2644" s="304">
        <f>H2643+H2641+H2638</f>
        <v>274140</v>
      </c>
      <c r="I2644" s="319"/>
    </row>
    <row r="2645" spans="3:13" s="55" customFormat="1" ht="15.75" customHeight="1">
      <c r="C2645" s="58" t="s">
        <v>1222</v>
      </c>
      <c r="D2645" s="69" t="s">
        <v>1325</v>
      </c>
      <c r="E2645" s="70"/>
      <c r="F2645" s="71"/>
      <c r="G2645" s="95">
        <v>0.1</v>
      </c>
      <c r="H2645" s="64">
        <f>H2644*G2645</f>
        <v>27414</v>
      </c>
      <c r="I2645" s="319"/>
    </row>
    <row r="2646" spans="3:13" s="55" customFormat="1" ht="15.75" customHeight="1">
      <c r="C2646" s="58" t="s">
        <v>1223</v>
      </c>
      <c r="D2646" s="69" t="s">
        <v>1224</v>
      </c>
      <c r="E2646" s="70"/>
      <c r="F2646" s="70"/>
      <c r="G2646" s="71"/>
      <c r="H2646" s="305">
        <f>SUM(H2644:H2645)</f>
        <v>301554</v>
      </c>
      <c r="I2646" s="319"/>
    </row>
    <row r="2648" spans="3:13" s="55" customFormat="1" ht="15.75" customHeight="1">
      <c r="C2648" s="225" t="s">
        <v>4321</v>
      </c>
      <c r="D2648" s="313" t="s">
        <v>4322</v>
      </c>
      <c r="E2648" s="307"/>
      <c r="F2648" s="307"/>
      <c r="G2648" s="307"/>
      <c r="H2648" s="307"/>
      <c r="I2648" s="56">
        <f>ROUNDDOWN(H2663,-2)</f>
        <v>349200</v>
      </c>
    </row>
    <row r="2649" spans="3:13" s="55" customFormat="1" ht="25.5" customHeight="1">
      <c r="C2649" s="300" t="s">
        <v>1197</v>
      </c>
      <c r="D2649" s="300" t="s">
        <v>1198</v>
      </c>
      <c r="E2649" s="300" t="s">
        <v>1199</v>
      </c>
      <c r="F2649" s="300" t="s">
        <v>1200</v>
      </c>
      <c r="G2649" s="300" t="s">
        <v>1201</v>
      </c>
      <c r="H2649" s="300" t="s">
        <v>1202</v>
      </c>
      <c r="I2649" s="54"/>
    </row>
    <row r="2650" spans="3:13" s="55" customFormat="1" ht="15.75" customHeight="1">
      <c r="C2650" s="72" t="s">
        <v>1203</v>
      </c>
      <c r="D2650" s="59" t="s">
        <v>1204</v>
      </c>
      <c r="E2650" s="73"/>
      <c r="F2650" s="73"/>
      <c r="G2650" s="73"/>
      <c r="H2650" s="73"/>
      <c r="I2650" s="54"/>
      <c r="J2650" s="159" t="s">
        <v>1249</v>
      </c>
    </row>
    <row r="2651" spans="3:13" s="55" customFormat="1" ht="15.75" customHeight="1">
      <c r="C2651" s="301">
        <v>1</v>
      </c>
      <c r="D2651" s="59" t="s">
        <v>5</v>
      </c>
      <c r="E2651" s="302" t="s">
        <v>6</v>
      </c>
      <c r="F2651" s="74">
        <v>7.9000000000000001E-2</v>
      </c>
      <c r="G2651" s="64">
        <f>VLOOKUP(D2651,upahbahan,3,FALSE)</f>
        <v>100000</v>
      </c>
      <c r="H2651" s="64">
        <f>F2651*G2651</f>
        <v>7900</v>
      </c>
      <c r="I2651" s="54"/>
      <c r="J2651" s="159" t="s">
        <v>1250</v>
      </c>
      <c r="M2651" s="65">
        <v>0.1</v>
      </c>
    </row>
    <row r="2652" spans="3:13" s="55" customFormat="1" ht="15.75" customHeight="1">
      <c r="C2652" s="301">
        <v>2</v>
      </c>
      <c r="D2652" s="59" t="s">
        <v>10</v>
      </c>
      <c r="E2652" s="302" t="s">
        <v>6</v>
      </c>
      <c r="F2652" s="74">
        <v>0.13100000000000001</v>
      </c>
      <c r="G2652" s="64">
        <f>VLOOKUP(D2652,upahbahan,3,FALSE)</f>
        <v>145000</v>
      </c>
      <c r="H2652" s="64">
        <f>F2652*G2652</f>
        <v>18995</v>
      </c>
      <c r="I2652" s="54"/>
    </row>
    <row r="2653" spans="3:13" s="55" customFormat="1" ht="15.75" customHeight="1">
      <c r="C2653" s="301">
        <v>3</v>
      </c>
      <c r="D2653" s="59" t="s">
        <v>18</v>
      </c>
      <c r="E2653" s="302" t="s">
        <v>6</v>
      </c>
      <c r="F2653" s="74">
        <v>1.2999999999999999E-2</v>
      </c>
      <c r="G2653" s="64">
        <f>VLOOKUP(D2653,upahbahan,3,FALSE)</f>
        <v>175000</v>
      </c>
      <c r="H2653" s="64">
        <f>F2653*G2653</f>
        <v>2275</v>
      </c>
      <c r="I2653" s="54"/>
    </row>
    <row r="2654" spans="3:13" s="55" customFormat="1" ht="15.75" customHeight="1">
      <c r="C2654" s="301">
        <v>4</v>
      </c>
      <c r="D2654" s="59" t="s">
        <v>19</v>
      </c>
      <c r="E2654" s="302" t="s">
        <v>6</v>
      </c>
      <c r="F2654" s="74">
        <v>4.0000000000000001E-3</v>
      </c>
      <c r="G2654" s="64">
        <f>VLOOKUP(D2654,upahbahan,3,FALSE)</f>
        <v>200000</v>
      </c>
      <c r="H2654" s="64">
        <f>F2654*G2654</f>
        <v>800</v>
      </c>
      <c r="I2654" s="54"/>
    </row>
    <row r="2655" spans="3:13" s="55" customFormat="1" ht="15.75" customHeight="1">
      <c r="C2655" s="83" t="s">
        <v>1210</v>
      </c>
      <c r="D2655" s="80"/>
      <c r="E2655" s="80"/>
      <c r="F2655" s="217"/>
      <c r="G2655" s="218"/>
      <c r="H2655" s="64">
        <f>SUM(H2651:H2654)</f>
        <v>29970</v>
      </c>
      <c r="I2655" s="219"/>
    </row>
    <row r="2656" spans="3:13" s="55" customFormat="1" ht="15.75" customHeight="1">
      <c r="C2656" s="72" t="s">
        <v>1211</v>
      </c>
      <c r="D2656" s="59" t="s">
        <v>1212</v>
      </c>
      <c r="E2656" s="73"/>
      <c r="F2656" s="73"/>
      <c r="G2656" s="73"/>
      <c r="H2656" s="73"/>
      <c r="I2656" s="54"/>
    </row>
    <row r="2657" spans="3:13" s="55" customFormat="1" ht="15.75" customHeight="1">
      <c r="C2657" s="72">
        <v>1</v>
      </c>
      <c r="D2657" s="59" t="s">
        <v>4323</v>
      </c>
      <c r="E2657" s="170" t="s">
        <v>136</v>
      </c>
      <c r="F2657" s="171">
        <v>1.1499999999999999</v>
      </c>
      <c r="G2657" s="64">
        <f>VLOOKUP(D2657,upahbahan,3,FALSE)</f>
        <v>250000</v>
      </c>
      <c r="H2657" s="583">
        <f>G2657*F2657</f>
        <v>287500</v>
      </c>
      <c r="I2657" s="54"/>
    </row>
    <row r="2658" spans="3:13" s="55" customFormat="1" ht="15.75" customHeight="1">
      <c r="C2658" s="83" t="s">
        <v>1216</v>
      </c>
      <c r="D2658" s="80"/>
      <c r="E2658" s="80"/>
      <c r="F2658" s="80"/>
      <c r="G2658" s="162"/>
      <c r="H2658" s="64">
        <f>SUM(H2657:H2657)</f>
        <v>287500</v>
      </c>
      <c r="I2658" s="54"/>
    </row>
    <row r="2659" spans="3:13" s="55" customFormat="1" ht="15.75" customHeight="1">
      <c r="C2659" s="72" t="s">
        <v>1217</v>
      </c>
      <c r="D2659" s="59" t="s">
        <v>1218</v>
      </c>
      <c r="E2659" s="73"/>
      <c r="F2659" s="73"/>
      <c r="G2659" s="73"/>
      <c r="H2659" s="73"/>
      <c r="I2659" s="54"/>
    </row>
    <row r="2660" spans="3:13" s="55" customFormat="1" ht="15.75" customHeight="1">
      <c r="C2660" s="83" t="s">
        <v>1219</v>
      </c>
      <c r="D2660" s="80"/>
      <c r="E2660" s="80"/>
      <c r="F2660" s="80"/>
      <c r="G2660" s="162"/>
      <c r="H2660" s="303">
        <v>0</v>
      </c>
      <c r="I2660" s="54"/>
    </row>
    <row r="2661" spans="3:13" s="55" customFormat="1" ht="15.75" customHeight="1">
      <c r="C2661" s="58" t="s">
        <v>1220</v>
      </c>
      <c r="D2661" s="69" t="s">
        <v>1221</v>
      </c>
      <c r="E2661" s="70"/>
      <c r="F2661" s="70"/>
      <c r="G2661" s="71"/>
      <c r="H2661" s="304">
        <f>H2660+H2658+H2655</f>
        <v>317470</v>
      </c>
      <c r="I2661" s="319"/>
    </row>
    <row r="2662" spans="3:13" s="55" customFormat="1" ht="15.75" customHeight="1">
      <c r="C2662" s="58" t="s">
        <v>1222</v>
      </c>
      <c r="D2662" s="69" t="s">
        <v>1325</v>
      </c>
      <c r="E2662" s="70"/>
      <c r="F2662" s="71"/>
      <c r="G2662" s="95">
        <v>0.1</v>
      </c>
      <c r="H2662" s="64">
        <f>H2661*G2662</f>
        <v>31747</v>
      </c>
      <c r="I2662" s="319"/>
    </row>
    <row r="2663" spans="3:13" s="55" customFormat="1" ht="15.75" customHeight="1">
      <c r="C2663" s="58" t="s">
        <v>1223</v>
      </c>
      <c r="D2663" s="69" t="s">
        <v>1224</v>
      </c>
      <c r="E2663" s="70"/>
      <c r="F2663" s="70"/>
      <c r="G2663" s="71"/>
      <c r="H2663" s="305">
        <f>SUM(H2661:H2662)</f>
        <v>349217</v>
      </c>
      <c r="I2663" s="319"/>
    </row>
    <row r="2665" spans="3:13" s="55" customFormat="1" ht="15.75" customHeight="1">
      <c r="C2665" s="225" t="s">
        <v>4324</v>
      </c>
      <c r="D2665" s="313" t="s">
        <v>4325</v>
      </c>
      <c r="E2665" s="307"/>
      <c r="F2665" s="307"/>
      <c r="G2665" s="307"/>
      <c r="H2665" s="307"/>
      <c r="I2665" s="56">
        <f>ROUNDDOWN(H2680,-2)</f>
        <v>518200</v>
      </c>
    </row>
    <row r="2666" spans="3:13" s="55" customFormat="1" ht="25.5" customHeight="1">
      <c r="C2666" s="300" t="s">
        <v>1197</v>
      </c>
      <c r="D2666" s="300" t="s">
        <v>1198</v>
      </c>
      <c r="E2666" s="300" t="s">
        <v>1199</v>
      </c>
      <c r="F2666" s="300" t="s">
        <v>1200</v>
      </c>
      <c r="G2666" s="300" t="s">
        <v>1201</v>
      </c>
      <c r="H2666" s="300" t="s">
        <v>1202</v>
      </c>
      <c r="I2666" s="54"/>
    </row>
    <row r="2667" spans="3:13" s="55" customFormat="1" ht="15.75" customHeight="1">
      <c r="C2667" s="72" t="s">
        <v>1203</v>
      </c>
      <c r="D2667" s="59" t="s">
        <v>1204</v>
      </c>
      <c r="E2667" s="73"/>
      <c r="F2667" s="73"/>
      <c r="G2667" s="73"/>
      <c r="H2667" s="73"/>
      <c r="I2667" s="54"/>
      <c r="J2667" s="159" t="s">
        <v>1249</v>
      </c>
    </row>
    <row r="2668" spans="3:13" s="55" customFormat="1" ht="15.75" customHeight="1">
      <c r="C2668" s="301">
        <v>1</v>
      </c>
      <c r="D2668" s="59" t="s">
        <v>5</v>
      </c>
      <c r="E2668" s="302" t="s">
        <v>6</v>
      </c>
      <c r="F2668" s="74">
        <v>0.105</v>
      </c>
      <c r="G2668" s="64">
        <f>VLOOKUP(D2668,upahbahan,3,FALSE)</f>
        <v>100000</v>
      </c>
      <c r="H2668" s="64">
        <f>F2668*G2668</f>
        <v>10500</v>
      </c>
      <c r="I2668" s="54"/>
      <c r="J2668" s="159" t="s">
        <v>1250</v>
      </c>
      <c r="M2668" s="65">
        <v>0.1</v>
      </c>
    </row>
    <row r="2669" spans="3:13" s="55" customFormat="1" ht="15.75" customHeight="1">
      <c r="C2669" s="301">
        <v>2</v>
      </c>
      <c r="D2669" s="59" t="s">
        <v>10</v>
      </c>
      <c r="E2669" s="302" t="s">
        <v>6</v>
      </c>
      <c r="F2669" s="74">
        <v>0.17499999999999999</v>
      </c>
      <c r="G2669" s="64">
        <f>VLOOKUP(D2669,upahbahan,3,FALSE)</f>
        <v>145000</v>
      </c>
      <c r="H2669" s="64">
        <f>F2669*G2669</f>
        <v>25375</v>
      </c>
      <c r="I2669" s="54"/>
    </row>
    <row r="2670" spans="3:13" s="55" customFormat="1" ht="15.75" customHeight="1">
      <c r="C2670" s="301">
        <v>3</v>
      </c>
      <c r="D2670" s="59" t="s">
        <v>18</v>
      </c>
      <c r="E2670" s="302" t="s">
        <v>6</v>
      </c>
      <c r="F2670" s="74">
        <v>1.7000000000000001E-2</v>
      </c>
      <c r="G2670" s="64">
        <f>VLOOKUP(D2670,upahbahan,3,FALSE)</f>
        <v>175000</v>
      </c>
      <c r="H2670" s="64">
        <f>F2670*G2670</f>
        <v>2975</v>
      </c>
      <c r="I2670" s="54"/>
    </row>
    <row r="2671" spans="3:13" s="55" customFormat="1" ht="15.75" customHeight="1">
      <c r="C2671" s="301">
        <v>4</v>
      </c>
      <c r="D2671" s="59" t="s">
        <v>19</v>
      </c>
      <c r="E2671" s="302" t="s">
        <v>6</v>
      </c>
      <c r="F2671" s="74">
        <v>5.0000000000000001E-3</v>
      </c>
      <c r="G2671" s="64">
        <f>VLOOKUP(D2671,upahbahan,3,FALSE)</f>
        <v>200000</v>
      </c>
      <c r="H2671" s="64">
        <f>F2671*G2671</f>
        <v>1000</v>
      </c>
      <c r="I2671" s="54"/>
    </row>
    <row r="2672" spans="3:13" s="55" customFormat="1" ht="15.75" customHeight="1">
      <c r="C2672" s="83" t="s">
        <v>1210</v>
      </c>
      <c r="D2672" s="80"/>
      <c r="E2672" s="80"/>
      <c r="F2672" s="217"/>
      <c r="G2672" s="218"/>
      <c r="H2672" s="64">
        <f>SUM(H2668:H2671)</f>
        <v>39850</v>
      </c>
      <c r="I2672" s="219"/>
    </row>
    <row r="2673" spans="3:13" s="55" customFormat="1" ht="15.75" customHeight="1">
      <c r="C2673" s="72" t="s">
        <v>1211</v>
      </c>
      <c r="D2673" s="59" t="s">
        <v>1212</v>
      </c>
      <c r="E2673" s="73"/>
      <c r="F2673" s="73"/>
      <c r="G2673" s="73"/>
      <c r="H2673" s="73"/>
      <c r="I2673" s="54"/>
    </row>
    <row r="2674" spans="3:13" s="55" customFormat="1" ht="15.75" customHeight="1">
      <c r="C2674" s="72">
        <v>1</v>
      </c>
      <c r="D2674" s="59" t="s">
        <v>4326</v>
      </c>
      <c r="E2674" s="170" t="s">
        <v>136</v>
      </c>
      <c r="F2674" s="171">
        <v>1.1499999999999999</v>
      </c>
      <c r="G2674" s="64">
        <f>VLOOKUP(D2674,upahbahan,3,FALSE)</f>
        <v>375000</v>
      </c>
      <c r="H2674" s="583">
        <f>G2674*F2674</f>
        <v>431249.99999999994</v>
      </c>
      <c r="I2674" s="54"/>
    </row>
    <row r="2675" spans="3:13" s="55" customFormat="1" ht="15.75" customHeight="1">
      <c r="C2675" s="83" t="s">
        <v>1216</v>
      </c>
      <c r="D2675" s="80"/>
      <c r="E2675" s="80"/>
      <c r="F2675" s="80"/>
      <c r="G2675" s="162"/>
      <c r="H2675" s="64">
        <f>SUM(H2674:H2674)</f>
        <v>431249.99999999994</v>
      </c>
      <c r="I2675" s="54"/>
    </row>
    <row r="2676" spans="3:13" s="55" customFormat="1" ht="15.75" customHeight="1">
      <c r="C2676" s="72" t="s">
        <v>1217</v>
      </c>
      <c r="D2676" s="59" t="s">
        <v>1218</v>
      </c>
      <c r="E2676" s="73"/>
      <c r="F2676" s="73"/>
      <c r="G2676" s="73"/>
      <c r="H2676" s="73"/>
      <c r="I2676" s="54"/>
    </row>
    <row r="2677" spans="3:13" s="55" customFormat="1" ht="15.75" customHeight="1">
      <c r="C2677" s="83" t="s">
        <v>1219</v>
      </c>
      <c r="D2677" s="80"/>
      <c r="E2677" s="80"/>
      <c r="F2677" s="80"/>
      <c r="G2677" s="162"/>
      <c r="H2677" s="303">
        <v>0</v>
      </c>
      <c r="I2677" s="54"/>
    </row>
    <row r="2678" spans="3:13" s="55" customFormat="1" ht="15.75" customHeight="1">
      <c r="C2678" s="58" t="s">
        <v>1220</v>
      </c>
      <c r="D2678" s="69" t="s">
        <v>1221</v>
      </c>
      <c r="E2678" s="70"/>
      <c r="F2678" s="70"/>
      <c r="G2678" s="71"/>
      <c r="H2678" s="304">
        <f>H2677+H2675+H2672</f>
        <v>471099.99999999994</v>
      </c>
      <c r="I2678" s="319"/>
    </row>
    <row r="2679" spans="3:13" s="55" customFormat="1" ht="15.75" customHeight="1">
      <c r="C2679" s="58" t="s">
        <v>1222</v>
      </c>
      <c r="D2679" s="69" t="s">
        <v>1325</v>
      </c>
      <c r="E2679" s="70"/>
      <c r="F2679" s="71"/>
      <c r="G2679" s="95">
        <v>0.1</v>
      </c>
      <c r="H2679" s="64">
        <f>H2678*G2679</f>
        <v>47110</v>
      </c>
      <c r="I2679" s="319"/>
    </row>
    <row r="2680" spans="3:13" s="55" customFormat="1" ht="15.75" customHeight="1">
      <c r="C2680" s="58" t="s">
        <v>1223</v>
      </c>
      <c r="D2680" s="69" t="s">
        <v>1224</v>
      </c>
      <c r="E2680" s="70"/>
      <c r="F2680" s="70"/>
      <c r="G2680" s="71"/>
      <c r="H2680" s="305">
        <f>SUM(H2678:H2679)</f>
        <v>518209.99999999994</v>
      </c>
      <c r="I2680" s="319"/>
    </row>
    <row r="2682" spans="3:13" s="55" customFormat="1" ht="15.75" customHeight="1">
      <c r="C2682" s="225" t="s">
        <v>4327</v>
      </c>
      <c r="D2682" s="313" t="s">
        <v>4328</v>
      </c>
      <c r="E2682" s="307"/>
      <c r="F2682" s="307"/>
      <c r="G2682" s="307"/>
      <c r="H2682" s="307"/>
      <c r="I2682" s="56">
        <f>ROUNDDOWN(H2697,-2)</f>
        <v>667300</v>
      </c>
    </row>
    <row r="2683" spans="3:13" s="55" customFormat="1" ht="25.5" customHeight="1">
      <c r="C2683" s="300" t="s">
        <v>1197</v>
      </c>
      <c r="D2683" s="300" t="s">
        <v>1198</v>
      </c>
      <c r="E2683" s="300" t="s">
        <v>1199</v>
      </c>
      <c r="F2683" s="300" t="s">
        <v>1200</v>
      </c>
      <c r="G2683" s="300" t="s">
        <v>1201</v>
      </c>
      <c r="H2683" s="300" t="s">
        <v>1202</v>
      </c>
      <c r="I2683" s="54"/>
    </row>
    <row r="2684" spans="3:13" s="55" customFormat="1" ht="15.75" customHeight="1">
      <c r="C2684" s="72" t="s">
        <v>1203</v>
      </c>
      <c r="D2684" s="59" t="s">
        <v>1204</v>
      </c>
      <c r="E2684" s="73"/>
      <c r="F2684" s="73"/>
      <c r="G2684" s="73"/>
      <c r="H2684" s="73"/>
      <c r="I2684" s="54"/>
      <c r="J2684" s="159" t="s">
        <v>1249</v>
      </c>
    </row>
    <row r="2685" spans="3:13" s="55" customFormat="1" ht="15.75" customHeight="1">
      <c r="C2685" s="301">
        <v>1</v>
      </c>
      <c r="D2685" s="59" t="s">
        <v>5</v>
      </c>
      <c r="E2685" s="302" t="s">
        <v>6</v>
      </c>
      <c r="F2685" s="74">
        <v>0.129</v>
      </c>
      <c r="G2685" s="64">
        <f>VLOOKUP(D2685,upahbahan,3,FALSE)</f>
        <v>100000</v>
      </c>
      <c r="H2685" s="64">
        <f>F2685*G2685</f>
        <v>12900</v>
      </c>
      <c r="I2685" s="54"/>
      <c r="J2685" s="159" t="s">
        <v>1250</v>
      </c>
      <c r="M2685" s="65">
        <v>0.1</v>
      </c>
    </row>
    <row r="2686" spans="3:13" s="55" customFormat="1" ht="15.75" customHeight="1">
      <c r="C2686" s="301">
        <v>2</v>
      </c>
      <c r="D2686" s="59" t="s">
        <v>10</v>
      </c>
      <c r="E2686" s="302" t="s">
        <v>6</v>
      </c>
      <c r="F2686" s="74">
        <v>0.215</v>
      </c>
      <c r="G2686" s="64">
        <f>VLOOKUP(D2686,upahbahan,3,FALSE)</f>
        <v>145000</v>
      </c>
      <c r="H2686" s="64">
        <f>F2686*G2686</f>
        <v>31175</v>
      </c>
      <c r="I2686" s="54"/>
    </row>
    <row r="2687" spans="3:13" s="55" customFormat="1" ht="15.75" customHeight="1">
      <c r="C2687" s="301">
        <v>3</v>
      </c>
      <c r="D2687" s="59" t="s">
        <v>18</v>
      </c>
      <c r="E2687" s="302" t="s">
        <v>6</v>
      </c>
      <c r="F2687" s="74">
        <v>2.1000000000000001E-2</v>
      </c>
      <c r="G2687" s="64">
        <f>VLOOKUP(D2687,upahbahan,3,FALSE)</f>
        <v>175000</v>
      </c>
      <c r="H2687" s="64">
        <f>F2687*G2687</f>
        <v>3675.0000000000005</v>
      </c>
      <c r="I2687" s="54"/>
    </row>
    <row r="2688" spans="3:13" s="55" customFormat="1" ht="15.75" customHeight="1">
      <c r="C2688" s="301">
        <v>4</v>
      </c>
      <c r="D2688" s="59" t="s">
        <v>19</v>
      </c>
      <c r="E2688" s="302" t="s">
        <v>6</v>
      </c>
      <c r="F2688" s="74">
        <v>6.0000000000000001E-3</v>
      </c>
      <c r="G2688" s="64">
        <f>VLOOKUP(D2688,upahbahan,3,FALSE)</f>
        <v>200000</v>
      </c>
      <c r="H2688" s="64">
        <f>F2688*G2688</f>
        <v>1200</v>
      </c>
      <c r="I2688" s="54"/>
    </row>
    <row r="2689" spans="3:13" s="55" customFormat="1" ht="15.75" customHeight="1">
      <c r="C2689" s="83" t="s">
        <v>1210</v>
      </c>
      <c r="D2689" s="80"/>
      <c r="E2689" s="80"/>
      <c r="F2689" s="217"/>
      <c r="G2689" s="218"/>
      <c r="H2689" s="64">
        <f>SUM(H2685:H2688)</f>
        <v>48950</v>
      </c>
      <c r="I2689" s="219"/>
    </row>
    <row r="2690" spans="3:13" s="55" customFormat="1" ht="15.75" customHeight="1">
      <c r="C2690" s="72" t="s">
        <v>1211</v>
      </c>
      <c r="D2690" s="59" t="s">
        <v>1212</v>
      </c>
      <c r="E2690" s="73"/>
      <c r="F2690" s="73"/>
      <c r="G2690" s="73"/>
      <c r="H2690" s="73"/>
      <c r="I2690" s="54"/>
    </row>
    <row r="2691" spans="3:13" s="55" customFormat="1" ht="15.75" customHeight="1">
      <c r="C2691" s="72">
        <v>1</v>
      </c>
      <c r="D2691" s="59" t="s">
        <v>4329</v>
      </c>
      <c r="E2691" s="170" t="s">
        <v>136</v>
      </c>
      <c r="F2691" s="171">
        <v>1.1499999999999999</v>
      </c>
      <c r="G2691" s="64">
        <f>VLOOKUP(D2691,upahbahan,3,FALSE)</f>
        <v>485000</v>
      </c>
      <c r="H2691" s="583">
        <f>G2691*F2691</f>
        <v>557750</v>
      </c>
      <c r="I2691" s="54"/>
    </row>
    <row r="2692" spans="3:13" s="55" customFormat="1" ht="15.75" customHeight="1">
      <c r="C2692" s="83" t="s">
        <v>1216</v>
      </c>
      <c r="D2692" s="80"/>
      <c r="E2692" s="80"/>
      <c r="F2692" s="80"/>
      <c r="G2692" s="162"/>
      <c r="H2692" s="64">
        <f>SUM(H2691:H2691)</f>
        <v>557750</v>
      </c>
      <c r="I2692" s="54"/>
    </row>
    <row r="2693" spans="3:13" s="55" customFormat="1" ht="15.75" customHeight="1">
      <c r="C2693" s="72" t="s">
        <v>1217</v>
      </c>
      <c r="D2693" s="59" t="s">
        <v>1218</v>
      </c>
      <c r="E2693" s="73"/>
      <c r="F2693" s="73"/>
      <c r="G2693" s="73"/>
      <c r="H2693" s="73"/>
      <c r="I2693" s="54"/>
    </row>
    <row r="2694" spans="3:13" s="55" customFormat="1" ht="15.75" customHeight="1">
      <c r="C2694" s="83" t="s">
        <v>1219</v>
      </c>
      <c r="D2694" s="80"/>
      <c r="E2694" s="80"/>
      <c r="F2694" s="80"/>
      <c r="G2694" s="162"/>
      <c r="H2694" s="303">
        <v>0</v>
      </c>
      <c r="I2694" s="54"/>
    </row>
    <row r="2695" spans="3:13" s="55" customFormat="1" ht="15.75" customHeight="1">
      <c r="C2695" s="58" t="s">
        <v>1220</v>
      </c>
      <c r="D2695" s="69" t="s">
        <v>1221</v>
      </c>
      <c r="E2695" s="70"/>
      <c r="F2695" s="70"/>
      <c r="G2695" s="71"/>
      <c r="H2695" s="304">
        <f>H2694+H2692+H2689</f>
        <v>606700</v>
      </c>
      <c r="I2695" s="319"/>
    </row>
    <row r="2696" spans="3:13" s="55" customFormat="1" ht="15.75" customHeight="1">
      <c r="C2696" s="58" t="s">
        <v>1222</v>
      </c>
      <c r="D2696" s="69" t="s">
        <v>1325</v>
      </c>
      <c r="E2696" s="70"/>
      <c r="F2696" s="71"/>
      <c r="G2696" s="95">
        <v>0.1</v>
      </c>
      <c r="H2696" s="64">
        <f>H2695*G2696</f>
        <v>60670</v>
      </c>
      <c r="I2696" s="319"/>
    </row>
    <row r="2697" spans="3:13" s="55" customFormat="1" ht="15.75" customHeight="1">
      <c r="C2697" s="58" t="s">
        <v>1223</v>
      </c>
      <c r="D2697" s="69" t="s">
        <v>1224</v>
      </c>
      <c r="E2697" s="70"/>
      <c r="F2697" s="70"/>
      <c r="G2697" s="71"/>
      <c r="H2697" s="305">
        <f>SUM(H2695:H2696)</f>
        <v>667370</v>
      </c>
      <c r="I2697" s="319"/>
    </row>
    <row r="2700" spans="3:13" s="55" customFormat="1" ht="15.75" customHeight="1">
      <c r="C2700" s="225" t="s">
        <v>4330</v>
      </c>
      <c r="D2700" s="313" t="s">
        <v>4331</v>
      </c>
      <c r="E2700" s="307"/>
      <c r="F2700" s="307"/>
      <c r="G2700" s="307"/>
      <c r="H2700" s="307"/>
      <c r="I2700" s="56">
        <f>ROUNDDOWN(H2715,-2)</f>
        <v>862700</v>
      </c>
    </row>
    <row r="2701" spans="3:13" s="55" customFormat="1" ht="25.5" customHeight="1">
      <c r="C2701" s="300" t="s">
        <v>1197</v>
      </c>
      <c r="D2701" s="300" t="s">
        <v>1198</v>
      </c>
      <c r="E2701" s="300" t="s">
        <v>1199</v>
      </c>
      <c r="F2701" s="300" t="s">
        <v>1200</v>
      </c>
      <c r="G2701" s="300" t="s">
        <v>1201</v>
      </c>
      <c r="H2701" s="300" t="s">
        <v>1202</v>
      </c>
      <c r="I2701" s="54"/>
    </row>
    <row r="2702" spans="3:13" s="55" customFormat="1" ht="15.75" customHeight="1">
      <c r="C2702" s="72" t="s">
        <v>1203</v>
      </c>
      <c r="D2702" s="59" t="s">
        <v>1204</v>
      </c>
      <c r="E2702" s="73"/>
      <c r="F2702" s="73"/>
      <c r="G2702" s="73"/>
      <c r="H2702" s="73"/>
      <c r="I2702" s="54"/>
      <c r="J2702" s="159" t="s">
        <v>1249</v>
      </c>
    </row>
    <row r="2703" spans="3:13" s="55" customFormat="1" ht="15.75" customHeight="1">
      <c r="C2703" s="301">
        <v>1</v>
      </c>
      <c r="D2703" s="59" t="s">
        <v>5</v>
      </c>
      <c r="E2703" s="302" t="s">
        <v>6</v>
      </c>
      <c r="F2703" s="74">
        <v>0.157</v>
      </c>
      <c r="G2703" s="64">
        <f>VLOOKUP(D2703,upahbahan,3,FALSE)</f>
        <v>100000</v>
      </c>
      <c r="H2703" s="64">
        <f>F2703*G2703</f>
        <v>15700</v>
      </c>
      <c r="I2703" s="54"/>
      <c r="J2703" s="159" t="s">
        <v>1250</v>
      </c>
      <c r="M2703" s="65">
        <v>0.1</v>
      </c>
    </row>
    <row r="2704" spans="3:13" s="55" customFormat="1" ht="15.75" customHeight="1">
      <c r="C2704" s="301">
        <v>2</v>
      </c>
      <c r="D2704" s="59" t="s">
        <v>10</v>
      </c>
      <c r="E2704" s="302" t="s">
        <v>6</v>
      </c>
      <c r="F2704" s="74">
        <v>0.26200000000000001</v>
      </c>
      <c r="G2704" s="64">
        <f>VLOOKUP(D2704,upahbahan,3,FALSE)</f>
        <v>145000</v>
      </c>
      <c r="H2704" s="64">
        <f>F2704*G2704</f>
        <v>37990</v>
      </c>
      <c r="I2704" s="54"/>
    </row>
    <row r="2705" spans="3:13" s="55" customFormat="1" ht="15.75" customHeight="1">
      <c r="C2705" s="301">
        <v>3</v>
      </c>
      <c r="D2705" s="59" t="s">
        <v>18</v>
      </c>
      <c r="E2705" s="302" t="s">
        <v>6</v>
      </c>
      <c r="F2705" s="74">
        <v>2.5999999999999999E-2</v>
      </c>
      <c r="G2705" s="64">
        <f>VLOOKUP(D2705,upahbahan,3,FALSE)</f>
        <v>175000</v>
      </c>
      <c r="H2705" s="64">
        <f>F2705*G2705</f>
        <v>4550</v>
      </c>
      <c r="I2705" s="54"/>
    </row>
    <row r="2706" spans="3:13" s="55" customFormat="1" ht="15.75" customHeight="1">
      <c r="C2706" s="301">
        <v>4</v>
      </c>
      <c r="D2706" s="59" t="s">
        <v>19</v>
      </c>
      <c r="E2706" s="302" t="s">
        <v>6</v>
      </c>
      <c r="F2706" s="74">
        <v>8.0000000000000002E-3</v>
      </c>
      <c r="G2706" s="64">
        <f>VLOOKUP(D2706,upahbahan,3,FALSE)</f>
        <v>200000</v>
      </c>
      <c r="H2706" s="64">
        <f>F2706*G2706</f>
        <v>1600</v>
      </c>
      <c r="I2706" s="54"/>
    </row>
    <row r="2707" spans="3:13" s="55" customFormat="1" ht="15.75" customHeight="1">
      <c r="C2707" s="83" t="s">
        <v>1210</v>
      </c>
      <c r="D2707" s="80"/>
      <c r="E2707" s="80"/>
      <c r="F2707" s="217"/>
      <c r="G2707" s="218"/>
      <c r="H2707" s="64">
        <f>SUM(H2703:H2706)</f>
        <v>59840</v>
      </c>
      <c r="I2707" s="219"/>
    </row>
    <row r="2708" spans="3:13" s="55" customFormat="1" ht="15.75" customHeight="1">
      <c r="C2708" s="72" t="s">
        <v>1211</v>
      </c>
      <c r="D2708" s="59" t="s">
        <v>1212</v>
      </c>
      <c r="E2708" s="73"/>
      <c r="F2708" s="73"/>
      <c r="G2708" s="73"/>
      <c r="H2708" s="73"/>
      <c r="I2708" s="54"/>
    </row>
    <row r="2709" spans="3:13" s="55" customFormat="1" ht="15.75" customHeight="1">
      <c r="C2709" s="72">
        <v>1</v>
      </c>
      <c r="D2709" s="59" t="s">
        <v>4332</v>
      </c>
      <c r="E2709" s="170" t="s">
        <v>136</v>
      </c>
      <c r="F2709" s="171">
        <v>1.1499999999999999</v>
      </c>
      <c r="G2709" s="64">
        <f>VLOOKUP(D2709,upahbahan,3,FALSE)</f>
        <v>630000</v>
      </c>
      <c r="H2709" s="583">
        <f>G2709*F2709</f>
        <v>724500</v>
      </c>
      <c r="I2709" s="54"/>
    </row>
    <row r="2710" spans="3:13" s="55" customFormat="1" ht="15.75" customHeight="1">
      <c r="C2710" s="83" t="s">
        <v>1216</v>
      </c>
      <c r="D2710" s="80"/>
      <c r="E2710" s="80"/>
      <c r="F2710" s="80"/>
      <c r="G2710" s="162"/>
      <c r="H2710" s="64">
        <f>SUM(H2709:H2709)</f>
        <v>724500</v>
      </c>
      <c r="I2710" s="54"/>
    </row>
    <row r="2711" spans="3:13" s="55" customFormat="1" ht="15.75" customHeight="1">
      <c r="C2711" s="72" t="s">
        <v>1217</v>
      </c>
      <c r="D2711" s="59" t="s">
        <v>1218</v>
      </c>
      <c r="E2711" s="73"/>
      <c r="F2711" s="73"/>
      <c r="G2711" s="73"/>
      <c r="H2711" s="73"/>
      <c r="I2711" s="54"/>
    </row>
    <row r="2712" spans="3:13" s="55" customFormat="1" ht="15.75" customHeight="1">
      <c r="C2712" s="83" t="s">
        <v>1219</v>
      </c>
      <c r="D2712" s="80"/>
      <c r="E2712" s="80"/>
      <c r="F2712" s="80"/>
      <c r="G2712" s="162"/>
      <c r="H2712" s="303">
        <v>0</v>
      </c>
      <c r="I2712" s="54"/>
    </row>
    <row r="2713" spans="3:13" s="55" customFormat="1" ht="15.75" customHeight="1">
      <c r="C2713" s="58" t="s">
        <v>1220</v>
      </c>
      <c r="D2713" s="69" t="s">
        <v>1221</v>
      </c>
      <c r="E2713" s="70"/>
      <c r="F2713" s="70"/>
      <c r="G2713" s="71"/>
      <c r="H2713" s="304">
        <f>H2712+H2710+H2707</f>
        <v>784340</v>
      </c>
      <c r="I2713" s="319"/>
    </row>
    <row r="2714" spans="3:13" s="55" customFormat="1" ht="15.75" customHeight="1">
      <c r="C2714" s="58" t="s">
        <v>1222</v>
      </c>
      <c r="D2714" s="69" t="s">
        <v>1325</v>
      </c>
      <c r="E2714" s="70"/>
      <c r="F2714" s="71"/>
      <c r="G2714" s="95">
        <v>0.1</v>
      </c>
      <c r="H2714" s="64">
        <f>H2713*G2714</f>
        <v>78434</v>
      </c>
      <c r="I2714" s="319"/>
    </row>
    <row r="2715" spans="3:13" s="55" customFormat="1" ht="15.75" customHeight="1">
      <c r="C2715" s="58" t="s">
        <v>1223</v>
      </c>
      <c r="D2715" s="69" t="s">
        <v>1224</v>
      </c>
      <c r="E2715" s="70"/>
      <c r="F2715" s="70"/>
      <c r="G2715" s="71"/>
      <c r="H2715" s="305">
        <f>SUM(H2713:H2714)</f>
        <v>862774</v>
      </c>
      <c r="I2715" s="319"/>
    </row>
    <row r="2717" spans="3:13" s="55" customFormat="1" ht="15.75" customHeight="1">
      <c r="C2717" s="225" t="s">
        <v>4333</v>
      </c>
      <c r="D2717" s="313" t="s">
        <v>4334</v>
      </c>
      <c r="E2717" s="307"/>
      <c r="F2717" s="307"/>
      <c r="G2717" s="307"/>
      <c r="H2717" s="307"/>
      <c r="I2717" s="56">
        <f>ROUNDDOWN(H2732,-2)</f>
        <v>1187400</v>
      </c>
    </row>
    <row r="2718" spans="3:13" s="55" customFormat="1" ht="25.5" customHeight="1">
      <c r="C2718" s="300" t="s">
        <v>1197</v>
      </c>
      <c r="D2718" s="300" t="s">
        <v>1198</v>
      </c>
      <c r="E2718" s="300" t="s">
        <v>1199</v>
      </c>
      <c r="F2718" s="300" t="s">
        <v>1200</v>
      </c>
      <c r="G2718" s="300" t="s">
        <v>1201</v>
      </c>
      <c r="H2718" s="300" t="s">
        <v>1202</v>
      </c>
      <c r="I2718" s="54"/>
    </row>
    <row r="2719" spans="3:13" s="55" customFormat="1" ht="15.75" customHeight="1">
      <c r="C2719" s="72" t="s">
        <v>1203</v>
      </c>
      <c r="D2719" s="59" t="s">
        <v>1204</v>
      </c>
      <c r="E2719" s="73"/>
      <c r="F2719" s="73"/>
      <c r="G2719" s="73"/>
      <c r="H2719" s="73"/>
      <c r="I2719" s="54"/>
      <c r="J2719" s="159" t="s">
        <v>1249</v>
      </c>
    </row>
    <row r="2720" spans="3:13" s="55" customFormat="1" ht="15.75" customHeight="1">
      <c r="C2720" s="301">
        <v>1</v>
      </c>
      <c r="D2720" s="59" t="s">
        <v>5</v>
      </c>
      <c r="E2720" s="302" t="s">
        <v>6</v>
      </c>
      <c r="F2720" s="74">
        <v>0.20699999999999999</v>
      </c>
      <c r="G2720" s="64">
        <f>VLOOKUP(D2720,upahbahan,3,FALSE)</f>
        <v>100000</v>
      </c>
      <c r="H2720" s="64">
        <f>F2720*G2720</f>
        <v>20700</v>
      </c>
      <c r="I2720" s="54"/>
      <c r="J2720" s="159" t="s">
        <v>1250</v>
      </c>
      <c r="M2720" s="65">
        <v>0.1</v>
      </c>
    </row>
    <row r="2721" spans="3:10" s="55" customFormat="1" ht="15.75" customHeight="1">
      <c r="C2721" s="301">
        <v>2</v>
      </c>
      <c r="D2721" s="59" t="s">
        <v>10</v>
      </c>
      <c r="E2721" s="302" t="s">
        <v>6</v>
      </c>
      <c r="F2721" s="74">
        <v>0.34599999999999997</v>
      </c>
      <c r="G2721" s="64">
        <f>VLOOKUP(D2721,upahbahan,3,FALSE)</f>
        <v>145000</v>
      </c>
      <c r="H2721" s="64">
        <f>F2721*G2721</f>
        <v>50169.999999999993</v>
      </c>
      <c r="I2721" s="54"/>
    </row>
    <row r="2722" spans="3:10" s="55" customFormat="1" ht="15.75" customHeight="1">
      <c r="C2722" s="301">
        <v>3</v>
      </c>
      <c r="D2722" s="59" t="s">
        <v>18</v>
      </c>
      <c r="E2722" s="302" t="s">
        <v>6</v>
      </c>
      <c r="F2722" s="74">
        <v>3.5000000000000003E-2</v>
      </c>
      <c r="G2722" s="64">
        <f>VLOOKUP(D2722,upahbahan,3,FALSE)</f>
        <v>175000</v>
      </c>
      <c r="H2722" s="64">
        <f>F2722*G2722</f>
        <v>6125.0000000000009</v>
      </c>
      <c r="I2722" s="54"/>
    </row>
    <row r="2723" spans="3:10" s="55" customFormat="1" ht="15.75" customHeight="1">
      <c r="C2723" s="301">
        <v>4</v>
      </c>
      <c r="D2723" s="59" t="s">
        <v>19</v>
      </c>
      <c r="E2723" s="302" t="s">
        <v>6</v>
      </c>
      <c r="F2723" s="74">
        <v>0.01</v>
      </c>
      <c r="G2723" s="64">
        <f>VLOOKUP(D2723,upahbahan,3,FALSE)</f>
        <v>200000</v>
      </c>
      <c r="H2723" s="64">
        <f>F2723*G2723</f>
        <v>2000</v>
      </c>
      <c r="I2723" s="54"/>
    </row>
    <row r="2724" spans="3:10" s="55" customFormat="1" ht="15.75" customHeight="1">
      <c r="C2724" s="83" t="s">
        <v>1210</v>
      </c>
      <c r="D2724" s="80"/>
      <c r="E2724" s="80"/>
      <c r="F2724" s="217"/>
      <c r="G2724" s="218"/>
      <c r="H2724" s="64">
        <f>SUM(H2720:H2723)</f>
        <v>78995</v>
      </c>
      <c r="I2724" s="219"/>
    </row>
    <row r="2725" spans="3:10" s="55" customFormat="1" ht="15.75" customHeight="1">
      <c r="C2725" s="72" t="s">
        <v>1211</v>
      </c>
      <c r="D2725" s="59" t="s">
        <v>1212</v>
      </c>
      <c r="E2725" s="73"/>
      <c r="F2725" s="73"/>
      <c r="G2725" s="73"/>
      <c r="H2725" s="73"/>
      <c r="I2725" s="54"/>
    </row>
    <row r="2726" spans="3:10" s="55" customFormat="1" ht="15.75" customHeight="1">
      <c r="C2726" s="72">
        <v>1</v>
      </c>
      <c r="D2726" s="59" t="s">
        <v>4335</v>
      </c>
      <c r="E2726" s="170" t="s">
        <v>136</v>
      </c>
      <c r="F2726" s="171">
        <v>1.1499999999999999</v>
      </c>
      <c r="G2726" s="64">
        <f>VLOOKUP(D2726,upahbahan,3,FALSE)</f>
        <v>870000</v>
      </c>
      <c r="H2726" s="583">
        <f>G2726*F2726</f>
        <v>1000499.9999999999</v>
      </c>
      <c r="I2726" s="54"/>
    </row>
    <row r="2727" spans="3:10" s="55" customFormat="1" ht="15.75" customHeight="1">
      <c r="C2727" s="83" t="s">
        <v>1216</v>
      </c>
      <c r="D2727" s="80"/>
      <c r="E2727" s="80"/>
      <c r="F2727" s="80"/>
      <c r="G2727" s="162"/>
      <c r="H2727" s="64">
        <f>SUM(H2726:H2726)</f>
        <v>1000499.9999999999</v>
      </c>
      <c r="I2727" s="54"/>
    </row>
    <row r="2728" spans="3:10" s="55" customFormat="1" ht="15.75" customHeight="1">
      <c r="C2728" s="72" t="s">
        <v>1217</v>
      </c>
      <c r="D2728" s="59" t="s">
        <v>1218</v>
      </c>
      <c r="E2728" s="73"/>
      <c r="F2728" s="73"/>
      <c r="G2728" s="73"/>
      <c r="H2728" s="73"/>
      <c r="I2728" s="54"/>
    </row>
    <row r="2729" spans="3:10" s="55" customFormat="1" ht="15.75" customHeight="1">
      <c r="C2729" s="83" t="s">
        <v>1219</v>
      </c>
      <c r="D2729" s="80"/>
      <c r="E2729" s="80"/>
      <c r="F2729" s="80"/>
      <c r="G2729" s="162"/>
      <c r="H2729" s="303">
        <v>0</v>
      </c>
      <c r="I2729" s="54"/>
    </row>
    <row r="2730" spans="3:10" s="55" customFormat="1" ht="15.75" customHeight="1">
      <c r="C2730" s="58" t="s">
        <v>1220</v>
      </c>
      <c r="D2730" s="69" t="s">
        <v>1221</v>
      </c>
      <c r="E2730" s="70"/>
      <c r="F2730" s="70"/>
      <c r="G2730" s="71"/>
      <c r="H2730" s="304">
        <f>H2729+H2727+H2724</f>
        <v>1079495</v>
      </c>
      <c r="I2730" s="319"/>
    </row>
    <row r="2731" spans="3:10" s="55" customFormat="1" ht="15.75" customHeight="1">
      <c r="C2731" s="58" t="s">
        <v>1222</v>
      </c>
      <c r="D2731" s="69" t="s">
        <v>1325</v>
      </c>
      <c r="E2731" s="70"/>
      <c r="F2731" s="71"/>
      <c r="G2731" s="95">
        <v>0.1</v>
      </c>
      <c r="H2731" s="64">
        <f>H2730*G2731</f>
        <v>107949.5</v>
      </c>
      <c r="I2731" s="319"/>
    </row>
    <row r="2732" spans="3:10" s="55" customFormat="1" ht="15.75" customHeight="1">
      <c r="C2732" s="58" t="s">
        <v>1223</v>
      </c>
      <c r="D2732" s="69" t="s">
        <v>1224</v>
      </c>
      <c r="E2732" s="70"/>
      <c r="F2732" s="70"/>
      <c r="G2732" s="71"/>
      <c r="H2732" s="305">
        <f>SUM(H2730:H2731)</f>
        <v>1187444.5</v>
      </c>
      <c r="I2732" s="319"/>
    </row>
    <row r="2734" spans="3:10" s="55" customFormat="1" ht="15.75" customHeight="1">
      <c r="C2734" s="225" t="s">
        <v>4336</v>
      </c>
      <c r="D2734" s="313" t="s">
        <v>4337</v>
      </c>
      <c r="E2734" s="307"/>
      <c r="F2734" s="307"/>
      <c r="G2734" s="307"/>
      <c r="H2734" s="307"/>
      <c r="I2734" s="56">
        <f>ROUNDDOWN(H2749,-2)</f>
        <v>1348500</v>
      </c>
    </row>
    <row r="2735" spans="3:10" s="55" customFormat="1" ht="25.5" customHeight="1">
      <c r="C2735" s="300" t="s">
        <v>1197</v>
      </c>
      <c r="D2735" s="300" t="s">
        <v>1198</v>
      </c>
      <c r="E2735" s="300" t="s">
        <v>1199</v>
      </c>
      <c r="F2735" s="300" t="s">
        <v>1200</v>
      </c>
      <c r="G2735" s="300" t="s">
        <v>1201</v>
      </c>
      <c r="H2735" s="300" t="s">
        <v>1202</v>
      </c>
      <c r="I2735" s="54"/>
    </row>
    <row r="2736" spans="3:10" s="55" customFormat="1" ht="15.75" customHeight="1">
      <c r="C2736" s="72" t="s">
        <v>1203</v>
      </c>
      <c r="D2736" s="59" t="s">
        <v>1204</v>
      </c>
      <c r="E2736" s="73"/>
      <c r="F2736" s="73"/>
      <c r="G2736" s="73"/>
      <c r="H2736" s="73"/>
      <c r="I2736" s="54"/>
      <c r="J2736" s="159" t="s">
        <v>1249</v>
      </c>
    </row>
    <row r="2737" spans="3:13" s="55" customFormat="1" ht="15.75" customHeight="1">
      <c r="C2737" s="301">
        <v>1</v>
      </c>
      <c r="D2737" s="59" t="s">
        <v>5</v>
      </c>
      <c r="E2737" s="302" t="s">
        <v>6</v>
      </c>
      <c r="F2737" s="74">
        <v>0.26</v>
      </c>
      <c r="G2737" s="64">
        <f>VLOOKUP(D2737,upahbahan,3,FALSE)</f>
        <v>100000</v>
      </c>
      <c r="H2737" s="64">
        <f>F2737*G2737</f>
        <v>26000</v>
      </c>
      <c r="I2737" s="54"/>
      <c r="J2737" s="159" t="s">
        <v>1250</v>
      </c>
      <c r="M2737" s="65">
        <v>0.1</v>
      </c>
    </row>
    <row r="2738" spans="3:13" s="55" customFormat="1" ht="15.75" customHeight="1">
      <c r="C2738" s="301">
        <v>2</v>
      </c>
      <c r="D2738" s="59" t="s">
        <v>10</v>
      </c>
      <c r="E2738" s="302" t="s">
        <v>6</v>
      </c>
      <c r="F2738" s="74">
        <v>0.433</v>
      </c>
      <c r="G2738" s="64">
        <f>VLOOKUP(D2738,upahbahan,3,FALSE)</f>
        <v>145000</v>
      </c>
      <c r="H2738" s="64">
        <f>F2738*G2738</f>
        <v>62785</v>
      </c>
      <c r="I2738" s="54"/>
    </row>
    <row r="2739" spans="3:13" s="55" customFormat="1" ht="15.75" customHeight="1">
      <c r="C2739" s="301">
        <v>3</v>
      </c>
      <c r="D2739" s="59" t="s">
        <v>18</v>
      </c>
      <c r="E2739" s="302" t="s">
        <v>6</v>
      </c>
      <c r="F2739" s="74">
        <v>4.2999999999999997E-2</v>
      </c>
      <c r="G2739" s="64">
        <f>VLOOKUP(D2739,upahbahan,3,FALSE)</f>
        <v>175000</v>
      </c>
      <c r="H2739" s="64">
        <f>F2739*G2739</f>
        <v>7524.9999999999991</v>
      </c>
      <c r="I2739" s="54"/>
    </row>
    <row r="2740" spans="3:13" s="55" customFormat="1" ht="15.75" customHeight="1">
      <c r="C2740" s="301">
        <v>4</v>
      </c>
      <c r="D2740" s="59" t="s">
        <v>19</v>
      </c>
      <c r="E2740" s="302" t="s">
        <v>6</v>
      </c>
      <c r="F2740" s="74">
        <v>1.2999999999999999E-2</v>
      </c>
      <c r="G2740" s="64">
        <f>VLOOKUP(D2740,upahbahan,3,FALSE)</f>
        <v>200000</v>
      </c>
      <c r="H2740" s="64">
        <f>F2740*G2740</f>
        <v>2600</v>
      </c>
      <c r="I2740" s="54"/>
    </row>
    <row r="2741" spans="3:13" s="55" customFormat="1" ht="15.75" customHeight="1">
      <c r="C2741" s="83" t="s">
        <v>1210</v>
      </c>
      <c r="D2741" s="80"/>
      <c r="E2741" s="80"/>
      <c r="F2741" s="217"/>
      <c r="G2741" s="218"/>
      <c r="H2741" s="64">
        <f>SUM(H2737:H2740)</f>
        <v>98910</v>
      </c>
      <c r="I2741" s="219"/>
    </row>
    <row r="2742" spans="3:13" s="55" customFormat="1" ht="15.75" customHeight="1">
      <c r="C2742" s="72" t="s">
        <v>1211</v>
      </c>
      <c r="D2742" s="59" t="s">
        <v>1212</v>
      </c>
      <c r="E2742" s="73"/>
      <c r="F2742" s="73"/>
      <c r="G2742" s="73"/>
      <c r="H2742" s="73"/>
      <c r="I2742" s="54"/>
    </row>
    <row r="2743" spans="3:13" s="55" customFormat="1" ht="15.75" customHeight="1">
      <c r="C2743" s="72">
        <v>1</v>
      </c>
      <c r="D2743" s="59" t="s">
        <v>4338</v>
      </c>
      <c r="E2743" s="170" t="s">
        <v>136</v>
      </c>
      <c r="F2743" s="171">
        <v>1.1499999999999999</v>
      </c>
      <c r="G2743" s="64">
        <f>VLOOKUP(D2743,upahbahan,3,FALSE)</f>
        <v>980000</v>
      </c>
      <c r="H2743" s="583">
        <f>G2743*F2743</f>
        <v>1127000</v>
      </c>
      <c r="I2743" s="54"/>
    </row>
    <row r="2744" spans="3:13" s="55" customFormat="1" ht="15.75" customHeight="1">
      <c r="C2744" s="83" t="s">
        <v>1216</v>
      </c>
      <c r="D2744" s="80"/>
      <c r="E2744" s="80"/>
      <c r="F2744" s="80"/>
      <c r="G2744" s="162"/>
      <c r="H2744" s="64">
        <f>SUM(H2743:H2743)</f>
        <v>1127000</v>
      </c>
      <c r="I2744" s="54"/>
    </row>
    <row r="2745" spans="3:13" s="55" customFormat="1" ht="15.75" customHeight="1">
      <c r="C2745" s="72" t="s">
        <v>1217</v>
      </c>
      <c r="D2745" s="59" t="s">
        <v>1218</v>
      </c>
      <c r="E2745" s="73"/>
      <c r="F2745" s="73"/>
      <c r="G2745" s="73"/>
      <c r="H2745" s="73"/>
      <c r="I2745" s="54"/>
    </row>
    <row r="2746" spans="3:13" s="55" customFormat="1" ht="15.75" customHeight="1">
      <c r="C2746" s="83" t="s">
        <v>1219</v>
      </c>
      <c r="D2746" s="80"/>
      <c r="E2746" s="80"/>
      <c r="F2746" s="80"/>
      <c r="G2746" s="162"/>
      <c r="H2746" s="303">
        <v>0</v>
      </c>
      <c r="I2746" s="54"/>
    </row>
    <row r="2747" spans="3:13" s="55" customFormat="1" ht="15.75" customHeight="1">
      <c r="C2747" s="58" t="s">
        <v>1220</v>
      </c>
      <c r="D2747" s="69" t="s">
        <v>1221</v>
      </c>
      <c r="E2747" s="70"/>
      <c r="F2747" s="70"/>
      <c r="G2747" s="71"/>
      <c r="H2747" s="304">
        <f>H2746+H2744+H2741</f>
        <v>1225910</v>
      </c>
      <c r="I2747" s="319"/>
    </row>
    <row r="2748" spans="3:13" s="55" customFormat="1" ht="15.75" customHeight="1">
      <c r="C2748" s="58" t="s">
        <v>1222</v>
      </c>
      <c r="D2748" s="69" t="s">
        <v>1325</v>
      </c>
      <c r="E2748" s="70"/>
      <c r="F2748" s="71"/>
      <c r="G2748" s="95">
        <v>0.1</v>
      </c>
      <c r="H2748" s="64">
        <f>H2747*G2748</f>
        <v>122591</v>
      </c>
      <c r="I2748" s="319"/>
    </row>
    <row r="2749" spans="3:13" s="55" customFormat="1" ht="15.75" customHeight="1">
      <c r="C2749" s="58" t="s">
        <v>1223</v>
      </c>
      <c r="D2749" s="69" t="s">
        <v>1224</v>
      </c>
      <c r="E2749" s="70"/>
      <c r="F2749" s="70"/>
      <c r="G2749" s="71"/>
      <c r="H2749" s="305">
        <f>SUM(H2747:H2748)</f>
        <v>1348501</v>
      </c>
      <c r="I2749" s="319"/>
    </row>
    <row r="2751" spans="3:13" s="55" customFormat="1" ht="15.75" customHeight="1">
      <c r="C2751" s="225" t="s">
        <v>4339</v>
      </c>
      <c r="D2751" s="313" t="s">
        <v>4340</v>
      </c>
      <c r="E2751" s="307"/>
      <c r="F2751" s="307"/>
      <c r="G2751" s="307"/>
      <c r="H2751" s="307"/>
      <c r="I2751" s="56">
        <f>ROUNDDOWN(H2766,-2)</f>
        <v>1870900</v>
      </c>
    </row>
    <row r="2752" spans="3:13" s="55" customFormat="1" ht="25.5" customHeight="1">
      <c r="C2752" s="300" t="s">
        <v>1197</v>
      </c>
      <c r="D2752" s="300" t="s">
        <v>1198</v>
      </c>
      <c r="E2752" s="300" t="s">
        <v>1199</v>
      </c>
      <c r="F2752" s="300" t="s">
        <v>1200</v>
      </c>
      <c r="G2752" s="300" t="s">
        <v>1201</v>
      </c>
      <c r="H2752" s="300" t="s">
        <v>1202</v>
      </c>
      <c r="I2752" s="54"/>
    </row>
    <row r="2753" spans="3:13" s="55" customFormat="1" ht="15.75" customHeight="1">
      <c r="C2753" s="72" t="s">
        <v>1203</v>
      </c>
      <c r="D2753" s="59" t="s">
        <v>1204</v>
      </c>
      <c r="E2753" s="73"/>
      <c r="F2753" s="73"/>
      <c r="G2753" s="73"/>
      <c r="H2753" s="73"/>
      <c r="I2753" s="54"/>
      <c r="J2753" s="159" t="s">
        <v>1249</v>
      </c>
    </row>
    <row r="2754" spans="3:13" s="55" customFormat="1" ht="15.75" customHeight="1">
      <c r="C2754" s="301">
        <v>1</v>
      </c>
      <c r="D2754" s="59" t="s">
        <v>5</v>
      </c>
      <c r="E2754" s="302" t="s">
        <v>6</v>
      </c>
      <c r="F2754" s="74">
        <v>0.47099999999999997</v>
      </c>
      <c r="G2754" s="64">
        <f>VLOOKUP(D2754,upahbahan,3,FALSE)</f>
        <v>100000</v>
      </c>
      <c r="H2754" s="64">
        <f>F2754*G2754</f>
        <v>47100</v>
      </c>
      <c r="I2754" s="54"/>
      <c r="J2754" s="159" t="s">
        <v>1250</v>
      </c>
      <c r="M2754" s="65">
        <v>0.1</v>
      </c>
    </row>
    <row r="2755" spans="3:13" s="55" customFormat="1" ht="15.75" customHeight="1">
      <c r="C2755" s="301">
        <v>2</v>
      </c>
      <c r="D2755" s="59" t="s">
        <v>10</v>
      </c>
      <c r="E2755" s="302" t="s">
        <v>6</v>
      </c>
      <c r="F2755" s="74">
        <v>0.78700000000000003</v>
      </c>
      <c r="G2755" s="64">
        <f>VLOOKUP(D2755,upahbahan,3,FALSE)</f>
        <v>145000</v>
      </c>
      <c r="H2755" s="64">
        <f>F2755*G2755</f>
        <v>114115</v>
      </c>
      <c r="I2755" s="54"/>
    </row>
    <row r="2756" spans="3:13" s="55" customFormat="1" ht="15.75" customHeight="1">
      <c r="C2756" s="301">
        <v>3</v>
      </c>
      <c r="D2756" s="59" t="s">
        <v>18</v>
      </c>
      <c r="E2756" s="302" t="s">
        <v>6</v>
      </c>
      <c r="F2756" s="74">
        <v>7.9000000000000001E-2</v>
      </c>
      <c r="G2756" s="64">
        <f>VLOOKUP(D2756,upahbahan,3,FALSE)</f>
        <v>175000</v>
      </c>
      <c r="H2756" s="64">
        <f>F2756*G2756</f>
        <v>13825</v>
      </c>
      <c r="I2756" s="54"/>
    </row>
    <row r="2757" spans="3:13" s="55" customFormat="1" ht="15.75" customHeight="1">
      <c r="C2757" s="301">
        <v>4</v>
      </c>
      <c r="D2757" s="59" t="s">
        <v>19</v>
      </c>
      <c r="E2757" s="302" t="s">
        <v>6</v>
      </c>
      <c r="F2757" s="74">
        <v>2.4E-2</v>
      </c>
      <c r="G2757" s="64">
        <f>VLOOKUP(D2757,upahbahan,3,FALSE)</f>
        <v>200000</v>
      </c>
      <c r="H2757" s="64">
        <f>F2757*G2757</f>
        <v>4800</v>
      </c>
      <c r="I2757" s="54"/>
    </row>
    <row r="2758" spans="3:13" s="55" customFormat="1" ht="15.75" customHeight="1">
      <c r="C2758" s="83" t="s">
        <v>1210</v>
      </c>
      <c r="D2758" s="80"/>
      <c r="E2758" s="80"/>
      <c r="F2758" s="217"/>
      <c r="G2758" s="218"/>
      <c r="H2758" s="64">
        <f>SUM(H2754:H2757)</f>
        <v>179840</v>
      </c>
      <c r="I2758" s="219"/>
    </row>
    <row r="2759" spans="3:13" s="55" customFormat="1" ht="15.75" customHeight="1">
      <c r="C2759" s="72" t="s">
        <v>1211</v>
      </c>
      <c r="D2759" s="59" t="s">
        <v>1212</v>
      </c>
      <c r="E2759" s="73"/>
      <c r="F2759" s="73"/>
      <c r="G2759" s="73"/>
      <c r="H2759" s="73"/>
      <c r="I2759" s="54"/>
    </row>
    <row r="2760" spans="3:13" s="55" customFormat="1" ht="15.75" customHeight="1">
      <c r="C2760" s="72">
        <v>1</v>
      </c>
      <c r="D2760" s="59" t="s">
        <v>4341</v>
      </c>
      <c r="E2760" s="170" t="s">
        <v>136</v>
      </c>
      <c r="F2760" s="171">
        <v>1.3</v>
      </c>
      <c r="G2760" s="64">
        <f>VLOOKUP(D2760,upahbahan,3,FALSE)</f>
        <v>1170000</v>
      </c>
      <c r="H2760" s="583">
        <f>G2760*F2760</f>
        <v>1521000</v>
      </c>
      <c r="I2760" s="54"/>
    </row>
    <row r="2761" spans="3:13" s="55" customFormat="1" ht="15.75" customHeight="1">
      <c r="C2761" s="83" t="s">
        <v>1216</v>
      </c>
      <c r="D2761" s="80"/>
      <c r="E2761" s="80"/>
      <c r="F2761" s="80"/>
      <c r="G2761" s="162"/>
      <c r="H2761" s="64">
        <f>SUM(H2760:H2760)</f>
        <v>1521000</v>
      </c>
      <c r="I2761" s="54"/>
    </row>
    <row r="2762" spans="3:13" s="55" customFormat="1" ht="15.75" customHeight="1">
      <c r="C2762" s="72" t="s">
        <v>1217</v>
      </c>
      <c r="D2762" s="59" t="s">
        <v>1218</v>
      </c>
      <c r="E2762" s="73"/>
      <c r="F2762" s="73"/>
      <c r="G2762" s="73"/>
      <c r="H2762" s="73"/>
      <c r="I2762" s="54"/>
    </row>
    <row r="2763" spans="3:13" s="55" customFormat="1" ht="15.75" customHeight="1">
      <c r="C2763" s="83" t="s">
        <v>1219</v>
      </c>
      <c r="D2763" s="80"/>
      <c r="E2763" s="80"/>
      <c r="F2763" s="80"/>
      <c r="G2763" s="162"/>
      <c r="H2763" s="303">
        <v>0</v>
      </c>
      <c r="I2763" s="54"/>
    </row>
    <row r="2764" spans="3:13" s="55" customFormat="1" ht="15.75" customHeight="1">
      <c r="C2764" s="58" t="s">
        <v>1220</v>
      </c>
      <c r="D2764" s="69" t="s">
        <v>1221</v>
      </c>
      <c r="E2764" s="70"/>
      <c r="F2764" s="70"/>
      <c r="G2764" s="71"/>
      <c r="H2764" s="304">
        <f>H2763+H2761+H2758</f>
        <v>1700840</v>
      </c>
      <c r="I2764" s="319"/>
    </row>
    <row r="2765" spans="3:13" s="55" customFormat="1" ht="15.75" customHeight="1">
      <c r="C2765" s="58" t="s">
        <v>1222</v>
      </c>
      <c r="D2765" s="69" t="s">
        <v>1325</v>
      </c>
      <c r="E2765" s="70"/>
      <c r="F2765" s="71"/>
      <c r="G2765" s="95">
        <v>0.1</v>
      </c>
      <c r="H2765" s="64">
        <f>H2764*G2765</f>
        <v>170084</v>
      </c>
      <c r="I2765" s="319"/>
    </row>
    <row r="2766" spans="3:13" s="55" customFormat="1" ht="15.75" customHeight="1">
      <c r="C2766" s="58" t="s">
        <v>1223</v>
      </c>
      <c r="D2766" s="69" t="s">
        <v>1224</v>
      </c>
      <c r="E2766" s="70"/>
      <c r="F2766" s="70"/>
      <c r="G2766" s="71"/>
      <c r="H2766" s="305">
        <f>SUM(H2764:H2765)</f>
        <v>1870924</v>
      </c>
      <c r="I2766" s="319"/>
    </row>
    <row r="2768" spans="3:13" s="55" customFormat="1" ht="15.75" customHeight="1">
      <c r="C2768" s="225" t="s">
        <v>4342</v>
      </c>
      <c r="D2768" s="313" t="s">
        <v>4343</v>
      </c>
      <c r="E2768" s="307"/>
      <c r="F2768" s="307"/>
      <c r="G2768" s="307"/>
      <c r="H2768" s="307"/>
      <c r="I2768" s="56">
        <f>ROUNDDOWN(H2783,-2)</f>
        <v>2223800</v>
      </c>
    </row>
    <row r="2769" spans="3:13" s="55" customFormat="1" ht="25.5" customHeight="1">
      <c r="C2769" s="300" t="s">
        <v>1197</v>
      </c>
      <c r="D2769" s="300" t="s">
        <v>1198</v>
      </c>
      <c r="E2769" s="300" t="s">
        <v>1199</v>
      </c>
      <c r="F2769" s="300" t="s">
        <v>1200</v>
      </c>
      <c r="G2769" s="300" t="s">
        <v>1201</v>
      </c>
      <c r="H2769" s="300" t="s">
        <v>1202</v>
      </c>
      <c r="I2769" s="54"/>
    </row>
    <row r="2770" spans="3:13" s="55" customFormat="1" ht="15.75" customHeight="1">
      <c r="C2770" s="72" t="s">
        <v>1203</v>
      </c>
      <c r="D2770" s="59" t="s">
        <v>1204</v>
      </c>
      <c r="E2770" s="73"/>
      <c r="F2770" s="73"/>
      <c r="G2770" s="73"/>
      <c r="H2770" s="73"/>
      <c r="I2770" s="54"/>
      <c r="J2770" s="159" t="s">
        <v>1249</v>
      </c>
    </row>
    <row r="2771" spans="3:13" s="55" customFormat="1" ht="15.75" customHeight="1">
      <c r="C2771" s="301">
        <v>1</v>
      </c>
      <c r="D2771" s="59" t="s">
        <v>5</v>
      </c>
      <c r="E2771" s="302" t="s">
        <v>6</v>
      </c>
      <c r="F2771" s="74">
        <v>0.63100000000000001</v>
      </c>
      <c r="G2771" s="64">
        <f>VLOOKUP(D2771,upahbahan,3,FALSE)</f>
        <v>100000</v>
      </c>
      <c r="H2771" s="64">
        <f>F2771*G2771</f>
        <v>63100</v>
      </c>
      <c r="I2771" s="54"/>
      <c r="J2771" s="159" t="s">
        <v>1250</v>
      </c>
      <c r="M2771" s="65">
        <v>0.1</v>
      </c>
    </row>
    <row r="2772" spans="3:13" s="55" customFormat="1" ht="15.75" customHeight="1">
      <c r="C2772" s="301">
        <v>2</v>
      </c>
      <c r="D2772" s="59" t="s">
        <v>10</v>
      </c>
      <c r="E2772" s="302" t="s">
        <v>6</v>
      </c>
      <c r="F2772" s="74">
        <v>1.054</v>
      </c>
      <c r="G2772" s="64">
        <f>VLOOKUP(D2772,upahbahan,3,FALSE)</f>
        <v>145000</v>
      </c>
      <c r="H2772" s="64">
        <f>F2772*G2772</f>
        <v>152830</v>
      </c>
      <c r="I2772" s="54"/>
    </row>
    <row r="2773" spans="3:13" s="55" customFormat="1" ht="15.75" customHeight="1">
      <c r="C2773" s="301">
        <v>3</v>
      </c>
      <c r="D2773" s="59" t="s">
        <v>18</v>
      </c>
      <c r="E2773" s="302" t="s">
        <v>6</v>
      </c>
      <c r="F2773" s="74">
        <v>0.105</v>
      </c>
      <c r="G2773" s="64">
        <f>VLOOKUP(D2773,upahbahan,3,FALSE)</f>
        <v>175000</v>
      </c>
      <c r="H2773" s="64">
        <f>F2773*G2773</f>
        <v>18375</v>
      </c>
      <c r="I2773" s="54"/>
    </row>
    <row r="2774" spans="3:13" s="55" customFormat="1" ht="15.75" customHeight="1">
      <c r="C2774" s="301">
        <v>4</v>
      </c>
      <c r="D2774" s="59" t="s">
        <v>19</v>
      </c>
      <c r="E2774" s="302" t="s">
        <v>6</v>
      </c>
      <c r="F2774" s="74">
        <v>3.2000000000000001E-2</v>
      </c>
      <c r="G2774" s="64">
        <f>VLOOKUP(D2774,upahbahan,3,FALSE)</f>
        <v>200000</v>
      </c>
      <c r="H2774" s="64">
        <f>F2774*G2774</f>
        <v>6400</v>
      </c>
      <c r="I2774" s="54"/>
    </row>
    <row r="2775" spans="3:13" s="55" customFormat="1" ht="15.75" customHeight="1">
      <c r="C2775" s="83" t="s">
        <v>1210</v>
      </c>
      <c r="D2775" s="80"/>
      <c r="E2775" s="80"/>
      <c r="F2775" s="217"/>
      <c r="G2775" s="218"/>
      <c r="H2775" s="64">
        <f>SUM(H2771:H2774)</f>
        <v>240705</v>
      </c>
      <c r="I2775" s="219"/>
    </row>
    <row r="2776" spans="3:13" s="55" customFormat="1" ht="15.75" customHeight="1">
      <c r="C2776" s="72" t="s">
        <v>1211</v>
      </c>
      <c r="D2776" s="59" t="s">
        <v>1212</v>
      </c>
      <c r="E2776" s="73"/>
      <c r="F2776" s="73"/>
      <c r="G2776" s="73"/>
      <c r="H2776" s="73"/>
      <c r="I2776" s="54"/>
    </row>
    <row r="2777" spans="3:13" s="55" customFormat="1" ht="15.75" customHeight="1">
      <c r="C2777" s="72">
        <v>1</v>
      </c>
      <c r="D2777" s="59" t="s">
        <v>4344</v>
      </c>
      <c r="E2777" s="170" t="s">
        <v>136</v>
      </c>
      <c r="F2777" s="171">
        <v>1.3</v>
      </c>
      <c r="G2777" s="64">
        <f>VLOOKUP(D2777,upahbahan,3,FALSE)</f>
        <v>1370000</v>
      </c>
      <c r="H2777" s="583">
        <f>G2777*F2777</f>
        <v>1781000</v>
      </c>
      <c r="I2777" s="54"/>
    </row>
    <row r="2778" spans="3:13" s="55" customFormat="1" ht="15.75" customHeight="1">
      <c r="C2778" s="83" t="s">
        <v>1216</v>
      </c>
      <c r="D2778" s="80"/>
      <c r="E2778" s="80"/>
      <c r="F2778" s="80"/>
      <c r="G2778" s="162"/>
      <c r="H2778" s="64">
        <f>SUM(H2777:H2777)</f>
        <v>1781000</v>
      </c>
      <c r="I2778" s="54"/>
    </row>
    <row r="2779" spans="3:13" s="55" customFormat="1" ht="15.75" customHeight="1">
      <c r="C2779" s="72" t="s">
        <v>1217</v>
      </c>
      <c r="D2779" s="59" t="s">
        <v>1218</v>
      </c>
      <c r="E2779" s="73"/>
      <c r="F2779" s="73"/>
      <c r="G2779" s="73"/>
      <c r="H2779" s="73"/>
      <c r="I2779" s="54"/>
    </row>
    <row r="2780" spans="3:13" s="55" customFormat="1" ht="15.75" customHeight="1">
      <c r="C2780" s="83" t="s">
        <v>1219</v>
      </c>
      <c r="D2780" s="80"/>
      <c r="E2780" s="80"/>
      <c r="F2780" s="80"/>
      <c r="G2780" s="162"/>
      <c r="H2780" s="303">
        <v>0</v>
      </c>
      <c r="I2780" s="54"/>
    </row>
    <row r="2781" spans="3:13" s="55" customFormat="1" ht="15.75" customHeight="1">
      <c r="C2781" s="58" t="s">
        <v>1220</v>
      </c>
      <c r="D2781" s="69" t="s">
        <v>1221</v>
      </c>
      <c r="E2781" s="70"/>
      <c r="F2781" s="70"/>
      <c r="G2781" s="71"/>
      <c r="H2781" s="304">
        <f>H2780+H2778+H2775</f>
        <v>2021705</v>
      </c>
      <c r="I2781" s="319"/>
    </row>
    <row r="2782" spans="3:13" s="55" customFormat="1" ht="15.75" customHeight="1">
      <c r="C2782" s="58" t="s">
        <v>1222</v>
      </c>
      <c r="D2782" s="69" t="s">
        <v>1325</v>
      </c>
      <c r="E2782" s="70"/>
      <c r="F2782" s="71"/>
      <c r="G2782" s="95">
        <v>0.1</v>
      </c>
      <c r="H2782" s="64">
        <f>H2781*G2782</f>
        <v>202170.5</v>
      </c>
      <c r="I2782" s="319"/>
    </row>
    <row r="2783" spans="3:13" s="55" customFormat="1" ht="15.75" customHeight="1">
      <c r="C2783" s="58" t="s">
        <v>1223</v>
      </c>
      <c r="D2783" s="69" t="s">
        <v>1224</v>
      </c>
      <c r="E2783" s="70"/>
      <c r="F2783" s="70"/>
      <c r="G2783" s="71"/>
      <c r="H2783" s="305">
        <f>SUM(H2781:H2782)</f>
        <v>2223875.5</v>
      </c>
      <c r="I2783" s="319"/>
    </row>
    <row r="2785" spans="3:13" s="55" customFormat="1" ht="15.75" customHeight="1">
      <c r="C2785" s="225" t="s">
        <v>4345</v>
      </c>
      <c r="D2785" s="313" t="s">
        <v>4346</v>
      </c>
      <c r="E2785" s="307"/>
      <c r="F2785" s="307"/>
      <c r="G2785" s="307"/>
      <c r="H2785" s="307"/>
      <c r="I2785" s="56">
        <f>ROUNDDOWN(H2800,-2)</f>
        <v>2504100</v>
      </c>
    </row>
    <row r="2786" spans="3:13" s="55" customFormat="1" ht="25.5" customHeight="1">
      <c r="C2786" s="300" t="s">
        <v>1197</v>
      </c>
      <c r="D2786" s="300" t="s">
        <v>1198</v>
      </c>
      <c r="E2786" s="300" t="s">
        <v>1199</v>
      </c>
      <c r="F2786" s="300" t="s">
        <v>1200</v>
      </c>
      <c r="G2786" s="300" t="s">
        <v>1201</v>
      </c>
      <c r="H2786" s="300" t="s">
        <v>1202</v>
      </c>
      <c r="I2786" s="54"/>
    </row>
    <row r="2787" spans="3:13" s="55" customFormat="1" ht="15.75" customHeight="1">
      <c r="C2787" s="72" t="s">
        <v>1203</v>
      </c>
      <c r="D2787" s="59" t="s">
        <v>1204</v>
      </c>
      <c r="E2787" s="73"/>
      <c r="F2787" s="73"/>
      <c r="G2787" s="73"/>
      <c r="H2787" s="73"/>
      <c r="I2787" s="54"/>
      <c r="J2787" s="159" t="s">
        <v>1249</v>
      </c>
    </row>
    <row r="2788" spans="3:13" s="55" customFormat="1" ht="15.75" customHeight="1">
      <c r="C2788" s="301">
        <v>1</v>
      </c>
      <c r="D2788" s="59" t="s">
        <v>5</v>
      </c>
      <c r="E2788" s="302" t="s">
        <v>6</v>
      </c>
      <c r="F2788" s="74">
        <v>0.78800000000000003</v>
      </c>
      <c r="G2788" s="64">
        <f>VLOOKUP(D2788,upahbahan,3,FALSE)</f>
        <v>100000</v>
      </c>
      <c r="H2788" s="64">
        <f>F2788*G2788</f>
        <v>78800</v>
      </c>
      <c r="I2788" s="54"/>
      <c r="J2788" s="159" t="s">
        <v>1250</v>
      </c>
      <c r="M2788" s="65">
        <v>0.1</v>
      </c>
    </row>
    <row r="2789" spans="3:13" s="55" customFormat="1" ht="15.75" customHeight="1">
      <c r="C2789" s="301">
        <v>2</v>
      </c>
      <c r="D2789" s="59" t="s">
        <v>10</v>
      </c>
      <c r="E2789" s="302" t="s">
        <v>6</v>
      </c>
      <c r="F2789" s="74">
        <v>1.3160000000000001</v>
      </c>
      <c r="G2789" s="64">
        <f>VLOOKUP(D2789,upahbahan,3,FALSE)</f>
        <v>145000</v>
      </c>
      <c r="H2789" s="64">
        <f>F2789*G2789</f>
        <v>190820</v>
      </c>
      <c r="I2789" s="54"/>
    </row>
    <row r="2790" spans="3:13" s="55" customFormat="1" ht="15.75" customHeight="1">
      <c r="C2790" s="301">
        <v>3</v>
      </c>
      <c r="D2790" s="59" t="s">
        <v>18</v>
      </c>
      <c r="E2790" s="302" t="s">
        <v>6</v>
      </c>
      <c r="F2790" s="74">
        <v>0.13200000000000001</v>
      </c>
      <c r="G2790" s="64">
        <f>VLOOKUP(D2790,upahbahan,3,FALSE)</f>
        <v>175000</v>
      </c>
      <c r="H2790" s="64">
        <f>F2790*G2790</f>
        <v>23100</v>
      </c>
      <c r="I2790" s="54"/>
    </row>
    <row r="2791" spans="3:13" s="55" customFormat="1" ht="15.75" customHeight="1">
      <c r="C2791" s="301">
        <v>4</v>
      </c>
      <c r="D2791" s="59" t="s">
        <v>19</v>
      </c>
      <c r="E2791" s="302" t="s">
        <v>6</v>
      </c>
      <c r="F2791" s="74">
        <v>3.9E-2</v>
      </c>
      <c r="G2791" s="64">
        <f>VLOOKUP(D2791,upahbahan,3,FALSE)</f>
        <v>200000</v>
      </c>
      <c r="H2791" s="64">
        <f>F2791*G2791</f>
        <v>7800</v>
      </c>
      <c r="I2791" s="54"/>
    </row>
    <row r="2792" spans="3:13" s="55" customFormat="1" ht="15.75" customHeight="1">
      <c r="C2792" s="83" t="s">
        <v>1210</v>
      </c>
      <c r="D2792" s="80"/>
      <c r="E2792" s="80"/>
      <c r="F2792" s="217"/>
      <c r="G2792" s="218"/>
      <c r="H2792" s="64">
        <f>SUM(H2788:H2791)</f>
        <v>300520</v>
      </c>
      <c r="I2792" s="219"/>
    </row>
    <row r="2793" spans="3:13" s="55" customFormat="1" ht="15.75" customHeight="1">
      <c r="C2793" s="72" t="s">
        <v>1211</v>
      </c>
      <c r="D2793" s="59" t="s">
        <v>1212</v>
      </c>
      <c r="E2793" s="73"/>
      <c r="F2793" s="73"/>
      <c r="G2793" s="73"/>
      <c r="H2793" s="73"/>
      <c r="I2793" s="54"/>
    </row>
    <row r="2794" spans="3:13" s="55" customFormat="1" ht="15.75" customHeight="1">
      <c r="C2794" s="72">
        <v>1</v>
      </c>
      <c r="D2794" s="59" t="s">
        <v>4347</v>
      </c>
      <c r="E2794" s="170" t="s">
        <v>136</v>
      </c>
      <c r="F2794" s="171">
        <v>1.3</v>
      </c>
      <c r="G2794" s="64">
        <f>VLOOKUP(D2794,upahbahan,3,FALSE)</f>
        <v>1520000</v>
      </c>
      <c r="H2794" s="583">
        <f>G2794*F2794</f>
        <v>1976000</v>
      </c>
      <c r="I2794" s="54"/>
    </row>
    <row r="2795" spans="3:13" s="55" customFormat="1" ht="15.75" customHeight="1">
      <c r="C2795" s="83" t="s">
        <v>1216</v>
      </c>
      <c r="D2795" s="80"/>
      <c r="E2795" s="80"/>
      <c r="F2795" s="80"/>
      <c r="G2795" s="162"/>
      <c r="H2795" s="64">
        <f>SUM(H2794:H2794)</f>
        <v>1976000</v>
      </c>
      <c r="I2795" s="54"/>
    </row>
    <row r="2796" spans="3:13" s="55" customFormat="1" ht="15.75" customHeight="1">
      <c r="C2796" s="72" t="s">
        <v>1217</v>
      </c>
      <c r="D2796" s="59" t="s">
        <v>1218</v>
      </c>
      <c r="E2796" s="73"/>
      <c r="F2796" s="73"/>
      <c r="G2796" s="73"/>
      <c r="H2796" s="73"/>
      <c r="I2796" s="54"/>
    </row>
    <row r="2797" spans="3:13" s="55" customFormat="1" ht="15.75" customHeight="1">
      <c r="C2797" s="83" t="s">
        <v>1219</v>
      </c>
      <c r="D2797" s="80"/>
      <c r="E2797" s="80"/>
      <c r="F2797" s="80"/>
      <c r="G2797" s="162"/>
      <c r="H2797" s="303">
        <v>0</v>
      </c>
      <c r="I2797" s="54"/>
    </row>
    <row r="2798" spans="3:13" s="55" customFormat="1" ht="15.75" customHeight="1">
      <c r="C2798" s="58" t="s">
        <v>1220</v>
      </c>
      <c r="D2798" s="69" t="s">
        <v>1221</v>
      </c>
      <c r="E2798" s="70"/>
      <c r="F2798" s="70"/>
      <c r="G2798" s="71"/>
      <c r="H2798" s="304">
        <f>H2797+H2795+H2792</f>
        <v>2276520</v>
      </c>
      <c r="I2798" s="319"/>
    </row>
    <row r="2799" spans="3:13" s="55" customFormat="1" ht="15.75" customHeight="1">
      <c r="C2799" s="58" t="s">
        <v>1222</v>
      </c>
      <c r="D2799" s="69" t="s">
        <v>1325</v>
      </c>
      <c r="E2799" s="70"/>
      <c r="F2799" s="71"/>
      <c r="G2799" s="95">
        <v>0.1</v>
      </c>
      <c r="H2799" s="64">
        <f>H2798*G2799</f>
        <v>227652</v>
      </c>
      <c r="I2799" s="319"/>
    </row>
    <row r="2800" spans="3:13" s="55" customFormat="1" ht="15.75" customHeight="1">
      <c r="C2800" s="58" t="s">
        <v>1223</v>
      </c>
      <c r="D2800" s="69" t="s">
        <v>1224</v>
      </c>
      <c r="E2800" s="70"/>
      <c r="F2800" s="70"/>
      <c r="G2800" s="71"/>
      <c r="H2800" s="305">
        <f>SUM(H2798:H2799)</f>
        <v>2504172</v>
      </c>
      <c r="I2800" s="319"/>
    </row>
    <row r="2802" spans="3:13" s="55" customFormat="1" ht="15.75" customHeight="1">
      <c r="C2802" s="225" t="s">
        <v>4348</v>
      </c>
      <c r="D2802" s="313" t="s">
        <v>4349</v>
      </c>
      <c r="E2802" s="307"/>
      <c r="F2802" s="307"/>
      <c r="G2802" s="307"/>
      <c r="H2802" s="307"/>
      <c r="I2802" s="56">
        <f>ROUNDDOWN(H2817,-2)</f>
        <v>2884700</v>
      </c>
    </row>
    <row r="2803" spans="3:13" s="55" customFormat="1" ht="25.5" customHeight="1">
      <c r="C2803" s="300" t="s">
        <v>1197</v>
      </c>
      <c r="D2803" s="300" t="s">
        <v>1198</v>
      </c>
      <c r="E2803" s="300" t="s">
        <v>1199</v>
      </c>
      <c r="F2803" s="300" t="s">
        <v>1200</v>
      </c>
      <c r="G2803" s="300" t="s">
        <v>1201</v>
      </c>
      <c r="H2803" s="300" t="s">
        <v>1202</v>
      </c>
      <c r="I2803" s="54"/>
    </row>
    <row r="2804" spans="3:13" s="55" customFormat="1" ht="15.75" customHeight="1">
      <c r="C2804" s="72" t="s">
        <v>1203</v>
      </c>
      <c r="D2804" s="59" t="s">
        <v>1204</v>
      </c>
      <c r="E2804" s="73"/>
      <c r="F2804" s="73"/>
      <c r="G2804" s="73"/>
      <c r="H2804" s="73"/>
      <c r="I2804" s="54"/>
      <c r="J2804" s="159" t="s">
        <v>1249</v>
      </c>
    </row>
    <row r="2805" spans="3:13" s="55" customFormat="1" ht="15.75" customHeight="1">
      <c r="C2805" s="301">
        <v>1</v>
      </c>
      <c r="D2805" s="59" t="s">
        <v>5</v>
      </c>
      <c r="E2805" s="302" t="s">
        <v>6</v>
      </c>
      <c r="F2805" s="74">
        <v>0.94499999999999995</v>
      </c>
      <c r="G2805" s="64">
        <f>VLOOKUP(D2805,upahbahan,3,FALSE)</f>
        <v>100000</v>
      </c>
      <c r="H2805" s="64">
        <f>F2805*G2805</f>
        <v>94500</v>
      </c>
      <c r="I2805" s="54"/>
      <c r="J2805" s="159" t="s">
        <v>1250</v>
      </c>
      <c r="M2805" s="65">
        <v>0.1</v>
      </c>
    </row>
    <row r="2806" spans="3:13" s="55" customFormat="1" ht="15.75" customHeight="1">
      <c r="C2806" s="301">
        <v>2</v>
      </c>
      <c r="D2806" s="59" t="s">
        <v>10</v>
      </c>
      <c r="E2806" s="302" t="s">
        <v>6</v>
      </c>
      <c r="F2806" s="74">
        <v>1.579</v>
      </c>
      <c r="G2806" s="64">
        <f>VLOOKUP(D2806,upahbahan,3,FALSE)</f>
        <v>145000</v>
      </c>
      <c r="H2806" s="64">
        <f>F2806*G2806</f>
        <v>228955</v>
      </c>
      <c r="I2806" s="54"/>
    </row>
    <row r="2807" spans="3:13" s="55" customFormat="1" ht="15.75" customHeight="1">
      <c r="C2807" s="301">
        <v>3</v>
      </c>
      <c r="D2807" s="59" t="s">
        <v>18</v>
      </c>
      <c r="E2807" s="302" t="s">
        <v>6</v>
      </c>
      <c r="F2807" s="74">
        <v>0.158</v>
      </c>
      <c r="G2807" s="64">
        <f>VLOOKUP(D2807,upahbahan,3,FALSE)</f>
        <v>175000</v>
      </c>
      <c r="H2807" s="64">
        <f>F2807*G2807</f>
        <v>27650</v>
      </c>
      <c r="I2807" s="54"/>
    </row>
    <row r="2808" spans="3:13" s="55" customFormat="1" ht="15.75" customHeight="1">
      <c r="C2808" s="301">
        <v>4</v>
      </c>
      <c r="D2808" s="59" t="s">
        <v>19</v>
      </c>
      <c r="E2808" s="302" t="s">
        <v>6</v>
      </c>
      <c r="F2808" s="74">
        <v>4.7E-2</v>
      </c>
      <c r="G2808" s="64">
        <f>VLOOKUP(D2808,upahbahan,3,FALSE)</f>
        <v>200000</v>
      </c>
      <c r="H2808" s="64">
        <f>F2808*G2808</f>
        <v>9400</v>
      </c>
      <c r="I2808" s="54"/>
    </row>
    <row r="2809" spans="3:13" s="55" customFormat="1" ht="15.75" customHeight="1">
      <c r="C2809" s="83" t="s">
        <v>1210</v>
      </c>
      <c r="D2809" s="80"/>
      <c r="E2809" s="80"/>
      <c r="F2809" s="217"/>
      <c r="G2809" s="218"/>
      <c r="H2809" s="64">
        <f>SUM(H2805:H2808)</f>
        <v>360505</v>
      </c>
      <c r="I2809" s="219"/>
    </row>
    <row r="2810" spans="3:13" s="55" customFormat="1" ht="15.75" customHeight="1">
      <c r="C2810" s="72" t="s">
        <v>1211</v>
      </c>
      <c r="D2810" s="59" t="s">
        <v>1212</v>
      </c>
      <c r="E2810" s="73"/>
      <c r="F2810" s="73"/>
      <c r="G2810" s="73"/>
      <c r="H2810" s="73"/>
      <c r="I2810" s="54"/>
    </row>
    <row r="2811" spans="3:13" s="55" customFormat="1" ht="15.75" customHeight="1">
      <c r="C2811" s="72">
        <v>1</v>
      </c>
      <c r="D2811" s="59" t="s">
        <v>4350</v>
      </c>
      <c r="E2811" s="170" t="s">
        <v>136</v>
      </c>
      <c r="F2811" s="171">
        <v>1.3</v>
      </c>
      <c r="G2811" s="64">
        <f>VLOOKUP(D2811,upahbahan,3,FALSE)</f>
        <v>1740000</v>
      </c>
      <c r="H2811" s="583">
        <f>G2811*F2811</f>
        <v>2262000</v>
      </c>
      <c r="I2811" s="54"/>
    </row>
    <row r="2812" spans="3:13" s="55" customFormat="1" ht="15.75" customHeight="1">
      <c r="C2812" s="83" t="s">
        <v>1216</v>
      </c>
      <c r="D2812" s="80"/>
      <c r="E2812" s="80"/>
      <c r="F2812" s="80"/>
      <c r="G2812" s="162"/>
      <c r="H2812" s="64">
        <f>SUM(H2811:H2811)</f>
        <v>2262000</v>
      </c>
      <c r="I2812" s="54"/>
    </row>
    <row r="2813" spans="3:13" s="55" customFormat="1" ht="15.75" customHeight="1">
      <c r="C2813" s="72" t="s">
        <v>1217</v>
      </c>
      <c r="D2813" s="59" t="s">
        <v>1218</v>
      </c>
      <c r="E2813" s="73"/>
      <c r="F2813" s="73"/>
      <c r="G2813" s="73"/>
      <c r="H2813" s="73"/>
      <c r="I2813" s="54"/>
    </row>
    <row r="2814" spans="3:13" s="55" customFormat="1" ht="15.75" customHeight="1">
      <c r="C2814" s="83" t="s">
        <v>1219</v>
      </c>
      <c r="D2814" s="80"/>
      <c r="E2814" s="80"/>
      <c r="F2814" s="80"/>
      <c r="G2814" s="162"/>
      <c r="H2814" s="303">
        <v>0</v>
      </c>
      <c r="I2814" s="54"/>
    </row>
    <row r="2815" spans="3:13" s="55" customFormat="1" ht="15.75" customHeight="1">
      <c r="C2815" s="58" t="s">
        <v>1220</v>
      </c>
      <c r="D2815" s="69" t="s">
        <v>1221</v>
      </c>
      <c r="E2815" s="70"/>
      <c r="F2815" s="70"/>
      <c r="G2815" s="71"/>
      <c r="H2815" s="304">
        <f>H2814+H2812+H2809</f>
        <v>2622505</v>
      </c>
      <c r="I2815" s="319"/>
    </row>
    <row r="2816" spans="3:13" s="55" customFormat="1" ht="15.75" customHeight="1">
      <c r="C2816" s="58" t="s">
        <v>1222</v>
      </c>
      <c r="D2816" s="69" t="s">
        <v>1325</v>
      </c>
      <c r="E2816" s="70"/>
      <c r="F2816" s="71"/>
      <c r="G2816" s="95">
        <v>0.1</v>
      </c>
      <c r="H2816" s="64">
        <f>H2815*G2816</f>
        <v>262250.5</v>
      </c>
      <c r="I2816" s="319"/>
    </row>
    <row r="2817" spans="3:13" s="55" customFormat="1" ht="15.75" customHeight="1">
      <c r="C2817" s="58" t="s">
        <v>1223</v>
      </c>
      <c r="D2817" s="69" t="s">
        <v>1224</v>
      </c>
      <c r="E2817" s="70"/>
      <c r="F2817" s="70"/>
      <c r="G2817" s="71"/>
      <c r="H2817" s="305">
        <f>SUM(H2815:H2816)</f>
        <v>2884755.5</v>
      </c>
      <c r="I2817" s="319"/>
    </row>
    <row r="2819" spans="3:13" s="55" customFormat="1" ht="15.75" customHeight="1">
      <c r="C2819" s="225" t="s">
        <v>4351</v>
      </c>
      <c r="D2819" s="313" t="s">
        <v>4352</v>
      </c>
      <c r="E2819" s="307"/>
      <c r="F2819" s="307"/>
      <c r="G2819" s="307"/>
      <c r="H2819" s="307"/>
      <c r="I2819" s="56">
        <f>ROUNDDOWN(H2834,-2)</f>
        <v>3331100</v>
      </c>
    </row>
    <row r="2820" spans="3:13" s="55" customFormat="1" ht="25.5" customHeight="1">
      <c r="C2820" s="300" t="s">
        <v>1197</v>
      </c>
      <c r="D2820" s="300" t="s">
        <v>1198</v>
      </c>
      <c r="E2820" s="300" t="s">
        <v>1199</v>
      </c>
      <c r="F2820" s="300" t="s">
        <v>1200</v>
      </c>
      <c r="G2820" s="300" t="s">
        <v>1201</v>
      </c>
      <c r="H2820" s="300" t="s">
        <v>1202</v>
      </c>
      <c r="I2820" s="54"/>
    </row>
    <row r="2821" spans="3:13" s="55" customFormat="1" ht="15.75" customHeight="1">
      <c r="C2821" s="72" t="s">
        <v>1203</v>
      </c>
      <c r="D2821" s="59" t="s">
        <v>1204</v>
      </c>
      <c r="E2821" s="73"/>
      <c r="F2821" s="73"/>
      <c r="G2821" s="73"/>
      <c r="H2821" s="73"/>
      <c r="I2821" s="54"/>
      <c r="J2821" s="159" t="s">
        <v>1249</v>
      </c>
    </row>
    <row r="2822" spans="3:13" s="55" customFormat="1" ht="15.75" customHeight="1">
      <c r="C2822" s="301">
        <v>1</v>
      </c>
      <c r="D2822" s="59" t="s">
        <v>5</v>
      </c>
      <c r="E2822" s="302" t="s">
        <v>6</v>
      </c>
      <c r="F2822" s="74">
        <v>1.26</v>
      </c>
      <c r="G2822" s="64">
        <f>VLOOKUP(D2822,upahbahan,3,FALSE)</f>
        <v>100000</v>
      </c>
      <c r="H2822" s="64">
        <f>F2822*G2822</f>
        <v>126000</v>
      </c>
      <c r="I2822" s="54"/>
      <c r="J2822" s="159" t="s">
        <v>1250</v>
      </c>
      <c r="M2822" s="65">
        <v>0.1</v>
      </c>
    </row>
    <row r="2823" spans="3:13" s="55" customFormat="1" ht="15.75" customHeight="1">
      <c r="C2823" s="301">
        <v>2</v>
      </c>
      <c r="D2823" s="59" t="s">
        <v>10</v>
      </c>
      <c r="E2823" s="302" t="s">
        <v>6</v>
      </c>
      <c r="F2823" s="74">
        <v>2.1030000000000002</v>
      </c>
      <c r="G2823" s="64">
        <f>VLOOKUP(D2823,upahbahan,3,FALSE)</f>
        <v>145000</v>
      </c>
      <c r="H2823" s="64">
        <f>F2823*G2823</f>
        <v>304935.00000000006</v>
      </c>
      <c r="I2823" s="54"/>
    </row>
    <row r="2824" spans="3:13" s="55" customFormat="1" ht="15.75" customHeight="1">
      <c r="C2824" s="301">
        <v>3</v>
      </c>
      <c r="D2824" s="59" t="s">
        <v>18</v>
      </c>
      <c r="E2824" s="302" t="s">
        <v>6</v>
      </c>
      <c r="F2824" s="74">
        <v>0.21</v>
      </c>
      <c r="G2824" s="64">
        <f>VLOOKUP(D2824,upahbahan,3,FALSE)</f>
        <v>175000</v>
      </c>
      <c r="H2824" s="64">
        <f>F2824*G2824</f>
        <v>36750</v>
      </c>
      <c r="I2824" s="54"/>
    </row>
    <row r="2825" spans="3:13" s="55" customFormat="1" ht="15.75" customHeight="1">
      <c r="C2825" s="301">
        <v>4</v>
      </c>
      <c r="D2825" s="59" t="s">
        <v>19</v>
      </c>
      <c r="E2825" s="302" t="s">
        <v>6</v>
      </c>
      <c r="F2825" s="74">
        <v>6.3E-2</v>
      </c>
      <c r="G2825" s="64">
        <f>VLOOKUP(D2825,upahbahan,3,FALSE)</f>
        <v>200000</v>
      </c>
      <c r="H2825" s="64">
        <f>F2825*G2825</f>
        <v>12600</v>
      </c>
      <c r="I2825" s="54"/>
    </row>
    <row r="2826" spans="3:13" s="55" customFormat="1" ht="15.75" customHeight="1">
      <c r="C2826" s="83" t="s">
        <v>1210</v>
      </c>
      <c r="D2826" s="80"/>
      <c r="E2826" s="80"/>
      <c r="F2826" s="217"/>
      <c r="G2826" s="218"/>
      <c r="H2826" s="64">
        <f>SUM(H2822:H2825)</f>
        <v>480285.00000000006</v>
      </c>
      <c r="I2826" s="219"/>
    </row>
    <row r="2827" spans="3:13" s="55" customFormat="1" ht="15.75" customHeight="1">
      <c r="C2827" s="72" t="s">
        <v>1211</v>
      </c>
      <c r="D2827" s="59" t="s">
        <v>1212</v>
      </c>
      <c r="E2827" s="73"/>
      <c r="F2827" s="73"/>
      <c r="G2827" s="73"/>
      <c r="H2827" s="73"/>
      <c r="I2827" s="54"/>
    </row>
    <row r="2828" spans="3:13" s="55" customFormat="1" ht="15.75" customHeight="1">
      <c r="C2828" s="72">
        <v>1</v>
      </c>
      <c r="D2828" s="59" t="s">
        <v>4353</v>
      </c>
      <c r="E2828" s="170" t="s">
        <v>136</v>
      </c>
      <c r="F2828" s="171">
        <v>1.3</v>
      </c>
      <c r="G2828" s="64">
        <f>VLOOKUP(D2828,upahbahan,3,FALSE)</f>
        <v>1960000</v>
      </c>
      <c r="H2828" s="583">
        <f>G2828*F2828</f>
        <v>2548000</v>
      </c>
      <c r="I2828" s="54"/>
    </row>
    <row r="2829" spans="3:13" s="55" customFormat="1" ht="15.75" customHeight="1">
      <c r="C2829" s="83" t="s">
        <v>1216</v>
      </c>
      <c r="D2829" s="80"/>
      <c r="E2829" s="80"/>
      <c r="F2829" s="80"/>
      <c r="G2829" s="162"/>
      <c r="H2829" s="64">
        <f>SUM(H2828:H2828)</f>
        <v>2548000</v>
      </c>
      <c r="I2829" s="54"/>
    </row>
    <row r="2830" spans="3:13" s="55" customFormat="1" ht="15.75" customHeight="1">
      <c r="C2830" s="72" t="s">
        <v>1217</v>
      </c>
      <c r="D2830" s="59" t="s">
        <v>1218</v>
      </c>
      <c r="E2830" s="73"/>
      <c r="F2830" s="73"/>
      <c r="G2830" s="73"/>
      <c r="H2830" s="73"/>
      <c r="I2830" s="54"/>
    </row>
    <row r="2831" spans="3:13" s="55" customFormat="1" ht="15.75" customHeight="1">
      <c r="C2831" s="83" t="s">
        <v>1219</v>
      </c>
      <c r="D2831" s="80"/>
      <c r="E2831" s="80"/>
      <c r="F2831" s="80"/>
      <c r="G2831" s="162"/>
      <c r="H2831" s="303">
        <v>0</v>
      </c>
      <c r="I2831" s="54"/>
    </row>
    <row r="2832" spans="3:13" s="55" customFormat="1" ht="15.75" customHeight="1">
      <c r="C2832" s="58" t="s">
        <v>1220</v>
      </c>
      <c r="D2832" s="69" t="s">
        <v>1221</v>
      </c>
      <c r="E2832" s="70"/>
      <c r="F2832" s="70"/>
      <c r="G2832" s="71"/>
      <c r="H2832" s="304">
        <f>H2831+H2829+H2826</f>
        <v>3028285</v>
      </c>
      <c r="I2832" s="319"/>
    </row>
    <row r="2833" spans="3:13" s="55" customFormat="1" ht="15.75" customHeight="1">
      <c r="C2833" s="58" t="s">
        <v>1222</v>
      </c>
      <c r="D2833" s="69" t="s">
        <v>1325</v>
      </c>
      <c r="E2833" s="70"/>
      <c r="F2833" s="71"/>
      <c r="G2833" s="95">
        <v>0.1</v>
      </c>
      <c r="H2833" s="64">
        <f>H2832*G2833</f>
        <v>302828.5</v>
      </c>
      <c r="I2833" s="319"/>
    </row>
    <row r="2834" spans="3:13" s="55" customFormat="1" ht="15.75" customHeight="1">
      <c r="C2834" s="58" t="s">
        <v>1223</v>
      </c>
      <c r="D2834" s="69" t="s">
        <v>1224</v>
      </c>
      <c r="E2834" s="70"/>
      <c r="F2834" s="70"/>
      <c r="G2834" s="71"/>
      <c r="H2834" s="305">
        <f>SUM(H2832:H2833)</f>
        <v>3331113.5</v>
      </c>
      <c r="I2834" s="319"/>
    </row>
    <row r="2837" spans="3:13" s="55" customFormat="1" ht="15.75" customHeight="1">
      <c r="C2837" s="225" t="s">
        <v>4354</v>
      </c>
      <c r="D2837" s="313" t="s">
        <v>4355</v>
      </c>
      <c r="E2837" s="307"/>
      <c r="F2837" s="307"/>
      <c r="G2837" s="307"/>
      <c r="H2837" s="307"/>
      <c r="I2837" s="56">
        <f>ROUNDDOWN(H2852,-2)</f>
        <v>3706200</v>
      </c>
    </row>
    <row r="2838" spans="3:13" s="55" customFormat="1" ht="25.5" customHeight="1">
      <c r="C2838" s="300" t="s">
        <v>1197</v>
      </c>
      <c r="D2838" s="300" t="s">
        <v>1198</v>
      </c>
      <c r="E2838" s="300" t="s">
        <v>1199</v>
      </c>
      <c r="F2838" s="300" t="s">
        <v>1200</v>
      </c>
      <c r="G2838" s="300" t="s">
        <v>1201</v>
      </c>
      <c r="H2838" s="300" t="s">
        <v>1202</v>
      </c>
      <c r="I2838" s="54"/>
    </row>
    <row r="2839" spans="3:13" s="55" customFormat="1" ht="15.75" customHeight="1">
      <c r="C2839" s="72" t="s">
        <v>1203</v>
      </c>
      <c r="D2839" s="59" t="s">
        <v>1204</v>
      </c>
      <c r="E2839" s="73"/>
      <c r="F2839" s="73"/>
      <c r="G2839" s="73"/>
      <c r="H2839" s="73"/>
      <c r="I2839" s="54"/>
      <c r="J2839" s="159" t="s">
        <v>1249</v>
      </c>
    </row>
    <row r="2840" spans="3:13" s="55" customFormat="1" ht="15.75" customHeight="1">
      <c r="C2840" s="301">
        <v>1</v>
      </c>
      <c r="D2840" s="59" t="s">
        <v>5</v>
      </c>
      <c r="E2840" s="302" t="s">
        <v>6</v>
      </c>
      <c r="F2840" s="74">
        <v>1.5740000000000001</v>
      </c>
      <c r="G2840" s="64">
        <f>VLOOKUP(D2840,upahbahan,3,FALSE)</f>
        <v>100000</v>
      </c>
      <c r="H2840" s="64">
        <f>F2840*G2840</f>
        <v>157400</v>
      </c>
      <c r="I2840" s="54"/>
      <c r="J2840" s="159" t="s">
        <v>1250</v>
      </c>
      <c r="M2840" s="65">
        <v>0.1</v>
      </c>
    </row>
    <row r="2841" spans="3:13" s="55" customFormat="1" ht="15.75" customHeight="1">
      <c r="C2841" s="301">
        <v>2</v>
      </c>
      <c r="D2841" s="59" t="s">
        <v>10</v>
      </c>
      <c r="E2841" s="302" t="s">
        <v>6</v>
      </c>
      <c r="F2841" s="74">
        <v>2.6280000000000001</v>
      </c>
      <c r="G2841" s="64">
        <f>VLOOKUP(D2841,upahbahan,3,FALSE)</f>
        <v>145000</v>
      </c>
      <c r="H2841" s="64">
        <f>F2841*G2841</f>
        <v>381060</v>
      </c>
      <c r="I2841" s="54"/>
    </row>
    <row r="2842" spans="3:13" s="55" customFormat="1" ht="15.75" customHeight="1">
      <c r="C2842" s="301">
        <v>3</v>
      </c>
      <c r="D2842" s="59" t="s">
        <v>18</v>
      </c>
      <c r="E2842" s="302" t="s">
        <v>6</v>
      </c>
      <c r="F2842" s="74">
        <v>0.26300000000000001</v>
      </c>
      <c r="G2842" s="64">
        <f>VLOOKUP(D2842,upahbahan,3,FALSE)</f>
        <v>175000</v>
      </c>
      <c r="H2842" s="64">
        <f>F2842*G2842</f>
        <v>46025</v>
      </c>
      <c r="I2842" s="54"/>
    </row>
    <row r="2843" spans="3:13" s="55" customFormat="1" ht="15.75" customHeight="1">
      <c r="C2843" s="301">
        <v>4</v>
      </c>
      <c r="D2843" s="59" t="s">
        <v>19</v>
      </c>
      <c r="E2843" s="302" t="s">
        <v>6</v>
      </c>
      <c r="F2843" s="74">
        <v>7.9000000000000001E-2</v>
      </c>
      <c r="G2843" s="64">
        <f>VLOOKUP(D2843,upahbahan,3,FALSE)</f>
        <v>200000</v>
      </c>
      <c r="H2843" s="64">
        <f>F2843*G2843</f>
        <v>15800</v>
      </c>
      <c r="I2843" s="54"/>
    </row>
    <row r="2844" spans="3:13" s="55" customFormat="1" ht="15.75" customHeight="1">
      <c r="C2844" s="83" t="s">
        <v>1210</v>
      </c>
      <c r="D2844" s="80"/>
      <c r="E2844" s="80"/>
      <c r="F2844" s="217"/>
      <c r="G2844" s="218"/>
      <c r="H2844" s="64">
        <f>SUM(H2840:H2843)</f>
        <v>600285</v>
      </c>
      <c r="I2844" s="219"/>
    </row>
    <row r="2845" spans="3:13" s="55" customFormat="1" ht="15.75" customHeight="1">
      <c r="C2845" s="72" t="s">
        <v>1211</v>
      </c>
      <c r="D2845" s="59" t="s">
        <v>1212</v>
      </c>
      <c r="E2845" s="73"/>
      <c r="F2845" s="73"/>
      <c r="G2845" s="73"/>
      <c r="H2845" s="73"/>
      <c r="I2845" s="54"/>
    </row>
    <row r="2846" spans="3:13" s="55" customFormat="1" ht="15.75" customHeight="1">
      <c r="C2846" s="72">
        <v>1</v>
      </c>
      <c r="D2846" s="59" t="s">
        <v>4356</v>
      </c>
      <c r="E2846" s="170" t="s">
        <v>136</v>
      </c>
      <c r="F2846" s="171">
        <v>1.3</v>
      </c>
      <c r="G2846" s="64">
        <f>VLOOKUP(D2846,upahbahan,3,FALSE)</f>
        <v>2130000</v>
      </c>
      <c r="H2846" s="583">
        <f>G2846*F2846</f>
        <v>2769000</v>
      </c>
      <c r="I2846" s="54"/>
    </row>
    <row r="2847" spans="3:13" s="55" customFormat="1" ht="15.75" customHeight="1">
      <c r="C2847" s="83" t="s">
        <v>1216</v>
      </c>
      <c r="D2847" s="80"/>
      <c r="E2847" s="80"/>
      <c r="F2847" s="80"/>
      <c r="G2847" s="162"/>
      <c r="H2847" s="64">
        <f>SUM(H2846:H2846)</f>
        <v>2769000</v>
      </c>
      <c r="I2847" s="54"/>
    </row>
    <row r="2848" spans="3:13" s="55" customFormat="1" ht="15.75" customHeight="1">
      <c r="C2848" s="72" t="s">
        <v>1217</v>
      </c>
      <c r="D2848" s="59" t="s">
        <v>1218</v>
      </c>
      <c r="E2848" s="73"/>
      <c r="F2848" s="73"/>
      <c r="G2848" s="73"/>
      <c r="H2848" s="73"/>
      <c r="I2848" s="54"/>
    </row>
    <row r="2849" spans="3:13" s="55" customFormat="1" ht="15.75" customHeight="1">
      <c r="C2849" s="83" t="s">
        <v>1219</v>
      </c>
      <c r="D2849" s="80"/>
      <c r="E2849" s="80"/>
      <c r="F2849" s="80"/>
      <c r="G2849" s="162"/>
      <c r="H2849" s="303">
        <v>0</v>
      </c>
      <c r="I2849" s="54"/>
    </row>
    <row r="2850" spans="3:13" s="55" customFormat="1" ht="15.75" customHeight="1">
      <c r="C2850" s="58" t="s">
        <v>1220</v>
      </c>
      <c r="D2850" s="69" t="s">
        <v>1221</v>
      </c>
      <c r="E2850" s="70"/>
      <c r="F2850" s="70"/>
      <c r="G2850" s="71"/>
      <c r="H2850" s="304">
        <f>H2849+H2847+H2844</f>
        <v>3369285</v>
      </c>
      <c r="I2850" s="319"/>
    </row>
    <row r="2851" spans="3:13" s="55" customFormat="1" ht="15.75" customHeight="1">
      <c r="C2851" s="58" t="s">
        <v>1222</v>
      </c>
      <c r="D2851" s="69" t="s">
        <v>1325</v>
      </c>
      <c r="E2851" s="70"/>
      <c r="F2851" s="71"/>
      <c r="G2851" s="95">
        <v>0.1</v>
      </c>
      <c r="H2851" s="64">
        <f>H2850*G2851</f>
        <v>336928.5</v>
      </c>
      <c r="I2851" s="319"/>
    </row>
    <row r="2852" spans="3:13" s="55" customFormat="1" ht="15.75" customHeight="1">
      <c r="C2852" s="58" t="s">
        <v>1223</v>
      </c>
      <c r="D2852" s="69" t="s">
        <v>1224</v>
      </c>
      <c r="E2852" s="70"/>
      <c r="F2852" s="70"/>
      <c r="G2852" s="71"/>
      <c r="H2852" s="305">
        <f>SUM(H2850:H2851)</f>
        <v>3706213.5</v>
      </c>
      <c r="I2852" s="319"/>
    </row>
    <row r="2854" spans="3:13" s="55" customFormat="1" ht="15.75" customHeight="1">
      <c r="C2854" s="225" t="s">
        <v>4357</v>
      </c>
      <c r="D2854" s="313" t="s">
        <v>4358</v>
      </c>
      <c r="E2854" s="307"/>
      <c r="F2854" s="307"/>
      <c r="G2854" s="307"/>
      <c r="H2854" s="307"/>
      <c r="I2854" s="56">
        <f>ROUNDDOWN(H2869,-2)</f>
        <v>4337400</v>
      </c>
    </row>
    <row r="2855" spans="3:13" s="55" customFormat="1" ht="25.5" customHeight="1">
      <c r="C2855" s="300" t="s">
        <v>1197</v>
      </c>
      <c r="D2855" s="300" t="s">
        <v>1198</v>
      </c>
      <c r="E2855" s="300" t="s">
        <v>1199</v>
      </c>
      <c r="F2855" s="300" t="s">
        <v>1200</v>
      </c>
      <c r="G2855" s="300" t="s">
        <v>1201</v>
      </c>
      <c r="H2855" s="300" t="s">
        <v>1202</v>
      </c>
      <c r="I2855" s="54"/>
    </row>
    <row r="2856" spans="3:13" s="55" customFormat="1" ht="15.75" customHeight="1">
      <c r="C2856" s="72" t="s">
        <v>1203</v>
      </c>
      <c r="D2856" s="59" t="s">
        <v>1204</v>
      </c>
      <c r="E2856" s="73"/>
      <c r="F2856" s="73"/>
      <c r="G2856" s="73"/>
      <c r="H2856" s="73"/>
      <c r="I2856" s="54"/>
      <c r="J2856" s="159" t="s">
        <v>1249</v>
      </c>
    </row>
    <row r="2857" spans="3:13" s="55" customFormat="1" ht="15.75" customHeight="1">
      <c r="C2857" s="301">
        <v>1</v>
      </c>
      <c r="D2857" s="59" t="s">
        <v>5</v>
      </c>
      <c r="E2857" s="302" t="s">
        <v>6</v>
      </c>
      <c r="F2857" s="74">
        <v>1.8859999999999999</v>
      </c>
      <c r="G2857" s="64">
        <f>VLOOKUP(D2857,upahbahan,3,FALSE)</f>
        <v>100000</v>
      </c>
      <c r="H2857" s="64">
        <f>F2857*G2857</f>
        <v>188600</v>
      </c>
      <c r="I2857" s="54"/>
      <c r="J2857" s="159" t="s">
        <v>1250</v>
      </c>
      <c r="M2857" s="65">
        <v>0.1</v>
      </c>
    </row>
    <row r="2858" spans="3:13" s="55" customFormat="1" ht="15.75" customHeight="1">
      <c r="C2858" s="301">
        <v>2</v>
      </c>
      <c r="D2858" s="59" t="s">
        <v>10</v>
      </c>
      <c r="E2858" s="302" t="s">
        <v>6</v>
      </c>
      <c r="F2858" s="74">
        <v>3.149</v>
      </c>
      <c r="G2858" s="64">
        <f>VLOOKUP(D2858,upahbahan,3,FALSE)</f>
        <v>145000</v>
      </c>
      <c r="H2858" s="64">
        <f>F2858*G2858</f>
        <v>456605</v>
      </c>
      <c r="I2858" s="54"/>
    </row>
    <row r="2859" spans="3:13" s="55" customFormat="1" ht="15.75" customHeight="1">
      <c r="C2859" s="301">
        <v>3</v>
      </c>
      <c r="D2859" s="59" t="s">
        <v>18</v>
      </c>
      <c r="E2859" s="302" t="s">
        <v>6</v>
      </c>
      <c r="F2859" s="74">
        <v>0.315</v>
      </c>
      <c r="G2859" s="64">
        <f>VLOOKUP(D2859,upahbahan,3,FALSE)</f>
        <v>175000</v>
      </c>
      <c r="H2859" s="64">
        <f>F2859*G2859</f>
        <v>55125</v>
      </c>
      <c r="I2859" s="54"/>
    </row>
    <row r="2860" spans="3:13" s="55" customFormat="1" ht="15.75" customHeight="1">
      <c r="C2860" s="301">
        <v>4</v>
      </c>
      <c r="D2860" s="59" t="s">
        <v>19</v>
      </c>
      <c r="E2860" s="302" t="s">
        <v>6</v>
      </c>
      <c r="F2860" s="74">
        <v>9.4E-2</v>
      </c>
      <c r="G2860" s="64">
        <f>VLOOKUP(D2860,upahbahan,3,FALSE)</f>
        <v>200000</v>
      </c>
      <c r="H2860" s="64">
        <f>F2860*G2860</f>
        <v>18800</v>
      </c>
      <c r="I2860" s="54"/>
    </row>
    <row r="2861" spans="3:13" s="55" customFormat="1" ht="15.75" customHeight="1">
      <c r="C2861" s="83" t="s">
        <v>1210</v>
      </c>
      <c r="D2861" s="80"/>
      <c r="E2861" s="80"/>
      <c r="F2861" s="217"/>
      <c r="G2861" s="218"/>
      <c r="H2861" s="64">
        <f>SUM(H2857:H2860)</f>
        <v>719130</v>
      </c>
      <c r="I2861" s="219"/>
    </row>
    <row r="2862" spans="3:13" s="55" customFormat="1" ht="15.75" customHeight="1">
      <c r="C2862" s="72" t="s">
        <v>1211</v>
      </c>
      <c r="D2862" s="59" t="s">
        <v>1212</v>
      </c>
      <c r="E2862" s="73"/>
      <c r="F2862" s="73"/>
      <c r="G2862" s="73"/>
      <c r="H2862" s="73"/>
      <c r="I2862" s="54"/>
    </row>
    <row r="2863" spans="3:13" s="55" customFormat="1" ht="15.75" customHeight="1">
      <c r="C2863" s="72">
        <v>1</v>
      </c>
      <c r="D2863" s="59" t="s">
        <v>4359</v>
      </c>
      <c r="E2863" s="170" t="s">
        <v>136</v>
      </c>
      <c r="F2863" s="171">
        <v>1.3</v>
      </c>
      <c r="G2863" s="64">
        <f>VLOOKUP(D2863,upahbahan,3,FALSE)</f>
        <v>2480000</v>
      </c>
      <c r="H2863" s="583">
        <f>G2863*F2863</f>
        <v>3224000</v>
      </c>
      <c r="I2863" s="54"/>
    </row>
    <row r="2864" spans="3:13" s="55" customFormat="1" ht="15.75" customHeight="1">
      <c r="C2864" s="83" t="s">
        <v>1216</v>
      </c>
      <c r="D2864" s="80"/>
      <c r="E2864" s="80"/>
      <c r="F2864" s="80"/>
      <c r="G2864" s="162"/>
      <c r="H2864" s="64">
        <f>SUM(H2863:H2863)</f>
        <v>3224000</v>
      </c>
      <c r="I2864" s="54"/>
    </row>
    <row r="2865" spans="3:13" s="55" customFormat="1" ht="15.75" customHeight="1">
      <c r="C2865" s="72" t="s">
        <v>1217</v>
      </c>
      <c r="D2865" s="59" t="s">
        <v>1218</v>
      </c>
      <c r="E2865" s="73"/>
      <c r="F2865" s="73"/>
      <c r="G2865" s="73"/>
      <c r="H2865" s="73"/>
      <c r="I2865" s="54"/>
    </row>
    <row r="2866" spans="3:13" s="55" customFormat="1" ht="15.75" customHeight="1">
      <c r="C2866" s="83" t="s">
        <v>1219</v>
      </c>
      <c r="D2866" s="80"/>
      <c r="E2866" s="80"/>
      <c r="F2866" s="80"/>
      <c r="G2866" s="162"/>
      <c r="H2866" s="303">
        <v>0</v>
      </c>
      <c r="I2866" s="54"/>
    </row>
    <row r="2867" spans="3:13" s="55" customFormat="1" ht="15.75" customHeight="1">
      <c r="C2867" s="58" t="s">
        <v>1220</v>
      </c>
      <c r="D2867" s="69" t="s">
        <v>1221</v>
      </c>
      <c r="E2867" s="70"/>
      <c r="F2867" s="70"/>
      <c r="G2867" s="71"/>
      <c r="H2867" s="304">
        <f>H2866+H2864+H2861</f>
        <v>3943130</v>
      </c>
      <c r="I2867" s="319"/>
    </row>
    <row r="2868" spans="3:13" s="55" customFormat="1" ht="15.75" customHeight="1">
      <c r="C2868" s="58" t="s">
        <v>1222</v>
      </c>
      <c r="D2868" s="69" t="s">
        <v>1325</v>
      </c>
      <c r="E2868" s="70"/>
      <c r="F2868" s="71"/>
      <c r="G2868" s="95">
        <v>0.1</v>
      </c>
      <c r="H2868" s="64">
        <f>H2867*G2868</f>
        <v>394313</v>
      </c>
      <c r="I2868" s="319"/>
    </row>
    <row r="2869" spans="3:13" s="55" customFormat="1" ht="15.75" customHeight="1">
      <c r="C2869" s="58" t="s">
        <v>1223</v>
      </c>
      <c r="D2869" s="69" t="s">
        <v>1224</v>
      </c>
      <c r="E2869" s="70"/>
      <c r="F2869" s="70"/>
      <c r="G2869" s="71"/>
      <c r="H2869" s="305">
        <f>SUM(H2867:H2868)</f>
        <v>4337443</v>
      </c>
      <c r="I2869" s="319"/>
    </row>
    <row r="2872" spans="3:13" ht="13.8">
      <c r="C2872" s="160" t="s">
        <v>4360</v>
      </c>
      <c r="D2872" s="436" t="s">
        <v>4361</v>
      </c>
    </row>
    <row r="2873" spans="3:13" s="55" customFormat="1" ht="15.75" customHeight="1">
      <c r="C2873" s="225" t="s">
        <v>4362</v>
      </c>
      <c r="D2873" s="313" t="s">
        <v>4363</v>
      </c>
      <c r="E2873" s="307"/>
      <c r="F2873" s="307"/>
      <c r="G2873" s="307"/>
      <c r="H2873" s="307"/>
      <c r="I2873" s="56">
        <f>ROUNDDOWN(H2888,-2)</f>
        <v>49100</v>
      </c>
    </row>
    <row r="2874" spans="3:13" s="55" customFormat="1" ht="25.5" customHeight="1">
      <c r="C2874" s="300" t="s">
        <v>1197</v>
      </c>
      <c r="D2874" s="300" t="s">
        <v>1198</v>
      </c>
      <c r="E2874" s="300" t="s">
        <v>1199</v>
      </c>
      <c r="F2874" s="300" t="s">
        <v>1200</v>
      </c>
      <c r="G2874" s="300" t="s">
        <v>1201</v>
      </c>
      <c r="H2874" s="300" t="s">
        <v>1202</v>
      </c>
      <c r="I2874" s="54"/>
    </row>
    <row r="2875" spans="3:13" s="55" customFormat="1" ht="15.75" customHeight="1">
      <c r="C2875" s="72" t="s">
        <v>1203</v>
      </c>
      <c r="D2875" s="59" t="s">
        <v>1204</v>
      </c>
      <c r="E2875" s="73"/>
      <c r="F2875" s="73"/>
      <c r="G2875" s="73"/>
      <c r="H2875" s="73"/>
      <c r="I2875" s="54"/>
      <c r="J2875" s="159" t="s">
        <v>1249</v>
      </c>
    </row>
    <row r="2876" spans="3:13" s="55" customFormat="1" ht="15.75" customHeight="1">
      <c r="C2876" s="301">
        <v>1</v>
      </c>
      <c r="D2876" s="59" t="s">
        <v>5</v>
      </c>
      <c r="E2876" s="302" t="s">
        <v>6</v>
      </c>
      <c r="F2876" s="74">
        <v>5.1999999999999998E-2</v>
      </c>
      <c r="G2876" s="64">
        <f>VLOOKUP(D2876,upahbahan,3,FALSE)</f>
        <v>100000</v>
      </c>
      <c r="H2876" s="64">
        <f>F2876*G2876</f>
        <v>5200</v>
      </c>
      <c r="I2876" s="54"/>
      <c r="J2876" s="159" t="s">
        <v>1250</v>
      </c>
      <c r="M2876" s="65">
        <v>0.1</v>
      </c>
    </row>
    <row r="2877" spans="3:13" s="55" customFormat="1" ht="15.75" customHeight="1">
      <c r="C2877" s="301">
        <v>2</v>
      </c>
      <c r="D2877" s="59" t="s">
        <v>10</v>
      </c>
      <c r="E2877" s="302" t="s">
        <v>6</v>
      </c>
      <c r="F2877" s="74">
        <v>8.6999999999999994E-2</v>
      </c>
      <c r="G2877" s="64">
        <f>VLOOKUP(D2877,upahbahan,3,FALSE)</f>
        <v>145000</v>
      </c>
      <c r="H2877" s="64">
        <f>F2877*G2877</f>
        <v>12615</v>
      </c>
      <c r="I2877" s="54"/>
    </row>
    <row r="2878" spans="3:13" s="55" customFormat="1" ht="15.75" customHeight="1">
      <c r="C2878" s="301">
        <v>3</v>
      </c>
      <c r="D2878" s="59" t="s">
        <v>18</v>
      </c>
      <c r="E2878" s="302" t="s">
        <v>6</v>
      </c>
      <c r="F2878" s="74">
        <v>8.9999999999999993E-3</v>
      </c>
      <c r="G2878" s="64">
        <f>VLOOKUP(D2878,upahbahan,3,FALSE)</f>
        <v>175000</v>
      </c>
      <c r="H2878" s="64">
        <f>F2878*G2878</f>
        <v>1574.9999999999998</v>
      </c>
      <c r="I2878" s="54"/>
    </row>
    <row r="2879" spans="3:13" s="55" customFormat="1" ht="15.75" customHeight="1">
      <c r="C2879" s="301">
        <v>4</v>
      </c>
      <c r="D2879" s="59" t="s">
        <v>19</v>
      </c>
      <c r="E2879" s="302" t="s">
        <v>6</v>
      </c>
      <c r="F2879" s="74">
        <v>3.0000000000000001E-3</v>
      </c>
      <c r="G2879" s="64">
        <f>VLOOKUP(D2879,upahbahan,3,FALSE)</f>
        <v>200000</v>
      </c>
      <c r="H2879" s="64">
        <f>F2879*G2879</f>
        <v>600</v>
      </c>
      <c r="I2879" s="54"/>
    </row>
    <row r="2880" spans="3:13" s="55" customFormat="1" ht="15.75" customHeight="1">
      <c r="C2880" s="83" t="s">
        <v>1210</v>
      </c>
      <c r="D2880" s="80"/>
      <c r="E2880" s="80"/>
      <c r="F2880" s="217"/>
      <c r="G2880" s="218"/>
      <c r="H2880" s="64">
        <f>SUM(H2876:H2879)</f>
        <v>19990</v>
      </c>
      <c r="I2880" s="219"/>
    </row>
    <row r="2881" spans="3:13" s="55" customFormat="1" ht="15.75" customHeight="1">
      <c r="C2881" s="72" t="s">
        <v>1211</v>
      </c>
      <c r="D2881" s="59" t="s">
        <v>1212</v>
      </c>
      <c r="E2881" s="73"/>
      <c r="F2881" s="73"/>
      <c r="G2881" s="73"/>
      <c r="H2881" s="73"/>
      <c r="I2881" s="54"/>
    </row>
    <row r="2882" spans="3:13" s="55" customFormat="1" ht="15.75" customHeight="1">
      <c r="C2882" s="72">
        <v>1</v>
      </c>
      <c r="D2882" s="59" t="s">
        <v>4364</v>
      </c>
      <c r="E2882" s="170" t="s">
        <v>136</v>
      </c>
      <c r="F2882" s="171">
        <v>1.1499999999999999</v>
      </c>
      <c r="G2882" s="64">
        <f>VLOOKUP(D2882,upahbahan,3,FALSE)</f>
        <v>21450</v>
      </c>
      <c r="H2882" s="583">
        <f>G2882*F2882</f>
        <v>24667.499999999996</v>
      </c>
      <c r="I2882" s="54"/>
    </row>
    <row r="2883" spans="3:13" s="55" customFormat="1" ht="15.75" customHeight="1">
      <c r="C2883" s="83" t="s">
        <v>1216</v>
      </c>
      <c r="D2883" s="80"/>
      <c r="E2883" s="80"/>
      <c r="F2883" s="80"/>
      <c r="G2883" s="162"/>
      <c r="H2883" s="64">
        <f>SUM(H2882:H2882)</f>
        <v>24667.499999999996</v>
      </c>
      <c r="I2883" s="54"/>
    </row>
    <row r="2884" spans="3:13" s="55" customFormat="1" ht="15.75" customHeight="1">
      <c r="C2884" s="72" t="s">
        <v>1217</v>
      </c>
      <c r="D2884" s="59" t="s">
        <v>1218</v>
      </c>
      <c r="E2884" s="73"/>
      <c r="F2884" s="73"/>
      <c r="G2884" s="73"/>
      <c r="H2884" s="73"/>
      <c r="I2884" s="54"/>
    </row>
    <row r="2885" spans="3:13" s="55" customFormat="1" ht="15.75" customHeight="1">
      <c r="C2885" s="83" t="s">
        <v>1219</v>
      </c>
      <c r="D2885" s="80"/>
      <c r="E2885" s="80"/>
      <c r="F2885" s="80"/>
      <c r="G2885" s="162"/>
      <c r="H2885" s="303">
        <v>0</v>
      </c>
      <c r="I2885" s="54"/>
    </row>
    <row r="2886" spans="3:13" s="55" customFormat="1" ht="15.75" customHeight="1">
      <c r="C2886" s="58" t="s">
        <v>1220</v>
      </c>
      <c r="D2886" s="69" t="s">
        <v>1221</v>
      </c>
      <c r="E2886" s="70"/>
      <c r="F2886" s="70"/>
      <c r="G2886" s="71"/>
      <c r="H2886" s="304">
        <f>H2885+H2883+H2880</f>
        <v>44657.5</v>
      </c>
      <c r="I2886" s="319"/>
    </row>
    <row r="2887" spans="3:13" s="55" customFormat="1" ht="15.75" customHeight="1">
      <c r="C2887" s="58" t="s">
        <v>1222</v>
      </c>
      <c r="D2887" s="69" t="s">
        <v>1325</v>
      </c>
      <c r="E2887" s="70"/>
      <c r="F2887" s="71"/>
      <c r="G2887" s="95">
        <v>0.1</v>
      </c>
      <c r="H2887" s="64">
        <f>H2886*G2887</f>
        <v>4465.75</v>
      </c>
      <c r="I2887" s="319"/>
    </row>
    <row r="2888" spans="3:13" s="55" customFormat="1" ht="15.75" customHeight="1">
      <c r="C2888" s="58" t="s">
        <v>1223</v>
      </c>
      <c r="D2888" s="69" t="s">
        <v>1224</v>
      </c>
      <c r="E2888" s="70"/>
      <c r="F2888" s="70"/>
      <c r="G2888" s="71"/>
      <c r="H2888" s="305">
        <f>SUM(H2886:H2887)</f>
        <v>49123.25</v>
      </c>
      <c r="I2888" s="319"/>
    </row>
    <row r="2890" spans="3:13" s="55" customFormat="1" ht="15.75" customHeight="1">
      <c r="C2890" s="225" t="s">
        <v>4365</v>
      </c>
      <c r="D2890" s="313" t="s">
        <v>4366</v>
      </c>
      <c r="E2890" s="307"/>
      <c r="F2890" s="307"/>
      <c r="G2890" s="307"/>
      <c r="H2890" s="307"/>
      <c r="I2890" s="56">
        <f>ROUNDDOWN(H2905,-2)</f>
        <v>120700</v>
      </c>
    </row>
    <row r="2891" spans="3:13" s="55" customFormat="1" ht="25.5" customHeight="1">
      <c r="C2891" s="300" t="s">
        <v>1197</v>
      </c>
      <c r="D2891" s="300" t="s">
        <v>1198</v>
      </c>
      <c r="E2891" s="300" t="s">
        <v>1199</v>
      </c>
      <c r="F2891" s="300" t="s">
        <v>1200</v>
      </c>
      <c r="G2891" s="300" t="s">
        <v>1201</v>
      </c>
      <c r="H2891" s="300" t="s">
        <v>1202</v>
      </c>
      <c r="I2891" s="54"/>
    </row>
    <row r="2892" spans="3:13" s="55" customFormat="1" ht="15.75" customHeight="1">
      <c r="C2892" s="72" t="s">
        <v>1203</v>
      </c>
      <c r="D2892" s="59" t="s">
        <v>1204</v>
      </c>
      <c r="E2892" s="73"/>
      <c r="F2892" s="73"/>
      <c r="G2892" s="73"/>
      <c r="H2892" s="73"/>
      <c r="I2892" s="54"/>
      <c r="J2892" s="159" t="s">
        <v>1249</v>
      </c>
    </row>
    <row r="2893" spans="3:13" s="55" customFormat="1" ht="15.75" customHeight="1">
      <c r="C2893" s="301">
        <v>1</v>
      </c>
      <c r="D2893" s="59" t="s">
        <v>5</v>
      </c>
      <c r="E2893" s="302" t="s">
        <v>6</v>
      </c>
      <c r="F2893" s="74">
        <v>7.9000000000000001E-2</v>
      </c>
      <c r="G2893" s="64">
        <f>VLOOKUP(D2893,upahbahan,3,FALSE)</f>
        <v>100000</v>
      </c>
      <c r="H2893" s="64">
        <f>F2893*G2893</f>
        <v>7900</v>
      </c>
      <c r="I2893" s="54"/>
      <c r="J2893" s="159" t="s">
        <v>1250</v>
      </c>
      <c r="M2893" s="65">
        <v>0.1</v>
      </c>
    </row>
    <row r="2894" spans="3:13" s="55" customFormat="1" ht="15.75" customHeight="1">
      <c r="C2894" s="301">
        <v>2</v>
      </c>
      <c r="D2894" s="59" t="s">
        <v>10</v>
      </c>
      <c r="E2894" s="302" t="s">
        <v>6</v>
      </c>
      <c r="F2894" s="74">
        <v>0.13100000000000001</v>
      </c>
      <c r="G2894" s="64">
        <f>VLOOKUP(D2894,upahbahan,3,FALSE)</f>
        <v>145000</v>
      </c>
      <c r="H2894" s="64">
        <f>F2894*G2894</f>
        <v>18995</v>
      </c>
      <c r="I2894" s="54"/>
    </row>
    <row r="2895" spans="3:13" s="55" customFormat="1" ht="15.75" customHeight="1">
      <c r="C2895" s="301">
        <v>3</v>
      </c>
      <c r="D2895" s="59" t="s">
        <v>18</v>
      </c>
      <c r="E2895" s="302" t="s">
        <v>6</v>
      </c>
      <c r="F2895" s="74">
        <v>1.2999999999999999E-2</v>
      </c>
      <c r="G2895" s="64">
        <f>VLOOKUP(D2895,upahbahan,3,FALSE)</f>
        <v>175000</v>
      </c>
      <c r="H2895" s="64">
        <f>F2895*G2895</f>
        <v>2275</v>
      </c>
      <c r="I2895" s="54"/>
    </row>
    <row r="2896" spans="3:13" s="55" customFormat="1" ht="15.75" customHeight="1">
      <c r="C2896" s="301">
        <v>4</v>
      </c>
      <c r="D2896" s="59" t="s">
        <v>19</v>
      </c>
      <c r="E2896" s="302" t="s">
        <v>6</v>
      </c>
      <c r="F2896" s="74">
        <v>4.0000000000000001E-3</v>
      </c>
      <c r="G2896" s="64">
        <f>VLOOKUP(D2896,upahbahan,3,FALSE)</f>
        <v>200000</v>
      </c>
      <c r="H2896" s="64">
        <f>F2896*G2896</f>
        <v>800</v>
      </c>
      <c r="I2896" s="54"/>
    </row>
    <row r="2897" spans="3:13" s="55" customFormat="1" ht="15.75" customHeight="1">
      <c r="C2897" s="83" t="s">
        <v>1210</v>
      </c>
      <c r="D2897" s="80"/>
      <c r="E2897" s="80"/>
      <c r="F2897" s="217"/>
      <c r="G2897" s="218"/>
      <c r="H2897" s="64">
        <f>SUM(H2893:H2896)</f>
        <v>29970</v>
      </c>
      <c r="I2897" s="219"/>
    </row>
    <row r="2898" spans="3:13" s="55" customFormat="1" ht="15.75" customHeight="1">
      <c r="C2898" s="72" t="s">
        <v>1211</v>
      </c>
      <c r="D2898" s="59" t="s">
        <v>1212</v>
      </c>
      <c r="E2898" s="73"/>
      <c r="F2898" s="73"/>
      <c r="G2898" s="73"/>
      <c r="H2898" s="73"/>
      <c r="I2898" s="54"/>
    </row>
    <row r="2899" spans="3:13" s="55" customFormat="1" ht="15.75" customHeight="1">
      <c r="C2899" s="72">
        <v>1</v>
      </c>
      <c r="D2899" s="59" t="s">
        <v>4367</v>
      </c>
      <c r="E2899" s="170" t="s">
        <v>136</v>
      </c>
      <c r="F2899" s="171">
        <v>1.1499999999999999</v>
      </c>
      <c r="G2899" s="64">
        <f>VLOOKUP(D2899,upahbahan,3,FALSE)</f>
        <v>69400</v>
      </c>
      <c r="H2899" s="583">
        <f>G2899*F2899</f>
        <v>79810</v>
      </c>
      <c r="I2899" s="54"/>
    </row>
    <row r="2900" spans="3:13" s="55" customFormat="1" ht="15.75" customHeight="1">
      <c r="C2900" s="83" t="s">
        <v>1216</v>
      </c>
      <c r="D2900" s="80"/>
      <c r="E2900" s="80"/>
      <c r="F2900" s="80"/>
      <c r="G2900" s="162"/>
      <c r="H2900" s="64">
        <f>SUM(H2899:H2899)</f>
        <v>79810</v>
      </c>
      <c r="I2900" s="54"/>
    </row>
    <row r="2901" spans="3:13" s="55" customFormat="1" ht="15.75" customHeight="1">
      <c r="C2901" s="72" t="s">
        <v>1217</v>
      </c>
      <c r="D2901" s="59" t="s">
        <v>1218</v>
      </c>
      <c r="E2901" s="73"/>
      <c r="F2901" s="73"/>
      <c r="G2901" s="73"/>
      <c r="H2901" s="73"/>
      <c r="I2901" s="54"/>
    </row>
    <row r="2902" spans="3:13" s="55" customFormat="1" ht="15.75" customHeight="1">
      <c r="C2902" s="83" t="s">
        <v>1219</v>
      </c>
      <c r="D2902" s="80"/>
      <c r="E2902" s="80"/>
      <c r="F2902" s="80"/>
      <c r="G2902" s="162"/>
      <c r="H2902" s="303">
        <v>0</v>
      </c>
      <c r="I2902" s="54"/>
    </row>
    <row r="2903" spans="3:13" s="55" customFormat="1" ht="15.75" customHeight="1">
      <c r="C2903" s="58" t="s">
        <v>1220</v>
      </c>
      <c r="D2903" s="69" t="s">
        <v>1221</v>
      </c>
      <c r="E2903" s="70"/>
      <c r="F2903" s="70"/>
      <c r="G2903" s="71"/>
      <c r="H2903" s="304">
        <f>H2902+H2900+H2897</f>
        <v>109780</v>
      </c>
      <c r="I2903" s="319"/>
    </row>
    <row r="2904" spans="3:13" s="55" customFormat="1" ht="15.75" customHeight="1">
      <c r="C2904" s="58" t="s">
        <v>1222</v>
      </c>
      <c r="D2904" s="69" t="s">
        <v>1325</v>
      </c>
      <c r="E2904" s="70"/>
      <c r="F2904" s="71"/>
      <c r="G2904" s="95">
        <v>0.1</v>
      </c>
      <c r="H2904" s="64">
        <f>H2903*G2904</f>
        <v>10978</v>
      </c>
      <c r="I2904" s="319"/>
    </row>
    <row r="2905" spans="3:13" s="55" customFormat="1" ht="15.75" customHeight="1">
      <c r="C2905" s="58" t="s">
        <v>1223</v>
      </c>
      <c r="D2905" s="69" t="s">
        <v>1224</v>
      </c>
      <c r="E2905" s="70"/>
      <c r="F2905" s="70"/>
      <c r="G2905" s="71"/>
      <c r="H2905" s="305">
        <f>SUM(H2903:H2904)</f>
        <v>120758</v>
      </c>
      <c r="I2905" s="319"/>
    </row>
    <row r="2907" spans="3:13" s="55" customFormat="1" ht="15.75" customHeight="1">
      <c r="C2907" s="225" t="s">
        <v>4368</v>
      </c>
      <c r="D2907" s="313" t="s">
        <v>4325</v>
      </c>
      <c r="E2907" s="307"/>
      <c r="F2907" s="307"/>
      <c r="G2907" s="307"/>
      <c r="H2907" s="307"/>
      <c r="I2907" s="56">
        <f>ROUNDDOWN(H2922,-2)</f>
        <v>518200</v>
      </c>
    </row>
    <row r="2908" spans="3:13" s="55" customFormat="1" ht="25.5" customHeight="1">
      <c r="C2908" s="300" t="s">
        <v>1197</v>
      </c>
      <c r="D2908" s="300" t="s">
        <v>1198</v>
      </c>
      <c r="E2908" s="300" t="s">
        <v>1199</v>
      </c>
      <c r="F2908" s="300" t="s">
        <v>1200</v>
      </c>
      <c r="G2908" s="300" t="s">
        <v>1201</v>
      </c>
      <c r="H2908" s="300" t="s">
        <v>1202</v>
      </c>
      <c r="I2908" s="54"/>
    </row>
    <row r="2909" spans="3:13" s="55" customFormat="1" ht="15.75" customHeight="1">
      <c r="C2909" s="72" t="s">
        <v>1203</v>
      </c>
      <c r="D2909" s="59" t="s">
        <v>1204</v>
      </c>
      <c r="E2909" s="73"/>
      <c r="F2909" s="73"/>
      <c r="G2909" s="73"/>
      <c r="H2909" s="73"/>
      <c r="I2909" s="54"/>
      <c r="J2909" s="159" t="s">
        <v>1249</v>
      </c>
    </row>
    <row r="2910" spans="3:13" s="55" customFormat="1" ht="15.75" customHeight="1">
      <c r="C2910" s="301">
        <v>1</v>
      </c>
      <c r="D2910" s="59" t="s">
        <v>5</v>
      </c>
      <c r="E2910" s="302" t="s">
        <v>6</v>
      </c>
      <c r="F2910" s="74">
        <v>0.105</v>
      </c>
      <c r="G2910" s="64">
        <f>VLOOKUP(D2910,upahbahan,3,FALSE)</f>
        <v>100000</v>
      </c>
      <c r="H2910" s="64">
        <f>F2910*G2910</f>
        <v>10500</v>
      </c>
      <c r="I2910" s="54"/>
      <c r="J2910" s="159" t="s">
        <v>1250</v>
      </c>
      <c r="M2910" s="65">
        <v>0.1</v>
      </c>
    </row>
    <row r="2911" spans="3:13" s="55" customFormat="1" ht="15.75" customHeight="1">
      <c r="C2911" s="301">
        <v>2</v>
      </c>
      <c r="D2911" s="59" t="s">
        <v>10</v>
      </c>
      <c r="E2911" s="302" t="s">
        <v>6</v>
      </c>
      <c r="F2911" s="74">
        <v>0.17499999999999999</v>
      </c>
      <c r="G2911" s="64">
        <f>VLOOKUP(D2911,upahbahan,3,FALSE)</f>
        <v>145000</v>
      </c>
      <c r="H2911" s="64">
        <f>F2911*G2911</f>
        <v>25375</v>
      </c>
      <c r="I2911" s="54"/>
    </row>
    <row r="2912" spans="3:13" s="55" customFormat="1" ht="15.75" customHeight="1">
      <c r="C2912" s="301">
        <v>3</v>
      </c>
      <c r="D2912" s="59" t="s">
        <v>18</v>
      </c>
      <c r="E2912" s="302" t="s">
        <v>6</v>
      </c>
      <c r="F2912" s="74">
        <v>1.7000000000000001E-2</v>
      </c>
      <c r="G2912" s="64">
        <f>VLOOKUP(D2912,upahbahan,3,FALSE)</f>
        <v>175000</v>
      </c>
      <c r="H2912" s="64">
        <f>F2912*G2912</f>
        <v>2975</v>
      </c>
      <c r="I2912" s="54"/>
    </row>
    <row r="2913" spans="3:13" s="55" customFormat="1" ht="15.75" customHeight="1">
      <c r="C2913" s="301">
        <v>4</v>
      </c>
      <c r="D2913" s="59" t="s">
        <v>19</v>
      </c>
      <c r="E2913" s="302" t="s">
        <v>6</v>
      </c>
      <c r="F2913" s="74">
        <v>5.0000000000000001E-3</v>
      </c>
      <c r="G2913" s="64">
        <f>VLOOKUP(D2913,upahbahan,3,FALSE)</f>
        <v>200000</v>
      </c>
      <c r="H2913" s="64">
        <f>F2913*G2913</f>
        <v>1000</v>
      </c>
      <c r="I2913" s="54"/>
    </row>
    <row r="2914" spans="3:13" s="55" customFormat="1" ht="15.75" customHeight="1">
      <c r="C2914" s="83" t="s">
        <v>1210</v>
      </c>
      <c r="D2914" s="80"/>
      <c r="E2914" s="80"/>
      <c r="F2914" s="217"/>
      <c r="G2914" s="218"/>
      <c r="H2914" s="64">
        <f>SUM(H2910:H2913)</f>
        <v>39850</v>
      </c>
      <c r="I2914" s="219"/>
    </row>
    <row r="2915" spans="3:13" s="55" customFormat="1" ht="15.75" customHeight="1">
      <c r="C2915" s="72" t="s">
        <v>1211</v>
      </c>
      <c r="D2915" s="59" t="s">
        <v>1212</v>
      </c>
      <c r="E2915" s="73"/>
      <c r="F2915" s="73"/>
      <c r="G2915" s="73"/>
      <c r="H2915" s="73"/>
      <c r="I2915" s="54"/>
    </row>
    <row r="2916" spans="3:13" s="55" customFormat="1" ht="15.75" customHeight="1">
      <c r="C2916" s="72">
        <v>1</v>
      </c>
      <c r="D2916" s="59" t="s">
        <v>4326</v>
      </c>
      <c r="E2916" s="170" t="s">
        <v>136</v>
      </c>
      <c r="F2916" s="171">
        <v>1.1499999999999999</v>
      </c>
      <c r="G2916" s="64">
        <f>VLOOKUP(D2916,upahbahan,3,FALSE)</f>
        <v>375000</v>
      </c>
      <c r="H2916" s="583">
        <f>G2916*F2916</f>
        <v>431249.99999999994</v>
      </c>
      <c r="I2916" s="54"/>
    </row>
    <row r="2917" spans="3:13" s="55" customFormat="1" ht="15.75" customHeight="1">
      <c r="C2917" s="83" t="s">
        <v>1216</v>
      </c>
      <c r="D2917" s="80"/>
      <c r="E2917" s="80"/>
      <c r="F2917" s="80"/>
      <c r="G2917" s="162"/>
      <c r="H2917" s="64">
        <f>SUM(H2916:H2916)</f>
        <v>431249.99999999994</v>
      </c>
      <c r="I2917" s="54"/>
    </row>
    <row r="2918" spans="3:13" s="55" customFormat="1" ht="15.75" customHeight="1">
      <c r="C2918" s="72" t="s">
        <v>1217</v>
      </c>
      <c r="D2918" s="59" t="s">
        <v>1218</v>
      </c>
      <c r="E2918" s="73"/>
      <c r="F2918" s="73"/>
      <c r="G2918" s="73"/>
      <c r="H2918" s="73"/>
      <c r="I2918" s="54"/>
    </row>
    <row r="2919" spans="3:13" s="55" customFormat="1" ht="15.75" customHeight="1">
      <c r="C2919" s="83" t="s">
        <v>1219</v>
      </c>
      <c r="D2919" s="80"/>
      <c r="E2919" s="80"/>
      <c r="F2919" s="80"/>
      <c r="G2919" s="162"/>
      <c r="H2919" s="303">
        <v>0</v>
      </c>
      <c r="I2919" s="54"/>
    </row>
    <row r="2920" spans="3:13" s="55" customFormat="1" ht="15.75" customHeight="1">
      <c r="C2920" s="58" t="s">
        <v>1220</v>
      </c>
      <c r="D2920" s="69" t="s">
        <v>1221</v>
      </c>
      <c r="E2920" s="70"/>
      <c r="F2920" s="70"/>
      <c r="G2920" s="71"/>
      <c r="H2920" s="304">
        <f>H2919+H2917+H2914</f>
        <v>471099.99999999994</v>
      </c>
      <c r="I2920" s="319"/>
    </row>
    <row r="2921" spans="3:13" s="55" customFormat="1" ht="15.75" customHeight="1">
      <c r="C2921" s="58" t="s">
        <v>1222</v>
      </c>
      <c r="D2921" s="69" t="s">
        <v>1325</v>
      </c>
      <c r="E2921" s="70"/>
      <c r="F2921" s="71"/>
      <c r="G2921" s="95">
        <v>0.1</v>
      </c>
      <c r="H2921" s="64">
        <f>H2920*G2921</f>
        <v>47110</v>
      </c>
      <c r="I2921" s="319"/>
    </row>
    <row r="2922" spans="3:13" s="55" customFormat="1" ht="15.75" customHeight="1">
      <c r="C2922" s="58" t="s">
        <v>1223</v>
      </c>
      <c r="D2922" s="69" t="s">
        <v>1224</v>
      </c>
      <c r="E2922" s="70"/>
      <c r="F2922" s="70"/>
      <c r="G2922" s="71"/>
      <c r="H2922" s="305">
        <f>SUM(H2920:H2921)</f>
        <v>518209.99999999994</v>
      </c>
      <c r="I2922" s="319"/>
    </row>
    <row r="2924" spans="3:13" s="55" customFormat="1" ht="15.75" customHeight="1">
      <c r="C2924" s="225" t="s">
        <v>4327</v>
      </c>
      <c r="D2924" s="313" t="s">
        <v>4369</v>
      </c>
      <c r="E2924" s="307"/>
      <c r="F2924" s="307"/>
      <c r="G2924" s="307"/>
      <c r="H2924" s="307"/>
      <c r="I2924" s="56">
        <f>ROUNDDOWN(H2939,-2)</f>
        <v>232200</v>
      </c>
    </row>
    <row r="2925" spans="3:13" s="55" customFormat="1" ht="25.5" customHeight="1">
      <c r="C2925" s="300" t="s">
        <v>1197</v>
      </c>
      <c r="D2925" s="300" t="s">
        <v>1198</v>
      </c>
      <c r="E2925" s="300" t="s">
        <v>1199</v>
      </c>
      <c r="F2925" s="300" t="s">
        <v>1200</v>
      </c>
      <c r="G2925" s="300" t="s">
        <v>1201</v>
      </c>
      <c r="H2925" s="300" t="s">
        <v>1202</v>
      </c>
      <c r="I2925" s="54"/>
    </row>
    <row r="2926" spans="3:13" s="55" customFormat="1" ht="15.75" customHeight="1">
      <c r="C2926" s="72" t="s">
        <v>1203</v>
      </c>
      <c r="D2926" s="59" t="s">
        <v>1204</v>
      </c>
      <c r="E2926" s="73"/>
      <c r="F2926" s="73"/>
      <c r="G2926" s="73"/>
      <c r="H2926" s="73"/>
      <c r="I2926" s="54"/>
      <c r="J2926" s="159" t="s">
        <v>1249</v>
      </c>
    </row>
    <row r="2927" spans="3:13" s="55" customFormat="1" ht="15.75" customHeight="1">
      <c r="C2927" s="301">
        <v>1</v>
      </c>
      <c r="D2927" s="59" t="s">
        <v>5</v>
      </c>
      <c r="E2927" s="302" t="s">
        <v>6</v>
      </c>
      <c r="F2927" s="74">
        <v>0.14799999999999999</v>
      </c>
      <c r="G2927" s="64">
        <f>VLOOKUP(D2927,upahbahan,3,FALSE)</f>
        <v>100000</v>
      </c>
      <c r="H2927" s="64">
        <f>F2927*G2927</f>
        <v>14800</v>
      </c>
      <c r="I2927" s="54"/>
      <c r="J2927" s="159" t="s">
        <v>1250</v>
      </c>
      <c r="M2927" s="65">
        <v>0.1</v>
      </c>
    </row>
    <row r="2928" spans="3:13" s="55" customFormat="1" ht="15.75" customHeight="1">
      <c r="C2928" s="301">
        <v>2</v>
      </c>
      <c r="D2928" s="59" t="s">
        <v>10</v>
      </c>
      <c r="E2928" s="302" t="s">
        <v>6</v>
      </c>
      <c r="F2928" s="74">
        <v>0.247</v>
      </c>
      <c r="G2928" s="64">
        <f>VLOOKUP(D2928,upahbahan,3,FALSE)</f>
        <v>145000</v>
      </c>
      <c r="H2928" s="64">
        <f>F2928*G2928</f>
        <v>35815</v>
      </c>
      <c r="I2928" s="54"/>
    </row>
    <row r="2929" spans="3:10" s="55" customFormat="1" ht="15.75" customHeight="1">
      <c r="C2929" s="301">
        <v>3</v>
      </c>
      <c r="D2929" s="59" t="s">
        <v>18</v>
      </c>
      <c r="E2929" s="302" t="s">
        <v>6</v>
      </c>
      <c r="F2929" s="74">
        <v>2.5000000000000001E-2</v>
      </c>
      <c r="G2929" s="64">
        <f>VLOOKUP(D2929,upahbahan,3,FALSE)</f>
        <v>175000</v>
      </c>
      <c r="H2929" s="64">
        <f>F2929*G2929</f>
        <v>4375</v>
      </c>
      <c r="I2929" s="54"/>
    </row>
    <row r="2930" spans="3:10" s="55" customFormat="1" ht="15.75" customHeight="1">
      <c r="C2930" s="301">
        <v>4</v>
      </c>
      <c r="D2930" s="59" t="s">
        <v>19</v>
      </c>
      <c r="E2930" s="302" t="s">
        <v>6</v>
      </c>
      <c r="F2930" s="74">
        <v>7.0000000000000001E-3</v>
      </c>
      <c r="G2930" s="64">
        <f>VLOOKUP(D2930,upahbahan,3,FALSE)</f>
        <v>200000</v>
      </c>
      <c r="H2930" s="64">
        <f>F2930*G2930</f>
        <v>1400</v>
      </c>
      <c r="I2930" s="54"/>
    </row>
    <row r="2931" spans="3:10" s="55" customFormat="1" ht="15.75" customHeight="1">
      <c r="C2931" s="83" t="s">
        <v>1210</v>
      </c>
      <c r="D2931" s="80"/>
      <c r="E2931" s="80"/>
      <c r="F2931" s="217"/>
      <c r="G2931" s="218"/>
      <c r="H2931" s="64">
        <f>SUM(H2927:H2930)</f>
        <v>56390</v>
      </c>
      <c r="I2931" s="219"/>
    </row>
    <row r="2932" spans="3:10" s="55" customFormat="1" ht="15.75" customHeight="1">
      <c r="C2932" s="72" t="s">
        <v>1211</v>
      </c>
      <c r="D2932" s="59" t="s">
        <v>1212</v>
      </c>
      <c r="E2932" s="73"/>
      <c r="F2932" s="73"/>
      <c r="G2932" s="73"/>
      <c r="H2932" s="73"/>
      <c r="I2932" s="54"/>
    </row>
    <row r="2933" spans="3:10" s="55" customFormat="1" ht="15.75" customHeight="1">
      <c r="C2933" s="72">
        <v>1</v>
      </c>
      <c r="D2933" s="59" t="s">
        <v>4370</v>
      </c>
      <c r="E2933" s="170" t="s">
        <v>136</v>
      </c>
      <c r="F2933" s="171">
        <v>1.1499999999999999</v>
      </c>
      <c r="G2933" s="64">
        <f>VLOOKUP(D2933,upahbahan,3,FALSE)</f>
        <v>134600</v>
      </c>
      <c r="H2933" s="583">
        <f>G2933*F2933</f>
        <v>154790</v>
      </c>
      <c r="I2933" s="54"/>
    </row>
    <row r="2934" spans="3:10" s="55" customFormat="1" ht="15.75" customHeight="1">
      <c r="C2934" s="83" t="s">
        <v>1216</v>
      </c>
      <c r="D2934" s="80"/>
      <c r="E2934" s="80"/>
      <c r="F2934" s="80"/>
      <c r="G2934" s="162"/>
      <c r="H2934" s="64">
        <f>SUM(H2933:H2933)</f>
        <v>154790</v>
      </c>
      <c r="I2934" s="54"/>
    </row>
    <row r="2935" spans="3:10" s="55" customFormat="1" ht="15.75" customHeight="1">
      <c r="C2935" s="72" t="s">
        <v>1217</v>
      </c>
      <c r="D2935" s="59" t="s">
        <v>1218</v>
      </c>
      <c r="E2935" s="73"/>
      <c r="F2935" s="73"/>
      <c r="G2935" s="73"/>
      <c r="H2935" s="73"/>
      <c r="I2935" s="54"/>
    </row>
    <row r="2936" spans="3:10" s="55" customFormat="1" ht="15.75" customHeight="1">
      <c r="C2936" s="83" t="s">
        <v>1219</v>
      </c>
      <c r="D2936" s="80"/>
      <c r="E2936" s="80"/>
      <c r="F2936" s="80"/>
      <c r="G2936" s="162"/>
      <c r="H2936" s="303">
        <v>0</v>
      </c>
      <c r="I2936" s="54"/>
    </row>
    <row r="2937" spans="3:10" s="55" customFormat="1" ht="15.75" customHeight="1">
      <c r="C2937" s="58" t="s">
        <v>1220</v>
      </c>
      <c r="D2937" s="69" t="s">
        <v>1221</v>
      </c>
      <c r="E2937" s="70"/>
      <c r="F2937" s="70"/>
      <c r="G2937" s="71"/>
      <c r="H2937" s="304">
        <f>H2936+H2934+H2931</f>
        <v>211180</v>
      </c>
      <c r="I2937" s="319"/>
    </row>
    <row r="2938" spans="3:10" s="55" customFormat="1" ht="15.75" customHeight="1">
      <c r="C2938" s="58" t="s">
        <v>1222</v>
      </c>
      <c r="D2938" s="69" t="s">
        <v>1325</v>
      </c>
      <c r="E2938" s="70"/>
      <c r="F2938" s="71"/>
      <c r="G2938" s="95">
        <v>0.1</v>
      </c>
      <c r="H2938" s="64">
        <f>H2937*G2938</f>
        <v>21118</v>
      </c>
      <c r="I2938" s="319"/>
    </row>
    <row r="2939" spans="3:10" s="55" customFormat="1" ht="15.75" customHeight="1">
      <c r="C2939" s="58" t="s">
        <v>1223</v>
      </c>
      <c r="D2939" s="69" t="s">
        <v>1224</v>
      </c>
      <c r="E2939" s="70"/>
      <c r="F2939" s="70"/>
      <c r="G2939" s="71"/>
      <c r="H2939" s="305">
        <f>SUM(H2937:H2938)</f>
        <v>232298</v>
      </c>
      <c r="I2939" s="319"/>
    </row>
    <row r="2942" spans="3:10" s="55" customFormat="1" ht="15.75" customHeight="1">
      <c r="C2942" s="225" t="s">
        <v>4330</v>
      </c>
      <c r="D2942" s="313" t="s">
        <v>4331</v>
      </c>
      <c r="E2942" s="307"/>
      <c r="F2942" s="307"/>
      <c r="G2942" s="307"/>
      <c r="H2942" s="307"/>
      <c r="I2942" s="56">
        <f>ROUNDDOWN(H2957,-2)</f>
        <v>321300</v>
      </c>
    </row>
    <row r="2943" spans="3:10" s="55" customFormat="1" ht="25.5" customHeight="1">
      <c r="C2943" s="300" t="s">
        <v>1197</v>
      </c>
      <c r="D2943" s="300" t="s">
        <v>1198</v>
      </c>
      <c r="E2943" s="300" t="s">
        <v>1199</v>
      </c>
      <c r="F2943" s="300" t="s">
        <v>1200</v>
      </c>
      <c r="G2943" s="300" t="s">
        <v>1201</v>
      </c>
      <c r="H2943" s="300" t="s">
        <v>1202</v>
      </c>
      <c r="I2943" s="54"/>
    </row>
    <row r="2944" spans="3:10" s="55" customFormat="1" ht="15.75" customHeight="1">
      <c r="C2944" s="72" t="s">
        <v>1203</v>
      </c>
      <c r="D2944" s="59" t="s">
        <v>1204</v>
      </c>
      <c r="E2944" s="73"/>
      <c r="F2944" s="73"/>
      <c r="G2944" s="73"/>
      <c r="H2944" s="73"/>
      <c r="I2944" s="54"/>
      <c r="J2944" s="159" t="s">
        <v>1249</v>
      </c>
    </row>
    <row r="2945" spans="3:13" s="55" customFormat="1" ht="15.75" customHeight="1">
      <c r="C2945" s="301">
        <v>1</v>
      </c>
      <c r="D2945" s="59" t="s">
        <v>5</v>
      </c>
      <c r="E2945" s="302" t="s">
        <v>6</v>
      </c>
      <c r="F2945" s="74">
        <v>0.157</v>
      </c>
      <c r="G2945" s="64">
        <f>VLOOKUP(D2945,upahbahan,3,FALSE)</f>
        <v>100000</v>
      </c>
      <c r="H2945" s="64">
        <f>F2945*G2945</f>
        <v>15700</v>
      </c>
      <c r="I2945" s="54"/>
      <c r="J2945" s="159" t="s">
        <v>1250</v>
      </c>
      <c r="M2945" s="65">
        <v>0.1</v>
      </c>
    </row>
    <row r="2946" spans="3:13" s="55" customFormat="1" ht="15.75" customHeight="1">
      <c r="C2946" s="301">
        <v>2</v>
      </c>
      <c r="D2946" s="59" t="s">
        <v>10</v>
      </c>
      <c r="E2946" s="302" t="s">
        <v>6</v>
      </c>
      <c r="F2946" s="74">
        <v>0.26200000000000001</v>
      </c>
      <c r="G2946" s="64">
        <f>VLOOKUP(D2946,upahbahan,3,FALSE)</f>
        <v>145000</v>
      </c>
      <c r="H2946" s="64">
        <f>F2946*G2946</f>
        <v>37990</v>
      </c>
      <c r="I2946" s="54"/>
    </row>
    <row r="2947" spans="3:13" s="55" customFormat="1" ht="15.75" customHeight="1">
      <c r="C2947" s="301">
        <v>3</v>
      </c>
      <c r="D2947" s="59" t="s">
        <v>18</v>
      </c>
      <c r="E2947" s="302" t="s">
        <v>6</v>
      </c>
      <c r="F2947" s="74">
        <v>2.5999999999999999E-2</v>
      </c>
      <c r="G2947" s="64">
        <f>VLOOKUP(D2947,upahbahan,3,FALSE)</f>
        <v>175000</v>
      </c>
      <c r="H2947" s="64">
        <f>F2947*G2947</f>
        <v>4550</v>
      </c>
      <c r="I2947" s="54"/>
    </row>
    <row r="2948" spans="3:13" s="55" customFormat="1" ht="15.75" customHeight="1">
      <c r="C2948" s="301">
        <v>4</v>
      </c>
      <c r="D2948" s="59" t="s">
        <v>19</v>
      </c>
      <c r="E2948" s="302" t="s">
        <v>6</v>
      </c>
      <c r="F2948" s="74">
        <v>8.0000000000000002E-3</v>
      </c>
      <c r="G2948" s="64">
        <f>VLOOKUP(D2948,upahbahan,3,FALSE)</f>
        <v>200000</v>
      </c>
      <c r="H2948" s="64">
        <f>F2948*G2948</f>
        <v>1600</v>
      </c>
      <c r="I2948" s="54"/>
    </row>
    <row r="2949" spans="3:13" s="55" customFormat="1" ht="15.75" customHeight="1">
      <c r="C2949" s="83" t="s">
        <v>1210</v>
      </c>
      <c r="D2949" s="80"/>
      <c r="E2949" s="80"/>
      <c r="F2949" s="217"/>
      <c r="G2949" s="218"/>
      <c r="H2949" s="64">
        <f>SUM(H2945:H2948)</f>
        <v>59840</v>
      </c>
      <c r="I2949" s="219"/>
    </row>
    <row r="2950" spans="3:13" s="55" customFormat="1" ht="15.75" customHeight="1">
      <c r="C2950" s="72" t="s">
        <v>1211</v>
      </c>
      <c r="D2950" s="59" t="s">
        <v>1212</v>
      </c>
      <c r="E2950" s="73"/>
      <c r="F2950" s="73"/>
      <c r="G2950" s="73"/>
      <c r="H2950" s="73"/>
      <c r="I2950" s="54"/>
    </row>
    <row r="2951" spans="3:13" s="55" customFormat="1" ht="15.75" customHeight="1">
      <c r="C2951" s="72">
        <v>1</v>
      </c>
      <c r="D2951" s="59" t="s">
        <v>4371</v>
      </c>
      <c r="E2951" s="170" t="s">
        <v>136</v>
      </c>
      <c r="F2951" s="171">
        <v>1.1499999999999999</v>
      </c>
      <c r="G2951" s="64">
        <f>VLOOKUP(D2951,upahbahan,3,FALSE)</f>
        <v>202000</v>
      </c>
      <c r="H2951" s="583">
        <f>G2951*F2951</f>
        <v>232299.99999999997</v>
      </c>
      <c r="I2951" s="54"/>
    </row>
    <row r="2952" spans="3:13" s="55" customFormat="1" ht="15.75" customHeight="1">
      <c r="C2952" s="83" t="s">
        <v>1216</v>
      </c>
      <c r="D2952" s="80"/>
      <c r="E2952" s="80"/>
      <c r="F2952" s="80"/>
      <c r="G2952" s="162"/>
      <c r="H2952" s="64">
        <f>SUM(H2951:H2951)</f>
        <v>232299.99999999997</v>
      </c>
      <c r="I2952" s="54"/>
    </row>
    <row r="2953" spans="3:13" s="55" customFormat="1" ht="15.75" customHeight="1">
      <c r="C2953" s="72" t="s">
        <v>1217</v>
      </c>
      <c r="D2953" s="59" t="s">
        <v>1218</v>
      </c>
      <c r="E2953" s="73"/>
      <c r="F2953" s="73"/>
      <c r="G2953" s="73"/>
      <c r="H2953" s="73"/>
      <c r="I2953" s="54"/>
    </row>
    <row r="2954" spans="3:13" s="55" customFormat="1" ht="15.75" customHeight="1">
      <c r="C2954" s="83" t="s">
        <v>1219</v>
      </c>
      <c r="D2954" s="80"/>
      <c r="E2954" s="80"/>
      <c r="F2954" s="80"/>
      <c r="G2954" s="162"/>
      <c r="H2954" s="303">
        <v>0</v>
      </c>
      <c r="I2954" s="54"/>
    </row>
    <row r="2955" spans="3:13" s="55" customFormat="1" ht="15.75" customHeight="1">
      <c r="C2955" s="58" t="s">
        <v>1220</v>
      </c>
      <c r="D2955" s="69" t="s">
        <v>1221</v>
      </c>
      <c r="E2955" s="70"/>
      <c r="F2955" s="70"/>
      <c r="G2955" s="71"/>
      <c r="H2955" s="304">
        <f>H2954+H2952+H2949</f>
        <v>292140</v>
      </c>
      <c r="I2955" s="319"/>
    </row>
    <row r="2956" spans="3:13" s="55" customFormat="1" ht="15.75" customHeight="1">
      <c r="C2956" s="58" t="s">
        <v>1222</v>
      </c>
      <c r="D2956" s="69" t="s">
        <v>1325</v>
      </c>
      <c r="E2956" s="70"/>
      <c r="F2956" s="71"/>
      <c r="G2956" s="95">
        <v>0.1</v>
      </c>
      <c r="H2956" s="64">
        <f>H2955*G2956</f>
        <v>29214</v>
      </c>
      <c r="I2956" s="319"/>
    </row>
    <row r="2957" spans="3:13" s="55" customFormat="1" ht="15.75" customHeight="1">
      <c r="C2957" s="58" t="s">
        <v>1223</v>
      </c>
      <c r="D2957" s="69" t="s">
        <v>1224</v>
      </c>
      <c r="E2957" s="70"/>
      <c r="F2957" s="70"/>
      <c r="G2957" s="71"/>
      <c r="H2957" s="305">
        <f>SUM(H2955:H2956)</f>
        <v>321354</v>
      </c>
      <c r="I2957" s="319"/>
    </row>
    <row r="2959" spans="3:13" s="55" customFormat="1" ht="15.75" customHeight="1">
      <c r="C2959" s="225" t="s">
        <v>4372</v>
      </c>
      <c r="D2959" s="313" t="s">
        <v>4373</v>
      </c>
      <c r="E2959" s="307"/>
      <c r="F2959" s="307"/>
      <c r="G2959" s="307"/>
      <c r="H2959" s="307"/>
      <c r="I2959" s="56">
        <f>ROUNDDOWN(H2974,-2)</f>
        <v>505900</v>
      </c>
    </row>
    <row r="2960" spans="3:13" s="55" customFormat="1" ht="25.5" customHeight="1">
      <c r="C2960" s="300" t="s">
        <v>1197</v>
      </c>
      <c r="D2960" s="300" t="s">
        <v>1198</v>
      </c>
      <c r="E2960" s="300" t="s">
        <v>1199</v>
      </c>
      <c r="F2960" s="300" t="s">
        <v>1200</v>
      </c>
      <c r="G2960" s="300" t="s">
        <v>1201</v>
      </c>
      <c r="H2960" s="300" t="s">
        <v>1202</v>
      </c>
      <c r="I2960" s="54"/>
    </row>
    <row r="2961" spans="3:13" s="55" customFormat="1" ht="15.75" customHeight="1">
      <c r="C2961" s="72" t="s">
        <v>1203</v>
      </c>
      <c r="D2961" s="59" t="s">
        <v>1204</v>
      </c>
      <c r="E2961" s="73"/>
      <c r="F2961" s="73"/>
      <c r="G2961" s="73"/>
      <c r="H2961" s="73"/>
      <c r="I2961" s="54"/>
      <c r="J2961" s="159" t="s">
        <v>1249</v>
      </c>
    </row>
    <row r="2962" spans="3:13" s="55" customFormat="1" ht="15.75" customHeight="1">
      <c r="C2962" s="301">
        <v>1</v>
      </c>
      <c r="D2962" s="59" t="s">
        <v>5</v>
      </c>
      <c r="E2962" s="302" t="s">
        <v>6</v>
      </c>
      <c r="F2962" s="74">
        <v>0.20699999999999999</v>
      </c>
      <c r="G2962" s="64">
        <f>VLOOKUP(D2962,upahbahan,3,FALSE)</f>
        <v>100000</v>
      </c>
      <c r="H2962" s="64">
        <f>F2962*G2962</f>
        <v>20700</v>
      </c>
      <c r="I2962" s="54"/>
      <c r="J2962" s="159" t="s">
        <v>1250</v>
      </c>
      <c r="M2962" s="65">
        <v>0.1</v>
      </c>
    </row>
    <row r="2963" spans="3:13" s="55" customFormat="1" ht="15.75" customHeight="1">
      <c r="C2963" s="301">
        <v>2</v>
      </c>
      <c r="D2963" s="59" t="s">
        <v>10</v>
      </c>
      <c r="E2963" s="302" t="s">
        <v>6</v>
      </c>
      <c r="F2963" s="74">
        <v>0.34599999999999997</v>
      </c>
      <c r="G2963" s="64">
        <f>VLOOKUP(D2963,upahbahan,3,FALSE)</f>
        <v>145000</v>
      </c>
      <c r="H2963" s="64">
        <f>F2963*G2963</f>
        <v>50169.999999999993</v>
      </c>
      <c r="I2963" s="54"/>
    </row>
    <row r="2964" spans="3:13" s="55" customFormat="1" ht="15.75" customHeight="1">
      <c r="C2964" s="301">
        <v>3</v>
      </c>
      <c r="D2964" s="59" t="s">
        <v>18</v>
      </c>
      <c r="E2964" s="302" t="s">
        <v>6</v>
      </c>
      <c r="F2964" s="74">
        <v>3.5000000000000003E-2</v>
      </c>
      <c r="G2964" s="64">
        <f>VLOOKUP(D2964,upahbahan,3,FALSE)</f>
        <v>175000</v>
      </c>
      <c r="H2964" s="64">
        <f>F2964*G2964</f>
        <v>6125.0000000000009</v>
      </c>
      <c r="I2964" s="54"/>
    </row>
    <row r="2965" spans="3:13" s="55" customFormat="1" ht="15.75" customHeight="1">
      <c r="C2965" s="301">
        <v>4</v>
      </c>
      <c r="D2965" s="59" t="s">
        <v>19</v>
      </c>
      <c r="E2965" s="302" t="s">
        <v>6</v>
      </c>
      <c r="F2965" s="74">
        <v>0.01</v>
      </c>
      <c r="G2965" s="64">
        <f>VLOOKUP(D2965,upahbahan,3,FALSE)</f>
        <v>200000</v>
      </c>
      <c r="H2965" s="64">
        <f>F2965*G2965</f>
        <v>2000</v>
      </c>
      <c r="I2965" s="54"/>
    </row>
    <row r="2966" spans="3:13" s="55" customFormat="1" ht="15.75" customHeight="1">
      <c r="C2966" s="83" t="s">
        <v>1210</v>
      </c>
      <c r="D2966" s="80"/>
      <c r="E2966" s="80"/>
      <c r="F2966" s="217"/>
      <c r="G2966" s="218"/>
      <c r="H2966" s="64">
        <f>SUM(H2962:H2965)</f>
        <v>78995</v>
      </c>
      <c r="I2966" s="219"/>
    </row>
    <row r="2967" spans="3:13" s="55" customFormat="1" ht="15.75" customHeight="1">
      <c r="C2967" s="72" t="s">
        <v>1211</v>
      </c>
      <c r="D2967" s="59" t="s">
        <v>1212</v>
      </c>
      <c r="E2967" s="73"/>
      <c r="F2967" s="73"/>
      <c r="G2967" s="73"/>
      <c r="H2967" s="73"/>
      <c r="I2967" s="54"/>
    </row>
    <row r="2968" spans="3:13" s="55" customFormat="1" ht="15.75" customHeight="1">
      <c r="C2968" s="72">
        <v>1</v>
      </c>
      <c r="D2968" s="59" t="s">
        <v>4374</v>
      </c>
      <c r="E2968" s="170" t="s">
        <v>136</v>
      </c>
      <c r="F2968" s="171">
        <v>1.1499999999999999</v>
      </c>
      <c r="G2968" s="64">
        <f>VLOOKUP(D2968,upahbahan,3,FALSE)</f>
        <v>331300</v>
      </c>
      <c r="H2968" s="583">
        <f>G2968*F2968</f>
        <v>380994.99999999994</v>
      </c>
      <c r="I2968" s="54"/>
    </row>
    <row r="2969" spans="3:13" s="55" customFormat="1" ht="15.75" customHeight="1">
      <c r="C2969" s="83" t="s">
        <v>1216</v>
      </c>
      <c r="D2969" s="80"/>
      <c r="E2969" s="80"/>
      <c r="F2969" s="80"/>
      <c r="G2969" s="162"/>
      <c r="H2969" s="64">
        <f>SUM(H2968:H2968)</f>
        <v>380994.99999999994</v>
      </c>
      <c r="I2969" s="54"/>
    </row>
    <row r="2970" spans="3:13" s="55" customFormat="1" ht="15.75" customHeight="1">
      <c r="C2970" s="72" t="s">
        <v>1217</v>
      </c>
      <c r="D2970" s="59" t="s">
        <v>1218</v>
      </c>
      <c r="E2970" s="73"/>
      <c r="F2970" s="73"/>
      <c r="G2970" s="73"/>
      <c r="H2970" s="73"/>
      <c r="I2970" s="54"/>
    </row>
    <row r="2971" spans="3:13" s="55" customFormat="1" ht="15.75" customHeight="1">
      <c r="C2971" s="83" t="s">
        <v>1219</v>
      </c>
      <c r="D2971" s="80"/>
      <c r="E2971" s="80"/>
      <c r="F2971" s="80"/>
      <c r="G2971" s="162"/>
      <c r="H2971" s="303">
        <v>0</v>
      </c>
      <c r="I2971" s="54"/>
    </row>
    <row r="2972" spans="3:13" s="55" customFormat="1" ht="15.75" customHeight="1">
      <c r="C2972" s="58" t="s">
        <v>1220</v>
      </c>
      <c r="D2972" s="69" t="s">
        <v>1221</v>
      </c>
      <c r="E2972" s="70"/>
      <c r="F2972" s="70"/>
      <c r="G2972" s="71"/>
      <c r="H2972" s="304">
        <f>H2971+H2969+H2966</f>
        <v>459989.99999999994</v>
      </c>
      <c r="I2972" s="319"/>
    </row>
    <row r="2973" spans="3:13" s="55" customFormat="1" ht="15.75" customHeight="1">
      <c r="C2973" s="58" t="s">
        <v>1222</v>
      </c>
      <c r="D2973" s="69" t="s">
        <v>1325</v>
      </c>
      <c r="E2973" s="70"/>
      <c r="F2973" s="71"/>
      <c r="G2973" s="95">
        <v>0.1</v>
      </c>
      <c r="H2973" s="64">
        <f>H2972*G2973</f>
        <v>45999</v>
      </c>
      <c r="I2973" s="319"/>
    </row>
    <row r="2974" spans="3:13" s="55" customFormat="1" ht="15.75" customHeight="1">
      <c r="C2974" s="58" t="s">
        <v>1223</v>
      </c>
      <c r="D2974" s="69" t="s">
        <v>1224</v>
      </c>
      <c r="E2974" s="70"/>
      <c r="F2974" s="70"/>
      <c r="G2974" s="71"/>
      <c r="H2974" s="305">
        <f>SUM(H2972:H2973)</f>
        <v>505988.99999999994</v>
      </c>
      <c r="I2974" s="319"/>
    </row>
    <row r="2976" spans="3:13" s="55" customFormat="1" ht="15.75" customHeight="1">
      <c r="C2976" s="225" t="s">
        <v>4375</v>
      </c>
      <c r="D2976" s="313" t="s">
        <v>4376</v>
      </c>
      <c r="E2976" s="307"/>
      <c r="F2976" s="307"/>
      <c r="G2976" s="307"/>
      <c r="H2976" s="307"/>
      <c r="I2976" s="56">
        <f>ROUNDDOWN(H2991,-2)</f>
        <v>549000</v>
      </c>
    </row>
    <row r="2977" spans="3:13" s="55" customFormat="1" ht="25.5" customHeight="1">
      <c r="C2977" s="300" t="s">
        <v>1197</v>
      </c>
      <c r="D2977" s="300" t="s">
        <v>1198</v>
      </c>
      <c r="E2977" s="300" t="s">
        <v>1199</v>
      </c>
      <c r="F2977" s="300" t="s">
        <v>1200</v>
      </c>
      <c r="G2977" s="300" t="s">
        <v>1201</v>
      </c>
      <c r="H2977" s="300" t="s">
        <v>1202</v>
      </c>
      <c r="I2977" s="54"/>
    </row>
    <row r="2978" spans="3:13" s="55" customFormat="1" ht="15.75" customHeight="1">
      <c r="C2978" s="72" t="s">
        <v>1203</v>
      </c>
      <c r="D2978" s="59" t="s">
        <v>1204</v>
      </c>
      <c r="E2978" s="73"/>
      <c r="F2978" s="73"/>
      <c r="G2978" s="73"/>
      <c r="H2978" s="73"/>
      <c r="I2978" s="54"/>
      <c r="J2978" s="159" t="s">
        <v>1249</v>
      </c>
    </row>
    <row r="2979" spans="3:13" s="55" customFormat="1" ht="15.75" customHeight="1">
      <c r="C2979" s="301">
        <v>1</v>
      </c>
      <c r="D2979" s="59" t="s">
        <v>5</v>
      </c>
      <c r="E2979" s="302" t="s">
        <v>6</v>
      </c>
      <c r="F2979" s="74">
        <v>0.26</v>
      </c>
      <c r="G2979" s="64">
        <f>VLOOKUP(D2979,upahbahan,3,FALSE)</f>
        <v>100000</v>
      </c>
      <c r="H2979" s="64">
        <f>F2979*G2979</f>
        <v>26000</v>
      </c>
      <c r="I2979" s="54"/>
      <c r="J2979" s="159" t="s">
        <v>1250</v>
      </c>
      <c r="M2979" s="65">
        <v>0.1</v>
      </c>
    </row>
    <row r="2980" spans="3:13" s="55" customFormat="1" ht="15.75" customHeight="1">
      <c r="C2980" s="301">
        <v>2</v>
      </c>
      <c r="D2980" s="59" t="s">
        <v>10</v>
      </c>
      <c r="E2980" s="302" t="s">
        <v>6</v>
      </c>
      <c r="F2980" s="74">
        <v>0.433</v>
      </c>
      <c r="G2980" s="64">
        <f>VLOOKUP(D2980,upahbahan,3,FALSE)</f>
        <v>145000</v>
      </c>
      <c r="H2980" s="64">
        <f>F2980*G2980</f>
        <v>62785</v>
      </c>
      <c r="I2980" s="54"/>
    </row>
    <row r="2981" spans="3:13" s="55" customFormat="1" ht="15.75" customHeight="1">
      <c r="C2981" s="301">
        <v>3</v>
      </c>
      <c r="D2981" s="59" t="s">
        <v>18</v>
      </c>
      <c r="E2981" s="302" t="s">
        <v>6</v>
      </c>
      <c r="F2981" s="74">
        <v>4.2999999999999997E-2</v>
      </c>
      <c r="G2981" s="64">
        <f>VLOOKUP(D2981,upahbahan,3,FALSE)</f>
        <v>175000</v>
      </c>
      <c r="H2981" s="64">
        <f>F2981*G2981</f>
        <v>7524.9999999999991</v>
      </c>
      <c r="I2981" s="54"/>
    </row>
    <row r="2982" spans="3:13" s="55" customFormat="1" ht="15.75" customHeight="1">
      <c r="C2982" s="301">
        <v>4</v>
      </c>
      <c r="D2982" s="59" t="s">
        <v>19</v>
      </c>
      <c r="E2982" s="302" t="s">
        <v>6</v>
      </c>
      <c r="F2982" s="74">
        <v>1.2999999999999999E-2</v>
      </c>
      <c r="G2982" s="64">
        <f>VLOOKUP(D2982,upahbahan,3,FALSE)</f>
        <v>200000</v>
      </c>
      <c r="H2982" s="64">
        <f>F2982*G2982</f>
        <v>2600</v>
      </c>
      <c r="I2982" s="54"/>
    </row>
    <row r="2983" spans="3:13" s="55" customFormat="1" ht="15.75" customHeight="1">
      <c r="C2983" s="83" t="s">
        <v>1210</v>
      </c>
      <c r="D2983" s="80"/>
      <c r="E2983" s="80"/>
      <c r="F2983" s="217"/>
      <c r="G2983" s="218"/>
      <c r="H2983" s="64">
        <f>SUM(H2979:H2982)</f>
        <v>98910</v>
      </c>
      <c r="I2983" s="219"/>
    </row>
    <row r="2984" spans="3:13" s="55" customFormat="1" ht="15.75" customHeight="1">
      <c r="C2984" s="72" t="s">
        <v>1211</v>
      </c>
      <c r="D2984" s="59" t="s">
        <v>1212</v>
      </c>
      <c r="E2984" s="73"/>
      <c r="F2984" s="73"/>
      <c r="G2984" s="73"/>
      <c r="H2984" s="73"/>
      <c r="I2984" s="54"/>
    </row>
    <row r="2985" spans="3:13" s="55" customFormat="1" ht="15.75" customHeight="1">
      <c r="C2985" s="72">
        <v>1</v>
      </c>
      <c r="D2985" s="59" t="s">
        <v>4377</v>
      </c>
      <c r="E2985" s="170" t="s">
        <v>136</v>
      </c>
      <c r="F2985" s="171">
        <v>1.1499999999999999</v>
      </c>
      <c r="G2985" s="64">
        <f>VLOOKUP(D2985,upahbahan,3,FALSE)</f>
        <v>348000</v>
      </c>
      <c r="H2985" s="583">
        <f>G2985*F2985</f>
        <v>400199.99999999994</v>
      </c>
      <c r="I2985" s="54"/>
    </row>
    <row r="2986" spans="3:13" s="55" customFormat="1" ht="15.75" customHeight="1">
      <c r="C2986" s="83" t="s">
        <v>1216</v>
      </c>
      <c r="D2986" s="80"/>
      <c r="E2986" s="80"/>
      <c r="F2986" s="80"/>
      <c r="G2986" s="162"/>
      <c r="H2986" s="64">
        <f>SUM(H2985:H2985)</f>
        <v>400199.99999999994</v>
      </c>
      <c r="I2986" s="54"/>
    </row>
    <row r="2987" spans="3:13" s="55" customFormat="1" ht="15.75" customHeight="1">
      <c r="C2987" s="72" t="s">
        <v>1217</v>
      </c>
      <c r="D2987" s="59" t="s">
        <v>1218</v>
      </c>
      <c r="E2987" s="73"/>
      <c r="F2987" s="73"/>
      <c r="G2987" s="73"/>
      <c r="H2987" s="73"/>
      <c r="I2987" s="54"/>
    </row>
    <row r="2988" spans="3:13" s="55" customFormat="1" ht="15.75" customHeight="1">
      <c r="C2988" s="83" t="s">
        <v>1219</v>
      </c>
      <c r="D2988" s="80"/>
      <c r="E2988" s="80"/>
      <c r="F2988" s="80"/>
      <c r="G2988" s="162"/>
      <c r="H2988" s="303">
        <v>0</v>
      </c>
      <c r="I2988" s="54"/>
    </row>
    <row r="2989" spans="3:13" s="55" customFormat="1" ht="15.75" customHeight="1">
      <c r="C2989" s="58" t="s">
        <v>1220</v>
      </c>
      <c r="D2989" s="69" t="s">
        <v>1221</v>
      </c>
      <c r="E2989" s="70"/>
      <c r="F2989" s="70"/>
      <c r="G2989" s="71"/>
      <c r="H2989" s="304">
        <f>H2988+H2986+H2983</f>
        <v>499109.99999999994</v>
      </c>
      <c r="I2989" s="319"/>
    </row>
    <row r="2990" spans="3:13" s="55" customFormat="1" ht="15.75" customHeight="1">
      <c r="C2990" s="58" t="s">
        <v>1222</v>
      </c>
      <c r="D2990" s="69" t="s">
        <v>1325</v>
      </c>
      <c r="E2990" s="70"/>
      <c r="F2990" s="71"/>
      <c r="G2990" s="95">
        <v>0.1</v>
      </c>
      <c r="H2990" s="64">
        <f>H2989*G2990</f>
        <v>49911</v>
      </c>
      <c r="I2990" s="319"/>
    </row>
    <row r="2991" spans="3:13" s="55" customFormat="1" ht="15.75" customHeight="1">
      <c r="C2991" s="58" t="s">
        <v>1223</v>
      </c>
      <c r="D2991" s="69" t="s">
        <v>1224</v>
      </c>
      <c r="E2991" s="70"/>
      <c r="F2991" s="70"/>
      <c r="G2991" s="71"/>
      <c r="H2991" s="305">
        <f>SUM(H2989:H2990)</f>
        <v>549021</v>
      </c>
      <c r="I2991" s="319"/>
    </row>
    <row r="2993" spans="3:13" s="55" customFormat="1" ht="15.75" customHeight="1">
      <c r="C2993" s="225" t="s">
        <v>4378</v>
      </c>
      <c r="D2993" s="313" t="s">
        <v>4379</v>
      </c>
      <c r="E2993" s="307"/>
      <c r="F2993" s="307"/>
      <c r="G2993" s="307"/>
      <c r="H2993" s="307"/>
      <c r="I2993" s="56">
        <f>ROUNDDOWN(H3008,-2)</f>
        <v>1068600</v>
      </c>
    </row>
    <row r="2994" spans="3:13" s="55" customFormat="1" ht="25.5" customHeight="1">
      <c r="C2994" s="300" t="s">
        <v>1197</v>
      </c>
      <c r="D2994" s="300" t="s">
        <v>1198</v>
      </c>
      <c r="E2994" s="300" t="s">
        <v>1199</v>
      </c>
      <c r="F2994" s="300" t="s">
        <v>1200</v>
      </c>
      <c r="G2994" s="300" t="s">
        <v>1201</v>
      </c>
      <c r="H2994" s="300" t="s">
        <v>1202</v>
      </c>
      <c r="I2994" s="54"/>
    </row>
    <row r="2995" spans="3:13" s="55" customFormat="1" ht="15.75" customHeight="1">
      <c r="C2995" s="72" t="s">
        <v>1203</v>
      </c>
      <c r="D2995" s="59" t="s">
        <v>1204</v>
      </c>
      <c r="E2995" s="73"/>
      <c r="F2995" s="73"/>
      <c r="G2995" s="73"/>
      <c r="H2995" s="73"/>
      <c r="I2995" s="54"/>
      <c r="J2995" s="159" t="s">
        <v>1249</v>
      </c>
    </row>
    <row r="2996" spans="3:13" s="55" customFormat="1" ht="15.75" customHeight="1">
      <c r="C2996" s="301">
        <v>1</v>
      </c>
      <c r="D2996" s="59" t="s">
        <v>5</v>
      </c>
      <c r="E2996" s="302" t="s">
        <v>6</v>
      </c>
      <c r="F2996" s="74">
        <v>0.47099999999999997</v>
      </c>
      <c r="G2996" s="64">
        <f>VLOOKUP(D2996,upahbahan,3,FALSE)</f>
        <v>100000</v>
      </c>
      <c r="H2996" s="64">
        <f>F2996*G2996</f>
        <v>47100</v>
      </c>
      <c r="I2996" s="54"/>
      <c r="J2996" s="159" t="s">
        <v>1250</v>
      </c>
      <c r="M2996" s="65">
        <v>0.1</v>
      </c>
    </row>
    <row r="2997" spans="3:13" s="55" customFormat="1" ht="15.75" customHeight="1">
      <c r="C2997" s="301">
        <v>2</v>
      </c>
      <c r="D2997" s="59" t="s">
        <v>10</v>
      </c>
      <c r="E2997" s="302" t="s">
        <v>6</v>
      </c>
      <c r="F2997" s="74">
        <v>0.78700000000000003</v>
      </c>
      <c r="G2997" s="64">
        <f>VLOOKUP(D2997,upahbahan,3,FALSE)</f>
        <v>145000</v>
      </c>
      <c r="H2997" s="64">
        <f>F2997*G2997</f>
        <v>114115</v>
      </c>
      <c r="I2997" s="54"/>
    </row>
    <row r="2998" spans="3:13" s="55" customFormat="1" ht="15.75" customHeight="1">
      <c r="C2998" s="301">
        <v>3</v>
      </c>
      <c r="D2998" s="59" t="s">
        <v>18</v>
      </c>
      <c r="E2998" s="302" t="s">
        <v>6</v>
      </c>
      <c r="F2998" s="74">
        <v>7.9000000000000001E-2</v>
      </c>
      <c r="G2998" s="64">
        <f>VLOOKUP(D2998,upahbahan,3,FALSE)</f>
        <v>175000</v>
      </c>
      <c r="H2998" s="64">
        <f>F2998*G2998</f>
        <v>13825</v>
      </c>
      <c r="I2998" s="54"/>
    </row>
    <row r="2999" spans="3:13" s="55" customFormat="1" ht="15.75" customHeight="1">
      <c r="C2999" s="301">
        <v>4</v>
      </c>
      <c r="D2999" s="59" t="s">
        <v>19</v>
      </c>
      <c r="E2999" s="302" t="s">
        <v>6</v>
      </c>
      <c r="F2999" s="74">
        <v>2.4E-2</v>
      </c>
      <c r="G2999" s="64">
        <f>VLOOKUP(D2999,upahbahan,3,FALSE)</f>
        <v>200000</v>
      </c>
      <c r="H2999" s="64">
        <f>F2999*G2999</f>
        <v>4800</v>
      </c>
      <c r="I2999" s="54"/>
    </row>
    <row r="3000" spans="3:13" s="55" customFormat="1" ht="15.75" customHeight="1">
      <c r="C3000" s="83" t="s">
        <v>1210</v>
      </c>
      <c r="D3000" s="80"/>
      <c r="E3000" s="80"/>
      <c r="F3000" s="217"/>
      <c r="G3000" s="218"/>
      <c r="H3000" s="64">
        <f>SUM(H2996:H2999)</f>
        <v>179840</v>
      </c>
      <c r="I3000" s="219"/>
    </row>
    <row r="3001" spans="3:13" s="55" customFormat="1" ht="15.75" customHeight="1">
      <c r="C3001" s="72" t="s">
        <v>1211</v>
      </c>
      <c r="D3001" s="59" t="s">
        <v>1212</v>
      </c>
      <c r="E3001" s="73"/>
      <c r="F3001" s="73"/>
      <c r="G3001" s="73"/>
      <c r="H3001" s="73"/>
      <c r="I3001" s="54"/>
    </row>
    <row r="3002" spans="3:13" s="55" customFormat="1" ht="15.75" customHeight="1">
      <c r="C3002" s="72">
        <v>1</v>
      </c>
      <c r="D3002" s="59" t="s">
        <v>4380</v>
      </c>
      <c r="E3002" s="170" t="s">
        <v>136</v>
      </c>
      <c r="F3002" s="171">
        <v>1.3</v>
      </c>
      <c r="G3002" s="64">
        <f>VLOOKUP(D3002,upahbahan,3,FALSE)</f>
        <v>609000</v>
      </c>
      <c r="H3002" s="583">
        <f>G3002*F3002</f>
        <v>791700</v>
      </c>
      <c r="I3002" s="54"/>
    </row>
    <row r="3003" spans="3:13" s="55" customFormat="1" ht="15.75" customHeight="1">
      <c r="C3003" s="83" t="s">
        <v>1216</v>
      </c>
      <c r="D3003" s="80"/>
      <c r="E3003" s="80"/>
      <c r="F3003" s="80"/>
      <c r="G3003" s="162"/>
      <c r="H3003" s="64">
        <f>SUM(H3002:H3002)</f>
        <v>791700</v>
      </c>
      <c r="I3003" s="54"/>
    </row>
    <row r="3004" spans="3:13" s="55" customFormat="1" ht="15.75" customHeight="1">
      <c r="C3004" s="72" t="s">
        <v>1217</v>
      </c>
      <c r="D3004" s="59" t="s">
        <v>1218</v>
      </c>
      <c r="E3004" s="73"/>
      <c r="F3004" s="73"/>
      <c r="G3004" s="73"/>
      <c r="H3004" s="73"/>
      <c r="I3004" s="54"/>
    </row>
    <row r="3005" spans="3:13" s="55" customFormat="1" ht="15.75" customHeight="1">
      <c r="C3005" s="83" t="s">
        <v>1219</v>
      </c>
      <c r="D3005" s="80"/>
      <c r="E3005" s="80"/>
      <c r="F3005" s="80"/>
      <c r="G3005" s="162"/>
      <c r="H3005" s="303">
        <v>0</v>
      </c>
      <c r="I3005" s="54"/>
    </row>
    <row r="3006" spans="3:13" s="55" customFormat="1" ht="15.75" customHeight="1">
      <c r="C3006" s="58" t="s">
        <v>1220</v>
      </c>
      <c r="D3006" s="69" t="s">
        <v>1221</v>
      </c>
      <c r="E3006" s="70"/>
      <c r="F3006" s="70"/>
      <c r="G3006" s="71"/>
      <c r="H3006" s="304">
        <f>H3005+H3003+H3000</f>
        <v>971540</v>
      </c>
      <c r="I3006" s="319"/>
    </row>
    <row r="3007" spans="3:13" s="55" customFormat="1" ht="15.75" customHeight="1">
      <c r="C3007" s="58" t="s">
        <v>1222</v>
      </c>
      <c r="D3007" s="69" t="s">
        <v>1325</v>
      </c>
      <c r="E3007" s="70"/>
      <c r="F3007" s="71"/>
      <c r="G3007" s="95">
        <v>0.1</v>
      </c>
      <c r="H3007" s="64">
        <f>H3006*G3007</f>
        <v>97154</v>
      </c>
      <c r="I3007" s="319"/>
    </row>
    <row r="3008" spans="3:13" s="55" customFormat="1" ht="15.75" customHeight="1">
      <c r="C3008" s="58" t="s">
        <v>1223</v>
      </c>
      <c r="D3008" s="69" t="s">
        <v>1224</v>
      </c>
      <c r="E3008" s="70"/>
      <c r="F3008" s="70"/>
      <c r="G3008" s="71"/>
      <c r="H3008" s="305">
        <f>SUM(H3006:H3007)</f>
        <v>1068694</v>
      </c>
      <c r="I3008" s="319"/>
    </row>
    <row r="3010" spans="3:13" s="55" customFormat="1" ht="15.75" customHeight="1">
      <c r="C3010" s="225" t="s">
        <v>4381</v>
      </c>
      <c r="D3010" s="313" t="s">
        <v>4382</v>
      </c>
      <c r="E3010" s="307"/>
      <c r="F3010" s="307"/>
      <c r="G3010" s="307"/>
      <c r="H3010" s="307"/>
      <c r="I3010" s="56">
        <f>ROUNDDOWN(H3025,-2)</f>
        <v>1508800</v>
      </c>
    </row>
    <row r="3011" spans="3:13" s="55" customFormat="1" ht="25.5" customHeight="1">
      <c r="C3011" s="300" t="s">
        <v>1197</v>
      </c>
      <c r="D3011" s="300" t="s">
        <v>1198</v>
      </c>
      <c r="E3011" s="300" t="s">
        <v>1199</v>
      </c>
      <c r="F3011" s="300" t="s">
        <v>1200</v>
      </c>
      <c r="G3011" s="300" t="s">
        <v>1201</v>
      </c>
      <c r="H3011" s="300" t="s">
        <v>1202</v>
      </c>
      <c r="I3011" s="54"/>
    </row>
    <row r="3012" spans="3:13" s="55" customFormat="1" ht="15.75" customHeight="1">
      <c r="C3012" s="72" t="s">
        <v>1203</v>
      </c>
      <c r="D3012" s="59" t="s">
        <v>1204</v>
      </c>
      <c r="E3012" s="73"/>
      <c r="F3012" s="73"/>
      <c r="G3012" s="73"/>
      <c r="H3012" s="73"/>
      <c r="I3012" s="54"/>
      <c r="J3012" s="159" t="s">
        <v>1249</v>
      </c>
    </row>
    <row r="3013" spans="3:13" s="55" customFormat="1" ht="15.75" customHeight="1">
      <c r="C3013" s="301">
        <v>1</v>
      </c>
      <c r="D3013" s="59" t="s">
        <v>5</v>
      </c>
      <c r="E3013" s="302" t="s">
        <v>6</v>
      </c>
      <c r="F3013" s="74">
        <v>0.63100000000000001</v>
      </c>
      <c r="G3013" s="64">
        <f>VLOOKUP(D3013,upahbahan,3,FALSE)</f>
        <v>100000</v>
      </c>
      <c r="H3013" s="64">
        <f>F3013*G3013</f>
        <v>63100</v>
      </c>
      <c r="I3013" s="54"/>
      <c r="J3013" s="159" t="s">
        <v>1250</v>
      </c>
      <c r="M3013" s="65">
        <v>0.1</v>
      </c>
    </row>
    <row r="3014" spans="3:13" s="55" customFormat="1" ht="15.75" customHeight="1">
      <c r="C3014" s="301">
        <v>2</v>
      </c>
      <c r="D3014" s="59" t="s">
        <v>10</v>
      </c>
      <c r="E3014" s="302" t="s">
        <v>6</v>
      </c>
      <c r="F3014" s="74">
        <v>1.054</v>
      </c>
      <c r="G3014" s="64">
        <f>VLOOKUP(D3014,upahbahan,3,FALSE)</f>
        <v>145000</v>
      </c>
      <c r="H3014" s="64">
        <f>F3014*G3014</f>
        <v>152830</v>
      </c>
      <c r="I3014" s="54"/>
    </row>
    <row r="3015" spans="3:13" s="55" customFormat="1" ht="15.75" customHeight="1">
      <c r="C3015" s="301">
        <v>3</v>
      </c>
      <c r="D3015" s="59" t="s">
        <v>18</v>
      </c>
      <c r="E3015" s="302" t="s">
        <v>6</v>
      </c>
      <c r="F3015" s="74">
        <v>0.105</v>
      </c>
      <c r="G3015" s="64">
        <f>VLOOKUP(D3015,upahbahan,3,FALSE)</f>
        <v>175000</v>
      </c>
      <c r="H3015" s="64">
        <f>F3015*G3015</f>
        <v>18375</v>
      </c>
      <c r="I3015" s="54"/>
    </row>
    <row r="3016" spans="3:13" s="55" customFormat="1" ht="15.75" customHeight="1">
      <c r="C3016" s="301">
        <v>4</v>
      </c>
      <c r="D3016" s="59" t="s">
        <v>19</v>
      </c>
      <c r="E3016" s="302" t="s">
        <v>6</v>
      </c>
      <c r="F3016" s="74">
        <v>3.2000000000000001E-2</v>
      </c>
      <c r="G3016" s="64">
        <f>VLOOKUP(D3016,upahbahan,3,FALSE)</f>
        <v>200000</v>
      </c>
      <c r="H3016" s="64">
        <f>F3016*G3016</f>
        <v>6400</v>
      </c>
      <c r="I3016" s="54"/>
    </row>
    <row r="3017" spans="3:13" s="55" customFormat="1" ht="15.75" customHeight="1">
      <c r="C3017" s="83" t="s">
        <v>1210</v>
      </c>
      <c r="D3017" s="80"/>
      <c r="E3017" s="80"/>
      <c r="F3017" s="217"/>
      <c r="G3017" s="218"/>
      <c r="H3017" s="64">
        <f>SUM(H3013:H3016)</f>
        <v>240705</v>
      </c>
      <c r="I3017" s="219"/>
    </row>
    <row r="3018" spans="3:13" s="55" customFormat="1" ht="15.75" customHeight="1">
      <c r="C3018" s="72" t="s">
        <v>1211</v>
      </c>
      <c r="D3018" s="59" t="s">
        <v>1212</v>
      </c>
      <c r="E3018" s="73"/>
      <c r="F3018" s="73"/>
      <c r="G3018" s="73"/>
      <c r="H3018" s="73"/>
      <c r="I3018" s="54"/>
    </row>
    <row r="3019" spans="3:13" s="55" customFormat="1" ht="15.75" customHeight="1">
      <c r="C3019" s="72">
        <v>1</v>
      </c>
      <c r="D3019" s="59" t="s">
        <v>4383</v>
      </c>
      <c r="E3019" s="170" t="s">
        <v>136</v>
      </c>
      <c r="F3019" s="171">
        <v>1.3</v>
      </c>
      <c r="G3019" s="64">
        <f>VLOOKUP(D3019,upahbahan,3,FALSE)</f>
        <v>870000</v>
      </c>
      <c r="H3019" s="583">
        <f>G3019*F3019</f>
        <v>1131000</v>
      </c>
      <c r="I3019" s="54"/>
    </row>
    <row r="3020" spans="3:13" s="55" customFormat="1" ht="15.75" customHeight="1">
      <c r="C3020" s="83" t="s">
        <v>1216</v>
      </c>
      <c r="D3020" s="80"/>
      <c r="E3020" s="80"/>
      <c r="F3020" s="80"/>
      <c r="G3020" s="162"/>
      <c r="H3020" s="64">
        <f>SUM(H3019:H3019)</f>
        <v>1131000</v>
      </c>
      <c r="I3020" s="54"/>
    </row>
    <row r="3021" spans="3:13" s="55" customFormat="1" ht="15.75" customHeight="1">
      <c r="C3021" s="72" t="s">
        <v>1217</v>
      </c>
      <c r="D3021" s="59" t="s">
        <v>1218</v>
      </c>
      <c r="E3021" s="73"/>
      <c r="F3021" s="73"/>
      <c r="G3021" s="73"/>
      <c r="H3021" s="73"/>
      <c r="I3021" s="54"/>
    </row>
    <row r="3022" spans="3:13" s="55" customFormat="1" ht="15.75" customHeight="1">
      <c r="C3022" s="83" t="s">
        <v>1219</v>
      </c>
      <c r="D3022" s="80"/>
      <c r="E3022" s="80"/>
      <c r="F3022" s="80"/>
      <c r="G3022" s="162"/>
      <c r="H3022" s="303">
        <v>0</v>
      </c>
      <c r="I3022" s="54"/>
    </row>
    <row r="3023" spans="3:13" s="55" customFormat="1" ht="15.75" customHeight="1">
      <c r="C3023" s="58" t="s">
        <v>1220</v>
      </c>
      <c r="D3023" s="69" t="s">
        <v>1221</v>
      </c>
      <c r="E3023" s="70"/>
      <c r="F3023" s="70"/>
      <c r="G3023" s="71"/>
      <c r="H3023" s="304">
        <f>H3022+H3020+H3017</f>
        <v>1371705</v>
      </c>
      <c r="I3023" s="319"/>
    </row>
    <row r="3024" spans="3:13" s="55" customFormat="1" ht="15.75" customHeight="1">
      <c r="C3024" s="58" t="s">
        <v>1222</v>
      </c>
      <c r="D3024" s="69" t="s">
        <v>1325</v>
      </c>
      <c r="E3024" s="70"/>
      <c r="F3024" s="71"/>
      <c r="G3024" s="95">
        <v>0.1</v>
      </c>
      <c r="H3024" s="64">
        <f>H3023*G3024</f>
        <v>137170.5</v>
      </c>
      <c r="I3024" s="319"/>
    </row>
    <row r="3025" spans="3:13" s="55" customFormat="1" ht="15.75" customHeight="1">
      <c r="C3025" s="58" t="s">
        <v>1223</v>
      </c>
      <c r="D3025" s="69" t="s">
        <v>1224</v>
      </c>
      <c r="E3025" s="70"/>
      <c r="F3025" s="70"/>
      <c r="G3025" s="71"/>
      <c r="H3025" s="305">
        <f>SUM(H3023:H3024)</f>
        <v>1508875.5</v>
      </c>
      <c r="I3025" s="319"/>
    </row>
    <row r="3027" spans="3:13" s="55" customFormat="1" ht="15.75" customHeight="1">
      <c r="C3027" s="225" t="s">
        <v>4384</v>
      </c>
      <c r="D3027" s="313" t="s">
        <v>4385</v>
      </c>
      <c r="E3027" s="307"/>
      <c r="F3027" s="307"/>
      <c r="G3027" s="307"/>
      <c r="H3027" s="307"/>
      <c r="I3027" s="56">
        <f>ROUNDDOWN(H3042,-2)</f>
        <v>1646800</v>
      </c>
    </row>
    <row r="3028" spans="3:13" s="55" customFormat="1" ht="25.5" customHeight="1">
      <c r="C3028" s="300" t="s">
        <v>1197</v>
      </c>
      <c r="D3028" s="300" t="s">
        <v>1198</v>
      </c>
      <c r="E3028" s="300" t="s">
        <v>1199</v>
      </c>
      <c r="F3028" s="300" t="s">
        <v>1200</v>
      </c>
      <c r="G3028" s="300" t="s">
        <v>1201</v>
      </c>
      <c r="H3028" s="300" t="s">
        <v>1202</v>
      </c>
      <c r="I3028" s="54"/>
    </row>
    <row r="3029" spans="3:13" s="55" customFormat="1" ht="15.75" customHeight="1">
      <c r="C3029" s="72" t="s">
        <v>1203</v>
      </c>
      <c r="D3029" s="59" t="s">
        <v>1204</v>
      </c>
      <c r="E3029" s="73"/>
      <c r="F3029" s="73"/>
      <c r="G3029" s="73"/>
      <c r="H3029" s="73"/>
      <c r="I3029" s="54"/>
      <c r="J3029" s="159" t="s">
        <v>1249</v>
      </c>
    </row>
    <row r="3030" spans="3:13" s="55" customFormat="1" ht="15.75" customHeight="1">
      <c r="C3030" s="301">
        <v>1</v>
      </c>
      <c r="D3030" s="59" t="s">
        <v>5</v>
      </c>
      <c r="E3030" s="302" t="s">
        <v>6</v>
      </c>
      <c r="F3030" s="74">
        <v>0.78800000000000003</v>
      </c>
      <c r="G3030" s="64">
        <f>VLOOKUP(D3030,upahbahan,3,FALSE)</f>
        <v>100000</v>
      </c>
      <c r="H3030" s="64">
        <f>F3030*G3030</f>
        <v>78800</v>
      </c>
      <c r="I3030" s="54"/>
      <c r="J3030" s="159" t="s">
        <v>1250</v>
      </c>
      <c r="M3030" s="65">
        <v>0.1</v>
      </c>
    </row>
    <row r="3031" spans="3:13" s="55" customFormat="1" ht="15.75" customHeight="1">
      <c r="C3031" s="301">
        <v>2</v>
      </c>
      <c r="D3031" s="59" t="s">
        <v>10</v>
      </c>
      <c r="E3031" s="302" t="s">
        <v>6</v>
      </c>
      <c r="F3031" s="74">
        <v>1.3160000000000001</v>
      </c>
      <c r="G3031" s="64">
        <f>VLOOKUP(D3031,upahbahan,3,FALSE)</f>
        <v>145000</v>
      </c>
      <c r="H3031" s="64">
        <f>F3031*G3031</f>
        <v>190820</v>
      </c>
      <c r="I3031" s="54"/>
    </row>
    <row r="3032" spans="3:13" s="55" customFormat="1" ht="15.75" customHeight="1">
      <c r="C3032" s="301">
        <v>3</v>
      </c>
      <c r="D3032" s="59" t="s">
        <v>18</v>
      </c>
      <c r="E3032" s="302" t="s">
        <v>6</v>
      </c>
      <c r="F3032" s="74">
        <v>0.13200000000000001</v>
      </c>
      <c r="G3032" s="64">
        <f>VLOOKUP(D3032,upahbahan,3,FALSE)</f>
        <v>175000</v>
      </c>
      <c r="H3032" s="64">
        <f>F3032*G3032</f>
        <v>23100</v>
      </c>
      <c r="I3032" s="54"/>
    </row>
    <row r="3033" spans="3:13" s="55" customFormat="1" ht="15.75" customHeight="1">
      <c r="C3033" s="301">
        <v>4</v>
      </c>
      <c r="D3033" s="59" t="s">
        <v>19</v>
      </c>
      <c r="E3033" s="302" t="s">
        <v>6</v>
      </c>
      <c r="F3033" s="74">
        <v>3.9E-2</v>
      </c>
      <c r="G3033" s="64">
        <f>VLOOKUP(D3033,upahbahan,3,FALSE)</f>
        <v>200000</v>
      </c>
      <c r="H3033" s="64">
        <f>F3033*G3033</f>
        <v>7800</v>
      </c>
      <c r="I3033" s="54"/>
    </row>
    <row r="3034" spans="3:13" s="55" customFormat="1" ht="15.75" customHeight="1">
      <c r="C3034" s="83" t="s">
        <v>1210</v>
      </c>
      <c r="D3034" s="80"/>
      <c r="E3034" s="80"/>
      <c r="F3034" s="217"/>
      <c r="G3034" s="218"/>
      <c r="H3034" s="64">
        <f>SUM(H3030:H3033)</f>
        <v>300520</v>
      </c>
      <c r="I3034" s="219"/>
    </row>
    <row r="3035" spans="3:13" s="55" customFormat="1" ht="15.75" customHeight="1">
      <c r="C3035" s="72" t="s">
        <v>1211</v>
      </c>
      <c r="D3035" s="59" t="s">
        <v>1212</v>
      </c>
      <c r="E3035" s="73"/>
      <c r="F3035" s="73"/>
      <c r="G3035" s="73"/>
      <c r="H3035" s="73"/>
      <c r="I3035" s="54"/>
    </row>
    <row r="3036" spans="3:13" s="55" customFormat="1" ht="15.75" customHeight="1">
      <c r="C3036" s="72">
        <v>1</v>
      </c>
      <c r="D3036" s="59" t="s">
        <v>4386</v>
      </c>
      <c r="E3036" s="170" t="s">
        <v>136</v>
      </c>
      <c r="F3036" s="171">
        <v>1.3</v>
      </c>
      <c r="G3036" s="64">
        <f>VLOOKUP(D3036,upahbahan,3,FALSE)</f>
        <v>920500</v>
      </c>
      <c r="H3036" s="583">
        <f>G3036*F3036</f>
        <v>1196650</v>
      </c>
      <c r="I3036" s="54"/>
    </row>
    <row r="3037" spans="3:13" s="55" customFormat="1" ht="15.75" customHeight="1">
      <c r="C3037" s="83" t="s">
        <v>1216</v>
      </c>
      <c r="D3037" s="80"/>
      <c r="E3037" s="80"/>
      <c r="F3037" s="80"/>
      <c r="G3037" s="162"/>
      <c r="H3037" s="64">
        <f>SUM(H3036:H3036)</f>
        <v>1196650</v>
      </c>
      <c r="I3037" s="54"/>
    </row>
    <row r="3038" spans="3:13" s="55" customFormat="1" ht="15.75" customHeight="1">
      <c r="C3038" s="72" t="s">
        <v>1217</v>
      </c>
      <c r="D3038" s="59" t="s">
        <v>1218</v>
      </c>
      <c r="E3038" s="73"/>
      <c r="F3038" s="73"/>
      <c r="G3038" s="73"/>
      <c r="H3038" s="73"/>
      <c r="I3038" s="54"/>
    </row>
    <row r="3039" spans="3:13" s="55" customFormat="1" ht="15.75" customHeight="1">
      <c r="C3039" s="83" t="s">
        <v>1219</v>
      </c>
      <c r="D3039" s="80"/>
      <c r="E3039" s="80"/>
      <c r="F3039" s="80"/>
      <c r="G3039" s="162"/>
      <c r="H3039" s="303">
        <v>0</v>
      </c>
      <c r="I3039" s="54"/>
    </row>
    <row r="3040" spans="3:13" s="55" customFormat="1" ht="15.75" customHeight="1">
      <c r="C3040" s="58" t="s">
        <v>1220</v>
      </c>
      <c r="D3040" s="69" t="s">
        <v>1221</v>
      </c>
      <c r="E3040" s="70"/>
      <c r="F3040" s="70"/>
      <c r="G3040" s="71"/>
      <c r="H3040" s="304">
        <f>H3039+H3037+H3034</f>
        <v>1497170</v>
      </c>
      <c r="I3040" s="319"/>
    </row>
    <row r="3041" spans="3:13" s="55" customFormat="1" ht="15.75" customHeight="1">
      <c r="C3041" s="58" t="s">
        <v>1222</v>
      </c>
      <c r="D3041" s="69" t="s">
        <v>1325</v>
      </c>
      <c r="E3041" s="70"/>
      <c r="F3041" s="71"/>
      <c r="G3041" s="95">
        <v>0.1</v>
      </c>
      <c r="H3041" s="64">
        <f>H3040*G3041</f>
        <v>149717</v>
      </c>
      <c r="I3041" s="319"/>
    </row>
    <row r="3042" spans="3:13" s="55" customFormat="1" ht="15.75" customHeight="1">
      <c r="C3042" s="58" t="s">
        <v>1223</v>
      </c>
      <c r="D3042" s="69" t="s">
        <v>1224</v>
      </c>
      <c r="E3042" s="70"/>
      <c r="F3042" s="70"/>
      <c r="G3042" s="71"/>
      <c r="H3042" s="305">
        <f>SUM(H3040:H3041)</f>
        <v>1646887</v>
      </c>
      <c r="I3042" s="319"/>
    </row>
    <row r="3044" spans="3:13" s="55" customFormat="1" ht="15.75" customHeight="1">
      <c r="C3044" s="225" t="s">
        <v>4387</v>
      </c>
      <c r="D3044" s="313" t="s">
        <v>4388</v>
      </c>
      <c r="E3044" s="307"/>
      <c r="F3044" s="307"/>
      <c r="G3044" s="307"/>
      <c r="H3044" s="307"/>
      <c r="I3044" s="56">
        <f>ROUNDDOWN(H3059,-2)</f>
        <v>1905200</v>
      </c>
    </row>
    <row r="3045" spans="3:13" s="55" customFormat="1" ht="25.5" customHeight="1">
      <c r="C3045" s="300" t="s">
        <v>1197</v>
      </c>
      <c r="D3045" s="300" t="s">
        <v>1198</v>
      </c>
      <c r="E3045" s="300" t="s">
        <v>1199</v>
      </c>
      <c r="F3045" s="300" t="s">
        <v>1200</v>
      </c>
      <c r="G3045" s="300" t="s">
        <v>1201</v>
      </c>
      <c r="H3045" s="300" t="s">
        <v>1202</v>
      </c>
      <c r="I3045" s="54"/>
    </row>
    <row r="3046" spans="3:13" s="55" customFormat="1" ht="15.75" customHeight="1">
      <c r="C3046" s="72" t="s">
        <v>1203</v>
      </c>
      <c r="D3046" s="59" t="s">
        <v>1204</v>
      </c>
      <c r="E3046" s="73"/>
      <c r="F3046" s="73"/>
      <c r="G3046" s="73"/>
      <c r="H3046" s="73"/>
      <c r="I3046" s="54"/>
      <c r="J3046" s="159" t="s">
        <v>1249</v>
      </c>
    </row>
    <row r="3047" spans="3:13" s="55" customFormat="1" ht="15.75" customHeight="1">
      <c r="C3047" s="301">
        <v>1</v>
      </c>
      <c r="D3047" s="59" t="s">
        <v>5</v>
      </c>
      <c r="E3047" s="302" t="s">
        <v>6</v>
      </c>
      <c r="F3047" s="74">
        <v>0.94499999999999995</v>
      </c>
      <c r="G3047" s="64">
        <f>VLOOKUP(D3047,upahbahan,3,FALSE)</f>
        <v>100000</v>
      </c>
      <c r="H3047" s="64">
        <f>F3047*G3047</f>
        <v>94500</v>
      </c>
      <c r="I3047" s="54"/>
      <c r="J3047" s="159" t="s">
        <v>1250</v>
      </c>
      <c r="M3047" s="65">
        <v>0.1</v>
      </c>
    </row>
    <row r="3048" spans="3:13" s="55" customFormat="1" ht="15.75" customHeight="1">
      <c r="C3048" s="301">
        <v>2</v>
      </c>
      <c r="D3048" s="59" t="s">
        <v>10</v>
      </c>
      <c r="E3048" s="302" t="s">
        <v>6</v>
      </c>
      <c r="F3048" s="74">
        <v>1.579</v>
      </c>
      <c r="G3048" s="64">
        <f>VLOOKUP(D3048,upahbahan,3,FALSE)</f>
        <v>145000</v>
      </c>
      <c r="H3048" s="64">
        <f>F3048*G3048</f>
        <v>228955</v>
      </c>
      <c r="I3048" s="54"/>
    </row>
    <row r="3049" spans="3:13" s="55" customFormat="1" ht="15.75" customHeight="1">
      <c r="C3049" s="301">
        <v>3</v>
      </c>
      <c r="D3049" s="59" t="s">
        <v>18</v>
      </c>
      <c r="E3049" s="302" t="s">
        <v>6</v>
      </c>
      <c r="F3049" s="74">
        <v>0.158</v>
      </c>
      <c r="G3049" s="64">
        <f>VLOOKUP(D3049,upahbahan,3,FALSE)</f>
        <v>175000</v>
      </c>
      <c r="H3049" s="64">
        <f>F3049*G3049</f>
        <v>27650</v>
      </c>
      <c r="I3049" s="54"/>
    </row>
    <row r="3050" spans="3:13" s="55" customFormat="1" ht="15.75" customHeight="1">
      <c r="C3050" s="301">
        <v>4</v>
      </c>
      <c r="D3050" s="59" t="s">
        <v>19</v>
      </c>
      <c r="E3050" s="302" t="s">
        <v>6</v>
      </c>
      <c r="F3050" s="74">
        <v>4.7E-2</v>
      </c>
      <c r="G3050" s="64">
        <f>VLOOKUP(D3050,upahbahan,3,FALSE)</f>
        <v>200000</v>
      </c>
      <c r="H3050" s="64">
        <f>F3050*G3050</f>
        <v>9400</v>
      </c>
      <c r="I3050" s="54"/>
    </row>
    <row r="3051" spans="3:13" s="55" customFormat="1" ht="15.75" customHeight="1">
      <c r="C3051" s="83" t="s">
        <v>1210</v>
      </c>
      <c r="D3051" s="80"/>
      <c r="E3051" s="80"/>
      <c r="F3051" s="217"/>
      <c r="G3051" s="218"/>
      <c r="H3051" s="64">
        <f>SUM(H3047:H3050)</f>
        <v>360505</v>
      </c>
      <c r="I3051" s="219"/>
    </row>
    <row r="3052" spans="3:13" s="55" customFormat="1" ht="15.75" customHeight="1">
      <c r="C3052" s="72" t="s">
        <v>1211</v>
      </c>
      <c r="D3052" s="59" t="s">
        <v>1212</v>
      </c>
      <c r="E3052" s="73"/>
      <c r="F3052" s="73"/>
      <c r="G3052" s="73"/>
      <c r="H3052" s="73"/>
      <c r="I3052" s="54"/>
    </row>
    <row r="3053" spans="3:13" s="55" customFormat="1" ht="15.75" customHeight="1">
      <c r="C3053" s="72">
        <v>1</v>
      </c>
      <c r="D3053" s="59" t="s">
        <v>4389</v>
      </c>
      <c r="E3053" s="170" t="s">
        <v>136</v>
      </c>
      <c r="F3053" s="171">
        <v>1.3</v>
      </c>
      <c r="G3053" s="64">
        <f>VLOOKUP(D3053,upahbahan,3,FALSE)</f>
        <v>1055000</v>
      </c>
      <c r="H3053" s="583">
        <f>G3053*F3053</f>
        <v>1371500</v>
      </c>
      <c r="I3053" s="54"/>
    </row>
    <row r="3054" spans="3:13" s="55" customFormat="1" ht="15.75" customHeight="1">
      <c r="C3054" s="83" t="s">
        <v>1216</v>
      </c>
      <c r="D3054" s="80"/>
      <c r="E3054" s="80"/>
      <c r="F3054" s="80"/>
      <c r="G3054" s="162"/>
      <c r="H3054" s="64">
        <f>SUM(H3053:H3053)</f>
        <v>1371500</v>
      </c>
      <c r="I3054" s="54"/>
    </row>
    <row r="3055" spans="3:13" s="55" customFormat="1" ht="15.75" customHeight="1">
      <c r="C3055" s="72" t="s">
        <v>1217</v>
      </c>
      <c r="D3055" s="59" t="s">
        <v>1218</v>
      </c>
      <c r="E3055" s="73"/>
      <c r="F3055" s="73"/>
      <c r="G3055" s="73"/>
      <c r="H3055" s="73"/>
      <c r="I3055" s="54"/>
    </row>
    <row r="3056" spans="3:13" s="55" customFormat="1" ht="15.75" customHeight="1">
      <c r="C3056" s="83" t="s">
        <v>1219</v>
      </c>
      <c r="D3056" s="80"/>
      <c r="E3056" s="80"/>
      <c r="F3056" s="80"/>
      <c r="G3056" s="162"/>
      <c r="H3056" s="303">
        <v>0</v>
      </c>
      <c r="I3056" s="54"/>
    </row>
    <row r="3057" spans="3:13" s="55" customFormat="1" ht="15.75" customHeight="1">
      <c r="C3057" s="58" t="s">
        <v>1220</v>
      </c>
      <c r="D3057" s="69" t="s">
        <v>1221</v>
      </c>
      <c r="E3057" s="70"/>
      <c r="F3057" s="70"/>
      <c r="G3057" s="71"/>
      <c r="H3057" s="304">
        <f>H3056+H3054+H3051</f>
        <v>1732005</v>
      </c>
      <c r="I3057" s="319"/>
    </row>
    <row r="3058" spans="3:13" s="55" customFormat="1" ht="15.75" customHeight="1">
      <c r="C3058" s="58" t="s">
        <v>1222</v>
      </c>
      <c r="D3058" s="69" t="s">
        <v>1325</v>
      </c>
      <c r="E3058" s="70"/>
      <c r="F3058" s="71"/>
      <c r="G3058" s="95">
        <v>0.1</v>
      </c>
      <c r="H3058" s="64">
        <f>H3057*G3058</f>
        <v>173200.5</v>
      </c>
      <c r="I3058" s="319"/>
    </row>
    <row r="3059" spans="3:13" s="55" customFormat="1" ht="15.75" customHeight="1">
      <c r="C3059" s="58" t="s">
        <v>1223</v>
      </c>
      <c r="D3059" s="69" t="s">
        <v>1224</v>
      </c>
      <c r="E3059" s="70"/>
      <c r="F3059" s="70"/>
      <c r="G3059" s="71"/>
      <c r="H3059" s="305">
        <f>SUM(H3057:H3058)</f>
        <v>1905205.5</v>
      </c>
      <c r="I3059" s="319"/>
    </row>
    <row r="3061" spans="3:13" s="55" customFormat="1" ht="15.75" customHeight="1">
      <c r="C3061" s="225" t="s">
        <v>4390</v>
      </c>
      <c r="D3061" s="313" t="s">
        <v>4352</v>
      </c>
      <c r="E3061" s="307"/>
      <c r="F3061" s="307"/>
      <c r="G3061" s="307"/>
      <c r="H3061" s="307"/>
      <c r="I3061" s="56">
        <f>ROUNDDOWN(H3076,-2)</f>
        <v>2408700</v>
      </c>
    </row>
    <row r="3062" spans="3:13" s="55" customFormat="1" ht="25.5" customHeight="1">
      <c r="C3062" s="300" t="s">
        <v>1197</v>
      </c>
      <c r="D3062" s="300" t="s">
        <v>1198</v>
      </c>
      <c r="E3062" s="300" t="s">
        <v>1199</v>
      </c>
      <c r="F3062" s="300" t="s">
        <v>1200</v>
      </c>
      <c r="G3062" s="300" t="s">
        <v>1201</v>
      </c>
      <c r="H3062" s="300" t="s">
        <v>1202</v>
      </c>
      <c r="I3062" s="54"/>
    </row>
    <row r="3063" spans="3:13" s="55" customFormat="1" ht="15.75" customHeight="1">
      <c r="C3063" s="72" t="s">
        <v>1203</v>
      </c>
      <c r="D3063" s="59" t="s">
        <v>1204</v>
      </c>
      <c r="E3063" s="73"/>
      <c r="F3063" s="73"/>
      <c r="G3063" s="73"/>
      <c r="H3063" s="73"/>
      <c r="I3063" s="54"/>
      <c r="J3063" s="159" t="s">
        <v>1249</v>
      </c>
    </row>
    <row r="3064" spans="3:13" s="55" customFormat="1" ht="15.75" customHeight="1">
      <c r="C3064" s="301">
        <v>1</v>
      </c>
      <c r="D3064" s="59" t="s">
        <v>5</v>
      </c>
      <c r="E3064" s="302" t="s">
        <v>6</v>
      </c>
      <c r="F3064" s="74">
        <v>1.26</v>
      </c>
      <c r="G3064" s="64">
        <f>VLOOKUP(D3064,upahbahan,3,FALSE)</f>
        <v>100000</v>
      </c>
      <c r="H3064" s="64">
        <f>F3064*G3064</f>
        <v>126000</v>
      </c>
      <c r="I3064" s="54"/>
      <c r="J3064" s="159" t="s">
        <v>1250</v>
      </c>
      <c r="M3064" s="65">
        <v>0.1</v>
      </c>
    </row>
    <row r="3065" spans="3:13" s="55" customFormat="1" ht="15.75" customHeight="1">
      <c r="C3065" s="301">
        <v>2</v>
      </c>
      <c r="D3065" s="59" t="s">
        <v>10</v>
      </c>
      <c r="E3065" s="302" t="s">
        <v>6</v>
      </c>
      <c r="F3065" s="74">
        <v>2.1030000000000002</v>
      </c>
      <c r="G3065" s="64">
        <f>VLOOKUP(D3065,upahbahan,3,FALSE)</f>
        <v>145000</v>
      </c>
      <c r="H3065" s="64">
        <f>F3065*G3065</f>
        <v>304935.00000000006</v>
      </c>
      <c r="I3065" s="54"/>
    </row>
    <row r="3066" spans="3:13" s="55" customFormat="1" ht="15.75" customHeight="1">
      <c r="C3066" s="301">
        <v>3</v>
      </c>
      <c r="D3066" s="59" t="s">
        <v>18</v>
      </c>
      <c r="E3066" s="302" t="s">
        <v>6</v>
      </c>
      <c r="F3066" s="74">
        <v>0.21</v>
      </c>
      <c r="G3066" s="64">
        <f>VLOOKUP(D3066,upahbahan,3,FALSE)</f>
        <v>175000</v>
      </c>
      <c r="H3066" s="64">
        <f>F3066*G3066</f>
        <v>36750</v>
      </c>
      <c r="I3066" s="54"/>
    </row>
    <row r="3067" spans="3:13" s="55" customFormat="1" ht="15.75" customHeight="1">
      <c r="C3067" s="301">
        <v>4</v>
      </c>
      <c r="D3067" s="59" t="s">
        <v>19</v>
      </c>
      <c r="E3067" s="302" t="s">
        <v>6</v>
      </c>
      <c r="F3067" s="74">
        <v>6.3E-2</v>
      </c>
      <c r="G3067" s="64">
        <f>VLOOKUP(D3067,upahbahan,3,FALSE)</f>
        <v>200000</v>
      </c>
      <c r="H3067" s="64">
        <f>F3067*G3067</f>
        <v>12600</v>
      </c>
      <c r="I3067" s="54"/>
    </row>
    <row r="3068" spans="3:13" s="55" customFormat="1" ht="15.75" customHeight="1">
      <c r="C3068" s="83" t="s">
        <v>1210</v>
      </c>
      <c r="D3068" s="80"/>
      <c r="E3068" s="80"/>
      <c r="F3068" s="217"/>
      <c r="G3068" s="218"/>
      <c r="H3068" s="64">
        <f>SUM(H3064:H3067)</f>
        <v>480285.00000000006</v>
      </c>
      <c r="I3068" s="219"/>
    </row>
    <row r="3069" spans="3:13" s="55" customFormat="1" ht="15.75" customHeight="1">
      <c r="C3069" s="72" t="s">
        <v>1211</v>
      </c>
      <c r="D3069" s="59" t="s">
        <v>1212</v>
      </c>
      <c r="E3069" s="73"/>
      <c r="F3069" s="73"/>
      <c r="G3069" s="73"/>
      <c r="H3069" s="73"/>
      <c r="I3069" s="54"/>
    </row>
    <row r="3070" spans="3:13" s="55" customFormat="1" ht="15.75" customHeight="1">
      <c r="C3070" s="72">
        <v>1</v>
      </c>
      <c r="D3070" s="59" t="s">
        <v>4391</v>
      </c>
      <c r="E3070" s="170" t="s">
        <v>136</v>
      </c>
      <c r="F3070" s="171">
        <v>1.3</v>
      </c>
      <c r="G3070" s="64">
        <f>VLOOKUP(D3070,upahbahan,3,FALSE)</f>
        <v>1315000</v>
      </c>
      <c r="H3070" s="583">
        <f>G3070*F3070</f>
        <v>1709500</v>
      </c>
      <c r="I3070" s="54"/>
    </row>
    <row r="3071" spans="3:13" s="55" customFormat="1" ht="15.75" customHeight="1">
      <c r="C3071" s="83" t="s">
        <v>1216</v>
      </c>
      <c r="D3071" s="80"/>
      <c r="E3071" s="80"/>
      <c r="F3071" s="80"/>
      <c r="G3071" s="162"/>
      <c r="H3071" s="64">
        <f>SUM(H3070:H3070)</f>
        <v>1709500</v>
      </c>
      <c r="I3071" s="54"/>
    </row>
    <row r="3072" spans="3:13" s="55" customFormat="1" ht="15.75" customHeight="1">
      <c r="C3072" s="72" t="s">
        <v>1217</v>
      </c>
      <c r="D3072" s="59" t="s">
        <v>1218</v>
      </c>
      <c r="E3072" s="73"/>
      <c r="F3072" s="73"/>
      <c r="G3072" s="73"/>
      <c r="H3072" s="73"/>
      <c r="I3072" s="54"/>
    </row>
    <row r="3073" spans="3:13" s="55" customFormat="1" ht="15.75" customHeight="1">
      <c r="C3073" s="83" t="s">
        <v>1219</v>
      </c>
      <c r="D3073" s="80"/>
      <c r="E3073" s="80"/>
      <c r="F3073" s="80"/>
      <c r="G3073" s="162"/>
      <c r="H3073" s="303">
        <v>0</v>
      </c>
      <c r="I3073" s="54"/>
    </row>
    <row r="3074" spans="3:13" s="55" customFormat="1" ht="15.75" customHeight="1">
      <c r="C3074" s="58" t="s">
        <v>1220</v>
      </c>
      <c r="D3074" s="69" t="s">
        <v>1221</v>
      </c>
      <c r="E3074" s="70"/>
      <c r="F3074" s="70"/>
      <c r="G3074" s="71"/>
      <c r="H3074" s="304">
        <f>H3073+H3071+H3068</f>
        <v>2189785</v>
      </c>
      <c r="I3074" s="319"/>
    </row>
    <row r="3075" spans="3:13" s="55" customFormat="1" ht="15.75" customHeight="1">
      <c r="C3075" s="58" t="s">
        <v>1222</v>
      </c>
      <c r="D3075" s="69" t="s">
        <v>1325</v>
      </c>
      <c r="E3075" s="70"/>
      <c r="F3075" s="71"/>
      <c r="G3075" s="95">
        <v>0.1</v>
      </c>
      <c r="H3075" s="64">
        <f>H3074*G3075</f>
        <v>218978.5</v>
      </c>
      <c r="I3075" s="319"/>
    </row>
    <row r="3076" spans="3:13" s="55" customFormat="1" ht="15.75" customHeight="1">
      <c r="C3076" s="58" t="s">
        <v>1223</v>
      </c>
      <c r="D3076" s="69" t="s">
        <v>1224</v>
      </c>
      <c r="E3076" s="70"/>
      <c r="F3076" s="70"/>
      <c r="G3076" s="71"/>
      <c r="H3076" s="305">
        <f>SUM(H3074:H3075)</f>
        <v>2408763.5</v>
      </c>
      <c r="I3076" s="319"/>
    </row>
    <row r="3079" spans="3:13" s="55" customFormat="1" ht="15.75" customHeight="1">
      <c r="C3079" s="225" t="s">
        <v>4392</v>
      </c>
      <c r="D3079" s="313" t="s">
        <v>4393</v>
      </c>
      <c r="E3079" s="307"/>
      <c r="F3079" s="307"/>
      <c r="G3079" s="307"/>
      <c r="H3079" s="307"/>
      <c r="I3079" s="56">
        <f>ROUNDDOWN(H3094,-2)</f>
        <v>2841000</v>
      </c>
    </row>
    <row r="3080" spans="3:13" s="55" customFormat="1" ht="25.5" customHeight="1">
      <c r="C3080" s="300" t="s">
        <v>1197</v>
      </c>
      <c r="D3080" s="300" t="s">
        <v>1198</v>
      </c>
      <c r="E3080" s="300" t="s">
        <v>1199</v>
      </c>
      <c r="F3080" s="300" t="s">
        <v>1200</v>
      </c>
      <c r="G3080" s="300" t="s">
        <v>1201</v>
      </c>
      <c r="H3080" s="300" t="s">
        <v>1202</v>
      </c>
      <c r="I3080" s="54"/>
    </row>
    <row r="3081" spans="3:13" s="55" customFormat="1" ht="15.75" customHeight="1">
      <c r="C3081" s="72" t="s">
        <v>1203</v>
      </c>
      <c r="D3081" s="59" t="s">
        <v>1204</v>
      </c>
      <c r="E3081" s="73"/>
      <c r="F3081" s="73"/>
      <c r="G3081" s="73"/>
      <c r="H3081" s="73"/>
      <c r="I3081" s="54"/>
      <c r="J3081" s="159" t="s">
        <v>1249</v>
      </c>
    </row>
    <row r="3082" spans="3:13" s="55" customFormat="1" ht="15.75" customHeight="1">
      <c r="C3082" s="301">
        <v>1</v>
      </c>
      <c r="D3082" s="59" t="s">
        <v>5</v>
      </c>
      <c r="E3082" s="302" t="s">
        <v>6</v>
      </c>
      <c r="F3082" s="74">
        <v>1.5740000000000001</v>
      </c>
      <c r="G3082" s="64">
        <f>VLOOKUP(D3082,upahbahan,3,FALSE)</f>
        <v>100000</v>
      </c>
      <c r="H3082" s="64">
        <f>F3082*G3082</f>
        <v>157400</v>
      </c>
      <c r="I3082" s="54"/>
      <c r="J3082" s="159" t="s">
        <v>1250</v>
      </c>
      <c r="M3082" s="65">
        <v>0.1</v>
      </c>
    </row>
    <row r="3083" spans="3:13" s="55" customFormat="1" ht="15.75" customHeight="1">
      <c r="C3083" s="301">
        <v>2</v>
      </c>
      <c r="D3083" s="59" t="s">
        <v>10</v>
      </c>
      <c r="E3083" s="302" t="s">
        <v>6</v>
      </c>
      <c r="F3083" s="74">
        <v>2.6280000000000001</v>
      </c>
      <c r="G3083" s="64">
        <f>VLOOKUP(D3083,upahbahan,3,FALSE)</f>
        <v>145000</v>
      </c>
      <c r="H3083" s="64">
        <f>F3083*G3083</f>
        <v>381060</v>
      </c>
      <c r="I3083" s="54"/>
    </row>
    <row r="3084" spans="3:13" s="55" customFormat="1" ht="15.75" customHeight="1">
      <c r="C3084" s="301">
        <v>3</v>
      </c>
      <c r="D3084" s="59" t="s">
        <v>18</v>
      </c>
      <c r="E3084" s="302" t="s">
        <v>6</v>
      </c>
      <c r="F3084" s="74">
        <v>0.26300000000000001</v>
      </c>
      <c r="G3084" s="64">
        <f>VLOOKUP(D3084,upahbahan,3,FALSE)</f>
        <v>175000</v>
      </c>
      <c r="H3084" s="64">
        <f>F3084*G3084</f>
        <v>46025</v>
      </c>
      <c r="I3084" s="54"/>
    </row>
    <row r="3085" spans="3:13" s="55" customFormat="1" ht="15.75" customHeight="1">
      <c r="C3085" s="301">
        <v>4</v>
      </c>
      <c r="D3085" s="59" t="s">
        <v>19</v>
      </c>
      <c r="E3085" s="302" t="s">
        <v>6</v>
      </c>
      <c r="F3085" s="74">
        <v>7.9000000000000001E-2</v>
      </c>
      <c r="G3085" s="64">
        <f>VLOOKUP(D3085,upahbahan,3,FALSE)</f>
        <v>200000</v>
      </c>
      <c r="H3085" s="64">
        <f>F3085*G3085</f>
        <v>15800</v>
      </c>
      <c r="I3085" s="54"/>
    </row>
    <row r="3086" spans="3:13" s="55" customFormat="1" ht="15.75" customHeight="1">
      <c r="C3086" s="83" t="s">
        <v>1210</v>
      </c>
      <c r="D3086" s="80"/>
      <c r="E3086" s="80"/>
      <c r="F3086" s="217"/>
      <c r="G3086" s="218"/>
      <c r="H3086" s="64">
        <f>SUM(H3082:H3085)</f>
        <v>600285</v>
      </c>
      <c r="I3086" s="219"/>
    </row>
    <row r="3087" spans="3:13" s="55" customFormat="1" ht="15.75" customHeight="1">
      <c r="C3087" s="72" t="s">
        <v>1211</v>
      </c>
      <c r="D3087" s="59" t="s">
        <v>1212</v>
      </c>
      <c r="E3087" s="73"/>
      <c r="F3087" s="73"/>
      <c r="G3087" s="73"/>
      <c r="H3087" s="73"/>
      <c r="I3087" s="54"/>
    </row>
    <row r="3088" spans="3:13" s="55" customFormat="1" ht="15.75" customHeight="1">
      <c r="C3088" s="72">
        <v>1</v>
      </c>
      <c r="D3088" s="59" t="s">
        <v>4394</v>
      </c>
      <c r="E3088" s="170" t="s">
        <v>136</v>
      </c>
      <c r="F3088" s="171">
        <v>1.3</v>
      </c>
      <c r="G3088" s="64">
        <f>VLOOKUP(D3088,upahbahan,3,FALSE)</f>
        <v>1525000</v>
      </c>
      <c r="H3088" s="583">
        <f>G3088*F3088</f>
        <v>1982500</v>
      </c>
      <c r="I3088" s="54"/>
    </row>
    <row r="3089" spans="3:13" s="55" customFormat="1" ht="15.75" customHeight="1">
      <c r="C3089" s="83" t="s">
        <v>1216</v>
      </c>
      <c r="D3089" s="80"/>
      <c r="E3089" s="80"/>
      <c r="F3089" s="80"/>
      <c r="G3089" s="162"/>
      <c r="H3089" s="64">
        <f>SUM(H3088:H3088)</f>
        <v>1982500</v>
      </c>
      <c r="I3089" s="54"/>
    </row>
    <row r="3090" spans="3:13" s="55" customFormat="1" ht="15.75" customHeight="1">
      <c r="C3090" s="72" t="s">
        <v>1217</v>
      </c>
      <c r="D3090" s="59" t="s">
        <v>1218</v>
      </c>
      <c r="E3090" s="73"/>
      <c r="F3090" s="73"/>
      <c r="G3090" s="73"/>
      <c r="H3090" s="73"/>
      <c r="I3090" s="54"/>
    </row>
    <row r="3091" spans="3:13" s="55" customFormat="1" ht="15.75" customHeight="1">
      <c r="C3091" s="83" t="s">
        <v>1219</v>
      </c>
      <c r="D3091" s="80"/>
      <c r="E3091" s="80"/>
      <c r="F3091" s="80"/>
      <c r="G3091" s="162"/>
      <c r="H3091" s="303">
        <v>0</v>
      </c>
      <c r="I3091" s="54"/>
    </row>
    <row r="3092" spans="3:13" s="55" customFormat="1" ht="15.75" customHeight="1">
      <c r="C3092" s="58" t="s">
        <v>1220</v>
      </c>
      <c r="D3092" s="69" t="s">
        <v>1221</v>
      </c>
      <c r="E3092" s="70"/>
      <c r="F3092" s="70"/>
      <c r="G3092" s="71"/>
      <c r="H3092" s="304">
        <f>H3091+H3089+H3086</f>
        <v>2582785</v>
      </c>
      <c r="I3092" s="319"/>
    </row>
    <row r="3093" spans="3:13" s="55" customFormat="1" ht="15.75" customHeight="1">
      <c r="C3093" s="58" t="s">
        <v>1222</v>
      </c>
      <c r="D3093" s="69" t="s">
        <v>1325</v>
      </c>
      <c r="E3093" s="70"/>
      <c r="F3093" s="71"/>
      <c r="G3093" s="95">
        <v>0.1</v>
      </c>
      <c r="H3093" s="64">
        <f>H3092*G3093</f>
        <v>258278.5</v>
      </c>
      <c r="I3093" s="319"/>
    </row>
    <row r="3094" spans="3:13" s="55" customFormat="1" ht="15.75" customHeight="1">
      <c r="C3094" s="58" t="s">
        <v>1223</v>
      </c>
      <c r="D3094" s="69" t="s">
        <v>1224</v>
      </c>
      <c r="E3094" s="70"/>
      <c r="F3094" s="70"/>
      <c r="G3094" s="71"/>
      <c r="H3094" s="305">
        <f>SUM(H3092:H3093)</f>
        <v>2841063.5</v>
      </c>
      <c r="I3094" s="319"/>
    </row>
    <row r="3096" spans="3:13" s="55" customFormat="1" ht="15.75" customHeight="1">
      <c r="C3096" s="225" t="s">
        <v>4395</v>
      </c>
      <c r="D3096" s="313" t="s">
        <v>4396</v>
      </c>
      <c r="E3096" s="307"/>
      <c r="F3096" s="307"/>
      <c r="G3096" s="307"/>
      <c r="H3096" s="307"/>
      <c r="I3096" s="56">
        <f>ROUNDDOWN(H3111,-2)</f>
        <v>3279200</v>
      </c>
    </row>
    <row r="3097" spans="3:13" s="55" customFormat="1" ht="25.5" customHeight="1">
      <c r="C3097" s="300" t="s">
        <v>1197</v>
      </c>
      <c r="D3097" s="300" t="s">
        <v>1198</v>
      </c>
      <c r="E3097" s="300" t="s">
        <v>1199</v>
      </c>
      <c r="F3097" s="300" t="s">
        <v>1200</v>
      </c>
      <c r="G3097" s="300" t="s">
        <v>1201</v>
      </c>
      <c r="H3097" s="300" t="s">
        <v>1202</v>
      </c>
      <c r="I3097" s="54"/>
    </row>
    <row r="3098" spans="3:13" s="55" customFormat="1" ht="15.75" customHeight="1">
      <c r="C3098" s="72" t="s">
        <v>1203</v>
      </c>
      <c r="D3098" s="59" t="s">
        <v>1204</v>
      </c>
      <c r="E3098" s="73"/>
      <c r="F3098" s="73"/>
      <c r="G3098" s="73"/>
      <c r="H3098" s="73"/>
      <c r="I3098" s="54"/>
      <c r="J3098" s="159" t="s">
        <v>1249</v>
      </c>
    </row>
    <row r="3099" spans="3:13" s="55" customFormat="1" ht="15.75" customHeight="1">
      <c r="C3099" s="301">
        <v>1</v>
      </c>
      <c r="D3099" s="59" t="s">
        <v>5</v>
      </c>
      <c r="E3099" s="302" t="s">
        <v>6</v>
      </c>
      <c r="F3099" s="74">
        <v>1.8859999999999999</v>
      </c>
      <c r="G3099" s="64">
        <f>VLOOKUP(D3099,upahbahan,3,FALSE)</f>
        <v>100000</v>
      </c>
      <c r="H3099" s="64">
        <f>F3099*G3099</f>
        <v>188600</v>
      </c>
      <c r="I3099" s="54"/>
      <c r="J3099" s="159" t="s">
        <v>1250</v>
      </c>
      <c r="M3099" s="65">
        <v>0.1</v>
      </c>
    </row>
    <row r="3100" spans="3:13" s="55" customFormat="1" ht="15.75" customHeight="1">
      <c r="C3100" s="301">
        <v>2</v>
      </c>
      <c r="D3100" s="59" t="s">
        <v>10</v>
      </c>
      <c r="E3100" s="302" t="s">
        <v>6</v>
      </c>
      <c r="F3100" s="74">
        <v>3.149</v>
      </c>
      <c r="G3100" s="64">
        <f>VLOOKUP(D3100,upahbahan,3,FALSE)</f>
        <v>145000</v>
      </c>
      <c r="H3100" s="64">
        <f>F3100*G3100</f>
        <v>456605</v>
      </c>
      <c r="I3100" s="54"/>
    </row>
    <row r="3101" spans="3:13" s="55" customFormat="1" ht="15.75" customHeight="1">
      <c r="C3101" s="301">
        <v>3</v>
      </c>
      <c r="D3101" s="59" t="s">
        <v>18</v>
      </c>
      <c r="E3101" s="302" t="s">
        <v>6</v>
      </c>
      <c r="F3101" s="74">
        <v>0.315</v>
      </c>
      <c r="G3101" s="64">
        <f>VLOOKUP(D3101,upahbahan,3,FALSE)</f>
        <v>175000</v>
      </c>
      <c r="H3101" s="64">
        <f>F3101*G3101</f>
        <v>55125</v>
      </c>
      <c r="I3101" s="54"/>
    </row>
    <row r="3102" spans="3:13" s="55" customFormat="1" ht="15.75" customHeight="1">
      <c r="C3102" s="301">
        <v>4</v>
      </c>
      <c r="D3102" s="59" t="s">
        <v>19</v>
      </c>
      <c r="E3102" s="302" t="s">
        <v>6</v>
      </c>
      <c r="F3102" s="74">
        <v>9.4E-2</v>
      </c>
      <c r="G3102" s="64">
        <f>VLOOKUP(D3102,upahbahan,3,FALSE)</f>
        <v>200000</v>
      </c>
      <c r="H3102" s="64">
        <f>F3102*G3102</f>
        <v>18800</v>
      </c>
      <c r="I3102" s="54"/>
    </row>
    <row r="3103" spans="3:13" s="55" customFormat="1" ht="15.75" customHeight="1">
      <c r="C3103" s="83" t="s">
        <v>1210</v>
      </c>
      <c r="D3103" s="80"/>
      <c r="E3103" s="80"/>
      <c r="F3103" s="217"/>
      <c r="G3103" s="218"/>
      <c r="H3103" s="64">
        <f>SUM(H3099:H3102)</f>
        <v>719130</v>
      </c>
      <c r="I3103" s="219"/>
    </row>
    <row r="3104" spans="3:13" s="55" customFormat="1" ht="15.75" customHeight="1">
      <c r="C3104" s="72" t="s">
        <v>1211</v>
      </c>
      <c r="D3104" s="59" t="s">
        <v>1212</v>
      </c>
      <c r="E3104" s="73"/>
      <c r="F3104" s="73"/>
      <c r="G3104" s="73"/>
      <c r="H3104" s="73"/>
      <c r="I3104" s="54"/>
    </row>
    <row r="3105" spans="3:13" s="55" customFormat="1" ht="15.75" customHeight="1">
      <c r="C3105" s="72">
        <v>1</v>
      </c>
      <c r="D3105" s="59" t="s">
        <v>4397</v>
      </c>
      <c r="E3105" s="170" t="s">
        <v>136</v>
      </c>
      <c r="F3105" s="171">
        <v>1.3</v>
      </c>
      <c r="G3105" s="64">
        <f>VLOOKUP(D3105,upahbahan,3,FALSE)</f>
        <v>1740000</v>
      </c>
      <c r="H3105" s="583">
        <f>G3105*F3105</f>
        <v>2262000</v>
      </c>
      <c r="I3105" s="54"/>
    </row>
    <row r="3106" spans="3:13" s="55" customFormat="1" ht="15.75" customHeight="1">
      <c r="C3106" s="83" t="s">
        <v>1216</v>
      </c>
      <c r="D3106" s="80"/>
      <c r="E3106" s="80"/>
      <c r="F3106" s="80"/>
      <c r="G3106" s="162"/>
      <c r="H3106" s="64">
        <f>SUM(H3105:H3105)</f>
        <v>2262000</v>
      </c>
      <c r="I3106" s="54"/>
    </row>
    <row r="3107" spans="3:13" s="55" customFormat="1" ht="15.75" customHeight="1">
      <c r="C3107" s="72" t="s">
        <v>1217</v>
      </c>
      <c r="D3107" s="59" t="s">
        <v>1218</v>
      </c>
      <c r="E3107" s="73"/>
      <c r="F3107" s="73"/>
      <c r="G3107" s="73"/>
      <c r="H3107" s="73"/>
      <c r="I3107" s="54"/>
    </row>
    <row r="3108" spans="3:13" s="55" customFormat="1" ht="15.75" customHeight="1">
      <c r="C3108" s="83" t="s">
        <v>1219</v>
      </c>
      <c r="D3108" s="80"/>
      <c r="E3108" s="80"/>
      <c r="F3108" s="80"/>
      <c r="G3108" s="162"/>
      <c r="H3108" s="303">
        <v>0</v>
      </c>
      <c r="I3108" s="54"/>
    </row>
    <row r="3109" spans="3:13" s="55" customFormat="1" ht="15.75" customHeight="1">
      <c r="C3109" s="58" t="s">
        <v>1220</v>
      </c>
      <c r="D3109" s="69" t="s">
        <v>1221</v>
      </c>
      <c r="E3109" s="70"/>
      <c r="F3109" s="70"/>
      <c r="G3109" s="71"/>
      <c r="H3109" s="304">
        <f>H3108+H3106+H3103</f>
        <v>2981130</v>
      </c>
      <c r="I3109" s="319"/>
    </row>
    <row r="3110" spans="3:13" s="55" customFormat="1" ht="15.75" customHeight="1">
      <c r="C3110" s="58" t="s">
        <v>1222</v>
      </c>
      <c r="D3110" s="69" t="s">
        <v>1325</v>
      </c>
      <c r="E3110" s="70"/>
      <c r="F3110" s="71"/>
      <c r="G3110" s="95">
        <v>0.1</v>
      </c>
      <c r="H3110" s="64">
        <f>H3109*G3110</f>
        <v>298113</v>
      </c>
      <c r="I3110" s="319"/>
    </row>
    <row r="3111" spans="3:13" s="55" customFormat="1" ht="15.75" customHeight="1">
      <c r="C3111" s="58" t="s">
        <v>1223</v>
      </c>
      <c r="D3111" s="69" t="s">
        <v>1224</v>
      </c>
      <c r="E3111" s="70"/>
      <c r="F3111" s="70"/>
      <c r="G3111" s="71"/>
      <c r="H3111" s="305">
        <f>SUM(H3109:H3110)</f>
        <v>3279243</v>
      </c>
      <c r="I3111" s="319"/>
    </row>
    <row r="3113" spans="3:13" s="55" customFormat="1" ht="15.75" customHeight="1">
      <c r="C3113" s="225" t="s">
        <v>4398</v>
      </c>
      <c r="D3113" s="313" t="s">
        <v>4399</v>
      </c>
      <c r="E3113" s="307"/>
      <c r="F3113" s="307"/>
      <c r="G3113" s="307"/>
      <c r="H3113" s="307"/>
      <c r="I3113" s="56">
        <f>ROUNDDOWN(H3128,-2)</f>
        <v>3755300</v>
      </c>
    </row>
    <row r="3114" spans="3:13" s="55" customFormat="1" ht="25.5" customHeight="1">
      <c r="C3114" s="300" t="s">
        <v>1197</v>
      </c>
      <c r="D3114" s="300" t="s">
        <v>1198</v>
      </c>
      <c r="E3114" s="300" t="s">
        <v>1199</v>
      </c>
      <c r="F3114" s="300" t="s">
        <v>1200</v>
      </c>
      <c r="G3114" s="300" t="s">
        <v>1201</v>
      </c>
      <c r="H3114" s="300" t="s">
        <v>1202</v>
      </c>
      <c r="I3114" s="54"/>
    </row>
    <row r="3115" spans="3:13" s="55" customFormat="1" ht="15.75" customHeight="1">
      <c r="C3115" s="72" t="s">
        <v>1203</v>
      </c>
      <c r="D3115" s="59" t="s">
        <v>1204</v>
      </c>
      <c r="E3115" s="73"/>
      <c r="F3115" s="73"/>
      <c r="G3115" s="73"/>
      <c r="H3115" s="73"/>
      <c r="I3115" s="54"/>
      <c r="J3115" s="159" t="s">
        <v>1249</v>
      </c>
    </row>
    <row r="3116" spans="3:13" s="55" customFormat="1" ht="15.75" customHeight="1">
      <c r="C3116" s="301">
        <v>1</v>
      </c>
      <c r="D3116" s="59" t="s">
        <v>5</v>
      </c>
      <c r="E3116" s="302" t="s">
        <v>6</v>
      </c>
      <c r="F3116" s="74">
        <v>2.202</v>
      </c>
      <c r="G3116" s="64">
        <f>VLOOKUP(D3116,upahbahan,3,FALSE)</f>
        <v>100000</v>
      </c>
      <c r="H3116" s="64">
        <f>F3116*G3116</f>
        <v>220200</v>
      </c>
      <c r="I3116" s="54"/>
      <c r="J3116" s="159" t="s">
        <v>1250</v>
      </c>
      <c r="M3116" s="65">
        <v>0.1</v>
      </c>
    </row>
    <row r="3117" spans="3:13" s="55" customFormat="1" ht="15.75" customHeight="1">
      <c r="C3117" s="301">
        <v>2</v>
      </c>
      <c r="D3117" s="59" t="s">
        <v>10</v>
      </c>
      <c r="E3117" s="302" t="s">
        <v>6</v>
      </c>
      <c r="F3117" s="74">
        <v>3.6779999999999999</v>
      </c>
      <c r="G3117" s="64">
        <f>VLOOKUP(D3117,upahbahan,3,FALSE)</f>
        <v>145000</v>
      </c>
      <c r="H3117" s="64">
        <f>F3117*G3117</f>
        <v>533310</v>
      </c>
      <c r="I3117" s="54"/>
    </row>
    <row r="3118" spans="3:13" s="55" customFormat="1" ht="15.75" customHeight="1">
      <c r="C3118" s="301">
        <v>3</v>
      </c>
      <c r="D3118" s="59" t="s">
        <v>18</v>
      </c>
      <c r="E3118" s="302" t="s">
        <v>6</v>
      </c>
      <c r="F3118" s="74">
        <v>0.36799999999999999</v>
      </c>
      <c r="G3118" s="64">
        <f>VLOOKUP(D3118,upahbahan,3,FALSE)</f>
        <v>175000</v>
      </c>
      <c r="H3118" s="64">
        <f>F3118*G3118</f>
        <v>64400</v>
      </c>
      <c r="I3118" s="54"/>
    </row>
    <row r="3119" spans="3:13" s="55" customFormat="1" ht="15.75" customHeight="1">
      <c r="C3119" s="301">
        <v>4</v>
      </c>
      <c r="D3119" s="59" t="s">
        <v>19</v>
      </c>
      <c r="E3119" s="302" t="s">
        <v>6</v>
      </c>
      <c r="F3119" s="74">
        <v>0.11</v>
      </c>
      <c r="G3119" s="64">
        <f>VLOOKUP(D3119,upahbahan,3,FALSE)</f>
        <v>200000</v>
      </c>
      <c r="H3119" s="64">
        <f>F3119*G3119</f>
        <v>22000</v>
      </c>
      <c r="I3119" s="54"/>
    </row>
    <row r="3120" spans="3:13" s="55" customFormat="1" ht="15.75" customHeight="1">
      <c r="C3120" s="83" t="s">
        <v>1210</v>
      </c>
      <c r="D3120" s="80"/>
      <c r="E3120" s="80"/>
      <c r="F3120" s="217"/>
      <c r="G3120" s="218"/>
      <c r="H3120" s="64">
        <f>SUM(H3116:H3119)</f>
        <v>839910</v>
      </c>
      <c r="I3120" s="219"/>
    </row>
    <row r="3121" spans="3:13" s="55" customFormat="1" ht="15.75" customHeight="1">
      <c r="C3121" s="72" t="s">
        <v>1211</v>
      </c>
      <c r="D3121" s="59" t="s">
        <v>1212</v>
      </c>
      <c r="E3121" s="73"/>
      <c r="F3121" s="73"/>
      <c r="G3121" s="73"/>
      <c r="H3121" s="73"/>
      <c r="I3121" s="54"/>
    </row>
    <row r="3122" spans="3:13" s="55" customFormat="1" ht="15.75" customHeight="1">
      <c r="C3122" s="72">
        <v>1</v>
      </c>
      <c r="D3122" s="59" t="s">
        <v>4400</v>
      </c>
      <c r="E3122" s="170" t="s">
        <v>136</v>
      </c>
      <c r="F3122" s="171">
        <v>1.3</v>
      </c>
      <c r="G3122" s="64">
        <f>VLOOKUP(D3122,upahbahan,3,FALSE)</f>
        <v>1980000</v>
      </c>
      <c r="H3122" s="583">
        <f>G3122*F3122</f>
        <v>2574000</v>
      </c>
      <c r="I3122" s="54"/>
    </row>
    <row r="3123" spans="3:13" s="55" customFormat="1" ht="15.75" customHeight="1">
      <c r="C3123" s="83" t="s">
        <v>1216</v>
      </c>
      <c r="D3123" s="80"/>
      <c r="E3123" s="80"/>
      <c r="F3123" s="80"/>
      <c r="G3123" s="162"/>
      <c r="H3123" s="64">
        <f>SUM(H3122:H3122)</f>
        <v>2574000</v>
      </c>
      <c r="I3123" s="54"/>
    </row>
    <row r="3124" spans="3:13" s="55" customFormat="1" ht="15.75" customHeight="1">
      <c r="C3124" s="72" t="s">
        <v>1217</v>
      </c>
      <c r="D3124" s="59" t="s">
        <v>1218</v>
      </c>
      <c r="E3124" s="73"/>
      <c r="F3124" s="73"/>
      <c r="G3124" s="73"/>
      <c r="H3124" s="73"/>
      <c r="I3124" s="54"/>
    </row>
    <row r="3125" spans="3:13" s="55" customFormat="1" ht="15.75" customHeight="1">
      <c r="C3125" s="83" t="s">
        <v>1219</v>
      </c>
      <c r="D3125" s="80"/>
      <c r="E3125" s="80"/>
      <c r="F3125" s="80"/>
      <c r="G3125" s="162"/>
      <c r="H3125" s="303">
        <v>0</v>
      </c>
      <c r="I3125" s="54"/>
    </row>
    <row r="3126" spans="3:13" s="55" customFormat="1" ht="15.75" customHeight="1">
      <c r="C3126" s="58" t="s">
        <v>1220</v>
      </c>
      <c r="D3126" s="69" t="s">
        <v>1221</v>
      </c>
      <c r="E3126" s="70"/>
      <c r="F3126" s="70"/>
      <c r="G3126" s="71"/>
      <c r="H3126" s="304">
        <f>H3125+H3123+H3120</f>
        <v>3413910</v>
      </c>
      <c r="I3126" s="319"/>
    </row>
    <row r="3127" spans="3:13" s="55" customFormat="1" ht="15.75" customHeight="1">
      <c r="C3127" s="58" t="s">
        <v>1222</v>
      </c>
      <c r="D3127" s="69" t="s">
        <v>1325</v>
      </c>
      <c r="E3127" s="70"/>
      <c r="F3127" s="71"/>
      <c r="G3127" s="95">
        <v>0.1</v>
      </c>
      <c r="H3127" s="64">
        <f>H3126*G3127</f>
        <v>341391</v>
      </c>
      <c r="I3127" s="319"/>
    </row>
    <row r="3128" spans="3:13" s="55" customFormat="1" ht="15.75" customHeight="1">
      <c r="C3128" s="58" t="s">
        <v>1223</v>
      </c>
      <c r="D3128" s="69" t="s">
        <v>1224</v>
      </c>
      <c r="E3128" s="70"/>
      <c r="F3128" s="70"/>
      <c r="G3128" s="71"/>
      <c r="H3128" s="305">
        <f>SUM(H3126:H3127)</f>
        <v>3755301</v>
      </c>
      <c r="I3128" s="319"/>
    </row>
    <row r="3131" spans="3:13" ht="13.8">
      <c r="C3131" s="160" t="s">
        <v>4402</v>
      </c>
      <c r="D3131" s="436" t="s">
        <v>4403</v>
      </c>
    </row>
    <row r="3132" spans="3:13" s="55" customFormat="1" ht="15.75" customHeight="1">
      <c r="C3132" s="225" t="s">
        <v>4404</v>
      </c>
      <c r="D3132" s="313" t="s">
        <v>4405</v>
      </c>
      <c r="E3132" s="307"/>
      <c r="F3132" s="307"/>
      <c r="G3132" s="307"/>
      <c r="H3132" s="307"/>
      <c r="I3132" s="56">
        <f>ROUNDDOWN(H3147,-2)</f>
        <v>64400</v>
      </c>
    </row>
    <row r="3133" spans="3:13" s="55" customFormat="1" ht="25.5" customHeight="1">
      <c r="C3133" s="300" t="s">
        <v>1197</v>
      </c>
      <c r="D3133" s="300" t="s">
        <v>1198</v>
      </c>
      <c r="E3133" s="300" t="s">
        <v>1199</v>
      </c>
      <c r="F3133" s="300" t="s">
        <v>1200</v>
      </c>
      <c r="G3133" s="300" t="s">
        <v>1201</v>
      </c>
      <c r="H3133" s="300" t="s">
        <v>1202</v>
      </c>
      <c r="I3133" s="54"/>
    </row>
    <row r="3134" spans="3:13" s="55" customFormat="1" ht="15.75" customHeight="1">
      <c r="C3134" s="72" t="s">
        <v>1203</v>
      </c>
      <c r="D3134" s="59" t="s">
        <v>1204</v>
      </c>
      <c r="E3134" s="73"/>
      <c r="F3134" s="73"/>
      <c r="G3134" s="73"/>
      <c r="H3134" s="73"/>
      <c r="I3134" s="54"/>
      <c r="J3134" s="159" t="s">
        <v>1249</v>
      </c>
    </row>
    <row r="3135" spans="3:13" s="55" customFormat="1" ht="15.75" customHeight="1">
      <c r="C3135" s="301">
        <v>1</v>
      </c>
      <c r="D3135" s="59" t="s">
        <v>5</v>
      </c>
      <c r="E3135" s="302" t="s">
        <v>6</v>
      </c>
      <c r="F3135" s="74">
        <v>5.1999999999999998E-2</v>
      </c>
      <c r="G3135" s="64">
        <f>VLOOKUP(D3135,upahbahan,3,FALSE)</f>
        <v>100000</v>
      </c>
      <c r="H3135" s="64">
        <f>F3135*G3135</f>
        <v>5200</v>
      </c>
      <c r="I3135" s="54"/>
      <c r="J3135" s="159" t="s">
        <v>1250</v>
      </c>
      <c r="M3135" s="65">
        <v>0.1</v>
      </c>
    </row>
    <row r="3136" spans="3:13" s="55" customFormat="1" ht="15.75" customHeight="1">
      <c r="C3136" s="301">
        <v>2</v>
      </c>
      <c r="D3136" s="59" t="s">
        <v>10</v>
      </c>
      <c r="E3136" s="302" t="s">
        <v>6</v>
      </c>
      <c r="F3136" s="74">
        <v>8.6999999999999994E-2</v>
      </c>
      <c r="G3136" s="64">
        <f>VLOOKUP(D3136,upahbahan,3,FALSE)</f>
        <v>145000</v>
      </c>
      <c r="H3136" s="64">
        <f>F3136*G3136</f>
        <v>12615</v>
      </c>
      <c r="I3136" s="54"/>
    </row>
    <row r="3137" spans="3:13" s="55" customFormat="1" ht="15.75" customHeight="1">
      <c r="C3137" s="301">
        <v>3</v>
      </c>
      <c r="D3137" s="59" t="s">
        <v>18</v>
      </c>
      <c r="E3137" s="302" t="s">
        <v>6</v>
      </c>
      <c r="F3137" s="74">
        <v>8.9999999999999993E-3</v>
      </c>
      <c r="G3137" s="64">
        <f>VLOOKUP(D3137,upahbahan,3,FALSE)</f>
        <v>175000</v>
      </c>
      <c r="H3137" s="64">
        <f>F3137*G3137</f>
        <v>1574.9999999999998</v>
      </c>
      <c r="I3137" s="54"/>
    </row>
    <row r="3138" spans="3:13" s="55" customFormat="1" ht="15.75" customHeight="1">
      <c r="C3138" s="301">
        <v>4</v>
      </c>
      <c r="D3138" s="59" t="s">
        <v>19</v>
      </c>
      <c r="E3138" s="302" t="s">
        <v>6</v>
      </c>
      <c r="F3138" s="74">
        <v>3.0000000000000001E-3</v>
      </c>
      <c r="G3138" s="64">
        <f>VLOOKUP(D3138,upahbahan,3,FALSE)</f>
        <v>200000</v>
      </c>
      <c r="H3138" s="64">
        <f>F3138*G3138</f>
        <v>600</v>
      </c>
      <c r="I3138" s="54"/>
    </row>
    <row r="3139" spans="3:13" s="55" customFormat="1" ht="15.75" customHeight="1">
      <c r="C3139" s="83" t="s">
        <v>1210</v>
      </c>
      <c r="D3139" s="80"/>
      <c r="E3139" s="80"/>
      <c r="F3139" s="217"/>
      <c r="G3139" s="218"/>
      <c r="H3139" s="64">
        <f>SUM(H3135:H3138)</f>
        <v>19990</v>
      </c>
      <c r="I3139" s="219"/>
    </row>
    <row r="3140" spans="3:13" s="55" customFormat="1" ht="15.75" customHeight="1">
      <c r="C3140" s="72" t="s">
        <v>1211</v>
      </c>
      <c r="D3140" s="59" t="s">
        <v>1212</v>
      </c>
      <c r="E3140" s="73"/>
      <c r="F3140" s="73"/>
      <c r="G3140" s="73"/>
      <c r="H3140" s="73"/>
      <c r="I3140" s="54"/>
    </row>
    <row r="3141" spans="3:13" s="55" customFormat="1" ht="15.75" customHeight="1">
      <c r="C3141" s="72">
        <v>1</v>
      </c>
      <c r="D3141" s="59" t="s">
        <v>4450</v>
      </c>
      <c r="E3141" s="170" t="s">
        <v>136</v>
      </c>
      <c r="F3141" s="171">
        <v>1.1499999999999999</v>
      </c>
      <c r="G3141" s="64">
        <f>VLOOKUP(D3141,upahbahan,3,FALSE)</f>
        <v>33600</v>
      </c>
      <c r="H3141" s="583">
        <f>G3141*F3141</f>
        <v>38640</v>
      </c>
      <c r="I3141" s="54"/>
    </row>
    <row r="3142" spans="3:13" s="55" customFormat="1" ht="15.75" customHeight="1">
      <c r="C3142" s="83" t="s">
        <v>1216</v>
      </c>
      <c r="D3142" s="80"/>
      <c r="E3142" s="80"/>
      <c r="F3142" s="80"/>
      <c r="G3142" s="162"/>
      <c r="H3142" s="64">
        <f>SUM(H3141:H3141)</f>
        <v>38640</v>
      </c>
      <c r="I3142" s="54"/>
    </row>
    <row r="3143" spans="3:13" s="55" customFormat="1" ht="15.75" customHeight="1">
      <c r="C3143" s="72" t="s">
        <v>1217</v>
      </c>
      <c r="D3143" s="59" t="s">
        <v>1218</v>
      </c>
      <c r="E3143" s="73"/>
      <c r="F3143" s="73"/>
      <c r="G3143" s="73"/>
      <c r="H3143" s="73"/>
      <c r="I3143" s="54"/>
    </row>
    <row r="3144" spans="3:13" s="55" customFormat="1" ht="15.75" customHeight="1">
      <c r="C3144" s="83" t="s">
        <v>1219</v>
      </c>
      <c r="D3144" s="80"/>
      <c r="E3144" s="80"/>
      <c r="F3144" s="80"/>
      <c r="G3144" s="162"/>
      <c r="H3144" s="303">
        <v>0</v>
      </c>
      <c r="I3144" s="54"/>
    </row>
    <row r="3145" spans="3:13" s="55" customFormat="1" ht="15.75" customHeight="1">
      <c r="C3145" s="58" t="s">
        <v>1220</v>
      </c>
      <c r="D3145" s="69" t="s">
        <v>1221</v>
      </c>
      <c r="E3145" s="70"/>
      <c r="F3145" s="70"/>
      <c r="G3145" s="71"/>
      <c r="H3145" s="304">
        <f>H3144+H3142+H3139</f>
        <v>58630</v>
      </c>
      <c r="I3145" s="319"/>
    </row>
    <row r="3146" spans="3:13" s="55" customFormat="1" ht="15.75" customHeight="1">
      <c r="C3146" s="58" t="s">
        <v>1222</v>
      </c>
      <c r="D3146" s="69" t="s">
        <v>1325</v>
      </c>
      <c r="E3146" s="70"/>
      <c r="F3146" s="71"/>
      <c r="G3146" s="95">
        <v>0.1</v>
      </c>
      <c r="H3146" s="64">
        <f>H3145*G3146</f>
        <v>5863</v>
      </c>
      <c r="I3146" s="319"/>
    </row>
    <row r="3147" spans="3:13" s="55" customFormat="1" ht="15.75" customHeight="1">
      <c r="C3147" s="58" t="s">
        <v>1223</v>
      </c>
      <c r="D3147" s="69" t="s">
        <v>1224</v>
      </c>
      <c r="E3147" s="70"/>
      <c r="F3147" s="70"/>
      <c r="G3147" s="71"/>
      <c r="H3147" s="305">
        <f>SUM(H3145:H3146)</f>
        <v>64493</v>
      </c>
      <c r="I3147" s="319"/>
    </row>
    <row r="3149" spans="3:13" s="55" customFormat="1" ht="15.75" customHeight="1">
      <c r="C3149" s="225" t="s">
        <v>4406</v>
      </c>
      <c r="D3149" s="313" t="s">
        <v>4407</v>
      </c>
      <c r="E3149" s="307"/>
      <c r="F3149" s="307"/>
      <c r="G3149" s="307"/>
      <c r="H3149" s="307"/>
      <c r="I3149" s="56">
        <f>ROUNDDOWN(H3164,-2)</f>
        <v>91700</v>
      </c>
    </row>
    <row r="3150" spans="3:13" s="55" customFormat="1" ht="25.5" customHeight="1">
      <c r="C3150" s="300" t="s">
        <v>1197</v>
      </c>
      <c r="D3150" s="300" t="s">
        <v>1198</v>
      </c>
      <c r="E3150" s="300" t="s">
        <v>1199</v>
      </c>
      <c r="F3150" s="300" t="s">
        <v>1200</v>
      </c>
      <c r="G3150" s="300" t="s">
        <v>1201</v>
      </c>
      <c r="H3150" s="300" t="s">
        <v>1202</v>
      </c>
      <c r="I3150" s="54"/>
    </row>
    <row r="3151" spans="3:13" s="55" customFormat="1" ht="15.75" customHeight="1">
      <c r="C3151" s="72" t="s">
        <v>1203</v>
      </c>
      <c r="D3151" s="59" t="s">
        <v>1204</v>
      </c>
      <c r="E3151" s="73"/>
      <c r="F3151" s="73"/>
      <c r="G3151" s="73"/>
      <c r="H3151" s="73"/>
      <c r="I3151" s="54"/>
      <c r="J3151" s="159" t="s">
        <v>1249</v>
      </c>
    </row>
    <row r="3152" spans="3:13" s="55" customFormat="1" ht="15.75" customHeight="1">
      <c r="C3152" s="301">
        <v>1</v>
      </c>
      <c r="D3152" s="59" t="s">
        <v>5</v>
      </c>
      <c r="E3152" s="302" t="s">
        <v>6</v>
      </c>
      <c r="F3152" s="74">
        <v>7.9000000000000001E-2</v>
      </c>
      <c r="G3152" s="64">
        <f>VLOOKUP(D3152,upahbahan,3,FALSE)</f>
        <v>100000</v>
      </c>
      <c r="H3152" s="64">
        <f>F3152*G3152</f>
        <v>7900</v>
      </c>
      <c r="I3152" s="54"/>
      <c r="J3152" s="159" t="s">
        <v>1250</v>
      </c>
      <c r="M3152" s="65">
        <v>0.1</v>
      </c>
    </row>
    <row r="3153" spans="3:10" s="55" customFormat="1" ht="15.75" customHeight="1">
      <c r="C3153" s="301">
        <v>2</v>
      </c>
      <c r="D3153" s="59" t="s">
        <v>10</v>
      </c>
      <c r="E3153" s="302" t="s">
        <v>6</v>
      </c>
      <c r="F3153" s="74">
        <v>0.13100000000000001</v>
      </c>
      <c r="G3153" s="64">
        <f>VLOOKUP(D3153,upahbahan,3,FALSE)</f>
        <v>145000</v>
      </c>
      <c r="H3153" s="64">
        <f>F3153*G3153</f>
        <v>18995</v>
      </c>
      <c r="I3153" s="54"/>
    </row>
    <row r="3154" spans="3:10" s="55" customFormat="1" ht="15.75" customHeight="1">
      <c r="C3154" s="301">
        <v>3</v>
      </c>
      <c r="D3154" s="59" t="s">
        <v>18</v>
      </c>
      <c r="E3154" s="302" t="s">
        <v>6</v>
      </c>
      <c r="F3154" s="74">
        <v>1.2999999999999999E-2</v>
      </c>
      <c r="G3154" s="64">
        <f>VLOOKUP(D3154,upahbahan,3,FALSE)</f>
        <v>175000</v>
      </c>
      <c r="H3154" s="64">
        <f>F3154*G3154</f>
        <v>2275</v>
      </c>
      <c r="I3154" s="54"/>
    </row>
    <row r="3155" spans="3:10" s="55" customFormat="1" ht="15.75" customHeight="1">
      <c r="C3155" s="301">
        <v>4</v>
      </c>
      <c r="D3155" s="59" t="s">
        <v>19</v>
      </c>
      <c r="E3155" s="302" t="s">
        <v>6</v>
      </c>
      <c r="F3155" s="74">
        <v>4.0000000000000001E-3</v>
      </c>
      <c r="G3155" s="64">
        <f>VLOOKUP(D3155,upahbahan,3,FALSE)</f>
        <v>200000</v>
      </c>
      <c r="H3155" s="64">
        <f>F3155*G3155</f>
        <v>800</v>
      </c>
      <c r="I3155" s="54"/>
    </row>
    <row r="3156" spans="3:10" s="55" customFormat="1" ht="15.75" customHeight="1">
      <c r="C3156" s="83" t="s">
        <v>1210</v>
      </c>
      <c r="D3156" s="80"/>
      <c r="E3156" s="80"/>
      <c r="F3156" s="217"/>
      <c r="G3156" s="218"/>
      <c r="H3156" s="64">
        <f>SUM(H3152:H3155)</f>
        <v>29970</v>
      </c>
      <c r="I3156" s="219"/>
    </row>
    <row r="3157" spans="3:10" s="55" customFormat="1" ht="15.75" customHeight="1">
      <c r="C3157" s="72" t="s">
        <v>1211</v>
      </c>
      <c r="D3157" s="59" t="s">
        <v>1212</v>
      </c>
      <c r="E3157" s="73"/>
      <c r="F3157" s="73"/>
      <c r="G3157" s="73"/>
      <c r="H3157" s="73"/>
      <c r="I3157" s="54"/>
    </row>
    <row r="3158" spans="3:10" s="55" customFormat="1" ht="15.75" customHeight="1">
      <c r="C3158" s="72">
        <v>1</v>
      </c>
      <c r="D3158" s="59" t="s">
        <v>4408</v>
      </c>
      <c r="E3158" s="170" t="s">
        <v>136</v>
      </c>
      <c r="F3158" s="171">
        <v>1.1499999999999999</v>
      </c>
      <c r="G3158" s="64">
        <f>VLOOKUP(D3158,upahbahan,3,FALSE)</f>
        <v>46500</v>
      </c>
      <c r="H3158" s="583">
        <f>G3158*F3158</f>
        <v>53474.999999999993</v>
      </c>
      <c r="I3158" s="54"/>
    </row>
    <row r="3159" spans="3:10" s="55" customFormat="1" ht="15.75" customHeight="1">
      <c r="C3159" s="83" t="s">
        <v>1216</v>
      </c>
      <c r="D3159" s="80"/>
      <c r="E3159" s="80"/>
      <c r="F3159" s="80"/>
      <c r="G3159" s="162"/>
      <c r="H3159" s="64">
        <f>SUM(H3158:H3158)</f>
        <v>53474.999999999993</v>
      </c>
      <c r="I3159" s="54"/>
    </row>
    <row r="3160" spans="3:10" s="55" customFormat="1" ht="15.75" customHeight="1">
      <c r="C3160" s="72" t="s">
        <v>1217</v>
      </c>
      <c r="D3160" s="59" t="s">
        <v>1218</v>
      </c>
      <c r="E3160" s="73"/>
      <c r="F3160" s="73"/>
      <c r="G3160" s="73"/>
      <c r="H3160" s="73"/>
      <c r="I3160" s="54"/>
    </row>
    <row r="3161" spans="3:10" s="55" customFormat="1" ht="15.75" customHeight="1">
      <c r="C3161" s="83" t="s">
        <v>1219</v>
      </c>
      <c r="D3161" s="80"/>
      <c r="E3161" s="80"/>
      <c r="F3161" s="80"/>
      <c r="G3161" s="162"/>
      <c r="H3161" s="303">
        <v>0</v>
      </c>
      <c r="I3161" s="54"/>
    </row>
    <row r="3162" spans="3:10" s="55" customFormat="1" ht="15.75" customHeight="1">
      <c r="C3162" s="58" t="s">
        <v>1220</v>
      </c>
      <c r="D3162" s="69" t="s">
        <v>1221</v>
      </c>
      <c r="E3162" s="70"/>
      <c r="F3162" s="70"/>
      <c r="G3162" s="71"/>
      <c r="H3162" s="304">
        <f>H3161+H3159+H3156</f>
        <v>83445</v>
      </c>
      <c r="I3162" s="319"/>
    </row>
    <row r="3163" spans="3:10" s="55" customFormat="1" ht="15.75" customHeight="1">
      <c r="C3163" s="58" t="s">
        <v>1222</v>
      </c>
      <c r="D3163" s="69" t="s">
        <v>1325</v>
      </c>
      <c r="E3163" s="70"/>
      <c r="F3163" s="71"/>
      <c r="G3163" s="95">
        <v>0.1</v>
      </c>
      <c r="H3163" s="64">
        <f>H3162*G3163</f>
        <v>8344.5</v>
      </c>
      <c r="I3163" s="319"/>
    </row>
    <row r="3164" spans="3:10" s="55" customFormat="1" ht="15.75" customHeight="1">
      <c r="C3164" s="58" t="s">
        <v>1223</v>
      </c>
      <c r="D3164" s="69" t="s">
        <v>1224</v>
      </c>
      <c r="E3164" s="70"/>
      <c r="F3164" s="70"/>
      <c r="G3164" s="71"/>
      <c r="H3164" s="305">
        <f>SUM(H3162:H3163)</f>
        <v>91789.5</v>
      </c>
      <c r="I3164" s="319"/>
    </row>
    <row r="3166" spans="3:10" s="55" customFormat="1" ht="15.75" customHeight="1">
      <c r="C3166" s="225" t="s">
        <v>4409</v>
      </c>
      <c r="D3166" s="313" t="s">
        <v>4410</v>
      </c>
      <c r="E3166" s="307"/>
      <c r="F3166" s="307"/>
      <c r="G3166" s="307"/>
      <c r="H3166" s="307"/>
      <c r="I3166" s="56">
        <f>ROUNDDOWN(H3181,-2)</f>
        <v>154500</v>
      </c>
    </row>
    <row r="3167" spans="3:10" s="55" customFormat="1" ht="25.5" customHeight="1">
      <c r="C3167" s="300" t="s">
        <v>1197</v>
      </c>
      <c r="D3167" s="300" t="s">
        <v>1198</v>
      </c>
      <c r="E3167" s="300" t="s">
        <v>1199</v>
      </c>
      <c r="F3167" s="300" t="s">
        <v>1200</v>
      </c>
      <c r="G3167" s="300" t="s">
        <v>1201</v>
      </c>
      <c r="H3167" s="300" t="s">
        <v>1202</v>
      </c>
      <c r="I3167" s="54"/>
    </row>
    <row r="3168" spans="3:10" s="55" customFormat="1" ht="15.75" customHeight="1">
      <c r="C3168" s="72" t="s">
        <v>1203</v>
      </c>
      <c r="D3168" s="59" t="s">
        <v>1204</v>
      </c>
      <c r="E3168" s="73"/>
      <c r="F3168" s="73"/>
      <c r="G3168" s="73"/>
      <c r="H3168" s="73"/>
      <c r="I3168" s="54"/>
      <c r="J3168" s="159" t="s">
        <v>1249</v>
      </c>
    </row>
    <row r="3169" spans="3:13" s="55" customFormat="1" ht="15.75" customHeight="1">
      <c r="C3169" s="301">
        <v>1</v>
      </c>
      <c r="D3169" s="59" t="s">
        <v>5</v>
      </c>
      <c r="E3169" s="302" t="s">
        <v>6</v>
      </c>
      <c r="F3169" s="74">
        <v>0.105</v>
      </c>
      <c r="G3169" s="64">
        <f>VLOOKUP(D3169,upahbahan,3,FALSE)</f>
        <v>100000</v>
      </c>
      <c r="H3169" s="64">
        <f>F3169*G3169</f>
        <v>10500</v>
      </c>
      <c r="I3169" s="54"/>
      <c r="J3169" s="159" t="s">
        <v>1250</v>
      </c>
      <c r="M3169" s="65">
        <v>0.1</v>
      </c>
    </row>
    <row r="3170" spans="3:13" s="55" customFormat="1" ht="15.75" customHeight="1">
      <c r="C3170" s="301">
        <v>2</v>
      </c>
      <c r="D3170" s="59" t="s">
        <v>10</v>
      </c>
      <c r="E3170" s="302" t="s">
        <v>6</v>
      </c>
      <c r="F3170" s="74">
        <v>0.17499999999999999</v>
      </c>
      <c r="G3170" s="64">
        <f>VLOOKUP(D3170,upahbahan,3,FALSE)</f>
        <v>145000</v>
      </c>
      <c r="H3170" s="64">
        <f>F3170*G3170</f>
        <v>25375</v>
      </c>
      <c r="I3170" s="54"/>
    </row>
    <row r="3171" spans="3:13" s="55" customFormat="1" ht="15.75" customHeight="1">
      <c r="C3171" s="301">
        <v>3</v>
      </c>
      <c r="D3171" s="59" t="s">
        <v>18</v>
      </c>
      <c r="E3171" s="302" t="s">
        <v>6</v>
      </c>
      <c r="F3171" s="74">
        <v>1.7000000000000001E-2</v>
      </c>
      <c r="G3171" s="64">
        <f>VLOOKUP(D3171,upahbahan,3,FALSE)</f>
        <v>175000</v>
      </c>
      <c r="H3171" s="64">
        <f>F3171*G3171</f>
        <v>2975</v>
      </c>
      <c r="I3171" s="54"/>
    </row>
    <row r="3172" spans="3:13" s="55" customFormat="1" ht="15.75" customHeight="1">
      <c r="C3172" s="301">
        <v>4</v>
      </c>
      <c r="D3172" s="59" t="s">
        <v>19</v>
      </c>
      <c r="E3172" s="302" t="s">
        <v>6</v>
      </c>
      <c r="F3172" s="74">
        <v>5.0000000000000001E-3</v>
      </c>
      <c r="G3172" s="64">
        <f>VLOOKUP(D3172,upahbahan,3,FALSE)</f>
        <v>200000</v>
      </c>
      <c r="H3172" s="64">
        <f>F3172*G3172</f>
        <v>1000</v>
      </c>
      <c r="I3172" s="54"/>
    </row>
    <row r="3173" spans="3:13" s="55" customFormat="1" ht="15.75" customHeight="1">
      <c r="C3173" s="83" t="s">
        <v>1210</v>
      </c>
      <c r="D3173" s="80"/>
      <c r="E3173" s="80"/>
      <c r="F3173" s="217"/>
      <c r="G3173" s="218"/>
      <c r="H3173" s="64">
        <f>SUM(H3169:H3172)</f>
        <v>39850</v>
      </c>
      <c r="I3173" s="219"/>
    </row>
    <row r="3174" spans="3:13" s="55" customFormat="1" ht="15.75" customHeight="1">
      <c r="C3174" s="72" t="s">
        <v>1211</v>
      </c>
      <c r="D3174" s="59" t="s">
        <v>1212</v>
      </c>
      <c r="E3174" s="73"/>
      <c r="F3174" s="73"/>
      <c r="G3174" s="73"/>
      <c r="H3174" s="73"/>
      <c r="I3174" s="54"/>
    </row>
    <row r="3175" spans="3:13" s="55" customFormat="1" ht="15.75" customHeight="1">
      <c r="C3175" s="72">
        <v>1</v>
      </c>
      <c r="D3175" s="59" t="s">
        <v>4411</v>
      </c>
      <c r="E3175" s="170" t="s">
        <v>136</v>
      </c>
      <c r="F3175" s="171">
        <v>1.1499999999999999</v>
      </c>
      <c r="G3175" s="64">
        <f>VLOOKUP(D3175,upahbahan,3,FALSE)</f>
        <v>87500</v>
      </c>
      <c r="H3175" s="583">
        <f>G3175*F3175</f>
        <v>100624.99999999999</v>
      </c>
      <c r="I3175" s="54"/>
    </row>
    <row r="3176" spans="3:13" s="55" customFormat="1" ht="15.75" customHeight="1">
      <c r="C3176" s="83" t="s">
        <v>1216</v>
      </c>
      <c r="D3176" s="80"/>
      <c r="E3176" s="80"/>
      <c r="F3176" s="80"/>
      <c r="G3176" s="162"/>
      <c r="H3176" s="64">
        <f>SUM(H3175:H3175)</f>
        <v>100624.99999999999</v>
      </c>
      <c r="I3176" s="54"/>
    </row>
    <row r="3177" spans="3:13" s="55" customFormat="1" ht="15.75" customHeight="1">
      <c r="C3177" s="72" t="s">
        <v>1217</v>
      </c>
      <c r="D3177" s="59" t="s">
        <v>1218</v>
      </c>
      <c r="E3177" s="73"/>
      <c r="F3177" s="73"/>
      <c r="G3177" s="73"/>
      <c r="H3177" s="73"/>
      <c r="I3177" s="54"/>
    </row>
    <row r="3178" spans="3:13" s="55" customFormat="1" ht="15.75" customHeight="1">
      <c r="C3178" s="83" t="s">
        <v>1219</v>
      </c>
      <c r="D3178" s="80"/>
      <c r="E3178" s="80"/>
      <c r="F3178" s="80"/>
      <c r="G3178" s="162"/>
      <c r="H3178" s="303">
        <v>0</v>
      </c>
      <c r="I3178" s="54"/>
    </row>
    <row r="3179" spans="3:13" s="55" customFormat="1" ht="15.75" customHeight="1">
      <c r="C3179" s="58" t="s">
        <v>1220</v>
      </c>
      <c r="D3179" s="69" t="s">
        <v>1221</v>
      </c>
      <c r="E3179" s="70"/>
      <c r="F3179" s="70"/>
      <c r="G3179" s="71"/>
      <c r="H3179" s="304">
        <f>H3178+H3176+H3173</f>
        <v>140475</v>
      </c>
      <c r="I3179" s="319"/>
    </row>
    <row r="3180" spans="3:13" s="55" customFormat="1" ht="15.75" customHeight="1">
      <c r="C3180" s="58" t="s">
        <v>1222</v>
      </c>
      <c r="D3180" s="69" t="s">
        <v>1325</v>
      </c>
      <c r="E3180" s="70"/>
      <c r="F3180" s="71"/>
      <c r="G3180" s="95">
        <v>0.1</v>
      </c>
      <c r="H3180" s="64">
        <f>H3179*G3180</f>
        <v>14047.5</v>
      </c>
      <c r="I3180" s="319"/>
    </row>
    <row r="3181" spans="3:13" s="55" customFormat="1" ht="15.75" customHeight="1">
      <c r="C3181" s="58" t="s">
        <v>1223</v>
      </c>
      <c r="D3181" s="69" t="s">
        <v>1224</v>
      </c>
      <c r="E3181" s="70"/>
      <c r="F3181" s="70"/>
      <c r="G3181" s="71"/>
      <c r="H3181" s="305">
        <f>SUM(H3179:H3180)</f>
        <v>154522.5</v>
      </c>
      <c r="I3181" s="319"/>
    </row>
    <row r="3183" spans="3:13" s="55" customFormat="1" ht="15.75" customHeight="1">
      <c r="C3183" s="225" t="s">
        <v>4412</v>
      </c>
      <c r="D3183" s="313" t="s">
        <v>4413</v>
      </c>
      <c r="E3183" s="307"/>
      <c r="F3183" s="307"/>
      <c r="G3183" s="307"/>
      <c r="H3183" s="307"/>
      <c r="I3183" s="56">
        <f>ROUNDDOWN(H3198,-2)</f>
        <v>177500</v>
      </c>
    </row>
    <row r="3184" spans="3:13" s="55" customFormat="1" ht="25.5" customHeight="1">
      <c r="C3184" s="300" t="s">
        <v>1197</v>
      </c>
      <c r="D3184" s="300" t="s">
        <v>1198</v>
      </c>
      <c r="E3184" s="300" t="s">
        <v>1199</v>
      </c>
      <c r="F3184" s="300" t="s">
        <v>1200</v>
      </c>
      <c r="G3184" s="300" t="s">
        <v>1201</v>
      </c>
      <c r="H3184" s="300" t="s">
        <v>1202</v>
      </c>
      <c r="I3184" s="54"/>
    </row>
    <row r="3185" spans="3:13" s="55" customFormat="1" ht="15.75" customHeight="1">
      <c r="C3185" s="72" t="s">
        <v>1203</v>
      </c>
      <c r="D3185" s="59" t="s">
        <v>1204</v>
      </c>
      <c r="E3185" s="73"/>
      <c r="F3185" s="73"/>
      <c r="G3185" s="73"/>
      <c r="H3185" s="73"/>
      <c r="I3185" s="54"/>
      <c r="J3185" s="159" t="s">
        <v>1249</v>
      </c>
    </row>
    <row r="3186" spans="3:13" s="55" customFormat="1" ht="15.75" customHeight="1">
      <c r="C3186" s="301">
        <v>1</v>
      </c>
      <c r="D3186" s="59" t="s">
        <v>5</v>
      </c>
      <c r="E3186" s="302" t="s">
        <v>6</v>
      </c>
      <c r="F3186" s="74">
        <v>0.129</v>
      </c>
      <c r="G3186" s="64">
        <f>VLOOKUP(D3186,upahbahan,3,FALSE)</f>
        <v>100000</v>
      </c>
      <c r="H3186" s="64">
        <f>F3186*G3186</f>
        <v>12900</v>
      </c>
      <c r="I3186" s="54"/>
      <c r="J3186" s="159" t="s">
        <v>1250</v>
      </c>
      <c r="M3186" s="65">
        <v>0.1</v>
      </c>
    </row>
    <row r="3187" spans="3:13" s="55" customFormat="1" ht="15.75" customHeight="1">
      <c r="C3187" s="301">
        <v>2</v>
      </c>
      <c r="D3187" s="59" t="s">
        <v>10</v>
      </c>
      <c r="E3187" s="302" t="s">
        <v>6</v>
      </c>
      <c r="F3187" s="74">
        <v>0.215</v>
      </c>
      <c r="G3187" s="64">
        <f>VLOOKUP(D3187,upahbahan,3,FALSE)</f>
        <v>145000</v>
      </c>
      <c r="H3187" s="64">
        <f>F3187*G3187</f>
        <v>31175</v>
      </c>
      <c r="I3187" s="54"/>
    </row>
    <row r="3188" spans="3:13" s="55" customFormat="1" ht="15.75" customHeight="1">
      <c r="C3188" s="301">
        <v>3</v>
      </c>
      <c r="D3188" s="59" t="s">
        <v>18</v>
      </c>
      <c r="E3188" s="302" t="s">
        <v>6</v>
      </c>
      <c r="F3188" s="74">
        <v>2.1000000000000001E-2</v>
      </c>
      <c r="G3188" s="64">
        <f>VLOOKUP(D3188,upahbahan,3,FALSE)</f>
        <v>175000</v>
      </c>
      <c r="H3188" s="64">
        <f>F3188*G3188</f>
        <v>3675.0000000000005</v>
      </c>
      <c r="I3188" s="54"/>
    </row>
    <row r="3189" spans="3:13" s="55" customFormat="1" ht="15.75" customHeight="1">
      <c r="C3189" s="301">
        <v>4</v>
      </c>
      <c r="D3189" s="59" t="s">
        <v>19</v>
      </c>
      <c r="E3189" s="302" t="s">
        <v>6</v>
      </c>
      <c r="F3189" s="74">
        <v>6.0000000000000001E-3</v>
      </c>
      <c r="G3189" s="64">
        <f>VLOOKUP(D3189,upahbahan,3,FALSE)</f>
        <v>200000</v>
      </c>
      <c r="H3189" s="64">
        <f>F3189*G3189</f>
        <v>1200</v>
      </c>
      <c r="I3189" s="54"/>
    </row>
    <row r="3190" spans="3:13" s="55" customFormat="1" ht="15.75" customHeight="1">
      <c r="C3190" s="83" t="s">
        <v>1210</v>
      </c>
      <c r="D3190" s="80"/>
      <c r="E3190" s="80"/>
      <c r="F3190" s="217"/>
      <c r="G3190" s="218"/>
      <c r="H3190" s="64">
        <f>SUM(H3186:H3189)</f>
        <v>48950</v>
      </c>
      <c r="I3190" s="219"/>
    </row>
    <row r="3191" spans="3:13" s="55" customFormat="1" ht="15.75" customHeight="1">
      <c r="C3191" s="72" t="s">
        <v>1211</v>
      </c>
      <c r="D3191" s="59" t="s">
        <v>1212</v>
      </c>
      <c r="E3191" s="73"/>
      <c r="F3191" s="73"/>
      <c r="G3191" s="73"/>
      <c r="H3191" s="73"/>
      <c r="I3191" s="54"/>
    </row>
    <row r="3192" spans="3:13" s="55" customFormat="1" ht="15.75" customHeight="1">
      <c r="C3192" s="72">
        <v>1</v>
      </c>
      <c r="D3192" s="59" t="s">
        <v>4414</v>
      </c>
      <c r="E3192" s="170" t="s">
        <v>136</v>
      </c>
      <c r="F3192" s="171">
        <v>1.1499999999999999</v>
      </c>
      <c r="G3192" s="64">
        <f>VLOOKUP(D3192,upahbahan,3,FALSE)</f>
        <v>97800</v>
      </c>
      <c r="H3192" s="583">
        <f>G3192*F3192</f>
        <v>112469.99999999999</v>
      </c>
      <c r="I3192" s="54"/>
    </row>
    <row r="3193" spans="3:13" s="55" customFormat="1" ht="15.75" customHeight="1">
      <c r="C3193" s="83" t="s">
        <v>1216</v>
      </c>
      <c r="D3193" s="80"/>
      <c r="E3193" s="80"/>
      <c r="F3193" s="80"/>
      <c r="G3193" s="162"/>
      <c r="H3193" s="64">
        <f>SUM(H3192:H3192)</f>
        <v>112469.99999999999</v>
      </c>
      <c r="I3193" s="54"/>
    </row>
    <row r="3194" spans="3:13" s="55" customFormat="1" ht="15.75" customHeight="1">
      <c r="C3194" s="72" t="s">
        <v>1217</v>
      </c>
      <c r="D3194" s="59" t="s">
        <v>1218</v>
      </c>
      <c r="E3194" s="73"/>
      <c r="F3194" s="73"/>
      <c r="G3194" s="73"/>
      <c r="H3194" s="73"/>
      <c r="I3194" s="54"/>
    </row>
    <row r="3195" spans="3:13" s="55" customFormat="1" ht="15.75" customHeight="1">
      <c r="C3195" s="83" t="s">
        <v>1219</v>
      </c>
      <c r="D3195" s="80"/>
      <c r="E3195" s="80"/>
      <c r="F3195" s="80"/>
      <c r="G3195" s="162"/>
      <c r="H3195" s="303">
        <v>0</v>
      </c>
      <c r="I3195" s="54"/>
    </row>
    <row r="3196" spans="3:13" s="55" customFormat="1" ht="15.75" customHeight="1">
      <c r="C3196" s="58" t="s">
        <v>1220</v>
      </c>
      <c r="D3196" s="69" t="s">
        <v>1221</v>
      </c>
      <c r="E3196" s="70"/>
      <c r="F3196" s="70"/>
      <c r="G3196" s="71"/>
      <c r="H3196" s="304">
        <f>H3195+H3193+H3190</f>
        <v>161420</v>
      </c>
      <c r="I3196" s="319"/>
    </row>
    <row r="3197" spans="3:13" s="55" customFormat="1" ht="15.75" customHeight="1">
      <c r="C3197" s="58" t="s">
        <v>1222</v>
      </c>
      <c r="D3197" s="69" t="s">
        <v>1325</v>
      </c>
      <c r="E3197" s="70"/>
      <c r="F3197" s="71"/>
      <c r="G3197" s="95">
        <v>0.1</v>
      </c>
      <c r="H3197" s="64">
        <f>H3196*G3197</f>
        <v>16142</v>
      </c>
      <c r="I3197" s="319"/>
    </row>
    <row r="3198" spans="3:13" s="55" customFormat="1" ht="15.75" customHeight="1">
      <c r="C3198" s="58" t="s">
        <v>1223</v>
      </c>
      <c r="D3198" s="69" t="s">
        <v>1224</v>
      </c>
      <c r="E3198" s="70"/>
      <c r="F3198" s="70"/>
      <c r="G3198" s="71"/>
      <c r="H3198" s="305">
        <f>SUM(H3196:H3197)</f>
        <v>177562</v>
      </c>
      <c r="I3198" s="319"/>
    </row>
    <row r="3201" spans="3:13" s="55" customFormat="1" ht="15.75" customHeight="1">
      <c r="C3201" s="225" t="s">
        <v>4415</v>
      </c>
      <c r="D3201" s="313" t="s">
        <v>4416</v>
      </c>
      <c r="E3201" s="307"/>
      <c r="F3201" s="307"/>
      <c r="G3201" s="307"/>
      <c r="H3201" s="307"/>
      <c r="I3201" s="56">
        <f>ROUNDDOWN(H3216,-2)</f>
        <v>199500</v>
      </c>
    </row>
    <row r="3202" spans="3:13" s="55" customFormat="1" ht="25.5" customHeight="1">
      <c r="C3202" s="300" t="s">
        <v>1197</v>
      </c>
      <c r="D3202" s="300" t="s">
        <v>1198</v>
      </c>
      <c r="E3202" s="300" t="s">
        <v>1199</v>
      </c>
      <c r="F3202" s="300" t="s">
        <v>1200</v>
      </c>
      <c r="G3202" s="300" t="s">
        <v>1201</v>
      </c>
      <c r="H3202" s="300" t="s">
        <v>1202</v>
      </c>
      <c r="I3202" s="54"/>
    </row>
    <row r="3203" spans="3:13" s="55" customFormat="1" ht="15.75" customHeight="1">
      <c r="C3203" s="72" t="s">
        <v>1203</v>
      </c>
      <c r="D3203" s="59" t="s">
        <v>1204</v>
      </c>
      <c r="E3203" s="73"/>
      <c r="F3203" s="73"/>
      <c r="G3203" s="73"/>
      <c r="H3203" s="73"/>
      <c r="I3203" s="54"/>
      <c r="J3203" s="159" t="s">
        <v>1249</v>
      </c>
    </row>
    <row r="3204" spans="3:13" s="55" customFormat="1" ht="15.75" customHeight="1">
      <c r="C3204" s="301">
        <v>1</v>
      </c>
      <c r="D3204" s="59" t="s">
        <v>5</v>
      </c>
      <c r="E3204" s="302" t="s">
        <v>6</v>
      </c>
      <c r="F3204" s="74">
        <v>0.157</v>
      </c>
      <c r="G3204" s="64">
        <f>VLOOKUP(D3204,upahbahan,3,FALSE)</f>
        <v>100000</v>
      </c>
      <c r="H3204" s="64">
        <f>F3204*G3204</f>
        <v>15700</v>
      </c>
      <c r="I3204" s="54"/>
      <c r="J3204" s="159" t="s">
        <v>1250</v>
      </c>
      <c r="M3204" s="65">
        <v>0.1</v>
      </c>
    </row>
    <row r="3205" spans="3:13" s="55" customFormat="1" ht="15.75" customHeight="1">
      <c r="C3205" s="301">
        <v>2</v>
      </c>
      <c r="D3205" s="59" t="s">
        <v>10</v>
      </c>
      <c r="E3205" s="302" t="s">
        <v>6</v>
      </c>
      <c r="F3205" s="74">
        <v>0.26200000000000001</v>
      </c>
      <c r="G3205" s="64">
        <f>VLOOKUP(D3205,upahbahan,3,FALSE)</f>
        <v>145000</v>
      </c>
      <c r="H3205" s="64">
        <f>F3205*G3205</f>
        <v>37990</v>
      </c>
      <c r="I3205" s="54"/>
    </row>
    <row r="3206" spans="3:13" s="55" customFormat="1" ht="15.75" customHeight="1">
      <c r="C3206" s="301">
        <v>3</v>
      </c>
      <c r="D3206" s="59" t="s">
        <v>18</v>
      </c>
      <c r="E3206" s="302" t="s">
        <v>6</v>
      </c>
      <c r="F3206" s="74">
        <v>2.5999999999999999E-2</v>
      </c>
      <c r="G3206" s="64">
        <f>VLOOKUP(D3206,upahbahan,3,FALSE)</f>
        <v>175000</v>
      </c>
      <c r="H3206" s="64">
        <f>F3206*G3206</f>
        <v>4550</v>
      </c>
      <c r="I3206" s="54"/>
    </row>
    <row r="3207" spans="3:13" s="55" customFormat="1" ht="15.75" customHeight="1">
      <c r="C3207" s="301">
        <v>4</v>
      </c>
      <c r="D3207" s="59" t="s">
        <v>19</v>
      </c>
      <c r="E3207" s="302" t="s">
        <v>6</v>
      </c>
      <c r="F3207" s="74">
        <v>8.0000000000000002E-3</v>
      </c>
      <c r="G3207" s="64">
        <f>VLOOKUP(D3207,upahbahan,3,FALSE)</f>
        <v>200000</v>
      </c>
      <c r="H3207" s="64">
        <f>F3207*G3207</f>
        <v>1600</v>
      </c>
      <c r="I3207" s="54"/>
    </row>
    <row r="3208" spans="3:13" s="55" customFormat="1" ht="15.75" customHeight="1">
      <c r="C3208" s="83" t="s">
        <v>1210</v>
      </c>
      <c r="D3208" s="80"/>
      <c r="E3208" s="80"/>
      <c r="F3208" s="217"/>
      <c r="G3208" s="218"/>
      <c r="H3208" s="64">
        <f>SUM(H3204:H3207)</f>
        <v>59840</v>
      </c>
      <c r="I3208" s="219"/>
    </row>
    <row r="3209" spans="3:13" s="55" customFormat="1" ht="15.75" customHeight="1">
      <c r="C3209" s="72" t="s">
        <v>1211</v>
      </c>
      <c r="D3209" s="59" t="s">
        <v>1212</v>
      </c>
      <c r="E3209" s="73"/>
      <c r="F3209" s="73"/>
      <c r="G3209" s="73"/>
      <c r="H3209" s="73"/>
      <c r="I3209" s="54"/>
    </row>
    <row r="3210" spans="3:13" s="55" customFormat="1" ht="15.75" customHeight="1">
      <c r="C3210" s="72">
        <v>1</v>
      </c>
      <c r="D3210" s="59" t="s">
        <v>4417</v>
      </c>
      <c r="E3210" s="170" t="s">
        <v>136</v>
      </c>
      <c r="F3210" s="171">
        <v>1.1499999999999999</v>
      </c>
      <c r="G3210" s="64">
        <f>VLOOKUP(D3210,upahbahan,3,FALSE)</f>
        <v>105700</v>
      </c>
      <c r="H3210" s="583">
        <f>G3210*F3210</f>
        <v>121554.99999999999</v>
      </c>
      <c r="I3210" s="54"/>
    </row>
    <row r="3211" spans="3:13" s="55" customFormat="1" ht="15.75" customHeight="1">
      <c r="C3211" s="83" t="s">
        <v>1216</v>
      </c>
      <c r="D3211" s="80"/>
      <c r="E3211" s="80"/>
      <c r="F3211" s="80"/>
      <c r="G3211" s="162"/>
      <c r="H3211" s="64">
        <f>SUM(H3210:H3210)</f>
        <v>121554.99999999999</v>
      </c>
      <c r="I3211" s="54"/>
    </row>
    <row r="3212" spans="3:13" s="55" customFormat="1" ht="15.75" customHeight="1">
      <c r="C3212" s="72" t="s">
        <v>1217</v>
      </c>
      <c r="D3212" s="59" t="s">
        <v>1218</v>
      </c>
      <c r="E3212" s="73"/>
      <c r="F3212" s="73"/>
      <c r="G3212" s="73"/>
      <c r="H3212" s="73"/>
      <c r="I3212" s="54"/>
    </row>
    <row r="3213" spans="3:13" s="55" customFormat="1" ht="15.75" customHeight="1">
      <c r="C3213" s="83" t="s">
        <v>1219</v>
      </c>
      <c r="D3213" s="80"/>
      <c r="E3213" s="80"/>
      <c r="F3213" s="80"/>
      <c r="G3213" s="162"/>
      <c r="H3213" s="303">
        <v>0</v>
      </c>
      <c r="I3213" s="54"/>
    </row>
    <row r="3214" spans="3:13" s="55" customFormat="1" ht="15.75" customHeight="1">
      <c r="C3214" s="58" t="s">
        <v>1220</v>
      </c>
      <c r="D3214" s="69" t="s">
        <v>1221</v>
      </c>
      <c r="E3214" s="70"/>
      <c r="F3214" s="70"/>
      <c r="G3214" s="71"/>
      <c r="H3214" s="304">
        <f>H3213+H3211+H3208</f>
        <v>181395</v>
      </c>
      <c r="I3214" s="319"/>
    </row>
    <row r="3215" spans="3:13" s="55" customFormat="1" ht="15.75" customHeight="1">
      <c r="C3215" s="58" t="s">
        <v>1222</v>
      </c>
      <c r="D3215" s="69" t="s">
        <v>1325</v>
      </c>
      <c r="E3215" s="70"/>
      <c r="F3215" s="71"/>
      <c r="G3215" s="95">
        <v>0.1</v>
      </c>
      <c r="H3215" s="64">
        <f>H3214*G3215</f>
        <v>18139.5</v>
      </c>
      <c r="I3215" s="319"/>
    </row>
    <row r="3216" spans="3:13" s="55" customFormat="1" ht="15.75" customHeight="1">
      <c r="C3216" s="58" t="s">
        <v>1223</v>
      </c>
      <c r="D3216" s="69" t="s">
        <v>1224</v>
      </c>
      <c r="E3216" s="70"/>
      <c r="F3216" s="70"/>
      <c r="G3216" s="71"/>
      <c r="H3216" s="305">
        <f>SUM(H3214:H3215)</f>
        <v>199534.5</v>
      </c>
      <c r="I3216" s="319"/>
    </row>
    <row r="3218" spans="3:13" s="55" customFormat="1" ht="15.75" customHeight="1">
      <c r="C3218" s="225" t="s">
        <v>4418</v>
      </c>
      <c r="D3218" s="313" t="s">
        <v>4437</v>
      </c>
      <c r="E3218" s="307"/>
      <c r="F3218" s="307"/>
      <c r="G3218" s="307"/>
      <c r="H3218" s="307"/>
      <c r="I3218" s="56">
        <f>ROUNDDOWN(H3233,-2)</f>
        <v>259500</v>
      </c>
    </row>
    <row r="3219" spans="3:13" s="55" customFormat="1" ht="25.5" customHeight="1">
      <c r="C3219" s="300" t="s">
        <v>1197</v>
      </c>
      <c r="D3219" s="300" t="s">
        <v>1198</v>
      </c>
      <c r="E3219" s="300" t="s">
        <v>1199</v>
      </c>
      <c r="F3219" s="300" t="s">
        <v>1200</v>
      </c>
      <c r="G3219" s="300" t="s">
        <v>1201</v>
      </c>
      <c r="H3219" s="300" t="s">
        <v>1202</v>
      </c>
      <c r="I3219" s="54"/>
    </row>
    <row r="3220" spans="3:13" s="55" customFormat="1" ht="15.75" customHeight="1">
      <c r="C3220" s="72" t="s">
        <v>1203</v>
      </c>
      <c r="D3220" s="59" t="s">
        <v>1204</v>
      </c>
      <c r="E3220" s="73"/>
      <c r="F3220" s="73"/>
      <c r="G3220" s="73"/>
      <c r="H3220" s="73"/>
      <c r="I3220" s="54"/>
      <c r="J3220" s="159" t="s">
        <v>1249</v>
      </c>
    </row>
    <row r="3221" spans="3:13" s="55" customFormat="1" ht="15.75" customHeight="1">
      <c r="C3221" s="301">
        <v>1</v>
      </c>
      <c r="D3221" s="59" t="s">
        <v>5</v>
      </c>
      <c r="E3221" s="302" t="s">
        <v>6</v>
      </c>
      <c r="F3221" s="74">
        <v>0.20699999999999999</v>
      </c>
      <c r="G3221" s="64">
        <f>VLOOKUP(D3221,upahbahan,3,FALSE)</f>
        <v>100000</v>
      </c>
      <c r="H3221" s="64">
        <f>F3221*G3221</f>
        <v>20700</v>
      </c>
      <c r="I3221" s="54"/>
      <c r="J3221" s="159" t="s">
        <v>1250</v>
      </c>
      <c r="M3221" s="65">
        <v>0.1</v>
      </c>
    </row>
    <row r="3222" spans="3:13" s="55" customFormat="1" ht="15.75" customHeight="1">
      <c r="C3222" s="301">
        <v>2</v>
      </c>
      <c r="D3222" s="59" t="s">
        <v>10</v>
      </c>
      <c r="E3222" s="302" t="s">
        <v>6</v>
      </c>
      <c r="F3222" s="74">
        <v>0.34599999999999997</v>
      </c>
      <c r="G3222" s="64">
        <f>VLOOKUP(D3222,upahbahan,3,FALSE)</f>
        <v>145000</v>
      </c>
      <c r="H3222" s="64">
        <f>F3222*G3222</f>
        <v>50169.999999999993</v>
      </c>
      <c r="I3222" s="54"/>
    </row>
    <row r="3223" spans="3:13" s="55" customFormat="1" ht="15.75" customHeight="1">
      <c r="C3223" s="301">
        <v>3</v>
      </c>
      <c r="D3223" s="59" t="s">
        <v>18</v>
      </c>
      <c r="E3223" s="302" t="s">
        <v>6</v>
      </c>
      <c r="F3223" s="74">
        <v>3.5000000000000003E-2</v>
      </c>
      <c r="G3223" s="64">
        <f>VLOOKUP(D3223,upahbahan,3,FALSE)</f>
        <v>175000</v>
      </c>
      <c r="H3223" s="64">
        <f>F3223*G3223</f>
        <v>6125.0000000000009</v>
      </c>
      <c r="I3223" s="54"/>
    </row>
    <row r="3224" spans="3:13" s="55" customFormat="1" ht="15.75" customHeight="1">
      <c r="C3224" s="301">
        <v>4</v>
      </c>
      <c r="D3224" s="59" t="s">
        <v>19</v>
      </c>
      <c r="E3224" s="302" t="s">
        <v>6</v>
      </c>
      <c r="F3224" s="74">
        <v>0.01</v>
      </c>
      <c r="G3224" s="64">
        <f>VLOOKUP(D3224,upahbahan,3,FALSE)</f>
        <v>200000</v>
      </c>
      <c r="H3224" s="64">
        <f>F3224*G3224</f>
        <v>2000</v>
      </c>
      <c r="I3224" s="54"/>
    </row>
    <row r="3225" spans="3:13" s="55" customFormat="1" ht="15.75" customHeight="1">
      <c r="C3225" s="83" t="s">
        <v>1210</v>
      </c>
      <c r="D3225" s="80"/>
      <c r="E3225" s="80"/>
      <c r="F3225" s="217"/>
      <c r="G3225" s="218"/>
      <c r="H3225" s="64">
        <f>SUM(H3221:H3224)</f>
        <v>78995</v>
      </c>
      <c r="I3225" s="219"/>
    </row>
    <row r="3226" spans="3:13" s="55" customFormat="1" ht="15.75" customHeight="1">
      <c r="C3226" s="72" t="s">
        <v>1211</v>
      </c>
      <c r="D3226" s="59" t="s">
        <v>1212</v>
      </c>
      <c r="E3226" s="73"/>
      <c r="F3226" s="73"/>
      <c r="G3226" s="73"/>
      <c r="H3226" s="73"/>
      <c r="I3226" s="54"/>
    </row>
    <row r="3227" spans="3:13" s="55" customFormat="1" ht="15.75" customHeight="1">
      <c r="C3227" s="72">
        <v>1</v>
      </c>
      <c r="D3227" s="59" t="s">
        <v>4419</v>
      </c>
      <c r="E3227" s="170" t="s">
        <v>136</v>
      </c>
      <c r="F3227" s="171">
        <v>1.1499999999999999</v>
      </c>
      <c r="G3227" s="64">
        <f>VLOOKUP(D3227,upahbahan,3,FALSE)</f>
        <v>136500</v>
      </c>
      <c r="H3227" s="583">
        <f>G3227*F3227</f>
        <v>156975</v>
      </c>
      <c r="I3227" s="54"/>
    </row>
    <row r="3228" spans="3:13" s="55" customFormat="1" ht="15.75" customHeight="1">
      <c r="C3228" s="83" t="s">
        <v>1216</v>
      </c>
      <c r="D3228" s="80"/>
      <c r="E3228" s="80"/>
      <c r="F3228" s="80"/>
      <c r="G3228" s="162"/>
      <c r="H3228" s="64">
        <f>SUM(H3227:H3227)</f>
        <v>156975</v>
      </c>
      <c r="I3228" s="54"/>
    </row>
    <row r="3229" spans="3:13" s="55" customFormat="1" ht="15.75" customHeight="1">
      <c r="C3229" s="72" t="s">
        <v>1217</v>
      </c>
      <c r="D3229" s="59" t="s">
        <v>1218</v>
      </c>
      <c r="E3229" s="73"/>
      <c r="F3229" s="73"/>
      <c r="G3229" s="73"/>
      <c r="H3229" s="73"/>
      <c r="I3229" s="54"/>
    </row>
    <row r="3230" spans="3:13" s="55" customFormat="1" ht="15.75" customHeight="1">
      <c r="C3230" s="83" t="s">
        <v>1219</v>
      </c>
      <c r="D3230" s="80"/>
      <c r="E3230" s="80"/>
      <c r="F3230" s="80"/>
      <c r="G3230" s="162"/>
      <c r="H3230" s="303">
        <v>0</v>
      </c>
      <c r="I3230" s="54"/>
    </row>
    <row r="3231" spans="3:13" s="55" customFormat="1" ht="15.75" customHeight="1">
      <c r="C3231" s="58" t="s">
        <v>1220</v>
      </c>
      <c r="D3231" s="69" t="s">
        <v>1221</v>
      </c>
      <c r="E3231" s="70"/>
      <c r="F3231" s="70"/>
      <c r="G3231" s="71"/>
      <c r="H3231" s="304">
        <f>H3230+H3228+H3225</f>
        <v>235970</v>
      </c>
      <c r="I3231" s="319"/>
    </row>
    <row r="3232" spans="3:13" s="55" customFormat="1" ht="15.75" customHeight="1">
      <c r="C3232" s="58" t="s">
        <v>1222</v>
      </c>
      <c r="D3232" s="69" t="s">
        <v>1325</v>
      </c>
      <c r="E3232" s="70"/>
      <c r="F3232" s="71"/>
      <c r="G3232" s="95">
        <v>0.1</v>
      </c>
      <c r="H3232" s="64">
        <f>H3231*G3232</f>
        <v>23597</v>
      </c>
      <c r="I3232" s="319"/>
    </row>
    <row r="3233" spans="3:13" s="55" customFormat="1" ht="15.75" customHeight="1">
      <c r="C3233" s="58" t="s">
        <v>1223</v>
      </c>
      <c r="D3233" s="69" t="s">
        <v>1224</v>
      </c>
      <c r="E3233" s="70"/>
      <c r="F3233" s="70"/>
      <c r="G3233" s="71"/>
      <c r="H3233" s="305">
        <f>SUM(H3231:H3232)</f>
        <v>259567</v>
      </c>
      <c r="I3233" s="319"/>
    </row>
    <row r="3235" spans="3:13" s="55" customFormat="1" ht="15.75" customHeight="1">
      <c r="C3235" s="225" t="s">
        <v>4420</v>
      </c>
      <c r="D3235" s="313" t="s">
        <v>4438</v>
      </c>
      <c r="E3235" s="307"/>
      <c r="F3235" s="307"/>
      <c r="G3235" s="307"/>
      <c r="H3235" s="307"/>
      <c r="I3235" s="56">
        <f>ROUNDDOWN(H3250,-2)</f>
        <v>308500</v>
      </c>
    </row>
    <row r="3236" spans="3:13" s="55" customFormat="1" ht="25.5" customHeight="1">
      <c r="C3236" s="300" t="s">
        <v>1197</v>
      </c>
      <c r="D3236" s="300" t="s">
        <v>1198</v>
      </c>
      <c r="E3236" s="300" t="s">
        <v>1199</v>
      </c>
      <c r="F3236" s="300" t="s">
        <v>1200</v>
      </c>
      <c r="G3236" s="300" t="s">
        <v>1201</v>
      </c>
      <c r="H3236" s="300" t="s">
        <v>1202</v>
      </c>
      <c r="I3236" s="54"/>
    </row>
    <row r="3237" spans="3:13" s="55" customFormat="1" ht="15.75" customHeight="1">
      <c r="C3237" s="72" t="s">
        <v>1203</v>
      </c>
      <c r="D3237" s="59" t="s">
        <v>1204</v>
      </c>
      <c r="E3237" s="73"/>
      <c r="F3237" s="73"/>
      <c r="G3237" s="73"/>
      <c r="H3237" s="73"/>
      <c r="I3237" s="54"/>
      <c r="J3237" s="159" t="s">
        <v>1249</v>
      </c>
    </row>
    <row r="3238" spans="3:13" s="55" customFormat="1" ht="15.75" customHeight="1">
      <c r="C3238" s="301">
        <v>1</v>
      </c>
      <c r="D3238" s="59" t="s">
        <v>5</v>
      </c>
      <c r="E3238" s="302" t="s">
        <v>6</v>
      </c>
      <c r="F3238" s="74">
        <v>0.26</v>
      </c>
      <c r="G3238" s="64">
        <f>VLOOKUP(D3238,upahbahan,3,FALSE)</f>
        <v>100000</v>
      </c>
      <c r="H3238" s="64">
        <f>F3238*G3238</f>
        <v>26000</v>
      </c>
      <c r="I3238" s="54"/>
      <c r="J3238" s="159" t="s">
        <v>1250</v>
      </c>
      <c r="M3238" s="65">
        <v>0.1</v>
      </c>
    </row>
    <row r="3239" spans="3:13" s="55" customFormat="1" ht="15.75" customHeight="1">
      <c r="C3239" s="301">
        <v>2</v>
      </c>
      <c r="D3239" s="59" t="s">
        <v>10</v>
      </c>
      <c r="E3239" s="302" t="s">
        <v>6</v>
      </c>
      <c r="F3239" s="74">
        <v>0.433</v>
      </c>
      <c r="G3239" s="64">
        <f>VLOOKUP(D3239,upahbahan,3,FALSE)</f>
        <v>145000</v>
      </c>
      <c r="H3239" s="64">
        <f>F3239*G3239</f>
        <v>62785</v>
      </c>
      <c r="I3239" s="54"/>
    </row>
    <row r="3240" spans="3:13" s="55" customFormat="1" ht="15.75" customHeight="1">
      <c r="C3240" s="301">
        <v>3</v>
      </c>
      <c r="D3240" s="59" t="s">
        <v>18</v>
      </c>
      <c r="E3240" s="302" t="s">
        <v>6</v>
      </c>
      <c r="F3240" s="74">
        <v>4.2999999999999997E-2</v>
      </c>
      <c r="G3240" s="64">
        <f>VLOOKUP(D3240,upahbahan,3,FALSE)</f>
        <v>175000</v>
      </c>
      <c r="H3240" s="64">
        <f>F3240*G3240</f>
        <v>7524.9999999999991</v>
      </c>
      <c r="I3240" s="54"/>
    </row>
    <row r="3241" spans="3:13" s="55" customFormat="1" ht="15.75" customHeight="1">
      <c r="C3241" s="301">
        <v>4</v>
      </c>
      <c r="D3241" s="59" t="s">
        <v>19</v>
      </c>
      <c r="E3241" s="302" t="s">
        <v>6</v>
      </c>
      <c r="F3241" s="74">
        <v>1.2999999999999999E-2</v>
      </c>
      <c r="G3241" s="64">
        <f>VLOOKUP(D3241,upahbahan,3,FALSE)</f>
        <v>200000</v>
      </c>
      <c r="H3241" s="64">
        <f>F3241*G3241</f>
        <v>2600</v>
      </c>
      <c r="I3241" s="54"/>
    </row>
    <row r="3242" spans="3:13" s="55" customFormat="1" ht="15.75" customHeight="1">
      <c r="C3242" s="83" t="s">
        <v>1210</v>
      </c>
      <c r="D3242" s="80"/>
      <c r="E3242" s="80"/>
      <c r="F3242" s="217"/>
      <c r="G3242" s="218"/>
      <c r="H3242" s="64">
        <f>SUM(H3238:H3241)</f>
        <v>98910</v>
      </c>
      <c r="I3242" s="219"/>
    </row>
    <row r="3243" spans="3:13" s="55" customFormat="1" ht="15.75" customHeight="1">
      <c r="C3243" s="72" t="s">
        <v>1211</v>
      </c>
      <c r="D3243" s="59" t="s">
        <v>1212</v>
      </c>
      <c r="E3243" s="73"/>
      <c r="F3243" s="73"/>
      <c r="G3243" s="73"/>
      <c r="H3243" s="73"/>
      <c r="I3243" s="54"/>
    </row>
    <row r="3244" spans="3:13" s="55" customFormat="1" ht="15.75" customHeight="1">
      <c r="C3244" s="72">
        <v>1</v>
      </c>
      <c r="D3244" s="59" t="s">
        <v>4421</v>
      </c>
      <c r="E3244" s="170" t="s">
        <v>136</v>
      </c>
      <c r="F3244" s="171">
        <v>1.1499999999999999</v>
      </c>
      <c r="G3244" s="64">
        <f>VLOOKUP(D3244,upahbahan,3,FALSE)</f>
        <v>157900</v>
      </c>
      <c r="H3244" s="583">
        <f>G3244*F3244</f>
        <v>181585</v>
      </c>
      <c r="I3244" s="54"/>
    </row>
    <row r="3245" spans="3:13" s="55" customFormat="1" ht="15.75" customHeight="1">
      <c r="C3245" s="83" t="s">
        <v>1216</v>
      </c>
      <c r="D3245" s="80"/>
      <c r="E3245" s="80"/>
      <c r="F3245" s="80"/>
      <c r="G3245" s="162"/>
      <c r="H3245" s="64">
        <f>SUM(H3244:H3244)</f>
        <v>181585</v>
      </c>
      <c r="I3245" s="54"/>
    </row>
    <row r="3246" spans="3:13" s="55" customFormat="1" ht="15.75" customHeight="1">
      <c r="C3246" s="72" t="s">
        <v>1217</v>
      </c>
      <c r="D3246" s="59" t="s">
        <v>1218</v>
      </c>
      <c r="E3246" s="73"/>
      <c r="F3246" s="73"/>
      <c r="G3246" s="73"/>
      <c r="H3246" s="73"/>
      <c r="I3246" s="54"/>
    </row>
    <row r="3247" spans="3:13" s="55" customFormat="1" ht="15.75" customHeight="1">
      <c r="C3247" s="83" t="s">
        <v>1219</v>
      </c>
      <c r="D3247" s="80"/>
      <c r="E3247" s="80"/>
      <c r="F3247" s="80"/>
      <c r="G3247" s="162"/>
      <c r="H3247" s="303">
        <v>0</v>
      </c>
      <c r="I3247" s="54"/>
    </row>
    <row r="3248" spans="3:13" s="55" customFormat="1" ht="15.75" customHeight="1">
      <c r="C3248" s="58" t="s">
        <v>1220</v>
      </c>
      <c r="D3248" s="69" t="s">
        <v>1221</v>
      </c>
      <c r="E3248" s="70"/>
      <c r="F3248" s="70"/>
      <c r="G3248" s="71"/>
      <c r="H3248" s="304">
        <f>H3247+H3245+H3242</f>
        <v>280495</v>
      </c>
      <c r="I3248" s="319"/>
    </row>
    <row r="3249" spans="3:13" s="55" customFormat="1" ht="15.75" customHeight="1">
      <c r="C3249" s="58" t="s">
        <v>1222</v>
      </c>
      <c r="D3249" s="69" t="s">
        <v>1325</v>
      </c>
      <c r="E3249" s="70"/>
      <c r="F3249" s="71"/>
      <c r="G3249" s="95">
        <v>0.1</v>
      </c>
      <c r="H3249" s="64">
        <f>H3248*G3249</f>
        <v>28049.5</v>
      </c>
      <c r="I3249" s="319"/>
    </row>
    <row r="3250" spans="3:13" s="55" customFormat="1" ht="15.75" customHeight="1">
      <c r="C3250" s="58" t="s">
        <v>1223</v>
      </c>
      <c r="D3250" s="69" t="s">
        <v>1224</v>
      </c>
      <c r="E3250" s="70"/>
      <c r="F3250" s="70"/>
      <c r="G3250" s="71"/>
      <c r="H3250" s="305">
        <f>SUM(H3248:H3249)</f>
        <v>308544.5</v>
      </c>
      <c r="I3250" s="319"/>
    </row>
    <row r="3252" spans="3:13" s="55" customFormat="1" ht="15.75" customHeight="1">
      <c r="C3252" s="225" t="s">
        <v>4422</v>
      </c>
      <c r="D3252" s="313" t="s">
        <v>4439</v>
      </c>
      <c r="E3252" s="307"/>
      <c r="F3252" s="307"/>
      <c r="G3252" s="307"/>
      <c r="H3252" s="307"/>
      <c r="I3252" s="56">
        <f>ROUNDDOWN(H3267,-2)</f>
        <v>434300</v>
      </c>
    </row>
    <row r="3253" spans="3:13" s="55" customFormat="1" ht="25.5" customHeight="1">
      <c r="C3253" s="300" t="s">
        <v>1197</v>
      </c>
      <c r="D3253" s="300" t="s">
        <v>1198</v>
      </c>
      <c r="E3253" s="300" t="s">
        <v>1199</v>
      </c>
      <c r="F3253" s="300" t="s">
        <v>1200</v>
      </c>
      <c r="G3253" s="300" t="s">
        <v>1201</v>
      </c>
      <c r="H3253" s="300" t="s">
        <v>1202</v>
      </c>
      <c r="I3253" s="54"/>
    </row>
    <row r="3254" spans="3:13" s="55" customFormat="1" ht="15.75" customHeight="1">
      <c r="C3254" s="72" t="s">
        <v>1203</v>
      </c>
      <c r="D3254" s="59" t="s">
        <v>1204</v>
      </c>
      <c r="E3254" s="73"/>
      <c r="F3254" s="73"/>
      <c r="G3254" s="73"/>
      <c r="H3254" s="73"/>
      <c r="I3254" s="54"/>
      <c r="J3254" s="159" t="s">
        <v>1249</v>
      </c>
    </row>
    <row r="3255" spans="3:13" s="55" customFormat="1" ht="15.75" customHeight="1">
      <c r="C3255" s="301">
        <v>1</v>
      </c>
      <c r="D3255" s="59" t="s">
        <v>5</v>
      </c>
      <c r="E3255" s="302" t="s">
        <v>6</v>
      </c>
      <c r="F3255" s="74">
        <v>0.47099999999999997</v>
      </c>
      <c r="G3255" s="64">
        <f>VLOOKUP(D3255,upahbahan,3,FALSE)</f>
        <v>100000</v>
      </c>
      <c r="H3255" s="64">
        <f>F3255*G3255</f>
        <v>47100</v>
      </c>
      <c r="I3255" s="54"/>
      <c r="J3255" s="159" t="s">
        <v>1250</v>
      </c>
      <c r="M3255" s="65">
        <v>0.1</v>
      </c>
    </row>
    <row r="3256" spans="3:13" s="55" customFormat="1" ht="15.75" customHeight="1">
      <c r="C3256" s="301">
        <v>2</v>
      </c>
      <c r="D3256" s="59" t="s">
        <v>10</v>
      </c>
      <c r="E3256" s="302" t="s">
        <v>6</v>
      </c>
      <c r="F3256" s="74">
        <v>0.78700000000000003</v>
      </c>
      <c r="G3256" s="64">
        <f>VLOOKUP(D3256,upahbahan,3,FALSE)</f>
        <v>145000</v>
      </c>
      <c r="H3256" s="64">
        <f>F3256*G3256</f>
        <v>114115</v>
      </c>
      <c r="I3256" s="54"/>
    </row>
    <row r="3257" spans="3:13" s="55" customFormat="1" ht="15.75" customHeight="1">
      <c r="C3257" s="301">
        <v>3</v>
      </c>
      <c r="D3257" s="59" t="s">
        <v>18</v>
      </c>
      <c r="E3257" s="302" t="s">
        <v>6</v>
      </c>
      <c r="F3257" s="74">
        <v>7.9000000000000001E-2</v>
      </c>
      <c r="G3257" s="64">
        <f>VLOOKUP(D3257,upahbahan,3,FALSE)</f>
        <v>175000</v>
      </c>
      <c r="H3257" s="64">
        <f>F3257*G3257</f>
        <v>13825</v>
      </c>
      <c r="I3257" s="54"/>
    </row>
    <row r="3258" spans="3:13" s="55" customFormat="1" ht="15.75" customHeight="1">
      <c r="C3258" s="301">
        <v>4</v>
      </c>
      <c r="D3258" s="59" t="s">
        <v>19</v>
      </c>
      <c r="E3258" s="302" t="s">
        <v>6</v>
      </c>
      <c r="F3258" s="74">
        <v>2.4E-2</v>
      </c>
      <c r="G3258" s="64">
        <f>VLOOKUP(D3258,upahbahan,3,FALSE)</f>
        <v>200000</v>
      </c>
      <c r="H3258" s="64">
        <f>F3258*G3258</f>
        <v>4800</v>
      </c>
      <c r="I3258" s="54"/>
    </row>
    <row r="3259" spans="3:13" s="55" customFormat="1" ht="15.75" customHeight="1">
      <c r="C3259" s="83" t="s">
        <v>1210</v>
      </c>
      <c r="D3259" s="80"/>
      <c r="E3259" s="80"/>
      <c r="F3259" s="217"/>
      <c r="G3259" s="218"/>
      <c r="H3259" s="64">
        <f>SUM(H3255:H3258)</f>
        <v>179840</v>
      </c>
      <c r="I3259" s="219"/>
    </row>
    <row r="3260" spans="3:13" s="55" customFormat="1" ht="15.75" customHeight="1">
      <c r="C3260" s="72" t="s">
        <v>1211</v>
      </c>
      <c r="D3260" s="59" t="s">
        <v>1212</v>
      </c>
      <c r="E3260" s="73"/>
      <c r="F3260" s="73"/>
      <c r="G3260" s="73"/>
      <c r="H3260" s="73"/>
      <c r="I3260" s="54"/>
    </row>
    <row r="3261" spans="3:13" s="55" customFormat="1" ht="15.75" customHeight="1">
      <c r="C3261" s="72">
        <v>1</v>
      </c>
      <c r="D3261" s="59" t="s">
        <v>4423</v>
      </c>
      <c r="E3261" s="170" t="s">
        <v>136</v>
      </c>
      <c r="F3261" s="171">
        <v>1.3</v>
      </c>
      <c r="G3261" s="64">
        <f>VLOOKUP(D3261,upahbahan,3,FALSE)</f>
        <v>165400</v>
      </c>
      <c r="H3261" s="583">
        <f>G3261*F3261</f>
        <v>215020</v>
      </c>
      <c r="I3261" s="54"/>
    </row>
    <row r="3262" spans="3:13" s="55" customFormat="1" ht="15.75" customHeight="1">
      <c r="C3262" s="83" t="s">
        <v>1216</v>
      </c>
      <c r="D3262" s="80"/>
      <c r="E3262" s="80"/>
      <c r="F3262" s="80"/>
      <c r="G3262" s="162"/>
      <c r="H3262" s="64">
        <f>SUM(H3261:H3261)</f>
        <v>215020</v>
      </c>
      <c r="I3262" s="54"/>
    </row>
    <row r="3263" spans="3:13" s="55" customFormat="1" ht="15.75" customHeight="1">
      <c r="C3263" s="72" t="s">
        <v>1217</v>
      </c>
      <c r="D3263" s="59" t="s">
        <v>1218</v>
      </c>
      <c r="E3263" s="73"/>
      <c r="F3263" s="73"/>
      <c r="G3263" s="73"/>
      <c r="H3263" s="73"/>
      <c r="I3263" s="54"/>
    </row>
    <row r="3264" spans="3:13" s="55" customFormat="1" ht="15.75" customHeight="1">
      <c r="C3264" s="83" t="s">
        <v>1219</v>
      </c>
      <c r="D3264" s="80"/>
      <c r="E3264" s="80"/>
      <c r="F3264" s="80"/>
      <c r="G3264" s="162"/>
      <c r="H3264" s="303">
        <v>0</v>
      </c>
      <c r="I3264" s="54"/>
    </row>
    <row r="3265" spans="3:13" s="55" customFormat="1" ht="15.75" customHeight="1">
      <c r="C3265" s="58" t="s">
        <v>1220</v>
      </c>
      <c r="D3265" s="69" t="s">
        <v>1221</v>
      </c>
      <c r="E3265" s="70"/>
      <c r="F3265" s="70"/>
      <c r="G3265" s="71"/>
      <c r="H3265" s="304">
        <f>H3264+H3262+H3259</f>
        <v>394860</v>
      </c>
      <c r="I3265" s="319"/>
    </row>
    <row r="3266" spans="3:13" s="55" customFormat="1" ht="15.75" customHeight="1">
      <c r="C3266" s="58" t="s">
        <v>1222</v>
      </c>
      <c r="D3266" s="69" t="s">
        <v>1325</v>
      </c>
      <c r="E3266" s="70"/>
      <c r="F3266" s="71"/>
      <c r="G3266" s="95">
        <v>0.1</v>
      </c>
      <c r="H3266" s="64">
        <f>H3265*G3266</f>
        <v>39486</v>
      </c>
      <c r="I3266" s="319"/>
    </row>
    <row r="3267" spans="3:13" s="55" customFormat="1" ht="15.75" customHeight="1">
      <c r="C3267" s="58" t="s">
        <v>1223</v>
      </c>
      <c r="D3267" s="69" t="s">
        <v>1224</v>
      </c>
      <c r="E3267" s="70"/>
      <c r="F3267" s="70"/>
      <c r="G3267" s="71"/>
      <c r="H3267" s="305">
        <f>SUM(H3265:H3266)</f>
        <v>434346</v>
      </c>
      <c r="I3267" s="319"/>
    </row>
    <row r="3269" spans="3:13" s="55" customFormat="1" ht="15.75" customHeight="1">
      <c r="C3269" s="225" t="s">
        <v>4424</v>
      </c>
      <c r="D3269" s="313" t="s">
        <v>4440</v>
      </c>
      <c r="E3269" s="307"/>
      <c r="F3269" s="307"/>
      <c r="G3269" s="307"/>
      <c r="H3269" s="307"/>
      <c r="I3269" s="56">
        <f>ROUNDDOWN(H3284,-2)</f>
        <v>779500</v>
      </c>
    </row>
    <row r="3270" spans="3:13" s="55" customFormat="1" ht="25.5" customHeight="1">
      <c r="C3270" s="300" t="s">
        <v>1197</v>
      </c>
      <c r="D3270" s="300" t="s">
        <v>1198</v>
      </c>
      <c r="E3270" s="300" t="s">
        <v>1199</v>
      </c>
      <c r="F3270" s="300" t="s">
        <v>1200</v>
      </c>
      <c r="G3270" s="300" t="s">
        <v>1201</v>
      </c>
      <c r="H3270" s="300" t="s">
        <v>1202</v>
      </c>
      <c r="I3270" s="54"/>
    </row>
    <row r="3271" spans="3:13" s="55" customFormat="1" ht="15.75" customHeight="1">
      <c r="C3271" s="72" t="s">
        <v>1203</v>
      </c>
      <c r="D3271" s="59" t="s">
        <v>1204</v>
      </c>
      <c r="E3271" s="73"/>
      <c r="F3271" s="73"/>
      <c r="G3271" s="73"/>
      <c r="H3271" s="73"/>
      <c r="I3271" s="54"/>
      <c r="J3271" s="159" t="s">
        <v>1249</v>
      </c>
    </row>
    <row r="3272" spans="3:13" s="55" customFormat="1" ht="15.75" customHeight="1">
      <c r="C3272" s="301">
        <v>1</v>
      </c>
      <c r="D3272" s="59" t="s">
        <v>5</v>
      </c>
      <c r="E3272" s="302" t="s">
        <v>6</v>
      </c>
      <c r="F3272" s="74">
        <v>0.63100000000000001</v>
      </c>
      <c r="G3272" s="64">
        <f>VLOOKUP(D3272,upahbahan,3,FALSE)</f>
        <v>100000</v>
      </c>
      <c r="H3272" s="64">
        <f>F3272*G3272</f>
        <v>63100</v>
      </c>
      <c r="I3272" s="54"/>
      <c r="J3272" s="159" t="s">
        <v>1250</v>
      </c>
      <c r="M3272" s="65">
        <v>0.1</v>
      </c>
    </row>
    <row r="3273" spans="3:13" s="55" customFormat="1" ht="15.75" customHeight="1">
      <c r="C3273" s="301">
        <v>2</v>
      </c>
      <c r="D3273" s="59" t="s">
        <v>10</v>
      </c>
      <c r="E3273" s="302" t="s">
        <v>6</v>
      </c>
      <c r="F3273" s="74">
        <v>1.054</v>
      </c>
      <c r="G3273" s="64">
        <f>VLOOKUP(D3273,upahbahan,3,FALSE)</f>
        <v>145000</v>
      </c>
      <c r="H3273" s="64">
        <f>F3273*G3273</f>
        <v>152830</v>
      </c>
      <c r="I3273" s="54"/>
    </row>
    <row r="3274" spans="3:13" s="55" customFormat="1" ht="15.75" customHeight="1">
      <c r="C3274" s="301">
        <v>3</v>
      </c>
      <c r="D3274" s="59" t="s">
        <v>18</v>
      </c>
      <c r="E3274" s="302" t="s">
        <v>6</v>
      </c>
      <c r="F3274" s="74">
        <v>0.105</v>
      </c>
      <c r="G3274" s="64">
        <f>VLOOKUP(D3274,upahbahan,3,FALSE)</f>
        <v>175000</v>
      </c>
      <c r="H3274" s="64">
        <f>F3274*G3274</f>
        <v>18375</v>
      </c>
      <c r="I3274" s="54"/>
    </row>
    <row r="3275" spans="3:13" s="55" customFormat="1" ht="15.75" customHeight="1">
      <c r="C3275" s="301">
        <v>4</v>
      </c>
      <c r="D3275" s="59" t="s">
        <v>19</v>
      </c>
      <c r="E3275" s="302" t="s">
        <v>6</v>
      </c>
      <c r="F3275" s="74">
        <v>3.2000000000000001E-2</v>
      </c>
      <c r="G3275" s="64">
        <f>VLOOKUP(D3275,upahbahan,3,FALSE)</f>
        <v>200000</v>
      </c>
      <c r="H3275" s="64">
        <f>F3275*G3275</f>
        <v>6400</v>
      </c>
      <c r="I3275" s="54"/>
    </row>
    <row r="3276" spans="3:13" s="55" customFormat="1" ht="15.75" customHeight="1">
      <c r="C3276" s="83" t="s">
        <v>1210</v>
      </c>
      <c r="D3276" s="80"/>
      <c r="E3276" s="80"/>
      <c r="F3276" s="217"/>
      <c r="G3276" s="218"/>
      <c r="H3276" s="64">
        <f>SUM(H3272:H3275)</f>
        <v>240705</v>
      </c>
      <c r="I3276" s="219"/>
    </row>
    <row r="3277" spans="3:13" s="55" customFormat="1" ht="15.75" customHeight="1">
      <c r="C3277" s="72" t="s">
        <v>1211</v>
      </c>
      <c r="D3277" s="59" t="s">
        <v>1212</v>
      </c>
      <c r="E3277" s="73"/>
      <c r="F3277" s="73"/>
      <c r="G3277" s="73"/>
      <c r="H3277" s="73"/>
      <c r="I3277" s="54"/>
    </row>
    <row r="3278" spans="3:13" s="55" customFormat="1" ht="15.75" customHeight="1">
      <c r="C3278" s="72">
        <v>1</v>
      </c>
      <c r="D3278" s="59" t="s">
        <v>4425</v>
      </c>
      <c r="E3278" s="170" t="s">
        <v>136</v>
      </c>
      <c r="F3278" s="171">
        <v>1.3</v>
      </c>
      <c r="G3278" s="64">
        <f>VLOOKUP(D3278,upahbahan,3,FALSE)</f>
        <v>360000</v>
      </c>
      <c r="H3278" s="583">
        <f>G3278*F3278</f>
        <v>468000</v>
      </c>
      <c r="I3278" s="54"/>
    </row>
    <row r="3279" spans="3:13" s="55" customFormat="1" ht="15.75" customHeight="1">
      <c r="C3279" s="83" t="s">
        <v>1216</v>
      </c>
      <c r="D3279" s="80"/>
      <c r="E3279" s="80"/>
      <c r="F3279" s="80"/>
      <c r="G3279" s="162"/>
      <c r="H3279" s="64">
        <f>SUM(H3278:H3278)</f>
        <v>468000</v>
      </c>
      <c r="I3279" s="54"/>
    </row>
    <row r="3280" spans="3:13" s="55" customFormat="1" ht="15.75" customHeight="1">
      <c r="C3280" s="72" t="s">
        <v>1217</v>
      </c>
      <c r="D3280" s="59" t="s">
        <v>1218</v>
      </c>
      <c r="E3280" s="73"/>
      <c r="F3280" s="73"/>
      <c r="G3280" s="73"/>
      <c r="H3280" s="73"/>
      <c r="I3280" s="54"/>
    </row>
    <row r="3281" spans="3:13" s="55" customFormat="1" ht="15.75" customHeight="1">
      <c r="C3281" s="83" t="s">
        <v>1219</v>
      </c>
      <c r="D3281" s="80"/>
      <c r="E3281" s="80"/>
      <c r="F3281" s="80"/>
      <c r="G3281" s="162"/>
      <c r="H3281" s="303">
        <v>0</v>
      </c>
      <c r="I3281" s="54"/>
    </row>
    <row r="3282" spans="3:13" s="55" customFormat="1" ht="15.75" customHeight="1">
      <c r="C3282" s="58" t="s">
        <v>1220</v>
      </c>
      <c r="D3282" s="69" t="s">
        <v>1221</v>
      </c>
      <c r="E3282" s="70"/>
      <c r="F3282" s="70"/>
      <c r="G3282" s="71"/>
      <c r="H3282" s="304">
        <f>H3281+H3279+H3276</f>
        <v>708705</v>
      </c>
      <c r="I3282" s="319"/>
    </row>
    <row r="3283" spans="3:13" s="55" customFormat="1" ht="15.75" customHeight="1">
      <c r="C3283" s="58" t="s">
        <v>1222</v>
      </c>
      <c r="D3283" s="69" t="s">
        <v>1325</v>
      </c>
      <c r="E3283" s="70"/>
      <c r="F3283" s="71"/>
      <c r="G3283" s="95">
        <v>0.1</v>
      </c>
      <c r="H3283" s="64">
        <f>H3282*G3283</f>
        <v>70870.5</v>
      </c>
      <c r="I3283" s="319"/>
    </row>
    <row r="3284" spans="3:13" s="55" customFormat="1" ht="15.75" customHeight="1">
      <c r="C3284" s="58" t="s">
        <v>1223</v>
      </c>
      <c r="D3284" s="69" t="s">
        <v>1224</v>
      </c>
      <c r="E3284" s="70"/>
      <c r="F3284" s="70"/>
      <c r="G3284" s="71"/>
      <c r="H3284" s="305">
        <f>SUM(H3282:H3283)</f>
        <v>779575.5</v>
      </c>
      <c r="I3284" s="319"/>
    </row>
    <row r="3286" spans="3:13" s="55" customFormat="1" ht="15.75" customHeight="1">
      <c r="C3286" s="225" t="s">
        <v>4426</v>
      </c>
      <c r="D3286" s="313" t="s">
        <v>4441</v>
      </c>
      <c r="E3286" s="307"/>
      <c r="F3286" s="307"/>
      <c r="G3286" s="307"/>
      <c r="H3286" s="307"/>
      <c r="I3286" s="56">
        <f>ROUNDDOWN(H3301,-2)</f>
        <v>1390000</v>
      </c>
    </row>
    <row r="3287" spans="3:13" s="55" customFormat="1" ht="25.5" customHeight="1">
      <c r="C3287" s="300" t="s">
        <v>1197</v>
      </c>
      <c r="D3287" s="300" t="s">
        <v>1198</v>
      </c>
      <c r="E3287" s="300" t="s">
        <v>1199</v>
      </c>
      <c r="F3287" s="300" t="s">
        <v>1200</v>
      </c>
      <c r="G3287" s="300" t="s">
        <v>1201</v>
      </c>
      <c r="H3287" s="300" t="s">
        <v>1202</v>
      </c>
      <c r="I3287" s="54"/>
    </row>
    <row r="3288" spans="3:13" s="55" customFormat="1" ht="15.75" customHeight="1">
      <c r="C3288" s="72" t="s">
        <v>1203</v>
      </c>
      <c r="D3288" s="59" t="s">
        <v>1204</v>
      </c>
      <c r="E3288" s="73"/>
      <c r="F3288" s="73"/>
      <c r="G3288" s="73"/>
      <c r="H3288" s="73"/>
      <c r="I3288" s="54"/>
      <c r="J3288" s="159" t="s">
        <v>1249</v>
      </c>
    </row>
    <row r="3289" spans="3:13" s="55" customFormat="1" ht="15.75" customHeight="1">
      <c r="C3289" s="301">
        <v>1</v>
      </c>
      <c r="D3289" s="59" t="s">
        <v>5</v>
      </c>
      <c r="E3289" s="302" t="s">
        <v>6</v>
      </c>
      <c r="F3289" s="74">
        <v>0.78800000000000003</v>
      </c>
      <c r="G3289" s="64">
        <f>VLOOKUP(D3289,upahbahan,3,FALSE)</f>
        <v>100000</v>
      </c>
      <c r="H3289" s="64">
        <f>F3289*G3289</f>
        <v>78800</v>
      </c>
      <c r="I3289" s="54"/>
      <c r="J3289" s="159" t="s">
        <v>1250</v>
      </c>
      <c r="M3289" s="65">
        <v>0.1</v>
      </c>
    </row>
    <row r="3290" spans="3:13" s="55" customFormat="1" ht="15.75" customHeight="1">
      <c r="C3290" s="301">
        <v>2</v>
      </c>
      <c r="D3290" s="59" t="s">
        <v>10</v>
      </c>
      <c r="E3290" s="302" t="s">
        <v>6</v>
      </c>
      <c r="F3290" s="74">
        <v>1.3160000000000001</v>
      </c>
      <c r="G3290" s="64">
        <f>VLOOKUP(D3290,upahbahan,3,FALSE)</f>
        <v>145000</v>
      </c>
      <c r="H3290" s="64">
        <f>F3290*G3290</f>
        <v>190820</v>
      </c>
      <c r="I3290" s="54"/>
    </row>
    <row r="3291" spans="3:13" s="55" customFormat="1" ht="15.75" customHeight="1">
      <c r="C3291" s="301">
        <v>3</v>
      </c>
      <c r="D3291" s="59" t="s">
        <v>18</v>
      </c>
      <c r="E3291" s="302" t="s">
        <v>6</v>
      </c>
      <c r="F3291" s="74">
        <v>0.13200000000000001</v>
      </c>
      <c r="G3291" s="64">
        <f>VLOOKUP(D3291,upahbahan,3,FALSE)</f>
        <v>175000</v>
      </c>
      <c r="H3291" s="64">
        <f>F3291*G3291</f>
        <v>23100</v>
      </c>
      <c r="I3291" s="54"/>
    </row>
    <row r="3292" spans="3:13" s="55" customFormat="1" ht="15.75" customHeight="1">
      <c r="C3292" s="301">
        <v>4</v>
      </c>
      <c r="D3292" s="59" t="s">
        <v>19</v>
      </c>
      <c r="E3292" s="302" t="s">
        <v>6</v>
      </c>
      <c r="F3292" s="74">
        <v>3.9E-2</v>
      </c>
      <c r="G3292" s="64">
        <f>VLOOKUP(D3292,upahbahan,3,FALSE)</f>
        <v>200000</v>
      </c>
      <c r="H3292" s="64">
        <f>F3292*G3292</f>
        <v>7800</v>
      </c>
      <c r="I3292" s="54"/>
    </row>
    <row r="3293" spans="3:13" s="55" customFormat="1" ht="15.75" customHeight="1">
      <c r="C3293" s="83" t="s">
        <v>1210</v>
      </c>
      <c r="D3293" s="80"/>
      <c r="E3293" s="80"/>
      <c r="F3293" s="217"/>
      <c r="G3293" s="218"/>
      <c r="H3293" s="64">
        <f>SUM(H3289:H3292)</f>
        <v>300520</v>
      </c>
      <c r="I3293" s="219"/>
    </row>
    <row r="3294" spans="3:13" s="55" customFormat="1" ht="15.75" customHeight="1">
      <c r="C3294" s="72" t="s">
        <v>1211</v>
      </c>
      <c r="D3294" s="59" t="s">
        <v>1212</v>
      </c>
      <c r="E3294" s="73"/>
      <c r="F3294" s="73"/>
      <c r="G3294" s="73"/>
      <c r="H3294" s="73"/>
      <c r="I3294" s="54"/>
    </row>
    <row r="3295" spans="3:13" s="55" customFormat="1" ht="15.75" customHeight="1">
      <c r="C3295" s="72">
        <v>1</v>
      </c>
      <c r="D3295" s="59" t="s">
        <v>4427</v>
      </c>
      <c r="E3295" s="170" t="s">
        <v>136</v>
      </c>
      <c r="F3295" s="171">
        <v>1.3</v>
      </c>
      <c r="G3295" s="64">
        <f>VLOOKUP(D3295,upahbahan,3,FALSE)</f>
        <v>740900</v>
      </c>
      <c r="H3295" s="583">
        <f>G3295*F3295</f>
        <v>963170</v>
      </c>
      <c r="I3295" s="54"/>
    </row>
    <row r="3296" spans="3:13" s="55" customFormat="1" ht="15.75" customHeight="1">
      <c r="C3296" s="83" t="s">
        <v>1216</v>
      </c>
      <c r="D3296" s="80"/>
      <c r="E3296" s="80"/>
      <c r="F3296" s="80"/>
      <c r="G3296" s="162"/>
      <c r="H3296" s="64">
        <f>SUM(H3295:H3295)</f>
        <v>963170</v>
      </c>
      <c r="I3296" s="54"/>
    </row>
    <row r="3297" spans="3:13" s="55" customFormat="1" ht="15.75" customHeight="1">
      <c r="C3297" s="72" t="s">
        <v>1217</v>
      </c>
      <c r="D3297" s="59" t="s">
        <v>1218</v>
      </c>
      <c r="E3297" s="73"/>
      <c r="F3297" s="73"/>
      <c r="G3297" s="73"/>
      <c r="H3297" s="73"/>
      <c r="I3297" s="54"/>
    </row>
    <row r="3298" spans="3:13" s="55" customFormat="1" ht="15.75" customHeight="1">
      <c r="C3298" s="83" t="s">
        <v>1219</v>
      </c>
      <c r="D3298" s="80"/>
      <c r="E3298" s="80"/>
      <c r="F3298" s="80"/>
      <c r="G3298" s="162"/>
      <c r="H3298" s="303">
        <v>0</v>
      </c>
      <c r="I3298" s="54"/>
    </row>
    <row r="3299" spans="3:13" s="55" customFormat="1" ht="15.75" customHeight="1">
      <c r="C3299" s="58" t="s">
        <v>1220</v>
      </c>
      <c r="D3299" s="69" t="s">
        <v>1221</v>
      </c>
      <c r="E3299" s="70"/>
      <c r="F3299" s="70"/>
      <c r="G3299" s="71"/>
      <c r="H3299" s="304">
        <f>H3298+H3296+H3293</f>
        <v>1263690</v>
      </c>
      <c r="I3299" s="319"/>
    </row>
    <row r="3300" spans="3:13" s="55" customFormat="1" ht="15.75" customHeight="1">
      <c r="C3300" s="58" t="s">
        <v>1222</v>
      </c>
      <c r="D3300" s="69" t="s">
        <v>1325</v>
      </c>
      <c r="E3300" s="70"/>
      <c r="F3300" s="71"/>
      <c r="G3300" s="95">
        <v>0.1</v>
      </c>
      <c r="H3300" s="64">
        <f>H3299*G3300</f>
        <v>126369</v>
      </c>
      <c r="I3300" s="319"/>
    </row>
    <row r="3301" spans="3:13" s="55" customFormat="1" ht="15.75" customHeight="1">
      <c r="C3301" s="58" t="s">
        <v>1223</v>
      </c>
      <c r="D3301" s="69" t="s">
        <v>1224</v>
      </c>
      <c r="E3301" s="70"/>
      <c r="F3301" s="70"/>
      <c r="G3301" s="71"/>
      <c r="H3301" s="305">
        <f>SUM(H3299:H3300)</f>
        <v>1390059</v>
      </c>
      <c r="I3301" s="319"/>
    </row>
    <row r="3303" spans="3:13" s="55" customFormat="1" ht="15.75" customHeight="1">
      <c r="C3303" s="225" t="s">
        <v>4428</v>
      </c>
      <c r="D3303" s="313" t="s">
        <v>4442</v>
      </c>
      <c r="E3303" s="307"/>
      <c r="F3303" s="307"/>
      <c r="G3303" s="307"/>
      <c r="H3303" s="307"/>
      <c r="I3303" s="56">
        <f>ROUNDDOWN(H3318,-2)</f>
        <v>1737100</v>
      </c>
    </row>
    <row r="3304" spans="3:13" s="55" customFormat="1" ht="25.5" customHeight="1">
      <c r="C3304" s="300" t="s">
        <v>1197</v>
      </c>
      <c r="D3304" s="300" t="s">
        <v>1198</v>
      </c>
      <c r="E3304" s="300" t="s">
        <v>1199</v>
      </c>
      <c r="F3304" s="300" t="s">
        <v>1200</v>
      </c>
      <c r="G3304" s="300" t="s">
        <v>1201</v>
      </c>
      <c r="H3304" s="300" t="s">
        <v>1202</v>
      </c>
      <c r="I3304" s="54"/>
    </row>
    <row r="3305" spans="3:13" s="55" customFormat="1" ht="15.75" customHeight="1">
      <c r="C3305" s="72" t="s">
        <v>1203</v>
      </c>
      <c r="D3305" s="59" t="s">
        <v>1204</v>
      </c>
      <c r="E3305" s="73"/>
      <c r="F3305" s="73"/>
      <c r="G3305" s="73"/>
      <c r="H3305" s="73"/>
      <c r="I3305" s="54"/>
      <c r="J3305" s="159" t="s">
        <v>1249</v>
      </c>
    </row>
    <row r="3306" spans="3:13" s="55" customFormat="1" ht="15.75" customHeight="1">
      <c r="C3306" s="301">
        <v>1</v>
      </c>
      <c r="D3306" s="59" t="s">
        <v>5</v>
      </c>
      <c r="E3306" s="302" t="s">
        <v>6</v>
      </c>
      <c r="F3306" s="74">
        <v>0.94499999999999995</v>
      </c>
      <c r="G3306" s="64">
        <f>VLOOKUP(D3306,upahbahan,3,FALSE)</f>
        <v>100000</v>
      </c>
      <c r="H3306" s="64">
        <f>F3306*G3306</f>
        <v>94500</v>
      </c>
      <c r="I3306" s="54"/>
      <c r="J3306" s="159" t="s">
        <v>1250</v>
      </c>
      <c r="M3306" s="65">
        <v>0.1</v>
      </c>
    </row>
    <row r="3307" spans="3:13" s="55" customFormat="1" ht="15.75" customHeight="1">
      <c r="C3307" s="301">
        <v>2</v>
      </c>
      <c r="D3307" s="59" t="s">
        <v>10</v>
      </c>
      <c r="E3307" s="302" t="s">
        <v>6</v>
      </c>
      <c r="F3307" s="74">
        <v>1.579</v>
      </c>
      <c r="G3307" s="64">
        <f>VLOOKUP(D3307,upahbahan,3,FALSE)</f>
        <v>145000</v>
      </c>
      <c r="H3307" s="64">
        <f>F3307*G3307</f>
        <v>228955</v>
      </c>
      <c r="I3307" s="54"/>
    </row>
    <row r="3308" spans="3:13" s="55" customFormat="1" ht="15.75" customHeight="1">
      <c r="C3308" s="301">
        <v>3</v>
      </c>
      <c r="D3308" s="59" t="s">
        <v>18</v>
      </c>
      <c r="E3308" s="302" t="s">
        <v>6</v>
      </c>
      <c r="F3308" s="74">
        <v>0.158</v>
      </c>
      <c r="G3308" s="64">
        <f>VLOOKUP(D3308,upahbahan,3,FALSE)</f>
        <v>175000</v>
      </c>
      <c r="H3308" s="64">
        <f>F3308*G3308</f>
        <v>27650</v>
      </c>
      <c r="I3308" s="54"/>
    </row>
    <row r="3309" spans="3:13" s="55" customFormat="1" ht="15.75" customHeight="1">
      <c r="C3309" s="301">
        <v>4</v>
      </c>
      <c r="D3309" s="59" t="s">
        <v>19</v>
      </c>
      <c r="E3309" s="302" t="s">
        <v>6</v>
      </c>
      <c r="F3309" s="74">
        <v>4.7E-2</v>
      </c>
      <c r="G3309" s="64">
        <f>VLOOKUP(D3309,upahbahan,3,FALSE)</f>
        <v>200000</v>
      </c>
      <c r="H3309" s="64">
        <f>F3309*G3309</f>
        <v>9400</v>
      </c>
      <c r="I3309" s="54"/>
    </row>
    <row r="3310" spans="3:13" s="55" customFormat="1" ht="15.75" customHeight="1">
      <c r="C3310" s="83" t="s">
        <v>1210</v>
      </c>
      <c r="D3310" s="80"/>
      <c r="E3310" s="80"/>
      <c r="F3310" s="217"/>
      <c r="G3310" s="218"/>
      <c r="H3310" s="64">
        <f>SUM(H3306:H3309)</f>
        <v>360505</v>
      </c>
      <c r="I3310" s="219"/>
    </row>
    <row r="3311" spans="3:13" s="55" customFormat="1" ht="15.75" customHeight="1">
      <c r="C3311" s="72" t="s">
        <v>1211</v>
      </c>
      <c r="D3311" s="59" t="s">
        <v>1212</v>
      </c>
      <c r="E3311" s="73"/>
      <c r="F3311" s="73"/>
      <c r="G3311" s="73"/>
      <c r="H3311" s="73"/>
      <c r="I3311" s="54"/>
    </row>
    <row r="3312" spans="3:13" s="55" customFormat="1" ht="15.75" customHeight="1">
      <c r="C3312" s="72">
        <v>1</v>
      </c>
      <c r="D3312" s="59" t="s">
        <v>4429</v>
      </c>
      <c r="E3312" s="170" t="s">
        <v>136</v>
      </c>
      <c r="F3312" s="171">
        <v>1.3</v>
      </c>
      <c r="G3312" s="64">
        <f>VLOOKUP(D3312,upahbahan,3,FALSE)</f>
        <v>937500</v>
      </c>
      <c r="H3312" s="583">
        <f>G3312*F3312</f>
        <v>1218750</v>
      </c>
      <c r="I3312" s="54"/>
    </row>
    <row r="3313" spans="3:13" s="55" customFormat="1" ht="15.75" customHeight="1">
      <c r="C3313" s="83" t="s">
        <v>1216</v>
      </c>
      <c r="D3313" s="80"/>
      <c r="E3313" s="80"/>
      <c r="F3313" s="80"/>
      <c r="G3313" s="162"/>
      <c r="H3313" s="64">
        <f>SUM(H3312:H3312)</f>
        <v>1218750</v>
      </c>
      <c r="I3313" s="54"/>
    </row>
    <row r="3314" spans="3:13" s="55" customFormat="1" ht="15.75" customHeight="1">
      <c r="C3314" s="72" t="s">
        <v>1217</v>
      </c>
      <c r="D3314" s="59" t="s">
        <v>1218</v>
      </c>
      <c r="E3314" s="73"/>
      <c r="F3314" s="73"/>
      <c r="G3314" s="73"/>
      <c r="H3314" s="73"/>
      <c r="I3314" s="54"/>
    </row>
    <row r="3315" spans="3:13" s="55" customFormat="1" ht="15.75" customHeight="1">
      <c r="C3315" s="83" t="s">
        <v>1219</v>
      </c>
      <c r="D3315" s="80"/>
      <c r="E3315" s="80"/>
      <c r="F3315" s="80"/>
      <c r="G3315" s="162"/>
      <c r="H3315" s="303">
        <v>0</v>
      </c>
      <c r="I3315" s="54"/>
    </row>
    <row r="3316" spans="3:13" s="55" customFormat="1" ht="15.75" customHeight="1">
      <c r="C3316" s="58" t="s">
        <v>1220</v>
      </c>
      <c r="D3316" s="69" t="s">
        <v>1221</v>
      </c>
      <c r="E3316" s="70"/>
      <c r="F3316" s="70"/>
      <c r="G3316" s="71"/>
      <c r="H3316" s="304">
        <f>H3315+H3313+H3310</f>
        <v>1579255</v>
      </c>
      <c r="I3316" s="319"/>
    </row>
    <row r="3317" spans="3:13" s="55" customFormat="1" ht="15.75" customHeight="1">
      <c r="C3317" s="58" t="s">
        <v>1222</v>
      </c>
      <c r="D3317" s="69" t="s">
        <v>1325</v>
      </c>
      <c r="E3317" s="70"/>
      <c r="F3317" s="71"/>
      <c r="G3317" s="95">
        <v>0.1</v>
      </c>
      <c r="H3317" s="64">
        <f>H3316*G3317</f>
        <v>157925.5</v>
      </c>
      <c r="I3317" s="319"/>
    </row>
    <row r="3318" spans="3:13" s="55" customFormat="1" ht="15.75" customHeight="1">
      <c r="C3318" s="58" t="s">
        <v>1223</v>
      </c>
      <c r="D3318" s="69" t="s">
        <v>1224</v>
      </c>
      <c r="E3318" s="70"/>
      <c r="F3318" s="70"/>
      <c r="G3318" s="71"/>
      <c r="H3318" s="305">
        <f>SUM(H3316:H3317)</f>
        <v>1737180.5</v>
      </c>
      <c r="I3318" s="319"/>
    </row>
    <row r="3320" spans="3:13" s="55" customFormat="1" ht="15.75" customHeight="1">
      <c r="C3320" s="225" t="s">
        <v>4430</v>
      </c>
      <c r="D3320" s="313" t="s">
        <v>4443</v>
      </c>
      <c r="E3320" s="307"/>
      <c r="F3320" s="307"/>
      <c r="G3320" s="307"/>
      <c r="H3320" s="307"/>
      <c r="I3320" s="56">
        <f>ROUNDDOWN(H3335,-2)</f>
        <v>2031100</v>
      </c>
    </row>
    <row r="3321" spans="3:13" s="55" customFormat="1" ht="25.5" customHeight="1">
      <c r="C3321" s="300" t="s">
        <v>1197</v>
      </c>
      <c r="D3321" s="300" t="s">
        <v>1198</v>
      </c>
      <c r="E3321" s="300" t="s">
        <v>1199</v>
      </c>
      <c r="F3321" s="300" t="s">
        <v>1200</v>
      </c>
      <c r="G3321" s="300" t="s">
        <v>1201</v>
      </c>
      <c r="H3321" s="300" t="s">
        <v>1202</v>
      </c>
      <c r="I3321" s="54"/>
    </row>
    <row r="3322" spans="3:13" s="55" customFormat="1" ht="15.75" customHeight="1">
      <c r="C3322" s="72" t="s">
        <v>1203</v>
      </c>
      <c r="D3322" s="59" t="s">
        <v>1204</v>
      </c>
      <c r="E3322" s="73"/>
      <c r="F3322" s="73"/>
      <c r="G3322" s="73"/>
      <c r="H3322" s="73"/>
      <c r="I3322" s="54"/>
      <c r="J3322" s="159" t="s">
        <v>1249</v>
      </c>
    </row>
    <row r="3323" spans="3:13" s="55" customFormat="1" ht="15.75" customHeight="1">
      <c r="C3323" s="301">
        <v>1</v>
      </c>
      <c r="D3323" s="59" t="s">
        <v>5</v>
      </c>
      <c r="E3323" s="302" t="s">
        <v>6</v>
      </c>
      <c r="F3323" s="74">
        <v>1.26</v>
      </c>
      <c r="G3323" s="64">
        <f>VLOOKUP(D3323,upahbahan,3,FALSE)</f>
        <v>100000</v>
      </c>
      <c r="H3323" s="64">
        <f>F3323*G3323</f>
        <v>126000</v>
      </c>
      <c r="I3323" s="54"/>
      <c r="J3323" s="159" t="s">
        <v>1250</v>
      </c>
      <c r="M3323" s="65">
        <v>0.1</v>
      </c>
    </row>
    <row r="3324" spans="3:13" s="55" customFormat="1" ht="15.75" customHeight="1">
      <c r="C3324" s="301">
        <v>2</v>
      </c>
      <c r="D3324" s="59" t="s">
        <v>10</v>
      </c>
      <c r="E3324" s="302" t="s">
        <v>6</v>
      </c>
      <c r="F3324" s="74">
        <v>2.1030000000000002</v>
      </c>
      <c r="G3324" s="64">
        <f>VLOOKUP(D3324,upahbahan,3,FALSE)</f>
        <v>145000</v>
      </c>
      <c r="H3324" s="64">
        <f>F3324*G3324</f>
        <v>304935.00000000006</v>
      </c>
      <c r="I3324" s="54"/>
    </row>
    <row r="3325" spans="3:13" s="55" customFormat="1" ht="15.75" customHeight="1">
      <c r="C3325" s="301">
        <v>3</v>
      </c>
      <c r="D3325" s="59" t="s">
        <v>18</v>
      </c>
      <c r="E3325" s="302" t="s">
        <v>6</v>
      </c>
      <c r="F3325" s="74">
        <v>0.21</v>
      </c>
      <c r="G3325" s="64">
        <f>VLOOKUP(D3325,upahbahan,3,FALSE)</f>
        <v>175000</v>
      </c>
      <c r="H3325" s="64">
        <f>F3325*G3325</f>
        <v>36750</v>
      </c>
      <c r="I3325" s="54"/>
    </row>
    <row r="3326" spans="3:13" s="55" customFormat="1" ht="15.75" customHeight="1">
      <c r="C3326" s="301">
        <v>4</v>
      </c>
      <c r="D3326" s="59" t="s">
        <v>19</v>
      </c>
      <c r="E3326" s="302" t="s">
        <v>6</v>
      </c>
      <c r="F3326" s="74">
        <v>6.3E-2</v>
      </c>
      <c r="G3326" s="64">
        <f>VLOOKUP(D3326,upahbahan,3,FALSE)</f>
        <v>200000</v>
      </c>
      <c r="H3326" s="64">
        <f>F3326*G3326</f>
        <v>12600</v>
      </c>
      <c r="I3326" s="54"/>
    </row>
    <row r="3327" spans="3:13" s="55" customFormat="1" ht="15.75" customHeight="1">
      <c r="C3327" s="83" t="s">
        <v>1210</v>
      </c>
      <c r="D3327" s="80"/>
      <c r="E3327" s="80"/>
      <c r="F3327" s="217"/>
      <c r="G3327" s="218"/>
      <c r="H3327" s="64">
        <f>SUM(H3323:H3326)</f>
        <v>480285.00000000006</v>
      </c>
      <c r="I3327" s="219"/>
    </row>
    <row r="3328" spans="3:13" s="55" customFormat="1" ht="15.75" customHeight="1">
      <c r="C3328" s="72" t="s">
        <v>1211</v>
      </c>
      <c r="D3328" s="59" t="s">
        <v>1212</v>
      </c>
      <c r="E3328" s="73"/>
      <c r="F3328" s="73"/>
      <c r="G3328" s="73"/>
      <c r="H3328" s="73"/>
      <c r="I3328" s="54"/>
    </row>
    <row r="3329" spans="3:13" s="55" customFormat="1" ht="15.75" customHeight="1">
      <c r="C3329" s="72">
        <v>1</v>
      </c>
      <c r="D3329" s="59" t="s">
        <v>4431</v>
      </c>
      <c r="E3329" s="170" t="s">
        <v>136</v>
      </c>
      <c r="F3329" s="171">
        <v>1.3</v>
      </c>
      <c r="G3329" s="64">
        <f>VLOOKUP(D3329,upahbahan,3,FALSE)</f>
        <v>1050900</v>
      </c>
      <c r="H3329" s="583">
        <f>G3329*F3329</f>
        <v>1366170</v>
      </c>
      <c r="I3329" s="54"/>
    </row>
    <row r="3330" spans="3:13" s="55" customFormat="1" ht="15.75" customHeight="1">
      <c r="C3330" s="83" t="s">
        <v>1216</v>
      </c>
      <c r="D3330" s="80"/>
      <c r="E3330" s="80"/>
      <c r="F3330" s="80"/>
      <c r="G3330" s="162"/>
      <c r="H3330" s="64">
        <f>SUM(H3329:H3329)</f>
        <v>1366170</v>
      </c>
      <c r="I3330" s="54"/>
    </row>
    <row r="3331" spans="3:13" s="55" customFormat="1" ht="15.75" customHeight="1">
      <c r="C3331" s="72" t="s">
        <v>1217</v>
      </c>
      <c r="D3331" s="59" t="s">
        <v>1218</v>
      </c>
      <c r="E3331" s="73"/>
      <c r="F3331" s="73"/>
      <c r="G3331" s="73"/>
      <c r="H3331" s="73"/>
      <c r="I3331" s="54"/>
    </row>
    <row r="3332" spans="3:13" s="55" customFormat="1" ht="15.75" customHeight="1">
      <c r="C3332" s="83" t="s">
        <v>1219</v>
      </c>
      <c r="D3332" s="80"/>
      <c r="E3332" s="80"/>
      <c r="F3332" s="80"/>
      <c r="G3332" s="162"/>
      <c r="H3332" s="303">
        <v>0</v>
      </c>
      <c r="I3332" s="54"/>
    </row>
    <row r="3333" spans="3:13" s="55" customFormat="1" ht="15.75" customHeight="1">
      <c r="C3333" s="58" t="s">
        <v>1220</v>
      </c>
      <c r="D3333" s="69" t="s">
        <v>1221</v>
      </c>
      <c r="E3333" s="70"/>
      <c r="F3333" s="70"/>
      <c r="G3333" s="71"/>
      <c r="H3333" s="304">
        <f>H3332+H3330+H3327</f>
        <v>1846455</v>
      </c>
      <c r="I3333" s="319"/>
    </row>
    <row r="3334" spans="3:13" s="55" customFormat="1" ht="15.75" customHeight="1">
      <c r="C3334" s="58" t="s">
        <v>1222</v>
      </c>
      <c r="D3334" s="69" t="s">
        <v>1325</v>
      </c>
      <c r="E3334" s="70"/>
      <c r="F3334" s="71"/>
      <c r="G3334" s="95">
        <v>0.1</v>
      </c>
      <c r="H3334" s="64">
        <f>H3333*G3334</f>
        <v>184645.5</v>
      </c>
      <c r="I3334" s="319"/>
    </row>
    <row r="3335" spans="3:13" s="55" customFormat="1" ht="15.75" customHeight="1">
      <c r="C3335" s="58" t="s">
        <v>1223</v>
      </c>
      <c r="D3335" s="69" t="s">
        <v>1224</v>
      </c>
      <c r="E3335" s="70"/>
      <c r="F3335" s="70"/>
      <c r="G3335" s="71"/>
      <c r="H3335" s="305">
        <f>SUM(H3333:H3334)</f>
        <v>2031100.5</v>
      </c>
      <c r="I3335" s="319"/>
    </row>
    <row r="3338" spans="3:13" s="55" customFormat="1" ht="15.75" customHeight="1">
      <c r="C3338" s="225" t="s">
        <v>4432</v>
      </c>
      <c r="D3338" s="313" t="s">
        <v>4444</v>
      </c>
      <c r="E3338" s="307"/>
      <c r="F3338" s="307"/>
      <c r="G3338" s="307"/>
      <c r="H3338" s="307"/>
      <c r="I3338" s="56">
        <f>ROUNDDOWN(H3353,-2)</f>
        <v>2583600</v>
      </c>
    </row>
    <row r="3339" spans="3:13" s="55" customFormat="1" ht="25.5" customHeight="1">
      <c r="C3339" s="300" t="s">
        <v>1197</v>
      </c>
      <c r="D3339" s="300" t="s">
        <v>1198</v>
      </c>
      <c r="E3339" s="300" t="s">
        <v>1199</v>
      </c>
      <c r="F3339" s="300" t="s">
        <v>1200</v>
      </c>
      <c r="G3339" s="300" t="s">
        <v>1201</v>
      </c>
      <c r="H3339" s="300" t="s">
        <v>1202</v>
      </c>
      <c r="I3339" s="54"/>
    </row>
    <row r="3340" spans="3:13" s="55" customFormat="1" ht="15.75" customHeight="1">
      <c r="C3340" s="72" t="s">
        <v>1203</v>
      </c>
      <c r="D3340" s="59" t="s">
        <v>1204</v>
      </c>
      <c r="E3340" s="73"/>
      <c r="F3340" s="73"/>
      <c r="G3340" s="73"/>
      <c r="H3340" s="73"/>
      <c r="I3340" s="54"/>
      <c r="J3340" s="159" t="s">
        <v>1249</v>
      </c>
    </row>
    <row r="3341" spans="3:13" s="55" customFormat="1" ht="15.75" customHeight="1">
      <c r="C3341" s="301">
        <v>1</v>
      </c>
      <c r="D3341" s="59" t="s">
        <v>5</v>
      </c>
      <c r="E3341" s="302" t="s">
        <v>6</v>
      </c>
      <c r="F3341" s="74">
        <v>1.5740000000000001</v>
      </c>
      <c r="G3341" s="64">
        <f>VLOOKUP(D3341,upahbahan,3,FALSE)</f>
        <v>100000</v>
      </c>
      <c r="H3341" s="64">
        <f>F3341*G3341</f>
        <v>157400</v>
      </c>
      <c r="I3341" s="54"/>
      <c r="J3341" s="159" t="s">
        <v>1250</v>
      </c>
      <c r="M3341" s="65">
        <v>0.1</v>
      </c>
    </row>
    <row r="3342" spans="3:13" s="55" customFormat="1" ht="15.75" customHeight="1">
      <c r="C3342" s="301">
        <v>2</v>
      </c>
      <c r="D3342" s="59" t="s">
        <v>10</v>
      </c>
      <c r="E3342" s="302" t="s">
        <v>6</v>
      </c>
      <c r="F3342" s="74">
        <v>2.6280000000000001</v>
      </c>
      <c r="G3342" s="64">
        <f>VLOOKUP(D3342,upahbahan,3,FALSE)</f>
        <v>145000</v>
      </c>
      <c r="H3342" s="64">
        <f>F3342*G3342</f>
        <v>381060</v>
      </c>
      <c r="I3342" s="54"/>
    </row>
    <row r="3343" spans="3:13" s="55" customFormat="1" ht="15.75" customHeight="1">
      <c r="C3343" s="301">
        <v>3</v>
      </c>
      <c r="D3343" s="59" t="s">
        <v>18</v>
      </c>
      <c r="E3343" s="302" t="s">
        <v>6</v>
      </c>
      <c r="F3343" s="74">
        <v>0.26300000000000001</v>
      </c>
      <c r="G3343" s="64">
        <f>VLOOKUP(D3343,upahbahan,3,FALSE)</f>
        <v>175000</v>
      </c>
      <c r="H3343" s="64">
        <f>F3343*G3343</f>
        <v>46025</v>
      </c>
      <c r="I3343" s="54"/>
    </row>
    <row r="3344" spans="3:13" s="55" customFormat="1" ht="15.75" customHeight="1">
      <c r="C3344" s="301">
        <v>4</v>
      </c>
      <c r="D3344" s="59" t="s">
        <v>19</v>
      </c>
      <c r="E3344" s="302" t="s">
        <v>6</v>
      </c>
      <c r="F3344" s="74">
        <v>7.9000000000000001E-2</v>
      </c>
      <c r="G3344" s="64">
        <f>VLOOKUP(D3344,upahbahan,3,FALSE)</f>
        <v>200000</v>
      </c>
      <c r="H3344" s="64">
        <f>F3344*G3344</f>
        <v>15800</v>
      </c>
      <c r="I3344" s="54"/>
    </row>
    <row r="3345" spans="3:13" s="55" customFormat="1" ht="15.75" customHeight="1">
      <c r="C3345" s="83" t="s">
        <v>1210</v>
      </c>
      <c r="D3345" s="80"/>
      <c r="E3345" s="80"/>
      <c r="F3345" s="217"/>
      <c r="G3345" s="218"/>
      <c r="H3345" s="64">
        <f>SUM(H3341:H3344)</f>
        <v>600285</v>
      </c>
      <c r="I3345" s="219"/>
    </row>
    <row r="3346" spans="3:13" s="55" customFormat="1" ht="15.75" customHeight="1">
      <c r="C3346" s="72" t="s">
        <v>1211</v>
      </c>
      <c r="D3346" s="59" t="s">
        <v>1212</v>
      </c>
      <c r="E3346" s="73"/>
      <c r="F3346" s="73"/>
      <c r="G3346" s="73"/>
      <c r="H3346" s="73"/>
      <c r="I3346" s="54"/>
    </row>
    <row r="3347" spans="3:13" s="55" customFormat="1" ht="15.75" customHeight="1">
      <c r="C3347" s="72">
        <v>1</v>
      </c>
      <c r="D3347" s="59" t="s">
        <v>4433</v>
      </c>
      <c r="E3347" s="170" t="s">
        <v>136</v>
      </c>
      <c r="F3347" s="171">
        <v>1.3</v>
      </c>
      <c r="G3347" s="64">
        <f>VLOOKUP(D3347,upahbahan,3,FALSE)</f>
        <v>1345000</v>
      </c>
      <c r="H3347" s="583">
        <f>G3347*F3347</f>
        <v>1748500</v>
      </c>
      <c r="I3347" s="54"/>
    </row>
    <row r="3348" spans="3:13" s="55" customFormat="1" ht="15.75" customHeight="1">
      <c r="C3348" s="83" t="s">
        <v>1216</v>
      </c>
      <c r="D3348" s="80"/>
      <c r="E3348" s="80"/>
      <c r="F3348" s="80"/>
      <c r="G3348" s="162"/>
      <c r="H3348" s="64">
        <f>SUM(H3347:H3347)</f>
        <v>1748500</v>
      </c>
      <c r="I3348" s="54"/>
    </row>
    <row r="3349" spans="3:13" s="55" customFormat="1" ht="15.75" customHeight="1">
      <c r="C3349" s="72" t="s">
        <v>1217</v>
      </c>
      <c r="D3349" s="59" t="s">
        <v>1218</v>
      </c>
      <c r="E3349" s="73"/>
      <c r="F3349" s="73"/>
      <c r="G3349" s="73"/>
      <c r="H3349" s="73"/>
      <c r="I3349" s="54"/>
    </row>
    <row r="3350" spans="3:13" s="55" customFormat="1" ht="15.75" customHeight="1">
      <c r="C3350" s="83" t="s">
        <v>1219</v>
      </c>
      <c r="D3350" s="80"/>
      <c r="E3350" s="80"/>
      <c r="F3350" s="80"/>
      <c r="G3350" s="162"/>
      <c r="H3350" s="303">
        <v>0</v>
      </c>
      <c r="I3350" s="54"/>
    </row>
    <row r="3351" spans="3:13" s="55" customFormat="1" ht="15.75" customHeight="1">
      <c r="C3351" s="58" t="s">
        <v>1220</v>
      </c>
      <c r="D3351" s="69" t="s">
        <v>1221</v>
      </c>
      <c r="E3351" s="70"/>
      <c r="F3351" s="70"/>
      <c r="G3351" s="71"/>
      <c r="H3351" s="304">
        <f>H3350+H3348+H3345</f>
        <v>2348785</v>
      </c>
      <c r="I3351" s="319"/>
    </row>
    <row r="3352" spans="3:13" s="55" customFormat="1" ht="15.75" customHeight="1">
      <c r="C3352" s="58" t="s">
        <v>1222</v>
      </c>
      <c r="D3352" s="69" t="s">
        <v>1325</v>
      </c>
      <c r="E3352" s="70"/>
      <c r="F3352" s="71"/>
      <c r="G3352" s="95">
        <v>0.1</v>
      </c>
      <c r="H3352" s="64">
        <f>H3351*G3352</f>
        <v>234878.5</v>
      </c>
      <c r="I3352" s="319"/>
    </row>
    <row r="3353" spans="3:13" s="55" customFormat="1" ht="15.75" customHeight="1">
      <c r="C3353" s="58" t="s">
        <v>1223</v>
      </c>
      <c r="D3353" s="69" t="s">
        <v>1224</v>
      </c>
      <c r="E3353" s="70"/>
      <c r="F3353" s="70"/>
      <c r="G3353" s="71"/>
      <c r="H3353" s="305">
        <f>SUM(H3351:H3352)</f>
        <v>2583663.5</v>
      </c>
      <c r="I3353" s="319"/>
    </row>
    <row r="3355" spans="3:13" s="55" customFormat="1" ht="15.75" customHeight="1">
      <c r="C3355" s="225" t="s">
        <v>4434</v>
      </c>
      <c r="D3355" s="313" t="s">
        <v>4435</v>
      </c>
      <c r="E3355" s="307"/>
      <c r="F3355" s="307"/>
      <c r="G3355" s="307"/>
      <c r="H3355" s="307"/>
      <c r="I3355" s="56">
        <f>ROUNDDOWN(H3370,-2)</f>
        <v>3092000</v>
      </c>
    </row>
    <row r="3356" spans="3:13" s="55" customFormat="1" ht="25.5" customHeight="1">
      <c r="C3356" s="300" t="s">
        <v>1197</v>
      </c>
      <c r="D3356" s="300" t="s">
        <v>1198</v>
      </c>
      <c r="E3356" s="300" t="s">
        <v>1199</v>
      </c>
      <c r="F3356" s="300" t="s">
        <v>1200</v>
      </c>
      <c r="G3356" s="300" t="s">
        <v>1201</v>
      </c>
      <c r="H3356" s="300" t="s">
        <v>1202</v>
      </c>
      <c r="I3356" s="54"/>
    </row>
    <row r="3357" spans="3:13" s="55" customFormat="1" ht="15.75" customHeight="1">
      <c r="C3357" s="72" t="s">
        <v>1203</v>
      </c>
      <c r="D3357" s="59" t="s">
        <v>1204</v>
      </c>
      <c r="E3357" s="73"/>
      <c r="F3357" s="73"/>
      <c r="G3357" s="73"/>
      <c r="H3357" s="73"/>
      <c r="I3357" s="54"/>
      <c r="J3357" s="159" t="s">
        <v>1249</v>
      </c>
    </row>
    <row r="3358" spans="3:13" s="55" customFormat="1" ht="15.75" customHeight="1">
      <c r="C3358" s="301">
        <v>1</v>
      </c>
      <c r="D3358" s="59" t="s">
        <v>5</v>
      </c>
      <c r="E3358" s="302" t="s">
        <v>6</v>
      </c>
      <c r="F3358" s="74">
        <v>1.65</v>
      </c>
      <c r="G3358" s="64">
        <f>VLOOKUP(D3358,upahbahan,3,FALSE)</f>
        <v>100000</v>
      </c>
      <c r="H3358" s="64">
        <f>F3358*G3358</f>
        <v>165000</v>
      </c>
      <c r="I3358" s="54"/>
      <c r="J3358" s="159" t="s">
        <v>1250</v>
      </c>
      <c r="M3358" s="65">
        <v>0.1</v>
      </c>
    </row>
    <row r="3359" spans="3:13" s="55" customFormat="1" ht="15.75" customHeight="1">
      <c r="C3359" s="301">
        <v>2</v>
      </c>
      <c r="D3359" s="59" t="s">
        <v>10</v>
      </c>
      <c r="E3359" s="302" t="s">
        <v>6</v>
      </c>
      <c r="F3359" s="74">
        <v>2.7559999999999998</v>
      </c>
      <c r="G3359" s="64">
        <f>VLOOKUP(D3359,upahbahan,3,FALSE)</f>
        <v>145000</v>
      </c>
      <c r="H3359" s="64">
        <f>F3359*G3359</f>
        <v>399619.99999999994</v>
      </c>
      <c r="I3359" s="54"/>
    </row>
    <row r="3360" spans="3:13" s="55" customFormat="1" ht="15.75" customHeight="1">
      <c r="C3360" s="301">
        <v>3</v>
      </c>
      <c r="D3360" s="59" t="s">
        <v>18</v>
      </c>
      <c r="E3360" s="302" t="s">
        <v>6</v>
      </c>
      <c r="F3360" s="74">
        <v>0.27600000000000002</v>
      </c>
      <c r="G3360" s="64">
        <f>VLOOKUP(D3360,upahbahan,3,FALSE)</f>
        <v>175000</v>
      </c>
      <c r="H3360" s="64">
        <f>F3360*G3360</f>
        <v>48300.000000000007</v>
      </c>
      <c r="I3360" s="54"/>
    </row>
    <row r="3361" spans="3:13" s="55" customFormat="1" ht="15.75" customHeight="1">
      <c r="C3361" s="301">
        <v>4</v>
      </c>
      <c r="D3361" s="59" t="s">
        <v>19</v>
      </c>
      <c r="E3361" s="302" t="s">
        <v>6</v>
      </c>
      <c r="F3361" s="74">
        <v>8.3000000000000004E-2</v>
      </c>
      <c r="G3361" s="64">
        <f>VLOOKUP(D3361,upahbahan,3,FALSE)</f>
        <v>200000</v>
      </c>
      <c r="H3361" s="64">
        <f>F3361*G3361</f>
        <v>16600</v>
      </c>
      <c r="I3361" s="54"/>
    </row>
    <row r="3362" spans="3:13" s="55" customFormat="1" ht="15.75" customHeight="1">
      <c r="C3362" s="83" t="s">
        <v>1210</v>
      </c>
      <c r="D3362" s="80"/>
      <c r="E3362" s="80"/>
      <c r="F3362" s="217"/>
      <c r="G3362" s="218"/>
      <c r="H3362" s="64">
        <f>SUM(H3358:H3361)</f>
        <v>629520</v>
      </c>
      <c r="I3362" s="219"/>
    </row>
    <row r="3363" spans="3:13" s="55" customFormat="1" ht="15.75" customHeight="1">
      <c r="C3363" s="72" t="s">
        <v>1211</v>
      </c>
      <c r="D3363" s="59" t="s">
        <v>1212</v>
      </c>
      <c r="E3363" s="73"/>
      <c r="F3363" s="73"/>
      <c r="G3363" s="73"/>
      <c r="H3363" s="73"/>
      <c r="I3363" s="54"/>
    </row>
    <row r="3364" spans="3:13" s="55" customFormat="1" ht="15.75" customHeight="1">
      <c r="C3364" s="72">
        <v>1</v>
      </c>
      <c r="D3364" s="59" t="s">
        <v>4436</v>
      </c>
      <c r="E3364" s="170" t="s">
        <v>136</v>
      </c>
      <c r="F3364" s="171">
        <v>1.3</v>
      </c>
      <c r="G3364" s="64">
        <f>VLOOKUP(D3364,upahbahan,3,FALSE)</f>
        <v>1678000</v>
      </c>
      <c r="H3364" s="583">
        <f>G3364*F3364</f>
        <v>2181400</v>
      </c>
      <c r="I3364" s="54"/>
    </row>
    <row r="3365" spans="3:13" s="55" customFormat="1" ht="15.75" customHeight="1">
      <c r="C3365" s="83" t="s">
        <v>1216</v>
      </c>
      <c r="D3365" s="80"/>
      <c r="E3365" s="80"/>
      <c r="F3365" s="80"/>
      <c r="G3365" s="162"/>
      <c r="H3365" s="64">
        <f>SUM(H3364:H3364)</f>
        <v>2181400</v>
      </c>
      <c r="I3365" s="54"/>
    </row>
    <row r="3366" spans="3:13" s="55" customFormat="1" ht="15.75" customHeight="1">
      <c r="C3366" s="72" t="s">
        <v>1217</v>
      </c>
      <c r="D3366" s="59" t="s">
        <v>1218</v>
      </c>
      <c r="E3366" s="73"/>
      <c r="F3366" s="73"/>
      <c r="G3366" s="73"/>
      <c r="H3366" s="73"/>
      <c r="I3366" s="54"/>
    </row>
    <row r="3367" spans="3:13" s="55" customFormat="1" ht="15.75" customHeight="1">
      <c r="C3367" s="83" t="s">
        <v>1219</v>
      </c>
      <c r="D3367" s="80"/>
      <c r="E3367" s="80"/>
      <c r="F3367" s="80"/>
      <c r="G3367" s="162"/>
      <c r="H3367" s="303">
        <v>0</v>
      </c>
      <c r="I3367" s="54"/>
    </row>
    <row r="3368" spans="3:13" s="55" customFormat="1" ht="15.75" customHeight="1">
      <c r="C3368" s="58" t="s">
        <v>1220</v>
      </c>
      <c r="D3368" s="69" t="s">
        <v>1221</v>
      </c>
      <c r="E3368" s="70"/>
      <c r="F3368" s="70"/>
      <c r="G3368" s="71"/>
      <c r="H3368" s="304">
        <f>H3367+H3365+H3362</f>
        <v>2810920</v>
      </c>
      <c r="I3368" s="319"/>
    </row>
    <row r="3369" spans="3:13" s="55" customFormat="1" ht="15.75" customHeight="1">
      <c r="C3369" s="58" t="s">
        <v>1222</v>
      </c>
      <c r="D3369" s="69" t="s">
        <v>1325</v>
      </c>
      <c r="E3369" s="70"/>
      <c r="F3369" s="71"/>
      <c r="G3369" s="95">
        <v>0.1</v>
      </c>
      <c r="H3369" s="64">
        <f>H3368*G3369</f>
        <v>281092</v>
      </c>
      <c r="I3369" s="319"/>
    </row>
    <row r="3370" spans="3:13" s="55" customFormat="1" ht="15.75" customHeight="1">
      <c r="C3370" s="58" t="s">
        <v>1223</v>
      </c>
      <c r="D3370" s="69" t="s">
        <v>1224</v>
      </c>
      <c r="E3370" s="70"/>
      <c r="F3370" s="70"/>
      <c r="G3370" s="71"/>
      <c r="H3370" s="305">
        <f>SUM(H3368:H3369)</f>
        <v>3092012</v>
      </c>
      <c r="I3370" s="319"/>
    </row>
    <row r="3372" spans="3:13" s="55" customFormat="1" ht="15.75" customHeight="1">
      <c r="C3372" s="225" t="s">
        <v>4445</v>
      </c>
      <c r="D3372" s="313" t="s">
        <v>4446</v>
      </c>
      <c r="E3372" s="307"/>
      <c r="F3372" s="307"/>
      <c r="G3372" s="307"/>
      <c r="H3372" s="307"/>
      <c r="I3372" s="56">
        <f>ROUNDDOWN(H3387,-2)</f>
        <v>3190500</v>
      </c>
    </row>
    <row r="3373" spans="3:13" s="55" customFormat="1" ht="25.5" customHeight="1">
      <c r="C3373" s="300" t="s">
        <v>1197</v>
      </c>
      <c r="D3373" s="300" t="s">
        <v>1198</v>
      </c>
      <c r="E3373" s="300" t="s">
        <v>1199</v>
      </c>
      <c r="F3373" s="300" t="s">
        <v>1200</v>
      </c>
      <c r="G3373" s="300" t="s">
        <v>1201</v>
      </c>
      <c r="H3373" s="300" t="s">
        <v>1202</v>
      </c>
      <c r="I3373" s="54"/>
    </row>
    <row r="3374" spans="3:13" s="55" customFormat="1" ht="15.75" customHeight="1">
      <c r="C3374" s="72" t="s">
        <v>1203</v>
      </c>
      <c r="D3374" s="59" t="s">
        <v>1204</v>
      </c>
      <c r="E3374" s="73"/>
      <c r="F3374" s="73"/>
      <c r="G3374" s="73"/>
      <c r="H3374" s="73"/>
      <c r="I3374" s="54"/>
      <c r="J3374" s="159" t="s">
        <v>1249</v>
      </c>
    </row>
    <row r="3375" spans="3:13" s="55" customFormat="1" ht="15.75" customHeight="1">
      <c r="C3375" s="301">
        <v>1</v>
      </c>
      <c r="D3375" s="59" t="s">
        <v>5</v>
      </c>
      <c r="E3375" s="302" t="s">
        <v>6</v>
      </c>
      <c r="F3375" s="74">
        <v>1.8859999999999999</v>
      </c>
      <c r="G3375" s="64">
        <f>VLOOKUP(D3375,upahbahan,3,FALSE)</f>
        <v>100000</v>
      </c>
      <c r="H3375" s="64">
        <f>F3375*G3375</f>
        <v>188600</v>
      </c>
      <c r="I3375" s="54"/>
      <c r="J3375" s="159" t="s">
        <v>1250</v>
      </c>
      <c r="M3375" s="65">
        <v>0.1</v>
      </c>
    </row>
    <row r="3376" spans="3:13" s="55" customFormat="1" ht="15.75" customHeight="1">
      <c r="C3376" s="301">
        <v>2</v>
      </c>
      <c r="D3376" s="59" t="s">
        <v>10</v>
      </c>
      <c r="E3376" s="302" t="s">
        <v>6</v>
      </c>
      <c r="F3376" s="74">
        <v>3.149</v>
      </c>
      <c r="G3376" s="64">
        <f>VLOOKUP(D3376,upahbahan,3,FALSE)</f>
        <v>145000</v>
      </c>
      <c r="H3376" s="64">
        <f>F3376*G3376</f>
        <v>456605</v>
      </c>
      <c r="I3376" s="54"/>
    </row>
    <row r="3377" spans="3:13" s="55" customFormat="1" ht="15.75" customHeight="1">
      <c r="C3377" s="301">
        <v>3</v>
      </c>
      <c r="D3377" s="59" t="s">
        <v>18</v>
      </c>
      <c r="E3377" s="302" t="s">
        <v>6</v>
      </c>
      <c r="F3377" s="74">
        <v>0.315</v>
      </c>
      <c r="G3377" s="64">
        <f>VLOOKUP(D3377,upahbahan,3,FALSE)</f>
        <v>175000</v>
      </c>
      <c r="H3377" s="64">
        <f>F3377*G3377</f>
        <v>55125</v>
      </c>
      <c r="I3377" s="54"/>
    </row>
    <row r="3378" spans="3:13" s="55" customFormat="1" ht="15.75" customHeight="1">
      <c r="C3378" s="301">
        <v>4</v>
      </c>
      <c r="D3378" s="59" t="s">
        <v>19</v>
      </c>
      <c r="E3378" s="302" t="s">
        <v>6</v>
      </c>
      <c r="F3378" s="74">
        <v>9.4E-2</v>
      </c>
      <c r="G3378" s="64">
        <f>VLOOKUP(D3378,upahbahan,3,FALSE)</f>
        <v>200000</v>
      </c>
      <c r="H3378" s="64">
        <f>F3378*G3378</f>
        <v>18800</v>
      </c>
      <c r="I3378" s="54"/>
    </row>
    <row r="3379" spans="3:13" s="55" customFormat="1" ht="15.75" customHeight="1">
      <c r="C3379" s="83" t="s">
        <v>1210</v>
      </c>
      <c r="D3379" s="80"/>
      <c r="E3379" s="80"/>
      <c r="F3379" s="217"/>
      <c r="G3379" s="218"/>
      <c r="H3379" s="64">
        <f>SUM(H3375:H3378)</f>
        <v>719130</v>
      </c>
      <c r="I3379" s="219"/>
    </row>
    <row r="3380" spans="3:13" s="55" customFormat="1" ht="15.75" customHeight="1">
      <c r="C3380" s="72" t="s">
        <v>1211</v>
      </c>
      <c r="D3380" s="59" t="s">
        <v>1212</v>
      </c>
      <c r="E3380" s="73"/>
      <c r="F3380" s="73"/>
      <c r="G3380" s="73"/>
      <c r="H3380" s="73"/>
      <c r="I3380" s="54"/>
    </row>
    <row r="3381" spans="3:13" s="55" customFormat="1" ht="15.75" customHeight="1">
      <c r="C3381" s="72">
        <v>1</v>
      </c>
      <c r="D3381" s="59" t="s">
        <v>4436</v>
      </c>
      <c r="E3381" s="170" t="s">
        <v>136</v>
      </c>
      <c r="F3381" s="171">
        <v>1.3</v>
      </c>
      <c r="G3381" s="64">
        <f>VLOOKUP(D3381,upahbahan,3,FALSE)</f>
        <v>1678000</v>
      </c>
      <c r="H3381" s="583">
        <f>G3381*F3381</f>
        <v>2181400</v>
      </c>
      <c r="I3381" s="54"/>
    </row>
    <row r="3382" spans="3:13" s="55" customFormat="1" ht="15.75" customHeight="1">
      <c r="C3382" s="83" t="s">
        <v>1216</v>
      </c>
      <c r="D3382" s="80"/>
      <c r="E3382" s="80"/>
      <c r="F3382" s="80"/>
      <c r="G3382" s="162"/>
      <c r="H3382" s="64">
        <f>SUM(H3381:H3381)</f>
        <v>2181400</v>
      </c>
      <c r="I3382" s="54"/>
    </row>
    <row r="3383" spans="3:13" s="55" customFormat="1" ht="15.75" customHeight="1">
      <c r="C3383" s="72" t="s">
        <v>1217</v>
      </c>
      <c r="D3383" s="59" t="s">
        <v>1218</v>
      </c>
      <c r="E3383" s="73"/>
      <c r="F3383" s="73"/>
      <c r="G3383" s="73"/>
      <c r="H3383" s="73"/>
      <c r="I3383" s="54"/>
    </row>
    <row r="3384" spans="3:13" s="55" customFormat="1" ht="15.75" customHeight="1">
      <c r="C3384" s="83" t="s">
        <v>1219</v>
      </c>
      <c r="D3384" s="80"/>
      <c r="E3384" s="80"/>
      <c r="F3384" s="80"/>
      <c r="G3384" s="162"/>
      <c r="H3384" s="303">
        <v>0</v>
      </c>
      <c r="I3384" s="54"/>
    </row>
    <row r="3385" spans="3:13" s="55" customFormat="1" ht="15.75" customHeight="1">
      <c r="C3385" s="58" t="s">
        <v>1220</v>
      </c>
      <c r="D3385" s="69" t="s">
        <v>1221</v>
      </c>
      <c r="E3385" s="70"/>
      <c r="F3385" s="70"/>
      <c r="G3385" s="71"/>
      <c r="H3385" s="304">
        <f>H3384+H3382+H3379</f>
        <v>2900530</v>
      </c>
      <c r="I3385" s="319"/>
    </row>
    <row r="3386" spans="3:13" s="55" customFormat="1" ht="15.75" customHeight="1">
      <c r="C3386" s="58" t="s">
        <v>1222</v>
      </c>
      <c r="D3386" s="69" t="s">
        <v>1325</v>
      </c>
      <c r="E3386" s="70"/>
      <c r="F3386" s="71"/>
      <c r="G3386" s="95">
        <v>0.1</v>
      </c>
      <c r="H3386" s="64">
        <f>H3385*G3386</f>
        <v>290053</v>
      </c>
      <c r="I3386" s="319"/>
    </row>
    <row r="3387" spans="3:13" s="55" customFormat="1" ht="15.75" customHeight="1">
      <c r="C3387" s="58" t="s">
        <v>1223</v>
      </c>
      <c r="D3387" s="69" t="s">
        <v>1224</v>
      </c>
      <c r="E3387" s="70"/>
      <c r="F3387" s="70"/>
      <c r="G3387" s="71"/>
      <c r="H3387" s="305">
        <f>SUM(H3385:H3386)</f>
        <v>3190583</v>
      </c>
      <c r="I3387" s="319"/>
    </row>
    <row r="3389" spans="3:13" s="55" customFormat="1" ht="15.75" customHeight="1">
      <c r="C3389" s="225" t="s">
        <v>4447</v>
      </c>
      <c r="D3389" s="313" t="s">
        <v>4448</v>
      </c>
      <c r="E3389" s="307"/>
      <c r="F3389" s="307"/>
      <c r="G3389" s="307"/>
      <c r="H3389" s="307"/>
      <c r="I3389" s="56">
        <f>ROUNDDOWN(H3404,-2)</f>
        <v>3705200</v>
      </c>
    </row>
    <row r="3390" spans="3:13" s="55" customFormat="1" ht="25.5" customHeight="1">
      <c r="C3390" s="300" t="s">
        <v>1197</v>
      </c>
      <c r="D3390" s="300" t="s">
        <v>1198</v>
      </c>
      <c r="E3390" s="300" t="s">
        <v>1199</v>
      </c>
      <c r="F3390" s="300" t="s">
        <v>1200</v>
      </c>
      <c r="G3390" s="300" t="s">
        <v>1201</v>
      </c>
      <c r="H3390" s="300" t="s">
        <v>1202</v>
      </c>
      <c r="I3390" s="54"/>
    </row>
    <row r="3391" spans="3:13" s="55" customFormat="1" ht="15.75" customHeight="1">
      <c r="C3391" s="72" t="s">
        <v>1203</v>
      </c>
      <c r="D3391" s="59" t="s">
        <v>1204</v>
      </c>
      <c r="E3391" s="73"/>
      <c r="F3391" s="73"/>
      <c r="G3391" s="73"/>
      <c r="H3391" s="73"/>
      <c r="I3391" s="54"/>
      <c r="J3391" s="159" t="s">
        <v>1249</v>
      </c>
    </row>
    <row r="3392" spans="3:13" s="55" customFormat="1" ht="15.75" customHeight="1">
      <c r="C3392" s="301">
        <v>1</v>
      </c>
      <c r="D3392" s="59" t="s">
        <v>5</v>
      </c>
      <c r="E3392" s="302" t="s">
        <v>6</v>
      </c>
      <c r="F3392" s="74">
        <v>2.202</v>
      </c>
      <c r="G3392" s="64">
        <f>VLOOKUP(D3392,upahbahan,3,FALSE)</f>
        <v>100000</v>
      </c>
      <c r="H3392" s="64">
        <f>F3392*G3392</f>
        <v>220200</v>
      </c>
      <c r="I3392" s="54"/>
      <c r="J3392" s="159" t="s">
        <v>1250</v>
      </c>
      <c r="M3392" s="65">
        <v>0.1</v>
      </c>
    </row>
    <row r="3393" spans="3:9" s="55" customFormat="1" ht="15.75" customHeight="1">
      <c r="C3393" s="301">
        <v>2</v>
      </c>
      <c r="D3393" s="59" t="s">
        <v>10</v>
      </c>
      <c r="E3393" s="302" t="s">
        <v>6</v>
      </c>
      <c r="F3393" s="74">
        <v>3.6779999999999999</v>
      </c>
      <c r="G3393" s="64">
        <f>VLOOKUP(D3393,upahbahan,3,FALSE)</f>
        <v>145000</v>
      </c>
      <c r="H3393" s="64">
        <f>F3393*G3393</f>
        <v>533310</v>
      </c>
      <c r="I3393" s="54"/>
    </row>
    <row r="3394" spans="3:9" s="55" customFormat="1" ht="15.75" customHeight="1">
      <c r="C3394" s="301">
        <v>3</v>
      </c>
      <c r="D3394" s="59" t="s">
        <v>18</v>
      </c>
      <c r="E3394" s="302" t="s">
        <v>6</v>
      </c>
      <c r="F3394" s="74">
        <v>0.36799999999999999</v>
      </c>
      <c r="G3394" s="64">
        <f>VLOOKUP(D3394,upahbahan,3,FALSE)</f>
        <v>175000</v>
      </c>
      <c r="H3394" s="64">
        <f>F3394*G3394</f>
        <v>64400</v>
      </c>
      <c r="I3394" s="54"/>
    </row>
    <row r="3395" spans="3:9" s="55" customFormat="1" ht="15.75" customHeight="1">
      <c r="C3395" s="301">
        <v>4</v>
      </c>
      <c r="D3395" s="59" t="s">
        <v>19</v>
      </c>
      <c r="E3395" s="302" t="s">
        <v>6</v>
      </c>
      <c r="F3395" s="74">
        <v>0.11</v>
      </c>
      <c r="G3395" s="64">
        <f>VLOOKUP(D3395,upahbahan,3,FALSE)</f>
        <v>200000</v>
      </c>
      <c r="H3395" s="64">
        <f>F3395*G3395</f>
        <v>22000</v>
      </c>
      <c r="I3395" s="54"/>
    </row>
    <row r="3396" spans="3:9" s="55" customFormat="1" ht="15.75" customHeight="1">
      <c r="C3396" s="83" t="s">
        <v>1210</v>
      </c>
      <c r="D3396" s="80"/>
      <c r="E3396" s="80"/>
      <c r="F3396" s="217"/>
      <c r="G3396" s="218"/>
      <c r="H3396" s="64">
        <f>SUM(H3392:H3395)</f>
        <v>839910</v>
      </c>
      <c r="I3396" s="219"/>
    </row>
    <row r="3397" spans="3:9" s="55" customFormat="1" ht="15.75" customHeight="1">
      <c r="C3397" s="72" t="s">
        <v>1211</v>
      </c>
      <c r="D3397" s="59" t="s">
        <v>1212</v>
      </c>
      <c r="E3397" s="73"/>
      <c r="F3397" s="73"/>
      <c r="G3397" s="73"/>
      <c r="H3397" s="73"/>
      <c r="I3397" s="54"/>
    </row>
    <row r="3398" spans="3:9" s="55" customFormat="1" ht="15.75" customHeight="1">
      <c r="C3398" s="72">
        <v>1</v>
      </c>
      <c r="D3398" s="59" t="s">
        <v>4449</v>
      </c>
      <c r="E3398" s="170" t="s">
        <v>136</v>
      </c>
      <c r="F3398" s="171">
        <v>1.3</v>
      </c>
      <c r="G3398" s="64">
        <f>VLOOKUP(D3398,upahbahan,3,FALSE)</f>
        <v>1945000</v>
      </c>
      <c r="H3398" s="583">
        <f>G3398*F3398</f>
        <v>2528500</v>
      </c>
      <c r="I3398" s="54"/>
    </row>
    <row r="3399" spans="3:9" s="55" customFormat="1" ht="15.75" customHeight="1">
      <c r="C3399" s="83" t="s">
        <v>1216</v>
      </c>
      <c r="D3399" s="80"/>
      <c r="E3399" s="80"/>
      <c r="F3399" s="80"/>
      <c r="G3399" s="162"/>
      <c r="H3399" s="64">
        <f>SUM(H3398:H3398)</f>
        <v>2528500</v>
      </c>
      <c r="I3399" s="54"/>
    </row>
    <row r="3400" spans="3:9" s="55" customFormat="1" ht="15.75" customHeight="1">
      <c r="C3400" s="72" t="s">
        <v>1217</v>
      </c>
      <c r="D3400" s="59" t="s">
        <v>1218</v>
      </c>
      <c r="E3400" s="73"/>
      <c r="F3400" s="73"/>
      <c r="G3400" s="73"/>
      <c r="H3400" s="73"/>
      <c r="I3400" s="54"/>
    </row>
    <row r="3401" spans="3:9" s="55" customFormat="1" ht="15.75" customHeight="1">
      <c r="C3401" s="83" t="s">
        <v>1219</v>
      </c>
      <c r="D3401" s="80"/>
      <c r="E3401" s="80"/>
      <c r="F3401" s="80"/>
      <c r="G3401" s="162"/>
      <c r="H3401" s="303">
        <v>0</v>
      </c>
      <c r="I3401" s="54"/>
    </row>
    <row r="3402" spans="3:9" s="55" customFormat="1" ht="15.75" customHeight="1">
      <c r="C3402" s="58" t="s">
        <v>1220</v>
      </c>
      <c r="D3402" s="69" t="s">
        <v>1221</v>
      </c>
      <c r="E3402" s="70"/>
      <c r="F3402" s="70"/>
      <c r="G3402" s="71"/>
      <c r="H3402" s="304">
        <f>H3401+H3399+H3396</f>
        <v>3368410</v>
      </c>
      <c r="I3402" s="319"/>
    </row>
    <row r="3403" spans="3:9" s="55" customFormat="1" ht="15.75" customHeight="1">
      <c r="C3403" s="58" t="s">
        <v>1222</v>
      </c>
      <c r="D3403" s="69" t="s">
        <v>1325</v>
      </c>
      <c r="E3403" s="70"/>
      <c r="F3403" s="71"/>
      <c r="G3403" s="95">
        <v>0.1</v>
      </c>
      <c r="H3403" s="64">
        <f>H3402*G3403</f>
        <v>336841</v>
      </c>
      <c r="I3403" s="319"/>
    </row>
    <row r="3404" spans="3:9" s="55" customFormat="1" ht="15.75" customHeight="1">
      <c r="C3404" s="58" t="s">
        <v>1223</v>
      </c>
      <c r="D3404" s="69" t="s">
        <v>1224</v>
      </c>
      <c r="E3404" s="70"/>
      <c r="F3404" s="70"/>
      <c r="G3404" s="71"/>
      <c r="H3404" s="305">
        <f>SUM(H3402:H3403)</f>
        <v>3705251</v>
      </c>
      <c r="I3404" s="319"/>
    </row>
    <row r="3406" spans="3:9" ht="13.8">
      <c r="C3406" s="160" t="s">
        <v>4452</v>
      </c>
      <c r="D3406" s="436" t="s">
        <v>4453</v>
      </c>
    </row>
    <row r="3407" spans="3:9" s="55" customFormat="1" ht="15.75" customHeight="1">
      <c r="C3407" s="225" t="s">
        <v>4451</v>
      </c>
      <c r="D3407" s="313" t="s">
        <v>4454</v>
      </c>
      <c r="E3407" s="307"/>
      <c r="F3407" s="307"/>
      <c r="G3407" s="307"/>
      <c r="H3407" s="307"/>
      <c r="I3407" s="56">
        <f>ROUNDDOWN(H3422,-2)</f>
        <v>259000</v>
      </c>
    </row>
    <row r="3408" spans="3:9" s="55" customFormat="1" ht="25.5" customHeight="1">
      <c r="C3408" s="300" t="s">
        <v>1197</v>
      </c>
      <c r="D3408" s="300" t="s">
        <v>1198</v>
      </c>
      <c r="E3408" s="300" t="s">
        <v>1199</v>
      </c>
      <c r="F3408" s="300" t="s">
        <v>1200</v>
      </c>
      <c r="G3408" s="300" t="s">
        <v>1201</v>
      </c>
      <c r="H3408" s="300" t="s">
        <v>1202</v>
      </c>
      <c r="I3408" s="54"/>
    </row>
    <row r="3409" spans="3:13" s="55" customFormat="1" ht="15.75" customHeight="1">
      <c r="C3409" s="72" t="s">
        <v>1203</v>
      </c>
      <c r="D3409" s="59" t="s">
        <v>1204</v>
      </c>
      <c r="E3409" s="73"/>
      <c r="F3409" s="73"/>
      <c r="G3409" s="73"/>
      <c r="H3409" s="73"/>
      <c r="I3409" s="54"/>
      <c r="J3409" s="159" t="s">
        <v>1249</v>
      </c>
    </row>
    <row r="3410" spans="3:13" s="55" customFormat="1" ht="15.75" customHeight="1">
      <c r="C3410" s="301">
        <v>1</v>
      </c>
      <c r="D3410" s="59" t="s">
        <v>5</v>
      </c>
      <c r="E3410" s="302" t="s">
        <v>6</v>
      </c>
      <c r="F3410" s="74">
        <v>0.20699999999999999</v>
      </c>
      <c r="G3410" s="64">
        <f>VLOOKUP(D3410,upahbahan,3,FALSE)</f>
        <v>100000</v>
      </c>
      <c r="H3410" s="64">
        <f>F3410*G3410</f>
        <v>20700</v>
      </c>
      <c r="I3410" s="54"/>
      <c r="J3410" s="159" t="s">
        <v>1250</v>
      </c>
      <c r="M3410" s="65">
        <v>0.1</v>
      </c>
    </row>
    <row r="3411" spans="3:13" s="55" customFormat="1" ht="15.75" customHeight="1">
      <c r="C3411" s="301">
        <v>2</v>
      </c>
      <c r="D3411" s="59" t="s">
        <v>10</v>
      </c>
      <c r="E3411" s="302" t="s">
        <v>6</v>
      </c>
      <c r="F3411" s="74">
        <v>0.34599999999999997</v>
      </c>
      <c r="G3411" s="64">
        <f>VLOOKUP(D3411,upahbahan,3,FALSE)</f>
        <v>145000</v>
      </c>
      <c r="H3411" s="64">
        <f>F3411*G3411</f>
        <v>50169.999999999993</v>
      </c>
      <c r="I3411" s="54"/>
    </row>
    <row r="3412" spans="3:13" s="55" customFormat="1" ht="15.75" customHeight="1">
      <c r="C3412" s="301">
        <v>3</v>
      </c>
      <c r="D3412" s="59" t="s">
        <v>18</v>
      </c>
      <c r="E3412" s="302" t="s">
        <v>6</v>
      </c>
      <c r="F3412" s="74">
        <v>3.5000000000000003E-2</v>
      </c>
      <c r="G3412" s="64">
        <f>VLOOKUP(D3412,upahbahan,3,FALSE)</f>
        <v>175000</v>
      </c>
      <c r="H3412" s="64">
        <f>F3412*G3412</f>
        <v>6125.0000000000009</v>
      </c>
      <c r="I3412" s="54"/>
    </row>
    <row r="3413" spans="3:13" s="55" customFormat="1" ht="15.75" customHeight="1">
      <c r="C3413" s="301">
        <v>4</v>
      </c>
      <c r="D3413" s="59" t="s">
        <v>19</v>
      </c>
      <c r="E3413" s="302" t="s">
        <v>6</v>
      </c>
      <c r="F3413" s="74">
        <v>0.01</v>
      </c>
      <c r="G3413" s="64">
        <f>VLOOKUP(D3413,upahbahan,3,FALSE)</f>
        <v>200000</v>
      </c>
      <c r="H3413" s="64">
        <f>F3413*G3413</f>
        <v>2000</v>
      </c>
      <c r="I3413" s="54"/>
    </row>
    <row r="3414" spans="3:13" s="55" customFormat="1" ht="15.75" customHeight="1">
      <c r="C3414" s="83" t="s">
        <v>1210</v>
      </c>
      <c r="D3414" s="80"/>
      <c r="E3414" s="80"/>
      <c r="F3414" s="217"/>
      <c r="G3414" s="218"/>
      <c r="H3414" s="64">
        <f>SUM(H3410:H3413)</f>
        <v>78995</v>
      </c>
      <c r="I3414" s="219"/>
    </row>
    <row r="3415" spans="3:13" s="55" customFormat="1" ht="15.75" customHeight="1">
      <c r="C3415" s="72" t="s">
        <v>1211</v>
      </c>
      <c r="D3415" s="59" t="s">
        <v>1212</v>
      </c>
      <c r="E3415" s="73"/>
      <c r="F3415" s="73"/>
      <c r="G3415" s="73"/>
      <c r="H3415" s="73"/>
      <c r="I3415" s="54"/>
    </row>
    <row r="3416" spans="3:13" s="55" customFormat="1" ht="15.75" customHeight="1">
      <c r="C3416" s="72">
        <v>1</v>
      </c>
      <c r="D3416" s="59" t="s">
        <v>4455</v>
      </c>
      <c r="E3416" s="170" t="s">
        <v>136</v>
      </c>
      <c r="F3416" s="171">
        <v>1.1499999999999999</v>
      </c>
      <c r="G3416" s="64">
        <f>VLOOKUP(D3416,upahbahan,3,FALSE)</f>
        <v>136100</v>
      </c>
      <c r="H3416" s="583">
        <f>G3416*F3416</f>
        <v>156515</v>
      </c>
      <c r="I3416" s="54"/>
    </row>
    <row r="3417" spans="3:13" s="55" customFormat="1" ht="15.75" customHeight="1">
      <c r="C3417" s="83" t="s">
        <v>1216</v>
      </c>
      <c r="D3417" s="80"/>
      <c r="E3417" s="80"/>
      <c r="F3417" s="80"/>
      <c r="G3417" s="162"/>
      <c r="H3417" s="64">
        <f>SUM(H3416:H3416)</f>
        <v>156515</v>
      </c>
      <c r="I3417" s="54"/>
    </row>
    <row r="3418" spans="3:13" s="55" customFormat="1" ht="15.75" customHeight="1">
      <c r="C3418" s="72" t="s">
        <v>1217</v>
      </c>
      <c r="D3418" s="59" t="s">
        <v>1218</v>
      </c>
      <c r="E3418" s="73"/>
      <c r="F3418" s="73"/>
      <c r="G3418" s="73"/>
      <c r="H3418" s="73"/>
      <c r="I3418" s="54"/>
    </row>
    <row r="3419" spans="3:13" s="55" customFormat="1" ht="15.75" customHeight="1">
      <c r="C3419" s="83" t="s">
        <v>1219</v>
      </c>
      <c r="D3419" s="80"/>
      <c r="E3419" s="80"/>
      <c r="F3419" s="80"/>
      <c r="G3419" s="162"/>
      <c r="H3419" s="303">
        <v>0</v>
      </c>
      <c r="I3419" s="54"/>
    </row>
    <row r="3420" spans="3:13" s="55" customFormat="1" ht="15.75" customHeight="1">
      <c r="C3420" s="58" t="s">
        <v>1220</v>
      </c>
      <c r="D3420" s="69" t="s">
        <v>1221</v>
      </c>
      <c r="E3420" s="70"/>
      <c r="F3420" s="70"/>
      <c r="G3420" s="71"/>
      <c r="H3420" s="304">
        <f>H3419+H3417+H3414</f>
        <v>235510</v>
      </c>
      <c r="I3420" s="319"/>
    </row>
    <row r="3421" spans="3:13" s="55" customFormat="1" ht="15.75" customHeight="1">
      <c r="C3421" s="58" t="s">
        <v>1222</v>
      </c>
      <c r="D3421" s="69" t="s">
        <v>1325</v>
      </c>
      <c r="E3421" s="70"/>
      <c r="F3421" s="71"/>
      <c r="G3421" s="95">
        <v>0.1</v>
      </c>
      <c r="H3421" s="64">
        <f>H3420*G3421</f>
        <v>23551</v>
      </c>
      <c r="I3421" s="319"/>
    </row>
    <row r="3422" spans="3:13" s="55" customFormat="1" ht="15.75" customHeight="1">
      <c r="C3422" s="58" t="s">
        <v>1223</v>
      </c>
      <c r="D3422" s="69" t="s">
        <v>1224</v>
      </c>
      <c r="E3422" s="70"/>
      <c r="F3422" s="70"/>
      <c r="G3422" s="71"/>
      <c r="H3422" s="305">
        <f>SUM(H3420:H3421)</f>
        <v>259061</v>
      </c>
      <c r="I3422" s="319"/>
    </row>
    <row r="3424" spans="3:13" s="55" customFormat="1" ht="15.75" customHeight="1">
      <c r="C3424" s="225" t="s">
        <v>4456</v>
      </c>
      <c r="D3424" s="313" t="s">
        <v>4457</v>
      </c>
      <c r="E3424" s="307"/>
      <c r="F3424" s="307"/>
      <c r="G3424" s="307"/>
      <c r="H3424" s="307"/>
      <c r="I3424" s="56">
        <f>ROUNDDOWN(H3439,-2)</f>
        <v>324700</v>
      </c>
    </row>
    <row r="3425" spans="3:13" s="55" customFormat="1" ht="25.5" customHeight="1">
      <c r="C3425" s="300" t="s">
        <v>1197</v>
      </c>
      <c r="D3425" s="300" t="s">
        <v>1198</v>
      </c>
      <c r="E3425" s="300" t="s">
        <v>1199</v>
      </c>
      <c r="F3425" s="300" t="s">
        <v>1200</v>
      </c>
      <c r="G3425" s="300" t="s">
        <v>1201</v>
      </c>
      <c r="H3425" s="300" t="s">
        <v>1202</v>
      </c>
      <c r="I3425" s="54"/>
    </row>
    <row r="3426" spans="3:13" s="55" customFormat="1" ht="15.75" customHeight="1">
      <c r="C3426" s="72" t="s">
        <v>1203</v>
      </c>
      <c r="D3426" s="59" t="s">
        <v>1204</v>
      </c>
      <c r="E3426" s="73"/>
      <c r="F3426" s="73"/>
      <c r="G3426" s="73"/>
      <c r="H3426" s="73"/>
      <c r="I3426" s="54"/>
      <c r="J3426" s="159" t="s">
        <v>1249</v>
      </c>
    </row>
    <row r="3427" spans="3:13" s="55" customFormat="1" ht="15.75" customHeight="1">
      <c r="C3427" s="301">
        <v>1</v>
      </c>
      <c r="D3427" s="59" t="s">
        <v>5</v>
      </c>
      <c r="E3427" s="302" t="s">
        <v>6</v>
      </c>
      <c r="F3427" s="74">
        <v>0.26</v>
      </c>
      <c r="G3427" s="64">
        <f>VLOOKUP(D3427,upahbahan,3,FALSE)</f>
        <v>100000</v>
      </c>
      <c r="H3427" s="64">
        <f>F3427*G3427</f>
        <v>26000</v>
      </c>
      <c r="I3427" s="54"/>
      <c r="J3427" s="159" t="s">
        <v>1250</v>
      </c>
      <c r="M3427" s="65">
        <v>0.1</v>
      </c>
    </row>
    <row r="3428" spans="3:13" s="55" customFormat="1" ht="15.75" customHeight="1">
      <c r="C3428" s="301">
        <v>2</v>
      </c>
      <c r="D3428" s="59" t="s">
        <v>10</v>
      </c>
      <c r="E3428" s="302" t="s">
        <v>6</v>
      </c>
      <c r="F3428" s="74">
        <v>0.433</v>
      </c>
      <c r="G3428" s="64">
        <f>VLOOKUP(D3428,upahbahan,3,FALSE)</f>
        <v>145000</v>
      </c>
      <c r="H3428" s="64">
        <f>F3428*G3428</f>
        <v>62785</v>
      </c>
      <c r="I3428" s="54"/>
    </row>
    <row r="3429" spans="3:13" s="55" customFormat="1" ht="15.75" customHeight="1">
      <c r="C3429" s="301">
        <v>3</v>
      </c>
      <c r="D3429" s="59" t="s">
        <v>18</v>
      </c>
      <c r="E3429" s="302" t="s">
        <v>6</v>
      </c>
      <c r="F3429" s="74">
        <v>4.2999999999999997E-2</v>
      </c>
      <c r="G3429" s="64">
        <f>VLOOKUP(D3429,upahbahan,3,FALSE)</f>
        <v>175000</v>
      </c>
      <c r="H3429" s="64">
        <f>F3429*G3429</f>
        <v>7524.9999999999991</v>
      </c>
      <c r="I3429" s="54"/>
    </row>
    <row r="3430" spans="3:13" s="55" customFormat="1" ht="15.75" customHeight="1">
      <c r="C3430" s="301">
        <v>4</v>
      </c>
      <c r="D3430" s="59" t="s">
        <v>19</v>
      </c>
      <c r="E3430" s="302" t="s">
        <v>6</v>
      </c>
      <c r="F3430" s="74">
        <v>1.2999999999999999E-2</v>
      </c>
      <c r="G3430" s="64">
        <f>VLOOKUP(D3430,upahbahan,3,FALSE)</f>
        <v>200000</v>
      </c>
      <c r="H3430" s="64">
        <f>F3430*G3430</f>
        <v>2600</v>
      </c>
      <c r="I3430" s="54"/>
    </row>
    <row r="3431" spans="3:13" s="55" customFormat="1" ht="15.75" customHeight="1">
      <c r="C3431" s="83" t="s">
        <v>1210</v>
      </c>
      <c r="D3431" s="80"/>
      <c r="E3431" s="80"/>
      <c r="F3431" s="217"/>
      <c r="G3431" s="218"/>
      <c r="H3431" s="64">
        <f>SUM(H3427:H3430)</f>
        <v>98910</v>
      </c>
      <c r="I3431" s="219"/>
    </row>
    <row r="3432" spans="3:13" s="55" customFormat="1" ht="15.75" customHeight="1">
      <c r="C3432" s="72" t="s">
        <v>1211</v>
      </c>
      <c r="D3432" s="59" t="s">
        <v>1212</v>
      </c>
      <c r="E3432" s="73"/>
      <c r="F3432" s="73"/>
      <c r="G3432" s="73"/>
      <c r="H3432" s="73"/>
      <c r="I3432" s="54"/>
    </row>
    <row r="3433" spans="3:13" s="55" customFormat="1" ht="15.75" customHeight="1">
      <c r="C3433" s="72">
        <v>1</v>
      </c>
      <c r="D3433" s="59" t="s">
        <v>4458</v>
      </c>
      <c r="E3433" s="170" t="s">
        <v>136</v>
      </c>
      <c r="F3433" s="171">
        <v>1.1499999999999999</v>
      </c>
      <c r="G3433" s="64">
        <f>VLOOKUP(D3433,upahbahan,3,FALSE)</f>
        <v>170700</v>
      </c>
      <c r="H3433" s="583">
        <f>G3433*F3433</f>
        <v>196304.99999999997</v>
      </c>
      <c r="I3433" s="54"/>
    </row>
    <row r="3434" spans="3:13" s="55" customFormat="1" ht="15.75" customHeight="1">
      <c r="C3434" s="83" t="s">
        <v>1216</v>
      </c>
      <c r="D3434" s="80"/>
      <c r="E3434" s="80"/>
      <c r="F3434" s="80"/>
      <c r="G3434" s="162"/>
      <c r="H3434" s="64">
        <f>SUM(H3433:H3433)</f>
        <v>196304.99999999997</v>
      </c>
      <c r="I3434" s="54"/>
    </row>
    <row r="3435" spans="3:13" s="55" customFormat="1" ht="15.75" customHeight="1">
      <c r="C3435" s="72" t="s">
        <v>1217</v>
      </c>
      <c r="D3435" s="59" t="s">
        <v>1218</v>
      </c>
      <c r="E3435" s="73"/>
      <c r="F3435" s="73"/>
      <c r="G3435" s="73"/>
      <c r="H3435" s="73"/>
      <c r="I3435" s="54"/>
    </row>
    <row r="3436" spans="3:13" s="55" customFormat="1" ht="15.75" customHeight="1">
      <c r="C3436" s="83" t="s">
        <v>1219</v>
      </c>
      <c r="D3436" s="80"/>
      <c r="E3436" s="80"/>
      <c r="F3436" s="80"/>
      <c r="G3436" s="162"/>
      <c r="H3436" s="303">
        <v>0</v>
      </c>
      <c r="I3436" s="54"/>
    </row>
    <row r="3437" spans="3:13" s="55" customFormat="1" ht="15.75" customHeight="1">
      <c r="C3437" s="58" t="s">
        <v>1220</v>
      </c>
      <c r="D3437" s="69" t="s">
        <v>1221</v>
      </c>
      <c r="E3437" s="70"/>
      <c r="F3437" s="70"/>
      <c r="G3437" s="71"/>
      <c r="H3437" s="304">
        <f>H3436+H3434+H3431</f>
        <v>295215</v>
      </c>
      <c r="I3437" s="319"/>
    </row>
    <row r="3438" spans="3:13" s="55" customFormat="1" ht="15.75" customHeight="1">
      <c r="C3438" s="58" t="s">
        <v>1222</v>
      </c>
      <c r="D3438" s="69" t="s">
        <v>1325</v>
      </c>
      <c r="E3438" s="70"/>
      <c r="F3438" s="71"/>
      <c r="G3438" s="95">
        <v>0.1</v>
      </c>
      <c r="H3438" s="64">
        <f>H3437*G3438</f>
        <v>29521.5</v>
      </c>
      <c r="I3438" s="319"/>
    </row>
    <row r="3439" spans="3:13" s="55" customFormat="1" ht="15.75" customHeight="1">
      <c r="C3439" s="58" t="s">
        <v>1223</v>
      </c>
      <c r="D3439" s="69" t="s">
        <v>1224</v>
      </c>
      <c r="E3439" s="70"/>
      <c r="F3439" s="70"/>
      <c r="G3439" s="71"/>
      <c r="H3439" s="305">
        <f>SUM(H3437:H3438)</f>
        <v>324736.5</v>
      </c>
      <c r="I3439" s="319"/>
    </row>
    <row r="3441" spans="3:13" s="55" customFormat="1" ht="15.75" customHeight="1">
      <c r="C3441" s="225" t="s">
        <v>4459</v>
      </c>
      <c r="D3441" s="313" t="s">
        <v>4460</v>
      </c>
      <c r="E3441" s="307"/>
      <c r="F3441" s="307"/>
      <c r="G3441" s="307"/>
      <c r="H3441" s="307"/>
      <c r="I3441" s="56">
        <f>ROUNDDOWN(H3456,-2)</f>
        <v>593000</v>
      </c>
    </row>
    <row r="3442" spans="3:13" s="55" customFormat="1" ht="25.5" customHeight="1">
      <c r="C3442" s="300" t="s">
        <v>1197</v>
      </c>
      <c r="D3442" s="300" t="s">
        <v>1198</v>
      </c>
      <c r="E3442" s="300" t="s">
        <v>1199</v>
      </c>
      <c r="F3442" s="300" t="s">
        <v>1200</v>
      </c>
      <c r="G3442" s="300" t="s">
        <v>1201</v>
      </c>
      <c r="H3442" s="300" t="s">
        <v>1202</v>
      </c>
      <c r="I3442" s="54"/>
    </row>
    <row r="3443" spans="3:13" s="55" customFormat="1" ht="15.75" customHeight="1">
      <c r="C3443" s="72" t="s">
        <v>1203</v>
      </c>
      <c r="D3443" s="59" t="s">
        <v>1204</v>
      </c>
      <c r="E3443" s="73"/>
      <c r="F3443" s="73"/>
      <c r="G3443" s="73"/>
      <c r="H3443" s="73"/>
      <c r="I3443" s="54"/>
      <c r="J3443" s="159" t="s">
        <v>1249</v>
      </c>
    </row>
    <row r="3444" spans="3:13" s="55" customFormat="1" ht="15.75" customHeight="1">
      <c r="C3444" s="301">
        <v>1</v>
      </c>
      <c r="D3444" s="59" t="s">
        <v>5</v>
      </c>
      <c r="E3444" s="302" t="s">
        <v>6</v>
      </c>
      <c r="F3444" s="74">
        <v>0.47099999999999997</v>
      </c>
      <c r="G3444" s="64">
        <f>VLOOKUP(D3444,upahbahan,3,FALSE)</f>
        <v>100000</v>
      </c>
      <c r="H3444" s="64">
        <f>F3444*G3444</f>
        <v>47100</v>
      </c>
      <c r="I3444" s="54"/>
      <c r="J3444" s="159" t="s">
        <v>1250</v>
      </c>
      <c r="M3444" s="65">
        <v>0.1</v>
      </c>
    </row>
    <row r="3445" spans="3:13" s="55" customFormat="1" ht="15.75" customHeight="1">
      <c r="C3445" s="301">
        <v>2</v>
      </c>
      <c r="D3445" s="59" t="s">
        <v>10</v>
      </c>
      <c r="E3445" s="302" t="s">
        <v>6</v>
      </c>
      <c r="F3445" s="74">
        <v>0.78700000000000003</v>
      </c>
      <c r="G3445" s="64">
        <f>VLOOKUP(D3445,upahbahan,3,FALSE)</f>
        <v>145000</v>
      </c>
      <c r="H3445" s="64">
        <f>F3445*G3445</f>
        <v>114115</v>
      </c>
      <c r="I3445" s="54"/>
    </row>
    <row r="3446" spans="3:13" s="55" customFormat="1" ht="15.75" customHeight="1">
      <c r="C3446" s="301">
        <v>3</v>
      </c>
      <c r="D3446" s="59" t="s">
        <v>18</v>
      </c>
      <c r="E3446" s="302" t="s">
        <v>6</v>
      </c>
      <c r="F3446" s="74">
        <v>7.9000000000000001E-2</v>
      </c>
      <c r="G3446" s="64">
        <f>VLOOKUP(D3446,upahbahan,3,FALSE)</f>
        <v>175000</v>
      </c>
      <c r="H3446" s="64">
        <f>F3446*G3446</f>
        <v>13825</v>
      </c>
      <c r="I3446" s="54"/>
    </row>
    <row r="3447" spans="3:13" s="55" customFormat="1" ht="15.75" customHeight="1">
      <c r="C3447" s="301">
        <v>4</v>
      </c>
      <c r="D3447" s="59" t="s">
        <v>19</v>
      </c>
      <c r="E3447" s="302" t="s">
        <v>6</v>
      </c>
      <c r="F3447" s="74">
        <v>2.4E-2</v>
      </c>
      <c r="G3447" s="64">
        <f>VLOOKUP(D3447,upahbahan,3,FALSE)</f>
        <v>200000</v>
      </c>
      <c r="H3447" s="64">
        <f>F3447*G3447</f>
        <v>4800</v>
      </c>
      <c r="I3447" s="54"/>
    </row>
    <row r="3448" spans="3:13" s="55" customFormat="1" ht="15.75" customHeight="1">
      <c r="C3448" s="83" t="s">
        <v>1210</v>
      </c>
      <c r="D3448" s="80"/>
      <c r="E3448" s="80"/>
      <c r="F3448" s="217"/>
      <c r="G3448" s="218"/>
      <c r="H3448" s="64">
        <f>SUM(H3444:H3447)</f>
        <v>179840</v>
      </c>
      <c r="I3448" s="219"/>
    </row>
    <row r="3449" spans="3:13" s="55" customFormat="1" ht="15.75" customHeight="1">
      <c r="C3449" s="72" t="s">
        <v>1211</v>
      </c>
      <c r="D3449" s="59" t="s">
        <v>1212</v>
      </c>
      <c r="E3449" s="73"/>
      <c r="F3449" s="73"/>
      <c r="G3449" s="73"/>
      <c r="H3449" s="73"/>
      <c r="I3449" s="54"/>
    </row>
    <row r="3450" spans="3:13" s="55" customFormat="1" ht="15.75" customHeight="1">
      <c r="C3450" s="72">
        <v>1</v>
      </c>
      <c r="D3450" s="59" t="s">
        <v>4480</v>
      </c>
      <c r="E3450" s="170" t="s">
        <v>136</v>
      </c>
      <c r="F3450" s="171">
        <v>1.3</v>
      </c>
      <c r="G3450" s="64">
        <f>VLOOKUP(D3450,upahbahan,3,FALSE)</f>
        <v>276400</v>
      </c>
      <c r="H3450" s="583">
        <f>G3450*F3450</f>
        <v>359320</v>
      </c>
      <c r="I3450" s="54"/>
    </row>
    <row r="3451" spans="3:13" s="55" customFormat="1" ht="15.75" customHeight="1">
      <c r="C3451" s="83" t="s">
        <v>1216</v>
      </c>
      <c r="D3451" s="80"/>
      <c r="E3451" s="80"/>
      <c r="F3451" s="80"/>
      <c r="G3451" s="162"/>
      <c r="H3451" s="64">
        <f>SUM(H3450:H3450)</f>
        <v>359320</v>
      </c>
      <c r="I3451" s="54"/>
    </row>
    <row r="3452" spans="3:13" s="55" customFormat="1" ht="15.75" customHeight="1">
      <c r="C3452" s="72" t="s">
        <v>1217</v>
      </c>
      <c r="D3452" s="59" t="s">
        <v>1218</v>
      </c>
      <c r="E3452" s="73"/>
      <c r="F3452" s="73"/>
      <c r="G3452" s="73"/>
      <c r="H3452" s="73"/>
      <c r="I3452" s="54"/>
    </row>
    <row r="3453" spans="3:13" s="55" customFormat="1" ht="15.75" customHeight="1">
      <c r="C3453" s="83" t="s">
        <v>1219</v>
      </c>
      <c r="D3453" s="80"/>
      <c r="E3453" s="80"/>
      <c r="F3453" s="80"/>
      <c r="G3453" s="162"/>
      <c r="H3453" s="303">
        <v>0</v>
      </c>
      <c r="I3453" s="54"/>
    </row>
    <row r="3454" spans="3:13" s="55" customFormat="1" ht="15.75" customHeight="1">
      <c r="C3454" s="58" t="s">
        <v>1220</v>
      </c>
      <c r="D3454" s="69" t="s">
        <v>1221</v>
      </c>
      <c r="E3454" s="70"/>
      <c r="F3454" s="70"/>
      <c r="G3454" s="71"/>
      <c r="H3454" s="304">
        <f>H3453+H3451+H3448</f>
        <v>539160</v>
      </c>
      <c r="I3454" s="319"/>
    </row>
    <row r="3455" spans="3:13" s="55" customFormat="1" ht="15.75" customHeight="1">
      <c r="C3455" s="58" t="s">
        <v>1222</v>
      </c>
      <c r="D3455" s="69" t="s">
        <v>1325</v>
      </c>
      <c r="E3455" s="70"/>
      <c r="F3455" s="71"/>
      <c r="G3455" s="95">
        <v>0.1</v>
      </c>
      <c r="H3455" s="64">
        <f>H3454*G3455</f>
        <v>53916</v>
      </c>
      <c r="I3455" s="319"/>
    </row>
    <row r="3456" spans="3:13" s="55" customFormat="1" ht="15.75" customHeight="1">
      <c r="C3456" s="58" t="s">
        <v>1223</v>
      </c>
      <c r="D3456" s="69" t="s">
        <v>1224</v>
      </c>
      <c r="E3456" s="70"/>
      <c r="F3456" s="70"/>
      <c r="G3456" s="71"/>
      <c r="H3456" s="305">
        <f>SUM(H3454:H3455)</f>
        <v>593076</v>
      </c>
      <c r="I3456" s="319"/>
    </row>
    <row r="3458" spans="3:13" s="55" customFormat="1" ht="15.75" customHeight="1">
      <c r="C3458" s="225" t="s">
        <v>4461</v>
      </c>
      <c r="D3458" s="313" t="s">
        <v>4462</v>
      </c>
      <c r="E3458" s="307"/>
      <c r="F3458" s="307"/>
      <c r="G3458" s="307"/>
      <c r="H3458" s="307"/>
      <c r="I3458" s="56">
        <f>ROUNDDOWN(H3473,-2)</f>
        <v>698900</v>
      </c>
    </row>
    <row r="3459" spans="3:13" s="55" customFormat="1" ht="25.5" customHeight="1">
      <c r="C3459" s="300" t="s">
        <v>1197</v>
      </c>
      <c r="D3459" s="300" t="s">
        <v>1198</v>
      </c>
      <c r="E3459" s="300" t="s">
        <v>1199</v>
      </c>
      <c r="F3459" s="300" t="s">
        <v>1200</v>
      </c>
      <c r="G3459" s="300" t="s">
        <v>1201</v>
      </c>
      <c r="H3459" s="300" t="s">
        <v>1202</v>
      </c>
      <c r="I3459" s="54"/>
    </row>
    <row r="3460" spans="3:13" s="55" customFormat="1" ht="15.75" customHeight="1">
      <c r="C3460" s="72" t="s">
        <v>1203</v>
      </c>
      <c r="D3460" s="59" t="s">
        <v>1204</v>
      </c>
      <c r="E3460" s="73"/>
      <c r="F3460" s="73"/>
      <c r="G3460" s="73"/>
      <c r="H3460" s="73"/>
      <c r="I3460" s="54"/>
      <c r="J3460" s="159" t="s">
        <v>1249</v>
      </c>
    </row>
    <row r="3461" spans="3:13" s="55" customFormat="1" ht="15.75" customHeight="1">
      <c r="C3461" s="301">
        <v>1</v>
      </c>
      <c r="D3461" s="59" t="s">
        <v>5</v>
      </c>
      <c r="E3461" s="302" t="s">
        <v>6</v>
      </c>
      <c r="F3461" s="74">
        <v>0.63100000000000001</v>
      </c>
      <c r="G3461" s="64">
        <f>VLOOKUP(D3461,upahbahan,3,FALSE)</f>
        <v>100000</v>
      </c>
      <c r="H3461" s="64">
        <f>F3461*G3461</f>
        <v>63100</v>
      </c>
      <c r="I3461" s="54"/>
      <c r="J3461" s="159" t="s">
        <v>1250</v>
      </c>
      <c r="M3461" s="65">
        <v>0.1</v>
      </c>
    </row>
    <row r="3462" spans="3:13" s="55" customFormat="1" ht="15.75" customHeight="1">
      <c r="C3462" s="301">
        <v>2</v>
      </c>
      <c r="D3462" s="59" t="s">
        <v>10</v>
      </c>
      <c r="E3462" s="302" t="s">
        <v>6</v>
      </c>
      <c r="F3462" s="74">
        <v>1.054</v>
      </c>
      <c r="G3462" s="64">
        <f>VLOOKUP(D3462,upahbahan,3,FALSE)</f>
        <v>145000</v>
      </c>
      <c r="H3462" s="64">
        <f>F3462*G3462</f>
        <v>152830</v>
      </c>
      <c r="I3462" s="54"/>
    </row>
    <row r="3463" spans="3:13" s="55" customFormat="1" ht="15.75" customHeight="1">
      <c r="C3463" s="301">
        <v>3</v>
      </c>
      <c r="D3463" s="59" t="s">
        <v>18</v>
      </c>
      <c r="E3463" s="302" t="s">
        <v>6</v>
      </c>
      <c r="F3463" s="74">
        <v>0.105</v>
      </c>
      <c r="G3463" s="64">
        <f>VLOOKUP(D3463,upahbahan,3,FALSE)</f>
        <v>175000</v>
      </c>
      <c r="H3463" s="64">
        <f>F3463*G3463</f>
        <v>18375</v>
      </c>
      <c r="I3463" s="54"/>
    </row>
    <row r="3464" spans="3:13" s="55" customFormat="1" ht="15.75" customHeight="1">
      <c r="C3464" s="301">
        <v>4</v>
      </c>
      <c r="D3464" s="59" t="s">
        <v>19</v>
      </c>
      <c r="E3464" s="302" t="s">
        <v>6</v>
      </c>
      <c r="F3464" s="74">
        <v>3.2000000000000001E-2</v>
      </c>
      <c r="G3464" s="64">
        <f>VLOOKUP(D3464,upahbahan,3,FALSE)</f>
        <v>200000</v>
      </c>
      <c r="H3464" s="64">
        <f>F3464*G3464</f>
        <v>6400</v>
      </c>
      <c r="I3464" s="54"/>
    </row>
    <row r="3465" spans="3:13" s="55" customFormat="1" ht="15.75" customHeight="1">
      <c r="C3465" s="83" t="s">
        <v>1210</v>
      </c>
      <c r="D3465" s="80"/>
      <c r="E3465" s="80"/>
      <c r="F3465" s="217"/>
      <c r="G3465" s="218"/>
      <c r="H3465" s="64">
        <f>SUM(H3461:H3464)</f>
        <v>240705</v>
      </c>
      <c r="I3465" s="219"/>
    </row>
    <row r="3466" spans="3:13" s="55" customFormat="1" ht="15.75" customHeight="1">
      <c r="C3466" s="72" t="s">
        <v>1211</v>
      </c>
      <c r="D3466" s="59" t="s">
        <v>1212</v>
      </c>
      <c r="E3466" s="73"/>
      <c r="F3466" s="73"/>
      <c r="G3466" s="73"/>
      <c r="H3466" s="73"/>
      <c r="I3466" s="54"/>
    </row>
    <row r="3467" spans="3:13" s="55" customFormat="1" ht="15.75" customHeight="1">
      <c r="C3467" s="72">
        <v>1</v>
      </c>
      <c r="D3467" s="59" t="s">
        <v>4463</v>
      </c>
      <c r="E3467" s="170" t="s">
        <v>136</v>
      </c>
      <c r="F3467" s="171">
        <v>1.3</v>
      </c>
      <c r="G3467" s="64">
        <f>VLOOKUP(D3467,upahbahan,3,FALSE)</f>
        <v>303600</v>
      </c>
      <c r="H3467" s="583">
        <f>G3467*F3467</f>
        <v>394680</v>
      </c>
      <c r="I3467" s="54"/>
    </row>
    <row r="3468" spans="3:13" s="55" customFormat="1" ht="15.75" customHeight="1">
      <c r="C3468" s="83" t="s">
        <v>1216</v>
      </c>
      <c r="D3468" s="80"/>
      <c r="E3468" s="80"/>
      <c r="F3468" s="80"/>
      <c r="G3468" s="162"/>
      <c r="H3468" s="64">
        <f>SUM(H3467:H3467)</f>
        <v>394680</v>
      </c>
      <c r="I3468" s="54"/>
    </row>
    <row r="3469" spans="3:13" s="55" customFormat="1" ht="15.75" customHeight="1">
      <c r="C3469" s="72" t="s">
        <v>1217</v>
      </c>
      <c r="D3469" s="59" t="s">
        <v>1218</v>
      </c>
      <c r="E3469" s="73"/>
      <c r="F3469" s="73"/>
      <c r="G3469" s="73"/>
      <c r="H3469" s="73"/>
      <c r="I3469" s="54"/>
    </row>
    <row r="3470" spans="3:13" s="55" customFormat="1" ht="15.75" customHeight="1">
      <c r="C3470" s="83" t="s">
        <v>1219</v>
      </c>
      <c r="D3470" s="80"/>
      <c r="E3470" s="80"/>
      <c r="F3470" s="80"/>
      <c r="G3470" s="162"/>
      <c r="H3470" s="303">
        <v>0</v>
      </c>
      <c r="I3470" s="54"/>
    </row>
    <row r="3471" spans="3:13" s="55" customFormat="1" ht="15.75" customHeight="1">
      <c r="C3471" s="58" t="s">
        <v>1220</v>
      </c>
      <c r="D3471" s="69" t="s">
        <v>1221</v>
      </c>
      <c r="E3471" s="70"/>
      <c r="F3471" s="70"/>
      <c r="G3471" s="71"/>
      <c r="H3471" s="304">
        <f>H3470+H3468+H3465</f>
        <v>635385</v>
      </c>
      <c r="I3471" s="319"/>
    </row>
    <row r="3472" spans="3:13" s="55" customFormat="1" ht="15.75" customHeight="1">
      <c r="C3472" s="58" t="s">
        <v>1222</v>
      </c>
      <c r="D3472" s="69" t="s">
        <v>1325</v>
      </c>
      <c r="E3472" s="70"/>
      <c r="F3472" s="71"/>
      <c r="G3472" s="95">
        <v>0.1</v>
      </c>
      <c r="H3472" s="64">
        <f>H3471*G3472</f>
        <v>63538.5</v>
      </c>
      <c r="I3472" s="319"/>
    </row>
    <row r="3473" spans="3:13" s="55" customFormat="1" ht="15.75" customHeight="1">
      <c r="C3473" s="58" t="s">
        <v>1223</v>
      </c>
      <c r="D3473" s="69" t="s">
        <v>1224</v>
      </c>
      <c r="E3473" s="70"/>
      <c r="F3473" s="70"/>
      <c r="G3473" s="71"/>
      <c r="H3473" s="305">
        <f>SUM(H3471:H3472)</f>
        <v>698923.5</v>
      </c>
      <c r="I3473" s="319"/>
    </row>
    <row r="3475" spans="3:13" s="55" customFormat="1" ht="15.75" customHeight="1">
      <c r="C3475" s="225" t="s">
        <v>4464</v>
      </c>
      <c r="D3475" s="313" t="s">
        <v>4465</v>
      </c>
      <c r="E3475" s="307"/>
      <c r="F3475" s="307"/>
      <c r="G3475" s="307"/>
      <c r="H3475" s="307"/>
      <c r="I3475" s="56">
        <f>ROUNDDOWN(H3490,-2)</f>
        <v>1067300</v>
      </c>
    </row>
    <row r="3476" spans="3:13" s="55" customFormat="1" ht="25.5" customHeight="1">
      <c r="C3476" s="300" t="s">
        <v>1197</v>
      </c>
      <c r="D3476" s="300" t="s">
        <v>1198</v>
      </c>
      <c r="E3476" s="300" t="s">
        <v>1199</v>
      </c>
      <c r="F3476" s="300" t="s">
        <v>1200</v>
      </c>
      <c r="G3476" s="300" t="s">
        <v>1201</v>
      </c>
      <c r="H3476" s="300" t="s">
        <v>1202</v>
      </c>
      <c r="I3476" s="54"/>
    </row>
    <row r="3477" spans="3:13" s="55" customFormat="1" ht="15.75" customHeight="1">
      <c r="C3477" s="72" t="s">
        <v>1203</v>
      </c>
      <c r="D3477" s="59" t="s">
        <v>1204</v>
      </c>
      <c r="E3477" s="73"/>
      <c r="F3477" s="73"/>
      <c r="G3477" s="73"/>
      <c r="H3477" s="73"/>
      <c r="I3477" s="54"/>
      <c r="J3477" s="159" t="s">
        <v>1249</v>
      </c>
    </row>
    <row r="3478" spans="3:13" s="55" customFormat="1" ht="15.75" customHeight="1">
      <c r="C3478" s="301">
        <v>1</v>
      </c>
      <c r="D3478" s="59" t="s">
        <v>5</v>
      </c>
      <c r="E3478" s="302" t="s">
        <v>6</v>
      </c>
      <c r="F3478" s="74">
        <v>0.78800000000000003</v>
      </c>
      <c r="G3478" s="64">
        <f>VLOOKUP(D3478,upahbahan,3,FALSE)</f>
        <v>100000</v>
      </c>
      <c r="H3478" s="64">
        <f>F3478*G3478</f>
        <v>78800</v>
      </c>
      <c r="I3478" s="54"/>
      <c r="J3478" s="159" t="s">
        <v>1250</v>
      </c>
      <c r="M3478" s="65">
        <v>0.1</v>
      </c>
    </row>
    <row r="3479" spans="3:13" s="55" customFormat="1" ht="15.75" customHeight="1">
      <c r="C3479" s="301">
        <v>2</v>
      </c>
      <c r="D3479" s="59" t="s">
        <v>10</v>
      </c>
      <c r="E3479" s="302" t="s">
        <v>6</v>
      </c>
      <c r="F3479" s="74">
        <v>1.3160000000000001</v>
      </c>
      <c r="G3479" s="64">
        <f>VLOOKUP(D3479,upahbahan,3,FALSE)</f>
        <v>145000</v>
      </c>
      <c r="H3479" s="64">
        <f>F3479*G3479</f>
        <v>190820</v>
      </c>
      <c r="I3479" s="54"/>
    </row>
    <row r="3480" spans="3:13" s="55" customFormat="1" ht="15.75" customHeight="1">
      <c r="C3480" s="301">
        <v>3</v>
      </c>
      <c r="D3480" s="59" t="s">
        <v>18</v>
      </c>
      <c r="E3480" s="302" t="s">
        <v>6</v>
      </c>
      <c r="F3480" s="74">
        <v>0.13200000000000001</v>
      </c>
      <c r="G3480" s="64">
        <f>VLOOKUP(D3480,upahbahan,3,FALSE)</f>
        <v>175000</v>
      </c>
      <c r="H3480" s="64">
        <f>F3480*G3480</f>
        <v>23100</v>
      </c>
      <c r="I3480" s="54"/>
    </row>
    <row r="3481" spans="3:13" s="55" customFormat="1" ht="15.75" customHeight="1">
      <c r="C3481" s="301">
        <v>4</v>
      </c>
      <c r="D3481" s="59" t="s">
        <v>19</v>
      </c>
      <c r="E3481" s="302" t="s">
        <v>6</v>
      </c>
      <c r="F3481" s="74">
        <v>3.9E-2</v>
      </c>
      <c r="G3481" s="64">
        <f>VLOOKUP(D3481,upahbahan,3,FALSE)</f>
        <v>200000</v>
      </c>
      <c r="H3481" s="64">
        <f>F3481*G3481</f>
        <v>7800</v>
      </c>
      <c r="I3481" s="54"/>
    </row>
    <row r="3482" spans="3:13" s="55" customFormat="1" ht="15.75" customHeight="1">
      <c r="C3482" s="83" t="s">
        <v>1210</v>
      </c>
      <c r="D3482" s="80"/>
      <c r="E3482" s="80"/>
      <c r="F3482" s="217"/>
      <c r="G3482" s="218"/>
      <c r="H3482" s="64">
        <f>SUM(H3478:H3481)</f>
        <v>300520</v>
      </c>
      <c r="I3482" s="219"/>
    </row>
    <row r="3483" spans="3:13" s="55" customFormat="1" ht="15.75" customHeight="1">
      <c r="C3483" s="72" t="s">
        <v>1211</v>
      </c>
      <c r="D3483" s="59" t="s">
        <v>1212</v>
      </c>
      <c r="E3483" s="73"/>
      <c r="F3483" s="73"/>
      <c r="G3483" s="73"/>
      <c r="H3483" s="73"/>
      <c r="I3483" s="54"/>
    </row>
    <row r="3484" spans="3:13" s="55" customFormat="1" ht="15.75" customHeight="1">
      <c r="C3484" s="72">
        <v>1</v>
      </c>
      <c r="D3484" s="59" t="s">
        <v>4466</v>
      </c>
      <c r="E3484" s="170" t="s">
        <v>136</v>
      </c>
      <c r="F3484" s="171">
        <v>1.3</v>
      </c>
      <c r="G3484" s="64">
        <f>VLOOKUP(D3484,upahbahan,3,FALSE)</f>
        <v>515200</v>
      </c>
      <c r="H3484" s="583">
        <f>G3484*F3484</f>
        <v>669760</v>
      </c>
      <c r="I3484" s="54"/>
    </row>
    <row r="3485" spans="3:13" s="55" customFormat="1" ht="15.75" customHeight="1">
      <c r="C3485" s="83" t="s">
        <v>1216</v>
      </c>
      <c r="D3485" s="80"/>
      <c r="E3485" s="80"/>
      <c r="F3485" s="80"/>
      <c r="G3485" s="162"/>
      <c r="H3485" s="64">
        <f>SUM(H3484:H3484)</f>
        <v>669760</v>
      </c>
      <c r="I3485" s="54"/>
    </row>
    <row r="3486" spans="3:13" s="55" customFormat="1" ht="15.75" customHeight="1">
      <c r="C3486" s="72" t="s">
        <v>1217</v>
      </c>
      <c r="D3486" s="59" t="s">
        <v>1218</v>
      </c>
      <c r="E3486" s="73"/>
      <c r="F3486" s="73"/>
      <c r="G3486" s="73"/>
      <c r="H3486" s="73"/>
      <c r="I3486" s="54"/>
    </row>
    <row r="3487" spans="3:13" s="55" customFormat="1" ht="15.75" customHeight="1">
      <c r="C3487" s="83" t="s">
        <v>1219</v>
      </c>
      <c r="D3487" s="80"/>
      <c r="E3487" s="80"/>
      <c r="F3487" s="80"/>
      <c r="G3487" s="162"/>
      <c r="H3487" s="303">
        <v>0</v>
      </c>
      <c r="I3487" s="54"/>
    </row>
    <row r="3488" spans="3:13" s="55" customFormat="1" ht="15.75" customHeight="1">
      <c r="C3488" s="58" t="s">
        <v>1220</v>
      </c>
      <c r="D3488" s="69" t="s">
        <v>1221</v>
      </c>
      <c r="E3488" s="70"/>
      <c r="F3488" s="70"/>
      <c r="G3488" s="71"/>
      <c r="H3488" s="304">
        <f>H3487+H3485+H3482</f>
        <v>970280</v>
      </c>
      <c r="I3488" s="319"/>
    </row>
    <row r="3489" spans="3:13" s="55" customFormat="1" ht="15.75" customHeight="1">
      <c r="C3489" s="58" t="s">
        <v>1222</v>
      </c>
      <c r="D3489" s="69" t="s">
        <v>1325</v>
      </c>
      <c r="E3489" s="70"/>
      <c r="F3489" s="71"/>
      <c r="G3489" s="95">
        <v>0.1</v>
      </c>
      <c r="H3489" s="64">
        <f>H3488*G3489</f>
        <v>97028</v>
      </c>
      <c r="I3489" s="319"/>
    </row>
    <row r="3490" spans="3:13" s="55" customFormat="1" ht="15.75" customHeight="1">
      <c r="C3490" s="58" t="s">
        <v>1223</v>
      </c>
      <c r="D3490" s="69" t="s">
        <v>1224</v>
      </c>
      <c r="E3490" s="70"/>
      <c r="F3490" s="70"/>
      <c r="G3490" s="71"/>
      <c r="H3490" s="305">
        <f>SUM(H3488:H3489)</f>
        <v>1067308</v>
      </c>
      <c r="I3490" s="319"/>
    </row>
    <row r="3492" spans="3:13" s="55" customFormat="1" ht="15.75" customHeight="1">
      <c r="C3492" s="225" t="s">
        <v>4467</v>
      </c>
      <c r="D3492" s="313" t="s">
        <v>4468</v>
      </c>
      <c r="E3492" s="307"/>
      <c r="F3492" s="307"/>
      <c r="G3492" s="307"/>
      <c r="H3492" s="307"/>
      <c r="I3492" s="56">
        <f>ROUNDDOWN(H3507,-2)</f>
        <v>1582400</v>
      </c>
    </row>
    <row r="3493" spans="3:13" s="55" customFormat="1" ht="25.5" customHeight="1">
      <c r="C3493" s="300" t="s">
        <v>1197</v>
      </c>
      <c r="D3493" s="300" t="s">
        <v>1198</v>
      </c>
      <c r="E3493" s="300" t="s">
        <v>1199</v>
      </c>
      <c r="F3493" s="300" t="s">
        <v>1200</v>
      </c>
      <c r="G3493" s="300" t="s">
        <v>1201</v>
      </c>
      <c r="H3493" s="300" t="s">
        <v>1202</v>
      </c>
      <c r="I3493" s="54"/>
    </row>
    <row r="3494" spans="3:13" s="55" customFormat="1" ht="15.75" customHeight="1">
      <c r="C3494" s="72" t="s">
        <v>1203</v>
      </c>
      <c r="D3494" s="59" t="s">
        <v>1204</v>
      </c>
      <c r="E3494" s="73"/>
      <c r="F3494" s="73"/>
      <c r="G3494" s="73"/>
      <c r="H3494" s="73"/>
      <c r="I3494" s="54"/>
      <c r="J3494" s="159" t="s">
        <v>1249</v>
      </c>
    </row>
    <row r="3495" spans="3:13" s="55" customFormat="1" ht="15.75" customHeight="1">
      <c r="C3495" s="301">
        <v>1</v>
      </c>
      <c r="D3495" s="59" t="s">
        <v>5</v>
      </c>
      <c r="E3495" s="302" t="s">
        <v>6</v>
      </c>
      <c r="F3495" s="74">
        <v>0.94499999999999995</v>
      </c>
      <c r="G3495" s="64">
        <f>VLOOKUP(D3495,upahbahan,3,FALSE)</f>
        <v>100000</v>
      </c>
      <c r="H3495" s="64">
        <f>F3495*G3495</f>
        <v>94500</v>
      </c>
      <c r="I3495" s="54"/>
      <c r="J3495" s="159" t="s">
        <v>1250</v>
      </c>
      <c r="M3495" s="65">
        <v>0.1</v>
      </c>
    </row>
    <row r="3496" spans="3:13" s="55" customFormat="1" ht="15.75" customHeight="1">
      <c r="C3496" s="301">
        <v>2</v>
      </c>
      <c r="D3496" s="59" t="s">
        <v>10</v>
      </c>
      <c r="E3496" s="302" t="s">
        <v>6</v>
      </c>
      <c r="F3496" s="74">
        <v>1.579</v>
      </c>
      <c r="G3496" s="64">
        <f>VLOOKUP(D3496,upahbahan,3,FALSE)</f>
        <v>145000</v>
      </c>
      <c r="H3496" s="64">
        <f>F3496*G3496</f>
        <v>228955</v>
      </c>
      <c r="I3496" s="54"/>
    </row>
    <row r="3497" spans="3:13" s="55" customFormat="1" ht="15.75" customHeight="1">
      <c r="C3497" s="301">
        <v>3</v>
      </c>
      <c r="D3497" s="59" t="s">
        <v>18</v>
      </c>
      <c r="E3497" s="302" t="s">
        <v>6</v>
      </c>
      <c r="F3497" s="74">
        <v>0.158</v>
      </c>
      <c r="G3497" s="64">
        <f>VLOOKUP(D3497,upahbahan,3,FALSE)</f>
        <v>175000</v>
      </c>
      <c r="H3497" s="64">
        <f>F3497*G3497</f>
        <v>27650</v>
      </c>
      <c r="I3497" s="54"/>
    </row>
    <row r="3498" spans="3:13" s="55" customFormat="1" ht="15.75" customHeight="1">
      <c r="C3498" s="301">
        <v>4</v>
      </c>
      <c r="D3498" s="59" t="s">
        <v>19</v>
      </c>
      <c r="E3498" s="302" t="s">
        <v>6</v>
      </c>
      <c r="F3498" s="74">
        <v>4.7E-2</v>
      </c>
      <c r="G3498" s="64">
        <f>VLOOKUP(D3498,upahbahan,3,FALSE)</f>
        <v>200000</v>
      </c>
      <c r="H3498" s="64">
        <f>F3498*G3498</f>
        <v>9400</v>
      </c>
      <c r="I3498" s="54"/>
    </row>
    <row r="3499" spans="3:13" s="55" customFormat="1" ht="15.75" customHeight="1">
      <c r="C3499" s="83" t="s">
        <v>1210</v>
      </c>
      <c r="D3499" s="80"/>
      <c r="E3499" s="80"/>
      <c r="F3499" s="217"/>
      <c r="G3499" s="218"/>
      <c r="H3499" s="64">
        <f>SUM(H3495:H3498)</f>
        <v>360505</v>
      </c>
      <c r="I3499" s="219"/>
    </row>
    <row r="3500" spans="3:13" s="55" customFormat="1" ht="15.75" customHeight="1">
      <c r="C3500" s="72" t="s">
        <v>1211</v>
      </c>
      <c r="D3500" s="59" t="s">
        <v>1212</v>
      </c>
      <c r="E3500" s="73"/>
      <c r="F3500" s="73"/>
      <c r="G3500" s="73"/>
      <c r="H3500" s="73"/>
      <c r="I3500" s="54"/>
    </row>
    <row r="3501" spans="3:13" s="55" customFormat="1" ht="15.75" customHeight="1">
      <c r="C3501" s="72">
        <v>1</v>
      </c>
      <c r="D3501" s="59" t="s">
        <v>4469</v>
      </c>
      <c r="E3501" s="170" t="s">
        <v>136</v>
      </c>
      <c r="F3501" s="171">
        <v>1.3</v>
      </c>
      <c r="G3501" s="64">
        <f>VLOOKUP(D3501,upahbahan,3,FALSE)</f>
        <v>829300</v>
      </c>
      <c r="H3501" s="583">
        <f>G3501*F3501</f>
        <v>1078090</v>
      </c>
      <c r="I3501" s="54"/>
    </row>
    <row r="3502" spans="3:13" s="55" customFormat="1" ht="15.75" customHeight="1">
      <c r="C3502" s="83" t="s">
        <v>1216</v>
      </c>
      <c r="D3502" s="80"/>
      <c r="E3502" s="80"/>
      <c r="F3502" s="80"/>
      <c r="G3502" s="162"/>
      <c r="H3502" s="64">
        <f>SUM(H3501:H3501)</f>
        <v>1078090</v>
      </c>
      <c r="I3502" s="54"/>
    </row>
    <row r="3503" spans="3:13" s="55" customFormat="1" ht="15.75" customHeight="1">
      <c r="C3503" s="72" t="s">
        <v>1217</v>
      </c>
      <c r="D3503" s="59" t="s">
        <v>1218</v>
      </c>
      <c r="E3503" s="73"/>
      <c r="F3503" s="73"/>
      <c r="G3503" s="73"/>
      <c r="H3503" s="73"/>
      <c r="I3503" s="54"/>
    </row>
    <row r="3504" spans="3:13" s="55" customFormat="1" ht="15.75" customHeight="1">
      <c r="C3504" s="83" t="s">
        <v>1219</v>
      </c>
      <c r="D3504" s="80"/>
      <c r="E3504" s="80"/>
      <c r="F3504" s="80"/>
      <c r="G3504" s="162"/>
      <c r="H3504" s="303">
        <v>0</v>
      </c>
      <c r="I3504" s="54"/>
    </row>
    <row r="3505" spans="3:13" s="55" customFormat="1" ht="15.75" customHeight="1">
      <c r="C3505" s="58" t="s">
        <v>1220</v>
      </c>
      <c r="D3505" s="69" t="s">
        <v>1221</v>
      </c>
      <c r="E3505" s="70"/>
      <c r="F3505" s="70"/>
      <c r="G3505" s="71"/>
      <c r="H3505" s="304">
        <f>H3504+H3502+H3499</f>
        <v>1438595</v>
      </c>
      <c r="I3505" s="319"/>
    </row>
    <row r="3506" spans="3:13" s="55" customFormat="1" ht="15.75" customHeight="1">
      <c r="C3506" s="58" t="s">
        <v>1222</v>
      </c>
      <c r="D3506" s="69" t="s">
        <v>1325</v>
      </c>
      <c r="E3506" s="70"/>
      <c r="F3506" s="71"/>
      <c r="G3506" s="95">
        <v>0.1</v>
      </c>
      <c r="H3506" s="64">
        <f>H3505*G3506</f>
        <v>143859.5</v>
      </c>
      <c r="I3506" s="319"/>
    </row>
    <row r="3507" spans="3:13" s="55" customFormat="1" ht="15.75" customHeight="1">
      <c r="C3507" s="58" t="s">
        <v>1223</v>
      </c>
      <c r="D3507" s="69" t="s">
        <v>1224</v>
      </c>
      <c r="E3507" s="70"/>
      <c r="F3507" s="70"/>
      <c r="G3507" s="71"/>
      <c r="H3507" s="305">
        <f>SUM(H3505:H3506)</f>
        <v>1582454.5</v>
      </c>
      <c r="I3507" s="319"/>
    </row>
    <row r="3509" spans="3:13" s="55" customFormat="1" ht="15.75" customHeight="1">
      <c r="C3509" s="225" t="s">
        <v>4470</v>
      </c>
      <c r="D3509" s="313" t="s">
        <v>4471</v>
      </c>
      <c r="E3509" s="307"/>
      <c r="F3509" s="307"/>
      <c r="G3509" s="307"/>
      <c r="H3509" s="307"/>
      <c r="I3509" s="56">
        <f>ROUNDDOWN(H3524,-2)</f>
        <v>2479500</v>
      </c>
    </row>
    <row r="3510" spans="3:13" s="55" customFormat="1" ht="25.5" customHeight="1">
      <c r="C3510" s="300" t="s">
        <v>1197</v>
      </c>
      <c r="D3510" s="300" t="s">
        <v>1198</v>
      </c>
      <c r="E3510" s="300" t="s">
        <v>1199</v>
      </c>
      <c r="F3510" s="300" t="s">
        <v>1200</v>
      </c>
      <c r="G3510" s="300" t="s">
        <v>1201</v>
      </c>
      <c r="H3510" s="300" t="s">
        <v>1202</v>
      </c>
      <c r="I3510" s="54"/>
    </row>
    <row r="3511" spans="3:13" s="55" customFormat="1" ht="15.75" customHeight="1">
      <c r="C3511" s="72" t="s">
        <v>1203</v>
      </c>
      <c r="D3511" s="59" t="s">
        <v>1204</v>
      </c>
      <c r="E3511" s="73"/>
      <c r="F3511" s="73"/>
      <c r="G3511" s="73"/>
      <c r="H3511" s="73"/>
      <c r="I3511" s="54"/>
      <c r="J3511" s="159" t="s">
        <v>1249</v>
      </c>
    </row>
    <row r="3512" spans="3:13" s="55" customFormat="1" ht="15.75" customHeight="1">
      <c r="C3512" s="301">
        <v>1</v>
      </c>
      <c r="D3512" s="59" t="s">
        <v>5</v>
      </c>
      <c r="E3512" s="302" t="s">
        <v>6</v>
      </c>
      <c r="F3512" s="74">
        <v>1.26</v>
      </c>
      <c r="G3512" s="64">
        <f>VLOOKUP(D3512,upahbahan,3,FALSE)</f>
        <v>100000</v>
      </c>
      <c r="H3512" s="64">
        <f>F3512*G3512</f>
        <v>126000</v>
      </c>
      <c r="I3512" s="54"/>
      <c r="J3512" s="159" t="s">
        <v>1250</v>
      </c>
      <c r="M3512" s="65">
        <v>0.1</v>
      </c>
    </row>
    <row r="3513" spans="3:13" s="55" customFormat="1" ht="15.75" customHeight="1">
      <c r="C3513" s="301">
        <v>2</v>
      </c>
      <c r="D3513" s="59" t="s">
        <v>10</v>
      </c>
      <c r="E3513" s="302" t="s">
        <v>6</v>
      </c>
      <c r="F3513" s="74">
        <v>2.1030000000000002</v>
      </c>
      <c r="G3513" s="64">
        <f>VLOOKUP(D3513,upahbahan,3,FALSE)</f>
        <v>145000</v>
      </c>
      <c r="H3513" s="64">
        <f>F3513*G3513</f>
        <v>304935.00000000006</v>
      </c>
      <c r="I3513" s="54"/>
    </row>
    <row r="3514" spans="3:13" s="55" customFormat="1" ht="15.75" customHeight="1">
      <c r="C3514" s="301">
        <v>3</v>
      </c>
      <c r="D3514" s="59" t="s">
        <v>18</v>
      </c>
      <c r="E3514" s="302" t="s">
        <v>6</v>
      </c>
      <c r="F3514" s="74">
        <v>0.21</v>
      </c>
      <c r="G3514" s="64">
        <f>VLOOKUP(D3514,upahbahan,3,FALSE)</f>
        <v>175000</v>
      </c>
      <c r="H3514" s="64">
        <f>F3514*G3514</f>
        <v>36750</v>
      </c>
      <c r="I3514" s="54"/>
    </row>
    <row r="3515" spans="3:13" s="55" customFormat="1" ht="15.75" customHeight="1">
      <c r="C3515" s="301">
        <v>4</v>
      </c>
      <c r="D3515" s="59" t="s">
        <v>19</v>
      </c>
      <c r="E3515" s="302" t="s">
        <v>6</v>
      </c>
      <c r="F3515" s="74">
        <v>6.3E-2</v>
      </c>
      <c r="G3515" s="64">
        <f>VLOOKUP(D3515,upahbahan,3,FALSE)</f>
        <v>200000</v>
      </c>
      <c r="H3515" s="64">
        <f>F3515*G3515</f>
        <v>12600</v>
      </c>
      <c r="I3515" s="54"/>
    </row>
    <row r="3516" spans="3:13" s="55" customFormat="1" ht="15.75" customHeight="1">
      <c r="C3516" s="83" t="s">
        <v>1210</v>
      </c>
      <c r="D3516" s="80"/>
      <c r="E3516" s="80"/>
      <c r="F3516" s="217"/>
      <c r="G3516" s="218"/>
      <c r="H3516" s="64">
        <f>SUM(H3512:H3515)</f>
        <v>480285.00000000006</v>
      </c>
      <c r="I3516" s="219"/>
    </row>
    <row r="3517" spans="3:13" s="55" customFormat="1" ht="15.75" customHeight="1">
      <c r="C3517" s="72" t="s">
        <v>1211</v>
      </c>
      <c r="D3517" s="59" t="s">
        <v>1212</v>
      </c>
      <c r="E3517" s="73"/>
      <c r="F3517" s="73"/>
      <c r="G3517" s="73"/>
      <c r="H3517" s="73"/>
      <c r="I3517" s="54"/>
    </row>
    <row r="3518" spans="3:13" s="55" customFormat="1" ht="15.75" customHeight="1">
      <c r="C3518" s="72">
        <v>1</v>
      </c>
      <c r="D3518" s="59" t="s">
        <v>4472</v>
      </c>
      <c r="E3518" s="170" t="s">
        <v>136</v>
      </c>
      <c r="F3518" s="171">
        <v>1.3</v>
      </c>
      <c r="G3518" s="64">
        <f>VLOOKUP(D3518,upahbahan,3,FALSE)</f>
        <v>1364500</v>
      </c>
      <c r="H3518" s="583">
        <f>G3518*F3518</f>
        <v>1773850</v>
      </c>
      <c r="I3518" s="54"/>
    </row>
    <row r="3519" spans="3:13" s="55" customFormat="1" ht="15.75" customHeight="1">
      <c r="C3519" s="83" t="s">
        <v>1216</v>
      </c>
      <c r="D3519" s="80"/>
      <c r="E3519" s="80"/>
      <c r="F3519" s="80"/>
      <c r="G3519" s="162"/>
      <c r="H3519" s="64">
        <f>SUM(H3518:H3518)</f>
        <v>1773850</v>
      </c>
      <c r="I3519" s="54"/>
    </row>
    <row r="3520" spans="3:13" s="55" customFormat="1" ht="15.75" customHeight="1">
      <c r="C3520" s="72" t="s">
        <v>1217</v>
      </c>
      <c r="D3520" s="59" t="s">
        <v>1218</v>
      </c>
      <c r="E3520" s="73"/>
      <c r="F3520" s="73"/>
      <c r="G3520" s="73"/>
      <c r="H3520" s="73"/>
      <c r="I3520" s="54"/>
    </row>
    <row r="3521" spans="3:13" s="55" customFormat="1" ht="15.75" customHeight="1">
      <c r="C3521" s="83" t="s">
        <v>1219</v>
      </c>
      <c r="D3521" s="80"/>
      <c r="E3521" s="80"/>
      <c r="F3521" s="80"/>
      <c r="G3521" s="162"/>
      <c r="H3521" s="303">
        <v>0</v>
      </c>
      <c r="I3521" s="54"/>
    </row>
    <row r="3522" spans="3:13" s="55" customFormat="1" ht="15.75" customHeight="1">
      <c r="C3522" s="58" t="s">
        <v>1220</v>
      </c>
      <c r="D3522" s="69" t="s">
        <v>1221</v>
      </c>
      <c r="E3522" s="70"/>
      <c r="F3522" s="70"/>
      <c r="G3522" s="71"/>
      <c r="H3522" s="304">
        <f>H3521+H3519+H3516</f>
        <v>2254135</v>
      </c>
      <c r="I3522" s="319"/>
    </row>
    <row r="3523" spans="3:13" s="55" customFormat="1" ht="15.75" customHeight="1">
      <c r="C3523" s="58" t="s">
        <v>1222</v>
      </c>
      <c r="D3523" s="69" t="s">
        <v>1325</v>
      </c>
      <c r="E3523" s="70"/>
      <c r="F3523" s="71"/>
      <c r="G3523" s="95">
        <v>0.1</v>
      </c>
      <c r="H3523" s="64">
        <f>H3522*G3523</f>
        <v>225413.5</v>
      </c>
      <c r="I3523" s="319"/>
    </row>
    <row r="3524" spans="3:13" s="55" customFormat="1" ht="15.75" customHeight="1">
      <c r="C3524" s="58" t="s">
        <v>1223</v>
      </c>
      <c r="D3524" s="69" t="s">
        <v>1224</v>
      </c>
      <c r="E3524" s="70"/>
      <c r="F3524" s="70"/>
      <c r="G3524" s="71"/>
      <c r="H3524" s="305">
        <f>SUM(H3522:H3523)</f>
        <v>2479548.5</v>
      </c>
      <c r="I3524" s="319"/>
    </row>
    <row r="3527" spans="3:13" s="55" customFormat="1" ht="15.75" customHeight="1">
      <c r="C3527" s="225" t="s">
        <v>4473</v>
      </c>
      <c r="D3527" s="313" t="s">
        <v>4474</v>
      </c>
      <c r="E3527" s="307"/>
      <c r="F3527" s="307"/>
      <c r="G3527" s="307"/>
      <c r="H3527" s="307"/>
      <c r="I3527" s="56">
        <f>ROUNDDOWN(H3542,-2)</f>
        <v>3247000</v>
      </c>
    </row>
    <row r="3528" spans="3:13" s="55" customFormat="1" ht="25.5" customHeight="1">
      <c r="C3528" s="300" t="s">
        <v>1197</v>
      </c>
      <c r="D3528" s="300" t="s">
        <v>1198</v>
      </c>
      <c r="E3528" s="300" t="s">
        <v>1199</v>
      </c>
      <c r="F3528" s="300" t="s">
        <v>1200</v>
      </c>
      <c r="G3528" s="300" t="s">
        <v>1201</v>
      </c>
      <c r="H3528" s="300" t="s">
        <v>1202</v>
      </c>
      <c r="I3528" s="54"/>
    </row>
    <row r="3529" spans="3:13" s="55" customFormat="1" ht="15.75" customHeight="1">
      <c r="C3529" s="72" t="s">
        <v>1203</v>
      </c>
      <c r="D3529" s="59" t="s">
        <v>1204</v>
      </c>
      <c r="E3529" s="73"/>
      <c r="F3529" s="73"/>
      <c r="G3529" s="73"/>
      <c r="H3529" s="73"/>
      <c r="I3529" s="54"/>
      <c r="J3529" s="159" t="s">
        <v>1249</v>
      </c>
    </row>
    <row r="3530" spans="3:13" s="55" customFormat="1" ht="15.75" customHeight="1">
      <c r="C3530" s="301">
        <v>1</v>
      </c>
      <c r="D3530" s="59" t="s">
        <v>5</v>
      </c>
      <c r="E3530" s="302" t="s">
        <v>6</v>
      </c>
      <c r="F3530" s="74">
        <v>1.5740000000000001</v>
      </c>
      <c r="G3530" s="64">
        <f>VLOOKUP(D3530,upahbahan,3,FALSE)</f>
        <v>100000</v>
      </c>
      <c r="H3530" s="64">
        <f>F3530*G3530</f>
        <v>157400</v>
      </c>
      <c r="I3530" s="54"/>
      <c r="J3530" s="159" t="s">
        <v>1250</v>
      </c>
      <c r="M3530" s="65">
        <v>0.1</v>
      </c>
    </row>
    <row r="3531" spans="3:13" s="55" customFormat="1" ht="15.75" customHeight="1">
      <c r="C3531" s="301">
        <v>2</v>
      </c>
      <c r="D3531" s="59" t="s">
        <v>10</v>
      </c>
      <c r="E3531" s="302" t="s">
        <v>6</v>
      </c>
      <c r="F3531" s="74">
        <v>2.6280000000000001</v>
      </c>
      <c r="G3531" s="64">
        <f>VLOOKUP(D3531,upahbahan,3,FALSE)</f>
        <v>145000</v>
      </c>
      <c r="H3531" s="64">
        <f>F3531*G3531</f>
        <v>381060</v>
      </c>
      <c r="I3531" s="54"/>
    </row>
    <row r="3532" spans="3:13" s="55" customFormat="1" ht="15.75" customHeight="1">
      <c r="C3532" s="301">
        <v>3</v>
      </c>
      <c r="D3532" s="59" t="s">
        <v>18</v>
      </c>
      <c r="E3532" s="302" t="s">
        <v>6</v>
      </c>
      <c r="F3532" s="74">
        <v>0.26300000000000001</v>
      </c>
      <c r="G3532" s="64">
        <f>VLOOKUP(D3532,upahbahan,3,FALSE)</f>
        <v>175000</v>
      </c>
      <c r="H3532" s="64">
        <f>F3532*G3532</f>
        <v>46025</v>
      </c>
      <c r="I3532" s="54"/>
    </row>
    <row r="3533" spans="3:13" s="55" customFormat="1" ht="15.75" customHeight="1">
      <c r="C3533" s="301">
        <v>4</v>
      </c>
      <c r="D3533" s="59" t="s">
        <v>19</v>
      </c>
      <c r="E3533" s="302" t="s">
        <v>6</v>
      </c>
      <c r="F3533" s="74">
        <v>7.9000000000000001E-2</v>
      </c>
      <c r="G3533" s="64">
        <f>VLOOKUP(D3533,upahbahan,3,FALSE)</f>
        <v>200000</v>
      </c>
      <c r="H3533" s="64">
        <f>F3533*G3533</f>
        <v>15800</v>
      </c>
      <c r="I3533" s="54"/>
    </row>
    <row r="3534" spans="3:13" s="55" customFormat="1" ht="15.75" customHeight="1">
      <c r="C3534" s="83" t="s">
        <v>1210</v>
      </c>
      <c r="D3534" s="80"/>
      <c r="E3534" s="80"/>
      <c r="F3534" s="217"/>
      <c r="G3534" s="218"/>
      <c r="H3534" s="64">
        <f>SUM(H3530:H3533)</f>
        <v>600285</v>
      </c>
      <c r="I3534" s="219"/>
    </row>
    <row r="3535" spans="3:13" s="55" customFormat="1" ht="15.75" customHeight="1">
      <c r="C3535" s="72" t="s">
        <v>1211</v>
      </c>
      <c r="D3535" s="59" t="s">
        <v>1212</v>
      </c>
      <c r="E3535" s="73"/>
      <c r="F3535" s="73"/>
      <c r="G3535" s="73"/>
      <c r="H3535" s="73"/>
      <c r="I3535" s="54"/>
    </row>
    <row r="3536" spans="3:13" s="55" customFormat="1" ht="15.75" customHeight="1">
      <c r="C3536" s="72">
        <v>1</v>
      </c>
      <c r="D3536" s="59" t="s">
        <v>4475</v>
      </c>
      <c r="E3536" s="170" t="s">
        <v>136</v>
      </c>
      <c r="F3536" s="171">
        <v>1.3</v>
      </c>
      <c r="G3536" s="64">
        <f>VLOOKUP(D3536,upahbahan,3,FALSE)</f>
        <v>1808900</v>
      </c>
      <c r="H3536" s="583">
        <f>G3536*F3536</f>
        <v>2351570</v>
      </c>
      <c r="I3536" s="54"/>
    </row>
    <row r="3537" spans="3:13" s="55" customFormat="1" ht="15.75" customHeight="1">
      <c r="C3537" s="83" t="s">
        <v>1216</v>
      </c>
      <c r="D3537" s="80"/>
      <c r="E3537" s="80"/>
      <c r="F3537" s="80"/>
      <c r="G3537" s="162"/>
      <c r="H3537" s="64">
        <f>SUM(H3536:H3536)</f>
        <v>2351570</v>
      </c>
      <c r="I3537" s="54"/>
    </row>
    <row r="3538" spans="3:13" s="55" customFormat="1" ht="15.75" customHeight="1">
      <c r="C3538" s="72" t="s">
        <v>1217</v>
      </c>
      <c r="D3538" s="59" t="s">
        <v>1218</v>
      </c>
      <c r="E3538" s="73"/>
      <c r="F3538" s="73"/>
      <c r="G3538" s="73"/>
      <c r="H3538" s="73"/>
      <c r="I3538" s="54"/>
    </row>
    <row r="3539" spans="3:13" s="55" customFormat="1" ht="15.75" customHeight="1">
      <c r="C3539" s="83" t="s">
        <v>1219</v>
      </c>
      <c r="D3539" s="80"/>
      <c r="E3539" s="80"/>
      <c r="F3539" s="80"/>
      <c r="G3539" s="162"/>
      <c r="H3539" s="303">
        <v>0</v>
      </c>
      <c r="I3539" s="54"/>
    </row>
    <row r="3540" spans="3:13" s="55" customFormat="1" ht="15.75" customHeight="1">
      <c r="C3540" s="58" t="s">
        <v>1220</v>
      </c>
      <c r="D3540" s="69" t="s">
        <v>1221</v>
      </c>
      <c r="E3540" s="70"/>
      <c r="F3540" s="70"/>
      <c r="G3540" s="71"/>
      <c r="H3540" s="304">
        <f>H3539+H3537+H3534</f>
        <v>2951855</v>
      </c>
      <c r="I3540" s="319"/>
    </row>
    <row r="3541" spans="3:13" s="55" customFormat="1" ht="15.75" customHeight="1">
      <c r="C3541" s="58" t="s">
        <v>1222</v>
      </c>
      <c r="D3541" s="69" t="s">
        <v>1325</v>
      </c>
      <c r="E3541" s="70"/>
      <c r="F3541" s="71"/>
      <c r="G3541" s="95">
        <v>0.1</v>
      </c>
      <c r="H3541" s="64">
        <f>H3540*G3541</f>
        <v>295185.5</v>
      </c>
      <c r="I3541" s="319"/>
    </row>
    <row r="3542" spans="3:13" s="55" customFormat="1" ht="15.75" customHeight="1">
      <c r="C3542" s="58" t="s">
        <v>1223</v>
      </c>
      <c r="D3542" s="69" t="s">
        <v>1224</v>
      </c>
      <c r="E3542" s="70"/>
      <c r="F3542" s="70"/>
      <c r="G3542" s="71"/>
      <c r="H3542" s="305">
        <f>SUM(H3540:H3541)</f>
        <v>3247040.5</v>
      </c>
      <c r="I3542" s="319"/>
    </row>
    <row r="3544" spans="3:13" s="55" customFormat="1" ht="15.75" customHeight="1">
      <c r="C3544" s="225" t="s">
        <v>4476</v>
      </c>
      <c r="D3544" s="313" t="s">
        <v>4477</v>
      </c>
      <c r="E3544" s="307"/>
      <c r="F3544" s="307"/>
      <c r="G3544" s="307"/>
      <c r="H3544" s="307"/>
      <c r="I3544" s="56">
        <f>ROUNDDOWN(H3559,-2)</f>
        <v>3796700</v>
      </c>
    </row>
    <row r="3545" spans="3:13" s="55" customFormat="1" ht="25.5" customHeight="1">
      <c r="C3545" s="300" t="s">
        <v>1197</v>
      </c>
      <c r="D3545" s="300" t="s">
        <v>1198</v>
      </c>
      <c r="E3545" s="300" t="s">
        <v>1199</v>
      </c>
      <c r="F3545" s="300" t="s">
        <v>1200</v>
      </c>
      <c r="G3545" s="300" t="s">
        <v>1201</v>
      </c>
      <c r="H3545" s="300" t="s">
        <v>1202</v>
      </c>
      <c r="I3545" s="54"/>
    </row>
    <row r="3546" spans="3:13" s="55" customFormat="1" ht="15.75" customHeight="1">
      <c r="C3546" s="72" t="s">
        <v>1203</v>
      </c>
      <c r="D3546" s="59" t="s">
        <v>1204</v>
      </c>
      <c r="E3546" s="73"/>
      <c r="F3546" s="73"/>
      <c r="G3546" s="73"/>
      <c r="H3546" s="73"/>
      <c r="I3546" s="54"/>
      <c r="J3546" s="159" t="s">
        <v>1249</v>
      </c>
    </row>
    <row r="3547" spans="3:13" s="55" customFormat="1" ht="15.75" customHeight="1">
      <c r="C3547" s="301">
        <v>1</v>
      </c>
      <c r="D3547" s="59" t="s">
        <v>5</v>
      </c>
      <c r="E3547" s="302" t="s">
        <v>6</v>
      </c>
      <c r="F3547" s="74">
        <v>1.65</v>
      </c>
      <c r="G3547" s="64">
        <f>VLOOKUP(D3547,upahbahan,3,FALSE)</f>
        <v>100000</v>
      </c>
      <c r="H3547" s="64">
        <f>F3547*G3547</f>
        <v>165000</v>
      </c>
      <c r="I3547" s="54"/>
      <c r="J3547" s="159" t="s">
        <v>1250</v>
      </c>
      <c r="M3547" s="65">
        <v>0.1</v>
      </c>
    </row>
    <row r="3548" spans="3:13" s="55" customFormat="1" ht="15.75" customHeight="1">
      <c r="C3548" s="301">
        <v>2</v>
      </c>
      <c r="D3548" s="59" t="s">
        <v>10</v>
      </c>
      <c r="E3548" s="302" t="s">
        <v>6</v>
      </c>
      <c r="F3548" s="74">
        <v>2.7559999999999998</v>
      </c>
      <c r="G3548" s="64">
        <f>VLOOKUP(D3548,upahbahan,3,FALSE)</f>
        <v>145000</v>
      </c>
      <c r="H3548" s="64">
        <f>F3548*G3548</f>
        <v>399619.99999999994</v>
      </c>
      <c r="I3548" s="54"/>
    </row>
    <row r="3549" spans="3:13" s="55" customFormat="1" ht="15.75" customHeight="1">
      <c r="C3549" s="301">
        <v>3</v>
      </c>
      <c r="D3549" s="59" t="s">
        <v>18</v>
      </c>
      <c r="E3549" s="302" t="s">
        <v>6</v>
      </c>
      <c r="F3549" s="74">
        <v>0.27600000000000002</v>
      </c>
      <c r="G3549" s="64">
        <f>VLOOKUP(D3549,upahbahan,3,FALSE)</f>
        <v>175000</v>
      </c>
      <c r="H3549" s="64">
        <f>F3549*G3549</f>
        <v>48300.000000000007</v>
      </c>
      <c r="I3549" s="54"/>
    </row>
    <row r="3550" spans="3:13" s="55" customFormat="1" ht="15.75" customHeight="1">
      <c r="C3550" s="301">
        <v>4</v>
      </c>
      <c r="D3550" s="59" t="s">
        <v>19</v>
      </c>
      <c r="E3550" s="302" t="s">
        <v>6</v>
      </c>
      <c r="F3550" s="74">
        <v>8.3000000000000004E-2</v>
      </c>
      <c r="G3550" s="64">
        <f>VLOOKUP(D3550,upahbahan,3,FALSE)</f>
        <v>200000</v>
      </c>
      <c r="H3550" s="64">
        <f>F3550*G3550</f>
        <v>16600</v>
      </c>
      <c r="I3550" s="54"/>
    </row>
    <row r="3551" spans="3:13" s="55" customFormat="1" ht="15.75" customHeight="1">
      <c r="C3551" s="83" t="s">
        <v>1210</v>
      </c>
      <c r="D3551" s="80"/>
      <c r="E3551" s="80"/>
      <c r="F3551" s="217"/>
      <c r="G3551" s="218"/>
      <c r="H3551" s="64">
        <f>SUM(H3547:H3550)</f>
        <v>629520</v>
      </c>
      <c r="I3551" s="219"/>
    </row>
    <row r="3552" spans="3:13" s="55" customFormat="1" ht="15.75" customHeight="1">
      <c r="C3552" s="72" t="s">
        <v>1211</v>
      </c>
      <c r="D3552" s="59" t="s">
        <v>1212</v>
      </c>
      <c r="E3552" s="73"/>
      <c r="F3552" s="73"/>
      <c r="G3552" s="73"/>
      <c r="H3552" s="73"/>
      <c r="I3552" s="54"/>
    </row>
    <row r="3553" spans="3:13" s="55" customFormat="1" ht="15.75" customHeight="1">
      <c r="C3553" s="72">
        <v>1</v>
      </c>
      <c r="D3553" s="59" t="s">
        <v>4478</v>
      </c>
      <c r="E3553" s="170" t="s">
        <v>136</v>
      </c>
      <c r="F3553" s="171">
        <v>1.3</v>
      </c>
      <c r="G3553" s="64">
        <f>VLOOKUP(D3553,upahbahan,3,FALSE)</f>
        <v>2170800</v>
      </c>
      <c r="H3553" s="583">
        <f>G3553*F3553</f>
        <v>2822040</v>
      </c>
      <c r="I3553" s="54"/>
    </row>
    <row r="3554" spans="3:13" s="55" customFormat="1" ht="15.75" customHeight="1">
      <c r="C3554" s="83" t="s">
        <v>1216</v>
      </c>
      <c r="D3554" s="80"/>
      <c r="E3554" s="80"/>
      <c r="F3554" s="80"/>
      <c r="G3554" s="162"/>
      <c r="H3554" s="64">
        <f>SUM(H3553:H3553)</f>
        <v>2822040</v>
      </c>
      <c r="I3554" s="54"/>
    </row>
    <row r="3555" spans="3:13" s="55" customFormat="1" ht="15.75" customHeight="1">
      <c r="C3555" s="72" t="s">
        <v>1217</v>
      </c>
      <c r="D3555" s="59" t="s">
        <v>1218</v>
      </c>
      <c r="E3555" s="73"/>
      <c r="F3555" s="73"/>
      <c r="G3555" s="73"/>
      <c r="H3555" s="73"/>
      <c r="I3555" s="54"/>
    </row>
    <row r="3556" spans="3:13" s="55" customFormat="1" ht="15.75" customHeight="1">
      <c r="C3556" s="83" t="s">
        <v>1219</v>
      </c>
      <c r="D3556" s="80"/>
      <c r="E3556" s="80"/>
      <c r="F3556" s="80"/>
      <c r="G3556" s="162"/>
      <c r="H3556" s="303">
        <v>0</v>
      </c>
      <c r="I3556" s="54"/>
    </row>
    <row r="3557" spans="3:13" s="55" customFormat="1" ht="15.75" customHeight="1">
      <c r="C3557" s="58" t="s">
        <v>1220</v>
      </c>
      <c r="D3557" s="69" t="s">
        <v>1221</v>
      </c>
      <c r="E3557" s="70"/>
      <c r="F3557" s="70"/>
      <c r="G3557" s="71"/>
      <c r="H3557" s="304">
        <f>H3556+H3554+H3551</f>
        <v>3451560</v>
      </c>
      <c r="I3557" s="319"/>
    </row>
    <row r="3558" spans="3:13" s="55" customFormat="1" ht="15.75" customHeight="1">
      <c r="C3558" s="58" t="s">
        <v>1222</v>
      </c>
      <c r="D3558" s="69" t="s">
        <v>1325</v>
      </c>
      <c r="E3558" s="70"/>
      <c r="F3558" s="71"/>
      <c r="G3558" s="95">
        <v>0.1</v>
      </c>
      <c r="H3558" s="64">
        <f>H3557*G3558</f>
        <v>345156</v>
      </c>
      <c r="I3558" s="319"/>
    </row>
    <row r="3559" spans="3:13" s="55" customFormat="1" ht="15.75" customHeight="1">
      <c r="C3559" s="58" t="s">
        <v>1223</v>
      </c>
      <c r="D3559" s="69" t="s">
        <v>1224</v>
      </c>
      <c r="E3559" s="70"/>
      <c r="F3559" s="70"/>
      <c r="G3559" s="71"/>
      <c r="H3559" s="305">
        <f>SUM(H3557:H3558)</f>
        <v>3796716</v>
      </c>
      <c r="I3559" s="319"/>
    </row>
    <row r="3561" spans="3:13" s="55" customFormat="1" ht="15.75" customHeight="1">
      <c r="C3561" s="225" t="s">
        <v>4479</v>
      </c>
      <c r="D3561" s="313" t="s">
        <v>4477</v>
      </c>
      <c r="E3561" s="307"/>
      <c r="F3561" s="307"/>
      <c r="G3561" s="307"/>
      <c r="H3561" s="307"/>
      <c r="I3561" s="56">
        <f>ROUNDDOWN(H3576,-2)</f>
        <v>3895200</v>
      </c>
    </row>
    <row r="3562" spans="3:13" s="55" customFormat="1" ht="25.5" customHeight="1">
      <c r="C3562" s="300" t="s">
        <v>1197</v>
      </c>
      <c r="D3562" s="300" t="s">
        <v>1198</v>
      </c>
      <c r="E3562" s="300" t="s">
        <v>1199</v>
      </c>
      <c r="F3562" s="300" t="s">
        <v>1200</v>
      </c>
      <c r="G3562" s="300" t="s">
        <v>1201</v>
      </c>
      <c r="H3562" s="300" t="s">
        <v>1202</v>
      </c>
      <c r="I3562" s="54"/>
    </row>
    <row r="3563" spans="3:13" s="55" customFormat="1" ht="15.75" customHeight="1">
      <c r="C3563" s="72" t="s">
        <v>1203</v>
      </c>
      <c r="D3563" s="59" t="s">
        <v>1204</v>
      </c>
      <c r="E3563" s="73"/>
      <c r="F3563" s="73"/>
      <c r="G3563" s="73"/>
      <c r="H3563" s="73"/>
      <c r="I3563" s="54"/>
      <c r="J3563" s="159" t="s">
        <v>1249</v>
      </c>
    </row>
    <row r="3564" spans="3:13" s="55" customFormat="1" ht="15.75" customHeight="1">
      <c r="C3564" s="301">
        <v>1</v>
      </c>
      <c r="D3564" s="59" t="s">
        <v>5</v>
      </c>
      <c r="E3564" s="302" t="s">
        <v>6</v>
      </c>
      <c r="F3564" s="74">
        <v>1.8859999999999999</v>
      </c>
      <c r="G3564" s="64">
        <f>VLOOKUP(D3564,upahbahan,3,FALSE)</f>
        <v>100000</v>
      </c>
      <c r="H3564" s="64">
        <f>F3564*G3564</f>
        <v>188600</v>
      </c>
      <c r="I3564" s="54"/>
      <c r="J3564" s="159" t="s">
        <v>1250</v>
      </c>
      <c r="M3564" s="65">
        <v>0.1</v>
      </c>
    </row>
    <row r="3565" spans="3:13" s="55" customFormat="1" ht="15.75" customHeight="1">
      <c r="C3565" s="301">
        <v>2</v>
      </c>
      <c r="D3565" s="59" t="s">
        <v>10</v>
      </c>
      <c r="E3565" s="302" t="s">
        <v>6</v>
      </c>
      <c r="F3565" s="74">
        <v>3.149</v>
      </c>
      <c r="G3565" s="64">
        <f>VLOOKUP(D3565,upahbahan,3,FALSE)</f>
        <v>145000</v>
      </c>
      <c r="H3565" s="64">
        <f>F3565*G3565</f>
        <v>456605</v>
      </c>
      <c r="I3565" s="54"/>
    </row>
    <row r="3566" spans="3:13" s="55" customFormat="1" ht="15.75" customHeight="1">
      <c r="C3566" s="301">
        <v>3</v>
      </c>
      <c r="D3566" s="59" t="s">
        <v>18</v>
      </c>
      <c r="E3566" s="302" t="s">
        <v>6</v>
      </c>
      <c r="F3566" s="74">
        <v>0.315</v>
      </c>
      <c r="G3566" s="64">
        <f>VLOOKUP(D3566,upahbahan,3,FALSE)</f>
        <v>175000</v>
      </c>
      <c r="H3566" s="64">
        <f>F3566*G3566</f>
        <v>55125</v>
      </c>
      <c r="I3566" s="54"/>
    </row>
    <row r="3567" spans="3:13" s="55" customFormat="1" ht="15.75" customHeight="1">
      <c r="C3567" s="301">
        <v>4</v>
      </c>
      <c r="D3567" s="59" t="s">
        <v>19</v>
      </c>
      <c r="E3567" s="302" t="s">
        <v>6</v>
      </c>
      <c r="F3567" s="74">
        <v>9.4E-2</v>
      </c>
      <c r="G3567" s="64">
        <f>VLOOKUP(D3567,upahbahan,3,FALSE)</f>
        <v>200000</v>
      </c>
      <c r="H3567" s="64">
        <f>F3567*G3567</f>
        <v>18800</v>
      </c>
      <c r="I3567" s="54"/>
    </row>
    <row r="3568" spans="3:13" s="55" customFormat="1" ht="15.75" customHeight="1">
      <c r="C3568" s="83" t="s">
        <v>1210</v>
      </c>
      <c r="D3568" s="80"/>
      <c r="E3568" s="80"/>
      <c r="F3568" s="217"/>
      <c r="G3568" s="218"/>
      <c r="H3568" s="64">
        <f>SUM(H3564:H3567)</f>
        <v>719130</v>
      </c>
      <c r="I3568" s="219"/>
    </row>
    <row r="3569" spans="3:13" s="55" customFormat="1" ht="15.75" customHeight="1">
      <c r="C3569" s="72" t="s">
        <v>1211</v>
      </c>
      <c r="D3569" s="59" t="s">
        <v>1212</v>
      </c>
      <c r="E3569" s="73"/>
      <c r="F3569" s="73"/>
      <c r="G3569" s="73"/>
      <c r="H3569" s="73"/>
      <c r="I3569" s="54"/>
    </row>
    <row r="3570" spans="3:13" s="55" customFormat="1" ht="15.75" customHeight="1">
      <c r="C3570" s="72">
        <v>1</v>
      </c>
      <c r="D3570" s="59" t="s">
        <v>4478</v>
      </c>
      <c r="E3570" s="170" t="s">
        <v>136</v>
      </c>
      <c r="F3570" s="171">
        <v>1.3</v>
      </c>
      <c r="G3570" s="64">
        <f>VLOOKUP(D3570,upahbahan,3,FALSE)</f>
        <v>2170800</v>
      </c>
      <c r="H3570" s="583">
        <f>G3570*F3570</f>
        <v>2822040</v>
      </c>
      <c r="I3570" s="54"/>
    </row>
    <row r="3571" spans="3:13" s="55" customFormat="1" ht="15.75" customHeight="1">
      <c r="C3571" s="83" t="s">
        <v>1216</v>
      </c>
      <c r="D3571" s="80"/>
      <c r="E3571" s="80"/>
      <c r="F3571" s="80"/>
      <c r="G3571" s="162"/>
      <c r="H3571" s="64">
        <f>SUM(H3570:H3570)</f>
        <v>2822040</v>
      </c>
      <c r="I3571" s="54"/>
    </row>
    <row r="3572" spans="3:13" s="55" customFormat="1" ht="15.75" customHeight="1">
      <c r="C3572" s="72" t="s">
        <v>1217</v>
      </c>
      <c r="D3572" s="59" t="s">
        <v>1218</v>
      </c>
      <c r="E3572" s="73"/>
      <c r="F3572" s="73"/>
      <c r="G3572" s="73"/>
      <c r="H3572" s="73"/>
      <c r="I3572" s="54"/>
    </row>
    <row r="3573" spans="3:13" s="55" customFormat="1" ht="15.75" customHeight="1">
      <c r="C3573" s="83" t="s">
        <v>1219</v>
      </c>
      <c r="D3573" s="80"/>
      <c r="E3573" s="80"/>
      <c r="F3573" s="80"/>
      <c r="G3573" s="162"/>
      <c r="H3573" s="303">
        <v>0</v>
      </c>
      <c r="I3573" s="54"/>
    </row>
    <row r="3574" spans="3:13" s="55" customFormat="1" ht="15.75" customHeight="1">
      <c r="C3574" s="58" t="s">
        <v>1220</v>
      </c>
      <c r="D3574" s="69" t="s">
        <v>1221</v>
      </c>
      <c r="E3574" s="70"/>
      <c r="F3574" s="70"/>
      <c r="G3574" s="71"/>
      <c r="H3574" s="304">
        <f>H3573+H3571+H3568</f>
        <v>3541170</v>
      </c>
      <c r="I3574" s="319"/>
    </row>
    <row r="3575" spans="3:13" s="55" customFormat="1" ht="15.75" customHeight="1">
      <c r="C3575" s="58" t="s">
        <v>1222</v>
      </c>
      <c r="D3575" s="69" t="s">
        <v>1325</v>
      </c>
      <c r="E3575" s="70"/>
      <c r="F3575" s="71"/>
      <c r="G3575" s="95">
        <v>0.1</v>
      </c>
      <c r="H3575" s="64">
        <f>H3574*G3575</f>
        <v>354117</v>
      </c>
      <c r="I3575" s="319"/>
    </row>
    <row r="3576" spans="3:13" s="55" customFormat="1" ht="15.75" customHeight="1">
      <c r="C3576" s="58" t="s">
        <v>1223</v>
      </c>
      <c r="D3576" s="69" t="s">
        <v>1224</v>
      </c>
      <c r="E3576" s="70"/>
      <c r="F3576" s="70"/>
      <c r="G3576" s="71"/>
      <c r="H3576" s="305">
        <f>SUM(H3574:H3575)</f>
        <v>3895287</v>
      </c>
      <c r="I3576" s="319"/>
    </row>
    <row r="3578" spans="3:13" ht="13.8">
      <c r="C3578" s="160" t="s">
        <v>4481</v>
      </c>
      <c r="D3578" s="436" t="s">
        <v>4482</v>
      </c>
    </row>
    <row r="3579" spans="3:13" s="55" customFormat="1" ht="15.75" customHeight="1">
      <c r="C3579" s="225" t="s">
        <v>4485</v>
      </c>
      <c r="D3579" s="313" t="s">
        <v>4483</v>
      </c>
      <c r="E3579" s="307"/>
      <c r="F3579" s="307"/>
      <c r="G3579" s="307"/>
      <c r="H3579" s="307"/>
      <c r="I3579" s="56">
        <f>ROUNDDOWN(H3594,-2)</f>
        <v>154100</v>
      </c>
    </row>
    <row r="3580" spans="3:13" s="55" customFormat="1" ht="25.5" customHeight="1">
      <c r="C3580" s="300" t="s">
        <v>1197</v>
      </c>
      <c r="D3580" s="300" t="s">
        <v>1198</v>
      </c>
      <c r="E3580" s="300" t="s">
        <v>1199</v>
      </c>
      <c r="F3580" s="300" t="s">
        <v>1200</v>
      </c>
      <c r="G3580" s="300" t="s">
        <v>1201</v>
      </c>
      <c r="H3580" s="300" t="s">
        <v>1202</v>
      </c>
      <c r="I3580" s="54"/>
    </row>
    <row r="3581" spans="3:13" s="55" customFormat="1" ht="15.75" customHeight="1">
      <c r="C3581" s="72" t="s">
        <v>1203</v>
      </c>
      <c r="D3581" s="59" t="s">
        <v>1204</v>
      </c>
      <c r="E3581" s="73"/>
      <c r="F3581" s="73"/>
      <c r="G3581" s="73"/>
      <c r="H3581" s="73"/>
      <c r="I3581" s="54"/>
      <c r="J3581" s="159" t="s">
        <v>1249</v>
      </c>
    </row>
    <row r="3582" spans="3:13" s="55" customFormat="1" ht="15.75" customHeight="1">
      <c r="C3582" s="301">
        <v>1</v>
      </c>
      <c r="D3582" s="59" t="s">
        <v>5</v>
      </c>
      <c r="E3582" s="302" t="s">
        <v>6</v>
      </c>
      <c r="F3582" s="74">
        <v>5.1999999999999998E-2</v>
      </c>
      <c r="G3582" s="64">
        <f>VLOOKUP(D3582,upahbahan,3,FALSE)</f>
        <v>100000</v>
      </c>
      <c r="H3582" s="64">
        <f>F3582*G3582</f>
        <v>5200</v>
      </c>
      <c r="I3582" s="54"/>
      <c r="J3582" s="159" t="s">
        <v>1250</v>
      </c>
      <c r="M3582" s="65">
        <v>0.1</v>
      </c>
    </row>
    <row r="3583" spans="3:13" s="55" customFormat="1" ht="15.75" customHeight="1">
      <c r="C3583" s="301">
        <v>2</v>
      </c>
      <c r="D3583" s="59" t="s">
        <v>10</v>
      </c>
      <c r="E3583" s="302" t="s">
        <v>6</v>
      </c>
      <c r="F3583" s="74">
        <v>8.6999999999999994E-2</v>
      </c>
      <c r="G3583" s="64">
        <f>VLOOKUP(D3583,upahbahan,3,FALSE)</f>
        <v>145000</v>
      </c>
      <c r="H3583" s="64">
        <f>F3583*G3583</f>
        <v>12615</v>
      </c>
      <c r="I3583" s="54"/>
    </row>
    <row r="3584" spans="3:13" s="55" customFormat="1" ht="15.75" customHeight="1">
      <c r="C3584" s="301">
        <v>3</v>
      </c>
      <c r="D3584" s="59" t="s">
        <v>18</v>
      </c>
      <c r="E3584" s="302" t="s">
        <v>6</v>
      </c>
      <c r="F3584" s="74">
        <v>8.9999999999999993E-3</v>
      </c>
      <c r="G3584" s="64">
        <f>VLOOKUP(D3584,upahbahan,3,FALSE)</f>
        <v>175000</v>
      </c>
      <c r="H3584" s="64">
        <f>F3584*G3584</f>
        <v>1574.9999999999998</v>
      </c>
      <c r="I3584" s="54"/>
    </row>
    <row r="3585" spans="3:13" s="55" customFormat="1" ht="15.75" customHeight="1">
      <c r="C3585" s="301">
        <v>4</v>
      </c>
      <c r="D3585" s="59" t="s">
        <v>19</v>
      </c>
      <c r="E3585" s="302" t="s">
        <v>6</v>
      </c>
      <c r="F3585" s="74">
        <v>3.0000000000000001E-3</v>
      </c>
      <c r="G3585" s="64">
        <f>VLOOKUP(D3585,upahbahan,3,FALSE)</f>
        <v>200000</v>
      </c>
      <c r="H3585" s="64">
        <f>F3585*G3585</f>
        <v>600</v>
      </c>
      <c r="I3585" s="54"/>
    </row>
    <row r="3586" spans="3:13" s="55" customFormat="1" ht="15.75" customHeight="1">
      <c r="C3586" s="83" t="s">
        <v>1210</v>
      </c>
      <c r="D3586" s="80"/>
      <c r="E3586" s="80"/>
      <c r="F3586" s="217"/>
      <c r="G3586" s="218"/>
      <c r="H3586" s="64">
        <f>SUM(H3582:H3585)</f>
        <v>19990</v>
      </c>
      <c r="I3586" s="219"/>
    </row>
    <row r="3587" spans="3:13" s="55" customFormat="1" ht="15.75" customHeight="1">
      <c r="C3587" s="72" t="s">
        <v>1211</v>
      </c>
      <c r="D3587" s="59" t="s">
        <v>1212</v>
      </c>
      <c r="E3587" s="73"/>
      <c r="F3587" s="73"/>
      <c r="G3587" s="73"/>
      <c r="H3587" s="73"/>
      <c r="I3587" s="54"/>
    </row>
    <row r="3588" spans="3:13" s="55" customFormat="1" ht="15.75" customHeight="1">
      <c r="C3588" s="72">
        <v>1</v>
      </c>
      <c r="D3588" s="59" t="s">
        <v>4484</v>
      </c>
      <c r="E3588" s="170" t="s">
        <v>136</v>
      </c>
      <c r="F3588" s="171">
        <v>1.1499999999999999</v>
      </c>
      <c r="G3588" s="64">
        <f>VLOOKUP(D3588,upahbahan,3,FALSE)</f>
        <v>104500</v>
      </c>
      <c r="H3588" s="583">
        <f>G3588*F3588</f>
        <v>120174.99999999999</v>
      </c>
      <c r="I3588" s="54"/>
    </row>
    <row r="3589" spans="3:13" s="55" customFormat="1" ht="15.75" customHeight="1">
      <c r="C3589" s="83" t="s">
        <v>1216</v>
      </c>
      <c r="D3589" s="80"/>
      <c r="E3589" s="80"/>
      <c r="F3589" s="80"/>
      <c r="G3589" s="162"/>
      <c r="H3589" s="64">
        <f>SUM(H3588:H3588)</f>
        <v>120174.99999999999</v>
      </c>
      <c r="I3589" s="54"/>
    </row>
    <row r="3590" spans="3:13" s="55" customFormat="1" ht="15.75" customHeight="1">
      <c r="C3590" s="72" t="s">
        <v>1217</v>
      </c>
      <c r="D3590" s="59" t="s">
        <v>1218</v>
      </c>
      <c r="E3590" s="73"/>
      <c r="F3590" s="73"/>
      <c r="G3590" s="73"/>
      <c r="H3590" s="73"/>
      <c r="I3590" s="54"/>
    </row>
    <row r="3591" spans="3:13" s="55" customFormat="1" ht="15.75" customHeight="1">
      <c r="C3591" s="83" t="s">
        <v>1219</v>
      </c>
      <c r="D3591" s="80"/>
      <c r="E3591" s="80"/>
      <c r="F3591" s="80"/>
      <c r="G3591" s="162"/>
      <c r="H3591" s="303">
        <v>0</v>
      </c>
      <c r="I3591" s="54"/>
    </row>
    <row r="3592" spans="3:13" s="55" customFormat="1" ht="15.75" customHeight="1">
      <c r="C3592" s="58" t="s">
        <v>1220</v>
      </c>
      <c r="D3592" s="69" t="s">
        <v>1221</v>
      </c>
      <c r="E3592" s="70"/>
      <c r="F3592" s="70"/>
      <c r="G3592" s="71"/>
      <c r="H3592" s="304">
        <f>H3591+H3589+H3586</f>
        <v>140165</v>
      </c>
      <c r="I3592" s="319"/>
    </row>
    <row r="3593" spans="3:13" s="55" customFormat="1" ht="15.75" customHeight="1">
      <c r="C3593" s="58" t="s">
        <v>1222</v>
      </c>
      <c r="D3593" s="69" t="s">
        <v>1325</v>
      </c>
      <c r="E3593" s="70"/>
      <c r="F3593" s="71"/>
      <c r="G3593" s="95">
        <v>0.1</v>
      </c>
      <c r="H3593" s="64">
        <f>H3592*G3593</f>
        <v>14016.5</v>
      </c>
      <c r="I3593" s="319"/>
    </row>
    <row r="3594" spans="3:13" s="55" customFormat="1" ht="15.75" customHeight="1">
      <c r="C3594" s="58" t="s">
        <v>1223</v>
      </c>
      <c r="D3594" s="69" t="s">
        <v>1224</v>
      </c>
      <c r="E3594" s="70"/>
      <c r="F3594" s="70"/>
      <c r="G3594" s="71"/>
      <c r="H3594" s="305">
        <f>SUM(H3592:H3593)</f>
        <v>154181.5</v>
      </c>
      <c r="I3594" s="319"/>
    </row>
    <row r="3596" spans="3:13" s="55" customFormat="1" ht="15.75" customHeight="1">
      <c r="C3596" s="225" t="s">
        <v>4486</v>
      </c>
      <c r="D3596" s="313" t="s">
        <v>4487</v>
      </c>
      <c r="E3596" s="307"/>
      <c r="F3596" s="307"/>
      <c r="G3596" s="307"/>
      <c r="H3596" s="307"/>
      <c r="I3596" s="56">
        <f>ROUNDDOWN(H3611,-2)</f>
        <v>182200</v>
      </c>
    </row>
    <row r="3597" spans="3:13" s="55" customFormat="1" ht="25.5" customHeight="1">
      <c r="C3597" s="300" t="s">
        <v>1197</v>
      </c>
      <c r="D3597" s="300" t="s">
        <v>1198</v>
      </c>
      <c r="E3597" s="300" t="s">
        <v>1199</v>
      </c>
      <c r="F3597" s="300" t="s">
        <v>1200</v>
      </c>
      <c r="G3597" s="300" t="s">
        <v>1201</v>
      </c>
      <c r="H3597" s="300" t="s">
        <v>1202</v>
      </c>
      <c r="I3597" s="54"/>
    </row>
    <row r="3598" spans="3:13" s="55" customFormat="1" ht="15.75" customHeight="1">
      <c r="C3598" s="72" t="s">
        <v>1203</v>
      </c>
      <c r="D3598" s="59" t="s">
        <v>1204</v>
      </c>
      <c r="E3598" s="73"/>
      <c r="F3598" s="73"/>
      <c r="G3598" s="73"/>
      <c r="H3598" s="73"/>
      <c r="I3598" s="54"/>
      <c r="J3598" s="159" t="s">
        <v>1249</v>
      </c>
    </row>
    <row r="3599" spans="3:13" s="55" customFormat="1" ht="15.75" customHeight="1">
      <c r="C3599" s="301">
        <v>1</v>
      </c>
      <c r="D3599" s="59" t="s">
        <v>5</v>
      </c>
      <c r="E3599" s="302" t="s">
        <v>6</v>
      </c>
      <c r="F3599" s="74">
        <v>7.9000000000000001E-2</v>
      </c>
      <c r="G3599" s="64">
        <f>VLOOKUP(D3599,upahbahan,3,FALSE)</f>
        <v>100000</v>
      </c>
      <c r="H3599" s="64">
        <f>F3599*G3599</f>
        <v>7900</v>
      </c>
      <c r="I3599" s="54"/>
      <c r="J3599" s="159" t="s">
        <v>1250</v>
      </c>
      <c r="M3599" s="65">
        <v>0.1</v>
      </c>
    </row>
    <row r="3600" spans="3:13" s="55" customFormat="1" ht="15.75" customHeight="1">
      <c r="C3600" s="301">
        <v>2</v>
      </c>
      <c r="D3600" s="59" t="s">
        <v>10</v>
      </c>
      <c r="E3600" s="302" t="s">
        <v>6</v>
      </c>
      <c r="F3600" s="74">
        <v>0.13100000000000001</v>
      </c>
      <c r="G3600" s="64">
        <f>VLOOKUP(D3600,upahbahan,3,FALSE)</f>
        <v>145000</v>
      </c>
      <c r="H3600" s="64">
        <f>F3600*G3600</f>
        <v>18995</v>
      </c>
      <c r="I3600" s="54"/>
    </row>
    <row r="3601" spans="3:13" s="55" customFormat="1" ht="15.75" customHeight="1">
      <c r="C3601" s="301">
        <v>3</v>
      </c>
      <c r="D3601" s="59" t="s">
        <v>18</v>
      </c>
      <c r="E3601" s="302" t="s">
        <v>6</v>
      </c>
      <c r="F3601" s="74">
        <v>1.2999999999999999E-2</v>
      </c>
      <c r="G3601" s="64">
        <f>VLOOKUP(D3601,upahbahan,3,FALSE)</f>
        <v>175000</v>
      </c>
      <c r="H3601" s="64">
        <f>F3601*G3601</f>
        <v>2275</v>
      </c>
      <c r="I3601" s="54"/>
    </row>
    <row r="3602" spans="3:13" s="55" customFormat="1" ht="15.75" customHeight="1">
      <c r="C3602" s="301">
        <v>4</v>
      </c>
      <c r="D3602" s="59" t="s">
        <v>19</v>
      </c>
      <c r="E3602" s="302" t="s">
        <v>6</v>
      </c>
      <c r="F3602" s="74">
        <v>4.0000000000000001E-3</v>
      </c>
      <c r="G3602" s="64">
        <f>VLOOKUP(D3602,upahbahan,3,FALSE)</f>
        <v>200000</v>
      </c>
      <c r="H3602" s="64">
        <f>F3602*G3602</f>
        <v>800</v>
      </c>
      <c r="I3602" s="54"/>
    </row>
    <row r="3603" spans="3:13" s="55" customFormat="1" ht="15.75" customHeight="1">
      <c r="C3603" s="83" t="s">
        <v>1210</v>
      </c>
      <c r="D3603" s="80"/>
      <c r="E3603" s="80"/>
      <c r="F3603" s="217"/>
      <c r="G3603" s="218"/>
      <c r="H3603" s="64">
        <f>SUM(H3599:H3602)</f>
        <v>29970</v>
      </c>
      <c r="I3603" s="219"/>
    </row>
    <row r="3604" spans="3:13" s="55" customFormat="1" ht="15.75" customHeight="1">
      <c r="C3604" s="72" t="s">
        <v>1211</v>
      </c>
      <c r="D3604" s="59" t="s">
        <v>1212</v>
      </c>
      <c r="E3604" s="73"/>
      <c r="F3604" s="73"/>
      <c r="G3604" s="73"/>
      <c r="H3604" s="73"/>
      <c r="I3604" s="54"/>
    </row>
    <row r="3605" spans="3:13" s="55" customFormat="1" ht="15.75" customHeight="1">
      <c r="C3605" s="72">
        <v>1</v>
      </c>
      <c r="D3605" s="59" t="s">
        <v>4488</v>
      </c>
      <c r="E3605" s="170" t="s">
        <v>136</v>
      </c>
      <c r="F3605" s="171">
        <v>1.1499999999999999</v>
      </c>
      <c r="G3605" s="64">
        <f>VLOOKUP(D3605,upahbahan,3,FALSE)</f>
        <v>118000</v>
      </c>
      <c r="H3605" s="583">
        <f>G3605*F3605</f>
        <v>135700</v>
      </c>
      <c r="I3605" s="54"/>
    </row>
    <row r="3606" spans="3:13" s="55" customFormat="1" ht="15.75" customHeight="1">
      <c r="C3606" s="83" t="s">
        <v>1216</v>
      </c>
      <c r="D3606" s="80"/>
      <c r="E3606" s="80"/>
      <c r="F3606" s="80"/>
      <c r="G3606" s="162"/>
      <c r="H3606" s="64">
        <f>SUM(H3605:H3605)</f>
        <v>135700</v>
      </c>
      <c r="I3606" s="54"/>
    </row>
    <row r="3607" spans="3:13" s="55" customFormat="1" ht="15.75" customHeight="1">
      <c r="C3607" s="72" t="s">
        <v>1217</v>
      </c>
      <c r="D3607" s="59" t="s">
        <v>1218</v>
      </c>
      <c r="E3607" s="73"/>
      <c r="F3607" s="73"/>
      <c r="G3607" s="73"/>
      <c r="H3607" s="73"/>
      <c r="I3607" s="54"/>
    </row>
    <row r="3608" spans="3:13" s="55" customFormat="1" ht="15.75" customHeight="1">
      <c r="C3608" s="83" t="s">
        <v>1219</v>
      </c>
      <c r="D3608" s="80"/>
      <c r="E3608" s="80"/>
      <c r="F3608" s="80"/>
      <c r="G3608" s="162"/>
      <c r="H3608" s="303">
        <v>0</v>
      </c>
      <c r="I3608" s="54"/>
    </row>
    <row r="3609" spans="3:13" s="55" customFormat="1" ht="15.75" customHeight="1">
      <c r="C3609" s="58" t="s">
        <v>1220</v>
      </c>
      <c r="D3609" s="69" t="s">
        <v>1221</v>
      </c>
      <c r="E3609" s="70"/>
      <c r="F3609" s="70"/>
      <c r="G3609" s="71"/>
      <c r="H3609" s="304">
        <f>H3608+H3606+H3603</f>
        <v>165670</v>
      </c>
      <c r="I3609" s="319"/>
    </row>
    <row r="3610" spans="3:13" s="55" customFormat="1" ht="15.75" customHeight="1">
      <c r="C3610" s="58" t="s">
        <v>1222</v>
      </c>
      <c r="D3610" s="69" t="s">
        <v>1325</v>
      </c>
      <c r="E3610" s="70"/>
      <c r="F3610" s="71"/>
      <c r="G3610" s="95">
        <v>0.1</v>
      </c>
      <c r="H3610" s="64">
        <f>H3609*G3610</f>
        <v>16567</v>
      </c>
      <c r="I3610" s="319"/>
    </row>
    <row r="3611" spans="3:13" s="55" customFormat="1" ht="15.75" customHeight="1">
      <c r="C3611" s="58" t="s">
        <v>1223</v>
      </c>
      <c r="D3611" s="69" t="s">
        <v>1224</v>
      </c>
      <c r="E3611" s="70"/>
      <c r="F3611" s="70"/>
      <c r="G3611" s="71"/>
      <c r="H3611" s="305">
        <f>SUM(H3609:H3610)</f>
        <v>182237</v>
      </c>
      <c r="I3611" s="319"/>
    </row>
    <row r="3613" spans="3:13" s="55" customFormat="1" ht="15.75" customHeight="1">
      <c r="C3613" s="225" t="s">
        <v>4489</v>
      </c>
      <c r="D3613" s="313" t="s">
        <v>4490</v>
      </c>
      <c r="E3613" s="307"/>
      <c r="F3613" s="307"/>
      <c r="G3613" s="307"/>
      <c r="H3613" s="307"/>
      <c r="I3613" s="56">
        <f>ROUNDDOWN(H3628,-2)</f>
        <v>221500</v>
      </c>
    </row>
    <row r="3614" spans="3:13" s="55" customFormat="1" ht="25.5" customHeight="1">
      <c r="C3614" s="300" t="s">
        <v>1197</v>
      </c>
      <c r="D3614" s="300" t="s">
        <v>1198</v>
      </c>
      <c r="E3614" s="300" t="s">
        <v>1199</v>
      </c>
      <c r="F3614" s="300" t="s">
        <v>1200</v>
      </c>
      <c r="G3614" s="300" t="s">
        <v>1201</v>
      </c>
      <c r="H3614" s="300" t="s">
        <v>1202</v>
      </c>
      <c r="I3614" s="54"/>
    </row>
    <row r="3615" spans="3:13" s="55" customFormat="1" ht="15.75" customHeight="1">
      <c r="C3615" s="72" t="s">
        <v>1203</v>
      </c>
      <c r="D3615" s="59" t="s">
        <v>1204</v>
      </c>
      <c r="E3615" s="73"/>
      <c r="F3615" s="73"/>
      <c r="G3615" s="73"/>
      <c r="H3615" s="73"/>
      <c r="I3615" s="54"/>
      <c r="J3615" s="159" t="s">
        <v>1249</v>
      </c>
    </row>
    <row r="3616" spans="3:13" s="55" customFormat="1" ht="15.75" customHeight="1">
      <c r="C3616" s="301">
        <v>1</v>
      </c>
      <c r="D3616" s="59" t="s">
        <v>5</v>
      </c>
      <c r="E3616" s="302" t="s">
        <v>6</v>
      </c>
      <c r="F3616" s="74">
        <v>0.105</v>
      </c>
      <c r="G3616" s="64">
        <f>VLOOKUP(D3616,upahbahan,3,FALSE)</f>
        <v>100000</v>
      </c>
      <c r="H3616" s="64">
        <f>F3616*G3616</f>
        <v>10500</v>
      </c>
      <c r="I3616" s="54"/>
      <c r="J3616" s="159" t="s">
        <v>1250</v>
      </c>
      <c r="M3616" s="65">
        <v>0.1</v>
      </c>
    </row>
    <row r="3617" spans="3:10" s="55" customFormat="1" ht="15.75" customHeight="1">
      <c r="C3617" s="301">
        <v>2</v>
      </c>
      <c r="D3617" s="59" t="s">
        <v>10</v>
      </c>
      <c r="E3617" s="302" t="s">
        <v>6</v>
      </c>
      <c r="F3617" s="74">
        <v>0.17499999999999999</v>
      </c>
      <c r="G3617" s="64">
        <f>VLOOKUP(D3617,upahbahan,3,FALSE)</f>
        <v>145000</v>
      </c>
      <c r="H3617" s="64">
        <f>F3617*G3617</f>
        <v>25375</v>
      </c>
      <c r="I3617" s="54"/>
    </row>
    <row r="3618" spans="3:10" s="55" customFormat="1" ht="15.75" customHeight="1">
      <c r="C3618" s="301">
        <v>3</v>
      </c>
      <c r="D3618" s="59" t="s">
        <v>18</v>
      </c>
      <c r="E3618" s="302" t="s">
        <v>6</v>
      </c>
      <c r="F3618" s="74">
        <v>1.7000000000000001E-2</v>
      </c>
      <c r="G3618" s="64">
        <f>VLOOKUP(D3618,upahbahan,3,FALSE)</f>
        <v>175000</v>
      </c>
      <c r="H3618" s="64">
        <f>F3618*G3618</f>
        <v>2975</v>
      </c>
      <c r="I3618" s="54"/>
    </row>
    <row r="3619" spans="3:10" s="55" customFormat="1" ht="15.75" customHeight="1">
      <c r="C3619" s="301">
        <v>4</v>
      </c>
      <c r="D3619" s="59" t="s">
        <v>19</v>
      </c>
      <c r="E3619" s="302" t="s">
        <v>6</v>
      </c>
      <c r="F3619" s="74">
        <v>5.0000000000000001E-3</v>
      </c>
      <c r="G3619" s="64">
        <f>VLOOKUP(D3619,upahbahan,3,FALSE)</f>
        <v>200000</v>
      </c>
      <c r="H3619" s="64">
        <f>F3619*G3619</f>
        <v>1000</v>
      </c>
      <c r="I3619" s="54"/>
    </row>
    <row r="3620" spans="3:10" s="55" customFormat="1" ht="15.75" customHeight="1">
      <c r="C3620" s="83" t="s">
        <v>1210</v>
      </c>
      <c r="D3620" s="80"/>
      <c r="E3620" s="80"/>
      <c r="F3620" s="217"/>
      <c r="G3620" s="218"/>
      <c r="H3620" s="64">
        <f>SUM(H3616:H3619)</f>
        <v>39850</v>
      </c>
      <c r="I3620" s="219"/>
    </row>
    <row r="3621" spans="3:10" s="55" customFormat="1" ht="15.75" customHeight="1">
      <c r="C3621" s="72" t="s">
        <v>1211</v>
      </c>
      <c r="D3621" s="59" t="s">
        <v>1212</v>
      </c>
      <c r="E3621" s="73"/>
      <c r="F3621" s="73"/>
      <c r="G3621" s="73"/>
      <c r="H3621" s="73"/>
      <c r="I3621" s="54"/>
    </row>
    <row r="3622" spans="3:10" s="55" customFormat="1" ht="15.75" customHeight="1">
      <c r="C3622" s="72">
        <v>1</v>
      </c>
      <c r="D3622" s="59" t="s">
        <v>4491</v>
      </c>
      <c r="E3622" s="170" t="s">
        <v>136</v>
      </c>
      <c r="F3622" s="171">
        <v>1.1499999999999999</v>
      </c>
      <c r="G3622" s="64">
        <f>VLOOKUP(D3622,upahbahan,3,FALSE)</f>
        <v>140500</v>
      </c>
      <c r="H3622" s="583">
        <f>G3622*F3622</f>
        <v>161575</v>
      </c>
      <c r="I3622" s="54"/>
    </row>
    <row r="3623" spans="3:10" s="55" customFormat="1" ht="15.75" customHeight="1">
      <c r="C3623" s="83" t="s">
        <v>1216</v>
      </c>
      <c r="D3623" s="80"/>
      <c r="E3623" s="80"/>
      <c r="F3623" s="80"/>
      <c r="G3623" s="162"/>
      <c r="H3623" s="64">
        <f>SUM(H3622:H3622)</f>
        <v>161575</v>
      </c>
      <c r="I3623" s="54"/>
    </row>
    <row r="3624" spans="3:10" s="55" customFormat="1" ht="15.75" customHeight="1">
      <c r="C3624" s="72" t="s">
        <v>1217</v>
      </c>
      <c r="D3624" s="59" t="s">
        <v>1218</v>
      </c>
      <c r="E3624" s="73"/>
      <c r="F3624" s="73"/>
      <c r="G3624" s="73"/>
      <c r="H3624" s="73"/>
      <c r="I3624" s="54"/>
    </row>
    <row r="3625" spans="3:10" s="55" customFormat="1" ht="15.75" customHeight="1">
      <c r="C3625" s="83" t="s">
        <v>1219</v>
      </c>
      <c r="D3625" s="80"/>
      <c r="E3625" s="80"/>
      <c r="F3625" s="80"/>
      <c r="G3625" s="162"/>
      <c r="H3625" s="303">
        <v>0</v>
      </c>
      <c r="I3625" s="54"/>
    </row>
    <row r="3626" spans="3:10" s="55" customFormat="1" ht="15.75" customHeight="1">
      <c r="C3626" s="58" t="s">
        <v>1220</v>
      </c>
      <c r="D3626" s="69" t="s">
        <v>1221</v>
      </c>
      <c r="E3626" s="70"/>
      <c r="F3626" s="70"/>
      <c r="G3626" s="71"/>
      <c r="H3626" s="304">
        <f>H3625+H3623+H3620</f>
        <v>201425</v>
      </c>
      <c r="I3626" s="319"/>
    </row>
    <row r="3627" spans="3:10" s="55" customFormat="1" ht="15.75" customHeight="1">
      <c r="C3627" s="58" t="s">
        <v>1222</v>
      </c>
      <c r="D3627" s="69" t="s">
        <v>1325</v>
      </c>
      <c r="E3627" s="70"/>
      <c r="F3627" s="71"/>
      <c r="G3627" s="95">
        <v>0.1</v>
      </c>
      <c r="H3627" s="64">
        <f>H3626*G3627</f>
        <v>20142.5</v>
      </c>
      <c r="I3627" s="319"/>
    </row>
    <row r="3628" spans="3:10" s="55" customFormat="1" ht="15.75" customHeight="1">
      <c r="C3628" s="58" t="s">
        <v>1223</v>
      </c>
      <c r="D3628" s="69" t="s">
        <v>1224</v>
      </c>
      <c r="E3628" s="70"/>
      <c r="F3628" s="70"/>
      <c r="G3628" s="71"/>
      <c r="H3628" s="305">
        <f>SUM(H3626:H3627)</f>
        <v>221567.5</v>
      </c>
      <c r="I3628" s="319"/>
    </row>
    <row r="3630" spans="3:10" s="55" customFormat="1" ht="15.75" customHeight="1">
      <c r="C3630" s="225" t="s">
        <v>4492</v>
      </c>
      <c r="D3630" s="313" t="s">
        <v>4493</v>
      </c>
      <c r="E3630" s="307"/>
      <c r="F3630" s="307"/>
      <c r="G3630" s="307"/>
      <c r="H3630" s="307"/>
      <c r="I3630" s="56">
        <f>ROUNDDOWN(H3645,-2)</f>
        <v>294000</v>
      </c>
    </row>
    <row r="3631" spans="3:10" s="55" customFormat="1" ht="25.5" customHeight="1">
      <c r="C3631" s="300" t="s">
        <v>1197</v>
      </c>
      <c r="D3631" s="300" t="s">
        <v>1198</v>
      </c>
      <c r="E3631" s="300" t="s">
        <v>1199</v>
      </c>
      <c r="F3631" s="300" t="s">
        <v>1200</v>
      </c>
      <c r="G3631" s="300" t="s">
        <v>1201</v>
      </c>
      <c r="H3631" s="300" t="s">
        <v>1202</v>
      </c>
      <c r="I3631" s="54"/>
    </row>
    <row r="3632" spans="3:10" s="55" customFormat="1" ht="15.75" customHeight="1">
      <c r="C3632" s="72" t="s">
        <v>1203</v>
      </c>
      <c r="D3632" s="59" t="s">
        <v>1204</v>
      </c>
      <c r="E3632" s="73"/>
      <c r="F3632" s="73"/>
      <c r="G3632" s="73"/>
      <c r="H3632" s="73"/>
      <c r="I3632" s="54"/>
      <c r="J3632" s="159" t="s">
        <v>1249</v>
      </c>
    </row>
    <row r="3633" spans="3:13" s="55" customFormat="1" ht="15.75" customHeight="1">
      <c r="C3633" s="301">
        <v>1</v>
      </c>
      <c r="D3633" s="59" t="s">
        <v>5</v>
      </c>
      <c r="E3633" s="302" t="s">
        <v>6</v>
      </c>
      <c r="F3633" s="74">
        <v>0.129</v>
      </c>
      <c r="G3633" s="64">
        <f>VLOOKUP(D3633,upahbahan,3,FALSE)</f>
        <v>100000</v>
      </c>
      <c r="H3633" s="64">
        <f>F3633*G3633</f>
        <v>12900</v>
      </c>
      <c r="I3633" s="54"/>
      <c r="J3633" s="159" t="s">
        <v>1250</v>
      </c>
      <c r="M3633" s="65">
        <v>0.1</v>
      </c>
    </row>
    <row r="3634" spans="3:13" s="55" customFormat="1" ht="15.75" customHeight="1">
      <c r="C3634" s="301">
        <v>2</v>
      </c>
      <c r="D3634" s="59" t="s">
        <v>10</v>
      </c>
      <c r="E3634" s="302" t="s">
        <v>6</v>
      </c>
      <c r="F3634" s="74">
        <v>0.215</v>
      </c>
      <c r="G3634" s="64">
        <f>VLOOKUP(D3634,upahbahan,3,FALSE)</f>
        <v>145000</v>
      </c>
      <c r="H3634" s="64">
        <f>F3634*G3634</f>
        <v>31175</v>
      </c>
      <c r="I3634" s="54"/>
    </row>
    <row r="3635" spans="3:13" s="55" customFormat="1" ht="15.75" customHeight="1">
      <c r="C3635" s="301">
        <v>3</v>
      </c>
      <c r="D3635" s="59" t="s">
        <v>18</v>
      </c>
      <c r="E3635" s="302" t="s">
        <v>6</v>
      </c>
      <c r="F3635" s="74">
        <v>2.1000000000000001E-2</v>
      </c>
      <c r="G3635" s="64">
        <f>VLOOKUP(D3635,upahbahan,3,FALSE)</f>
        <v>175000</v>
      </c>
      <c r="H3635" s="64">
        <f>F3635*G3635</f>
        <v>3675.0000000000005</v>
      </c>
      <c r="I3635" s="54"/>
    </row>
    <row r="3636" spans="3:13" s="55" customFormat="1" ht="15.75" customHeight="1">
      <c r="C3636" s="301">
        <v>4</v>
      </c>
      <c r="D3636" s="59" t="s">
        <v>19</v>
      </c>
      <c r="E3636" s="302" t="s">
        <v>6</v>
      </c>
      <c r="F3636" s="74">
        <v>6.0000000000000001E-3</v>
      </c>
      <c r="G3636" s="64">
        <f>VLOOKUP(D3636,upahbahan,3,FALSE)</f>
        <v>200000</v>
      </c>
      <c r="H3636" s="64">
        <f>F3636*G3636</f>
        <v>1200</v>
      </c>
      <c r="I3636" s="54"/>
    </row>
    <row r="3637" spans="3:13" s="55" customFormat="1" ht="15.75" customHeight="1">
      <c r="C3637" s="83" t="s">
        <v>1210</v>
      </c>
      <c r="D3637" s="80"/>
      <c r="E3637" s="80"/>
      <c r="F3637" s="217"/>
      <c r="G3637" s="218"/>
      <c r="H3637" s="64">
        <f>SUM(H3633:H3636)</f>
        <v>48950</v>
      </c>
      <c r="I3637" s="219"/>
    </row>
    <row r="3638" spans="3:13" s="55" customFormat="1" ht="15.75" customHeight="1">
      <c r="C3638" s="72" t="s">
        <v>1211</v>
      </c>
      <c r="D3638" s="59" t="s">
        <v>1212</v>
      </c>
      <c r="E3638" s="73"/>
      <c r="F3638" s="73"/>
      <c r="G3638" s="73"/>
      <c r="H3638" s="73"/>
      <c r="I3638" s="54"/>
    </row>
    <row r="3639" spans="3:13" s="55" customFormat="1" ht="15.75" customHeight="1">
      <c r="C3639" s="72">
        <v>1</v>
      </c>
      <c r="D3639" s="59" t="s">
        <v>4514</v>
      </c>
      <c r="E3639" s="170" t="s">
        <v>136</v>
      </c>
      <c r="F3639" s="171">
        <v>1.1499999999999999</v>
      </c>
      <c r="G3639" s="64">
        <f>VLOOKUP(D3639,upahbahan,3,FALSE)</f>
        <v>189900</v>
      </c>
      <c r="H3639" s="583">
        <f>G3639*F3639</f>
        <v>218384.99999999997</v>
      </c>
      <c r="I3639" s="54"/>
    </row>
    <row r="3640" spans="3:13" s="55" customFormat="1" ht="15.75" customHeight="1">
      <c r="C3640" s="83" t="s">
        <v>1216</v>
      </c>
      <c r="D3640" s="80"/>
      <c r="E3640" s="80"/>
      <c r="F3640" s="80"/>
      <c r="G3640" s="162"/>
      <c r="H3640" s="64">
        <f>SUM(H3639:H3639)</f>
        <v>218384.99999999997</v>
      </c>
      <c r="I3640" s="54"/>
    </row>
    <row r="3641" spans="3:13" s="55" customFormat="1" ht="15.75" customHeight="1">
      <c r="C3641" s="72" t="s">
        <v>1217</v>
      </c>
      <c r="D3641" s="59" t="s">
        <v>1218</v>
      </c>
      <c r="E3641" s="73"/>
      <c r="F3641" s="73"/>
      <c r="G3641" s="73"/>
      <c r="H3641" s="73"/>
      <c r="I3641" s="54"/>
    </row>
    <row r="3642" spans="3:13" s="55" customFormat="1" ht="15.75" customHeight="1">
      <c r="C3642" s="83" t="s">
        <v>1219</v>
      </c>
      <c r="D3642" s="80"/>
      <c r="E3642" s="80"/>
      <c r="F3642" s="80"/>
      <c r="G3642" s="162"/>
      <c r="H3642" s="303">
        <v>0</v>
      </c>
      <c r="I3642" s="54"/>
    </row>
    <row r="3643" spans="3:13" s="55" customFormat="1" ht="15.75" customHeight="1">
      <c r="C3643" s="58" t="s">
        <v>1220</v>
      </c>
      <c r="D3643" s="69" t="s">
        <v>1221</v>
      </c>
      <c r="E3643" s="70"/>
      <c r="F3643" s="70"/>
      <c r="G3643" s="71"/>
      <c r="H3643" s="304">
        <f>H3642+H3640+H3637</f>
        <v>267335</v>
      </c>
      <c r="I3643" s="319"/>
    </row>
    <row r="3644" spans="3:13" s="55" customFormat="1" ht="15.75" customHeight="1">
      <c r="C3644" s="58" t="s">
        <v>1222</v>
      </c>
      <c r="D3644" s="69" t="s">
        <v>1325</v>
      </c>
      <c r="E3644" s="70"/>
      <c r="F3644" s="71"/>
      <c r="G3644" s="95">
        <v>0.1</v>
      </c>
      <c r="H3644" s="64">
        <f>H3643*G3644</f>
        <v>26733.5</v>
      </c>
      <c r="I3644" s="319"/>
    </row>
    <row r="3645" spans="3:13" s="55" customFormat="1" ht="15.75" customHeight="1">
      <c r="C3645" s="58" t="s">
        <v>1223</v>
      </c>
      <c r="D3645" s="69" t="s">
        <v>1224</v>
      </c>
      <c r="E3645" s="70"/>
      <c r="F3645" s="70"/>
      <c r="G3645" s="71"/>
      <c r="H3645" s="305">
        <f>SUM(H3643:H3644)</f>
        <v>294068.5</v>
      </c>
      <c r="I3645" s="319"/>
    </row>
    <row r="3648" spans="3:13" s="55" customFormat="1" ht="15.75" customHeight="1">
      <c r="C3648" s="225" t="s">
        <v>4494</v>
      </c>
      <c r="D3648" s="313" t="s">
        <v>4495</v>
      </c>
      <c r="E3648" s="307"/>
      <c r="F3648" s="307"/>
      <c r="G3648" s="307"/>
      <c r="H3648" s="307"/>
      <c r="I3648" s="56">
        <f>ROUNDDOWN(H3663,-2)</f>
        <v>385700</v>
      </c>
    </row>
    <row r="3649" spans="3:13" s="55" customFormat="1" ht="25.5" customHeight="1">
      <c r="C3649" s="300" t="s">
        <v>1197</v>
      </c>
      <c r="D3649" s="300" t="s">
        <v>1198</v>
      </c>
      <c r="E3649" s="300" t="s">
        <v>1199</v>
      </c>
      <c r="F3649" s="300" t="s">
        <v>1200</v>
      </c>
      <c r="G3649" s="300" t="s">
        <v>1201</v>
      </c>
      <c r="H3649" s="300" t="s">
        <v>1202</v>
      </c>
      <c r="I3649" s="54"/>
    </row>
    <row r="3650" spans="3:13" s="55" customFormat="1" ht="15.75" customHeight="1">
      <c r="C3650" s="72" t="s">
        <v>1203</v>
      </c>
      <c r="D3650" s="59" t="s">
        <v>1204</v>
      </c>
      <c r="E3650" s="73"/>
      <c r="F3650" s="73"/>
      <c r="G3650" s="73"/>
      <c r="H3650" s="73"/>
      <c r="I3650" s="54"/>
      <c r="J3650" s="159" t="s">
        <v>1249</v>
      </c>
    </row>
    <row r="3651" spans="3:13" s="55" customFormat="1" ht="15.75" customHeight="1">
      <c r="C3651" s="301">
        <v>1</v>
      </c>
      <c r="D3651" s="59" t="s">
        <v>5</v>
      </c>
      <c r="E3651" s="302" t="s">
        <v>6</v>
      </c>
      <c r="F3651" s="74">
        <v>0.157</v>
      </c>
      <c r="G3651" s="64">
        <f>VLOOKUP(D3651,upahbahan,3,FALSE)</f>
        <v>100000</v>
      </c>
      <c r="H3651" s="64">
        <f>F3651*G3651</f>
        <v>15700</v>
      </c>
      <c r="I3651" s="54"/>
      <c r="J3651" s="159" t="s">
        <v>1250</v>
      </c>
      <c r="M3651" s="65">
        <v>0.1</v>
      </c>
    </row>
    <row r="3652" spans="3:13" s="55" customFormat="1" ht="15.75" customHeight="1">
      <c r="C3652" s="301">
        <v>2</v>
      </c>
      <c r="D3652" s="59" t="s">
        <v>10</v>
      </c>
      <c r="E3652" s="302" t="s">
        <v>6</v>
      </c>
      <c r="F3652" s="74">
        <v>0.26200000000000001</v>
      </c>
      <c r="G3652" s="64">
        <f>VLOOKUP(D3652,upahbahan,3,FALSE)</f>
        <v>145000</v>
      </c>
      <c r="H3652" s="64">
        <f>F3652*G3652</f>
        <v>37990</v>
      </c>
      <c r="I3652" s="54"/>
    </row>
    <row r="3653" spans="3:13" s="55" customFormat="1" ht="15.75" customHeight="1">
      <c r="C3653" s="301">
        <v>3</v>
      </c>
      <c r="D3653" s="59" t="s">
        <v>18</v>
      </c>
      <c r="E3653" s="302" t="s">
        <v>6</v>
      </c>
      <c r="F3653" s="74">
        <v>2.5999999999999999E-2</v>
      </c>
      <c r="G3653" s="64">
        <f>VLOOKUP(D3653,upahbahan,3,FALSE)</f>
        <v>175000</v>
      </c>
      <c r="H3653" s="64">
        <f>F3653*G3653</f>
        <v>4550</v>
      </c>
      <c r="I3653" s="54"/>
    </row>
    <row r="3654" spans="3:13" s="55" customFormat="1" ht="15.75" customHeight="1">
      <c r="C3654" s="301">
        <v>4</v>
      </c>
      <c r="D3654" s="59" t="s">
        <v>19</v>
      </c>
      <c r="E3654" s="302" t="s">
        <v>6</v>
      </c>
      <c r="F3654" s="74">
        <v>8.0000000000000002E-3</v>
      </c>
      <c r="G3654" s="64">
        <f>VLOOKUP(D3654,upahbahan,3,FALSE)</f>
        <v>200000</v>
      </c>
      <c r="H3654" s="64">
        <f>F3654*G3654</f>
        <v>1600</v>
      </c>
      <c r="I3654" s="54"/>
    </row>
    <row r="3655" spans="3:13" s="55" customFormat="1" ht="15.75" customHeight="1">
      <c r="C3655" s="83" t="s">
        <v>1210</v>
      </c>
      <c r="D3655" s="80"/>
      <c r="E3655" s="80"/>
      <c r="F3655" s="217"/>
      <c r="G3655" s="218"/>
      <c r="H3655" s="64">
        <f>SUM(H3651:H3654)</f>
        <v>59840</v>
      </c>
      <c r="I3655" s="219"/>
    </row>
    <row r="3656" spans="3:13" s="55" customFormat="1" ht="15.75" customHeight="1">
      <c r="C3656" s="72" t="s">
        <v>1211</v>
      </c>
      <c r="D3656" s="59" t="s">
        <v>1212</v>
      </c>
      <c r="E3656" s="73"/>
      <c r="F3656" s="73"/>
      <c r="G3656" s="73"/>
      <c r="H3656" s="73"/>
      <c r="I3656" s="54"/>
    </row>
    <row r="3657" spans="3:13" s="55" customFormat="1" ht="15.75" customHeight="1">
      <c r="C3657" s="72">
        <v>1</v>
      </c>
      <c r="D3657" s="59" t="s">
        <v>4496</v>
      </c>
      <c r="E3657" s="170" t="s">
        <v>136</v>
      </c>
      <c r="F3657" s="171">
        <v>1.1499999999999999</v>
      </c>
      <c r="G3657" s="64">
        <f>VLOOKUP(D3657,upahbahan,3,FALSE)</f>
        <v>252900</v>
      </c>
      <c r="H3657" s="583">
        <f>G3657*F3657</f>
        <v>290835</v>
      </c>
      <c r="I3657" s="54"/>
    </row>
    <row r="3658" spans="3:13" s="55" customFormat="1" ht="15.75" customHeight="1">
      <c r="C3658" s="83" t="s">
        <v>1216</v>
      </c>
      <c r="D3658" s="80"/>
      <c r="E3658" s="80"/>
      <c r="F3658" s="80"/>
      <c r="G3658" s="162"/>
      <c r="H3658" s="64">
        <f>SUM(H3657:H3657)</f>
        <v>290835</v>
      </c>
      <c r="I3658" s="54"/>
    </row>
    <row r="3659" spans="3:13" s="55" customFormat="1" ht="15.75" customHeight="1">
      <c r="C3659" s="72" t="s">
        <v>1217</v>
      </c>
      <c r="D3659" s="59" t="s">
        <v>1218</v>
      </c>
      <c r="E3659" s="73"/>
      <c r="F3659" s="73"/>
      <c r="G3659" s="73"/>
      <c r="H3659" s="73"/>
      <c r="I3659" s="54"/>
    </row>
    <row r="3660" spans="3:13" s="55" customFormat="1" ht="15.75" customHeight="1">
      <c r="C3660" s="83" t="s">
        <v>1219</v>
      </c>
      <c r="D3660" s="80"/>
      <c r="E3660" s="80"/>
      <c r="F3660" s="80"/>
      <c r="G3660" s="162"/>
      <c r="H3660" s="303">
        <v>0</v>
      </c>
      <c r="I3660" s="54"/>
    </row>
    <row r="3661" spans="3:13" s="55" customFormat="1" ht="15.75" customHeight="1">
      <c r="C3661" s="58" t="s">
        <v>1220</v>
      </c>
      <c r="D3661" s="69" t="s">
        <v>1221</v>
      </c>
      <c r="E3661" s="70"/>
      <c r="F3661" s="70"/>
      <c r="G3661" s="71"/>
      <c r="H3661" s="304">
        <f>H3660+H3658+H3655</f>
        <v>350675</v>
      </c>
      <c r="I3661" s="319"/>
    </row>
    <row r="3662" spans="3:13" s="55" customFormat="1" ht="15.75" customHeight="1">
      <c r="C3662" s="58" t="s">
        <v>1222</v>
      </c>
      <c r="D3662" s="69" t="s">
        <v>1325</v>
      </c>
      <c r="E3662" s="70"/>
      <c r="F3662" s="71"/>
      <c r="G3662" s="95">
        <v>0.1</v>
      </c>
      <c r="H3662" s="64">
        <f>H3661*G3662</f>
        <v>35067.5</v>
      </c>
      <c r="I3662" s="319"/>
    </row>
    <row r="3663" spans="3:13" s="55" customFormat="1" ht="15.75" customHeight="1">
      <c r="C3663" s="58" t="s">
        <v>1223</v>
      </c>
      <c r="D3663" s="69" t="s">
        <v>1224</v>
      </c>
      <c r="E3663" s="70"/>
      <c r="F3663" s="70"/>
      <c r="G3663" s="71"/>
      <c r="H3663" s="305">
        <f>SUM(H3661:H3662)</f>
        <v>385742.5</v>
      </c>
      <c r="I3663" s="319"/>
    </row>
    <row r="3665" spans="3:13" s="55" customFormat="1" ht="15.75" customHeight="1">
      <c r="C3665" s="225" t="s">
        <v>4497</v>
      </c>
      <c r="D3665" s="313" t="s">
        <v>4498</v>
      </c>
      <c r="E3665" s="307"/>
      <c r="F3665" s="307"/>
      <c r="G3665" s="307"/>
      <c r="H3665" s="307"/>
      <c r="I3665" s="56">
        <f>ROUNDDOWN(H3680,-2)</f>
        <v>1309200</v>
      </c>
    </row>
    <row r="3666" spans="3:13" s="55" customFormat="1" ht="25.5" customHeight="1">
      <c r="C3666" s="300" t="s">
        <v>1197</v>
      </c>
      <c r="D3666" s="300" t="s">
        <v>1198</v>
      </c>
      <c r="E3666" s="300" t="s">
        <v>1199</v>
      </c>
      <c r="F3666" s="300" t="s">
        <v>1200</v>
      </c>
      <c r="G3666" s="300" t="s">
        <v>1201</v>
      </c>
      <c r="H3666" s="300" t="s">
        <v>1202</v>
      </c>
      <c r="I3666" s="54"/>
    </row>
    <row r="3667" spans="3:13" s="55" customFormat="1" ht="15.75" customHeight="1">
      <c r="C3667" s="72" t="s">
        <v>1203</v>
      </c>
      <c r="D3667" s="59" t="s">
        <v>1204</v>
      </c>
      <c r="E3667" s="73"/>
      <c r="F3667" s="73"/>
      <c r="G3667" s="73"/>
      <c r="H3667" s="73"/>
      <c r="I3667" s="54"/>
      <c r="J3667" s="159" t="s">
        <v>1249</v>
      </c>
    </row>
    <row r="3668" spans="3:13" s="55" customFormat="1" ht="15.75" customHeight="1">
      <c r="C3668" s="301">
        <v>1</v>
      </c>
      <c r="D3668" s="59" t="s">
        <v>5</v>
      </c>
      <c r="E3668" s="302" t="s">
        <v>6</v>
      </c>
      <c r="F3668" s="74">
        <v>0.20699999999999999</v>
      </c>
      <c r="G3668" s="64">
        <f>VLOOKUP(D3668,upahbahan,3,FALSE)</f>
        <v>100000</v>
      </c>
      <c r="H3668" s="64">
        <f>F3668*G3668</f>
        <v>20700</v>
      </c>
      <c r="I3668" s="54"/>
      <c r="J3668" s="159" t="s">
        <v>1250</v>
      </c>
      <c r="M3668" s="65">
        <v>0.1</v>
      </c>
    </row>
    <row r="3669" spans="3:13" s="55" customFormat="1" ht="15.75" customHeight="1">
      <c r="C3669" s="301">
        <v>2</v>
      </c>
      <c r="D3669" s="59" t="s">
        <v>10</v>
      </c>
      <c r="E3669" s="302" t="s">
        <v>6</v>
      </c>
      <c r="F3669" s="74">
        <v>0.34599999999999997</v>
      </c>
      <c r="G3669" s="64">
        <f>VLOOKUP(D3669,upahbahan,3,FALSE)</f>
        <v>145000</v>
      </c>
      <c r="H3669" s="64">
        <f>F3669*G3669</f>
        <v>50169.999999999993</v>
      </c>
      <c r="I3669" s="54"/>
    </row>
    <row r="3670" spans="3:13" s="55" customFormat="1" ht="15.75" customHeight="1">
      <c r="C3670" s="301">
        <v>3</v>
      </c>
      <c r="D3670" s="59" t="s">
        <v>18</v>
      </c>
      <c r="E3670" s="302" t="s">
        <v>6</v>
      </c>
      <c r="F3670" s="74">
        <v>3.5000000000000003E-2</v>
      </c>
      <c r="G3670" s="64">
        <f>VLOOKUP(D3670,upahbahan,3,FALSE)</f>
        <v>175000</v>
      </c>
      <c r="H3670" s="64">
        <f>F3670*G3670</f>
        <v>6125.0000000000009</v>
      </c>
      <c r="I3670" s="54"/>
    </row>
    <row r="3671" spans="3:13" s="55" customFormat="1" ht="15.75" customHeight="1">
      <c r="C3671" s="301">
        <v>4</v>
      </c>
      <c r="D3671" s="59" t="s">
        <v>19</v>
      </c>
      <c r="E3671" s="302" t="s">
        <v>6</v>
      </c>
      <c r="F3671" s="74">
        <v>0.01</v>
      </c>
      <c r="G3671" s="64">
        <f>VLOOKUP(D3671,upahbahan,3,FALSE)</f>
        <v>200000</v>
      </c>
      <c r="H3671" s="64">
        <f>F3671*G3671</f>
        <v>2000</v>
      </c>
      <c r="I3671" s="54"/>
    </row>
    <row r="3672" spans="3:13" s="55" customFormat="1" ht="15.75" customHeight="1">
      <c r="C3672" s="83" t="s">
        <v>1210</v>
      </c>
      <c r="D3672" s="80"/>
      <c r="E3672" s="80"/>
      <c r="F3672" s="217"/>
      <c r="G3672" s="218"/>
      <c r="H3672" s="64">
        <f>SUM(H3668:H3671)</f>
        <v>78995</v>
      </c>
      <c r="I3672" s="219"/>
    </row>
    <row r="3673" spans="3:13" s="55" customFormat="1" ht="15.75" customHeight="1">
      <c r="C3673" s="72" t="s">
        <v>1211</v>
      </c>
      <c r="D3673" s="59" t="s">
        <v>1212</v>
      </c>
      <c r="E3673" s="73"/>
      <c r="F3673" s="73"/>
      <c r="G3673" s="73"/>
      <c r="H3673" s="73"/>
      <c r="I3673" s="54"/>
    </row>
    <row r="3674" spans="3:13" s="55" customFormat="1" ht="15.75" customHeight="1">
      <c r="C3674" s="72">
        <v>1</v>
      </c>
      <c r="D3674" s="59" t="s">
        <v>4499</v>
      </c>
      <c r="E3674" s="170" t="s">
        <v>136</v>
      </c>
      <c r="F3674" s="171">
        <v>1.1499999999999999</v>
      </c>
      <c r="G3674" s="64">
        <f>VLOOKUP(D3674,upahbahan,3,FALSE)</f>
        <v>966300</v>
      </c>
      <c r="H3674" s="583">
        <f>G3674*F3674</f>
        <v>1111245</v>
      </c>
      <c r="I3674" s="54"/>
    </row>
    <row r="3675" spans="3:13" s="55" customFormat="1" ht="15.75" customHeight="1">
      <c r="C3675" s="83" t="s">
        <v>1216</v>
      </c>
      <c r="D3675" s="80"/>
      <c r="E3675" s="80"/>
      <c r="F3675" s="80"/>
      <c r="G3675" s="162"/>
      <c r="H3675" s="64">
        <f>SUM(H3674:H3674)</f>
        <v>1111245</v>
      </c>
      <c r="I3675" s="54"/>
    </row>
    <row r="3676" spans="3:13" s="55" customFormat="1" ht="15.75" customHeight="1">
      <c r="C3676" s="72" t="s">
        <v>1217</v>
      </c>
      <c r="D3676" s="59" t="s">
        <v>1218</v>
      </c>
      <c r="E3676" s="73"/>
      <c r="F3676" s="73"/>
      <c r="G3676" s="73"/>
      <c r="H3676" s="73"/>
      <c r="I3676" s="54"/>
    </row>
    <row r="3677" spans="3:13" s="55" customFormat="1" ht="15.75" customHeight="1">
      <c r="C3677" s="83" t="s">
        <v>1219</v>
      </c>
      <c r="D3677" s="80"/>
      <c r="E3677" s="80"/>
      <c r="F3677" s="80"/>
      <c r="G3677" s="162"/>
      <c r="H3677" s="303">
        <v>0</v>
      </c>
      <c r="I3677" s="54"/>
    </row>
    <row r="3678" spans="3:13" s="55" customFormat="1" ht="15.75" customHeight="1">
      <c r="C3678" s="58" t="s">
        <v>1220</v>
      </c>
      <c r="D3678" s="69" t="s">
        <v>1221</v>
      </c>
      <c r="E3678" s="70"/>
      <c r="F3678" s="70"/>
      <c r="G3678" s="71"/>
      <c r="H3678" s="304">
        <f>H3677+H3675+H3672</f>
        <v>1190240</v>
      </c>
      <c r="I3678" s="319"/>
    </row>
    <row r="3679" spans="3:13" s="55" customFormat="1" ht="15.75" customHeight="1">
      <c r="C3679" s="58" t="s">
        <v>1222</v>
      </c>
      <c r="D3679" s="69" t="s">
        <v>1325</v>
      </c>
      <c r="E3679" s="70"/>
      <c r="F3679" s="71"/>
      <c r="G3679" s="95">
        <v>0.1</v>
      </c>
      <c r="H3679" s="64">
        <f>H3678*G3679</f>
        <v>119024</v>
      </c>
      <c r="I3679" s="319"/>
    </row>
    <row r="3680" spans="3:13" s="55" customFormat="1" ht="15.75" customHeight="1">
      <c r="C3680" s="58" t="s">
        <v>1223</v>
      </c>
      <c r="D3680" s="69" t="s">
        <v>1224</v>
      </c>
      <c r="E3680" s="70"/>
      <c r="F3680" s="70"/>
      <c r="G3680" s="71"/>
      <c r="H3680" s="305">
        <f>SUM(H3678:H3679)</f>
        <v>1309264</v>
      </c>
      <c r="I3680" s="319"/>
    </row>
    <row r="3682" spans="3:13" s="55" customFormat="1" ht="15.75" customHeight="1">
      <c r="C3682" s="225" t="s">
        <v>4500</v>
      </c>
      <c r="D3682" s="313" t="s">
        <v>4501</v>
      </c>
      <c r="E3682" s="307"/>
      <c r="F3682" s="307"/>
      <c r="G3682" s="307"/>
      <c r="H3682" s="307"/>
      <c r="I3682" s="56">
        <f>ROUNDDOWN(H3697,-2)</f>
        <v>1644800</v>
      </c>
    </row>
    <row r="3683" spans="3:13" s="55" customFormat="1" ht="25.5" customHeight="1">
      <c r="C3683" s="300" t="s">
        <v>1197</v>
      </c>
      <c r="D3683" s="300" t="s">
        <v>1198</v>
      </c>
      <c r="E3683" s="300" t="s">
        <v>1199</v>
      </c>
      <c r="F3683" s="300" t="s">
        <v>1200</v>
      </c>
      <c r="G3683" s="300" t="s">
        <v>1201</v>
      </c>
      <c r="H3683" s="300" t="s">
        <v>1202</v>
      </c>
      <c r="I3683" s="54"/>
    </row>
    <row r="3684" spans="3:13" s="55" customFormat="1" ht="15.75" customHeight="1">
      <c r="C3684" s="72" t="s">
        <v>1203</v>
      </c>
      <c r="D3684" s="59" t="s">
        <v>1204</v>
      </c>
      <c r="E3684" s="73"/>
      <c r="F3684" s="73"/>
      <c r="G3684" s="73"/>
      <c r="H3684" s="73"/>
      <c r="I3684" s="54"/>
      <c r="J3684" s="159" t="s">
        <v>1249</v>
      </c>
    </row>
    <row r="3685" spans="3:13" s="55" customFormat="1" ht="15.75" customHeight="1">
      <c r="C3685" s="301">
        <v>1</v>
      </c>
      <c r="D3685" s="59" t="s">
        <v>5</v>
      </c>
      <c r="E3685" s="302" t="s">
        <v>6</v>
      </c>
      <c r="F3685" s="74">
        <v>0.26</v>
      </c>
      <c r="G3685" s="64">
        <f>VLOOKUP(D3685,upahbahan,3,FALSE)</f>
        <v>100000</v>
      </c>
      <c r="H3685" s="64">
        <f>F3685*G3685</f>
        <v>26000</v>
      </c>
      <c r="I3685" s="54"/>
      <c r="J3685" s="159" t="s">
        <v>1250</v>
      </c>
      <c r="M3685" s="65">
        <v>0.1</v>
      </c>
    </row>
    <row r="3686" spans="3:13" s="55" customFormat="1" ht="15.75" customHeight="1">
      <c r="C3686" s="301">
        <v>2</v>
      </c>
      <c r="D3686" s="59" t="s">
        <v>10</v>
      </c>
      <c r="E3686" s="302" t="s">
        <v>6</v>
      </c>
      <c r="F3686" s="74">
        <v>0.433</v>
      </c>
      <c r="G3686" s="64">
        <f>VLOOKUP(D3686,upahbahan,3,FALSE)</f>
        <v>145000</v>
      </c>
      <c r="H3686" s="64">
        <f>F3686*G3686</f>
        <v>62785</v>
      </c>
      <c r="I3686" s="54"/>
    </row>
    <row r="3687" spans="3:13" s="55" customFormat="1" ht="15.75" customHeight="1">
      <c r="C3687" s="301">
        <v>3</v>
      </c>
      <c r="D3687" s="59" t="s">
        <v>18</v>
      </c>
      <c r="E3687" s="302" t="s">
        <v>6</v>
      </c>
      <c r="F3687" s="74">
        <v>4.2999999999999997E-2</v>
      </c>
      <c r="G3687" s="64">
        <f>VLOOKUP(D3687,upahbahan,3,FALSE)</f>
        <v>175000</v>
      </c>
      <c r="H3687" s="64">
        <f>F3687*G3687</f>
        <v>7524.9999999999991</v>
      </c>
      <c r="I3687" s="54"/>
    </row>
    <row r="3688" spans="3:13" s="55" customFormat="1" ht="15.75" customHeight="1">
      <c r="C3688" s="301">
        <v>4</v>
      </c>
      <c r="D3688" s="59" t="s">
        <v>19</v>
      </c>
      <c r="E3688" s="302" t="s">
        <v>6</v>
      </c>
      <c r="F3688" s="74">
        <v>1.2999999999999999E-2</v>
      </c>
      <c r="G3688" s="64">
        <f>VLOOKUP(D3688,upahbahan,3,FALSE)</f>
        <v>200000</v>
      </c>
      <c r="H3688" s="64">
        <f>F3688*G3688</f>
        <v>2600</v>
      </c>
      <c r="I3688" s="54"/>
    </row>
    <row r="3689" spans="3:13" s="55" customFormat="1" ht="15.75" customHeight="1">
      <c r="C3689" s="83" t="s">
        <v>1210</v>
      </c>
      <c r="D3689" s="80"/>
      <c r="E3689" s="80"/>
      <c r="F3689" s="217"/>
      <c r="G3689" s="218"/>
      <c r="H3689" s="64">
        <f>SUM(H3685:H3688)</f>
        <v>98910</v>
      </c>
      <c r="I3689" s="219"/>
    </row>
    <row r="3690" spans="3:13" s="55" customFormat="1" ht="15.75" customHeight="1">
      <c r="C3690" s="72" t="s">
        <v>1211</v>
      </c>
      <c r="D3690" s="59" t="s">
        <v>1212</v>
      </c>
      <c r="E3690" s="73"/>
      <c r="F3690" s="73"/>
      <c r="G3690" s="73"/>
      <c r="H3690" s="73"/>
      <c r="I3690" s="54"/>
    </row>
    <row r="3691" spans="3:13" s="55" customFormat="1" ht="15.75" customHeight="1">
      <c r="C3691" s="72">
        <v>1</v>
      </c>
      <c r="D3691" s="59" t="s">
        <v>4502</v>
      </c>
      <c r="E3691" s="170" t="s">
        <v>136</v>
      </c>
      <c r="F3691" s="171">
        <v>1.1499999999999999</v>
      </c>
      <c r="G3691" s="64">
        <f>VLOOKUP(D3691,upahbahan,3,FALSE)</f>
        <v>1214300</v>
      </c>
      <c r="H3691" s="583">
        <f>G3691*F3691</f>
        <v>1396445</v>
      </c>
      <c r="I3691" s="54"/>
    </row>
    <row r="3692" spans="3:13" s="55" customFormat="1" ht="15.75" customHeight="1">
      <c r="C3692" s="83" t="s">
        <v>1216</v>
      </c>
      <c r="D3692" s="80"/>
      <c r="E3692" s="80"/>
      <c r="F3692" s="80"/>
      <c r="G3692" s="162"/>
      <c r="H3692" s="64">
        <f>SUM(H3691:H3691)</f>
        <v>1396445</v>
      </c>
      <c r="I3692" s="54"/>
    </row>
    <row r="3693" spans="3:13" s="55" customFormat="1" ht="15.75" customHeight="1">
      <c r="C3693" s="72" t="s">
        <v>1217</v>
      </c>
      <c r="D3693" s="59" t="s">
        <v>1218</v>
      </c>
      <c r="E3693" s="73"/>
      <c r="F3693" s="73"/>
      <c r="G3693" s="73"/>
      <c r="H3693" s="73"/>
      <c r="I3693" s="54"/>
    </row>
    <row r="3694" spans="3:13" s="55" customFormat="1" ht="15.75" customHeight="1">
      <c r="C3694" s="83" t="s">
        <v>1219</v>
      </c>
      <c r="D3694" s="80"/>
      <c r="E3694" s="80"/>
      <c r="F3694" s="80"/>
      <c r="G3694" s="162"/>
      <c r="H3694" s="303">
        <v>0</v>
      </c>
      <c r="I3694" s="54"/>
    </row>
    <row r="3695" spans="3:13" s="55" customFormat="1" ht="15.75" customHeight="1">
      <c r="C3695" s="58" t="s">
        <v>1220</v>
      </c>
      <c r="D3695" s="69" t="s">
        <v>1221</v>
      </c>
      <c r="E3695" s="70"/>
      <c r="F3695" s="70"/>
      <c r="G3695" s="71"/>
      <c r="H3695" s="304">
        <f>H3694+H3692+H3689</f>
        <v>1495355</v>
      </c>
      <c r="I3695" s="319"/>
    </row>
    <row r="3696" spans="3:13" s="55" customFormat="1" ht="15.75" customHeight="1">
      <c r="C3696" s="58" t="s">
        <v>1222</v>
      </c>
      <c r="D3696" s="69" t="s">
        <v>1325</v>
      </c>
      <c r="E3696" s="70"/>
      <c r="F3696" s="71"/>
      <c r="G3696" s="95">
        <v>0.1</v>
      </c>
      <c r="H3696" s="64">
        <f>H3695*G3696</f>
        <v>149535.5</v>
      </c>
      <c r="I3696" s="319"/>
    </row>
    <row r="3697" spans="3:13" s="55" customFormat="1" ht="15.75" customHeight="1">
      <c r="C3697" s="58" t="s">
        <v>1223</v>
      </c>
      <c r="D3697" s="69" t="s">
        <v>1224</v>
      </c>
      <c r="E3697" s="70"/>
      <c r="F3697" s="70"/>
      <c r="G3697" s="71"/>
      <c r="H3697" s="305">
        <f>SUM(H3695:H3696)</f>
        <v>1644890.5</v>
      </c>
      <c r="I3697" s="319"/>
    </row>
    <row r="3699" spans="3:13" s="55" customFormat="1" ht="15.75" customHeight="1">
      <c r="C3699" s="225" t="s">
        <v>4503</v>
      </c>
      <c r="D3699" s="313" t="s">
        <v>4504</v>
      </c>
      <c r="E3699" s="307"/>
      <c r="F3699" s="307"/>
      <c r="G3699" s="307"/>
      <c r="H3699" s="307"/>
      <c r="I3699" s="56">
        <f>ROUNDDOWN(H3714,-2)</f>
        <v>2447300</v>
      </c>
    </row>
    <row r="3700" spans="3:13" s="55" customFormat="1" ht="25.5" customHeight="1">
      <c r="C3700" s="300" t="s">
        <v>1197</v>
      </c>
      <c r="D3700" s="300" t="s">
        <v>1198</v>
      </c>
      <c r="E3700" s="300" t="s">
        <v>1199</v>
      </c>
      <c r="F3700" s="300" t="s">
        <v>1200</v>
      </c>
      <c r="G3700" s="300" t="s">
        <v>1201</v>
      </c>
      <c r="H3700" s="300" t="s">
        <v>1202</v>
      </c>
      <c r="I3700" s="54"/>
    </row>
    <row r="3701" spans="3:13" s="55" customFormat="1" ht="15.75" customHeight="1">
      <c r="C3701" s="72" t="s">
        <v>1203</v>
      </c>
      <c r="D3701" s="59" t="s">
        <v>1204</v>
      </c>
      <c r="E3701" s="73"/>
      <c r="F3701" s="73"/>
      <c r="G3701" s="73"/>
      <c r="H3701" s="73"/>
      <c r="I3701" s="54"/>
      <c r="J3701" s="159" t="s">
        <v>1249</v>
      </c>
    </row>
    <row r="3702" spans="3:13" s="55" customFormat="1" ht="15.75" customHeight="1">
      <c r="C3702" s="301">
        <v>1</v>
      </c>
      <c r="D3702" s="59" t="s">
        <v>5</v>
      </c>
      <c r="E3702" s="302" t="s">
        <v>6</v>
      </c>
      <c r="F3702" s="74">
        <v>0.47099999999999997</v>
      </c>
      <c r="G3702" s="64">
        <f>VLOOKUP(D3702,upahbahan,3,FALSE)</f>
        <v>100000</v>
      </c>
      <c r="H3702" s="64">
        <f>F3702*G3702</f>
        <v>47100</v>
      </c>
      <c r="I3702" s="54"/>
      <c r="J3702" s="159" t="s">
        <v>1250</v>
      </c>
      <c r="M3702" s="65">
        <v>0.1</v>
      </c>
    </row>
    <row r="3703" spans="3:13" s="55" customFormat="1" ht="15.75" customHeight="1">
      <c r="C3703" s="301">
        <v>2</v>
      </c>
      <c r="D3703" s="59" t="s">
        <v>10</v>
      </c>
      <c r="E3703" s="302" t="s">
        <v>6</v>
      </c>
      <c r="F3703" s="74">
        <v>0.78700000000000003</v>
      </c>
      <c r="G3703" s="64">
        <f>VLOOKUP(D3703,upahbahan,3,FALSE)</f>
        <v>145000</v>
      </c>
      <c r="H3703" s="64">
        <f>F3703*G3703</f>
        <v>114115</v>
      </c>
      <c r="I3703" s="54"/>
    </row>
    <row r="3704" spans="3:13" s="55" customFormat="1" ht="15.75" customHeight="1">
      <c r="C3704" s="301">
        <v>3</v>
      </c>
      <c r="D3704" s="59" t="s">
        <v>18</v>
      </c>
      <c r="E3704" s="302" t="s">
        <v>6</v>
      </c>
      <c r="F3704" s="74">
        <v>7.9000000000000001E-2</v>
      </c>
      <c r="G3704" s="64">
        <f>VLOOKUP(D3704,upahbahan,3,FALSE)</f>
        <v>175000</v>
      </c>
      <c r="H3704" s="64">
        <f>F3704*G3704</f>
        <v>13825</v>
      </c>
      <c r="I3704" s="54"/>
    </row>
    <row r="3705" spans="3:13" s="55" customFormat="1" ht="15.75" customHeight="1">
      <c r="C3705" s="301">
        <v>4</v>
      </c>
      <c r="D3705" s="59" t="s">
        <v>19</v>
      </c>
      <c r="E3705" s="302" t="s">
        <v>6</v>
      </c>
      <c r="F3705" s="74">
        <v>2.4E-2</v>
      </c>
      <c r="G3705" s="64">
        <f>VLOOKUP(D3705,upahbahan,3,FALSE)</f>
        <v>200000</v>
      </c>
      <c r="H3705" s="64">
        <f>F3705*G3705</f>
        <v>4800</v>
      </c>
      <c r="I3705" s="54"/>
    </row>
    <row r="3706" spans="3:13" s="55" customFormat="1" ht="15.75" customHeight="1">
      <c r="C3706" s="83" t="s">
        <v>1210</v>
      </c>
      <c r="D3706" s="80"/>
      <c r="E3706" s="80"/>
      <c r="F3706" s="217"/>
      <c r="G3706" s="218"/>
      <c r="H3706" s="64">
        <f>SUM(H3702:H3705)</f>
        <v>179840</v>
      </c>
      <c r="I3706" s="219"/>
    </row>
    <row r="3707" spans="3:13" s="55" customFormat="1" ht="15.75" customHeight="1">
      <c r="C3707" s="72" t="s">
        <v>1211</v>
      </c>
      <c r="D3707" s="59" t="s">
        <v>1212</v>
      </c>
      <c r="E3707" s="73"/>
      <c r="F3707" s="73"/>
      <c r="G3707" s="73"/>
      <c r="H3707" s="73"/>
      <c r="I3707" s="54"/>
    </row>
    <row r="3708" spans="3:13" s="55" customFormat="1" ht="15.75" customHeight="1">
      <c r="C3708" s="72">
        <v>1</v>
      </c>
      <c r="D3708" s="59" t="s">
        <v>4505</v>
      </c>
      <c r="E3708" s="170" t="s">
        <v>136</v>
      </c>
      <c r="F3708" s="171">
        <v>1.3</v>
      </c>
      <c r="G3708" s="64">
        <f>VLOOKUP(D3708,upahbahan,3,FALSE)</f>
        <v>1573100</v>
      </c>
      <c r="H3708" s="583">
        <f>G3708*F3708</f>
        <v>2045030</v>
      </c>
      <c r="I3708" s="54"/>
    </row>
    <row r="3709" spans="3:13" s="55" customFormat="1" ht="15.75" customHeight="1">
      <c r="C3709" s="83" t="s">
        <v>1216</v>
      </c>
      <c r="D3709" s="80"/>
      <c r="E3709" s="80"/>
      <c r="F3709" s="80"/>
      <c r="G3709" s="162"/>
      <c r="H3709" s="64">
        <f>SUM(H3708:H3708)</f>
        <v>2045030</v>
      </c>
      <c r="I3709" s="54"/>
    </row>
    <row r="3710" spans="3:13" s="55" customFormat="1" ht="15.75" customHeight="1">
      <c r="C3710" s="72" t="s">
        <v>1217</v>
      </c>
      <c r="D3710" s="59" t="s">
        <v>1218</v>
      </c>
      <c r="E3710" s="73"/>
      <c r="F3710" s="73"/>
      <c r="G3710" s="73"/>
      <c r="H3710" s="73"/>
      <c r="I3710" s="54"/>
    </row>
    <row r="3711" spans="3:13" s="55" customFormat="1" ht="15.75" customHeight="1">
      <c r="C3711" s="83" t="s">
        <v>1219</v>
      </c>
      <c r="D3711" s="80"/>
      <c r="E3711" s="80"/>
      <c r="F3711" s="80"/>
      <c r="G3711" s="162"/>
      <c r="H3711" s="303">
        <v>0</v>
      </c>
      <c r="I3711" s="54"/>
    </row>
    <row r="3712" spans="3:13" s="55" customFormat="1" ht="15.75" customHeight="1">
      <c r="C3712" s="58" t="s">
        <v>1220</v>
      </c>
      <c r="D3712" s="69" t="s">
        <v>1221</v>
      </c>
      <c r="E3712" s="70"/>
      <c r="F3712" s="70"/>
      <c r="G3712" s="71"/>
      <c r="H3712" s="304">
        <f>H3711+H3709+H3706</f>
        <v>2224870</v>
      </c>
      <c r="I3712" s="319"/>
    </row>
    <row r="3713" spans="3:13" s="55" customFormat="1" ht="15.75" customHeight="1">
      <c r="C3713" s="58" t="s">
        <v>1222</v>
      </c>
      <c r="D3713" s="69" t="s">
        <v>1325</v>
      </c>
      <c r="E3713" s="70"/>
      <c r="F3713" s="71"/>
      <c r="G3713" s="95">
        <v>0.1</v>
      </c>
      <c r="H3713" s="64">
        <f>H3712*G3713</f>
        <v>222487</v>
      </c>
      <c r="I3713" s="319"/>
    </row>
    <row r="3714" spans="3:13" s="55" customFormat="1" ht="15.75" customHeight="1">
      <c r="C3714" s="58" t="s">
        <v>1223</v>
      </c>
      <c r="D3714" s="69" t="s">
        <v>1224</v>
      </c>
      <c r="E3714" s="70"/>
      <c r="F3714" s="70"/>
      <c r="G3714" s="71"/>
      <c r="H3714" s="305">
        <f>SUM(H3712:H3713)</f>
        <v>2447357</v>
      </c>
      <c r="I3714" s="319"/>
    </row>
    <row r="3716" spans="3:13" s="55" customFormat="1" ht="15.75" customHeight="1">
      <c r="C3716" s="225" t="s">
        <v>4506</v>
      </c>
      <c r="D3716" s="313" t="s">
        <v>4440</v>
      </c>
      <c r="E3716" s="307"/>
      <c r="F3716" s="307"/>
      <c r="G3716" s="307"/>
      <c r="H3716" s="307"/>
      <c r="I3716" s="56">
        <f>ROUNDDOWN(H3731,-2)</f>
        <v>3298300</v>
      </c>
    </row>
    <row r="3717" spans="3:13" s="55" customFormat="1" ht="25.5" customHeight="1">
      <c r="C3717" s="300" t="s">
        <v>1197</v>
      </c>
      <c r="D3717" s="300" t="s">
        <v>1198</v>
      </c>
      <c r="E3717" s="300" t="s">
        <v>1199</v>
      </c>
      <c r="F3717" s="300" t="s">
        <v>1200</v>
      </c>
      <c r="G3717" s="300" t="s">
        <v>1201</v>
      </c>
      <c r="H3717" s="300" t="s">
        <v>1202</v>
      </c>
      <c r="I3717" s="54"/>
    </row>
    <row r="3718" spans="3:13" s="55" customFormat="1" ht="15.75" customHeight="1">
      <c r="C3718" s="72" t="s">
        <v>1203</v>
      </c>
      <c r="D3718" s="59" t="s">
        <v>1204</v>
      </c>
      <c r="E3718" s="73"/>
      <c r="F3718" s="73"/>
      <c r="G3718" s="73"/>
      <c r="H3718" s="73"/>
      <c r="I3718" s="54"/>
      <c r="J3718" s="159" t="s">
        <v>1249</v>
      </c>
    </row>
    <row r="3719" spans="3:13" s="55" customFormat="1" ht="15.75" customHeight="1">
      <c r="C3719" s="301">
        <v>1</v>
      </c>
      <c r="D3719" s="59" t="s">
        <v>5</v>
      </c>
      <c r="E3719" s="302" t="s">
        <v>6</v>
      </c>
      <c r="F3719" s="74">
        <v>0.63100000000000001</v>
      </c>
      <c r="G3719" s="64">
        <f>VLOOKUP(D3719,upahbahan,3,FALSE)</f>
        <v>100000</v>
      </c>
      <c r="H3719" s="64">
        <f>F3719*G3719</f>
        <v>63100</v>
      </c>
      <c r="I3719" s="54"/>
      <c r="J3719" s="159" t="s">
        <v>1250</v>
      </c>
      <c r="M3719" s="65">
        <v>0.1</v>
      </c>
    </row>
    <row r="3720" spans="3:13" s="55" customFormat="1" ht="15.75" customHeight="1">
      <c r="C3720" s="301">
        <v>2</v>
      </c>
      <c r="D3720" s="59" t="s">
        <v>10</v>
      </c>
      <c r="E3720" s="302" t="s">
        <v>6</v>
      </c>
      <c r="F3720" s="74">
        <v>1.054</v>
      </c>
      <c r="G3720" s="64">
        <f>VLOOKUP(D3720,upahbahan,3,FALSE)</f>
        <v>145000</v>
      </c>
      <c r="H3720" s="64">
        <f>F3720*G3720</f>
        <v>152830</v>
      </c>
      <c r="I3720" s="54"/>
    </row>
    <row r="3721" spans="3:13" s="55" customFormat="1" ht="15.75" customHeight="1">
      <c r="C3721" s="301">
        <v>3</v>
      </c>
      <c r="D3721" s="59" t="s">
        <v>18</v>
      </c>
      <c r="E3721" s="302" t="s">
        <v>6</v>
      </c>
      <c r="F3721" s="74">
        <v>0.105</v>
      </c>
      <c r="G3721" s="64">
        <f>VLOOKUP(D3721,upahbahan,3,FALSE)</f>
        <v>175000</v>
      </c>
      <c r="H3721" s="64">
        <f>F3721*G3721</f>
        <v>18375</v>
      </c>
      <c r="I3721" s="54"/>
    </row>
    <row r="3722" spans="3:13" s="55" customFormat="1" ht="15.75" customHeight="1">
      <c r="C3722" s="301">
        <v>4</v>
      </c>
      <c r="D3722" s="59" t="s">
        <v>19</v>
      </c>
      <c r="E3722" s="302" t="s">
        <v>6</v>
      </c>
      <c r="F3722" s="74">
        <v>3.2000000000000001E-2</v>
      </c>
      <c r="G3722" s="64">
        <f>VLOOKUP(D3722,upahbahan,3,FALSE)</f>
        <v>200000</v>
      </c>
      <c r="H3722" s="64">
        <f>F3722*G3722</f>
        <v>6400</v>
      </c>
      <c r="I3722" s="54"/>
    </row>
    <row r="3723" spans="3:13" s="55" customFormat="1" ht="15.75" customHeight="1">
      <c r="C3723" s="83" t="s">
        <v>1210</v>
      </c>
      <c r="D3723" s="80"/>
      <c r="E3723" s="80"/>
      <c r="F3723" s="217"/>
      <c r="G3723" s="218"/>
      <c r="H3723" s="64">
        <f>SUM(H3719:H3722)</f>
        <v>240705</v>
      </c>
      <c r="I3723" s="219"/>
    </row>
    <row r="3724" spans="3:13" s="55" customFormat="1" ht="15.75" customHeight="1">
      <c r="C3724" s="72" t="s">
        <v>1211</v>
      </c>
      <c r="D3724" s="59" t="s">
        <v>1212</v>
      </c>
      <c r="E3724" s="73"/>
      <c r="F3724" s="73"/>
      <c r="G3724" s="73"/>
      <c r="H3724" s="73"/>
      <c r="I3724" s="54"/>
    </row>
    <row r="3725" spans="3:13" s="55" customFormat="1" ht="15.75" customHeight="1">
      <c r="C3725" s="72">
        <v>1</v>
      </c>
      <c r="D3725" s="59" t="s">
        <v>4507</v>
      </c>
      <c r="E3725" s="170" t="s">
        <v>136</v>
      </c>
      <c r="F3725" s="171">
        <v>1.3</v>
      </c>
      <c r="G3725" s="64">
        <f>VLOOKUP(D3725,upahbahan,3,FALSE)</f>
        <v>2121400</v>
      </c>
      <c r="H3725" s="583">
        <f>G3725*F3725</f>
        <v>2757820</v>
      </c>
      <c r="I3725" s="54"/>
    </row>
    <row r="3726" spans="3:13" s="55" customFormat="1" ht="15.75" customHeight="1">
      <c r="C3726" s="83" t="s">
        <v>1216</v>
      </c>
      <c r="D3726" s="80"/>
      <c r="E3726" s="80"/>
      <c r="F3726" s="80"/>
      <c r="G3726" s="162"/>
      <c r="H3726" s="64">
        <f>SUM(H3725:H3725)</f>
        <v>2757820</v>
      </c>
      <c r="I3726" s="54"/>
    </row>
    <row r="3727" spans="3:13" s="55" customFormat="1" ht="15.75" customHeight="1">
      <c r="C3727" s="72" t="s">
        <v>1217</v>
      </c>
      <c r="D3727" s="59" t="s">
        <v>1218</v>
      </c>
      <c r="E3727" s="73"/>
      <c r="F3727" s="73"/>
      <c r="G3727" s="73"/>
      <c r="H3727" s="73"/>
      <c r="I3727" s="54"/>
    </row>
    <row r="3728" spans="3:13" s="55" customFormat="1" ht="15.75" customHeight="1">
      <c r="C3728" s="83" t="s">
        <v>1219</v>
      </c>
      <c r="D3728" s="80"/>
      <c r="E3728" s="80"/>
      <c r="F3728" s="80"/>
      <c r="G3728" s="162"/>
      <c r="H3728" s="303">
        <v>0</v>
      </c>
      <c r="I3728" s="54"/>
    </row>
    <row r="3729" spans="3:13" s="55" customFormat="1" ht="15.75" customHeight="1">
      <c r="C3729" s="58" t="s">
        <v>1220</v>
      </c>
      <c r="D3729" s="69" t="s">
        <v>1221</v>
      </c>
      <c r="E3729" s="70"/>
      <c r="F3729" s="70"/>
      <c r="G3729" s="71"/>
      <c r="H3729" s="304">
        <f>H3728+H3726+H3723</f>
        <v>2998525</v>
      </c>
      <c r="I3729" s="319"/>
    </row>
    <row r="3730" spans="3:13" s="55" customFormat="1" ht="15.75" customHeight="1">
      <c r="C3730" s="58" t="s">
        <v>1222</v>
      </c>
      <c r="D3730" s="69" t="s">
        <v>1325</v>
      </c>
      <c r="E3730" s="70"/>
      <c r="F3730" s="71"/>
      <c r="G3730" s="95">
        <v>0.1</v>
      </c>
      <c r="H3730" s="64">
        <f>H3729*G3730</f>
        <v>299852.5</v>
      </c>
      <c r="I3730" s="319"/>
    </row>
    <row r="3731" spans="3:13" s="55" customFormat="1" ht="15.75" customHeight="1">
      <c r="C3731" s="58" t="s">
        <v>1223</v>
      </c>
      <c r="D3731" s="69" t="s">
        <v>1224</v>
      </c>
      <c r="E3731" s="70"/>
      <c r="F3731" s="70"/>
      <c r="G3731" s="71"/>
      <c r="H3731" s="305">
        <f>SUM(H3729:H3730)</f>
        <v>3298377.5</v>
      </c>
      <c r="I3731" s="319"/>
    </row>
    <row r="3733" spans="3:13" s="55" customFormat="1" ht="15.75" customHeight="1">
      <c r="C3733" s="225" t="s">
        <v>4508</v>
      </c>
      <c r="D3733" s="313" t="s">
        <v>4441</v>
      </c>
      <c r="E3733" s="307"/>
      <c r="F3733" s="307"/>
      <c r="G3733" s="307"/>
      <c r="H3733" s="307"/>
      <c r="I3733" s="56">
        <f>ROUNDDOWN(H3748,-2)</f>
        <v>5893200</v>
      </c>
    </row>
    <row r="3734" spans="3:13" s="55" customFormat="1" ht="25.5" customHeight="1">
      <c r="C3734" s="300" t="s">
        <v>1197</v>
      </c>
      <c r="D3734" s="300" t="s">
        <v>1198</v>
      </c>
      <c r="E3734" s="300" t="s">
        <v>1199</v>
      </c>
      <c r="F3734" s="300" t="s">
        <v>1200</v>
      </c>
      <c r="G3734" s="300" t="s">
        <v>1201</v>
      </c>
      <c r="H3734" s="300" t="s">
        <v>1202</v>
      </c>
      <c r="I3734" s="54"/>
    </row>
    <row r="3735" spans="3:13" s="55" customFormat="1" ht="15.75" customHeight="1">
      <c r="C3735" s="72" t="s">
        <v>1203</v>
      </c>
      <c r="D3735" s="59" t="s">
        <v>1204</v>
      </c>
      <c r="E3735" s="73"/>
      <c r="F3735" s="73"/>
      <c r="G3735" s="73"/>
      <c r="H3735" s="73"/>
      <c r="I3735" s="54"/>
      <c r="J3735" s="159" t="s">
        <v>1249</v>
      </c>
    </row>
    <row r="3736" spans="3:13" s="55" customFormat="1" ht="15.75" customHeight="1">
      <c r="C3736" s="301">
        <v>1</v>
      </c>
      <c r="D3736" s="59" t="s">
        <v>5</v>
      </c>
      <c r="E3736" s="302" t="s">
        <v>6</v>
      </c>
      <c r="F3736" s="74">
        <v>0.78800000000000003</v>
      </c>
      <c r="G3736" s="64">
        <f>VLOOKUP(D3736,upahbahan,3,FALSE)</f>
        <v>100000</v>
      </c>
      <c r="H3736" s="64">
        <f>F3736*G3736</f>
        <v>78800</v>
      </c>
      <c r="I3736" s="54"/>
      <c r="J3736" s="159" t="s">
        <v>1250</v>
      </c>
      <c r="M3736" s="65">
        <v>0.1</v>
      </c>
    </row>
    <row r="3737" spans="3:13" s="55" customFormat="1" ht="15.75" customHeight="1">
      <c r="C3737" s="301">
        <v>2</v>
      </c>
      <c r="D3737" s="59" t="s">
        <v>10</v>
      </c>
      <c r="E3737" s="302" t="s">
        <v>6</v>
      </c>
      <c r="F3737" s="74">
        <v>1.3160000000000001</v>
      </c>
      <c r="G3737" s="64">
        <f>VLOOKUP(D3737,upahbahan,3,FALSE)</f>
        <v>145000</v>
      </c>
      <c r="H3737" s="64">
        <f>F3737*G3737</f>
        <v>190820</v>
      </c>
      <c r="I3737" s="54"/>
    </row>
    <row r="3738" spans="3:13" s="55" customFormat="1" ht="15.75" customHeight="1">
      <c r="C3738" s="301">
        <v>3</v>
      </c>
      <c r="D3738" s="59" t="s">
        <v>18</v>
      </c>
      <c r="E3738" s="302" t="s">
        <v>6</v>
      </c>
      <c r="F3738" s="74">
        <v>0.13200000000000001</v>
      </c>
      <c r="G3738" s="64">
        <f>VLOOKUP(D3738,upahbahan,3,FALSE)</f>
        <v>175000</v>
      </c>
      <c r="H3738" s="64">
        <f>F3738*G3738</f>
        <v>23100</v>
      </c>
      <c r="I3738" s="54"/>
    </row>
    <row r="3739" spans="3:13" s="55" customFormat="1" ht="15.75" customHeight="1">
      <c r="C3739" s="301">
        <v>4</v>
      </c>
      <c r="D3739" s="59" t="s">
        <v>19</v>
      </c>
      <c r="E3739" s="302" t="s">
        <v>6</v>
      </c>
      <c r="F3739" s="74">
        <v>3.9E-2</v>
      </c>
      <c r="G3739" s="64">
        <f>VLOOKUP(D3739,upahbahan,3,FALSE)</f>
        <v>200000</v>
      </c>
      <c r="H3739" s="64">
        <f>F3739*G3739</f>
        <v>7800</v>
      </c>
      <c r="I3739" s="54"/>
    </row>
    <row r="3740" spans="3:13" s="55" customFormat="1" ht="15.75" customHeight="1">
      <c r="C3740" s="83" t="s">
        <v>1210</v>
      </c>
      <c r="D3740" s="80"/>
      <c r="E3740" s="80"/>
      <c r="F3740" s="217"/>
      <c r="G3740" s="218"/>
      <c r="H3740" s="64">
        <f>SUM(H3736:H3739)</f>
        <v>300520</v>
      </c>
      <c r="I3740" s="219"/>
    </row>
    <row r="3741" spans="3:13" s="55" customFormat="1" ht="15.75" customHeight="1">
      <c r="C3741" s="72" t="s">
        <v>1211</v>
      </c>
      <c r="D3741" s="59" t="s">
        <v>1212</v>
      </c>
      <c r="E3741" s="73"/>
      <c r="F3741" s="73"/>
      <c r="G3741" s="73"/>
      <c r="H3741" s="73"/>
      <c r="I3741" s="54"/>
    </row>
    <row r="3742" spans="3:13" s="55" customFormat="1" ht="15.75" customHeight="1">
      <c r="C3742" s="72">
        <v>1</v>
      </c>
      <c r="D3742" s="59" t="s">
        <v>4515</v>
      </c>
      <c r="E3742" s="170" t="s">
        <v>136</v>
      </c>
      <c r="F3742" s="171">
        <v>1.3</v>
      </c>
      <c r="G3742" s="64">
        <f>VLOOKUP(D3742,upahbahan,3,FALSE)</f>
        <v>3890000</v>
      </c>
      <c r="H3742" s="583">
        <f>G3742*F3742</f>
        <v>5057000</v>
      </c>
      <c r="I3742" s="54"/>
    </row>
    <row r="3743" spans="3:13" s="55" customFormat="1" ht="15.75" customHeight="1">
      <c r="C3743" s="83" t="s">
        <v>1216</v>
      </c>
      <c r="D3743" s="80"/>
      <c r="E3743" s="80"/>
      <c r="F3743" s="80"/>
      <c r="G3743" s="162"/>
      <c r="H3743" s="64">
        <f>SUM(H3742:H3742)</f>
        <v>5057000</v>
      </c>
      <c r="I3743" s="54"/>
    </row>
    <row r="3744" spans="3:13" s="55" customFormat="1" ht="15.75" customHeight="1">
      <c r="C3744" s="72" t="s">
        <v>1217</v>
      </c>
      <c r="D3744" s="59" t="s">
        <v>1218</v>
      </c>
      <c r="E3744" s="73"/>
      <c r="F3744" s="73"/>
      <c r="G3744" s="73"/>
      <c r="H3744" s="73"/>
      <c r="I3744" s="54"/>
    </row>
    <row r="3745" spans="3:13" s="55" customFormat="1" ht="15.75" customHeight="1">
      <c r="C3745" s="83" t="s">
        <v>1219</v>
      </c>
      <c r="D3745" s="80"/>
      <c r="E3745" s="80"/>
      <c r="F3745" s="80"/>
      <c r="G3745" s="162"/>
      <c r="H3745" s="303">
        <v>0</v>
      </c>
      <c r="I3745" s="54"/>
    </row>
    <row r="3746" spans="3:13" s="55" customFormat="1" ht="15.75" customHeight="1">
      <c r="C3746" s="58" t="s">
        <v>1220</v>
      </c>
      <c r="D3746" s="69" t="s">
        <v>1221</v>
      </c>
      <c r="E3746" s="70"/>
      <c r="F3746" s="70"/>
      <c r="G3746" s="71"/>
      <c r="H3746" s="304">
        <f>H3745+H3743+H3740</f>
        <v>5357520</v>
      </c>
      <c r="I3746" s="319"/>
    </row>
    <row r="3747" spans="3:13" s="55" customFormat="1" ht="15.75" customHeight="1">
      <c r="C3747" s="58" t="s">
        <v>1222</v>
      </c>
      <c r="D3747" s="69" t="s">
        <v>1325</v>
      </c>
      <c r="E3747" s="70"/>
      <c r="F3747" s="71"/>
      <c r="G3747" s="95">
        <v>0.1</v>
      </c>
      <c r="H3747" s="64">
        <f>H3746*G3747</f>
        <v>535752</v>
      </c>
      <c r="I3747" s="319"/>
    </row>
    <row r="3748" spans="3:13" s="55" customFormat="1" ht="15.75" customHeight="1">
      <c r="C3748" s="58" t="s">
        <v>1223</v>
      </c>
      <c r="D3748" s="69" t="s">
        <v>1224</v>
      </c>
      <c r="E3748" s="70"/>
      <c r="F3748" s="70"/>
      <c r="G3748" s="71"/>
      <c r="H3748" s="305">
        <f>SUM(H3746:H3747)</f>
        <v>5893272</v>
      </c>
      <c r="I3748" s="319"/>
    </row>
    <row r="3750" spans="3:13" s="55" customFormat="1" ht="15.75" customHeight="1">
      <c r="C3750" s="225" t="s">
        <v>4509</v>
      </c>
      <c r="D3750" s="313" t="s">
        <v>4510</v>
      </c>
      <c r="E3750" s="307"/>
      <c r="F3750" s="307"/>
      <c r="G3750" s="307"/>
      <c r="H3750" s="307"/>
      <c r="I3750" s="56">
        <f>ROUNDDOWN(H3765,-2)</f>
        <v>7540800</v>
      </c>
    </row>
    <row r="3751" spans="3:13" s="55" customFormat="1" ht="25.5" customHeight="1">
      <c r="C3751" s="300" t="s">
        <v>1197</v>
      </c>
      <c r="D3751" s="300" t="s">
        <v>1198</v>
      </c>
      <c r="E3751" s="300" t="s">
        <v>1199</v>
      </c>
      <c r="F3751" s="300" t="s">
        <v>1200</v>
      </c>
      <c r="G3751" s="300" t="s">
        <v>1201</v>
      </c>
      <c r="H3751" s="300" t="s">
        <v>1202</v>
      </c>
      <c r="I3751" s="54"/>
    </row>
    <row r="3752" spans="3:13" s="55" customFormat="1" ht="15.75" customHeight="1">
      <c r="C3752" s="72" t="s">
        <v>1203</v>
      </c>
      <c r="D3752" s="59" t="s">
        <v>1204</v>
      </c>
      <c r="E3752" s="73"/>
      <c r="F3752" s="73"/>
      <c r="G3752" s="73"/>
      <c r="H3752" s="73"/>
      <c r="I3752" s="54"/>
      <c r="J3752" s="159" t="s">
        <v>1249</v>
      </c>
    </row>
    <row r="3753" spans="3:13" s="55" customFormat="1" ht="15.75" customHeight="1">
      <c r="C3753" s="301">
        <v>1</v>
      </c>
      <c r="D3753" s="59" t="s">
        <v>5</v>
      </c>
      <c r="E3753" s="302" t="s">
        <v>6</v>
      </c>
      <c r="F3753" s="74">
        <v>0.94499999999999995</v>
      </c>
      <c r="G3753" s="64">
        <f>VLOOKUP(D3753,upahbahan,3,FALSE)</f>
        <v>100000</v>
      </c>
      <c r="H3753" s="64">
        <f>F3753*G3753</f>
        <v>94500</v>
      </c>
      <c r="I3753" s="54"/>
      <c r="J3753" s="159" t="s">
        <v>1250</v>
      </c>
      <c r="M3753" s="65">
        <v>0.1</v>
      </c>
    </row>
    <row r="3754" spans="3:13" s="55" customFormat="1" ht="15.75" customHeight="1">
      <c r="C3754" s="301">
        <v>2</v>
      </c>
      <c r="D3754" s="59" t="s">
        <v>10</v>
      </c>
      <c r="E3754" s="302" t="s">
        <v>6</v>
      </c>
      <c r="F3754" s="74">
        <v>1.579</v>
      </c>
      <c r="G3754" s="64">
        <f>VLOOKUP(D3754,upahbahan,3,FALSE)</f>
        <v>145000</v>
      </c>
      <c r="H3754" s="64">
        <f>F3754*G3754</f>
        <v>228955</v>
      </c>
      <c r="I3754" s="54"/>
    </row>
    <row r="3755" spans="3:13" s="55" customFormat="1" ht="15.75" customHeight="1">
      <c r="C3755" s="301">
        <v>3</v>
      </c>
      <c r="D3755" s="59" t="s">
        <v>18</v>
      </c>
      <c r="E3755" s="302" t="s">
        <v>6</v>
      </c>
      <c r="F3755" s="74">
        <v>0.158</v>
      </c>
      <c r="G3755" s="64">
        <f>VLOOKUP(D3755,upahbahan,3,FALSE)</f>
        <v>175000</v>
      </c>
      <c r="H3755" s="64">
        <f>F3755*G3755</f>
        <v>27650</v>
      </c>
      <c r="I3755" s="54"/>
    </row>
    <row r="3756" spans="3:13" s="55" customFormat="1" ht="15.75" customHeight="1">
      <c r="C3756" s="301">
        <v>4</v>
      </c>
      <c r="D3756" s="59" t="s">
        <v>19</v>
      </c>
      <c r="E3756" s="302" t="s">
        <v>6</v>
      </c>
      <c r="F3756" s="74">
        <v>4.7E-2</v>
      </c>
      <c r="G3756" s="64">
        <f>VLOOKUP(D3756,upahbahan,3,FALSE)</f>
        <v>200000</v>
      </c>
      <c r="H3756" s="64">
        <f>F3756*G3756</f>
        <v>9400</v>
      </c>
      <c r="I3756" s="54"/>
    </row>
    <row r="3757" spans="3:13" s="55" customFormat="1" ht="15.75" customHeight="1">
      <c r="C3757" s="83" t="s">
        <v>1210</v>
      </c>
      <c r="D3757" s="80"/>
      <c r="E3757" s="80"/>
      <c r="F3757" s="217"/>
      <c r="G3757" s="218"/>
      <c r="H3757" s="64">
        <f>SUM(H3753:H3756)</f>
        <v>360505</v>
      </c>
      <c r="I3757" s="219"/>
    </row>
    <row r="3758" spans="3:13" s="55" customFormat="1" ht="15.75" customHeight="1">
      <c r="C3758" s="72" t="s">
        <v>1211</v>
      </c>
      <c r="D3758" s="59" t="s">
        <v>1212</v>
      </c>
      <c r="E3758" s="73"/>
      <c r="F3758" s="73"/>
      <c r="G3758" s="73"/>
      <c r="H3758" s="73"/>
      <c r="I3758" s="54"/>
    </row>
    <row r="3759" spans="3:13" s="55" customFormat="1" ht="15.75" customHeight="1">
      <c r="C3759" s="72">
        <v>1</v>
      </c>
      <c r="D3759" s="59" t="s">
        <v>4511</v>
      </c>
      <c r="E3759" s="170" t="s">
        <v>136</v>
      </c>
      <c r="F3759" s="171">
        <v>1.3</v>
      </c>
      <c r="G3759" s="64">
        <f>VLOOKUP(D3759,upahbahan,3,FALSE)</f>
        <v>4996000</v>
      </c>
      <c r="H3759" s="583">
        <f>G3759*F3759</f>
        <v>6494800</v>
      </c>
      <c r="I3759" s="54"/>
    </row>
    <row r="3760" spans="3:13" s="55" customFormat="1" ht="15.75" customHeight="1">
      <c r="C3760" s="83" t="s">
        <v>1216</v>
      </c>
      <c r="D3760" s="80"/>
      <c r="E3760" s="80"/>
      <c r="F3760" s="80"/>
      <c r="G3760" s="162"/>
      <c r="H3760" s="64">
        <f>SUM(H3759:H3759)</f>
        <v>6494800</v>
      </c>
      <c r="I3760" s="54"/>
    </row>
    <row r="3761" spans="3:13" s="55" customFormat="1" ht="15.75" customHeight="1">
      <c r="C3761" s="72" t="s">
        <v>1217</v>
      </c>
      <c r="D3761" s="59" t="s">
        <v>1218</v>
      </c>
      <c r="E3761" s="73"/>
      <c r="F3761" s="73"/>
      <c r="G3761" s="73"/>
      <c r="H3761" s="73"/>
      <c r="I3761" s="54"/>
    </row>
    <row r="3762" spans="3:13" s="55" customFormat="1" ht="15.75" customHeight="1">
      <c r="C3762" s="83" t="s">
        <v>1219</v>
      </c>
      <c r="D3762" s="80"/>
      <c r="E3762" s="80"/>
      <c r="F3762" s="80"/>
      <c r="G3762" s="162"/>
      <c r="H3762" s="303">
        <v>0</v>
      </c>
      <c r="I3762" s="54"/>
    </row>
    <row r="3763" spans="3:13" s="55" customFormat="1" ht="15.75" customHeight="1">
      <c r="C3763" s="58" t="s">
        <v>1220</v>
      </c>
      <c r="D3763" s="69" t="s">
        <v>1221</v>
      </c>
      <c r="E3763" s="70"/>
      <c r="F3763" s="70"/>
      <c r="G3763" s="71"/>
      <c r="H3763" s="304">
        <f>H3762+H3760+H3757</f>
        <v>6855305</v>
      </c>
      <c r="I3763" s="319"/>
    </row>
    <row r="3764" spans="3:13" s="55" customFormat="1" ht="15.75" customHeight="1">
      <c r="C3764" s="58" t="s">
        <v>1222</v>
      </c>
      <c r="D3764" s="69" t="s">
        <v>1325</v>
      </c>
      <c r="E3764" s="70"/>
      <c r="F3764" s="71"/>
      <c r="G3764" s="95">
        <v>0.1</v>
      </c>
      <c r="H3764" s="64">
        <f>H3763*G3764</f>
        <v>685530.5</v>
      </c>
      <c r="I3764" s="319"/>
    </row>
    <row r="3765" spans="3:13" s="55" customFormat="1" ht="15.75" customHeight="1">
      <c r="C3765" s="58" t="s">
        <v>1223</v>
      </c>
      <c r="D3765" s="69" t="s">
        <v>1224</v>
      </c>
      <c r="E3765" s="70"/>
      <c r="F3765" s="70"/>
      <c r="G3765" s="71"/>
      <c r="H3765" s="305">
        <f>SUM(H3763:H3764)</f>
        <v>7540835.5</v>
      </c>
      <c r="I3765" s="319"/>
    </row>
    <row r="3767" spans="3:13" s="55" customFormat="1" ht="15.75" customHeight="1">
      <c r="C3767" s="225" t="s">
        <v>4512</v>
      </c>
      <c r="D3767" s="313" t="s">
        <v>4525</v>
      </c>
      <c r="E3767" s="307"/>
      <c r="F3767" s="307"/>
      <c r="G3767" s="307"/>
      <c r="H3767" s="307"/>
      <c r="I3767" s="56">
        <f>ROUNDDOWN(H3782,-2)</f>
        <v>8736500</v>
      </c>
    </row>
    <row r="3768" spans="3:13" s="55" customFormat="1" ht="25.5" customHeight="1">
      <c r="C3768" s="300" t="s">
        <v>1197</v>
      </c>
      <c r="D3768" s="300" t="s">
        <v>1198</v>
      </c>
      <c r="E3768" s="300" t="s">
        <v>1199</v>
      </c>
      <c r="F3768" s="300" t="s">
        <v>1200</v>
      </c>
      <c r="G3768" s="300" t="s">
        <v>1201</v>
      </c>
      <c r="H3768" s="300" t="s">
        <v>1202</v>
      </c>
      <c r="I3768" s="54"/>
    </row>
    <row r="3769" spans="3:13" s="55" customFormat="1" ht="15.75" customHeight="1">
      <c r="C3769" s="72" t="s">
        <v>1203</v>
      </c>
      <c r="D3769" s="59" t="s">
        <v>1204</v>
      </c>
      <c r="E3769" s="73"/>
      <c r="F3769" s="73"/>
      <c r="G3769" s="73"/>
      <c r="H3769" s="73"/>
      <c r="I3769" s="54"/>
      <c r="J3769" s="159" t="s">
        <v>1249</v>
      </c>
    </row>
    <row r="3770" spans="3:13" s="55" customFormat="1" ht="15.75" customHeight="1">
      <c r="C3770" s="301">
        <v>1</v>
      </c>
      <c r="D3770" s="59" t="s">
        <v>5</v>
      </c>
      <c r="E3770" s="302" t="s">
        <v>6</v>
      </c>
      <c r="F3770" s="74">
        <v>1.26</v>
      </c>
      <c r="G3770" s="64">
        <f>VLOOKUP(D3770,upahbahan,3,FALSE)</f>
        <v>100000</v>
      </c>
      <c r="H3770" s="64">
        <f>F3770*G3770</f>
        <v>126000</v>
      </c>
      <c r="I3770" s="54"/>
      <c r="J3770" s="159" t="s">
        <v>1250</v>
      </c>
      <c r="M3770" s="65">
        <v>0.1</v>
      </c>
    </row>
    <row r="3771" spans="3:13" s="55" customFormat="1" ht="15.75" customHeight="1">
      <c r="C3771" s="301">
        <v>2</v>
      </c>
      <c r="D3771" s="59" t="s">
        <v>10</v>
      </c>
      <c r="E3771" s="302" t="s">
        <v>6</v>
      </c>
      <c r="F3771" s="74">
        <v>2.1030000000000002</v>
      </c>
      <c r="G3771" s="64">
        <f>VLOOKUP(D3771,upahbahan,3,FALSE)</f>
        <v>145000</v>
      </c>
      <c r="H3771" s="64">
        <f>F3771*G3771</f>
        <v>304935.00000000006</v>
      </c>
      <c r="I3771" s="54"/>
    </row>
    <row r="3772" spans="3:13" s="55" customFormat="1" ht="15.75" customHeight="1">
      <c r="C3772" s="301">
        <v>3</v>
      </c>
      <c r="D3772" s="59" t="s">
        <v>18</v>
      </c>
      <c r="E3772" s="302" t="s">
        <v>6</v>
      </c>
      <c r="F3772" s="74">
        <v>0.21</v>
      </c>
      <c r="G3772" s="64">
        <f>VLOOKUP(D3772,upahbahan,3,FALSE)</f>
        <v>175000</v>
      </c>
      <c r="H3772" s="64">
        <f>F3772*G3772</f>
        <v>36750</v>
      </c>
      <c r="I3772" s="54"/>
    </row>
    <row r="3773" spans="3:13" s="55" customFormat="1" ht="15.75" customHeight="1">
      <c r="C3773" s="301">
        <v>4</v>
      </c>
      <c r="D3773" s="59" t="s">
        <v>19</v>
      </c>
      <c r="E3773" s="302" t="s">
        <v>6</v>
      </c>
      <c r="F3773" s="74">
        <v>6.3E-2</v>
      </c>
      <c r="G3773" s="64">
        <f>VLOOKUP(D3773,upahbahan,3,FALSE)</f>
        <v>200000</v>
      </c>
      <c r="H3773" s="64">
        <f>F3773*G3773</f>
        <v>12600</v>
      </c>
      <c r="I3773" s="54"/>
    </row>
    <row r="3774" spans="3:13" s="55" customFormat="1" ht="15.75" customHeight="1">
      <c r="C3774" s="83" t="s">
        <v>1210</v>
      </c>
      <c r="D3774" s="80"/>
      <c r="E3774" s="80"/>
      <c r="F3774" s="217"/>
      <c r="G3774" s="218"/>
      <c r="H3774" s="64">
        <f>SUM(H3770:H3773)</f>
        <v>480285.00000000006</v>
      </c>
      <c r="I3774" s="219"/>
    </row>
    <row r="3775" spans="3:13" s="55" customFormat="1" ht="15.75" customHeight="1">
      <c r="C3775" s="72" t="s">
        <v>1211</v>
      </c>
      <c r="D3775" s="59" t="s">
        <v>1212</v>
      </c>
      <c r="E3775" s="73"/>
      <c r="F3775" s="73"/>
      <c r="G3775" s="73"/>
      <c r="H3775" s="73"/>
      <c r="I3775" s="54"/>
    </row>
    <row r="3776" spans="3:13" s="55" customFormat="1" ht="15.75" customHeight="1">
      <c r="C3776" s="72">
        <v>1</v>
      </c>
      <c r="D3776" s="59" t="s">
        <v>4513</v>
      </c>
      <c r="E3776" s="170" t="s">
        <v>136</v>
      </c>
      <c r="F3776" s="171">
        <v>1.3</v>
      </c>
      <c r="G3776" s="64">
        <f>VLOOKUP(D3776,upahbahan,3,FALSE)</f>
        <v>5740000</v>
      </c>
      <c r="H3776" s="583">
        <f>G3776*F3776</f>
        <v>7462000</v>
      </c>
      <c r="I3776" s="54"/>
    </row>
    <row r="3777" spans="3:13" s="55" customFormat="1" ht="15.75" customHeight="1">
      <c r="C3777" s="83" t="s">
        <v>1216</v>
      </c>
      <c r="D3777" s="80"/>
      <c r="E3777" s="80"/>
      <c r="F3777" s="80"/>
      <c r="G3777" s="162"/>
      <c r="H3777" s="64">
        <f>SUM(H3776:H3776)</f>
        <v>7462000</v>
      </c>
      <c r="I3777" s="54"/>
    </row>
    <row r="3778" spans="3:13" s="55" customFormat="1" ht="15.75" customHeight="1">
      <c r="C3778" s="72" t="s">
        <v>1217</v>
      </c>
      <c r="D3778" s="59" t="s">
        <v>1218</v>
      </c>
      <c r="E3778" s="73"/>
      <c r="F3778" s="73"/>
      <c r="G3778" s="73"/>
      <c r="H3778" s="73"/>
      <c r="I3778" s="54"/>
    </row>
    <row r="3779" spans="3:13" s="55" customFormat="1" ht="15.75" customHeight="1">
      <c r="C3779" s="83" t="s">
        <v>1219</v>
      </c>
      <c r="D3779" s="80"/>
      <c r="E3779" s="80"/>
      <c r="F3779" s="80"/>
      <c r="G3779" s="162"/>
      <c r="H3779" s="303">
        <v>0</v>
      </c>
      <c r="I3779" s="54"/>
    </row>
    <row r="3780" spans="3:13" s="55" customFormat="1" ht="15.75" customHeight="1">
      <c r="C3780" s="58" t="s">
        <v>1220</v>
      </c>
      <c r="D3780" s="69" t="s">
        <v>1221</v>
      </c>
      <c r="E3780" s="70"/>
      <c r="F3780" s="70"/>
      <c r="G3780" s="71"/>
      <c r="H3780" s="304">
        <f>H3779+H3777+H3774</f>
        <v>7942285</v>
      </c>
      <c r="I3780" s="319"/>
    </row>
    <row r="3781" spans="3:13" s="55" customFormat="1" ht="15.75" customHeight="1">
      <c r="C3781" s="58" t="s">
        <v>1222</v>
      </c>
      <c r="D3781" s="69" t="s">
        <v>1325</v>
      </c>
      <c r="E3781" s="70"/>
      <c r="F3781" s="71"/>
      <c r="G3781" s="95">
        <v>0.1</v>
      </c>
      <c r="H3781" s="64">
        <f>H3780*G3781</f>
        <v>794228.5</v>
      </c>
      <c r="I3781" s="319"/>
    </row>
    <row r="3782" spans="3:13" s="55" customFormat="1" ht="15.75" customHeight="1">
      <c r="C3782" s="58" t="s">
        <v>1223</v>
      </c>
      <c r="D3782" s="69" t="s">
        <v>1224</v>
      </c>
      <c r="E3782" s="70"/>
      <c r="F3782" s="70"/>
      <c r="G3782" s="71"/>
      <c r="H3782" s="305">
        <f>SUM(H3780:H3781)</f>
        <v>8736513.5</v>
      </c>
      <c r="I3782" s="319"/>
    </row>
    <row r="3784" spans="3:13" ht="13.8">
      <c r="C3784" s="160" t="s">
        <v>4516</v>
      </c>
      <c r="D3784" s="436" t="s">
        <v>4517</v>
      </c>
    </row>
    <row r="3785" spans="3:13" s="55" customFormat="1" ht="15.75" customHeight="1">
      <c r="C3785" s="225" t="s">
        <v>4518</v>
      </c>
      <c r="D3785" s="313" t="s">
        <v>4533</v>
      </c>
      <c r="E3785" s="307"/>
      <c r="F3785" s="307"/>
      <c r="G3785" s="307"/>
      <c r="H3785" s="307"/>
      <c r="I3785" s="56">
        <f>ROUNDDOWN(H3801,-2)</f>
        <v>1745300</v>
      </c>
    </row>
    <row r="3786" spans="3:13" s="55" customFormat="1" ht="25.5" customHeight="1">
      <c r="C3786" s="300" t="s">
        <v>1197</v>
      </c>
      <c r="D3786" s="300" t="s">
        <v>1198</v>
      </c>
      <c r="E3786" s="300" t="s">
        <v>1199</v>
      </c>
      <c r="F3786" s="300" t="s">
        <v>1200</v>
      </c>
      <c r="G3786" s="300" t="s">
        <v>1201</v>
      </c>
      <c r="H3786" s="300" t="s">
        <v>1202</v>
      </c>
      <c r="I3786" s="54"/>
    </row>
    <row r="3787" spans="3:13" s="55" customFormat="1" ht="15.75" customHeight="1">
      <c r="C3787" s="72" t="s">
        <v>1203</v>
      </c>
      <c r="D3787" s="59" t="s">
        <v>1204</v>
      </c>
      <c r="E3787" s="73"/>
      <c r="F3787" s="73"/>
      <c r="G3787" s="73"/>
      <c r="H3787" s="73"/>
      <c r="I3787" s="54"/>
      <c r="J3787" s="159" t="s">
        <v>1249</v>
      </c>
    </row>
    <row r="3788" spans="3:13" s="55" customFormat="1" ht="15.75" customHeight="1">
      <c r="C3788" s="301">
        <v>1</v>
      </c>
      <c r="D3788" s="59" t="s">
        <v>5</v>
      </c>
      <c r="E3788" s="302" t="s">
        <v>6</v>
      </c>
      <c r="F3788" s="74">
        <v>5.1999999999999998E-2</v>
      </c>
      <c r="G3788" s="64">
        <f>VLOOKUP(D3788,upahbahan,3,FALSE)</f>
        <v>100000</v>
      </c>
      <c r="H3788" s="64">
        <f>F3788*G3788</f>
        <v>5200</v>
      </c>
      <c r="I3788" s="54"/>
      <c r="J3788" s="159" t="s">
        <v>1250</v>
      </c>
      <c r="M3788" s="65">
        <v>0.1</v>
      </c>
    </row>
    <row r="3789" spans="3:13" s="55" customFormat="1" ht="15.75" customHeight="1">
      <c r="C3789" s="301">
        <v>2</v>
      </c>
      <c r="D3789" s="59" t="s">
        <v>10</v>
      </c>
      <c r="E3789" s="302" t="s">
        <v>6</v>
      </c>
      <c r="F3789" s="74">
        <v>8.6999999999999994E-2</v>
      </c>
      <c r="G3789" s="64">
        <f>VLOOKUP(D3789,upahbahan,3,FALSE)</f>
        <v>145000</v>
      </c>
      <c r="H3789" s="64">
        <f>F3789*G3789</f>
        <v>12615</v>
      </c>
      <c r="I3789" s="54"/>
    </row>
    <row r="3790" spans="3:13" s="55" customFormat="1" ht="15.75" customHeight="1">
      <c r="C3790" s="301">
        <v>3</v>
      </c>
      <c r="D3790" s="59" t="s">
        <v>18</v>
      </c>
      <c r="E3790" s="302" t="s">
        <v>6</v>
      </c>
      <c r="F3790" s="74">
        <v>8.9999999999999993E-3</v>
      </c>
      <c r="G3790" s="64">
        <f>VLOOKUP(D3790,upahbahan,3,FALSE)</f>
        <v>175000</v>
      </c>
      <c r="H3790" s="64">
        <f>F3790*G3790</f>
        <v>1574.9999999999998</v>
      </c>
      <c r="I3790" s="54"/>
    </row>
    <row r="3791" spans="3:13" s="55" customFormat="1" ht="15.75" customHeight="1">
      <c r="C3791" s="301">
        <v>4</v>
      </c>
      <c r="D3791" s="59" t="s">
        <v>19</v>
      </c>
      <c r="E3791" s="302" t="s">
        <v>6</v>
      </c>
      <c r="F3791" s="74">
        <v>3.0000000000000001E-3</v>
      </c>
      <c r="G3791" s="64">
        <f>VLOOKUP(D3791,upahbahan,3,FALSE)</f>
        <v>200000</v>
      </c>
      <c r="H3791" s="64">
        <f>F3791*G3791</f>
        <v>600</v>
      </c>
      <c r="I3791" s="54"/>
    </row>
    <row r="3792" spans="3:13" s="55" customFormat="1" ht="15.75" customHeight="1">
      <c r="C3792" s="83" t="s">
        <v>1210</v>
      </c>
      <c r="D3792" s="80"/>
      <c r="E3792" s="80"/>
      <c r="F3792" s="217"/>
      <c r="G3792" s="218"/>
      <c r="H3792" s="64">
        <f>SUM(H3788:H3791)</f>
        <v>19990</v>
      </c>
      <c r="I3792" s="219"/>
    </row>
    <row r="3793" spans="3:13" s="55" customFormat="1" ht="15.75" customHeight="1">
      <c r="C3793" s="72" t="s">
        <v>1211</v>
      </c>
      <c r="D3793" s="59" t="s">
        <v>1212</v>
      </c>
      <c r="E3793" s="73"/>
      <c r="F3793" s="73"/>
      <c r="G3793" s="73"/>
      <c r="H3793" s="73"/>
      <c r="I3793" s="54"/>
    </row>
    <row r="3794" spans="3:13" s="55" customFormat="1" ht="15.75" customHeight="1">
      <c r="C3794" s="72">
        <v>1</v>
      </c>
      <c r="D3794" s="59" t="s">
        <v>4519</v>
      </c>
      <c r="E3794" s="170" t="s">
        <v>3444</v>
      </c>
      <c r="F3794" s="171">
        <v>1.1499999999999999</v>
      </c>
      <c r="G3794" s="64">
        <f>VLOOKUP(D3794,upahbahan,3,FALSE)</f>
        <v>58000</v>
      </c>
      <c r="H3794" s="64">
        <f>F3794*G3794</f>
        <v>66700</v>
      </c>
      <c r="I3794" s="54"/>
    </row>
    <row r="3795" spans="3:13" s="55" customFormat="1" ht="15.75" customHeight="1">
      <c r="C3795" s="72">
        <v>2</v>
      </c>
      <c r="D3795" s="59" t="s">
        <v>4171</v>
      </c>
      <c r="E3795" s="170" t="s">
        <v>136</v>
      </c>
      <c r="F3795" s="171">
        <v>1</v>
      </c>
      <c r="G3795" s="64">
        <f>VLOOKUP(D3795,upahbahan,3,FALSE)</f>
        <v>1500000</v>
      </c>
      <c r="H3795" s="583">
        <f>G3795*F3795</f>
        <v>1500000</v>
      </c>
      <c r="I3795" s="54"/>
    </row>
    <row r="3796" spans="3:13" s="55" customFormat="1" ht="15.75" customHeight="1">
      <c r="C3796" s="83" t="s">
        <v>1216</v>
      </c>
      <c r="D3796" s="80"/>
      <c r="E3796" s="80"/>
      <c r="F3796" s="80"/>
      <c r="G3796" s="162"/>
      <c r="H3796" s="64">
        <f>SUM(H3794:H3795)</f>
        <v>1566700</v>
      </c>
      <c r="I3796" s="54"/>
    </row>
    <row r="3797" spans="3:13" s="55" customFormat="1" ht="15.75" customHeight="1">
      <c r="C3797" s="72" t="s">
        <v>1217</v>
      </c>
      <c r="D3797" s="59" t="s">
        <v>1218</v>
      </c>
      <c r="E3797" s="73"/>
      <c r="F3797" s="73"/>
      <c r="G3797" s="73"/>
      <c r="H3797" s="73"/>
      <c r="I3797" s="54"/>
    </row>
    <row r="3798" spans="3:13" s="55" customFormat="1" ht="15.75" customHeight="1">
      <c r="C3798" s="83" t="s">
        <v>1219</v>
      </c>
      <c r="D3798" s="80"/>
      <c r="E3798" s="80"/>
      <c r="F3798" s="80"/>
      <c r="G3798" s="162"/>
      <c r="H3798" s="303">
        <v>0</v>
      </c>
      <c r="I3798" s="54"/>
    </row>
    <row r="3799" spans="3:13" s="55" customFormat="1" ht="15.75" customHeight="1">
      <c r="C3799" s="58" t="s">
        <v>1220</v>
      </c>
      <c r="D3799" s="69" t="s">
        <v>1221</v>
      </c>
      <c r="E3799" s="70"/>
      <c r="F3799" s="70"/>
      <c r="G3799" s="71"/>
      <c r="H3799" s="304">
        <f>H3798+H3796+H3792</f>
        <v>1586690</v>
      </c>
      <c r="I3799" s="319"/>
    </row>
    <row r="3800" spans="3:13" s="55" customFormat="1" ht="15.75" customHeight="1">
      <c r="C3800" s="58" t="s">
        <v>1222</v>
      </c>
      <c r="D3800" s="69" t="s">
        <v>1325</v>
      </c>
      <c r="E3800" s="70"/>
      <c r="F3800" s="71"/>
      <c r="G3800" s="95">
        <v>0.1</v>
      </c>
      <c r="H3800" s="64">
        <f>H3799*G3800</f>
        <v>158669</v>
      </c>
      <c r="I3800" s="319"/>
    </row>
    <row r="3801" spans="3:13" s="55" customFormat="1" ht="15.75" customHeight="1">
      <c r="C3801" s="58" t="s">
        <v>1223</v>
      </c>
      <c r="D3801" s="69" t="s">
        <v>1224</v>
      </c>
      <c r="E3801" s="70"/>
      <c r="F3801" s="70"/>
      <c r="G3801" s="71"/>
      <c r="H3801" s="305">
        <f>SUM(H3799:H3800)</f>
        <v>1745359</v>
      </c>
      <c r="I3801" s="319"/>
    </row>
    <row r="3803" spans="3:13" s="55" customFormat="1" ht="15.75" customHeight="1">
      <c r="C3803" s="225" t="s">
        <v>4520</v>
      </c>
      <c r="D3803" s="313" t="s">
        <v>4534</v>
      </c>
      <c r="E3803" s="307"/>
      <c r="F3803" s="307"/>
      <c r="G3803" s="307"/>
      <c r="H3803" s="307"/>
      <c r="I3803" s="56">
        <f>ROUNDDOWN(H3819,-2)</f>
        <v>2234700</v>
      </c>
    </row>
    <row r="3804" spans="3:13" s="55" customFormat="1" ht="25.5" customHeight="1">
      <c r="C3804" s="300" t="s">
        <v>1197</v>
      </c>
      <c r="D3804" s="300" t="s">
        <v>1198</v>
      </c>
      <c r="E3804" s="300" t="s">
        <v>1199</v>
      </c>
      <c r="F3804" s="300" t="s">
        <v>1200</v>
      </c>
      <c r="G3804" s="300" t="s">
        <v>1201</v>
      </c>
      <c r="H3804" s="300" t="s">
        <v>1202</v>
      </c>
      <c r="I3804" s="54"/>
    </row>
    <row r="3805" spans="3:13" s="55" customFormat="1" ht="15.75" customHeight="1">
      <c r="C3805" s="72" t="s">
        <v>1203</v>
      </c>
      <c r="D3805" s="59" t="s">
        <v>1204</v>
      </c>
      <c r="E3805" s="73"/>
      <c r="F3805" s="73"/>
      <c r="G3805" s="73"/>
      <c r="H3805" s="73"/>
      <c r="I3805" s="54"/>
      <c r="J3805" s="159" t="s">
        <v>1249</v>
      </c>
    </row>
    <row r="3806" spans="3:13" s="55" customFormat="1" ht="15.75" customHeight="1">
      <c r="C3806" s="301">
        <v>1</v>
      </c>
      <c r="D3806" s="59" t="s">
        <v>5</v>
      </c>
      <c r="E3806" s="302" t="s">
        <v>6</v>
      </c>
      <c r="F3806" s="74">
        <v>0.105</v>
      </c>
      <c r="G3806" s="64">
        <f>VLOOKUP(D3806,upahbahan,3,FALSE)</f>
        <v>100000</v>
      </c>
      <c r="H3806" s="64">
        <f>F3806*G3806</f>
        <v>10500</v>
      </c>
      <c r="I3806" s="54"/>
      <c r="J3806" s="159" t="s">
        <v>1250</v>
      </c>
      <c r="M3806" s="65">
        <v>0.1</v>
      </c>
    </row>
    <row r="3807" spans="3:13" s="55" customFormat="1" ht="15.75" customHeight="1">
      <c r="C3807" s="301">
        <v>2</v>
      </c>
      <c r="D3807" s="59" t="s">
        <v>10</v>
      </c>
      <c r="E3807" s="302" t="s">
        <v>6</v>
      </c>
      <c r="F3807" s="74">
        <v>0.17499999999999999</v>
      </c>
      <c r="G3807" s="64">
        <f>VLOOKUP(D3807,upahbahan,3,FALSE)</f>
        <v>145000</v>
      </c>
      <c r="H3807" s="64">
        <f>F3807*G3807</f>
        <v>25375</v>
      </c>
      <c r="I3807" s="54"/>
    </row>
    <row r="3808" spans="3:13" s="55" customFormat="1" ht="15.75" customHeight="1">
      <c r="C3808" s="301">
        <v>3</v>
      </c>
      <c r="D3808" s="59" t="s">
        <v>18</v>
      </c>
      <c r="E3808" s="302" t="s">
        <v>6</v>
      </c>
      <c r="F3808" s="74">
        <v>1.7000000000000001E-2</v>
      </c>
      <c r="G3808" s="64">
        <f>VLOOKUP(D3808,upahbahan,3,FALSE)</f>
        <v>175000</v>
      </c>
      <c r="H3808" s="64">
        <f>F3808*G3808</f>
        <v>2975</v>
      </c>
      <c r="I3808" s="54"/>
    </row>
    <row r="3809" spans="3:13" s="55" customFormat="1" ht="15.75" customHeight="1">
      <c r="C3809" s="301">
        <v>4</v>
      </c>
      <c r="D3809" s="59" t="s">
        <v>19</v>
      </c>
      <c r="E3809" s="302" t="s">
        <v>6</v>
      </c>
      <c r="F3809" s="74">
        <v>5.0000000000000001E-3</v>
      </c>
      <c r="G3809" s="64">
        <f>VLOOKUP(D3809,upahbahan,3,FALSE)</f>
        <v>200000</v>
      </c>
      <c r="H3809" s="64">
        <f>F3809*G3809</f>
        <v>1000</v>
      </c>
      <c r="I3809" s="54"/>
    </row>
    <row r="3810" spans="3:13" s="55" customFormat="1" ht="15.75" customHeight="1">
      <c r="C3810" s="83" t="s">
        <v>1210</v>
      </c>
      <c r="D3810" s="80"/>
      <c r="E3810" s="80"/>
      <c r="F3810" s="217"/>
      <c r="G3810" s="218"/>
      <c r="H3810" s="64">
        <f>SUM(H3806:H3809)</f>
        <v>39850</v>
      </c>
      <c r="I3810" s="219"/>
    </row>
    <row r="3811" spans="3:13" s="55" customFormat="1" ht="15.75" customHeight="1">
      <c r="C3811" s="72" t="s">
        <v>1211</v>
      </c>
      <c r="D3811" s="59" t="s">
        <v>1212</v>
      </c>
      <c r="E3811" s="73"/>
      <c r="F3811" s="73"/>
      <c r="G3811" s="73"/>
      <c r="H3811" s="73"/>
      <c r="I3811" s="54"/>
    </row>
    <row r="3812" spans="3:13" s="55" customFormat="1" ht="15.75" customHeight="1">
      <c r="C3812" s="72">
        <v>1</v>
      </c>
      <c r="D3812" s="59" t="s">
        <v>4521</v>
      </c>
      <c r="E3812" s="170" t="s">
        <v>136</v>
      </c>
      <c r="F3812" s="585">
        <v>1.1499999999999999</v>
      </c>
      <c r="G3812" s="64">
        <f>VLOOKUP(D3812,upahbahan,3,FALSE)</f>
        <v>79800</v>
      </c>
      <c r="H3812" s="583">
        <f>G3812*F3812</f>
        <v>91770</v>
      </c>
      <c r="I3812" s="54"/>
    </row>
    <row r="3813" spans="3:13" s="55" customFormat="1" ht="15.75" customHeight="1">
      <c r="C3813" s="72">
        <v>2</v>
      </c>
      <c r="D3813" s="59" t="s">
        <v>4196</v>
      </c>
      <c r="E3813" s="170" t="s">
        <v>136</v>
      </c>
      <c r="F3813" s="171">
        <v>1</v>
      </c>
      <c r="G3813" s="64">
        <f>VLOOKUP(D3813,upahbahan,3,FALSE)</f>
        <v>1900000</v>
      </c>
      <c r="H3813" s="583">
        <f>G3813*F3813</f>
        <v>1900000</v>
      </c>
      <c r="I3813" s="54"/>
    </row>
    <row r="3814" spans="3:13" s="55" customFormat="1" ht="15.75" customHeight="1">
      <c r="C3814" s="83" t="s">
        <v>1216</v>
      </c>
      <c r="D3814" s="80"/>
      <c r="E3814" s="80"/>
      <c r="F3814" s="80"/>
      <c r="G3814" s="162"/>
      <c r="H3814" s="64">
        <f>SUM(H3812:H3813)</f>
        <v>1991770</v>
      </c>
      <c r="I3814" s="54"/>
    </row>
    <row r="3815" spans="3:13" s="55" customFormat="1" ht="15.75" customHeight="1">
      <c r="C3815" s="72" t="s">
        <v>1217</v>
      </c>
      <c r="D3815" s="59" t="s">
        <v>1218</v>
      </c>
      <c r="E3815" s="73"/>
      <c r="F3815" s="73"/>
      <c r="G3815" s="73"/>
      <c r="H3815" s="73"/>
      <c r="I3815" s="54"/>
    </row>
    <row r="3816" spans="3:13" s="55" customFormat="1" ht="15.75" customHeight="1">
      <c r="C3816" s="83" t="s">
        <v>1219</v>
      </c>
      <c r="D3816" s="80"/>
      <c r="E3816" s="80"/>
      <c r="F3816" s="80"/>
      <c r="G3816" s="162"/>
      <c r="H3816" s="303">
        <v>0</v>
      </c>
      <c r="I3816" s="54"/>
    </row>
    <row r="3817" spans="3:13" s="55" customFormat="1" ht="15.75" customHeight="1">
      <c r="C3817" s="58" t="s">
        <v>1220</v>
      </c>
      <c r="D3817" s="69" t="s">
        <v>1221</v>
      </c>
      <c r="E3817" s="70"/>
      <c r="F3817" s="70"/>
      <c r="G3817" s="71"/>
      <c r="H3817" s="304">
        <f>H3816+H3814+H3810</f>
        <v>2031620</v>
      </c>
      <c r="I3817" s="319"/>
    </row>
    <row r="3818" spans="3:13" s="55" customFormat="1" ht="15.75" customHeight="1">
      <c r="C3818" s="58" t="s">
        <v>1222</v>
      </c>
      <c r="D3818" s="69" t="s">
        <v>1325</v>
      </c>
      <c r="E3818" s="70"/>
      <c r="F3818" s="71"/>
      <c r="G3818" s="95">
        <v>0.1</v>
      </c>
      <c r="H3818" s="64">
        <f>H3817*G3818</f>
        <v>203162</v>
      </c>
      <c r="I3818" s="319"/>
    </row>
    <row r="3819" spans="3:13" s="55" customFormat="1" ht="15.75" customHeight="1">
      <c r="C3819" s="58" t="s">
        <v>1223</v>
      </c>
      <c r="D3819" s="69" t="s">
        <v>1224</v>
      </c>
      <c r="E3819" s="70"/>
      <c r="F3819" s="70"/>
      <c r="G3819" s="71"/>
      <c r="H3819" s="305">
        <f>SUM(H3817:H3818)</f>
        <v>2234782</v>
      </c>
      <c r="I3819" s="319"/>
    </row>
    <row r="3821" spans="3:13" s="55" customFormat="1" ht="15.75" customHeight="1">
      <c r="C3821" s="225" t="s">
        <v>4522</v>
      </c>
      <c r="D3821" s="313" t="s">
        <v>4527</v>
      </c>
      <c r="E3821" s="307"/>
      <c r="F3821" s="307"/>
      <c r="G3821" s="307"/>
      <c r="H3821" s="307"/>
      <c r="I3821" s="56">
        <f>ROUNDDOWN(H3837,-2)</f>
        <v>2788900</v>
      </c>
    </row>
    <row r="3822" spans="3:13" s="55" customFormat="1" ht="25.5" customHeight="1">
      <c r="C3822" s="300" t="s">
        <v>1197</v>
      </c>
      <c r="D3822" s="300" t="s">
        <v>1198</v>
      </c>
      <c r="E3822" s="300" t="s">
        <v>1199</v>
      </c>
      <c r="F3822" s="300" t="s">
        <v>1200</v>
      </c>
      <c r="G3822" s="300" t="s">
        <v>1201</v>
      </c>
      <c r="H3822" s="300" t="s">
        <v>1202</v>
      </c>
      <c r="I3822" s="54"/>
    </row>
    <row r="3823" spans="3:13" s="55" customFormat="1" ht="15.75" customHeight="1">
      <c r="C3823" s="72" t="s">
        <v>1203</v>
      </c>
      <c r="D3823" s="59" t="s">
        <v>1204</v>
      </c>
      <c r="E3823" s="73"/>
      <c r="F3823" s="73"/>
      <c r="G3823" s="73"/>
      <c r="H3823" s="73"/>
      <c r="I3823" s="54"/>
      <c r="J3823" s="159" t="s">
        <v>1249</v>
      </c>
    </row>
    <row r="3824" spans="3:13" s="55" customFormat="1" ht="15.75" customHeight="1">
      <c r="C3824" s="301">
        <v>1</v>
      </c>
      <c r="D3824" s="59" t="s">
        <v>5</v>
      </c>
      <c r="E3824" s="302" t="s">
        <v>6</v>
      </c>
      <c r="F3824" s="74">
        <v>0.20699999999999999</v>
      </c>
      <c r="G3824" s="64">
        <f>VLOOKUP(D3824,upahbahan,3,FALSE)</f>
        <v>100000</v>
      </c>
      <c r="H3824" s="64">
        <f>F3824*G3824</f>
        <v>20700</v>
      </c>
      <c r="I3824" s="54"/>
      <c r="J3824" s="159" t="s">
        <v>1250</v>
      </c>
      <c r="M3824" s="65">
        <v>0.1</v>
      </c>
    </row>
    <row r="3825" spans="3:9" s="55" customFormat="1" ht="15.75" customHeight="1">
      <c r="C3825" s="301">
        <v>2</v>
      </c>
      <c r="D3825" s="59" t="s">
        <v>10</v>
      </c>
      <c r="E3825" s="302" t="s">
        <v>6</v>
      </c>
      <c r="F3825" s="74">
        <v>0.34599999999999997</v>
      </c>
      <c r="G3825" s="64">
        <f>VLOOKUP(D3825,upahbahan,3,FALSE)</f>
        <v>145000</v>
      </c>
      <c r="H3825" s="64">
        <f>F3825*G3825</f>
        <v>50169.999999999993</v>
      </c>
      <c r="I3825" s="54"/>
    </row>
    <row r="3826" spans="3:9" s="55" customFormat="1" ht="15.75" customHeight="1">
      <c r="C3826" s="301">
        <v>3</v>
      </c>
      <c r="D3826" s="59" t="s">
        <v>18</v>
      </c>
      <c r="E3826" s="302" t="s">
        <v>6</v>
      </c>
      <c r="F3826" s="74">
        <v>3.5000000000000003E-2</v>
      </c>
      <c r="G3826" s="64">
        <f>VLOOKUP(D3826,upahbahan,3,FALSE)</f>
        <v>175000</v>
      </c>
      <c r="H3826" s="64">
        <f>F3826*G3826</f>
        <v>6125.0000000000009</v>
      </c>
      <c r="I3826" s="54"/>
    </row>
    <row r="3827" spans="3:9" s="55" customFormat="1" ht="15.75" customHeight="1">
      <c r="C3827" s="301">
        <v>4</v>
      </c>
      <c r="D3827" s="59" t="s">
        <v>19</v>
      </c>
      <c r="E3827" s="302" t="s">
        <v>6</v>
      </c>
      <c r="F3827" s="74">
        <v>0.01</v>
      </c>
      <c r="G3827" s="64">
        <f>VLOOKUP(D3827,upahbahan,3,FALSE)</f>
        <v>200000</v>
      </c>
      <c r="H3827" s="64">
        <f>F3827*G3827</f>
        <v>2000</v>
      </c>
      <c r="I3827" s="54"/>
    </row>
    <row r="3828" spans="3:9" s="55" customFormat="1" ht="15.75" customHeight="1">
      <c r="C3828" s="83" t="s">
        <v>1210</v>
      </c>
      <c r="D3828" s="80"/>
      <c r="E3828" s="80"/>
      <c r="F3828" s="217"/>
      <c r="G3828" s="218"/>
      <c r="H3828" s="64">
        <f>SUM(H3824:H3827)</f>
        <v>78995</v>
      </c>
      <c r="I3828" s="219"/>
    </row>
    <row r="3829" spans="3:9" s="55" customFormat="1" ht="15.75" customHeight="1">
      <c r="C3829" s="72" t="s">
        <v>1211</v>
      </c>
      <c r="D3829" s="59" t="s">
        <v>1212</v>
      </c>
      <c r="E3829" s="73"/>
      <c r="F3829" s="73"/>
      <c r="G3829" s="73"/>
      <c r="H3829" s="73"/>
      <c r="I3829" s="54"/>
    </row>
    <row r="3830" spans="3:9" s="55" customFormat="1" ht="15.75" customHeight="1">
      <c r="C3830" s="72">
        <v>1</v>
      </c>
      <c r="D3830" s="59" t="s">
        <v>4536</v>
      </c>
      <c r="E3830" s="170" t="s">
        <v>136</v>
      </c>
      <c r="F3830" s="171">
        <v>1.1499999999999999</v>
      </c>
      <c r="G3830" s="64">
        <f>VLOOKUP(D3830,upahbahan,3,FALSE)</f>
        <v>123000</v>
      </c>
      <c r="H3830" s="583">
        <f>G3830*F3830</f>
        <v>141450</v>
      </c>
      <c r="I3830" s="54"/>
    </row>
    <row r="3831" spans="3:9" s="55" customFormat="1" ht="15.75" customHeight="1">
      <c r="C3831" s="72">
        <v>2</v>
      </c>
      <c r="D3831" s="59" t="s">
        <v>4179</v>
      </c>
      <c r="E3831" s="170" t="s">
        <v>136</v>
      </c>
      <c r="F3831" s="171">
        <v>1</v>
      </c>
      <c r="G3831" s="64">
        <f>VLOOKUP(D3831,upahbahan,3,FALSE)</f>
        <v>2315000</v>
      </c>
      <c r="H3831" s="583">
        <f>G3831*F3831</f>
        <v>2315000</v>
      </c>
      <c r="I3831" s="54"/>
    </row>
    <row r="3832" spans="3:9" s="55" customFormat="1" ht="15.75" customHeight="1">
      <c r="C3832" s="83" t="s">
        <v>1216</v>
      </c>
      <c r="D3832" s="80"/>
      <c r="E3832" s="80"/>
      <c r="F3832" s="80"/>
      <c r="G3832" s="162"/>
      <c r="H3832" s="64">
        <f>SUM(H3830:H3831)</f>
        <v>2456450</v>
      </c>
      <c r="I3832" s="54"/>
    </row>
    <row r="3833" spans="3:9" s="55" customFormat="1" ht="15.75" customHeight="1">
      <c r="C3833" s="72" t="s">
        <v>1217</v>
      </c>
      <c r="D3833" s="59" t="s">
        <v>1218</v>
      </c>
      <c r="E3833" s="73"/>
      <c r="F3833" s="73"/>
      <c r="G3833" s="73"/>
      <c r="H3833" s="73"/>
      <c r="I3833" s="54"/>
    </row>
    <row r="3834" spans="3:9" s="55" customFormat="1" ht="15.75" customHeight="1">
      <c r="C3834" s="83" t="s">
        <v>1219</v>
      </c>
      <c r="D3834" s="80"/>
      <c r="E3834" s="80"/>
      <c r="F3834" s="80"/>
      <c r="G3834" s="162"/>
      <c r="H3834" s="303">
        <v>0</v>
      </c>
      <c r="I3834" s="54"/>
    </row>
    <row r="3835" spans="3:9" s="55" customFormat="1" ht="15.75" customHeight="1">
      <c r="C3835" s="58" t="s">
        <v>1220</v>
      </c>
      <c r="D3835" s="69" t="s">
        <v>1221</v>
      </c>
      <c r="E3835" s="70"/>
      <c r="F3835" s="70"/>
      <c r="G3835" s="71"/>
      <c r="H3835" s="304">
        <f>H3834+H3832+H3828</f>
        <v>2535445</v>
      </c>
      <c r="I3835" s="319"/>
    </row>
    <row r="3836" spans="3:9" s="55" customFormat="1" ht="15.75" customHeight="1">
      <c r="C3836" s="58" t="s">
        <v>1222</v>
      </c>
      <c r="D3836" s="69" t="s">
        <v>1325</v>
      </c>
      <c r="E3836" s="70"/>
      <c r="F3836" s="71"/>
      <c r="G3836" s="95">
        <v>0.1</v>
      </c>
      <c r="H3836" s="64">
        <f>H3835*G3836</f>
        <v>253544.5</v>
      </c>
      <c r="I3836" s="319"/>
    </row>
    <row r="3837" spans="3:9" s="55" customFormat="1" ht="15.75" customHeight="1">
      <c r="C3837" s="58" t="s">
        <v>1223</v>
      </c>
      <c r="D3837" s="69" t="s">
        <v>1224</v>
      </c>
      <c r="E3837" s="70"/>
      <c r="F3837" s="70"/>
      <c r="G3837" s="71"/>
      <c r="H3837" s="305">
        <f>SUM(H3835:H3836)</f>
        <v>2788989.5</v>
      </c>
      <c r="I3837" s="319"/>
    </row>
    <row r="3839" spans="3:9" s="55" customFormat="1" ht="15.75" customHeight="1">
      <c r="C3839" s="225" t="s">
        <v>4523</v>
      </c>
      <c r="D3839" s="313" t="s">
        <v>4524</v>
      </c>
      <c r="E3839" s="307"/>
      <c r="F3839" s="307"/>
      <c r="G3839" s="307"/>
      <c r="H3839" s="307"/>
      <c r="I3839" s="56">
        <f>ROUNDDOWN(H3855,-2)</f>
        <v>3459300</v>
      </c>
    </row>
    <row r="3840" spans="3:9" s="55" customFormat="1" ht="25.5" customHeight="1">
      <c r="C3840" s="300" t="s">
        <v>1197</v>
      </c>
      <c r="D3840" s="300" t="s">
        <v>1198</v>
      </c>
      <c r="E3840" s="300" t="s">
        <v>1199</v>
      </c>
      <c r="F3840" s="300" t="s">
        <v>1200</v>
      </c>
      <c r="G3840" s="300" t="s">
        <v>1201</v>
      </c>
      <c r="H3840" s="300" t="s">
        <v>1202</v>
      </c>
      <c r="I3840" s="54"/>
    </row>
    <row r="3841" spans="3:13" s="55" customFormat="1" ht="15.75" customHeight="1">
      <c r="C3841" s="72" t="s">
        <v>1203</v>
      </c>
      <c r="D3841" s="59" t="s">
        <v>1204</v>
      </c>
      <c r="E3841" s="73"/>
      <c r="F3841" s="73"/>
      <c r="G3841" s="73"/>
      <c r="H3841" s="73"/>
      <c r="I3841" s="54"/>
      <c r="J3841" s="159" t="s">
        <v>1249</v>
      </c>
    </row>
    <row r="3842" spans="3:13" s="55" customFormat="1" ht="15.75" customHeight="1">
      <c r="C3842" s="301">
        <v>1</v>
      </c>
      <c r="D3842" s="59" t="s">
        <v>5</v>
      </c>
      <c r="E3842" s="302" t="s">
        <v>6</v>
      </c>
      <c r="F3842" s="74">
        <v>0.47099999999999997</v>
      </c>
      <c r="G3842" s="64">
        <f>VLOOKUP(D3842,upahbahan,3,FALSE)</f>
        <v>100000</v>
      </c>
      <c r="H3842" s="64">
        <f>F3842*G3842</f>
        <v>47100</v>
      </c>
      <c r="I3842" s="54"/>
      <c r="J3842" s="159" t="s">
        <v>1250</v>
      </c>
      <c r="M3842" s="65">
        <v>0.1</v>
      </c>
    </row>
    <row r="3843" spans="3:13" s="55" customFormat="1" ht="15.75" customHeight="1">
      <c r="C3843" s="301">
        <v>2</v>
      </c>
      <c r="D3843" s="59" t="s">
        <v>10</v>
      </c>
      <c r="E3843" s="302" t="s">
        <v>6</v>
      </c>
      <c r="F3843" s="74">
        <v>0.78700000000000003</v>
      </c>
      <c r="G3843" s="64">
        <f>VLOOKUP(D3843,upahbahan,3,FALSE)</f>
        <v>145000</v>
      </c>
      <c r="H3843" s="64">
        <f>F3843*G3843</f>
        <v>114115</v>
      </c>
      <c r="I3843" s="54"/>
    </row>
    <row r="3844" spans="3:13" s="55" customFormat="1" ht="15.75" customHeight="1">
      <c r="C3844" s="301">
        <v>3</v>
      </c>
      <c r="D3844" s="59" t="s">
        <v>18</v>
      </c>
      <c r="E3844" s="302" t="s">
        <v>6</v>
      </c>
      <c r="F3844" s="74">
        <v>7.9000000000000001E-2</v>
      </c>
      <c r="G3844" s="64">
        <f>VLOOKUP(D3844,upahbahan,3,FALSE)</f>
        <v>175000</v>
      </c>
      <c r="H3844" s="64">
        <f>F3844*G3844</f>
        <v>13825</v>
      </c>
      <c r="I3844" s="54"/>
    </row>
    <row r="3845" spans="3:13" s="55" customFormat="1" ht="15.75" customHeight="1">
      <c r="C3845" s="301">
        <v>4</v>
      </c>
      <c r="D3845" s="59" t="s">
        <v>19</v>
      </c>
      <c r="E3845" s="302" t="s">
        <v>6</v>
      </c>
      <c r="F3845" s="74">
        <v>2.4E-2</v>
      </c>
      <c r="G3845" s="64">
        <f>VLOOKUP(D3845,upahbahan,3,FALSE)</f>
        <v>200000</v>
      </c>
      <c r="H3845" s="64">
        <f>F3845*G3845</f>
        <v>4800</v>
      </c>
      <c r="I3845" s="54"/>
    </row>
    <row r="3846" spans="3:13" s="55" customFormat="1" ht="15.75" customHeight="1">
      <c r="C3846" s="83" t="s">
        <v>1210</v>
      </c>
      <c r="D3846" s="80"/>
      <c r="E3846" s="80"/>
      <c r="F3846" s="217"/>
      <c r="G3846" s="218"/>
      <c r="H3846" s="64">
        <f>SUM(H3842:H3845)</f>
        <v>179840</v>
      </c>
      <c r="I3846" s="219"/>
    </row>
    <row r="3847" spans="3:13" s="55" customFormat="1" ht="15.75" customHeight="1">
      <c r="C3847" s="72" t="s">
        <v>1211</v>
      </c>
      <c r="D3847" s="59" t="s">
        <v>1212</v>
      </c>
      <c r="E3847" s="73"/>
      <c r="F3847" s="73"/>
      <c r="G3847" s="73"/>
      <c r="H3847" s="73"/>
      <c r="I3847" s="54"/>
    </row>
    <row r="3848" spans="3:13" s="55" customFormat="1" ht="15.75" customHeight="1">
      <c r="C3848" s="72">
        <v>1</v>
      </c>
      <c r="D3848" s="59" t="s">
        <v>4538</v>
      </c>
      <c r="E3848" s="170" t="s">
        <v>136</v>
      </c>
      <c r="F3848" s="171">
        <v>1.3</v>
      </c>
      <c r="G3848" s="64">
        <f>VLOOKUP(D3848,upahbahan,3,FALSE)</f>
        <v>165400</v>
      </c>
      <c r="H3848" s="583">
        <f>G3848*F3848</f>
        <v>215020</v>
      </c>
      <c r="I3848" s="54"/>
    </row>
    <row r="3849" spans="3:13" s="55" customFormat="1" ht="15.75" customHeight="1">
      <c r="C3849" s="72">
        <v>2</v>
      </c>
      <c r="D3849" s="59" t="s">
        <v>4183</v>
      </c>
      <c r="E3849" s="170" t="s">
        <v>136</v>
      </c>
      <c r="F3849" s="171">
        <v>1</v>
      </c>
      <c r="G3849" s="64">
        <f>VLOOKUP(D3849,upahbahan,3,FALSE)</f>
        <v>2750000</v>
      </c>
      <c r="H3849" s="583">
        <f>G3849*F3849</f>
        <v>2750000</v>
      </c>
      <c r="I3849" s="54"/>
    </row>
    <row r="3850" spans="3:13" s="55" customFormat="1" ht="15.75" customHeight="1">
      <c r="C3850" s="83" t="s">
        <v>1216</v>
      </c>
      <c r="D3850" s="80"/>
      <c r="E3850" s="80"/>
      <c r="F3850" s="80"/>
      <c r="G3850" s="162"/>
      <c r="H3850" s="64">
        <f>SUM(H3848:H3849)</f>
        <v>2965020</v>
      </c>
      <c r="I3850" s="54"/>
    </row>
    <row r="3851" spans="3:13" s="55" customFormat="1" ht="15.75" customHeight="1">
      <c r="C3851" s="72" t="s">
        <v>1217</v>
      </c>
      <c r="D3851" s="59" t="s">
        <v>1218</v>
      </c>
      <c r="E3851" s="73"/>
      <c r="F3851" s="73"/>
      <c r="G3851" s="73"/>
      <c r="H3851" s="73"/>
      <c r="I3851" s="54"/>
    </row>
    <row r="3852" spans="3:13" s="55" customFormat="1" ht="15.75" customHeight="1">
      <c r="C3852" s="83" t="s">
        <v>1219</v>
      </c>
      <c r="D3852" s="80"/>
      <c r="E3852" s="80"/>
      <c r="F3852" s="80"/>
      <c r="G3852" s="162"/>
      <c r="H3852" s="303">
        <v>0</v>
      </c>
      <c r="I3852" s="54"/>
    </row>
    <row r="3853" spans="3:13" s="55" customFormat="1" ht="15.75" customHeight="1">
      <c r="C3853" s="58" t="s">
        <v>1220</v>
      </c>
      <c r="D3853" s="69" t="s">
        <v>1221</v>
      </c>
      <c r="E3853" s="70"/>
      <c r="F3853" s="70"/>
      <c r="G3853" s="71"/>
      <c r="H3853" s="304">
        <f>H3852+H3850+H3846</f>
        <v>3144860</v>
      </c>
      <c r="I3853" s="319"/>
    </row>
    <row r="3854" spans="3:13" s="55" customFormat="1" ht="15.75" customHeight="1">
      <c r="C3854" s="58" t="s">
        <v>1222</v>
      </c>
      <c r="D3854" s="69" t="s">
        <v>1325</v>
      </c>
      <c r="E3854" s="70"/>
      <c r="F3854" s="71"/>
      <c r="G3854" s="95">
        <v>0.1</v>
      </c>
      <c r="H3854" s="64">
        <f>H3853*G3854</f>
        <v>314486</v>
      </c>
      <c r="I3854" s="319"/>
    </row>
    <row r="3855" spans="3:13" s="55" customFormat="1" ht="15.75" customHeight="1">
      <c r="C3855" s="58" t="s">
        <v>1223</v>
      </c>
      <c r="D3855" s="69" t="s">
        <v>1224</v>
      </c>
      <c r="E3855" s="70"/>
      <c r="F3855" s="70"/>
      <c r="G3855" s="71"/>
      <c r="H3855" s="305">
        <f>SUM(H3853:H3854)</f>
        <v>3459346</v>
      </c>
      <c r="I3855" s="319"/>
    </row>
    <row r="3857" spans="3:13" s="55" customFormat="1" ht="15.75" customHeight="1">
      <c r="C3857" s="225" t="s">
        <v>4526</v>
      </c>
      <c r="D3857" s="313" t="s">
        <v>4528</v>
      </c>
      <c r="E3857" s="307"/>
      <c r="F3857" s="307"/>
      <c r="G3857" s="307"/>
      <c r="H3857" s="307"/>
      <c r="I3857" s="56">
        <f>ROUNDDOWN(H3873,-2)</f>
        <v>3871700</v>
      </c>
    </row>
    <row r="3858" spans="3:13" s="55" customFormat="1" ht="25.5" customHeight="1">
      <c r="C3858" s="300" t="s">
        <v>1197</v>
      </c>
      <c r="D3858" s="300" t="s">
        <v>1198</v>
      </c>
      <c r="E3858" s="300" t="s">
        <v>1199</v>
      </c>
      <c r="F3858" s="300" t="s">
        <v>1200</v>
      </c>
      <c r="G3858" s="300" t="s">
        <v>1201</v>
      </c>
      <c r="H3858" s="300" t="s">
        <v>1202</v>
      </c>
      <c r="I3858" s="54"/>
    </row>
    <row r="3859" spans="3:13" s="55" customFormat="1" ht="15.75" customHeight="1">
      <c r="C3859" s="72" t="s">
        <v>1203</v>
      </c>
      <c r="D3859" s="59" t="s">
        <v>1204</v>
      </c>
      <c r="E3859" s="73"/>
      <c r="F3859" s="73"/>
      <c r="G3859" s="73"/>
      <c r="H3859" s="73"/>
      <c r="I3859" s="54"/>
      <c r="J3859" s="159" t="s">
        <v>1249</v>
      </c>
    </row>
    <row r="3860" spans="3:13" s="55" customFormat="1" ht="15.75" customHeight="1">
      <c r="C3860" s="301">
        <v>1</v>
      </c>
      <c r="D3860" s="59" t="s">
        <v>5</v>
      </c>
      <c r="E3860" s="302" t="s">
        <v>6</v>
      </c>
      <c r="F3860" s="74">
        <v>0.63100000000000001</v>
      </c>
      <c r="G3860" s="64">
        <f>VLOOKUP(D3860,upahbahan,3,FALSE)</f>
        <v>100000</v>
      </c>
      <c r="H3860" s="64">
        <f>F3860*G3860</f>
        <v>63100</v>
      </c>
      <c r="I3860" s="54"/>
      <c r="J3860" s="159" t="s">
        <v>1250</v>
      </c>
      <c r="M3860" s="65">
        <v>0.1</v>
      </c>
    </row>
    <row r="3861" spans="3:13" s="55" customFormat="1" ht="15.75" customHeight="1">
      <c r="C3861" s="301">
        <v>2</v>
      </c>
      <c r="D3861" s="59" t="s">
        <v>10</v>
      </c>
      <c r="E3861" s="302" t="s">
        <v>6</v>
      </c>
      <c r="F3861" s="74">
        <v>1.054</v>
      </c>
      <c r="G3861" s="64">
        <f>VLOOKUP(D3861,upahbahan,3,FALSE)</f>
        <v>145000</v>
      </c>
      <c r="H3861" s="64">
        <f>F3861*G3861</f>
        <v>152830</v>
      </c>
      <c r="I3861" s="54"/>
    </row>
    <row r="3862" spans="3:13" s="55" customFormat="1" ht="15.75" customHeight="1">
      <c r="C3862" s="301">
        <v>3</v>
      </c>
      <c r="D3862" s="59" t="s">
        <v>18</v>
      </c>
      <c r="E3862" s="302" t="s">
        <v>6</v>
      </c>
      <c r="F3862" s="74">
        <v>0.105</v>
      </c>
      <c r="G3862" s="64">
        <f>VLOOKUP(D3862,upahbahan,3,FALSE)</f>
        <v>175000</v>
      </c>
      <c r="H3862" s="64">
        <f>F3862*G3862</f>
        <v>18375</v>
      </c>
      <c r="I3862" s="54"/>
    </row>
    <row r="3863" spans="3:13" s="55" customFormat="1" ht="15.75" customHeight="1">
      <c r="C3863" s="301">
        <v>4</v>
      </c>
      <c r="D3863" s="59" t="s">
        <v>19</v>
      </c>
      <c r="E3863" s="302" t="s">
        <v>6</v>
      </c>
      <c r="F3863" s="74">
        <v>3.2000000000000001E-2</v>
      </c>
      <c r="G3863" s="64">
        <f>VLOOKUP(D3863,upahbahan,3,FALSE)</f>
        <v>200000</v>
      </c>
      <c r="H3863" s="64">
        <f>F3863*G3863</f>
        <v>6400</v>
      </c>
      <c r="I3863" s="54"/>
    </row>
    <row r="3864" spans="3:13" s="55" customFormat="1" ht="15.75" customHeight="1">
      <c r="C3864" s="83" t="s">
        <v>1210</v>
      </c>
      <c r="D3864" s="80"/>
      <c r="E3864" s="80"/>
      <c r="F3864" s="217"/>
      <c r="G3864" s="218"/>
      <c r="H3864" s="64">
        <f>SUM(H3860:H3863)</f>
        <v>240705</v>
      </c>
      <c r="I3864" s="219"/>
    </row>
    <row r="3865" spans="3:13" s="55" customFormat="1" ht="15.75" customHeight="1">
      <c r="C3865" s="72" t="s">
        <v>1211</v>
      </c>
      <c r="D3865" s="59" t="s">
        <v>1212</v>
      </c>
      <c r="E3865" s="73"/>
      <c r="F3865" s="73"/>
      <c r="G3865" s="73"/>
      <c r="H3865" s="73"/>
      <c r="I3865" s="54"/>
    </row>
    <row r="3866" spans="3:13" s="55" customFormat="1" ht="15.75" customHeight="1">
      <c r="C3866" s="72">
        <v>1</v>
      </c>
      <c r="D3866" s="59" t="s">
        <v>4539</v>
      </c>
      <c r="E3866" s="170" t="s">
        <v>3216</v>
      </c>
      <c r="F3866" s="171">
        <v>1.3</v>
      </c>
      <c r="G3866" s="64">
        <f>VLOOKUP(D3866,upahbahan,3,FALSE)</f>
        <v>218500</v>
      </c>
      <c r="H3866" s="583">
        <f>G3866*F3866</f>
        <v>284050</v>
      </c>
      <c r="I3866" s="54"/>
    </row>
    <row r="3867" spans="3:13" s="55" customFormat="1" ht="15.75" customHeight="1">
      <c r="C3867" s="72">
        <v>2</v>
      </c>
      <c r="D3867" s="59" t="s">
        <v>4185</v>
      </c>
      <c r="E3867" s="170" t="s">
        <v>136</v>
      </c>
      <c r="F3867" s="171">
        <v>1</v>
      </c>
      <c r="G3867" s="64">
        <f>VLOOKUP(D3867,upahbahan,3,FALSE)</f>
        <v>2995000</v>
      </c>
      <c r="H3867" s="583">
        <f>G3867*F3867</f>
        <v>2995000</v>
      </c>
      <c r="I3867" s="54"/>
    </row>
    <row r="3868" spans="3:13" s="55" customFormat="1" ht="15.75" customHeight="1">
      <c r="C3868" s="83" t="s">
        <v>1216</v>
      </c>
      <c r="D3868" s="80"/>
      <c r="E3868" s="80"/>
      <c r="F3868" s="80"/>
      <c r="G3868" s="162"/>
      <c r="H3868" s="64">
        <f>SUM(H3866:H3867)</f>
        <v>3279050</v>
      </c>
      <c r="I3868" s="54"/>
    </row>
    <row r="3869" spans="3:13" s="55" customFormat="1" ht="15.75" customHeight="1">
      <c r="C3869" s="72" t="s">
        <v>1217</v>
      </c>
      <c r="D3869" s="59" t="s">
        <v>1218</v>
      </c>
      <c r="E3869" s="73"/>
      <c r="F3869" s="73"/>
      <c r="G3869" s="73"/>
      <c r="H3869" s="73"/>
      <c r="I3869" s="54"/>
    </row>
    <row r="3870" spans="3:13" s="55" customFormat="1" ht="15.75" customHeight="1">
      <c r="C3870" s="83" t="s">
        <v>1219</v>
      </c>
      <c r="D3870" s="80"/>
      <c r="E3870" s="80"/>
      <c r="F3870" s="80"/>
      <c r="G3870" s="162"/>
      <c r="H3870" s="303">
        <v>0</v>
      </c>
      <c r="I3870" s="54"/>
    </row>
    <row r="3871" spans="3:13" s="55" customFormat="1" ht="15.75" customHeight="1">
      <c r="C3871" s="58" t="s">
        <v>1220</v>
      </c>
      <c r="D3871" s="69" t="s">
        <v>1221</v>
      </c>
      <c r="E3871" s="70"/>
      <c r="F3871" s="70"/>
      <c r="G3871" s="71"/>
      <c r="H3871" s="304">
        <f>H3870+H3868+H3864</f>
        <v>3519755</v>
      </c>
      <c r="I3871" s="319"/>
    </row>
    <row r="3872" spans="3:13" s="55" customFormat="1" ht="15.75" customHeight="1">
      <c r="C3872" s="58" t="s">
        <v>1222</v>
      </c>
      <c r="D3872" s="69" t="s">
        <v>1325</v>
      </c>
      <c r="E3872" s="70"/>
      <c r="F3872" s="71"/>
      <c r="G3872" s="95">
        <v>0.1</v>
      </c>
      <c r="H3872" s="64">
        <f>H3871*G3872</f>
        <v>351975.5</v>
      </c>
      <c r="I3872" s="319"/>
    </row>
    <row r="3873" spans="3:13" s="55" customFormat="1" ht="15.75" customHeight="1">
      <c r="C3873" s="58" t="s">
        <v>1223</v>
      </c>
      <c r="D3873" s="69" t="s">
        <v>1224</v>
      </c>
      <c r="E3873" s="70"/>
      <c r="F3873" s="70"/>
      <c r="G3873" s="71"/>
      <c r="H3873" s="305">
        <f>SUM(H3871:H3872)</f>
        <v>3871730.5</v>
      </c>
      <c r="I3873" s="319"/>
    </row>
    <row r="3875" spans="3:13" s="55" customFormat="1" ht="15.75" customHeight="1">
      <c r="C3875" s="225" t="s">
        <v>4529</v>
      </c>
      <c r="D3875" s="313" t="s">
        <v>4530</v>
      </c>
      <c r="E3875" s="307"/>
      <c r="F3875" s="307"/>
      <c r="G3875" s="307"/>
      <c r="H3875" s="307"/>
      <c r="I3875" s="56">
        <f>ROUNDDOWN(H3891,-2)</f>
        <v>3804700</v>
      </c>
    </row>
    <row r="3876" spans="3:13" s="55" customFormat="1" ht="25.5" customHeight="1">
      <c r="C3876" s="300" t="s">
        <v>1197</v>
      </c>
      <c r="D3876" s="300" t="s">
        <v>1198</v>
      </c>
      <c r="E3876" s="300" t="s">
        <v>1199</v>
      </c>
      <c r="F3876" s="300" t="s">
        <v>1200</v>
      </c>
      <c r="G3876" s="300" t="s">
        <v>1201</v>
      </c>
      <c r="H3876" s="300" t="s">
        <v>1202</v>
      </c>
      <c r="I3876" s="54"/>
    </row>
    <row r="3877" spans="3:13" s="55" customFormat="1" ht="15.75" customHeight="1">
      <c r="C3877" s="72" t="s">
        <v>1203</v>
      </c>
      <c r="D3877" s="59" t="s">
        <v>1204</v>
      </c>
      <c r="E3877" s="73"/>
      <c r="F3877" s="73"/>
      <c r="G3877" s="73"/>
      <c r="H3877" s="73"/>
      <c r="I3877" s="54"/>
      <c r="J3877" s="159" t="s">
        <v>1249</v>
      </c>
    </row>
    <row r="3878" spans="3:13" s="55" customFormat="1" ht="15.75" customHeight="1">
      <c r="C3878" s="301">
        <v>1</v>
      </c>
      <c r="D3878" s="59" t="s">
        <v>5</v>
      </c>
      <c r="E3878" s="302" t="s">
        <v>6</v>
      </c>
      <c r="F3878" s="74">
        <v>0.47099999999999997</v>
      </c>
      <c r="G3878" s="64">
        <f>VLOOKUP(D3878,upahbahan,3,FALSE)</f>
        <v>100000</v>
      </c>
      <c r="H3878" s="64">
        <f>F3878*G3878</f>
        <v>47100</v>
      </c>
      <c r="I3878" s="54"/>
      <c r="J3878" s="159" t="s">
        <v>1250</v>
      </c>
      <c r="M3878" s="65">
        <v>0.1</v>
      </c>
    </row>
    <row r="3879" spans="3:13" s="55" customFormat="1" ht="15.75" customHeight="1">
      <c r="C3879" s="301">
        <v>2</v>
      </c>
      <c r="D3879" s="59" t="s">
        <v>10</v>
      </c>
      <c r="E3879" s="302" t="s">
        <v>6</v>
      </c>
      <c r="F3879" s="74">
        <v>0.78700000000000003</v>
      </c>
      <c r="G3879" s="64">
        <f>VLOOKUP(D3879,upahbahan,3,FALSE)</f>
        <v>145000</v>
      </c>
      <c r="H3879" s="64">
        <f>F3879*G3879</f>
        <v>114115</v>
      </c>
      <c r="I3879" s="54"/>
    </row>
    <row r="3880" spans="3:13" s="55" customFormat="1" ht="15.75" customHeight="1">
      <c r="C3880" s="301">
        <v>3</v>
      </c>
      <c r="D3880" s="59" t="s">
        <v>18</v>
      </c>
      <c r="E3880" s="302" t="s">
        <v>6</v>
      </c>
      <c r="F3880" s="74">
        <v>7.9000000000000001E-2</v>
      </c>
      <c r="G3880" s="64">
        <f>VLOOKUP(D3880,upahbahan,3,FALSE)</f>
        <v>175000</v>
      </c>
      <c r="H3880" s="64">
        <f>F3880*G3880</f>
        <v>13825</v>
      </c>
      <c r="I3880" s="54"/>
    </row>
    <row r="3881" spans="3:13" s="55" customFormat="1" ht="15.75" customHeight="1">
      <c r="C3881" s="301">
        <v>4</v>
      </c>
      <c r="D3881" s="59" t="s">
        <v>19</v>
      </c>
      <c r="E3881" s="302" t="s">
        <v>6</v>
      </c>
      <c r="F3881" s="74">
        <v>2.4E-2</v>
      </c>
      <c r="G3881" s="64">
        <f>VLOOKUP(D3881,upahbahan,3,FALSE)</f>
        <v>200000</v>
      </c>
      <c r="H3881" s="64">
        <f>F3881*G3881</f>
        <v>4800</v>
      </c>
      <c r="I3881" s="54"/>
    </row>
    <row r="3882" spans="3:13" s="55" customFormat="1" ht="15.75" customHeight="1">
      <c r="C3882" s="83" t="s">
        <v>1210</v>
      </c>
      <c r="D3882" s="80"/>
      <c r="E3882" s="80"/>
      <c r="F3882" s="217"/>
      <c r="G3882" s="218"/>
      <c r="H3882" s="64">
        <f>SUM(H3878:H3881)</f>
        <v>179840</v>
      </c>
      <c r="I3882" s="219"/>
    </row>
    <row r="3883" spans="3:13" s="55" customFormat="1" ht="15.75" customHeight="1">
      <c r="C3883" s="72" t="s">
        <v>1211</v>
      </c>
      <c r="D3883" s="59" t="s">
        <v>1212</v>
      </c>
      <c r="E3883" s="73"/>
      <c r="F3883" s="73"/>
      <c r="G3883" s="73"/>
      <c r="H3883" s="73"/>
      <c r="I3883" s="54"/>
    </row>
    <row r="3884" spans="3:13" s="55" customFormat="1" ht="15.75" customHeight="1">
      <c r="C3884" s="72">
        <v>1</v>
      </c>
      <c r="D3884" s="59" t="s">
        <v>4539</v>
      </c>
      <c r="E3884" s="170" t="s">
        <v>136</v>
      </c>
      <c r="F3884" s="171">
        <v>1.3</v>
      </c>
      <c r="G3884" s="64">
        <f>VLOOKUP(D3884,upahbahan,3,FALSE)</f>
        <v>218500</v>
      </c>
      <c r="H3884" s="583">
        <f>G3884*F3884</f>
        <v>284050</v>
      </c>
      <c r="I3884" s="54"/>
    </row>
    <row r="3885" spans="3:13" s="55" customFormat="1" ht="15.75" customHeight="1">
      <c r="C3885" s="72">
        <v>2</v>
      </c>
      <c r="D3885" s="59" t="s">
        <v>4185</v>
      </c>
      <c r="E3885" s="170" t="s">
        <v>136</v>
      </c>
      <c r="F3885" s="171">
        <v>1</v>
      </c>
      <c r="G3885" s="64">
        <f>VLOOKUP(D3885,upahbahan,3,FALSE)</f>
        <v>2995000</v>
      </c>
      <c r="H3885" s="583">
        <f>G3885*F3885</f>
        <v>2995000</v>
      </c>
      <c r="I3885" s="54"/>
    </row>
    <row r="3886" spans="3:13" s="55" customFormat="1" ht="15.75" customHeight="1">
      <c r="C3886" s="83" t="s">
        <v>1216</v>
      </c>
      <c r="D3886" s="80"/>
      <c r="E3886" s="80"/>
      <c r="F3886" s="80"/>
      <c r="G3886" s="162"/>
      <c r="H3886" s="64">
        <f>SUM(H3884:H3885)</f>
        <v>3279050</v>
      </c>
      <c r="I3886" s="54"/>
    </row>
    <row r="3887" spans="3:13" s="55" customFormat="1" ht="15.75" customHeight="1">
      <c r="C3887" s="72" t="s">
        <v>1217</v>
      </c>
      <c r="D3887" s="59" t="s">
        <v>1218</v>
      </c>
      <c r="E3887" s="73"/>
      <c r="F3887" s="73"/>
      <c r="G3887" s="73"/>
      <c r="H3887" s="73"/>
      <c r="I3887" s="54"/>
    </row>
    <row r="3888" spans="3:13" s="55" customFormat="1" ht="15.75" customHeight="1">
      <c r="C3888" s="83" t="s">
        <v>1219</v>
      </c>
      <c r="D3888" s="80"/>
      <c r="E3888" s="80"/>
      <c r="F3888" s="80"/>
      <c r="G3888" s="162"/>
      <c r="H3888" s="303">
        <v>0</v>
      </c>
      <c r="I3888" s="54"/>
    </row>
    <row r="3889" spans="3:13" s="55" customFormat="1" ht="15.75" customHeight="1">
      <c r="C3889" s="58" t="s">
        <v>1220</v>
      </c>
      <c r="D3889" s="69" t="s">
        <v>1221</v>
      </c>
      <c r="E3889" s="70"/>
      <c r="F3889" s="70"/>
      <c r="G3889" s="71"/>
      <c r="H3889" s="304">
        <f>H3888+H3886+H3882</f>
        <v>3458890</v>
      </c>
      <c r="I3889" s="319"/>
    </row>
    <row r="3890" spans="3:13" s="55" customFormat="1" ht="15.75" customHeight="1">
      <c r="C3890" s="58" t="s">
        <v>1222</v>
      </c>
      <c r="D3890" s="69" t="s">
        <v>1325</v>
      </c>
      <c r="E3890" s="70"/>
      <c r="F3890" s="71"/>
      <c r="G3890" s="95">
        <v>0.1</v>
      </c>
      <c r="H3890" s="64">
        <f>H3889*G3890</f>
        <v>345889</v>
      </c>
      <c r="I3890" s="319"/>
    </row>
    <row r="3891" spans="3:13" s="55" customFormat="1" ht="15.75" customHeight="1">
      <c r="C3891" s="58" t="s">
        <v>1223</v>
      </c>
      <c r="D3891" s="69" t="s">
        <v>1224</v>
      </c>
      <c r="E3891" s="70"/>
      <c r="F3891" s="70"/>
      <c r="G3891" s="71"/>
      <c r="H3891" s="305">
        <f>SUM(H3889:H3890)</f>
        <v>3804779</v>
      </c>
      <c r="I3891" s="319"/>
    </row>
    <row r="3893" spans="3:13" s="55" customFormat="1" ht="15.75" customHeight="1">
      <c r="C3893" s="225" t="s">
        <v>4531</v>
      </c>
      <c r="D3893" s="313" t="s">
        <v>4532</v>
      </c>
      <c r="E3893" s="307"/>
      <c r="F3893" s="307"/>
      <c r="G3893" s="307"/>
      <c r="H3893" s="307"/>
      <c r="I3893" s="56">
        <f>ROUNDDOWN(H3909,-2)</f>
        <v>3526200</v>
      </c>
    </row>
    <row r="3894" spans="3:13" s="55" customFormat="1" ht="25.5" customHeight="1">
      <c r="C3894" s="300" t="s">
        <v>1197</v>
      </c>
      <c r="D3894" s="300" t="s">
        <v>1198</v>
      </c>
      <c r="E3894" s="300" t="s">
        <v>1199</v>
      </c>
      <c r="F3894" s="300" t="s">
        <v>1200</v>
      </c>
      <c r="G3894" s="300" t="s">
        <v>1201</v>
      </c>
      <c r="H3894" s="300" t="s">
        <v>1202</v>
      </c>
      <c r="I3894" s="54"/>
    </row>
    <row r="3895" spans="3:13" s="55" customFormat="1" ht="15.75" customHeight="1">
      <c r="C3895" s="72" t="s">
        <v>1203</v>
      </c>
      <c r="D3895" s="59" t="s">
        <v>1204</v>
      </c>
      <c r="E3895" s="73"/>
      <c r="F3895" s="73"/>
      <c r="G3895" s="73"/>
      <c r="H3895" s="73"/>
      <c r="I3895" s="54"/>
      <c r="J3895" s="159" t="s">
        <v>1249</v>
      </c>
    </row>
    <row r="3896" spans="3:13" s="55" customFormat="1" ht="15.75" customHeight="1">
      <c r="C3896" s="301">
        <v>1</v>
      </c>
      <c r="D3896" s="59" t="s">
        <v>5</v>
      </c>
      <c r="E3896" s="302" t="s">
        <v>6</v>
      </c>
      <c r="F3896" s="74">
        <v>0.63100000000000001</v>
      </c>
      <c r="G3896" s="64">
        <f>VLOOKUP(D3896,upahbahan,3,FALSE)</f>
        <v>100000</v>
      </c>
      <c r="H3896" s="64">
        <f>F3896*G3896</f>
        <v>63100</v>
      </c>
      <c r="I3896" s="54"/>
      <c r="J3896" s="159" t="s">
        <v>1250</v>
      </c>
      <c r="M3896" s="65">
        <v>0.1</v>
      </c>
    </row>
    <row r="3897" spans="3:13" s="55" customFormat="1" ht="15.75" customHeight="1">
      <c r="C3897" s="301">
        <v>2</v>
      </c>
      <c r="D3897" s="59" t="s">
        <v>10</v>
      </c>
      <c r="E3897" s="302" t="s">
        <v>6</v>
      </c>
      <c r="F3897" s="74">
        <v>1.054</v>
      </c>
      <c r="G3897" s="64">
        <f>VLOOKUP(D3897,upahbahan,3,FALSE)</f>
        <v>145000</v>
      </c>
      <c r="H3897" s="64">
        <f>F3897*G3897</f>
        <v>152830</v>
      </c>
      <c r="I3897" s="54"/>
    </row>
    <row r="3898" spans="3:13" s="55" customFormat="1" ht="15.75" customHeight="1">
      <c r="C3898" s="301">
        <v>3</v>
      </c>
      <c r="D3898" s="59" t="s">
        <v>18</v>
      </c>
      <c r="E3898" s="302" t="s">
        <v>6</v>
      </c>
      <c r="F3898" s="74">
        <v>0.105</v>
      </c>
      <c r="G3898" s="64">
        <f>VLOOKUP(D3898,upahbahan,3,FALSE)</f>
        <v>175000</v>
      </c>
      <c r="H3898" s="64">
        <f>F3898*G3898</f>
        <v>18375</v>
      </c>
      <c r="I3898" s="54"/>
    </row>
    <row r="3899" spans="3:13" s="55" customFormat="1" ht="15.75" customHeight="1">
      <c r="C3899" s="301">
        <v>4</v>
      </c>
      <c r="D3899" s="59" t="s">
        <v>19</v>
      </c>
      <c r="E3899" s="302" t="s">
        <v>6</v>
      </c>
      <c r="F3899" s="74">
        <v>3.2000000000000001E-2</v>
      </c>
      <c r="G3899" s="64">
        <f>VLOOKUP(D3899,upahbahan,3,FALSE)</f>
        <v>200000</v>
      </c>
      <c r="H3899" s="64">
        <f>F3899*G3899</f>
        <v>6400</v>
      </c>
      <c r="I3899" s="54"/>
    </row>
    <row r="3900" spans="3:13" s="55" customFormat="1" ht="15.75" customHeight="1">
      <c r="C3900" s="83" t="s">
        <v>1210</v>
      </c>
      <c r="D3900" s="80"/>
      <c r="E3900" s="80"/>
      <c r="F3900" s="217"/>
      <c r="G3900" s="218"/>
      <c r="H3900" s="64">
        <f>SUM(H3896:H3899)</f>
        <v>240705</v>
      </c>
      <c r="I3900" s="219"/>
    </row>
    <row r="3901" spans="3:13" s="55" customFormat="1" ht="15.75" customHeight="1">
      <c r="C3901" s="72" t="s">
        <v>1211</v>
      </c>
      <c r="D3901" s="59" t="s">
        <v>1212</v>
      </c>
      <c r="E3901" s="73"/>
      <c r="F3901" s="73"/>
      <c r="G3901" s="73"/>
      <c r="H3901" s="73"/>
      <c r="I3901" s="54"/>
    </row>
    <row r="3902" spans="3:13" s="55" customFormat="1" ht="15.75" customHeight="1">
      <c r="C3902" s="72">
        <v>1</v>
      </c>
      <c r="D3902" s="59" t="s">
        <v>4538</v>
      </c>
      <c r="E3902" s="170" t="s">
        <v>136</v>
      </c>
      <c r="F3902" s="171">
        <v>1.3</v>
      </c>
      <c r="G3902" s="64">
        <f>VLOOKUP(D3902,upahbahan,3,FALSE)</f>
        <v>165400</v>
      </c>
      <c r="H3902" s="583">
        <f>G3902*F3902</f>
        <v>215020</v>
      </c>
      <c r="I3902" s="54"/>
    </row>
    <row r="3903" spans="3:13" s="55" customFormat="1" ht="15.75" customHeight="1">
      <c r="C3903" s="72">
        <v>2</v>
      </c>
      <c r="D3903" s="59" t="s">
        <v>4183</v>
      </c>
      <c r="E3903" s="170" t="s">
        <v>136</v>
      </c>
      <c r="F3903" s="171">
        <v>1</v>
      </c>
      <c r="G3903" s="64">
        <f>VLOOKUP(D3903,upahbahan,3,FALSE)</f>
        <v>2750000</v>
      </c>
      <c r="H3903" s="583">
        <f>G3903*F3903</f>
        <v>2750000</v>
      </c>
      <c r="I3903" s="54"/>
    </row>
    <row r="3904" spans="3:13" s="55" customFormat="1" ht="15.75" customHeight="1">
      <c r="C3904" s="83" t="s">
        <v>1216</v>
      </c>
      <c r="D3904" s="80"/>
      <c r="E3904" s="80"/>
      <c r="F3904" s="80"/>
      <c r="G3904" s="162"/>
      <c r="H3904" s="64">
        <f>SUM(H3902:H3903)</f>
        <v>2965020</v>
      </c>
      <c r="I3904" s="54"/>
    </row>
    <row r="3905" spans="3:13" s="55" customFormat="1" ht="15.75" customHeight="1">
      <c r="C3905" s="72" t="s">
        <v>1217</v>
      </c>
      <c r="D3905" s="59" t="s">
        <v>1218</v>
      </c>
      <c r="E3905" s="73"/>
      <c r="F3905" s="73"/>
      <c r="G3905" s="73"/>
      <c r="H3905" s="73"/>
      <c r="I3905" s="54"/>
    </row>
    <row r="3906" spans="3:13" s="55" customFormat="1" ht="15.75" customHeight="1">
      <c r="C3906" s="83" t="s">
        <v>1219</v>
      </c>
      <c r="D3906" s="80"/>
      <c r="E3906" s="80"/>
      <c r="F3906" s="80"/>
      <c r="G3906" s="162"/>
      <c r="H3906" s="303">
        <v>0</v>
      </c>
      <c r="I3906" s="54"/>
    </row>
    <row r="3907" spans="3:13" s="55" customFormat="1" ht="15.75" customHeight="1">
      <c r="C3907" s="58" t="s">
        <v>1220</v>
      </c>
      <c r="D3907" s="69" t="s">
        <v>1221</v>
      </c>
      <c r="E3907" s="70"/>
      <c r="F3907" s="70"/>
      <c r="G3907" s="71"/>
      <c r="H3907" s="304">
        <f>H3906+H3904+H3900</f>
        <v>3205725</v>
      </c>
      <c r="I3907" s="319"/>
    </row>
    <row r="3908" spans="3:13" s="55" customFormat="1" ht="15.75" customHeight="1">
      <c r="C3908" s="58" t="s">
        <v>1222</v>
      </c>
      <c r="D3908" s="69" t="s">
        <v>1325</v>
      </c>
      <c r="E3908" s="70"/>
      <c r="F3908" s="71"/>
      <c r="G3908" s="95">
        <v>0.1</v>
      </c>
      <c r="H3908" s="64">
        <f>H3907*G3908</f>
        <v>320572.5</v>
      </c>
      <c r="I3908" s="319"/>
    </row>
    <row r="3909" spans="3:13" s="55" customFormat="1" ht="15.75" customHeight="1">
      <c r="C3909" s="58" t="s">
        <v>1223</v>
      </c>
      <c r="D3909" s="69" t="s">
        <v>1224</v>
      </c>
      <c r="E3909" s="70"/>
      <c r="F3909" s="70"/>
      <c r="G3909" s="71"/>
      <c r="H3909" s="305">
        <f>SUM(H3907:H3908)</f>
        <v>3526297.5</v>
      </c>
      <c r="I3909" s="319"/>
    </row>
    <row r="3912" spans="3:13" ht="13.8">
      <c r="C3912" s="160" t="s">
        <v>4540</v>
      </c>
      <c r="D3912" s="436" t="s">
        <v>4541</v>
      </c>
    </row>
    <row r="3913" spans="3:13" s="55" customFormat="1" ht="15.75" customHeight="1">
      <c r="C3913" s="225" t="s">
        <v>4542</v>
      </c>
      <c r="D3913" s="313" t="s">
        <v>4543</v>
      </c>
      <c r="E3913" s="307"/>
      <c r="F3913" s="307"/>
      <c r="G3913" s="307"/>
      <c r="H3913" s="307"/>
      <c r="I3913" s="56">
        <f>ROUNDDOWN(H3928,-2)</f>
        <v>364400</v>
      </c>
    </row>
    <row r="3914" spans="3:13" s="55" customFormat="1" ht="25.5" customHeight="1">
      <c r="C3914" s="300" t="s">
        <v>1197</v>
      </c>
      <c r="D3914" s="300" t="s">
        <v>1198</v>
      </c>
      <c r="E3914" s="300" t="s">
        <v>1199</v>
      </c>
      <c r="F3914" s="300" t="s">
        <v>1200</v>
      </c>
      <c r="G3914" s="300" t="s">
        <v>1201</v>
      </c>
      <c r="H3914" s="300" t="s">
        <v>1202</v>
      </c>
      <c r="I3914" s="54"/>
    </row>
    <row r="3915" spans="3:13" s="55" customFormat="1" ht="15.75" customHeight="1">
      <c r="C3915" s="72" t="s">
        <v>1203</v>
      </c>
      <c r="D3915" s="59" t="s">
        <v>1204</v>
      </c>
      <c r="E3915" s="73"/>
      <c r="F3915" s="73"/>
      <c r="G3915" s="73"/>
      <c r="H3915" s="73"/>
      <c r="I3915" s="54"/>
      <c r="J3915" s="159" t="s">
        <v>1249</v>
      </c>
    </row>
    <row r="3916" spans="3:13" s="55" customFormat="1" ht="15.75" customHeight="1">
      <c r="C3916" s="301">
        <v>1</v>
      </c>
      <c r="D3916" s="59" t="s">
        <v>5</v>
      </c>
      <c r="E3916" s="302" t="s">
        <v>6</v>
      </c>
      <c r="F3916" s="74">
        <v>5.1999999999999998E-2</v>
      </c>
      <c r="G3916" s="64">
        <f>VLOOKUP(D3916,upahbahan,3,FALSE)</f>
        <v>100000</v>
      </c>
      <c r="H3916" s="64">
        <f>F3916*G3916</f>
        <v>5200</v>
      </c>
      <c r="I3916" s="54"/>
      <c r="J3916" s="159" t="s">
        <v>1250</v>
      </c>
      <c r="M3916" s="65">
        <v>0.1</v>
      </c>
    </row>
    <row r="3917" spans="3:13" s="55" customFormat="1" ht="15.75" customHeight="1">
      <c r="C3917" s="301">
        <v>2</v>
      </c>
      <c r="D3917" s="59" t="s">
        <v>10</v>
      </c>
      <c r="E3917" s="302" t="s">
        <v>6</v>
      </c>
      <c r="F3917" s="74">
        <v>8.6999999999999994E-2</v>
      </c>
      <c r="G3917" s="64">
        <f>VLOOKUP(D3917,upahbahan,3,FALSE)</f>
        <v>145000</v>
      </c>
      <c r="H3917" s="64">
        <f>F3917*G3917</f>
        <v>12615</v>
      </c>
      <c r="I3917" s="54"/>
    </row>
    <row r="3918" spans="3:13" s="55" customFormat="1" ht="15.75" customHeight="1">
      <c r="C3918" s="301">
        <v>3</v>
      </c>
      <c r="D3918" s="59" t="s">
        <v>18</v>
      </c>
      <c r="E3918" s="302" t="s">
        <v>6</v>
      </c>
      <c r="F3918" s="74">
        <v>8.9999999999999993E-3</v>
      </c>
      <c r="G3918" s="64">
        <f>VLOOKUP(D3918,upahbahan,3,FALSE)</f>
        <v>175000</v>
      </c>
      <c r="H3918" s="64">
        <f>F3918*G3918</f>
        <v>1574.9999999999998</v>
      </c>
      <c r="I3918" s="54"/>
    </row>
    <row r="3919" spans="3:13" s="55" customFormat="1" ht="15.75" customHeight="1">
      <c r="C3919" s="301">
        <v>4</v>
      </c>
      <c r="D3919" s="59" t="s">
        <v>19</v>
      </c>
      <c r="E3919" s="302" t="s">
        <v>6</v>
      </c>
      <c r="F3919" s="74">
        <v>3.0000000000000001E-3</v>
      </c>
      <c r="G3919" s="64">
        <f>VLOOKUP(D3919,upahbahan,3,FALSE)</f>
        <v>200000</v>
      </c>
      <c r="H3919" s="64">
        <f>F3919*G3919</f>
        <v>600</v>
      </c>
      <c r="I3919" s="54"/>
    </row>
    <row r="3920" spans="3:13" s="55" customFormat="1" ht="15.75" customHeight="1">
      <c r="C3920" s="83" t="s">
        <v>1210</v>
      </c>
      <c r="D3920" s="80"/>
      <c r="E3920" s="80"/>
      <c r="F3920" s="217"/>
      <c r="G3920" s="218"/>
      <c r="H3920" s="64">
        <f>SUM(H3916:H3919)</f>
        <v>19990</v>
      </c>
      <c r="I3920" s="219"/>
    </row>
    <row r="3921" spans="3:13" s="55" customFormat="1" ht="15.75" customHeight="1">
      <c r="C3921" s="72" t="s">
        <v>1211</v>
      </c>
      <c r="D3921" s="59" t="s">
        <v>1212</v>
      </c>
      <c r="E3921" s="73"/>
      <c r="F3921" s="73"/>
      <c r="G3921" s="73"/>
      <c r="H3921" s="73"/>
      <c r="I3921" s="54"/>
    </row>
    <row r="3922" spans="3:13" s="55" customFormat="1" ht="15.75" customHeight="1">
      <c r="C3922" s="72">
        <v>1</v>
      </c>
      <c r="D3922" s="59" t="s">
        <v>4544</v>
      </c>
      <c r="E3922" s="170" t="s">
        <v>4545</v>
      </c>
      <c r="F3922" s="171">
        <v>1.1499999999999999</v>
      </c>
      <c r="G3922" s="64">
        <f>VLOOKUP(D3922,upahbahan,3,FALSE)</f>
        <v>270750</v>
      </c>
      <c r="H3922" s="64">
        <f>F3922*G3922</f>
        <v>311362.5</v>
      </c>
      <c r="I3922" s="54"/>
    </row>
    <row r="3923" spans="3:13" s="55" customFormat="1" ht="15.75" customHeight="1">
      <c r="C3923" s="83" t="s">
        <v>1216</v>
      </c>
      <c r="D3923" s="80"/>
      <c r="E3923" s="80"/>
      <c r="F3923" s="80"/>
      <c r="G3923" s="162"/>
      <c r="H3923" s="64">
        <f>SUM(H3922:H3922)</f>
        <v>311362.5</v>
      </c>
      <c r="I3923" s="54"/>
    </row>
    <row r="3924" spans="3:13" s="55" customFormat="1" ht="15.75" customHeight="1">
      <c r="C3924" s="72" t="s">
        <v>1217</v>
      </c>
      <c r="D3924" s="59" t="s">
        <v>1218</v>
      </c>
      <c r="E3924" s="73"/>
      <c r="F3924" s="73"/>
      <c r="G3924" s="73"/>
      <c r="H3924" s="73"/>
      <c r="I3924" s="54"/>
    </row>
    <row r="3925" spans="3:13" s="55" customFormat="1" ht="15.75" customHeight="1">
      <c r="C3925" s="83" t="s">
        <v>1219</v>
      </c>
      <c r="D3925" s="80"/>
      <c r="E3925" s="80"/>
      <c r="F3925" s="80"/>
      <c r="G3925" s="162"/>
      <c r="H3925" s="303">
        <v>0</v>
      </c>
      <c r="I3925" s="54"/>
    </row>
    <row r="3926" spans="3:13" s="55" customFormat="1" ht="15.75" customHeight="1">
      <c r="C3926" s="58" t="s">
        <v>1220</v>
      </c>
      <c r="D3926" s="69" t="s">
        <v>1221</v>
      </c>
      <c r="E3926" s="70"/>
      <c r="F3926" s="70"/>
      <c r="G3926" s="71"/>
      <c r="H3926" s="304">
        <f>H3925+H3923+H3920</f>
        <v>331352.5</v>
      </c>
      <c r="I3926" s="319"/>
    </row>
    <row r="3927" spans="3:13" s="55" customFormat="1" ht="15.75" customHeight="1">
      <c r="C3927" s="58" t="s">
        <v>1222</v>
      </c>
      <c r="D3927" s="69" t="s">
        <v>1325</v>
      </c>
      <c r="E3927" s="70"/>
      <c r="F3927" s="71"/>
      <c r="G3927" s="95">
        <v>0.1</v>
      </c>
      <c r="H3927" s="64">
        <f>H3926*G3927</f>
        <v>33135.25</v>
      </c>
      <c r="I3927" s="319"/>
    </row>
    <row r="3928" spans="3:13" s="55" customFormat="1" ht="15.75" customHeight="1">
      <c r="C3928" s="58" t="s">
        <v>1223</v>
      </c>
      <c r="D3928" s="69" t="s">
        <v>1224</v>
      </c>
      <c r="E3928" s="70"/>
      <c r="F3928" s="70"/>
      <c r="G3928" s="71"/>
      <c r="H3928" s="305">
        <f>SUM(H3926:H3927)</f>
        <v>364487.75</v>
      </c>
      <c r="I3928" s="319"/>
    </row>
    <row r="3930" spans="3:13" s="55" customFormat="1" ht="15.75" customHeight="1">
      <c r="C3930" s="225" t="s">
        <v>4546</v>
      </c>
      <c r="D3930" s="313" t="s">
        <v>4548</v>
      </c>
      <c r="E3930" s="307"/>
      <c r="F3930" s="307"/>
      <c r="G3930" s="307"/>
      <c r="H3930" s="307"/>
      <c r="I3930" s="56">
        <f>ROUNDDOWN(H3945,-2)</f>
        <v>862600</v>
      </c>
    </row>
    <row r="3931" spans="3:13" s="55" customFormat="1" ht="25.5" customHeight="1">
      <c r="C3931" s="300" t="s">
        <v>1197</v>
      </c>
      <c r="D3931" s="300" t="s">
        <v>1198</v>
      </c>
      <c r="E3931" s="300" t="s">
        <v>1199</v>
      </c>
      <c r="F3931" s="300" t="s">
        <v>1200</v>
      </c>
      <c r="G3931" s="300" t="s">
        <v>1201</v>
      </c>
      <c r="H3931" s="300" t="s">
        <v>1202</v>
      </c>
      <c r="I3931" s="54"/>
    </row>
    <row r="3932" spans="3:13" s="55" customFormat="1" ht="15.75" customHeight="1">
      <c r="C3932" s="72" t="s">
        <v>1203</v>
      </c>
      <c r="D3932" s="59" t="s">
        <v>1204</v>
      </c>
      <c r="E3932" s="73"/>
      <c r="F3932" s="73"/>
      <c r="G3932" s="73"/>
      <c r="H3932" s="73"/>
      <c r="I3932" s="54"/>
      <c r="J3932" s="159" t="s">
        <v>1249</v>
      </c>
    </row>
    <row r="3933" spans="3:13" s="55" customFormat="1" ht="15.75" customHeight="1">
      <c r="C3933" s="301">
        <v>1</v>
      </c>
      <c r="D3933" s="59" t="s">
        <v>5</v>
      </c>
      <c r="E3933" s="302" t="s">
        <v>6</v>
      </c>
      <c r="F3933" s="74">
        <v>7.9000000000000001E-2</v>
      </c>
      <c r="G3933" s="64">
        <f>VLOOKUP(D3933,upahbahan,3,FALSE)</f>
        <v>100000</v>
      </c>
      <c r="H3933" s="64">
        <f>F3933*G3933</f>
        <v>7900</v>
      </c>
      <c r="I3933" s="54"/>
      <c r="J3933" s="159" t="s">
        <v>1250</v>
      </c>
      <c r="M3933" s="65">
        <v>0.1</v>
      </c>
    </row>
    <row r="3934" spans="3:13" s="55" customFormat="1" ht="15.75" customHeight="1">
      <c r="C3934" s="301">
        <v>2</v>
      </c>
      <c r="D3934" s="59" t="s">
        <v>10</v>
      </c>
      <c r="E3934" s="302" t="s">
        <v>6</v>
      </c>
      <c r="F3934" s="74">
        <v>0.13100000000000001</v>
      </c>
      <c r="G3934" s="64">
        <f>VLOOKUP(D3934,upahbahan,3,FALSE)</f>
        <v>145000</v>
      </c>
      <c r="H3934" s="64">
        <f>F3934*G3934</f>
        <v>18995</v>
      </c>
      <c r="I3934" s="54"/>
    </row>
    <row r="3935" spans="3:13" s="55" customFormat="1" ht="15.75" customHeight="1">
      <c r="C3935" s="301">
        <v>3</v>
      </c>
      <c r="D3935" s="59" t="s">
        <v>18</v>
      </c>
      <c r="E3935" s="302" t="s">
        <v>6</v>
      </c>
      <c r="F3935" s="74">
        <v>1.2999999999999999E-2</v>
      </c>
      <c r="G3935" s="64">
        <f>VLOOKUP(D3935,upahbahan,3,FALSE)</f>
        <v>175000</v>
      </c>
      <c r="H3935" s="64">
        <f>F3935*G3935</f>
        <v>2275</v>
      </c>
      <c r="I3935" s="54"/>
    </row>
    <row r="3936" spans="3:13" s="55" customFormat="1" ht="15.75" customHeight="1">
      <c r="C3936" s="301">
        <v>4</v>
      </c>
      <c r="D3936" s="59" t="s">
        <v>19</v>
      </c>
      <c r="E3936" s="302" t="s">
        <v>6</v>
      </c>
      <c r="F3936" s="74">
        <v>4.0000000000000001E-3</v>
      </c>
      <c r="G3936" s="64">
        <f>VLOOKUP(D3936,upahbahan,3,FALSE)</f>
        <v>200000</v>
      </c>
      <c r="H3936" s="64">
        <f>F3936*G3936</f>
        <v>800</v>
      </c>
      <c r="I3936" s="54"/>
    </row>
    <row r="3937" spans="3:13" s="55" customFormat="1" ht="15.75" customHeight="1">
      <c r="C3937" s="83" t="s">
        <v>1210</v>
      </c>
      <c r="D3937" s="80"/>
      <c r="E3937" s="80"/>
      <c r="F3937" s="217"/>
      <c r="G3937" s="218"/>
      <c r="H3937" s="64">
        <f>SUM(H3933:H3936)</f>
        <v>29970</v>
      </c>
      <c r="I3937" s="219"/>
    </row>
    <row r="3938" spans="3:13" s="55" customFormat="1" ht="15.75" customHeight="1">
      <c r="C3938" s="72" t="s">
        <v>1211</v>
      </c>
      <c r="D3938" s="59" t="s">
        <v>1212</v>
      </c>
      <c r="E3938" s="73"/>
      <c r="F3938" s="73"/>
      <c r="G3938" s="73"/>
      <c r="H3938" s="73"/>
      <c r="I3938" s="54"/>
    </row>
    <row r="3939" spans="3:13" s="55" customFormat="1" ht="15.75" customHeight="1">
      <c r="C3939" s="72">
        <v>1</v>
      </c>
      <c r="D3939" s="59" t="s">
        <v>4549</v>
      </c>
      <c r="E3939" s="170" t="s">
        <v>4545</v>
      </c>
      <c r="F3939" s="171">
        <v>1.1499999999999999</v>
      </c>
      <c r="G3939" s="64">
        <f>VLOOKUP(D3939,upahbahan,3,FALSE)</f>
        <v>655914</v>
      </c>
      <c r="H3939" s="64">
        <f>F3939*G3939</f>
        <v>754301.1</v>
      </c>
      <c r="I3939" s="54"/>
    </row>
    <row r="3940" spans="3:13" s="55" customFormat="1" ht="15.75" customHeight="1">
      <c r="C3940" s="83" t="s">
        <v>1216</v>
      </c>
      <c r="D3940" s="80"/>
      <c r="E3940" s="80"/>
      <c r="F3940" s="80"/>
      <c r="G3940" s="162"/>
      <c r="H3940" s="64">
        <f>SUM(H3939:H3939)</f>
        <v>754301.1</v>
      </c>
      <c r="I3940" s="54"/>
    </row>
    <row r="3941" spans="3:13" s="55" customFormat="1" ht="15.75" customHeight="1">
      <c r="C3941" s="72" t="s">
        <v>1217</v>
      </c>
      <c r="D3941" s="59" t="s">
        <v>1218</v>
      </c>
      <c r="E3941" s="73"/>
      <c r="F3941" s="73"/>
      <c r="G3941" s="73"/>
      <c r="H3941" s="73"/>
      <c r="I3941" s="54"/>
    </row>
    <row r="3942" spans="3:13" s="55" customFormat="1" ht="15.75" customHeight="1">
      <c r="C3942" s="83" t="s">
        <v>1219</v>
      </c>
      <c r="D3942" s="80"/>
      <c r="E3942" s="80"/>
      <c r="F3942" s="80"/>
      <c r="G3942" s="162"/>
      <c r="H3942" s="303">
        <v>0</v>
      </c>
      <c r="I3942" s="54"/>
    </row>
    <row r="3943" spans="3:13" s="55" customFormat="1" ht="15.75" customHeight="1">
      <c r="C3943" s="58" t="s">
        <v>1220</v>
      </c>
      <c r="D3943" s="69" t="s">
        <v>1221</v>
      </c>
      <c r="E3943" s="70"/>
      <c r="F3943" s="70"/>
      <c r="G3943" s="71"/>
      <c r="H3943" s="304">
        <f>H3942+H3940+H3937</f>
        <v>784271.1</v>
      </c>
      <c r="I3943" s="319"/>
    </row>
    <row r="3944" spans="3:13" s="55" customFormat="1" ht="15.75" customHeight="1">
      <c r="C3944" s="58" t="s">
        <v>1222</v>
      </c>
      <c r="D3944" s="69" t="s">
        <v>1325</v>
      </c>
      <c r="E3944" s="70"/>
      <c r="F3944" s="71"/>
      <c r="G3944" s="95">
        <v>0.1</v>
      </c>
      <c r="H3944" s="64">
        <f>H3943*G3944</f>
        <v>78427.11</v>
      </c>
      <c r="I3944" s="319"/>
    </row>
    <row r="3945" spans="3:13" s="55" customFormat="1" ht="15.75" customHeight="1">
      <c r="C3945" s="58" t="s">
        <v>1223</v>
      </c>
      <c r="D3945" s="69" t="s">
        <v>1224</v>
      </c>
      <c r="E3945" s="70"/>
      <c r="F3945" s="70"/>
      <c r="G3945" s="71"/>
      <c r="H3945" s="305">
        <f>SUM(H3943:H3944)</f>
        <v>862698.21</v>
      </c>
      <c r="I3945" s="319"/>
    </row>
    <row r="3948" spans="3:13" s="55" customFormat="1" ht="15.75" customHeight="1">
      <c r="C3948" s="225" t="s">
        <v>4550</v>
      </c>
      <c r="D3948" s="313" t="s">
        <v>4547</v>
      </c>
      <c r="E3948" s="307"/>
      <c r="F3948" s="307"/>
      <c r="G3948" s="307"/>
      <c r="H3948" s="307"/>
      <c r="I3948" s="56">
        <f>ROUNDDOWN(H3963,-2)</f>
        <v>1836000</v>
      </c>
    </row>
    <row r="3949" spans="3:13" s="55" customFormat="1" ht="25.5" customHeight="1">
      <c r="C3949" s="300" t="s">
        <v>1197</v>
      </c>
      <c r="D3949" s="300" t="s">
        <v>1198</v>
      </c>
      <c r="E3949" s="300" t="s">
        <v>1199</v>
      </c>
      <c r="F3949" s="300" t="s">
        <v>1200</v>
      </c>
      <c r="G3949" s="300" t="s">
        <v>1201</v>
      </c>
      <c r="H3949" s="300" t="s">
        <v>1202</v>
      </c>
      <c r="I3949" s="54"/>
    </row>
    <row r="3950" spans="3:13" s="55" customFormat="1" ht="15.75" customHeight="1">
      <c r="C3950" s="72" t="s">
        <v>1203</v>
      </c>
      <c r="D3950" s="59" t="s">
        <v>1204</v>
      </c>
      <c r="E3950" s="73"/>
      <c r="F3950" s="73"/>
      <c r="G3950" s="73"/>
      <c r="H3950" s="73"/>
      <c r="I3950" s="54"/>
      <c r="J3950" s="159" t="s">
        <v>1249</v>
      </c>
    </row>
    <row r="3951" spans="3:13" s="55" customFormat="1" ht="15.75" customHeight="1">
      <c r="C3951" s="301">
        <v>1</v>
      </c>
      <c r="D3951" s="59" t="s">
        <v>5</v>
      </c>
      <c r="E3951" s="302" t="s">
        <v>6</v>
      </c>
      <c r="F3951" s="74">
        <v>0.105</v>
      </c>
      <c r="G3951" s="64">
        <f>VLOOKUP(D3951,upahbahan,3,FALSE)</f>
        <v>100000</v>
      </c>
      <c r="H3951" s="64">
        <f>F3951*G3951</f>
        <v>10500</v>
      </c>
      <c r="I3951" s="54"/>
      <c r="J3951" s="159" t="s">
        <v>1250</v>
      </c>
      <c r="M3951" s="65">
        <v>0.1</v>
      </c>
    </row>
    <row r="3952" spans="3:13" s="55" customFormat="1" ht="15.75" customHeight="1">
      <c r="C3952" s="301">
        <v>2</v>
      </c>
      <c r="D3952" s="59" t="s">
        <v>10</v>
      </c>
      <c r="E3952" s="302" t="s">
        <v>6</v>
      </c>
      <c r="F3952" s="74">
        <v>0.17499999999999999</v>
      </c>
      <c r="G3952" s="64">
        <f>VLOOKUP(D3952,upahbahan,3,FALSE)</f>
        <v>145000</v>
      </c>
      <c r="H3952" s="64">
        <f>F3952*G3952</f>
        <v>25375</v>
      </c>
      <c r="I3952" s="54"/>
    </row>
    <row r="3953" spans="3:13" s="55" customFormat="1" ht="15.75" customHeight="1">
      <c r="C3953" s="301">
        <v>3</v>
      </c>
      <c r="D3953" s="59" t="s">
        <v>18</v>
      </c>
      <c r="E3953" s="302" t="s">
        <v>6</v>
      </c>
      <c r="F3953" s="74">
        <v>1.7000000000000001E-2</v>
      </c>
      <c r="G3953" s="64">
        <f>VLOOKUP(D3953,upahbahan,3,FALSE)</f>
        <v>175000</v>
      </c>
      <c r="H3953" s="64">
        <f>F3953*G3953</f>
        <v>2975</v>
      </c>
      <c r="I3953" s="54"/>
    </row>
    <row r="3954" spans="3:13" s="55" customFormat="1" ht="15.75" customHeight="1">
      <c r="C3954" s="301">
        <v>4</v>
      </c>
      <c r="D3954" s="59" t="s">
        <v>19</v>
      </c>
      <c r="E3954" s="302" t="s">
        <v>6</v>
      </c>
      <c r="F3954" s="74">
        <v>5.0000000000000001E-3</v>
      </c>
      <c r="G3954" s="64">
        <f>VLOOKUP(D3954,upahbahan,3,FALSE)</f>
        <v>200000</v>
      </c>
      <c r="H3954" s="64">
        <f>F3954*G3954</f>
        <v>1000</v>
      </c>
      <c r="I3954" s="54"/>
    </row>
    <row r="3955" spans="3:13" s="55" customFormat="1" ht="15.75" customHeight="1">
      <c r="C3955" s="83" t="s">
        <v>1210</v>
      </c>
      <c r="D3955" s="80"/>
      <c r="E3955" s="80"/>
      <c r="F3955" s="217"/>
      <c r="G3955" s="218"/>
      <c r="H3955" s="64">
        <f>SUM(H3951:H3954)</f>
        <v>39850</v>
      </c>
      <c r="I3955" s="219"/>
    </row>
    <row r="3956" spans="3:13" s="55" customFormat="1" ht="15.75" customHeight="1">
      <c r="C3956" s="72" t="s">
        <v>1211</v>
      </c>
      <c r="D3956" s="59" t="s">
        <v>1212</v>
      </c>
      <c r="E3956" s="73"/>
      <c r="F3956" s="73"/>
      <c r="G3956" s="73"/>
      <c r="H3956" s="73"/>
      <c r="I3956" s="54"/>
    </row>
    <row r="3957" spans="3:13" s="55" customFormat="1" ht="15.75" customHeight="1">
      <c r="C3957" s="72">
        <v>1</v>
      </c>
      <c r="D3957" s="59" t="s">
        <v>4551</v>
      </c>
      <c r="E3957" s="170" t="s">
        <v>4545</v>
      </c>
      <c r="F3957" s="585">
        <v>1.1499999999999999</v>
      </c>
      <c r="G3957" s="64">
        <f>VLOOKUP(D3957,upahbahan,3,FALSE)</f>
        <v>1416800</v>
      </c>
      <c r="H3957" s="583">
        <f>G3957*F3957</f>
        <v>1629319.9999999998</v>
      </c>
      <c r="I3957" s="54"/>
    </row>
    <row r="3958" spans="3:13" s="55" customFormat="1" ht="15.75" customHeight="1">
      <c r="C3958" s="83" t="s">
        <v>1216</v>
      </c>
      <c r="D3958" s="80"/>
      <c r="E3958" s="80"/>
      <c r="F3958" s="80"/>
      <c r="G3958" s="162"/>
      <c r="H3958" s="64">
        <f>SUM(H3957:H3957)</f>
        <v>1629319.9999999998</v>
      </c>
      <c r="I3958" s="54"/>
    </row>
    <row r="3959" spans="3:13" s="55" customFormat="1" ht="15.75" customHeight="1">
      <c r="C3959" s="72" t="s">
        <v>1217</v>
      </c>
      <c r="D3959" s="59" t="s">
        <v>1218</v>
      </c>
      <c r="E3959" s="73"/>
      <c r="F3959" s="73"/>
      <c r="G3959" s="73"/>
      <c r="H3959" s="73"/>
      <c r="I3959" s="54"/>
    </row>
    <row r="3960" spans="3:13" s="55" customFormat="1" ht="15.75" customHeight="1">
      <c r="C3960" s="83" t="s">
        <v>1219</v>
      </c>
      <c r="D3960" s="80"/>
      <c r="E3960" s="80"/>
      <c r="F3960" s="80"/>
      <c r="G3960" s="162"/>
      <c r="H3960" s="303">
        <v>0</v>
      </c>
      <c r="I3960" s="54"/>
    </row>
    <row r="3961" spans="3:13" s="55" customFormat="1" ht="15.75" customHeight="1">
      <c r="C3961" s="58" t="s">
        <v>1220</v>
      </c>
      <c r="D3961" s="69" t="s">
        <v>1221</v>
      </c>
      <c r="E3961" s="70"/>
      <c r="F3961" s="70"/>
      <c r="G3961" s="71"/>
      <c r="H3961" s="304">
        <f>H3960+H3958+H3955</f>
        <v>1669169.9999999998</v>
      </c>
      <c r="I3961" s="319"/>
    </row>
    <row r="3962" spans="3:13" s="55" customFormat="1" ht="15.75" customHeight="1">
      <c r="C3962" s="58" t="s">
        <v>1222</v>
      </c>
      <c r="D3962" s="69" t="s">
        <v>1325</v>
      </c>
      <c r="E3962" s="70"/>
      <c r="F3962" s="71"/>
      <c r="G3962" s="95">
        <v>0.1</v>
      </c>
      <c r="H3962" s="64">
        <f>H3961*G3962</f>
        <v>166917</v>
      </c>
      <c r="I3962" s="319"/>
    </row>
    <row r="3963" spans="3:13" s="55" customFormat="1" ht="15.75" customHeight="1">
      <c r="C3963" s="58" t="s">
        <v>1223</v>
      </c>
      <c r="D3963" s="69" t="s">
        <v>1224</v>
      </c>
      <c r="E3963" s="70"/>
      <c r="F3963" s="70"/>
      <c r="G3963" s="71"/>
      <c r="H3963" s="305">
        <f>SUM(H3961:H3962)</f>
        <v>1836086.9999999998</v>
      </c>
      <c r="I3963" s="319"/>
    </row>
    <row r="3965" spans="3:13" s="55" customFormat="1" ht="15.75" customHeight="1">
      <c r="C3965" s="225" t="s">
        <v>4553</v>
      </c>
      <c r="D3965" s="313" t="s">
        <v>4554</v>
      </c>
      <c r="E3965" s="307"/>
      <c r="F3965" s="307"/>
      <c r="G3965" s="307"/>
      <c r="H3965" s="307"/>
      <c r="I3965" s="56">
        <f>ROUNDDOWN(H3980,-2)</f>
        <v>2267600</v>
      </c>
    </row>
    <row r="3966" spans="3:13" s="55" customFormat="1" ht="25.5" customHeight="1">
      <c r="C3966" s="300" t="s">
        <v>1197</v>
      </c>
      <c r="D3966" s="300" t="s">
        <v>1198</v>
      </c>
      <c r="E3966" s="300" t="s">
        <v>1199</v>
      </c>
      <c r="F3966" s="300" t="s">
        <v>1200</v>
      </c>
      <c r="G3966" s="300" t="s">
        <v>1201</v>
      </c>
      <c r="H3966" s="300" t="s">
        <v>1202</v>
      </c>
      <c r="I3966" s="54"/>
    </row>
    <row r="3967" spans="3:13" s="55" customFormat="1" ht="15.75" customHeight="1">
      <c r="C3967" s="72" t="s">
        <v>1203</v>
      </c>
      <c r="D3967" s="59" t="s">
        <v>1204</v>
      </c>
      <c r="E3967" s="73"/>
      <c r="F3967" s="73"/>
      <c r="G3967" s="73"/>
      <c r="H3967" s="73"/>
      <c r="I3967" s="54"/>
      <c r="J3967" s="159" t="s">
        <v>1249</v>
      </c>
    </row>
    <row r="3968" spans="3:13" s="55" customFormat="1" ht="15.75" customHeight="1">
      <c r="C3968" s="301">
        <v>1</v>
      </c>
      <c r="D3968" s="59" t="s">
        <v>5</v>
      </c>
      <c r="E3968" s="302" t="s">
        <v>6</v>
      </c>
      <c r="F3968" s="74">
        <v>0.157</v>
      </c>
      <c r="G3968" s="64">
        <f>VLOOKUP(D3968,upahbahan,3,FALSE)</f>
        <v>100000</v>
      </c>
      <c r="H3968" s="64">
        <f>F3968*G3968</f>
        <v>15700</v>
      </c>
      <c r="I3968" s="54"/>
      <c r="J3968" s="159" t="s">
        <v>1250</v>
      </c>
      <c r="M3968" s="65">
        <v>0.1</v>
      </c>
    </row>
    <row r="3969" spans="3:9" s="55" customFormat="1" ht="15.75" customHeight="1">
      <c r="C3969" s="301">
        <v>2</v>
      </c>
      <c r="D3969" s="59" t="s">
        <v>10</v>
      </c>
      <c r="E3969" s="302" t="s">
        <v>6</v>
      </c>
      <c r="F3969" s="74">
        <v>0.26200000000000001</v>
      </c>
      <c r="G3969" s="64">
        <f>VLOOKUP(D3969,upahbahan,3,FALSE)</f>
        <v>145000</v>
      </c>
      <c r="H3969" s="64">
        <f>F3969*G3969</f>
        <v>37990</v>
      </c>
      <c r="I3969" s="54"/>
    </row>
    <row r="3970" spans="3:9" s="55" customFormat="1" ht="15.75" customHeight="1">
      <c r="C3970" s="301">
        <v>3</v>
      </c>
      <c r="D3970" s="59" t="s">
        <v>18</v>
      </c>
      <c r="E3970" s="302" t="s">
        <v>6</v>
      </c>
      <c r="F3970" s="74">
        <v>2.5999999999999999E-2</v>
      </c>
      <c r="G3970" s="64">
        <f>VLOOKUP(D3970,upahbahan,3,FALSE)</f>
        <v>175000</v>
      </c>
      <c r="H3970" s="64">
        <f>F3970*G3970</f>
        <v>4550</v>
      </c>
      <c r="I3970" s="54"/>
    </row>
    <row r="3971" spans="3:9" s="55" customFormat="1" ht="15.75" customHeight="1">
      <c r="C3971" s="301">
        <v>4</v>
      </c>
      <c r="D3971" s="59" t="s">
        <v>19</v>
      </c>
      <c r="E3971" s="302" t="s">
        <v>6</v>
      </c>
      <c r="F3971" s="74">
        <v>8.0000000000000002E-3</v>
      </c>
      <c r="G3971" s="64">
        <f>VLOOKUP(D3971,upahbahan,3,FALSE)</f>
        <v>200000</v>
      </c>
      <c r="H3971" s="64">
        <f>F3971*G3971</f>
        <v>1600</v>
      </c>
      <c r="I3971" s="54"/>
    </row>
    <row r="3972" spans="3:9" s="55" customFormat="1" ht="15.75" customHeight="1">
      <c r="C3972" s="83" t="s">
        <v>1210</v>
      </c>
      <c r="D3972" s="80"/>
      <c r="E3972" s="80"/>
      <c r="F3972" s="217"/>
      <c r="G3972" s="218"/>
      <c r="H3972" s="64">
        <f>SUM(H3968:H3971)</f>
        <v>59840</v>
      </c>
      <c r="I3972" s="219"/>
    </row>
    <row r="3973" spans="3:9" s="55" customFormat="1" ht="15.75" customHeight="1">
      <c r="C3973" s="72" t="s">
        <v>1211</v>
      </c>
      <c r="D3973" s="59" t="s">
        <v>1212</v>
      </c>
      <c r="E3973" s="73"/>
      <c r="F3973" s="73"/>
      <c r="G3973" s="73"/>
      <c r="H3973" s="73"/>
      <c r="I3973" s="54"/>
    </row>
    <row r="3974" spans="3:9" s="55" customFormat="1" ht="15.75" customHeight="1">
      <c r="C3974" s="72">
        <v>1</v>
      </c>
      <c r="D3974" s="59" t="s">
        <v>4555</v>
      </c>
      <c r="E3974" s="170" t="s">
        <v>4545</v>
      </c>
      <c r="F3974" s="585">
        <v>1.1499999999999999</v>
      </c>
      <c r="G3974" s="64">
        <f>VLOOKUP(D3974,upahbahan,3,FALSE)</f>
        <v>1740600</v>
      </c>
      <c r="H3974" s="583">
        <f>G3974*F3974</f>
        <v>2001689.9999999998</v>
      </c>
      <c r="I3974" s="54"/>
    </row>
    <row r="3975" spans="3:9" s="55" customFormat="1" ht="15.75" customHeight="1">
      <c r="C3975" s="83" t="s">
        <v>1216</v>
      </c>
      <c r="D3975" s="80"/>
      <c r="E3975" s="80"/>
      <c r="F3975" s="80"/>
      <c r="G3975" s="162"/>
      <c r="H3975" s="64">
        <f>SUM(H3974:H3974)</f>
        <v>2001689.9999999998</v>
      </c>
      <c r="I3975" s="54"/>
    </row>
    <row r="3976" spans="3:9" s="55" customFormat="1" ht="15.75" customHeight="1">
      <c r="C3976" s="72" t="s">
        <v>1217</v>
      </c>
      <c r="D3976" s="59" t="s">
        <v>1218</v>
      </c>
      <c r="E3976" s="73"/>
      <c r="F3976" s="73"/>
      <c r="G3976" s="73"/>
      <c r="H3976" s="73"/>
      <c r="I3976" s="54"/>
    </row>
    <row r="3977" spans="3:9" s="55" customFormat="1" ht="15.75" customHeight="1">
      <c r="C3977" s="83" t="s">
        <v>1219</v>
      </c>
      <c r="D3977" s="80"/>
      <c r="E3977" s="80"/>
      <c r="F3977" s="80"/>
      <c r="G3977" s="162"/>
      <c r="H3977" s="303">
        <v>0</v>
      </c>
      <c r="I3977" s="54"/>
    </row>
    <row r="3978" spans="3:9" s="55" customFormat="1" ht="15.75" customHeight="1">
      <c r="C3978" s="58" t="s">
        <v>1220</v>
      </c>
      <c r="D3978" s="69" t="s">
        <v>1221</v>
      </c>
      <c r="E3978" s="70"/>
      <c r="F3978" s="70"/>
      <c r="G3978" s="71"/>
      <c r="H3978" s="304">
        <f>H3977+H3975+H3972</f>
        <v>2061529.9999999998</v>
      </c>
      <c r="I3978" s="319"/>
    </row>
    <row r="3979" spans="3:9" s="55" customFormat="1" ht="15.75" customHeight="1">
      <c r="C3979" s="58" t="s">
        <v>1222</v>
      </c>
      <c r="D3979" s="69" t="s">
        <v>1325</v>
      </c>
      <c r="E3979" s="70"/>
      <c r="F3979" s="71"/>
      <c r="G3979" s="95">
        <v>0.1</v>
      </c>
      <c r="H3979" s="64">
        <f>H3978*G3979</f>
        <v>206153</v>
      </c>
      <c r="I3979" s="319"/>
    </row>
    <row r="3980" spans="3:9" s="55" customFormat="1" ht="15.75" customHeight="1">
      <c r="C3980" s="58" t="s">
        <v>1223</v>
      </c>
      <c r="D3980" s="69" t="s">
        <v>1224</v>
      </c>
      <c r="E3980" s="70"/>
      <c r="F3980" s="70"/>
      <c r="G3980" s="71"/>
      <c r="H3980" s="305">
        <f>SUM(H3978:H3979)</f>
        <v>2267683</v>
      </c>
      <c r="I3980" s="319"/>
    </row>
    <row r="3983" spans="3:9" s="55" customFormat="1" ht="15.75" customHeight="1">
      <c r="C3983" s="225" t="s">
        <v>4556</v>
      </c>
      <c r="D3983" s="313" t="s">
        <v>4552</v>
      </c>
      <c r="E3983" s="307"/>
      <c r="F3983" s="307"/>
      <c r="G3983" s="307"/>
      <c r="H3983" s="307"/>
      <c r="I3983" s="56">
        <f>ROUNDDOWN(H3998,-2)</f>
        <v>3112700</v>
      </c>
    </row>
    <row r="3984" spans="3:9" s="55" customFormat="1" ht="25.5" customHeight="1">
      <c r="C3984" s="300" t="s">
        <v>1197</v>
      </c>
      <c r="D3984" s="300" t="s">
        <v>1198</v>
      </c>
      <c r="E3984" s="300" t="s">
        <v>1199</v>
      </c>
      <c r="F3984" s="300" t="s">
        <v>1200</v>
      </c>
      <c r="G3984" s="300" t="s">
        <v>1201</v>
      </c>
      <c r="H3984" s="300" t="s">
        <v>1202</v>
      </c>
      <c r="I3984" s="54"/>
    </row>
    <row r="3985" spans="3:13" s="55" customFormat="1" ht="15.75" customHeight="1">
      <c r="C3985" s="72" t="s">
        <v>1203</v>
      </c>
      <c r="D3985" s="59" t="s">
        <v>1204</v>
      </c>
      <c r="E3985" s="73"/>
      <c r="F3985" s="73"/>
      <c r="G3985" s="73"/>
      <c r="H3985" s="73"/>
      <c r="I3985" s="54"/>
      <c r="J3985" s="159" t="s">
        <v>1249</v>
      </c>
    </row>
    <row r="3986" spans="3:13" s="55" customFormat="1" ht="15.75" customHeight="1">
      <c r="C3986" s="301">
        <v>1</v>
      </c>
      <c r="D3986" s="59" t="s">
        <v>5</v>
      </c>
      <c r="E3986" s="302" t="s">
        <v>6</v>
      </c>
      <c r="F3986" s="74">
        <v>0.20699999999999999</v>
      </c>
      <c r="G3986" s="64">
        <f>VLOOKUP(D3986,upahbahan,3,FALSE)</f>
        <v>100000</v>
      </c>
      <c r="H3986" s="64">
        <f>F3986*G3986</f>
        <v>20700</v>
      </c>
      <c r="I3986" s="54"/>
      <c r="J3986" s="159" t="s">
        <v>1250</v>
      </c>
      <c r="M3986" s="65">
        <v>0.1</v>
      </c>
    </row>
    <row r="3987" spans="3:13" s="55" customFormat="1" ht="15.75" customHeight="1">
      <c r="C3987" s="301">
        <v>2</v>
      </c>
      <c r="D3987" s="59" t="s">
        <v>10</v>
      </c>
      <c r="E3987" s="302" t="s">
        <v>6</v>
      </c>
      <c r="F3987" s="74">
        <v>0.34599999999999997</v>
      </c>
      <c r="G3987" s="64">
        <f>VLOOKUP(D3987,upahbahan,3,FALSE)</f>
        <v>145000</v>
      </c>
      <c r="H3987" s="64">
        <f>F3987*G3987</f>
        <v>50169.999999999993</v>
      </c>
      <c r="I3987" s="54"/>
    </row>
    <row r="3988" spans="3:13" s="55" customFormat="1" ht="15.75" customHeight="1">
      <c r="C3988" s="301">
        <v>3</v>
      </c>
      <c r="D3988" s="59" t="s">
        <v>18</v>
      </c>
      <c r="E3988" s="302" t="s">
        <v>6</v>
      </c>
      <c r="F3988" s="74">
        <v>3.5000000000000003E-2</v>
      </c>
      <c r="G3988" s="64">
        <f>VLOOKUP(D3988,upahbahan,3,FALSE)</f>
        <v>175000</v>
      </c>
      <c r="H3988" s="64">
        <f>F3988*G3988</f>
        <v>6125.0000000000009</v>
      </c>
      <c r="I3988" s="54"/>
    </row>
    <row r="3989" spans="3:13" s="55" customFormat="1" ht="15.75" customHeight="1">
      <c r="C3989" s="301">
        <v>4</v>
      </c>
      <c r="D3989" s="59" t="s">
        <v>19</v>
      </c>
      <c r="E3989" s="302" t="s">
        <v>6</v>
      </c>
      <c r="F3989" s="74">
        <v>0.01</v>
      </c>
      <c r="G3989" s="64">
        <f>VLOOKUP(D3989,upahbahan,3,FALSE)</f>
        <v>200000</v>
      </c>
      <c r="H3989" s="64">
        <f>F3989*G3989</f>
        <v>2000</v>
      </c>
      <c r="I3989" s="54"/>
    </row>
    <row r="3990" spans="3:13" s="55" customFormat="1" ht="15.75" customHeight="1">
      <c r="C3990" s="83" t="s">
        <v>1210</v>
      </c>
      <c r="D3990" s="80"/>
      <c r="E3990" s="80"/>
      <c r="F3990" s="217"/>
      <c r="G3990" s="218"/>
      <c r="H3990" s="64">
        <f>SUM(H3986:H3989)</f>
        <v>78995</v>
      </c>
      <c r="I3990" s="219"/>
    </row>
    <row r="3991" spans="3:13" s="55" customFormat="1" ht="15.75" customHeight="1">
      <c r="C3991" s="72" t="s">
        <v>1211</v>
      </c>
      <c r="D3991" s="59" t="s">
        <v>1212</v>
      </c>
      <c r="E3991" s="73"/>
      <c r="F3991" s="73"/>
      <c r="G3991" s="73"/>
      <c r="H3991" s="73"/>
      <c r="I3991" s="54"/>
    </row>
    <row r="3992" spans="3:13" s="55" customFormat="1" ht="15.75" customHeight="1">
      <c r="C3992" s="72">
        <v>1</v>
      </c>
      <c r="D3992" s="59" t="s">
        <v>4557</v>
      </c>
      <c r="E3992" s="170" t="s">
        <v>4545</v>
      </c>
      <c r="F3992" s="171">
        <v>1.1499999999999999</v>
      </c>
      <c r="G3992" s="64">
        <f>VLOOKUP(D3992,upahbahan,3,FALSE)</f>
        <v>2392000</v>
      </c>
      <c r="H3992" s="583">
        <f>G3992*F3992</f>
        <v>2750800</v>
      </c>
      <c r="I3992" s="54"/>
    </row>
    <row r="3993" spans="3:13" s="55" customFormat="1" ht="15.75" customHeight="1">
      <c r="C3993" s="83" t="s">
        <v>1216</v>
      </c>
      <c r="D3993" s="80"/>
      <c r="E3993" s="80"/>
      <c r="F3993" s="80"/>
      <c r="G3993" s="162"/>
      <c r="H3993" s="64">
        <f>SUM(H3992:H3992)</f>
        <v>2750800</v>
      </c>
      <c r="I3993" s="54"/>
    </row>
    <row r="3994" spans="3:13" s="55" customFormat="1" ht="15.75" customHeight="1">
      <c r="C3994" s="72" t="s">
        <v>1217</v>
      </c>
      <c r="D3994" s="59" t="s">
        <v>1218</v>
      </c>
      <c r="E3994" s="73"/>
      <c r="F3994" s="73"/>
      <c r="G3994" s="73"/>
      <c r="H3994" s="73"/>
      <c r="I3994" s="54"/>
    </row>
    <row r="3995" spans="3:13" s="55" customFormat="1" ht="15.75" customHeight="1">
      <c r="C3995" s="83" t="s">
        <v>1219</v>
      </c>
      <c r="D3995" s="80"/>
      <c r="E3995" s="80"/>
      <c r="F3995" s="80"/>
      <c r="G3995" s="162"/>
      <c r="H3995" s="303">
        <v>0</v>
      </c>
      <c r="I3995" s="54"/>
    </row>
    <row r="3996" spans="3:13" s="55" customFormat="1" ht="15.75" customHeight="1">
      <c r="C3996" s="58" t="s">
        <v>1220</v>
      </c>
      <c r="D3996" s="69" t="s">
        <v>1221</v>
      </c>
      <c r="E3996" s="70"/>
      <c r="F3996" s="70"/>
      <c r="G3996" s="71"/>
      <c r="H3996" s="304">
        <f>H3995+H3993+H3990</f>
        <v>2829795</v>
      </c>
      <c r="I3996" s="319"/>
    </row>
    <row r="3997" spans="3:13" s="55" customFormat="1" ht="15.75" customHeight="1">
      <c r="C3997" s="58" t="s">
        <v>1222</v>
      </c>
      <c r="D3997" s="69" t="s">
        <v>1325</v>
      </c>
      <c r="E3997" s="70"/>
      <c r="F3997" s="71"/>
      <c r="G3997" s="95">
        <v>0.1</v>
      </c>
      <c r="H3997" s="64">
        <f>H3996*G3997</f>
        <v>282979.5</v>
      </c>
      <c r="I3997" s="319"/>
    </row>
    <row r="3998" spans="3:13" s="55" customFormat="1" ht="15.75" customHeight="1">
      <c r="C3998" s="58" t="s">
        <v>1223</v>
      </c>
      <c r="D3998" s="69" t="s">
        <v>1224</v>
      </c>
      <c r="E3998" s="70"/>
      <c r="F3998" s="70"/>
      <c r="G3998" s="71"/>
      <c r="H3998" s="305">
        <f>SUM(H3996:H3997)</f>
        <v>3112774.5</v>
      </c>
      <c r="I3998" s="319"/>
    </row>
    <row r="4000" spans="3:13" s="55" customFormat="1" ht="15.75" customHeight="1">
      <c r="C4000" s="225" t="s">
        <v>4558</v>
      </c>
      <c r="D4000" s="313" t="s">
        <v>4559</v>
      </c>
      <c r="E4000" s="307"/>
      <c r="F4000" s="307"/>
      <c r="G4000" s="307"/>
      <c r="H4000" s="307"/>
      <c r="I4000" s="56">
        <f>ROUNDDOWN(H4015,-2)</f>
        <v>4058800</v>
      </c>
    </row>
    <row r="4001" spans="3:13" s="55" customFormat="1" ht="25.5" customHeight="1">
      <c r="C4001" s="300" t="s">
        <v>1197</v>
      </c>
      <c r="D4001" s="300" t="s">
        <v>1198</v>
      </c>
      <c r="E4001" s="300" t="s">
        <v>1199</v>
      </c>
      <c r="F4001" s="300" t="s">
        <v>1200</v>
      </c>
      <c r="G4001" s="300" t="s">
        <v>1201</v>
      </c>
      <c r="H4001" s="300" t="s">
        <v>1202</v>
      </c>
      <c r="I4001" s="54"/>
    </row>
    <row r="4002" spans="3:13" s="55" customFormat="1" ht="15.75" customHeight="1">
      <c r="C4002" s="72" t="s">
        <v>1203</v>
      </c>
      <c r="D4002" s="59" t="s">
        <v>1204</v>
      </c>
      <c r="E4002" s="73"/>
      <c r="F4002" s="73"/>
      <c r="G4002" s="73"/>
      <c r="H4002" s="73"/>
      <c r="I4002" s="54"/>
      <c r="J4002" s="159" t="s">
        <v>1249</v>
      </c>
    </row>
    <row r="4003" spans="3:13" s="55" customFormat="1" ht="15.75" customHeight="1">
      <c r="C4003" s="301">
        <v>1</v>
      </c>
      <c r="D4003" s="59" t="s">
        <v>5</v>
      </c>
      <c r="E4003" s="302" t="s">
        <v>6</v>
      </c>
      <c r="F4003" s="74">
        <v>0.47099999999999997</v>
      </c>
      <c r="G4003" s="64">
        <f>VLOOKUP(D4003,upahbahan,3,FALSE)</f>
        <v>100000</v>
      </c>
      <c r="H4003" s="64">
        <f>F4003*G4003</f>
        <v>47100</v>
      </c>
      <c r="I4003" s="54"/>
      <c r="J4003" s="159" t="s">
        <v>1250</v>
      </c>
      <c r="M4003" s="65">
        <v>0.1</v>
      </c>
    </row>
    <row r="4004" spans="3:13" s="55" customFormat="1" ht="15.75" customHeight="1">
      <c r="C4004" s="301">
        <v>2</v>
      </c>
      <c r="D4004" s="59" t="s">
        <v>10</v>
      </c>
      <c r="E4004" s="302" t="s">
        <v>6</v>
      </c>
      <c r="F4004" s="74">
        <v>0.78700000000000003</v>
      </c>
      <c r="G4004" s="64">
        <f>VLOOKUP(D4004,upahbahan,3,FALSE)</f>
        <v>145000</v>
      </c>
      <c r="H4004" s="64">
        <f>F4004*G4004</f>
        <v>114115</v>
      </c>
      <c r="I4004" s="54"/>
    </row>
    <row r="4005" spans="3:13" s="55" customFormat="1" ht="15.75" customHeight="1">
      <c r="C4005" s="301">
        <v>3</v>
      </c>
      <c r="D4005" s="59" t="s">
        <v>18</v>
      </c>
      <c r="E4005" s="302" t="s">
        <v>6</v>
      </c>
      <c r="F4005" s="74">
        <v>7.9000000000000001E-2</v>
      </c>
      <c r="G4005" s="64">
        <f>VLOOKUP(D4005,upahbahan,3,FALSE)</f>
        <v>175000</v>
      </c>
      <c r="H4005" s="64">
        <f>F4005*G4005</f>
        <v>13825</v>
      </c>
      <c r="I4005" s="54"/>
    </row>
    <row r="4006" spans="3:13" s="55" customFormat="1" ht="15.75" customHeight="1">
      <c r="C4006" s="301">
        <v>4</v>
      </c>
      <c r="D4006" s="59" t="s">
        <v>19</v>
      </c>
      <c r="E4006" s="302" t="s">
        <v>6</v>
      </c>
      <c r="F4006" s="74">
        <v>2.4E-2</v>
      </c>
      <c r="G4006" s="64">
        <f>VLOOKUP(D4006,upahbahan,3,FALSE)</f>
        <v>200000</v>
      </c>
      <c r="H4006" s="64">
        <f>F4006*G4006</f>
        <v>4800</v>
      </c>
      <c r="I4006" s="54"/>
    </row>
    <row r="4007" spans="3:13" s="55" customFormat="1" ht="15.75" customHeight="1">
      <c r="C4007" s="83" t="s">
        <v>1210</v>
      </c>
      <c r="D4007" s="80"/>
      <c r="E4007" s="80"/>
      <c r="F4007" s="217"/>
      <c r="G4007" s="218"/>
      <c r="H4007" s="64">
        <f>SUM(H4003:H4006)</f>
        <v>179840</v>
      </c>
      <c r="I4007" s="219"/>
    </row>
    <row r="4008" spans="3:13" s="55" customFormat="1" ht="15.75" customHeight="1">
      <c r="C4008" s="72" t="s">
        <v>1211</v>
      </c>
      <c r="D4008" s="59" t="s">
        <v>1212</v>
      </c>
      <c r="E4008" s="73"/>
      <c r="F4008" s="73"/>
      <c r="G4008" s="73"/>
      <c r="H4008" s="73"/>
      <c r="I4008" s="54"/>
    </row>
    <row r="4009" spans="3:13" s="55" customFormat="1" ht="15.75" customHeight="1">
      <c r="C4009" s="72">
        <v>1</v>
      </c>
      <c r="D4009" s="59" t="s">
        <v>4560</v>
      </c>
      <c r="E4009" s="170" t="s">
        <v>4563</v>
      </c>
      <c r="F4009" s="171">
        <v>1.3</v>
      </c>
      <c r="G4009" s="64">
        <f>VLOOKUP(D4009,upahbahan,3,FALSE)</f>
        <v>2700000</v>
      </c>
      <c r="H4009" s="583">
        <f>G4009*F4009</f>
        <v>3510000</v>
      </c>
      <c r="I4009" s="54"/>
    </row>
    <row r="4010" spans="3:13" s="55" customFormat="1" ht="15.75" customHeight="1">
      <c r="C4010" s="83" t="s">
        <v>1216</v>
      </c>
      <c r="D4010" s="80"/>
      <c r="E4010" s="80"/>
      <c r="F4010" s="80"/>
      <c r="G4010" s="162"/>
      <c r="H4010" s="64">
        <f>SUM(H4009:H4009)</f>
        <v>3510000</v>
      </c>
      <c r="I4010" s="54"/>
    </row>
    <row r="4011" spans="3:13" s="55" customFormat="1" ht="15.75" customHeight="1">
      <c r="C4011" s="72" t="s">
        <v>1217</v>
      </c>
      <c r="D4011" s="59" t="s">
        <v>1218</v>
      </c>
      <c r="E4011" s="73"/>
      <c r="F4011" s="73"/>
      <c r="G4011" s="73"/>
      <c r="H4011" s="73"/>
      <c r="I4011" s="54"/>
    </row>
    <row r="4012" spans="3:13" s="55" customFormat="1" ht="15.75" customHeight="1">
      <c r="C4012" s="83" t="s">
        <v>1219</v>
      </c>
      <c r="D4012" s="80"/>
      <c r="E4012" s="80"/>
      <c r="F4012" s="80"/>
      <c r="G4012" s="162"/>
      <c r="H4012" s="303">
        <v>0</v>
      </c>
      <c r="I4012" s="54"/>
    </row>
    <row r="4013" spans="3:13" s="55" customFormat="1" ht="15.75" customHeight="1">
      <c r="C4013" s="58" t="s">
        <v>1220</v>
      </c>
      <c r="D4013" s="69" t="s">
        <v>1221</v>
      </c>
      <c r="E4013" s="70"/>
      <c r="F4013" s="70"/>
      <c r="G4013" s="71"/>
      <c r="H4013" s="304">
        <f>H4012+H4010+H4007</f>
        <v>3689840</v>
      </c>
      <c r="I4013" s="319"/>
    </row>
    <row r="4014" spans="3:13" s="55" customFormat="1" ht="15.75" customHeight="1">
      <c r="C4014" s="58" t="s">
        <v>1222</v>
      </c>
      <c r="D4014" s="69" t="s">
        <v>1325</v>
      </c>
      <c r="E4014" s="70"/>
      <c r="F4014" s="71"/>
      <c r="G4014" s="95">
        <v>0.1</v>
      </c>
      <c r="H4014" s="64">
        <f>H4013*G4014</f>
        <v>368984</v>
      </c>
      <c r="I4014" s="319"/>
    </row>
    <row r="4015" spans="3:13" s="55" customFormat="1" ht="15.75" customHeight="1">
      <c r="C4015" s="58" t="s">
        <v>1223</v>
      </c>
      <c r="D4015" s="69" t="s">
        <v>1224</v>
      </c>
      <c r="E4015" s="70"/>
      <c r="F4015" s="70"/>
      <c r="G4015" s="71"/>
      <c r="H4015" s="305">
        <f>SUM(H4013:H4014)</f>
        <v>4058824</v>
      </c>
      <c r="I4015" s="319"/>
    </row>
    <row r="4017" spans="3:13" s="55" customFormat="1" ht="15.75" customHeight="1">
      <c r="C4017" s="225" t="s">
        <v>4561</v>
      </c>
      <c r="D4017" s="313" t="s">
        <v>4562</v>
      </c>
      <c r="E4017" s="307"/>
      <c r="F4017" s="307"/>
      <c r="G4017" s="307"/>
      <c r="H4017" s="307"/>
      <c r="I4017" s="56">
        <f>ROUNDDOWN(H4032,-2)</f>
        <v>4526100</v>
      </c>
    </row>
    <row r="4018" spans="3:13" s="55" customFormat="1" ht="25.5" customHeight="1">
      <c r="C4018" s="300" t="s">
        <v>1197</v>
      </c>
      <c r="D4018" s="300" t="s">
        <v>1198</v>
      </c>
      <c r="E4018" s="300" t="s">
        <v>1199</v>
      </c>
      <c r="F4018" s="300" t="s">
        <v>1200</v>
      </c>
      <c r="G4018" s="300" t="s">
        <v>1201</v>
      </c>
      <c r="H4018" s="300" t="s">
        <v>1202</v>
      </c>
      <c r="I4018" s="54"/>
    </row>
    <row r="4019" spans="3:13" s="55" customFormat="1" ht="15.75" customHeight="1">
      <c r="C4019" s="72" t="s">
        <v>1203</v>
      </c>
      <c r="D4019" s="59" t="s">
        <v>1204</v>
      </c>
      <c r="E4019" s="73"/>
      <c r="F4019" s="73"/>
      <c r="G4019" s="73"/>
      <c r="H4019" s="73"/>
      <c r="I4019" s="54"/>
      <c r="J4019" s="159" t="s">
        <v>1249</v>
      </c>
    </row>
    <row r="4020" spans="3:13" s="55" customFormat="1" ht="15.75" customHeight="1">
      <c r="C4020" s="301">
        <v>1</v>
      </c>
      <c r="D4020" s="59" t="s">
        <v>5</v>
      </c>
      <c r="E4020" s="302" t="s">
        <v>6</v>
      </c>
      <c r="F4020" s="74">
        <v>0.63100000000000001</v>
      </c>
      <c r="G4020" s="64">
        <f>VLOOKUP(D4020,upahbahan,3,FALSE)</f>
        <v>100000</v>
      </c>
      <c r="H4020" s="64">
        <f>F4020*G4020</f>
        <v>63100</v>
      </c>
      <c r="I4020" s="54"/>
      <c r="J4020" s="159" t="s">
        <v>1250</v>
      </c>
      <c r="M4020" s="65">
        <v>0.1</v>
      </c>
    </row>
    <row r="4021" spans="3:13" s="55" customFormat="1" ht="15.75" customHeight="1">
      <c r="C4021" s="301">
        <v>2</v>
      </c>
      <c r="D4021" s="59" t="s">
        <v>10</v>
      </c>
      <c r="E4021" s="302" t="s">
        <v>6</v>
      </c>
      <c r="F4021" s="74">
        <v>1.054</v>
      </c>
      <c r="G4021" s="64">
        <f>VLOOKUP(D4021,upahbahan,3,FALSE)</f>
        <v>145000</v>
      </c>
      <c r="H4021" s="64">
        <f>F4021*G4021</f>
        <v>152830</v>
      </c>
      <c r="I4021" s="54"/>
    </row>
    <row r="4022" spans="3:13" s="55" customFormat="1" ht="15.75" customHeight="1">
      <c r="C4022" s="301">
        <v>3</v>
      </c>
      <c r="D4022" s="59" t="s">
        <v>18</v>
      </c>
      <c r="E4022" s="302" t="s">
        <v>6</v>
      </c>
      <c r="F4022" s="74">
        <v>0.105</v>
      </c>
      <c r="G4022" s="64">
        <f>VLOOKUP(D4022,upahbahan,3,FALSE)</f>
        <v>175000</v>
      </c>
      <c r="H4022" s="64">
        <f>F4022*G4022</f>
        <v>18375</v>
      </c>
      <c r="I4022" s="54"/>
    </row>
    <row r="4023" spans="3:13" s="55" customFormat="1" ht="15.75" customHeight="1">
      <c r="C4023" s="301">
        <v>4</v>
      </c>
      <c r="D4023" s="59" t="s">
        <v>19</v>
      </c>
      <c r="E4023" s="302" t="s">
        <v>6</v>
      </c>
      <c r="F4023" s="74">
        <v>3.2000000000000001E-2</v>
      </c>
      <c r="G4023" s="64">
        <f>VLOOKUP(D4023,upahbahan,3,FALSE)</f>
        <v>200000</v>
      </c>
      <c r="H4023" s="64">
        <f>F4023*G4023</f>
        <v>6400</v>
      </c>
      <c r="I4023" s="54"/>
    </row>
    <row r="4024" spans="3:13" s="55" customFormat="1" ht="15.75" customHeight="1">
      <c r="C4024" s="83" t="s">
        <v>1210</v>
      </c>
      <c r="D4024" s="80"/>
      <c r="E4024" s="80"/>
      <c r="F4024" s="217"/>
      <c r="G4024" s="218"/>
      <c r="H4024" s="64">
        <f>SUM(H4020:H4023)</f>
        <v>240705</v>
      </c>
      <c r="I4024" s="219"/>
    </row>
    <row r="4025" spans="3:13" s="55" customFormat="1" ht="15.75" customHeight="1">
      <c r="C4025" s="72" t="s">
        <v>1211</v>
      </c>
      <c r="D4025" s="59" t="s">
        <v>1212</v>
      </c>
      <c r="E4025" s="73"/>
      <c r="F4025" s="73"/>
      <c r="G4025" s="73"/>
      <c r="H4025" s="73"/>
      <c r="I4025" s="54"/>
    </row>
    <row r="4026" spans="3:13" s="55" customFormat="1" ht="15.75" customHeight="1">
      <c r="C4026" s="72">
        <v>1</v>
      </c>
      <c r="D4026" s="59" t="s">
        <v>4564</v>
      </c>
      <c r="E4026" s="170" t="s">
        <v>4545</v>
      </c>
      <c r="F4026" s="171">
        <v>1.3</v>
      </c>
      <c r="G4026" s="64">
        <f>VLOOKUP(D4026,upahbahan,3,FALSE)</f>
        <v>2980000</v>
      </c>
      <c r="H4026" s="583">
        <f>G4026*F4026</f>
        <v>3874000</v>
      </c>
      <c r="I4026" s="54"/>
    </row>
    <row r="4027" spans="3:13" s="55" customFormat="1" ht="15.75" customHeight="1">
      <c r="C4027" s="83" t="s">
        <v>1216</v>
      </c>
      <c r="D4027" s="80"/>
      <c r="E4027" s="80"/>
      <c r="F4027" s="80"/>
      <c r="G4027" s="162"/>
      <c r="H4027" s="64">
        <f>SUM(H4026:H4026)</f>
        <v>3874000</v>
      </c>
      <c r="I4027" s="54"/>
    </row>
    <row r="4028" spans="3:13" s="55" customFormat="1" ht="15.75" customHeight="1">
      <c r="C4028" s="72" t="s">
        <v>1217</v>
      </c>
      <c r="D4028" s="59" t="s">
        <v>1218</v>
      </c>
      <c r="E4028" s="73"/>
      <c r="F4028" s="73"/>
      <c r="G4028" s="73"/>
      <c r="H4028" s="73"/>
      <c r="I4028" s="54"/>
    </row>
    <row r="4029" spans="3:13" s="55" customFormat="1" ht="15.75" customHeight="1">
      <c r="C4029" s="83" t="s">
        <v>1219</v>
      </c>
      <c r="D4029" s="80"/>
      <c r="E4029" s="80"/>
      <c r="F4029" s="80"/>
      <c r="G4029" s="162"/>
      <c r="H4029" s="303">
        <v>0</v>
      </c>
      <c r="I4029" s="54"/>
    </row>
    <row r="4030" spans="3:13" s="55" customFormat="1" ht="15.75" customHeight="1">
      <c r="C4030" s="58" t="s">
        <v>1220</v>
      </c>
      <c r="D4030" s="69" t="s">
        <v>1221</v>
      </c>
      <c r="E4030" s="70"/>
      <c r="F4030" s="70"/>
      <c r="G4030" s="71"/>
      <c r="H4030" s="304">
        <f>H4029+H4027+H4024</f>
        <v>4114705</v>
      </c>
      <c r="I4030" s="319"/>
    </row>
    <row r="4031" spans="3:13" s="55" customFormat="1" ht="15.75" customHeight="1">
      <c r="C4031" s="58" t="s">
        <v>1222</v>
      </c>
      <c r="D4031" s="69" t="s">
        <v>1325</v>
      </c>
      <c r="E4031" s="70"/>
      <c r="F4031" s="71"/>
      <c r="G4031" s="95">
        <v>0.1</v>
      </c>
      <c r="H4031" s="64">
        <f>H4030*G4031</f>
        <v>411470.5</v>
      </c>
      <c r="I4031" s="319"/>
    </row>
    <row r="4032" spans="3:13" s="55" customFormat="1" ht="15.75" customHeight="1">
      <c r="C4032" s="58" t="s">
        <v>1223</v>
      </c>
      <c r="D4032" s="69" t="s">
        <v>1224</v>
      </c>
      <c r="E4032" s="70"/>
      <c r="F4032" s="70"/>
      <c r="G4032" s="71"/>
      <c r="H4032" s="305">
        <f>SUM(H4030:H4031)</f>
        <v>4526175.5</v>
      </c>
      <c r="I4032" s="319"/>
    </row>
    <row r="4034" spans="3:13" s="55" customFormat="1" ht="15.75" customHeight="1">
      <c r="C4034" s="225" t="s">
        <v>4565</v>
      </c>
      <c r="D4034" s="313" t="s">
        <v>4566</v>
      </c>
      <c r="E4034" s="307"/>
      <c r="F4034" s="307"/>
      <c r="G4034" s="307"/>
      <c r="H4034" s="307"/>
      <c r="I4034" s="56">
        <f>ROUNDDOWN(H4049,-2)</f>
        <v>5460000</v>
      </c>
    </row>
    <row r="4035" spans="3:13" s="55" customFormat="1" ht="25.5" customHeight="1">
      <c r="C4035" s="300" t="s">
        <v>1197</v>
      </c>
      <c r="D4035" s="300" t="s">
        <v>1198</v>
      </c>
      <c r="E4035" s="300" t="s">
        <v>1199</v>
      </c>
      <c r="F4035" s="300" t="s">
        <v>1200</v>
      </c>
      <c r="G4035" s="300" t="s">
        <v>1201</v>
      </c>
      <c r="H4035" s="300" t="s">
        <v>1202</v>
      </c>
      <c r="I4035" s="54"/>
    </row>
    <row r="4036" spans="3:13" s="55" customFormat="1" ht="15.75" customHeight="1">
      <c r="C4036" s="72" t="s">
        <v>1203</v>
      </c>
      <c r="D4036" s="59" t="s">
        <v>1204</v>
      </c>
      <c r="E4036" s="73"/>
      <c r="F4036" s="73"/>
      <c r="G4036" s="73"/>
      <c r="H4036" s="73"/>
      <c r="I4036" s="54"/>
      <c r="J4036" s="159" t="s">
        <v>1249</v>
      </c>
    </row>
    <row r="4037" spans="3:13" s="55" customFormat="1" ht="15.75" customHeight="1">
      <c r="C4037" s="301">
        <v>1</v>
      </c>
      <c r="D4037" s="59" t="s">
        <v>5</v>
      </c>
      <c r="E4037" s="302" t="s">
        <v>6</v>
      </c>
      <c r="F4037" s="74">
        <v>0.94499999999999995</v>
      </c>
      <c r="G4037" s="64">
        <f>VLOOKUP(D4037,upahbahan,3,FALSE)</f>
        <v>100000</v>
      </c>
      <c r="H4037" s="64">
        <f>F4037*G4037</f>
        <v>94500</v>
      </c>
      <c r="I4037" s="54"/>
      <c r="J4037" s="159" t="s">
        <v>1250</v>
      </c>
      <c r="M4037" s="65">
        <v>0.1</v>
      </c>
    </row>
    <row r="4038" spans="3:13" s="55" customFormat="1" ht="15.75" customHeight="1">
      <c r="C4038" s="301">
        <v>2</v>
      </c>
      <c r="D4038" s="59" t="s">
        <v>10</v>
      </c>
      <c r="E4038" s="302" t="s">
        <v>6</v>
      </c>
      <c r="F4038" s="74">
        <v>1.579</v>
      </c>
      <c r="G4038" s="64">
        <f>VLOOKUP(D4038,upahbahan,3,FALSE)</f>
        <v>145000</v>
      </c>
      <c r="H4038" s="64">
        <f>F4038*G4038</f>
        <v>228955</v>
      </c>
      <c r="I4038" s="54"/>
    </row>
    <row r="4039" spans="3:13" s="55" customFormat="1" ht="15.75" customHeight="1">
      <c r="C4039" s="301">
        <v>3</v>
      </c>
      <c r="D4039" s="59" t="s">
        <v>18</v>
      </c>
      <c r="E4039" s="302" t="s">
        <v>6</v>
      </c>
      <c r="F4039" s="74">
        <v>0.158</v>
      </c>
      <c r="G4039" s="64">
        <f>VLOOKUP(D4039,upahbahan,3,FALSE)</f>
        <v>175000</v>
      </c>
      <c r="H4039" s="64">
        <f>F4039*G4039</f>
        <v>27650</v>
      </c>
      <c r="I4039" s="54"/>
    </row>
    <row r="4040" spans="3:13" s="55" customFormat="1" ht="15.75" customHeight="1">
      <c r="C4040" s="301">
        <v>4</v>
      </c>
      <c r="D4040" s="59" t="s">
        <v>19</v>
      </c>
      <c r="E4040" s="302" t="s">
        <v>6</v>
      </c>
      <c r="F4040" s="74">
        <v>4.7E-2</v>
      </c>
      <c r="G4040" s="64">
        <f>VLOOKUP(D4040,upahbahan,3,FALSE)</f>
        <v>200000</v>
      </c>
      <c r="H4040" s="64">
        <f>F4040*G4040</f>
        <v>9400</v>
      </c>
      <c r="I4040" s="54"/>
    </row>
    <row r="4041" spans="3:13" s="55" customFormat="1" ht="15.75" customHeight="1">
      <c r="C4041" s="83" t="s">
        <v>1210</v>
      </c>
      <c r="D4041" s="80"/>
      <c r="E4041" s="80"/>
      <c r="F4041" s="217"/>
      <c r="G4041" s="218"/>
      <c r="H4041" s="64">
        <f>SUM(H4037:H4040)</f>
        <v>360505</v>
      </c>
      <c r="I4041" s="219"/>
    </row>
    <row r="4042" spans="3:13" s="55" customFormat="1" ht="15.75" customHeight="1">
      <c r="C4042" s="72" t="s">
        <v>1211</v>
      </c>
      <c r="D4042" s="59" t="s">
        <v>1212</v>
      </c>
      <c r="E4042" s="73"/>
      <c r="F4042" s="73"/>
      <c r="G4042" s="73"/>
      <c r="H4042" s="73"/>
      <c r="I4042" s="54"/>
    </row>
    <row r="4043" spans="3:13" s="55" customFormat="1" ht="15.75" customHeight="1">
      <c r="C4043" s="72">
        <v>1</v>
      </c>
      <c r="D4043" s="59" t="s">
        <v>4567</v>
      </c>
      <c r="E4043" s="170" t="s">
        <v>4545</v>
      </c>
      <c r="F4043" s="171">
        <v>1.3</v>
      </c>
      <c r="G4043" s="64">
        <f>VLOOKUP(D4043,upahbahan,3,FALSE)</f>
        <v>3540900</v>
      </c>
      <c r="H4043" s="583">
        <f>G4043*F4043</f>
        <v>4603170</v>
      </c>
      <c r="I4043" s="54"/>
    </row>
    <row r="4044" spans="3:13" s="55" customFormat="1" ht="15.75" customHeight="1">
      <c r="C4044" s="83" t="s">
        <v>1216</v>
      </c>
      <c r="D4044" s="80"/>
      <c r="E4044" s="80"/>
      <c r="F4044" s="80"/>
      <c r="G4044" s="162"/>
      <c r="H4044" s="64">
        <f>SUM(H4043:H4043)</f>
        <v>4603170</v>
      </c>
      <c r="I4044" s="54"/>
    </row>
    <row r="4045" spans="3:13" s="55" customFormat="1" ht="15.75" customHeight="1">
      <c r="C4045" s="72" t="s">
        <v>1217</v>
      </c>
      <c r="D4045" s="59" t="s">
        <v>1218</v>
      </c>
      <c r="E4045" s="73"/>
      <c r="F4045" s="73"/>
      <c r="G4045" s="73"/>
      <c r="H4045" s="73"/>
      <c r="I4045" s="54"/>
    </row>
    <row r="4046" spans="3:13" s="55" customFormat="1" ht="15.75" customHeight="1">
      <c r="C4046" s="83" t="s">
        <v>1219</v>
      </c>
      <c r="D4046" s="80"/>
      <c r="E4046" s="80"/>
      <c r="F4046" s="80"/>
      <c r="G4046" s="162"/>
      <c r="H4046" s="303">
        <v>0</v>
      </c>
      <c r="I4046" s="54"/>
    </row>
    <row r="4047" spans="3:13" s="55" customFormat="1" ht="15.75" customHeight="1">
      <c r="C4047" s="58" t="s">
        <v>1220</v>
      </c>
      <c r="D4047" s="69" t="s">
        <v>1221</v>
      </c>
      <c r="E4047" s="70"/>
      <c r="F4047" s="70"/>
      <c r="G4047" s="71"/>
      <c r="H4047" s="304">
        <f>H4046+H4044+H4041</f>
        <v>4963675</v>
      </c>
      <c r="I4047" s="319"/>
    </row>
    <row r="4048" spans="3:13" s="55" customFormat="1" ht="15.75" customHeight="1">
      <c r="C4048" s="58" t="s">
        <v>1222</v>
      </c>
      <c r="D4048" s="69" t="s">
        <v>1325</v>
      </c>
      <c r="E4048" s="70"/>
      <c r="F4048" s="71"/>
      <c r="G4048" s="95">
        <v>0.1</v>
      </c>
      <c r="H4048" s="64">
        <f>H4047*G4048</f>
        <v>496367.5</v>
      </c>
      <c r="I4048" s="319"/>
    </row>
    <row r="4049" spans="3:13" s="55" customFormat="1" ht="15.75" customHeight="1">
      <c r="C4049" s="58" t="s">
        <v>1223</v>
      </c>
      <c r="D4049" s="69" t="s">
        <v>1224</v>
      </c>
      <c r="E4049" s="70"/>
      <c r="F4049" s="70"/>
      <c r="G4049" s="71"/>
      <c r="H4049" s="305">
        <f>SUM(H4047:H4048)</f>
        <v>5460042.5</v>
      </c>
      <c r="I4049" s="319"/>
    </row>
    <row r="4051" spans="3:13" s="55" customFormat="1" ht="15.75" customHeight="1">
      <c r="C4051" s="225" t="s">
        <v>4568</v>
      </c>
      <c r="D4051" s="313" t="s">
        <v>4569</v>
      </c>
      <c r="E4051" s="307"/>
      <c r="F4051" s="307"/>
      <c r="G4051" s="307"/>
      <c r="H4051" s="307"/>
      <c r="I4051" s="56">
        <f>ROUNDDOWN(H4066,-2)</f>
        <v>6172500</v>
      </c>
    </row>
    <row r="4052" spans="3:13" s="55" customFormat="1" ht="25.5" customHeight="1">
      <c r="C4052" s="300" t="s">
        <v>1197</v>
      </c>
      <c r="D4052" s="300" t="s">
        <v>1198</v>
      </c>
      <c r="E4052" s="300" t="s">
        <v>1199</v>
      </c>
      <c r="F4052" s="300" t="s">
        <v>1200</v>
      </c>
      <c r="G4052" s="300" t="s">
        <v>1201</v>
      </c>
      <c r="H4052" s="300" t="s">
        <v>1202</v>
      </c>
      <c r="I4052" s="54"/>
    </row>
    <row r="4053" spans="3:13" s="55" customFormat="1" ht="15.75" customHeight="1">
      <c r="C4053" s="72" t="s">
        <v>1203</v>
      </c>
      <c r="D4053" s="59" t="s">
        <v>1204</v>
      </c>
      <c r="E4053" s="73"/>
      <c r="F4053" s="73"/>
      <c r="G4053" s="73"/>
      <c r="H4053" s="73"/>
      <c r="I4053" s="54"/>
      <c r="J4053" s="159" t="s">
        <v>1249</v>
      </c>
    </row>
    <row r="4054" spans="3:13" s="55" customFormat="1" ht="15.75" customHeight="1">
      <c r="C4054" s="301">
        <v>1</v>
      </c>
      <c r="D4054" s="59" t="s">
        <v>5</v>
      </c>
      <c r="E4054" s="302" t="s">
        <v>6</v>
      </c>
      <c r="F4054" s="74">
        <v>1.26</v>
      </c>
      <c r="G4054" s="64">
        <f>VLOOKUP(D4054,upahbahan,3,FALSE)</f>
        <v>100000</v>
      </c>
      <c r="H4054" s="64">
        <f>F4054*G4054</f>
        <v>126000</v>
      </c>
      <c r="I4054" s="54"/>
      <c r="J4054" s="159" t="s">
        <v>1250</v>
      </c>
      <c r="M4054" s="65">
        <v>0.1</v>
      </c>
    </row>
    <row r="4055" spans="3:13" s="55" customFormat="1" ht="15.75" customHeight="1">
      <c r="C4055" s="301">
        <v>2</v>
      </c>
      <c r="D4055" s="59" t="s">
        <v>10</v>
      </c>
      <c r="E4055" s="302" t="s">
        <v>6</v>
      </c>
      <c r="F4055" s="74">
        <v>2.1030000000000002</v>
      </c>
      <c r="G4055" s="64">
        <f>VLOOKUP(D4055,upahbahan,3,FALSE)</f>
        <v>145000</v>
      </c>
      <c r="H4055" s="64">
        <f>F4055*G4055</f>
        <v>304935.00000000006</v>
      </c>
      <c r="I4055" s="54"/>
    </row>
    <row r="4056" spans="3:13" s="55" customFormat="1" ht="15.75" customHeight="1">
      <c r="C4056" s="301">
        <v>3</v>
      </c>
      <c r="D4056" s="59" t="s">
        <v>18</v>
      </c>
      <c r="E4056" s="302" t="s">
        <v>6</v>
      </c>
      <c r="F4056" s="74">
        <v>0.21</v>
      </c>
      <c r="G4056" s="64">
        <f>VLOOKUP(D4056,upahbahan,3,FALSE)</f>
        <v>175000</v>
      </c>
      <c r="H4056" s="64">
        <f>F4056*G4056</f>
        <v>36750</v>
      </c>
      <c r="I4056" s="54"/>
    </row>
    <row r="4057" spans="3:13" s="55" customFormat="1" ht="15.75" customHeight="1">
      <c r="C4057" s="301">
        <v>4</v>
      </c>
      <c r="D4057" s="59" t="s">
        <v>19</v>
      </c>
      <c r="E4057" s="302" t="s">
        <v>6</v>
      </c>
      <c r="F4057" s="74">
        <v>6.3E-2</v>
      </c>
      <c r="G4057" s="64">
        <f>VLOOKUP(D4057,upahbahan,3,FALSE)</f>
        <v>200000</v>
      </c>
      <c r="H4057" s="64">
        <f>F4057*G4057</f>
        <v>12600</v>
      </c>
      <c r="I4057" s="54"/>
    </row>
    <row r="4058" spans="3:13" s="55" customFormat="1" ht="15.75" customHeight="1">
      <c r="C4058" s="83" t="s">
        <v>1210</v>
      </c>
      <c r="D4058" s="80"/>
      <c r="E4058" s="80"/>
      <c r="F4058" s="217"/>
      <c r="G4058" s="218"/>
      <c r="H4058" s="64">
        <f>SUM(H4054:H4057)</f>
        <v>480285.00000000006</v>
      </c>
      <c r="I4058" s="219"/>
    </row>
    <row r="4059" spans="3:13" s="55" customFormat="1" ht="15.75" customHeight="1">
      <c r="C4059" s="72" t="s">
        <v>1211</v>
      </c>
      <c r="D4059" s="59" t="s">
        <v>1212</v>
      </c>
      <c r="E4059" s="73"/>
      <c r="F4059" s="73"/>
      <c r="G4059" s="73"/>
      <c r="H4059" s="73"/>
      <c r="I4059" s="54"/>
    </row>
    <row r="4060" spans="3:13" s="55" customFormat="1" ht="15.75" customHeight="1">
      <c r="C4060" s="72">
        <v>1</v>
      </c>
      <c r="D4060" s="59" t="s">
        <v>4570</v>
      </c>
      <c r="E4060" s="170" t="s">
        <v>4545</v>
      </c>
      <c r="F4060" s="171">
        <v>1.3</v>
      </c>
      <c r="G4060" s="64">
        <f>VLOOKUP(D4060,upahbahan,3,FALSE)</f>
        <v>3947000</v>
      </c>
      <c r="H4060" s="583">
        <f>G4060*F4060</f>
        <v>5131100</v>
      </c>
      <c r="I4060" s="54"/>
    </row>
    <row r="4061" spans="3:13" s="55" customFormat="1" ht="15.75" customHeight="1">
      <c r="C4061" s="83" t="s">
        <v>1216</v>
      </c>
      <c r="D4061" s="80"/>
      <c r="E4061" s="80"/>
      <c r="F4061" s="80"/>
      <c r="G4061" s="162"/>
      <c r="H4061" s="64">
        <f>SUM(H4060:H4060)</f>
        <v>5131100</v>
      </c>
      <c r="I4061" s="54"/>
    </row>
    <row r="4062" spans="3:13" s="55" customFormat="1" ht="15.75" customHeight="1">
      <c r="C4062" s="72" t="s">
        <v>1217</v>
      </c>
      <c r="D4062" s="59" t="s">
        <v>1218</v>
      </c>
      <c r="E4062" s="73"/>
      <c r="F4062" s="73"/>
      <c r="G4062" s="73"/>
      <c r="H4062" s="73"/>
      <c r="I4062" s="54"/>
    </row>
    <row r="4063" spans="3:13" s="55" customFormat="1" ht="15.75" customHeight="1">
      <c r="C4063" s="83" t="s">
        <v>1219</v>
      </c>
      <c r="D4063" s="80"/>
      <c r="E4063" s="80"/>
      <c r="F4063" s="80"/>
      <c r="G4063" s="162"/>
      <c r="H4063" s="303">
        <v>0</v>
      </c>
      <c r="I4063" s="54"/>
    </row>
    <row r="4064" spans="3:13" s="55" customFormat="1" ht="15.75" customHeight="1">
      <c r="C4064" s="58" t="s">
        <v>1220</v>
      </c>
      <c r="D4064" s="69" t="s">
        <v>1221</v>
      </c>
      <c r="E4064" s="70"/>
      <c r="F4064" s="70"/>
      <c r="G4064" s="71"/>
      <c r="H4064" s="304">
        <f>H4063+H4061+H4058</f>
        <v>5611385</v>
      </c>
      <c r="I4064" s="319"/>
    </row>
    <row r="4065" spans="3:13" s="55" customFormat="1" ht="15.75" customHeight="1">
      <c r="C4065" s="58" t="s">
        <v>1222</v>
      </c>
      <c r="D4065" s="69" t="s">
        <v>1325</v>
      </c>
      <c r="E4065" s="70"/>
      <c r="F4065" s="71"/>
      <c r="G4065" s="95">
        <v>0.1</v>
      </c>
      <c r="H4065" s="64">
        <f>H4064*G4065</f>
        <v>561138.5</v>
      </c>
      <c r="I4065" s="319"/>
    </row>
    <row r="4066" spans="3:13" s="55" customFormat="1" ht="15.75" customHeight="1">
      <c r="C4066" s="58" t="s">
        <v>1223</v>
      </c>
      <c r="D4066" s="69" t="s">
        <v>1224</v>
      </c>
      <c r="E4066" s="70"/>
      <c r="F4066" s="70"/>
      <c r="G4066" s="71"/>
      <c r="H4066" s="305">
        <f>SUM(H4064:H4065)</f>
        <v>6172523.5</v>
      </c>
      <c r="I4066" s="319"/>
    </row>
    <row r="4068" spans="3:13" s="55" customFormat="1" ht="15.75" customHeight="1">
      <c r="C4068" s="225" t="s">
        <v>4571</v>
      </c>
      <c r="D4068" s="313" t="s">
        <v>4572</v>
      </c>
      <c r="E4068" s="307"/>
      <c r="F4068" s="307"/>
      <c r="G4068" s="307"/>
      <c r="H4068" s="307"/>
      <c r="I4068" s="56">
        <f>ROUNDDOWN(H4083,-2)</f>
        <v>6710500</v>
      </c>
    </row>
    <row r="4069" spans="3:13" s="55" customFormat="1" ht="25.5" customHeight="1">
      <c r="C4069" s="300" t="s">
        <v>1197</v>
      </c>
      <c r="D4069" s="300" t="s">
        <v>1198</v>
      </c>
      <c r="E4069" s="300" t="s">
        <v>1199</v>
      </c>
      <c r="F4069" s="300" t="s">
        <v>1200</v>
      </c>
      <c r="G4069" s="300" t="s">
        <v>1201</v>
      </c>
      <c r="H4069" s="300" t="s">
        <v>1202</v>
      </c>
      <c r="I4069" s="54"/>
    </row>
    <row r="4070" spans="3:13" s="55" customFormat="1" ht="15.75" customHeight="1">
      <c r="C4070" s="72" t="s">
        <v>1203</v>
      </c>
      <c r="D4070" s="59" t="s">
        <v>1204</v>
      </c>
      <c r="E4070" s="73"/>
      <c r="F4070" s="73"/>
      <c r="G4070" s="73"/>
      <c r="H4070" s="73"/>
      <c r="I4070" s="54"/>
      <c r="J4070" s="159" t="s">
        <v>1249</v>
      </c>
    </row>
    <row r="4071" spans="3:13" s="55" customFormat="1" ht="15.75" customHeight="1">
      <c r="C4071" s="301">
        <v>1</v>
      </c>
      <c r="D4071" s="59" t="s">
        <v>5</v>
      </c>
      <c r="E4071" s="302" t="s">
        <v>6</v>
      </c>
      <c r="F4071" s="74">
        <v>1.5740000000000001</v>
      </c>
      <c r="G4071" s="64">
        <f>VLOOKUP(D4071,upahbahan,3,FALSE)</f>
        <v>100000</v>
      </c>
      <c r="H4071" s="64">
        <f>F4071*G4071</f>
        <v>157400</v>
      </c>
      <c r="I4071" s="54"/>
      <c r="J4071" s="159" t="s">
        <v>1250</v>
      </c>
      <c r="M4071" s="65">
        <v>0.1</v>
      </c>
    </row>
    <row r="4072" spans="3:13" s="55" customFormat="1" ht="15.75" customHeight="1">
      <c r="C4072" s="301">
        <v>2</v>
      </c>
      <c r="D4072" s="59" t="s">
        <v>10</v>
      </c>
      <c r="E4072" s="302" t="s">
        <v>6</v>
      </c>
      <c r="F4072" s="74">
        <v>2.6280000000000001</v>
      </c>
      <c r="G4072" s="64">
        <f>VLOOKUP(D4072,upahbahan,3,FALSE)</f>
        <v>145000</v>
      </c>
      <c r="H4072" s="64">
        <f>F4072*G4072</f>
        <v>381060</v>
      </c>
      <c r="I4072" s="54"/>
    </row>
    <row r="4073" spans="3:13" s="55" customFormat="1" ht="15.75" customHeight="1">
      <c r="C4073" s="301">
        <v>3</v>
      </c>
      <c r="D4073" s="59" t="s">
        <v>18</v>
      </c>
      <c r="E4073" s="302" t="s">
        <v>6</v>
      </c>
      <c r="F4073" s="74">
        <v>0.26300000000000001</v>
      </c>
      <c r="G4073" s="64">
        <f>VLOOKUP(D4073,upahbahan,3,FALSE)</f>
        <v>175000</v>
      </c>
      <c r="H4073" s="64">
        <f>F4073*G4073</f>
        <v>46025</v>
      </c>
      <c r="I4073" s="54"/>
    </row>
    <row r="4074" spans="3:13" s="55" customFormat="1" ht="15.75" customHeight="1">
      <c r="C4074" s="301">
        <v>4</v>
      </c>
      <c r="D4074" s="59" t="s">
        <v>19</v>
      </c>
      <c r="E4074" s="302" t="s">
        <v>6</v>
      </c>
      <c r="F4074" s="74">
        <v>7.9000000000000001E-2</v>
      </c>
      <c r="G4074" s="64">
        <f>VLOOKUP(D4074,upahbahan,3,FALSE)</f>
        <v>200000</v>
      </c>
      <c r="H4074" s="64">
        <f>F4074*G4074</f>
        <v>15800</v>
      </c>
      <c r="I4074" s="54"/>
    </row>
    <row r="4075" spans="3:13" s="55" customFormat="1" ht="15.75" customHeight="1">
      <c r="C4075" s="83" t="s">
        <v>1210</v>
      </c>
      <c r="D4075" s="80"/>
      <c r="E4075" s="80"/>
      <c r="F4075" s="217"/>
      <c r="G4075" s="218"/>
      <c r="H4075" s="64">
        <f>SUM(H4071:H4074)</f>
        <v>600285</v>
      </c>
      <c r="I4075" s="219"/>
    </row>
    <row r="4076" spans="3:13" s="55" customFormat="1" ht="15.75" customHeight="1">
      <c r="C4076" s="72" t="s">
        <v>1211</v>
      </c>
      <c r="D4076" s="59" t="s">
        <v>1212</v>
      </c>
      <c r="E4076" s="73"/>
      <c r="F4076" s="73"/>
      <c r="G4076" s="73"/>
      <c r="H4076" s="73"/>
      <c r="I4076" s="54"/>
    </row>
    <row r="4077" spans="3:13" s="55" customFormat="1" ht="15.75" customHeight="1">
      <c r="C4077" s="72">
        <v>1</v>
      </c>
      <c r="D4077" s="59" t="s">
        <v>4573</v>
      </c>
      <c r="E4077" s="170" t="s">
        <v>4545</v>
      </c>
      <c r="F4077" s="171">
        <v>1.3</v>
      </c>
      <c r="G4077" s="64">
        <f>VLOOKUP(D4077,upahbahan,3,FALSE)</f>
        <v>4230900</v>
      </c>
      <c r="H4077" s="583">
        <f>G4077*F4077</f>
        <v>5500170</v>
      </c>
      <c r="I4077" s="54"/>
    </row>
    <row r="4078" spans="3:13" s="55" customFormat="1" ht="15.75" customHeight="1">
      <c r="C4078" s="83" t="s">
        <v>1216</v>
      </c>
      <c r="D4078" s="80"/>
      <c r="E4078" s="80"/>
      <c r="F4078" s="80"/>
      <c r="G4078" s="162"/>
      <c r="H4078" s="64">
        <f>SUM(H4077:H4077)</f>
        <v>5500170</v>
      </c>
      <c r="I4078" s="54"/>
    </row>
    <row r="4079" spans="3:13" s="55" customFormat="1" ht="15.75" customHeight="1">
      <c r="C4079" s="72" t="s">
        <v>1217</v>
      </c>
      <c r="D4079" s="59" t="s">
        <v>1218</v>
      </c>
      <c r="E4079" s="73"/>
      <c r="F4079" s="73"/>
      <c r="G4079" s="73"/>
      <c r="H4079" s="73"/>
      <c r="I4079" s="54"/>
    </row>
    <row r="4080" spans="3:13" s="55" customFormat="1" ht="15.75" customHeight="1">
      <c r="C4080" s="83" t="s">
        <v>1219</v>
      </c>
      <c r="D4080" s="80"/>
      <c r="E4080" s="80"/>
      <c r="F4080" s="80"/>
      <c r="G4080" s="162"/>
      <c r="H4080" s="303">
        <v>0</v>
      </c>
      <c r="I4080" s="54"/>
    </row>
    <row r="4081" spans="3:13" s="55" customFormat="1" ht="15.75" customHeight="1">
      <c r="C4081" s="58" t="s">
        <v>1220</v>
      </c>
      <c r="D4081" s="69" t="s">
        <v>1221</v>
      </c>
      <c r="E4081" s="70"/>
      <c r="F4081" s="70"/>
      <c r="G4081" s="71"/>
      <c r="H4081" s="304">
        <f>H4080+H4078+H4075</f>
        <v>6100455</v>
      </c>
      <c r="I4081" s="319"/>
    </row>
    <row r="4082" spans="3:13" s="55" customFormat="1" ht="15.75" customHeight="1">
      <c r="C4082" s="58" t="s">
        <v>1222</v>
      </c>
      <c r="D4082" s="69" t="s">
        <v>1325</v>
      </c>
      <c r="E4082" s="70"/>
      <c r="F4082" s="71"/>
      <c r="G4082" s="95">
        <v>0.1</v>
      </c>
      <c r="H4082" s="64">
        <f>H4081*G4082</f>
        <v>610045.5</v>
      </c>
      <c r="I4082" s="319"/>
    </row>
    <row r="4083" spans="3:13" s="55" customFormat="1" ht="15.75" customHeight="1">
      <c r="C4083" s="58" t="s">
        <v>1223</v>
      </c>
      <c r="D4083" s="69" t="s">
        <v>1224</v>
      </c>
      <c r="E4083" s="70"/>
      <c r="F4083" s="70"/>
      <c r="G4083" s="71"/>
      <c r="H4083" s="305">
        <f>SUM(H4081:H4082)</f>
        <v>6710500.5</v>
      </c>
      <c r="I4083" s="319"/>
    </row>
    <row r="4085" spans="3:13" s="55" customFormat="1" ht="15.75" customHeight="1">
      <c r="C4085" s="225" t="s">
        <v>4574</v>
      </c>
      <c r="D4085" s="313" t="s">
        <v>4575</v>
      </c>
      <c r="E4085" s="307"/>
      <c r="F4085" s="307"/>
      <c r="G4085" s="307"/>
      <c r="H4085" s="307"/>
      <c r="I4085" s="56">
        <f>ROUNDDOWN(H4100,-2)</f>
        <v>7311800</v>
      </c>
    </row>
    <row r="4086" spans="3:13" s="55" customFormat="1" ht="25.5" customHeight="1">
      <c r="C4086" s="300" t="s">
        <v>1197</v>
      </c>
      <c r="D4086" s="300" t="s">
        <v>1198</v>
      </c>
      <c r="E4086" s="300" t="s">
        <v>1199</v>
      </c>
      <c r="F4086" s="300" t="s">
        <v>1200</v>
      </c>
      <c r="G4086" s="300" t="s">
        <v>1201</v>
      </c>
      <c r="H4086" s="300" t="s">
        <v>1202</v>
      </c>
      <c r="I4086" s="54"/>
    </row>
    <row r="4087" spans="3:13" s="55" customFormat="1" ht="15.75" customHeight="1">
      <c r="C4087" s="72" t="s">
        <v>1203</v>
      </c>
      <c r="D4087" s="59" t="s">
        <v>1204</v>
      </c>
      <c r="E4087" s="73"/>
      <c r="F4087" s="73"/>
      <c r="G4087" s="73"/>
      <c r="H4087" s="73"/>
      <c r="I4087" s="54"/>
      <c r="J4087" s="159" t="s">
        <v>1249</v>
      </c>
    </row>
    <row r="4088" spans="3:13" s="55" customFormat="1" ht="15.75" customHeight="1">
      <c r="C4088" s="301">
        <v>1</v>
      </c>
      <c r="D4088" s="59" t="s">
        <v>5</v>
      </c>
      <c r="E4088" s="302" t="s">
        <v>6</v>
      </c>
      <c r="F4088" s="74">
        <v>1.8859999999999999</v>
      </c>
      <c r="G4088" s="64">
        <f>VLOOKUP(D4088,upahbahan,3,FALSE)</f>
        <v>100000</v>
      </c>
      <c r="H4088" s="64">
        <f>F4088*G4088</f>
        <v>188600</v>
      </c>
      <c r="I4088" s="54"/>
      <c r="J4088" s="159" t="s">
        <v>1250</v>
      </c>
      <c r="M4088" s="65">
        <v>0.1</v>
      </c>
    </row>
    <row r="4089" spans="3:13" s="55" customFormat="1" ht="15.75" customHeight="1">
      <c r="C4089" s="301">
        <v>2</v>
      </c>
      <c r="D4089" s="59" t="s">
        <v>10</v>
      </c>
      <c r="E4089" s="302" t="s">
        <v>6</v>
      </c>
      <c r="F4089" s="74">
        <v>3.149</v>
      </c>
      <c r="G4089" s="64">
        <f>VLOOKUP(D4089,upahbahan,3,FALSE)</f>
        <v>145000</v>
      </c>
      <c r="H4089" s="64">
        <f>F4089*G4089</f>
        <v>456605</v>
      </c>
      <c r="I4089" s="54"/>
    </row>
    <row r="4090" spans="3:13" s="55" customFormat="1" ht="15.75" customHeight="1">
      <c r="C4090" s="301">
        <v>3</v>
      </c>
      <c r="D4090" s="59" t="s">
        <v>18</v>
      </c>
      <c r="E4090" s="302" t="s">
        <v>6</v>
      </c>
      <c r="F4090" s="74">
        <v>0.315</v>
      </c>
      <c r="G4090" s="64">
        <f>VLOOKUP(D4090,upahbahan,3,FALSE)</f>
        <v>175000</v>
      </c>
      <c r="H4090" s="64">
        <f>F4090*G4090</f>
        <v>55125</v>
      </c>
      <c r="I4090" s="54"/>
    </row>
    <row r="4091" spans="3:13" s="55" customFormat="1" ht="15.75" customHeight="1">
      <c r="C4091" s="301">
        <v>4</v>
      </c>
      <c r="D4091" s="59" t="s">
        <v>19</v>
      </c>
      <c r="E4091" s="302" t="s">
        <v>6</v>
      </c>
      <c r="F4091" s="74">
        <v>9.4E-2</v>
      </c>
      <c r="G4091" s="64">
        <f>VLOOKUP(D4091,upahbahan,3,FALSE)</f>
        <v>200000</v>
      </c>
      <c r="H4091" s="64">
        <f>F4091*G4091</f>
        <v>18800</v>
      </c>
      <c r="I4091" s="54"/>
    </row>
    <row r="4092" spans="3:13" s="55" customFormat="1" ht="15.75" customHeight="1">
      <c r="C4092" s="83" t="s">
        <v>1210</v>
      </c>
      <c r="D4092" s="80"/>
      <c r="E4092" s="80"/>
      <c r="F4092" s="217"/>
      <c r="G4092" s="218"/>
      <c r="H4092" s="64">
        <f>SUM(H4088:H4091)</f>
        <v>719130</v>
      </c>
      <c r="I4092" s="219"/>
    </row>
    <row r="4093" spans="3:13" s="55" customFormat="1" ht="15.75" customHeight="1">
      <c r="C4093" s="72" t="s">
        <v>1211</v>
      </c>
      <c r="D4093" s="59" t="s">
        <v>1212</v>
      </c>
      <c r="E4093" s="73"/>
      <c r="F4093" s="73"/>
      <c r="G4093" s="73"/>
      <c r="H4093" s="73"/>
      <c r="I4093" s="54"/>
    </row>
    <row r="4094" spans="3:13" s="55" customFormat="1" ht="15.75" customHeight="1">
      <c r="C4094" s="72">
        <v>1</v>
      </c>
      <c r="D4094" s="59" t="s">
        <v>4576</v>
      </c>
      <c r="E4094" s="170" t="s">
        <v>4545</v>
      </c>
      <c r="F4094" s="171">
        <v>1.3</v>
      </c>
      <c r="G4094" s="64">
        <f>VLOOKUP(D4094,upahbahan,3,FALSE)</f>
        <v>4560000</v>
      </c>
      <c r="H4094" s="583">
        <f>G4094*F4094</f>
        <v>5928000</v>
      </c>
      <c r="I4094" s="54"/>
    </row>
    <row r="4095" spans="3:13" s="55" customFormat="1" ht="15.75" customHeight="1">
      <c r="C4095" s="83" t="s">
        <v>1216</v>
      </c>
      <c r="D4095" s="80"/>
      <c r="E4095" s="80"/>
      <c r="F4095" s="80"/>
      <c r="G4095" s="162"/>
      <c r="H4095" s="64">
        <f>SUM(H4094:H4094)</f>
        <v>5928000</v>
      </c>
      <c r="I4095" s="54"/>
    </row>
    <row r="4096" spans="3:13" s="55" customFormat="1" ht="15.75" customHeight="1">
      <c r="C4096" s="72" t="s">
        <v>1217</v>
      </c>
      <c r="D4096" s="59" t="s">
        <v>1218</v>
      </c>
      <c r="E4096" s="73"/>
      <c r="F4096" s="73"/>
      <c r="G4096" s="73"/>
      <c r="H4096" s="73"/>
      <c r="I4096" s="54"/>
    </row>
    <row r="4097" spans="3:13" s="55" customFormat="1" ht="15.75" customHeight="1">
      <c r="C4097" s="83" t="s">
        <v>1219</v>
      </c>
      <c r="D4097" s="80"/>
      <c r="E4097" s="80"/>
      <c r="F4097" s="80"/>
      <c r="G4097" s="162"/>
      <c r="H4097" s="303">
        <v>0</v>
      </c>
      <c r="I4097" s="54"/>
    </row>
    <row r="4098" spans="3:13" s="55" customFormat="1" ht="15.75" customHeight="1">
      <c r="C4098" s="58" t="s">
        <v>1220</v>
      </c>
      <c r="D4098" s="69" t="s">
        <v>1221</v>
      </c>
      <c r="E4098" s="70"/>
      <c r="F4098" s="70"/>
      <c r="G4098" s="71"/>
      <c r="H4098" s="304">
        <f>H4097+H4095+H4092</f>
        <v>6647130</v>
      </c>
      <c r="I4098" s="319"/>
    </row>
    <row r="4099" spans="3:13" s="55" customFormat="1" ht="15.75" customHeight="1">
      <c r="C4099" s="58" t="s">
        <v>1222</v>
      </c>
      <c r="D4099" s="69" t="s">
        <v>1325</v>
      </c>
      <c r="E4099" s="70"/>
      <c r="F4099" s="71"/>
      <c r="G4099" s="95">
        <v>0.1</v>
      </c>
      <c r="H4099" s="64">
        <f>H4098*G4099</f>
        <v>664713</v>
      </c>
      <c r="I4099" s="319"/>
    </row>
    <row r="4100" spans="3:13" s="55" customFormat="1" ht="15.75" customHeight="1">
      <c r="C4100" s="58" t="s">
        <v>1223</v>
      </c>
      <c r="D4100" s="69" t="s">
        <v>1224</v>
      </c>
      <c r="E4100" s="70"/>
      <c r="F4100" s="70"/>
      <c r="G4100" s="71"/>
      <c r="H4100" s="305">
        <f>SUM(H4098:H4099)</f>
        <v>7311843</v>
      </c>
      <c r="I4100" s="319"/>
    </row>
    <row r="4102" spans="3:13" s="55" customFormat="1" ht="15.75" customHeight="1">
      <c r="C4102" s="225" t="s">
        <v>4577</v>
      </c>
      <c r="D4102" s="313" t="s">
        <v>4578</v>
      </c>
      <c r="E4102" s="307"/>
      <c r="F4102" s="307"/>
      <c r="G4102" s="307"/>
      <c r="H4102" s="307"/>
      <c r="I4102" s="56">
        <f>ROUNDDOWN(H4117,-2)</f>
        <v>7731900</v>
      </c>
    </row>
    <row r="4103" spans="3:13" s="55" customFormat="1" ht="25.5" customHeight="1">
      <c r="C4103" s="300" t="s">
        <v>1197</v>
      </c>
      <c r="D4103" s="300" t="s">
        <v>1198</v>
      </c>
      <c r="E4103" s="300" t="s">
        <v>1199</v>
      </c>
      <c r="F4103" s="300" t="s">
        <v>1200</v>
      </c>
      <c r="G4103" s="300" t="s">
        <v>1201</v>
      </c>
      <c r="H4103" s="300" t="s">
        <v>1202</v>
      </c>
      <c r="I4103" s="54"/>
    </row>
    <row r="4104" spans="3:13" s="55" customFormat="1" ht="15.75" customHeight="1">
      <c r="C4104" s="72" t="s">
        <v>1203</v>
      </c>
      <c r="D4104" s="59" t="s">
        <v>1204</v>
      </c>
      <c r="E4104" s="73"/>
      <c r="F4104" s="73"/>
      <c r="G4104" s="73"/>
      <c r="H4104" s="73"/>
      <c r="I4104" s="54"/>
      <c r="J4104" s="159" t="s">
        <v>1249</v>
      </c>
    </row>
    <row r="4105" spans="3:13" s="55" customFormat="1" ht="15.75" customHeight="1">
      <c r="C4105" s="301">
        <v>1</v>
      </c>
      <c r="D4105" s="59" t="s">
        <v>5</v>
      </c>
      <c r="E4105" s="302" t="s">
        <v>6</v>
      </c>
      <c r="F4105" s="74">
        <v>2.202</v>
      </c>
      <c r="G4105" s="64">
        <f>VLOOKUP(D4105,upahbahan,3,FALSE)</f>
        <v>100000</v>
      </c>
      <c r="H4105" s="64">
        <f>F4105*G4105</f>
        <v>220200</v>
      </c>
      <c r="I4105" s="54"/>
      <c r="J4105" s="159" t="s">
        <v>1250</v>
      </c>
      <c r="M4105" s="65">
        <v>0.1</v>
      </c>
    </row>
    <row r="4106" spans="3:13" s="55" customFormat="1" ht="15.75" customHeight="1">
      <c r="C4106" s="301">
        <v>2</v>
      </c>
      <c r="D4106" s="59" t="s">
        <v>10</v>
      </c>
      <c r="E4106" s="302" t="s">
        <v>6</v>
      </c>
      <c r="F4106" s="74">
        <v>3.6779999999999999</v>
      </c>
      <c r="G4106" s="64">
        <f>VLOOKUP(D4106,upahbahan,3,FALSE)</f>
        <v>145000</v>
      </c>
      <c r="H4106" s="64">
        <f>F4106*G4106</f>
        <v>533310</v>
      </c>
      <c r="I4106" s="54"/>
    </row>
    <row r="4107" spans="3:13" s="55" customFormat="1" ht="15.75" customHeight="1">
      <c r="C4107" s="301">
        <v>3</v>
      </c>
      <c r="D4107" s="59" t="s">
        <v>18</v>
      </c>
      <c r="E4107" s="302" t="s">
        <v>6</v>
      </c>
      <c r="F4107" s="74">
        <v>0.36799999999999999</v>
      </c>
      <c r="G4107" s="64">
        <f>VLOOKUP(D4107,upahbahan,3,FALSE)</f>
        <v>175000</v>
      </c>
      <c r="H4107" s="64">
        <f>F4107*G4107</f>
        <v>64400</v>
      </c>
      <c r="I4107" s="54"/>
    </row>
    <row r="4108" spans="3:13" s="55" customFormat="1" ht="15.75" customHeight="1">
      <c r="C4108" s="301">
        <v>4</v>
      </c>
      <c r="D4108" s="59" t="s">
        <v>19</v>
      </c>
      <c r="E4108" s="302" t="s">
        <v>6</v>
      </c>
      <c r="F4108" s="74">
        <v>0.11</v>
      </c>
      <c r="G4108" s="64">
        <f>VLOOKUP(D4108,upahbahan,3,FALSE)</f>
        <v>200000</v>
      </c>
      <c r="H4108" s="64">
        <f>F4108*G4108</f>
        <v>22000</v>
      </c>
      <c r="I4108" s="54"/>
    </row>
    <row r="4109" spans="3:13" s="55" customFormat="1" ht="15.75" customHeight="1">
      <c r="C4109" s="83" t="s">
        <v>1210</v>
      </c>
      <c r="D4109" s="80"/>
      <c r="E4109" s="80"/>
      <c r="F4109" s="217"/>
      <c r="G4109" s="218"/>
      <c r="H4109" s="64">
        <f>SUM(H4105:H4108)</f>
        <v>839910</v>
      </c>
      <c r="I4109" s="219"/>
    </row>
    <row r="4110" spans="3:13" s="55" customFormat="1" ht="15.75" customHeight="1">
      <c r="C4110" s="72" t="s">
        <v>1211</v>
      </c>
      <c r="D4110" s="59" t="s">
        <v>1212</v>
      </c>
      <c r="E4110" s="73"/>
      <c r="F4110" s="73"/>
      <c r="G4110" s="73"/>
      <c r="H4110" s="73"/>
      <c r="I4110" s="54"/>
    </row>
    <row r="4111" spans="3:13" s="55" customFormat="1" ht="15.75" customHeight="1">
      <c r="C4111" s="72">
        <v>1</v>
      </c>
      <c r="D4111" s="59" t="s">
        <v>4579</v>
      </c>
      <c r="E4111" s="170" t="s">
        <v>4545</v>
      </c>
      <c r="F4111" s="171">
        <v>1.3</v>
      </c>
      <c r="G4111" s="64">
        <f>VLOOKUP(D4111,upahbahan,3,FALSE)</f>
        <v>4760900</v>
      </c>
      <c r="H4111" s="583">
        <f>G4111*F4111</f>
        <v>6189170</v>
      </c>
      <c r="I4111" s="54"/>
    </row>
    <row r="4112" spans="3:13" s="55" customFormat="1" ht="15.75" customHeight="1">
      <c r="C4112" s="83" t="s">
        <v>1216</v>
      </c>
      <c r="D4112" s="80"/>
      <c r="E4112" s="80"/>
      <c r="F4112" s="80"/>
      <c r="G4112" s="162"/>
      <c r="H4112" s="64">
        <f>SUM(H4111:H4111)</f>
        <v>6189170</v>
      </c>
      <c r="I4112" s="54"/>
    </row>
    <row r="4113" spans="3:13" s="55" customFormat="1" ht="15.75" customHeight="1">
      <c r="C4113" s="72" t="s">
        <v>1217</v>
      </c>
      <c r="D4113" s="59" t="s">
        <v>1218</v>
      </c>
      <c r="E4113" s="73"/>
      <c r="F4113" s="73"/>
      <c r="G4113" s="73"/>
      <c r="H4113" s="73"/>
      <c r="I4113" s="54"/>
    </row>
    <row r="4114" spans="3:13" s="55" customFormat="1" ht="15.75" customHeight="1">
      <c r="C4114" s="83" t="s">
        <v>1219</v>
      </c>
      <c r="D4114" s="80"/>
      <c r="E4114" s="80"/>
      <c r="F4114" s="80"/>
      <c r="G4114" s="162"/>
      <c r="H4114" s="303">
        <v>0</v>
      </c>
      <c r="I4114" s="54"/>
    </row>
    <row r="4115" spans="3:13" s="55" customFormat="1" ht="15.75" customHeight="1">
      <c r="C4115" s="58" t="s">
        <v>1220</v>
      </c>
      <c r="D4115" s="69" t="s">
        <v>1221</v>
      </c>
      <c r="E4115" s="70"/>
      <c r="F4115" s="70"/>
      <c r="G4115" s="71"/>
      <c r="H4115" s="304">
        <f>H4114+H4112+H4109</f>
        <v>7029080</v>
      </c>
      <c r="I4115" s="319"/>
    </row>
    <row r="4116" spans="3:13" s="55" customFormat="1" ht="15.75" customHeight="1">
      <c r="C4116" s="58" t="s">
        <v>1222</v>
      </c>
      <c r="D4116" s="69" t="s">
        <v>1325</v>
      </c>
      <c r="E4116" s="70"/>
      <c r="F4116" s="71"/>
      <c r="G4116" s="95">
        <v>0.1</v>
      </c>
      <c r="H4116" s="64">
        <f>H4115*G4116</f>
        <v>702908</v>
      </c>
      <c r="I4116" s="319"/>
    </row>
    <row r="4117" spans="3:13" s="55" customFormat="1" ht="15.75" customHeight="1">
      <c r="C4117" s="58" t="s">
        <v>1223</v>
      </c>
      <c r="D4117" s="69" t="s">
        <v>1224</v>
      </c>
      <c r="E4117" s="70"/>
      <c r="F4117" s="70"/>
      <c r="G4117" s="71"/>
      <c r="H4117" s="305">
        <f>SUM(H4115:H4116)</f>
        <v>7731988</v>
      </c>
      <c r="I4117" s="319"/>
    </row>
    <row r="4119" spans="3:13" s="55" customFormat="1" ht="15.75" customHeight="1">
      <c r="C4119" s="225" t="s">
        <v>4581</v>
      </c>
      <c r="D4119" s="313" t="s">
        <v>4582</v>
      </c>
      <c r="E4119" s="307"/>
      <c r="F4119" s="307"/>
      <c r="G4119" s="307"/>
      <c r="H4119" s="307"/>
      <c r="I4119" s="56">
        <f>ROUNDDOWN(H4134,-2)</f>
        <v>3766800</v>
      </c>
    </row>
    <row r="4120" spans="3:13" s="55" customFormat="1" ht="25.5" customHeight="1">
      <c r="C4120" s="300" t="s">
        <v>1197</v>
      </c>
      <c r="D4120" s="300" t="s">
        <v>1198</v>
      </c>
      <c r="E4120" s="300" t="s">
        <v>1199</v>
      </c>
      <c r="F4120" s="300" t="s">
        <v>1200</v>
      </c>
      <c r="G4120" s="300" t="s">
        <v>1201</v>
      </c>
      <c r="H4120" s="300" t="s">
        <v>1202</v>
      </c>
      <c r="I4120" s="54"/>
    </row>
    <row r="4121" spans="3:13" s="55" customFormat="1" ht="15.75" customHeight="1">
      <c r="C4121" s="72" t="s">
        <v>1203</v>
      </c>
      <c r="D4121" s="59" t="s">
        <v>1204</v>
      </c>
      <c r="E4121" s="73"/>
      <c r="F4121" s="73"/>
      <c r="G4121" s="73"/>
      <c r="H4121" s="73"/>
      <c r="I4121" s="54"/>
      <c r="J4121" s="159" t="s">
        <v>1249</v>
      </c>
    </row>
    <row r="4122" spans="3:13" s="55" customFormat="1" ht="15.75" customHeight="1">
      <c r="C4122" s="301">
        <v>1</v>
      </c>
      <c r="D4122" s="59" t="s">
        <v>5</v>
      </c>
      <c r="E4122" s="302" t="s">
        <v>6</v>
      </c>
      <c r="F4122" s="74">
        <v>0.63100000000000001</v>
      </c>
      <c r="G4122" s="64">
        <f>VLOOKUP(D4122,upahbahan,3,FALSE)</f>
        <v>100000</v>
      </c>
      <c r="H4122" s="64">
        <f>F4122*G4122</f>
        <v>63100</v>
      </c>
      <c r="I4122" s="54"/>
      <c r="J4122" s="159" t="s">
        <v>1250</v>
      </c>
      <c r="M4122" s="65">
        <v>0.1</v>
      </c>
    </row>
    <row r="4123" spans="3:13" s="55" customFormat="1" ht="15.75" customHeight="1">
      <c r="C4123" s="301">
        <v>2</v>
      </c>
      <c r="D4123" s="59" t="s">
        <v>10</v>
      </c>
      <c r="E4123" s="302" t="s">
        <v>6</v>
      </c>
      <c r="F4123" s="74">
        <v>1.054</v>
      </c>
      <c r="G4123" s="64">
        <f>VLOOKUP(D4123,upahbahan,3,FALSE)</f>
        <v>145000</v>
      </c>
      <c r="H4123" s="64">
        <f>F4123*G4123</f>
        <v>152830</v>
      </c>
      <c r="I4123" s="54"/>
    </row>
    <row r="4124" spans="3:13" s="55" customFormat="1" ht="15.75" customHeight="1">
      <c r="C4124" s="301">
        <v>3</v>
      </c>
      <c r="D4124" s="59" t="s">
        <v>18</v>
      </c>
      <c r="E4124" s="302" t="s">
        <v>6</v>
      </c>
      <c r="F4124" s="74">
        <v>0.105</v>
      </c>
      <c r="G4124" s="64">
        <f>VLOOKUP(D4124,upahbahan,3,FALSE)</f>
        <v>175000</v>
      </c>
      <c r="H4124" s="64">
        <f>F4124*G4124</f>
        <v>18375</v>
      </c>
      <c r="I4124" s="54"/>
    </row>
    <row r="4125" spans="3:13" s="55" customFormat="1" ht="15.75" customHeight="1">
      <c r="C4125" s="301">
        <v>4</v>
      </c>
      <c r="D4125" s="59" t="s">
        <v>19</v>
      </c>
      <c r="E4125" s="302" t="s">
        <v>6</v>
      </c>
      <c r="F4125" s="74">
        <v>3.2000000000000001E-2</v>
      </c>
      <c r="G4125" s="64">
        <f>VLOOKUP(D4125,upahbahan,3,FALSE)</f>
        <v>200000</v>
      </c>
      <c r="H4125" s="64">
        <f>F4125*G4125</f>
        <v>6400</v>
      </c>
      <c r="I4125" s="54"/>
    </row>
    <row r="4126" spans="3:13" s="55" customFormat="1" ht="15.75" customHeight="1">
      <c r="C4126" s="83" t="s">
        <v>1210</v>
      </c>
      <c r="D4126" s="80"/>
      <c r="E4126" s="80"/>
      <c r="F4126" s="217"/>
      <c r="G4126" s="218"/>
      <c r="H4126" s="64">
        <f>SUM(H4122:H4125)</f>
        <v>240705</v>
      </c>
      <c r="I4126" s="219"/>
    </row>
    <row r="4127" spans="3:13" s="55" customFormat="1" ht="15.75" customHeight="1">
      <c r="C4127" s="72" t="s">
        <v>1211</v>
      </c>
      <c r="D4127" s="59" t="s">
        <v>1212</v>
      </c>
      <c r="E4127" s="73"/>
      <c r="F4127" s="73"/>
      <c r="G4127" s="73"/>
      <c r="H4127" s="73"/>
      <c r="I4127" s="54"/>
    </row>
    <row r="4128" spans="3:13" s="55" customFormat="1" ht="15.75" customHeight="1">
      <c r="C4128" s="72">
        <v>1</v>
      </c>
      <c r="D4128" s="59" t="s">
        <v>4583</v>
      </c>
      <c r="E4128" s="170" t="s">
        <v>4545</v>
      </c>
      <c r="F4128" s="171">
        <v>1.3</v>
      </c>
      <c r="G4128" s="64">
        <f>VLOOKUP(D4128,upahbahan,3,FALSE)</f>
        <v>2449000</v>
      </c>
      <c r="H4128" s="583">
        <f>G4128*F4128</f>
        <v>3183700</v>
      </c>
      <c r="I4128" s="54"/>
    </row>
    <row r="4129" spans="3:13" s="55" customFormat="1" ht="15.75" customHeight="1">
      <c r="C4129" s="83" t="s">
        <v>1216</v>
      </c>
      <c r="D4129" s="80"/>
      <c r="E4129" s="80"/>
      <c r="F4129" s="80"/>
      <c r="G4129" s="162"/>
      <c r="H4129" s="64">
        <f>SUM(H4128:H4128)</f>
        <v>3183700</v>
      </c>
      <c r="I4129" s="54"/>
    </row>
    <row r="4130" spans="3:13" s="55" customFormat="1" ht="15.75" customHeight="1">
      <c r="C4130" s="72" t="s">
        <v>1217</v>
      </c>
      <c r="D4130" s="59" t="s">
        <v>1218</v>
      </c>
      <c r="E4130" s="73"/>
      <c r="F4130" s="73"/>
      <c r="G4130" s="73"/>
      <c r="H4130" s="73"/>
      <c r="I4130" s="54"/>
    </row>
    <row r="4131" spans="3:13" s="55" customFormat="1" ht="15.75" customHeight="1">
      <c r="C4131" s="83" t="s">
        <v>1219</v>
      </c>
      <c r="D4131" s="80"/>
      <c r="E4131" s="80"/>
      <c r="F4131" s="80"/>
      <c r="G4131" s="162"/>
      <c r="H4131" s="303">
        <v>0</v>
      </c>
      <c r="I4131" s="54"/>
    </row>
    <row r="4132" spans="3:13" s="55" customFormat="1" ht="15.75" customHeight="1">
      <c r="C4132" s="58" t="s">
        <v>1220</v>
      </c>
      <c r="D4132" s="69" t="s">
        <v>1221</v>
      </c>
      <c r="E4132" s="70"/>
      <c r="F4132" s="70"/>
      <c r="G4132" s="71"/>
      <c r="H4132" s="304">
        <f>H4131+H4129+H4126</f>
        <v>3424405</v>
      </c>
      <c r="I4132" s="319"/>
    </row>
    <row r="4133" spans="3:13" s="55" customFormat="1" ht="15.75" customHeight="1">
      <c r="C4133" s="58" t="s">
        <v>1222</v>
      </c>
      <c r="D4133" s="69" t="s">
        <v>1325</v>
      </c>
      <c r="E4133" s="70"/>
      <c r="F4133" s="71"/>
      <c r="G4133" s="95">
        <v>0.1</v>
      </c>
      <c r="H4133" s="64">
        <f>H4132*G4133</f>
        <v>342440.5</v>
      </c>
      <c r="I4133" s="319"/>
    </row>
    <row r="4134" spans="3:13" s="55" customFormat="1" ht="15.75" customHeight="1">
      <c r="C4134" s="58" t="s">
        <v>1223</v>
      </c>
      <c r="D4134" s="69" t="s">
        <v>1224</v>
      </c>
      <c r="E4134" s="70"/>
      <c r="F4134" s="70"/>
      <c r="G4134" s="71"/>
      <c r="H4134" s="305">
        <f>SUM(H4132:H4133)</f>
        <v>3766845.5</v>
      </c>
      <c r="I4134" s="319"/>
    </row>
    <row r="4136" spans="3:13" ht="13.8">
      <c r="C4136" s="160" t="s">
        <v>4585</v>
      </c>
      <c r="D4136" s="436" t="s">
        <v>4586</v>
      </c>
    </row>
    <row r="4137" spans="3:13" s="55" customFormat="1" ht="15.75" customHeight="1">
      <c r="C4137" s="225" t="s">
        <v>4584</v>
      </c>
      <c r="D4137" s="313" t="s">
        <v>4587</v>
      </c>
      <c r="E4137" s="307"/>
      <c r="F4137" s="307"/>
      <c r="G4137" s="307"/>
      <c r="H4137" s="307"/>
      <c r="I4137" s="56">
        <f>ROUNDDOWN(H4152,-2)</f>
        <v>97000</v>
      </c>
    </row>
    <row r="4138" spans="3:13" s="55" customFormat="1" ht="25.5" customHeight="1">
      <c r="C4138" s="300" t="s">
        <v>1197</v>
      </c>
      <c r="D4138" s="300" t="s">
        <v>1198</v>
      </c>
      <c r="E4138" s="300" t="s">
        <v>1199</v>
      </c>
      <c r="F4138" s="300" t="s">
        <v>1200</v>
      </c>
      <c r="G4138" s="300" t="s">
        <v>1201</v>
      </c>
      <c r="H4138" s="300" t="s">
        <v>1202</v>
      </c>
      <c r="I4138" s="54"/>
    </row>
    <row r="4139" spans="3:13" s="55" customFormat="1" ht="15.75" customHeight="1">
      <c r="C4139" s="72" t="s">
        <v>1203</v>
      </c>
      <c r="D4139" s="59" t="s">
        <v>1204</v>
      </c>
      <c r="E4139" s="73"/>
      <c r="F4139" s="73"/>
      <c r="G4139" s="73"/>
      <c r="H4139" s="73"/>
      <c r="I4139" s="54"/>
      <c r="J4139" s="159" t="s">
        <v>1249</v>
      </c>
    </row>
    <row r="4140" spans="3:13" s="55" customFormat="1" ht="15.75" customHeight="1">
      <c r="C4140" s="301">
        <v>1</v>
      </c>
      <c r="D4140" s="59" t="s">
        <v>5</v>
      </c>
      <c r="E4140" s="302" t="s">
        <v>6</v>
      </c>
      <c r="F4140" s="74">
        <v>9.4E-2</v>
      </c>
      <c r="G4140" s="64">
        <f>VLOOKUP(D4140,upahbahan,3,FALSE)</f>
        <v>100000</v>
      </c>
      <c r="H4140" s="64">
        <f>F4140*G4140</f>
        <v>9400</v>
      </c>
      <c r="I4140" s="54"/>
      <c r="J4140" s="159" t="s">
        <v>1250</v>
      </c>
      <c r="M4140" s="65">
        <v>0.1</v>
      </c>
    </row>
    <row r="4141" spans="3:13" s="55" customFormat="1" ht="15.75" customHeight="1">
      <c r="C4141" s="301">
        <v>2</v>
      </c>
      <c r="D4141" s="59" t="s">
        <v>10</v>
      </c>
      <c r="E4141" s="302" t="s">
        <v>6</v>
      </c>
      <c r="F4141" s="74">
        <v>0.157</v>
      </c>
      <c r="G4141" s="64">
        <f>VLOOKUP(D4141,upahbahan,3,FALSE)</f>
        <v>145000</v>
      </c>
      <c r="H4141" s="64">
        <f>F4141*G4141</f>
        <v>22765</v>
      </c>
      <c r="I4141" s="54"/>
    </row>
    <row r="4142" spans="3:13" s="55" customFormat="1" ht="15.75" customHeight="1">
      <c r="C4142" s="301">
        <v>3</v>
      </c>
      <c r="D4142" s="59" t="s">
        <v>18</v>
      </c>
      <c r="E4142" s="302" t="s">
        <v>6</v>
      </c>
      <c r="F4142" s="74">
        <v>1.6E-2</v>
      </c>
      <c r="G4142" s="64">
        <f>VLOOKUP(D4142,upahbahan,3,FALSE)</f>
        <v>175000</v>
      </c>
      <c r="H4142" s="64">
        <f>F4142*G4142</f>
        <v>2800</v>
      </c>
      <c r="I4142" s="54"/>
    </row>
    <row r="4143" spans="3:13" s="55" customFormat="1" ht="15.75" customHeight="1">
      <c r="C4143" s="301">
        <v>4</v>
      </c>
      <c r="D4143" s="59" t="s">
        <v>19</v>
      </c>
      <c r="E4143" s="302" t="s">
        <v>6</v>
      </c>
      <c r="F4143" s="74">
        <v>5.0000000000000001E-3</v>
      </c>
      <c r="G4143" s="64">
        <f>VLOOKUP(D4143,upahbahan,3,FALSE)</f>
        <v>200000</v>
      </c>
      <c r="H4143" s="64">
        <f>F4143*G4143</f>
        <v>1000</v>
      </c>
      <c r="I4143" s="54"/>
    </row>
    <row r="4144" spans="3:13" s="55" customFormat="1" ht="15.75" customHeight="1">
      <c r="C4144" s="83" t="s">
        <v>1210</v>
      </c>
      <c r="D4144" s="80"/>
      <c r="E4144" s="80"/>
      <c r="F4144" s="217"/>
      <c r="G4144" s="218"/>
      <c r="H4144" s="64">
        <f>SUM(H4140:H4143)</f>
        <v>35965</v>
      </c>
      <c r="I4144" s="219"/>
    </row>
    <row r="4145" spans="3:13" s="55" customFormat="1" ht="15.75" customHeight="1">
      <c r="C4145" s="72" t="s">
        <v>1211</v>
      </c>
      <c r="D4145" s="59" t="s">
        <v>1212</v>
      </c>
      <c r="E4145" s="73"/>
      <c r="F4145" s="73"/>
      <c r="G4145" s="73"/>
      <c r="H4145" s="73"/>
      <c r="I4145" s="54"/>
    </row>
    <row r="4146" spans="3:13" s="55" customFormat="1" ht="15.75" customHeight="1">
      <c r="C4146" s="72">
        <v>1</v>
      </c>
      <c r="D4146" s="59" t="s">
        <v>4588</v>
      </c>
      <c r="E4146" s="170" t="s">
        <v>4545</v>
      </c>
      <c r="F4146" s="171">
        <v>1.1000000000000001</v>
      </c>
      <c r="G4146" s="64">
        <f>VLOOKUP(D4146,upahbahan,3,FALSE)</f>
        <v>47500</v>
      </c>
      <c r="H4146" s="583">
        <f>G4146*F4146</f>
        <v>52250.000000000007</v>
      </c>
      <c r="I4146" s="54"/>
    </row>
    <row r="4147" spans="3:13" s="55" customFormat="1" ht="15.75" customHeight="1">
      <c r="C4147" s="83" t="s">
        <v>1216</v>
      </c>
      <c r="D4147" s="80"/>
      <c r="E4147" s="80"/>
      <c r="F4147" s="80"/>
      <c r="G4147" s="162"/>
      <c r="H4147" s="64">
        <f>SUM(H4146:H4146)</f>
        <v>52250.000000000007</v>
      </c>
      <c r="I4147" s="54"/>
    </row>
    <row r="4148" spans="3:13" s="55" customFormat="1" ht="15.75" customHeight="1">
      <c r="C4148" s="72" t="s">
        <v>1217</v>
      </c>
      <c r="D4148" s="59" t="s">
        <v>1218</v>
      </c>
      <c r="E4148" s="73"/>
      <c r="F4148" s="73"/>
      <c r="G4148" s="73"/>
      <c r="H4148" s="73"/>
      <c r="I4148" s="54"/>
    </row>
    <row r="4149" spans="3:13" s="55" customFormat="1" ht="15.75" customHeight="1">
      <c r="C4149" s="83" t="s">
        <v>1219</v>
      </c>
      <c r="D4149" s="80"/>
      <c r="E4149" s="80"/>
      <c r="F4149" s="80"/>
      <c r="G4149" s="162"/>
      <c r="H4149" s="303">
        <v>0</v>
      </c>
      <c r="I4149" s="54"/>
    </row>
    <row r="4150" spans="3:13" s="55" customFormat="1" ht="15.75" customHeight="1">
      <c r="C4150" s="58" t="s">
        <v>1220</v>
      </c>
      <c r="D4150" s="69" t="s">
        <v>1221</v>
      </c>
      <c r="E4150" s="70"/>
      <c r="F4150" s="70"/>
      <c r="G4150" s="71"/>
      <c r="H4150" s="304">
        <f>H4149+H4147+H4144</f>
        <v>88215</v>
      </c>
      <c r="I4150" s="319"/>
    </row>
    <row r="4151" spans="3:13" s="55" customFormat="1" ht="15.75" customHeight="1">
      <c r="C4151" s="58" t="s">
        <v>1222</v>
      </c>
      <c r="D4151" s="69" t="s">
        <v>1325</v>
      </c>
      <c r="E4151" s="70"/>
      <c r="F4151" s="71"/>
      <c r="G4151" s="95">
        <v>0.1</v>
      </c>
      <c r="H4151" s="64">
        <f>H4150*G4151</f>
        <v>8821.5</v>
      </c>
      <c r="I4151" s="319"/>
    </row>
    <row r="4152" spans="3:13" s="55" customFormat="1" ht="15.75" customHeight="1">
      <c r="C4152" s="58" t="s">
        <v>1223</v>
      </c>
      <c r="D4152" s="69" t="s">
        <v>1224</v>
      </c>
      <c r="E4152" s="70"/>
      <c r="F4152" s="70"/>
      <c r="G4152" s="71"/>
      <c r="H4152" s="305">
        <f>SUM(H4150:H4151)</f>
        <v>97036.5</v>
      </c>
      <c r="I4152" s="319"/>
    </row>
    <row r="4154" spans="3:13" s="55" customFormat="1" ht="15.75" customHeight="1">
      <c r="C4154" s="225" t="s">
        <v>4589</v>
      </c>
      <c r="D4154" s="313" t="s">
        <v>4590</v>
      </c>
      <c r="E4154" s="307"/>
      <c r="F4154" s="307"/>
      <c r="G4154" s="307"/>
      <c r="H4154" s="307"/>
      <c r="I4154" s="56">
        <f>ROUNDDOWN(H4169,-2)</f>
        <v>117000</v>
      </c>
    </row>
    <row r="4155" spans="3:13" s="55" customFormat="1" ht="25.5" customHeight="1">
      <c r="C4155" s="300" t="s">
        <v>1197</v>
      </c>
      <c r="D4155" s="300" t="s">
        <v>1198</v>
      </c>
      <c r="E4155" s="300" t="s">
        <v>1199</v>
      </c>
      <c r="F4155" s="300" t="s">
        <v>1200</v>
      </c>
      <c r="G4155" s="300" t="s">
        <v>1201</v>
      </c>
      <c r="H4155" s="300" t="s">
        <v>1202</v>
      </c>
      <c r="I4155" s="54"/>
    </row>
    <row r="4156" spans="3:13" s="55" customFormat="1" ht="15.75" customHeight="1">
      <c r="C4156" s="72" t="s">
        <v>1203</v>
      </c>
      <c r="D4156" s="59" t="s">
        <v>1204</v>
      </c>
      <c r="E4156" s="73"/>
      <c r="F4156" s="73"/>
      <c r="G4156" s="73"/>
      <c r="H4156" s="73"/>
      <c r="I4156" s="54"/>
      <c r="J4156" s="159" t="s">
        <v>1249</v>
      </c>
    </row>
    <row r="4157" spans="3:13" s="55" customFormat="1" ht="15.75" customHeight="1">
      <c r="C4157" s="301">
        <v>1</v>
      </c>
      <c r="D4157" s="59" t="s">
        <v>5</v>
      </c>
      <c r="E4157" s="302" t="s">
        <v>6</v>
      </c>
      <c r="F4157" s="74">
        <v>0.115</v>
      </c>
      <c r="G4157" s="64">
        <f>VLOOKUP(D4157,upahbahan,3,FALSE)</f>
        <v>100000</v>
      </c>
      <c r="H4157" s="64">
        <f>F4157*G4157</f>
        <v>11500</v>
      </c>
      <c r="I4157" s="54"/>
      <c r="J4157" s="159" t="s">
        <v>1250</v>
      </c>
      <c r="M4157" s="65">
        <v>0.1</v>
      </c>
    </row>
    <row r="4158" spans="3:13" s="55" customFormat="1" ht="15.75" customHeight="1">
      <c r="C4158" s="301">
        <v>2</v>
      </c>
      <c r="D4158" s="59" t="s">
        <v>10</v>
      </c>
      <c r="E4158" s="302" t="s">
        <v>6</v>
      </c>
      <c r="F4158" s="74">
        <v>0.193</v>
      </c>
      <c r="G4158" s="64">
        <f>VLOOKUP(D4158,upahbahan,3,FALSE)</f>
        <v>145000</v>
      </c>
      <c r="H4158" s="64">
        <f>F4158*G4158</f>
        <v>27985</v>
      </c>
      <c r="I4158" s="54"/>
    </row>
    <row r="4159" spans="3:13" s="55" customFormat="1" ht="15.75" customHeight="1">
      <c r="C4159" s="301">
        <v>3</v>
      </c>
      <c r="D4159" s="59" t="s">
        <v>18</v>
      </c>
      <c r="E4159" s="302" t="s">
        <v>6</v>
      </c>
      <c r="F4159" s="74">
        <v>1.9E-2</v>
      </c>
      <c r="G4159" s="64">
        <f>VLOOKUP(D4159,upahbahan,3,FALSE)</f>
        <v>175000</v>
      </c>
      <c r="H4159" s="64">
        <f>F4159*G4159</f>
        <v>3325</v>
      </c>
      <c r="I4159" s="54"/>
    </row>
    <row r="4160" spans="3:13" s="55" customFormat="1" ht="15.75" customHeight="1">
      <c r="C4160" s="301">
        <v>4</v>
      </c>
      <c r="D4160" s="59" t="s">
        <v>19</v>
      </c>
      <c r="E4160" s="302" t="s">
        <v>6</v>
      </c>
      <c r="F4160" s="74">
        <v>6.0000000000000001E-3</v>
      </c>
      <c r="G4160" s="64">
        <f>VLOOKUP(D4160,upahbahan,3,FALSE)</f>
        <v>200000</v>
      </c>
      <c r="H4160" s="64">
        <f>F4160*G4160</f>
        <v>1200</v>
      </c>
      <c r="I4160" s="54"/>
    </row>
    <row r="4161" spans="3:13" s="55" customFormat="1" ht="15.75" customHeight="1">
      <c r="C4161" s="83" t="s">
        <v>1210</v>
      </c>
      <c r="D4161" s="80"/>
      <c r="E4161" s="80"/>
      <c r="F4161" s="217"/>
      <c r="G4161" s="218"/>
      <c r="H4161" s="64">
        <f>SUM(H4157:H4160)</f>
        <v>44010</v>
      </c>
      <c r="I4161" s="219"/>
    </row>
    <row r="4162" spans="3:13" s="55" customFormat="1" ht="15.75" customHeight="1">
      <c r="C4162" s="72" t="s">
        <v>1211</v>
      </c>
      <c r="D4162" s="59" t="s">
        <v>1212</v>
      </c>
      <c r="E4162" s="73"/>
      <c r="F4162" s="73"/>
      <c r="G4162" s="73"/>
      <c r="H4162" s="73"/>
      <c r="I4162" s="54"/>
    </row>
    <row r="4163" spans="3:13" s="55" customFormat="1" ht="15.75" customHeight="1">
      <c r="C4163" s="72">
        <v>1</v>
      </c>
      <c r="D4163" s="59" t="s">
        <v>4591</v>
      </c>
      <c r="E4163" s="170" t="s">
        <v>4545</v>
      </c>
      <c r="F4163" s="171">
        <v>1.1000000000000001</v>
      </c>
      <c r="G4163" s="64">
        <f>VLOOKUP(D4163,upahbahan,3,FALSE)</f>
        <v>56700</v>
      </c>
      <c r="H4163" s="583">
        <f>G4163*F4163</f>
        <v>62370.000000000007</v>
      </c>
      <c r="I4163" s="54"/>
    </row>
    <row r="4164" spans="3:13" s="55" customFormat="1" ht="15.75" customHeight="1">
      <c r="C4164" s="83" t="s">
        <v>1216</v>
      </c>
      <c r="D4164" s="80"/>
      <c r="E4164" s="80"/>
      <c r="F4164" s="80"/>
      <c r="G4164" s="162"/>
      <c r="H4164" s="64">
        <f>SUM(H4163:H4163)</f>
        <v>62370.000000000007</v>
      </c>
      <c r="I4164" s="54"/>
    </row>
    <row r="4165" spans="3:13" s="55" customFormat="1" ht="15.75" customHeight="1">
      <c r="C4165" s="72" t="s">
        <v>1217</v>
      </c>
      <c r="D4165" s="59" t="s">
        <v>1218</v>
      </c>
      <c r="E4165" s="73"/>
      <c r="F4165" s="73"/>
      <c r="G4165" s="73"/>
      <c r="H4165" s="73"/>
      <c r="I4165" s="54"/>
    </row>
    <row r="4166" spans="3:13" s="55" customFormat="1" ht="15.75" customHeight="1">
      <c r="C4166" s="83" t="s">
        <v>1219</v>
      </c>
      <c r="D4166" s="80"/>
      <c r="E4166" s="80"/>
      <c r="F4166" s="80"/>
      <c r="G4166" s="162"/>
      <c r="H4166" s="303">
        <v>0</v>
      </c>
      <c r="I4166" s="54"/>
    </row>
    <row r="4167" spans="3:13" s="55" customFormat="1" ht="15.75" customHeight="1">
      <c r="C4167" s="58" t="s">
        <v>1220</v>
      </c>
      <c r="D4167" s="69" t="s">
        <v>1221</v>
      </c>
      <c r="E4167" s="70"/>
      <c r="F4167" s="70"/>
      <c r="G4167" s="71"/>
      <c r="H4167" s="304">
        <f>H4166+H4164+H4161</f>
        <v>106380</v>
      </c>
      <c r="I4167" s="319"/>
    </row>
    <row r="4168" spans="3:13" s="55" customFormat="1" ht="15.75" customHeight="1">
      <c r="C4168" s="58" t="s">
        <v>1222</v>
      </c>
      <c r="D4168" s="69" t="s">
        <v>1325</v>
      </c>
      <c r="E4168" s="70"/>
      <c r="F4168" s="71"/>
      <c r="G4168" s="95">
        <v>0.1</v>
      </c>
      <c r="H4168" s="64">
        <f>H4167*G4168</f>
        <v>10638</v>
      </c>
      <c r="I4168" s="319"/>
    </row>
    <row r="4169" spans="3:13" s="55" customFormat="1" ht="15.75" customHeight="1">
      <c r="C4169" s="58" t="s">
        <v>1223</v>
      </c>
      <c r="D4169" s="69" t="s">
        <v>1224</v>
      </c>
      <c r="E4169" s="70"/>
      <c r="F4169" s="70"/>
      <c r="G4169" s="71"/>
      <c r="H4169" s="305">
        <f>SUM(H4167:H4168)</f>
        <v>117018</v>
      </c>
      <c r="I4169" s="319"/>
    </row>
    <row r="4171" spans="3:13" s="55" customFormat="1" ht="15.75" customHeight="1">
      <c r="C4171" s="225" t="s">
        <v>4592</v>
      </c>
      <c r="D4171" s="313" t="s">
        <v>4593</v>
      </c>
      <c r="E4171" s="307"/>
      <c r="F4171" s="307"/>
      <c r="G4171" s="307"/>
      <c r="H4171" s="307"/>
      <c r="I4171" s="56">
        <f>ROUNDDOWN(H4186,-2)</f>
        <v>155500</v>
      </c>
    </row>
    <row r="4172" spans="3:13" s="55" customFormat="1" ht="25.5" customHeight="1">
      <c r="C4172" s="300" t="s">
        <v>1197</v>
      </c>
      <c r="D4172" s="300" t="s">
        <v>1198</v>
      </c>
      <c r="E4172" s="300" t="s">
        <v>1199</v>
      </c>
      <c r="F4172" s="300" t="s">
        <v>1200</v>
      </c>
      <c r="G4172" s="300" t="s">
        <v>1201</v>
      </c>
      <c r="H4172" s="300" t="s">
        <v>1202</v>
      </c>
      <c r="I4172" s="54"/>
    </row>
    <row r="4173" spans="3:13" s="55" customFormat="1" ht="15.75" customHeight="1">
      <c r="C4173" s="72" t="s">
        <v>1203</v>
      </c>
      <c r="D4173" s="59" t="s">
        <v>1204</v>
      </c>
      <c r="E4173" s="73"/>
      <c r="F4173" s="73"/>
      <c r="G4173" s="73"/>
      <c r="H4173" s="73"/>
      <c r="I4173" s="54"/>
      <c r="J4173" s="159" t="s">
        <v>1249</v>
      </c>
    </row>
    <row r="4174" spans="3:13" s="55" customFormat="1" ht="15.75" customHeight="1">
      <c r="C4174" s="301">
        <v>1</v>
      </c>
      <c r="D4174" s="59" t="s">
        <v>5</v>
      </c>
      <c r="E4174" s="302" t="s">
        <v>6</v>
      </c>
      <c r="F4174" s="74">
        <v>0.183</v>
      </c>
      <c r="G4174" s="64">
        <f>VLOOKUP(D4174,upahbahan,3,FALSE)</f>
        <v>100000</v>
      </c>
      <c r="H4174" s="64">
        <f>F4174*G4174</f>
        <v>18300</v>
      </c>
      <c r="I4174" s="54"/>
      <c r="J4174" s="159" t="s">
        <v>1250</v>
      </c>
      <c r="M4174" s="65">
        <v>0.1</v>
      </c>
    </row>
    <row r="4175" spans="3:13" s="55" customFormat="1" ht="15.75" customHeight="1">
      <c r="C4175" s="301">
        <v>2</v>
      </c>
      <c r="D4175" s="59" t="s">
        <v>10</v>
      </c>
      <c r="E4175" s="302" t="s">
        <v>6</v>
      </c>
      <c r="F4175" s="74">
        <v>0.30599999999999999</v>
      </c>
      <c r="G4175" s="64">
        <f>VLOOKUP(D4175,upahbahan,3,FALSE)</f>
        <v>145000</v>
      </c>
      <c r="H4175" s="64">
        <f>F4175*G4175</f>
        <v>44370</v>
      </c>
      <c r="I4175" s="54"/>
    </row>
    <row r="4176" spans="3:13" s="55" customFormat="1" ht="15.75" customHeight="1">
      <c r="C4176" s="301">
        <v>3</v>
      </c>
      <c r="D4176" s="59" t="s">
        <v>18</v>
      </c>
      <c r="E4176" s="302" t="s">
        <v>6</v>
      </c>
      <c r="F4176" s="74">
        <v>3.1E-2</v>
      </c>
      <c r="G4176" s="64">
        <f>VLOOKUP(D4176,upahbahan,3,FALSE)</f>
        <v>175000</v>
      </c>
      <c r="H4176" s="64">
        <f>F4176*G4176</f>
        <v>5425</v>
      </c>
      <c r="I4176" s="54"/>
    </row>
    <row r="4177" spans="3:13" s="55" customFormat="1" ht="15.75" customHeight="1">
      <c r="C4177" s="301">
        <v>4</v>
      </c>
      <c r="D4177" s="59" t="s">
        <v>19</v>
      </c>
      <c r="E4177" s="302" t="s">
        <v>6</v>
      </c>
      <c r="F4177" s="74">
        <v>8.9999999999999993E-3</v>
      </c>
      <c r="G4177" s="64">
        <f>VLOOKUP(D4177,upahbahan,3,FALSE)</f>
        <v>200000</v>
      </c>
      <c r="H4177" s="64">
        <f>F4177*G4177</f>
        <v>1799.9999999999998</v>
      </c>
      <c r="I4177" s="54"/>
    </row>
    <row r="4178" spans="3:13" s="55" customFormat="1" ht="15.75" customHeight="1">
      <c r="C4178" s="83" t="s">
        <v>1210</v>
      </c>
      <c r="D4178" s="80"/>
      <c r="E4178" s="80"/>
      <c r="F4178" s="217"/>
      <c r="G4178" s="218"/>
      <c r="H4178" s="64">
        <f>SUM(H4174:H4177)</f>
        <v>69895</v>
      </c>
      <c r="I4178" s="219"/>
    </row>
    <row r="4179" spans="3:13" s="55" customFormat="1" ht="15.75" customHeight="1">
      <c r="C4179" s="72" t="s">
        <v>1211</v>
      </c>
      <c r="D4179" s="59" t="s">
        <v>1212</v>
      </c>
      <c r="E4179" s="73"/>
      <c r="F4179" s="73"/>
      <c r="G4179" s="73"/>
      <c r="H4179" s="73"/>
      <c r="I4179" s="54"/>
    </row>
    <row r="4180" spans="3:13" s="55" customFormat="1" ht="15.75" customHeight="1">
      <c r="C4180" s="72">
        <v>1</v>
      </c>
      <c r="D4180" s="59" t="s">
        <v>4594</v>
      </c>
      <c r="E4180" s="170" t="s">
        <v>4545</v>
      </c>
      <c r="F4180" s="171">
        <v>1.1000000000000001</v>
      </c>
      <c r="G4180" s="64">
        <f>VLOOKUP(D4180,upahbahan,3,FALSE)</f>
        <v>65000</v>
      </c>
      <c r="H4180" s="583">
        <f>G4180*F4180</f>
        <v>71500</v>
      </c>
      <c r="I4180" s="54"/>
    </row>
    <row r="4181" spans="3:13" s="55" customFormat="1" ht="15.75" customHeight="1">
      <c r="C4181" s="83" t="s">
        <v>1216</v>
      </c>
      <c r="D4181" s="80"/>
      <c r="E4181" s="80"/>
      <c r="F4181" s="80"/>
      <c r="G4181" s="162"/>
      <c r="H4181" s="64">
        <f>SUM(H4180:H4180)</f>
        <v>71500</v>
      </c>
      <c r="I4181" s="54"/>
    </row>
    <row r="4182" spans="3:13" s="55" customFormat="1" ht="15.75" customHeight="1">
      <c r="C4182" s="72" t="s">
        <v>1217</v>
      </c>
      <c r="D4182" s="59" t="s">
        <v>1218</v>
      </c>
      <c r="E4182" s="73"/>
      <c r="F4182" s="73"/>
      <c r="G4182" s="73"/>
      <c r="H4182" s="73"/>
      <c r="I4182" s="54"/>
    </row>
    <row r="4183" spans="3:13" s="55" customFormat="1" ht="15.75" customHeight="1">
      <c r="C4183" s="83" t="s">
        <v>1219</v>
      </c>
      <c r="D4183" s="80"/>
      <c r="E4183" s="80"/>
      <c r="F4183" s="80"/>
      <c r="G4183" s="162"/>
      <c r="H4183" s="303">
        <v>0</v>
      </c>
      <c r="I4183" s="54"/>
    </row>
    <row r="4184" spans="3:13" s="55" customFormat="1" ht="15.75" customHeight="1">
      <c r="C4184" s="58" t="s">
        <v>1220</v>
      </c>
      <c r="D4184" s="69" t="s">
        <v>1221</v>
      </c>
      <c r="E4184" s="70"/>
      <c r="F4184" s="70"/>
      <c r="G4184" s="71"/>
      <c r="H4184" s="304">
        <f>H4183+H4181+H4178</f>
        <v>141395</v>
      </c>
      <c r="I4184" s="319"/>
    </row>
    <row r="4185" spans="3:13" s="55" customFormat="1" ht="15.75" customHeight="1">
      <c r="C4185" s="58" t="s">
        <v>1222</v>
      </c>
      <c r="D4185" s="69" t="s">
        <v>1325</v>
      </c>
      <c r="E4185" s="70"/>
      <c r="F4185" s="71"/>
      <c r="G4185" s="95">
        <v>0.1</v>
      </c>
      <c r="H4185" s="64">
        <f>H4184*G4185</f>
        <v>14139.5</v>
      </c>
      <c r="I4185" s="319"/>
    </row>
    <row r="4186" spans="3:13" s="55" customFormat="1" ht="15.75" customHeight="1">
      <c r="C4186" s="58" t="s">
        <v>1223</v>
      </c>
      <c r="D4186" s="69" t="s">
        <v>1224</v>
      </c>
      <c r="E4186" s="70"/>
      <c r="F4186" s="70"/>
      <c r="G4186" s="71"/>
      <c r="H4186" s="305">
        <f>SUM(H4184:H4185)</f>
        <v>155534.5</v>
      </c>
      <c r="I4186" s="319"/>
    </row>
    <row r="4188" spans="3:13" s="55" customFormat="1" ht="15.75" customHeight="1">
      <c r="C4188" s="225" t="s">
        <v>4597</v>
      </c>
      <c r="D4188" s="313" t="s">
        <v>4598</v>
      </c>
      <c r="E4188" s="307"/>
      <c r="F4188" s="307"/>
      <c r="G4188" s="307"/>
      <c r="H4188" s="307"/>
      <c r="I4188" s="56">
        <f>ROUNDDOWN(H4203,-2)</f>
        <v>190100</v>
      </c>
    </row>
    <row r="4189" spans="3:13" s="55" customFormat="1" ht="25.5" customHeight="1">
      <c r="C4189" s="300" t="s">
        <v>1197</v>
      </c>
      <c r="D4189" s="300" t="s">
        <v>1198</v>
      </c>
      <c r="E4189" s="300" t="s">
        <v>1199</v>
      </c>
      <c r="F4189" s="300" t="s">
        <v>1200</v>
      </c>
      <c r="G4189" s="300" t="s">
        <v>1201</v>
      </c>
      <c r="H4189" s="300" t="s">
        <v>1202</v>
      </c>
      <c r="I4189" s="54"/>
    </row>
    <row r="4190" spans="3:13" s="55" customFormat="1" ht="15.75" customHeight="1">
      <c r="C4190" s="72" t="s">
        <v>1203</v>
      </c>
      <c r="D4190" s="59" t="s">
        <v>1204</v>
      </c>
      <c r="E4190" s="73"/>
      <c r="F4190" s="73"/>
      <c r="G4190" s="73"/>
      <c r="H4190" s="73"/>
      <c r="I4190" s="54"/>
      <c r="J4190" s="159" t="s">
        <v>1249</v>
      </c>
    </row>
    <row r="4191" spans="3:13" s="55" customFormat="1" ht="15.75" customHeight="1">
      <c r="C4191" s="301">
        <v>1</v>
      </c>
      <c r="D4191" s="59" t="s">
        <v>5</v>
      </c>
      <c r="E4191" s="302" t="s">
        <v>6</v>
      </c>
      <c r="F4191" s="74">
        <v>0.24399999999999999</v>
      </c>
      <c r="G4191" s="64">
        <f>VLOOKUP(D4191,upahbahan,3,FALSE)</f>
        <v>100000</v>
      </c>
      <c r="H4191" s="64">
        <f>F4191*G4191</f>
        <v>24400</v>
      </c>
      <c r="I4191" s="54"/>
      <c r="J4191" s="159" t="s">
        <v>1250</v>
      </c>
      <c r="M4191" s="65">
        <v>0.1</v>
      </c>
    </row>
    <row r="4192" spans="3:13" s="55" customFormat="1" ht="15.75" customHeight="1">
      <c r="C4192" s="301">
        <v>2</v>
      </c>
      <c r="D4192" s="59" t="s">
        <v>10</v>
      </c>
      <c r="E4192" s="302" t="s">
        <v>6</v>
      </c>
      <c r="F4192" s="74">
        <v>0.40799999999999997</v>
      </c>
      <c r="G4192" s="64">
        <f>VLOOKUP(D4192,upahbahan,3,FALSE)</f>
        <v>145000</v>
      </c>
      <c r="H4192" s="64">
        <f>F4192*G4192</f>
        <v>59159.999999999993</v>
      </c>
      <c r="I4192" s="54"/>
    </row>
    <row r="4193" spans="3:10" s="55" customFormat="1" ht="15.75" customHeight="1">
      <c r="C4193" s="301">
        <v>3</v>
      </c>
      <c r="D4193" s="59" t="s">
        <v>18</v>
      </c>
      <c r="E4193" s="302" t="s">
        <v>6</v>
      </c>
      <c r="F4193" s="74">
        <v>4.1000000000000002E-2</v>
      </c>
      <c r="G4193" s="64">
        <f>VLOOKUP(D4193,upahbahan,3,FALSE)</f>
        <v>175000</v>
      </c>
      <c r="H4193" s="64">
        <f>F4193*G4193</f>
        <v>7175</v>
      </c>
      <c r="I4193" s="54"/>
    </row>
    <row r="4194" spans="3:10" s="55" customFormat="1" ht="15.75" customHeight="1">
      <c r="C4194" s="301">
        <v>4</v>
      </c>
      <c r="D4194" s="59" t="s">
        <v>19</v>
      </c>
      <c r="E4194" s="302" t="s">
        <v>6</v>
      </c>
      <c r="F4194" s="74">
        <v>1.2E-2</v>
      </c>
      <c r="G4194" s="64">
        <f>VLOOKUP(D4194,upahbahan,3,FALSE)</f>
        <v>200000</v>
      </c>
      <c r="H4194" s="64">
        <f>F4194*G4194</f>
        <v>2400</v>
      </c>
      <c r="I4194" s="54"/>
    </row>
    <row r="4195" spans="3:10" s="55" customFormat="1" ht="15.75" customHeight="1">
      <c r="C4195" s="83" t="s">
        <v>1210</v>
      </c>
      <c r="D4195" s="80"/>
      <c r="E4195" s="80"/>
      <c r="F4195" s="217"/>
      <c r="G4195" s="218"/>
      <c r="H4195" s="64">
        <f>SUM(H4191:H4194)</f>
        <v>93135</v>
      </c>
      <c r="I4195" s="219"/>
    </row>
    <row r="4196" spans="3:10" s="55" customFormat="1" ht="15.75" customHeight="1">
      <c r="C4196" s="72" t="s">
        <v>1211</v>
      </c>
      <c r="D4196" s="59" t="s">
        <v>1212</v>
      </c>
      <c r="E4196" s="73"/>
      <c r="F4196" s="73"/>
      <c r="G4196" s="73"/>
      <c r="H4196" s="73"/>
      <c r="I4196" s="54"/>
    </row>
    <row r="4197" spans="3:10" s="55" customFormat="1" ht="15.75" customHeight="1">
      <c r="C4197" s="72">
        <v>1</v>
      </c>
      <c r="D4197" s="59" t="s">
        <v>4595</v>
      </c>
      <c r="E4197" s="170" t="s">
        <v>4545</v>
      </c>
      <c r="F4197" s="171">
        <v>1.1000000000000001</v>
      </c>
      <c r="G4197" s="64">
        <f>VLOOKUP(D4197,upahbahan,3,FALSE)</f>
        <v>72500</v>
      </c>
      <c r="H4197" s="583">
        <f>G4197*F4197</f>
        <v>79750</v>
      </c>
      <c r="I4197" s="54"/>
    </row>
    <row r="4198" spans="3:10" s="55" customFormat="1" ht="15.75" customHeight="1">
      <c r="C4198" s="83" t="s">
        <v>1216</v>
      </c>
      <c r="D4198" s="80"/>
      <c r="E4198" s="80"/>
      <c r="F4198" s="80"/>
      <c r="G4198" s="162"/>
      <c r="H4198" s="64">
        <f>SUM(H4197:H4197)</f>
        <v>79750</v>
      </c>
      <c r="I4198" s="54"/>
    </row>
    <row r="4199" spans="3:10" s="55" customFormat="1" ht="15.75" customHeight="1">
      <c r="C4199" s="72" t="s">
        <v>1217</v>
      </c>
      <c r="D4199" s="59" t="s">
        <v>1218</v>
      </c>
      <c r="E4199" s="73"/>
      <c r="F4199" s="73"/>
      <c r="G4199" s="73"/>
      <c r="H4199" s="73"/>
      <c r="I4199" s="54"/>
    </row>
    <row r="4200" spans="3:10" s="55" customFormat="1" ht="15.75" customHeight="1">
      <c r="C4200" s="83" t="s">
        <v>1219</v>
      </c>
      <c r="D4200" s="80"/>
      <c r="E4200" s="80"/>
      <c r="F4200" s="80"/>
      <c r="G4200" s="162"/>
      <c r="H4200" s="303">
        <v>0</v>
      </c>
      <c r="I4200" s="54"/>
    </row>
    <row r="4201" spans="3:10" s="55" customFormat="1" ht="15.75" customHeight="1">
      <c r="C4201" s="58" t="s">
        <v>1220</v>
      </c>
      <c r="D4201" s="69" t="s">
        <v>1221</v>
      </c>
      <c r="E4201" s="70"/>
      <c r="F4201" s="70"/>
      <c r="G4201" s="71"/>
      <c r="H4201" s="304">
        <f>H4200+H4198+H4195</f>
        <v>172885</v>
      </c>
      <c r="I4201" s="319"/>
    </row>
    <row r="4202" spans="3:10" s="55" customFormat="1" ht="15.75" customHeight="1">
      <c r="C4202" s="58" t="s">
        <v>1222</v>
      </c>
      <c r="D4202" s="69" t="s">
        <v>1325</v>
      </c>
      <c r="E4202" s="70"/>
      <c r="F4202" s="71"/>
      <c r="G4202" s="95">
        <v>0.1</v>
      </c>
      <c r="H4202" s="64">
        <f>H4201*G4202</f>
        <v>17288.5</v>
      </c>
      <c r="I4202" s="319"/>
    </row>
    <row r="4203" spans="3:10" s="55" customFormat="1" ht="15.75" customHeight="1">
      <c r="C4203" s="58" t="s">
        <v>1223</v>
      </c>
      <c r="D4203" s="69" t="s">
        <v>1224</v>
      </c>
      <c r="E4203" s="70"/>
      <c r="F4203" s="70"/>
      <c r="G4203" s="71"/>
      <c r="H4203" s="305">
        <f>SUM(H4201:H4202)</f>
        <v>190173.5</v>
      </c>
      <c r="I4203" s="319"/>
    </row>
    <row r="4206" spans="3:10" s="55" customFormat="1" ht="15.75" customHeight="1">
      <c r="C4206" s="225" t="s">
        <v>4599</v>
      </c>
      <c r="D4206" s="313" t="s">
        <v>4600</v>
      </c>
      <c r="E4206" s="307"/>
      <c r="F4206" s="307"/>
      <c r="G4206" s="307"/>
      <c r="H4206" s="307"/>
      <c r="I4206" s="56">
        <f>ROUNDDOWN(H4221,-2)</f>
        <v>344300</v>
      </c>
    </row>
    <row r="4207" spans="3:10" s="55" customFormat="1" ht="25.5" customHeight="1">
      <c r="C4207" s="300" t="s">
        <v>1197</v>
      </c>
      <c r="D4207" s="300" t="s">
        <v>1198</v>
      </c>
      <c r="E4207" s="300" t="s">
        <v>1199</v>
      </c>
      <c r="F4207" s="300" t="s">
        <v>1200</v>
      </c>
      <c r="G4207" s="300" t="s">
        <v>1201</v>
      </c>
      <c r="H4207" s="300" t="s">
        <v>1202</v>
      </c>
      <c r="I4207" s="54"/>
    </row>
    <row r="4208" spans="3:10" s="55" customFormat="1" ht="15.75" customHeight="1">
      <c r="C4208" s="72" t="s">
        <v>1203</v>
      </c>
      <c r="D4208" s="59" t="s">
        <v>1204</v>
      </c>
      <c r="E4208" s="73"/>
      <c r="F4208" s="73"/>
      <c r="G4208" s="73"/>
      <c r="H4208" s="73"/>
      <c r="I4208" s="54"/>
      <c r="J4208" s="159" t="s">
        <v>1249</v>
      </c>
    </row>
    <row r="4209" spans="3:13" s="55" customFormat="1" ht="15.75" customHeight="1">
      <c r="C4209" s="301">
        <v>1</v>
      </c>
      <c r="D4209" s="59" t="s">
        <v>5</v>
      </c>
      <c r="E4209" s="302" t="s">
        <v>6</v>
      </c>
      <c r="F4209" s="74">
        <v>0.30499999999999999</v>
      </c>
      <c r="G4209" s="64">
        <f>VLOOKUP(D4209,upahbahan,3,FALSE)</f>
        <v>100000</v>
      </c>
      <c r="H4209" s="64">
        <f>F4209*G4209</f>
        <v>30500</v>
      </c>
      <c r="I4209" s="54"/>
      <c r="J4209" s="159" t="s">
        <v>1250</v>
      </c>
      <c r="M4209" s="65">
        <v>0.1</v>
      </c>
    </row>
    <row r="4210" spans="3:13" s="55" customFormat="1" ht="15.75" customHeight="1">
      <c r="C4210" s="301">
        <v>2</v>
      </c>
      <c r="D4210" s="59" t="s">
        <v>10</v>
      </c>
      <c r="E4210" s="302" t="s">
        <v>6</v>
      </c>
      <c r="F4210" s="74">
        <v>0.50900000000000001</v>
      </c>
      <c r="G4210" s="64">
        <f>VLOOKUP(D4210,upahbahan,3,FALSE)</f>
        <v>145000</v>
      </c>
      <c r="H4210" s="64">
        <f>F4210*G4210</f>
        <v>73805</v>
      </c>
      <c r="I4210" s="54"/>
    </row>
    <row r="4211" spans="3:13" s="55" customFormat="1" ht="15.75" customHeight="1">
      <c r="C4211" s="301">
        <v>3</v>
      </c>
      <c r="D4211" s="59" t="s">
        <v>18</v>
      </c>
      <c r="E4211" s="302" t="s">
        <v>6</v>
      </c>
      <c r="F4211" s="74">
        <v>5.0999999999999997E-2</v>
      </c>
      <c r="G4211" s="64">
        <f>VLOOKUP(D4211,upahbahan,3,FALSE)</f>
        <v>175000</v>
      </c>
      <c r="H4211" s="64">
        <f>F4211*G4211</f>
        <v>8925</v>
      </c>
      <c r="I4211" s="54"/>
    </row>
    <row r="4212" spans="3:13" s="55" customFormat="1" ht="15.75" customHeight="1">
      <c r="C4212" s="301">
        <v>4</v>
      </c>
      <c r="D4212" s="59" t="s">
        <v>19</v>
      </c>
      <c r="E4212" s="302" t="s">
        <v>6</v>
      </c>
      <c r="F4212" s="74">
        <v>1.4999999999999999E-2</v>
      </c>
      <c r="G4212" s="64">
        <f>VLOOKUP(D4212,upahbahan,3,FALSE)</f>
        <v>200000</v>
      </c>
      <c r="H4212" s="64">
        <f>F4212*G4212</f>
        <v>3000</v>
      </c>
      <c r="I4212" s="54"/>
    </row>
    <row r="4213" spans="3:13" s="55" customFormat="1" ht="15.75" customHeight="1">
      <c r="C4213" s="83" t="s">
        <v>1210</v>
      </c>
      <c r="D4213" s="80"/>
      <c r="E4213" s="80"/>
      <c r="F4213" s="217"/>
      <c r="G4213" s="218"/>
      <c r="H4213" s="64">
        <f>SUM(H4209:H4212)</f>
        <v>116230</v>
      </c>
      <c r="I4213" s="219"/>
    </row>
    <row r="4214" spans="3:13" s="55" customFormat="1" ht="15.75" customHeight="1">
      <c r="C4214" s="72" t="s">
        <v>1211</v>
      </c>
      <c r="D4214" s="59" t="s">
        <v>1212</v>
      </c>
      <c r="E4214" s="73"/>
      <c r="F4214" s="73"/>
      <c r="G4214" s="73"/>
      <c r="H4214" s="73"/>
      <c r="I4214" s="54"/>
    </row>
    <row r="4215" spans="3:13" s="55" customFormat="1" ht="15.75" customHeight="1">
      <c r="C4215" s="72">
        <v>1</v>
      </c>
      <c r="D4215" s="59" t="s">
        <v>4601</v>
      </c>
      <c r="E4215" s="170" t="s">
        <v>4545</v>
      </c>
      <c r="F4215" s="171">
        <v>1.1000000000000001</v>
      </c>
      <c r="G4215" s="64">
        <f>VLOOKUP(D4215,upahbahan,3,FALSE)</f>
        <v>178900</v>
      </c>
      <c r="H4215" s="583">
        <f>G4215*F4215</f>
        <v>196790.00000000003</v>
      </c>
      <c r="I4215" s="54"/>
    </row>
    <row r="4216" spans="3:13" s="55" customFormat="1" ht="15.75" customHeight="1">
      <c r="C4216" s="83" t="s">
        <v>1216</v>
      </c>
      <c r="D4216" s="80"/>
      <c r="E4216" s="80"/>
      <c r="F4216" s="80"/>
      <c r="G4216" s="162"/>
      <c r="H4216" s="64">
        <f>SUM(H4215:H4215)</f>
        <v>196790.00000000003</v>
      </c>
      <c r="I4216" s="54"/>
    </row>
    <row r="4217" spans="3:13" s="55" customFormat="1" ht="15.75" customHeight="1">
      <c r="C4217" s="72" t="s">
        <v>1217</v>
      </c>
      <c r="D4217" s="59" t="s">
        <v>1218</v>
      </c>
      <c r="E4217" s="73"/>
      <c r="F4217" s="73"/>
      <c r="G4217" s="73"/>
      <c r="H4217" s="73"/>
      <c r="I4217" s="54"/>
    </row>
    <row r="4218" spans="3:13" s="55" customFormat="1" ht="15.75" customHeight="1">
      <c r="C4218" s="83" t="s">
        <v>1219</v>
      </c>
      <c r="D4218" s="80"/>
      <c r="E4218" s="80"/>
      <c r="F4218" s="80"/>
      <c r="G4218" s="162"/>
      <c r="H4218" s="303">
        <v>0</v>
      </c>
      <c r="I4218" s="54"/>
    </row>
    <row r="4219" spans="3:13" s="55" customFormat="1" ht="15.75" customHeight="1">
      <c r="C4219" s="58" t="s">
        <v>1220</v>
      </c>
      <c r="D4219" s="69" t="s">
        <v>1221</v>
      </c>
      <c r="E4219" s="70"/>
      <c r="F4219" s="70"/>
      <c r="G4219" s="71"/>
      <c r="H4219" s="304">
        <f>H4218+H4216+H4213</f>
        <v>313020</v>
      </c>
      <c r="I4219" s="319"/>
    </row>
    <row r="4220" spans="3:13" s="55" customFormat="1" ht="15.75" customHeight="1">
      <c r="C4220" s="58" t="s">
        <v>1222</v>
      </c>
      <c r="D4220" s="69" t="s">
        <v>1325</v>
      </c>
      <c r="E4220" s="70"/>
      <c r="F4220" s="71"/>
      <c r="G4220" s="95">
        <v>0.1</v>
      </c>
      <c r="H4220" s="64">
        <f>H4219*G4220</f>
        <v>31302</v>
      </c>
      <c r="I4220" s="319"/>
    </row>
    <row r="4221" spans="3:13" s="55" customFormat="1" ht="15.75" customHeight="1">
      <c r="C4221" s="58" t="s">
        <v>1223</v>
      </c>
      <c r="D4221" s="69" t="s">
        <v>1224</v>
      </c>
      <c r="E4221" s="70"/>
      <c r="F4221" s="70"/>
      <c r="G4221" s="71"/>
      <c r="H4221" s="305">
        <f>SUM(H4219:H4220)</f>
        <v>344322</v>
      </c>
      <c r="I4221" s="319"/>
    </row>
    <row r="4223" spans="3:13" s="55" customFormat="1" ht="15.75" customHeight="1">
      <c r="C4223" s="225" t="s">
        <v>4602</v>
      </c>
      <c r="D4223" s="313" t="s">
        <v>4603</v>
      </c>
      <c r="E4223" s="307"/>
      <c r="F4223" s="307"/>
      <c r="G4223" s="307"/>
      <c r="H4223" s="307"/>
      <c r="I4223" s="56">
        <f>ROUNDDOWN(H4238,-2)</f>
        <v>433000</v>
      </c>
    </row>
    <row r="4224" spans="3:13" s="55" customFormat="1" ht="25.5" customHeight="1">
      <c r="C4224" s="300" t="s">
        <v>1197</v>
      </c>
      <c r="D4224" s="300" t="s">
        <v>1198</v>
      </c>
      <c r="E4224" s="300" t="s">
        <v>1199</v>
      </c>
      <c r="F4224" s="300" t="s">
        <v>1200</v>
      </c>
      <c r="G4224" s="300" t="s">
        <v>1201</v>
      </c>
      <c r="H4224" s="300" t="s">
        <v>1202</v>
      </c>
      <c r="I4224" s="54"/>
    </row>
    <row r="4225" spans="3:13" s="55" customFormat="1" ht="15.75" customHeight="1">
      <c r="C4225" s="72" t="s">
        <v>1203</v>
      </c>
      <c r="D4225" s="59" t="s">
        <v>1204</v>
      </c>
      <c r="E4225" s="73"/>
      <c r="F4225" s="73"/>
      <c r="G4225" s="73"/>
      <c r="H4225" s="73"/>
      <c r="I4225" s="54"/>
      <c r="J4225" s="159" t="s">
        <v>1249</v>
      </c>
    </row>
    <row r="4226" spans="3:13" s="55" customFormat="1" ht="15.75" customHeight="1">
      <c r="C4226" s="301">
        <v>1</v>
      </c>
      <c r="D4226" s="59" t="s">
        <v>5</v>
      </c>
      <c r="E4226" s="302" t="s">
        <v>6</v>
      </c>
      <c r="F4226" s="74">
        <v>0.36699999999999999</v>
      </c>
      <c r="G4226" s="64">
        <f>VLOOKUP(D4226,upahbahan,3,FALSE)</f>
        <v>100000</v>
      </c>
      <c r="H4226" s="64">
        <f>F4226*G4226</f>
        <v>36700</v>
      </c>
      <c r="I4226" s="54"/>
      <c r="J4226" s="159" t="s">
        <v>1250</v>
      </c>
      <c r="M4226" s="65">
        <v>0.1</v>
      </c>
    </row>
    <row r="4227" spans="3:13" s="55" customFormat="1" ht="15.75" customHeight="1">
      <c r="C4227" s="301">
        <v>2</v>
      </c>
      <c r="D4227" s="59" t="s">
        <v>10</v>
      </c>
      <c r="E4227" s="302" t="s">
        <v>6</v>
      </c>
      <c r="F4227" s="74">
        <v>0.61199999999999999</v>
      </c>
      <c r="G4227" s="64">
        <f>VLOOKUP(D4227,upahbahan,3,FALSE)</f>
        <v>145000</v>
      </c>
      <c r="H4227" s="64">
        <f>F4227*G4227</f>
        <v>88740</v>
      </c>
      <c r="I4227" s="54"/>
    </row>
    <row r="4228" spans="3:13" s="55" customFormat="1" ht="15.75" customHeight="1">
      <c r="C4228" s="301">
        <v>3</v>
      </c>
      <c r="D4228" s="59" t="s">
        <v>18</v>
      </c>
      <c r="E4228" s="302" t="s">
        <v>6</v>
      </c>
      <c r="F4228" s="74">
        <v>6.0999999999999999E-2</v>
      </c>
      <c r="G4228" s="64">
        <f>VLOOKUP(D4228,upahbahan,3,FALSE)</f>
        <v>175000</v>
      </c>
      <c r="H4228" s="64">
        <f>F4228*G4228</f>
        <v>10675</v>
      </c>
      <c r="I4228" s="54"/>
    </row>
    <row r="4229" spans="3:13" s="55" customFormat="1" ht="15.75" customHeight="1">
      <c r="C4229" s="301">
        <v>4</v>
      </c>
      <c r="D4229" s="59" t="s">
        <v>19</v>
      </c>
      <c r="E4229" s="302" t="s">
        <v>6</v>
      </c>
      <c r="F4229" s="74">
        <v>1.7999999999999999E-2</v>
      </c>
      <c r="G4229" s="64">
        <f>VLOOKUP(D4229,upahbahan,3,FALSE)</f>
        <v>200000</v>
      </c>
      <c r="H4229" s="64">
        <f>F4229*G4229</f>
        <v>3599.9999999999995</v>
      </c>
      <c r="I4229" s="54"/>
    </row>
    <row r="4230" spans="3:13" s="55" customFormat="1" ht="15.75" customHeight="1">
      <c r="C4230" s="83" t="s">
        <v>1210</v>
      </c>
      <c r="D4230" s="80"/>
      <c r="E4230" s="80"/>
      <c r="F4230" s="217"/>
      <c r="G4230" s="218"/>
      <c r="H4230" s="64">
        <f>SUM(H4226:H4229)</f>
        <v>139715</v>
      </c>
      <c r="I4230" s="219"/>
    </row>
    <row r="4231" spans="3:13" s="55" customFormat="1" ht="15.75" customHeight="1">
      <c r="C4231" s="72" t="s">
        <v>1211</v>
      </c>
      <c r="D4231" s="59" t="s">
        <v>1212</v>
      </c>
      <c r="E4231" s="73"/>
      <c r="F4231" s="73"/>
      <c r="G4231" s="73"/>
      <c r="H4231" s="73"/>
      <c r="I4231" s="54"/>
    </row>
    <row r="4232" spans="3:13" s="55" customFormat="1" ht="15.75" customHeight="1">
      <c r="C4232" s="72">
        <v>1</v>
      </c>
      <c r="D4232" s="59" t="s">
        <v>4596</v>
      </c>
      <c r="E4232" s="170" t="s">
        <v>4545</v>
      </c>
      <c r="F4232" s="171">
        <v>1.1000000000000001</v>
      </c>
      <c r="G4232" s="64">
        <f>VLOOKUP(D4232,upahbahan,3,FALSE)</f>
        <v>230880</v>
      </c>
      <c r="H4232" s="583">
        <f>G4232*F4232</f>
        <v>253968.00000000003</v>
      </c>
      <c r="I4232" s="54"/>
    </row>
    <row r="4233" spans="3:13" s="55" customFormat="1" ht="15.75" customHeight="1">
      <c r="C4233" s="83" t="s">
        <v>1216</v>
      </c>
      <c r="D4233" s="80"/>
      <c r="E4233" s="80"/>
      <c r="F4233" s="80"/>
      <c r="G4233" s="162"/>
      <c r="H4233" s="64">
        <f>SUM(H4232:H4232)</f>
        <v>253968.00000000003</v>
      </c>
      <c r="I4233" s="54"/>
    </row>
    <row r="4234" spans="3:13" s="55" customFormat="1" ht="15.75" customHeight="1">
      <c r="C4234" s="72" t="s">
        <v>1217</v>
      </c>
      <c r="D4234" s="59" t="s">
        <v>1218</v>
      </c>
      <c r="E4234" s="73"/>
      <c r="F4234" s="73"/>
      <c r="G4234" s="73"/>
      <c r="H4234" s="73"/>
      <c r="I4234" s="54"/>
    </row>
    <row r="4235" spans="3:13" s="55" customFormat="1" ht="15.75" customHeight="1">
      <c r="C4235" s="83" t="s">
        <v>1219</v>
      </c>
      <c r="D4235" s="80"/>
      <c r="E4235" s="80"/>
      <c r="F4235" s="80"/>
      <c r="G4235" s="162"/>
      <c r="H4235" s="303">
        <v>0</v>
      </c>
      <c r="I4235" s="54"/>
    </row>
    <row r="4236" spans="3:13" s="55" customFormat="1" ht="15.75" customHeight="1">
      <c r="C4236" s="58" t="s">
        <v>1220</v>
      </c>
      <c r="D4236" s="69" t="s">
        <v>1221</v>
      </c>
      <c r="E4236" s="70"/>
      <c r="F4236" s="70"/>
      <c r="G4236" s="71"/>
      <c r="H4236" s="304">
        <f>H4235+H4233+H4230</f>
        <v>393683</v>
      </c>
      <c r="I4236" s="319"/>
    </row>
    <row r="4237" spans="3:13" s="55" customFormat="1" ht="15.75" customHeight="1">
      <c r="C4237" s="58" t="s">
        <v>1222</v>
      </c>
      <c r="D4237" s="69" t="s">
        <v>1325</v>
      </c>
      <c r="E4237" s="70"/>
      <c r="F4237" s="71"/>
      <c r="G4237" s="95">
        <v>0.1</v>
      </c>
      <c r="H4237" s="64">
        <f>H4236*G4237</f>
        <v>39368.300000000003</v>
      </c>
      <c r="I4237" s="319"/>
    </row>
    <row r="4238" spans="3:13" s="55" customFormat="1" ht="15.75" customHeight="1">
      <c r="C4238" s="58" t="s">
        <v>1223</v>
      </c>
      <c r="D4238" s="69" t="s">
        <v>1224</v>
      </c>
      <c r="E4238" s="70"/>
      <c r="F4238" s="70"/>
      <c r="G4238" s="71"/>
      <c r="H4238" s="305">
        <f>SUM(H4236:H4237)</f>
        <v>433051.3</v>
      </c>
      <c r="I4238" s="319"/>
    </row>
    <row r="4240" spans="3:13" s="55" customFormat="1" ht="15.75" customHeight="1">
      <c r="C4240" s="225" t="s">
        <v>4604</v>
      </c>
      <c r="D4240" s="313" t="s">
        <v>4605</v>
      </c>
      <c r="E4240" s="307"/>
      <c r="F4240" s="307"/>
      <c r="G4240" s="307"/>
      <c r="H4240" s="307"/>
      <c r="I4240" s="56">
        <f>ROUNDDOWN(H4255,-2)</f>
        <v>652400</v>
      </c>
    </row>
    <row r="4241" spans="3:13" s="55" customFormat="1" ht="25.5" customHeight="1">
      <c r="C4241" s="300" t="s">
        <v>1197</v>
      </c>
      <c r="D4241" s="300" t="s">
        <v>1198</v>
      </c>
      <c r="E4241" s="300" t="s">
        <v>1199</v>
      </c>
      <c r="F4241" s="300" t="s">
        <v>1200</v>
      </c>
      <c r="G4241" s="300" t="s">
        <v>1201</v>
      </c>
      <c r="H4241" s="300" t="s">
        <v>1202</v>
      </c>
      <c r="I4241" s="54"/>
    </row>
    <row r="4242" spans="3:13" s="55" customFormat="1" ht="15.75" customHeight="1">
      <c r="C4242" s="72" t="s">
        <v>1203</v>
      </c>
      <c r="D4242" s="59" t="s">
        <v>1204</v>
      </c>
      <c r="E4242" s="73"/>
      <c r="F4242" s="73"/>
      <c r="G4242" s="73"/>
      <c r="H4242" s="73"/>
      <c r="I4242" s="54"/>
      <c r="J4242" s="159" t="s">
        <v>1249</v>
      </c>
    </row>
    <row r="4243" spans="3:13" s="55" customFormat="1" ht="15.75" customHeight="1">
      <c r="C4243" s="301">
        <v>1</v>
      </c>
      <c r="D4243" s="59" t="s">
        <v>5</v>
      </c>
      <c r="E4243" s="302" t="s">
        <v>6</v>
      </c>
      <c r="F4243" s="74">
        <v>0.48799999999999999</v>
      </c>
      <c r="G4243" s="64">
        <f>VLOOKUP(D4243,upahbahan,3,FALSE)</f>
        <v>100000</v>
      </c>
      <c r="H4243" s="64">
        <f>F4243*G4243</f>
        <v>48800</v>
      </c>
      <c r="I4243" s="54"/>
      <c r="J4243" s="159" t="s">
        <v>1250</v>
      </c>
      <c r="M4243" s="65">
        <v>0.1</v>
      </c>
    </row>
    <row r="4244" spans="3:13" s="55" customFormat="1" ht="15.75" customHeight="1">
      <c r="C4244" s="301">
        <v>2</v>
      </c>
      <c r="D4244" s="59" t="s">
        <v>10</v>
      </c>
      <c r="E4244" s="302" t="s">
        <v>6</v>
      </c>
      <c r="F4244" s="74">
        <v>0.81499999999999995</v>
      </c>
      <c r="G4244" s="64">
        <f>VLOOKUP(D4244,upahbahan,3,FALSE)</f>
        <v>145000</v>
      </c>
      <c r="H4244" s="64">
        <f>F4244*G4244</f>
        <v>118174.99999999999</v>
      </c>
      <c r="I4244" s="54"/>
    </row>
    <row r="4245" spans="3:13" s="55" customFormat="1" ht="15.75" customHeight="1">
      <c r="C4245" s="301">
        <v>3</v>
      </c>
      <c r="D4245" s="59" t="s">
        <v>18</v>
      </c>
      <c r="E4245" s="302" t="s">
        <v>6</v>
      </c>
      <c r="F4245" s="74">
        <v>8.2000000000000003E-2</v>
      </c>
      <c r="G4245" s="64">
        <f>VLOOKUP(D4245,upahbahan,3,FALSE)</f>
        <v>175000</v>
      </c>
      <c r="H4245" s="64">
        <f>F4245*G4245</f>
        <v>14350</v>
      </c>
      <c r="I4245" s="54"/>
    </row>
    <row r="4246" spans="3:13" s="55" customFormat="1" ht="15.75" customHeight="1">
      <c r="C4246" s="301">
        <v>4</v>
      </c>
      <c r="D4246" s="59" t="s">
        <v>19</v>
      </c>
      <c r="E4246" s="302" t="s">
        <v>6</v>
      </c>
      <c r="F4246" s="74">
        <v>2.4E-2</v>
      </c>
      <c r="G4246" s="64">
        <f>VLOOKUP(D4246,upahbahan,3,FALSE)</f>
        <v>200000</v>
      </c>
      <c r="H4246" s="64">
        <f>F4246*G4246</f>
        <v>4800</v>
      </c>
      <c r="I4246" s="54"/>
    </row>
    <row r="4247" spans="3:13" s="55" customFormat="1" ht="15.75" customHeight="1">
      <c r="C4247" s="83" t="s">
        <v>1210</v>
      </c>
      <c r="D4247" s="80"/>
      <c r="E4247" s="80"/>
      <c r="F4247" s="217"/>
      <c r="G4247" s="218"/>
      <c r="H4247" s="64">
        <f>SUM(H4243:H4246)</f>
        <v>186125</v>
      </c>
      <c r="I4247" s="219"/>
    </row>
    <row r="4248" spans="3:13" s="55" customFormat="1" ht="15.75" customHeight="1">
      <c r="C4248" s="72" t="s">
        <v>1211</v>
      </c>
      <c r="D4248" s="59" t="s">
        <v>1212</v>
      </c>
      <c r="E4248" s="73"/>
      <c r="F4248" s="73"/>
      <c r="G4248" s="73"/>
      <c r="H4248" s="73"/>
      <c r="I4248" s="54"/>
    </row>
    <row r="4249" spans="3:13" s="55" customFormat="1" ht="15.75" customHeight="1">
      <c r="C4249" s="72">
        <v>1</v>
      </c>
      <c r="D4249" s="59" t="s">
        <v>4606</v>
      </c>
      <c r="E4249" s="170" t="s">
        <v>4545</v>
      </c>
      <c r="F4249" s="171">
        <v>1.1000000000000001</v>
      </c>
      <c r="G4249" s="64">
        <f>VLOOKUP(D4249,upahbahan,3,FALSE)</f>
        <v>370000</v>
      </c>
      <c r="H4249" s="583">
        <f>G4249*F4249</f>
        <v>407000.00000000006</v>
      </c>
      <c r="I4249" s="54"/>
    </row>
    <row r="4250" spans="3:13" s="55" customFormat="1" ht="15.75" customHeight="1">
      <c r="C4250" s="83" t="s">
        <v>1216</v>
      </c>
      <c r="D4250" s="80"/>
      <c r="E4250" s="80"/>
      <c r="F4250" s="80"/>
      <c r="G4250" s="162"/>
      <c r="H4250" s="64">
        <f>SUM(H4249:H4249)</f>
        <v>407000.00000000006</v>
      </c>
      <c r="I4250" s="54"/>
    </row>
    <row r="4251" spans="3:13" s="55" customFormat="1" ht="15.75" customHeight="1">
      <c r="C4251" s="72" t="s">
        <v>1217</v>
      </c>
      <c r="D4251" s="59" t="s">
        <v>1218</v>
      </c>
      <c r="E4251" s="73"/>
      <c r="F4251" s="73"/>
      <c r="G4251" s="73"/>
      <c r="H4251" s="73"/>
      <c r="I4251" s="54"/>
    </row>
    <row r="4252" spans="3:13" s="55" customFormat="1" ht="15.75" customHeight="1">
      <c r="C4252" s="83" t="s">
        <v>1219</v>
      </c>
      <c r="D4252" s="80"/>
      <c r="E4252" s="80"/>
      <c r="F4252" s="80"/>
      <c r="G4252" s="162"/>
      <c r="H4252" s="303">
        <v>0</v>
      </c>
      <c r="I4252" s="54"/>
    </row>
    <row r="4253" spans="3:13" s="55" customFormat="1" ht="15.75" customHeight="1">
      <c r="C4253" s="58" t="s">
        <v>1220</v>
      </c>
      <c r="D4253" s="69" t="s">
        <v>1221</v>
      </c>
      <c r="E4253" s="70"/>
      <c r="F4253" s="70"/>
      <c r="G4253" s="71"/>
      <c r="H4253" s="304">
        <f>H4252+H4250+H4247</f>
        <v>593125</v>
      </c>
      <c r="I4253" s="319"/>
    </row>
    <row r="4254" spans="3:13" s="55" customFormat="1" ht="15.75" customHeight="1">
      <c r="C4254" s="58" t="s">
        <v>1222</v>
      </c>
      <c r="D4254" s="69" t="s">
        <v>1325</v>
      </c>
      <c r="E4254" s="70"/>
      <c r="F4254" s="71"/>
      <c r="G4254" s="95">
        <v>0.1</v>
      </c>
      <c r="H4254" s="64">
        <f>H4253*G4254</f>
        <v>59312.5</v>
      </c>
      <c r="I4254" s="319"/>
    </row>
    <row r="4255" spans="3:13" s="55" customFormat="1" ht="15.75" customHeight="1">
      <c r="C4255" s="58" t="s">
        <v>1223</v>
      </c>
      <c r="D4255" s="69" t="s">
        <v>1224</v>
      </c>
      <c r="E4255" s="70"/>
      <c r="F4255" s="70"/>
      <c r="G4255" s="71"/>
      <c r="H4255" s="305">
        <f>SUM(H4253:H4254)</f>
        <v>652437.5</v>
      </c>
      <c r="I4255" s="319"/>
    </row>
    <row r="4257" spans="3:13" ht="13.8">
      <c r="C4257" s="160" t="s">
        <v>4607</v>
      </c>
      <c r="D4257" s="436" t="s">
        <v>4608</v>
      </c>
    </row>
    <row r="4258" spans="3:13" s="55" customFormat="1" ht="15.75" customHeight="1">
      <c r="C4258" s="225" t="s">
        <v>4609</v>
      </c>
      <c r="D4258" s="313" t="s">
        <v>4610</v>
      </c>
      <c r="E4258" s="307"/>
      <c r="F4258" s="307"/>
      <c r="G4258" s="307"/>
      <c r="H4258" s="307"/>
      <c r="I4258" s="56">
        <f>ROUNDDOWN(H4273,-2)</f>
        <v>98900</v>
      </c>
    </row>
    <row r="4259" spans="3:13" s="55" customFormat="1" ht="25.5" customHeight="1">
      <c r="C4259" s="300" t="s">
        <v>1197</v>
      </c>
      <c r="D4259" s="300" t="s">
        <v>1198</v>
      </c>
      <c r="E4259" s="300" t="s">
        <v>1199</v>
      </c>
      <c r="F4259" s="300" t="s">
        <v>1200</v>
      </c>
      <c r="G4259" s="300" t="s">
        <v>1201</v>
      </c>
      <c r="H4259" s="300" t="s">
        <v>1202</v>
      </c>
      <c r="I4259" s="54"/>
    </row>
    <row r="4260" spans="3:13" s="55" customFormat="1" ht="15.75" customHeight="1">
      <c r="C4260" s="72" t="s">
        <v>1203</v>
      </c>
      <c r="D4260" s="59" t="s">
        <v>1204</v>
      </c>
      <c r="E4260" s="73"/>
      <c r="F4260" s="73"/>
      <c r="G4260" s="73"/>
      <c r="H4260" s="73"/>
      <c r="I4260" s="54"/>
      <c r="J4260" s="159" t="s">
        <v>1249</v>
      </c>
    </row>
    <row r="4261" spans="3:13" s="55" customFormat="1" ht="15.75" customHeight="1">
      <c r="C4261" s="301">
        <v>1</v>
      </c>
      <c r="D4261" s="59" t="s">
        <v>5</v>
      </c>
      <c r="E4261" s="302" t="s">
        <v>6</v>
      </c>
      <c r="F4261" s="74">
        <v>0.13800000000000001</v>
      </c>
      <c r="G4261" s="64">
        <f>VLOOKUP(D4261,upahbahan,3,FALSE)</f>
        <v>100000</v>
      </c>
      <c r="H4261" s="64">
        <f>F4261*G4261</f>
        <v>13800.000000000002</v>
      </c>
      <c r="I4261" s="54"/>
      <c r="J4261" s="159" t="s">
        <v>1250</v>
      </c>
      <c r="M4261" s="65">
        <v>0.1</v>
      </c>
    </row>
    <row r="4262" spans="3:13" s="55" customFormat="1" ht="15.75" customHeight="1">
      <c r="C4262" s="301">
        <v>2</v>
      </c>
      <c r="D4262" s="59" t="s">
        <v>10</v>
      </c>
      <c r="E4262" s="302" t="s">
        <v>6</v>
      </c>
      <c r="F4262" s="74">
        <v>0.23100000000000001</v>
      </c>
      <c r="G4262" s="64">
        <f>VLOOKUP(D4262,upahbahan,3,FALSE)</f>
        <v>145000</v>
      </c>
      <c r="H4262" s="64">
        <f>F4262*G4262</f>
        <v>33495</v>
      </c>
      <c r="I4262" s="54"/>
    </row>
    <row r="4263" spans="3:13" s="55" customFormat="1" ht="15.75" customHeight="1">
      <c r="C4263" s="301">
        <v>3</v>
      </c>
      <c r="D4263" s="59" t="s">
        <v>18</v>
      </c>
      <c r="E4263" s="302" t="s">
        <v>6</v>
      </c>
      <c r="F4263" s="74">
        <v>2.3E-2</v>
      </c>
      <c r="G4263" s="64">
        <f>VLOOKUP(D4263,upahbahan,3,FALSE)</f>
        <v>175000</v>
      </c>
      <c r="H4263" s="64">
        <f>F4263*G4263</f>
        <v>4025</v>
      </c>
      <c r="I4263" s="54"/>
    </row>
    <row r="4264" spans="3:13" s="55" customFormat="1" ht="15.75" customHeight="1">
      <c r="C4264" s="301">
        <v>4</v>
      </c>
      <c r="D4264" s="59" t="s">
        <v>19</v>
      </c>
      <c r="E4264" s="302" t="s">
        <v>6</v>
      </c>
      <c r="F4264" s="74">
        <v>7.0000000000000001E-3</v>
      </c>
      <c r="G4264" s="64">
        <f>VLOOKUP(D4264,upahbahan,3,FALSE)</f>
        <v>200000</v>
      </c>
      <c r="H4264" s="64">
        <f>F4264*G4264</f>
        <v>1400</v>
      </c>
      <c r="I4264" s="54"/>
    </row>
    <row r="4265" spans="3:13" s="55" customFormat="1" ht="15.75" customHeight="1">
      <c r="C4265" s="83" t="s">
        <v>1210</v>
      </c>
      <c r="D4265" s="80"/>
      <c r="E4265" s="80"/>
      <c r="F4265" s="217"/>
      <c r="G4265" s="218"/>
      <c r="H4265" s="64">
        <f>SUM(H4261:H4264)</f>
        <v>52720</v>
      </c>
      <c r="I4265" s="219"/>
    </row>
    <row r="4266" spans="3:13" s="55" customFormat="1" ht="15.75" customHeight="1">
      <c r="C4266" s="72" t="s">
        <v>1211</v>
      </c>
      <c r="D4266" s="59" t="s">
        <v>1212</v>
      </c>
      <c r="E4266" s="73"/>
      <c r="F4266" s="73"/>
      <c r="G4266" s="73"/>
      <c r="H4266" s="73"/>
      <c r="I4266" s="54"/>
    </row>
    <row r="4267" spans="3:13" s="55" customFormat="1" ht="15.75" customHeight="1">
      <c r="C4267" s="72">
        <v>1</v>
      </c>
      <c r="D4267" s="59" t="s">
        <v>4611</v>
      </c>
      <c r="E4267" s="170" t="s">
        <v>4545</v>
      </c>
      <c r="F4267" s="171">
        <v>1.25</v>
      </c>
      <c r="G4267" s="64">
        <f>VLOOKUP(D4267,upahbahan,3,FALSE)</f>
        <v>29800</v>
      </c>
      <c r="H4267" s="583">
        <f>G4267*F4267</f>
        <v>37250</v>
      </c>
      <c r="I4267" s="54"/>
    </row>
    <row r="4268" spans="3:13" s="55" customFormat="1" ht="15.75" customHeight="1">
      <c r="C4268" s="83" t="s">
        <v>1216</v>
      </c>
      <c r="D4268" s="80"/>
      <c r="E4268" s="80"/>
      <c r="F4268" s="80"/>
      <c r="G4268" s="162"/>
      <c r="H4268" s="64">
        <f>SUM(H4267:H4267)</f>
        <v>37250</v>
      </c>
      <c r="I4268" s="54"/>
    </row>
    <row r="4269" spans="3:13" s="55" customFormat="1" ht="15.75" customHeight="1">
      <c r="C4269" s="72" t="s">
        <v>1217</v>
      </c>
      <c r="D4269" s="59" t="s">
        <v>1218</v>
      </c>
      <c r="E4269" s="73"/>
      <c r="F4269" s="73"/>
      <c r="G4269" s="73"/>
      <c r="H4269" s="73"/>
      <c r="I4269" s="54"/>
    </row>
    <row r="4270" spans="3:13" s="55" customFormat="1" ht="15.75" customHeight="1">
      <c r="C4270" s="83" t="s">
        <v>1219</v>
      </c>
      <c r="D4270" s="80"/>
      <c r="E4270" s="80"/>
      <c r="F4270" s="80"/>
      <c r="G4270" s="162"/>
      <c r="H4270" s="303">
        <v>0</v>
      </c>
      <c r="I4270" s="54"/>
    </row>
    <row r="4271" spans="3:13" s="55" customFormat="1" ht="15.75" customHeight="1">
      <c r="C4271" s="58" t="s">
        <v>1220</v>
      </c>
      <c r="D4271" s="69" t="s">
        <v>1221</v>
      </c>
      <c r="E4271" s="70"/>
      <c r="F4271" s="70"/>
      <c r="G4271" s="71"/>
      <c r="H4271" s="304">
        <f>H4270+H4268+H4265</f>
        <v>89970</v>
      </c>
      <c r="I4271" s="319"/>
    </row>
    <row r="4272" spans="3:13" s="55" customFormat="1" ht="15.75" customHeight="1">
      <c r="C4272" s="58" t="s">
        <v>1222</v>
      </c>
      <c r="D4272" s="69" t="s">
        <v>1325</v>
      </c>
      <c r="E4272" s="70"/>
      <c r="F4272" s="71"/>
      <c r="G4272" s="95">
        <v>0.1</v>
      </c>
      <c r="H4272" s="64">
        <f>H4271*G4272</f>
        <v>8997</v>
      </c>
      <c r="I4272" s="319"/>
    </row>
    <row r="4273" spans="3:13" s="55" customFormat="1" ht="15.75" customHeight="1">
      <c r="C4273" s="58" t="s">
        <v>1223</v>
      </c>
      <c r="D4273" s="69" t="s">
        <v>1224</v>
      </c>
      <c r="E4273" s="70"/>
      <c r="F4273" s="70"/>
      <c r="G4273" s="71"/>
      <c r="H4273" s="305">
        <f>SUM(H4271:H4272)</f>
        <v>98967</v>
      </c>
      <c r="I4273" s="319"/>
    </row>
    <row r="4276" spans="3:13" s="55" customFormat="1" ht="15.75" customHeight="1">
      <c r="C4276" s="225" t="s">
        <v>4612</v>
      </c>
      <c r="D4276" s="313" t="s">
        <v>4613</v>
      </c>
      <c r="E4276" s="307"/>
      <c r="F4276" s="307"/>
      <c r="G4276" s="307"/>
      <c r="H4276" s="307"/>
      <c r="I4276" s="56">
        <f>ROUNDDOWN(H4291,-2)</f>
        <v>119300</v>
      </c>
    </row>
    <row r="4277" spans="3:13" s="55" customFormat="1" ht="25.5" customHeight="1">
      <c r="C4277" s="300" t="s">
        <v>1197</v>
      </c>
      <c r="D4277" s="300" t="s">
        <v>1198</v>
      </c>
      <c r="E4277" s="300" t="s">
        <v>1199</v>
      </c>
      <c r="F4277" s="300" t="s">
        <v>1200</v>
      </c>
      <c r="G4277" s="300" t="s">
        <v>1201</v>
      </c>
      <c r="H4277" s="300" t="s">
        <v>1202</v>
      </c>
      <c r="I4277" s="54"/>
    </row>
    <row r="4278" spans="3:13" s="55" customFormat="1" ht="15.75" customHeight="1">
      <c r="C4278" s="72" t="s">
        <v>1203</v>
      </c>
      <c r="D4278" s="59" t="s">
        <v>1204</v>
      </c>
      <c r="E4278" s="73"/>
      <c r="F4278" s="73"/>
      <c r="G4278" s="73"/>
      <c r="H4278" s="73"/>
      <c r="I4278" s="54"/>
      <c r="J4278" s="159" t="s">
        <v>1249</v>
      </c>
    </row>
    <row r="4279" spans="3:13" s="55" customFormat="1" ht="15.75" customHeight="1">
      <c r="C4279" s="301">
        <v>1</v>
      </c>
      <c r="D4279" s="59" t="s">
        <v>5</v>
      </c>
      <c r="E4279" s="302" t="s">
        <v>6</v>
      </c>
      <c r="F4279" s="74">
        <v>0.17299999999999999</v>
      </c>
      <c r="G4279" s="64">
        <f>VLOOKUP(D4279,upahbahan,3,FALSE)</f>
        <v>100000</v>
      </c>
      <c r="H4279" s="64">
        <f>F4279*G4279</f>
        <v>17300</v>
      </c>
      <c r="I4279" s="54"/>
      <c r="J4279" s="159" t="s">
        <v>1250</v>
      </c>
      <c r="M4279" s="65">
        <v>0.1</v>
      </c>
    </row>
    <row r="4280" spans="3:13" s="55" customFormat="1" ht="15.75" customHeight="1">
      <c r="C4280" s="301">
        <v>2</v>
      </c>
      <c r="D4280" s="59" t="s">
        <v>10</v>
      </c>
      <c r="E4280" s="302" t="s">
        <v>6</v>
      </c>
      <c r="F4280" s="74">
        <v>0.28899999999999998</v>
      </c>
      <c r="G4280" s="64">
        <f>VLOOKUP(D4280,upahbahan,3,FALSE)</f>
        <v>145000</v>
      </c>
      <c r="H4280" s="64">
        <f>F4280*G4280</f>
        <v>41905</v>
      </c>
      <c r="I4280" s="54"/>
    </row>
    <row r="4281" spans="3:13" s="55" customFormat="1" ht="15.75" customHeight="1">
      <c r="C4281" s="301">
        <v>3</v>
      </c>
      <c r="D4281" s="59" t="s">
        <v>18</v>
      </c>
      <c r="E4281" s="302" t="s">
        <v>6</v>
      </c>
      <c r="F4281" s="74">
        <v>2.9000000000000001E-2</v>
      </c>
      <c r="G4281" s="64">
        <f>VLOOKUP(D4281,upahbahan,3,FALSE)</f>
        <v>175000</v>
      </c>
      <c r="H4281" s="64">
        <f>F4281*G4281</f>
        <v>5075</v>
      </c>
      <c r="I4281" s="54"/>
    </row>
    <row r="4282" spans="3:13" s="55" customFormat="1" ht="15.75" customHeight="1">
      <c r="C4282" s="301">
        <v>4</v>
      </c>
      <c r="D4282" s="59" t="s">
        <v>19</v>
      </c>
      <c r="E4282" s="302" t="s">
        <v>6</v>
      </c>
      <c r="F4282" s="74">
        <v>8.9999999999999993E-3</v>
      </c>
      <c r="G4282" s="64">
        <f>VLOOKUP(D4282,upahbahan,3,FALSE)</f>
        <v>200000</v>
      </c>
      <c r="H4282" s="64">
        <f>F4282*G4282</f>
        <v>1799.9999999999998</v>
      </c>
      <c r="I4282" s="54"/>
    </row>
    <row r="4283" spans="3:13" s="55" customFormat="1" ht="15.75" customHeight="1">
      <c r="C4283" s="83" t="s">
        <v>1210</v>
      </c>
      <c r="D4283" s="80"/>
      <c r="E4283" s="80"/>
      <c r="F4283" s="217"/>
      <c r="G4283" s="218"/>
      <c r="H4283" s="64">
        <f>SUM(H4279:H4282)</f>
        <v>66080</v>
      </c>
      <c r="I4283" s="219"/>
    </row>
    <row r="4284" spans="3:13" s="55" customFormat="1" ht="15.75" customHeight="1">
      <c r="C4284" s="72" t="s">
        <v>1211</v>
      </c>
      <c r="D4284" s="59" t="s">
        <v>1212</v>
      </c>
      <c r="E4284" s="73"/>
      <c r="F4284" s="73"/>
      <c r="G4284" s="73"/>
      <c r="H4284" s="73"/>
      <c r="I4284" s="54"/>
    </row>
    <row r="4285" spans="3:13" s="55" customFormat="1" ht="15.75" customHeight="1">
      <c r="C4285" s="72">
        <v>1</v>
      </c>
      <c r="D4285" s="59" t="s">
        <v>4614</v>
      </c>
      <c r="E4285" s="170" t="s">
        <v>4545</v>
      </c>
      <c r="F4285" s="171">
        <v>1.25</v>
      </c>
      <c r="G4285" s="64">
        <f>VLOOKUP(D4285,upahbahan,3,FALSE)</f>
        <v>33925</v>
      </c>
      <c r="H4285" s="583">
        <f>G4285*F4285</f>
        <v>42406.25</v>
      </c>
      <c r="I4285" s="54"/>
    </row>
    <row r="4286" spans="3:13" s="55" customFormat="1" ht="15.75" customHeight="1">
      <c r="C4286" s="83" t="s">
        <v>1216</v>
      </c>
      <c r="D4286" s="80"/>
      <c r="E4286" s="80"/>
      <c r="F4286" s="80"/>
      <c r="G4286" s="162"/>
      <c r="H4286" s="64">
        <f>SUM(H4285:H4285)</f>
        <v>42406.25</v>
      </c>
      <c r="I4286" s="54"/>
    </row>
    <row r="4287" spans="3:13" s="55" customFormat="1" ht="15.75" customHeight="1">
      <c r="C4287" s="72" t="s">
        <v>1217</v>
      </c>
      <c r="D4287" s="59" t="s">
        <v>1218</v>
      </c>
      <c r="E4287" s="73"/>
      <c r="F4287" s="73"/>
      <c r="G4287" s="73"/>
      <c r="H4287" s="73"/>
      <c r="I4287" s="54"/>
    </row>
    <row r="4288" spans="3:13" s="55" customFormat="1" ht="15.75" customHeight="1">
      <c r="C4288" s="83" t="s">
        <v>1219</v>
      </c>
      <c r="D4288" s="80"/>
      <c r="E4288" s="80"/>
      <c r="F4288" s="80"/>
      <c r="G4288" s="162"/>
      <c r="H4288" s="303">
        <v>0</v>
      </c>
      <c r="I4288" s="54"/>
    </row>
    <row r="4289" spans="3:13" s="55" customFormat="1" ht="15.75" customHeight="1">
      <c r="C4289" s="58" t="s">
        <v>1220</v>
      </c>
      <c r="D4289" s="69" t="s">
        <v>1221</v>
      </c>
      <c r="E4289" s="70"/>
      <c r="F4289" s="70"/>
      <c r="G4289" s="71"/>
      <c r="H4289" s="304">
        <f>H4288+H4286+H4283</f>
        <v>108486.25</v>
      </c>
      <c r="I4289" s="319"/>
    </row>
    <row r="4290" spans="3:13" s="55" customFormat="1" ht="15.75" customHeight="1">
      <c r="C4290" s="58" t="s">
        <v>1222</v>
      </c>
      <c r="D4290" s="69" t="s">
        <v>1325</v>
      </c>
      <c r="E4290" s="70"/>
      <c r="F4290" s="71"/>
      <c r="G4290" s="95">
        <v>0.1</v>
      </c>
      <c r="H4290" s="64">
        <f>H4289*G4290</f>
        <v>10848.625</v>
      </c>
      <c r="I4290" s="319"/>
    </row>
    <row r="4291" spans="3:13" s="55" customFormat="1" ht="15.75" customHeight="1">
      <c r="C4291" s="58" t="s">
        <v>1223</v>
      </c>
      <c r="D4291" s="69" t="s">
        <v>1224</v>
      </c>
      <c r="E4291" s="70"/>
      <c r="F4291" s="70"/>
      <c r="G4291" s="71"/>
      <c r="H4291" s="305">
        <f>SUM(H4289:H4290)</f>
        <v>119334.875</v>
      </c>
      <c r="I4291" s="319"/>
    </row>
    <row r="4293" spans="3:13" s="55" customFormat="1" ht="15.75" customHeight="1">
      <c r="C4293" s="225" t="s">
        <v>4617</v>
      </c>
      <c r="D4293" s="313" t="s">
        <v>4618</v>
      </c>
      <c r="E4293" s="307"/>
      <c r="F4293" s="307"/>
      <c r="G4293" s="307"/>
      <c r="H4293" s="307"/>
      <c r="I4293" s="56">
        <f>ROUNDDOWN(H4308,-2)</f>
        <v>138700</v>
      </c>
    </row>
    <row r="4294" spans="3:13" s="55" customFormat="1" ht="25.5" customHeight="1">
      <c r="C4294" s="300" t="s">
        <v>1197</v>
      </c>
      <c r="D4294" s="300" t="s">
        <v>1198</v>
      </c>
      <c r="E4294" s="300" t="s">
        <v>1199</v>
      </c>
      <c r="F4294" s="300" t="s">
        <v>1200</v>
      </c>
      <c r="G4294" s="300" t="s">
        <v>1201</v>
      </c>
      <c r="H4294" s="300" t="s">
        <v>1202</v>
      </c>
      <c r="I4294" s="54"/>
    </row>
    <row r="4295" spans="3:13" s="55" customFormat="1" ht="15.75" customHeight="1">
      <c r="C4295" s="72" t="s">
        <v>1203</v>
      </c>
      <c r="D4295" s="59" t="s">
        <v>1204</v>
      </c>
      <c r="E4295" s="73"/>
      <c r="F4295" s="73"/>
      <c r="G4295" s="73"/>
      <c r="H4295" s="73"/>
      <c r="I4295" s="54"/>
      <c r="J4295" s="159" t="s">
        <v>1249</v>
      </c>
    </row>
    <row r="4296" spans="3:13" s="55" customFormat="1" ht="15.75" customHeight="1">
      <c r="C4296" s="301">
        <v>1</v>
      </c>
      <c r="D4296" s="59" t="s">
        <v>5</v>
      </c>
      <c r="E4296" s="302" t="s">
        <v>6</v>
      </c>
      <c r="F4296" s="74">
        <v>0.20799999999999999</v>
      </c>
      <c r="G4296" s="64">
        <f>VLOOKUP(D4296,upahbahan,3,FALSE)</f>
        <v>100000</v>
      </c>
      <c r="H4296" s="64">
        <f>F4296*G4296</f>
        <v>20800</v>
      </c>
      <c r="I4296" s="54"/>
      <c r="J4296" s="159" t="s">
        <v>1250</v>
      </c>
      <c r="M4296" s="65">
        <v>0.1</v>
      </c>
    </row>
    <row r="4297" spans="3:13" s="55" customFormat="1" ht="15.75" customHeight="1">
      <c r="C4297" s="301">
        <v>2</v>
      </c>
      <c r="D4297" s="59" t="s">
        <v>10</v>
      </c>
      <c r="E4297" s="302" t="s">
        <v>6</v>
      </c>
      <c r="F4297" s="74">
        <v>0.34799999999999998</v>
      </c>
      <c r="G4297" s="64">
        <f>VLOOKUP(D4297,upahbahan,3,FALSE)</f>
        <v>145000</v>
      </c>
      <c r="H4297" s="64">
        <f>F4297*G4297</f>
        <v>50460</v>
      </c>
      <c r="I4297" s="54"/>
    </row>
    <row r="4298" spans="3:13" s="55" customFormat="1" ht="15.75" customHeight="1">
      <c r="C4298" s="301">
        <v>3</v>
      </c>
      <c r="D4298" s="59" t="s">
        <v>18</v>
      </c>
      <c r="E4298" s="302" t="s">
        <v>6</v>
      </c>
      <c r="F4298" s="74">
        <v>3.5000000000000003E-2</v>
      </c>
      <c r="G4298" s="64">
        <f>VLOOKUP(D4298,upahbahan,3,FALSE)</f>
        <v>175000</v>
      </c>
      <c r="H4298" s="64">
        <f>F4298*G4298</f>
        <v>6125.0000000000009</v>
      </c>
      <c r="I4298" s="54"/>
    </row>
    <row r="4299" spans="3:13" s="55" customFormat="1" ht="15.75" customHeight="1">
      <c r="C4299" s="301">
        <v>4</v>
      </c>
      <c r="D4299" s="59" t="s">
        <v>19</v>
      </c>
      <c r="E4299" s="302" t="s">
        <v>6</v>
      </c>
      <c r="F4299" s="74">
        <v>0.01</v>
      </c>
      <c r="G4299" s="64">
        <f>VLOOKUP(D4299,upahbahan,3,FALSE)</f>
        <v>200000</v>
      </c>
      <c r="H4299" s="64">
        <f>F4299*G4299</f>
        <v>2000</v>
      </c>
      <c r="I4299" s="54"/>
    </row>
    <row r="4300" spans="3:13" s="55" customFormat="1" ht="15.75" customHeight="1">
      <c r="C4300" s="83" t="s">
        <v>1210</v>
      </c>
      <c r="D4300" s="80"/>
      <c r="E4300" s="80"/>
      <c r="F4300" s="217"/>
      <c r="G4300" s="218"/>
      <c r="H4300" s="64">
        <f>SUM(H4296:H4299)</f>
        <v>79385</v>
      </c>
      <c r="I4300" s="219"/>
    </row>
    <row r="4301" spans="3:13" s="55" customFormat="1" ht="15.75" customHeight="1">
      <c r="C4301" s="72" t="s">
        <v>1211</v>
      </c>
      <c r="D4301" s="59" t="s">
        <v>1212</v>
      </c>
      <c r="E4301" s="73"/>
      <c r="F4301" s="73"/>
      <c r="G4301" s="73"/>
      <c r="H4301" s="73"/>
      <c r="I4301" s="54"/>
    </row>
    <row r="4302" spans="3:13" s="55" customFormat="1" ht="15.75" customHeight="1">
      <c r="C4302" s="72">
        <v>1</v>
      </c>
      <c r="D4302" s="59" t="s">
        <v>4615</v>
      </c>
      <c r="E4302" s="170" t="s">
        <v>4545</v>
      </c>
      <c r="F4302" s="171">
        <v>1.25</v>
      </c>
      <c r="G4302" s="64">
        <f>VLOOKUP(D4302,upahbahan,3,FALSE)</f>
        <v>37375</v>
      </c>
      <c r="H4302" s="583">
        <f>G4302*F4302</f>
        <v>46718.75</v>
      </c>
      <c r="I4302" s="54"/>
    </row>
    <row r="4303" spans="3:13" s="55" customFormat="1" ht="15.75" customHeight="1">
      <c r="C4303" s="83" t="s">
        <v>1216</v>
      </c>
      <c r="D4303" s="80"/>
      <c r="E4303" s="80"/>
      <c r="F4303" s="80"/>
      <c r="G4303" s="162"/>
      <c r="H4303" s="64">
        <f>SUM(H4302:H4302)</f>
        <v>46718.75</v>
      </c>
      <c r="I4303" s="54"/>
    </row>
    <row r="4304" spans="3:13" s="55" customFormat="1" ht="15.75" customHeight="1">
      <c r="C4304" s="72" t="s">
        <v>1217</v>
      </c>
      <c r="D4304" s="59" t="s">
        <v>1218</v>
      </c>
      <c r="E4304" s="73"/>
      <c r="F4304" s="73"/>
      <c r="G4304" s="73"/>
      <c r="H4304" s="73"/>
      <c r="I4304" s="54"/>
    </row>
    <row r="4305" spans="3:13" s="55" customFormat="1" ht="15.75" customHeight="1">
      <c r="C4305" s="83" t="s">
        <v>1219</v>
      </c>
      <c r="D4305" s="80"/>
      <c r="E4305" s="80"/>
      <c r="F4305" s="80"/>
      <c r="G4305" s="162"/>
      <c r="H4305" s="303">
        <v>0</v>
      </c>
      <c r="I4305" s="54"/>
    </row>
    <row r="4306" spans="3:13" s="55" customFormat="1" ht="15.75" customHeight="1">
      <c r="C4306" s="58" t="s">
        <v>1220</v>
      </c>
      <c r="D4306" s="69" t="s">
        <v>1221</v>
      </c>
      <c r="E4306" s="70"/>
      <c r="F4306" s="70"/>
      <c r="G4306" s="71"/>
      <c r="H4306" s="304">
        <f>H4305+H4303+H4300</f>
        <v>126103.75</v>
      </c>
      <c r="I4306" s="319"/>
    </row>
    <row r="4307" spans="3:13" s="55" customFormat="1" ht="15.75" customHeight="1">
      <c r="C4307" s="58" t="s">
        <v>1222</v>
      </c>
      <c r="D4307" s="69" t="s">
        <v>1325</v>
      </c>
      <c r="E4307" s="70"/>
      <c r="F4307" s="71"/>
      <c r="G4307" s="95">
        <v>0.1</v>
      </c>
      <c r="H4307" s="64">
        <f>H4306*G4307</f>
        <v>12610.375</v>
      </c>
      <c r="I4307" s="319"/>
    </row>
    <row r="4308" spans="3:13" s="55" customFormat="1" ht="15.75" customHeight="1">
      <c r="C4308" s="58" t="s">
        <v>1223</v>
      </c>
      <c r="D4308" s="69" t="s">
        <v>1224</v>
      </c>
      <c r="E4308" s="70"/>
      <c r="F4308" s="70"/>
      <c r="G4308" s="71"/>
      <c r="H4308" s="305">
        <f>SUM(H4306:H4307)</f>
        <v>138714.125</v>
      </c>
      <c r="I4308" s="319"/>
    </row>
    <row r="4310" spans="3:13" s="55" customFormat="1" ht="15.75" customHeight="1">
      <c r="C4310" s="225" t="s">
        <v>4619</v>
      </c>
      <c r="D4310" s="313" t="s">
        <v>4620</v>
      </c>
      <c r="E4310" s="307"/>
      <c r="F4310" s="307"/>
      <c r="G4310" s="307"/>
      <c r="H4310" s="307"/>
      <c r="I4310" s="56">
        <f>ROUNDDOWN(H4325,-2)</f>
        <v>168000</v>
      </c>
    </row>
    <row r="4311" spans="3:13" s="55" customFormat="1" ht="25.5" customHeight="1">
      <c r="C4311" s="300" t="s">
        <v>1197</v>
      </c>
      <c r="D4311" s="300" t="s">
        <v>1198</v>
      </c>
      <c r="E4311" s="300" t="s">
        <v>1199</v>
      </c>
      <c r="F4311" s="300" t="s">
        <v>1200</v>
      </c>
      <c r="G4311" s="300" t="s">
        <v>1201</v>
      </c>
      <c r="H4311" s="300" t="s">
        <v>1202</v>
      </c>
      <c r="I4311" s="54"/>
    </row>
    <row r="4312" spans="3:13" s="55" customFormat="1" ht="15.75" customHeight="1">
      <c r="C4312" s="72" t="s">
        <v>1203</v>
      </c>
      <c r="D4312" s="59" t="s">
        <v>1204</v>
      </c>
      <c r="E4312" s="73"/>
      <c r="F4312" s="73"/>
      <c r="G4312" s="73"/>
      <c r="H4312" s="73"/>
      <c r="I4312" s="54"/>
      <c r="J4312" s="159" t="s">
        <v>1249</v>
      </c>
    </row>
    <row r="4313" spans="3:13" s="55" customFormat="1" ht="15.75" customHeight="1">
      <c r="C4313" s="301">
        <v>1</v>
      </c>
      <c r="D4313" s="59" t="s">
        <v>5</v>
      </c>
      <c r="E4313" s="302" t="s">
        <v>6</v>
      </c>
      <c r="F4313" s="74">
        <v>0.26900000000000002</v>
      </c>
      <c r="G4313" s="64">
        <f>VLOOKUP(D4313,upahbahan,3,FALSE)</f>
        <v>100000</v>
      </c>
      <c r="H4313" s="64">
        <f>F4313*G4313</f>
        <v>26900</v>
      </c>
      <c r="I4313" s="54"/>
      <c r="J4313" s="159" t="s">
        <v>1250</v>
      </c>
      <c r="M4313" s="65">
        <v>0.1</v>
      </c>
    </row>
    <row r="4314" spans="3:13" s="55" customFormat="1" ht="15.75" customHeight="1">
      <c r="C4314" s="301">
        <v>2</v>
      </c>
      <c r="D4314" s="59" t="s">
        <v>10</v>
      </c>
      <c r="E4314" s="302" t="s">
        <v>6</v>
      </c>
      <c r="F4314" s="74">
        <v>0.44900000000000001</v>
      </c>
      <c r="G4314" s="64">
        <f>VLOOKUP(D4314,upahbahan,3,FALSE)</f>
        <v>145000</v>
      </c>
      <c r="H4314" s="64">
        <f>F4314*G4314</f>
        <v>65105</v>
      </c>
      <c r="I4314" s="54"/>
    </row>
    <row r="4315" spans="3:13" s="55" customFormat="1" ht="15.75" customHeight="1">
      <c r="C4315" s="301">
        <v>3</v>
      </c>
      <c r="D4315" s="59" t="s">
        <v>18</v>
      </c>
      <c r="E4315" s="302" t="s">
        <v>6</v>
      </c>
      <c r="F4315" s="74">
        <v>4.4999999999999998E-2</v>
      </c>
      <c r="G4315" s="64">
        <f>VLOOKUP(D4315,upahbahan,3,FALSE)</f>
        <v>175000</v>
      </c>
      <c r="H4315" s="64">
        <f>F4315*G4315</f>
        <v>7875</v>
      </c>
      <c r="I4315" s="54"/>
    </row>
    <row r="4316" spans="3:13" s="55" customFormat="1" ht="15.75" customHeight="1">
      <c r="C4316" s="301">
        <v>4</v>
      </c>
      <c r="D4316" s="59" t="s">
        <v>19</v>
      </c>
      <c r="E4316" s="302" t="s">
        <v>6</v>
      </c>
      <c r="F4316" s="74">
        <v>1.2999999999999999E-2</v>
      </c>
      <c r="G4316" s="64">
        <f>VLOOKUP(D4316,upahbahan,3,FALSE)</f>
        <v>200000</v>
      </c>
      <c r="H4316" s="64">
        <f>F4316*G4316</f>
        <v>2600</v>
      </c>
      <c r="I4316" s="54"/>
    </row>
    <row r="4317" spans="3:13" s="55" customFormat="1" ht="15.75" customHeight="1">
      <c r="C4317" s="83" t="s">
        <v>1210</v>
      </c>
      <c r="D4317" s="80"/>
      <c r="E4317" s="80"/>
      <c r="F4317" s="217"/>
      <c r="G4317" s="218"/>
      <c r="H4317" s="64">
        <f>SUM(H4313:H4316)</f>
        <v>102480</v>
      </c>
      <c r="I4317" s="219"/>
    </row>
    <row r="4318" spans="3:13" s="55" customFormat="1" ht="15.75" customHeight="1">
      <c r="C4318" s="72" t="s">
        <v>1211</v>
      </c>
      <c r="D4318" s="59" t="s">
        <v>1212</v>
      </c>
      <c r="E4318" s="73"/>
      <c r="F4318" s="73"/>
      <c r="G4318" s="73"/>
      <c r="H4318" s="73"/>
      <c r="I4318" s="54"/>
    </row>
    <row r="4319" spans="3:13" s="55" customFormat="1" ht="15.75" customHeight="1">
      <c r="C4319" s="72">
        <v>1</v>
      </c>
      <c r="D4319" s="59" t="s">
        <v>4616</v>
      </c>
      <c r="E4319" s="170" t="s">
        <v>4545</v>
      </c>
      <c r="F4319" s="171">
        <v>1.25</v>
      </c>
      <c r="G4319" s="64">
        <f>VLOOKUP(D4319,upahbahan,3,FALSE)</f>
        <v>40250</v>
      </c>
      <c r="H4319" s="583">
        <f>G4319*F4319</f>
        <v>50312.5</v>
      </c>
      <c r="I4319" s="54"/>
    </row>
    <row r="4320" spans="3:13" s="55" customFormat="1" ht="15.75" customHeight="1">
      <c r="C4320" s="83" t="s">
        <v>1216</v>
      </c>
      <c r="D4320" s="80"/>
      <c r="E4320" s="80"/>
      <c r="F4320" s="80"/>
      <c r="G4320" s="162"/>
      <c r="H4320" s="64">
        <f>SUM(H4319:H4319)</f>
        <v>50312.5</v>
      </c>
      <c r="I4320" s="54"/>
    </row>
    <row r="4321" spans="3:13" s="55" customFormat="1" ht="15.75" customHeight="1">
      <c r="C4321" s="72" t="s">
        <v>1217</v>
      </c>
      <c r="D4321" s="59" t="s">
        <v>1218</v>
      </c>
      <c r="E4321" s="73"/>
      <c r="F4321" s="73"/>
      <c r="G4321" s="73"/>
      <c r="H4321" s="73"/>
      <c r="I4321" s="54"/>
    </row>
    <row r="4322" spans="3:13" s="55" customFormat="1" ht="15.75" customHeight="1">
      <c r="C4322" s="83" t="s">
        <v>1219</v>
      </c>
      <c r="D4322" s="80"/>
      <c r="E4322" s="80"/>
      <c r="F4322" s="80"/>
      <c r="G4322" s="162"/>
      <c r="H4322" s="303">
        <v>0</v>
      </c>
      <c r="I4322" s="54"/>
    </row>
    <row r="4323" spans="3:13" s="55" customFormat="1" ht="15.75" customHeight="1">
      <c r="C4323" s="58" t="s">
        <v>1220</v>
      </c>
      <c r="D4323" s="69" t="s">
        <v>1221</v>
      </c>
      <c r="E4323" s="70"/>
      <c r="F4323" s="70"/>
      <c r="G4323" s="71"/>
      <c r="H4323" s="304">
        <f>H4322+H4320+H4317</f>
        <v>152792.5</v>
      </c>
      <c r="I4323" s="319"/>
    </row>
    <row r="4324" spans="3:13" s="55" customFormat="1" ht="15.75" customHeight="1">
      <c r="C4324" s="58" t="s">
        <v>1222</v>
      </c>
      <c r="D4324" s="69" t="s">
        <v>1325</v>
      </c>
      <c r="E4324" s="70"/>
      <c r="F4324" s="71"/>
      <c r="G4324" s="95">
        <v>0.1</v>
      </c>
      <c r="H4324" s="64">
        <f>H4323*G4324</f>
        <v>15279.25</v>
      </c>
      <c r="I4324" s="319"/>
    </row>
    <row r="4325" spans="3:13" s="55" customFormat="1" ht="15.75" customHeight="1">
      <c r="C4325" s="58" t="s">
        <v>1223</v>
      </c>
      <c r="D4325" s="69" t="s">
        <v>1224</v>
      </c>
      <c r="E4325" s="70"/>
      <c r="F4325" s="70"/>
      <c r="G4325" s="71"/>
      <c r="H4325" s="305">
        <f>SUM(H4323:H4324)</f>
        <v>168071.75</v>
      </c>
      <c r="I4325" s="319"/>
    </row>
    <row r="4327" spans="3:13" s="55" customFormat="1" ht="15.75" customHeight="1">
      <c r="C4327" s="225" t="s">
        <v>4621</v>
      </c>
      <c r="D4327" s="313" t="s">
        <v>4622</v>
      </c>
      <c r="E4327" s="307"/>
      <c r="F4327" s="307"/>
      <c r="G4327" s="307"/>
      <c r="H4327" s="307"/>
      <c r="I4327" s="56">
        <f>ROUNDDOWN(H4342,-2)</f>
        <v>215300</v>
      </c>
    </row>
    <row r="4328" spans="3:13" s="55" customFormat="1" ht="25.5" customHeight="1">
      <c r="C4328" s="300" t="s">
        <v>1197</v>
      </c>
      <c r="D4328" s="300" t="s">
        <v>1198</v>
      </c>
      <c r="E4328" s="300" t="s">
        <v>1199</v>
      </c>
      <c r="F4328" s="300" t="s">
        <v>1200</v>
      </c>
      <c r="G4328" s="300" t="s">
        <v>1201</v>
      </c>
      <c r="H4328" s="300" t="s">
        <v>1202</v>
      </c>
      <c r="I4328" s="54"/>
    </row>
    <row r="4329" spans="3:13" s="55" customFormat="1" ht="15.75" customHeight="1">
      <c r="C4329" s="72" t="s">
        <v>1203</v>
      </c>
      <c r="D4329" s="59" t="s">
        <v>1204</v>
      </c>
      <c r="E4329" s="73"/>
      <c r="F4329" s="73"/>
      <c r="G4329" s="73"/>
      <c r="H4329" s="73"/>
      <c r="I4329" s="54"/>
      <c r="J4329" s="159" t="s">
        <v>1249</v>
      </c>
    </row>
    <row r="4330" spans="3:13" s="55" customFormat="1" ht="15.75" customHeight="1">
      <c r="C4330" s="301">
        <v>1</v>
      </c>
      <c r="D4330" s="59" t="s">
        <v>5</v>
      </c>
      <c r="E4330" s="302" t="s">
        <v>6</v>
      </c>
      <c r="F4330" s="74">
        <v>0.34399999999999997</v>
      </c>
      <c r="G4330" s="64">
        <f>VLOOKUP(D4330,upahbahan,3,FALSE)</f>
        <v>100000</v>
      </c>
      <c r="H4330" s="64">
        <f>F4330*G4330</f>
        <v>34400</v>
      </c>
      <c r="I4330" s="54"/>
      <c r="J4330" s="159" t="s">
        <v>1250</v>
      </c>
      <c r="M4330" s="65">
        <v>0.1</v>
      </c>
    </row>
    <row r="4331" spans="3:13" s="55" customFormat="1" ht="15.75" customHeight="1">
      <c r="C4331" s="301">
        <v>2</v>
      </c>
      <c r="D4331" s="59" t="s">
        <v>10</v>
      </c>
      <c r="E4331" s="302" t="s">
        <v>6</v>
      </c>
      <c r="F4331" s="74">
        <v>0.57499999999999996</v>
      </c>
      <c r="G4331" s="64">
        <f>VLOOKUP(D4331,upahbahan,3,FALSE)</f>
        <v>145000</v>
      </c>
      <c r="H4331" s="64">
        <f>F4331*G4331</f>
        <v>83375</v>
      </c>
      <c r="I4331" s="54"/>
    </row>
    <row r="4332" spans="3:13" s="55" customFormat="1" ht="15.75" customHeight="1">
      <c r="C4332" s="301">
        <v>3</v>
      </c>
      <c r="D4332" s="59" t="s">
        <v>18</v>
      </c>
      <c r="E4332" s="302" t="s">
        <v>6</v>
      </c>
      <c r="F4332" s="74">
        <v>5.7000000000000002E-2</v>
      </c>
      <c r="G4332" s="64">
        <f>VLOOKUP(D4332,upahbahan,3,FALSE)</f>
        <v>175000</v>
      </c>
      <c r="H4332" s="64">
        <f>F4332*G4332</f>
        <v>9975</v>
      </c>
      <c r="I4332" s="54"/>
    </row>
    <row r="4333" spans="3:13" s="55" customFormat="1" ht="15.75" customHeight="1">
      <c r="C4333" s="301">
        <v>4</v>
      </c>
      <c r="D4333" s="59" t="s">
        <v>19</v>
      </c>
      <c r="E4333" s="302" t="s">
        <v>6</v>
      </c>
      <c r="F4333" s="74">
        <v>1.7000000000000001E-2</v>
      </c>
      <c r="G4333" s="64">
        <f>VLOOKUP(D4333,upahbahan,3,FALSE)</f>
        <v>200000</v>
      </c>
      <c r="H4333" s="64">
        <f>F4333*G4333</f>
        <v>3400.0000000000005</v>
      </c>
      <c r="I4333" s="54"/>
    </row>
    <row r="4334" spans="3:13" s="55" customFormat="1" ht="15.75" customHeight="1">
      <c r="C4334" s="83" t="s">
        <v>1210</v>
      </c>
      <c r="D4334" s="80"/>
      <c r="E4334" s="80"/>
      <c r="F4334" s="217"/>
      <c r="G4334" s="218"/>
      <c r="H4334" s="64">
        <f>SUM(H4330:H4333)</f>
        <v>131150</v>
      </c>
      <c r="I4334" s="219"/>
    </row>
    <row r="4335" spans="3:13" s="55" customFormat="1" ht="15.75" customHeight="1">
      <c r="C4335" s="72" t="s">
        <v>1211</v>
      </c>
      <c r="D4335" s="59" t="s">
        <v>1212</v>
      </c>
      <c r="E4335" s="73"/>
      <c r="F4335" s="73"/>
      <c r="G4335" s="73"/>
      <c r="H4335" s="73"/>
      <c r="I4335" s="54"/>
    </row>
    <row r="4336" spans="3:13" s="55" customFormat="1" ht="15.75" customHeight="1">
      <c r="C4336" s="72">
        <v>1</v>
      </c>
      <c r="D4336" s="59" t="s">
        <v>4623</v>
      </c>
      <c r="E4336" s="170" t="s">
        <v>4545</v>
      </c>
      <c r="F4336" s="171">
        <v>1.25</v>
      </c>
      <c r="G4336" s="64">
        <f>VLOOKUP(D4336,upahbahan,3,FALSE)</f>
        <v>51700</v>
      </c>
      <c r="H4336" s="583">
        <f>G4336*F4336</f>
        <v>64625</v>
      </c>
      <c r="I4336" s="54"/>
    </row>
    <row r="4337" spans="3:13" s="55" customFormat="1" ht="15.75" customHeight="1">
      <c r="C4337" s="83" t="s">
        <v>1216</v>
      </c>
      <c r="D4337" s="80"/>
      <c r="E4337" s="80"/>
      <c r="F4337" s="80"/>
      <c r="G4337" s="162"/>
      <c r="H4337" s="64">
        <f>SUM(H4336:H4336)</f>
        <v>64625</v>
      </c>
      <c r="I4337" s="54"/>
    </row>
    <row r="4338" spans="3:13" s="55" customFormat="1" ht="15.75" customHeight="1">
      <c r="C4338" s="72" t="s">
        <v>1217</v>
      </c>
      <c r="D4338" s="59" t="s">
        <v>1218</v>
      </c>
      <c r="E4338" s="73"/>
      <c r="F4338" s="73"/>
      <c r="G4338" s="73"/>
      <c r="H4338" s="73"/>
      <c r="I4338" s="54"/>
    </row>
    <row r="4339" spans="3:13" s="55" customFormat="1" ht="15.75" customHeight="1">
      <c r="C4339" s="83" t="s">
        <v>1219</v>
      </c>
      <c r="D4339" s="80"/>
      <c r="E4339" s="80"/>
      <c r="F4339" s="80"/>
      <c r="G4339" s="162"/>
      <c r="H4339" s="303">
        <v>0</v>
      </c>
      <c r="I4339" s="54"/>
    </row>
    <row r="4340" spans="3:13" s="55" customFormat="1" ht="15.75" customHeight="1">
      <c r="C4340" s="58" t="s">
        <v>1220</v>
      </c>
      <c r="D4340" s="69" t="s">
        <v>1221</v>
      </c>
      <c r="E4340" s="70"/>
      <c r="F4340" s="70"/>
      <c r="G4340" s="71"/>
      <c r="H4340" s="304">
        <f>H4339+H4337+H4334</f>
        <v>195775</v>
      </c>
      <c r="I4340" s="319"/>
    </row>
    <row r="4341" spans="3:13" s="55" customFormat="1" ht="15.75" customHeight="1">
      <c r="C4341" s="58" t="s">
        <v>1222</v>
      </c>
      <c r="D4341" s="69" t="s">
        <v>1325</v>
      </c>
      <c r="E4341" s="70"/>
      <c r="F4341" s="71"/>
      <c r="G4341" s="95">
        <v>0.1</v>
      </c>
      <c r="H4341" s="64">
        <f>H4340*G4341</f>
        <v>19577.5</v>
      </c>
      <c r="I4341" s="319"/>
    </row>
    <row r="4342" spans="3:13" s="55" customFormat="1" ht="15.75" customHeight="1">
      <c r="C4342" s="58" t="s">
        <v>1223</v>
      </c>
      <c r="D4342" s="69" t="s">
        <v>1224</v>
      </c>
      <c r="E4342" s="70"/>
      <c r="F4342" s="70"/>
      <c r="G4342" s="71"/>
      <c r="H4342" s="305">
        <f>SUM(H4340:H4341)</f>
        <v>215352.5</v>
      </c>
      <c r="I4342" s="319"/>
    </row>
    <row r="4344" spans="3:13" s="55" customFormat="1" ht="15.75" customHeight="1">
      <c r="C4344" s="225" t="s">
        <v>4624</v>
      </c>
      <c r="D4344" s="313" t="s">
        <v>4625</v>
      </c>
      <c r="E4344" s="307"/>
      <c r="F4344" s="307"/>
      <c r="G4344" s="307"/>
      <c r="H4344" s="307"/>
      <c r="I4344" s="56">
        <f>ROUNDDOWN(H4359,-2)</f>
        <v>257400</v>
      </c>
    </row>
    <row r="4345" spans="3:13" s="55" customFormat="1" ht="25.5" customHeight="1">
      <c r="C4345" s="300" t="s">
        <v>1197</v>
      </c>
      <c r="D4345" s="300" t="s">
        <v>1198</v>
      </c>
      <c r="E4345" s="300" t="s">
        <v>1199</v>
      </c>
      <c r="F4345" s="300" t="s">
        <v>1200</v>
      </c>
      <c r="G4345" s="300" t="s">
        <v>1201</v>
      </c>
      <c r="H4345" s="300" t="s">
        <v>1202</v>
      </c>
      <c r="I4345" s="54"/>
    </row>
    <row r="4346" spans="3:13" s="55" customFormat="1" ht="15.75" customHeight="1">
      <c r="C4346" s="72" t="s">
        <v>1203</v>
      </c>
      <c r="D4346" s="59" t="s">
        <v>1204</v>
      </c>
      <c r="E4346" s="73"/>
      <c r="F4346" s="73"/>
      <c r="G4346" s="73"/>
      <c r="H4346" s="73"/>
      <c r="I4346" s="54"/>
      <c r="J4346" s="159" t="s">
        <v>1249</v>
      </c>
    </row>
    <row r="4347" spans="3:13" s="55" customFormat="1" ht="15.75" customHeight="1">
      <c r="C4347" s="301">
        <v>1</v>
      </c>
      <c r="D4347" s="59" t="s">
        <v>5</v>
      </c>
      <c r="E4347" s="302" t="s">
        <v>6</v>
      </c>
      <c r="F4347" s="74">
        <v>0.41299999999999998</v>
      </c>
      <c r="G4347" s="64">
        <f>VLOOKUP(D4347,upahbahan,3,FALSE)</f>
        <v>100000</v>
      </c>
      <c r="H4347" s="64">
        <f>F4347*G4347</f>
        <v>41300</v>
      </c>
      <c r="I4347" s="54"/>
      <c r="J4347" s="159" t="s">
        <v>1250</v>
      </c>
      <c r="M4347" s="65">
        <v>0.1</v>
      </c>
    </row>
    <row r="4348" spans="3:13" s="55" customFormat="1" ht="15.75" customHeight="1">
      <c r="C4348" s="301">
        <v>2</v>
      </c>
      <c r="D4348" s="59" t="s">
        <v>10</v>
      </c>
      <c r="E4348" s="302" t="s">
        <v>6</v>
      </c>
      <c r="F4348" s="74">
        <v>0.69</v>
      </c>
      <c r="G4348" s="64">
        <f>VLOOKUP(D4348,upahbahan,3,FALSE)</f>
        <v>145000</v>
      </c>
      <c r="H4348" s="64">
        <f>F4348*G4348</f>
        <v>100049.99999999999</v>
      </c>
      <c r="I4348" s="54"/>
    </row>
    <row r="4349" spans="3:13" s="55" customFormat="1" ht="15.75" customHeight="1">
      <c r="C4349" s="301">
        <v>3</v>
      </c>
      <c r="D4349" s="59" t="s">
        <v>18</v>
      </c>
      <c r="E4349" s="302" t="s">
        <v>6</v>
      </c>
      <c r="F4349" s="74">
        <v>6.9000000000000006E-2</v>
      </c>
      <c r="G4349" s="64">
        <f>VLOOKUP(D4349,upahbahan,3,FALSE)</f>
        <v>175000</v>
      </c>
      <c r="H4349" s="64">
        <f>F4349*G4349</f>
        <v>12075.000000000002</v>
      </c>
      <c r="I4349" s="54"/>
    </row>
    <row r="4350" spans="3:13" s="55" customFormat="1" ht="15.75" customHeight="1">
      <c r="C4350" s="301">
        <v>4</v>
      </c>
      <c r="D4350" s="59" t="s">
        <v>19</v>
      </c>
      <c r="E4350" s="302" t="s">
        <v>6</v>
      </c>
      <c r="F4350" s="74">
        <v>2.1000000000000001E-2</v>
      </c>
      <c r="G4350" s="64">
        <f>VLOOKUP(D4350,upahbahan,3,FALSE)</f>
        <v>200000</v>
      </c>
      <c r="H4350" s="64">
        <f>F4350*G4350</f>
        <v>4200</v>
      </c>
      <c r="I4350" s="54"/>
    </row>
    <row r="4351" spans="3:13" s="55" customFormat="1" ht="15.75" customHeight="1">
      <c r="C4351" s="83" t="s">
        <v>1210</v>
      </c>
      <c r="D4351" s="80"/>
      <c r="E4351" s="80"/>
      <c r="F4351" s="217"/>
      <c r="G4351" s="218"/>
      <c r="H4351" s="64">
        <f>SUM(H4347:H4350)</f>
        <v>157625</v>
      </c>
      <c r="I4351" s="219"/>
    </row>
    <row r="4352" spans="3:13" s="55" customFormat="1" ht="15.75" customHeight="1">
      <c r="C4352" s="72" t="s">
        <v>1211</v>
      </c>
      <c r="D4352" s="59" t="s">
        <v>1212</v>
      </c>
      <c r="E4352" s="73"/>
      <c r="F4352" s="73"/>
      <c r="G4352" s="73"/>
      <c r="H4352" s="73"/>
      <c r="I4352" s="54"/>
    </row>
    <row r="4353" spans="3:13" s="55" customFormat="1" ht="15.75" customHeight="1">
      <c r="C4353" s="72">
        <v>1</v>
      </c>
      <c r="D4353" s="59" t="s">
        <v>4626</v>
      </c>
      <c r="E4353" s="170" t="s">
        <v>4545</v>
      </c>
      <c r="F4353" s="171">
        <v>1.25</v>
      </c>
      <c r="G4353" s="64">
        <f>VLOOKUP(D4353,upahbahan,3,FALSE)</f>
        <v>61100</v>
      </c>
      <c r="H4353" s="583">
        <f>G4353*F4353</f>
        <v>76375</v>
      </c>
      <c r="I4353" s="54"/>
    </row>
    <row r="4354" spans="3:13" s="55" customFormat="1" ht="15.75" customHeight="1">
      <c r="C4354" s="83" t="s">
        <v>1216</v>
      </c>
      <c r="D4354" s="80"/>
      <c r="E4354" s="80"/>
      <c r="F4354" s="80"/>
      <c r="G4354" s="162"/>
      <c r="H4354" s="64">
        <f>SUM(H4353:H4353)</f>
        <v>76375</v>
      </c>
      <c r="I4354" s="54"/>
    </row>
    <row r="4355" spans="3:13" s="55" customFormat="1" ht="15.75" customHeight="1">
      <c r="C4355" s="72" t="s">
        <v>1217</v>
      </c>
      <c r="D4355" s="59" t="s">
        <v>1218</v>
      </c>
      <c r="E4355" s="73"/>
      <c r="F4355" s="73"/>
      <c r="G4355" s="73"/>
      <c r="H4355" s="73"/>
      <c r="I4355" s="54"/>
    </row>
    <row r="4356" spans="3:13" s="55" customFormat="1" ht="15.75" customHeight="1">
      <c r="C4356" s="83" t="s">
        <v>1219</v>
      </c>
      <c r="D4356" s="80"/>
      <c r="E4356" s="80"/>
      <c r="F4356" s="80"/>
      <c r="G4356" s="162"/>
      <c r="H4356" s="303">
        <v>0</v>
      </c>
      <c r="I4356" s="54"/>
    </row>
    <row r="4357" spans="3:13" s="55" customFormat="1" ht="15.75" customHeight="1">
      <c r="C4357" s="58" t="s">
        <v>1220</v>
      </c>
      <c r="D4357" s="69" t="s">
        <v>1221</v>
      </c>
      <c r="E4357" s="70"/>
      <c r="F4357" s="70"/>
      <c r="G4357" s="71"/>
      <c r="H4357" s="304">
        <f>H4356+H4354+H4351</f>
        <v>234000</v>
      </c>
      <c r="I4357" s="319"/>
    </row>
    <row r="4358" spans="3:13" s="55" customFormat="1" ht="15.75" customHeight="1">
      <c r="C4358" s="58" t="s">
        <v>1222</v>
      </c>
      <c r="D4358" s="69" t="s">
        <v>1325</v>
      </c>
      <c r="E4358" s="70"/>
      <c r="F4358" s="71"/>
      <c r="G4358" s="95">
        <v>0.1</v>
      </c>
      <c r="H4358" s="64">
        <f>H4357*G4358</f>
        <v>23400</v>
      </c>
      <c r="I4358" s="319"/>
    </row>
    <row r="4359" spans="3:13" s="55" customFormat="1" ht="15.75" customHeight="1">
      <c r="C4359" s="58" t="s">
        <v>1223</v>
      </c>
      <c r="D4359" s="69" t="s">
        <v>1224</v>
      </c>
      <c r="E4359" s="70"/>
      <c r="F4359" s="70"/>
      <c r="G4359" s="71"/>
      <c r="H4359" s="305">
        <f>SUM(H4357:H4358)</f>
        <v>257400</v>
      </c>
      <c r="I4359" s="319"/>
    </row>
    <row r="4361" spans="3:13" s="55" customFormat="1" ht="15.75" customHeight="1">
      <c r="C4361" s="225" t="s">
        <v>4627</v>
      </c>
      <c r="D4361" s="313" t="s">
        <v>4631</v>
      </c>
      <c r="E4361" s="307"/>
      <c r="F4361" s="307"/>
      <c r="G4361" s="307"/>
      <c r="H4361" s="307"/>
      <c r="I4361" s="56">
        <f>ROUNDDOWN(H4376,-2)</f>
        <v>355000</v>
      </c>
    </row>
    <row r="4362" spans="3:13" s="55" customFormat="1" ht="25.5" customHeight="1">
      <c r="C4362" s="300" t="s">
        <v>1197</v>
      </c>
      <c r="D4362" s="300" t="s">
        <v>1198</v>
      </c>
      <c r="E4362" s="300" t="s">
        <v>1199</v>
      </c>
      <c r="F4362" s="300" t="s">
        <v>1200</v>
      </c>
      <c r="G4362" s="300" t="s">
        <v>1201</v>
      </c>
      <c r="H4362" s="300" t="s">
        <v>1202</v>
      </c>
      <c r="I4362" s="54"/>
    </row>
    <row r="4363" spans="3:13" s="55" customFormat="1" ht="15.75" customHeight="1">
      <c r="C4363" s="72" t="s">
        <v>1203</v>
      </c>
      <c r="D4363" s="59" t="s">
        <v>1204</v>
      </c>
      <c r="E4363" s="73"/>
      <c r="F4363" s="73"/>
      <c r="G4363" s="73"/>
      <c r="H4363" s="73"/>
      <c r="I4363" s="54"/>
      <c r="J4363" s="159" t="s">
        <v>1249</v>
      </c>
    </row>
    <row r="4364" spans="3:13" s="55" customFormat="1" ht="15.75" customHeight="1">
      <c r="C4364" s="301">
        <v>1</v>
      </c>
      <c r="D4364" s="59" t="s">
        <v>5</v>
      </c>
      <c r="E4364" s="302" t="s">
        <v>6</v>
      </c>
      <c r="F4364" s="74">
        <v>0.55000000000000004</v>
      </c>
      <c r="G4364" s="64">
        <f>VLOOKUP(D4364,upahbahan,3,FALSE)</f>
        <v>100000</v>
      </c>
      <c r="H4364" s="64">
        <f>F4364*G4364</f>
        <v>55000.000000000007</v>
      </c>
      <c r="I4364" s="54"/>
      <c r="J4364" s="159" t="s">
        <v>1250</v>
      </c>
      <c r="M4364" s="65">
        <v>0.1</v>
      </c>
    </row>
    <row r="4365" spans="3:13" s="55" customFormat="1" ht="15.75" customHeight="1">
      <c r="C4365" s="301">
        <v>2</v>
      </c>
      <c r="D4365" s="59" t="s">
        <v>10</v>
      </c>
      <c r="E4365" s="302" t="s">
        <v>6</v>
      </c>
      <c r="F4365" s="74">
        <v>0.91900000000000004</v>
      </c>
      <c r="G4365" s="64">
        <f>VLOOKUP(D4365,upahbahan,3,FALSE)</f>
        <v>145000</v>
      </c>
      <c r="H4365" s="64">
        <f>F4365*G4365</f>
        <v>133255</v>
      </c>
      <c r="I4365" s="54"/>
    </row>
    <row r="4366" spans="3:13" s="55" customFormat="1" ht="15.75" customHeight="1">
      <c r="C4366" s="301">
        <v>3</v>
      </c>
      <c r="D4366" s="59" t="s">
        <v>18</v>
      </c>
      <c r="E4366" s="302" t="s">
        <v>6</v>
      </c>
      <c r="F4366" s="74">
        <v>9.1999999999999998E-2</v>
      </c>
      <c r="G4366" s="64">
        <f>VLOOKUP(D4366,upahbahan,3,FALSE)</f>
        <v>175000</v>
      </c>
      <c r="H4366" s="64">
        <f>F4366*G4366</f>
        <v>16100</v>
      </c>
      <c r="I4366" s="54"/>
    </row>
    <row r="4367" spans="3:13" s="55" customFormat="1" ht="15.75" customHeight="1">
      <c r="C4367" s="301">
        <v>4</v>
      </c>
      <c r="D4367" s="59" t="s">
        <v>19</v>
      </c>
      <c r="E4367" s="302" t="s">
        <v>6</v>
      </c>
      <c r="F4367" s="74">
        <v>2.8000000000000001E-2</v>
      </c>
      <c r="G4367" s="64">
        <f>VLOOKUP(D4367,upahbahan,3,FALSE)</f>
        <v>200000</v>
      </c>
      <c r="H4367" s="64">
        <f>F4367*G4367</f>
        <v>5600</v>
      </c>
      <c r="I4367" s="54"/>
    </row>
    <row r="4368" spans="3:13" s="55" customFormat="1" ht="15.75" customHeight="1">
      <c r="C4368" s="83" t="s">
        <v>1210</v>
      </c>
      <c r="D4368" s="80"/>
      <c r="E4368" s="80"/>
      <c r="F4368" s="217"/>
      <c r="G4368" s="218"/>
      <c r="H4368" s="64">
        <f>SUM(H4364:H4367)</f>
        <v>209955</v>
      </c>
      <c r="I4368" s="219"/>
    </row>
    <row r="4369" spans="3:13" s="55" customFormat="1" ht="15.75" customHeight="1">
      <c r="C4369" s="72" t="s">
        <v>1211</v>
      </c>
      <c r="D4369" s="59" t="s">
        <v>1212</v>
      </c>
      <c r="E4369" s="73"/>
      <c r="F4369" s="73"/>
      <c r="G4369" s="73"/>
      <c r="H4369" s="73"/>
      <c r="I4369" s="54"/>
    </row>
    <row r="4370" spans="3:13" s="55" customFormat="1" ht="15.75" customHeight="1">
      <c r="C4370" s="72">
        <v>1</v>
      </c>
      <c r="D4370" s="59" t="s">
        <v>4628</v>
      </c>
      <c r="E4370" s="170" t="s">
        <v>4545</v>
      </c>
      <c r="F4370" s="171">
        <v>1.25</v>
      </c>
      <c r="G4370" s="64">
        <f>VLOOKUP(D4370,upahbahan,3,FALSE)</f>
        <v>90250</v>
      </c>
      <c r="H4370" s="583">
        <f>G4370*F4370</f>
        <v>112812.5</v>
      </c>
      <c r="I4370" s="54"/>
    </row>
    <row r="4371" spans="3:13" s="55" customFormat="1" ht="15.75" customHeight="1">
      <c r="C4371" s="83" t="s">
        <v>1216</v>
      </c>
      <c r="D4371" s="80"/>
      <c r="E4371" s="80"/>
      <c r="F4371" s="80"/>
      <c r="G4371" s="162"/>
      <c r="H4371" s="64">
        <f>SUM(H4370:H4370)</f>
        <v>112812.5</v>
      </c>
      <c r="I4371" s="54"/>
    </row>
    <row r="4372" spans="3:13" s="55" customFormat="1" ht="15.75" customHeight="1">
      <c r="C4372" s="72" t="s">
        <v>1217</v>
      </c>
      <c r="D4372" s="59" t="s">
        <v>1218</v>
      </c>
      <c r="E4372" s="73"/>
      <c r="F4372" s="73"/>
      <c r="G4372" s="73"/>
      <c r="H4372" s="73"/>
      <c r="I4372" s="54"/>
    </row>
    <row r="4373" spans="3:13" s="55" customFormat="1" ht="15.75" customHeight="1">
      <c r="C4373" s="83" t="s">
        <v>1219</v>
      </c>
      <c r="D4373" s="80"/>
      <c r="E4373" s="80"/>
      <c r="F4373" s="80"/>
      <c r="G4373" s="162"/>
      <c r="H4373" s="303">
        <v>0</v>
      </c>
      <c r="I4373" s="54"/>
    </row>
    <row r="4374" spans="3:13" s="55" customFormat="1" ht="15.75" customHeight="1">
      <c r="C4374" s="58" t="s">
        <v>1220</v>
      </c>
      <c r="D4374" s="69" t="s">
        <v>1221</v>
      </c>
      <c r="E4374" s="70"/>
      <c r="F4374" s="70"/>
      <c r="G4374" s="71"/>
      <c r="H4374" s="304">
        <f>H4373+H4371+H4368</f>
        <v>322767.5</v>
      </c>
      <c r="I4374" s="319"/>
    </row>
    <row r="4375" spans="3:13" s="55" customFormat="1" ht="15.75" customHeight="1">
      <c r="C4375" s="58" t="s">
        <v>1222</v>
      </c>
      <c r="D4375" s="69" t="s">
        <v>1325</v>
      </c>
      <c r="E4375" s="70"/>
      <c r="F4375" s="71"/>
      <c r="G4375" s="95">
        <v>0.1</v>
      </c>
      <c r="H4375" s="64">
        <f>H4374*G4375</f>
        <v>32276.75</v>
      </c>
      <c r="I4375" s="319"/>
    </row>
    <row r="4376" spans="3:13" s="55" customFormat="1" ht="15.75" customHeight="1">
      <c r="C4376" s="58" t="s">
        <v>1223</v>
      </c>
      <c r="D4376" s="69" t="s">
        <v>1224</v>
      </c>
      <c r="E4376" s="70"/>
      <c r="F4376" s="70"/>
      <c r="G4376" s="71"/>
      <c r="H4376" s="305">
        <f>SUM(H4374:H4375)</f>
        <v>355044.25</v>
      </c>
      <c r="I4376" s="319"/>
    </row>
    <row r="4378" spans="3:13" s="55" customFormat="1" ht="15.75" customHeight="1">
      <c r="C4378" s="225" t="s">
        <v>4629</v>
      </c>
      <c r="D4378" s="313" t="s">
        <v>4630</v>
      </c>
      <c r="E4378" s="307"/>
      <c r="F4378" s="307"/>
      <c r="G4378" s="307"/>
      <c r="H4378" s="307"/>
      <c r="I4378" s="56">
        <f>ROUNDDOWN(H4393,-2)</f>
        <v>484500</v>
      </c>
    </row>
    <row r="4379" spans="3:13" s="55" customFormat="1" ht="25.5" customHeight="1">
      <c r="C4379" s="300" t="s">
        <v>1197</v>
      </c>
      <c r="D4379" s="300" t="s">
        <v>1198</v>
      </c>
      <c r="E4379" s="300" t="s">
        <v>1199</v>
      </c>
      <c r="F4379" s="300" t="s">
        <v>1200</v>
      </c>
      <c r="G4379" s="300" t="s">
        <v>1201</v>
      </c>
      <c r="H4379" s="300" t="s">
        <v>1202</v>
      </c>
      <c r="I4379" s="54"/>
    </row>
    <row r="4380" spans="3:13" s="55" customFormat="1" ht="15.75" customHeight="1">
      <c r="C4380" s="72" t="s">
        <v>1203</v>
      </c>
      <c r="D4380" s="59" t="s">
        <v>1204</v>
      </c>
      <c r="E4380" s="73"/>
      <c r="F4380" s="73"/>
      <c r="G4380" s="73"/>
      <c r="H4380" s="73"/>
      <c r="I4380" s="54"/>
      <c r="J4380" s="159" t="s">
        <v>1249</v>
      </c>
    </row>
    <row r="4381" spans="3:13" s="55" customFormat="1" ht="15.75" customHeight="1">
      <c r="C4381" s="301">
        <v>1</v>
      </c>
      <c r="D4381" s="59" t="s">
        <v>5</v>
      </c>
      <c r="E4381" s="302" t="s">
        <v>6</v>
      </c>
      <c r="F4381" s="74">
        <v>0.68799999999999994</v>
      </c>
      <c r="G4381" s="64">
        <f>VLOOKUP(D4381,upahbahan,3,FALSE)</f>
        <v>100000</v>
      </c>
      <c r="H4381" s="64">
        <f>F4381*G4381</f>
        <v>68800</v>
      </c>
      <c r="I4381" s="54"/>
      <c r="J4381" s="159" t="s">
        <v>1250</v>
      </c>
      <c r="M4381" s="65">
        <v>0.1</v>
      </c>
    </row>
    <row r="4382" spans="3:13" s="55" customFormat="1" ht="15.75" customHeight="1">
      <c r="C4382" s="301">
        <v>2</v>
      </c>
      <c r="D4382" s="59" t="s">
        <v>10</v>
      </c>
      <c r="E4382" s="302" t="s">
        <v>6</v>
      </c>
      <c r="F4382" s="74">
        <v>1.149</v>
      </c>
      <c r="G4382" s="64">
        <f>VLOOKUP(D4382,upahbahan,3,FALSE)</f>
        <v>145000</v>
      </c>
      <c r="H4382" s="64">
        <f>F4382*G4382</f>
        <v>166605</v>
      </c>
      <c r="I4382" s="54"/>
    </row>
    <row r="4383" spans="3:13" s="55" customFormat="1" ht="15.75" customHeight="1">
      <c r="C4383" s="301">
        <v>3</v>
      </c>
      <c r="D4383" s="59" t="s">
        <v>18</v>
      </c>
      <c r="E4383" s="302" t="s">
        <v>6</v>
      </c>
      <c r="F4383" s="74">
        <v>0.115</v>
      </c>
      <c r="G4383" s="64">
        <f>VLOOKUP(D4383,upahbahan,3,FALSE)</f>
        <v>175000</v>
      </c>
      <c r="H4383" s="64">
        <f>F4383*G4383</f>
        <v>20125</v>
      </c>
      <c r="I4383" s="54"/>
    </row>
    <row r="4384" spans="3:13" s="55" customFormat="1" ht="15.75" customHeight="1">
      <c r="C4384" s="301">
        <v>4</v>
      </c>
      <c r="D4384" s="59" t="s">
        <v>19</v>
      </c>
      <c r="E4384" s="302" t="s">
        <v>6</v>
      </c>
      <c r="F4384" s="74">
        <v>3.4000000000000002E-2</v>
      </c>
      <c r="G4384" s="64">
        <f>VLOOKUP(D4384,upahbahan,3,FALSE)</f>
        <v>200000</v>
      </c>
      <c r="H4384" s="64">
        <f>F4384*G4384</f>
        <v>6800.0000000000009</v>
      </c>
      <c r="I4384" s="54"/>
    </row>
    <row r="4385" spans="3:13" s="55" customFormat="1" ht="15.75" customHeight="1">
      <c r="C4385" s="83" t="s">
        <v>1210</v>
      </c>
      <c r="D4385" s="80"/>
      <c r="E4385" s="80"/>
      <c r="F4385" s="217"/>
      <c r="G4385" s="218"/>
      <c r="H4385" s="64">
        <f>SUM(H4381:H4384)</f>
        <v>262330</v>
      </c>
      <c r="I4385" s="219"/>
    </row>
    <row r="4386" spans="3:13" s="55" customFormat="1" ht="15.75" customHeight="1">
      <c r="C4386" s="72" t="s">
        <v>1211</v>
      </c>
      <c r="D4386" s="59" t="s">
        <v>1212</v>
      </c>
      <c r="E4386" s="73"/>
      <c r="F4386" s="73"/>
      <c r="G4386" s="73"/>
      <c r="H4386" s="73"/>
      <c r="I4386" s="54"/>
    </row>
    <row r="4387" spans="3:13" s="55" customFormat="1" ht="15.75" customHeight="1">
      <c r="C4387" s="72">
        <v>1</v>
      </c>
      <c r="D4387" s="59" t="s">
        <v>4632</v>
      </c>
      <c r="E4387" s="170" t="s">
        <v>4545</v>
      </c>
      <c r="F4387" s="171">
        <v>1.25</v>
      </c>
      <c r="G4387" s="64">
        <f>VLOOKUP(D4387,upahbahan,3,FALSE)</f>
        <v>142500</v>
      </c>
      <c r="H4387" s="583">
        <f>G4387*F4387</f>
        <v>178125</v>
      </c>
      <c r="I4387" s="54"/>
    </row>
    <row r="4388" spans="3:13" s="55" customFormat="1" ht="15.75" customHeight="1">
      <c r="C4388" s="83" t="s">
        <v>1216</v>
      </c>
      <c r="D4388" s="80"/>
      <c r="E4388" s="80"/>
      <c r="F4388" s="80"/>
      <c r="G4388" s="162"/>
      <c r="H4388" s="64">
        <f>SUM(H4387:H4387)</f>
        <v>178125</v>
      </c>
      <c r="I4388" s="54"/>
    </row>
    <row r="4389" spans="3:13" s="55" customFormat="1" ht="15.75" customHeight="1">
      <c r="C4389" s="72" t="s">
        <v>1217</v>
      </c>
      <c r="D4389" s="59" t="s">
        <v>1218</v>
      </c>
      <c r="E4389" s="73"/>
      <c r="F4389" s="73"/>
      <c r="G4389" s="73"/>
      <c r="H4389" s="73"/>
      <c r="I4389" s="54"/>
    </row>
    <row r="4390" spans="3:13" s="55" customFormat="1" ht="15.75" customHeight="1">
      <c r="C4390" s="83" t="s">
        <v>1219</v>
      </c>
      <c r="D4390" s="80"/>
      <c r="E4390" s="80"/>
      <c r="F4390" s="80"/>
      <c r="G4390" s="162"/>
      <c r="H4390" s="303">
        <v>0</v>
      </c>
      <c r="I4390" s="54"/>
    </row>
    <row r="4391" spans="3:13" s="55" customFormat="1" ht="15.75" customHeight="1">
      <c r="C4391" s="58" t="s">
        <v>1220</v>
      </c>
      <c r="D4391" s="69" t="s">
        <v>1221</v>
      </c>
      <c r="E4391" s="70"/>
      <c r="F4391" s="70"/>
      <c r="G4391" s="71"/>
      <c r="H4391" s="304">
        <f>H4390+H4388+H4385</f>
        <v>440455</v>
      </c>
      <c r="I4391" s="319"/>
    </row>
    <row r="4392" spans="3:13" s="55" customFormat="1" ht="15.75" customHeight="1">
      <c r="C4392" s="58" t="s">
        <v>1222</v>
      </c>
      <c r="D4392" s="69" t="s">
        <v>1325</v>
      </c>
      <c r="E4392" s="70"/>
      <c r="F4392" s="71"/>
      <c r="G4392" s="95">
        <v>0.1</v>
      </c>
      <c r="H4392" s="64">
        <f>H4391*G4392</f>
        <v>44045.5</v>
      </c>
      <c r="I4392" s="319"/>
    </row>
    <row r="4393" spans="3:13" s="55" customFormat="1" ht="15.75" customHeight="1">
      <c r="C4393" s="58" t="s">
        <v>1223</v>
      </c>
      <c r="D4393" s="69" t="s">
        <v>1224</v>
      </c>
      <c r="E4393" s="70"/>
      <c r="F4393" s="70"/>
      <c r="G4393" s="71"/>
      <c r="H4393" s="305">
        <f>SUM(H4391:H4392)</f>
        <v>484500.5</v>
      </c>
      <c r="I4393" s="319"/>
    </row>
    <row r="4395" spans="3:13" s="55" customFormat="1" ht="15.75" customHeight="1">
      <c r="C4395" s="225" t="s">
        <v>4633</v>
      </c>
      <c r="D4395" s="313" t="s">
        <v>4634</v>
      </c>
      <c r="E4395" s="307"/>
      <c r="F4395" s="307"/>
      <c r="G4395" s="307"/>
      <c r="H4395" s="307"/>
      <c r="I4395" s="56">
        <f>ROUNDDOWN(H4410,-2)</f>
        <v>576000</v>
      </c>
    </row>
    <row r="4396" spans="3:13" s="55" customFormat="1" ht="25.5" customHeight="1">
      <c r="C4396" s="300" t="s">
        <v>1197</v>
      </c>
      <c r="D4396" s="300" t="s">
        <v>1198</v>
      </c>
      <c r="E4396" s="300" t="s">
        <v>1199</v>
      </c>
      <c r="F4396" s="300" t="s">
        <v>1200</v>
      </c>
      <c r="G4396" s="300" t="s">
        <v>1201</v>
      </c>
      <c r="H4396" s="300" t="s">
        <v>1202</v>
      </c>
      <c r="I4396" s="54"/>
    </row>
    <row r="4397" spans="3:13" s="55" customFormat="1" ht="15.75" customHeight="1">
      <c r="C4397" s="72" t="s">
        <v>1203</v>
      </c>
      <c r="D4397" s="59" t="s">
        <v>1204</v>
      </c>
      <c r="E4397" s="73"/>
      <c r="F4397" s="73"/>
      <c r="G4397" s="73"/>
      <c r="H4397" s="73"/>
      <c r="I4397" s="54"/>
      <c r="J4397" s="159" t="s">
        <v>1249</v>
      </c>
    </row>
    <row r="4398" spans="3:13" s="55" customFormat="1" ht="15.75" customHeight="1">
      <c r="C4398" s="301">
        <v>1</v>
      </c>
      <c r="D4398" s="59" t="s">
        <v>5</v>
      </c>
      <c r="E4398" s="302" t="s">
        <v>6</v>
      </c>
      <c r="F4398" s="74">
        <v>0.82399999999999995</v>
      </c>
      <c r="G4398" s="64">
        <f>VLOOKUP(D4398,upahbahan,3,FALSE)</f>
        <v>100000</v>
      </c>
      <c r="H4398" s="64">
        <f>F4398*G4398</f>
        <v>82400</v>
      </c>
      <c r="I4398" s="54"/>
      <c r="J4398" s="159" t="s">
        <v>1250</v>
      </c>
      <c r="M4398" s="65">
        <v>0.1</v>
      </c>
    </row>
    <row r="4399" spans="3:13" s="55" customFormat="1" ht="15.75" customHeight="1">
      <c r="C4399" s="301">
        <v>2</v>
      </c>
      <c r="D4399" s="59" t="s">
        <v>10</v>
      </c>
      <c r="E4399" s="302" t="s">
        <v>6</v>
      </c>
      <c r="F4399" s="74">
        <v>1.3759999999999999</v>
      </c>
      <c r="G4399" s="64">
        <f>VLOOKUP(D4399,upahbahan,3,FALSE)</f>
        <v>145000</v>
      </c>
      <c r="H4399" s="64">
        <f>F4399*G4399</f>
        <v>199519.99999999997</v>
      </c>
      <c r="I4399" s="54"/>
    </row>
    <row r="4400" spans="3:13" s="55" customFormat="1" ht="15.75" customHeight="1">
      <c r="C4400" s="301">
        <v>3</v>
      </c>
      <c r="D4400" s="59" t="s">
        <v>18</v>
      </c>
      <c r="E4400" s="302" t="s">
        <v>6</v>
      </c>
      <c r="F4400" s="74">
        <v>0.13800000000000001</v>
      </c>
      <c r="G4400" s="64">
        <f>VLOOKUP(D4400,upahbahan,3,FALSE)</f>
        <v>175000</v>
      </c>
      <c r="H4400" s="64">
        <f>F4400*G4400</f>
        <v>24150.000000000004</v>
      </c>
      <c r="I4400" s="54"/>
    </row>
    <row r="4401" spans="3:13" s="55" customFormat="1" ht="15.75" customHeight="1">
      <c r="C4401" s="301">
        <v>4</v>
      </c>
      <c r="D4401" s="59" t="s">
        <v>19</v>
      </c>
      <c r="E4401" s="302" t="s">
        <v>6</v>
      </c>
      <c r="F4401" s="74">
        <v>4.1000000000000002E-2</v>
      </c>
      <c r="G4401" s="64">
        <f>VLOOKUP(D4401,upahbahan,3,FALSE)</f>
        <v>200000</v>
      </c>
      <c r="H4401" s="64">
        <f>F4401*G4401</f>
        <v>8200</v>
      </c>
      <c r="I4401" s="54"/>
    </row>
    <row r="4402" spans="3:13" s="55" customFormat="1" ht="15.75" customHeight="1">
      <c r="C4402" s="83" t="s">
        <v>1210</v>
      </c>
      <c r="D4402" s="80"/>
      <c r="E4402" s="80"/>
      <c r="F4402" s="217"/>
      <c r="G4402" s="218"/>
      <c r="H4402" s="64">
        <f>SUM(H4398:H4401)</f>
        <v>314270</v>
      </c>
      <c r="I4402" s="219"/>
    </row>
    <row r="4403" spans="3:13" s="55" customFormat="1" ht="15.75" customHeight="1">
      <c r="C4403" s="72" t="s">
        <v>1211</v>
      </c>
      <c r="D4403" s="59" t="s">
        <v>1212</v>
      </c>
      <c r="E4403" s="73"/>
      <c r="F4403" s="73"/>
      <c r="G4403" s="73"/>
      <c r="H4403" s="73"/>
      <c r="I4403" s="54"/>
    </row>
    <row r="4404" spans="3:13" s="55" customFormat="1" ht="15.75" customHeight="1">
      <c r="C4404" s="72">
        <v>1</v>
      </c>
      <c r="D4404" s="59" t="s">
        <v>4635</v>
      </c>
      <c r="E4404" s="170" t="s">
        <v>4545</v>
      </c>
      <c r="F4404" s="171">
        <v>1.25</v>
      </c>
      <c r="G4404" s="64">
        <f>VLOOKUP(D4404,upahbahan,3,FALSE)</f>
        <v>167500</v>
      </c>
      <c r="H4404" s="583">
        <f>G4404*F4404</f>
        <v>209375</v>
      </c>
      <c r="I4404" s="54"/>
    </row>
    <row r="4405" spans="3:13" s="55" customFormat="1" ht="15.75" customHeight="1">
      <c r="C4405" s="83" t="s">
        <v>1216</v>
      </c>
      <c r="D4405" s="80"/>
      <c r="E4405" s="80"/>
      <c r="F4405" s="80"/>
      <c r="G4405" s="162"/>
      <c r="H4405" s="64">
        <f>SUM(H4404:H4404)</f>
        <v>209375</v>
      </c>
      <c r="I4405" s="54"/>
    </row>
    <row r="4406" spans="3:13" s="55" customFormat="1" ht="15.75" customHeight="1">
      <c r="C4406" s="72" t="s">
        <v>1217</v>
      </c>
      <c r="D4406" s="59" t="s">
        <v>1218</v>
      </c>
      <c r="E4406" s="73"/>
      <c r="F4406" s="73"/>
      <c r="G4406" s="73"/>
      <c r="H4406" s="73"/>
      <c r="I4406" s="54"/>
    </row>
    <row r="4407" spans="3:13" s="55" customFormat="1" ht="15.75" customHeight="1">
      <c r="C4407" s="83" t="s">
        <v>1219</v>
      </c>
      <c r="D4407" s="80"/>
      <c r="E4407" s="80"/>
      <c r="F4407" s="80"/>
      <c r="G4407" s="162"/>
      <c r="H4407" s="303">
        <v>0</v>
      </c>
      <c r="I4407" s="54"/>
    </row>
    <row r="4408" spans="3:13" s="55" customFormat="1" ht="15.75" customHeight="1">
      <c r="C4408" s="58" t="s">
        <v>1220</v>
      </c>
      <c r="D4408" s="69" t="s">
        <v>1221</v>
      </c>
      <c r="E4408" s="70"/>
      <c r="F4408" s="70"/>
      <c r="G4408" s="71"/>
      <c r="H4408" s="304">
        <f>H4407+H4405+H4402</f>
        <v>523645</v>
      </c>
      <c r="I4408" s="319"/>
    </row>
    <row r="4409" spans="3:13" s="55" customFormat="1" ht="15.75" customHeight="1">
      <c r="C4409" s="58" t="s">
        <v>1222</v>
      </c>
      <c r="D4409" s="69" t="s">
        <v>1325</v>
      </c>
      <c r="E4409" s="70"/>
      <c r="F4409" s="71"/>
      <c r="G4409" s="95">
        <v>0.1</v>
      </c>
      <c r="H4409" s="64">
        <f>H4408*G4409</f>
        <v>52364.5</v>
      </c>
      <c r="I4409" s="319"/>
    </row>
    <row r="4410" spans="3:13" s="55" customFormat="1" ht="15.75" customHeight="1">
      <c r="C4410" s="58" t="s">
        <v>1223</v>
      </c>
      <c r="D4410" s="69" t="s">
        <v>1224</v>
      </c>
      <c r="E4410" s="70"/>
      <c r="F4410" s="70"/>
      <c r="G4410" s="71"/>
      <c r="H4410" s="305">
        <f>SUM(H4408:H4409)</f>
        <v>576009.5</v>
      </c>
      <c r="I4410" s="319"/>
    </row>
    <row r="4412" spans="3:13" ht="13.8">
      <c r="C4412" s="160" t="s">
        <v>4636</v>
      </c>
      <c r="D4412" s="436" t="s">
        <v>4637</v>
      </c>
    </row>
    <row r="4413" spans="3:13" s="55" customFormat="1" ht="15.75" customHeight="1">
      <c r="C4413" s="225" t="s">
        <v>4638</v>
      </c>
      <c r="D4413" s="313" t="s">
        <v>4639</v>
      </c>
      <c r="E4413" s="307"/>
      <c r="F4413" s="307"/>
      <c r="G4413" s="307"/>
      <c r="H4413" s="307"/>
      <c r="I4413" s="56">
        <f>ROUNDDOWN(H4428,-2)</f>
        <v>231000</v>
      </c>
    </row>
    <row r="4414" spans="3:13" s="55" customFormat="1" ht="25.5" customHeight="1">
      <c r="C4414" s="300" t="s">
        <v>1197</v>
      </c>
      <c r="D4414" s="300" t="s">
        <v>1198</v>
      </c>
      <c r="E4414" s="300" t="s">
        <v>1199</v>
      </c>
      <c r="F4414" s="300" t="s">
        <v>1200</v>
      </c>
      <c r="G4414" s="300" t="s">
        <v>1201</v>
      </c>
      <c r="H4414" s="300" t="s">
        <v>1202</v>
      </c>
      <c r="I4414" s="54"/>
    </row>
    <row r="4415" spans="3:13" s="55" customFormat="1" ht="15.75" customHeight="1">
      <c r="C4415" s="72" t="s">
        <v>1203</v>
      </c>
      <c r="D4415" s="59" t="s">
        <v>1204</v>
      </c>
      <c r="E4415" s="73"/>
      <c r="F4415" s="73"/>
      <c r="G4415" s="73"/>
      <c r="H4415" s="73"/>
      <c r="I4415" s="54"/>
      <c r="J4415" s="159" t="s">
        <v>1249</v>
      </c>
    </row>
    <row r="4416" spans="3:13" s="55" customFormat="1" ht="15.75" customHeight="1">
      <c r="C4416" s="301">
        <v>1</v>
      </c>
      <c r="D4416" s="59" t="s">
        <v>5</v>
      </c>
      <c r="E4416" s="302" t="s">
        <v>6</v>
      </c>
      <c r="F4416" s="74">
        <v>0.13800000000000001</v>
      </c>
      <c r="G4416" s="64">
        <f>VLOOKUP(D4416,upahbahan,3,FALSE)</f>
        <v>100000</v>
      </c>
      <c r="H4416" s="64">
        <f>F4416*G4416</f>
        <v>13800.000000000002</v>
      </c>
      <c r="I4416" s="54"/>
      <c r="J4416" s="159" t="s">
        <v>1250</v>
      </c>
      <c r="M4416" s="65">
        <v>0.1</v>
      </c>
    </row>
    <row r="4417" spans="3:10" s="55" customFormat="1" ht="15.75" customHeight="1">
      <c r="C4417" s="301">
        <v>2</v>
      </c>
      <c r="D4417" s="59" t="s">
        <v>10</v>
      </c>
      <c r="E4417" s="302" t="s">
        <v>6</v>
      </c>
      <c r="F4417" s="74">
        <v>0.23100000000000001</v>
      </c>
      <c r="G4417" s="64">
        <f>VLOOKUP(D4417,upahbahan,3,FALSE)</f>
        <v>145000</v>
      </c>
      <c r="H4417" s="64">
        <f>F4417*G4417</f>
        <v>33495</v>
      </c>
      <c r="I4417" s="54"/>
    </row>
    <row r="4418" spans="3:10" s="55" customFormat="1" ht="15.75" customHeight="1">
      <c r="C4418" s="301">
        <v>3</v>
      </c>
      <c r="D4418" s="59" t="s">
        <v>18</v>
      </c>
      <c r="E4418" s="302" t="s">
        <v>6</v>
      </c>
      <c r="F4418" s="74">
        <v>2.3E-2</v>
      </c>
      <c r="G4418" s="64">
        <f>VLOOKUP(D4418,upahbahan,3,FALSE)</f>
        <v>175000</v>
      </c>
      <c r="H4418" s="64">
        <f>F4418*G4418</f>
        <v>4025</v>
      </c>
      <c r="I4418" s="54"/>
    </row>
    <row r="4419" spans="3:10" s="55" customFormat="1" ht="15.75" customHeight="1">
      <c r="C4419" s="301">
        <v>4</v>
      </c>
      <c r="D4419" s="59" t="s">
        <v>19</v>
      </c>
      <c r="E4419" s="302" t="s">
        <v>6</v>
      </c>
      <c r="F4419" s="74">
        <v>7.0000000000000001E-3</v>
      </c>
      <c r="G4419" s="64">
        <f>VLOOKUP(D4419,upahbahan,3,FALSE)</f>
        <v>200000</v>
      </c>
      <c r="H4419" s="64">
        <f>F4419*G4419</f>
        <v>1400</v>
      </c>
      <c r="I4419" s="54"/>
    </row>
    <row r="4420" spans="3:10" s="55" customFormat="1" ht="15.75" customHeight="1">
      <c r="C4420" s="83" t="s">
        <v>1210</v>
      </c>
      <c r="D4420" s="80"/>
      <c r="E4420" s="80"/>
      <c r="F4420" s="217"/>
      <c r="G4420" s="218"/>
      <c r="H4420" s="64">
        <f>SUM(H4416:H4419)</f>
        <v>52720</v>
      </c>
      <c r="I4420" s="219"/>
    </row>
    <row r="4421" spans="3:10" s="55" customFormat="1" ht="15.75" customHeight="1">
      <c r="C4421" s="72" t="s">
        <v>1211</v>
      </c>
      <c r="D4421" s="59" t="s">
        <v>1212</v>
      </c>
      <c r="E4421" s="73"/>
      <c r="F4421" s="73"/>
      <c r="G4421" s="73"/>
      <c r="H4421" s="73"/>
      <c r="I4421" s="54"/>
    </row>
    <row r="4422" spans="3:10" s="55" customFormat="1" ht="15.75" customHeight="1">
      <c r="C4422" s="72">
        <v>1</v>
      </c>
      <c r="D4422" s="59" t="s">
        <v>4640</v>
      </c>
      <c r="E4422" s="170" t="s">
        <v>4545</v>
      </c>
      <c r="F4422" s="171">
        <v>1.1499999999999999</v>
      </c>
      <c r="G4422" s="64">
        <f>VLOOKUP(D4422,upahbahan,3,FALSE)</f>
        <v>136800</v>
      </c>
      <c r="H4422" s="583">
        <f>G4422*F4422</f>
        <v>157320</v>
      </c>
      <c r="I4422" s="54"/>
    </row>
    <row r="4423" spans="3:10" s="55" customFormat="1" ht="15.75" customHeight="1">
      <c r="C4423" s="83" t="s">
        <v>1216</v>
      </c>
      <c r="D4423" s="80"/>
      <c r="E4423" s="80"/>
      <c r="F4423" s="80"/>
      <c r="G4423" s="162"/>
      <c r="H4423" s="64">
        <f>SUM(H4422:H4422)</f>
        <v>157320</v>
      </c>
      <c r="I4423" s="54"/>
    </row>
    <row r="4424" spans="3:10" s="55" customFormat="1" ht="15.75" customHeight="1">
      <c r="C4424" s="72" t="s">
        <v>1217</v>
      </c>
      <c r="D4424" s="59" t="s">
        <v>1218</v>
      </c>
      <c r="E4424" s="73"/>
      <c r="F4424" s="73"/>
      <c r="G4424" s="73"/>
      <c r="H4424" s="73"/>
      <c r="I4424" s="54"/>
    </row>
    <row r="4425" spans="3:10" s="55" customFormat="1" ht="15.75" customHeight="1">
      <c r="C4425" s="83" t="s">
        <v>1219</v>
      </c>
      <c r="D4425" s="80"/>
      <c r="E4425" s="80"/>
      <c r="F4425" s="80"/>
      <c r="G4425" s="162"/>
      <c r="H4425" s="303">
        <v>0</v>
      </c>
      <c r="I4425" s="54"/>
    </row>
    <row r="4426" spans="3:10" s="55" customFormat="1" ht="15.75" customHeight="1">
      <c r="C4426" s="58" t="s">
        <v>1220</v>
      </c>
      <c r="D4426" s="69" t="s">
        <v>1221</v>
      </c>
      <c r="E4426" s="70"/>
      <c r="F4426" s="70"/>
      <c r="G4426" s="71"/>
      <c r="H4426" s="304">
        <f>H4425+H4423+H4420</f>
        <v>210040</v>
      </c>
      <c r="I4426" s="319"/>
    </row>
    <row r="4427" spans="3:10" s="55" customFormat="1" ht="15.75" customHeight="1">
      <c r="C4427" s="58" t="s">
        <v>1222</v>
      </c>
      <c r="D4427" s="69" t="s">
        <v>1325</v>
      </c>
      <c r="E4427" s="70"/>
      <c r="F4427" s="71"/>
      <c r="G4427" s="95">
        <v>0.1</v>
      </c>
      <c r="H4427" s="64">
        <f>H4426*G4427</f>
        <v>21004</v>
      </c>
      <c r="I4427" s="319"/>
    </row>
    <row r="4428" spans="3:10" s="55" customFormat="1" ht="15.75" customHeight="1">
      <c r="C4428" s="58" t="s">
        <v>1223</v>
      </c>
      <c r="D4428" s="69" t="s">
        <v>1224</v>
      </c>
      <c r="E4428" s="70"/>
      <c r="F4428" s="70"/>
      <c r="G4428" s="71"/>
      <c r="H4428" s="305">
        <f>SUM(H4426:H4427)</f>
        <v>231044</v>
      </c>
      <c r="I4428" s="319"/>
    </row>
    <row r="4430" spans="3:10" s="55" customFormat="1" ht="15.75" customHeight="1">
      <c r="C4430" s="225" t="s">
        <v>4641</v>
      </c>
      <c r="D4430" s="313" t="s">
        <v>4642</v>
      </c>
      <c r="E4430" s="307"/>
      <c r="F4430" s="307"/>
      <c r="G4430" s="307"/>
      <c r="H4430" s="307"/>
      <c r="I4430" s="56">
        <f>ROUNDDOWN(H4445,-2)</f>
        <v>296900</v>
      </c>
    </row>
    <row r="4431" spans="3:10" s="55" customFormat="1" ht="25.5" customHeight="1">
      <c r="C4431" s="300" t="s">
        <v>1197</v>
      </c>
      <c r="D4431" s="300" t="s">
        <v>1198</v>
      </c>
      <c r="E4431" s="300" t="s">
        <v>1199</v>
      </c>
      <c r="F4431" s="300" t="s">
        <v>1200</v>
      </c>
      <c r="G4431" s="300" t="s">
        <v>1201</v>
      </c>
      <c r="H4431" s="300" t="s">
        <v>1202</v>
      </c>
      <c r="I4431" s="54"/>
    </row>
    <row r="4432" spans="3:10" s="55" customFormat="1" ht="15.75" customHeight="1">
      <c r="C4432" s="72" t="s">
        <v>1203</v>
      </c>
      <c r="D4432" s="59" t="s">
        <v>1204</v>
      </c>
      <c r="E4432" s="73"/>
      <c r="F4432" s="73"/>
      <c r="G4432" s="73"/>
      <c r="H4432" s="73"/>
      <c r="I4432" s="54"/>
      <c r="J4432" s="159" t="s">
        <v>1249</v>
      </c>
    </row>
    <row r="4433" spans="3:13" s="55" customFormat="1" ht="15.75" customHeight="1">
      <c r="C4433" s="301">
        <v>1</v>
      </c>
      <c r="D4433" s="59" t="s">
        <v>5</v>
      </c>
      <c r="E4433" s="302" t="s">
        <v>6</v>
      </c>
      <c r="F4433" s="74">
        <v>0.17299999999999999</v>
      </c>
      <c r="G4433" s="64">
        <f>VLOOKUP(D4433,upahbahan,3,FALSE)</f>
        <v>100000</v>
      </c>
      <c r="H4433" s="64">
        <f>F4433*G4433</f>
        <v>17300</v>
      </c>
      <c r="I4433" s="54"/>
      <c r="J4433" s="159" t="s">
        <v>1250</v>
      </c>
      <c r="M4433" s="65">
        <v>0.1</v>
      </c>
    </row>
    <row r="4434" spans="3:13" s="55" customFormat="1" ht="15.75" customHeight="1">
      <c r="C4434" s="301">
        <v>2</v>
      </c>
      <c r="D4434" s="59" t="s">
        <v>10</v>
      </c>
      <c r="E4434" s="302" t="s">
        <v>6</v>
      </c>
      <c r="F4434" s="74">
        <v>0.28899999999999998</v>
      </c>
      <c r="G4434" s="64">
        <f>VLOOKUP(D4434,upahbahan,3,FALSE)</f>
        <v>145000</v>
      </c>
      <c r="H4434" s="64">
        <f>F4434*G4434</f>
        <v>41905</v>
      </c>
      <c r="I4434" s="54"/>
    </row>
    <row r="4435" spans="3:13" s="55" customFormat="1" ht="15.75" customHeight="1">
      <c r="C4435" s="301">
        <v>3</v>
      </c>
      <c r="D4435" s="59" t="s">
        <v>18</v>
      </c>
      <c r="E4435" s="302" t="s">
        <v>6</v>
      </c>
      <c r="F4435" s="74">
        <v>2.9000000000000001E-2</v>
      </c>
      <c r="G4435" s="64">
        <f>VLOOKUP(D4435,upahbahan,3,FALSE)</f>
        <v>175000</v>
      </c>
      <c r="H4435" s="64">
        <f>F4435*G4435</f>
        <v>5075</v>
      </c>
      <c r="I4435" s="54"/>
    </row>
    <row r="4436" spans="3:13" s="55" customFormat="1" ht="15.75" customHeight="1">
      <c r="C4436" s="301">
        <v>4</v>
      </c>
      <c r="D4436" s="59" t="s">
        <v>19</v>
      </c>
      <c r="E4436" s="302" t="s">
        <v>6</v>
      </c>
      <c r="F4436" s="74">
        <v>8.9999999999999993E-3</v>
      </c>
      <c r="G4436" s="64">
        <f>VLOOKUP(D4436,upahbahan,3,FALSE)</f>
        <v>200000</v>
      </c>
      <c r="H4436" s="64">
        <f>F4436*G4436</f>
        <v>1799.9999999999998</v>
      </c>
      <c r="I4436" s="54"/>
    </row>
    <row r="4437" spans="3:13" s="55" customFormat="1" ht="15.75" customHeight="1">
      <c r="C4437" s="83" t="s">
        <v>1210</v>
      </c>
      <c r="D4437" s="80"/>
      <c r="E4437" s="80"/>
      <c r="F4437" s="217"/>
      <c r="G4437" s="218"/>
      <c r="H4437" s="64">
        <f>SUM(H4433:H4436)</f>
        <v>66080</v>
      </c>
      <c r="I4437" s="219"/>
    </row>
    <row r="4438" spans="3:13" s="55" customFormat="1" ht="15.75" customHeight="1">
      <c r="C4438" s="72" t="s">
        <v>1211</v>
      </c>
      <c r="D4438" s="59" t="s">
        <v>1212</v>
      </c>
      <c r="E4438" s="73"/>
      <c r="F4438" s="73"/>
      <c r="G4438" s="73"/>
      <c r="H4438" s="73"/>
      <c r="I4438" s="54"/>
    </row>
    <row r="4439" spans="3:13" s="55" customFormat="1" ht="15.75" customHeight="1">
      <c r="C4439" s="72">
        <v>1</v>
      </c>
      <c r="D4439" s="59" t="s">
        <v>4643</v>
      </c>
      <c r="E4439" s="170" t="s">
        <v>4545</v>
      </c>
      <c r="F4439" s="171">
        <v>1.25</v>
      </c>
      <c r="G4439" s="64">
        <f>VLOOKUP(D4439,upahbahan,3,FALSE)</f>
        <v>163100</v>
      </c>
      <c r="H4439" s="583">
        <f>G4439*F4439</f>
        <v>203875</v>
      </c>
      <c r="I4439" s="54"/>
    </row>
    <row r="4440" spans="3:13" s="55" customFormat="1" ht="15.75" customHeight="1">
      <c r="C4440" s="83" t="s">
        <v>1216</v>
      </c>
      <c r="D4440" s="80"/>
      <c r="E4440" s="80"/>
      <c r="F4440" s="80"/>
      <c r="G4440" s="162"/>
      <c r="H4440" s="64">
        <f>SUM(H4439:H4439)</f>
        <v>203875</v>
      </c>
      <c r="I4440" s="54"/>
    </row>
    <row r="4441" spans="3:13" s="55" customFormat="1" ht="15.75" customHeight="1">
      <c r="C4441" s="72" t="s">
        <v>1217</v>
      </c>
      <c r="D4441" s="59" t="s">
        <v>1218</v>
      </c>
      <c r="E4441" s="73"/>
      <c r="F4441" s="73"/>
      <c r="G4441" s="73"/>
      <c r="H4441" s="73"/>
      <c r="I4441" s="54"/>
    </row>
    <row r="4442" spans="3:13" s="55" customFormat="1" ht="15.75" customHeight="1">
      <c r="C4442" s="83" t="s">
        <v>1219</v>
      </c>
      <c r="D4442" s="80"/>
      <c r="E4442" s="80"/>
      <c r="F4442" s="80"/>
      <c r="G4442" s="162"/>
      <c r="H4442" s="303">
        <v>0</v>
      </c>
      <c r="I4442" s="54"/>
    </row>
    <row r="4443" spans="3:13" s="55" customFormat="1" ht="15.75" customHeight="1">
      <c r="C4443" s="58" t="s">
        <v>1220</v>
      </c>
      <c r="D4443" s="69" t="s">
        <v>1221</v>
      </c>
      <c r="E4443" s="70"/>
      <c r="F4443" s="70"/>
      <c r="G4443" s="71"/>
      <c r="H4443" s="304">
        <f>H4442+H4440+H4437</f>
        <v>269955</v>
      </c>
      <c r="I4443" s="319"/>
    </row>
    <row r="4444" spans="3:13" s="55" customFormat="1" ht="15.75" customHeight="1">
      <c r="C4444" s="58" t="s">
        <v>1222</v>
      </c>
      <c r="D4444" s="69" t="s">
        <v>1325</v>
      </c>
      <c r="E4444" s="70"/>
      <c r="F4444" s="71"/>
      <c r="G4444" s="95">
        <v>0.1</v>
      </c>
      <c r="H4444" s="64">
        <f>H4443*G4444</f>
        <v>26995.5</v>
      </c>
      <c r="I4444" s="319"/>
    </row>
    <row r="4445" spans="3:13" s="55" customFormat="1" ht="15.75" customHeight="1">
      <c r="C4445" s="58" t="s">
        <v>1223</v>
      </c>
      <c r="D4445" s="69" t="s">
        <v>1224</v>
      </c>
      <c r="E4445" s="70"/>
      <c r="F4445" s="70"/>
      <c r="G4445" s="71"/>
      <c r="H4445" s="305">
        <f>SUM(H4443:H4444)</f>
        <v>296950.5</v>
      </c>
      <c r="I4445" s="319"/>
    </row>
    <row r="4447" spans="3:13" s="55" customFormat="1" ht="15.75" customHeight="1">
      <c r="C4447" s="225" t="s">
        <v>4644</v>
      </c>
      <c r="D4447" s="313" t="s">
        <v>4645</v>
      </c>
      <c r="E4447" s="307"/>
      <c r="F4447" s="307"/>
      <c r="G4447" s="307"/>
      <c r="H4447" s="307"/>
      <c r="I4447" s="56">
        <f>ROUNDDOWN(H4462,-2)</f>
        <v>361600</v>
      </c>
    </row>
    <row r="4448" spans="3:13" s="55" customFormat="1" ht="25.5" customHeight="1">
      <c r="C4448" s="300" t="s">
        <v>1197</v>
      </c>
      <c r="D4448" s="300" t="s">
        <v>1198</v>
      </c>
      <c r="E4448" s="300" t="s">
        <v>1199</v>
      </c>
      <c r="F4448" s="300" t="s">
        <v>1200</v>
      </c>
      <c r="G4448" s="300" t="s">
        <v>1201</v>
      </c>
      <c r="H4448" s="300" t="s">
        <v>1202</v>
      </c>
      <c r="I4448" s="54"/>
    </row>
    <row r="4449" spans="3:13" s="55" customFormat="1" ht="15.75" customHeight="1">
      <c r="C4449" s="72" t="s">
        <v>1203</v>
      </c>
      <c r="D4449" s="59" t="s">
        <v>1204</v>
      </c>
      <c r="E4449" s="73"/>
      <c r="F4449" s="73"/>
      <c r="G4449" s="73"/>
      <c r="H4449" s="73"/>
      <c r="I4449" s="54"/>
      <c r="J4449" s="159" t="s">
        <v>1249</v>
      </c>
    </row>
    <row r="4450" spans="3:13" s="55" customFormat="1" ht="15.75" customHeight="1">
      <c r="C4450" s="301">
        <v>1</v>
      </c>
      <c r="D4450" s="59" t="s">
        <v>5</v>
      </c>
      <c r="E4450" s="302" t="s">
        <v>6</v>
      </c>
      <c r="F4450" s="74">
        <v>0.20799999999999999</v>
      </c>
      <c r="G4450" s="64">
        <f>VLOOKUP(D4450,upahbahan,3,FALSE)</f>
        <v>100000</v>
      </c>
      <c r="H4450" s="64">
        <f>F4450*G4450</f>
        <v>20800</v>
      </c>
      <c r="I4450" s="54"/>
      <c r="J4450" s="159" t="s">
        <v>1250</v>
      </c>
      <c r="M4450" s="65">
        <v>0.1</v>
      </c>
    </row>
    <row r="4451" spans="3:13" s="55" customFormat="1" ht="15.75" customHeight="1">
      <c r="C4451" s="301">
        <v>2</v>
      </c>
      <c r="D4451" s="59" t="s">
        <v>10</v>
      </c>
      <c r="E4451" s="302" t="s">
        <v>6</v>
      </c>
      <c r="F4451" s="74">
        <v>0.34799999999999998</v>
      </c>
      <c r="G4451" s="64">
        <f>VLOOKUP(D4451,upahbahan,3,FALSE)</f>
        <v>145000</v>
      </c>
      <c r="H4451" s="64">
        <f>F4451*G4451</f>
        <v>50460</v>
      </c>
      <c r="I4451" s="54"/>
    </row>
    <row r="4452" spans="3:13" s="55" customFormat="1" ht="15.75" customHeight="1">
      <c r="C4452" s="301">
        <v>3</v>
      </c>
      <c r="D4452" s="59" t="s">
        <v>18</v>
      </c>
      <c r="E4452" s="302" t="s">
        <v>6</v>
      </c>
      <c r="F4452" s="74">
        <v>3.5000000000000003E-2</v>
      </c>
      <c r="G4452" s="64">
        <f>VLOOKUP(D4452,upahbahan,3,FALSE)</f>
        <v>175000</v>
      </c>
      <c r="H4452" s="64">
        <f>F4452*G4452</f>
        <v>6125.0000000000009</v>
      </c>
      <c r="I4452" s="54"/>
    </row>
    <row r="4453" spans="3:13" s="55" customFormat="1" ht="15.75" customHeight="1">
      <c r="C4453" s="301">
        <v>4</v>
      </c>
      <c r="D4453" s="59" t="s">
        <v>19</v>
      </c>
      <c r="E4453" s="302" t="s">
        <v>6</v>
      </c>
      <c r="F4453" s="74">
        <v>0.01</v>
      </c>
      <c r="G4453" s="64">
        <f>VLOOKUP(D4453,upahbahan,3,FALSE)</f>
        <v>200000</v>
      </c>
      <c r="H4453" s="64">
        <f>F4453*G4453</f>
        <v>2000</v>
      </c>
      <c r="I4453" s="54"/>
    </row>
    <row r="4454" spans="3:13" s="55" customFormat="1" ht="15.75" customHeight="1">
      <c r="C4454" s="83" t="s">
        <v>1210</v>
      </c>
      <c r="D4454" s="80"/>
      <c r="E4454" s="80"/>
      <c r="F4454" s="217"/>
      <c r="G4454" s="218"/>
      <c r="H4454" s="64">
        <f>SUM(H4450:H4453)</f>
        <v>79385</v>
      </c>
      <c r="I4454" s="219"/>
    </row>
    <row r="4455" spans="3:13" s="55" customFormat="1" ht="15.75" customHeight="1">
      <c r="C4455" s="72" t="s">
        <v>1211</v>
      </c>
      <c r="D4455" s="59" t="s">
        <v>1212</v>
      </c>
      <c r="E4455" s="73"/>
      <c r="F4455" s="73"/>
      <c r="G4455" s="73"/>
      <c r="H4455" s="73"/>
      <c r="I4455" s="54"/>
    </row>
    <row r="4456" spans="3:13" s="55" customFormat="1" ht="15.75" customHeight="1">
      <c r="C4456" s="72">
        <v>1</v>
      </c>
      <c r="D4456" s="59" t="s">
        <v>4646</v>
      </c>
      <c r="E4456" s="170" t="s">
        <v>4545</v>
      </c>
      <c r="F4456" s="171">
        <v>1.25</v>
      </c>
      <c r="G4456" s="64">
        <f>VLOOKUP(D4456,upahbahan,3,FALSE)</f>
        <v>199500</v>
      </c>
      <c r="H4456" s="583">
        <f>G4456*F4456</f>
        <v>249375</v>
      </c>
      <c r="I4456" s="54"/>
    </row>
    <row r="4457" spans="3:13" s="55" customFormat="1" ht="15.75" customHeight="1">
      <c r="C4457" s="83" t="s">
        <v>1216</v>
      </c>
      <c r="D4457" s="80"/>
      <c r="E4457" s="80"/>
      <c r="F4457" s="80"/>
      <c r="G4457" s="162"/>
      <c r="H4457" s="64">
        <f>SUM(H4456:H4456)</f>
        <v>249375</v>
      </c>
      <c r="I4457" s="54"/>
    </row>
    <row r="4458" spans="3:13" s="55" customFormat="1" ht="15.75" customHeight="1">
      <c r="C4458" s="72" t="s">
        <v>1217</v>
      </c>
      <c r="D4458" s="59" t="s">
        <v>1218</v>
      </c>
      <c r="E4458" s="73"/>
      <c r="F4458" s="73"/>
      <c r="G4458" s="73"/>
      <c r="H4458" s="73"/>
      <c r="I4458" s="54"/>
    </row>
    <row r="4459" spans="3:13" s="55" customFormat="1" ht="15.75" customHeight="1">
      <c r="C4459" s="83" t="s">
        <v>1219</v>
      </c>
      <c r="D4459" s="80"/>
      <c r="E4459" s="80"/>
      <c r="F4459" s="80"/>
      <c r="G4459" s="162"/>
      <c r="H4459" s="303">
        <v>0</v>
      </c>
      <c r="I4459" s="54"/>
    </row>
    <row r="4460" spans="3:13" s="55" customFormat="1" ht="15.75" customHeight="1">
      <c r="C4460" s="58" t="s">
        <v>1220</v>
      </c>
      <c r="D4460" s="69" t="s">
        <v>1221</v>
      </c>
      <c r="E4460" s="70"/>
      <c r="F4460" s="70"/>
      <c r="G4460" s="71"/>
      <c r="H4460" s="304">
        <f>H4459+H4457+H4454</f>
        <v>328760</v>
      </c>
      <c r="I4460" s="319"/>
    </row>
    <row r="4461" spans="3:13" s="55" customFormat="1" ht="15.75" customHeight="1">
      <c r="C4461" s="58" t="s">
        <v>1222</v>
      </c>
      <c r="D4461" s="69" t="s">
        <v>1325</v>
      </c>
      <c r="E4461" s="70"/>
      <c r="F4461" s="71"/>
      <c r="G4461" s="95">
        <v>0.1</v>
      </c>
      <c r="H4461" s="64">
        <f>H4460*G4461</f>
        <v>32876</v>
      </c>
      <c r="I4461" s="319"/>
    </row>
    <row r="4462" spans="3:13" s="55" customFormat="1" ht="15.75" customHeight="1">
      <c r="C4462" s="58" t="s">
        <v>1223</v>
      </c>
      <c r="D4462" s="69" t="s">
        <v>1224</v>
      </c>
      <c r="E4462" s="70"/>
      <c r="F4462" s="70"/>
      <c r="G4462" s="71"/>
      <c r="H4462" s="305">
        <f>SUM(H4460:H4461)</f>
        <v>361636</v>
      </c>
      <c r="I4462" s="319"/>
    </row>
    <row r="4464" spans="3:13" s="55" customFormat="1" ht="15.75" customHeight="1">
      <c r="C4464" s="225" t="s">
        <v>4647</v>
      </c>
      <c r="D4464" s="313" t="s">
        <v>4648</v>
      </c>
      <c r="E4464" s="307"/>
      <c r="F4464" s="307"/>
      <c r="G4464" s="307"/>
      <c r="H4464" s="307"/>
      <c r="I4464" s="56">
        <f>ROUNDDOWN(H4479,-2)</f>
        <v>525600</v>
      </c>
    </row>
    <row r="4465" spans="3:13" s="55" customFormat="1" ht="25.5" customHeight="1">
      <c r="C4465" s="300" t="s">
        <v>1197</v>
      </c>
      <c r="D4465" s="300" t="s">
        <v>1198</v>
      </c>
      <c r="E4465" s="300" t="s">
        <v>1199</v>
      </c>
      <c r="F4465" s="300" t="s">
        <v>1200</v>
      </c>
      <c r="G4465" s="300" t="s">
        <v>1201</v>
      </c>
      <c r="H4465" s="300" t="s">
        <v>1202</v>
      </c>
      <c r="I4465" s="54"/>
    </row>
    <row r="4466" spans="3:13" s="55" customFormat="1" ht="15.75" customHeight="1">
      <c r="C4466" s="72" t="s">
        <v>1203</v>
      </c>
      <c r="D4466" s="59" t="s">
        <v>1204</v>
      </c>
      <c r="E4466" s="73"/>
      <c r="F4466" s="73"/>
      <c r="G4466" s="73"/>
      <c r="H4466" s="73"/>
      <c r="I4466" s="54"/>
      <c r="J4466" s="159" t="s">
        <v>1249</v>
      </c>
    </row>
    <row r="4467" spans="3:13" s="55" customFormat="1" ht="15.75" customHeight="1">
      <c r="C4467" s="301">
        <v>1</v>
      </c>
      <c r="D4467" s="59" t="s">
        <v>5</v>
      </c>
      <c r="E4467" s="302" t="s">
        <v>6</v>
      </c>
      <c r="F4467" s="74">
        <v>0.26900000000000002</v>
      </c>
      <c r="G4467" s="64">
        <f>VLOOKUP(D4467,upahbahan,3,FALSE)</f>
        <v>100000</v>
      </c>
      <c r="H4467" s="64">
        <f>F4467*G4467</f>
        <v>26900</v>
      </c>
      <c r="I4467" s="54"/>
      <c r="J4467" s="159" t="s">
        <v>1250</v>
      </c>
      <c r="M4467" s="65">
        <v>0.1</v>
      </c>
    </row>
    <row r="4468" spans="3:13" s="55" customFormat="1" ht="15.75" customHeight="1">
      <c r="C4468" s="301">
        <v>2</v>
      </c>
      <c r="D4468" s="59" t="s">
        <v>10</v>
      </c>
      <c r="E4468" s="302" t="s">
        <v>6</v>
      </c>
      <c r="F4468" s="74">
        <v>0.44900000000000001</v>
      </c>
      <c r="G4468" s="64">
        <f>VLOOKUP(D4468,upahbahan,3,FALSE)</f>
        <v>145000</v>
      </c>
      <c r="H4468" s="64">
        <f>F4468*G4468</f>
        <v>65105</v>
      </c>
      <c r="I4468" s="54"/>
    </row>
    <row r="4469" spans="3:13" s="55" customFormat="1" ht="15.75" customHeight="1">
      <c r="C4469" s="301">
        <v>3</v>
      </c>
      <c r="D4469" s="59" t="s">
        <v>18</v>
      </c>
      <c r="E4469" s="302" t="s">
        <v>6</v>
      </c>
      <c r="F4469" s="74">
        <v>4.4999999999999998E-2</v>
      </c>
      <c r="G4469" s="64">
        <f>VLOOKUP(D4469,upahbahan,3,FALSE)</f>
        <v>175000</v>
      </c>
      <c r="H4469" s="64">
        <f>F4469*G4469</f>
        <v>7875</v>
      </c>
      <c r="I4469" s="54"/>
    </row>
    <row r="4470" spans="3:13" s="55" customFormat="1" ht="15.75" customHeight="1">
      <c r="C4470" s="301">
        <v>4</v>
      </c>
      <c r="D4470" s="59" t="s">
        <v>19</v>
      </c>
      <c r="E4470" s="302" t="s">
        <v>6</v>
      </c>
      <c r="F4470" s="74">
        <v>1.2999999999999999E-2</v>
      </c>
      <c r="G4470" s="64">
        <f>VLOOKUP(D4470,upahbahan,3,FALSE)</f>
        <v>200000</v>
      </c>
      <c r="H4470" s="64">
        <f>F4470*G4470</f>
        <v>2600</v>
      </c>
      <c r="I4470" s="54"/>
    </row>
    <row r="4471" spans="3:13" s="55" customFormat="1" ht="15.75" customHeight="1">
      <c r="C4471" s="83" t="s">
        <v>1210</v>
      </c>
      <c r="D4471" s="80"/>
      <c r="E4471" s="80"/>
      <c r="F4471" s="217"/>
      <c r="G4471" s="218"/>
      <c r="H4471" s="64">
        <f>SUM(H4467:H4470)</f>
        <v>102480</v>
      </c>
      <c r="I4471" s="219"/>
    </row>
    <row r="4472" spans="3:13" s="55" customFormat="1" ht="15.75" customHeight="1">
      <c r="C4472" s="72" t="s">
        <v>1211</v>
      </c>
      <c r="D4472" s="59" t="s">
        <v>1212</v>
      </c>
      <c r="E4472" s="73"/>
      <c r="F4472" s="73"/>
      <c r="G4472" s="73"/>
      <c r="H4472" s="73"/>
      <c r="I4472" s="54"/>
    </row>
    <row r="4473" spans="3:13" s="55" customFormat="1" ht="15.75" customHeight="1">
      <c r="C4473" s="72">
        <v>1</v>
      </c>
      <c r="D4473" s="59" t="s">
        <v>4649</v>
      </c>
      <c r="E4473" s="170" t="s">
        <v>4545</v>
      </c>
      <c r="F4473" s="171">
        <v>1.25</v>
      </c>
      <c r="G4473" s="64">
        <f>VLOOKUP(D4473,upahbahan,3,FALSE)</f>
        <v>300300</v>
      </c>
      <c r="H4473" s="583">
        <f>G4473*F4473</f>
        <v>375375</v>
      </c>
      <c r="I4473" s="54"/>
    </row>
    <row r="4474" spans="3:13" s="55" customFormat="1" ht="15.75" customHeight="1">
      <c r="C4474" s="83" t="s">
        <v>1216</v>
      </c>
      <c r="D4474" s="80"/>
      <c r="E4474" s="80"/>
      <c r="F4474" s="80"/>
      <c r="G4474" s="162"/>
      <c r="H4474" s="64">
        <f>SUM(H4473:H4473)</f>
        <v>375375</v>
      </c>
      <c r="I4474" s="54"/>
    </row>
    <row r="4475" spans="3:13" s="55" customFormat="1" ht="15.75" customHeight="1">
      <c r="C4475" s="72" t="s">
        <v>1217</v>
      </c>
      <c r="D4475" s="59" t="s">
        <v>1218</v>
      </c>
      <c r="E4475" s="73"/>
      <c r="F4475" s="73"/>
      <c r="G4475" s="73"/>
      <c r="H4475" s="73"/>
      <c r="I4475" s="54"/>
    </row>
    <row r="4476" spans="3:13" s="55" customFormat="1" ht="15.75" customHeight="1">
      <c r="C4476" s="83" t="s">
        <v>1219</v>
      </c>
      <c r="D4476" s="80"/>
      <c r="E4476" s="80"/>
      <c r="F4476" s="80"/>
      <c r="G4476" s="162"/>
      <c r="H4476" s="303">
        <v>0</v>
      </c>
      <c r="I4476" s="54"/>
    </row>
    <row r="4477" spans="3:13" s="55" customFormat="1" ht="15.75" customHeight="1">
      <c r="C4477" s="58" t="s">
        <v>1220</v>
      </c>
      <c r="D4477" s="69" t="s">
        <v>1221</v>
      </c>
      <c r="E4477" s="70"/>
      <c r="F4477" s="70"/>
      <c r="G4477" s="71"/>
      <c r="H4477" s="304">
        <f>H4476+H4474+H4471</f>
        <v>477855</v>
      </c>
      <c r="I4477" s="319"/>
    </row>
    <row r="4478" spans="3:13" s="55" customFormat="1" ht="15.75" customHeight="1">
      <c r="C4478" s="58" t="s">
        <v>1222</v>
      </c>
      <c r="D4478" s="69" t="s">
        <v>1325</v>
      </c>
      <c r="E4478" s="70"/>
      <c r="F4478" s="71"/>
      <c r="G4478" s="95">
        <v>0.1</v>
      </c>
      <c r="H4478" s="64">
        <f>H4477*G4478</f>
        <v>47785.5</v>
      </c>
      <c r="I4478" s="319"/>
    </row>
    <row r="4479" spans="3:13" s="55" customFormat="1" ht="15.75" customHeight="1">
      <c r="C4479" s="58" t="s">
        <v>1223</v>
      </c>
      <c r="D4479" s="69" t="s">
        <v>1224</v>
      </c>
      <c r="E4479" s="70"/>
      <c r="F4479" s="70"/>
      <c r="G4479" s="71"/>
      <c r="H4479" s="305">
        <f>SUM(H4477:H4478)</f>
        <v>525640.5</v>
      </c>
      <c r="I4479" s="319"/>
    </row>
    <row r="4481" spans="3:13" s="55" customFormat="1" ht="15.75" customHeight="1">
      <c r="C4481" s="225" t="s">
        <v>4650</v>
      </c>
      <c r="D4481" s="313" t="s">
        <v>4651</v>
      </c>
      <c r="E4481" s="307"/>
      <c r="F4481" s="307"/>
      <c r="G4481" s="307"/>
      <c r="H4481" s="307"/>
      <c r="I4481" s="56">
        <f>ROUNDDOWN(H4496,-2)</f>
        <v>744700</v>
      </c>
    </row>
    <row r="4482" spans="3:13" s="55" customFormat="1" ht="25.5" customHeight="1">
      <c r="C4482" s="300" t="s">
        <v>1197</v>
      </c>
      <c r="D4482" s="300" t="s">
        <v>1198</v>
      </c>
      <c r="E4482" s="300" t="s">
        <v>1199</v>
      </c>
      <c r="F4482" s="300" t="s">
        <v>1200</v>
      </c>
      <c r="G4482" s="300" t="s">
        <v>1201</v>
      </c>
      <c r="H4482" s="300" t="s">
        <v>1202</v>
      </c>
      <c r="I4482" s="54"/>
    </row>
    <row r="4483" spans="3:13" s="55" customFormat="1" ht="15.75" customHeight="1">
      <c r="C4483" s="72" t="s">
        <v>1203</v>
      </c>
      <c r="D4483" s="59" t="s">
        <v>1204</v>
      </c>
      <c r="E4483" s="73"/>
      <c r="F4483" s="73"/>
      <c r="G4483" s="73"/>
      <c r="H4483" s="73"/>
      <c r="I4483" s="54"/>
      <c r="J4483" s="159" t="s">
        <v>1249</v>
      </c>
    </row>
    <row r="4484" spans="3:13" s="55" customFormat="1" ht="15.75" customHeight="1">
      <c r="C4484" s="301">
        <v>1</v>
      </c>
      <c r="D4484" s="59" t="s">
        <v>5</v>
      </c>
      <c r="E4484" s="302" t="s">
        <v>6</v>
      </c>
      <c r="F4484" s="74">
        <v>0.41299999999999998</v>
      </c>
      <c r="G4484" s="64">
        <f>VLOOKUP(D4484,upahbahan,3,FALSE)</f>
        <v>100000</v>
      </c>
      <c r="H4484" s="64">
        <f>F4484*G4484</f>
        <v>41300</v>
      </c>
      <c r="I4484" s="54"/>
      <c r="J4484" s="159" t="s">
        <v>1250</v>
      </c>
      <c r="M4484" s="65">
        <v>0.1</v>
      </c>
    </row>
    <row r="4485" spans="3:13" s="55" customFormat="1" ht="15.75" customHeight="1">
      <c r="C4485" s="301">
        <v>2</v>
      </c>
      <c r="D4485" s="59" t="s">
        <v>10</v>
      </c>
      <c r="E4485" s="302" t="s">
        <v>6</v>
      </c>
      <c r="F4485" s="74">
        <v>0.69</v>
      </c>
      <c r="G4485" s="64">
        <f>VLOOKUP(D4485,upahbahan,3,FALSE)</f>
        <v>145000</v>
      </c>
      <c r="H4485" s="64">
        <f>F4485*G4485</f>
        <v>100049.99999999999</v>
      </c>
      <c r="I4485" s="54"/>
    </row>
    <row r="4486" spans="3:13" s="55" customFormat="1" ht="15.75" customHeight="1">
      <c r="C4486" s="301">
        <v>3</v>
      </c>
      <c r="D4486" s="59" t="s">
        <v>18</v>
      </c>
      <c r="E4486" s="302" t="s">
        <v>6</v>
      </c>
      <c r="F4486" s="74">
        <v>6.9000000000000006E-2</v>
      </c>
      <c r="G4486" s="64">
        <f>VLOOKUP(D4486,upahbahan,3,FALSE)</f>
        <v>175000</v>
      </c>
      <c r="H4486" s="64">
        <f>F4486*G4486</f>
        <v>12075.000000000002</v>
      </c>
      <c r="I4486" s="54"/>
    </row>
    <row r="4487" spans="3:13" s="55" customFormat="1" ht="15.75" customHeight="1">
      <c r="C4487" s="301">
        <v>4</v>
      </c>
      <c r="D4487" s="59" t="s">
        <v>19</v>
      </c>
      <c r="E4487" s="302" t="s">
        <v>6</v>
      </c>
      <c r="F4487" s="74">
        <v>2.1000000000000001E-2</v>
      </c>
      <c r="G4487" s="64">
        <f>VLOOKUP(D4487,upahbahan,3,FALSE)</f>
        <v>200000</v>
      </c>
      <c r="H4487" s="64">
        <f>F4487*G4487</f>
        <v>4200</v>
      </c>
      <c r="I4487" s="54"/>
    </row>
    <row r="4488" spans="3:13" s="55" customFormat="1" ht="15.75" customHeight="1">
      <c r="C4488" s="83" t="s">
        <v>1210</v>
      </c>
      <c r="D4488" s="80"/>
      <c r="E4488" s="80"/>
      <c r="F4488" s="217"/>
      <c r="G4488" s="218"/>
      <c r="H4488" s="64">
        <f>SUM(H4484:H4487)</f>
        <v>157625</v>
      </c>
      <c r="I4488" s="219"/>
    </row>
    <row r="4489" spans="3:13" s="55" customFormat="1" ht="15.75" customHeight="1">
      <c r="C4489" s="72" t="s">
        <v>1211</v>
      </c>
      <c r="D4489" s="59" t="s">
        <v>1212</v>
      </c>
      <c r="E4489" s="73"/>
      <c r="F4489" s="73"/>
      <c r="G4489" s="73"/>
      <c r="H4489" s="73"/>
      <c r="I4489" s="54"/>
    </row>
    <row r="4490" spans="3:13" s="55" customFormat="1" ht="15.75" customHeight="1">
      <c r="C4490" s="72">
        <v>1</v>
      </c>
      <c r="D4490" s="59" t="s">
        <v>4652</v>
      </c>
      <c r="E4490" s="170" t="s">
        <v>4545</v>
      </c>
      <c r="F4490" s="171">
        <v>1.25</v>
      </c>
      <c r="G4490" s="64">
        <f>VLOOKUP(D4490,upahbahan,3,FALSE)</f>
        <v>415500</v>
      </c>
      <c r="H4490" s="583">
        <f>G4490*F4490</f>
        <v>519375</v>
      </c>
      <c r="I4490" s="54"/>
    </row>
    <row r="4491" spans="3:13" s="55" customFormat="1" ht="15.75" customHeight="1">
      <c r="C4491" s="83" t="s">
        <v>1216</v>
      </c>
      <c r="D4491" s="80"/>
      <c r="E4491" s="80"/>
      <c r="F4491" s="80"/>
      <c r="G4491" s="162"/>
      <c r="H4491" s="64">
        <f>SUM(H4490:H4490)</f>
        <v>519375</v>
      </c>
      <c r="I4491" s="54"/>
    </row>
    <row r="4492" spans="3:13" s="55" customFormat="1" ht="15.75" customHeight="1">
      <c r="C4492" s="72" t="s">
        <v>1217</v>
      </c>
      <c r="D4492" s="59" t="s">
        <v>1218</v>
      </c>
      <c r="E4492" s="73"/>
      <c r="F4492" s="73"/>
      <c r="G4492" s="73"/>
      <c r="H4492" s="73"/>
      <c r="I4492" s="54"/>
    </row>
    <row r="4493" spans="3:13" s="55" customFormat="1" ht="15.75" customHeight="1">
      <c r="C4493" s="83" t="s">
        <v>1219</v>
      </c>
      <c r="D4493" s="80"/>
      <c r="E4493" s="80"/>
      <c r="F4493" s="80"/>
      <c r="G4493" s="162"/>
      <c r="H4493" s="303">
        <v>0</v>
      </c>
      <c r="I4493" s="54"/>
    </row>
    <row r="4494" spans="3:13" s="55" customFormat="1" ht="15.75" customHeight="1">
      <c r="C4494" s="58" t="s">
        <v>1220</v>
      </c>
      <c r="D4494" s="69" t="s">
        <v>1221</v>
      </c>
      <c r="E4494" s="70"/>
      <c r="F4494" s="70"/>
      <c r="G4494" s="71"/>
      <c r="H4494" s="304">
        <f>H4493+H4491+H4488</f>
        <v>677000</v>
      </c>
      <c r="I4494" s="319"/>
    </row>
    <row r="4495" spans="3:13" s="55" customFormat="1" ht="15.75" customHeight="1">
      <c r="C4495" s="58" t="s">
        <v>1222</v>
      </c>
      <c r="D4495" s="69" t="s">
        <v>1325</v>
      </c>
      <c r="E4495" s="70"/>
      <c r="F4495" s="71"/>
      <c r="G4495" s="95">
        <v>0.1</v>
      </c>
      <c r="H4495" s="64">
        <f>H4494*G4495</f>
        <v>67700</v>
      </c>
      <c r="I4495" s="319"/>
    </row>
    <row r="4496" spans="3:13" s="55" customFormat="1" ht="15.75" customHeight="1">
      <c r="C4496" s="58" t="s">
        <v>1223</v>
      </c>
      <c r="D4496" s="69" t="s">
        <v>1224</v>
      </c>
      <c r="E4496" s="70"/>
      <c r="F4496" s="70"/>
      <c r="G4496" s="71"/>
      <c r="H4496" s="305">
        <f>SUM(H4494:H4495)</f>
        <v>744700</v>
      </c>
      <c r="I4496" s="319"/>
    </row>
    <row r="4498" spans="3:13" s="55" customFormat="1" ht="15.75" customHeight="1">
      <c r="C4498" s="225" t="s">
        <v>4653</v>
      </c>
      <c r="D4498" s="313" t="s">
        <v>4654</v>
      </c>
      <c r="E4498" s="307"/>
      <c r="F4498" s="307"/>
      <c r="G4498" s="307"/>
      <c r="H4498" s="307"/>
      <c r="I4498" s="56">
        <f>ROUNDDOWN(H4513,-2)</f>
        <v>928900</v>
      </c>
    </row>
    <row r="4499" spans="3:13" s="55" customFormat="1" ht="25.5" customHeight="1">
      <c r="C4499" s="300" t="s">
        <v>1197</v>
      </c>
      <c r="D4499" s="300" t="s">
        <v>1198</v>
      </c>
      <c r="E4499" s="300" t="s">
        <v>1199</v>
      </c>
      <c r="F4499" s="300" t="s">
        <v>1200</v>
      </c>
      <c r="G4499" s="300" t="s">
        <v>1201</v>
      </c>
      <c r="H4499" s="300" t="s">
        <v>1202</v>
      </c>
      <c r="I4499" s="54"/>
    </row>
    <row r="4500" spans="3:13" s="55" customFormat="1" ht="15.75" customHeight="1">
      <c r="C4500" s="72" t="s">
        <v>1203</v>
      </c>
      <c r="D4500" s="59" t="s">
        <v>1204</v>
      </c>
      <c r="E4500" s="73"/>
      <c r="F4500" s="73"/>
      <c r="G4500" s="73"/>
      <c r="H4500" s="73"/>
      <c r="I4500" s="54"/>
      <c r="J4500" s="159" t="s">
        <v>1249</v>
      </c>
    </row>
    <row r="4501" spans="3:13" s="55" customFormat="1" ht="15.75" customHeight="1">
      <c r="C4501" s="301">
        <v>1</v>
      </c>
      <c r="D4501" s="59" t="s">
        <v>5</v>
      </c>
      <c r="E4501" s="302" t="s">
        <v>6</v>
      </c>
      <c r="F4501" s="74">
        <v>0.55000000000000004</v>
      </c>
      <c r="G4501" s="64">
        <f>VLOOKUP(D4501,upahbahan,3,FALSE)</f>
        <v>100000</v>
      </c>
      <c r="H4501" s="64">
        <f>F4501*G4501</f>
        <v>55000.000000000007</v>
      </c>
      <c r="I4501" s="54"/>
      <c r="J4501" s="159" t="s">
        <v>1250</v>
      </c>
      <c r="M4501" s="65">
        <v>0.1</v>
      </c>
    </row>
    <row r="4502" spans="3:13" s="55" customFormat="1" ht="15.75" customHeight="1">
      <c r="C4502" s="301">
        <v>2</v>
      </c>
      <c r="D4502" s="59" t="s">
        <v>10</v>
      </c>
      <c r="E4502" s="302" t="s">
        <v>6</v>
      </c>
      <c r="F4502" s="74">
        <v>0.91900000000000004</v>
      </c>
      <c r="G4502" s="64">
        <f>VLOOKUP(D4502,upahbahan,3,FALSE)</f>
        <v>145000</v>
      </c>
      <c r="H4502" s="64">
        <f>F4502*G4502</f>
        <v>133255</v>
      </c>
      <c r="I4502" s="54"/>
    </row>
    <row r="4503" spans="3:13" s="55" customFormat="1" ht="15.75" customHeight="1">
      <c r="C4503" s="301">
        <v>3</v>
      </c>
      <c r="D4503" s="59" t="s">
        <v>18</v>
      </c>
      <c r="E4503" s="302" t="s">
        <v>6</v>
      </c>
      <c r="F4503" s="74">
        <v>9.1999999999999998E-2</v>
      </c>
      <c r="G4503" s="64">
        <f>VLOOKUP(D4503,upahbahan,3,FALSE)</f>
        <v>175000</v>
      </c>
      <c r="H4503" s="64">
        <f>F4503*G4503</f>
        <v>16100</v>
      </c>
      <c r="I4503" s="54"/>
    </row>
    <row r="4504" spans="3:13" s="55" customFormat="1" ht="15.75" customHeight="1">
      <c r="C4504" s="301">
        <v>4</v>
      </c>
      <c r="D4504" s="59" t="s">
        <v>19</v>
      </c>
      <c r="E4504" s="302" t="s">
        <v>6</v>
      </c>
      <c r="F4504" s="74">
        <v>2.8000000000000001E-2</v>
      </c>
      <c r="G4504" s="64">
        <f>VLOOKUP(D4504,upahbahan,3,FALSE)</f>
        <v>200000</v>
      </c>
      <c r="H4504" s="64">
        <f>F4504*G4504</f>
        <v>5600</v>
      </c>
      <c r="I4504" s="54"/>
    </row>
    <row r="4505" spans="3:13" s="55" customFormat="1" ht="15.75" customHeight="1">
      <c r="C4505" s="83" t="s">
        <v>1210</v>
      </c>
      <c r="D4505" s="80"/>
      <c r="E4505" s="80"/>
      <c r="F4505" s="217"/>
      <c r="G4505" s="218"/>
      <c r="H4505" s="64">
        <f>SUM(H4501:H4504)</f>
        <v>209955</v>
      </c>
      <c r="I4505" s="219"/>
    </row>
    <row r="4506" spans="3:13" s="55" customFormat="1" ht="15.75" customHeight="1">
      <c r="C4506" s="72" t="s">
        <v>1211</v>
      </c>
      <c r="D4506" s="59" t="s">
        <v>1212</v>
      </c>
      <c r="E4506" s="73"/>
      <c r="F4506" s="73"/>
      <c r="G4506" s="73"/>
      <c r="H4506" s="73"/>
      <c r="I4506" s="54"/>
    </row>
    <row r="4507" spans="3:13" s="55" customFormat="1" ht="15.75" customHeight="1">
      <c r="C4507" s="72">
        <v>1</v>
      </c>
      <c r="D4507" s="59" t="s">
        <v>4655</v>
      </c>
      <c r="E4507" s="170" t="s">
        <v>4545</v>
      </c>
      <c r="F4507" s="171">
        <v>1.25</v>
      </c>
      <c r="G4507" s="64">
        <f>VLOOKUP(D4507,upahbahan,3,FALSE)</f>
        <v>507600</v>
      </c>
      <c r="H4507" s="583">
        <f>G4507*F4507</f>
        <v>634500</v>
      </c>
      <c r="I4507" s="54"/>
    </row>
    <row r="4508" spans="3:13" s="55" customFormat="1" ht="15.75" customHeight="1">
      <c r="C4508" s="83" t="s">
        <v>1216</v>
      </c>
      <c r="D4508" s="80"/>
      <c r="E4508" s="80"/>
      <c r="F4508" s="80"/>
      <c r="G4508" s="162"/>
      <c r="H4508" s="64">
        <f>SUM(H4507:H4507)</f>
        <v>634500</v>
      </c>
      <c r="I4508" s="54"/>
    </row>
    <row r="4509" spans="3:13" s="55" customFormat="1" ht="15.75" customHeight="1">
      <c r="C4509" s="72" t="s">
        <v>1217</v>
      </c>
      <c r="D4509" s="59" t="s">
        <v>1218</v>
      </c>
      <c r="E4509" s="73"/>
      <c r="F4509" s="73"/>
      <c r="G4509" s="73"/>
      <c r="H4509" s="73"/>
      <c r="I4509" s="54"/>
    </row>
    <row r="4510" spans="3:13" s="55" customFormat="1" ht="15.75" customHeight="1">
      <c r="C4510" s="83" t="s">
        <v>1219</v>
      </c>
      <c r="D4510" s="80"/>
      <c r="E4510" s="80"/>
      <c r="F4510" s="80"/>
      <c r="G4510" s="162"/>
      <c r="H4510" s="303">
        <v>0</v>
      </c>
      <c r="I4510" s="54"/>
    </row>
    <row r="4511" spans="3:13" s="55" customFormat="1" ht="15.75" customHeight="1">
      <c r="C4511" s="58" t="s">
        <v>1220</v>
      </c>
      <c r="D4511" s="69" t="s">
        <v>1221</v>
      </c>
      <c r="E4511" s="70"/>
      <c r="F4511" s="70"/>
      <c r="G4511" s="71"/>
      <c r="H4511" s="304">
        <f>H4510+H4508+H4505</f>
        <v>844455</v>
      </c>
      <c r="I4511" s="319"/>
    </row>
    <row r="4512" spans="3:13" s="55" customFormat="1" ht="15.75" customHeight="1">
      <c r="C4512" s="58" t="s">
        <v>1222</v>
      </c>
      <c r="D4512" s="69" t="s">
        <v>1325</v>
      </c>
      <c r="E4512" s="70"/>
      <c r="F4512" s="71"/>
      <c r="G4512" s="95">
        <v>0.1</v>
      </c>
      <c r="H4512" s="64">
        <f>H4511*G4512</f>
        <v>84445.5</v>
      </c>
      <c r="I4512" s="319"/>
    </row>
    <row r="4513" spans="3:13" s="55" customFormat="1" ht="15.75" customHeight="1">
      <c r="C4513" s="58" t="s">
        <v>1223</v>
      </c>
      <c r="D4513" s="69" t="s">
        <v>1224</v>
      </c>
      <c r="E4513" s="70"/>
      <c r="F4513" s="70"/>
      <c r="G4513" s="71"/>
      <c r="H4513" s="305">
        <f>SUM(H4511:H4512)</f>
        <v>928900.5</v>
      </c>
      <c r="I4513" s="319"/>
    </row>
    <row r="4515" spans="3:13" ht="13.8">
      <c r="C4515" s="160" t="s">
        <v>4656</v>
      </c>
      <c r="D4515" s="436" t="s">
        <v>4657</v>
      </c>
    </row>
    <row r="4516" spans="3:13" s="55" customFormat="1" ht="15.75" customHeight="1">
      <c r="C4516" s="225" t="s">
        <v>4658</v>
      </c>
      <c r="D4516" s="313" t="s">
        <v>4661</v>
      </c>
      <c r="E4516" s="307"/>
      <c r="F4516" s="307"/>
      <c r="G4516" s="307"/>
      <c r="H4516" s="307"/>
      <c r="I4516" s="56">
        <f>ROUNDDOWN(H4531,-2)</f>
        <v>94000</v>
      </c>
    </row>
    <row r="4517" spans="3:13" s="55" customFormat="1" ht="25.5" customHeight="1">
      <c r="C4517" s="300" t="s">
        <v>1197</v>
      </c>
      <c r="D4517" s="300" t="s">
        <v>1198</v>
      </c>
      <c r="E4517" s="300" t="s">
        <v>1199</v>
      </c>
      <c r="F4517" s="300" t="s">
        <v>1200</v>
      </c>
      <c r="G4517" s="300" t="s">
        <v>1201</v>
      </c>
      <c r="H4517" s="300" t="s">
        <v>1202</v>
      </c>
      <c r="I4517" s="54"/>
    </row>
    <row r="4518" spans="3:13" s="55" customFormat="1" ht="15.75" customHeight="1">
      <c r="C4518" s="72" t="s">
        <v>1203</v>
      </c>
      <c r="D4518" s="59" t="s">
        <v>1204</v>
      </c>
      <c r="E4518" s="73"/>
      <c r="F4518" s="73"/>
      <c r="G4518" s="73"/>
      <c r="H4518" s="73"/>
      <c r="I4518" s="54"/>
      <c r="J4518" s="159" t="s">
        <v>1249</v>
      </c>
    </row>
    <row r="4519" spans="3:13" s="55" customFormat="1" ht="15.75" customHeight="1">
      <c r="C4519" s="301">
        <v>1</v>
      </c>
      <c r="D4519" s="59" t="s">
        <v>5</v>
      </c>
      <c r="E4519" s="302" t="s">
        <v>6</v>
      </c>
      <c r="F4519" s="74">
        <v>9.4E-2</v>
      </c>
      <c r="G4519" s="64">
        <f>VLOOKUP(D4519,upahbahan,3,FALSE)</f>
        <v>100000</v>
      </c>
      <c r="H4519" s="64">
        <f>F4519*G4519</f>
        <v>9400</v>
      </c>
      <c r="I4519" s="54"/>
      <c r="J4519" s="159" t="s">
        <v>1250</v>
      </c>
      <c r="M4519" s="65">
        <v>0.1</v>
      </c>
    </row>
    <row r="4520" spans="3:13" s="55" customFormat="1" ht="15.75" customHeight="1">
      <c r="C4520" s="301">
        <v>2</v>
      </c>
      <c r="D4520" s="59" t="s">
        <v>10</v>
      </c>
      <c r="E4520" s="302" t="s">
        <v>6</v>
      </c>
      <c r="F4520" s="74">
        <v>0.157</v>
      </c>
      <c r="G4520" s="64">
        <f>VLOOKUP(D4520,upahbahan,3,FALSE)</f>
        <v>145000</v>
      </c>
      <c r="H4520" s="64">
        <f>F4520*G4520</f>
        <v>22765</v>
      </c>
      <c r="I4520" s="54"/>
    </row>
    <row r="4521" spans="3:13" s="55" customFormat="1" ht="15.75" customHeight="1">
      <c r="C4521" s="301">
        <v>3</v>
      </c>
      <c r="D4521" s="59" t="s">
        <v>18</v>
      </c>
      <c r="E4521" s="302" t="s">
        <v>6</v>
      </c>
      <c r="F4521" s="74">
        <v>1.6E-2</v>
      </c>
      <c r="G4521" s="64">
        <f>VLOOKUP(D4521,upahbahan,3,FALSE)</f>
        <v>175000</v>
      </c>
      <c r="H4521" s="64">
        <f>F4521*G4521</f>
        <v>2800</v>
      </c>
      <c r="I4521" s="54"/>
    </row>
    <row r="4522" spans="3:13" s="55" customFormat="1" ht="15.75" customHeight="1">
      <c r="C4522" s="301">
        <v>4</v>
      </c>
      <c r="D4522" s="59" t="s">
        <v>19</v>
      </c>
      <c r="E4522" s="302" t="s">
        <v>6</v>
      </c>
      <c r="F4522" s="74">
        <v>5.0000000000000001E-3</v>
      </c>
      <c r="G4522" s="64">
        <f>VLOOKUP(D4522,upahbahan,3,FALSE)</f>
        <v>200000</v>
      </c>
      <c r="H4522" s="64">
        <f>F4522*G4522</f>
        <v>1000</v>
      </c>
      <c r="I4522" s="54"/>
    </row>
    <row r="4523" spans="3:13" s="55" customFormat="1" ht="15.75" customHeight="1">
      <c r="C4523" s="83" t="s">
        <v>1210</v>
      </c>
      <c r="D4523" s="80"/>
      <c r="E4523" s="80"/>
      <c r="F4523" s="217"/>
      <c r="G4523" s="218"/>
      <c r="H4523" s="64">
        <f>SUM(H4519:H4522)</f>
        <v>35965</v>
      </c>
      <c r="I4523" s="219"/>
    </row>
    <row r="4524" spans="3:13" s="55" customFormat="1" ht="15.75" customHeight="1">
      <c r="C4524" s="72" t="s">
        <v>1211</v>
      </c>
      <c r="D4524" s="59" t="s">
        <v>1212</v>
      </c>
      <c r="E4524" s="73"/>
      <c r="F4524" s="73"/>
      <c r="G4524" s="73"/>
      <c r="H4524" s="73"/>
      <c r="I4524" s="54"/>
    </row>
    <row r="4525" spans="3:13" s="55" customFormat="1" ht="15.75" customHeight="1">
      <c r="C4525" s="72">
        <v>1</v>
      </c>
      <c r="D4525" s="59" t="s">
        <v>4659</v>
      </c>
      <c r="E4525" s="170" t="s">
        <v>4545</v>
      </c>
      <c r="F4525" s="171">
        <v>1.1000000000000001</v>
      </c>
      <c r="G4525" s="64">
        <f>VLOOKUP(D4525,upahbahan,3,FALSE)</f>
        <v>45000</v>
      </c>
      <c r="H4525" s="583">
        <f>G4525*F4525</f>
        <v>49500.000000000007</v>
      </c>
      <c r="I4525" s="54"/>
    </row>
    <row r="4526" spans="3:13" s="55" customFormat="1" ht="15.75" customHeight="1">
      <c r="C4526" s="83" t="s">
        <v>1216</v>
      </c>
      <c r="D4526" s="80"/>
      <c r="E4526" s="80"/>
      <c r="F4526" s="80"/>
      <c r="G4526" s="162"/>
      <c r="H4526" s="64">
        <f>SUM(H4525:H4525)</f>
        <v>49500.000000000007</v>
      </c>
      <c r="I4526" s="54"/>
    </row>
    <row r="4527" spans="3:13" s="55" customFormat="1" ht="15.75" customHeight="1">
      <c r="C4527" s="72" t="s">
        <v>1217</v>
      </c>
      <c r="D4527" s="59" t="s">
        <v>1218</v>
      </c>
      <c r="E4527" s="73"/>
      <c r="F4527" s="73"/>
      <c r="G4527" s="73"/>
      <c r="H4527" s="73"/>
      <c r="I4527" s="54"/>
    </row>
    <row r="4528" spans="3:13" s="55" customFormat="1" ht="15.75" customHeight="1">
      <c r="C4528" s="83" t="s">
        <v>1219</v>
      </c>
      <c r="D4528" s="80"/>
      <c r="E4528" s="80"/>
      <c r="F4528" s="80"/>
      <c r="G4528" s="162"/>
      <c r="H4528" s="303">
        <v>0</v>
      </c>
      <c r="I4528" s="54"/>
    </row>
    <row r="4529" spans="3:13" s="55" customFormat="1" ht="15.75" customHeight="1">
      <c r="C4529" s="58" t="s">
        <v>1220</v>
      </c>
      <c r="D4529" s="69" t="s">
        <v>1221</v>
      </c>
      <c r="E4529" s="70"/>
      <c r="F4529" s="70"/>
      <c r="G4529" s="71"/>
      <c r="H4529" s="304">
        <f>H4528+H4526+H4523</f>
        <v>85465</v>
      </c>
      <c r="I4529" s="319"/>
    </row>
    <row r="4530" spans="3:13" s="55" customFormat="1" ht="15.75" customHeight="1">
      <c r="C4530" s="58" t="s">
        <v>1222</v>
      </c>
      <c r="D4530" s="69" t="s">
        <v>1325</v>
      </c>
      <c r="E4530" s="70"/>
      <c r="F4530" s="71"/>
      <c r="G4530" s="95">
        <v>0.1</v>
      </c>
      <c r="H4530" s="64">
        <f>H4529*G4530</f>
        <v>8546.5</v>
      </c>
      <c r="I4530" s="319"/>
    </row>
    <row r="4531" spans="3:13" s="55" customFormat="1" ht="15.75" customHeight="1">
      <c r="C4531" s="58" t="s">
        <v>1223</v>
      </c>
      <c r="D4531" s="69" t="s">
        <v>1224</v>
      </c>
      <c r="E4531" s="70"/>
      <c r="F4531" s="70"/>
      <c r="G4531" s="71"/>
      <c r="H4531" s="305">
        <f>SUM(H4529:H4530)</f>
        <v>94011.5</v>
      </c>
      <c r="I4531" s="319"/>
    </row>
    <row r="4533" spans="3:13" s="55" customFormat="1" ht="15.75" customHeight="1">
      <c r="C4533" s="225" t="s">
        <v>4660</v>
      </c>
      <c r="D4533" s="313" t="s">
        <v>4662</v>
      </c>
      <c r="E4533" s="307"/>
      <c r="F4533" s="307"/>
      <c r="G4533" s="307"/>
      <c r="H4533" s="307"/>
      <c r="I4533" s="56">
        <f>ROUNDDOWN(H4548,-2)</f>
        <v>155500</v>
      </c>
    </row>
    <row r="4534" spans="3:13" s="55" customFormat="1" ht="25.5" customHeight="1">
      <c r="C4534" s="300" t="s">
        <v>1197</v>
      </c>
      <c r="D4534" s="300" t="s">
        <v>1198</v>
      </c>
      <c r="E4534" s="300" t="s">
        <v>1199</v>
      </c>
      <c r="F4534" s="300" t="s">
        <v>1200</v>
      </c>
      <c r="G4534" s="300" t="s">
        <v>1201</v>
      </c>
      <c r="H4534" s="300" t="s">
        <v>1202</v>
      </c>
      <c r="I4534" s="54"/>
    </row>
    <row r="4535" spans="3:13" s="55" customFormat="1" ht="15.75" customHeight="1">
      <c r="C4535" s="72" t="s">
        <v>1203</v>
      </c>
      <c r="D4535" s="59" t="s">
        <v>1204</v>
      </c>
      <c r="E4535" s="73"/>
      <c r="F4535" s="73"/>
      <c r="G4535" s="73"/>
      <c r="H4535" s="73"/>
      <c r="I4535" s="54"/>
      <c r="J4535" s="159" t="s">
        <v>1249</v>
      </c>
    </row>
    <row r="4536" spans="3:13" s="55" customFormat="1" ht="15.75" customHeight="1">
      <c r="C4536" s="301">
        <v>1</v>
      </c>
      <c r="D4536" s="59" t="s">
        <v>5</v>
      </c>
      <c r="E4536" s="302" t="s">
        <v>6</v>
      </c>
      <c r="F4536" s="74">
        <v>0.183</v>
      </c>
      <c r="G4536" s="64">
        <f>VLOOKUP(D4536,upahbahan,3,FALSE)</f>
        <v>100000</v>
      </c>
      <c r="H4536" s="64">
        <f>F4536*G4536</f>
        <v>18300</v>
      </c>
      <c r="I4536" s="54"/>
      <c r="J4536" s="159" t="s">
        <v>1250</v>
      </c>
      <c r="M4536" s="65">
        <v>0.1</v>
      </c>
    </row>
    <row r="4537" spans="3:13" s="55" customFormat="1" ht="15.75" customHeight="1">
      <c r="C4537" s="301">
        <v>2</v>
      </c>
      <c r="D4537" s="59" t="s">
        <v>10</v>
      </c>
      <c r="E4537" s="302" t="s">
        <v>6</v>
      </c>
      <c r="F4537" s="74">
        <v>0.30599999999999999</v>
      </c>
      <c r="G4537" s="64">
        <f>VLOOKUP(D4537,upahbahan,3,FALSE)</f>
        <v>145000</v>
      </c>
      <c r="H4537" s="64">
        <f>F4537*G4537</f>
        <v>44370</v>
      </c>
      <c r="I4537" s="54"/>
    </row>
    <row r="4538" spans="3:13" s="55" customFormat="1" ht="15.75" customHeight="1">
      <c r="C4538" s="301">
        <v>3</v>
      </c>
      <c r="D4538" s="59" t="s">
        <v>18</v>
      </c>
      <c r="E4538" s="302" t="s">
        <v>6</v>
      </c>
      <c r="F4538" s="74">
        <v>3.1E-2</v>
      </c>
      <c r="G4538" s="64">
        <f>VLOOKUP(D4538,upahbahan,3,FALSE)</f>
        <v>175000</v>
      </c>
      <c r="H4538" s="64">
        <f>F4538*G4538</f>
        <v>5425</v>
      </c>
      <c r="I4538" s="54"/>
    </row>
    <row r="4539" spans="3:13" s="55" customFormat="1" ht="15.75" customHeight="1">
      <c r="C4539" s="301">
        <v>4</v>
      </c>
      <c r="D4539" s="59" t="s">
        <v>19</v>
      </c>
      <c r="E4539" s="302" t="s">
        <v>6</v>
      </c>
      <c r="F4539" s="74">
        <v>8.9999999999999993E-3</v>
      </c>
      <c r="G4539" s="64">
        <f>VLOOKUP(D4539,upahbahan,3,FALSE)</f>
        <v>200000</v>
      </c>
      <c r="H4539" s="64">
        <f>F4539*G4539</f>
        <v>1799.9999999999998</v>
      </c>
      <c r="I4539" s="54"/>
    </row>
    <row r="4540" spans="3:13" s="55" customFormat="1" ht="15.75" customHeight="1">
      <c r="C4540" s="83" t="s">
        <v>1210</v>
      </c>
      <c r="D4540" s="80"/>
      <c r="E4540" s="80"/>
      <c r="F4540" s="217"/>
      <c r="G4540" s="218"/>
      <c r="H4540" s="64">
        <f>SUM(H4536:H4539)</f>
        <v>69895</v>
      </c>
      <c r="I4540" s="219"/>
    </row>
    <row r="4541" spans="3:13" s="55" customFormat="1" ht="15.75" customHeight="1">
      <c r="C4541" s="72" t="s">
        <v>1211</v>
      </c>
      <c r="D4541" s="59" t="s">
        <v>1212</v>
      </c>
      <c r="E4541" s="73"/>
      <c r="F4541" s="73"/>
      <c r="G4541" s="73"/>
      <c r="H4541" s="73"/>
      <c r="I4541" s="54"/>
    </row>
    <row r="4542" spans="3:13" s="55" customFormat="1" ht="15.75" customHeight="1">
      <c r="C4542" s="72">
        <v>1</v>
      </c>
      <c r="D4542" s="59" t="s">
        <v>4663</v>
      </c>
      <c r="E4542" s="170" t="s">
        <v>4545</v>
      </c>
      <c r="F4542" s="171">
        <v>1.1000000000000001</v>
      </c>
      <c r="G4542" s="64">
        <f>VLOOKUP(D4542,upahbahan,3,FALSE)</f>
        <v>65000</v>
      </c>
      <c r="H4542" s="583">
        <f>G4542*F4542</f>
        <v>71500</v>
      </c>
      <c r="I4542" s="54"/>
    </row>
    <row r="4543" spans="3:13" s="55" customFormat="1" ht="15.75" customHeight="1">
      <c r="C4543" s="83" t="s">
        <v>1216</v>
      </c>
      <c r="D4543" s="80"/>
      <c r="E4543" s="80"/>
      <c r="F4543" s="80"/>
      <c r="G4543" s="162"/>
      <c r="H4543" s="64">
        <f>SUM(H4542:H4542)</f>
        <v>71500</v>
      </c>
      <c r="I4543" s="54"/>
    </row>
    <row r="4544" spans="3:13" s="55" customFormat="1" ht="15.75" customHeight="1">
      <c r="C4544" s="72" t="s">
        <v>1217</v>
      </c>
      <c r="D4544" s="59" t="s">
        <v>1218</v>
      </c>
      <c r="E4544" s="73"/>
      <c r="F4544" s="73"/>
      <c r="G4544" s="73"/>
      <c r="H4544" s="73"/>
      <c r="I4544" s="54"/>
    </row>
    <row r="4545" spans="3:13" s="55" customFormat="1" ht="15.75" customHeight="1">
      <c r="C4545" s="83" t="s">
        <v>1219</v>
      </c>
      <c r="D4545" s="80"/>
      <c r="E4545" s="80"/>
      <c r="F4545" s="80"/>
      <c r="G4545" s="162"/>
      <c r="H4545" s="303">
        <v>0</v>
      </c>
      <c r="I4545" s="54"/>
    </row>
    <row r="4546" spans="3:13" s="55" customFormat="1" ht="15.75" customHeight="1">
      <c r="C4546" s="58" t="s">
        <v>1220</v>
      </c>
      <c r="D4546" s="69" t="s">
        <v>1221</v>
      </c>
      <c r="E4546" s="70"/>
      <c r="F4546" s="70"/>
      <c r="G4546" s="71"/>
      <c r="H4546" s="304">
        <f>H4545+H4543+H4540</f>
        <v>141395</v>
      </c>
      <c r="I4546" s="319"/>
    </row>
    <row r="4547" spans="3:13" s="55" customFormat="1" ht="15.75" customHeight="1">
      <c r="C4547" s="58" t="s">
        <v>1222</v>
      </c>
      <c r="D4547" s="69" t="s">
        <v>1325</v>
      </c>
      <c r="E4547" s="70"/>
      <c r="F4547" s="71"/>
      <c r="G4547" s="95">
        <v>0.1</v>
      </c>
      <c r="H4547" s="64">
        <f>H4546*G4547</f>
        <v>14139.5</v>
      </c>
      <c r="I4547" s="319"/>
    </row>
    <row r="4548" spans="3:13" s="55" customFormat="1" ht="15.75" customHeight="1">
      <c r="C4548" s="58" t="s">
        <v>1223</v>
      </c>
      <c r="D4548" s="69" t="s">
        <v>1224</v>
      </c>
      <c r="E4548" s="70"/>
      <c r="F4548" s="70"/>
      <c r="G4548" s="71"/>
      <c r="H4548" s="305">
        <f>SUM(H4546:H4547)</f>
        <v>155534.5</v>
      </c>
      <c r="I4548" s="319"/>
    </row>
    <row r="4550" spans="3:13" s="55" customFormat="1" ht="15.75" customHeight="1">
      <c r="C4550" s="225" t="s">
        <v>4664</v>
      </c>
      <c r="D4550" s="313" t="s">
        <v>4665</v>
      </c>
      <c r="E4550" s="307"/>
      <c r="F4550" s="307"/>
      <c r="G4550" s="307"/>
      <c r="H4550" s="307"/>
      <c r="I4550" s="56">
        <f>ROUNDDOWN(H4565,-2)</f>
        <v>201200</v>
      </c>
    </row>
    <row r="4551" spans="3:13" s="55" customFormat="1" ht="25.5" customHeight="1">
      <c r="C4551" s="300" t="s">
        <v>1197</v>
      </c>
      <c r="D4551" s="300" t="s">
        <v>1198</v>
      </c>
      <c r="E4551" s="300" t="s">
        <v>1199</v>
      </c>
      <c r="F4551" s="300" t="s">
        <v>1200</v>
      </c>
      <c r="G4551" s="300" t="s">
        <v>1201</v>
      </c>
      <c r="H4551" s="300" t="s">
        <v>1202</v>
      </c>
      <c r="I4551" s="54"/>
    </row>
    <row r="4552" spans="3:13" s="55" customFormat="1" ht="15.75" customHeight="1">
      <c r="C4552" s="72" t="s">
        <v>1203</v>
      </c>
      <c r="D4552" s="59" t="s">
        <v>1204</v>
      </c>
      <c r="E4552" s="73"/>
      <c r="F4552" s="73"/>
      <c r="G4552" s="73"/>
      <c r="H4552" s="73"/>
      <c r="I4552" s="54"/>
      <c r="J4552" s="159" t="s">
        <v>1249</v>
      </c>
    </row>
    <row r="4553" spans="3:13" s="55" customFormat="1" ht="15.75" customHeight="1">
      <c r="C4553" s="301">
        <v>1</v>
      </c>
      <c r="D4553" s="59" t="s">
        <v>5</v>
      </c>
      <c r="E4553" s="302" t="s">
        <v>6</v>
      </c>
      <c r="F4553" s="74">
        <v>0.24399999999999999</v>
      </c>
      <c r="G4553" s="64">
        <f>VLOOKUP(D4553,upahbahan,3,FALSE)</f>
        <v>100000</v>
      </c>
      <c r="H4553" s="64">
        <f>F4553*G4553</f>
        <v>24400</v>
      </c>
      <c r="I4553" s="54"/>
      <c r="J4553" s="159" t="s">
        <v>1250</v>
      </c>
      <c r="M4553" s="65">
        <v>0.1</v>
      </c>
    </row>
    <row r="4554" spans="3:13" s="55" customFormat="1" ht="15.75" customHeight="1">
      <c r="C4554" s="301">
        <v>2</v>
      </c>
      <c r="D4554" s="59" t="s">
        <v>10</v>
      </c>
      <c r="E4554" s="302" t="s">
        <v>6</v>
      </c>
      <c r="F4554" s="74">
        <v>0.40799999999999997</v>
      </c>
      <c r="G4554" s="64">
        <f>VLOOKUP(D4554,upahbahan,3,FALSE)</f>
        <v>145000</v>
      </c>
      <c r="H4554" s="64">
        <f>F4554*G4554</f>
        <v>59159.999999999993</v>
      </c>
      <c r="I4554" s="54"/>
    </row>
    <row r="4555" spans="3:13" s="55" customFormat="1" ht="15.75" customHeight="1">
      <c r="C4555" s="301">
        <v>3</v>
      </c>
      <c r="D4555" s="59" t="s">
        <v>18</v>
      </c>
      <c r="E4555" s="302" t="s">
        <v>6</v>
      </c>
      <c r="F4555" s="74">
        <v>4.1000000000000002E-2</v>
      </c>
      <c r="G4555" s="64">
        <f>VLOOKUP(D4555,upahbahan,3,FALSE)</f>
        <v>175000</v>
      </c>
      <c r="H4555" s="64">
        <f>F4555*G4555</f>
        <v>7175</v>
      </c>
      <c r="I4555" s="54"/>
    </row>
    <row r="4556" spans="3:13" s="55" customFormat="1" ht="15.75" customHeight="1">
      <c r="C4556" s="301">
        <v>4</v>
      </c>
      <c r="D4556" s="59" t="s">
        <v>19</v>
      </c>
      <c r="E4556" s="302" t="s">
        <v>6</v>
      </c>
      <c r="F4556" s="74">
        <v>2.1000000000000001E-2</v>
      </c>
      <c r="G4556" s="64">
        <f>VLOOKUP(D4556,upahbahan,3,FALSE)</f>
        <v>200000</v>
      </c>
      <c r="H4556" s="64">
        <f>F4556*G4556</f>
        <v>4200</v>
      </c>
      <c r="I4556" s="54"/>
    </row>
    <row r="4557" spans="3:13" s="55" customFormat="1" ht="15.75" customHeight="1">
      <c r="C4557" s="83" t="s">
        <v>1210</v>
      </c>
      <c r="D4557" s="80"/>
      <c r="E4557" s="80"/>
      <c r="F4557" s="217"/>
      <c r="G4557" s="218"/>
      <c r="H4557" s="64">
        <f>SUM(H4553:H4556)</f>
        <v>94935</v>
      </c>
      <c r="I4557" s="219"/>
    </row>
    <row r="4558" spans="3:13" s="55" customFormat="1" ht="15.75" customHeight="1">
      <c r="C4558" s="72" t="s">
        <v>1211</v>
      </c>
      <c r="D4558" s="59" t="s">
        <v>1212</v>
      </c>
      <c r="E4558" s="73"/>
      <c r="F4558" s="73"/>
      <c r="G4558" s="73"/>
      <c r="H4558" s="73"/>
      <c r="I4558" s="54"/>
    </row>
    <row r="4559" spans="3:13" s="55" customFormat="1" ht="15.75" customHeight="1">
      <c r="C4559" s="72">
        <v>1</v>
      </c>
      <c r="D4559" s="59" t="s">
        <v>4666</v>
      </c>
      <c r="E4559" s="170" t="s">
        <v>4545</v>
      </c>
      <c r="F4559" s="171">
        <v>1.1000000000000001</v>
      </c>
      <c r="G4559" s="64">
        <f>VLOOKUP(D4559,upahbahan,3,FALSE)</f>
        <v>80000</v>
      </c>
      <c r="H4559" s="583">
        <f>G4559*F4559</f>
        <v>88000</v>
      </c>
      <c r="I4559" s="54"/>
    </row>
    <row r="4560" spans="3:13" s="55" customFormat="1" ht="15.75" customHeight="1">
      <c r="C4560" s="83" t="s">
        <v>1216</v>
      </c>
      <c r="D4560" s="80"/>
      <c r="E4560" s="80"/>
      <c r="F4560" s="80"/>
      <c r="G4560" s="162"/>
      <c r="H4560" s="64">
        <f>SUM(H4559:H4559)</f>
        <v>88000</v>
      </c>
      <c r="I4560" s="54"/>
    </row>
    <row r="4561" spans="3:13" s="55" customFormat="1" ht="15.75" customHeight="1">
      <c r="C4561" s="72" t="s">
        <v>1217</v>
      </c>
      <c r="D4561" s="59" t="s">
        <v>1218</v>
      </c>
      <c r="E4561" s="73"/>
      <c r="F4561" s="73"/>
      <c r="G4561" s="73"/>
      <c r="H4561" s="73"/>
      <c r="I4561" s="54"/>
    </row>
    <row r="4562" spans="3:13" s="55" customFormat="1" ht="15.75" customHeight="1">
      <c r="C4562" s="83" t="s">
        <v>1219</v>
      </c>
      <c r="D4562" s="80"/>
      <c r="E4562" s="80"/>
      <c r="F4562" s="80"/>
      <c r="G4562" s="162"/>
      <c r="H4562" s="303">
        <v>0</v>
      </c>
      <c r="I4562" s="54"/>
    </row>
    <row r="4563" spans="3:13" s="55" customFormat="1" ht="15.75" customHeight="1">
      <c r="C4563" s="58" t="s">
        <v>1220</v>
      </c>
      <c r="D4563" s="69" t="s">
        <v>1221</v>
      </c>
      <c r="E4563" s="70"/>
      <c r="F4563" s="70"/>
      <c r="G4563" s="71"/>
      <c r="H4563" s="304">
        <f>H4562+H4560+H4557</f>
        <v>182935</v>
      </c>
      <c r="I4563" s="319"/>
    </row>
    <row r="4564" spans="3:13" s="55" customFormat="1" ht="15.75" customHeight="1">
      <c r="C4564" s="58" t="s">
        <v>1222</v>
      </c>
      <c r="D4564" s="69" t="s">
        <v>1325</v>
      </c>
      <c r="E4564" s="70"/>
      <c r="F4564" s="71"/>
      <c r="G4564" s="95">
        <v>0.1</v>
      </c>
      <c r="H4564" s="64">
        <f>H4563*G4564</f>
        <v>18293.5</v>
      </c>
      <c r="I4564" s="319"/>
    </row>
    <row r="4565" spans="3:13" s="55" customFormat="1" ht="15.75" customHeight="1">
      <c r="C4565" s="58" t="s">
        <v>1223</v>
      </c>
      <c r="D4565" s="69" t="s">
        <v>1224</v>
      </c>
      <c r="E4565" s="70"/>
      <c r="F4565" s="70"/>
      <c r="G4565" s="71"/>
      <c r="H4565" s="305">
        <f>SUM(H4563:H4564)</f>
        <v>201228.5</v>
      </c>
      <c r="I4565" s="319"/>
    </row>
    <row r="4567" spans="3:13" ht="13.8">
      <c r="C4567" s="160" t="s">
        <v>4667</v>
      </c>
      <c r="D4567" s="436" t="s">
        <v>4668</v>
      </c>
    </row>
    <row r="4568" spans="3:13" s="55" customFormat="1" ht="15.75" customHeight="1">
      <c r="C4568" s="225" t="s">
        <v>4670</v>
      </c>
      <c r="D4568" s="313" t="s">
        <v>4669</v>
      </c>
      <c r="E4568" s="307"/>
      <c r="F4568" s="307"/>
      <c r="G4568" s="307"/>
      <c r="H4568" s="307"/>
      <c r="I4568" s="56">
        <f>ROUNDDOWN(H4583,-2)</f>
        <v>6417200</v>
      </c>
    </row>
    <row r="4569" spans="3:13" s="55" customFormat="1" ht="25.5" customHeight="1">
      <c r="C4569" s="300" t="s">
        <v>1197</v>
      </c>
      <c r="D4569" s="300" t="s">
        <v>1198</v>
      </c>
      <c r="E4569" s="300" t="s">
        <v>1199</v>
      </c>
      <c r="F4569" s="300" t="s">
        <v>1200</v>
      </c>
      <c r="G4569" s="300" t="s">
        <v>1201</v>
      </c>
      <c r="H4569" s="300" t="s">
        <v>1202</v>
      </c>
      <c r="I4569" s="54"/>
    </row>
    <row r="4570" spans="3:13" s="55" customFormat="1" ht="15.75" customHeight="1">
      <c r="C4570" s="72" t="s">
        <v>1203</v>
      </c>
      <c r="D4570" s="59" t="s">
        <v>1204</v>
      </c>
      <c r="E4570" s="73"/>
      <c r="F4570" s="73"/>
      <c r="G4570" s="73"/>
      <c r="H4570" s="73"/>
      <c r="I4570" s="54"/>
      <c r="J4570" s="159" t="s">
        <v>1249</v>
      </c>
    </row>
    <row r="4571" spans="3:13" s="55" customFormat="1" ht="15.75" customHeight="1">
      <c r="C4571" s="301">
        <v>1</v>
      </c>
      <c r="D4571" s="59" t="s">
        <v>5</v>
      </c>
      <c r="E4571" s="302" t="s">
        <v>6</v>
      </c>
      <c r="F4571" s="74">
        <v>0.52100000000000002</v>
      </c>
      <c r="G4571" s="64">
        <f>VLOOKUP(D4571,upahbahan,3,FALSE)</f>
        <v>100000</v>
      </c>
      <c r="H4571" s="64">
        <f>F4571*G4571</f>
        <v>52100</v>
      </c>
      <c r="I4571" s="54"/>
      <c r="J4571" s="159" t="s">
        <v>1250</v>
      </c>
      <c r="M4571" s="65">
        <v>0.1</v>
      </c>
    </row>
    <row r="4572" spans="3:13" s="55" customFormat="1" ht="15.75" customHeight="1">
      <c r="C4572" s="301">
        <v>2</v>
      </c>
      <c r="D4572" s="59" t="s">
        <v>10</v>
      </c>
      <c r="E4572" s="302" t="s">
        <v>6</v>
      </c>
      <c r="F4572" s="74">
        <v>0.871</v>
      </c>
      <c r="G4572" s="64">
        <f>VLOOKUP(D4572,upahbahan,3,FALSE)</f>
        <v>145000</v>
      </c>
      <c r="H4572" s="64">
        <f>F4572*G4572</f>
        <v>126295</v>
      </c>
      <c r="I4572" s="54"/>
    </row>
    <row r="4573" spans="3:13" s="55" customFormat="1" ht="15.75" customHeight="1">
      <c r="C4573" s="301">
        <v>3</v>
      </c>
      <c r="D4573" s="59" t="s">
        <v>18</v>
      </c>
      <c r="E4573" s="302" t="s">
        <v>6</v>
      </c>
      <c r="F4573" s="74">
        <v>8.6999999999999994E-2</v>
      </c>
      <c r="G4573" s="64">
        <f>VLOOKUP(D4573,upahbahan,3,FALSE)</f>
        <v>175000</v>
      </c>
      <c r="H4573" s="64">
        <f>F4573*G4573</f>
        <v>15224.999999999998</v>
      </c>
      <c r="I4573" s="54"/>
    </row>
    <row r="4574" spans="3:13" s="55" customFormat="1" ht="15.75" customHeight="1">
      <c r="C4574" s="301">
        <v>4</v>
      </c>
      <c r="D4574" s="59" t="s">
        <v>19</v>
      </c>
      <c r="E4574" s="302" t="s">
        <v>6</v>
      </c>
      <c r="F4574" s="74">
        <v>2.5999999999999999E-2</v>
      </c>
      <c r="G4574" s="64">
        <f>VLOOKUP(D4574,upahbahan,3,FALSE)</f>
        <v>200000</v>
      </c>
      <c r="H4574" s="64">
        <f>F4574*G4574</f>
        <v>5200</v>
      </c>
      <c r="I4574" s="54"/>
    </row>
    <row r="4575" spans="3:13" s="55" customFormat="1" ht="15.75" customHeight="1">
      <c r="C4575" s="83" t="s">
        <v>1210</v>
      </c>
      <c r="D4575" s="80"/>
      <c r="E4575" s="80"/>
      <c r="F4575" s="217"/>
      <c r="G4575" s="218"/>
      <c r="H4575" s="64">
        <f>SUM(H4571:H4574)</f>
        <v>198820</v>
      </c>
      <c r="I4575" s="219"/>
    </row>
    <row r="4576" spans="3:13" s="55" customFormat="1" ht="15.75" customHeight="1">
      <c r="C4576" s="72" t="s">
        <v>1211</v>
      </c>
      <c r="D4576" s="59" t="s">
        <v>1212</v>
      </c>
      <c r="E4576" s="73"/>
      <c r="F4576" s="73"/>
      <c r="G4576" s="73"/>
      <c r="H4576" s="73"/>
      <c r="I4576" s="54"/>
    </row>
    <row r="4577" spans="3:13" s="55" customFormat="1" ht="15.75" customHeight="1">
      <c r="C4577" s="72">
        <v>1</v>
      </c>
      <c r="D4577" s="59" t="s">
        <v>4684</v>
      </c>
      <c r="E4577" s="170" t="s">
        <v>4545</v>
      </c>
      <c r="F4577" s="171">
        <v>1.1499999999999999</v>
      </c>
      <c r="G4577" s="64">
        <f>VLOOKUP(D4577,upahbahan,3,FALSE)</f>
        <v>4900000</v>
      </c>
      <c r="H4577" s="583">
        <f>G4577*F4577</f>
        <v>5635000</v>
      </c>
      <c r="I4577" s="54"/>
    </row>
    <row r="4578" spans="3:13" s="55" customFormat="1" ht="15.75" customHeight="1">
      <c r="C4578" s="83" t="s">
        <v>1216</v>
      </c>
      <c r="D4578" s="80"/>
      <c r="E4578" s="80"/>
      <c r="F4578" s="80"/>
      <c r="G4578" s="162"/>
      <c r="H4578" s="64">
        <f>SUM(H4577:H4577)</f>
        <v>5635000</v>
      </c>
      <c r="I4578" s="54"/>
    </row>
    <row r="4579" spans="3:13" s="55" customFormat="1" ht="15.75" customHeight="1">
      <c r="C4579" s="72" t="s">
        <v>1217</v>
      </c>
      <c r="D4579" s="59" t="s">
        <v>1218</v>
      </c>
      <c r="E4579" s="73"/>
      <c r="F4579" s="73"/>
      <c r="G4579" s="73"/>
      <c r="H4579" s="73"/>
      <c r="I4579" s="54"/>
    </row>
    <row r="4580" spans="3:13" s="55" customFormat="1" ht="15.75" customHeight="1">
      <c r="C4580" s="83" t="s">
        <v>1219</v>
      </c>
      <c r="D4580" s="80"/>
      <c r="E4580" s="80"/>
      <c r="F4580" s="80"/>
      <c r="G4580" s="162"/>
      <c r="H4580" s="303">
        <v>0</v>
      </c>
      <c r="I4580" s="54"/>
    </row>
    <row r="4581" spans="3:13" s="55" customFormat="1" ht="15.75" customHeight="1">
      <c r="C4581" s="58" t="s">
        <v>1220</v>
      </c>
      <c r="D4581" s="69" t="s">
        <v>1221</v>
      </c>
      <c r="E4581" s="70"/>
      <c r="F4581" s="70"/>
      <c r="G4581" s="71"/>
      <c r="H4581" s="304">
        <f>H4580+H4578+H4575</f>
        <v>5833820</v>
      </c>
      <c r="I4581" s="319"/>
    </row>
    <row r="4582" spans="3:13" s="55" customFormat="1" ht="15.75" customHeight="1">
      <c r="C4582" s="58" t="s">
        <v>1222</v>
      </c>
      <c r="D4582" s="69" t="s">
        <v>1325</v>
      </c>
      <c r="E4582" s="70"/>
      <c r="F4582" s="71"/>
      <c r="G4582" s="95">
        <v>0.1</v>
      </c>
      <c r="H4582" s="64">
        <f>H4581*G4582</f>
        <v>583382</v>
      </c>
      <c r="I4582" s="319"/>
    </row>
    <row r="4583" spans="3:13" s="55" customFormat="1" ht="15.75" customHeight="1">
      <c r="C4583" s="58" t="s">
        <v>1223</v>
      </c>
      <c r="D4583" s="69" t="s">
        <v>1224</v>
      </c>
      <c r="E4583" s="70"/>
      <c r="F4583" s="70"/>
      <c r="G4583" s="71"/>
      <c r="H4583" s="305">
        <f>SUM(H4581:H4582)</f>
        <v>6417202</v>
      </c>
      <c r="I4583" s="319"/>
    </row>
    <row r="4585" spans="3:13" s="55" customFormat="1" ht="15.75" customHeight="1">
      <c r="C4585" s="225" t="s">
        <v>4671</v>
      </c>
      <c r="D4585" s="313" t="s">
        <v>4672</v>
      </c>
      <c r="E4585" s="307"/>
      <c r="F4585" s="307"/>
      <c r="G4585" s="307"/>
      <c r="H4585" s="307"/>
      <c r="I4585" s="56">
        <f>ROUNDDOWN(H4600,-2)</f>
        <v>7034500</v>
      </c>
    </row>
    <row r="4586" spans="3:13" s="55" customFormat="1" ht="25.5" customHeight="1">
      <c r="C4586" s="300" t="s">
        <v>1197</v>
      </c>
      <c r="D4586" s="300" t="s">
        <v>1198</v>
      </c>
      <c r="E4586" s="300" t="s">
        <v>1199</v>
      </c>
      <c r="F4586" s="300" t="s">
        <v>1200</v>
      </c>
      <c r="G4586" s="300" t="s">
        <v>1201</v>
      </c>
      <c r="H4586" s="300" t="s">
        <v>1202</v>
      </c>
      <c r="I4586" s="54"/>
    </row>
    <row r="4587" spans="3:13" s="55" customFormat="1" ht="15.75" customHeight="1">
      <c r="C4587" s="72" t="s">
        <v>1203</v>
      </c>
      <c r="D4587" s="59" t="s">
        <v>1204</v>
      </c>
      <c r="E4587" s="73"/>
      <c r="F4587" s="73"/>
      <c r="G4587" s="73"/>
      <c r="H4587" s="73"/>
      <c r="I4587" s="54"/>
      <c r="J4587" s="159" t="s">
        <v>1249</v>
      </c>
    </row>
    <row r="4588" spans="3:13" s="55" customFormat="1" ht="15.75" customHeight="1">
      <c r="C4588" s="301">
        <v>1</v>
      </c>
      <c r="D4588" s="59" t="s">
        <v>5</v>
      </c>
      <c r="E4588" s="302" t="s">
        <v>6</v>
      </c>
      <c r="F4588" s="74">
        <v>0.63600000000000001</v>
      </c>
      <c r="G4588" s="64">
        <f>VLOOKUP(D4588,upahbahan,3,FALSE)</f>
        <v>100000</v>
      </c>
      <c r="H4588" s="64">
        <f>F4588*G4588</f>
        <v>63600</v>
      </c>
      <c r="I4588" s="54"/>
      <c r="J4588" s="159" t="s">
        <v>1250</v>
      </c>
      <c r="M4588" s="65">
        <v>0.1</v>
      </c>
    </row>
    <row r="4589" spans="3:13" s="55" customFormat="1" ht="15.75" customHeight="1">
      <c r="C4589" s="301">
        <v>2</v>
      </c>
      <c r="D4589" s="59" t="s">
        <v>10</v>
      </c>
      <c r="E4589" s="302" t="s">
        <v>6</v>
      </c>
      <c r="F4589" s="74">
        <v>1.0620000000000001</v>
      </c>
      <c r="G4589" s="64">
        <f>VLOOKUP(D4589,upahbahan,3,FALSE)</f>
        <v>145000</v>
      </c>
      <c r="H4589" s="64">
        <f>F4589*G4589</f>
        <v>153990</v>
      </c>
      <c r="I4589" s="54"/>
    </row>
    <row r="4590" spans="3:13" s="55" customFormat="1" ht="15.75" customHeight="1">
      <c r="C4590" s="301">
        <v>3</v>
      </c>
      <c r="D4590" s="59" t="s">
        <v>18</v>
      </c>
      <c r="E4590" s="302" t="s">
        <v>6</v>
      </c>
      <c r="F4590" s="74">
        <v>0.106</v>
      </c>
      <c r="G4590" s="64">
        <f>VLOOKUP(D4590,upahbahan,3,FALSE)</f>
        <v>175000</v>
      </c>
      <c r="H4590" s="64">
        <f>F4590*G4590</f>
        <v>18550</v>
      </c>
      <c r="I4590" s="54"/>
    </row>
    <row r="4591" spans="3:13" s="55" customFormat="1" ht="15.75" customHeight="1">
      <c r="C4591" s="301">
        <v>4</v>
      </c>
      <c r="D4591" s="59" t="s">
        <v>19</v>
      </c>
      <c r="E4591" s="302" t="s">
        <v>6</v>
      </c>
      <c r="F4591" s="74">
        <v>3.2000000000000001E-2</v>
      </c>
      <c r="G4591" s="64">
        <f>VLOOKUP(D4591,upahbahan,3,FALSE)</f>
        <v>200000</v>
      </c>
      <c r="H4591" s="64">
        <f>F4591*G4591</f>
        <v>6400</v>
      </c>
      <c r="I4591" s="54"/>
    </row>
    <row r="4592" spans="3:13" s="55" customFormat="1" ht="15.75" customHeight="1">
      <c r="C4592" s="83" t="s">
        <v>1210</v>
      </c>
      <c r="D4592" s="80"/>
      <c r="E4592" s="80"/>
      <c r="F4592" s="217"/>
      <c r="G4592" s="218"/>
      <c r="H4592" s="64">
        <f>SUM(H4588:H4591)</f>
        <v>242540</v>
      </c>
      <c r="I4592" s="219"/>
    </row>
    <row r="4593" spans="3:13" s="55" customFormat="1" ht="15.75" customHeight="1">
      <c r="C4593" s="72" t="s">
        <v>1211</v>
      </c>
      <c r="D4593" s="59" t="s">
        <v>1212</v>
      </c>
      <c r="E4593" s="73"/>
      <c r="F4593" s="73"/>
      <c r="G4593" s="73"/>
      <c r="H4593" s="73"/>
      <c r="I4593" s="54"/>
    </row>
    <row r="4594" spans="3:13" s="55" customFormat="1" ht="15.75" customHeight="1">
      <c r="C4594" s="72">
        <v>1</v>
      </c>
      <c r="D4594" s="59" t="s">
        <v>4685</v>
      </c>
      <c r="E4594" s="170" t="s">
        <v>4545</v>
      </c>
      <c r="F4594" s="171">
        <v>1.1499999999999999</v>
      </c>
      <c r="G4594" s="64">
        <f>VLOOKUP(D4594,upahbahan,3,FALSE)</f>
        <v>5350000</v>
      </c>
      <c r="H4594" s="583">
        <f>G4594*F4594</f>
        <v>6152499.9999999991</v>
      </c>
      <c r="I4594" s="54"/>
    </row>
    <row r="4595" spans="3:13" s="55" customFormat="1" ht="15.75" customHeight="1">
      <c r="C4595" s="83" t="s">
        <v>1216</v>
      </c>
      <c r="D4595" s="80"/>
      <c r="E4595" s="80"/>
      <c r="F4595" s="80"/>
      <c r="G4595" s="162"/>
      <c r="H4595" s="64">
        <f>SUM(H4594:H4594)</f>
        <v>6152499.9999999991</v>
      </c>
      <c r="I4595" s="54"/>
    </row>
    <row r="4596" spans="3:13" s="55" customFormat="1" ht="15.75" customHeight="1">
      <c r="C4596" s="72" t="s">
        <v>1217</v>
      </c>
      <c r="D4596" s="59" t="s">
        <v>1218</v>
      </c>
      <c r="E4596" s="73"/>
      <c r="F4596" s="73"/>
      <c r="G4596" s="73"/>
      <c r="H4596" s="73"/>
      <c r="I4596" s="54"/>
    </row>
    <row r="4597" spans="3:13" s="55" customFormat="1" ht="15.75" customHeight="1">
      <c r="C4597" s="83" t="s">
        <v>1219</v>
      </c>
      <c r="D4597" s="80"/>
      <c r="E4597" s="80"/>
      <c r="F4597" s="80"/>
      <c r="G4597" s="162"/>
      <c r="H4597" s="303">
        <v>0</v>
      </c>
      <c r="I4597" s="54"/>
    </row>
    <row r="4598" spans="3:13" s="55" customFormat="1" ht="15.75" customHeight="1">
      <c r="C4598" s="58" t="s">
        <v>1220</v>
      </c>
      <c r="D4598" s="69" t="s">
        <v>1221</v>
      </c>
      <c r="E4598" s="70"/>
      <c r="F4598" s="70"/>
      <c r="G4598" s="71"/>
      <c r="H4598" s="304">
        <f>H4597+H4595+H4592</f>
        <v>6395039.9999999991</v>
      </c>
      <c r="I4598" s="319"/>
    </row>
    <row r="4599" spans="3:13" s="55" customFormat="1" ht="15.75" customHeight="1">
      <c r="C4599" s="58" t="s">
        <v>1222</v>
      </c>
      <c r="D4599" s="69" t="s">
        <v>1325</v>
      </c>
      <c r="E4599" s="70"/>
      <c r="F4599" s="71"/>
      <c r="G4599" s="95">
        <v>0.1</v>
      </c>
      <c r="H4599" s="64">
        <f>H4598*G4599</f>
        <v>639504</v>
      </c>
      <c r="I4599" s="319"/>
    </row>
    <row r="4600" spans="3:13" s="55" customFormat="1" ht="15.75" customHeight="1">
      <c r="C4600" s="58" t="s">
        <v>1223</v>
      </c>
      <c r="D4600" s="69" t="s">
        <v>1224</v>
      </c>
      <c r="E4600" s="70"/>
      <c r="F4600" s="70"/>
      <c r="G4600" s="71"/>
      <c r="H4600" s="305">
        <f>SUM(H4598:H4599)</f>
        <v>7034543.9999999991</v>
      </c>
      <c r="I4600" s="319"/>
    </row>
    <row r="4602" spans="3:13" s="55" customFormat="1" ht="15.75" customHeight="1">
      <c r="C4602" s="225" t="s">
        <v>4673</v>
      </c>
      <c r="D4602" s="313" t="s">
        <v>4674</v>
      </c>
      <c r="E4602" s="307"/>
      <c r="F4602" s="307"/>
      <c r="G4602" s="307"/>
      <c r="H4602" s="307"/>
      <c r="I4602" s="56">
        <f>ROUNDDOWN(H4617,-2)</f>
        <v>11045500</v>
      </c>
    </row>
    <row r="4603" spans="3:13" s="55" customFormat="1" ht="25.5" customHeight="1">
      <c r="C4603" s="300" t="s">
        <v>1197</v>
      </c>
      <c r="D4603" s="300" t="s">
        <v>1198</v>
      </c>
      <c r="E4603" s="300" t="s">
        <v>1199</v>
      </c>
      <c r="F4603" s="300" t="s">
        <v>1200</v>
      </c>
      <c r="G4603" s="300" t="s">
        <v>1201</v>
      </c>
      <c r="H4603" s="300" t="s">
        <v>1202</v>
      </c>
      <c r="I4603" s="54"/>
    </row>
    <row r="4604" spans="3:13" s="55" customFormat="1" ht="15.75" customHeight="1">
      <c r="C4604" s="72" t="s">
        <v>1203</v>
      </c>
      <c r="D4604" s="59" t="s">
        <v>1204</v>
      </c>
      <c r="E4604" s="73"/>
      <c r="F4604" s="73"/>
      <c r="G4604" s="73"/>
      <c r="H4604" s="73"/>
      <c r="I4604" s="54"/>
      <c r="J4604" s="159" t="s">
        <v>1249</v>
      </c>
    </row>
    <row r="4605" spans="3:13" s="55" customFormat="1" ht="15.75" customHeight="1">
      <c r="C4605" s="301">
        <v>1</v>
      </c>
      <c r="D4605" s="59" t="s">
        <v>5</v>
      </c>
      <c r="E4605" s="302" t="s">
        <v>6</v>
      </c>
      <c r="F4605" s="74">
        <v>0.76400000000000001</v>
      </c>
      <c r="G4605" s="64">
        <f>VLOOKUP(D4605,upahbahan,3,FALSE)</f>
        <v>100000</v>
      </c>
      <c r="H4605" s="64">
        <f>F4605*G4605</f>
        <v>76400</v>
      </c>
      <c r="I4605" s="54"/>
      <c r="J4605" s="159" t="s">
        <v>1250</v>
      </c>
      <c r="M4605" s="65">
        <v>0.1</v>
      </c>
    </row>
    <row r="4606" spans="3:13" s="55" customFormat="1" ht="15.75" customHeight="1">
      <c r="C4606" s="301">
        <v>2</v>
      </c>
      <c r="D4606" s="59" t="s">
        <v>10</v>
      </c>
      <c r="E4606" s="302" t="s">
        <v>6</v>
      </c>
      <c r="F4606" s="74">
        <v>1.276</v>
      </c>
      <c r="G4606" s="64">
        <f>VLOOKUP(D4606,upahbahan,3,FALSE)</f>
        <v>145000</v>
      </c>
      <c r="H4606" s="64">
        <f>F4606*G4606</f>
        <v>185020</v>
      </c>
      <c r="I4606" s="54"/>
    </row>
    <row r="4607" spans="3:13" s="55" customFormat="1" ht="15.75" customHeight="1">
      <c r="C4607" s="301">
        <v>3</v>
      </c>
      <c r="D4607" s="59" t="s">
        <v>18</v>
      </c>
      <c r="E4607" s="302" t="s">
        <v>6</v>
      </c>
      <c r="F4607" s="74">
        <v>0.128</v>
      </c>
      <c r="G4607" s="64">
        <f>VLOOKUP(D4607,upahbahan,3,FALSE)</f>
        <v>175000</v>
      </c>
      <c r="H4607" s="64">
        <f>F4607*G4607</f>
        <v>22400</v>
      </c>
      <c r="I4607" s="54"/>
    </row>
    <row r="4608" spans="3:13" s="55" customFormat="1" ht="15.75" customHeight="1">
      <c r="C4608" s="301">
        <v>4</v>
      </c>
      <c r="D4608" s="59" t="s">
        <v>19</v>
      </c>
      <c r="E4608" s="302" t="s">
        <v>6</v>
      </c>
      <c r="F4608" s="74">
        <v>3.7999999999999999E-2</v>
      </c>
      <c r="G4608" s="64">
        <f>VLOOKUP(D4608,upahbahan,3,FALSE)</f>
        <v>200000</v>
      </c>
      <c r="H4608" s="64">
        <f>F4608*G4608</f>
        <v>7600</v>
      </c>
      <c r="I4608" s="54"/>
    </row>
    <row r="4609" spans="3:13" s="55" customFormat="1" ht="15.75" customHeight="1">
      <c r="C4609" s="83" t="s">
        <v>1210</v>
      </c>
      <c r="D4609" s="80"/>
      <c r="E4609" s="80"/>
      <c r="F4609" s="217"/>
      <c r="G4609" s="218"/>
      <c r="H4609" s="64">
        <f>SUM(H4605:H4608)</f>
        <v>291420</v>
      </c>
      <c r="I4609" s="219"/>
    </row>
    <row r="4610" spans="3:13" s="55" customFormat="1" ht="15.75" customHeight="1">
      <c r="C4610" s="72" t="s">
        <v>1211</v>
      </c>
      <c r="D4610" s="59" t="s">
        <v>1212</v>
      </c>
      <c r="E4610" s="73"/>
      <c r="F4610" s="73"/>
      <c r="G4610" s="73"/>
      <c r="H4610" s="73"/>
      <c r="I4610" s="54"/>
    </row>
    <row r="4611" spans="3:13" s="55" customFormat="1" ht="15.75" customHeight="1">
      <c r="C4611" s="72">
        <v>1</v>
      </c>
      <c r="D4611" s="59" t="s">
        <v>4683</v>
      </c>
      <c r="E4611" s="170" t="s">
        <v>4545</v>
      </c>
      <c r="F4611" s="171">
        <v>1.3</v>
      </c>
      <c r="G4611" s="64">
        <f>VLOOKUP(D4611,upahbahan,3,FALSE)</f>
        <v>7500000</v>
      </c>
      <c r="H4611" s="583">
        <f>G4611*F4611</f>
        <v>9750000</v>
      </c>
      <c r="I4611" s="54"/>
    </row>
    <row r="4612" spans="3:13" s="55" customFormat="1" ht="15.75" customHeight="1">
      <c r="C4612" s="83" t="s">
        <v>1216</v>
      </c>
      <c r="D4612" s="80"/>
      <c r="E4612" s="80"/>
      <c r="F4612" s="80"/>
      <c r="G4612" s="162"/>
      <c r="H4612" s="64">
        <f>SUM(H4611:H4611)</f>
        <v>9750000</v>
      </c>
      <c r="I4612" s="54"/>
    </row>
    <row r="4613" spans="3:13" s="55" customFormat="1" ht="15.75" customHeight="1">
      <c r="C4613" s="72" t="s">
        <v>1217</v>
      </c>
      <c r="D4613" s="59" t="s">
        <v>1218</v>
      </c>
      <c r="E4613" s="73"/>
      <c r="F4613" s="73"/>
      <c r="G4613" s="73"/>
      <c r="H4613" s="73"/>
      <c r="I4613" s="54"/>
    </row>
    <row r="4614" spans="3:13" s="55" customFormat="1" ht="15.75" customHeight="1">
      <c r="C4614" s="83" t="s">
        <v>1219</v>
      </c>
      <c r="D4614" s="80"/>
      <c r="E4614" s="80"/>
      <c r="F4614" s="80"/>
      <c r="G4614" s="162"/>
      <c r="H4614" s="303">
        <v>0</v>
      </c>
      <c r="I4614" s="54"/>
    </row>
    <row r="4615" spans="3:13" s="55" customFormat="1" ht="15.75" customHeight="1">
      <c r="C4615" s="58" t="s">
        <v>1220</v>
      </c>
      <c r="D4615" s="69" t="s">
        <v>1221</v>
      </c>
      <c r="E4615" s="70"/>
      <c r="F4615" s="70"/>
      <c r="G4615" s="71"/>
      <c r="H4615" s="304">
        <f>H4614+H4612+H4609</f>
        <v>10041420</v>
      </c>
      <c r="I4615" s="319"/>
    </row>
    <row r="4616" spans="3:13" s="55" customFormat="1" ht="15.75" customHeight="1">
      <c r="C4616" s="58" t="s">
        <v>1222</v>
      </c>
      <c r="D4616" s="69" t="s">
        <v>1325</v>
      </c>
      <c r="E4616" s="70"/>
      <c r="F4616" s="71"/>
      <c r="G4616" s="95">
        <v>0.1</v>
      </c>
      <c r="H4616" s="64">
        <f>H4615*G4616</f>
        <v>1004142</v>
      </c>
      <c r="I4616" s="319"/>
    </row>
    <row r="4617" spans="3:13" s="55" customFormat="1" ht="15.75" customHeight="1">
      <c r="C4617" s="58" t="s">
        <v>1223</v>
      </c>
      <c r="D4617" s="69" t="s">
        <v>1224</v>
      </c>
      <c r="E4617" s="70"/>
      <c r="F4617" s="70"/>
      <c r="G4617" s="71"/>
      <c r="H4617" s="305">
        <f>SUM(H4615:H4616)</f>
        <v>11045562</v>
      </c>
      <c r="I4617" s="319"/>
    </row>
    <row r="4619" spans="3:13" s="55" customFormat="1" ht="15.75" customHeight="1">
      <c r="C4619" s="225" t="s">
        <v>4675</v>
      </c>
      <c r="D4619" s="313" t="s">
        <v>4676</v>
      </c>
      <c r="E4619" s="307"/>
      <c r="F4619" s="307"/>
      <c r="G4619" s="307"/>
      <c r="H4619" s="307"/>
      <c r="I4619" s="56">
        <f>ROUNDDOWN(H4634,-2)</f>
        <v>12512000</v>
      </c>
    </row>
    <row r="4620" spans="3:13" s="55" customFormat="1" ht="25.5" customHeight="1">
      <c r="C4620" s="300" t="s">
        <v>1197</v>
      </c>
      <c r="D4620" s="300" t="s">
        <v>1198</v>
      </c>
      <c r="E4620" s="300" t="s">
        <v>1199</v>
      </c>
      <c r="F4620" s="300" t="s">
        <v>1200</v>
      </c>
      <c r="G4620" s="300" t="s">
        <v>1201</v>
      </c>
      <c r="H4620" s="300" t="s">
        <v>1202</v>
      </c>
      <c r="I4620" s="54"/>
    </row>
    <row r="4621" spans="3:13" s="55" customFormat="1" ht="15.75" customHeight="1">
      <c r="C4621" s="72" t="s">
        <v>1203</v>
      </c>
      <c r="D4621" s="59" t="s">
        <v>1204</v>
      </c>
      <c r="E4621" s="73"/>
      <c r="F4621" s="73"/>
      <c r="G4621" s="73"/>
      <c r="H4621" s="73"/>
      <c r="I4621" s="54"/>
      <c r="J4621" s="159" t="s">
        <v>1249</v>
      </c>
    </row>
    <row r="4622" spans="3:13" s="55" customFormat="1" ht="15.75" customHeight="1">
      <c r="C4622" s="301">
        <v>1</v>
      </c>
      <c r="D4622" s="59" t="s">
        <v>5</v>
      </c>
      <c r="E4622" s="302" t="s">
        <v>6</v>
      </c>
      <c r="F4622" s="74">
        <v>1.0209999999999999</v>
      </c>
      <c r="G4622" s="64">
        <f>VLOOKUP(D4622,upahbahan,3,FALSE)</f>
        <v>100000</v>
      </c>
      <c r="H4622" s="64">
        <f>F4622*G4622</f>
        <v>102099.99999999999</v>
      </c>
      <c r="I4622" s="54"/>
      <c r="J4622" s="159" t="s">
        <v>1250</v>
      </c>
      <c r="M4622" s="65">
        <v>0.1</v>
      </c>
    </row>
    <row r="4623" spans="3:13" s="55" customFormat="1" ht="15.75" customHeight="1">
      <c r="C4623" s="301">
        <v>2</v>
      </c>
      <c r="D4623" s="59" t="s">
        <v>10</v>
      </c>
      <c r="E4623" s="302" t="s">
        <v>6</v>
      </c>
      <c r="F4623" s="74">
        <v>1.706</v>
      </c>
      <c r="G4623" s="64">
        <f>VLOOKUP(D4623,upahbahan,3,FALSE)</f>
        <v>145000</v>
      </c>
      <c r="H4623" s="64">
        <f>F4623*G4623</f>
        <v>247370</v>
      </c>
      <c r="I4623" s="54"/>
    </row>
    <row r="4624" spans="3:13" s="55" customFormat="1" ht="15.75" customHeight="1">
      <c r="C4624" s="301">
        <v>3</v>
      </c>
      <c r="D4624" s="59" t="s">
        <v>18</v>
      </c>
      <c r="E4624" s="302" t="s">
        <v>6</v>
      </c>
      <c r="F4624" s="74">
        <v>0.17100000000000001</v>
      </c>
      <c r="G4624" s="64">
        <f>VLOOKUP(D4624,upahbahan,3,FALSE)</f>
        <v>175000</v>
      </c>
      <c r="H4624" s="64">
        <f>F4624*G4624</f>
        <v>29925.000000000004</v>
      </c>
      <c r="I4624" s="54"/>
    </row>
    <row r="4625" spans="3:13" s="55" customFormat="1" ht="15.75" customHeight="1">
      <c r="C4625" s="301">
        <v>4</v>
      </c>
      <c r="D4625" s="59" t="s">
        <v>19</v>
      </c>
      <c r="E4625" s="302" t="s">
        <v>6</v>
      </c>
      <c r="F4625" s="74">
        <v>5.0999999999999997E-2</v>
      </c>
      <c r="G4625" s="64">
        <f>VLOOKUP(D4625,upahbahan,3,FALSE)</f>
        <v>200000</v>
      </c>
      <c r="H4625" s="64">
        <f>F4625*G4625</f>
        <v>10200</v>
      </c>
      <c r="I4625" s="54"/>
    </row>
    <row r="4626" spans="3:13" s="55" customFormat="1" ht="15.75" customHeight="1">
      <c r="C4626" s="83" t="s">
        <v>1210</v>
      </c>
      <c r="D4626" s="80"/>
      <c r="E4626" s="80"/>
      <c r="F4626" s="217"/>
      <c r="G4626" s="218"/>
      <c r="H4626" s="64">
        <f>SUM(H4622:H4625)</f>
        <v>389595</v>
      </c>
      <c r="I4626" s="219"/>
    </row>
    <row r="4627" spans="3:13" s="55" customFormat="1" ht="15.75" customHeight="1">
      <c r="C4627" s="72" t="s">
        <v>1211</v>
      </c>
      <c r="D4627" s="59" t="s">
        <v>1212</v>
      </c>
      <c r="E4627" s="73"/>
      <c r="F4627" s="73"/>
      <c r="G4627" s="73"/>
      <c r="H4627" s="73"/>
      <c r="I4627" s="54"/>
    </row>
    <row r="4628" spans="3:13" s="55" customFormat="1" ht="15.75" customHeight="1">
      <c r="C4628" s="72">
        <v>1</v>
      </c>
      <c r="D4628" s="59" t="s">
        <v>4687</v>
      </c>
      <c r="E4628" s="170" t="s">
        <v>4545</v>
      </c>
      <c r="F4628" s="171">
        <v>1.3</v>
      </c>
      <c r="G4628" s="64">
        <f>VLOOKUP(D4628,upahbahan,3,FALSE)</f>
        <v>8450000</v>
      </c>
      <c r="H4628" s="583">
        <f>G4628*F4628</f>
        <v>10985000</v>
      </c>
      <c r="I4628" s="54"/>
    </row>
    <row r="4629" spans="3:13" s="55" customFormat="1" ht="15.75" customHeight="1">
      <c r="C4629" s="83" t="s">
        <v>1216</v>
      </c>
      <c r="D4629" s="80"/>
      <c r="E4629" s="80"/>
      <c r="F4629" s="80"/>
      <c r="G4629" s="162"/>
      <c r="H4629" s="64">
        <f>SUM(H4628:H4628)</f>
        <v>10985000</v>
      </c>
      <c r="I4629" s="54"/>
    </row>
    <row r="4630" spans="3:13" s="55" customFormat="1" ht="15.75" customHeight="1">
      <c r="C4630" s="72" t="s">
        <v>1217</v>
      </c>
      <c r="D4630" s="59" t="s">
        <v>1218</v>
      </c>
      <c r="E4630" s="73"/>
      <c r="F4630" s="73"/>
      <c r="G4630" s="73"/>
      <c r="H4630" s="73"/>
      <c r="I4630" s="54"/>
    </row>
    <row r="4631" spans="3:13" s="55" customFormat="1" ht="15.75" customHeight="1">
      <c r="C4631" s="83" t="s">
        <v>1219</v>
      </c>
      <c r="D4631" s="80"/>
      <c r="E4631" s="80"/>
      <c r="F4631" s="80"/>
      <c r="G4631" s="162"/>
      <c r="H4631" s="303">
        <v>0</v>
      </c>
      <c r="I4631" s="54"/>
    </row>
    <row r="4632" spans="3:13" s="55" customFormat="1" ht="15.75" customHeight="1">
      <c r="C4632" s="58" t="s">
        <v>1220</v>
      </c>
      <c r="D4632" s="69" t="s">
        <v>1221</v>
      </c>
      <c r="E4632" s="70"/>
      <c r="F4632" s="70"/>
      <c r="G4632" s="71"/>
      <c r="H4632" s="304">
        <f>H4631+H4629+H4626</f>
        <v>11374595</v>
      </c>
      <c r="I4632" s="319"/>
    </row>
    <row r="4633" spans="3:13" s="55" customFormat="1" ht="15.75" customHeight="1">
      <c r="C4633" s="58" t="s">
        <v>1222</v>
      </c>
      <c r="D4633" s="69" t="s">
        <v>1325</v>
      </c>
      <c r="E4633" s="70"/>
      <c r="F4633" s="71"/>
      <c r="G4633" s="95">
        <v>0.1</v>
      </c>
      <c r="H4633" s="64">
        <f>H4632*G4633</f>
        <v>1137459.5</v>
      </c>
      <c r="I4633" s="319"/>
    </row>
    <row r="4634" spans="3:13" s="55" customFormat="1" ht="15.75" customHeight="1">
      <c r="C4634" s="58" t="s">
        <v>1223</v>
      </c>
      <c r="D4634" s="69" t="s">
        <v>1224</v>
      </c>
      <c r="E4634" s="70"/>
      <c r="F4634" s="70"/>
      <c r="G4634" s="71"/>
      <c r="H4634" s="305">
        <f>SUM(H4632:H4633)</f>
        <v>12512054.5</v>
      </c>
      <c r="I4634" s="319"/>
    </row>
    <row r="4636" spans="3:13" s="55" customFormat="1" ht="15.75" customHeight="1">
      <c r="C4636" s="225" t="s">
        <v>4677</v>
      </c>
      <c r="D4636" s="313" t="s">
        <v>4678</v>
      </c>
      <c r="E4636" s="307"/>
      <c r="F4636" s="307"/>
      <c r="G4636" s="307"/>
      <c r="H4636" s="307"/>
      <c r="I4636" s="56">
        <f>ROUNDDOWN(H4651,-2)</f>
        <v>13416600</v>
      </c>
    </row>
    <row r="4637" spans="3:13" s="55" customFormat="1" ht="25.5" customHeight="1">
      <c r="C4637" s="300" t="s">
        <v>1197</v>
      </c>
      <c r="D4637" s="300" t="s">
        <v>1198</v>
      </c>
      <c r="E4637" s="300" t="s">
        <v>1199</v>
      </c>
      <c r="F4637" s="300" t="s">
        <v>1200</v>
      </c>
      <c r="G4637" s="300" t="s">
        <v>1201</v>
      </c>
      <c r="H4637" s="300" t="s">
        <v>1202</v>
      </c>
      <c r="I4637" s="54"/>
    </row>
    <row r="4638" spans="3:13" s="55" customFormat="1" ht="15.75" customHeight="1">
      <c r="C4638" s="72" t="s">
        <v>1203</v>
      </c>
      <c r="D4638" s="59" t="s">
        <v>1204</v>
      </c>
      <c r="E4638" s="73"/>
      <c r="F4638" s="73"/>
      <c r="G4638" s="73"/>
      <c r="H4638" s="73"/>
      <c r="I4638" s="54"/>
      <c r="J4638" s="159" t="s">
        <v>1249</v>
      </c>
    </row>
    <row r="4639" spans="3:13" s="55" customFormat="1" ht="15.75" customHeight="1">
      <c r="C4639" s="301">
        <v>1</v>
      </c>
      <c r="D4639" s="59" t="s">
        <v>5</v>
      </c>
      <c r="E4639" s="302" t="s">
        <v>6</v>
      </c>
      <c r="F4639" s="74">
        <v>1.542</v>
      </c>
      <c r="G4639" s="64">
        <f>VLOOKUP(D4639,upahbahan,3,FALSE)</f>
        <v>100000</v>
      </c>
      <c r="H4639" s="64">
        <f>F4639*G4639</f>
        <v>154200</v>
      </c>
      <c r="I4639" s="54"/>
      <c r="J4639" s="159" t="s">
        <v>1250</v>
      </c>
      <c r="M4639" s="65">
        <v>0.1</v>
      </c>
    </row>
    <row r="4640" spans="3:13" s="55" customFormat="1" ht="15.75" customHeight="1">
      <c r="C4640" s="301">
        <v>2</v>
      </c>
      <c r="D4640" s="59" t="s">
        <v>10</v>
      </c>
      <c r="E4640" s="302" t="s">
        <v>6</v>
      </c>
      <c r="F4640" s="74">
        <v>2.5750000000000002</v>
      </c>
      <c r="G4640" s="64">
        <f>VLOOKUP(D4640,upahbahan,3,FALSE)</f>
        <v>145000</v>
      </c>
      <c r="H4640" s="64">
        <f>F4640*G4640</f>
        <v>373375</v>
      </c>
      <c r="I4640" s="54"/>
    </row>
    <row r="4641" spans="3:10" s="55" customFormat="1" ht="15.75" customHeight="1">
      <c r="C4641" s="301">
        <v>3</v>
      </c>
      <c r="D4641" s="59" t="s">
        <v>18</v>
      </c>
      <c r="E4641" s="302" t="s">
        <v>6</v>
      </c>
      <c r="F4641" s="74">
        <v>0.25700000000000001</v>
      </c>
      <c r="G4641" s="64">
        <f>VLOOKUP(D4641,upahbahan,3,FALSE)</f>
        <v>175000</v>
      </c>
      <c r="H4641" s="64">
        <f>F4641*G4641</f>
        <v>44975</v>
      </c>
      <c r="I4641" s="54"/>
    </row>
    <row r="4642" spans="3:10" s="55" customFormat="1" ht="15.75" customHeight="1">
      <c r="C4642" s="301">
        <v>4</v>
      </c>
      <c r="D4642" s="59" t="s">
        <v>19</v>
      </c>
      <c r="E4642" s="302" t="s">
        <v>6</v>
      </c>
      <c r="F4642" s="74">
        <v>7.6999999999999999E-2</v>
      </c>
      <c r="G4642" s="64">
        <f>VLOOKUP(D4642,upahbahan,3,FALSE)</f>
        <v>200000</v>
      </c>
      <c r="H4642" s="64">
        <f>F4642*G4642</f>
        <v>15400</v>
      </c>
      <c r="I4642" s="54"/>
    </row>
    <row r="4643" spans="3:10" s="55" customFormat="1" ht="15.75" customHeight="1">
      <c r="C4643" s="83" t="s">
        <v>1210</v>
      </c>
      <c r="D4643" s="80"/>
      <c r="E4643" s="80"/>
      <c r="F4643" s="217"/>
      <c r="G4643" s="218"/>
      <c r="H4643" s="64">
        <f>SUM(H4639:H4642)</f>
        <v>587950</v>
      </c>
      <c r="I4643" s="219"/>
    </row>
    <row r="4644" spans="3:10" s="55" customFormat="1" ht="15.75" customHeight="1">
      <c r="C4644" s="72" t="s">
        <v>1211</v>
      </c>
      <c r="D4644" s="59" t="s">
        <v>1212</v>
      </c>
      <c r="E4644" s="73"/>
      <c r="F4644" s="73"/>
      <c r="G4644" s="73"/>
      <c r="H4644" s="73"/>
      <c r="I4644" s="54"/>
    </row>
    <row r="4645" spans="3:10" s="55" customFormat="1" ht="15.75" customHeight="1">
      <c r="C4645" s="72">
        <v>1</v>
      </c>
      <c r="D4645" s="59" t="s">
        <v>4686</v>
      </c>
      <c r="E4645" s="170" t="s">
        <v>4545</v>
      </c>
      <c r="F4645" s="171">
        <v>1.3</v>
      </c>
      <c r="G4645" s="64">
        <f>VLOOKUP(D4645,upahbahan,3,FALSE)</f>
        <v>8930000</v>
      </c>
      <c r="H4645" s="583">
        <f>G4645*F4645</f>
        <v>11609000</v>
      </c>
      <c r="I4645" s="54"/>
    </row>
    <row r="4646" spans="3:10" s="55" customFormat="1" ht="15.75" customHeight="1">
      <c r="C4646" s="83" t="s">
        <v>1216</v>
      </c>
      <c r="D4646" s="80"/>
      <c r="E4646" s="80"/>
      <c r="F4646" s="80"/>
      <c r="G4646" s="162"/>
      <c r="H4646" s="64">
        <f>SUM(H4645:H4645)</f>
        <v>11609000</v>
      </c>
      <c r="I4646" s="54"/>
    </row>
    <row r="4647" spans="3:10" s="55" customFormat="1" ht="15.75" customHeight="1">
      <c r="C4647" s="72" t="s">
        <v>1217</v>
      </c>
      <c r="D4647" s="59" t="s">
        <v>1218</v>
      </c>
      <c r="E4647" s="73"/>
      <c r="F4647" s="73"/>
      <c r="G4647" s="73"/>
      <c r="H4647" s="73"/>
      <c r="I4647" s="54"/>
    </row>
    <row r="4648" spans="3:10" s="55" customFormat="1" ht="15.75" customHeight="1">
      <c r="C4648" s="83" t="s">
        <v>1219</v>
      </c>
      <c r="D4648" s="80"/>
      <c r="E4648" s="80"/>
      <c r="F4648" s="80"/>
      <c r="G4648" s="162"/>
      <c r="H4648" s="303">
        <v>0</v>
      </c>
      <c r="I4648" s="54"/>
    </row>
    <row r="4649" spans="3:10" s="55" customFormat="1" ht="15.75" customHeight="1">
      <c r="C4649" s="58" t="s">
        <v>1220</v>
      </c>
      <c r="D4649" s="69" t="s">
        <v>1221</v>
      </c>
      <c r="E4649" s="70"/>
      <c r="F4649" s="70"/>
      <c r="G4649" s="71"/>
      <c r="H4649" s="304">
        <f>H4648+H4646+H4643</f>
        <v>12196950</v>
      </c>
      <c r="I4649" s="319"/>
    </row>
    <row r="4650" spans="3:10" s="55" customFormat="1" ht="15.75" customHeight="1">
      <c r="C4650" s="58" t="s">
        <v>1222</v>
      </c>
      <c r="D4650" s="69" t="s">
        <v>1325</v>
      </c>
      <c r="E4650" s="70"/>
      <c r="F4650" s="71"/>
      <c r="G4650" s="95">
        <v>0.1</v>
      </c>
      <c r="H4650" s="64">
        <f>H4649*G4650</f>
        <v>1219695</v>
      </c>
      <c r="I4650" s="319"/>
    </row>
    <row r="4651" spans="3:10" s="55" customFormat="1" ht="15.75" customHeight="1">
      <c r="C4651" s="58" t="s">
        <v>1223</v>
      </c>
      <c r="D4651" s="69" t="s">
        <v>1224</v>
      </c>
      <c r="E4651" s="70"/>
      <c r="F4651" s="70"/>
      <c r="G4651" s="71"/>
      <c r="H4651" s="305">
        <f>SUM(H4649:H4650)</f>
        <v>13416645</v>
      </c>
      <c r="I4651" s="319"/>
    </row>
    <row r="4654" spans="3:10" s="55" customFormat="1" ht="15.75" customHeight="1">
      <c r="C4654" s="225" t="s">
        <v>4679</v>
      </c>
      <c r="D4654" s="313" t="s">
        <v>4680</v>
      </c>
      <c r="E4654" s="307"/>
      <c r="F4654" s="307"/>
      <c r="G4654" s="307"/>
      <c r="H4654" s="307"/>
      <c r="I4654" s="56">
        <f>ROUNDDOWN(H4669,-2)</f>
        <v>14337000</v>
      </c>
    </row>
    <row r="4655" spans="3:10" s="55" customFormat="1" ht="25.5" customHeight="1">
      <c r="C4655" s="300" t="s">
        <v>1197</v>
      </c>
      <c r="D4655" s="300" t="s">
        <v>1198</v>
      </c>
      <c r="E4655" s="300" t="s">
        <v>1199</v>
      </c>
      <c r="F4655" s="300" t="s">
        <v>1200</v>
      </c>
      <c r="G4655" s="300" t="s">
        <v>1201</v>
      </c>
      <c r="H4655" s="300" t="s">
        <v>1202</v>
      </c>
      <c r="I4655" s="54"/>
    </row>
    <row r="4656" spans="3:10" s="55" customFormat="1" ht="15.75" customHeight="1">
      <c r="C4656" s="72" t="s">
        <v>1203</v>
      </c>
      <c r="D4656" s="59" t="s">
        <v>1204</v>
      </c>
      <c r="E4656" s="73"/>
      <c r="F4656" s="73"/>
      <c r="G4656" s="73"/>
      <c r="H4656" s="73"/>
      <c r="I4656" s="54"/>
      <c r="J4656" s="159" t="s">
        <v>1249</v>
      </c>
    </row>
    <row r="4657" spans="3:13" s="55" customFormat="1" ht="15.75" customHeight="1">
      <c r="C4657" s="301">
        <v>1</v>
      </c>
      <c r="D4657" s="59" t="s">
        <v>5</v>
      </c>
      <c r="E4657" s="302" t="s">
        <v>6</v>
      </c>
      <c r="F4657" s="74">
        <v>2.0310000000000001</v>
      </c>
      <c r="G4657" s="64">
        <f>VLOOKUP(D4657,upahbahan,3,FALSE)</f>
        <v>100000</v>
      </c>
      <c r="H4657" s="64">
        <f>F4657*G4657</f>
        <v>203100</v>
      </c>
      <c r="I4657" s="54"/>
      <c r="J4657" s="159" t="s">
        <v>1250</v>
      </c>
      <c r="M4657" s="65">
        <v>0.1</v>
      </c>
    </row>
    <row r="4658" spans="3:13" s="55" customFormat="1" ht="15.75" customHeight="1">
      <c r="C4658" s="301">
        <v>2</v>
      </c>
      <c r="D4658" s="59" t="s">
        <v>10</v>
      </c>
      <c r="E4658" s="302" t="s">
        <v>6</v>
      </c>
      <c r="F4658" s="74">
        <v>3.3919999999999999</v>
      </c>
      <c r="G4658" s="64">
        <f>VLOOKUP(D4658,upahbahan,3,FALSE)</f>
        <v>145000</v>
      </c>
      <c r="H4658" s="64">
        <f>F4658*G4658</f>
        <v>491840</v>
      </c>
      <c r="I4658" s="54"/>
    </row>
    <row r="4659" spans="3:13" s="55" customFormat="1" ht="15.75" customHeight="1">
      <c r="C4659" s="301">
        <v>3</v>
      </c>
      <c r="D4659" s="59" t="s">
        <v>18</v>
      </c>
      <c r="E4659" s="302" t="s">
        <v>6</v>
      </c>
      <c r="F4659" s="74">
        <v>0.33900000000000002</v>
      </c>
      <c r="G4659" s="64">
        <f>VLOOKUP(D4659,upahbahan,3,FALSE)</f>
        <v>175000</v>
      </c>
      <c r="H4659" s="64">
        <f>F4659*G4659</f>
        <v>59325.000000000007</v>
      </c>
      <c r="I4659" s="54"/>
    </row>
    <row r="4660" spans="3:13" s="55" customFormat="1" ht="15.75" customHeight="1">
      <c r="C4660" s="301">
        <v>4</v>
      </c>
      <c r="D4660" s="59" t="s">
        <v>19</v>
      </c>
      <c r="E4660" s="302" t="s">
        <v>6</v>
      </c>
      <c r="F4660" s="74">
        <v>0.10199999999999999</v>
      </c>
      <c r="G4660" s="64">
        <f>VLOOKUP(D4660,upahbahan,3,FALSE)</f>
        <v>200000</v>
      </c>
      <c r="H4660" s="64">
        <f>F4660*G4660</f>
        <v>20400</v>
      </c>
      <c r="I4660" s="54"/>
    </row>
    <row r="4661" spans="3:13" s="55" customFormat="1" ht="15.75" customHeight="1">
      <c r="C4661" s="83" t="s">
        <v>1210</v>
      </c>
      <c r="D4661" s="80"/>
      <c r="E4661" s="80"/>
      <c r="F4661" s="217"/>
      <c r="G4661" s="218"/>
      <c r="H4661" s="64">
        <f>SUM(H4657:H4660)</f>
        <v>774665</v>
      </c>
      <c r="I4661" s="219"/>
    </row>
    <row r="4662" spans="3:13" s="55" customFormat="1" ht="15.75" customHeight="1">
      <c r="C4662" s="72" t="s">
        <v>1211</v>
      </c>
      <c r="D4662" s="59" t="s">
        <v>1212</v>
      </c>
      <c r="E4662" s="73"/>
      <c r="F4662" s="73"/>
      <c r="G4662" s="73"/>
      <c r="H4662" s="73"/>
      <c r="I4662" s="54"/>
    </row>
    <row r="4663" spans="3:13" s="55" customFormat="1" ht="15.75" customHeight="1">
      <c r="C4663" s="72">
        <v>1</v>
      </c>
      <c r="D4663" s="59" t="s">
        <v>4690</v>
      </c>
      <c r="E4663" s="170" t="s">
        <v>4545</v>
      </c>
      <c r="F4663" s="171">
        <v>1.3</v>
      </c>
      <c r="G4663" s="64">
        <f>VLOOKUP(D4663,upahbahan,3,FALSE)</f>
        <v>9430000</v>
      </c>
      <c r="H4663" s="583">
        <f>G4663*F4663</f>
        <v>12259000</v>
      </c>
      <c r="I4663" s="54"/>
    </row>
    <row r="4664" spans="3:13" s="55" customFormat="1" ht="15.75" customHeight="1">
      <c r="C4664" s="83" t="s">
        <v>1216</v>
      </c>
      <c r="D4664" s="80"/>
      <c r="E4664" s="80"/>
      <c r="F4664" s="80"/>
      <c r="G4664" s="162"/>
      <c r="H4664" s="64">
        <f>SUM(H4663:H4663)</f>
        <v>12259000</v>
      </c>
      <c r="I4664" s="54"/>
    </row>
    <row r="4665" spans="3:13" s="55" customFormat="1" ht="15.75" customHeight="1">
      <c r="C4665" s="72" t="s">
        <v>1217</v>
      </c>
      <c r="D4665" s="59" t="s">
        <v>1218</v>
      </c>
      <c r="E4665" s="73"/>
      <c r="F4665" s="73"/>
      <c r="G4665" s="73"/>
      <c r="H4665" s="73"/>
      <c r="I4665" s="54"/>
    </row>
    <row r="4666" spans="3:13" s="55" customFormat="1" ht="15.75" customHeight="1">
      <c r="C4666" s="83" t="s">
        <v>1219</v>
      </c>
      <c r="D4666" s="80"/>
      <c r="E4666" s="80"/>
      <c r="F4666" s="80"/>
      <c r="G4666" s="162"/>
      <c r="H4666" s="303">
        <v>0</v>
      </c>
      <c r="I4666" s="54"/>
    </row>
    <row r="4667" spans="3:13" s="55" customFormat="1" ht="15.75" customHeight="1">
      <c r="C4667" s="58" t="s">
        <v>1220</v>
      </c>
      <c r="D4667" s="69" t="s">
        <v>1221</v>
      </c>
      <c r="E4667" s="70"/>
      <c r="F4667" s="70"/>
      <c r="G4667" s="71"/>
      <c r="H4667" s="304">
        <f>H4666+H4664+H4661</f>
        <v>13033665</v>
      </c>
      <c r="I4667" s="319"/>
    </row>
    <row r="4668" spans="3:13" s="55" customFormat="1" ht="15.75" customHeight="1">
      <c r="C4668" s="58" t="s">
        <v>1222</v>
      </c>
      <c r="D4668" s="69" t="s">
        <v>1325</v>
      </c>
      <c r="E4668" s="70"/>
      <c r="F4668" s="71"/>
      <c r="G4668" s="95">
        <v>0.1</v>
      </c>
      <c r="H4668" s="64">
        <f>H4667*G4668</f>
        <v>1303366.5</v>
      </c>
      <c r="I4668" s="319"/>
    </row>
    <row r="4669" spans="3:13" s="55" customFormat="1" ht="15.75" customHeight="1">
      <c r="C4669" s="58" t="s">
        <v>1223</v>
      </c>
      <c r="D4669" s="69" t="s">
        <v>1224</v>
      </c>
      <c r="E4669" s="70"/>
      <c r="F4669" s="70"/>
      <c r="G4669" s="71"/>
      <c r="H4669" s="305">
        <f>SUM(H4667:H4668)</f>
        <v>14337031.5</v>
      </c>
      <c r="I4669" s="319"/>
    </row>
    <row r="4671" spans="3:13" ht="13.8">
      <c r="C4671" s="160" t="s">
        <v>4691</v>
      </c>
      <c r="D4671" s="436" t="s">
        <v>4692</v>
      </c>
    </row>
    <row r="4672" spans="3:13" s="55" customFormat="1" ht="15.75" customHeight="1">
      <c r="C4672" s="225" t="s">
        <v>4693</v>
      </c>
      <c r="D4672" s="313" t="s">
        <v>4694</v>
      </c>
      <c r="E4672" s="307"/>
      <c r="F4672" s="307"/>
      <c r="G4672" s="307"/>
      <c r="H4672" s="307"/>
      <c r="I4672" s="56">
        <f>ROUNDDOWN(H4687,-2)</f>
        <v>326200</v>
      </c>
    </row>
    <row r="4673" spans="3:13" s="55" customFormat="1" ht="25.5" customHeight="1">
      <c r="C4673" s="300" t="s">
        <v>1197</v>
      </c>
      <c r="D4673" s="300" t="s">
        <v>1198</v>
      </c>
      <c r="E4673" s="300" t="s">
        <v>1199</v>
      </c>
      <c r="F4673" s="300" t="s">
        <v>1200</v>
      </c>
      <c r="G4673" s="300" t="s">
        <v>1201</v>
      </c>
      <c r="H4673" s="300" t="s">
        <v>1202</v>
      </c>
      <c r="I4673" s="54"/>
    </row>
    <row r="4674" spans="3:13" s="55" customFormat="1" ht="15.75" customHeight="1">
      <c r="C4674" s="72" t="s">
        <v>1203</v>
      </c>
      <c r="D4674" s="59" t="s">
        <v>1204</v>
      </c>
      <c r="E4674" s="73"/>
      <c r="F4674" s="73"/>
      <c r="G4674" s="73"/>
      <c r="H4674" s="73"/>
      <c r="I4674" s="54"/>
      <c r="J4674" s="159" t="s">
        <v>1249</v>
      </c>
    </row>
    <row r="4675" spans="3:13" s="55" customFormat="1" ht="15.75" customHeight="1">
      <c r="C4675" s="301">
        <v>1</v>
      </c>
      <c r="D4675" s="59" t="s">
        <v>5</v>
      </c>
      <c r="E4675" s="302" t="s">
        <v>6</v>
      </c>
      <c r="F4675" s="74">
        <v>2.4E-2</v>
      </c>
      <c r="G4675" s="64">
        <f>VLOOKUP(D4675,upahbahan,3,FALSE)</f>
        <v>100000</v>
      </c>
      <c r="H4675" s="64">
        <f>F4675*G4675</f>
        <v>2400</v>
      </c>
      <c r="I4675" s="54"/>
      <c r="J4675" s="159" t="s">
        <v>1250</v>
      </c>
      <c r="M4675" s="65">
        <v>0.1</v>
      </c>
    </row>
    <row r="4676" spans="3:13" s="55" customFormat="1" ht="15.75" customHeight="1">
      <c r="C4676" s="301">
        <v>2</v>
      </c>
      <c r="D4676" s="59" t="s">
        <v>10</v>
      </c>
      <c r="E4676" s="302" t="s">
        <v>6</v>
      </c>
      <c r="F4676" s="74">
        <v>0.04</v>
      </c>
      <c r="G4676" s="64">
        <f>VLOOKUP(D4676,upahbahan,3,FALSE)</f>
        <v>145000</v>
      </c>
      <c r="H4676" s="64">
        <f>F4676*G4676</f>
        <v>5800</v>
      </c>
      <c r="I4676" s="54"/>
    </row>
    <row r="4677" spans="3:13" s="55" customFormat="1" ht="15.75" customHeight="1">
      <c r="C4677" s="301">
        <v>3</v>
      </c>
      <c r="D4677" s="59" t="s">
        <v>18</v>
      </c>
      <c r="E4677" s="302" t="s">
        <v>6</v>
      </c>
      <c r="F4677" s="74">
        <v>4.0000000000000001E-3</v>
      </c>
      <c r="G4677" s="64">
        <f>VLOOKUP(D4677,upahbahan,3,FALSE)</f>
        <v>175000</v>
      </c>
      <c r="H4677" s="64">
        <f>F4677*G4677</f>
        <v>700</v>
      </c>
      <c r="I4677" s="54"/>
    </row>
    <row r="4678" spans="3:13" s="55" customFormat="1" ht="15.75" customHeight="1">
      <c r="C4678" s="301">
        <v>4</v>
      </c>
      <c r="D4678" s="59" t="s">
        <v>19</v>
      </c>
      <c r="E4678" s="302" t="s">
        <v>6</v>
      </c>
      <c r="F4678" s="74">
        <v>1E-3</v>
      </c>
      <c r="G4678" s="64">
        <f>VLOOKUP(D4678,upahbahan,3,FALSE)</f>
        <v>200000</v>
      </c>
      <c r="H4678" s="64">
        <f>F4678*G4678</f>
        <v>200</v>
      </c>
      <c r="I4678" s="54"/>
    </row>
    <row r="4679" spans="3:13" s="55" customFormat="1" ht="15.75" customHeight="1">
      <c r="C4679" s="83" t="s">
        <v>1210</v>
      </c>
      <c r="D4679" s="80"/>
      <c r="E4679" s="80"/>
      <c r="F4679" s="217"/>
      <c r="G4679" s="218"/>
      <c r="H4679" s="64">
        <f>SUM(H4675:H4678)</f>
        <v>9100</v>
      </c>
      <c r="I4679" s="219"/>
    </row>
    <row r="4680" spans="3:13" s="55" customFormat="1" ht="15.75" customHeight="1">
      <c r="C4680" s="72" t="s">
        <v>1211</v>
      </c>
      <c r="D4680" s="59" t="s">
        <v>1212</v>
      </c>
      <c r="E4680" s="73"/>
      <c r="F4680" s="73"/>
      <c r="G4680" s="73"/>
      <c r="H4680" s="73"/>
      <c r="I4680" s="54"/>
    </row>
    <row r="4681" spans="3:13" s="55" customFormat="1" ht="15.75" customHeight="1">
      <c r="C4681" s="72">
        <v>1</v>
      </c>
      <c r="D4681" s="59" t="s">
        <v>4695</v>
      </c>
      <c r="E4681" s="170" t="s">
        <v>4545</v>
      </c>
      <c r="F4681" s="171">
        <v>1.1499999999999999</v>
      </c>
      <c r="G4681" s="64">
        <f>VLOOKUP(D4681,upahbahan,3,FALSE)</f>
        <v>250000</v>
      </c>
      <c r="H4681" s="583">
        <f>G4681*F4681</f>
        <v>287500</v>
      </c>
      <c r="I4681" s="54"/>
    </row>
    <row r="4682" spans="3:13" s="55" customFormat="1" ht="15.75" customHeight="1">
      <c r="C4682" s="83" t="s">
        <v>1216</v>
      </c>
      <c r="D4682" s="80"/>
      <c r="E4682" s="80"/>
      <c r="F4682" s="80"/>
      <c r="G4682" s="162"/>
      <c r="H4682" s="64">
        <f>SUM(H4681:H4681)</f>
        <v>287500</v>
      </c>
      <c r="I4682" s="54"/>
    </row>
    <row r="4683" spans="3:13" s="55" customFormat="1" ht="15.75" customHeight="1">
      <c r="C4683" s="72" t="s">
        <v>1217</v>
      </c>
      <c r="D4683" s="59" t="s">
        <v>1218</v>
      </c>
      <c r="E4683" s="73"/>
      <c r="F4683" s="73"/>
      <c r="G4683" s="73"/>
      <c r="H4683" s="73"/>
      <c r="I4683" s="54"/>
    </row>
    <row r="4684" spans="3:13" s="55" customFormat="1" ht="15.75" customHeight="1">
      <c r="C4684" s="83" t="s">
        <v>1219</v>
      </c>
      <c r="D4684" s="80"/>
      <c r="E4684" s="80"/>
      <c r="F4684" s="80"/>
      <c r="G4684" s="162"/>
      <c r="H4684" s="303">
        <v>0</v>
      </c>
      <c r="I4684" s="54"/>
    </row>
    <row r="4685" spans="3:13" s="55" customFormat="1" ht="15.75" customHeight="1">
      <c r="C4685" s="58" t="s">
        <v>1220</v>
      </c>
      <c r="D4685" s="69" t="s">
        <v>1221</v>
      </c>
      <c r="E4685" s="70"/>
      <c r="F4685" s="70"/>
      <c r="G4685" s="71"/>
      <c r="H4685" s="304">
        <f>H4684+H4682+H4679</f>
        <v>296600</v>
      </c>
      <c r="I4685" s="319"/>
    </row>
    <row r="4686" spans="3:13" s="55" customFormat="1" ht="15.75" customHeight="1">
      <c r="C4686" s="58" t="s">
        <v>1222</v>
      </c>
      <c r="D4686" s="69" t="s">
        <v>1325</v>
      </c>
      <c r="E4686" s="70"/>
      <c r="F4686" s="71"/>
      <c r="G4686" s="95">
        <v>0.1</v>
      </c>
      <c r="H4686" s="64">
        <f>H4685*G4686</f>
        <v>29660</v>
      </c>
      <c r="I4686" s="319"/>
    </row>
    <row r="4687" spans="3:13" s="55" customFormat="1" ht="15.75" customHeight="1">
      <c r="C4687" s="58" t="s">
        <v>1223</v>
      </c>
      <c r="D4687" s="69" t="s">
        <v>1224</v>
      </c>
      <c r="E4687" s="70"/>
      <c r="F4687" s="70"/>
      <c r="G4687" s="71"/>
      <c r="H4687" s="305">
        <f>SUM(H4685:H4686)</f>
        <v>326260</v>
      </c>
      <c r="I4687" s="319"/>
    </row>
    <row r="4689" spans="3:13" s="55" customFormat="1" ht="15.75" customHeight="1">
      <c r="C4689" s="225" t="s">
        <v>4697</v>
      </c>
      <c r="D4689" s="313" t="s">
        <v>4696</v>
      </c>
      <c r="E4689" s="307"/>
      <c r="F4689" s="307"/>
      <c r="G4689" s="307"/>
      <c r="H4689" s="307"/>
      <c r="I4689" s="56">
        <f>ROUNDDOWN(H4704,-2)</f>
        <v>1095200</v>
      </c>
    </row>
    <row r="4690" spans="3:13" s="55" customFormat="1" ht="25.5" customHeight="1">
      <c r="C4690" s="300" t="s">
        <v>1197</v>
      </c>
      <c r="D4690" s="300" t="s">
        <v>1198</v>
      </c>
      <c r="E4690" s="300" t="s">
        <v>1199</v>
      </c>
      <c r="F4690" s="300" t="s">
        <v>1200</v>
      </c>
      <c r="G4690" s="300" t="s">
        <v>1201</v>
      </c>
      <c r="H4690" s="300" t="s">
        <v>1202</v>
      </c>
      <c r="I4690" s="54"/>
    </row>
    <row r="4691" spans="3:13" s="55" customFormat="1" ht="15.75" customHeight="1">
      <c r="C4691" s="72" t="s">
        <v>1203</v>
      </c>
      <c r="D4691" s="59" t="s">
        <v>1204</v>
      </c>
      <c r="E4691" s="73"/>
      <c r="F4691" s="73"/>
      <c r="G4691" s="73"/>
      <c r="H4691" s="73"/>
      <c r="I4691" s="54"/>
      <c r="J4691" s="159" t="s">
        <v>1249</v>
      </c>
    </row>
    <row r="4692" spans="3:13" s="55" customFormat="1" ht="15.75" customHeight="1">
      <c r="C4692" s="301">
        <v>1</v>
      </c>
      <c r="D4692" s="59" t="s">
        <v>5</v>
      </c>
      <c r="E4692" s="302" t="s">
        <v>6</v>
      </c>
      <c r="F4692" s="74">
        <v>4.8000000000000001E-2</v>
      </c>
      <c r="G4692" s="64">
        <f>VLOOKUP(D4692,upahbahan,3,FALSE)</f>
        <v>100000</v>
      </c>
      <c r="H4692" s="64">
        <f>F4692*G4692</f>
        <v>4800</v>
      </c>
      <c r="I4692" s="54"/>
      <c r="J4692" s="159" t="s">
        <v>1250</v>
      </c>
      <c r="M4692" s="65">
        <v>0.1</v>
      </c>
    </row>
    <row r="4693" spans="3:13" s="55" customFormat="1" ht="15.75" customHeight="1">
      <c r="C4693" s="301">
        <v>2</v>
      </c>
      <c r="D4693" s="59" t="s">
        <v>10</v>
      </c>
      <c r="E4693" s="302" t="s">
        <v>6</v>
      </c>
      <c r="F4693" s="74">
        <v>0.08</v>
      </c>
      <c r="G4693" s="64">
        <f>VLOOKUP(D4693,upahbahan,3,FALSE)</f>
        <v>145000</v>
      </c>
      <c r="H4693" s="64">
        <f>F4693*G4693</f>
        <v>11600</v>
      </c>
      <c r="I4693" s="54"/>
    </row>
    <row r="4694" spans="3:13" s="55" customFormat="1" ht="15.75" customHeight="1">
      <c r="C4694" s="301">
        <v>3</v>
      </c>
      <c r="D4694" s="59" t="s">
        <v>18</v>
      </c>
      <c r="E4694" s="302" t="s">
        <v>6</v>
      </c>
      <c r="F4694" s="74">
        <v>8.0000000000000002E-3</v>
      </c>
      <c r="G4694" s="64">
        <f>VLOOKUP(D4694,upahbahan,3,FALSE)</f>
        <v>175000</v>
      </c>
      <c r="H4694" s="64">
        <f>F4694*G4694</f>
        <v>1400</v>
      </c>
      <c r="I4694" s="54"/>
    </row>
    <row r="4695" spans="3:13" s="55" customFormat="1" ht="15.75" customHeight="1">
      <c r="C4695" s="301">
        <v>4</v>
      </c>
      <c r="D4695" s="59" t="s">
        <v>19</v>
      </c>
      <c r="E4695" s="302" t="s">
        <v>6</v>
      </c>
      <c r="F4695" s="74">
        <v>2E-3</v>
      </c>
      <c r="G4695" s="64">
        <f>VLOOKUP(D4695,upahbahan,3,FALSE)</f>
        <v>200000</v>
      </c>
      <c r="H4695" s="64">
        <f>F4695*G4695</f>
        <v>400</v>
      </c>
      <c r="I4695" s="54"/>
    </row>
    <row r="4696" spans="3:13" s="55" customFormat="1" ht="15.75" customHeight="1">
      <c r="C4696" s="83" t="s">
        <v>1210</v>
      </c>
      <c r="D4696" s="80"/>
      <c r="E4696" s="80"/>
      <c r="F4696" s="217"/>
      <c r="G4696" s="218"/>
      <c r="H4696" s="64">
        <f>SUM(H4692:H4695)</f>
        <v>18200</v>
      </c>
      <c r="I4696" s="219"/>
    </row>
    <row r="4697" spans="3:13" s="55" customFormat="1" ht="15.75" customHeight="1">
      <c r="C4697" s="72" t="s">
        <v>1211</v>
      </c>
      <c r="D4697" s="59" t="s">
        <v>1212</v>
      </c>
      <c r="E4697" s="73"/>
      <c r="F4697" s="73"/>
      <c r="G4697" s="73"/>
      <c r="H4697" s="73"/>
      <c r="I4697" s="54"/>
    </row>
    <row r="4698" spans="3:13" s="55" customFormat="1" ht="15.75" customHeight="1">
      <c r="C4698" s="72">
        <v>1</v>
      </c>
      <c r="D4698" s="59" t="s">
        <v>4710</v>
      </c>
      <c r="E4698" s="170" t="s">
        <v>4545</v>
      </c>
      <c r="F4698" s="171">
        <v>1.1499999999999999</v>
      </c>
      <c r="G4698" s="64">
        <f>VLOOKUP(D4698,upahbahan,3,FALSE)</f>
        <v>850000</v>
      </c>
      <c r="H4698" s="583">
        <f>G4698*F4698</f>
        <v>977499.99999999988</v>
      </c>
      <c r="I4698" s="54"/>
    </row>
    <row r="4699" spans="3:13" s="55" customFormat="1" ht="15.75" customHeight="1">
      <c r="C4699" s="83" t="s">
        <v>1216</v>
      </c>
      <c r="D4699" s="80"/>
      <c r="E4699" s="80"/>
      <c r="F4699" s="80"/>
      <c r="G4699" s="162"/>
      <c r="H4699" s="64">
        <f>SUM(H4698:H4698)</f>
        <v>977499.99999999988</v>
      </c>
      <c r="I4699" s="54"/>
    </row>
    <row r="4700" spans="3:13" s="55" customFormat="1" ht="15.75" customHeight="1">
      <c r="C4700" s="72" t="s">
        <v>1217</v>
      </c>
      <c r="D4700" s="59" t="s">
        <v>1218</v>
      </c>
      <c r="E4700" s="73"/>
      <c r="F4700" s="73"/>
      <c r="G4700" s="73"/>
      <c r="H4700" s="73"/>
      <c r="I4700" s="54"/>
    </row>
    <row r="4701" spans="3:13" s="55" customFormat="1" ht="15.75" customHeight="1">
      <c r="C4701" s="83" t="s">
        <v>1219</v>
      </c>
      <c r="D4701" s="80"/>
      <c r="E4701" s="80"/>
      <c r="F4701" s="80"/>
      <c r="G4701" s="162"/>
      <c r="H4701" s="303">
        <v>0</v>
      </c>
      <c r="I4701" s="54"/>
    </row>
    <row r="4702" spans="3:13" s="55" customFormat="1" ht="15.75" customHeight="1">
      <c r="C4702" s="58" t="s">
        <v>1220</v>
      </c>
      <c r="D4702" s="69" t="s">
        <v>1221</v>
      </c>
      <c r="E4702" s="70"/>
      <c r="F4702" s="70"/>
      <c r="G4702" s="71"/>
      <c r="H4702" s="304">
        <f>H4701+H4699+H4696</f>
        <v>995699.99999999988</v>
      </c>
      <c r="I4702" s="319"/>
    </row>
    <row r="4703" spans="3:13" s="55" customFormat="1" ht="15.75" customHeight="1">
      <c r="C4703" s="58" t="s">
        <v>1222</v>
      </c>
      <c r="D4703" s="69" t="s">
        <v>1325</v>
      </c>
      <c r="E4703" s="70"/>
      <c r="F4703" s="71"/>
      <c r="G4703" s="95">
        <v>0.1</v>
      </c>
      <c r="H4703" s="64">
        <f>H4702*G4703</f>
        <v>99570</v>
      </c>
      <c r="I4703" s="319"/>
    </row>
    <row r="4704" spans="3:13" s="55" customFormat="1" ht="15.75" customHeight="1">
      <c r="C4704" s="58" t="s">
        <v>1223</v>
      </c>
      <c r="D4704" s="69" t="s">
        <v>1224</v>
      </c>
      <c r="E4704" s="70"/>
      <c r="F4704" s="70"/>
      <c r="G4704" s="71"/>
      <c r="H4704" s="305">
        <f>SUM(H4702:H4703)</f>
        <v>1095270</v>
      </c>
      <c r="I4704" s="319"/>
    </row>
    <row r="4706" spans="3:13" s="55" customFormat="1" ht="15.75" customHeight="1">
      <c r="C4706" s="225" t="s">
        <v>4698</v>
      </c>
      <c r="D4706" s="313" t="s">
        <v>4699</v>
      </c>
      <c r="E4706" s="307"/>
      <c r="F4706" s="307"/>
      <c r="G4706" s="307"/>
      <c r="H4706" s="307"/>
      <c r="I4706" s="56">
        <f>ROUNDDOWN(H4721,-2)</f>
        <v>1367800</v>
      </c>
    </row>
    <row r="4707" spans="3:13" s="55" customFormat="1" ht="25.5" customHeight="1">
      <c r="C4707" s="300" t="s">
        <v>1197</v>
      </c>
      <c r="D4707" s="300" t="s">
        <v>1198</v>
      </c>
      <c r="E4707" s="300" t="s">
        <v>1199</v>
      </c>
      <c r="F4707" s="300" t="s">
        <v>1200</v>
      </c>
      <c r="G4707" s="300" t="s">
        <v>1201</v>
      </c>
      <c r="H4707" s="300" t="s">
        <v>1202</v>
      </c>
      <c r="I4707" s="54"/>
    </row>
    <row r="4708" spans="3:13" s="55" customFormat="1" ht="15.75" customHeight="1">
      <c r="C4708" s="72" t="s">
        <v>1203</v>
      </c>
      <c r="D4708" s="59" t="s">
        <v>1204</v>
      </c>
      <c r="E4708" s="73"/>
      <c r="F4708" s="73"/>
      <c r="G4708" s="73"/>
      <c r="H4708" s="73"/>
      <c r="I4708" s="54"/>
      <c r="J4708" s="159" t="s">
        <v>1249</v>
      </c>
    </row>
    <row r="4709" spans="3:13" s="55" customFormat="1" ht="15.75" customHeight="1">
      <c r="C4709" s="301">
        <v>1</v>
      </c>
      <c r="D4709" s="59" t="s">
        <v>5</v>
      </c>
      <c r="E4709" s="302" t="s">
        <v>6</v>
      </c>
      <c r="F4709" s="74">
        <v>9.4E-2</v>
      </c>
      <c r="G4709" s="64">
        <f>VLOOKUP(D4709,upahbahan,3,FALSE)</f>
        <v>100000</v>
      </c>
      <c r="H4709" s="64">
        <f>F4709*G4709</f>
        <v>9400</v>
      </c>
      <c r="I4709" s="54"/>
      <c r="J4709" s="159" t="s">
        <v>1250</v>
      </c>
      <c r="M4709" s="65">
        <v>0.1</v>
      </c>
    </row>
    <row r="4710" spans="3:13" s="55" customFormat="1" ht="15.75" customHeight="1">
      <c r="C4710" s="301">
        <v>2</v>
      </c>
      <c r="D4710" s="59" t="s">
        <v>10</v>
      </c>
      <c r="E4710" s="302" t="s">
        <v>6</v>
      </c>
      <c r="F4710" s="74">
        <v>0.157</v>
      </c>
      <c r="G4710" s="64">
        <f>VLOOKUP(D4710,upahbahan,3,FALSE)</f>
        <v>145000</v>
      </c>
      <c r="H4710" s="64">
        <f>F4710*G4710</f>
        <v>22765</v>
      </c>
      <c r="I4710" s="54"/>
    </row>
    <row r="4711" spans="3:13" s="55" customFormat="1" ht="15.75" customHeight="1">
      <c r="C4711" s="301">
        <v>3</v>
      </c>
      <c r="D4711" s="59" t="s">
        <v>18</v>
      </c>
      <c r="E4711" s="302" t="s">
        <v>6</v>
      </c>
      <c r="F4711" s="74">
        <v>1.6E-2</v>
      </c>
      <c r="G4711" s="64">
        <f>VLOOKUP(D4711,upahbahan,3,FALSE)</f>
        <v>175000</v>
      </c>
      <c r="H4711" s="64">
        <f>F4711*G4711</f>
        <v>2800</v>
      </c>
      <c r="I4711" s="54"/>
    </row>
    <row r="4712" spans="3:13" s="55" customFormat="1" ht="15.75" customHeight="1">
      <c r="C4712" s="301">
        <v>4</v>
      </c>
      <c r="D4712" s="59" t="s">
        <v>19</v>
      </c>
      <c r="E4712" s="302" t="s">
        <v>6</v>
      </c>
      <c r="F4712" s="74">
        <v>5.0000000000000001E-3</v>
      </c>
      <c r="G4712" s="64">
        <f>VLOOKUP(D4712,upahbahan,3,FALSE)</f>
        <v>200000</v>
      </c>
      <c r="H4712" s="64">
        <f>F4712*G4712</f>
        <v>1000</v>
      </c>
      <c r="I4712" s="54"/>
    </row>
    <row r="4713" spans="3:13" s="55" customFormat="1" ht="15.75" customHeight="1">
      <c r="C4713" s="83" t="s">
        <v>1210</v>
      </c>
      <c r="D4713" s="80"/>
      <c r="E4713" s="80"/>
      <c r="F4713" s="217"/>
      <c r="G4713" s="218"/>
      <c r="H4713" s="64">
        <f>SUM(H4709:H4712)</f>
        <v>35965</v>
      </c>
      <c r="I4713" s="219"/>
    </row>
    <row r="4714" spans="3:13" s="55" customFormat="1" ht="15.75" customHeight="1">
      <c r="C4714" s="72" t="s">
        <v>1211</v>
      </c>
      <c r="D4714" s="59" t="s">
        <v>1212</v>
      </c>
      <c r="E4714" s="73"/>
      <c r="F4714" s="73"/>
      <c r="G4714" s="73"/>
      <c r="H4714" s="73"/>
      <c r="I4714" s="54"/>
    </row>
    <row r="4715" spans="3:13" s="55" customFormat="1" ht="15.75" customHeight="1">
      <c r="C4715" s="72">
        <v>1</v>
      </c>
      <c r="D4715" s="59" t="s">
        <v>4700</v>
      </c>
      <c r="E4715" s="170" t="s">
        <v>4545</v>
      </c>
      <c r="F4715" s="171">
        <v>1.1499999999999999</v>
      </c>
      <c r="G4715" s="64">
        <f>VLOOKUP(D4715,upahbahan,3,FALSE)</f>
        <v>1050000</v>
      </c>
      <c r="H4715" s="583">
        <f>G4715*F4715</f>
        <v>1207500</v>
      </c>
      <c r="I4715" s="54"/>
    </row>
    <row r="4716" spans="3:13" s="55" customFormat="1" ht="15.75" customHeight="1">
      <c r="C4716" s="83" t="s">
        <v>1216</v>
      </c>
      <c r="D4716" s="80"/>
      <c r="E4716" s="80"/>
      <c r="F4716" s="80"/>
      <c r="G4716" s="162"/>
      <c r="H4716" s="64">
        <f>SUM(H4715:H4715)</f>
        <v>1207500</v>
      </c>
      <c r="I4716" s="54"/>
    </row>
    <row r="4717" spans="3:13" s="55" customFormat="1" ht="15.75" customHeight="1">
      <c r="C4717" s="72" t="s">
        <v>1217</v>
      </c>
      <c r="D4717" s="59" t="s">
        <v>1218</v>
      </c>
      <c r="E4717" s="73"/>
      <c r="F4717" s="73"/>
      <c r="G4717" s="73"/>
      <c r="H4717" s="73"/>
      <c r="I4717" s="54"/>
    </row>
    <row r="4718" spans="3:13" s="55" customFormat="1" ht="15.75" customHeight="1">
      <c r="C4718" s="83" t="s">
        <v>1219</v>
      </c>
      <c r="D4718" s="80"/>
      <c r="E4718" s="80"/>
      <c r="F4718" s="80"/>
      <c r="G4718" s="162"/>
      <c r="H4718" s="303">
        <v>0</v>
      </c>
      <c r="I4718" s="54"/>
    </row>
    <row r="4719" spans="3:13" s="55" customFormat="1" ht="15.75" customHeight="1">
      <c r="C4719" s="58" t="s">
        <v>1220</v>
      </c>
      <c r="D4719" s="69" t="s">
        <v>1221</v>
      </c>
      <c r="E4719" s="70"/>
      <c r="F4719" s="70"/>
      <c r="G4719" s="71"/>
      <c r="H4719" s="304">
        <f>H4718+H4716+H4713</f>
        <v>1243465</v>
      </c>
      <c r="I4719" s="319"/>
    </row>
    <row r="4720" spans="3:13" s="55" customFormat="1" ht="15.75" customHeight="1">
      <c r="C4720" s="58" t="s">
        <v>1222</v>
      </c>
      <c r="D4720" s="69" t="s">
        <v>1325</v>
      </c>
      <c r="E4720" s="70"/>
      <c r="F4720" s="71"/>
      <c r="G4720" s="95">
        <v>0.1</v>
      </c>
      <c r="H4720" s="64">
        <f>H4719*G4720</f>
        <v>124346.5</v>
      </c>
      <c r="I4720" s="319"/>
    </row>
    <row r="4721" spans="3:13" s="55" customFormat="1" ht="15.75" customHeight="1">
      <c r="C4721" s="58" t="s">
        <v>1223</v>
      </c>
      <c r="D4721" s="69" t="s">
        <v>1224</v>
      </c>
      <c r="E4721" s="70"/>
      <c r="F4721" s="70"/>
      <c r="G4721" s="71"/>
      <c r="H4721" s="305">
        <f>SUM(H4719:H4720)</f>
        <v>1367811.5</v>
      </c>
      <c r="I4721" s="319"/>
    </row>
    <row r="4723" spans="3:13" s="55" customFormat="1" ht="15.75" customHeight="1">
      <c r="C4723" s="225" t="s">
        <v>4701</v>
      </c>
      <c r="D4723" s="313" t="s">
        <v>4703</v>
      </c>
      <c r="E4723" s="307"/>
      <c r="F4723" s="307"/>
      <c r="G4723" s="307"/>
      <c r="H4723" s="307"/>
      <c r="I4723" s="56">
        <f>ROUNDDOWN(H4738,-2)</f>
        <v>1633800</v>
      </c>
    </row>
    <row r="4724" spans="3:13" s="55" customFormat="1" ht="25.5" customHeight="1">
      <c r="C4724" s="300" t="s">
        <v>1197</v>
      </c>
      <c r="D4724" s="300" t="s">
        <v>1198</v>
      </c>
      <c r="E4724" s="300" t="s">
        <v>1199</v>
      </c>
      <c r="F4724" s="300" t="s">
        <v>1200</v>
      </c>
      <c r="G4724" s="300" t="s">
        <v>1201</v>
      </c>
      <c r="H4724" s="300" t="s">
        <v>1202</v>
      </c>
      <c r="I4724" s="54"/>
    </row>
    <row r="4725" spans="3:13" s="55" customFormat="1" ht="15.75" customHeight="1">
      <c r="C4725" s="72" t="s">
        <v>1203</v>
      </c>
      <c r="D4725" s="59" t="s">
        <v>1204</v>
      </c>
      <c r="E4725" s="73"/>
      <c r="F4725" s="73"/>
      <c r="G4725" s="73"/>
      <c r="H4725" s="73"/>
      <c r="I4725" s="54"/>
      <c r="J4725" s="159" t="s">
        <v>1249</v>
      </c>
    </row>
    <row r="4726" spans="3:13" s="55" customFormat="1" ht="15.75" customHeight="1">
      <c r="C4726" s="301">
        <v>1</v>
      </c>
      <c r="D4726" s="59" t="s">
        <v>5</v>
      </c>
      <c r="E4726" s="302" t="s">
        <v>6</v>
      </c>
      <c r="F4726" s="74">
        <v>0.183</v>
      </c>
      <c r="G4726" s="64">
        <f>VLOOKUP(D4726,upahbahan,3,FALSE)</f>
        <v>100000</v>
      </c>
      <c r="H4726" s="64">
        <f>F4726*G4726</f>
        <v>18300</v>
      </c>
      <c r="I4726" s="54"/>
      <c r="J4726" s="159" t="s">
        <v>1250</v>
      </c>
      <c r="M4726" s="65">
        <v>0.1</v>
      </c>
    </row>
    <row r="4727" spans="3:13" s="55" customFormat="1" ht="15.75" customHeight="1">
      <c r="C4727" s="301">
        <v>2</v>
      </c>
      <c r="D4727" s="59" t="s">
        <v>10</v>
      </c>
      <c r="E4727" s="302" t="s">
        <v>6</v>
      </c>
      <c r="F4727" s="74">
        <v>0.30599999999999999</v>
      </c>
      <c r="G4727" s="64">
        <f>VLOOKUP(D4727,upahbahan,3,FALSE)</f>
        <v>145000</v>
      </c>
      <c r="H4727" s="64">
        <f>F4727*G4727</f>
        <v>44370</v>
      </c>
      <c r="I4727" s="54"/>
    </row>
    <row r="4728" spans="3:13" s="55" customFormat="1" ht="15.75" customHeight="1">
      <c r="C4728" s="301">
        <v>3</v>
      </c>
      <c r="D4728" s="59" t="s">
        <v>18</v>
      </c>
      <c r="E4728" s="302" t="s">
        <v>6</v>
      </c>
      <c r="F4728" s="74">
        <v>3.1E-2</v>
      </c>
      <c r="G4728" s="64">
        <f>VLOOKUP(D4728,upahbahan,3,FALSE)</f>
        <v>175000</v>
      </c>
      <c r="H4728" s="64">
        <f>F4728*G4728</f>
        <v>5425</v>
      </c>
      <c r="I4728" s="54"/>
    </row>
    <row r="4729" spans="3:13" s="55" customFormat="1" ht="15.75" customHeight="1">
      <c r="C4729" s="301">
        <v>4</v>
      </c>
      <c r="D4729" s="59" t="s">
        <v>19</v>
      </c>
      <c r="E4729" s="302" t="s">
        <v>6</v>
      </c>
      <c r="F4729" s="74">
        <v>8.9999999999999993E-3</v>
      </c>
      <c r="G4729" s="64">
        <f>VLOOKUP(D4729,upahbahan,3,FALSE)</f>
        <v>200000</v>
      </c>
      <c r="H4729" s="64">
        <f>F4729*G4729</f>
        <v>1799.9999999999998</v>
      </c>
      <c r="I4729" s="54"/>
    </row>
    <row r="4730" spans="3:13" s="55" customFormat="1" ht="15.75" customHeight="1">
      <c r="C4730" s="83" t="s">
        <v>1210</v>
      </c>
      <c r="D4730" s="80"/>
      <c r="E4730" s="80"/>
      <c r="F4730" s="217"/>
      <c r="G4730" s="218"/>
      <c r="H4730" s="64">
        <f>SUM(H4726:H4729)</f>
        <v>69895</v>
      </c>
      <c r="I4730" s="219"/>
    </row>
    <row r="4731" spans="3:13" s="55" customFormat="1" ht="15.75" customHeight="1">
      <c r="C4731" s="72" t="s">
        <v>1211</v>
      </c>
      <c r="D4731" s="59" t="s">
        <v>1212</v>
      </c>
      <c r="E4731" s="73"/>
      <c r="F4731" s="73"/>
      <c r="G4731" s="73"/>
      <c r="H4731" s="73"/>
      <c r="I4731" s="54"/>
    </row>
    <row r="4732" spans="3:13" s="55" customFormat="1" ht="15.75" customHeight="1">
      <c r="C4732" s="72">
        <v>1</v>
      </c>
      <c r="D4732" s="59" t="s">
        <v>4704</v>
      </c>
      <c r="E4732" s="170" t="s">
        <v>4545</v>
      </c>
      <c r="F4732" s="171">
        <v>1.1499999999999999</v>
      </c>
      <c r="G4732" s="64">
        <f>VLOOKUP(D4732,upahbahan,3,FALSE)</f>
        <v>1230800</v>
      </c>
      <c r="H4732" s="583">
        <f>G4732*F4732</f>
        <v>1415420</v>
      </c>
      <c r="I4732" s="54"/>
    </row>
    <row r="4733" spans="3:13" s="55" customFormat="1" ht="15.75" customHeight="1">
      <c r="C4733" s="83" t="s">
        <v>1216</v>
      </c>
      <c r="D4733" s="80"/>
      <c r="E4733" s="80"/>
      <c r="F4733" s="80"/>
      <c r="G4733" s="162"/>
      <c r="H4733" s="64">
        <f>SUM(H4732:H4732)</f>
        <v>1415420</v>
      </c>
      <c r="I4733" s="54"/>
    </row>
    <row r="4734" spans="3:13" s="55" customFormat="1" ht="15.75" customHeight="1">
      <c r="C4734" s="72" t="s">
        <v>1217</v>
      </c>
      <c r="D4734" s="59" t="s">
        <v>1218</v>
      </c>
      <c r="E4734" s="73"/>
      <c r="F4734" s="73"/>
      <c r="G4734" s="73"/>
      <c r="H4734" s="73"/>
      <c r="I4734" s="54"/>
    </row>
    <row r="4735" spans="3:13" s="55" customFormat="1" ht="15.75" customHeight="1">
      <c r="C4735" s="83" t="s">
        <v>1219</v>
      </c>
      <c r="D4735" s="80"/>
      <c r="E4735" s="80"/>
      <c r="F4735" s="80"/>
      <c r="G4735" s="162"/>
      <c r="H4735" s="303">
        <v>0</v>
      </c>
      <c r="I4735" s="54"/>
    </row>
    <row r="4736" spans="3:13" s="55" customFormat="1" ht="15.75" customHeight="1">
      <c r="C4736" s="58" t="s">
        <v>1220</v>
      </c>
      <c r="D4736" s="69" t="s">
        <v>1221</v>
      </c>
      <c r="E4736" s="70"/>
      <c r="F4736" s="70"/>
      <c r="G4736" s="71"/>
      <c r="H4736" s="304">
        <f>H4735+H4733+H4730</f>
        <v>1485315</v>
      </c>
      <c r="I4736" s="319"/>
    </row>
    <row r="4737" spans="3:13" s="55" customFormat="1" ht="15.75" customHeight="1">
      <c r="C4737" s="58" t="s">
        <v>1222</v>
      </c>
      <c r="D4737" s="69" t="s">
        <v>1325</v>
      </c>
      <c r="E4737" s="70"/>
      <c r="F4737" s="71"/>
      <c r="G4737" s="95">
        <v>0.1</v>
      </c>
      <c r="H4737" s="64">
        <f>H4736*G4737</f>
        <v>148531.5</v>
      </c>
      <c r="I4737" s="319"/>
    </row>
    <row r="4738" spans="3:13" s="55" customFormat="1" ht="15.75" customHeight="1">
      <c r="C4738" s="58" t="s">
        <v>1223</v>
      </c>
      <c r="D4738" s="69" t="s">
        <v>1224</v>
      </c>
      <c r="E4738" s="70"/>
      <c r="F4738" s="70"/>
      <c r="G4738" s="71"/>
      <c r="H4738" s="305">
        <f>SUM(H4736:H4737)</f>
        <v>1633846.5</v>
      </c>
      <c r="I4738" s="319"/>
    </row>
    <row r="4740" spans="3:13" s="55" customFormat="1" ht="15.75" customHeight="1">
      <c r="C4740" s="225" t="s">
        <v>4705</v>
      </c>
      <c r="D4740" s="313" t="s">
        <v>4702</v>
      </c>
      <c r="E4740" s="307"/>
      <c r="F4740" s="307"/>
      <c r="G4740" s="307"/>
      <c r="H4740" s="307"/>
      <c r="I4740" s="56">
        <f>ROUNDDOWN(H4755,-2)</f>
        <v>1913900</v>
      </c>
    </row>
    <row r="4741" spans="3:13" s="55" customFormat="1" ht="25.5" customHeight="1">
      <c r="C4741" s="300" t="s">
        <v>1197</v>
      </c>
      <c r="D4741" s="300" t="s">
        <v>1198</v>
      </c>
      <c r="E4741" s="300" t="s">
        <v>1199</v>
      </c>
      <c r="F4741" s="300" t="s">
        <v>1200</v>
      </c>
      <c r="G4741" s="300" t="s">
        <v>1201</v>
      </c>
      <c r="H4741" s="300" t="s">
        <v>1202</v>
      </c>
      <c r="I4741" s="54"/>
    </row>
    <row r="4742" spans="3:13" s="55" customFormat="1" ht="15.75" customHeight="1">
      <c r="C4742" s="72" t="s">
        <v>1203</v>
      </c>
      <c r="D4742" s="59" t="s">
        <v>1204</v>
      </c>
      <c r="E4742" s="73"/>
      <c r="F4742" s="73"/>
      <c r="G4742" s="73"/>
      <c r="H4742" s="73"/>
      <c r="I4742" s="54"/>
      <c r="J4742" s="159" t="s">
        <v>1249</v>
      </c>
    </row>
    <row r="4743" spans="3:13" s="55" customFormat="1" ht="15.75" customHeight="1">
      <c r="C4743" s="301">
        <v>1</v>
      </c>
      <c r="D4743" s="59" t="s">
        <v>5</v>
      </c>
      <c r="E4743" s="302" t="s">
        <v>6</v>
      </c>
      <c r="F4743" s="74">
        <v>0.24399999999999999</v>
      </c>
      <c r="G4743" s="64">
        <f>VLOOKUP(D4743,upahbahan,3,FALSE)</f>
        <v>100000</v>
      </c>
      <c r="H4743" s="64">
        <f>F4743*G4743</f>
        <v>24400</v>
      </c>
      <c r="I4743" s="54"/>
      <c r="J4743" s="159" t="s">
        <v>1250</v>
      </c>
      <c r="M4743" s="65">
        <v>0.1</v>
      </c>
    </row>
    <row r="4744" spans="3:13" s="55" customFormat="1" ht="15.75" customHeight="1">
      <c r="C4744" s="301">
        <v>2</v>
      </c>
      <c r="D4744" s="59" t="s">
        <v>10</v>
      </c>
      <c r="E4744" s="302" t="s">
        <v>6</v>
      </c>
      <c r="F4744" s="74">
        <v>0.40799999999999997</v>
      </c>
      <c r="G4744" s="64">
        <f>VLOOKUP(D4744,upahbahan,3,FALSE)</f>
        <v>145000</v>
      </c>
      <c r="H4744" s="64">
        <f>F4744*G4744</f>
        <v>59159.999999999993</v>
      </c>
      <c r="I4744" s="54"/>
    </row>
    <row r="4745" spans="3:13" s="55" customFormat="1" ht="15.75" customHeight="1">
      <c r="C4745" s="301">
        <v>3</v>
      </c>
      <c r="D4745" s="59" t="s">
        <v>18</v>
      </c>
      <c r="E4745" s="302" t="s">
        <v>6</v>
      </c>
      <c r="F4745" s="74">
        <v>4.1000000000000002E-2</v>
      </c>
      <c r="G4745" s="64">
        <f>VLOOKUP(D4745,upahbahan,3,FALSE)</f>
        <v>175000</v>
      </c>
      <c r="H4745" s="64">
        <f>F4745*G4745</f>
        <v>7175</v>
      </c>
      <c r="I4745" s="54"/>
    </row>
    <row r="4746" spans="3:13" s="55" customFormat="1" ht="15.75" customHeight="1">
      <c r="C4746" s="301">
        <v>4</v>
      </c>
      <c r="D4746" s="59" t="s">
        <v>19</v>
      </c>
      <c r="E4746" s="302" t="s">
        <v>6</v>
      </c>
      <c r="F4746" s="74">
        <v>1.2E-2</v>
      </c>
      <c r="G4746" s="64">
        <f>VLOOKUP(D4746,upahbahan,3,FALSE)</f>
        <v>200000</v>
      </c>
      <c r="H4746" s="64">
        <f>F4746*G4746</f>
        <v>2400</v>
      </c>
      <c r="I4746" s="54"/>
    </row>
    <row r="4747" spans="3:13" s="55" customFormat="1" ht="15.75" customHeight="1">
      <c r="C4747" s="83" t="s">
        <v>1210</v>
      </c>
      <c r="D4747" s="80"/>
      <c r="E4747" s="80"/>
      <c r="F4747" s="217"/>
      <c r="G4747" s="218"/>
      <c r="H4747" s="64">
        <f>SUM(H4743:H4746)</f>
        <v>93135</v>
      </c>
      <c r="I4747" s="219"/>
    </row>
    <row r="4748" spans="3:13" s="55" customFormat="1" ht="15.75" customHeight="1">
      <c r="C4748" s="72" t="s">
        <v>1211</v>
      </c>
      <c r="D4748" s="59" t="s">
        <v>1212</v>
      </c>
      <c r="E4748" s="73"/>
      <c r="F4748" s="73"/>
      <c r="G4748" s="73"/>
      <c r="H4748" s="73"/>
      <c r="I4748" s="54"/>
    </row>
    <row r="4749" spans="3:13" s="55" customFormat="1" ht="15.75" customHeight="1">
      <c r="C4749" s="72">
        <v>1</v>
      </c>
      <c r="D4749" s="59" t="s">
        <v>4706</v>
      </c>
      <c r="E4749" s="170" t="s">
        <v>4545</v>
      </c>
      <c r="F4749" s="171">
        <v>1.1499999999999999</v>
      </c>
      <c r="G4749" s="64">
        <f>VLOOKUP(D4749,upahbahan,3,FALSE)</f>
        <v>1432000</v>
      </c>
      <c r="H4749" s="583">
        <f>G4749*F4749</f>
        <v>1646799.9999999998</v>
      </c>
      <c r="I4749" s="54"/>
    </row>
    <row r="4750" spans="3:13" s="55" customFormat="1" ht="15.75" customHeight="1">
      <c r="C4750" s="83" t="s">
        <v>1216</v>
      </c>
      <c r="D4750" s="80"/>
      <c r="E4750" s="80"/>
      <c r="F4750" s="80"/>
      <c r="G4750" s="162"/>
      <c r="H4750" s="64">
        <f>SUM(H4749:H4749)</f>
        <v>1646799.9999999998</v>
      </c>
      <c r="I4750" s="54"/>
    </row>
    <row r="4751" spans="3:13" s="55" customFormat="1" ht="15.75" customHeight="1">
      <c r="C4751" s="72" t="s">
        <v>1217</v>
      </c>
      <c r="D4751" s="59" t="s">
        <v>1218</v>
      </c>
      <c r="E4751" s="73"/>
      <c r="F4751" s="73"/>
      <c r="G4751" s="73"/>
      <c r="H4751" s="73"/>
      <c r="I4751" s="54"/>
    </row>
    <row r="4752" spans="3:13" s="55" customFormat="1" ht="15.75" customHeight="1">
      <c r="C4752" s="83" t="s">
        <v>1219</v>
      </c>
      <c r="D4752" s="80"/>
      <c r="E4752" s="80"/>
      <c r="F4752" s="80"/>
      <c r="G4752" s="162"/>
      <c r="H4752" s="303">
        <v>0</v>
      </c>
      <c r="I4752" s="54"/>
    </row>
    <row r="4753" spans="3:13" s="55" customFormat="1" ht="15.75" customHeight="1">
      <c r="C4753" s="58" t="s">
        <v>1220</v>
      </c>
      <c r="D4753" s="69" t="s">
        <v>1221</v>
      </c>
      <c r="E4753" s="70"/>
      <c r="F4753" s="70"/>
      <c r="G4753" s="71"/>
      <c r="H4753" s="304">
        <f>H4752+H4750+H4747</f>
        <v>1739934.9999999998</v>
      </c>
      <c r="I4753" s="319"/>
    </row>
    <row r="4754" spans="3:13" s="55" customFormat="1" ht="15.75" customHeight="1">
      <c r="C4754" s="58" t="s">
        <v>1222</v>
      </c>
      <c r="D4754" s="69" t="s">
        <v>1325</v>
      </c>
      <c r="E4754" s="70"/>
      <c r="F4754" s="71"/>
      <c r="G4754" s="95">
        <v>0.1</v>
      </c>
      <c r="H4754" s="64">
        <f>H4753*G4754</f>
        <v>173993.5</v>
      </c>
      <c r="I4754" s="319"/>
    </row>
    <row r="4755" spans="3:13" s="55" customFormat="1" ht="15.75" customHeight="1">
      <c r="C4755" s="58" t="s">
        <v>1223</v>
      </c>
      <c r="D4755" s="69" t="s">
        <v>1224</v>
      </c>
      <c r="E4755" s="70"/>
      <c r="F4755" s="70"/>
      <c r="G4755" s="71"/>
      <c r="H4755" s="305">
        <f>SUM(H4753:H4754)</f>
        <v>1913928.4999999998</v>
      </c>
      <c r="I4755" s="319"/>
    </row>
    <row r="4757" spans="3:13" s="55" customFormat="1" ht="15.75" customHeight="1">
      <c r="C4757" s="225" t="s">
        <v>4707</v>
      </c>
      <c r="D4757" s="313" t="s">
        <v>4709</v>
      </c>
      <c r="E4757" s="307"/>
      <c r="F4757" s="307"/>
      <c r="G4757" s="307"/>
      <c r="H4757" s="307"/>
      <c r="I4757" s="56">
        <f>ROUNDDOWN(H4772,-2)</f>
        <v>2244100</v>
      </c>
    </row>
    <row r="4758" spans="3:13" s="55" customFormat="1" ht="25.5" customHeight="1">
      <c r="C4758" s="300" t="s">
        <v>1197</v>
      </c>
      <c r="D4758" s="300" t="s">
        <v>1198</v>
      </c>
      <c r="E4758" s="300" t="s">
        <v>1199</v>
      </c>
      <c r="F4758" s="300" t="s">
        <v>1200</v>
      </c>
      <c r="G4758" s="300" t="s">
        <v>1201</v>
      </c>
      <c r="H4758" s="300" t="s">
        <v>1202</v>
      </c>
      <c r="I4758" s="54"/>
    </row>
    <row r="4759" spans="3:13" s="55" customFormat="1" ht="15.75" customHeight="1">
      <c r="C4759" s="72" t="s">
        <v>1203</v>
      </c>
      <c r="D4759" s="59" t="s">
        <v>1204</v>
      </c>
      <c r="E4759" s="73"/>
      <c r="F4759" s="73"/>
      <c r="G4759" s="73"/>
      <c r="H4759" s="73"/>
      <c r="I4759" s="54"/>
      <c r="J4759" s="159" t="s">
        <v>1249</v>
      </c>
    </row>
    <row r="4760" spans="3:13" s="55" customFormat="1" ht="15.75" customHeight="1">
      <c r="C4760" s="301">
        <v>1</v>
      </c>
      <c r="D4760" s="59" t="s">
        <v>5</v>
      </c>
      <c r="E4760" s="302" t="s">
        <v>6</v>
      </c>
      <c r="F4760" s="74">
        <v>0.36499999999999999</v>
      </c>
      <c r="G4760" s="64">
        <f>VLOOKUP(D4760,upahbahan,3,FALSE)</f>
        <v>100000</v>
      </c>
      <c r="H4760" s="64">
        <f>F4760*G4760</f>
        <v>36500</v>
      </c>
      <c r="I4760" s="54"/>
      <c r="J4760" s="159" t="s">
        <v>1250</v>
      </c>
      <c r="M4760" s="65">
        <v>0.1</v>
      </c>
    </row>
    <row r="4761" spans="3:13" s="55" customFormat="1" ht="15.75" customHeight="1">
      <c r="C4761" s="301">
        <v>2</v>
      </c>
      <c r="D4761" s="59" t="s">
        <v>10</v>
      </c>
      <c r="E4761" s="302" t="s">
        <v>6</v>
      </c>
      <c r="F4761" s="74">
        <v>0.61</v>
      </c>
      <c r="G4761" s="64">
        <f>VLOOKUP(D4761,upahbahan,3,FALSE)</f>
        <v>145000</v>
      </c>
      <c r="H4761" s="64">
        <f>F4761*G4761</f>
        <v>88450</v>
      </c>
      <c r="I4761" s="54"/>
    </row>
    <row r="4762" spans="3:13" s="55" customFormat="1" ht="15.75" customHeight="1">
      <c r="C4762" s="301">
        <v>3</v>
      </c>
      <c r="D4762" s="59" t="s">
        <v>18</v>
      </c>
      <c r="E4762" s="302" t="s">
        <v>6</v>
      </c>
      <c r="F4762" s="74">
        <v>6.0999999999999999E-2</v>
      </c>
      <c r="G4762" s="64">
        <f>VLOOKUP(D4762,upahbahan,3,FALSE)</f>
        <v>175000</v>
      </c>
      <c r="H4762" s="64">
        <f>F4762*G4762</f>
        <v>10675</v>
      </c>
      <c r="I4762" s="54"/>
    </row>
    <row r="4763" spans="3:13" s="55" customFormat="1" ht="15.75" customHeight="1">
      <c r="C4763" s="301">
        <v>4</v>
      </c>
      <c r="D4763" s="59" t="s">
        <v>19</v>
      </c>
      <c r="E4763" s="302" t="s">
        <v>6</v>
      </c>
      <c r="F4763" s="74">
        <v>1.7999999999999999E-2</v>
      </c>
      <c r="G4763" s="64">
        <f>VLOOKUP(D4763,upahbahan,3,FALSE)</f>
        <v>200000</v>
      </c>
      <c r="H4763" s="64">
        <f>F4763*G4763</f>
        <v>3599.9999999999995</v>
      </c>
      <c r="I4763" s="54"/>
    </row>
    <row r="4764" spans="3:13" s="55" customFormat="1" ht="15.75" customHeight="1">
      <c r="C4764" s="83" t="s">
        <v>1210</v>
      </c>
      <c r="D4764" s="80"/>
      <c r="E4764" s="80"/>
      <c r="F4764" s="217"/>
      <c r="G4764" s="218"/>
      <c r="H4764" s="64">
        <f>SUM(H4760:H4763)</f>
        <v>139225</v>
      </c>
      <c r="I4764" s="219"/>
    </row>
    <row r="4765" spans="3:13" s="55" customFormat="1" ht="15.75" customHeight="1">
      <c r="C4765" s="72" t="s">
        <v>1211</v>
      </c>
      <c r="D4765" s="59" t="s">
        <v>1212</v>
      </c>
      <c r="E4765" s="73"/>
      <c r="F4765" s="73"/>
      <c r="G4765" s="73"/>
      <c r="H4765" s="73"/>
      <c r="I4765" s="54"/>
    </row>
    <row r="4766" spans="3:13" s="55" customFormat="1" ht="15.75" customHeight="1">
      <c r="C4766" s="72">
        <v>1</v>
      </c>
      <c r="D4766" s="59" t="s">
        <v>4708</v>
      </c>
      <c r="E4766" s="170" t="s">
        <v>4545</v>
      </c>
      <c r="F4766" s="171">
        <v>1.1499999999999999</v>
      </c>
      <c r="G4766" s="64">
        <f>VLOOKUP(D4766,upahbahan,3,FALSE)</f>
        <v>1653000</v>
      </c>
      <c r="H4766" s="583">
        <f>G4766*F4766</f>
        <v>1900949.9999999998</v>
      </c>
      <c r="I4766" s="54"/>
    </row>
    <row r="4767" spans="3:13" s="55" customFormat="1" ht="15.75" customHeight="1">
      <c r="C4767" s="83" t="s">
        <v>1216</v>
      </c>
      <c r="D4767" s="80"/>
      <c r="E4767" s="80"/>
      <c r="F4767" s="80"/>
      <c r="G4767" s="162"/>
      <c r="H4767" s="64">
        <f>SUM(H4766:H4766)</f>
        <v>1900949.9999999998</v>
      </c>
      <c r="I4767" s="54"/>
    </row>
    <row r="4768" spans="3:13" s="55" customFormat="1" ht="15.75" customHeight="1">
      <c r="C4768" s="72" t="s">
        <v>1217</v>
      </c>
      <c r="D4768" s="59" t="s">
        <v>1218</v>
      </c>
      <c r="E4768" s="73"/>
      <c r="F4768" s="73"/>
      <c r="G4768" s="73"/>
      <c r="H4768" s="73"/>
      <c r="I4768" s="54"/>
    </row>
    <row r="4769" spans="3:13" s="55" customFormat="1" ht="15.75" customHeight="1">
      <c r="C4769" s="83" t="s">
        <v>1219</v>
      </c>
      <c r="D4769" s="80"/>
      <c r="E4769" s="80"/>
      <c r="F4769" s="80"/>
      <c r="G4769" s="162"/>
      <c r="H4769" s="303">
        <v>0</v>
      </c>
      <c r="I4769" s="54"/>
    </row>
    <row r="4770" spans="3:13" s="55" customFormat="1" ht="15.75" customHeight="1">
      <c r="C4770" s="58" t="s">
        <v>1220</v>
      </c>
      <c r="D4770" s="69" t="s">
        <v>1221</v>
      </c>
      <c r="E4770" s="70"/>
      <c r="F4770" s="70"/>
      <c r="G4770" s="71"/>
      <c r="H4770" s="304">
        <f>H4769+H4767+H4764</f>
        <v>2040174.9999999998</v>
      </c>
      <c r="I4770" s="319"/>
    </row>
    <row r="4771" spans="3:13" s="55" customFormat="1" ht="15.75" customHeight="1">
      <c r="C4771" s="58" t="s">
        <v>1222</v>
      </c>
      <c r="D4771" s="69" t="s">
        <v>1325</v>
      </c>
      <c r="E4771" s="70"/>
      <c r="F4771" s="71"/>
      <c r="G4771" s="95">
        <v>0.1</v>
      </c>
      <c r="H4771" s="64">
        <f>H4770*G4771</f>
        <v>204017.5</v>
      </c>
      <c r="I4771" s="319"/>
    </row>
    <row r="4772" spans="3:13" s="55" customFormat="1" ht="15.75" customHeight="1">
      <c r="C4772" s="58" t="s">
        <v>1223</v>
      </c>
      <c r="D4772" s="69" t="s">
        <v>1224</v>
      </c>
      <c r="E4772" s="70"/>
      <c r="F4772" s="70"/>
      <c r="G4772" s="71"/>
      <c r="H4772" s="305">
        <f>SUM(H4770:H4771)</f>
        <v>2244192.5</v>
      </c>
      <c r="I4772" s="319"/>
    </row>
    <row r="4775" spans="3:13" ht="13.8">
      <c r="C4775" s="160" t="s">
        <v>4711</v>
      </c>
      <c r="D4775" s="436" t="s">
        <v>4712</v>
      </c>
    </row>
    <row r="4776" spans="3:13" s="55" customFormat="1" ht="15.75" customHeight="1">
      <c r="C4776" s="225" t="s">
        <v>4713</v>
      </c>
      <c r="D4776" s="313" t="s">
        <v>4714</v>
      </c>
      <c r="E4776" s="307"/>
      <c r="F4776" s="307"/>
      <c r="G4776" s="307"/>
      <c r="H4776" s="307"/>
      <c r="I4776" s="56">
        <f>ROUNDDOWN(H4791,-2)</f>
        <v>333800</v>
      </c>
    </row>
    <row r="4777" spans="3:13" s="55" customFormat="1" ht="25.5" customHeight="1">
      <c r="C4777" s="300" t="s">
        <v>1197</v>
      </c>
      <c r="D4777" s="300" t="s">
        <v>1198</v>
      </c>
      <c r="E4777" s="300" t="s">
        <v>1199</v>
      </c>
      <c r="F4777" s="300" t="s">
        <v>1200</v>
      </c>
      <c r="G4777" s="300" t="s">
        <v>1201</v>
      </c>
      <c r="H4777" s="300" t="s">
        <v>1202</v>
      </c>
      <c r="I4777" s="54"/>
    </row>
    <row r="4778" spans="3:13" s="55" customFormat="1" ht="15.75" customHeight="1">
      <c r="C4778" s="72" t="s">
        <v>1203</v>
      </c>
      <c r="D4778" s="59" t="s">
        <v>1204</v>
      </c>
      <c r="E4778" s="73"/>
      <c r="F4778" s="73"/>
      <c r="G4778" s="73"/>
      <c r="H4778" s="73"/>
      <c r="I4778" s="54"/>
      <c r="J4778" s="159" t="s">
        <v>1249</v>
      </c>
    </row>
    <row r="4779" spans="3:13" s="55" customFormat="1" ht="15.75" customHeight="1">
      <c r="C4779" s="301">
        <v>1</v>
      </c>
      <c r="D4779" s="59" t="s">
        <v>5</v>
      </c>
      <c r="E4779" s="302" t="s">
        <v>6</v>
      </c>
      <c r="F4779" s="74">
        <v>9.4E-2</v>
      </c>
      <c r="G4779" s="64">
        <f>VLOOKUP(D4779,upahbahan,3,FALSE)</f>
        <v>100000</v>
      </c>
      <c r="H4779" s="64">
        <f>F4779*G4779</f>
        <v>9400</v>
      </c>
      <c r="I4779" s="54"/>
      <c r="J4779" s="159" t="s">
        <v>1250</v>
      </c>
      <c r="M4779" s="65">
        <v>0.1</v>
      </c>
    </row>
    <row r="4780" spans="3:13" s="55" customFormat="1" ht="15.75" customHeight="1">
      <c r="C4780" s="301">
        <v>2</v>
      </c>
      <c r="D4780" s="59" t="s">
        <v>10</v>
      </c>
      <c r="E4780" s="302" t="s">
        <v>6</v>
      </c>
      <c r="F4780" s="74">
        <v>0.157</v>
      </c>
      <c r="G4780" s="64">
        <f>VLOOKUP(D4780,upahbahan,3,FALSE)</f>
        <v>145000</v>
      </c>
      <c r="H4780" s="64">
        <f>F4780*G4780</f>
        <v>22765</v>
      </c>
      <c r="I4780" s="54"/>
    </row>
    <row r="4781" spans="3:13" s="55" customFormat="1" ht="15.75" customHeight="1">
      <c r="C4781" s="301">
        <v>3</v>
      </c>
      <c r="D4781" s="59" t="s">
        <v>18</v>
      </c>
      <c r="E4781" s="302" t="s">
        <v>6</v>
      </c>
      <c r="F4781" s="74">
        <v>1.6E-2</v>
      </c>
      <c r="G4781" s="64">
        <f>VLOOKUP(D4781,upahbahan,3,FALSE)</f>
        <v>175000</v>
      </c>
      <c r="H4781" s="64">
        <f>F4781*G4781</f>
        <v>2800</v>
      </c>
      <c r="I4781" s="54"/>
    </row>
    <row r="4782" spans="3:13" s="55" customFormat="1" ht="15.75" customHeight="1">
      <c r="C4782" s="301">
        <v>4</v>
      </c>
      <c r="D4782" s="59" t="s">
        <v>19</v>
      </c>
      <c r="E4782" s="302" t="s">
        <v>6</v>
      </c>
      <c r="F4782" s="74">
        <v>0.05</v>
      </c>
      <c r="G4782" s="64">
        <f>VLOOKUP(D4782,upahbahan,3,FALSE)</f>
        <v>200000</v>
      </c>
      <c r="H4782" s="64">
        <f>F4782*G4782</f>
        <v>10000</v>
      </c>
      <c r="I4782" s="54"/>
    </row>
    <row r="4783" spans="3:13" s="55" customFormat="1" ht="15.75" customHeight="1">
      <c r="C4783" s="83" t="s">
        <v>1210</v>
      </c>
      <c r="D4783" s="80"/>
      <c r="E4783" s="80"/>
      <c r="F4783" s="217"/>
      <c r="G4783" s="218"/>
      <c r="H4783" s="64">
        <f>SUM(H4779:H4782)</f>
        <v>44965</v>
      </c>
      <c r="I4783" s="219"/>
    </row>
    <row r="4784" spans="3:13" s="55" customFormat="1" ht="15.75" customHeight="1">
      <c r="C4784" s="72" t="s">
        <v>1211</v>
      </c>
      <c r="D4784" s="59" t="s">
        <v>1212</v>
      </c>
      <c r="E4784" s="73"/>
      <c r="F4784" s="73"/>
      <c r="G4784" s="73"/>
      <c r="H4784" s="73"/>
      <c r="I4784" s="54"/>
    </row>
    <row r="4785" spans="3:13" s="55" customFormat="1" ht="15.75" customHeight="1">
      <c r="C4785" s="72">
        <v>1</v>
      </c>
      <c r="D4785" s="59" t="s">
        <v>4715</v>
      </c>
      <c r="E4785" s="170" t="s">
        <v>4545</v>
      </c>
      <c r="F4785" s="171">
        <v>1.1000000000000001</v>
      </c>
      <c r="G4785" s="64">
        <f>VLOOKUP(D4785,upahbahan,3,FALSE)</f>
        <v>235000</v>
      </c>
      <c r="H4785" s="583">
        <f>G4785*F4785</f>
        <v>258500.00000000003</v>
      </c>
      <c r="I4785" s="54"/>
    </row>
    <row r="4786" spans="3:13" s="55" customFormat="1" ht="15.75" customHeight="1">
      <c r="C4786" s="83" t="s">
        <v>1216</v>
      </c>
      <c r="D4786" s="80"/>
      <c r="E4786" s="80"/>
      <c r="F4786" s="80"/>
      <c r="G4786" s="162"/>
      <c r="H4786" s="64">
        <f>SUM(H4785:H4785)</f>
        <v>258500.00000000003</v>
      </c>
      <c r="I4786" s="54"/>
    </row>
    <row r="4787" spans="3:13" s="55" customFormat="1" ht="15.75" customHeight="1">
      <c r="C4787" s="72" t="s">
        <v>1217</v>
      </c>
      <c r="D4787" s="59" t="s">
        <v>1218</v>
      </c>
      <c r="E4787" s="73"/>
      <c r="F4787" s="73"/>
      <c r="G4787" s="73"/>
      <c r="H4787" s="73"/>
      <c r="I4787" s="54"/>
    </row>
    <row r="4788" spans="3:13" s="55" customFormat="1" ht="15.75" customHeight="1">
      <c r="C4788" s="83" t="s">
        <v>1219</v>
      </c>
      <c r="D4788" s="80"/>
      <c r="E4788" s="80"/>
      <c r="F4788" s="80"/>
      <c r="G4788" s="162"/>
      <c r="H4788" s="303">
        <v>0</v>
      </c>
      <c r="I4788" s="54"/>
    </row>
    <row r="4789" spans="3:13" s="55" customFormat="1" ht="15.75" customHeight="1">
      <c r="C4789" s="58" t="s">
        <v>1220</v>
      </c>
      <c r="D4789" s="69" t="s">
        <v>1221</v>
      </c>
      <c r="E4789" s="70"/>
      <c r="F4789" s="70"/>
      <c r="G4789" s="71"/>
      <c r="H4789" s="304">
        <f>H4788+H4786+H4783</f>
        <v>303465</v>
      </c>
      <c r="I4789" s="319"/>
    </row>
    <row r="4790" spans="3:13" s="55" customFormat="1" ht="15.75" customHeight="1">
      <c r="C4790" s="58" t="s">
        <v>1222</v>
      </c>
      <c r="D4790" s="69" t="s">
        <v>1325</v>
      </c>
      <c r="E4790" s="70"/>
      <c r="F4790" s="71"/>
      <c r="G4790" s="95">
        <v>0.1</v>
      </c>
      <c r="H4790" s="64">
        <f>H4789*G4790</f>
        <v>30346.5</v>
      </c>
      <c r="I4790" s="319"/>
    </row>
    <row r="4791" spans="3:13" s="55" customFormat="1" ht="15.75" customHeight="1">
      <c r="C4791" s="58" t="s">
        <v>1223</v>
      </c>
      <c r="D4791" s="69" t="s">
        <v>1224</v>
      </c>
      <c r="E4791" s="70"/>
      <c r="F4791" s="70"/>
      <c r="G4791" s="71"/>
      <c r="H4791" s="305">
        <f>SUM(H4789:H4790)</f>
        <v>333811.5</v>
      </c>
      <c r="I4791" s="319"/>
    </row>
    <row r="4793" spans="3:13" ht="13.8">
      <c r="C4793" s="160" t="s">
        <v>4716</v>
      </c>
      <c r="D4793" s="436" t="s">
        <v>4717</v>
      </c>
    </row>
    <row r="4794" spans="3:13" s="55" customFormat="1" ht="15.75" customHeight="1">
      <c r="C4794" s="225" t="s">
        <v>4718</v>
      </c>
      <c r="D4794" s="313" t="s">
        <v>4719</v>
      </c>
      <c r="E4794" s="307"/>
      <c r="F4794" s="307"/>
      <c r="G4794" s="307"/>
      <c r="H4794" s="307"/>
      <c r="I4794" s="56">
        <f>ROUNDDOWN(H4809,-2)</f>
        <v>174100</v>
      </c>
    </row>
    <row r="4795" spans="3:13" s="55" customFormat="1" ht="25.5" customHeight="1">
      <c r="C4795" s="300" t="s">
        <v>1197</v>
      </c>
      <c r="D4795" s="300" t="s">
        <v>1198</v>
      </c>
      <c r="E4795" s="300" t="s">
        <v>1199</v>
      </c>
      <c r="F4795" s="300" t="s">
        <v>1200</v>
      </c>
      <c r="G4795" s="300" t="s">
        <v>1201</v>
      </c>
      <c r="H4795" s="300" t="s">
        <v>1202</v>
      </c>
      <c r="I4795" s="54"/>
    </row>
    <row r="4796" spans="3:13" s="55" customFormat="1" ht="15.75" customHeight="1">
      <c r="C4796" s="72" t="s">
        <v>1203</v>
      </c>
      <c r="D4796" s="59" t="s">
        <v>1204</v>
      </c>
      <c r="E4796" s="73"/>
      <c r="F4796" s="73"/>
      <c r="G4796" s="73"/>
      <c r="H4796" s="73"/>
      <c r="I4796" s="54"/>
      <c r="J4796" s="159" t="s">
        <v>1249</v>
      </c>
    </row>
    <row r="4797" spans="3:13" s="55" customFormat="1" ht="15.75" customHeight="1">
      <c r="C4797" s="301">
        <v>1</v>
      </c>
      <c r="D4797" s="59" t="s">
        <v>5</v>
      </c>
      <c r="E4797" s="302" t="s">
        <v>6</v>
      </c>
      <c r="F4797" s="74">
        <v>0.192</v>
      </c>
      <c r="G4797" s="64">
        <f>VLOOKUP(D4797,upahbahan,3,FALSE)</f>
        <v>100000</v>
      </c>
      <c r="H4797" s="64">
        <f>F4797*G4797</f>
        <v>19200</v>
      </c>
      <c r="I4797" s="54"/>
      <c r="J4797" s="159" t="s">
        <v>1250</v>
      </c>
      <c r="M4797" s="65">
        <v>0.1</v>
      </c>
    </row>
    <row r="4798" spans="3:13" s="55" customFormat="1" ht="15.75" customHeight="1">
      <c r="C4798" s="301">
        <v>2</v>
      </c>
      <c r="D4798" s="59" t="s">
        <v>10</v>
      </c>
      <c r="E4798" s="302" t="s">
        <v>6</v>
      </c>
      <c r="F4798" s="74">
        <v>0.32</v>
      </c>
      <c r="G4798" s="64">
        <f>VLOOKUP(D4798,upahbahan,3,FALSE)</f>
        <v>145000</v>
      </c>
      <c r="H4798" s="64">
        <f>F4798*G4798</f>
        <v>46400</v>
      </c>
      <c r="I4798" s="54"/>
    </row>
    <row r="4799" spans="3:13" s="55" customFormat="1" ht="15.75" customHeight="1">
      <c r="C4799" s="301">
        <v>3</v>
      </c>
      <c r="D4799" s="59" t="s">
        <v>18</v>
      </c>
      <c r="E4799" s="302" t="s">
        <v>6</v>
      </c>
      <c r="F4799" s="74">
        <v>3.2000000000000001E-2</v>
      </c>
      <c r="G4799" s="64">
        <f>VLOOKUP(D4799,upahbahan,3,FALSE)</f>
        <v>175000</v>
      </c>
      <c r="H4799" s="64">
        <f>F4799*G4799</f>
        <v>5600</v>
      </c>
      <c r="I4799" s="54"/>
    </row>
    <row r="4800" spans="3:13" s="55" customFormat="1" ht="15.75" customHeight="1">
      <c r="C4800" s="301">
        <v>4</v>
      </c>
      <c r="D4800" s="59" t="s">
        <v>19</v>
      </c>
      <c r="E4800" s="302" t="s">
        <v>6</v>
      </c>
      <c r="F4800" s="74">
        <v>0.01</v>
      </c>
      <c r="G4800" s="64">
        <f>VLOOKUP(D4800,upahbahan,3,FALSE)</f>
        <v>200000</v>
      </c>
      <c r="H4800" s="64">
        <f>F4800*G4800</f>
        <v>2000</v>
      </c>
      <c r="I4800" s="54"/>
    </row>
    <row r="4801" spans="3:13" s="55" customFormat="1" ht="15.75" customHeight="1">
      <c r="C4801" s="83" t="s">
        <v>1210</v>
      </c>
      <c r="D4801" s="80"/>
      <c r="E4801" s="80"/>
      <c r="F4801" s="217"/>
      <c r="G4801" s="218"/>
      <c r="H4801" s="64">
        <f>SUM(H4797:H4800)</f>
        <v>73200</v>
      </c>
      <c r="I4801" s="219"/>
    </row>
    <row r="4802" spans="3:13" s="55" customFormat="1" ht="15.75" customHeight="1">
      <c r="C4802" s="72" t="s">
        <v>1211</v>
      </c>
      <c r="D4802" s="59" t="s">
        <v>1212</v>
      </c>
      <c r="E4802" s="73"/>
      <c r="F4802" s="73"/>
      <c r="G4802" s="73"/>
      <c r="H4802" s="73"/>
      <c r="I4802" s="54"/>
    </row>
    <row r="4803" spans="3:13" s="55" customFormat="1" ht="15.75" customHeight="1">
      <c r="C4803" s="72">
        <v>1</v>
      </c>
      <c r="D4803" s="59" t="s">
        <v>4720</v>
      </c>
      <c r="E4803" s="170" t="s">
        <v>3216</v>
      </c>
      <c r="F4803" s="171">
        <v>1.05</v>
      </c>
      <c r="G4803" s="64">
        <f>VLOOKUP(D4803,upahbahan,3,FALSE)</f>
        <v>81100</v>
      </c>
      <c r="H4803" s="583">
        <f>G4803*F4803</f>
        <v>85155</v>
      </c>
      <c r="I4803" s="54"/>
    </row>
    <row r="4804" spans="3:13" s="55" customFormat="1" ht="15.75" customHeight="1">
      <c r="C4804" s="83" t="s">
        <v>1216</v>
      </c>
      <c r="D4804" s="80"/>
      <c r="E4804" s="80"/>
      <c r="F4804" s="80"/>
      <c r="G4804" s="162"/>
      <c r="H4804" s="64">
        <f>SUM(H4803:H4803)</f>
        <v>85155</v>
      </c>
      <c r="I4804" s="54"/>
    </row>
    <row r="4805" spans="3:13" s="55" customFormat="1" ht="15.75" customHeight="1">
      <c r="C4805" s="72" t="s">
        <v>1217</v>
      </c>
      <c r="D4805" s="59" t="s">
        <v>1218</v>
      </c>
      <c r="E4805" s="73"/>
      <c r="F4805" s="73"/>
      <c r="G4805" s="73"/>
      <c r="H4805" s="73"/>
      <c r="I4805" s="54"/>
    </row>
    <row r="4806" spans="3:13" s="55" customFormat="1" ht="15.75" customHeight="1">
      <c r="C4806" s="83" t="s">
        <v>1219</v>
      </c>
      <c r="D4806" s="80"/>
      <c r="E4806" s="80"/>
      <c r="F4806" s="80"/>
      <c r="G4806" s="162"/>
      <c r="H4806" s="303">
        <v>0</v>
      </c>
      <c r="I4806" s="54"/>
    </row>
    <row r="4807" spans="3:13" s="55" customFormat="1" ht="15.75" customHeight="1">
      <c r="C4807" s="58" t="s">
        <v>1220</v>
      </c>
      <c r="D4807" s="69" t="s">
        <v>1221</v>
      </c>
      <c r="E4807" s="70"/>
      <c r="F4807" s="70"/>
      <c r="G4807" s="71"/>
      <c r="H4807" s="304">
        <f>H4806+H4804+H4801</f>
        <v>158355</v>
      </c>
      <c r="I4807" s="319"/>
    </row>
    <row r="4808" spans="3:13" s="55" customFormat="1" ht="15.75" customHeight="1">
      <c r="C4808" s="58" t="s">
        <v>1222</v>
      </c>
      <c r="D4808" s="69" t="s">
        <v>1325</v>
      </c>
      <c r="E4808" s="70"/>
      <c r="F4808" s="71"/>
      <c r="G4808" s="95">
        <v>0.1</v>
      </c>
      <c r="H4808" s="64">
        <f>H4807*G4808</f>
        <v>15835.5</v>
      </c>
      <c r="I4808" s="319"/>
    </row>
    <row r="4809" spans="3:13" s="55" customFormat="1" ht="15.75" customHeight="1">
      <c r="C4809" s="58" t="s">
        <v>1223</v>
      </c>
      <c r="D4809" s="69" t="s">
        <v>1224</v>
      </c>
      <c r="E4809" s="70"/>
      <c r="F4809" s="70"/>
      <c r="G4809" s="71"/>
      <c r="H4809" s="305">
        <f>SUM(H4807:H4808)</f>
        <v>174190.5</v>
      </c>
      <c r="I4809" s="319"/>
    </row>
    <row r="4811" spans="3:13" ht="13.8">
      <c r="C4811" s="160" t="s">
        <v>4721</v>
      </c>
      <c r="D4811" s="436" t="s">
        <v>4722</v>
      </c>
    </row>
    <row r="4812" spans="3:13" s="55" customFormat="1" ht="15.75" customHeight="1">
      <c r="C4812" s="225" t="s">
        <v>4723</v>
      </c>
      <c r="D4812" s="313" t="s">
        <v>4724</v>
      </c>
      <c r="E4812" s="307"/>
      <c r="F4812" s="307"/>
      <c r="G4812" s="307"/>
      <c r="H4812" s="307"/>
      <c r="I4812" s="56">
        <f>ROUNDDOWN(H4827,-2)</f>
        <v>308800</v>
      </c>
    </row>
    <row r="4813" spans="3:13" s="55" customFormat="1" ht="25.5" customHeight="1">
      <c r="C4813" s="300" t="s">
        <v>1197</v>
      </c>
      <c r="D4813" s="300" t="s">
        <v>1198</v>
      </c>
      <c r="E4813" s="300" t="s">
        <v>1199</v>
      </c>
      <c r="F4813" s="300" t="s">
        <v>1200</v>
      </c>
      <c r="G4813" s="300" t="s">
        <v>1201</v>
      </c>
      <c r="H4813" s="300" t="s">
        <v>1202</v>
      </c>
      <c r="I4813" s="54"/>
    </row>
    <row r="4814" spans="3:13" s="55" customFormat="1" ht="15.75" customHeight="1">
      <c r="C4814" s="72" t="s">
        <v>1203</v>
      </c>
      <c r="D4814" s="59" t="s">
        <v>1204</v>
      </c>
      <c r="E4814" s="73"/>
      <c r="F4814" s="73"/>
      <c r="G4814" s="73"/>
      <c r="H4814" s="73"/>
      <c r="I4814" s="54"/>
      <c r="J4814" s="159" t="s">
        <v>1249</v>
      </c>
    </row>
    <row r="4815" spans="3:13" s="55" customFormat="1" ht="15.75" customHeight="1">
      <c r="C4815" s="301">
        <v>1</v>
      </c>
      <c r="D4815" s="59" t="s">
        <v>5</v>
      </c>
      <c r="E4815" s="302" t="s">
        <v>6</v>
      </c>
      <c r="F4815" s="74">
        <v>0.129</v>
      </c>
      <c r="G4815" s="64">
        <f>VLOOKUP(D4815,upahbahan,3,FALSE)</f>
        <v>100000</v>
      </c>
      <c r="H4815" s="64">
        <f>F4815*G4815</f>
        <v>12900</v>
      </c>
      <c r="I4815" s="54"/>
      <c r="J4815" s="159" t="s">
        <v>1250</v>
      </c>
      <c r="M4815" s="65">
        <v>0.1</v>
      </c>
    </row>
    <row r="4816" spans="3:13" s="55" customFormat="1" ht="15.75" customHeight="1">
      <c r="C4816" s="301">
        <v>2</v>
      </c>
      <c r="D4816" s="59" t="s">
        <v>10</v>
      </c>
      <c r="E4816" s="302" t="s">
        <v>6</v>
      </c>
      <c r="F4816" s="74">
        <v>0.215</v>
      </c>
      <c r="G4816" s="64">
        <f>VLOOKUP(D4816,upahbahan,3,FALSE)</f>
        <v>145000</v>
      </c>
      <c r="H4816" s="64">
        <f>F4816*G4816</f>
        <v>31175</v>
      </c>
      <c r="I4816" s="54"/>
    </row>
    <row r="4817" spans="3:10" s="55" customFormat="1" ht="15.75" customHeight="1">
      <c r="C4817" s="301">
        <v>3</v>
      </c>
      <c r="D4817" s="59" t="s">
        <v>18</v>
      </c>
      <c r="E4817" s="302" t="s">
        <v>6</v>
      </c>
      <c r="F4817" s="74">
        <v>2.1000000000000001E-2</v>
      </c>
      <c r="G4817" s="64">
        <f>VLOOKUP(D4817,upahbahan,3,FALSE)</f>
        <v>175000</v>
      </c>
      <c r="H4817" s="64">
        <f>F4817*G4817</f>
        <v>3675.0000000000005</v>
      </c>
      <c r="I4817" s="54"/>
    </row>
    <row r="4818" spans="3:10" s="55" customFormat="1" ht="15.75" customHeight="1">
      <c r="C4818" s="301">
        <v>4</v>
      </c>
      <c r="D4818" s="59" t="s">
        <v>19</v>
      </c>
      <c r="E4818" s="302" t="s">
        <v>6</v>
      </c>
      <c r="F4818" s="74">
        <v>6.0000000000000001E-3</v>
      </c>
      <c r="G4818" s="64">
        <f>VLOOKUP(D4818,upahbahan,3,FALSE)</f>
        <v>200000</v>
      </c>
      <c r="H4818" s="64">
        <f>F4818*G4818</f>
        <v>1200</v>
      </c>
      <c r="I4818" s="54"/>
    </row>
    <row r="4819" spans="3:10" s="55" customFormat="1" ht="15.75" customHeight="1">
      <c r="C4819" s="83" t="s">
        <v>1210</v>
      </c>
      <c r="D4819" s="80"/>
      <c r="E4819" s="80"/>
      <c r="F4819" s="217"/>
      <c r="G4819" s="218"/>
      <c r="H4819" s="64">
        <f>SUM(H4815:H4818)</f>
        <v>48950</v>
      </c>
      <c r="I4819" s="219"/>
    </row>
    <row r="4820" spans="3:10" s="55" customFormat="1" ht="15.75" customHeight="1">
      <c r="C4820" s="72" t="s">
        <v>1211</v>
      </c>
      <c r="D4820" s="59" t="s">
        <v>1212</v>
      </c>
      <c r="E4820" s="73"/>
      <c r="F4820" s="73"/>
      <c r="G4820" s="73"/>
      <c r="H4820" s="73"/>
      <c r="I4820" s="54"/>
    </row>
    <row r="4821" spans="3:10" s="55" customFormat="1" ht="15.75" customHeight="1">
      <c r="C4821" s="72">
        <v>1</v>
      </c>
      <c r="D4821" s="59" t="s">
        <v>4722</v>
      </c>
      <c r="E4821" s="170" t="s">
        <v>3216</v>
      </c>
      <c r="F4821" s="171">
        <v>1.05</v>
      </c>
      <c r="G4821" s="64">
        <f>VLOOKUP(D4821,upahbahan,3,FALSE)</f>
        <v>220800</v>
      </c>
      <c r="H4821" s="583">
        <f>G4821*F4821</f>
        <v>231840</v>
      </c>
      <c r="I4821" s="54"/>
    </row>
    <row r="4822" spans="3:10" s="55" customFormat="1" ht="15.75" customHeight="1">
      <c r="C4822" s="83" t="s">
        <v>1216</v>
      </c>
      <c r="D4822" s="80"/>
      <c r="E4822" s="80"/>
      <c r="F4822" s="80"/>
      <c r="G4822" s="162"/>
      <c r="H4822" s="64">
        <f>SUM(H4821:H4821)</f>
        <v>231840</v>
      </c>
      <c r="I4822" s="54"/>
    </row>
    <row r="4823" spans="3:10" s="55" customFormat="1" ht="15.75" customHeight="1">
      <c r="C4823" s="72" t="s">
        <v>1217</v>
      </c>
      <c r="D4823" s="59" t="s">
        <v>1218</v>
      </c>
      <c r="E4823" s="73"/>
      <c r="F4823" s="73"/>
      <c r="G4823" s="73"/>
      <c r="H4823" s="73"/>
      <c r="I4823" s="54"/>
    </row>
    <row r="4824" spans="3:10" s="55" customFormat="1" ht="15.75" customHeight="1">
      <c r="C4824" s="83" t="s">
        <v>1219</v>
      </c>
      <c r="D4824" s="80"/>
      <c r="E4824" s="80"/>
      <c r="F4824" s="80"/>
      <c r="G4824" s="162"/>
      <c r="H4824" s="303">
        <v>0</v>
      </c>
      <c r="I4824" s="54"/>
    </row>
    <row r="4825" spans="3:10" s="55" customFormat="1" ht="15.75" customHeight="1">
      <c r="C4825" s="58" t="s">
        <v>1220</v>
      </c>
      <c r="D4825" s="69" t="s">
        <v>1221</v>
      </c>
      <c r="E4825" s="70"/>
      <c r="F4825" s="70"/>
      <c r="G4825" s="71"/>
      <c r="H4825" s="304">
        <f>H4824+H4822+H4819</f>
        <v>280790</v>
      </c>
      <c r="I4825" s="319"/>
    </row>
    <row r="4826" spans="3:10" s="55" customFormat="1" ht="15.75" customHeight="1">
      <c r="C4826" s="58" t="s">
        <v>1222</v>
      </c>
      <c r="D4826" s="69" t="s">
        <v>1325</v>
      </c>
      <c r="E4826" s="70"/>
      <c r="F4826" s="71"/>
      <c r="G4826" s="95">
        <v>0.1</v>
      </c>
      <c r="H4826" s="64">
        <f>H4825*G4826</f>
        <v>28079</v>
      </c>
      <c r="I4826" s="319"/>
    </row>
    <row r="4827" spans="3:10" s="55" customFormat="1" ht="15.75" customHeight="1">
      <c r="C4827" s="58" t="s">
        <v>1223</v>
      </c>
      <c r="D4827" s="69" t="s">
        <v>1224</v>
      </c>
      <c r="E4827" s="70"/>
      <c r="F4827" s="70"/>
      <c r="G4827" s="71"/>
      <c r="H4827" s="305">
        <f>SUM(H4825:H4826)</f>
        <v>308869</v>
      </c>
      <c r="I4827" s="319"/>
    </row>
    <row r="4829" spans="3:10" ht="13.8">
      <c r="C4829" s="160" t="s">
        <v>4725</v>
      </c>
      <c r="D4829" s="436" t="s">
        <v>4726</v>
      </c>
    </row>
    <row r="4830" spans="3:10" s="55" customFormat="1" ht="15.75" customHeight="1">
      <c r="C4830" s="225" t="s">
        <v>4727</v>
      </c>
      <c r="D4830" s="313" t="s">
        <v>4728</v>
      </c>
      <c r="E4830" s="307"/>
      <c r="F4830" s="307"/>
      <c r="G4830" s="307"/>
      <c r="H4830" s="307"/>
      <c r="I4830" s="56">
        <f>ROUNDDOWN(H4845,-2)</f>
        <v>1997100</v>
      </c>
    </row>
    <row r="4831" spans="3:10" s="55" customFormat="1" ht="25.5" customHeight="1">
      <c r="C4831" s="300" t="s">
        <v>1197</v>
      </c>
      <c r="D4831" s="300" t="s">
        <v>1198</v>
      </c>
      <c r="E4831" s="300" t="s">
        <v>1199</v>
      </c>
      <c r="F4831" s="300" t="s">
        <v>1200</v>
      </c>
      <c r="G4831" s="300" t="s">
        <v>1201</v>
      </c>
      <c r="H4831" s="300" t="s">
        <v>1202</v>
      </c>
      <c r="I4831" s="54"/>
    </row>
    <row r="4832" spans="3:10" s="55" customFormat="1" ht="15.75" customHeight="1">
      <c r="C4832" s="72" t="s">
        <v>1203</v>
      </c>
      <c r="D4832" s="59" t="s">
        <v>1204</v>
      </c>
      <c r="E4832" s="73"/>
      <c r="F4832" s="73"/>
      <c r="G4832" s="73"/>
      <c r="H4832" s="73"/>
      <c r="I4832" s="54"/>
      <c r="J4832" s="159" t="s">
        <v>1249</v>
      </c>
    </row>
    <row r="4833" spans="3:13" s="55" customFormat="1" ht="15.75" customHeight="1">
      <c r="C4833" s="301">
        <v>1</v>
      </c>
      <c r="D4833" s="59" t="s">
        <v>5</v>
      </c>
      <c r="E4833" s="302" t="s">
        <v>6</v>
      </c>
      <c r="F4833" s="74">
        <v>0.24399999999999999</v>
      </c>
      <c r="G4833" s="64">
        <f>VLOOKUP(D4833,upahbahan,3,FALSE)</f>
        <v>100000</v>
      </c>
      <c r="H4833" s="64">
        <f>F4833*G4833</f>
        <v>24400</v>
      </c>
      <c r="I4833" s="54"/>
      <c r="J4833" s="159" t="s">
        <v>1250</v>
      </c>
      <c r="M4833" s="65">
        <v>0.1</v>
      </c>
    </row>
    <row r="4834" spans="3:13" s="55" customFormat="1" ht="15.75" customHeight="1">
      <c r="C4834" s="301">
        <v>2</v>
      </c>
      <c r="D4834" s="59" t="s">
        <v>10</v>
      </c>
      <c r="E4834" s="302" t="s">
        <v>6</v>
      </c>
      <c r="F4834" s="74">
        <v>0.40799999999999997</v>
      </c>
      <c r="G4834" s="64">
        <f>VLOOKUP(D4834,upahbahan,3,FALSE)</f>
        <v>145000</v>
      </c>
      <c r="H4834" s="64">
        <f>F4834*G4834</f>
        <v>59159.999999999993</v>
      </c>
      <c r="I4834" s="54"/>
    </row>
    <row r="4835" spans="3:13" s="55" customFormat="1" ht="15.75" customHeight="1">
      <c r="C4835" s="301">
        <v>3</v>
      </c>
      <c r="D4835" s="59" t="s">
        <v>18</v>
      </c>
      <c r="E4835" s="302" t="s">
        <v>6</v>
      </c>
      <c r="F4835" s="74">
        <v>4.1000000000000002E-2</v>
      </c>
      <c r="G4835" s="64">
        <f>VLOOKUP(D4835,upahbahan,3,FALSE)</f>
        <v>175000</v>
      </c>
      <c r="H4835" s="64">
        <f>F4835*G4835</f>
        <v>7175</v>
      </c>
      <c r="I4835" s="54"/>
    </row>
    <row r="4836" spans="3:13" s="55" customFormat="1" ht="15.75" customHeight="1">
      <c r="C4836" s="301">
        <v>4</v>
      </c>
      <c r="D4836" s="59" t="s">
        <v>19</v>
      </c>
      <c r="E4836" s="302" t="s">
        <v>6</v>
      </c>
      <c r="F4836" s="74">
        <v>1.2E-2</v>
      </c>
      <c r="G4836" s="64">
        <f>VLOOKUP(D4836,upahbahan,3,FALSE)</f>
        <v>200000</v>
      </c>
      <c r="H4836" s="64">
        <f>F4836*G4836</f>
        <v>2400</v>
      </c>
      <c r="I4836" s="54"/>
    </row>
    <row r="4837" spans="3:13" s="55" customFormat="1" ht="15.75" customHeight="1">
      <c r="C4837" s="83" t="s">
        <v>1210</v>
      </c>
      <c r="D4837" s="80"/>
      <c r="E4837" s="80"/>
      <c r="F4837" s="217"/>
      <c r="G4837" s="218"/>
      <c r="H4837" s="64">
        <f>SUM(H4833:H4836)</f>
        <v>93135</v>
      </c>
      <c r="I4837" s="219"/>
    </row>
    <row r="4838" spans="3:13" s="55" customFormat="1" ht="15.75" customHeight="1">
      <c r="C4838" s="72" t="s">
        <v>1211</v>
      </c>
      <c r="D4838" s="59" t="s">
        <v>1212</v>
      </c>
      <c r="E4838" s="73"/>
      <c r="F4838" s="73"/>
      <c r="G4838" s="73"/>
      <c r="H4838" s="73"/>
      <c r="I4838" s="54"/>
    </row>
    <row r="4839" spans="3:13" s="55" customFormat="1" ht="15.75" customHeight="1">
      <c r="C4839" s="72">
        <v>1</v>
      </c>
      <c r="D4839" s="59" t="s">
        <v>4729</v>
      </c>
      <c r="E4839" s="170" t="s">
        <v>114</v>
      </c>
      <c r="F4839" s="171">
        <v>1.3</v>
      </c>
      <c r="G4839" s="64">
        <f>VLOOKUP(D4839,upahbahan,3,FALSE)</f>
        <v>1325000</v>
      </c>
      <c r="H4839" s="583">
        <f>G4839*F4839</f>
        <v>1722500</v>
      </c>
      <c r="I4839" s="54"/>
    </row>
    <row r="4840" spans="3:13" s="55" customFormat="1" ht="15.75" customHeight="1">
      <c r="C4840" s="83" t="s">
        <v>1216</v>
      </c>
      <c r="D4840" s="80"/>
      <c r="E4840" s="80"/>
      <c r="F4840" s="80"/>
      <c r="G4840" s="162"/>
      <c r="H4840" s="64">
        <f>SUM(H4839:H4839)</f>
        <v>1722500</v>
      </c>
      <c r="I4840" s="54"/>
    </row>
    <row r="4841" spans="3:13" s="55" customFormat="1" ht="15.75" customHeight="1">
      <c r="C4841" s="72" t="s">
        <v>1217</v>
      </c>
      <c r="D4841" s="59" t="s">
        <v>1218</v>
      </c>
      <c r="E4841" s="73"/>
      <c r="F4841" s="73"/>
      <c r="G4841" s="73"/>
      <c r="H4841" s="73"/>
      <c r="I4841" s="54"/>
    </row>
    <row r="4842" spans="3:13" s="55" customFormat="1" ht="15.75" customHeight="1">
      <c r="C4842" s="83" t="s">
        <v>1219</v>
      </c>
      <c r="D4842" s="80"/>
      <c r="E4842" s="80"/>
      <c r="F4842" s="80"/>
      <c r="G4842" s="162"/>
      <c r="H4842" s="303">
        <v>0</v>
      </c>
      <c r="I4842" s="54"/>
    </row>
    <row r="4843" spans="3:13" s="55" customFormat="1" ht="15.75" customHeight="1">
      <c r="C4843" s="58" t="s">
        <v>1220</v>
      </c>
      <c r="D4843" s="69" t="s">
        <v>1221</v>
      </c>
      <c r="E4843" s="70"/>
      <c r="F4843" s="70"/>
      <c r="G4843" s="71"/>
      <c r="H4843" s="304">
        <f>H4842+H4840+H4837</f>
        <v>1815635</v>
      </c>
      <c r="I4843" s="319"/>
    </row>
    <row r="4844" spans="3:13" s="55" customFormat="1" ht="15.75" customHeight="1">
      <c r="C4844" s="58" t="s">
        <v>1222</v>
      </c>
      <c r="D4844" s="69" t="s">
        <v>1325</v>
      </c>
      <c r="E4844" s="70"/>
      <c r="F4844" s="71"/>
      <c r="G4844" s="95">
        <v>0.1</v>
      </c>
      <c r="H4844" s="64">
        <f>H4843*G4844</f>
        <v>181563.5</v>
      </c>
      <c r="I4844" s="319"/>
    </row>
    <row r="4845" spans="3:13" s="55" customFormat="1" ht="15.75" customHeight="1">
      <c r="C4845" s="58" t="s">
        <v>1223</v>
      </c>
      <c r="D4845" s="69" t="s">
        <v>1224</v>
      </c>
      <c r="E4845" s="70"/>
      <c r="F4845" s="70"/>
      <c r="G4845" s="71"/>
      <c r="H4845" s="305">
        <f>SUM(H4843:H4844)</f>
        <v>1997198.5</v>
      </c>
      <c r="I4845" s="319"/>
    </row>
    <row r="4847" spans="3:13" ht="13.8">
      <c r="C4847" s="160" t="s">
        <v>4730</v>
      </c>
      <c r="D4847" s="436" t="s">
        <v>4731</v>
      </c>
    </row>
    <row r="4848" spans="3:13" s="55" customFormat="1" ht="15.75" customHeight="1">
      <c r="C4848" s="225" t="s">
        <v>6241</v>
      </c>
      <c r="D4848" s="313" t="s">
        <v>4732</v>
      </c>
      <c r="E4848" s="307"/>
      <c r="F4848" s="307"/>
      <c r="G4848" s="307"/>
      <c r="H4848" s="307"/>
      <c r="I4848" s="56">
        <f>ROUNDDOWN(H4863,-2)</f>
        <v>8887300</v>
      </c>
    </row>
    <row r="4849" spans="3:13" s="55" customFormat="1" ht="25.5" customHeight="1">
      <c r="C4849" s="300" t="s">
        <v>1197</v>
      </c>
      <c r="D4849" s="300" t="s">
        <v>1198</v>
      </c>
      <c r="E4849" s="300" t="s">
        <v>1199</v>
      </c>
      <c r="F4849" s="300" t="s">
        <v>1200</v>
      </c>
      <c r="G4849" s="300" t="s">
        <v>1201</v>
      </c>
      <c r="H4849" s="300" t="s">
        <v>1202</v>
      </c>
      <c r="I4849" s="54"/>
    </row>
    <row r="4850" spans="3:13" s="55" customFormat="1" ht="15.75" customHeight="1">
      <c r="C4850" s="72" t="s">
        <v>1203</v>
      </c>
      <c r="D4850" s="59" t="s">
        <v>1204</v>
      </c>
      <c r="E4850" s="73"/>
      <c r="F4850" s="73"/>
      <c r="G4850" s="73"/>
      <c r="H4850" s="73"/>
      <c r="I4850" s="54"/>
      <c r="J4850" s="159" t="s">
        <v>1249</v>
      </c>
    </row>
    <row r="4851" spans="3:13" s="55" customFormat="1" ht="15.75" customHeight="1">
      <c r="C4851" s="301">
        <v>1</v>
      </c>
      <c r="D4851" s="59" t="s">
        <v>5</v>
      </c>
      <c r="E4851" s="302" t="s">
        <v>6</v>
      </c>
      <c r="F4851" s="74">
        <v>0.54800000000000004</v>
      </c>
      <c r="G4851" s="64">
        <f>VLOOKUP(D4851,upahbahan,3,FALSE)</f>
        <v>100000</v>
      </c>
      <c r="H4851" s="64">
        <f>F4851*G4851</f>
        <v>54800.000000000007</v>
      </c>
      <c r="I4851" s="54"/>
      <c r="J4851" s="159" t="s">
        <v>1250</v>
      </c>
      <c r="M4851" s="65">
        <v>0.1</v>
      </c>
    </row>
    <row r="4852" spans="3:13" s="55" customFormat="1" ht="15.75" customHeight="1">
      <c r="C4852" s="301">
        <v>2</v>
      </c>
      <c r="D4852" s="59" t="s">
        <v>10</v>
      </c>
      <c r="E4852" s="302" t="s">
        <v>6</v>
      </c>
      <c r="F4852" s="74">
        <v>1.095</v>
      </c>
      <c r="G4852" s="64">
        <f>VLOOKUP(D4852,upahbahan,3,FALSE)</f>
        <v>145000</v>
      </c>
      <c r="H4852" s="64">
        <f>F4852*G4852</f>
        <v>158775</v>
      </c>
      <c r="I4852" s="54"/>
    </row>
    <row r="4853" spans="3:13" s="55" customFormat="1" ht="15.75" customHeight="1">
      <c r="C4853" s="301">
        <v>3</v>
      </c>
      <c r="D4853" s="59" t="s">
        <v>18</v>
      </c>
      <c r="E4853" s="302" t="s">
        <v>6</v>
      </c>
      <c r="F4853" s="74">
        <v>0.11</v>
      </c>
      <c r="G4853" s="64">
        <f>VLOOKUP(D4853,upahbahan,3,FALSE)</f>
        <v>175000</v>
      </c>
      <c r="H4853" s="64">
        <f>F4853*G4853</f>
        <v>19250</v>
      </c>
      <c r="I4853" s="54"/>
    </row>
    <row r="4854" spans="3:13" s="55" customFormat="1" ht="15.75" customHeight="1">
      <c r="C4854" s="301">
        <v>4</v>
      </c>
      <c r="D4854" s="59" t="s">
        <v>19</v>
      </c>
      <c r="E4854" s="302" t="s">
        <v>6</v>
      </c>
      <c r="F4854" s="74">
        <v>3.3000000000000002E-2</v>
      </c>
      <c r="G4854" s="64">
        <f>VLOOKUP(D4854,upahbahan,3,FALSE)</f>
        <v>200000</v>
      </c>
      <c r="H4854" s="64">
        <f>F4854*G4854</f>
        <v>6600</v>
      </c>
      <c r="I4854" s="54"/>
    </row>
    <row r="4855" spans="3:13" s="55" customFormat="1" ht="15.75" customHeight="1">
      <c r="C4855" s="83" t="s">
        <v>1210</v>
      </c>
      <c r="D4855" s="80"/>
      <c r="E4855" s="80"/>
      <c r="F4855" s="217"/>
      <c r="G4855" s="218"/>
      <c r="H4855" s="64">
        <f>SUM(H4851:H4854)</f>
        <v>239425</v>
      </c>
      <c r="I4855" s="219"/>
    </row>
    <row r="4856" spans="3:13" s="55" customFormat="1" ht="15.75" customHeight="1">
      <c r="C4856" s="72" t="s">
        <v>1211</v>
      </c>
      <c r="D4856" s="59" t="s">
        <v>1212</v>
      </c>
      <c r="E4856" s="73"/>
      <c r="F4856" s="73"/>
      <c r="G4856" s="73"/>
      <c r="H4856" s="73"/>
      <c r="I4856" s="54"/>
    </row>
    <row r="4857" spans="3:13" s="55" customFormat="1" ht="15.75" customHeight="1">
      <c r="C4857" s="72">
        <v>1</v>
      </c>
      <c r="D4857" s="59" t="s">
        <v>4733</v>
      </c>
      <c r="E4857" s="170" t="s">
        <v>114</v>
      </c>
      <c r="F4857" s="171">
        <v>1.4</v>
      </c>
      <c r="G4857" s="64">
        <f>VLOOKUP(D4857,upahbahan,3,FALSE)</f>
        <v>5600000</v>
      </c>
      <c r="H4857" s="583">
        <f>G4857*F4857</f>
        <v>7839999.9999999991</v>
      </c>
      <c r="I4857" s="54"/>
    </row>
    <row r="4858" spans="3:13" s="55" customFormat="1" ht="15.75" customHeight="1">
      <c r="C4858" s="83" t="s">
        <v>1216</v>
      </c>
      <c r="D4858" s="80"/>
      <c r="E4858" s="80"/>
      <c r="F4858" s="80"/>
      <c r="G4858" s="162"/>
      <c r="H4858" s="64">
        <f>SUM(H4857:H4857)</f>
        <v>7839999.9999999991</v>
      </c>
      <c r="I4858" s="54"/>
    </row>
    <row r="4859" spans="3:13" s="55" customFormat="1" ht="15.75" customHeight="1">
      <c r="C4859" s="72" t="s">
        <v>1217</v>
      </c>
      <c r="D4859" s="59" t="s">
        <v>1218</v>
      </c>
      <c r="E4859" s="73"/>
      <c r="F4859" s="73"/>
      <c r="G4859" s="73"/>
      <c r="H4859" s="73"/>
      <c r="I4859" s="54"/>
    </row>
    <row r="4860" spans="3:13" s="55" customFormat="1" ht="15.75" customHeight="1">
      <c r="C4860" s="83" t="s">
        <v>1219</v>
      </c>
      <c r="D4860" s="80"/>
      <c r="E4860" s="80"/>
      <c r="F4860" s="80"/>
      <c r="G4860" s="162"/>
      <c r="H4860" s="303">
        <v>0</v>
      </c>
      <c r="I4860" s="54"/>
    </row>
    <row r="4861" spans="3:13" s="55" customFormat="1" ht="15.75" customHeight="1">
      <c r="C4861" s="58" t="s">
        <v>1220</v>
      </c>
      <c r="D4861" s="69" t="s">
        <v>1221</v>
      </c>
      <c r="E4861" s="70"/>
      <c r="F4861" s="70"/>
      <c r="G4861" s="71"/>
      <c r="H4861" s="304">
        <f>H4860+H4858+H4855</f>
        <v>8079424.9999999991</v>
      </c>
      <c r="I4861" s="319"/>
    </row>
    <row r="4862" spans="3:13" s="55" customFormat="1" ht="15.75" customHeight="1">
      <c r="C4862" s="58" t="s">
        <v>1222</v>
      </c>
      <c r="D4862" s="69" t="s">
        <v>1325</v>
      </c>
      <c r="E4862" s="70"/>
      <c r="F4862" s="71"/>
      <c r="G4862" s="95">
        <v>0.1</v>
      </c>
      <c r="H4862" s="64">
        <f>H4861*G4862</f>
        <v>807942.5</v>
      </c>
      <c r="I4862" s="319"/>
    </row>
    <row r="4863" spans="3:13" s="55" customFormat="1" ht="15.75" customHeight="1">
      <c r="C4863" s="58" t="s">
        <v>1223</v>
      </c>
      <c r="D4863" s="69" t="s">
        <v>1224</v>
      </c>
      <c r="E4863" s="70"/>
      <c r="F4863" s="70"/>
      <c r="G4863" s="71"/>
      <c r="H4863" s="305">
        <f>SUM(H4861:H4862)</f>
        <v>8887367.5</v>
      </c>
      <c r="I4863" s="319"/>
    </row>
    <row r="4865" spans="3:13" ht="13.8">
      <c r="C4865" s="160" t="s">
        <v>4734</v>
      </c>
      <c r="D4865" s="436" t="s">
        <v>4735</v>
      </c>
    </row>
    <row r="4866" spans="3:13" s="55" customFormat="1" ht="15.75" customHeight="1">
      <c r="C4866" s="225" t="s">
        <v>4736</v>
      </c>
      <c r="D4866" s="313" t="s">
        <v>4737</v>
      </c>
      <c r="E4866" s="307"/>
      <c r="F4866" s="307"/>
      <c r="G4866" s="307"/>
      <c r="H4866" s="307"/>
      <c r="I4866" s="56">
        <f>ROUNDDOWN(H4881,-2)</f>
        <v>5917000</v>
      </c>
    </row>
    <row r="4867" spans="3:13" s="55" customFormat="1" ht="25.5" customHeight="1">
      <c r="C4867" s="300" t="s">
        <v>1197</v>
      </c>
      <c r="D4867" s="300" t="s">
        <v>1198</v>
      </c>
      <c r="E4867" s="300" t="s">
        <v>1199</v>
      </c>
      <c r="F4867" s="300" t="s">
        <v>1200</v>
      </c>
      <c r="G4867" s="300" t="s">
        <v>1201</v>
      </c>
      <c r="H4867" s="300" t="s">
        <v>1202</v>
      </c>
      <c r="I4867" s="54"/>
    </row>
    <row r="4868" spans="3:13" s="55" customFormat="1" ht="15.75" customHeight="1">
      <c r="C4868" s="72" t="s">
        <v>1203</v>
      </c>
      <c r="D4868" s="59" t="s">
        <v>1204</v>
      </c>
      <c r="E4868" s="73"/>
      <c r="F4868" s="73"/>
      <c r="G4868" s="73"/>
      <c r="H4868" s="73"/>
      <c r="I4868" s="54"/>
      <c r="J4868" s="159" t="s">
        <v>1249</v>
      </c>
    </row>
    <row r="4869" spans="3:13" s="55" customFormat="1" ht="15.75" customHeight="1">
      <c r="C4869" s="301">
        <v>1</v>
      </c>
      <c r="D4869" s="59" t="s">
        <v>5</v>
      </c>
      <c r="E4869" s="302" t="s">
        <v>6</v>
      </c>
      <c r="F4869" s="74">
        <v>1.0960000000000001</v>
      </c>
      <c r="G4869" s="64">
        <f>VLOOKUP(D4869,upahbahan,3,FALSE)</f>
        <v>100000</v>
      </c>
      <c r="H4869" s="64">
        <f>F4869*G4869</f>
        <v>109600.00000000001</v>
      </c>
      <c r="I4869" s="54"/>
      <c r="J4869" s="159" t="s">
        <v>1250</v>
      </c>
      <c r="M4869" s="65">
        <v>0.1</v>
      </c>
    </row>
    <row r="4870" spans="3:13" s="55" customFormat="1" ht="15.75" customHeight="1">
      <c r="C4870" s="301">
        <v>2</v>
      </c>
      <c r="D4870" s="59" t="s">
        <v>10</v>
      </c>
      <c r="E4870" s="302" t="s">
        <v>6</v>
      </c>
      <c r="F4870" s="74">
        <v>2.1930000000000001</v>
      </c>
      <c r="G4870" s="64">
        <f>VLOOKUP(D4870,upahbahan,3,FALSE)</f>
        <v>145000</v>
      </c>
      <c r="H4870" s="64">
        <f>F4870*G4870</f>
        <v>317985</v>
      </c>
      <c r="I4870" s="54"/>
    </row>
    <row r="4871" spans="3:13" s="55" customFormat="1" ht="15.75" customHeight="1">
      <c r="C4871" s="301">
        <v>3</v>
      </c>
      <c r="D4871" s="59" t="s">
        <v>18</v>
      </c>
      <c r="E4871" s="302" t="s">
        <v>6</v>
      </c>
      <c r="F4871" s="74">
        <v>0.219</v>
      </c>
      <c r="G4871" s="64">
        <f>VLOOKUP(D4871,upahbahan,3,FALSE)</f>
        <v>175000</v>
      </c>
      <c r="H4871" s="64">
        <f>F4871*G4871</f>
        <v>38325</v>
      </c>
      <c r="I4871" s="54"/>
    </row>
    <row r="4872" spans="3:13" s="55" customFormat="1" ht="15.75" customHeight="1">
      <c r="C4872" s="301">
        <v>4</v>
      </c>
      <c r="D4872" s="59" t="s">
        <v>19</v>
      </c>
      <c r="E4872" s="302" t="s">
        <v>6</v>
      </c>
      <c r="F4872" s="74">
        <v>6.6000000000000003E-2</v>
      </c>
      <c r="G4872" s="64">
        <f>VLOOKUP(D4872,upahbahan,3,FALSE)</f>
        <v>200000</v>
      </c>
      <c r="H4872" s="64">
        <f>F4872*G4872</f>
        <v>13200</v>
      </c>
      <c r="I4872" s="54"/>
    </row>
    <row r="4873" spans="3:13" s="55" customFormat="1" ht="15.75" customHeight="1">
      <c r="C4873" s="83" t="s">
        <v>1210</v>
      </c>
      <c r="D4873" s="80"/>
      <c r="E4873" s="80"/>
      <c r="F4873" s="217"/>
      <c r="G4873" s="218"/>
      <c r="H4873" s="64">
        <f>SUM(H4869:H4872)</f>
        <v>479110</v>
      </c>
      <c r="I4873" s="219"/>
    </row>
    <row r="4874" spans="3:13" s="55" customFormat="1" ht="15.75" customHeight="1">
      <c r="C4874" s="72" t="s">
        <v>1211</v>
      </c>
      <c r="D4874" s="59" t="s">
        <v>1212</v>
      </c>
      <c r="E4874" s="73"/>
      <c r="F4874" s="73"/>
      <c r="G4874" s="73"/>
      <c r="H4874" s="73"/>
      <c r="I4874" s="54"/>
    </row>
    <row r="4875" spans="3:13" s="55" customFormat="1" ht="15.75" customHeight="1">
      <c r="C4875" s="72">
        <v>1</v>
      </c>
      <c r="D4875" s="59" t="s">
        <v>4738</v>
      </c>
      <c r="E4875" s="170" t="s">
        <v>114</v>
      </c>
      <c r="F4875" s="171">
        <v>1.4</v>
      </c>
      <c r="G4875" s="64">
        <f>VLOOKUP(D4875,upahbahan,3,FALSE)</f>
        <v>3500000</v>
      </c>
      <c r="H4875" s="583">
        <f>G4875*F4875</f>
        <v>4900000</v>
      </c>
      <c r="I4875" s="54"/>
    </row>
    <row r="4876" spans="3:13" s="55" customFormat="1" ht="15.75" customHeight="1">
      <c r="C4876" s="83" t="s">
        <v>1216</v>
      </c>
      <c r="D4876" s="80"/>
      <c r="E4876" s="80"/>
      <c r="F4876" s="80"/>
      <c r="G4876" s="162"/>
      <c r="H4876" s="64">
        <f>SUM(H4875:H4875)</f>
        <v>4900000</v>
      </c>
      <c r="I4876" s="54"/>
    </row>
    <row r="4877" spans="3:13" s="55" customFormat="1" ht="15.75" customHeight="1">
      <c r="C4877" s="72" t="s">
        <v>1217</v>
      </c>
      <c r="D4877" s="59" t="s">
        <v>1218</v>
      </c>
      <c r="E4877" s="73"/>
      <c r="F4877" s="73"/>
      <c r="G4877" s="73"/>
      <c r="H4877" s="73"/>
      <c r="I4877" s="54"/>
    </row>
    <row r="4878" spans="3:13" s="55" customFormat="1" ht="15.75" customHeight="1">
      <c r="C4878" s="83" t="s">
        <v>1219</v>
      </c>
      <c r="D4878" s="80"/>
      <c r="E4878" s="80"/>
      <c r="F4878" s="80"/>
      <c r="G4878" s="162"/>
      <c r="H4878" s="303">
        <v>0</v>
      </c>
      <c r="I4878" s="54"/>
    </row>
    <row r="4879" spans="3:13" s="55" customFormat="1" ht="15.75" customHeight="1">
      <c r="C4879" s="58" t="s">
        <v>1220</v>
      </c>
      <c r="D4879" s="69" t="s">
        <v>1221</v>
      </c>
      <c r="E4879" s="70"/>
      <c r="F4879" s="70"/>
      <c r="G4879" s="71"/>
      <c r="H4879" s="304">
        <f>H4878+H4876+H4873</f>
        <v>5379110</v>
      </c>
      <c r="I4879" s="319"/>
    </row>
    <row r="4880" spans="3:13" s="55" customFormat="1" ht="15.75" customHeight="1">
      <c r="C4880" s="58" t="s">
        <v>1222</v>
      </c>
      <c r="D4880" s="69" t="s">
        <v>1325</v>
      </c>
      <c r="E4880" s="70"/>
      <c r="F4880" s="71"/>
      <c r="G4880" s="95">
        <v>0.1</v>
      </c>
      <c r="H4880" s="64">
        <f>H4879*G4880</f>
        <v>537911</v>
      </c>
      <c r="I4880" s="319"/>
    </row>
    <row r="4881" spans="3:13" s="55" customFormat="1" ht="15.75" customHeight="1">
      <c r="C4881" s="58" t="s">
        <v>1223</v>
      </c>
      <c r="D4881" s="69" t="s">
        <v>1224</v>
      </c>
      <c r="E4881" s="70"/>
      <c r="F4881" s="70"/>
      <c r="G4881" s="71"/>
      <c r="H4881" s="305">
        <f>SUM(H4879:H4880)</f>
        <v>5917021</v>
      </c>
      <c r="I4881" s="319"/>
    </row>
    <row r="4883" spans="3:13" s="55" customFormat="1" ht="15" customHeight="1">
      <c r="C4883" s="225" t="s">
        <v>4739</v>
      </c>
      <c r="D4883" s="313" t="s">
        <v>4740</v>
      </c>
      <c r="E4883" s="307"/>
      <c r="F4883" s="307"/>
      <c r="G4883" s="307"/>
      <c r="H4883" s="307"/>
      <c r="I4883" s="56">
        <f>ROUNDDOWN(H4898,-2)</f>
        <v>7745000</v>
      </c>
    </row>
    <row r="4884" spans="3:13" s="55" customFormat="1" ht="15" customHeight="1">
      <c r="C4884" s="300" t="s">
        <v>1197</v>
      </c>
      <c r="D4884" s="300" t="s">
        <v>1198</v>
      </c>
      <c r="E4884" s="300" t="s">
        <v>1199</v>
      </c>
      <c r="F4884" s="300" t="s">
        <v>1200</v>
      </c>
      <c r="G4884" s="300" t="s">
        <v>1201</v>
      </c>
      <c r="H4884" s="300" t="s">
        <v>1202</v>
      </c>
      <c r="I4884" s="54"/>
    </row>
    <row r="4885" spans="3:13" s="55" customFormat="1" ht="15" customHeight="1">
      <c r="C4885" s="72" t="s">
        <v>1203</v>
      </c>
      <c r="D4885" s="59" t="s">
        <v>1204</v>
      </c>
      <c r="E4885" s="73"/>
      <c r="F4885" s="73"/>
      <c r="G4885" s="73"/>
      <c r="H4885" s="73"/>
      <c r="I4885" s="54"/>
      <c r="J4885" s="159" t="s">
        <v>1249</v>
      </c>
    </row>
    <row r="4886" spans="3:13" s="55" customFormat="1" ht="15" customHeight="1">
      <c r="C4886" s="301">
        <v>1</v>
      </c>
      <c r="D4886" s="59" t="s">
        <v>5</v>
      </c>
      <c r="E4886" s="302" t="s">
        <v>6</v>
      </c>
      <c r="F4886" s="74">
        <v>1.375</v>
      </c>
      <c r="G4886" s="64">
        <f>VLOOKUP(D4886,upahbahan,3,FALSE)</f>
        <v>100000</v>
      </c>
      <c r="H4886" s="64">
        <f>F4886*G4886</f>
        <v>137500</v>
      </c>
      <c r="I4886" s="54"/>
      <c r="J4886" s="159" t="s">
        <v>1250</v>
      </c>
      <c r="M4886" s="65">
        <v>0.1</v>
      </c>
    </row>
    <row r="4887" spans="3:13" s="55" customFormat="1" ht="15" customHeight="1">
      <c r="C4887" s="301">
        <v>2</v>
      </c>
      <c r="D4887" s="59" t="s">
        <v>10</v>
      </c>
      <c r="E4887" s="302" t="s">
        <v>6</v>
      </c>
      <c r="F4887" s="74">
        <v>2.75</v>
      </c>
      <c r="G4887" s="64">
        <f>VLOOKUP(D4887,upahbahan,3,FALSE)</f>
        <v>145000</v>
      </c>
      <c r="H4887" s="64">
        <f>F4887*G4887</f>
        <v>398750</v>
      </c>
      <c r="I4887" s="54"/>
    </row>
    <row r="4888" spans="3:13" s="55" customFormat="1" ht="15" customHeight="1">
      <c r="C4888" s="301">
        <v>3</v>
      </c>
      <c r="D4888" s="59" t="s">
        <v>18</v>
      </c>
      <c r="E4888" s="302" t="s">
        <v>6</v>
      </c>
      <c r="F4888" s="74">
        <v>0.27500000000000002</v>
      </c>
      <c r="G4888" s="64">
        <f>VLOOKUP(D4888,upahbahan,3,FALSE)</f>
        <v>175000</v>
      </c>
      <c r="H4888" s="64">
        <f>F4888*G4888</f>
        <v>48125.000000000007</v>
      </c>
      <c r="I4888" s="54"/>
    </row>
    <row r="4889" spans="3:13" s="55" customFormat="1" ht="15" customHeight="1">
      <c r="C4889" s="301">
        <v>4</v>
      </c>
      <c r="D4889" s="59" t="s">
        <v>19</v>
      </c>
      <c r="E4889" s="302" t="s">
        <v>6</v>
      </c>
      <c r="F4889" s="74">
        <v>8.3000000000000004E-2</v>
      </c>
      <c r="G4889" s="64">
        <f>VLOOKUP(D4889,upahbahan,3,FALSE)</f>
        <v>200000</v>
      </c>
      <c r="H4889" s="64">
        <f>F4889*G4889</f>
        <v>16600</v>
      </c>
      <c r="I4889" s="54"/>
    </row>
    <row r="4890" spans="3:13" s="55" customFormat="1" ht="15" customHeight="1">
      <c r="C4890" s="83" t="s">
        <v>1210</v>
      </c>
      <c r="D4890" s="80"/>
      <c r="E4890" s="80"/>
      <c r="F4890" s="217"/>
      <c r="G4890" s="218"/>
      <c r="H4890" s="64">
        <f>SUM(H4886:H4889)</f>
        <v>600975</v>
      </c>
      <c r="I4890" s="219"/>
    </row>
    <row r="4891" spans="3:13" s="55" customFormat="1" ht="15" customHeight="1">
      <c r="C4891" s="72" t="s">
        <v>1211</v>
      </c>
      <c r="D4891" s="59" t="s">
        <v>1212</v>
      </c>
      <c r="E4891" s="73"/>
      <c r="F4891" s="73"/>
      <c r="G4891" s="73"/>
      <c r="H4891" s="73"/>
      <c r="I4891" s="54"/>
    </row>
    <row r="4892" spans="3:13" s="55" customFormat="1" ht="15" customHeight="1">
      <c r="C4892" s="72">
        <v>1</v>
      </c>
      <c r="D4892" s="59" t="s">
        <v>4741</v>
      </c>
      <c r="E4892" s="170" t="s">
        <v>114</v>
      </c>
      <c r="F4892" s="171">
        <v>1.4</v>
      </c>
      <c r="G4892" s="64">
        <f>VLOOKUP(D4892,upahbahan,3,FALSE)</f>
        <v>4600000</v>
      </c>
      <c r="H4892" s="583">
        <f>G4892*F4892</f>
        <v>6440000</v>
      </c>
      <c r="I4892" s="54"/>
    </row>
    <row r="4893" spans="3:13" s="55" customFormat="1" ht="15" customHeight="1">
      <c r="C4893" s="83" t="s">
        <v>1216</v>
      </c>
      <c r="D4893" s="80"/>
      <c r="E4893" s="80"/>
      <c r="F4893" s="80"/>
      <c r="G4893" s="162"/>
      <c r="H4893" s="64">
        <f>SUM(H4892:H4892)</f>
        <v>6440000</v>
      </c>
      <c r="I4893" s="54"/>
    </row>
    <row r="4894" spans="3:13" s="55" customFormat="1" ht="15" customHeight="1">
      <c r="C4894" s="72" t="s">
        <v>1217</v>
      </c>
      <c r="D4894" s="59" t="s">
        <v>1218</v>
      </c>
      <c r="E4894" s="73"/>
      <c r="F4894" s="73"/>
      <c r="G4894" s="73"/>
      <c r="H4894" s="73"/>
      <c r="I4894" s="54"/>
    </row>
    <row r="4895" spans="3:13" s="55" customFormat="1" ht="15" customHeight="1">
      <c r="C4895" s="83" t="s">
        <v>1219</v>
      </c>
      <c r="D4895" s="80"/>
      <c r="E4895" s="80"/>
      <c r="F4895" s="80"/>
      <c r="G4895" s="162"/>
      <c r="H4895" s="303">
        <v>0</v>
      </c>
      <c r="I4895" s="54"/>
    </row>
    <row r="4896" spans="3:13" s="55" customFormat="1" ht="15" customHeight="1">
      <c r="C4896" s="58" t="s">
        <v>1220</v>
      </c>
      <c r="D4896" s="69" t="s">
        <v>1221</v>
      </c>
      <c r="E4896" s="70"/>
      <c r="F4896" s="70"/>
      <c r="G4896" s="71"/>
      <c r="H4896" s="304">
        <f>H4895+H4893+H4890</f>
        <v>7040975</v>
      </c>
      <c r="I4896" s="319"/>
    </row>
    <row r="4897" spans="3:13" s="55" customFormat="1" ht="15" customHeight="1">
      <c r="C4897" s="58" t="s">
        <v>1222</v>
      </c>
      <c r="D4897" s="69" t="s">
        <v>1325</v>
      </c>
      <c r="E4897" s="70"/>
      <c r="F4897" s="71"/>
      <c r="G4897" s="95">
        <v>0.1</v>
      </c>
      <c r="H4897" s="64">
        <f>H4896*G4897</f>
        <v>704097.5</v>
      </c>
      <c r="I4897" s="319"/>
    </row>
    <row r="4898" spans="3:13" s="55" customFormat="1" ht="15" customHeight="1">
      <c r="C4898" s="58" t="s">
        <v>1223</v>
      </c>
      <c r="D4898" s="69" t="s">
        <v>1224</v>
      </c>
      <c r="E4898" s="70"/>
      <c r="F4898" s="70"/>
      <c r="G4898" s="71"/>
      <c r="H4898" s="305">
        <f>SUM(H4896:H4897)</f>
        <v>7745072.5</v>
      </c>
      <c r="I4898" s="319"/>
    </row>
    <row r="4899" spans="3:13" ht="15" customHeight="1"/>
    <row r="4900" spans="3:13" ht="15" customHeight="1">
      <c r="C4900" s="160" t="s">
        <v>4742</v>
      </c>
      <c r="D4900" s="436" t="s">
        <v>4743</v>
      </c>
    </row>
    <row r="4901" spans="3:13" s="55" customFormat="1" ht="15" customHeight="1">
      <c r="C4901" s="225" t="s">
        <v>4744</v>
      </c>
      <c r="D4901" s="313" t="s">
        <v>4745</v>
      </c>
      <c r="E4901" s="307"/>
      <c r="F4901" s="307"/>
      <c r="G4901" s="307"/>
      <c r="H4901" s="307"/>
      <c r="I4901" s="56">
        <f>ROUNDDOWN(H4916,-2)</f>
        <v>32000</v>
      </c>
    </row>
    <row r="4902" spans="3:13" s="55" customFormat="1" ht="15" customHeight="1">
      <c r="C4902" s="300" t="s">
        <v>1197</v>
      </c>
      <c r="D4902" s="300" t="s">
        <v>1198</v>
      </c>
      <c r="E4902" s="300" t="s">
        <v>1199</v>
      </c>
      <c r="F4902" s="300" t="s">
        <v>1200</v>
      </c>
      <c r="G4902" s="300" t="s">
        <v>1201</v>
      </c>
      <c r="H4902" s="300" t="s">
        <v>1202</v>
      </c>
      <c r="I4902" s="54"/>
    </row>
    <row r="4903" spans="3:13" s="55" customFormat="1" ht="15" customHeight="1">
      <c r="C4903" s="72" t="s">
        <v>1203</v>
      </c>
      <c r="D4903" s="59" t="s">
        <v>1204</v>
      </c>
      <c r="E4903" s="73"/>
      <c r="F4903" s="73"/>
      <c r="G4903" s="73"/>
      <c r="H4903" s="73"/>
      <c r="I4903" s="54"/>
      <c r="J4903" s="159" t="s">
        <v>1249</v>
      </c>
    </row>
    <row r="4904" spans="3:13" s="55" customFormat="1" ht="15" customHeight="1">
      <c r="C4904" s="301">
        <v>1</v>
      </c>
      <c r="D4904" s="59" t="s">
        <v>5</v>
      </c>
      <c r="E4904" s="302" t="s">
        <v>6</v>
      </c>
      <c r="F4904" s="74">
        <v>4.8000000000000001E-2</v>
      </c>
      <c r="G4904" s="64">
        <f>VLOOKUP(D4904,upahbahan,3,FALSE)</f>
        <v>100000</v>
      </c>
      <c r="H4904" s="64">
        <f>F4904*G4904</f>
        <v>4800</v>
      </c>
      <c r="I4904" s="54"/>
      <c r="J4904" s="159" t="s">
        <v>1250</v>
      </c>
      <c r="M4904" s="65">
        <v>0.1</v>
      </c>
    </row>
    <row r="4905" spans="3:13" s="55" customFormat="1" ht="15" customHeight="1">
      <c r="C4905" s="301">
        <v>2</v>
      </c>
      <c r="D4905" s="59" t="s">
        <v>10</v>
      </c>
      <c r="E4905" s="302" t="s">
        <v>6</v>
      </c>
      <c r="F4905" s="74">
        <v>0.08</v>
      </c>
      <c r="G4905" s="64">
        <f>VLOOKUP(D4905,upahbahan,3,FALSE)</f>
        <v>145000</v>
      </c>
      <c r="H4905" s="64">
        <f>F4905*G4905</f>
        <v>11600</v>
      </c>
      <c r="I4905" s="54"/>
    </row>
    <row r="4906" spans="3:13" s="55" customFormat="1" ht="15" customHeight="1">
      <c r="C4906" s="301">
        <v>3</v>
      </c>
      <c r="D4906" s="59" t="s">
        <v>18</v>
      </c>
      <c r="E4906" s="302" t="s">
        <v>6</v>
      </c>
      <c r="F4906" s="74">
        <v>8.0000000000000002E-3</v>
      </c>
      <c r="G4906" s="64">
        <f>VLOOKUP(D4906,upahbahan,3,FALSE)</f>
        <v>175000</v>
      </c>
      <c r="H4906" s="64">
        <f>F4906*G4906</f>
        <v>1400</v>
      </c>
      <c r="I4906" s="54"/>
    </row>
    <row r="4907" spans="3:13" s="55" customFormat="1" ht="15" customHeight="1">
      <c r="C4907" s="301">
        <v>4</v>
      </c>
      <c r="D4907" s="59" t="s">
        <v>19</v>
      </c>
      <c r="E4907" s="302" t="s">
        <v>6</v>
      </c>
      <c r="F4907" s="74">
        <v>2E-3</v>
      </c>
      <c r="G4907" s="64">
        <f>VLOOKUP(D4907,upahbahan,3,FALSE)</f>
        <v>200000</v>
      </c>
      <c r="H4907" s="64">
        <f>F4907*G4907</f>
        <v>400</v>
      </c>
      <c r="I4907" s="54"/>
    </row>
    <row r="4908" spans="3:13" s="55" customFormat="1" ht="15" customHeight="1">
      <c r="C4908" s="83" t="s">
        <v>1210</v>
      </c>
      <c r="D4908" s="80"/>
      <c r="E4908" s="80"/>
      <c r="F4908" s="217"/>
      <c r="G4908" s="218"/>
      <c r="H4908" s="64">
        <f>SUM(H4904:H4907)</f>
        <v>18200</v>
      </c>
      <c r="I4908" s="219"/>
    </row>
    <row r="4909" spans="3:13" s="55" customFormat="1" ht="15" customHeight="1">
      <c r="C4909" s="72" t="s">
        <v>1211</v>
      </c>
      <c r="D4909" s="59" t="s">
        <v>1212</v>
      </c>
      <c r="E4909" s="73"/>
      <c r="F4909" s="73"/>
      <c r="G4909" s="73"/>
      <c r="H4909" s="73"/>
      <c r="I4909" s="54"/>
    </row>
    <row r="4910" spans="3:13" s="55" customFormat="1" ht="15" customHeight="1">
      <c r="C4910" s="72">
        <v>1</v>
      </c>
      <c r="D4910" s="59" t="s">
        <v>4746</v>
      </c>
      <c r="E4910" s="170" t="s">
        <v>2188</v>
      </c>
      <c r="F4910" s="171">
        <v>1.1000000000000001</v>
      </c>
      <c r="G4910" s="64">
        <f>VLOOKUP(D4910,upahbahan,3,FALSE)</f>
        <v>9950</v>
      </c>
      <c r="H4910" s="583">
        <f>G4910*F4910</f>
        <v>10945</v>
      </c>
      <c r="I4910" s="54"/>
    </row>
    <row r="4911" spans="3:13" s="55" customFormat="1" ht="15" customHeight="1">
      <c r="C4911" s="83" t="s">
        <v>1216</v>
      </c>
      <c r="D4911" s="80"/>
      <c r="E4911" s="80"/>
      <c r="F4911" s="80"/>
      <c r="G4911" s="162"/>
      <c r="H4911" s="64">
        <f>SUM(H4910:H4910)</f>
        <v>10945</v>
      </c>
      <c r="I4911" s="54"/>
    </row>
    <row r="4912" spans="3:13" s="55" customFormat="1" ht="15" customHeight="1">
      <c r="C4912" s="72" t="s">
        <v>1217</v>
      </c>
      <c r="D4912" s="59" t="s">
        <v>1218</v>
      </c>
      <c r="E4912" s="73"/>
      <c r="F4912" s="73"/>
      <c r="G4912" s="73"/>
      <c r="H4912" s="73"/>
      <c r="I4912" s="54"/>
    </row>
    <row r="4913" spans="3:13" s="55" customFormat="1" ht="15" customHeight="1">
      <c r="C4913" s="83" t="s">
        <v>1219</v>
      </c>
      <c r="D4913" s="80"/>
      <c r="E4913" s="80"/>
      <c r="F4913" s="80"/>
      <c r="G4913" s="162"/>
      <c r="H4913" s="303">
        <v>0</v>
      </c>
      <c r="I4913" s="54"/>
    </row>
    <row r="4914" spans="3:13" s="55" customFormat="1" ht="15" customHeight="1">
      <c r="C4914" s="58" t="s">
        <v>1220</v>
      </c>
      <c r="D4914" s="69" t="s">
        <v>1221</v>
      </c>
      <c r="E4914" s="70"/>
      <c r="F4914" s="70"/>
      <c r="G4914" s="71"/>
      <c r="H4914" s="304">
        <f>H4913+H4911+H4908</f>
        <v>29145</v>
      </c>
      <c r="I4914" s="319"/>
    </row>
    <row r="4915" spans="3:13" s="55" customFormat="1" ht="15" customHeight="1">
      <c r="C4915" s="58" t="s">
        <v>1222</v>
      </c>
      <c r="D4915" s="69" t="s">
        <v>1325</v>
      </c>
      <c r="E4915" s="70"/>
      <c r="F4915" s="71"/>
      <c r="G4915" s="95">
        <v>0.1</v>
      </c>
      <c r="H4915" s="64">
        <f>H4914*G4915</f>
        <v>2914.5</v>
      </c>
      <c r="I4915" s="319"/>
    </row>
    <row r="4916" spans="3:13" s="55" customFormat="1" ht="15" customHeight="1">
      <c r="C4916" s="58" t="s">
        <v>1223</v>
      </c>
      <c r="D4916" s="69" t="s">
        <v>1224</v>
      </c>
      <c r="E4916" s="70"/>
      <c r="F4916" s="70"/>
      <c r="G4916" s="71"/>
      <c r="H4916" s="305">
        <f>SUM(H4914:H4915)</f>
        <v>32059.5</v>
      </c>
      <c r="I4916" s="319"/>
    </row>
    <row r="4917" spans="3:13" ht="15" customHeight="1"/>
    <row r="4918" spans="3:13" s="55" customFormat="1" ht="15" customHeight="1">
      <c r="C4918" s="225" t="s">
        <v>4747</v>
      </c>
      <c r="D4918" s="313" t="s">
        <v>4748</v>
      </c>
      <c r="E4918" s="307"/>
      <c r="F4918" s="307"/>
      <c r="G4918" s="307"/>
      <c r="H4918" s="307"/>
      <c r="I4918" s="56">
        <f>ROUNDDOWN(H4933,-2)</f>
        <v>49400</v>
      </c>
    </row>
    <row r="4919" spans="3:13" s="55" customFormat="1" ht="25.5" customHeight="1">
      <c r="C4919" s="300" t="s">
        <v>1197</v>
      </c>
      <c r="D4919" s="300" t="s">
        <v>1198</v>
      </c>
      <c r="E4919" s="300" t="s">
        <v>1199</v>
      </c>
      <c r="F4919" s="300" t="s">
        <v>1200</v>
      </c>
      <c r="G4919" s="300" t="s">
        <v>1201</v>
      </c>
      <c r="H4919" s="300" t="s">
        <v>1202</v>
      </c>
      <c r="I4919" s="54"/>
    </row>
    <row r="4920" spans="3:13" s="55" customFormat="1" ht="15" customHeight="1">
      <c r="C4920" s="72" t="s">
        <v>1203</v>
      </c>
      <c r="D4920" s="59" t="s">
        <v>1204</v>
      </c>
      <c r="E4920" s="73"/>
      <c r="F4920" s="73"/>
      <c r="G4920" s="73"/>
      <c r="H4920" s="73"/>
      <c r="I4920" s="54"/>
      <c r="J4920" s="159" t="s">
        <v>1249</v>
      </c>
    </row>
    <row r="4921" spans="3:13" s="55" customFormat="1" ht="15" customHeight="1">
      <c r="C4921" s="301">
        <v>1</v>
      </c>
      <c r="D4921" s="59" t="s">
        <v>5</v>
      </c>
      <c r="E4921" s="302" t="s">
        <v>6</v>
      </c>
      <c r="F4921" s="74">
        <v>6.2E-2</v>
      </c>
      <c r="G4921" s="64">
        <f>VLOOKUP(D4921,upahbahan,3,FALSE)</f>
        <v>100000</v>
      </c>
      <c r="H4921" s="64">
        <f>F4921*G4921</f>
        <v>6200</v>
      </c>
      <c r="I4921" s="54"/>
      <c r="J4921" s="159" t="s">
        <v>1250</v>
      </c>
      <c r="M4921" s="65">
        <v>0.1</v>
      </c>
    </row>
    <row r="4922" spans="3:13" s="55" customFormat="1" ht="15" customHeight="1">
      <c r="C4922" s="301">
        <v>2</v>
      </c>
      <c r="D4922" s="59" t="s">
        <v>10</v>
      </c>
      <c r="E4922" s="302" t="s">
        <v>6</v>
      </c>
      <c r="F4922" s="74">
        <v>0.10299999999999999</v>
      </c>
      <c r="G4922" s="64">
        <f>VLOOKUP(D4922,upahbahan,3,FALSE)</f>
        <v>145000</v>
      </c>
      <c r="H4922" s="64">
        <f>F4922*G4922</f>
        <v>14935</v>
      </c>
      <c r="I4922" s="54"/>
    </row>
    <row r="4923" spans="3:13" s="55" customFormat="1" ht="15" customHeight="1">
      <c r="C4923" s="301">
        <v>3</v>
      </c>
      <c r="D4923" s="59" t="s">
        <v>18</v>
      </c>
      <c r="E4923" s="302" t="s">
        <v>6</v>
      </c>
      <c r="F4923" s="74">
        <v>0.01</v>
      </c>
      <c r="G4923" s="64">
        <f>VLOOKUP(D4923,upahbahan,3,FALSE)</f>
        <v>175000</v>
      </c>
      <c r="H4923" s="64">
        <f>F4923*G4923</f>
        <v>1750</v>
      </c>
      <c r="I4923" s="54"/>
    </row>
    <row r="4924" spans="3:13" s="55" customFormat="1" ht="15" customHeight="1">
      <c r="C4924" s="301">
        <v>4</v>
      </c>
      <c r="D4924" s="59" t="s">
        <v>19</v>
      </c>
      <c r="E4924" s="302" t="s">
        <v>6</v>
      </c>
      <c r="F4924" s="74">
        <v>3.0000000000000001E-3</v>
      </c>
      <c r="G4924" s="64">
        <f>VLOOKUP(D4924,upahbahan,3,FALSE)</f>
        <v>200000</v>
      </c>
      <c r="H4924" s="64">
        <f>F4924*G4924</f>
        <v>600</v>
      </c>
      <c r="I4924" s="54"/>
    </row>
    <row r="4925" spans="3:13" s="55" customFormat="1" ht="15" customHeight="1">
      <c r="C4925" s="83" t="s">
        <v>1210</v>
      </c>
      <c r="D4925" s="80"/>
      <c r="E4925" s="80"/>
      <c r="F4925" s="217"/>
      <c r="G4925" s="218"/>
      <c r="H4925" s="64">
        <f>SUM(H4921:H4924)</f>
        <v>23485</v>
      </c>
      <c r="I4925" s="219"/>
    </row>
    <row r="4926" spans="3:13" s="55" customFormat="1" ht="15" customHeight="1">
      <c r="C4926" s="72" t="s">
        <v>1211</v>
      </c>
      <c r="D4926" s="59" t="s">
        <v>1212</v>
      </c>
      <c r="E4926" s="73"/>
      <c r="F4926" s="73"/>
      <c r="G4926" s="73"/>
      <c r="H4926" s="73"/>
      <c r="I4926" s="54"/>
    </row>
    <row r="4927" spans="3:13" s="55" customFormat="1" ht="15" customHeight="1">
      <c r="C4927" s="72">
        <v>1</v>
      </c>
      <c r="D4927" s="59" t="s">
        <v>4749</v>
      </c>
      <c r="E4927" s="170" t="s">
        <v>2188</v>
      </c>
      <c r="F4927" s="171">
        <v>1.1000000000000001</v>
      </c>
      <c r="G4927" s="64">
        <f>VLOOKUP(D4927,upahbahan,3,FALSE)</f>
        <v>19500</v>
      </c>
      <c r="H4927" s="583">
        <f>G4927*F4927</f>
        <v>21450</v>
      </c>
      <c r="I4927" s="54"/>
    </row>
    <row r="4928" spans="3:13" s="55" customFormat="1" ht="15" customHeight="1">
      <c r="C4928" s="83" t="s">
        <v>1216</v>
      </c>
      <c r="D4928" s="80"/>
      <c r="E4928" s="80"/>
      <c r="F4928" s="80"/>
      <c r="G4928" s="162"/>
      <c r="H4928" s="64">
        <f>SUM(H4927:H4927)</f>
        <v>21450</v>
      </c>
      <c r="I4928" s="54"/>
    </row>
    <row r="4929" spans="3:13" s="55" customFormat="1" ht="15" customHeight="1">
      <c r="C4929" s="72" t="s">
        <v>1217</v>
      </c>
      <c r="D4929" s="59" t="s">
        <v>1218</v>
      </c>
      <c r="E4929" s="73"/>
      <c r="F4929" s="73"/>
      <c r="G4929" s="73"/>
      <c r="H4929" s="73"/>
      <c r="I4929" s="54"/>
    </row>
    <row r="4930" spans="3:13" s="55" customFormat="1" ht="15" customHeight="1">
      <c r="C4930" s="83" t="s">
        <v>1219</v>
      </c>
      <c r="D4930" s="80"/>
      <c r="E4930" s="80"/>
      <c r="F4930" s="80"/>
      <c r="G4930" s="162"/>
      <c r="H4930" s="303">
        <v>0</v>
      </c>
      <c r="I4930" s="54"/>
    </row>
    <row r="4931" spans="3:13" s="55" customFormat="1" ht="15" customHeight="1">
      <c r="C4931" s="58" t="s">
        <v>1220</v>
      </c>
      <c r="D4931" s="69" t="s">
        <v>1221</v>
      </c>
      <c r="E4931" s="70"/>
      <c r="F4931" s="70"/>
      <c r="G4931" s="71"/>
      <c r="H4931" s="304">
        <f>H4930+H4928+H4925</f>
        <v>44935</v>
      </c>
      <c r="I4931" s="319"/>
    </row>
    <row r="4932" spans="3:13" s="55" customFormat="1" ht="15" customHeight="1">
      <c r="C4932" s="58" t="s">
        <v>1222</v>
      </c>
      <c r="D4932" s="69" t="s">
        <v>1325</v>
      </c>
      <c r="E4932" s="70"/>
      <c r="F4932" s="71"/>
      <c r="G4932" s="95">
        <v>0.1</v>
      </c>
      <c r="H4932" s="64">
        <f>H4931*G4932</f>
        <v>4493.5</v>
      </c>
      <c r="I4932" s="319"/>
    </row>
    <row r="4933" spans="3:13" s="55" customFormat="1" ht="15" customHeight="1">
      <c r="C4933" s="58" t="s">
        <v>1223</v>
      </c>
      <c r="D4933" s="69" t="s">
        <v>1224</v>
      </c>
      <c r="E4933" s="70"/>
      <c r="F4933" s="70"/>
      <c r="G4933" s="71"/>
      <c r="H4933" s="305">
        <f>SUM(H4931:H4932)</f>
        <v>49428.5</v>
      </c>
      <c r="I4933" s="319"/>
    </row>
    <row r="4934" spans="3:13" ht="15" customHeight="1"/>
    <row r="4935" spans="3:13" s="55" customFormat="1" ht="15" customHeight="1">
      <c r="C4935" s="225" t="s">
        <v>4750</v>
      </c>
      <c r="D4935" s="313" t="s">
        <v>4751</v>
      </c>
      <c r="E4935" s="307"/>
      <c r="F4935" s="307"/>
      <c r="G4935" s="307"/>
      <c r="H4935" s="307"/>
      <c r="I4935" s="56">
        <f>ROUNDDOWN(H4950,-2)</f>
        <v>73800</v>
      </c>
    </row>
    <row r="4936" spans="3:13" s="55" customFormat="1" ht="33" customHeight="1">
      <c r="C4936" s="300" t="s">
        <v>1197</v>
      </c>
      <c r="D4936" s="300" t="s">
        <v>1198</v>
      </c>
      <c r="E4936" s="300" t="s">
        <v>1199</v>
      </c>
      <c r="F4936" s="300" t="s">
        <v>1200</v>
      </c>
      <c r="G4936" s="300" t="s">
        <v>1201</v>
      </c>
      <c r="H4936" s="300" t="s">
        <v>1202</v>
      </c>
      <c r="I4936" s="54"/>
    </row>
    <row r="4937" spans="3:13" s="55" customFormat="1" ht="15" customHeight="1">
      <c r="C4937" s="72" t="s">
        <v>1203</v>
      </c>
      <c r="D4937" s="59" t="s">
        <v>1204</v>
      </c>
      <c r="E4937" s="73"/>
      <c r="F4937" s="73"/>
      <c r="G4937" s="73"/>
      <c r="H4937" s="73"/>
      <c r="I4937" s="54"/>
      <c r="J4937" s="159" t="s">
        <v>1249</v>
      </c>
    </row>
    <row r="4938" spans="3:13" s="55" customFormat="1" ht="15" customHeight="1">
      <c r="C4938" s="301">
        <v>1</v>
      </c>
      <c r="D4938" s="59" t="s">
        <v>5</v>
      </c>
      <c r="E4938" s="302" t="s">
        <v>6</v>
      </c>
      <c r="F4938" s="74">
        <v>9.5000000000000001E-2</v>
      </c>
      <c r="G4938" s="64">
        <f>VLOOKUP(D4938,upahbahan,3,FALSE)</f>
        <v>100000</v>
      </c>
      <c r="H4938" s="64">
        <f>F4938*G4938</f>
        <v>9500</v>
      </c>
      <c r="I4938" s="54"/>
      <c r="J4938" s="159" t="s">
        <v>1250</v>
      </c>
      <c r="M4938" s="65">
        <v>0.1</v>
      </c>
    </row>
    <row r="4939" spans="3:13" s="55" customFormat="1" ht="15" customHeight="1">
      <c r="C4939" s="301">
        <v>2</v>
      </c>
      <c r="D4939" s="59" t="s">
        <v>10</v>
      </c>
      <c r="E4939" s="302" t="s">
        <v>6</v>
      </c>
      <c r="F4939" s="74">
        <v>0.159</v>
      </c>
      <c r="G4939" s="64">
        <f>VLOOKUP(D4939,upahbahan,3,FALSE)</f>
        <v>145000</v>
      </c>
      <c r="H4939" s="64">
        <f>F4939*G4939</f>
        <v>23055</v>
      </c>
      <c r="I4939" s="54"/>
    </row>
    <row r="4940" spans="3:13" s="55" customFormat="1" ht="15" customHeight="1">
      <c r="C4940" s="301">
        <v>3</v>
      </c>
      <c r="D4940" s="59" t="s">
        <v>18</v>
      </c>
      <c r="E4940" s="302" t="s">
        <v>6</v>
      </c>
      <c r="F4940" s="74">
        <v>1.6E-2</v>
      </c>
      <c r="G4940" s="64">
        <f>VLOOKUP(D4940,upahbahan,3,FALSE)</f>
        <v>175000</v>
      </c>
      <c r="H4940" s="64">
        <f>F4940*G4940</f>
        <v>2800</v>
      </c>
      <c r="I4940" s="54"/>
    </row>
    <row r="4941" spans="3:13" s="55" customFormat="1" ht="15" customHeight="1">
      <c r="C4941" s="301">
        <v>4</v>
      </c>
      <c r="D4941" s="59" t="s">
        <v>19</v>
      </c>
      <c r="E4941" s="302" t="s">
        <v>6</v>
      </c>
      <c r="F4941" s="74">
        <v>5.0000000000000001E-3</v>
      </c>
      <c r="G4941" s="64">
        <f>VLOOKUP(D4941,upahbahan,3,FALSE)</f>
        <v>200000</v>
      </c>
      <c r="H4941" s="64">
        <f>F4941*G4941</f>
        <v>1000</v>
      </c>
      <c r="I4941" s="54"/>
    </row>
    <row r="4942" spans="3:13" s="55" customFormat="1" ht="15" customHeight="1">
      <c r="C4942" s="83" t="s">
        <v>1210</v>
      </c>
      <c r="D4942" s="80"/>
      <c r="E4942" s="80"/>
      <c r="F4942" s="217"/>
      <c r="G4942" s="218"/>
      <c r="H4942" s="64">
        <f>SUM(H4938:H4941)</f>
        <v>36355</v>
      </c>
      <c r="I4942" s="219"/>
    </row>
    <row r="4943" spans="3:13" s="55" customFormat="1" ht="15" customHeight="1">
      <c r="C4943" s="72" t="s">
        <v>1211</v>
      </c>
      <c r="D4943" s="59" t="s">
        <v>1212</v>
      </c>
      <c r="E4943" s="73"/>
      <c r="F4943" s="73"/>
      <c r="G4943" s="73"/>
      <c r="H4943" s="73"/>
      <c r="I4943" s="54"/>
    </row>
    <row r="4944" spans="3:13" s="55" customFormat="1" ht="15" customHeight="1">
      <c r="C4944" s="72">
        <v>1</v>
      </c>
      <c r="D4944" s="59" t="s">
        <v>4752</v>
      </c>
      <c r="E4944" s="170" t="s">
        <v>2188</v>
      </c>
      <c r="F4944" s="171">
        <v>1.1000000000000001</v>
      </c>
      <c r="G4944" s="64">
        <f>VLOOKUP(D4944,upahbahan,3,FALSE)</f>
        <v>28000</v>
      </c>
      <c r="H4944" s="583">
        <f>G4944*F4944</f>
        <v>30800.000000000004</v>
      </c>
      <c r="I4944" s="54"/>
    </row>
    <row r="4945" spans="3:9" s="55" customFormat="1" ht="15" customHeight="1">
      <c r="C4945" s="83" t="s">
        <v>1216</v>
      </c>
      <c r="D4945" s="80"/>
      <c r="E4945" s="80"/>
      <c r="F4945" s="80"/>
      <c r="G4945" s="162"/>
      <c r="H4945" s="64">
        <f>SUM(H4944:H4944)</f>
        <v>30800.000000000004</v>
      </c>
      <c r="I4945" s="54"/>
    </row>
    <row r="4946" spans="3:9" s="55" customFormat="1" ht="15" customHeight="1">
      <c r="C4946" s="72" t="s">
        <v>1217</v>
      </c>
      <c r="D4946" s="59" t="s">
        <v>1218</v>
      </c>
      <c r="E4946" s="73"/>
      <c r="F4946" s="73"/>
      <c r="G4946" s="73"/>
      <c r="H4946" s="73"/>
      <c r="I4946" s="54"/>
    </row>
    <row r="4947" spans="3:9" s="55" customFormat="1" ht="15" customHeight="1">
      <c r="C4947" s="83" t="s">
        <v>1219</v>
      </c>
      <c r="D4947" s="80"/>
      <c r="E4947" s="80"/>
      <c r="F4947" s="80"/>
      <c r="G4947" s="162"/>
      <c r="H4947" s="303">
        <v>0</v>
      </c>
      <c r="I4947" s="54"/>
    </row>
    <row r="4948" spans="3:9" s="55" customFormat="1" ht="15" customHeight="1">
      <c r="C4948" s="58" t="s">
        <v>1220</v>
      </c>
      <c r="D4948" s="69" t="s">
        <v>1221</v>
      </c>
      <c r="E4948" s="70"/>
      <c r="F4948" s="70"/>
      <c r="G4948" s="71"/>
      <c r="H4948" s="304">
        <f>H4947+H4945+H4942</f>
        <v>67155</v>
      </c>
      <c r="I4948" s="319"/>
    </row>
    <row r="4949" spans="3:9" s="55" customFormat="1" ht="15" customHeight="1">
      <c r="C4949" s="58" t="s">
        <v>1222</v>
      </c>
      <c r="D4949" s="69" t="s">
        <v>1325</v>
      </c>
      <c r="E4949" s="70"/>
      <c r="F4949" s="71"/>
      <c r="G4949" s="95">
        <v>0.1</v>
      </c>
      <c r="H4949" s="64">
        <f>H4948*G4949</f>
        <v>6715.5</v>
      </c>
      <c r="I4949" s="319"/>
    </row>
    <row r="4950" spans="3:9" s="55" customFormat="1" ht="15" customHeight="1">
      <c r="C4950" s="58" t="s">
        <v>1223</v>
      </c>
      <c r="D4950" s="69" t="s">
        <v>1224</v>
      </c>
      <c r="E4950" s="70"/>
      <c r="F4950" s="70"/>
      <c r="G4950" s="71"/>
      <c r="H4950" s="305">
        <f>SUM(H4948:H4949)</f>
        <v>73870.5</v>
      </c>
      <c r="I4950" s="319"/>
    </row>
  </sheetData>
  <phoneticPr fontId="19" type="noConversion"/>
  <dataValidations disablePrompts="1" count="1">
    <dataValidation type="list" allowBlank="1" showInputMessage="1" showErrorMessage="1" sqref="D7:D10 D25:D28 D42:D45 D60:D63 D79:D82 D97:D100 D115:D118 D134:D137 D152:D155 D170:D173 D189:D192 D207:D210 D225:D228 D243:D246 D261:D264 D279:D282 D297:D300 D315:D318 D333:D336 D351:D354 D369:D372 D387:D390 D405:D408 D423:D426 D441:D444 D459:D462 D477:D480 D495:D498 D513:D516 D532:D535 D550:D553 D567:D570 D584:D587 D601:D604 D618:D621 D635:D638 D652:D655 D669:D672 D686:D689 D703:D706 D720:D723 D738:D741 D755:D758 D772:D775 D789:D792 D806:D809 D823:D826 D840:D843 D857:D860 D874:D877 D891:D894 D908:D911 D925:D928 D942:D945 D959:D962 D976:D979 D993:D996 D1010:D1013 D1027:D1030 D1044:D1047 D1061:D1064 D1079:D1082 D1096:D1099 D1113:D1116 D1130:D1133 D1147:D1150 D1164:D1167 D1181:D1184 D1198:D1201 D1215:D1218 D1232:D1235 D1249:D1252 D1266:D1269 D1284:D1287 D1301:D1304 D1318:D1321 D1335:D1338 D1352:D1355 D1369:D1372 D1386:D1389 D1403:D1406 D1422:D1425 D1439:D1442 D1456:D1459 D1473:D1476 D1490:D1493 D1507:D1510 D1524:D1527 D1541:D1544 D1558:D1561 D1575:D1578 D1592:D1595 D1609:D1612 D1626:D1629 D1643:D1646 D1660:D1663 D1677:D1680 D1695:D1698 D1715:D1718 D1737:D1740 D1754:D1757 D1772:D1775 D1789:D1792 D1806:D1809 D1823:D1826 D1840:D1843 D1858:D1861 D1875:D1878 D1892:D1895 D1909:D1912 D1926:D1929 D1943:D1946 D1960:D1963 D1979:D1982 D1996:D1999 D2013:D2016 D2030:D2033 D2047:D2050 D2064:D2067 D2082:D2085 D2099:D2102 D2116:D2119 D2134:D2137 D2151:D2154 D2168:D2171 D2185:D2188 D2202:D2205 D2219:D2222 D2236:D2239 D2253:D2256 D2271:D2274 D2288:D2291 D2305:D2308 D2322:D2325 D2339:D2342 D2356:D2359 D2374:D2377 D2392:D2395 D2410:D2413 D2427:D2430 D2445:D2448 D2462:D2465 D2479:D2482 D2496:D2499 D2513:D2516 D2530:D2533 D2547:D2550 D2564:D2567 D2582:D2585 D2599:D2602 D2616:D2619 D2634:D2637 D2651:D2654 D2668:D2671 D2685:D2688 D2703:D2706 D2720:D2723 D2737:D2740 D2754:D2757 D2771:D2774 D2788:D2791 D2805:D2808 D2822:D2825 D2840:D2843 D2857:D2860 D2876:D2879 D2893:D2896 D2910:D2913 D2927:D2930 D2945:D2948 D2962:D2965 D2979:D2982 D2996:D2999 D3013:D3016 D3030:D3033 D3047:D3050 D3064:D3067 D3082:D3085 D3099:D3102 D3116:D3119 D3135:D3138 D3152:D3155 D3169:D3172 D3186:D3189 D3204:D3207 D3221:D3224 D3238:D3241 D3255:D3258 D3272:D3275 D3289:D3292 D3306:D3309 D3323:D3326 D3341:D3344 D3358:D3361 D3375:D3378 D3392:D3395 D3410:D3413 D3427:D3430 D3444:D3447 D3461:D3464 D3478:D3481 D3495:D3498 D3512:D3515 D3530:D3533 D3547:D3550 D3564:D3567 D3582:D3585 D3599:D3602 D3616:D3619 D3633:D3636 D3651:D3654 D3668:D3671 D3685:D3688 D3702:D3705 D3719:D3722 D3736:D3739 D3753:D3756 D3770:D3773 D3788:D3791 D3806:D3809 D3824:D3827 D3842:D3845 D3860:D3863 D3878:D3881 D3896:D3899 D3916:D3919 D3951:D3954 D3986:D3989 D4003:D4006 D4020:D4023 D3933:D3936 D3968:D3971 D4037:D4040 D4054:D4057 D4071:D4074 D4088:D4091 D4105:D4108 D4122:D4125 D4140:D4143 D4157:D4160 D4174:D4177 D4191:D4194 D4209:D4212 D4226:D4229 D4243:D4246 D4261:D4264 D4279:D4282 D4296:D4299 D4313:D4316 D4330:D4333 D4347:D4350 D4364:D4367 D4381:D4384 D4398:D4401 D4416:D4419 D4433:D4436 D4450:D4453 D4467:D4470 D4484:D4487 D4501:D4504 D4519:D4522 D4536:D4539 D4553:D4556 D4571:D4574 D4588:D4591 D4605:D4608 D4622:D4625 D4639:D4642 D4657:D4660 D4675:D4678 D4692:D4695 D4709:D4712 D4726:D4729 D4743:D4746 D4760:D4763 D4779:D4782 D4797:D4800 D4815:D4818 D4833:D4836 D4851:D4854 D4869:D4872 D4886:D4889 D4904:D4907 D4921:D4924 D4938:D4941" xr:uid="{00000000-0002-0000-24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C2:M26"/>
  <sheetViews>
    <sheetView topLeftCell="C22" workbookViewId="0">
      <selection activeCell="N20" sqref="N20"/>
    </sheetView>
  </sheetViews>
  <sheetFormatPr defaultRowHeight="13.2"/>
  <cols>
    <col min="1" max="1" width="2.44140625" customWidth="1"/>
    <col min="2" max="2" width="3.109375" customWidth="1"/>
    <col min="4" max="4" width="22.33203125" customWidth="1"/>
    <col min="6" max="6" width="17" customWidth="1"/>
    <col min="7" max="7" width="17.109375" customWidth="1"/>
    <col min="8" max="8" width="15.5546875" customWidth="1"/>
  </cols>
  <sheetData>
    <row r="2" spans="3:13">
      <c r="C2" s="458" t="s">
        <v>6250</v>
      </c>
      <c r="D2" s="458" t="s">
        <v>4753</v>
      </c>
    </row>
    <row r="3" spans="3:13">
      <c r="C3" s="458" t="s">
        <v>4754</v>
      </c>
      <c r="D3" s="458" t="s">
        <v>4755</v>
      </c>
    </row>
    <row r="4" spans="3:13" s="55" customFormat="1" ht="15" customHeight="1">
      <c r="C4" s="225" t="s">
        <v>4154</v>
      </c>
      <c r="D4" s="313" t="s">
        <v>4756</v>
      </c>
      <c r="E4" s="307"/>
      <c r="F4" s="307"/>
      <c r="G4" s="307"/>
      <c r="H4" s="307"/>
      <c r="I4" s="56">
        <f>ROUNDDOWN(H26,-2)</f>
        <v>505500</v>
      </c>
    </row>
    <row r="5" spans="3:13" s="55" customFormat="1" ht="33" customHeight="1">
      <c r="C5" s="300" t="s">
        <v>1197</v>
      </c>
      <c r="D5" s="300" t="s">
        <v>1198</v>
      </c>
      <c r="E5" s="300" t="s">
        <v>1199</v>
      </c>
      <c r="F5" s="300" t="s">
        <v>1200</v>
      </c>
      <c r="G5" s="300" t="s">
        <v>1201</v>
      </c>
      <c r="H5" s="300" t="s">
        <v>1202</v>
      </c>
      <c r="I5" s="54"/>
    </row>
    <row r="6" spans="3:13" s="55" customFormat="1" ht="15" customHeight="1">
      <c r="C6" s="72" t="s">
        <v>1203</v>
      </c>
      <c r="D6" s="59" t="s">
        <v>1204</v>
      </c>
      <c r="E6" s="73"/>
      <c r="F6" s="73"/>
      <c r="G6" s="73"/>
      <c r="H6" s="73"/>
      <c r="I6" s="54"/>
      <c r="J6" s="159" t="s">
        <v>1249</v>
      </c>
    </row>
    <row r="7" spans="3:13" s="55" customFormat="1" ht="15" customHeight="1">
      <c r="C7" s="301">
        <v>1</v>
      </c>
      <c r="D7" s="59" t="s">
        <v>5</v>
      </c>
      <c r="E7" s="302" t="s">
        <v>6</v>
      </c>
      <c r="F7" s="74">
        <v>8.5999999999999993E-2</v>
      </c>
      <c r="G7" s="64">
        <f>VLOOKUP(D7,upahbahan,3,FALSE)</f>
        <v>100000</v>
      </c>
      <c r="H7" s="64">
        <f>F7*G7</f>
        <v>8600</v>
      </c>
      <c r="I7" s="54"/>
      <c r="J7" s="159" t="s">
        <v>1250</v>
      </c>
      <c r="M7" s="65">
        <v>0.1</v>
      </c>
    </row>
    <row r="8" spans="3:13" s="55" customFormat="1" ht="15" customHeight="1">
      <c r="C8" s="301">
        <v>2</v>
      </c>
      <c r="D8" s="59" t="s">
        <v>7</v>
      </c>
      <c r="E8" s="302" t="s">
        <v>6</v>
      </c>
      <c r="F8" s="74">
        <v>0.14299999999999999</v>
      </c>
      <c r="G8" s="64">
        <f>VLOOKUP(D8,upahbahan,3,FALSE)</f>
        <v>145000</v>
      </c>
      <c r="H8" s="64">
        <f>F8*G8</f>
        <v>20735</v>
      </c>
      <c r="I8" s="54"/>
    </row>
    <row r="9" spans="3:13" s="55" customFormat="1" ht="15" customHeight="1">
      <c r="C9" s="301">
        <v>3</v>
      </c>
      <c r="D9" s="59" t="s">
        <v>18</v>
      </c>
      <c r="E9" s="302" t="s">
        <v>6</v>
      </c>
      <c r="F9" s="74">
        <v>1.4E-2</v>
      </c>
      <c r="G9" s="64">
        <f>VLOOKUP(D9,upahbahan,3,FALSE)</f>
        <v>175000</v>
      </c>
      <c r="H9" s="64">
        <f>F9*G9</f>
        <v>2450</v>
      </c>
      <c r="I9" s="54"/>
    </row>
    <row r="10" spans="3:13" s="55" customFormat="1" ht="15" customHeight="1">
      <c r="C10" s="301">
        <v>4</v>
      </c>
      <c r="D10" s="59" t="s">
        <v>19</v>
      </c>
      <c r="E10" s="302" t="s">
        <v>6</v>
      </c>
      <c r="F10" s="74">
        <v>4.0000000000000001E-3</v>
      </c>
      <c r="G10" s="64">
        <f>VLOOKUP(D10,upahbahan,3,FALSE)</f>
        <v>200000</v>
      </c>
      <c r="H10" s="64">
        <f>F10*G10</f>
        <v>800</v>
      </c>
      <c r="I10" s="54"/>
    </row>
    <row r="11" spans="3:13" s="55" customFormat="1" ht="15" customHeight="1">
      <c r="C11" s="83" t="s">
        <v>1210</v>
      </c>
      <c r="D11" s="80"/>
      <c r="E11" s="80"/>
      <c r="F11" s="217"/>
      <c r="G11" s="218"/>
      <c r="H11" s="64">
        <f>SUM(H7:H10)</f>
        <v>32585</v>
      </c>
      <c r="I11" s="219"/>
    </row>
    <row r="12" spans="3:13" s="55" customFormat="1" ht="15" customHeight="1">
      <c r="C12" s="72" t="s">
        <v>1211</v>
      </c>
      <c r="D12" s="59" t="s">
        <v>1212</v>
      </c>
      <c r="E12" s="73"/>
      <c r="F12" s="73"/>
      <c r="G12" s="73"/>
      <c r="H12" s="73"/>
      <c r="I12" s="54"/>
    </row>
    <row r="13" spans="3:13" s="55" customFormat="1" ht="15" customHeight="1">
      <c r="C13" s="72">
        <v>1</v>
      </c>
      <c r="D13" s="59" t="s">
        <v>3850</v>
      </c>
      <c r="E13" s="73" t="s">
        <v>42</v>
      </c>
      <c r="F13" s="171">
        <v>1.006</v>
      </c>
      <c r="G13" s="64">
        <f>VLOOKUP(D13,upahbahan,3,FALSE)</f>
        <v>45000</v>
      </c>
      <c r="H13" s="64">
        <f>F13*G13</f>
        <v>45270</v>
      </c>
      <c r="I13" s="54"/>
    </row>
    <row r="14" spans="3:13" s="55" customFormat="1" ht="15" customHeight="1">
      <c r="C14" s="72">
        <v>2</v>
      </c>
      <c r="D14" s="59" t="s">
        <v>3851</v>
      </c>
      <c r="E14" s="73" t="s">
        <v>2188</v>
      </c>
      <c r="F14" s="171">
        <v>1</v>
      </c>
      <c r="G14" s="64">
        <f>VLOOKUP(D14,upahbahan,3,FALSE)</f>
        <v>255400</v>
      </c>
      <c r="H14" s="64">
        <f t="shared" ref="H14:H20" si="0">F14*G14</f>
        <v>255400</v>
      </c>
      <c r="I14" s="54"/>
    </row>
    <row r="15" spans="3:13" s="55" customFormat="1" ht="15" customHeight="1">
      <c r="C15" s="72">
        <v>3</v>
      </c>
      <c r="D15" s="59" t="s">
        <v>4757</v>
      </c>
      <c r="E15" s="73" t="s">
        <v>42</v>
      </c>
      <c r="F15" s="171">
        <v>0.05</v>
      </c>
      <c r="G15" s="64">
        <f>VLOOKUP(D15,upahbahan,3,FALSE)</f>
        <v>210</v>
      </c>
      <c r="H15" s="64">
        <f t="shared" si="0"/>
        <v>10.5</v>
      </c>
      <c r="I15" s="54"/>
    </row>
    <row r="16" spans="3:13" s="55" customFormat="1" ht="15" customHeight="1">
      <c r="C16" s="72">
        <v>4</v>
      </c>
      <c r="D16" s="59" t="s">
        <v>3847</v>
      </c>
      <c r="E16" s="73"/>
      <c r="F16" s="171"/>
      <c r="G16" s="64"/>
      <c r="H16" s="64">
        <f t="shared" si="0"/>
        <v>0</v>
      </c>
      <c r="I16" s="54"/>
    </row>
    <row r="17" spans="3:9" s="55" customFormat="1" ht="15" customHeight="1">
      <c r="C17" s="72">
        <v>5</v>
      </c>
      <c r="D17" s="59" t="s">
        <v>3848</v>
      </c>
      <c r="E17" s="73" t="s">
        <v>42</v>
      </c>
      <c r="F17" s="171">
        <v>0.05</v>
      </c>
      <c r="G17" s="64">
        <f>VLOOKUP(D17,upahbahan,3,FALSE)</f>
        <v>825000</v>
      </c>
      <c r="H17" s="64">
        <f t="shared" si="0"/>
        <v>41250</v>
      </c>
      <c r="I17" s="54"/>
    </row>
    <row r="18" spans="3:9" s="55" customFormat="1" ht="15" customHeight="1">
      <c r="C18" s="72">
        <v>6</v>
      </c>
      <c r="D18" s="59" t="s">
        <v>3849</v>
      </c>
      <c r="E18" s="73" t="s">
        <v>66</v>
      </c>
      <c r="F18" s="171">
        <v>5.024</v>
      </c>
      <c r="G18" s="64">
        <f>VLOOKUP(D18,upahbahan,3,FALSE)</f>
        <v>10300</v>
      </c>
      <c r="H18" s="64">
        <f t="shared" si="0"/>
        <v>51747.199999999997</v>
      </c>
      <c r="I18" s="54"/>
    </row>
    <row r="19" spans="3:9" s="55" customFormat="1" ht="15" customHeight="1">
      <c r="C19" s="72">
        <v>7</v>
      </c>
      <c r="D19" s="59" t="s">
        <v>1967</v>
      </c>
      <c r="E19" s="73" t="s">
        <v>63</v>
      </c>
      <c r="F19" s="171">
        <v>0.502</v>
      </c>
      <c r="G19" s="64">
        <f>VLOOKUP(D19,upahbahan,3,FALSE)</f>
        <v>37500</v>
      </c>
      <c r="H19" s="64">
        <f t="shared" si="0"/>
        <v>18825</v>
      </c>
      <c r="I19" s="54"/>
    </row>
    <row r="20" spans="3:9" s="55" customFormat="1" ht="15" customHeight="1">
      <c r="C20" s="72">
        <v>8</v>
      </c>
      <c r="D20" s="59" t="s">
        <v>163</v>
      </c>
      <c r="E20" s="170" t="s">
        <v>114</v>
      </c>
      <c r="F20" s="171">
        <v>0.2</v>
      </c>
      <c r="G20" s="64">
        <f>VLOOKUP(D20,upahbahan,3,FALSE)</f>
        <v>72375</v>
      </c>
      <c r="H20" s="64">
        <f t="shared" si="0"/>
        <v>14475</v>
      </c>
      <c r="I20" s="54"/>
    </row>
    <row r="21" spans="3:9" s="55" customFormat="1" ht="15" customHeight="1">
      <c r="C21" s="83" t="s">
        <v>1216</v>
      </c>
      <c r="D21" s="80"/>
      <c r="E21" s="80"/>
      <c r="F21" s="80"/>
      <c r="G21" s="162"/>
      <c r="H21" s="64">
        <f>SUM(H13:H20)</f>
        <v>426977.7</v>
      </c>
      <c r="I21" s="54"/>
    </row>
    <row r="22" spans="3:9" s="55" customFormat="1" ht="15" customHeight="1">
      <c r="C22" s="72" t="s">
        <v>1217</v>
      </c>
      <c r="D22" s="59" t="s">
        <v>1218</v>
      </c>
      <c r="E22" s="73"/>
      <c r="F22" s="73"/>
      <c r="G22" s="73"/>
      <c r="H22" s="73"/>
      <c r="I22" s="54"/>
    </row>
    <row r="23" spans="3:9" s="55" customFormat="1" ht="15" customHeight="1">
      <c r="C23" s="83" t="s">
        <v>1219</v>
      </c>
      <c r="D23" s="80"/>
      <c r="E23" s="80"/>
      <c r="F23" s="80"/>
      <c r="G23" s="162"/>
      <c r="H23" s="303">
        <v>0</v>
      </c>
      <c r="I23" s="54"/>
    </row>
    <row r="24" spans="3:9" s="55" customFormat="1" ht="15" customHeight="1">
      <c r="C24" s="58" t="s">
        <v>1220</v>
      </c>
      <c r="D24" s="69" t="s">
        <v>1221</v>
      </c>
      <c r="E24" s="70"/>
      <c r="F24" s="70"/>
      <c r="G24" s="71"/>
      <c r="H24" s="304">
        <f>H23+H21+H11</f>
        <v>459562.7</v>
      </c>
      <c r="I24" s="319"/>
    </row>
    <row r="25" spans="3:9" s="55" customFormat="1" ht="15" customHeight="1">
      <c r="C25" s="58" t="s">
        <v>1222</v>
      </c>
      <c r="D25" s="69" t="s">
        <v>1325</v>
      </c>
      <c r="E25" s="70"/>
      <c r="F25" s="71"/>
      <c r="G25" s="95">
        <v>0.1</v>
      </c>
      <c r="H25" s="64">
        <f>H24*G25</f>
        <v>45956.270000000004</v>
      </c>
      <c r="I25" s="319"/>
    </row>
    <row r="26" spans="3:9" s="55" customFormat="1" ht="15" customHeight="1">
      <c r="C26" s="58" t="s">
        <v>1223</v>
      </c>
      <c r="D26" s="69" t="s">
        <v>1224</v>
      </c>
      <c r="E26" s="70"/>
      <c r="F26" s="70"/>
      <c r="G26" s="71"/>
      <c r="H26" s="305">
        <f>SUM(H24:H25)</f>
        <v>505518.97000000003</v>
      </c>
      <c r="I26" s="319"/>
    </row>
  </sheetData>
  <dataValidations count="1">
    <dataValidation type="list" allowBlank="1" showInputMessage="1" showErrorMessage="1" sqref="D7:D10" xr:uid="{00000000-0002-0000-2500-000000000000}">
      <formula1>TENAGA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C3:M500"/>
  <sheetViews>
    <sheetView zoomScale="70" zoomScaleNormal="70" workbookViewId="0">
      <selection activeCell="G483" sqref="G483"/>
    </sheetView>
  </sheetViews>
  <sheetFormatPr defaultRowHeight="13.2"/>
  <cols>
    <col min="1" max="1" width="3.5546875" customWidth="1"/>
    <col min="2" max="2" width="2.5546875" customWidth="1"/>
    <col min="3" max="3" width="15" customWidth="1"/>
    <col min="4" max="4" width="24.88671875" customWidth="1"/>
    <col min="6" max="6" width="11.6640625" customWidth="1"/>
    <col min="7" max="7" width="15.88671875" customWidth="1"/>
    <col min="8" max="8" width="16.5546875" customWidth="1"/>
  </cols>
  <sheetData>
    <row r="3" spans="3:13">
      <c r="C3" s="458">
        <v>7</v>
      </c>
      <c r="D3" s="458" t="s">
        <v>7361</v>
      </c>
    </row>
    <row r="4" spans="3:13">
      <c r="C4" s="458" t="s">
        <v>4758</v>
      </c>
      <c r="D4" s="458" t="s">
        <v>6251</v>
      </c>
    </row>
    <row r="5" spans="3:13">
      <c r="C5" s="458" t="s">
        <v>4759</v>
      </c>
      <c r="D5" s="458" t="s">
        <v>4760</v>
      </c>
    </row>
    <row r="6" spans="3:13" s="55" customFormat="1" ht="21.15" customHeight="1">
      <c r="C6" s="52" t="s">
        <v>4761</v>
      </c>
      <c r="D6" s="313" t="s">
        <v>4762</v>
      </c>
      <c r="E6" s="313"/>
      <c r="F6" s="313"/>
      <c r="G6" s="313"/>
      <c r="H6" s="313"/>
      <c r="I6" s="56">
        <f>ROUNDDOWN(H23,-2)</f>
        <v>146800</v>
      </c>
    </row>
    <row r="7" spans="3:13" s="55" customFormat="1" ht="33" customHeight="1">
      <c r="C7" s="300" t="s">
        <v>1197</v>
      </c>
      <c r="D7" s="300" t="s">
        <v>1198</v>
      </c>
      <c r="E7" s="300" t="s">
        <v>1199</v>
      </c>
      <c r="F7" s="300" t="s">
        <v>1200</v>
      </c>
      <c r="G7" s="300" t="s">
        <v>1201</v>
      </c>
      <c r="H7" s="300" t="s">
        <v>1202</v>
      </c>
      <c r="I7" s="54"/>
    </row>
    <row r="8" spans="3:13" s="55" customFormat="1" ht="15" customHeight="1">
      <c r="C8" s="72" t="s">
        <v>1203</v>
      </c>
      <c r="D8" s="59" t="s">
        <v>1204</v>
      </c>
      <c r="E8" s="73"/>
      <c r="F8" s="73"/>
      <c r="G8" s="73"/>
      <c r="H8" s="73"/>
      <c r="I8" s="54"/>
      <c r="J8" s="159" t="s">
        <v>1249</v>
      </c>
    </row>
    <row r="9" spans="3:13" s="55" customFormat="1" ht="15" customHeight="1">
      <c r="C9" s="301">
        <v>1</v>
      </c>
      <c r="D9" s="59" t="s">
        <v>5</v>
      </c>
      <c r="E9" s="302" t="s">
        <v>6</v>
      </c>
      <c r="F9" s="74">
        <v>0.2</v>
      </c>
      <c r="G9" s="64">
        <f>VLOOKUP(D9,upahbahan,3,FALSE)</f>
        <v>100000</v>
      </c>
      <c r="H9" s="64">
        <f>F9*G9</f>
        <v>20000</v>
      </c>
      <c r="I9" s="54"/>
      <c r="J9" s="159" t="s">
        <v>1250</v>
      </c>
      <c r="M9" s="65">
        <v>0.1</v>
      </c>
    </row>
    <row r="10" spans="3:13" s="55" customFormat="1" ht="15" customHeight="1">
      <c r="C10" s="301">
        <v>2</v>
      </c>
      <c r="D10" s="59" t="s">
        <v>7</v>
      </c>
      <c r="E10" s="302" t="s">
        <v>6</v>
      </c>
      <c r="F10" s="74">
        <v>0.1</v>
      </c>
      <c r="G10" s="64">
        <f>VLOOKUP(D10,upahbahan,3,FALSE)</f>
        <v>145000</v>
      </c>
      <c r="H10" s="64">
        <f>F10*G10</f>
        <v>14500</v>
      </c>
      <c r="I10" s="54"/>
    </row>
    <row r="11" spans="3:13" s="55" customFormat="1" ht="15" customHeight="1">
      <c r="C11" s="301">
        <v>3</v>
      </c>
      <c r="D11" s="59" t="s">
        <v>18</v>
      </c>
      <c r="E11" s="302" t="s">
        <v>6</v>
      </c>
      <c r="F11" s="74">
        <v>0.01</v>
      </c>
      <c r="G11" s="64">
        <f>VLOOKUP(D11,upahbahan,3,FALSE)</f>
        <v>175000</v>
      </c>
      <c r="H11" s="64">
        <f>F11*G11</f>
        <v>1750</v>
      </c>
      <c r="I11" s="54"/>
    </row>
    <row r="12" spans="3:13" s="55" customFormat="1" ht="15" customHeight="1">
      <c r="C12" s="301">
        <v>4</v>
      </c>
      <c r="D12" s="59" t="s">
        <v>19</v>
      </c>
      <c r="E12" s="302" t="s">
        <v>6</v>
      </c>
      <c r="F12" s="74">
        <v>3.0000000000000001E-3</v>
      </c>
      <c r="G12" s="64">
        <f>VLOOKUP(D12,upahbahan,3,FALSE)</f>
        <v>200000</v>
      </c>
      <c r="H12" s="64">
        <f>F12*G12</f>
        <v>600</v>
      </c>
      <c r="I12" s="54"/>
    </row>
    <row r="13" spans="3:13" s="55" customFormat="1" ht="15" customHeight="1">
      <c r="C13" s="83" t="s">
        <v>1210</v>
      </c>
      <c r="D13" s="80"/>
      <c r="E13" s="80"/>
      <c r="F13" s="217"/>
      <c r="G13" s="218"/>
      <c r="H13" s="64">
        <f>SUM(H9:H12)</f>
        <v>36850</v>
      </c>
      <c r="I13" s="219"/>
    </row>
    <row r="14" spans="3:13" s="55" customFormat="1" ht="15" customHeight="1">
      <c r="C14" s="72" t="s">
        <v>1211</v>
      </c>
      <c r="D14" s="59" t="s">
        <v>1212</v>
      </c>
      <c r="E14" s="73"/>
      <c r="F14" s="73"/>
      <c r="G14" s="73"/>
      <c r="H14" s="73"/>
      <c r="I14" s="54"/>
    </row>
    <row r="15" spans="3:13" s="55" customFormat="1" ht="15" customHeight="1">
      <c r="C15" s="72">
        <v>1</v>
      </c>
      <c r="D15" s="59" t="s">
        <v>4764</v>
      </c>
      <c r="E15" s="73" t="s">
        <v>63</v>
      </c>
      <c r="F15" s="171">
        <v>1.05</v>
      </c>
      <c r="G15" s="64">
        <f>VLOOKUP(D15,upahbahan,3,FALSE)</f>
        <v>70000</v>
      </c>
      <c r="H15" s="64">
        <f>F15*G15</f>
        <v>73500</v>
      </c>
      <c r="I15" s="54"/>
    </row>
    <row r="16" spans="3:13" s="55" customFormat="1" ht="15" customHeight="1">
      <c r="C16" s="72">
        <v>2</v>
      </c>
      <c r="D16" s="59" t="s">
        <v>4763</v>
      </c>
      <c r="E16" s="73" t="s">
        <v>42</v>
      </c>
      <c r="F16" s="171">
        <v>3.0000000000000001E-3</v>
      </c>
      <c r="G16" s="64">
        <f>VLOOKUP(D16,upahbahan,3,FALSE)</f>
        <v>300000</v>
      </c>
      <c r="H16" s="64">
        <f>F16*G16</f>
        <v>900</v>
      </c>
      <c r="I16" s="54"/>
    </row>
    <row r="17" spans="3:13" s="55" customFormat="1" ht="15" customHeight="1">
      <c r="C17" s="72">
        <v>3</v>
      </c>
      <c r="D17" s="59" t="s">
        <v>83</v>
      </c>
      <c r="E17" s="73" t="s">
        <v>42</v>
      </c>
      <c r="F17" s="171">
        <v>0.06</v>
      </c>
      <c r="G17" s="64">
        <f>VLOOKUP(D17,upahbahan,3,FALSE)</f>
        <v>370200</v>
      </c>
      <c r="H17" s="64">
        <f>F17*G17</f>
        <v>22212</v>
      </c>
      <c r="I17" s="54"/>
    </row>
    <row r="18" spans="3:13" s="55" customFormat="1" ht="15" customHeight="1">
      <c r="C18" s="83" t="s">
        <v>1216</v>
      </c>
      <c r="D18" s="80"/>
      <c r="E18" s="80"/>
      <c r="F18" s="80"/>
      <c r="G18" s="162"/>
      <c r="H18" s="64">
        <f>SUM(H15:H17)</f>
        <v>96612</v>
      </c>
      <c r="I18" s="54"/>
    </row>
    <row r="19" spans="3:13" s="55" customFormat="1" ht="15" customHeight="1">
      <c r="C19" s="72" t="s">
        <v>1217</v>
      </c>
      <c r="D19" s="59" t="s">
        <v>1218</v>
      </c>
      <c r="E19" s="73"/>
      <c r="F19" s="73"/>
      <c r="G19" s="73"/>
      <c r="H19" s="73"/>
      <c r="I19" s="54"/>
    </row>
    <row r="20" spans="3:13" s="55" customFormat="1" ht="15" customHeight="1">
      <c r="C20" s="83" t="s">
        <v>1219</v>
      </c>
      <c r="D20" s="80"/>
      <c r="E20" s="80"/>
      <c r="F20" s="80"/>
      <c r="G20" s="162"/>
      <c r="H20" s="303">
        <v>0</v>
      </c>
      <c r="I20" s="54"/>
    </row>
    <row r="21" spans="3:13" s="55" customFormat="1" ht="15" customHeight="1">
      <c r="C21" s="58" t="s">
        <v>1220</v>
      </c>
      <c r="D21" s="69" t="s">
        <v>1221</v>
      </c>
      <c r="E21" s="70"/>
      <c r="F21" s="70"/>
      <c r="G21" s="71"/>
      <c r="H21" s="304">
        <f>H20+H18+H13</f>
        <v>133462</v>
      </c>
      <c r="I21" s="319"/>
    </row>
    <row r="22" spans="3:13" s="55" customFormat="1" ht="15" customHeight="1">
      <c r="C22" s="58" t="s">
        <v>1222</v>
      </c>
      <c r="D22" s="69" t="s">
        <v>1325</v>
      </c>
      <c r="E22" s="70"/>
      <c r="F22" s="71"/>
      <c r="G22" s="95">
        <v>0.1</v>
      </c>
      <c r="H22" s="64">
        <f>H21*G22</f>
        <v>13346.2</v>
      </c>
      <c r="I22" s="319"/>
    </row>
    <row r="23" spans="3:13" s="55" customFormat="1" ht="15" customHeight="1">
      <c r="C23" s="58" t="s">
        <v>1223</v>
      </c>
      <c r="D23" s="69" t="s">
        <v>1224</v>
      </c>
      <c r="E23" s="70"/>
      <c r="F23" s="70"/>
      <c r="G23" s="71"/>
      <c r="H23" s="305">
        <f>SUM(H21:H22)</f>
        <v>146808.20000000001</v>
      </c>
      <c r="I23" s="319"/>
    </row>
    <row r="26" spans="3:13" s="55" customFormat="1" ht="25.5" customHeight="1">
      <c r="C26" s="52" t="s">
        <v>4765</v>
      </c>
      <c r="D26" s="313" t="s">
        <v>4766</v>
      </c>
      <c r="E26" s="313"/>
      <c r="F26" s="313"/>
      <c r="G26" s="313"/>
      <c r="H26" s="313"/>
      <c r="I26" s="56">
        <f>ROUNDDOWN(H43,-2)</f>
        <v>160600</v>
      </c>
    </row>
    <row r="27" spans="3:13" s="55" customFormat="1" ht="33" customHeight="1">
      <c r="C27" s="300" t="s">
        <v>1197</v>
      </c>
      <c r="D27" s="300" t="s">
        <v>1198</v>
      </c>
      <c r="E27" s="300" t="s">
        <v>1199</v>
      </c>
      <c r="F27" s="300" t="s">
        <v>1200</v>
      </c>
      <c r="G27" s="300" t="s">
        <v>1201</v>
      </c>
      <c r="H27" s="300" t="s">
        <v>1202</v>
      </c>
      <c r="I27" s="54"/>
    </row>
    <row r="28" spans="3:13" s="55" customFormat="1" ht="15" customHeight="1">
      <c r="C28" s="72" t="s">
        <v>1203</v>
      </c>
      <c r="D28" s="59" t="s">
        <v>1204</v>
      </c>
      <c r="E28" s="73"/>
      <c r="F28" s="73"/>
      <c r="G28" s="73"/>
      <c r="H28" s="73"/>
      <c r="I28" s="54"/>
      <c r="J28" s="159" t="s">
        <v>1249</v>
      </c>
    </row>
    <row r="29" spans="3:13" s="55" customFormat="1" ht="15" customHeight="1">
      <c r="C29" s="301">
        <v>1</v>
      </c>
      <c r="D29" s="59" t="s">
        <v>5</v>
      </c>
      <c r="E29" s="302" t="s">
        <v>6</v>
      </c>
      <c r="F29" s="74">
        <v>0.2</v>
      </c>
      <c r="G29" s="64">
        <f>VLOOKUP(D29,upahbahan,3,FALSE)</f>
        <v>100000</v>
      </c>
      <c r="H29" s="64">
        <f>F29*G29</f>
        <v>20000</v>
      </c>
      <c r="I29" s="54"/>
      <c r="J29" s="159" t="s">
        <v>1250</v>
      </c>
      <c r="M29" s="65">
        <v>0.1</v>
      </c>
    </row>
    <row r="30" spans="3:13" s="55" customFormat="1" ht="15" customHeight="1">
      <c r="C30" s="301">
        <v>2</v>
      </c>
      <c r="D30" s="59" t="s">
        <v>7</v>
      </c>
      <c r="E30" s="302" t="s">
        <v>6</v>
      </c>
      <c r="F30" s="74">
        <v>0.1</v>
      </c>
      <c r="G30" s="64">
        <f>VLOOKUP(D30,upahbahan,3,FALSE)</f>
        <v>145000</v>
      </c>
      <c r="H30" s="64">
        <f>F30*G30</f>
        <v>14500</v>
      </c>
      <c r="I30" s="54"/>
    </row>
    <row r="31" spans="3:13" s="55" customFormat="1" ht="15" customHeight="1">
      <c r="C31" s="301">
        <v>3</v>
      </c>
      <c r="D31" s="59" t="s">
        <v>18</v>
      </c>
      <c r="E31" s="302" t="s">
        <v>6</v>
      </c>
      <c r="F31" s="74">
        <v>0.01</v>
      </c>
      <c r="G31" s="64">
        <f>VLOOKUP(D31,upahbahan,3,FALSE)</f>
        <v>175000</v>
      </c>
      <c r="H31" s="64">
        <f>F31*G31</f>
        <v>1750</v>
      </c>
      <c r="I31" s="54"/>
    </row>
    <row r="32" spans="3:13" s="55" customFormat="1" ht="15" customHeight="1">
      <c r="C32" s="301">
        <v>4</v>
      </c>
      <c r="D32" s="59" t="s">
        <v>19</v>
      </c>
      <c r="E32" s="302" t="s">
        <v>6</v>
      </c>
      <c r="F32" s="74">
        <v>3.0000000000000001E-3</v>
      </c>
      <c r="G32" s="64">
        <f>VLOOKUP(D32,upahbahan,3,FALSE)</f>
        <v>200000</v>
      </c>
      <c r="H32" s="64">
        <f>F32*G32</f>
        <v>600</v>
      </c>
      <c r="I32" s="54"/>
    </row>
    <row r="33" spans="3:13" s="55" customFormat="1" ht="15" customHeight="1">
      <c r="C33" s="83" t="s">
        <v>1210</v>
      </c>
      <c r="D33" s="80"/>
      <c r="E33" s="80"/>
      <c r="F33" s="217"/>
      <c r="G33" s="218"/>
      <c r="H33" s="64">
        <f>SUM(H29:H32)</f>
        <v>36850</v>
      </c>
      <c r="I33" s="219"/>
    </row>
    <row r="34" spans="3:13" s="55" customFormat="1" ht="15" customHeight="1">
      <c r="C34" s="72" t="s">
        <v>1211</v>
      </c>
      <c r="D34" s="59" t="s">
        <v>1212</v>
      </c>
      <c r="E34" s="73"/>
      <c r="F34" s="73"/>
      <c r="G34" s="73"/>
      <c r="H34" s="73"/>
      <c r="I34" s="54"/>
    </row>
    <row r="35" spans="3:13" s="55" customFormat="1" ht="15" customHeight="1">
      <c r="C35" s="72">
        <v>1</v>
      </c>
      <c r="D35" s="59" t="s">
        <v>4767</v>
      </c>
      <c r="E35" s="73" t="s">
        <v>63</v>
      </c>
      <c r="F35" s="171">
        <v>1.05</v>
      </c>
      <c r="G35" s="64">
        <f>VLOOKUP(D35,upahbahan,3,FALSE)</f>
        <v>82000</v>
      </c>
      <c r="H35" s="64">
        <f>F35*G35</f>
        <v>86100</v>
      </c>
      <c r="I35" s="54"/>
    </row>
    <row r="36" spans="3:13" s="55" customFormat="1" ht="15" customHeight="1">
      <c r="C36" s="72">
        <v>2</v>
      </c>
      <c r="D36" s="59" t="s">
        <v>4763</v>
      </c>
      <c r="E36" s="73" t="s">
        <v>42</v>
      </c>
      <c r="F36" s="171">
        <v>3.0000000000000001E-3</v>
      </c>
      <c r="G36" s="64">
        <f>VLOOKUP(D36,upahbahan,3,FALSE)</f>
        <v>300000</v>
      </c>
      <c r="H36" s="64">
        <f>F36*G36</f>
        <v>900</v>
      </c>
      <c r="I36" s="54"/>
    </row>
    <row r="37" spans="3:13" s="55" customFormat="1" ht="15" customHeight="1">
      <c r="C37" s="72">
        <v>3</v>
      </c>
      <c r="D37" s="59" t="s">
        <v>83</v>
      </c>
      <c r="E37" s="73" t="s">
        <v>42</v>
      </c>
      <c r="F37" s="171">
        <v>0.06</v>
      </c>
      <c r="G37" s="64">
        <f>VLOOKUP(D37,upahbahan,3,FALSE)</f>
        <v>370200</v>
      </c>
      <c r="H37" s="64">
        <f>F37*G37</f>
        <v>22212</v>
      </c>
      <c r="I37" s="54"/>
    </row>
    <row r="38" spans="3:13" s="55" customFormat="1" ht="15" customHeight="1">
      <c r="C38" s="83" t="s">
        <v>1216</v>
      </c>
      <c r="D38" s="80"/>
      <c r="E38" s="80"/>
      <c r="F38" s="80"/>
      <c r="G38" s="162"/>
      <c r="H38" s="64">
        <f>SUM(H35:H37)</f>
        <v>109212</v>
      </c>
      <c r="I38" s="54"/>
    </row>
    <row r="39" spans="3:13" s="55" customFormat="1" ht="15" customHeight="1">
      <c r="C39" s="72" t="s">
        <v>1217</v>
      </c>
      <c r="D39" s="59" t="s">
        <v>1218</v>
      </c>
      <c r="E39" s="73"/>
      <c r="F39" s="73"/>
      <c r="G39" s="73"/>
      <c r="H39" s="73"/>
      <c r="I39" s="54"/>
    </row>
    <row r="40" spans="3:13" s="55" customFormat="1" ht="15" customHeight="1">
      <c r="C40" s="83" t="s">
        <v>1219</v>
      </c>
      <c r="D40" s="80"/>
      <c r="E40" s="80"/>
      <c r="F40" s="80"/>
      <c r="G40" s="162"/>
      <c r="H40" s="303">
        <v>0</v>
      </c>
      <c r="I40" s="54"/>
    </row>
    <row r="41" spans="3:13" s="55" customFormat="1" ht="15" customHeight="1">
      <c r="C41" s="58" t="s">
        <v>1220</v>
      </c>
      <c r="D41" s="69" t="s">
        <v>1221</v>
      </c>
      <c r="E41" s="70"/>
      <c r="F41" s="70"/>
      <c r="G41" s="71"/>
      <c r="H41" s="304">
        <f>H40+H38+H33</f>
        <v>146062</v>
      </c>
      <c r="I41" s="319"/>
    </row>
    <row r="42" spans="3:13" s="55" customFormat="1" ht="15" customHeight="1">
      <c r="C42" s="58" t="s">
        <v>1222</v>
      </c>
      <c r="D42" s="69" t="s">
        <v>1325</v>
      </c>
      <c r="E42" s="70"/>
      <c r="F42" s="71"/>
      <c r="G42" s="95">
        <v>0.1</v>
      </c>
      <c r="H42" s="64">
        <f>H41*G42</f>
        <v>14606.2</v>
      </c>
      <c r="I42" s="319"/>
    </row>
    <row r="43" spans="3:13" s="55" customFormat="1" ht="15" customHeight="1">
      <c r="C43" s="58" t="s">
        <v>1223</v>
      </c>
      <c r="D43" s="69" t="s">
        <v>1224</v>
      </c>
      <c r="E43" s="70"/>
      <c r="F43" s="70"/>
      <c r="G43" s="71"/>
      <c r="H43" s="305">
        <f>SUM(H41:H42)</f>
        <v>160668.20000000001</v>
      </c>
      <c r="I43" s="319"/>
    </row>
    <row r="45" spans="3:13" s="55" customFormat="1" ht="23.25" customHeight="1">
      <c r="C45" s="52" t="s">
        <v>4768</v>
      </c>
      <c r="D45" s="313" t="s">
        <v>4769</v>
      </c>
      <c r="E45" s="313"/>
      <c r="F45" s="313"/>
      <c r="G45" s="313"/>
      <c r="H45" s="313"/>
      <c r="I45" s="56">
        <f>ROUNDDOWN(H63,-2)</f>
        <v>129800</v>
      </c>
    </row>
    <row r="46" spans="3:13" s="55" customFormat="1" ht="33" customHeight="1">
      <c r="C46" s="300" t="s">
        <v>1197</v>
      </c>
      <c r="D46" s="300" t="s">
        <v>1198</v>
      </c>
      <c r="E46" s="300" t="s">
        <v>1199</v>
      </c>
      <c r="F46" s="300" t="s">
        <v>1200</v>
      </c>
      <c r="G46" s="300" t="s">
        <v>1201</v>
      </c>
      <c r="H46" s="300" t="s">
        <v>1202</v>
      </c>
      <c r="I46" s="54"/>
    </row>
    <row r="47" spans="3:13" s="55" customFormat="1" ht="15" customHeight="1">
      <c r="C47" s="72" t="s">
        <v>1203</v>
      </c>
      <c r="D47" s="59" t="s">
        <v>1204</v>
      </c>
      <c r="E47" s="73"/>
      <c r="F47" s="73"/>
      <c r="G47" s="73"/>
      <c r="H47" s="73"/>
      <c r="I47" s="54"/>
      <c r="J47" s="159" t="s">
        <v>1249</v>
      </c>
    </row>
    <row r="48" spans="3:13" s="55" customFormat="1" ht="15" customHeight="1">
      <c r="C48" s="301">
        <v>1</v>
      </c>
      <c r="D48" s="59" t="s">
        <v>5</v>
      </c>
      <c r="E48" s="302" t="s">
        <v>6</v>
      </c>
      <c r="F48" s="74">
        <v>0.1</v>
      </c>
      <c r="G48" s="64">
        <f>VLOOKUP(D48,upahbahan,3,FALSE)</f>
        <v>100000</v>
      </c>
      <c r="H48" s="64">
        <f>F48*G48</f>
        <v>10000</v>
      </c>
      <c r="I48" s="54"/>
      <c r="J48" s="159" t="s">
        <v>1250</v>
      </c>
      <c r="M48" s="65">
        <v>0.1</v>
      </c>
    </row>
    <row r="49" spans="3:9" s="55" customFormat="1" ht="15" customHeight="1">
      <c r="C49" s="301">
        <v>2</v>
      </c>
      <c r="D49" s="59" t="s">
        <v>7</v>
      </c>
      <c r="E49" s="302" t="s">
        <v>6</v>
      </c>
      <c r="F49" s="74">
        <v>0.05</v>
      </c>
      <c r="G49" s="64">
        <f>VLOOKUP(D49,upahbahan,3,FALSE)</f>
        <v>145000</v>
      </c>
      <c r="H49" s="64">
        <f>F49*G49</f>
        <v>7250</v>
      </c>
      <c r="I49" s="54"/>
    </row>
    <row r="50" spans="3:9" s="55" customFormat="1" ht="15" customHeight="1">
      <c r="C50" s="301">
        <v>3</v>
      </c>
      <c r="D50" s="59" t="s">
        <v>18</v>
      </c>
      <c r="E50" s="302" t="s">
        <v>6</v>
      </c>
      <c r="F50" s="74">
        <v>5.0000000000000001E-3</v>
      </c>
      <c r="G50" s="64">
        <f>VLOOKUP(D50,upahbahan,3,FALSE)</f>
        <v>175000</v>
      </c>
      <c r="H50" s="64">
        <f>F50*G50</f>
        <v>875</v>
      </c>
      <c r="I50" s="54"/>
    </row>
    <row r="51" spans="3:9" s="55" customFormat="1" ht="15" customHeight="1">
      <c r="C51" s="301">
        <v>4</v>
      </c>
      <c r="D51" s="59" t="s">
        <v>19</v>
      </c>
      <c r="E51" s="302" t="s">
        <v>6</v>
      </c>
      <c r="F51" s="74">
        <v>2E-3</v>
      </c>
      <c r="G51" s="64">
        <f>VLOOKUP(D51,upahbahan,3,FALSE)</f>
        <v>200000</v>
      </c>
      <c r="H51" s="64">
        <f>F51*G51</f>
        <v>400</v>
      </c>
      <c r="I51" s="54"/>
    </row>
    <row r="52" spans="3:9" s="55" customFormat="1" ht="15" customHeight="1">
      <c r="C52" s="83" t="s">
        <v>1210</v>
      </c>
      <c r="D52" s="80"/>
      <c r="E52" s="80"/>
      <c r="F52" s="217"/>
      <c r="G52" s="218"/>
      <c r="H52" s="64">
        <f>SUM(H48:H51)</f>
        <v>18525</v>
      </c>
      <c r="I52" s="219"/>
    </row>
    <row r="53" spans="3:9" s="55" customFormat="1" ht="15" customHeight="1">
      <c r="C53" s="72" t="s">
        <v>1211</v>
      </c>
      <c r="D53" s="59" t="s">
        <v>1212</v>
      </c>
      <c r="E53" s="73"/>
      <c r="F53" s="73"/>
      <c r="G53" s="73"/>
      <c r="H53" s="73"/>
      <c r="I53" s="54"/>
    </row>
    <row r="54" spans="3:9" s="55" customFormat="1" ht="15" customHeight="1">
      <c r="C54" s="72">
        <v>1</v>
      </c>
      <c r="D54" s="59" t="s">
        <v>4764</v>
      </c>
      <c r="E54" s="170" t="s">
        <v>63</v>
      </c>
      <c r="F54" s="171">
        <v>1.05</v>
      </c>
      <c r="G54" s="64">
        <f>VLOOKUP(D54,upahbahan,3,FALSE)</f>
        <v>70000</v>
      </c>
      <c r="H54" s="64">
        <f>F54*G54</f>
        <v>73500</v>
      </c>
      <c r="I54" s="54"/>
    </row>
    <row r="55" spans="3:9" s="55" customFormat="1" ht="15" customHeight="1">
      <c r="C55" s="72">
        <v>2</v>
      </c>
      <c r="D55" s="59" t="s">
        <v>4763</v>
      </c>
      <c r="E55" s="170" t="s">
        <v>42</v>
      </c>
      <c r="F55" s="171">
        <v>3.0000000000000001E-3</v>
      </c>
      <c r="G55" s="64">
        <f>VLOOKUP(D55,upahbahan,3,FALSE)</f>
        <v>300000</v>
      </c>
      <c r="H55" s="64">
        <f>F55*G55</f>
        <v>900</v>
      </c>
      <c r="I55" s="54"/>
    </row>
    <row r="56" spans="3:9" s="55" customFormat="1" ht="15" customHeight="1">
      <c r="C56" s="72">
        <v>3</v>
      </c>
      <c r="D56" s="59" t="s">
        <v>83</v>
      </c>
      <c r="E56" s="170" t="s">
        <v>42</v>
      </c>
      <c r="F56" s="171">
        <v>0.06</v>
      </c>
      <c r="G56" s="64">
        <f>VLOOKUP(D56,upahbahan,3,FALSE)</f>
        <v>370200</v>
      </c>
      <c r="H56" s="64">
        <f>F56*G56</f>
        <v>22212</v>
      </c>
      <c r="I56" s="54"/>
    </row>
    <row r="57" spans="3:9" s="55" customFormat="1" ht="15" customHeight="1">
      <c r="C57" s="83" t="s">
        <v>1216</v>
      </c>
      <c r="D57" s="80"/>
      <c r="E57" s="80"/>
      <c r="F57" s="80"/>
      <c r="G57" s="162"/>
      <c r="H57" s="64">
        <f>SUM(H54:H56)</f>
        <v>96612</v>
      </c>
      <c r="I57" s="54"/>
    </row>
    <row r="58" spans="3:9" s="55" customFormat="1" ht="15" customHeight="1">
      <c r="C58" s="72" t="s">
        <v>1217</v>
      </c>
      <c r="D58" s="59" t="s">
        <v>1218</v>
      </c>
      <c r="E58" s="73"/>
      <c r="F58" s="73"/>
      <c r="G58" s="73"/>
      <c r="H58" s="73"/>
      <c r="I58" s="54"/>
    </row>
    <row r="59" spans="3:9" s="55" customFormat="1" ht="15" customHeight="1">
      <c r="C59" s="557">
        <v>1</v>
      </c>
      <c r="D59" s="59" t="s">
        <v>4770</v>
      </c>
      <c r="E59" s="188" t="s">
        <v>1995</v>
      </c>
      <c r="F59" s="188">
        <v>1.175E-2</v>
      </c>
      <c r="G59" s="64">
        <f>VLOOKUP(D59,upahbahan,3,FALSE)</f>
        <v>250000</v>
      </c>
      <c r="H59" s="64">
        <f>F59*G59</f>
        <v>2937.5</v>
      </c>
      <c r="I59" s="54"/>
    </row>
    <row r="60" spans="3:9" s="55" customFormat="1" ht="15" customHeight="1">
      <c r="C60" s="83" t="s">
        <v>1219</v>
      </c>
      <c r="D60" s="80"/>
      <c r="E60" s="80"/>
      <c r="F60" s="80"/>
      <c r="G60" s="162"/>
      <c r="H60" s="303">
        <f>SUM(H59)</f>
        <v>2937.5</v>
      </c>
      <c r="I60" s="54"/>
    </row>
    <row r="61" spans="3:9" s="55" customFormat="1" ht="15" customHeight="1">
      <c r="C61" s="58" t="s">
        <v>1220</v>
      </c>
      <c r="D61" s="69" t="s">
        <v>1221</v>
      </c>
      <c r="E61" s="70"/>
      <c r="F61" s="70"/>
      <c r="G61" s="71"/>
      <c r="H61" s="304">
        <f>H60+H57+H52</f>
        <v>118074.5</v>
      </c>
      <c r="I61" s="319"/>
    </row>
    <row r="62" spans="3:9" s="55" customFormat="1" ht="15" customHeight="1">
      <c r="C62" s="58" t="s">
        <v>1222</v>
      </c>
      <c r="D62" s="69" t="s">
        <v>1325</v>
      </c>
      <c r="E62" s="70"/>
      <c r="F62" s="71"/>
      <c r="G62" s="95">
        <v>0.1</v>
      </c>
      <c r="H62" s="64">
        <f>H61*G62</f>
        <v>11807.45</v>
      </c>
      <c r="I62" s="319"/>
    </row>
    <row r="63" spans="3:9" s="55" customFormat="1" ht="15" customHeight="1">
      <c r="C63" s="58" t="s">
        <v>1223</v>
      </c>
      <c r="D63" s="69" t="s">
        <v>1224</v>
      </c>
      <c r="E63" s="70"/>
      <c r="F63" s="70"/>
      <c r="G63" s="71"/>
      <c r="H63" s="305">
        <f>SUM(H61:H62)</f>
        <v>129881.95</v>
      </c>
      <c r="I63" s="319"/>
    </row>
    <row r="65" spans="3:13" s="55" customFormat="1" ht="21.75" customHeight="1">
      <c r="C65" s="52" t="s">
        <v>4772</v>
      </c>
      <c r="D65" s="313" t="s">
        <v>4773</v>
      </c>
      <c r="E65" s="313"/>
      <c r="F65" s="313"/>
      <c r="G65" s="313"/>
      <c r="H65" s="313"/>
      <c r="I65" s="56">
        <f>ROUNDDOWN(H83,-2)</f>
        <v>143700</v>
      </c>
    </row>
    <row r="66" spans="3:13" s="55" customFormat="1" ht="33" customHeight="1">
      <c r="C66" s="300" t="s">
        <v>1197</v>
      </c>
      <c r="D66" s="300" t="s">
        <v>1198</v>
      </c>
      <c r="E66" s="300" t="s">
        <v>1199</v>
      </c>
      <c r="F66" s="300" t="s">
        <v>1200</v>
      </c>
      <c r="G66" s="300" t="s">
        <v>1201</v>
      </c>
      <c r="H66" s="300" t="s">
        <v>1202</v>
      </c>
      <c r="I66" s="54"/>
    </row>
    <row r="67" spans="3:13" s="55" customFormat="1" ht="15" customHeight="1">
      <c r="C67" s="72" t="s">
        <v>1203</v>
      </c>
      <c r="D67" s="59" t="s">
        <v>1204</v>
      </c>
      <c r="E67" s="73"/>
      <c r="F67" s="73"/>
      <c r="G67" s="73"/>
      <c r="H67" s="73"/>
      <c r="I67" s="54"/>
      <c r="J67" s="159" t="s">
        <v>1249</v>
      </c>
    </row>
    <row r="68" spans="3:13" s="55" customFormat="1" ht="15" customHeight="1">
      <c r="C68" s="301">
        <v>1</v>
      </c>
      <c r="D68" s="59" t="s">
        <v>5</v>
      </c>
      <c r="E68" s="302" t="s">
        <v>6</v>
      </c>
      <c r="F68" s="74">
        <v>0.1</v>
      </c>
      <c r="G68" s="64">
        <f>VLOOKUP(D68,upahbahan,3,FALSE)</f>
        <v>100000</v>
      </c>
      <c r="H68" s="64">
        <f>F68*G68</f>
        <v>10000</v>
      </c>
      <c r="I68" s="54"/>
      <c r="J68" s="159" t="s">
        <v>1250</v>
      </c>
      <c r="M68" s="65">
        <v>0.1</v>
      </c>
    </row>
    <row r="69" spans="3:13" s="55" customFormat="1" ht="15" customHeight="1">
      <c r="C69" s="301">
        <v>2</v>
      </c>
      <c r="D69" s="59" t="s">
        <v>7</v>
      </c>
      <c r="E69" s="302" t="s">
        <v>6</v>
      </c>
      <c r="F69" s="74">
        <v>0.05</v>
      </c>
      <c r="G69" s="64">
        <f>VLOOKUP(D69,upahbahan,3,FALSE)</f>
        <v>145000</v>
      </c>
      <c r="H69" s="64">
        <f>F69*G69</f>
        <v>7250</v>
      </c>
      <c r="I69" s="54"/>
    </row>
    <row r="70" spans="3:13" s="55" customFormat="1" ht="15" customHeight="1">
      <c r="C70" s="301">
        <v>3</v>
      </c>
      <c r="D70" s="59" t="s">
        <v>18</v>
      </c>
      <c r="E70" s="302" t="s">
        <v>6</v>
      </c>
      <c r="F70" s="74">
        <v>5.0000000000000001E-3</v>
      </c>
      <c r="G70" s="64">
        <f>VLOOKUP(D70,upahbahan,3,FALSE)</f>
        <v>175000</v>
      </c>
      <c r="H70" s="64">
        <f>F70*G70</f>
        <v>875</v>
      </c>
      <c r="I70" s="54"/>
    </row>
    <row r="71" spans="3:13" s="55" customFormat="1" ht="15" customHeight="1">
      <c r="C71" s="301">
        <v>4</v>
      </c>
      <c r="D71" s="59" t="s">
        <v>19</v>
      </c>
      <c r="E71" s="302" t="s">
        <v>6</v>
      </c>
      <c r="F71" s="74">
        <v>2E-3</v>
      </c>
      <c r="G71" s="64">
        <f>VLOOKUP(D71,upahbahan,3,FALSE)</f>
        <v>200000</v>
      </c>
      <c r="H71" s="64">
        <f>F71*G71</f>
        <v>400</v>
      </c>
      <c r="I71" s="54"/>
    </row>
    <row r="72" spans="3:13" s="55" customFormat="1" ht="15" customHeight="1">
      <c r="C72" s="83" t="s">
        <v>1210</v>
      </c>
      <c r="D72" s="80"/>
      <c r="E72" s="80"/>
      <c r="F72" s="217"/>
      <c r="G72" s="218"/>
      <c r="H72" s="64">
        <f>SUM(H68:H71)</f>
        <v>18525</v>
      </c>
      <c r="I72" s="219"/>
    </row>
    <row r="73" spans="3:13" s="55" customFormat="1" ht="15" customHeight="1">
      <c r="C73" s="72" t="s">
        <v>1211</v>
      </c>
      <c r="D73" s="59" t="s">
        <v>1212</v>
      </c>
      <c r="E73" s="73"/>
      <c r="F73" s="73"/>
      <c r="G73" s="73"/>
      <c r="H73" s="73"/>
      <c r="I73" s="54"/>
    </row>
    <row r="74" spans="3:13" s="55" customFormat="1" ht="15" customHeight="1">
      <c r="C74" s="72">
        <v>1</v>
      </c>
      <c r="D74" s="59" t="s">
        <v>4767</v>
      </c>
      <c r="E74" s="170" t="s">
        <v>63</v>
      </c>
      <c r="F74" s="171">
        <v>1.05</v>
      </c>
      <c r="G74" s="64">
        <f>VLOOKUP(D74,upahbahan,3,FALSE)</f>
        <v>82000</v>
      </c>
      <c r="H74" s="64">
        <f>F74*G74</f>
        <v>86100</v>
      </c>
      <c r="I74" s="54"/>
    </row>
    <row r="75" spans="3:13" s="55" customFormat="1" ht="15" customHeight="1">
      <c r="C75" s="72">
        <v>2</v>
      </c>
      <c r="D75" s="59" t="s">
        <v>4763</v>
      </c>
      <c r="E75" s="170" t="s">
        <v>42</v>
      </c>
      <c r="F75" s="171">
        <v>3.0000000000000001E-3</v>
      </c>
      <c r="G75" s="64">
        <f>VLOOKUP(D75,upahbahan,3,FALSE)</f>
        <v>300000</v>
      </c>
      <c r="H75" s="64">
        <f>F75*G75</f>
        <v>900</v>
      </c>
      <c r="I75" s="54"/>
    </row>
    <row r="76" spans="3:13" s="55" customFormat="1" ht="15" customHeight="1">
      <c r="C76" s="72">
        <v>3</v>
      </c>
      <c r="D76" s="59" t="s">
        <v>83</v>
      </c>
      <c r="E76" s="170" t="s">
        <v>42</v>
      </c>
      <c r="F76" s="171">
        <v>0.06</v>
      </c>
      <c r="G76" s="64">
        <f>VLOOKUP(D76,upahbahan,3,FALSE)</f>
        <v>370200</v>
      </c>
      <c r="H76" s="64">
        <f>F76*G76</f>
        <v>22212</v>
      </c>
      <c r="I76" s="54"/>
    </row>
    <row r="77" spans="3:13" s="55" customFormat="1" ht="15" customHeight="1">
      <c r="C77" s="83" t="s">
        <v>1216</v>
      </c>
      <c r="D77" s="80"/>
      <c r="E77" s="80"/>
      <c r="F77" s="80"/>
      <c r="G77" s="162"/>
      <c r="H77" s="64">
        <f>SUM(H74:H76)</f>
        <v>109212</v>
      </c>
      <c r="I77" s="54"/>
    </row>
    <row r="78" spans="3:13" s="55" customFormat="1" ht="15" customHeight="1">
      <c r="C78" s="72" t="s">
        <v>1217</v>
      </c>
      <c r="D78" s="59" t="s">
        <v>1218</v>
      </c>
      <c r="E78" s="73"/>
      <c r="F78" s="73"/>
      <c r="G78" s="73"/>
      <c r="H78" s="73"/>
      <c r="I78" s="54"/>
    </row>
    <row r="79" spans="3:13" s="55" customFormat="1" ht="15" customHeight="1">
      <c r="C79" s="557">
        <v>1</v>
      </c>
      <c r="D79" s="59" t="s">
        <v>4770</v>
      </c>
      <c r="E79" s="188" t="s">
        <v>1995</v>
      </c>
      <c r="F79" s="188">
        <v>1.175E-2</v>
      </c>
      <c r="G79" s="64">
        <f>VLOOKUP(D79,upahbahan,3,FALSE)</f>
        <v>250000</v>
      </c>
      <c r="H79" s="64">
        <f>F79*G79</f>
        <v>2937.5</v>
      </c>
      <c r="I79" s="54"/>
    </row>
    <row r="80" spans="3:13" s="55" customFormat="1" ht="15" customHeight="1">
      <c r="C80" s="83" t="s">
        <v>1219</v>
      </c>
      <c r="D80" s="80"/>
      <c r="E80" s="80"/>
      <c r="F80" s="80"/>
      <c r="G80" s="162"/>
      <c r="H80" s="303">
        <f>SUM(H79)</f>
        <v>2937.5</v>
      </c>
      <c r="I80" s="54"/>
    </row>
    <row r="81" spans="3:13" s="55" customFormat="1" ht="15" customHeight="1">
      <c r="C81" s="58" t="s">
        <v>1220</v>
      </c>
      <c r="D81" s="69" t="s">
        <v>1221</v>
      </c>
      <c r="E81" s="70"/>
      <c r="F81" s="70"/>
      <c r="G81" s="71"/>
      <c r="H81" s="304">
        <f>H80+H77+H72</f>
        <v>130674.5</v>
      </c>
      <c r="I81" s="319"/>
    </row>
    <row r="82" spans="3:13" s="55" customFormat="1" ht="15" customHeight="1">
      <c r="C82" s="58" t="s">
        <v>1222</v>
      </c>
      <c r="D82" s="69" t="s">
        <v>1325</v>
      </c>
      <c r="E82" s="70"/>
      <c r="F82" s="71"/>
      <c r="G82" s="95">
        <v>0.1</v>
      </c>
      <c r="H82" s="64">
        <f>H81*G82</f>
        <v>13067.45</v>
      </c>
      <c r="I82" s="319"/>
    </row>
    <row r="83" spans="3:13" s="55" customFormat="1" ht="15" customHeight="1">
      <c r="C83" s="58" t="s">
        <v>1223</v>
      </c>
      <c r="D83" s="69" t="s">
        <v>1224</v>
      </c>
      <c r="E83" s="70"/>
      <c r="F83" s="70"/>
      <c r="G83" s="71"/>
      <c r="H83" s="305">
        <f>SUM(H81:H82)</f>
        <v>143741.95000000001</v>
      </c>
      <c r="I83" s="319"/>
    </row>
    <row r="85" spans="3:13" s="55" customFormat="1" ht="21.75" customHeight="1">
      <c r="C85" s="52" t="s">
        <v>4774</v>
      </c>
      <c r="D85" s="313" t="s">
        <v>4775</v>
      </c>
      <c r="E85" s="313"/>
      <c r="F85" s="313"/>
      <c r="G85" s="313"/>
      <c r="H85" s="313"/>
      <c r="I85" s="56">
        <f>ROUNDDOWN(H102,-2)</f>
        <v>179100</v>
      </c>
    </row>
    <row r="86" spans="3:13" s="55" customFormat="1" ht="33" customHeight="1">
      <c r="C86" s="300" t="s">
        <v>1197</v>
      </c>
      <c r="D86" s="300" t="s">
        <v>1198</v>
      </c>
      <c r="E86" s="300" t="s">
        <v>1199</v>
      </c>
      <c r="F86" s="300" t="s">
        <v>1200</v>
      </c>
      <c r="G86" s="300" t="s">
        <v>1201</v>
      </c>
      <c r="H86" s="300" t="s">
        <v>1202</v>
      </c>
      <c r="I86" s="54"/>
    </row>
    <row r="87" spans="3:13" s="55" customFormat="1" ht="15" customHeight="1">
      <c r="C87" s="72" t="s">
        <v>1203</v>
      </c>
      <c r="D87" s="59" t="s">
        <v>1204</v>
      </c>
      <c r="E87" s="73"/>
      <c r="F87" s="73"/>
      <c r="G87" s="73"/>
      <c r="H87" s="73"/>
      <c r="I87" s="54"/>
      <c r="J87" s="159" t="s">
        <v>1249</v>
      </c>
    </row>
    <row r="88" spans="3:13" s="55" customFormat="1" ht="15" customHeight="1">
      <c r="C88" s="301">
        <v>1</v>
      </c>
      <c r="D88" s="59" t="s">
        <v>5</v>
      </c>
      <c r="E88" s="302" t="s">
        <v>6</v>
      </c>
      <c r="F88" s="74">
        <v>0.2</v>
      </c>
      <c r="G88" s="64">
        <f>VLOOKUP(D88,upahbahan,3,FALSE)</f>
        <v>100000</v>
      </c>
      <c r="H88" s="64">
        <f>F88*G88</f>
        <v>20000</v>
      </c>
      <c r="I88" s="54"/>
      <c r="J88" s="159" t="s">
        <v>1250</v>
      </c>
      <c r="M88" s="65">
        <v>0.1</v>
      </c>
    </row>
    <row r="89" spans="3:13" s="55" customFormat="1" ht="15" customHeight="1">
      <c r="C89" s="301">
        <v>2</v>
      </c>
      <c r="D89" s="59" t="s">
        <v>7</v>
      </c>
      <c r="E89" s="302" t="s">
        <v>6</v>
      </c>
      <c r="F89" s="74">
        <v>0.1</v>
      </c>
      <c r="G89" s="64">
        <f>VLOOKUP(D89,upahbahan,3,FALSE)</f>
        <v>145000</v>
      </c>
      <c r="H89" s="64">
        <f>F89*G89</f>
        <v>14500</v>
      </c>
      <c r="I89" s="54"/>
    </row>
    <row r="90" spans="3:13" s="55" customFormat="1" ht="15" customHeight="1">
      <c r="C90" s="301">
        <v>3</v>
      </c>
      <c r="D90" s="59" t="s">
        <v>18</v>
      </c>
      <c r="E90" s="302" t="s">
        <v>6</v>
      </c>
      <c r="F90" s="74">
        <v>0.01</v>
      </c>
      <c r="G90" s="64">
        <f>VLOOKUP(D90,upahbahan,3,FALSE)</f>
        <v>175000</v>
      </c>
      <c r="H90" s="64">
        <f>F90*G90</f>
        <v>1750</v>
      </c>
      <c r="I90" s="54"/>
    </row>
    <row r="91" spans="3:13" s="55" customFormat="1" ht="15" customHeight="1">
      <c r="C91" s="301">
        <v>4</v>
      </c>
      <c r="D91" s="59" t="s">
        <v>19</v>
      </c>
      <c r="E91" s="302" t="s">
        <v>6</v>
      </c>
      <c r="F91" s="74">
        <v>3.0000000000000001E-3</v>
      </c>
      <c r="G91" s="64">
        <f>VLOOKUP(D91,upahbahan,3,FALSE)</f>
        <v>200000</v>
      </c>
      <c r="H91" s="64">
        <f>F91*G91</f>
        <v>600</v>
      </c>
      <c r="I91" s="54"/>
    </row>
    <row r="92" spans="3:13" s="55" customFormat="1" ht="15" customHeight="1">
      <c r="C92" s="83" t="s">
        <v>1210</v>
      </c>
      <c r="D92" s="80"/>
      <c r="E92" s="80"/>
      <c r="F92" s="217"/>
      <c r="G92" s="218"/>
      <c r="H92" s="64">
        <f>SUM(H88:H91)</f>
        <v>36850</v>
      </c>
      <c r="I92" s="219"/>
    </row>
    <row r="93" spans="3:13" s="55" customFormat="1" ht="15" customHeight="1">
      <c r="C93" s="72" t="s">
        <v>1211</v>
      </c>
      <c r="D93" s="59" t="s">
        <v>1212</v>
      </c>
      <c r="E93" s="73"/>
      <c r="F93" s="73"/>
      <c r="G93" s="73"/>
      <c r="H93" s="73"/>
      <c r="I93" s="54"/>
    </row>
    <row r="94" spans="3:13" s="55" customFormat="1" ht="15" customHeight="1">
      <c r="C94" s="72">
        <v>1</v>
      </c>
      <c r="D94" s="59" t="s">
        <v>4776</v>
      </c>
      <c r="E94" s="170" t="s">
        <v>63</v>
      </c>
      <c r="F94" s="171">
        <v>1.05</v>
      </c>
      <c r="G94" s="64">
        <f>VLOOKUP(D94,upahbahan,3,FALSE)</f>
        <v>85000</v>
      </c>
      <c r="H94" s="64">
        <f>F94*G94</f>
        <v>89250</v>
      </c>
      <c r="I94" s="54"/>
    </row>
    <row r="95" spans="3:13" s="55" customFormat="1" ht="15" customHeight="1">
      <c r="C95" s="72">
        <v>2</v>
      </c>
      <c r="D95" s="59" t="s">
        <v>4763</v>
      </c>
      <c r="E95" s="170" t="s">
        <v>42</v>
      </c>
      <c r="F95" s="171">
        <v>4.0000000000000001E-3</v>
      </c>
      <c r="G95" s="64">
        <f>VLOOKUP(D95,upahbahan,3,FALSE)</f>
        <v>300000</v>
      </c>
      <c r="H95" s="64">
        <f>F95*G95</f>
        <v>1200</v>
      </c>
      <c r="I95" s="54"/>
    </row>
    <row r="96" spans="3:13" s="55" customFormat="1" ht="15" customHeight="1">
      <c r="C96" s="72">
        <v>3</v>
      </c>
      <c r="D96" s="59" t="s">
        <v>83</v>
      </c>
      <c r="E96" s="170" t="s">
        <v>42</v>
      </c>
      <c r="F96" s="171">
        <v>9.6000000000000002E-2</v>
      </c>
      <c r="G96" s="64">
        <f>VLOOKUP(D96,upahbahan,3,FALSE)</f>
        <v>370200</v>
      </c>
      <c r="H96" s="64">
        <f>F96*G96</f>
        <v>35539.200000000004</v>
      </c>
      <c r="I96" s="54"/>
    </row>
    <row r="97" spans="3:13" s="55" customFormat="1" ht="15" customHeight="1">
      <c r="C97" s="83" t="s">
        <v>1216</v>
      </c>
      <c r="D97" s="80"/>
      <c r="E97" s="80"/>
      <c r="F97" s="80"/>
      <c r="G97" s="162"/>
      <c r="H97" s="64">
        <f>SUM(H94:H96)</f>
        <v>125989.20000000001</v>
      </c>
      <c r="I97" s="54"/>
    </row>
    <row r="98" spans="3:13" s="55" customFormat="1" ht="15" customHeight="1">
      <c r="C98" s="72" t="s">
        <v>1217</v>
      </c>
      <c r="D98" s="59" t="s">
        <v>1218</v>
      </c>
      <c r="E98" s="73"/>
      <c r="F98" s="73"/>
      <c r="G98" s="73"/>
      <c r="H98" s="73"/>
      <c r="I98" s="54"/>
    </row>
    <row r="99" spans="3:13" s="55" customFormat="1" ht="15" customHeight="1">
      <c r="C99" s="83" t="s">
        <v>1219</v>
      </c>
      <c r="D99" s="80"/>
      <c r="E99" s="80"/>
      <c r="F99" s="80"/>
      <c r="G99" s="162"/>
      <c r="H99" s="303">
        <f>SUM(H98)</f>
        <v>0</v>
      </c>
      <c r="I99" s="54"/>
    </row>
    <row r="100" spans="3:13" s="55" customFormat="1" ht="15" customHeight="1">
      <c r="C100" s="58" t="s">
        <v>1220</v>
      </c>
      <c r="D100" s="69" t="s">
        <v>1221</v>
      </c>
      <c r="E100" s="70"/>
      <c r="F100" s="70"/>
      <c r="G100" s="71"/>
      <c r="H100" s="304">
        <f>H99+H97+H92</f>
        <v>162839.20000000001</v>
      </c>
      <c r="I100" s="319"/>
    </row>
    <row r="101" spans="3:13" s="55" customFormat="1" ht="15" customHeight="1">
      <c r="C101" s="58" t="s">
        <v>1222</v>
      </c>
      <c r="D101" s="69" t="s">
        <v>1325</v>
      </c>
      <c r="E101" s="70"/>
      <c r="F101" s="71"/>
      <c r="G101" s="95">
        <v>0.1</v>
      </c>
      <c r="H101" s="64">
        <f>H100*G101</f>
        <v>16283.920000000002</v>
      </c>
      <c r="I101" s="319"/>
    </row>
    <row r="102" spans="3:13" s="55" customFormat="1" ht="15" customHeight="1">
      <c r="C102" s="58" t="s">
        <v>1223</v>
      </c>
      <c r="D102" s="69" t="s">
        <v>1224</v>
      </c>
      <c r="E102" s="70"/>
      <c r="F102" s="70"/>
      <c r="G102" s="71"/>
      <c r="H102" s="305">
        <f>SUM(H100:H101)</f>
        <v>179123.12000000002</v>
      </c>
      <c r="I102" s="319"/>
    </row>
    <row r="104" spans="3:13" s="55" customFormat="1" ht="24" customHeight="1">
      <c r="C104" s="52" t="s">
        <v>4777</v>
      </c>
      <c r="D104" s="313" t="s">
        <v>4778</v>
      </c>
      <c r="E104" s="313"/>
      <c r="F104" s="313"/>
      <c r="G104" s="313"/>
      <c r="H104" s="313"/>
      <c r="I104" s="56">
        <f>ROUNDDOWN(H121,-2)</f>
        <v>192900</v>
      </c>
    </row>
    <row r="105" spans="3:13" s="55" customFormat="1" ht="33" customHeight="1">
      <c r="C105" s="300" t="s">
        <v>1197</v>
      </c>
      <c r="D105" s="300" t="s">
        <v>1198</v>
      </c>
      <c r="E105" s="300" t="s">
        <v>1199</v>
      </c>
      <c r="F105" s="300" t="s">
        <v>1200</v>
      </c>
      <c r="G105" s="300" t="s">
        <v>1201</v>
      </c>
      <c r="H105" s="300" t="s">
        <v>1202</v>
      </c>
      <c r="I105" s="54"/>
    </row>
    <row r="106" spans="3:13" s="55" customFormat="1" ht="15" customHeight="1">
      <c r="C106" s="72" t="s">
        <v>1203</v>
      </c>
      <c r="D106" s="59" t="s">
        <v>1204</v>
      </c>
      <c r="E106" s="73"/>
      <c r="F106" s="73"/>
      <c r="G106" s="73"/>
      <c r="H106" s="73"/>
      <c r="I106" s="54"/>
      <c r="J106" s="159" t="s">
        <v>1249</v>
      </c>
    </row>
    <row r="107" spans="3:13" s="55" customFormat="1" ht="15" customHeight="1">
      <c r="C107" s="301">
        <v>1</v>
      </c>
      <c r="D107" s="59" t="s">
        <v>5</v>
      </c>
      <c r="E107" s="302" t="s">
        <v>6</v>
      </c>
      <c r="F107" s="74">
        <v>0.2</v>
      </c>
      <c r="G107" s="64">
        <f>VLOOKUP(D107,upahbahan,3,FALSE)</f>
        <v>100000</v>
      </c>
      <c r="H107" s="64">
        <f>F107*G107</f>
        <v>20000</v>
      </c>
      <c r="I107" s="54"/>
      <c r="J107" s="159" t="s">
        <v>1250</v>
      </c>
      <c r="M107" s="65">
        <v>0.1</v>
      </c>
    </row>
    <row r="108" spans="3:13" s="55" customFormat="1" ht="15" customHeight="1">
      <c r="C108" s="301">
        <v>2</v>
      </c>
      <c r="D108" s="59" t="s">
        <v>7</v>
      </c>
      <c r="E108" s="302" t="s">
        <v>6</v>
      </c>
      <c r="F108" s="74">
        <v>0.1</v>
      </c>
      <c r="G108" s="64">
        <f>VLOOKUP(D108,upahbahan,3,FALSE)</f>
        <v>145000</v>
      </c>
      <c r="H108" s="64">
        <f>F108*G108</f>
        <v>14500</v>
      </c>
      <c r="I108" s="54"/>
    </row>
    <row r="109" spans="3:13" s="55" customFormat="1" ht="15" customHeight="1">
      <c r="C109" s="301">
        <v>3</v>
      </c>
      <c r="D109" s="59" t="s">
        <v>18</v>
      </c>
      <c r="E109" s="302" t="s">
        <v>6</v>
      </c>
      <c r="F109" s="74">
        <v>0.01</v>
      </c>
      <c r="G109" s="64">
        <f>VLOOKUP(D109,upahbahan,3,FALSE)</f>
        <v>175000</v>
      </c>
      <c r="H109" s="64">
        <f>F109*G109</f>
        <v>1750</v>
      </c>
      <c r="I109" s="54"/>
    </row>
    <row r="110" spans="3:13" s="55" customFormat="1" ht="15" customHeight="1">
      <c r="C110" s="301">
        <v>4</v>
      </c>
      <c r="D110" s="59" t="s">
        <v>19</v>
      </c>
      <c r="E110" s="302" t="s">
        <v>6</v>
      </c>
      <c r="F110" s="74">
        <v>3.0000000000000001E-3</v>
      </c>
      <c r="G110" s="64">
        <f>VLOOKUP(D110,upahbahan,3,FALSE)</f>
        <v>200000</v>
      </c>
      <c r="H110" s="64">
        <f>F110*G110</f>
        <v>600</v>
      </c>
      <c r="I110" s="54"/>
    </row>
    <row r="111" spans="3:13" s="55" customFormat="1" ht="15" customHeight="1">
      <c r="C111" s="83" t="s">
        <v>1210</v>
      </c>
      <c r="D111" s="80"/>
      <c r="E111" s="80"/>
      <c r="F111" s="217"/>
      <c r="G111" s="218"/>
      <c r="H111" s="64">
        <f>SUM(H107:H110)</f>
        <v>36850</v>
      </c>
      <c r="I111" s="219"/>
    </row>
    <row r="112" spans="3:13" s="55" customFormat="1" ht="15" customHeight="1">
      <c r="C112" s="72" t="s">
        <v>1211</v>
      </c>
      <c r="D112" s="59" t="s">
        <v>1212</v>
      </c>
      <c r="E112" s="73"/>
      <c r="F112" s="73"/>
      <c r="G112" s="73"/>
      <c r="H112" s="73"/>
      <c r="I112" s="54"/>
    </row>
    <row r="113" spans="3:13" s="55" customFormat="1" ht="15" customHeight="1">
      <c r="C113" s="72">
        <v>1</v>
      </c>
      <c r="D113" s="59" t="s">
        <v>4779</v>
      </c>
      <c r="E113" s="170" t="s">
        <v>63</v>
      </c>
      <c r="F113" s="171">
        <v>1.05</v>
      </c>
      <c r="G113" s="64">
        <f>VLOOKUP(D113,upahbahan,3,FALSE)</f>
        <v>97000</v>
      </c>
      <c r="H113" s="64">
        <f>F113*G113</f>
        <v>101850</v>
      </c>
      <c r="I113" s="54"/>
    </row>
    <row r="114" spans="3:13" s="55" customFormat="1" ht="15" customHeight="1">
      <c r="C114" s="72">
        <v>2</v>
      </c>
      <c r="D114" s="59" t="s">
        <v>4763</v>
      </c>
      <c r="E114" s="170" t="s">
        <v>42</v>
      </c>
      <c r="F114" s="171">
        <v>4.0000000000000001E-3</v>
      </c>
      <c r="G114" s="64">
        <f>VLOOKUP(D114,upahbahan,3,FALSE)</f>
        <v>300000</v>
      </c>
      <c r="H114" s="64">
        <f>F114*G114</f>
        <v>1200</v>
      </c>
      <c r="I114" s="54"/>
    </row>
    <row r="115" spans="3:13" s="55" customFormat="1" ht="15" customHeight="1">
      <c r="C115" s="72">
        <v>3</v>
      </c>
      <c r="D115" s="59" t="s">
        <v>83</v>
      </c>
      <c r="E115" s="170" t="s">
        <v>42</v>
      </c>
      <c r="F115" s="171">
        <v>9.6000000000000002E-2</v>
      </c>
      <c r="G115" s="64">
        <f>VLOOKUP(D115,upahbahan,3,FALSE)</f>
        <v>370200</v>
      </c>
      <c r="H115" s="64">
        <f>F115*G115</f>
        <v>35539.200000000004</v>
      </c>
      <c r="I115" s="54"/>
    </row>
    <row r="116" spans="3:13" s="55" customFormat="1" ht="15" customHeight="1">
      <c r="C116" s="83" t="s">
        <v>1216</v>
      </c>
      <c r="D116" s="80"/>
      <c r="E116" s="80"/>
      <c r="F116" s="80"/>
      <c r="G116" s="162"/>
      <c r="H116" s="64">
        <f>SUM(H113:H115)</f>
        <v>138589.20000000001</v>
      </c>
      <c r="I116" s="54"/>
    </row>
    <row r="117" spans="3:13" s="55" customFormat="1" ht="15" customHeight="1">
      <c r="C117" s="72" t="s">
        <v>1217</v>
      </c>
      <c r="D117" s="59" t="s">
        <v>1218</v>
      </c>
      <c r="E117" s="73"/>
      <c r="F117" s="73"/>
      <c r="G117" s="73"/>
      <c r="H117" s="73"/>
      <c r="I117" s="54"/>
    </row>
    <row r="118" spans="3:13" s="55" customFormat="1" ht="15" customHeight="1">
      <c r="C118" s="83" t="s">
        <v>1219</v>
      </c>
      <c r="D118" s="80"/>
      <c r="E118" s="80"/>
      <c r="F118" s="80"/>
      <c r="G118" s="162"/>
      <c r="H118" s="303">
        <f>SUM(H117)</f>
        <v>0</v>
      </c>
      <c r="I118" s="54"/>
    </row>
    <row r="119" spans="3:13" s="55" customFormat="1" ht="15" customHeight="1">
      <c r="C119" s="58" t="s">
        <v>1220</v>
      </c>
      <c r="D119" s="69" t="s">
        <v>1221</v>
      </c>
      <c r="E119" s="70"/>
      <c r="F119" s="70"/>
      <c r="G119" s="71"/>
      <c r="H119" s="304">
        <f>H118+H116+H111</f>
        <v>175439.2</v>
      </c>
      <c r="I119" s="319"/>
    </row>
    <row r="120" spans="3:13" s="55" customFormat="1" ht="15" customHeight="1">
      <c r="C120" s="58" t="s">
        <v>1222</v>
      </c>
      <c r="D120" s="69" t="s">
        <v>1325</v>
      </c>
      <c r="E120" s="70"/>
      <c r="F120" s="71"/>
      <c r="G120" s="95">
        <v>0.1</v>
      </c>
      <c r="H120" s="64">
        <f>H119*G120</f>
        <v>17543.920000000002</v>
      </c>
      <c r="I120" s="319"/>
    </row>
    <row r="121" spans="3:13" s="55" customFormat="1" ht="15" customHeight="1">
      <c r="C121" s="58" t="s">
        <v>1223</v>
      </c>
      <c r="D121" s="69" t="s">
        <v>1224</v>
      </c>
      <c r="E121" s="70"/>
      <c r="F121" s="70"/>
      <c r="G121" s="71"/>
      <c r="H121" s="305">
        <f>SUM(H119:H120)</f>
        <v>192983.12000000002</v>
      </c>
      <c r="I121" s="319"/>
    </row>
    <row r="123" spans="3:13" s="55" customFormat="1" ht="30.75" customHeight="1">
      <c r="C123" s="52" t="s">
        <v>4780</v>
      </c>
      <c r="D123" s="313" t="s">
        <v>4781</v>
      </c>
      <c r="E123" s="313"/>
      <c r="F123" s="313"/>
      <c r="G123" s="313"/>
      <c r="H123" s="313"/>
      <c r="I123" s="56">
        <f>ROUNDDOWN(H141,-2)</f>
        <v>174300</v>
      </c>
    </row>
    <row r="124" spans="3:13" s="55" customFormat="1" ht="33" customHeight="1">
      <c r="C124" s="300" t="s">
        <v>1197</v>
      </c>
      <c r="D124" s="300" t="s">
        <v>1198</v>
      </c>
      <c r="E124" s="300" t="s">
        <v>1199</v>
      </c>
      <c r="F124" s="300" t="s">
        <v>1200</v>
      </c>
      <c r="G124" s="300" t="s">
        <v>1201</v>
      </c>
      <c r="H124" s="300" t="s">
        <v>1202</v>
      </c>
      <c r="I124" s="54"/>
    </row>
    <row r="125" spans="3:13" s="55" customFormat="1" ht="15" customHeight="1">
      <c r="C125" s="72" t="s">
        <v>1203</v>
      </c>
      <c r="D125" s="59" t="s">
        <v>1204</v>
      </c>
      <c r="E125" s="73"/>
      <c r="F125" s="73"/>
      <c r="G125" s="73"/>
      <c r="H125" s="73"/>
      <c r="I125" s="54"/>
      <c r="J125" s="159" t="s">
        <v>1249</v>
      </c>
    </row>
    <row r="126" spans="3:13" s="55" customFormat="1" ht="15" customHeight="1">
      <c r="C126" s="301">
        <v>1</v>
      </c>
      <c r="D126" s="59" t="s">
        <v>5</v>
      </c>
      <c r="E126" s="302" t="s">
        <v>6</v>
      </c>
      <c r="F126" s="74">
        <v>0.1</v>
      </c>
      <c r="G126" s="64">
        <f>VLOOKUP(D126,upahbahan,3,FALSE)</f>
        <v>100000</v>
      </c>
      <c r="H126" s="64">
        <f>F126*G126</f>
        <v>10000</v>
      </c>
      <c r="I126" s="54"/>
      <c r="J126" s="159" t="s">
        <v>1250</v>
      </c>
      <c r="M126" s="65">
        <v>0.1</v>
      </c>
    </row>
    <row r="127" spans="3:13" s="55" customFormat="1" ht="15" customHeight="1">
      <c r="C127" s="301">
        <v>2</v>
      </c>
      <c r="D127" s="59" t="s">
        <v>7</v>
      </c>
      <c r="E127" s="302" t="s">
        <v>6</v>
      </c>
      <c r="F127" s="74">
        <v>0.05</v>
      </c>
      <c r="G127" s="64">
        <f>VLOOKUP(D127,upahbahan,3,FALSE)</f>
        <v>145000</v>
      </c>
      <c r="H127" s="64">
        <f>F127*G127</f>
        <v>7250</v>
      </c>
      <c r="I127" s="54"/>
    </row>
    <row r="128" spans="3:13" s="55" customFormat="1" ht="15" customHeight="1">
      <c r="C128" s="301">
        <v>3</v>
      </c>
      <c r="D128" s="59" t="s">
        <v>18</v>
      </c>
      <c r="E128" s="302" t="s">
        <v>6</v>
      </c>
      <c r="F128" s="74">
        <v>5.0000000000000001E-3</v>
      </c>
      <c r="G128" s="64">
        <f>VLOOKUP(D128,upahbahan,3,FALSE)</f>
        <v>175000</v>
      </c>
      <c r="H128" s="64">
        <f>F128*G128</f>
        <v>875</v>
      </c>
      <c r="I128" s="54"/>
    </row>
    <row r="129" spans="3:9" s="55" customFormat="1" ht="15" customHeight="1">
      <c r="C129" s="301">
        <v>4</v>
      </c>
      <c r="D129" s="59" t="s">
        <v>19</v>
      </c>
      <c r="E129" s="302" t="s">
        <v>6</v>
      </c>
      <c r="F129" s="74">
        <v>2E-3</v>
      </c>
      <c r="G129" s="64">
        <f>VLOOKUP(D129,upahbahan,3,FALSE)</f>
        <v>200000</v>
      </c>
      <c r="H129" s="64">
        <f>F129*G129</f>
        <v>400</v>
      </c>
      <c r="I129" s="54"/>
    </row>
    <row r="130" spans="3:9" s="55" customFormat="1" ht="15" customHeight="1">
      <c r="C130" s="83" t="s">
        <v>1210</v>
      </c>
      <c r="D130" s="80"/>
      <c r="E130" s="80"/>
      <c r="F130" s="217"/>
      <c r="G130" s="218"/>
      <c r="H130" s="64">
        <f>SUM(H126:H129)</f>
        <v>18525</v>
      </c>
      <c r="I130" s="219"/>
    </row>
    <row r="131" spans="3:9" s="55" customFormat="1" ht="15" customHeight="1">
      <c r="C131" s="72" t="s">
        <v>1211</v>
      </c>
      <c r="D131" s="59" t="s">
        <v>1212</v>
      </c>
      <c r="E131" s="73"/>
      <c r="F131" s="73"/>
      <c r="G131" s="73"/>
      <c r="H131" s="73"/>
      <c r="I131" s="54"/>
    </row>
    <row r="132" spans="3:9" s="55" customFormat="1" ht="15" customHeight="1">
      <c r="C132" s="72">
        <v>1</v>
      </c>
      <c r="D132" s="59" t="s">
        <v>4776</v>
      </c>
      <c r="E132" s="170" t="s">
        <v>63</v>
      </c>
      <c r="F132" s="171">
        <v>1.05</v>
      </c>
      <c r="G132" s="64">
        <f>VLOOKUP(D132,upahbahan,3,FALSE)</f>
        <v>85000</v>
      </c>
      <c r="H132" s="64">
        <f>F132*G132</f>
        <v>89250</v>
      </c>
      <c r="I132" s="54"/>
    </row>
    <row r="133" spans="3:9" s="55" customFormat="1" ht="15" customHeight="1">
      <c r="C133" s="72">
        <v>2</v>
      </c>
      <c r="D133" s="59" t="s">
        <v>4763</v>
      </c>
      <c r="E133" s="170" t="s">
        <v>42</v>
      </c>
      <c r="F133" s="171">
        <v>0.04</v>
      </c>
      <c r="G133" s="64">
        <f>VLOOKUP(D133,upahbahan,3,FALSE)</f>
        <v>300000</v>
      </c>
      <c r="H133" s="64">
        <f>F133*G133</f>
        <v>12000</v>
      </c>
      <c r="I133" s="54"/>
    </row>
    <row r="134" spans="3:9" s="55" customFormat="1" ht="15" customHeight="1">
      <c r="C134" s="72">
        <v>3</v>
      </c>
      <c r="D134" s="59" t="s">
        <v>83</v>
      </c>
      <c r="E134" s="170" t="s">
        <v>42</v>
      </c>
      <c r="F134" s="171">
        <v>9.6000000000000002E-2</v>
      </c>
      <c r="G134" s="64">
        <f>VLOOKUP(D134,upahbahan,3,FALSE)</f>
        <v>370200</v>
      </c>
      <c r="H134" s="64">
        <f>F134*G134</f>
        <v>35539.200000000004</v>
      </c>
      <c r="I134" s="54"/>
    </row>
    <row r="135" spans="3:9" s="55" customFormat="1" ht="15" customHeight="1">
      <c r="C135" s="83" t="s">
        <v>1216</v>
      </c>
      <c r="D135" s="80"/>
      <c r="E135" s="80"/>
      <c r="F135" s="80"/>
      <c r="G135" s="162"/>
      <c r="H135" s="64">
        <f>SUM(H132:H134)</f>
        <v>136789.20000000001</v>
      </c>
      <c r="I135" s="54"/>
    </row>
    <row r="136" spans="3:9" s="55" customFormat="1" ht="15" customHeight="1">
      <c r="C136" s="72" t="s">
        <v>1217</v>
      </c>
      <c r="D136" s="59" t="s">
        <v>1218</v>
      </c>
      <c r="E136" s="73"/>
      <c r="F136" s="73"/>
      <c r="G136" s="73"/>
      <c r="H136" s="73"/>
      <c r="I136" s="54"/>
    </row>
    <row r="137" spans="3:9" s="55" customFormat="1" ht="15" customHeight="1">
      <c r="C137" s="557">
        <v>1</v>
      </c>
      <c r="D137" s="59" t="s">
        <v>4770</v>
      </c>
      <c r="E137" s="188" t="s">
        <v>1995</v>
      </c>
      <c r="F137" s="188">
        <v>1.286E-2</v>
      </c>
      <c r="G137" s="64">
        <f>VLOOKUP(D137,upahbahan,3,FALSE)</f>
        <v>250000</v>
      </c>
      <c r="H137" s="64">
        <f>F137*G137</f>
        <v>3215</v>
      </c>
      <c r="I137" s="54"/>
    </row>
    <row r="138" spans="3:9" s="55" customFormat="1" ht="15" customHeight="1">
      <c r="C138" s="83" t="s">
        <v>1219</v>
      </c>
      <c r="D138" s="80"/>
      <c r="E138" s="80"/>
      <c r="F138" s="80"/>
      <c r="G138" s="162"/>
      <c r="H138" s="303">
        <f>SUM(H137)</f>
        <v>3215</v>
      </c>
      <c r="I138" s="54"/>
    </row>
    <row r="139" spans="3:9" s="55" customFormat="1" ht="15" customHeight="1">
      <c r="C139" s="58" t="s">
        <v>1220</v>
      </c>
      <c r="D139" s="69" t="s">
        <v>1221</v>
      </c>
      <c r="E139" s="70"/>
      <c r="F139" s="70"/>
      <c r="G139" s="71"/>
      <c r="H139" s="304">
        <f>H138+H135+H130</f>
        <v>158529.20000000001</v>
      </c>
      <c r="I139" s="319"/>
    </row>
    <row r="140" spans="3:9" s="55" customFormat="1" ht="15" customHeight="1">
      <c r="C140" s="58" t="s">
        <v>1222</v>
      </c>
      <c r="D140" s="69" t="s">
        <v>1325</v>
      </c>
      <c r="E140" s="70"/>
      <c r="F140" s="71"/>
      <c r="G140" s="95">
        <v>0.1</v>
      </c>
      <c r="H140" s="64">
        <f>H139*G140</f>
        <v>15852.920000000002</v>
      </c>
      <c r="I140" s="319"/>
    </row>
    <row r="141" spans="3:9" s="55" customFormat="1" ht="15" customHeight="1">
      <c r="C141" s="58" t="s">
        <v>1223</v>
      </c>
      <c r="D141" s="69" t="s">
        <v>1224</v>
      </c>
      <c r="E141" s="70"/>
      <c r="F141" s="70"/>
      <c r="G141" s="71"/>
      <c r="H141" s="305">
        <f>SUM(H139:H140)</f>
        <v>174382.12000000002</v>
      </c>
      <c r="I141" s="319"/>
    </row>
    <row r="143" spans="3:9" s="55" customFormat="1" ht="26.4" customHeight="1">
      <c r="C143" s="52" t="s">
        <v>4782</v>
      </c>
      <c r="D143" s="313" t="s">
        <v>4783</v>
      </c>
      <c r="E143" s="313"/>
      <c r="F143" s="313"/>
      <c r="G143" s="313"/>
      <c r="H143" s="313"/>
      <c r="I143" s="56">
        <f>ROUNDDOWN(H161,-2)</f>
        <v>176300</v>
      </c>
    </row>
    <row r="144" spans="3:9" s="55" customFormat="1" ht="33" customHeight="1">
      <c r="C144" s="300" t="s">
        <v>1197</v>
      </c>
      <c r="D144" s="300" t="s">
        <v>1198</v>
      </c>
      <c r="E144" s="300" t="s">
        <v>1199</v>
      </c>
      <c r="F144" s="300" t="s">
        <v>1200</v>
      </c>
      <c r="G144" s="300" t="s">
        <v>1201</v>
      </c>
      <c r="H144" s="300" t="s">
        <v>1202</v>
      </c>
      <c r="I144" s="54"/>
    </row>
    <row r="145" spans="3:13" s="55" customFormat="1" ht="15" customHeight="1">
      <c r="C145" s="72" t="s">
        <v>1203</v>
      </c>
      <c r="D145" s="59" t="s">
        <v>1204</v>
      </c>
      <c r="E145" s="73"/>
      <c r="F145" s="73"/>
      <c r="G145" s="73"/>
      <c r="H145" s="73"/>
      <c r="I145" s="54"/>
      <c r="J145" s="159" t="s">
        <v>1249</v>
      </c>
    </row>
    <row r="146" spans="3:13" s="55" customFormat="1" ht="15" customHeight="1">
      <c r="C146" s="301">
        <v>1</v>
      </c>
      <c r="D146" s="59" t="s">
        <v>5</v>
      </c>
      <c r="E146" s="302" t="s">
        <v>6</v>
      </c>
      <c r="F146" s="74">
        <v>0.1</v>
      </c>
      <c r="G146" s="64">
        <f>VLOOKUP(D146,upahbahan,3,FALSE)</f>
        <v>100000</v>
      </c>
      <c r="H146" s="64">
        <f>F146*G146</f>
        <v>10000</v>
      </c>
      <c r="I146" s="54"/>
      <c r="J146" s="159" t="s">
        <v>1250</v>
      </c>
      <c r="M146" s="65">
        <v>0.1</v>
      </c>
    </row>
    <row r="147" spans="3:13" s="55" customFormat="1" ht="15" customHeight="1">
      <c r="C147" s="301">
        <v>2</v>
      </c>
      <c r="D147" s="59" t="s">
        <v>7</v>
      </c>
      <c r="E147" s="302" t="s">
        <v>6</v>
      </c>
      <c r="F147" s="74">
        <v>0.05</v>
      </c>
      <c r="G147" s="64">
        <f>VLOOKUP(D147,upahbahan,3,FALSE)</f>
        <v>145000</v>
      </c>
      <c r="H147" s="64">
        <f>F147*G147</f>
        <v>7250</v>
      </c>
      <c r="I147" s="54"/>
    </row>
    <row r="148" spans="3:13" s="55" customFormat="1" ht="15" customHeight="1">
      <c r="C148" s="301">
        <v>3</v>
      </c>
      <c r="D148" s="59" t="s">
        <v>18</v>
      </c>
      <c r="E148" s="302" t="s">
        <v>6</v>
      </c>
      <c r="F148" s="74">
        <v>5.0000000000000001E-3</v>
      </c>
      <c r="G148" s="64">
        <f>VLOOKUP(D148,upahbahan,3,FALSE)</f>
        <v>175000</v>
      </c>
      <c r="H148" s="64">
        <f>F148*G148</f>
        <v>875</v>
      </c>
      <c r="I148" s="54"/>
    </row>
    <row r="149" spans="3:13" s="55" customFormat="1" ht="15" customHeight="1">
      <c r="C149" s="301">
        <v>4</v>
      </c>
      <c r="D149" s="59" t="s">
        <v>19</v>
      </c>
      <c r="E149" s="302" t="s">
        <v>6</v>
      </c>
      <c r="F149" s="74">
        <v>2E-3</v>
      </c>
      <c r="G149" s="64">
        <f>VLOOKUP(D149,upahbahan,3,FALSE)</f>
        <v>200000</v>
      </c>
      <c r="H149" s="64">
        <f>F149*G149</f>
        <v>400</v>
      </c>
      <c r="I149" s="54"/>
    </row>
    <row r="150" spans="3:13" s="55" customFormat="1" ht="15" customHeight="1">
      <c r="C150" s="83" t="s">
        <v>1210</v>
      </c>
      <c r="D150" s="80"/>
      <c r="E150" s="80"/>
      <c r="F150" s="217"/>
      <c r="G150" s="218"/>
      <c r="H150" s="64">
        <f>SUM(H146:H149)</f>
        <v>18525</v>
      </c>
      <c r="I150" s="219"/>
    </row>
    <row r="151" spans="3:13" s="55" customFormat="1" ht="15" customHeight="1">
      <c r="C151" s="72" t="s">
        <v>1211</v>
      </c>
      <c r="D151" s="59" t="s">
        <v>1212</v>
      </c>
      <c r="E151" s="73"/>
      <c r="F151" s="73"/>
      <c r="G151" s="73"/>
      <c r="H151" s="73"/>
      <c r="I151" s="54"/>
    </row>
    <row r="152" spans="3:13" s="55" customFormat="1" ht="15" customHeight="1">
      <c r="C152" s="72">
        <v>1</v>
      </c>
      <c r="D152" s="59" t="s">
        <v>4779</v>
      </c>
      <c r="E152" s="170" t="s">
        <v>63</v>
      </c>
      <c r="F152" s="171">
        <v>1.05</v>
      </c>
      <c r="G152" s="64">
        <f>VLOOKUP(D152,upahbahan,3,FALSE)</f>
        <v>97000</v>
      </c>
      <c r="H152" s="64">
        <f>F152*G152</f>
        <v>101850</v>
      </c>
      <c r="I152" s="54"/>
    </row>
    <row r="153" spans="3:13" s="55" customFormat="1" ht="15" customHeight="1">
      <c r="C153" s="72">
        <v>2</v>
      </c>
      <c r="D153" s="59" t="s">
        <v>4763</v>
      </c>
      <c r="E153" s="170" t="s">
        <v>42</v>
      </c>
      <c r="F153" s="171">
        <v>4.0000000000000001E-3</v>
      </c>
      <c r="G153" s="64">
        <f>VLOOKUP(D153,upahbahan,3,FALSE)</f>
        <v>300000</v>
      </c>
      <c r="H153" s="64">
        <f>F153*G153</f>
        <v>1200</v>
      </c>
      <c r="I153" s="54"/>
    </row>
    <row r="154" spans="3:13" s="55" customFormat="1" ht="15" customHeight="1">
      <c r="C154" s="72">
        <v>3</v>
      </c>
      <c r="D154" s="59" t="s">
        <v>83</v>
      </c>
      <c r="E154" s="170" t="s">
        <v>42</v>
      </c>
      <c r="F154" s="171">
        <v>9.6000000000000002E-2</v>
      </c>
      <c r="G154" s="64">
        <f>VLOOKUP(D154,upahbahan,3,FALSE)</f>
        <v>370200</v>
      </c>
      <c r="H154" s="64">
        <f>F154*G154</f>
        <v>35539.200000000004</v>
      </c>
      <c r="I154" s="54"/>
    </row>
    <row r="155" spans="3:13" s="55" customFormat="1" ht="15" customHeight="1">
      <c r="C155" s="83" t="s">
        <v>1216</v>
      </c>
      <c r="D155" s="80"/>
      <c r="E155" s="80"/>
      <c r="F155" s="80"/>
      <c r="G155" s="162"/>
      <c r="H155" s="64">
        <f>SUM(H152:H154)</f>
        <v>138589.20000000001</v>
      </c>
      <c r="I155" s="54"/>
    </row>
    <row r="156" spans="3:13" s="55" customFormat="1" ht="15" customHeight="1">
      <c r="C156" s="72" t="s">
        <v>1217</v>
      </c>
      <c r="D156" s="59" t="s">
        <v>1218</v>
      </c>
      <c r="E156" s="73"/>
      <c r="F156" s="73"/>
      <c r="G156" s="73"/>
      <c r="H156" s="73"/>
      <c r="I156" s="54"/>
    </row>
    <row r="157" spans="3:13" s="55" customFormat="1" ht="15" customHeight="1">
      <c r="C157" s="557">
        <v>1</v>
      </c>
      <c r="D157" s="59" t="s">
        <v>4770</v>
      </c>
      <c r="E157" s="188" t="s">
        <v>1995</v>
      </c>
      <c r="F157" s="188">
        <v>1.286E-2</v>
      </c>
      <c r="G157" s="64">
        <f>VLOOKUP(D157,upahbahan,3,FALSE)</f>
        <v>250000</v>
      </c>
      <c r="H157" s="64">
        <f>F157*G157</f>
        <v>3215</v>
      </c>
      <c r="I157" s="54"/>
    </row>
    <row r="158" spans="3:13" s="55" customFormat="1" ht="15" customHeight="1">
      <c r="C158" s="83" t="s">
        <v>1219</v>
      </c>
      <c r="D158" s="80"/>
      <c r="E158" s="80"/>
      <c r="F158" s="80"/>
      <c r="G158" s="162"/>
      <c r="H158" s="303">
        <f>SUM(H157)</f>
        <v>3215</v>
      </c>
      <c r="I158" s="54"/>
    </row>
    <row r="159" spans="3:13" s="55" customFormat="1" ht="15" customHeight="1">
      <c r="C159" s="58" t="s">
        <v>1220</v>
      </c>
      <c r="D159" s="69" t="s">
        <v>1221</v>
      </c>
      <c r="E159" s="70"/>
      <c r="F159" s="70"/>
      <c r="G159" s="71"/>
      <c r="H159" s="304">
        <f>H158+H155+H150</f>
        <v>160329.20000000001</v>
      </c>
      <c r="I159" s="319"/>
    </row>
    <row r="160" spans="3:13" s="55" customFormat="1" ht="15" customHeight="1">
      <c r="C160" s="58" t="s">
        <v>1222</v>
      </c>
      <c r="D160" s="69" t="s">
        <v>1325</v>
      </c>
      <c r="E160" s="70"/>
      <c r="F160" s="71"/>
      <c r="G160" s="95">
        <v>0.1</v>
      </c>
      <c r="H160" s="64">
        <f>H159*G160</f>
        <v>16032.920000000002</v>
      </c>
      <c r="I160" s="319"/>
    </row>
    <row r="161" spans="3:13" s="55" customFormat="1" ht="15" customHeight="1">
      <c r="C161" s="58" t="s">
        <v>1223</v>
      </c>
      <c r="D161" s="69" t="s">
        <v>1224</v>
      </c>
      <c r="E161" s="70"/>
      <c r="F161" s="70"/>
      <c r="G161" s="71"/>
      <c r="H161" s="305">
        <f>SUM(H159:H160)</f>
        <v>176362.12000000002</v>
      </c>
      <c r="I161" s="319"/>
    </row>
    <row r="164" spans="3:13" ht="13.8">
      <c r="C164" s="458" t="s">
        <v>4784</v>
      </c>
      <c r="D164" s="436" t="s">
        <v>4786</v>
      </c>
    </row>
    <row r="165" spans="3:13" s="55" customFormat="1" ht="21.15" customHeight="1">
      <c r="C165" s="52" t="s">
        <v>4785</v>
      </c>
      <c r="D165" s="313" t="s">
        <v>4787</v>
      </c>
      <c r="E165" s="313"/>
      <c r="F165" s="313"/>
      <c r="G165" s="313"/>
      <c r="H165" s="313"/>
      <c r="I165" s="56">
        <f>ROUNDDOWN(H181,-2)</f>
        <v>86200</v>
      </c>
    </row>
    <row r="166" spans="3:13" s="55" customFormat="1" ht="33" customHeight="1">
      <c r="C166" s="300" t="s">
        <v>1197</v>
      </c>
      <c r="D166" s="300" t="s">
        <v>1198</v>
      </c>
      <c r="E166" s="300" t="s">
        <v>1199</v>
      </c>
      <c r="F166" s="300" t="s">
        <v>1200</v>
      </c>
      <c r="G166" s="300" t="s">
        <v>1201</v>
      </c>
      <c r="H166" s="300" t="s">
        <v>1202</v>
      </c>
      <c r="I166" s="54"/>
    </row>
    <row r="167" spans="3:13" s="55" customFormat="1" ht="15" customHeight="1">
      <c r="C167" s="72" t="s">
        <v>1203</v>
      </c>
      <c r="D167" s="59" t="s">
        <v>1204</v>
      </c>
      <c r="E167" s="73"/>
      <c r="F167" s="73"/>
      <c r="G167" s="73"/>
      <c r="H167" s="73"/>
      <c r="I167" s="54"/>
      <c r="J167" s="159" t="s">
        <v>1249</v>
      </c>
    </row>
    <row r="168" spans="3:13" s="55" customFormat="1" ht="15" customHeight="1">
      <c r="C168" s="301">
        <v>1</v>
      </c>
      <c r="D168" s="59" t="s">
        <v>5</v>
      </c>
      <c r="E168" s="302" t="s">
        <v>6</v>
      </c>
      <c r="F168" s="93">
        <v>3.3300000000000003E-2</v>
      </c>
      <c r="G168" s="64">
        <f>VLOOKUP(D168,upahbahan,3,FALSE)</f>
        <v>100000</v>
      </c>
      <c r="H168" s="64">
        <f>F168*G168</f>
        <v>3330.0000000000005</v>
      </c>
      <c r="I168" s="54"/>
      <c r="J168" s="159" t="s">
        <v>1250</v>
      </c>
      <c r="M168" s="65">
        <v>0.1</v>
      </c>
    </row>
    <row r="169" spans="3:13" s="55" customFormat="1" ht="15" customHeight="1">
      <c r="C169" s="301">
        <v>2</v>
      </c>
      <c r="D169" s="59" t="s">
        <v>7</v>
      </c>
      <c r="E169" s="302" t="s">
        <v>6</v>
      </c>
      <c r="F169" s="93">
        <v>1.67E-2</v>
      </c>
      <c r="G169" s="64">
        <f>VLOOKUP(D169,upahbahan,3,FALSE)</f>
        <v>145000</v>
      </c>
      <c r="H169" s="64">
        <f>F169*G169</f>
        <v>2421.5</v>
      </c>
      <c r="I169" s="54"/>
    </row>
    <row r="170" spans="3:13" s="55" customFormat="1" ht="15" customHeight="1">
      <c r="C170" s="301">
        <v>4</v>
      </c>
      <c r="D170" s="59" t="s">
        <v>19</v>
      </c>
      <c r="E170" s="302" t="s">
        <v>6</v>
      </c>
      <c r="F170" s="93">
        <v>1.6999999999999999E-3</v>
      </c>
      <c r="G170" s="64">
        <f>VLOOKUP(D170,upahbahan,3,FALSE)</f>
        <v>200000</v>
      </c>
      <c r="H170" s="64">
        <f>F170*G170</f>
        <v>340</v>
      </c>
      <c r="I170" s="54"/>
    </row>
    <row r="171" spans="3:13" s="55" customFormat="1" ht="15" customHeight="1">
      <c r="C171" s="83" t="s">
        <v>1210</v>
      </c>
      <c r="D171" s="80"/>
      <c r="E171" s="80"/>
      <c r="F171" s="217"/>
      <c r="G171" s="218"/>
      <c r="H171" s="64">
        <f>SUM(H168:H170)</f>
        <v>6091.5</v>
      </c>
      <c r="I171" s="219"/>
    </row>
    <row r="172" spans="3:13" s="55" customFormat="1" ht="15" customHeight="1">
      <c r="C172" s="72" t="s">
        <v>1211</v>
      </c>
      <c r="D172" s="59" t="s">
        <v>1212</v>
      </c>
      <c r="E172" s="73"/>
      <c r="F172" s="73"/>
      <c r="G172" s="73"/>
      <c r="H172" s="73"/>
      <c r="I172" s="54"/>
    </row>
    <row r="173" spans="3:13" s="55" customFormat="1" ht="15" customHeight="1">
      <c r="C173" s="72">
        <v>1</v>
      </c>
      <c r="D173" s="59" t="s">
        <v>4788</v>
      </c>
      <c r="E173" s="170" t="s">
        <v>44</v>
      </c>
      <c r="F173" s="189">
        <v>2.5</v>
      </c>
      <c r="G173" s="64">
        <f>VLOOKUP(D173,upahbahan,3,FALSE)</f>
        <v>27383</v>
      </c>
      <c r="H173" s="64">
        <f>F173*G173</f>
        <v>68457.5</v>
      </c>
      <c r="I173" s="54"/>
    </row>
    <row r="174" spans="3:13" s="55" customFormat="1" ht="15" customHeight="1">
      <c r="C174" s="72">
        <v>2</v>
      </c>
      <c r="D174" s="59" t="s">
        <v>1812</v>
      </c>
      <c r="E174" s="170" t="s">
        <v>1046</v>
      </c>
      <c r="F174" s="189">
        <v>1.2854000000000001</v>
      </c>
      <c r="G174" s="64">
        <f>VLOOKUP(D174,upahbahan,3,FALSE)</f>
        <v>1300</v>
      </c>
      <c r="H174" s="64">
        <f>F174*G174</f>
        <v>1671.0200000000002</v>
      </c>
      <c r="I174" s="54"/>
    </row>
    <row r="175" spans="3:13" s="55" customFormat="1" ht="15" customHeight="1">
      <c r="C175" s="72">
        <v>3</v>
      </c>
      <c r="D175" s="59" t="s">
        <v>1813</v>
      </c>
      <c r="E175" s="170" t="s">
        <v>2453</v>
      </c>
      <c r="F175" s="189">
        <v>7.2244000000000002</v>
      </c>
      <c r="G175" s="64">
        <f>VLOOKUP(D175,upahbahan,3,FALSE)</f>
        <v>300</v>
      </c>
      <c r="H175" s="64">
        <f>F175*G175</f>
        <v>2167.3200000000002</v>
      </c>
      <c r="I175" s="54"/>
    </row>
    <row r="176" spans="3:13" s="55" customFormat="1" ht="15" customHeight="1">
      <c r="C176" s="83" t="s">
        <v>1216</v>
      </c>
      <c r="D176" s="80"/>
      <c r="E176" s="80"/>
      <c r="F176" s="80"/>
      <c r="G176" s="162"/>
      <c r="H176" s="64">
        <f>SUM(H173:H175)</f>
        <v>72295.840000000011</v>
      </c>
      <c r="I176" s="54"/>
    </row>
    <row r="177" spans="3:13" s="55" customFormat="1" ht="15" customHeight="1">
      <c r="C177" s="72" t="s">
        <v>1217</v>
      </c>
      <c r="D177" s="59" t="s">
        <v>1218</v>
      </c>
      <c r="E177" s="73"/>
      <c r="F177" s="73"/>
      <c r="G177" s="73"/>
      <c r="H177" s="73"/>
      <c r="I177" s="54"/>
    </row>
    <row r="178" spans="3:13" s="55" customFormat="1" ht="15" customHeight="1">
      <c r="C178" s="83" t="s">
        <v>1219</v>
      </c>
      <c r="D178" s="80"/>
      <c r="E178" s="80"/>
      <c r="F178" s="80"/>
      <c r="G178" s="162"/>
      <c r="H178" s="303">
        <f>SUM(H177)</f>
        <v>0</v>
      </c>
      <c r="I178" s="54"/>
    </row>
    <row r="179" spans="3:13" s="55" customFormat="1" ht="15" customHeight="1">
      <c r="C179" s="58" t="s">
        <v>1220</v>
      </c>
      <c r="D179" s="69" t="s">
        <v>1221</v>
      </c>
      <c r="E179" s="70"/>
      <c r="F179" s="70"/>
      <c r="G179" s="71"/>
      <c r="H179" s="304">
        <f>H178+H176+H171</f>
        <v>78387.340000000011</v>
      </c>
      <c r="I179" s="319"/>
    </row>
    <row r="180" spans="3:13" s="55" customFormat="1" ht="15" customHeight="1">
      <c r="C180" s="58" t="s">
        <v>1222</v>
      </c>
      <c r="D180" s="69" t="s">
        <v>1325</v>
      </c>
      <c r="E180" s="70"/>
      <c r="F180" s="71"/>
      <c r="G180" s="95">
        <v>0.1</v>
      </c>
      <c r="H180" s="64">
        <f>H179*G180</f>
        <v>7838.7340000000013</v>
      </c>
      <c r="I180" s="319"/>
    </row>
    <row r="181" spans="3:13" s="55" customFormat="1" ht="15" customHeight="1">
      <c r="C181" s="58" t="s">
        <v>1223</v>
      </c>
      <c r="D181" s="69" t="s">
        <v>1224</v>
      </c>
      <c r="E181" s="70"/>
      <c r="F181" s="70"/>
      <c r="G181" s="71"/>
      <c r="H181" s="305">
        <f>SUM(H179:H180)</f>
        <v>86226.074000000008</v>
      </c>
      <c r="I181" s="319"/>
    </row>
    <row r="184" spans="3:13" s="55" customFormat="1" ht="24" customHeight="1">
      <c r="C184" s="52" t="s">
        <v>4789</v>
      </c>
      <c r="D184" s="313" t="s">
        <v>4790</v>
      </c>
      <c r="E184" s="313"/>
      <c r="F184" s="313"/>
      <c r="G184" s="313"/>
      <c r="H184" s="313"/>
      <c r="I184" s="56">
        <f>ROUNDDOWN(H200,-2)</f>
        <v>183500</v>
      </c>
    </row>
    <row r="185" spans="3:13" s="55" customFormat="1" ht="33" customHeight="1">
      <c r="C185" s="300" t="s">
        <v>1197</v>
      </c>
      <c r="D185" s="300" t="s">
        <v>1198</v>
      </c>
      <c r="E185" s="300" t="s">
        <v>1199</v>
      </c>
      <c r="F185" s="300" t="s">
        <v>1200</v>
      </c>
      <c r="G185" s="300" t="s">
        <v>1201</v>
      </c>
      <c r="H185" s="300" t="s">
        <v>1202</v>
      </c>
      <c r="I185" s="54"/>
    </row>
    <row r="186" spans="3:13" s="55" customFormat="1" ht="15" customHeight="1">
      <c r="C186" s="72" t="s">
        <v>1203</v>
      </c>
      <c r="D186" s="59" t="s">
        <v>1204</v>
      </c>
      <c r="E186" s="73"/>
      <c r="F186" s="73"/>
      <c r="G186" s="73"/>
      <c r="H186" s="73"/>
      <c r="I186" s="54"/>
      <c r="J186" s="159" t="s">
        <v>1249</v>
      </c>
    </row>
    <row r="187" spans="3:13" s="55" customFormat="1" ht="15" customHeight="1">
      <c r="C187" s="301">
        <v>1</v>
      </c>
      <c r="D187" s="59" t="s">
        <v>5</v>
      </c>
      <c r="E187" s="302" t="s">
        <v>6</v>
      </c>
      <c r="F187" s="93">
        <v>3.3300000000000003E-2</v>
      </c>
      <c r="G187" s="64">
        <f>VLOOKUP(D187,upahbahan,3,FALSE)</f>
        <v>100000</v>
      </c>
      <c r="H187" s="64">
        <f>F187*G187</f>
        <v>3330.0000000000005</v>
      </c>
      <c r="I187" s="54"/>
      <c r="J187" s="159" t="s">
        <v>1250</v>
      </c>
      <c r="M187" s="65">
        <v>0.1</v>
      </c>
    </row>
    <row r="188" spans="3:13" s="55" customFormat="1" ht="15" customHeight="1">
      <c r="C188" s="301">
        <v>2</v>
      </c>
      <c r="D188" s="59" t="s">
        <v>7</v>
      </c>
      <c r="E188" s="302" t="s">
        <v>6</v>
      </c>
      <c r="F188" s="93">
        <v>1.67E-2</v>
      </c>
      <c r="G188" s="64">
        <f>VLOOKUP(D188,upahbahan,3,FALSE)</f>
        <v>145000</v>
      </c>
      <c r="H188" s="64">
        <f>F188*G188</f>
        <v>2421.5</v>
      </c>
      <c r="I188" s="54"/>
    </row>
    <row r="189" spans="3:13" s="55" customFormat="1" ht="15" customHeight="1">
      <c r="C189" s="301">
        <v>4</v>
      </c>
      <c r="D189" s="59" t="s">
        <v>19</v>
      </c>
      <c r="E189" s="302" t="s">
        <v>6</v>
      </c>
      <c r="F189" s="93">
        <v>1.6999999999999999E-3</v>
      </c>
      <c r="G189" s="64">
        <f>VLOOKUP(D189,upahbahan,3,FALSE)</f>
        <v>200000</v>
      </c>
      <c r="H189" s="64">
        <f>F189*G189</f>
        <v>340</v>
      </c>
      <c r="I189" s="54"/>
    </row>
    <row r="190" spans="3:13" s="55" customFormat="1" ht="15" customHeight="1">
      <c r="C190" s="83" t="s">
        <v>1210</v>
      </c>
      <c r="D190" s="80"/>
      <c r="E190" s="80"/>
      <c r="F190" s="217"/>
      <c r="G190" s="218"/>
      <c r="H190" s="64">
        <f>SUM(H187:H189)</f>
        <v>6091.5</v>
      </c>
      <c r="I190" s="219"/>
    </row>
    <row r="191" spans="3:13" s="55" customFormat="1" ht="15" customHeight="1">
      <c r="C191" s="72" t="s">
        <v>1211</v>
      </c>
      <c r="D191" s="59" t="s">
        <v>1212</v>
      </c>
      <c r="E191" s="73"/>
      <c r="F191" s="73"/>
      <c r="G191" s="73"/>
      <c r="H191" s="73"/>
      <c r="I191" s="54"/>
    </row>
    <row r="192" spans="3:13" s="55" customFormat="1" ht="15" customHeight="1">
      <c r="C192" s="72">
        <v>1</v>
      </c>
      <c r="D192" s="59" t="s">
        <v>4791</v>
      </c>
      <c r="E192" s="170" t="s">
        <v>44</v>
      </c>
      <c r="F192" s="189">
        <v>1.6667000000000001</v>
      </c>
      <c r="G192" s="64">
        <f>VLOOKUP(D192,upahbahan,3,FALSE)</f>
        <v>93000</v>
      </c>
      <c r="H192" s="64">
        <f>F192*G192</f>
        <v>155003.1</v>
      </c>
      <c r="I192" s="54"/>
    </row>
    <row r="193" spans="3:13" s="55" customFormat="1" ht="15" customHeight="1">
      <c r="C193" s="72">
        <v>2</v>
      </c>
      <c r="D193" s="59" t="s">
        <v>1812</v>
      </c>
      <c r="E193" s="170" t="s">
        <v>1046</v>
      </c>
      <c r="F193" s="189">
        <v>1.9281999999999999</v>
      </c>
      <c r="G193" s="64">
        <f>VLOOKUP(D193,upahbahan,3,FALSE)</f>
        <v>1300</v>
      </c>
      <c r="H193" s="64">
        <f>F193*G193</f>
        <v>2506.66</v>
      </c>
      <c r="I193" s="54"/>
    </row>
    <row r="194" spans="3:13" s="55" customFormat="1" ht="15" customHeight="1">
      <c r="C194" s="72">
        <v>3</v>
      </c>
      <c r="D194" s="59" t="s">
        <v>1813</v>
      </c>
      <c r="E194" s="170" t="s">
        <v>2453</v>
      </c>
      <c r="F194" s="189">
        <v>10.836600000000001</v>
      </c>
      <c r="G194" s="64">
        <f>VLOOKUP(D194,upahbahan,3,FALSE)</f>
        <v>300</v>
      </c>
      <c r="H194" s="64">
        <f>F194*G194</f>
        <v>3250.98</v>
      </c>
      <c r="I194" s="54"/>
    </row>
    <row r="195" spans="3:13" s="55" customFormat="1" ht="15" customHeight="1">
      <c r="C195" s="83" t="s">
        <v>1216</v>
      </c>
      <c r="D195" s="80"/>
      <c r="E195" s="80"/>
      <c r="F195" s="80"/>
      <c r="G195" s="162"/>
      <c r="H195" s="64">
        <f>SUM(H192:H194)</f>
        <v>160760.74000000002</v>
      </c>
      <c r="I195" s="54"/>
    </row>
    <row r="196" spans="3:13" s="55" customFormat="1" ht="15" customHeight="1">
      <c r="C196" s="72" t="s">
        <v>1217</v>
      </c>
      <c r="D196" s="59" t="s">
        <v>1218</v>
      </c>
      <c r="E196" s="73"/>
      <c r="F196" s="73"/>
      <c r="G196" s="73"/>
      <c r="H196" s="73"/>
      <c r="I196" s="54"/>
    </row>
    <row r="197" spans="3:13" s="55" customFormat="1" ht="15" customHeight="1">
      <c r="C197" s="83" t="s">
        <v>1219</v>
      </c>
      <c r="D197" s="80"/>
      <c r="E197" s="80"/>
      <c r="F197" s="80"/>
      <c r="G197" s="162"/>
      <c r="H197" s="303">
        <f>SUM(H196)</f>
        <v>0</v>
      </c>
      <c r="I197" s="54"/>
    </row>
    <row r="198" spans="3:13" s="55" customFormat="1" ht="15" customHeight="1">
      <c r="C198" s="58" t="s">
        <v>1220</v>
      </c>
      <c r="D198" s="69" t="s">
        <v>1221</v>
      </c>
      <c r="E198" s="70"/>
      <c r="F198" s="70"/>
      <c r="G198" s="71"/>
      <c r="H198" s="304">
        <f>H197+H195+H190</f>
        <v>166852.24000000002</v>
      </c>
      <c r="I198" s="319"/>
    </row>
    <row r="199" spans="3:13" s="55" customFormat="1" ht="15" customHeight="1">
      <c r="C199" s="58" t="s">
        <v>1222</v>
      </c>
      <c r="D199" s="69" t="s">
        <v>1325</v>
      </c>
      <c r="E199" s="70"/>
      <c r="F199" s="71"/>
      <c r="G199" s="95">
        <v>0.1</v>
      </c>
      <c r="H199" s="64">
        <f>H198*G199</f>
        <v>16685.224000000002</v>
      </c>
      <c r="I199" s="319"/>
    </row>
    <row r="200" spans="3:13" s="55" customFormat="1" ht="15" customHeight="1">
      <c r="C200" s="58" t="s">
        <v>1223</v>
      </c>
      <c r="D200" s="69" t="s">
        <v>1224</v>
      </c>
      <c r="E200" s="70"/>
      <c r="F200" s="70"/>
      <c r="G200" s="71"/>
      <c r="H200" s="305">
        <f>SUM(H198:H199)</f>
        <v>183537.46400000004</v>
      </c>
      <c r="I200" s="319"/>
    </row>
    <row r="202" spans="3:13" s="55" customFormat="1" ht="23.25" customHeight="1">
      <c r="C202" s="52" t="s">
        <v>6252</v>
      </c>
      <c r="D202" s="313" t="s">
        <v>4792</v>
      </c>
      <c r="E202" s="313"/>
      <c r="F202" s="313"/>
      <c r="G202" s="313"/>
      <c r="H202" s="313"/>
      <c r="I202" s="56">
        <f>ROUNDDOWN(H218,-2)</f>
        <v>84300</v>
      </c>
    </row>
    <row r="203" spans="3:13" s="55" customFormat="1" ht="33" customHeight="1">
      <c r="C203" s="300" t="s">
        <v>1197</v>
      </c>
      <c r="D203" s="300" t="s">
        <v>1198</v>
      </c>
      <c r="E203" s="300" t="s">
        <v>1199</v>
      </c>
      <c r="F203" s="300" t="s">
        <v>1200</v>
      </c>
      <c r="G203" s="300" t="s">
        <v>1201</v>
      </c>
      <c r="H203" s="300" t="s">
        <v>1202</v>
      </c>
      <c r="I203" s="54"/>
    </row>
    <row r="204" spans="3:13" s="55" customFormat="1" ht="15" customHeight="1">
      <c r="C204" s="72" t="s">
        <v>1203</v>
      </c>
      <c r="D204" s="59" t="s">
        <v>1204</v>
      </c>
      <c r="E204" s="73"/>
      <c r="F204" s="73"/>
      <c r="G204" s="73"/>
      <c r="H204" s="73"/>
      <c r="I204" s="54"/>
      <c r="J204" s="159" t="s">
        <v>1249</v>
      </c>
    </row>
    <row r="205" spans="3:13" s="55" customFormat="1" ht="15" customHeight="1">
      <c r="C205" s="301">
        <v>1</v>
      </c>
      <c r="D205" s="59" t="s">
        <v>5</v>
      </c>
      <c r="E205" s="302" t="s">
        <v>6</v>
      </c>
      <c r="F205" s="93">
        <v>3.3300000000000003E-2</v>
      </c>
      <c r="G205" s="64">
        <f>VLOOKUP(D205,upahbahan,3,FALSE)</f>
        <v>100000</v>
      </c>
      <c r="H205" s="64">
        <f>F205*G205</f>
        <v>3330.0000000000005</v>
      </c>
      <c r="I205" s="54"/>
      <c r="J205" s="159" t="s">
        <v>1250</v>
      </c>
      <c r="M205" s="65">
        <v>0.1</v>
      </c>
    </row>
    <row r="206" spans="3:13" s="55" customFormat="1" ht="15" customHeight="1">
      <c r="C206" s="301">
        <v>2</v>
      </c>
      <c r="D206" s="59" t="s">
        <v>7</v>
      </c>
      <c r="E206" s="302" t="s">
        <v>6</v>
      </c>
      <c r="F206" s="93">
        <v>1.67E-2</v>
      </c>
      <c r="G206" s="64">
        <f>VLOOKUP(D206,upahbahan,3,FALSE)</f>
        <v>145000</v>
      </c>
      <c r="H206" s="64">
        <f>F206*G206</f>
        <v>2421.5</v>
      </c>
      <c r="I206" s="54"/>
    </row>
    <row r="207" spans="3:13" s="55" customFormat="1" ht="15" customHeight="1">
      <c r="C207" s="301">
        <v>4</v>
      </c>
      <c r="D207" s="59" t="s">
        <v>19</v>
      </c>
      <c r="E207" s="302" t="s">
        <v>6</v>
      </c>
      <c r="F207" s="93">
        <v>1.6999999999999999E-3</v>
      </c>
      <c r="G207" s="64">
        <f>VLOOKUP(D207,upahbahan,3,FALSE)</f>
        <v>200000</v>
      </c>
      <c r="H207" s="64">
        <f>F207*G207</f>
        <v>340</v>
      </c>
      <c r="I207" s="54"/>
    </row>
    <row r="208" spans="3:13" s="55" customFormat="1" ht="15" customHeight="1">
      <c r="C208" s="83" t="s">
        <v>1210</v>
      </c>
      <c r="D208" s="80"/>
      <c r="E208" s="80"/>
      <c r="F208" s="217"/>
      <c r="G208" s="218"/>
      <c r="H208" s="64">
        <f>SUM(H205:H207)</f>
        <v>6091.5</v>
      </c>
      <c r="I208" s="219"/>
    </row>
    <row r="209" spans="3:13" s="55" customFormat="1" ht="15" customHeight="1">
      <c r="C209" s="72" t="s">
        <v>1211</v>
      </c>
      <c r="D209" s="59" t="s">
        <v>1212</v>
      </c>
      <c r="E209" s="73"/>
      <c r="F209" s="73"/>
      <c r="G209" s="73"/>
      <c r="H209" s="73"/>
      <c r="I209" s="54"/>
    </row>
    <row r="210" spans="3:13" s="55" customFormat="1" ht="15" customHeight="1">
      <c r="C210" s="72">
        <v>1</v>
      </c>
      <c r="D210" s="59" t="s">
        <v>4788</v>
      </c>
      <c r="E210" s="170" t="s">
        <v>44</v>
      </c>
      <c r="F210" s="189">
        <v>2.4</v>
      </c>
      <c r="G210" s="64">
        <f>VLOOKUP(D210,upahbahan,3,FALSE)</f>
        <v>27383</v>
      </c>
      <c r="H210" s="64">
        <f>F210*G210</f>
        <v>65719.199999999997</v>
      </c>
      <c r="I210" s="54"/>
    </row>
    <row r="211" spans="3:13" s="55" customFormat="1" ht="15" customHeight="1">
      <c r="C211" s="72">
        <v>2</v>
      </c>
      <c r="D211" s="59" t="s">
        <v>1812</v>
      </c>
      <c r="E211" s="170" t="s">
        <v>1046</v>
      </c>
      <c r="F211" s="189">
        <v>1.6282000000000001</v>
      </c>
      <c r="G211" s="64">
        <f>VLOOKUP(D211,upahbahan,3,FALSE)</f>
        <v>1300</v>
      </c>
      <c r="H211" s="64">
        <f>F211*G211</f>
        <v>2116.6600000000003</v>
      </c>
      <c r="I211" s="54"/>
    </row>
    <row r="212" spans="3:13" s="55" customFormat="1" ht="15" customHeight="1">
      <c r="C212" s="72">
        <v>3</v>
      </c>
      <c r="D212" s="59" t="s">
        <v>1813</v>
      </c>
      <c r="E212" s="170" t="s">
        <v>2453</v>
      </c>
      <c r="F212" s="189">
        <v>9.1509</v>
      </c>
      <c r="G212" s="64">
        <f>VLOOKUP(D212,upahbahan,3,FALSE)</f>
        <v>300</v>
      </c>
      <c r="H212" s="64">
        <f>F212*G212</f>
        <v>2745.27</v>
      </c>
      <c r="I212" s="54"/>
    </row>
    <row r="213" spans="3:13" s="55" customFormat="1" ht="15" customHeight="1">
      <c r="C213" s="83" t="s">
        <v>1216</v>
      </c>
      <c r="D213" s="80"/>
      <c r="E213" s="80"/>
      <c r="F213" s="80"/>
      <c r="G213" s="162"/>
      <c r="H213" s="64">
        <f>SUM(H210:H212)</f>
        <v>70581.13</v>
      </c>
      <c r="I213" s="54"/>
    </row>
    <row r="214" spans="3:13" s="55" customFormat="1" ht="15" customHeight="1">
      <c r="C214" s="72" t="s">
        <v>1217</v>
      </c>
      <c r="D214" s="59" t="s">
        <v>1218</v>
      </c>
      <c r="E214" s="73"/>
      <c r="F214" s="73"/>
      <c r="G214" s="73"/>
      <c r="H214" s="73"/>
      <c r="I214" s="54"/>
    </row>
    <row r="215" spans="3:13" s="55" customFormat="1" ht="15" customHeight="1">
      <c r="C215" s="83" t="s">
        <v>1219</v>
      </c>
      <c r="D215" s="80"/>
      <c r="E215" s="80"/>
      <c r="F215" s="80"/>
      <c r="G215" s="162"/>
      <c r="H215" s="303">
        <f>SUM(H214)</f>
        <v>0</v>
      </c>
      <c r="I215" s="54"/>
    </row>
    <row r="216" spans="3:13" s="55" customFormat="1" ht="15" customHeight="1">
      <c r="C216" s="58" t="s">
        <v>1220</v>
      </c>
      <c r="D216" s="69" t="s">
        <v>1221</v>
      </c>
      <c r="E216" s="70"/>
      <c r="F216" s="70"/>
      <c r="G216" s="71"/>
      <c r="H216" s="304">
        <f>H215+H213+H208</f>
        <v>76672.63</v>
      </c>
      <c r="I216" s="319"/>
    </row>
    <row r="217" spans="3:13" s="55" customFormat="1" ht="15" customHeight="1">
      <c r="C217" s="58" t="s">
        <v>1222</v>
      </c>
      <c r="D217" s="69" t="s">
        <v>1325</v>
      </c>
      <c r="E217" s="70"/>
      <c r="F217" s="71"/>
      <c r="G217" s="95">
        <v>0.1</v>
      </c>
      <c r="H217" s="64">
        <f>H216*G217</f>
        <v>7667.2630000000008</v>
      </c>
      <c r="I217" s="319"/>
    </row>
    <row r="218" spans="3:13" s="55" customFormat="1" ht="15" customHeight="1">
      <c r="C218" s="58" t="s">
        <v>1223</v>
      </c>
      <c r="D218" s="69" t="s">
        <v>1224</v>
      </c>
      <c r="E218" s="70"/>
      <c r="F218" s="70"/>
      <c r="G218" s="71"/>
      <c r="H218" s="305">
        <f>SUM(H216:H217)</f>
        <v>84339.893000000011</v>
      </c>
      <c r="I218" s="319"/>
    </row>
    <row r="220" spans="3:13" s="55" customFormat="1" ht="13.8">
      <c r="C220" s="52" t="s">
        <v>4794</v>
      </c>
      <c r="D220" s="313" t="s">
        <v>4793</v>
      </c>
      <c r="E220" s="313"/>
      <c r="F220" s="313"/>
      <c r="G220" s="313"/>
      <c r="H220" s="313"/>
      <c r="I220" s="56">
        <f>ROUNDDOWN(H236,-2)</f>
        <v>181800</v>
      </c>
    </row>
    <row r="221" spans="3:13" s="55" customFormat="1" ht="33" customHeight="1">
      <c r="C221" s="300" t="s">
        <v>1197</v>
      </c>
      <c r="D221" s="300" t="s">
        <v>1198</v>
      </c>
      <c r="E221" s="300" t="s">
        <v>1199</v>
      </c>
      <c r="F221" s="300" t="s">
        <v>1200</v>
      </c>
      <c r="G221" s="300" t="s">
        <v>1201</v>
      </c>
      <c r="H221" s="300" t="s">
        <v>1202</v>
      </c>
      <c r="I221" s="54"/>
    </row>
    <row r="222" spans="3:13" s="55" customFormat="1" ht="15" customHeight="1">
      <c r="C222" s="72" t="s">
        <v>1203</v>
      </c>
      <c r="D222" s="59" t="s">
        <v>1204</v>
      </c>
      <c r="E222" s="73"/>
      <c r="F222" s="73"/>
      <c r="G222" s="73"/>
      <c r="H222" s="73"/>
      <c r="I222" s="54"/>
      <c r="J222" s="159" t="s">
        <v>1249</v>
      </c>
    </row>
    <row r="223" spans="3:13" s="55" customFormat="1" ht="15" customHeight="1">
      <c r="C223" s="301">
        <v>1</v>
      </c>
      <c r="D223" s="59" t="s">
        <v>5</v>
      </c>
      <c r="E223" s="302" t="s">
        <v>6</v>
      </c>
      <c r="F223" s="93">
        <v>3.3300000000000003E-2</v>
      </c>
      <c r="G223" s="64">
        <f>VLOOKUP(D223,upahbahan,3,FALSE)</f>
        <v>100000</v>
      </c>
      <c r="H223" s="64">
        <f>F223*G223</f>
        <v>3330.0000000000005</v>
      </c>
      <c r="I223" s="54"/>
      <c r="J223" s="159" t="s">
        <v>1250</v>
      </c>
      <c r="M223" s="65">
        <v>0.1</v>
      </c>
    </row>
    <row r="224" spans="3:13" s="55" customFormat="1" ht="15" customHeight="1">
      <c r="C224" s="301">
        <v>2</v>
      </c>
      <c r="D224" s="59" t="s">
        <v>7</v>
      </c>
      <c r="E224" s="302" t="s">
        <v>6</v>
      </c>
      <c r="F224" s="93">
        <v>1.67E-2</v>
      </c>
      <c r="G224" s="64">
        <f>VLOOKUP(D224,upahbahan,3,FALSE)</f>
        <v>145000</v>
      </c>
      <c r="H224" s="64">
        <f>F224*G224</f>
        <v>2421.5</v>
      </c>
      <c r="I224" s="54"/>
    </row>
    <row r="225" spans="3:9" s="55" customFormat="1" ht="15" customHeight="1">
      <c r="C225" s="301">
        <v>4</v>
      </c>
      <c r="D225" s="59" t="s">
        <v>19</v>
      </c>
      <c r="E225" s="302" t="s">
        <v>6</v>
      </c>
      <c r="F225" s="93">
        <v>1.6999999999999999E-3</v>
      </c>
      <c r="G225" s="64">
        <f>VLOOKUP(D225,upahbahan,3,FALSE)</f>
        <v>200000</v>
      </c>
      <c r="H225" s="64">
        <f>F225*G225</f>
        <v>340</v>
      </c>
      <c r="I225" s="54"/>
    </row>
    <row r="226" spans="3:9" s="55" customFormat="1" ht="15" customHeight="1">
      <c r="C226" s="83" t="s">
        <v>1210</v>
      </c>
      <c r="D226" s="80"/>
      <c r="E226" s="80"/>
      <c r="F226" s="217"/>
      <c r="G226" s="218"/>
      <c r="H226" s="64">
        <f>SUM(H223:H225)</f>
        <v>6091.5</v>
      </c>
      <c r="I226" s="219"/>
    </row>
    <row r="227" spans="3:9" s="55" customFormat="1" ht="15" customHeight="1">
      <c r="C227" s="72" t="s">
        <v>1211</v>
      </c>
      <c r="D227" s="59" t="s">
        <v>1212</v>
      </c>
      <c r="E227" s="73"/>
      <c r="F227" s="73"/>
      <c r="G227" s="73"/>
      <c r="H227" s="73"/>
      <c r="I227" s="54"/>
    </row>
    <row r="228" spans="3:9" s="55" customFormat="1" ht="15" customHeight="1">
      <c r="C228" s="72">
        <v>1</v>
      </c>
      <c r="D228" s="59" t="s">
        <v>4791</v>
      </c>
      <c r="E228" s="170" t="s">
        <v>44</v>
      </c>
      <c r="F228" s="189">
        <v>1.6333</v>
      </c>
      <c r="G228" s="64">
        <f>VLOOKUP(D228,upahbahan,3,FALSE)</f>
        <v>93000</v>
      </c>
      <c r="H228" s="64">
        <f>F228*G228</f>
        <v>151896.9</v>
      </c>
      <c r="I228" s="54"/>
    </row>
    <row r="229" spans="3:9" s="55" customFormat="1" ht="15" customHeight="1">
      <c r="C229" s="72">
        <v>2</v>
      </c>
      <c r="D229" s="59" t="s">
        <v>1812</v>
      </c>
      <c r="E229" s="170" t="s">
        <v>1046</v>
      </c>
      <c r="F229" s="189">
        <v>2.4422999999999999</v>
      </c>
      <c r="G229" s="64">
        <f>VLOOKUP(D229,upahbahan,3,FALSE)</f>
        <v>1300</v>
      </c>
      <c r="H229" s="64">
        <f>F229*G229</f>
        <v>3174.99</v>
      </c>
      <c r="I229" s="54"/>
    </row>
    <row r="230" spans="3:9" s="55" customFormat="1" ht="15" customHeight="1">
      <c r="C230" s="72">
        <v>3</v>
      </c>
      <c r="D230" s="59" t="s">
        <v>1813</v>
      </c>
      <c r="E230" s="170" t="s">
        <v>2453</v>
      </c>
      <c r="F230" s="189">
        <v>13.7264</v>
      </c>
      <c r="G230" s="64">
        <f>VLOOKUP(D230,upahbahan,3,FALSE)</f>
        <v>300</v>
      </c>
      <c r="H230" s="64">
        <f>F230*G230</f>
        <v>4117.92</v>
      </c>
      <c r="I230" s="54"/>
    </row>
    <row r="231" spans="3:9" s="55" customFormat="1" ht="15" customHeight="1">
      <c r="C231" s="83" t="s">
        <v>1216</v>
      </c>
      <c r="D231" s="80"/>
      <c r="E231" s="80"/>
      <c r="F231" s="80"/>
      <c r="G231" s="162"/>
      <c r="H231" s="64">
        <f>SUM(H228:H230)</f>
        <v>159189.81</v>
      </c>
      <c r="I231" s="54"/>
    </row>
    <row r="232" spans="3:9" s="55" customFormat="1" ht="15" customHeight="1">
      <c r="C232" s="72" t="s">
        <v>1217</v>
      </c>
      <c r="D232" s="59" t="s">
        <v>1218</v>
      </c>
      <c r="E232" s="73"/>
      <c r="F232" s="73"/>
      <c r="G232" s="73"/>
      <c r="H232" s="73"/>
      <c r="I232" s="54"/>
    </row>
    <row r="233" spans="3:9" s="55" customFormat="1" ht="15" customHeight="1">
      <c r="C233" s="83" t="s">
        <v>1219</v>
      </c>
      <c r="D233" s="80"/>
      <c r="E233" s="80"/>
      <c r="F233" s="80"/>
      <c r="G233" s="162"/>
      <c r="H233" s="303">
        <f>SUM(H232)</f>
        <v>0</v>
      </c>
      <c r="I233" s="54"/>
    </row>
    <row r="234" spans="3:9" s="55" customFormat="1" ht="15" customHeight="1">
      <c r="C234" s="58" t="s">
        <v>1220</v>
      </c>
      <c r="D234" s="69" t="s">
        <v>1221</v>
      </c>
      <c r="E234" s="70"/>
      <c r="F234" s="70"/>
      <c r="G234" s="71"/>
      <c r="H234" s="304">
        <f>H233+H231+H226</f>
        <v>165281.31</v>
      </c>
      <c r="I234" s="319"/>
    </row>
    <row r="235" spans="3:9" s="55" customFormat="1" ht="15" customHeight="1">
      <c r="C235" s="58" t="s">
        <v>1222</v>
      </c>
      <c r="D235" s="69" t="s">
        <v>1325</v>
      </c>
      <c r="E235" s="70"/>
      <c r="F235" s="71"/>
      <c r="G235" s="95">
        <v>0.1</v>
      </c>
      <c r="H235" s="64">
        <f>H234*G235</f>
        <v>16528.131000000001</v>
      </c>
      <c r="I235" s="319"/>
    </row>
    <row r="236" spans="3:9" s="55" customFormat="1" ht="15" customHeight="1">
      <c r="C236" s="58" t="s">
        <v>1223</v>
      </c>
      <c r="D236" s="69" t="s">
        <v>1224</v>
      </c>
      <c r="E236" s="70"/>
      <c r="F236" s="70"/>
      <c r="G236" s="71"/>
      <c r="H236" s="305">
        <f>SUM(H234:H235)</f>
        <v>181809.44099999999</v>
      </c>
      <c r="I236" s="319"/>
    </row>
    <row r="239" spans="3:9" ht="13.8">
      <c r="C239" s="458">
        <v>7.2</v>
      </c>
      <c r="D239" s="436" t="s">
        <v>4795</v>
      </c>
    </row>
    <row r="240" spans="3:9" ht="13.8">
      <c r="C240" s="458" t="s">
        <v>4796</v>
      </c>
      <c r="D240" s="436" t="s">
        <v>4797</v>
      </c>
    </row>
    <row r="241" spans="3:13" s="55" customFormat="1" ht="21.15" customHeight="1">
      <c r="C241" s="52" t="s">
        <v>4798</v>
      </c>
      <c r="D241" s="313" t="s">
        <v>4799</v>
      </c>
      <c r="E241" s="313"/>
      <c r="F241" s="313"/>
      <c r="G241" s="313"/>
      <c r="H241" s="313"/>
      <c r="I241" s="56">
        <f>ROUNDDOWN(H263,-2)</f>
        <v>1790200</v>
      </c>
    </row>
    <row r="242" spans="3:13" s="55" customFormat="1" ht="33" customHeight="1">
      <c r="C242" s="300" t="s">
        <v>1197</v>
      </c>
      <c r="D242" s="300" t="s">
        <v>1198</v>
      </c>
      <c r="E242" s="300" t="s">
        <v>1199</v>
      </c>
      <c r="F242" s="300" t="s">
        <v>1200</v>
      </c>
      <c r="G242" s="300" t="s">
        <v>1201</v>
      </c>
      <c r="H242" s="300" t="s">
        <v>1202</v>
      </c>
      <c r="I242" s="54"/>
    </row>
    <row r="243" spans="3:13" s="55" customFormat="1" ht="15" customHeight="1">
      <c r="C243" s="72" t="s">
        <v>1203</v>
      </c>
      <c r="D243" s="59" t="s">
        <v>1204</v>
      </c>
      <c r="E243" s="73"/>
      <c r="F243" s="73"/>
      <c r="G243" s="73"/>
      <c r="H243" s="73"/>
      <c r="I243" s="54"/>
      <c r="J243" s="159" t="s">
        <v>1249</v>
      </c>
    </row>
    <row r="244" spans="3:13" s="55" customFormat="1" ht="15" customHeight="1">
      <c r="C244" s="301">
        <v>1</v>
      </c>
      <c r="D244" s="59" t="s">
        <v>5</v>
      </c>
      <c r="E244" s="302" t="s">
        <v>6</v>
      </c>
      <c r="F244" s="93">
        <v>1.05</v>
      </c>
      <c r="G244" s="64">
        <f>VLOOKUP(D244,upahbahan,3,FALSE)</f>
        <v>100000</v>
      </c>
      <c r="H244" s="64">
        <f>F244*G244</f>
        <v>105000</v>
      </c>
      <c r="I244" s="54"/>
      <c r="J244" s="159" t="s">
        <v>1250</v>
      </c>
      <c r="M244" s="65">
        <v>0.1</v>
      </c>
    </row>
    <row r="245" spans="3:13" s="55" customFormat="1" ht="15" customHeight="1">
      <c r="C245" s="301">
        <v>2</v>
      </c>
      <c r="D245" s="59" t="s">
        <v>7</v>
      </c>
      <c r="E245" s="302" t="s">
        <v>6</v>
      </c>
      <c r="F245" s="93">
        <v>0.26250000000000001</v>
      </c>
      <c r="G245" s="64">
        <f>VLOOKUP(D245,upahbahan,3,FALSE)</f>
        <v>145000</v>
      </c>
      <c r="H245" s="64">
        <f>F245*G245</f>
        <v>38062.5</v>
      </c>
      <c r="I245" s="54"/>
    </row>
    <row r="246" spans="3:13" s="55" customFormat="1" ht="15" customHeight="1">
      <c r="C246" s="301"/>
      <c r="D246" s="59" t="s">
        <v>1314</v>
      </c>
      <c r="E246" s="302" t="s">
        <v>2123</v>
      </c>
      <c r="F246" s="93">
        <v>2.63E-2</v>
      </c>
      <c r="G246" s="64">
        <f>VLOOKUP(D246,upahbahan,3,FALSE)</f>
        <v>175000</v>
      </c>
      <c r="H246" s="64">
        <f>F246*G246</f>
        <v>4602.5</v>
      </c>
      <c r="I246" s="54"/>
    </row>
    <row r="247" spans="3:13" s="55" customFormat="1" ht="15" customHeight="1">
      <c r="C247" s="301">
        <v>4</v>
      </c>
      <c r="D247" s="59" t="s">
        <v>19</v>
      </c>
      <c r="E247" s="302" t="s">
        <v>6</v>
      </c>
      <c r="F247" s="93">
        <v>0.105</v>
      </c>
      <c r="G247" s="64">
        <f>VLOOKUP(D247,upahbahan,3,FALSE)</f>
        <v>200000</v>
      </c>
      <c r="H247" s="64">
        <f>F247*G247</f>
        <v>21000</v>
      </c>
      <c r="I247" s="54"/>
    </row>
    <row r="248" spans="3:13" s="55" customFormat="1" ht="15" customHeight="1">
      <c r="C248" s="83" t="s">
        <v>1210</v>
      </c>
      <c r="D248" s="80"/>
      <c r="E248" s="80"/>
      <c r="F248" s="217"/>
      <c r="G248" s="218"/>
      <c r="H248" s="64">
        <f>SUM(H244:H247)</f>
        <v>168665</v>
      </c>
      <c r="I248" s="219"/>
    </row>
    <row r="249" spans="3:13" s="55" customFormat="1" ht="15" customHeight="1">
      <c r="C249" s="72" t="s">
        <v>1211</v>
      </c>
      <c r="D249" s="59" t="s">
        <v>1212</v>
      </c>
      <c r="E249" s="73"/>
      <c r="F249" s="73"/>
      <c r="G249" s="73"/>
      <c r="H249" s="73"/>
      <c r="I249" s="54"/>
    </row>
    <row r="250" spans="3:13" s="55" customFormat="1" ht="15" customHeight="1">
      <c r="C250" s="72">
        <v>1</v>
      </c>
      <c r="D250" s="59" t="s">
        <v>1812</v>
      </c>
      <c r="E250" s="170" t="s">
        <v>2453</v>
      </c>
      <c r="F250" s="189">
        <v>279</v>
      </c>
      <c r="G250" s="64">
        <f t="shared" ref="G250:G255" si="0">VLOOKUP(D250,upahbahan,3,FALSE)</f>
        <v>1300</v>
      </c>
      <c r="H250" s="64">
        <f t="shared" ref="H250:H255" si="1">F250*G250</f>
        <v>362700</v>
      </c>
      <c r="I250" s="54"/>
    </row>
    <row r="251" spans="3:13" s="55" customFormat="1" ht="15" customHeight="1">
      <c r="C251" s="72">
        <v>2</v>
      </c>
      <c r="D251" s="59" t="s">
        <v>1813</v>
      </c>
      <c r="E251" s="170" t="s">
        <v>1046</v>
      </c>
      <c r="F251" s="189">
        <v>873</v>
      </c>
      <c r="G251" s="64">
        <f t="shared" si="0"/>
        <v>300</v>
      </c>
      <c r="H251" s="64">
        <f t="shared" si="1"/>
        <v>261900</v>
      </c>
      <c r="I251" s="54"/>
    </row>
    <row r="252" spans="3:13" s="55" customFormat="1" ht="15" customHeight="1">
      <c r="C252" s="72">
        <v>3</v>
      </c>
      <c r="D252" s="59" t="s">
        <v>4800</v>
      </c>
      <c r="E252" s="170" t="s">
        <v>66</v>
      </c>
      <c r="F252" s="189">
        <v>909</v>
      </c>
      <c r="G252" s="64">
        <f t="shared" si="0"/>
        <v>226.47058823529412</v>
      </c>
      <c r="H252" s="64">
        <f t="shared" si="1"/>
        <v>205861.76470588235</v>
      </c>
      <c r="I252" s="54"/>
    </row>
    <row r="253" spans="3:13" s="55" customFormat="1" ht="15" customHeight="1">
      <c r="C253" s="72">
        <v>4</v>
      </c>
      <c r="D253" s="59" t="s">
        <v>962</v>
      </c>
      <c r="E253" s="170" t="s">
        <v>530</v>
      </c>
      <c r="F253" s="189">
        <v>195</v>
      </c>
      <c r="G253" s="64">
        <f t="shared" si="0"/>
        <v>200</v>
      </c>
      <c r="H253" s="64">
        <f t="shared" si="1"/>
        <v>39000</v>
      </c>
      <c r="I253" s="54"/>
    </row>
    <row r="254" spans="3:13" s="55" customFormat="1" ht="15" customHeight="1">
      <c r="C254" s="72">
        <v>5</v>
      </c>
      <c r="D254" s="59" t="s">
        <v>1809</v>
      </c>
      <c r="E254" s="170" t="s">
        <v>42</v>
      </c>
      <c r="F254" s="189">
        <v>5.1299999999999998E-2</v>
      </c>
      <c r="G254" s="64">
        <f t="shared" si="0"/>
        <v>10214200</v>
      </c>
      <c r="H254" s="64">
        <f t="shared" si="1"/>
        <v>523988.45999999996</v>
      </c>
      <c r="I254" s="54"/>
    </row>
    <row r="255" spans="3:13" s="55" customFormat="1" ht="15" customHeight="1">
      <c r="C255" s="72">
        <v>6</v>
      </c>
      <c r="D255" s="59" t="s">
        <v>262</v>
      </c>
      <c r="E255" s="170" t="s">
        <v>2453</v>
      </c>
      <c r="F255" s="189">
        <v>0.1237</v>
      </c>
      <c r="G255" s="64">
        <f t="shared" si="0"/>
        <v>18000</v>
      </c>
      <c r="H255" s="64">
        <f t="shared" si="1"/>
        <v>2226.6</v>
      </c>
      <c r="I255" s="54"/>
    </row>
    <row r="256" spans="3:13" s="55" customFormat="1" ht="15" customHeight="1">
      <c r="C256" s="83" t="s">
        <v>1216</v>
      </c>
      <c r="D256" s="80"/>
      <c r="E256" s="80"/>
      <c r="F256" s="80"/>
      <c r="G256" s="162"/>
      <c r="H256" s="64">
        <f>SUM(H250:H255)</f>
        <v>1395676.8247058825</v>
      </c>
      <c r="I256" s="54"/>
    </row>
    <row r="257" spans="3:13" s="55" customFormat="1" ht="15" customHeight="1">
      <c r="C257" s="72" t="s">
        <v>1217</v>
      </c>
      <c r="D257" s="59" t="s">
        <v>1218</v>
      </c>
      <c r="E257" s="73"/>
      <c r="F257" s="73"/>
      <c r="G257" s="73"/>
      <c r="H257" s="73"/>
      <c r="I257" s="54"/>
    </row>
    <row r="258" spans="3:13" s="55" customFormat="1" ht="15" customHeight="1">
      <c r="C258" s="557">
        <v>1</v>
      </c>
      <c r="D258" s="59" t="s">
        <v>1169</v>
      </c>
      <c r="E258" s="170" t="s">
        <v>1995</v>
      </c>
      <c r="F258" s="188">
        <v>0.14749999999999999</v>
      </c>
      <c r="G258" s="64">
        <f>VLOOKUP(D258,upahbahan,3,FALSE)</f>
        <v>300000</v>
      </c>
      <c r="H258" s="587">
        <f>G258*F258</f>
        <v>44250</v>
      </c>
      <c r="I258" s="54"/>
    </row>
    <row r="259" spans="3:13" s="55" customFormat="1" ht="15" customHeight="1">
      <c r="C259" s="557">
        <v>2</v>
      </c>
      <c r="D259" s="59" t="s">
        <v>4801</v>
      </c>
      <c r="E259" s="170" t="s">
        <v>1995</v>
      </c>
      <c r="F259" s="188">
        <v>0.75539999999999996</v>
      </c>
      <c r="G259" s="64">
        <f>VLOOKUP(D259,upahbahan,3,FALSE)</f>
        <v>25000</v>
      </c>
      <c r="H259" s="587">
        <f>G259*F259</f>
        <v>18885</v>
      </c>
      <c r="I259" s="54"/>
    </row>
    <row r="260" spans="3:13" s="55" customFormat="1" ht="15" customHeight="1">
      <c r="C260" s="83" t="s">
        <v>1219</v>
      </c>
      <c r="D260" s="80"/>
      <c r="E260" s="80"/>
      <c r="F260" s="80"/>
      <c r="G260" s="162"/>
      <c r="H260" s="588">
        <f>SUM(H258:H259)</f>
        <v>63135</v>
      </c>
      <c r="I260" s="54"/>
    </row>
    <row r="261" spans="3:13" s="55" customFormat="1" ht="15" customHeight="1">
      <c r="C261" s="58" t="s">
        <v>1220</v>
      </c>
      <c r="D261" s="69" t="s">
        <v>1221</v>
      </c>
      <c r="E261" s="70"/>
      <c r="F261" s="70"/>
      <c r="G261" s="71"/>
      <c r="H261" s="304">
        <f>H260+H256+H248</f>
        <v>1627476.8247058825</v>
      </c>
      <c r="I261" s="319"/>
    </row>
    <row r="262" spans="3:13" s="55" customFormat="1" ht="15" customHeight="1">
      <c r="C262" s="58" t="s">
        <v>1222</v>
      </c>
      <c r="D262" s="69" t="s">
        <v>1325</v>
      </c>
      <c r="E262" s="70"/>
      <c r="F262" s="71"/>
      <c r="G262" s="95">
        <v>0.1</v>
      </c>
      <c r="H262" s="64">
        <f>H261*G262</f>
        <v>162747.68247058825</v>
      </c>
      <c r="I262" s="319"/>
    </row>
    <row r="263" spans="3:13" s="55" customFormat="1" ht="15" customHeight="1">
      <c r="C263" s="58" t="s">
        <v>1223</v>
      </c>
      <c r="D263" s="69" t="s">
        <v>1224</v>
      </c>
      <c r="E263" s="70"/>
      <c r="F263" s="70"/>
      <c r="G263" s="71"/>
      <c r="H263" s="305">
        <f>SUM(H261:H262)</f>
        <v>1790224.5071764707</v>
      </c>
      <c r="I263" s="319"/>
    </row>
    <row r="265" spans="3:13" s="55" customFormat="1" ht="24.75" customHeight="1">
      <c r="C265" s="52" t="s">
        <v>4802</v>
      </c>
      <c r="D265" s="313" t="s">
        <v>4803</v>
      </c>
      <c r="E265" s="313"/>
      <c r="F265" s="313"/>
      <c r="G265" s="313"/>
      <c r="H265" s="313"/>
      <c r="I265" s="56">
        <f>ROUNDDOWN(H289,-2)</f>
        <v>1540200</v>
      </c>
    </row>
    <row r="266" spans="3:13" s="55" customFormat="1" ht="33" customHeight="1">
      <c r="C266" s="300" t="s">
        <v>1197</v>
      </c>
      <c r="D266" s="300" t="s">
        <v>1198</v>
      </c>
      <c r="E266" s="300" t="s">
        <v>1199</v>
      </c>
      <c r="F266" s="300" t="s">
        <v>1200</v>
      </c>
      <c r="G266" s="300" t="s">
        <v>1201</v>
      </c>
      <c r="H266" s="300" t="s">
        <v>1202</v>
      </c>
      <c r="I266" s="54"/>
    </row>
    <row r="267" spans="3:13" s="55" customFormat="1" ht="15" customHeight="1">
      <c r="C267" s="72" t="s">
        <v>1203</v>
      </c>
      <c r="D267" s="59" t="s">
        <v>1204</v>
      </c>
      <c r="E267" s="73"/>
      <c r="F267" s="73"/>
      <c r="G267" s="73"/>
      <c r="H267" s="73"/>
      <c r="I267" s="54"/>
      <c r="J267" s="159" t="s">
        <v>1249</v>
      </c>
    </row>
    <row r="268" spans="3:13" s="55" customFormat="1" ht="15" customHeight="1">
      <c r="C268" s="301">
        <v>1</v>
      </c>
      <c r="D268" s="59" t="s">
        <v>5</v>
      </c>
      <c r="E268" s="302" t="s">
        <v>6</v>
      </c>
      <c r="F268" s="93">
        <v>1.1000000000000001</v>
      </c>
      <c r="G268" s="64">
        <f>VLOOKUP(D268,upahbahan,3,FALSE)</f>
        <v>100000</v>
      </c>
      <c r="H268" s="64">
        <f>F268*G268</f>
        <v>110000.00000000001</v>
      </c>
      <c r="I268" s="54"/>
      <c r="J268" s="159" t="s">
        <v>1250</v>
      </c>
      <c r="M268" s="65">
        <v>0.1</v>
      </c>
    </row>
    <row r="269" spans="3:13" s="55" customFormat="1" ht="15" customHeight="1">
      <c r="C269" s="301">
        <v>2</v>
      </c>
      <c r="D269" s="59" t="s">
        <v>7</v>
      </c>
      <c r="E269" s="302" t="s">
        <v>6</v>
      </c>
      <c r="F269" s="93">
        <v>0.27500000000000002</v>
      </c>
      <c r="G269" s="64">
        <f>VLOOKUP(D269,upahbahan,3,FALSE)</f>
        <v>145000</v>
      </c>
      <c r="H269" s="64">
        <f>F269*G269</f>
        <v>39875</v>
      </c>
      <c r="I269" s="54"/>
    </row>
    <row r="270" spans="3:13" s="55" customFormat="1" ht="15" customHeight="1">
      <c r="C270" s="301"/>
      <c r="D270" s="59" t="s">
        <v>1314</v>
      </c>
      <c r="E270" s="302" t="s">
        <v>2123</v>
      </c>
      <c r="F270" s="93">
        <v>2.75E-2</v>
      </c>
      <c r="G270" s="64">
        <f>VLOOKUP(D270,upahbahan,3,FALSE)</f>
        <v>175000</v>
      </c>
      <c r="H270" s="64">
        <f>F270*G270</f>
        <v>4812.5</v>
      </c>
      <c r="I270" s="54"/>
    </row>
    <row r="271" spans="3:13" s="55" customFormat="1" ht="15" customHeight="1">
      <c r="C271" s="301">
        <v>4</v>
      </c>
      <c r="D271" s="59" t="s">
        <v>19</v>
      </c>
      <c r="E271" s="302" t="s">
        <v>6</v>
      </c>
      <c r="F271" s="93">
        <v>0.11</v>
      </c>
      <c r="G271" s="64">
        <f>VLOOKUP(D271,upahbahan,3,FALSE)</f>
        <v>200000</v>
      </c>
      <c r="H271" s="64">
        <f>F271*G271</f>
        <v>22000</v>
      </c>
      <c r="I271" s="54"/>
    </row>
    <row r="272" spans="3:13" s="55" customFormat="1" ht="15" customHeight="1">
      <c r="C272" s="83" t="s">
        <v>1210</v>
      </c>
      <c r="D272" s="80"/>
      <c r="E272" s="80"/>
      <c r="F272" s="217"/>
      <c r="G272" s="218"/>
      <c r="H272" s="64">
        <f>SUM(H268:H271)</f>
        <v>176687.5</v>
      </c>
      <c r="I272" s="219"/>
    </row>
    <row r="273" spans="3:9" s="55" customFormat="1" ht="15" customHeight="1">
      <c r="C273" s="72" t="s">
        <v>1211</v>
      </c>
      <c r="D273" s="59" t="s">
        <v>1212</v>
      </c>
      <c r="E273" s="73"/>
      <c r="F273" s="73"/>
      <c r="G273" s="73"/>
      <c r="H273" s="73"/>
      <c r="I273" s="54"/>
    </row>
    <row r="274" spans="3:9" s="55" customFormat="1" ht="15" customHeight="1">
      <c r="C274" s="72">
        <v>1</v>
      </c>
      <c r="D274" s="59" t="s">
        <v>1812</v>
      </c>
      <c r="E274" s="170" t="s">
        <v>2453</v>
      </c>
      <c r="F274" s="189">
        <v>279</v>
      </c>
      <c r="G274" s="64">
        <f t="shared" ref="G274:G280" si="2">VLOOKUP(D274,upahbahan,3,FALSE)</f>
        <v>1300</v>
      </c>
      <c r="H274" s="64">
        <f t="shared" ref="H274:H280" si="3">F274*G274</f>
        <v>362700</v>
      </c>
      <c r="I274" s="54"/>
    </row>
    <row r="275" spans="3:9" s="55" customFormat="1" ht="15" customHeight="1">
      <c r="C275" s="72">
        <v>2</v>
      </c>
      <c r="D275" s="59" t="s">
        <v>1813</v>
      </c>
      <c r="E275" s="170" t="s">
        <v>1046</v>
      </c>
      <c r="F275" s="189">
        <v>873</v>
      </c>
      <c r="G275" s="64">
        <f t="shared" si="2"/>
        <v>300</v>
      </c>
      <c r="H275" s="64">
        <f t="shared" si="3"/>
        <v>261900</v>
      </c>
      <c r="I275" s="54"/>
    </row>
    <row r="276" spans="3:9" s="55" customFormat="1" ht="15" customHeight="1">
      <c r="C276" s="72">
        <v>3</v>
      </c>
      <c r="D276" s="59" t="s">
        <v>4800</v>
      </c>
      <c r="E276" s="170" t="s">
        <v>66</v>
      </c>
      <c r="F276" s="189">
        <v>909</v>
      </c>
      <c r="G276" s="64">
        <f t="shared" si="2"/>
        <v>226.47058823529412</v>
      </c>
      <c r="H276" s="64">
        <f t="shared" si="3"/>
        <v>205861.76470588235</v>
      </c>
      <c r="I276" s="54"/>
    </row>
    <row r="277" spans="3:9" s="55" customFormat="1" ht="15" customHeight="1">
      <c r="C277" s="72">
        <v>4</v>
      </c>
      <c r="D277" s="59" t="s">
        <v>962</v>
      </c>
      <c r="E277" s="170" t="s">
        <v>530</v>
      </c>
      <c r="F277" s="189">
        <v>195</v>
      </c>
      <c r="G277" s="64">
        <f t="shared" si="2"/>
        <v>200</v>
      </c>
      <c r="H277" s="64">
        <f t="shared" si="3"/>
        <v>39000</v>
      </c>
      <c r="I277" s="54"/>
    </row>
    <row r="278" spans="3:9" s="55" customFormat="1" ht="15" customHeight="1">
      <c r="C278" s="72">
        <v>5</v>
      </c>
      <c r="D278" s="59" t="s">
        <v>1809</v>
      </c>
      <c r="E278" s="170" t="s">
        <v>42</v>
      </c>
      <c r="F278" s="189">
        <v>1.77E-2</v>
      </c>
      <c r="G278" s="64">
        <f t="shared" si="2"/>
        <v>10214200</v>
      </c>
      <c r="H278" s="64">
        <f t="shared" si="3"/>
        <v>180791.34</v>
      </c>
      <c r="I278" s="54"/>
    </row>
    <row r="279" spans="3:9" s="55" customFormat="1" ht="15" customHeight="1">
      <c r="C279" s="72">
        <v>6</v>
      </c>
      <c r="D279" s="59" t="s">
        <v>131</v>
      </c>
      <c r="E279" s="170" t="s">
        <v>130</v>
      </c>
      <c r="F279" s="189">
        <v>0.25459999999999999</v>
      </c>
      <c r="G279" s="64">
        <f t="shared" si="2"/>
        <v>152600</v>
      </c>
      <c r="H279" s="64">
        <f t="shared" si="3"/>
        <v>38851.96</v>
      </c>
      <c r="I279" s="54"/>
    </row>
    <row r="280" spans="3:9" s="55" customFormat="1" ht="15" customHeight="1">
      <c r="C280" s="72">
        <v>7</v>
      </c>
      <c r="D280" s="59" t="s">
        <v>262</v>
      </c>
      <c r="E280" s="170" t="s">
        <v>2453</v>
      </c>
      <c r="F280" s="189">
        <v>0.13550000000000001</v>
      </c>
      <c r="G280" s="64">
        <f t="shared" si="2"/>
        <v>18000</v>
      </c>
      <c r="H280" s="64">
        <f t="shared" si="3"/>
        <v>2439</v>
      </c>
      <c r="I280" s="54"/>
    </row>
    <row r="281" spans="3:9" s="55" customFormat="1" ht="15" customHeight="1">
      <c r="C281" s="83" t="s">
        <v>1216</v>
      </c>
      <c r="D281" s="80"/>
      <c r="E281" s="80"/>
      <c r="F281" s="80"/>
      <c r="G281" s="162"/>
      <c r="H281" s="64">
        <f>SUM(H274:H280)</f>
        <v>1091544.0647058825</v>
      </c>
      <c r="I281" s="54"/>
    </row>
    <row r="282" spans="3:9" s="55" customFormat="1" ht="15" customHeight="1">
      <c r="C282" s="72" t="s">
        <v>1217</v>
      </c>
      <c r="D282" s="59" t="s">
        <v>1218</v>
      </c>
      <c r="E282" s="73"/>
      <c r="F282" s="73"/>
      <c r="G282" s="73"/>
      <c r="H282" s="73"/>
      <c r="I282" s="54"/>
    </row>
    <row r="283" spans="3:9" s="55" customFormat="1" ht="15" customHeight="1">
      <c r="C283" s="557">
        <v>1</v>
      </c>
      <c r="D283" s="59" t="s">
        <v>1169</v>
      </c>
      <c r="E283" s="170" t="s">
        <v>1995</v>
      </c>
      <c r="F283" s="188">
        <v>0.14749999999999999</v>
      </c>
      <c r="G283" s="64">
        <f>VLOOKUP(D283,upahbahan,3,FALSE)</f>
        <v>300000</v>
      </c>
      <c r="H283" s="587">
        <f>G283*F283</f>
        <v>44250</v>
      </c>
      <c r="I283" s="54"/>
    </row>
    <row r="284" spans="3:9" s="55" customFormat="1" ht="15" customHeight="1">
      <c r="C284" s="557">
        <v>2</v>
      </c>
      <c r="D284" s="59" t="s">
        <v>4801</v>
      </c>
      <c r="E284" s="170" t="s">
        <v>1995</v>
      </c>
      <c r="F284" s="188">
        <v>0.75539999999999996</v>
      </c>
      <c r="G284" s="64">
        <f>VLOOKUP(D284,upahbahan,3,FALSE)</f>
        <v>25000</v>
      </c>
      <c r="H284" s="587">
        <f>G284*F284</f>
        <v>18885</v>
      </c>
      <c r="I284" s="54"/>
    </row>
    <row r="285" spans="3:9" s="55" customFormat="1" ht="15" customHeight="1">
      <c r="C285" s="557">
        <v>3</v>
      </c>
      <c r="D285" s="59" t="s">
        <v>1097</v>
      </c>
      <c r="E285" s="170" t="s">
        <v>1995</v>
      </c>
      <c r="F285" s="188">
        <v>8.6099999999999996E-2</v>
      </c>
      <c r="G285" s="64">
        <f>VLOOKUP(D285,upahbahan,3,FALSE)</f>
        <v>800000</v>
      </c>
      <c r="H285" s="587">
        <f>G285*F285</f>
        <v>68880</v>
      </c>
      <c r="I285" s="54"/>
    </row>
    <row r="286" spans="3:9" s="55" customFormat="1" ht="15" customHeight="1">
      <c r="C286" s="83" t="s">
        <v>1219</v>
      </c>
      <c r="D286" s="80"/>
      <c r="E286" s="80"/>
      <c r="F286" s="80"/>
      <c r="G286" s="162"/>
      <c r="H286" s="588">
        <f>SUM(H283:H285)</f>
        <v>132015</v>
      </c>
      <c r="I286" s="54"/>
    </row>
    <row r="287" spans="3:9" s="55" customFormat="1" ht="15" customHeight="1">
      <c r="C287" s="58" t="s">
        <v>1220</v>
      </c>
      <c r="D287" s="69" t="s">
        <v>1221</v>
      </c>
      <c r="E287" s="70"/>
      <c r="F287" s="70"/>
      <c r="G287" s="71"/>
      <c r="H287" s="304">
        <f>H286+H281+H272</f>
        <v>1400246.5647058825</v>
      </c>
      <c r="I287" s="319"/>
    </row>
    <row r="288" spans="3:9" s="55" customFormat="1" ht="15" customHeight="1">
      <c r="C288" s="58" t="s">
        <v>1222</v>
      </c>
      <c r="D288" s="69" t="s">
        <v>1325</v>
      </c>
      <c r="E288" s="70"/>
      <c r="F288" s="71"/>
      <c r="G288" s="95">
        <v>0.1</v>
      </c>
      <c r="H288" s="64">
        <f>H287*G288</f>
        <v>140024.65647058826</v>
      </c>
      <c r="I288" s="319"/>
    </row>
    <row r="289" spans="3:13" s="55" customFormat="1" ht="15" customHeight="1">
      <c r="C289" s="58" t="s">
        <v>1223</v>
      </c>
      <c r="D289" s="69" t="s">
        <v>1224</v>
      </c>
      <c r="E289" s="70"/>
      <c r="F289" s="70"/>
      <c r="G289" s="71"/>
      <c r="H289" s="305">
        <f>SUM(H287:H288)</f>
        <v>1540271.2211764706</v>
      </c>
      <c r="I289" s="319"/>
    </row>
    <row r="292" spans="3:13" s="55" customFormat="1" ht="19.5" customHeight="1">
      <c r="C292" s="52" t="s">
        <v>4804</v>
      </c>
      <c r="D292" s="313" t="s">
        <v>4805</v>
      </c>
      <c r="E292" s="313"/>
      <c r="F292" s="313"/>
      <c r="G292" s="313"/>
      <c r="H292" s="313"/>
      <c r="I292" s="56">
        <f>ROUNDDOWN(H309,-2)</f>
        <v>1537200</v>
      </c>
    </row>
    <row r="293" spans="3:13" s="55" customFormat="1" ht="33" customHeight="1">
      <c r="C293" s="300" t="s">
        <v>1197</v>
      </c>
      <c r="D293" s="300" t="s">
        <v>1198</v>
      </c>
      <c r="E293" s="300" t="s">
        <v>1199</v>
      </c>
      <c r="F293" s="300" t="s">
        <v>1200</v>
      </c>
      <c r="G293" s="300" t="s">
        <v>1201</v>
      </c>
      <c r="H293" s="300" t="s">
        <v>1202</v>
      </c>
      <c r="I293" s="54"/>
    </row>
    <row r="294" spans="3:13" s="55" customFormat="1" ht="15" customHeight="1">
      <c r="C294" s="72" t="s">
        <v>1203</v>
      </c>
      <c r="D294" s="59" t="s">
        <v>1204</v>
      </c>
      <c r="E294" s="73"/>
      <c r="F294" s="73"/>
      <c r="G294" s="73"/>
      <c r="H294" s="73"/>
      <c r="I294" s="54"/>
      <c r="J294" s="159" t="s">
        <v>1249</v>
      </c>
    </row>
    <row r="295" spans="3:13" s="55" customFormat="1" ht="15" customHeight="1">
      <c r="C295" s="301">
        <v>1</v>
      </c>
      <c r="D295" s="59" t="s">
        <v>5</v>
      </c>
      <c r="E295" s="302" t="s">
        <v>6</v>
      </c>
      <c r="F295" s="93">
        <v>0.42</v>
      </c>
      <c r="G295" s="64">
        <f>VLOOKUP(D295,upahbahan,3,FALSE)</f>
        <v>100000</v>
      </c>
      <c r="H295" s="64">
        <f>F295*G295</f>
        <v>42000</v>
      </c>
      <c r="I295" s="54"/>
      <c r="J295" s="159" t="s">
        <v>1250</v>
      </c>
      <c r="M295" s="65">
        <v>0.1</v>
      </c>
    </row>
    <row r="296" spans="3:13" s="55" customFormat="1" ht="15" customHeight="1">
      <c r="C296" s="301">
        <v>2</v>
      </c>
      <c r="D296" s="59" t="s">
        <v>7</v>
      </c>
      <c r="E296" s="302" t="s">
        <v>6</v>
      </c>
      <c r="F296" s="93">
        <v>0.105</v>
      </c>
      <c r="G296" s="64">
        <f>VLOOKUP(D296,upahbahan,3,FALSE)</f>
        <v>145000</v>
      </c>
      <c r="H296" s="64">
        <f>F296*G296</f>
        <v>15225</v>
      </c>
      <c r="I296" s="54"/>
    </row>
    <row r="297" spans="3:13" s="55" customFormat="1" ht="15" customHeight="1">
      <c r="C297" s="301"/>
      <c r="D297" s="59" t="s">
        <v>1314</v>
      </c>
      <c r="E297" s="302" t="s">
        <v>2123</v>
      </c>
      <c r="F297" s="93">
        <v>1.0500000000000001E-2</v>
      </c>
      <c r="G297" s="64">
        <f>VLOOKUP(D297,upahbahan,3,FALSE)</f>
        <v>175000</v>
      </c>
      <c r="H297" s="64">
        <f>F297*G297</f>
        <v>1837.5000000000002</v>
      </c>
      <c r="I297" s="54"/>
    </row>
    <row r="298" spans="3:13" s="55" customFormat="1" ht="15" customHeight="1">
      <c r="C298" s="301">
        <v>4</v>
      </c>
      <c r="D298" s="59" t="s">
        <v>19</v>
      </c>
      <c r="E298" s="302" t="s">
        <v>6</v>
      </c>
      <c r="F298" s="93">
        <v>4.2000000000000003E-2</v>
      </c>
      <c r="G298" s="64">
        <f>VLOOKUP(D298,upahbahan,3,FALSE)</f>
        <v>200000</v>
      </c>
      <c r="H298" s="64">
        <f>F298*G298</f>
        <v>8400</v>
      </c>
      <c r="I298" s="54"/>
    </row>
    <row r="299" spans="3:13" s="55" customFormat="1" ht="15" customHeight="1">
      <c r="C299" s="83" t="s">
        <v>1210</v>
      </c>
      <c r="D299" s="80"/>
      <c r="E299" s="80"/>
      <c r="F299" s="217"/>
      <c r="G299" s="218"/>
      <c r="H299" s="64">
        <f>SUM(H295:H298)</f>
        <v>67462.5</v>
      </c>
      <c r="I299" s="219"/>
    </row>
    <row r="300" spans="3:13" s="55" customFormat="1" ht="15" customHeight="1">
      <c r="C300" s="72" t="s">
        <v>1211</v>
      </c>
      <c r="D300" s="59" t="s">
        <v>1212</v>
      </c>
      <c r="E300" s="73"/>
      <c r="F300" s="73"/>
      <c r="G300" s="73"/>
      <c r="H300" s="73"/>
      <c r="I300" s="54"/>
    </row>
    <row r="301" spans="3:13" s="55" customFormat="1" ht="15" customHeight="1">
      <c r="C301" s="72">
        <v>1</v>
      </c>
      <c r="D301" s="59" t="s">
        <v>532</v>
      </c>
      <c r="E301" s="170" t="s">
        <v>4806</v>
      </c>
      <c r="F301" s="189">
        <v>1.02</v>
      </c>
      <c r="G301" s="64">
        <f>VLOOKUP(D301,upahbahan,3,FALSE)</f>
        <v>788100</v>
      </c>
      <c r="H301" s="64">
        <f>F301*G301</f>
        <v>803862</v>
      </c>
      <c r="I301" s="54"/>
    </row>
    <row r="302" spans="3:13" s="55" customFormat="1" ht="15" customHeight="1">
      <c r="C302" s="72">
        <v>2</v>
      </c>
      <c r="D302" s="59" t="s">
        <v>1809</v>
      </c>
      <c r="E302" s="170" t="s">
        <v>42</v>
      </c>
      <c r="F302" s="189">
        <v>5.1299999999999998E-2</v>
      </c>
      <c r="G302" s="64">
        <f>VLOOKUP(D302,upahbahan,3,FALSE)</f>
        <v>10214200</v>
      </c>
      <c r="H302" s="64">
        <f>F302*G302</f>
        <v>523988.45999999996</v>
      </c>
      <c r="I302" s="54"/>
    </row>
    <row r="303" spans="3:13" s="55" customFormat="1" ht="15" customHeight="1">
      <c r="C303" s="72">
        <v>3</v>
      </c>
      <c r="D303" s="59" t="s">
        <v>262</v>
      </c>
      <c r="E303" s="170" t="s">
        <v>2453</v>
      </c>
      <c r="F303" s="189">
        <v>0.1237</v>
      </c>
      <c r="G303" s="64">
        <f>VLOOKUP(D303,upahbahan,3,FALSE)</f>
        <v>18000</v>
      </c>
      <c r="H303" s="64">
        <f>F303*G303</f>
        <v>2226.6</v>
      </c>
      <c r="I303" s="54"/>
    </row>
    <row r="304" spans="3:13" s="55" customFormat="1" ht="15" customHeight="1">
      <c r="C304" s="83" t="s">
        <v>1216</v>
      </c>
      <c r="D304" s="80"/>
      <c r="E304" s="80"/>
      <c r="F304" s="80"/>
      <c r="G304" s="162"/>
      <c r="H304" s="64">
        <f>SUM(H301:H303)</f>
        <v>1330077.06</v>
      </c>
      <c r="I304" s="54"/>
    </row>
    <row r="305" spans="3:13" s="55" customFormat="1" ht="15" customHeight="1">
      <c r="C305" s="72" t="s">
        <v>1217</v>
      </c>
      <c r="D305" s="59" t="s">
        <v>1218</v>
      </c>
      <c r="E305" s="73"/>
      <c r="F305" s="73"/>
      <c r="G305" s="73"/>
      <c r="H305" s="73"/>
      <c r="I305" s="54"/>
    </row>
    <row r="306" spans="3:13" s="55" customFormat="1" ht="15" customHeight="1">
      <c r="C306" s="83" t="s">
        <v>1219</v>
      </c>
      <c r="D306" s="80"/>
      <c r="E306" s="80"/>
      <c r="F306" s="80"/>
      <c r="G306" s="162"/>
      <c r="H306" s="588">
        <f>SUM(H305)</f>
        <v>0</v>
      </c>
      <c r="I306" s="54"/>
    </row>
    <row r="307" spans="3:13" s="55" customFormat="1" ht="15" customHeight="1">
      <c r="C307" s="58" t="s">
        <v>1220</v>
      </c>
      <c r="D307" s="69" t="s">
        <v>1221</v>
      </c>
      <c r="E307" s="70"/>
      <c r="F307" s="70"/>
      <c r="G307" s="71"/>
      <c r="H307" s="304">
        <f>H306+H304+H299</f>
        <v>1397539.56</v>
      </c>
      <c r="I307" s="319"/>
    </row>
    <row r="308" spans="3:13" s="55" customFormat="1" ht="15" customHeight="1">
      <c r="C308" s="58" t="s">
        <v>1222</v>
      </c>
      <c r="D308" s="69" t="s">
        <v>1325</v>
      </c>
      <c r="E308" s="70"/>
      <c r="F308" s="71"/>
      <c r="G308" s="95">
        <v>0.1</v>
      </c>
      <c r="H308" s="64">
        <f>H307*G308</f>
        <v>139753.95600000001</v>
      </c>
      <c r="I308" s="319"/>
    </row>
    <row r="309" spans="3:13" s="55" customFormat="1" ht="15" customHeight="1">
      <c r="C309" s="58" t="s">
        <v>1223</v>
      </c>
      <c r="D309" s="69" t="s">
        <v>1224</v>
      </c>
      <c r="E309" s="70"/>
      <c r="F309" s="70"/>
      <c r="G309" s="71"/>
      <c r="H309" s="305">
        <f>SUM(H307:H308)</f>
        <v>1537293.5160000001</v>
      </c>
      <c r="I309" s="319"/>
    </row>
    <row r="311" spans="3:13" s="55" customFormat="1" ht="18.75" customHeight="1">
      <c r="C311" s="52" t="s">
        <v>4808</v>
      </c>
      <c r="D311" s="313" t="s">
        <v>4807</v>
      </c>
      <c r="E311" s="313"/>
      <c r="F311" s="313"/>
      <c r="G311" s="313"/>
      <c r="H311" s="313"/>
      <c r="I311" s="56">
        <f>ROUNDDOWN(H330,-2)</f>
        <v>1659300</v>
      </c>
    </row>
    <row r="312" spans="3:13" s="55" customFormat="1" ht="33" customHeight="1">
      <c r="C312" s="300" t="s">
        <v>1197</v>
      </c>
      <c r="D312" s="300" t="s">
        <v>1198</v>
      </c>
      <c r="E312" s="300" t="s">
        <v>1199</v>
      </c>
      <c r="F312" s="300" t="s">
        <v>1200</v>
      </c>
      <c r="G312" s="300" t="s">
        <v>1201</v>
      </c>
      <c r="H312" s="300" t="s">
        <v>1202</v>
      </c>
      <c r="I312" s="54"/>
    </row>
    <row r="313" spans="3:13" s="55" customFormat="1" ht="15" customHeight="1">
      <c r="C313" s="72" t="s">
        <v>1203</v>
      </c>
      <c r="D313" s="59" t="s">
        <v>1204</v>
      </c>
      <c r="E313" s="73"/>
      <c r="F313" s="73"/>
      <c r="G313" s="73"/>
      <c r="H313" s="73"/>
      <c r="I313" s="54"/>
      <c r="J313" s="159" t="s">
        <v>1249</v>
      </c>
    </row>
    <row r="314" spans="3:13" s="55" customFormat="1" ht="15" customHeight="1">
      <c r="C314" s="301">
        <v>1</v>
      </c>
      <c r="D314" s="59" t="s">
        <v>5</v>
      </c>
      <c r="E314" s="302" t="s">
        <v>6</v>
      </c>
      <c r="F314" s="93">
        <v>0.44</v>
      </c>
      <c r="G314" s="64">
        <f>VLOOKUP(D314,upahbahan,3,FALSE)</f>
        <v>100000</v>
      </c>
      <c r="H314" s="64">
        <f>F314*G314</f>
        <v>44000</v>
      </c>
      <c r="I314" s="54"/>
      <c r="J314" s="159" t="s">
        <v>1250</v>
      </c>
      <c r="M314" s="65">
        <v>0.1</v>
      </c>
    </row>
    <row r="315" spans="3:13" s="55" customFormat="1" ht="15" customHeight="1">
      <c r="C315" s="301">
        <v>2</v>
      </c>
      <c r="D315" s="59" t="s">
        <v>7</v>
      </c>
      <c r="E315" s="302" t="s">
        <v>6</v>
      </c>
      <c r="F315" s="93">
        <v>0.11</v>
      </c>
      <c r="G315" s="64">
        <f>VLOOKUP(D315,upahbahan,3,FALSE)</f>
        <v>145000</v>
      </c>
      <c r="H315" s="64">
        <f>F315*G315</f>
        <v>15950</v>
      </c>
      <c r="I315" s="54"/>
    </row>
    <row r="316" spans="3:13" s="55" customFormat="1" ht="15" customHeight="1">
      <c r="C316" s="301"/>
      <c r="D316" s="59" t="s">
        <v>1314</v>
      </c>
      <c r="E316" s="302" t="s">
        <v>2123</v>
      </c>
      <c r="F316" s="93">
        <v>1.0999999999999999E-2</v>
      </c>
      <c r="G316" s="64">
        <f>VLOOKUP(D316,upahbahan,3,FALSE)</f>
        <v>175000</v>
      </c>
      <c r="H316" s="64">
        <f>F316*G316</f>
        <v>1925</v>
      </c>
      <c r="I316" s="54"/>
    </row>
    <row r="317" spans="3:13" s="55" customFormat="1" ht="15" customHeight="1">
      <c r="C317" s="301">
        <v>4</v>
      </c>
      <c r="D317" s="59" t="s">
        <v>19</v>
      </c>
      <c r="E317" s="302" t="s">
        <v>6</v>
      </c>
      <c r="F317" s="93">
        <v>4.3999999999999997E-2</v>
      </c>
      <c r="G317" s="64">
        <f>VLOOKUP(D317,upahbahan,3,FALSE)</f>
        <v>200000</v>
      </c>
      <c r="H317" s="64">
        <f>F317*G317</f>
        <v>8800</v>
      </c>
      <c r="I317" s="54"/>
    </row>
    <row r="318" spans="3:13" s="55" customFormat="1" ht="15" customHeight="1">
      <c r="C318" s="83" t="s">
        <v>1210</v>
      </c>
      <c r="D318" s="80"/>
      <c r="E318" s="80"/>
      <c r="F318" s="217"/>
      <c r="G318" s="218"/>
      <c r="H318" s="64">
        <f>SUM(H314:H317)</f>
        <v>70675</v>
      </c>
      <c r="I318" s="219"/>
    </row>
    <row r="319" spans="3:13" s="55" customFormat="1" ht="15" customHeight="1">
      <c r="C319" s="72" t="s">
        <v>1211</v>
      </c>
      <c r="D319" s="59" t="s">
        <v>1212</v>
      </c>
      <c r="E319" s="73"/>
      <c r="F319" s="73"/>
      <c r="G319" s="73"/>
      <c r="H319" s="73"/>
      <c r="I319" s="54"/>
    </row>
    <row r="320" spans="3:13" s="55" customFormat="1" ht="15" customHeight="1">
      <c r="C320" s="72">
        <v>1</v>
      </c>
      <c r="D320" s="59" t="s">
        <v>532</v>
      </c>
      <c r="E320" s="170" t="s">
        <v>4806</v>
      </c>
      <c r="F320" s="189">
        <v>1.02</v>
      </c>
      <c r="G320" s="64">
        <f>VLOOKUP(D320,upahbahan,3,FALSE)</f>
        <v>788100</v>
      </c>
      <c r="H320" s="64">
        <f>F320*G320</f>
        <v>803862</v>
      </c>
      <c r="I320" s="54"/>
    </row>
    <row r="321" spans="3:13" s="55" customFormat="1" ht="15" customHeight="1">
      <c r="C321" s="72">
        <v>2</v>
      </c>
      <c r="D321" s="59" t="s">
        <v>1809</v>
      </c>
      <c r="E321" s="170" t="s">
        <v>42</v>
      </c>
      <c r="F321" s="189">
        <v>5.1299999999999998E-2</v>
      </c>
      <c r="G321" s="64">
        <f>VLOOKUP(D321,upahbahan,3,FALSE)</f>
        <v>10214200</v>
      </c>
      <c r="H321" s="64">
        <f>F321*G321</f>
        <v>523988.45999999996</v>
      </c>
      <c r="I321" s="54"/>
    </row>
    <row r="322" spans="3:13" s="55" customFormat="1" ht="15" customHeight="1">
      <c r="C322" s="72">
        <v>3</v>
      </c>
      <c r="D322" s="59" t="s">
        <v>131</v>
      </c>
      <c r="E322" s="170" t="s">
        <v>130</v>
      </c>
      <c r="F322" s="189">
        <v>0.25459999999999999</v>
      </c>
      <c r="G322" s="64">
        <f>VLOOKUP(D322,upahbahan,3,FALSE)</f>
        <v>152600</v>
      </c>
      <c r="H322" s="64">
        <f>F322*G322</f>
        <v>38851.96</v>
      </c>
      <c r="I322" s="54"/>
    </row>
    <row r="323" spans="3:13" s="55" customFormat="1" ht="15" customHeight="1">
      <c r="C323" s="72">
        <v>4</v>
      </c>
      <c r="D323" s="59" t="s">
        <v>262</v>
      </c>
      <c r="E323" s="170" t="s">
        <v>2453</v>
      </c>
      <c r="F323" s="189">
        <v>0.1237</v>
      </c>
      <c r="G323" s="64">
        <f>VLOOKUP(D323,upahbahan,3,FALSE)</f>
        <v>18000</v>
      </c>
      <c r="H323" s="64">
        <f>F323*G323</f>
        <v>2226.6</v>
      </c>
      <c r="I323" s="54"/>
    </row>
    <row r="324" spans="3:13" s="55" customFormat="1" ht="15" customHeight="1">
      <c r="C324" s="83" t="s">
        <v>1216</v>
      </c>
      <c r="D324" s="80"/>
      <c r="E324" s="80"/>
      <c r="F324" s="80"/>
      <c r="G324" s="162"/>
      <c r="H324" s="64">
        <f>SUM(H320:H323)</f>
        <v>1368929.02</v>
      </c>
      <c r="I324" s="54"/>
    </row>
    <row r="325" spans="3:13" s="55" customFormat="1" ht="15" customHeight="1">
      <c r="C325" s="72" t="s">
        <v>1217</v>
      </c>
      <c r="D325" s="59" t="s">
        <v>1218</v>
      </c>
      <c r="E325" s="73"/>
      <c r="F325" s="73"/>
      <c r="G325" s="73"/>
      <c r="H325" s="73"/>
      <c r="I325" s="54"/>
    </row>
    <row r="326" spans="3:13" s="55" customFormat="1" ht="15" customHeight="1">
      <c r="C326" s="557">
        <v>1</v>
      </c>
      <c r="D326" s="59" t="s">
        <v>1097</v>
      </c>
      <c r="E326" s="170" t="s">
        <v>1995</v>
      </c>
      <c r="F326" s="188">
        <v>8.6099999999999996E-2</v>
      </c>
      <c r="G326" s="64">
        <f>VLOOKUP(D326,upahbahan,3,FALSE)</f>
        <v>800000</v>
      </c>
      <c r="H326" s="64">
        <f>F326*G326</f>
        <v>68880</v>
      </c>
      <c r="I326" s="54"/>
    </row>
    <row r="327" spans="3:13" s="55" customFormat="1" ht="15" customHeight="1">
      <c r="C327" s="83" t="s">
        <v>1219</v>
      </c>
      <c r="D327" s="80"/>
      <c r="E327" s="80"/>
      <c r="F327" s="80"/>
      <c r="G327" s="162"/>
      <c r="H327" s="588">
        <f>SUM(H325:H326)</f>
        <v>68880</v>
      </c>
      <c r="I327" s="54"/>
    </row>
    <row r="328" spans="3:13" s="55" customFormat="1" ht="15" customHeight="1">
      <c r="C328" s="58" t="s">
        <v>1220</v>
      </c>
      <c r="D328" s="69" t="s">
        <v>1221</v>
      </c>
      <c r="E328" s="70"/>
      <c r="F328" s="70"/>
      <c r="G328" s="71"/>
      <c r="H328" s="304">
        <f>H327+H324+H318</f>
        <v>1508484.02</v>
      </c>
      <c r="I328" s="319"/>
    </row>
    <row r="329" spans="3:13" s="55" customFormat="1" ht="15" customHeight="1">
      <c r="C329" s="58" t="s">
        <v>1222</v>
      </c>
      <c r="D329" s="69" t="s">
        <v>1325</v>
      </c>
      <c r="E329" s="70"/>
      <c r="F329" s="71"/>
      <c r="G329" s="95">
        <v>0.1</v>
      </c>
      <c r="H329" s="64">
        <f>H328*G329</f>
        <v>150848.402</v>
      </c>
      <c r="I329" s="319"/>
    </row>
    <row r="330" spans="3:13" s="55" customFormat="1" ht="15" customHeight="1">
      <c r="C330" s="58" t="s">
        <v>1223</v>
      </c>
      <c r="D330" s="69" t="s">
        <v>1224</v>
      </c>
      <c r="E330" s="70"/>
      <c r="F330" s="70"/>
      <c r="G330" s="71"/>
      <c r="H330" s="305">
        <f>SUM(H328:H329)</f>
        <v>1659332.422</v>
      </c>
      <c r="I330" s="319"/>
    </row>
    <row r="332" spans="3:13" ht="13.8">
      <c r="C332" s="160" t="s">
        <v>4809</v>
      </c>
      <c r="D332" s="436" t="s">
        <v>4810</v>
      </c>
    </row>
    <row r="333" spans="3:13" s="55" customFormat="1" ht="18.75" customHeight="1">
      <c r="C333" s="52" t="s">
        <v>4811</v>
      </c>
      <c r="D333" s="313" t="s">
        <v>4812</v>
      </c>
      <c r="E333" s="313"/>
      <c r="F333" s="313"/>
      <c r="G333" s="313"/>
      <c r="H333" s="313"/>
      <c r="I333" s="56">
        <f>ROUNDDOWN(H362,-2)</f>
        <v>1991000</v>
      </c>
    </row>
    <row r="334" spans="3:13" s="55" customFormat="1" ht="33" customHeight="1">
      <c r="C334" s="300" t="s">
        <v>1197</v>
      </c>
      <c r="D334" s="300" t="s">
        <v>1198</v>
      </c>
      <c r="E334" s="300" t="s">
        <v>1199</v>
      </c>
      <c r="F334" s="300" t="s">
        <v>1200</v>
      </c>
      <c r="G334" s="300" t="s">
        <v>1201</v>
      </c>
      <c r="H334" s="300" t="s">
        <v>1202</v>
      </c>
      <c r="I334" s="54"/>
    </row>
    <row r="335" spans="3:13" s="55" customFormat="1" ht="15" customHeight="1">
      <c r="C335" s="72" t="s">
        <v>1203</v>
      </c>
      <c r="D335" s="59" t="s">
        <v>1204</v>
      </c>
      <c r="E335" s="73"/>
      <c r="F335" s="73"/>
      <c r="G335" s="73"/>
      <c r="H335" s="73"/>
      <c r="I335" s="54"/>
      <c r="J335" s="159" t="s">
        <v>1249</v>
      </c>
    </row>
    <row r="336" spans="3:13" s="55" customFormat="1" ht="15" customHeight="1">
      <c r="C336" s="301">
        <v>1</v>
      </c>
      <c r="D336" s="59" t="s">
        <v>5</v>
      </c>
      <c r="E336" s="302" t="s">
        <v>6</v>
      </c>
      <c r="F336" s="93">
        <v>1.23</v>
      </c>
      <c r="G336" s="64">
        <f>VLOOKUP(D336,upahbahan,3,FALSE)</f>
        <v>100000</v>
      </c>
      <c r="H336" s="64">
        <f>F336*G336</f>
        <v>123000</v>
      </c>
      <c r="I336" s="54"/>
      <c r="J336" s="159" t="s">
        <v>1250</v>
      </c>
      <c r="M336" s="65">
        <v>0.1</v>
      </c>
    </row>
    <row r="337" spans="3:9" s="55" customFormat="1" ht="15" customHeight="1">
      <c r="C337" s="301">
        <v>2</v>
      </c>
      <c r="D337" s="59" t="s">
        <v>7</v>
      </c>
      <c r="E337" s="302" t="s">
        <v>6</v>
      </c>
      <c r="F337" s="93">
        <v>0.28749999999999998</v>
      </c>
      <c r="G337" s="64">
        <f>VLOOKUP(D337,upahbahan,3,FALSE)</f>
        <v>145000</v>
      </c>
      <c r="H337" s="64">
        <f>F337*G337</f>
        <v>41687.5</v>
      </c>
      <c r="I337" s="54"/>
    </row>
    <row r="338" spans="3:9" s="55" customFormat="1" ht="15" customHeight="1">
      <c r="C338" s="301"/>
      <c r="D338" s="59" t="s">
        <v>1314</v>
      </c>
      <c r="E338" s="302" t="s">
        <v>2123</v>
      </c>
      <c r="F338" s="93">
        <v>2.8799999999999999E-2</v>
      </c>
      <c r="G338" s="64">
        <f>VLOOKUP(D338,upahbahan,3,FALSE)</f>
        <v>175000</v>
      </c>
      <c r="H338" s="64">
        <f>F338*G338</f>
        <v>5040</v>
      </c>
      <c r="I338" s="54"/>
    </row>
    <row r="339" spans="3:9" s="55" customFormat="1" ht="15" customHeight="1">
      <c r="C339" s="301">
        <v>4</v>
      </c>
      <c r="D339" s="59" t="s">
        <v>19</v>
      </c>
      <c r="E339" s="302" t="s">
        <v>6</v>
      </c>
      <c r="F339" s="93">
        <v>0.123</v>
      </c>
      <c r="G339" s="64">
        <f>VLOOKUP(D339,upahbahan,3,FALSE)</f>
        <v>200000</v>
      </c>
      <c r="H339" s="64">
        <f>F339*G339</f>
        <v>24600</v>
      </c>
      <c r="I339" s="54"/>
    </row>
    <row r="340" spans="3:9" s="55" customFormat="1" ht="15" customHeight="1">
      <c r="C340" s="83" t="s">
        <v>1210</v>
      </c>
      <c r="D340" s="80"/>
      <c r="E340" s="80"/>
      <c r="F340" s="217"/>
      <c r="G340" s="218"/>
      <c r="H340" s="64">
        <f>SUM(H336:H339)</f>
        <v>194327.5</v>
      </c>
      <c r="I340" s="219"/>
    </row>
    <row r="341" spans="3:9" s="55" customFormat="1" ht="15" customHeight="1">
      <c r="C341" s="72" t="s">
        <v>1211</v>
      </c>
      <c r="D341" s="59" t="s">
        <v>1212</v>
      </c>
      <c r="E341" s="73"/>
      <c r="F341" s="73"/>
      <c r="G341" s="73"/>
      <c r="H341" s="73"/>
      <c r="I341" s="54"/>
    </row>
    <row r="342" spans="3:9" s="55" customFormat="1" ht="15" customHeight="1">
      <c r="C342" s="72">
        <v>1</v>
      </c>
      <c r="D342" s="59" t="s">
        <v>4813</v>
      </c>
      <c r="E342" s="170" t="s">
        <v>2453</v>
      </c>
      <c r="F342" s="189">
        <v>383</v>
      </c>
      <c r="G342" s="64">
        <f t="shared" ref="G342:G352" si="4">VLOOKUP(D342,upahbahan,3,FALSE)</f>
        <v>1300</v>
      </c>
      <c r="H342" s="64">
        <f t="shared" ref="H342:H352" si="5">F342*G342</f>
        <v>497900</v>
      </c>
      <c r="I342" s="54"/>
    </row>
    <row r="343" spans="3:9" s="55" customFormat="1" ht="15" customHeight="1">
      <c r="C343" s="72">
        <v>2</v>
      </c>
      <c r="D343" s="59" t="s">
        <v>1813</v>
      </c>
      <c r="E343" s="170" t="s">
        <v>4814</v>
      </c>
      <c r="F343" s="189">
        <v>764</v>
      </c>
      <c r="G343" s="64">
        <f t="shared" si="4"/>
        <v>300</v>
      </c>
      <c r="H343" s="64">
        <f t="shared" si="5"/>
        <v>229200</v>
      </c>
      <c r="I343" s="54"/>
    </row>
    <row r="344" spans="3:9" s="55" customFormat="1" ht="15" customHeight="1">
      <c r="C344" s="72">
        <v>3</v>
      </c>
      <c r="D344" s="59" t="s">
        <v>4800</v>
      </c>
      <c r="E344" s="170" t="s">
        <v>2453</v>
      </c>
      <c r="F344" s="189">
        <v>934</v>
      </c>
      <c r="G344" s="64">
        <f t="shared" si="4"/>
        <v>226.47058823529412</v>
      </c>
      <c r="H344" s="64">
        <f t="shared" si="5"/>
        <v>211523.5294117647</v>
      </c>
      <c r="I344" s="54"/>
    </row>
    <row r="345" spans="3:9" s="55" customFormat="1" ht="15" customHeight="1">
      <c r="C345" s="72">
        <v>4</v>
      </c>
      <c r="D345" s="59" t="s">
        <v>962</v>
      </c>
      <c r="E345" s="170" t="s">
        <v>2496</v>
      </c>
      <c r="F345" s="189">
        <v>195</v>
      </c>
      <c r="G345" s="64">
        <f t="shared" si="4"/>
        <v>200</v>
      </c>
      <c r="H345" s="64">
        <f t="shared" si="5"/>
        <v>39000</v>
      </c>
      <c r="I345" s="54"/>
    </row>
    <row r="346" spans="3:9" s="55" customFormat="1" ht="15" customHeight="1">
      <c r="C346" s="72">
        <v>5</v>
      </c>
      <c r="D346" s="59" t="s">
        <v>1809</v>
      </c>
      <c r="E346" s="170" t="s">
        <v>42</v>
      </c>
      <c r="F346" s="189">
        <v>3.2399999999999998E-2</v>
      </c>
      <c r="G346" s="64">
        <f t="shared" si="4"/>
        <v>10214200</v>
      </c>
      <c r="H346" s="64">
        <f t="shared" si="5"/>
        <v>330940.07999999996</v>
      </c>
      <c r="I346" s="54"/>
    </row>
    <row r="347" spans="3:9" s="55" customFormat="1" ht="15" customHeight="1">
      <c r="C347" s="72">
        <v>6</v>
      </c>
      <c r="D347" s="59" t="s">
        <v>131</v>
      </c>
      <c r="E347" s="170" t="s">
        <v>130</v>
      </c>
      <c r="F347" s="189">
        <v>0.25459999999999999</v>
      </c>
      <c r="G347" s="64">
        <f t="shared" si="4"/>
        <v>152600</v>
      </c>
      <c r="H347" s="64">
        <f t="shared" si="5"/>
        <v>38851.96</v>
      </c>
      <c r="I347" s="54"/>
    </row>
    <row r="348" spans="3:9" s="55" customFormat="1" ht="15" customHeight="1">
      <c r="C348" s="72">
        <v>7</v>
      </c>
      <c r="D348" s="59" t="s">
        <v>262</v>
      </c>
      <c r="E348" s="170" t="s">
        <v>2453</v>
      </c>
      <c r="F348" s="189">
        <v>0.14860000000000001</v>
      </c>
      <c r="G348" s="64">
        <f t="shared" si="4"/>
        <v>18000</v>
      </c>
      <c r="H348" s="64">
        <f t="shared" si="5"/>
        <v>2674.8</v>
      </c>
      <c r="I348" s="54"/>
    </row>
    <row r="349" spans="3:9" s="55" customFormat="1" ht="15" customHeight="1">
      <c r="C349" s="72">
        <v>8</v>
      </c>
      <c r="D349" s="59" t="s">
        <v>4815</v>
      </c>
      <c r="E349" s="170" t="s">
        <v>2453</v>
      </c>
      <c r="F349" s="189">
        <v>0.625</v>
      </c>
      <c r="G349" s="64">
        <f t="shared" si="4"/>
        <v>22000</v>
      </c>
      <c r="H349" s="64">
        <f t="shared" si="5"/>
        <v>13750</v>
      </c>
      <c r="I349" s="54"/>
    </row>
    <row r="350" spans="3:9" s="55" customFormat="1" ht="15" customHeight="1">
      <c r="C350" s="72">
        <v>9</v>
      </c>
      <c r="D350" s="59" t="s">
        <v>4816</v>
      </c>
      <c r="E350" s="170" t="s">
        <v>2496</v>
      </c>
      <c r="F350" s="189">
        <v>1.3332999999999999</v>
      </c>
      <c r="G350" s="64">
        <f t="shared" si="4"/>
        <v>44100</v>
      </c>
      <c r="H350" s="64">
        <f t="shared" si="5"/>
        <v>58798.53</v>
      </c>
      <c r="I350" s="54"/>
    </row>
    <row r="351" spans="3:9" s="55" customFormat="1" ht="15" customHeight="1">
      <c r="C351" s="72">
        <v>10</v>
      </c>
      <c r="D351" s="59" t="s">
        <v>4818</v>
      </c>
      <c r="E351" s="170" t="s">
        <v>2453</v>
      </c>
      <c r="F351" s="189">
        <v>0.55559999999999998</v>
      </c>
      <c r="G351" s="64">
        <f t="shared" si="4"/>
        <v>46000</v>
      </c>
      <c r="H351" s="64">
        <f t="shared" si="5"/>
        <v>25557.599999999999</v>
      </c>
      <c r="I351" s="54"/>
    </row>
    <row r="352" spans="3:9" s="55" customFormat="1" ht="15" customHeight="1">
      <c r="C352" s="72">
        <v>11</v>
      </c>
      <c r="D352" s="59" t="s">
        <v>4819</v>
      </c>
      <c r="E352" s="170" t="s">
        <v>2453</v>
      </c>
      <c r="F352" s="189">
        <v>1.2</v>
      </c>
      <c r="G352" s="64">
        <f t="shared" si="4"/>
        <v>25000</v>
      </c>
      <c r="H352" s="64">
        <f t="shared" si="5"/>
        <v>30000</v>
      </c>
      <c r="I352" s="54"/>
    </row>
    <row r="353" spans="3:13" s="55" customFormat="1" ht="15" customHeight="1">
      <c r="C353" s="83" t="s">
        <v>1216</v>
      </c>
      <c r="D353" s="80"/>
      <c r="E353" s="80"/>
      <c r="F353" s="80"/>
      <c r="G353" s="162"/>
      <c r="H353" s="64">
        <f>SUM(H342:H352)</f>
        <v>1478196.4994117648</v>
      </c>
      <c r="I353" s="54"/>
    </row>
    <row r="354" spans="3:13" s="55" customFormat="1" ht="15" customHeight="1">
      <c r="C354" s="72" t="s">
        <v>1217</v>
      </c>
      <c r="D354" s="59" t="s">
        <v>1218</v>
      </c>
      <c r="E354" s="170"/>
      <c r="F354" s="73"/>
      <c r="G354" s="73"/>
      <c r="H354" s="73"/>
      <c r="I354" s="54"/>
    </row>
    <row r="355" spans="3:13" s="55" customFormat="1" ht="15" customHeight="1">
      <c r="C355" s="557">
        <v>1</v>
      </c>
      <c r="D355" s="59" t="s">
        <v>1169</v>
      </c>
      <c r="E355" s="170" t="s">
        <v>1995</v>
      </c>
      <c r="F355" s="188">
        <v>0.14749999999999999</v>
      </c>
      <c r="G355" s="64">
        <f>VLOOKUP(D355,upahbahan,3,FALSE)</f>
        <v>300000</v>
      </c>
      <c r="H355" s="64">
        <f>F355*G355</f>
        <v>44250</v>
      </c>
      <c r="I355" s="54"/>
    </row>
    <row r="356" spans="3:13" s="55" customFormat="1" ht="15" customHeight="1">
      <c r="C356" s="557">
        <v>2</v>
      </c>
      <c r="D356" s="59" t="s">
        <v>4817</v>
      </c>
      <c r="E356" s="170" t="s">
        <v>1995</v>
      </c>
      <c r="F356" s="188">
        <v>0.75680000000000003</v>
      </c>
      <c r="G356" s="64">
        <f>VLOOKUP(D356,upahbahan,3,FALSE)</f>
        <v>25000</v>
      </c>
      <c r="H356" s="64">
        <f>F356*G356</f>
        <v>18920</v>
      </c>
      <c r="I356" s="54"/>
    </row>
    <row r="357" spans="3:13" s="55" customFormat="1" ht="15" customHeight="1">
      <c r="C357" s="557">
        <v>3</v>
      </c>
      <c r="D357" s="59" t="s">
        <v>1097</v>
      </c>
      <c r="E357" s="170" t="s">
        <v>1995</v>
      </c>
      <c r="F357" s="188">
        <v>8.6099999999999996E-2</v>
      </c>
      <c r="G357" s="64">
        <f>VLOOKUP(D357,upahbahan,3,FALSE)</f>
        <v>800000</v>
      </c>
      <c r="H357" s="64">
        <f>F357*G357</f>
        <v>68880</v>
      </c>
      <c r="I357" s="54"/>
    </row>
    <row r="358" spans="3:13" s="55" customFormat="1" ht="15" customHeight="1">
      <c r="C358" s="557">
        <v>4</v>
      </c>
      <c r="D358" s="59" t="s">
        <v>1100</v>
      </c>
      <c r="E358" s="170" t="s">
        <v>1995</v>
      </c>
      <c r="F358" s="188">
        <v>6.7999999999999996E-3</v>
      </c>
      <c r="G358" s="64">
        <f>VLOOKUP(D358,upahbahan,3,FALSE)</f>
        <v>800000</v>
      </c>
      <c r="H358" s="64">
        <f>F358*G358</f>
        <v>5440</v>
      </c>
      <c r="I358" s="54"/>
    </row>
    <row r="359" spans="3:13" s="55" customFormat="1" ht="15" customHeight="1">
      <c r="C359" s="83" t="s">
        <v>1219</v>
      </c>
      <c r="D359" s="80"/>
      <c r="E359" s="80"/>
      <c r="F359" s="80"/>
      <c r="G359" s="162"/>
      <c r="H359" s="588">
        <f>SUM(H354:H358)</f>
        <v>137490</v>
      </c>
      <c r="I359" s="54"/>
    </row>
    <row r="360" spans="3:13" s="55" customFormat="1" ht="15" customHeight="1">
      <c r="C360" s="58" t="s">
        <v>1220</v>
      </c>
      <c r="D360" s="69" t="s">
        <v>1221</v>
      </c>
      <c r="E360" s="70"/>
      <c r="F360" s="70"/>
      <c r="G360" s="71"/>
      <c r="H360" s="304">
        <f>H359+H353+H340</f>
        <v>1810013.9994117648</v>
      </c>
      <c r="I360" s="319"/>
    </row>
    <row r="361" spans="3:13" s="55" customFormat="1" ht="15" customHeight="1">
      <c r="C361" s="58" t="s">
        <v>1222</v>
      </c>
      <c r="D361" s="69" t="s">
        <v>1325</v>
      </c>
      <c r="E361" s="70"/>
      <c r="F361" s="71"/>
      <c r="G361" s="95">
        <v>0.1</v>
      </c>
      <c r="H361" s="64">
        <f>H360*G361</f>
        <v>181001.3999411765</v>
      </c>
      <c r="I361" s="319"/>
    </row>
    <row r="362" spans="3:13" s="55" customFormat="1" ht="15" customHeight="1">
      <c r="C362" s="58" t="s">
        <v>1223</v>
      </c>
      <c r="D362" s="69" t="s">
        <v>1224</v>
      </c>
      <c r="E362" s="70"/>
      <c r="F362" s="70"/>
      <c r="G362" s="71"/>
      <c r="H362" s="305">
        <f>SUM(H360:H361)</f>
        <v>1991015.3993529412</v>
      </c>
      <c r="I362" s="319"/>
    </row>
    <row r="365" spans="3:13" s="55" customFormat="1" ht="20.25" customHeight="1">
      <c r="C365" s="52" t="s">
        <v>4820</v>
      </c>
      <c r="D365" s="313" t="s">
        <v>4821</v>
      </c>
      <c r="E365" s="313"/>
      <c r="F365" s="313"/>
      <c r="G365" s="313"/>
      <c r="H365" s="313"/>
      <c r="I365" s="56">
        <f>ROUNDDOWN(H396,-2)</f>
        <v>2737900</v>
      </c>
    </row>
    <row r="366" spans="3:13" s="55" customFormat="1" ht="33" customHeight="1">
      <c r="C366" s="300" t="s">
        <v>1197</v>
      </c>
      <c r="D366" s="300" t="s">
        <v>1198</v>
      </c>
      <c r="E366" s="300" t="s">
        <v>1199</v>
      </c>
      <c r="F366" s="300" t="s">
        <v>1200</v>
      </c>
      <c r="G366" s="300" t="s">
        <v>1201</v>
      </c>
      <c r="H366" s="300" t="s">
        <v>1202</v>
      </c>
      <c r="I366" s="54"/>
    </row>
    <row r="367" spans="3:13" s="55" customFormat="1" ht="15" customHeight="1">
      <c r="C367" s="72" t="s">
        <v>1203</v>
      </c>
      <c r="D367" s="59" t="s">
        <v>1204</v>
      </c>
      <c r="E367" s="73"/>
      <c r="F367" s="73"/>
      <c r="G367" s="73"/>
      <c r="H367" s="73"/>
      <c r="I367" s="54"/>
      <c r="J367" s="159" t="s">
        <v>1249</v>
      </c>
    </row>
    <row r="368" spans="3:13" s="55" customFormat="1" ht="15" customHeight="1">
      <c r="C368" s="301">
        <v>1</v>
      </c>
      <c r="D368" s="59" t="s">
        <v>5</v>
      </c>
      <c r="E368" s="302" t="s">
        <v>6</v>
      </c>
      <c r="F368" s="93">
        <v>1.28</v>
      </c>
      <c r="G368" s="64">
        <f>VLOOKUP(D368,upahbahan,3,FALSE)</f>
        <v>100000</v>
      </c>
      <c r="H368" s="64">
        <f>F368*G368</f>
        <v>128000</v>
      </c>
      <c r="I368" s="54"/>
      <c r="J368" s="159" t="s">
        <v>1250</v>
      </c>
      <c r="M368" s="65">
        <v>0.1</v>
      </c>
    </row>
    <row r="369" spans="3:9" s="55" customFormat="1" ht="15" customHeight="1">
      <c r="C369" s="301">
        <v>2</v>
      </c>
      <c r="D369" s="59" t="s">
        <v>7</v>
      </c>
      <c r="E369" s="302" t="s">
        <v>6</v>
      </c>
      <c r="F369" s="93">
        <v>0.3</v>
      </c>
      <c r="G369" s="64">
        <f>VLOOKUP(D369,upahbahan,3,FALSE)</f>
        <v>145000</v>
      </c>
      <c r="H369" s="64">
        <f>F369*G369</f>
        <v>43500</v>
      </c>
      <c r="I369" s="54"/>
    </row>
    <row r="370" spans="3:9" s="55" customFormat="1" ht="15" customHeight="1">
      <c r="C370" s="301"/>
      <c r="D370" s="59" t="s">
        <v>1314</v>
      </c>
      <c r="E370" s="302" t="s">
        <v>2123</v>
      </c>
      <c r="F370" s="93">
        <v>0.03</v>
      </c>
      <c r="G370" s="64">
        <f>VLOOKUP(D370,upahbahan,3,FALSE)</f>
        <v>175000</v>
      </c>
      <c r="H370" s="64">
        <f>F370*G370</f>
        <v>5250</v>
      </c>
      <c r="I370" s="54"/>
    </row>
    <row r="371" spans="3:9" s="55" customFormat="1" ht="15" customHeight="1">
      <c r="C371" s="301">
        <v>4</v>
      </c>
      <c r="D371" s="59" t="s">
        <v>19</v>
      </c>
      <c r="E371" s="302" t="s">
        <v>6</v>
      </c>
      <c r="F371" s="93">
        <v>0.128</v>
      </c>
      <c r="G371" s="64">
        <f>VLOOKUP(D371,upahbahan,3,FALSE)</f>
        <v>200000</v>
      </c>
      <c r="H371" s="64">
        <f>F371*G371</f>
        <v>25600</v>
      </c>
      <c r="I371" s="54"/>
    </row>
    <row r="372" spans="3:9" s="55" customFormat="1" ht="15" customHeight="1">
      <c r="C372" s="83" t="s">
        <v>1210</v>
      </c>
      <c r="D372" s="80"/>
      <c r="E372" s="80"/>
      <c r="F372" s="217"/>
      <c r="G372" s="218"/>
      <c r="H372" s="64">
        <f>SUM(H368:H371)</f>
        <v>202350</v>
      </c>
      <c r="I372" s="219"/>
    </row>
    <row r="373" spans="3:9" s="55" customFormat="1" ht="15" customHeight="1">
      <c r="C373" s="72" t="s">
        <v>1211</v>
      </c>
      <c r="D373" s="59" t="s">
        <v>1212</v>
      </c>
      <c r="E373" s="73"/>
      <c r="F373" s="73"/>
      <c r="G373" s="73"/>
      <c r="H373" s="73"/>
      <c r="I373" s="54"/>
    </row>
    <row r="374" spans="3:9" s="55" customFormat="1" ht="15" customHeight="1">
      <c r="C374" s="72">
        <v>1</v>
      </c>
      <c r="D374" s="59" t="s">
        <v>4813</v>
      </c>
      <c r="E374" s="170" t="s">
        <v>2453</v>
      </c>
      <c r="F374" s="189">
        <v>428</v>
      </c>
      <c r="G374" s="64">
        <f t="shared" ref="G374:G386" si="6">VLOOKUP(D374,upahbahan,3,FALSE)</f>
        <v>1300</v>
      </c>
      <c r="H374" s="64">
        <f t="shared" ref="H374:H386" si="7">F374*G374</f>
        <v>556400</v>
      </c>
      <c r="I374" s="54"/>
    </row>
    <row r="375" spans="3:9" s="55" customFormat="1" ht="15" customHeight="1">
      <c r="C375" s="72">
        <v>2</v>
      </c>
      <c r="D375" s="59" t="s">
        <v>1813</v>
      </c>
      <c r="E375" s="170" t="s">
        <v>4814</v>
      </c>
      <c r="F375" s="189">
        <v>731</v>
      </c>
      <c r="G375" s="64">
        <f t="shared" si="6"/>
        <v>300</v>
      </c>
      <c r="H375" s="64">
        <f t="shared" si="7"/>
        <v>219300</v>
      </c>
      <c r="I375" s="54"/>
    </row>
    <row r="376" spans="3:9" s="55" customFormat="1" ht="15" customHeight="1">
      <c r="C376" s="72">
        <v>3</v>
      </c>
      <c r="D376" s="59" t="s">
        <v>4800</v>
      </c>
      <c r="E376" s="170" t="s">
        <v>2453</v>
      </c>
      <c r="F376" s="189">
        <v>930</v>
      </c>
      <c r="G376" s="64">
        <f t="shared" si="6"/>
        <v>226.47058823529412</v>
      </c>
      <c r="H376" s="64">
        <f t="shared" si="7"/>
        <v>210617.64705882352</v>
      </c>
      <c r="I376" s="54"/>
    </row>
    <row r="377" spans="3:9" s="55" customFormat="1" ht="15" customHeight="1">
      <c r="C377" s="72">
        <v>4</v>
      </c>
      <c r="D377" s="59" t="s">
        <v>962</v>
      </c>
      <c r="E377" s="170" t="s">
        <v>2496</v>
      </c>
      <c r="F377" s="189">
        <v>195</v>
      </c>
      <c r="G377" s="64">
        <f t="shared" si="6"/>
        <v>200</v>
      </c>
      <c r="H377" s="64">
        <f t="shared" si="7"/>
        <v>39000</v>
      </c>
      <c r="I377" s="54"/>
    </row>
    <row r="378" spans="3:9" s="55" customFormat="1" ht="15" customHeight="1">
      <c r="C378" s="72">
        <v>5</v>
      </c>
      <c r="D378" s="59" t="s">
        <v>1809</v>
      </c>
      <c r="E378" s="170" t="s">
        <v>42</v>
      </c>
      <c r="F378" s="189">
        <v>2.52E-2</v>
      </c>
      <c r="G378" s="64">
        <f t="shared" si="6"/>
        <v>10214200</v>
      </c>
      <c r="H378" s="64">
        <f t="shared" si="7"/>
        <v>257397.84</v>
      </c>
      <c r="I378" s="54"/>
    </row>
    <row r="379" spans="3:9" s="55" customFormat="1" ht="15" customHeight="1">
      <c r="C379" s="72">
        <v>6</v>
      </c>
      <c r="D379" s="59" t="s">
        <v>131</v>
      </c>
      <c r="E379" s="170" t="s">
        <v>130</v>
      </c>
      <c r="F379" s="189">
        <v>0.25459999999999999</v>
      </c>
      <c r="G379" s="64">
        <f t="shared" si="6"/>
        <v>152600</v>
      </c>
      <c r="H379" s="64">
        <f t="shared" si="7"/>
        <v>38851.96</v>
      </c>
      <c r="I379" s="54"/>
    </row>
    <row r="380" spans="3:9" s="55" customFormat="1" ht="15" customHeight="1">
      <c r="C380" s="72">
        <v>7</v>
      </c>
      <c r="D380" s="59" t="s">
        <v>262</v>
      </c>
      <c r="E380" s="170" t="s">
        <v>2453</v>
      </c>
      <c r="F380" s="189">
        <v>0.1159</v>
      </c>
      <c r="G380" s="64">
        <f t="shared" si="6"/>
        <v>18000</v>
      </c>
      <c r="H380" s="64">
        <f t="shared" si="7"/>
        <v>2086.2000000000003</v>
      </c>
      <c r="I380" s="54"/>
    </row>
    <row r="381" spans="3:9" s="55" customFormat="1" ht="15" customHeight="1">
      <c r="C381" s="72">
        <v>8</v>
      </c>
      <c r="D381" s="59" t="s">
        <v>4815</v>
      </c>
      <c r="E381" s="170" t="s">
        <v>2453</v>
      </c>
      <c r="F381" s="189">
        <v>0.625</v>
      </c>
      <c r="G381" s="64">
        <f t="shared" si="6"/>
        <v>22000</v>
      </c>
      <c r="H381" s="64">
        <f t="shared" si="7"/>
        <v>13750</v>
      </c>
      <c r="I381" s="54"/>
    </row>
    <row r="382" spans="3:9" s="55" customFormat="1" ht="15" customHeight="1">
      <c r="C382" s="72">
        <v>9</v>
      </c>
      <c r="D382" s="59" t="s">
        <v>4816</v>
      </c>
      <c r="E382" s="170" t="s">
        <v>2496</v>
      </c>
      <c r="F382" s="189">
        <v>1</v>
      </c>
      <c r="G382" s="64">
        <f t="shared" si="6"/>
        <v>44100</v>
      </c>
      <c r="H382" s="64">
        <f t="shared" si="7"/>
        <v>44100</v>
      </c>
      <c r="I382" s="54"/>
    </row>
    <row r="383" spans="3:9" s="55" customFormat="1" ht="15" customHeight="1">
      <c r="C383" s="72">
        <v>10</v>
      </c>
      <c r="D383" s="59" t="s">
        <v>4818</v>
      </c>
      <c r="E383" s="170" t="s">
        <v>2453</v>
      </c>
      <c r="F383" s="189">
        <v>0.41670000000000001</v>
      </c>
      <c r="G383" s="64">
        <f t="shared" si="6"/>
        <v>46000</v>
      </c>
      <c r="H383" s="64">
        <f t="shared" si="7"/>
        <v>19168.2</v>
      </c>
      <c r="I383" s="54"/>
    </row>
    <row r="384" spans="3:9" s="55" customFormat="1" ht="15" customHeight="1">
      <c r="C384" s="72">
        <v>11</v>
      </c>
      <c r="D384" s="59" t="s">
        <v>4822</v>
      </c>
      <c r="E384" s="170" t="s">
        <v>2453</v>
      </c>
      <c r="F384" s="189">
        <v>38.7836</v>
      </c>
      <c r="G384" s="64">
        <f t="shared" si="6"/>
        <v>15367.965367965367</v>
      </c>
      <c r="H384" s="64">
        <f t="shared" si="7"/>
        <v>596025.02164502162</v>
      </c>
      <c r="I384" s="54"/>
    </row>
    <row r="385" spans="3:10" s="55" customFormat="1" ht="14.25" customHeight="1">
      <c r="C385" s="72">
        <v>12</v>
      </c>
      <c r="D385" s="59" t="s">
        <v>4823</v>
      </c>
      <c r="E385" s="170" t="s">
        <v>2453</v>
      </c>
      <c r="F385" s="189">
        <v>6.6289999999999996</v>
      </c>
      <c r="G385" s="64">
        <f t="shared" si="6"/>
        <v>17721.518987341773</v>
      </c>
      <c r="H385" s="64">
        <f t="shared" si="7"/>
        <v>117475.9493670886</v>
      </c>
      <c r="I385" s="54"/>
    </row>
    <row r="386" spans="3:10" s="55" customFormat="1" ht="15" customHeight="1">
      <c r="C386" s="72">
        <v>13</v>
      </c>
      <c r="D386" s="59" t="s">
        <v>4819</v>
      </c>
      <c r="E386" s="170" t="s">
        <v>2453</v>
      </c>
      <c r="F386" s="189">
        <v>1.2</v>
      </c>
      <c r="G386" s="64">
        <f t="shared" si="6"/>
        <v>25000</v>
      </c>
      <c r="H386" s="64">
        <f t="shared" si="7"/>
        <v>30000</v>
      </c>
      <c r="I386" s="54"/>
    </row>
    <row r="387" spans="3:10" s="55" customFormat="1" ht="15" customHeight="1">
      <c r="C387" s="83" t="s">
        <v>1216</v>
      </c>
      <c r="D387" s="80"/>
      <c r="E387" s="80"/>
      <c r="F387" s="80"/>
      <c r="G387" s="162"/>
      <c r="H387" s="64">
        <f>SUM(H374:H386)</f>
        <v>2144172.8180709337</v>
      </c>
      <c r="I387" s="54"/>
    </row>
    <row r="388" spans="3:10" s="55" customFormat="1" ht="15" customHeight="1">
      <c r="C388" s="72" t="s">
        <v>1217</v>
      </c>
      <c r="D388" s="59" t="s">
        <v>1218</v>
      </c>
      <c r="E388" s="170"/>
      <c r="F388" s="73"/>
      <c r="G388" s="73"/>
      <c r="H388" s="73"/>
      <c r="I388" s="54"/>
    </row>
    <row r="389" spans="3:10" s="55" customFormat="1" ht="15" customHeight="1">
      <c r="C389" s="557">
        <v>1</v>
      </c>
      <c r="D389" s="59" t="s">
        <v>1169</v>
      </c>
      <c r="E389" s="170" t="s">
        <v>1995</v>
      </c>
      <c r="F389" s="188">
        <v>0.14749999999999999</v>
      </c>
      <c r="G389" s="64">
        <f>VLOOKUP(D389,upahbahan,3,FALSE)</f>
        <v>300000</v>
      </c>
      <c r="H389" s="64">
        <f>F389*G389</f>
        <v>44250</v>
      </c>
      <c r="I389" s="54"/>
    </row>
    <row r="390" spans="3:10" s="55" customFormat="1" ht="15" customHeight="1">
      <c r="C390" s="557">
        <v>2</v>
      </c>
      <c r="D390" s="59" t="s">
        <v>4817</v>
      </c>
      <c r="E390" s="170" t="s">
        <v>1995</v>
      </c>
      <c r="F390" s="188">
        <v>0.94479999999999997</v>
      </c>
      <c r="G390" s="64">
        <f>VLOOKUP(D390,upahbahan,3,FALSE)</f>
        <v>25000</v>
      </c>
      <c r="H390" s="64">
        <f>F390*G390</f>
        <v>23620</v>
      </c>
      <c r="I390" s="54"/>
    </row>
    <row r="391" spans="3:10" s="55" customFormat="1" ht="15" customHeight="1">
      <c r="C391" s="557">
        <v>3</v>
      </c>
      <c r="D391" s="59" t="s">
        <v>1097</v>
      </c>
      <c r="E391" s="170" t="s">
        <v>1995</v>
      </c>
      <c r="F391" s="188">
        <v>8.6099999999999996E-2</v>
      </c>
      <c r="G391" s="64">
        <f>VLOOKUP(D391,upahbahan,3,FALSE)</f>
        <v>800000</v>
      </c>
      <c r="H391" s="64">
        <f>F391*G391</f>
        <v>68880</v>
      </c>
      <c r="I391" s="54"/>
    </row>
    <row r="392" spans="3:10" s="55" customFormat="1" ht="15" customHeight="1">
      <c r="C392" s="557">
        <v>4</v>
      </c>
      <c r="D392" s="59" t="s">
        <v>1100</v>
      </c>
      <c r="E392" s="170" t="s">
        <v>1995</v>
      </c>
      <c r="F392" s="188">
        <v>7.1999999999999998E-3</v>
      </c>
      <c r="G392" s="64">
        <f>VLOOKUP(D392,upahbahan,3,FALSE)</f>
        <v>800000</v>
      </c>
      <c r="H392" s="64">
        <f>F392*G392</f>
        <v>5760</v>
      </c>
      <c r="I392" s="54"/>
    </row>
    <row r="393" spans="3:10" s="55" customFormat="1" ht="15" customHeight="1">
      <c r="C393" s="83" t="s">
        <v>1219</v>
      </c>
      <c r="D393" s="80"/>
      <c r="E393" s="80"/>
      <c r="F393" s="80"/>
      <c r="G393" s="162"/>
      <c r="H393" s="588">
        <f>SUM(H388:H392)</f>
        <v>142510</v>
      </c>
      <c r="I393" s="54"/>
    </row>
    <row r="394" spans="3:10" s="55" customFormat="1" ht="15" customHeight="1">
      <c r="C394" s="58" t="s">
        <v>1220</v>
      </c>
      <c r="D394" s="69" t="s">
        <v>1221</v>
      </c>
      <c r="E394" s="70"/>
      <c r="F394" s="70"/>
      <c r="G394" s="71"/>
      <c r="H394" s="304">
        <f>H393+H387+H372</f>
        <v>2489032.8180709337</v>
      </c>
      <c r="I394" s="319"/>
    </row>
    <row r="395" spans="3:10" s="55" customFormat="1" ht="15" customHeight="1">
      <c r="C395" s="58" t="s">
        <v>1222</v>
      </c>
      <c r="D395" s="69" t="s">
        <v>1325</v>
      </c>
      <c r="E395" s="70"/>
      <c r="F395" s="71"/>
      <c r="G395" s="95">
        <v>0.1</v>
      </c>
      <c r="H395" s="64">
        <f>H394*G395</f>
        <v>248903.28180709339</v>
      </c>
      <c r="I395" s="319"/>
    </row>
    <row r="396" spans="3:10" s="55" customFormat="1" ht="15" customHeight="1">
      <c r="C396" s="58" t="s">
        <v>1223</v>
      </c>
      <c r="D396" s="69" t="s">
        <v>1224</v>
      </c>
      <c r="E396" s="70"/>
      <c r="F396" s="70"/>
      <c r="G396" s="71"/>
      <c r="H396" s="305">
        <f>SUM(H394:H395)</f>
        <v>2737936.0998780271</v>
      </c>
      <c r="I396" s="319"/>
    </row>
    <row r="398" spans="3:10" s="55" customFormat="1" ht="16.5" customHeight="1">
      <c r="C398" s="52" t="s">
        <v>4824</v>
      </c>
      <c r="D398" s="313" t="s">
        <v>4825</v>
      </c>
      <c r="E398" s="313"/>
      <c r="F398" s="313"/>
      <c r="G398" s="313"/>
      <c r="H398" s="313"/>
      <c r="I398" s="56">
        <f>ROUNDDOWN(H421,-2)</f>
        <v>1759100</v>
      </c>
    </row>
    <row r="399" spans="3:10" s="55" customFormat="1" ht="33" customHeight="1">
      <c r="C399" s="300" t="s">
        <v>1197</v>
      </c>
      <c r="D399" s="300" t="s">
        <v>1198</v>
      </c>
      <c r="E399" s="300" t="s">
        <v>1199</v>
      </c>
      <c r="F399" s="300" t="s">
        <v>1200</v>
      </c>
      <c r="G399" s="300" t="s">
        <v>1201</v>
      </c>
      <c r="H399" s="300" t="s">
        <v>1202</v>
      </c>
      <c r="I399" s="54"/>
    </row>
    <row r="400" spans="3:10" s="55" customFormat="1" ht="15" customHeight="1">
      <c r="C400" s="72" t="s">
        <v>1203</v>
      </c>
      <c r="D400" s="59" t="s">
        <v>1204</v>
      </c>
      <c r="E400" s="73"/>
      <c r="F400" s="73"/>
      <c r="G400" s="73"/>
      <c r="H400" s="73"/>
      <c r="I400" s="54"/>
      <c r="J400" s="159" t="s">
        <v>1249</v>
      </c>
    </row>
    <row r="401" spans="3:13" s="55" customFormat="1" ht="15" customHeight="1">
      <c r="C401" s="301">
        <v>1</v>
      </c>
      <c r="D401" s="59" t="s">
        <v>5</v>
      </c>
      <c r="E401" s="302" t="s">
        <v>6</v>
      </c>
      <c r="F401" s="93">
        <v>0.46</v>
      </c>
      <c r="G401" s="64">
        <f>VLOOKUP(D401,upahbahan,3,FALSE)</f>
        <v>100000</v>
      </c>
      <c r="H401" s="64">
        <f>F401*G401</f>
        <v>46000</v>
      </c>
      <c r="I401" s="54"/>
      <c r="J401" s="159" t="s">
        <v>1250</v>
      </c>
      <c r="M401" s="65">
        <v>0.1</v>
      </c>
    </row>
    <row r="402" spans="3:13" s="55" customFormat="1" ht="15" customHeight="1">
      <c r="C402" s="301">
        <v>2</v>
      </c>
      <c r="D402" s="59" t="s">
        <v>7</v>
      </c>
      <c r="E402" s="302" t="s">
        <v>6</v>
      </c>
      <c r="F402" s="93">
        <v>0.115</v>
      </c>
      <c r="G402" s="64">
        <f>VLOOKUP(D402,upahbahan,3,FALSE)</f>
        <v>145000</v>
      </c>
      <c r="H402" s="64">
        <f>F402*G402</f>
        <v>16675</v>
      </c>
      <c r="I402" s="54"/>
    </row>
    <row r="403" spans="3:13" s="55" customFormat="1" ht="15" customHeight="1">
      <c r="C403" s="301">
        <v>3</v>
      </c>
      <c r="D403" s="59" t="s">
        <v>1314</v>
      </c>
      <c r="E403" s="302" t="s">
        <v>2123</v>
      </c>
      <c r="F403" s="93">
        <v>1.15E-2</v>
      </c>
      <c r="G403" s="64">
        <f>VLOOKUP(D403,upahbahan,3,FALSE)</f>
        <v>175000</v>
      </c>
      <c r="H403" s="64">
        <f>F403*G403</f>
        <v>2012.5</v>
      </c>
      <c r="I403" s="54"/>
    </row>
    <row r="404" spans="3:13" s="55" customFormat="1" ht="15" customHeight="1">
      <c r="C404" s="301">
        <v>4</v>
      </c>
      <c r="D404" s="59" t="s">
        <v>19</v>
      </c>
      <c r="E404" s="302" t="s">
        <v>6</v>
      </c>
      <c r="F404" s="93">
        <v>4.5999999999999999E-2</v>
      </c>
      <c r="G404" s="64">
        <f>VLOOKUP(D404,upahbahan,3,FALSE)</f>
        <v>200000</v>
      </c>
      <c r="H404" s="64">
        <f>F404*G404</f>
        <v>9200</v>
      </c>
      <c r="I404" s="54"/>
    </row>
    <row r="405" spans="3:13" s="55" customFormat="1" ht="15" customHeight="1">
      <c r="C405" s="83" t="s">
        <v>1210</v>
      </c>
      <c r="D405" s="80"/>
      <c r="E405" s="80"/>
      <c r="F405" s="217"/>
      <c r="G405" s="218"/>
      <c r="H405" s="64">
        <f>SUM(H401:H404)</f>
        <v>73887.5</v>
      </c>
      <c r="I405" s="219"/>
    </row>
    <row r="406" spans="3:13" s="55" customFormat="1" ht="15" customHeight="1">
      <c r="C406" s="72" t="s">
        <v>1211</v>
      </c>
      <c r="D406" s="59" t="s">
        <v>1212</v>
      </c>
      <c r="E406" s="73"/>
      <c r="F406" s="73"/>
      <c r="G406" s="73"/>
      <c r="H406" s="73"/>
      <c r="I406" s="54"/>
    </row>
    <row r="407" spans="3:13" s="55" customFormat="1" ht="15" customHeight="1">
      <c r="C407" s="72">
        <v>1</v>
      </c>
      <c r="D407" s="59" t="s">
        <v>539</v>
      </c>
      <c r="E407" s="170" t="s">
        <v>42</v>
      </c>
      <c r="F407" s="189">
        <v>1.02</v>
      </c>
      <c r="G407" s="64">
        <f t="shared" ref="G407:G413" si="8">VLOOKUP(D407,upahbahan,3,FALSE)</f>
        <v>961200</v>
      </c>
      <c r="H407" s="64">
        <f t="shared" ref="H407:H413" si="9">F407*G407</f>
        <v>980424</v>
      </c>
      <c r="I407" s="54"/>
    </row>
    <row r="408" spans="3:13" s="55" customFormat="1" ht="15" customHeight="1">
      <c r="C408" s="72">
        <v>2</v>
      </c>
      <c r="D408" s="59" t="s">
        <v>1809</v>
      </c>
      <c r="E408" s="170" t="s">
        <v>42</v>
      </c>
      <c r="F408" s="189">
        <v>3.2399999999999998E-2</v>
      </c>
      <c r="G408" s="64">
        <f t="shared" si="8"/>
        <v>10214200</v>
      </c>
      <c r="H408" s="64">
        <f t="shared" si="9"/>
        <v>330940.07999999996</v>
      </c>
      <c r="I408" s="54"/>
    </row>
    <row r="409" spans="3:13" s="55" customFormat="1" ht="15" customHeight="1">
      <c r="C409" s="72">
        <v>3</v>
      </c>
      <c r="D409" s="59" t="s">
        <v>131</v>
      </c>
      <c r="E409" s="170" t="s">
        <v>130</v>
      </c>
      <c r="F409" s="189">
        <v>0.25459999999999999</v>
      </c>
      <c r="G409" s="64">
        <f t="shared" si="8"/>
        <v>152600</v>
      </c>
      <c r="H409" s="64">
        <f t="shared" si="9"/>
        <v>38851.96</v>
      </c>
      <c r="I409" s="54"/>
    </row>
    <row r="410" spans="3:13" s="55" customFormat="1" ht="15" customHeight="1">
      <c r="C410" s="72">
        <v>4</v>
      </c>
      <c r="D410" s="59" t="s">
        <v>262</v>
      </c>
      <c r="E410" s="170" t="s">
        <v>2453</v>
      </c>
      <c r="F410" s="189">
        <v>0.14860000000000001</v>
      </c>
      <c r="G410" s="64">
        <f t="shared" si="8"/>
        <v>18000</v>
      </c>
      <c r="H410" s="64">
        <f t="shared" si="9"/>
        <v>2674.8</v>
      </c>
      <c r="I410" s="54"/>
    </row>
    <row r="411" spans="3:13" s="55" customFormat="1" ht="15" customHeight="1">
      <c r="C411" s="72">
        <v>5</v>
      </c>
      <c r="D411" s="59" t="s">
        <v>4815</v>
      </c>
      <c r="E411" s="170" t="s">
        <v>2453</v>
      </c>
      <c r="F411" s="189">
        <v>0.625</v>
      </c>
      <c r="G411" s="64">
        <f t="shared" si="8"/>
        <v>22000</v>
      </c>
      <c r="H411" s="64">
        <f t="shared" si="9"/>
        <v>13750</v>
      </c>
      <c r="I411" s="54"/>
    </row>
    <row r="412" spans="3:13" s="55" customFormat="1" ht="15" customHeight="1">
      <c r="C412" s="72">
        <v>6</v>
      </c>
      <c r="D412" s="59" t="s">
        <v>4816</v>
      </c>
      <c r="E412" s="170" t="s">
        <v>2496</v>
      </c>
      <c r="F412" s="189">
        <v>1.3332999999999999</v>
      </c>
      <c r="G412" s="64">
        <f t="shared" si="8"/>
        <v>44100</v>
      </c>
      <c r="H412" s="64">
        <f t="shared" si="9"/>
        <v>58798.53</v>
      </c>
      <c r="I412" s="54"/>
    </row>
    <row r="413" spans="3:13" s="55" customFormat="1" ht="15" customHeight="1">
      <c r="C413" s="72">
        <v>7</v>
      </c>
      <c r="D413" s="59" t="s">
        <v>4818</v>
      </c>
      <c r="E413" s="170" t="s">
        <v>2453</v>
      </c>
      <c r="F413" s="189">
        <v>0.55559999999999998</v>
      </c>
      <c r="G413" s="64">
        <f t="shared" si="8"/>
        <v>46000</v>
      </c>
      <c r="H413" s="64">
        <f t="shared" si="9"/>
        <v>25557.599999999999</v>
      </c>
      <c r="I413" s="54"/>
    </row>
    <row r="414" spans="3:13" s="55" customFormat="1" ht="15" customHeight="1">
      <c r="C414" s="83" t="s">
        <v>1216</v>
      </c>
      <c r="D414" s="80"/>
      <c r="E414" s="80"/>
      <c r="F414" s="80"/>
      <c r="G414" s="162"/>
      <c r="H414" s="64">
        <f>SUM(H407:H413)</f>
        <v>1450996.9700000002</v>
      </c>
      <c r="I414" s="54"/>
    </row>
    <row r="415" spans="3:13" s="55" customFormat="1" ht="15" customHeight="1">
      <c r="C415" s="72" t="s">
        <v>1217</v>
      </c>
      <c r="D415" s="59" t="s">
        <v>1218</v>
      </c>
      <c r="E415" s="170"/>
      <c r="F415" s="73"/>
      <c r="G415" s="73"/>
      <c r="H415" s="73"/>
      <c r="I415" s="54"/>
    </row>
    <row r="416" spans="3:13" s="55" customFormat="1" ht="15" customHeight="1">
      <c r="C416" s="557">
        <v>1</v>
      </c>
      <c r="D416" s="59" t="s">
        <v>1097</v>
      </c>
      <c r="E416" s="170" t="s">
        <v>1995</v>
      </c>
      <c r="F416" s="188">
        <v>8.6099999999999996E-2</v>
      </c>
      <c r="G416" s="64">
        <f>VLOOKUP(D416,upahbahan,3,FALSE)</f>
        <v>800000</v>
      </c>
      <c r="H416" s="64">
        <f>F416*G416</f>
        <v>68880</v>
      </c>
      <c r="I416" s="54"/>
    </row>
    <row r="417" spans="3:13" s="55" customFormat="1" ht="15" customHeight="1">
      <c r="C417" s="557">
        <v>2</v>
      </c>
      <c r="D417" s="59" t="s">
        <v>1100</v>
      </c>
      <c r="E417" s="170" t="s">
        <v>1995</v>
      </c>
      <c r="F417" s="188">
        <v>6.7999999999999996E-3</v>
      </c>
      <c r="G417" s="64">
        <f>VLOOKUP(D417,upahbahan,3,FALSE)</f>
        <v>800000</v>
      </c>
      <c r="H417" s="64">
        <f>F417*G417</f>
        <v>5440</v>
      </c>
      <c r="I417" s="54"/>
    </row>
    <row r="418" spans="3:13" s="55" customFormat="1" ht="15" customHeight="1">
      <c r="C418" s="83" t="s">
        <v>1219</v>
      </c>
      <c r="D418" s="80"/>
      <c r="E418" s="80"/>
      <c r="F418" s="80"/>
      <c r="G418" s="162"/>
      <c r="H418" s="588">
        <f>SUM(H415:H417)</f>
        <v>74320</v>
      </c>
      <c r="I418" s="54"/>
    </row>
    <row r="419" spans="3:13" s="55" customFormat="1" ht="15" customHeight="1">
      <c r="C419" s="58" t="s">
        <v>1220</v>
      </c>
      <c r="D419" s="69" t="s">
        <v>1221</v>
      </c>
      <c r="E419" s="70"/>
      <c r="F419" s="70"/>
      <c r="G419" s="71"/>
      <c r="H419" s="304">
        <f>H418+H414+H405</f>
        <v>1599204.4700000002</v>
      </c>
      <c r="I419" s="319"/>
    </row>
    <row r="420" spans="3:13" s="55" customFormat="1" ht="15" customHeight="1">
      <c r="C420" s="58" t="s">
        <v>1222</v>
      </c>
      <c r="D420" s="69" t="s">
        <v>1325</v>
      </c>
      <c r="E420" s="70"/>
      <c r="F420" s="71"/>
      <c r="G420" s="95">
        <v>0.1</v>
      </c>
      <c r="H420" s="64">
        <f>H419*G420</f>
        <v>159920.44700000004</v>
      </c>
      <c r="I420" s="319"/>
    </row>
    <row r="421" spans="3:13" s="55" customFormat="1" ht="15" customHeight="1">
      <c r="C421" s="58" t="s">
        <v>1223</v>
      </c>
      <c r="D421" s="69" t="s">
        <v>1224</v>
      </c>
      <c r="E421" s="70"/>
      <c r="F421" s="70"/>
      <c r="G421" s="71"/>
      <c r="H421" s="305">
        <f>SUM(H419:H420)</f>
        <v>1759124.9170000004</v>
      </c>
      <c r="I421" s="319"/>
    </row>
    <row r="423" spans="3:13" s="55" customFormat="1" ht="19.5" customHeight="1">
      <c r="C423" s="52" t="s">
        <v>4826</v>
      </c>
      <c r="D423" s="313" t="s">
        <v>4827</v>
      </c>
      <c r="E423" s="313"/>
      <c r="F423" s="313"/>
      <c r="G423" s="313"/>
      <c r="H423" s="313"/>
      <c r="I423" s="56">
        <f>ROUNDDOWN(H448,-2)</f>
        <v>2488700</v>
      </c>
    </row>
    <row r="424" spans="3:13" s="55" customFormat="1" ht="33" customHeight="1">
      <c r="C424" s="300" t="s">
        <v>1197</v>
      </c>
      <c r="D424" s="300" t="s">
        <v>1198</v>
      </c>
      <c r="E424" s="300" t="s">
        <v>1199</v>
      </c>
      <c r="F424" s="300" t="s">
        <v>1200</v>
      </c>
      <c r="G424" s="300" t="s">
        <v>1201</v>
      </c>
      <c r="H424" s="300" t="s">
        <v>1202</v>
      </c>
      <c r="I424" s="54"/>
    </row>
    <row r="425" spans="3:13" s="55" customFormat="1" ht="15" customHeight="1">
      <c r="C425" s="72" t="s">
        <v>1203</v>
      </c>
      <c r="D425" s="59" t="s">
        <v>1204</v>
      </c>
      <c r="E425" s="73"/>
      <c r="F425" s="73"/>
      <c r="G425" s="73"/>
      <c r="H425" s="73"/>
      <c r="I425" s="54"/>
      <c r="J425" s="159" t="s">
        <v>1249</v>
      </c>
    </row>
    <row r="426" spans="3:13" s="55" customFormat="1" ht="15" customHeight="1">
      <c r="C426" s="301">
        <v>1</v>
      </c>
      <c r="D426" s="59" t="s">
        <v>5</v>
      </c>
      <c r="E426" s="302" t="s">
        <v>6</v>
      </c>
      <c r="F426" s="93">
        <v>0.48</v>
      </c>
      <c r="G426" s="64">
        <f>VLOOKUP(D426,upahbahan,3,FALSE)</f>
        <v>100000</v>
      </c>
      <c r="H426" s="64">
        <f>F426*G426</f>
        <v>48000</v>
      </c>
      <c r="I426" s="54"/>
      <c r="J426" s="159" t="s">
        <v>1250</v>
      </c>
      <c r="M426" s="65">
        <v>0.1</v>
      </c>
    </row>
    <row r="427" spans="3:13" s="55" customFormat="1" ht="15" customHeight="1">
      <c r="C427" s="301">
        <v>2</v>
      </c>
      <c r="D427" s="59" t="s">
        <v>7</v>
      </c>
      <c r="E427" s="302" t="s">
        <v>6</v>
      </c>
      <c r="F427" s="93">
        <v>0.12</v>
      </c>
      <c r="G427" s="64">
        <f>VLOOKUP(D427,upahbahan,3,FALSE)</f>
        <v>145000</v>
      </c>
      <c r="H427" s="64">
        <f>F427*G427</f>
        <v>17400</v>
      </c>
      <c r="I427" s="54"/>
    </row>
    <row r="428" spans="3:13" s="55" customFormat="1" ht="15" customHeight="1">
      <c r="C428" s="301">
        <v>3</v>
      </c>
      <c r="D428" s="59" t="s">
        <v>1314</v>
      </c>
      <c r="E428" s="302" t="s">
        <v>2123</v>
      </c>
      <c r="F428" s="93">
        <v>1.2E-2</v>
      </c>
      <c r="G428" s="64">
        <f>VLOOKUP(D428,upahbahan,3,FALSE)</f>
        <v>175000</v>
      </c>
      <c r="H428" s="64">
        <f>F428*G428</f>
        <v>2100</v>
      </c>
      <c r="I428" s="54"/>
    </row>
    <row r="429" spans="3:13" s="55" customFormat="1" ht="15" customHeight="1">
      <c r="C429" s="301">
        <v>4</v>
      </c>
      <c r="D429" s="59" t="s">
        <v>19</v>
      </c>
      <c r="E429" s="302" t="s">
        <v>6</v>
      </c>
      <c r="F429" s="93">
        <v>4.8000000000000001E-2</v>
      </c>
      <c r="G429" s="64">
        <f>VLOOKUP(D429,upahbahan,3,FALSE)</f>
        <v>200000</v>
      </c>
      <c r="H429" s="64">
        <f>F429*G429</f>
        <v>9600</v>
      </c>
      <c r="I429" s="54"/>
    </row>
    <row r="430" spans="3:13" s="55" customFormat="1" ht="15" customHeight="1">
      <c r="C430" s="83" t="s">
        <v>1210</v>
      </c>
      <c r="D430" s="80"/>
      <c r="E430" s="80"/>
      <c r="F430" s="217"/>
      <c r="G430" s="218"/>
      <c r="H430" s="64">
        <f>SUM(H426:H429)</f>
        <v>77100</v>
      </c>
      <c r="I430" s="219"/>
    </row>
    <row r="431" spans="3:13" s="55" customFormat="1" ht="15" customHeight="1">
      <c r="C431" s="72" t="s">
        <v>1211</v>
      </c>
      <c r="D431" s="59" t="s">
        <v>1212</v>
      </c>
      <c r="E431" s="73"/>
      <c r="F431" s="73"/>
      <c r="G431" s="73"/>
      <c r="H431" s="73"/>
      <c r="I431" s="54"/>
    </row>
    <row r="432" spans="3:13" s="55" customFormat="1" ht="15" customHeight="1">
      <c r="C432" s="72">
        <v>1</v>
      </c>
      <c r="D432" s="59" t="s">
        <v>540</v>
      </c>
      <c r="E432" s="170" t="s">
        <v>42</v>
      </c>
      <c r="F432" s="189">
        <v>1.02</v>
      </c>
      <c r="G432" s="64">
        <f t="shared" ref="G432:G440" si="10">VLOOKUP(D432,upahbahan,3,FALSE)</f>
        <v>1001900</v>
      </c>
      <c r="H432" s="64">
        <f t="shared" ref="H432:H440" si="11">F432*G432</f>
        <v>1021938</v>
      </c>
      <c r="I432" s="54"/>
    </row>
    <row r="433" spans="3:9" s="55" customFormat="1" ht="15" customHeight="1">
      <c r="C433" s="72">
        <v>2</v>
      </c>
      <c r="D433" s="59" t="s">
        <v>1809</v>
      </c>
      <c r="E433" s="170" t="s">
        <v>42</v>
      </c>
      <c r="F433" s="189">
        <v>2.52E-2</v>
      </c>
      <c r="G433" s="64">
        <f t="shared" si="10"/>
        <v>10214200</v>
      </c>
      <c r="H433" s="64">
        <f t="shared" si="11"/>
        <v>257397.84</v>
      </c>
      <c r="I433" s="54"/>
    </row>
    <row r="434" spans="3:9" s="55" customFormat="1" ht="15" customHeight="1">
      <c r="C434" s="72">
        <v>3</v>
      </c>
      <c r="D434" s="59" t="s">
        <v>131</v>
      </c>
      <c r="E434" s="170" t="s">
        <v>130</v>
      </c>
      <c r="F434" s="189">
        <v>0.25459999999999999</v>
      </c>
      <c r="G434" s="64">
        <f t="shared" si="10"/>
        <v>152600</v>
      </c>
      <c r="H434" s="64">
        <f t="shared" si="11"/>
        <v>38851.96</v>
      </c>
      <c r="I434" s="54"/>
    </row>
    <row r="435" spans="3:9" s="55" customFormat="1" ht="15" customHeight="1">
      <c r="C435" s="72">
        <v>4</v>
      </c>
      <c r="D435" s="59" t="s">
        <v>262</v>
      </c>
      <c r="E435" s="170" t="s">
        <v>2453</v>
      </c>
      <c r="F435" s="189">
        <v>0.1159</v>
      </c>
      <c r="G435" s="64">
        <f t="shared" si="10"/>
        <v>18000</v>
      </c>
      <c r="H435" s="64">
        <f t="shared" si="11"/>
        <v>2086.2000000000003</v>
      </c>
      <c r="I435" s="54"/>
    </row>
    <row r="436" spans="3:9" s="55" customFormat="1" ht="15" customHeight="1">
      <c r="C436" s="72">
        <v>5</v>
      </c>
      <c r="D436" s="59" t="s">
        <v>4815</v>
      </c>
      <c r="E436" s="170" t="s">
        <v>2453</v>
      </c>
      <c r="F436" s="189">
        <v>0.625</v>
      </c>
      <c r="G436" s="64">
        <f t="shared" si="10"/>
        <v>22000</v>
      </c>
      <c r="H436" s="64">
        <f t="shared" si="11"/>
        <v>13750</v>
      </c>
      <c r="I436" s="54"/>
    </row>
    <row r="437" spans="3:9" s="55" customFormat="1" ht="15" customHeight="1">
      <c r="C437" s="72">
        <v>6</v>
      </c>
      <c r="D437" s="59" t="s">
        <v>4816</v>
      </c>
      <c r="E437" s="170" t="s">
        <v>2496</v>
      </c>
      <c r="F437" s="189">
        <v>1</v>
      </c>
      <c r="G437" s="64">
        <f t="shared" si="10"/>
        <v>44100</v>
      </c>
      <c r="H437" s="64">
        <f t="shared" si="11"/>
        <v>44100</v>
      </c>
      <c r="I437" s="54"/>
    </row>
    <row r="438" spans="3:9" s="55" customFormat="1" ht="15" customHeight="1">
      <c r="C438" s="72">
        <v>7</v>
      </c>
      <c r="D438" s="59" t="s">
        <v>4818</v>
      </c>
      <c r="E438" s="170" t="s">
        <v>2453</v>
      </c>
      <c r="F438" s="189">
        <v>0.41670000000000001</v>
      </c>
      <c r="G438" s="64">
        <f t="shared" si="10"/>
        <v>46000</v>
      </c>
      <c r="H438" s="64">
        <f t="shared" si="11"/>
        <v>19168.2</v>
      </c>
      <c r="I438" s="54"/>
    </row>
    <row r="439" spans="3:9" s="55" customFormat="1" ht="15" customHeight="1">
      <c r="C439" s="557"/>
      <c r="D439" s="59" t="s">
        <v>4828</v>
      </c>
      <c r="E439" s="170" t="s">
        <v>2453</v>
      </c>
      <c r="F439" s="189">
        <v>38.7836</v>
      </c>
      <c r="G439" s="64">
        <f t="shared" si="10"/>
        <v>15367.965367965367</v>
      </c>
      <c r="H439" s="64">
        <f t="shared" si="11"/>
        <v>596025.02164502162</v>
      </c>
      <c r="I439" s="54"/>
    </row>
    <row r="440" spans="3:9" s="55" customFormat="1" ht="15" customHeight="1">
      <c r="C440" s="557"/>
      <c r="D440" s="59" t="s">
        <v>4829</v>
      </c>
      <c r="E440" s="170" t="s">
        <v>2453</v>
      </c>
      <c r="F440" s="189">
        <v>6.6289999999999996</v>
      </c>
      <c r="G440" s="64">
        <f t="shared" si="10"/>
        <v>17721.518987341773</v>
      </c>
      <c r="H440" s="64">
        <f t="shared" si="11"/>
        <v>117475.9493670886</v>
      </c>
      <c r="I440" s="54"/>
    </row>
    <row r="441" spans="3:9" s="55" customFormat="1" ht="15" customHeight="1">
      <c r="C441" s="83" t="s">
        <v>1216</v>
      </c>
      <c r="D441" s="80"/>
      <c r="E441" s="80"/>
      <c r="F441" s="80"/>
      <c r="G441" s="162"/>
      <c r="H441" s="64">
        <f>SUM(H432:H440)</f>
        <v>2110793.1710121101</v>
      </c>
      <c r="I441" s="54"/>
    </row>
    <row r="442" spans="3:9" s="55" customFormat="1" ht="15" customHeight="1">
      <c r="C442" s="72" t="s">
        <v>1217</v>
      </c>
      <c r="D442" s="59" t="s">
        <v>1218</v>
      </c>
      <c r="E442" s="170"/>
      <c r="F442" s="73"/>
      <c r="G442" s="73"/>
      <c r="H442" s="73"/>
      <c r="I442" s="54"/>
    </row>
    <row r="443" spans="3:9" s="55" customFormat="1" ht="15" customHeight="1">
      <c r="C443" s="557">
        <v>1</v>
      </c>
      <c r="D443" s="59" t="s">
        <v>1097</v>
      </c>
      <c r="E443" s="170" t="s">
        <v>1995</v>
      </c>
      <c r="F443" s="188">
        <v>8.6099999999999996E-2</v>
      </c>
      <c r="G443" s="64">
        <f>VLOOKUP(D443,upahbahan,3,FALSE)</f>
        <v>800000</v>
      </c>
      <c r="H443" s="64">
        <f>F443*G443</f>
        <v>68880</v>
      </c>
      <c r="I443" s="54"/>
    </row>
    <row r="444" spans="3:9" s="55" customFormat="1" ht="15" customHeight="1">
      <c r="C444" s="557">
        <v>2</v>
      </c>
      <c r="D444" s="59" t="s">
        <v>1100</v>
      </c>
      <c r="E444" s="170" t="s">
        <v>1995</v>
      </c>
      <c r="F444" s="188">
        <v>7.1999999999999998E-3</v>
      </c>
      <c r="G444" s="64">
        <f>VLOOKUP(D444,upahbahan,3,FALSE)</f>
        <v>800000</v>
      </c>
      <c r="H444" s="64">
        <f>F444*G444</f>
        <v>5760</v>
      </c>
      <c r="I444" s="54"/>
    </row>
    <row r="445" spans="3:9" s="55" customFormat="1" ht="15" customHeight="1">
      <c r="C445" s="83" t="s">
        <v>1219</v>
      </c>
      <c r="D445" s="80"/>
      <c r="E445" s="80"/>
      <c r="F445" s="80"/>
      <c r="G445" s="162"/>
      <c r="H445" s="588">
        <f>SUM(H442:H444)</f>
        <v>74640</v>
      </c>
      <c r="I445" s="54"/>
    </row>
    <row r="446" spans="3:9" s="55" customFormat="1" ht="15" customHeight="1">
      <c r="C446" s="58" t="s">
        <v>1220</v>
      </c>
      <c r="D446" s="69" t="s">
        <v>1221</v>
      </c>
      <c r="E446" s="70"/>
      <c r="F446" s="70"/>
      <c r="G446" s="71"/>
      <c r="H446" s="304">
        <f>H445+H441+H430</f>
        <v>2262533.1710121101</v>
      </c>
      <c r="I446" s="319"/>
    </row>
    <row r="447" spans="3:9" s="55" customFormat="1" ht="15" customHeight="1">
      <c r="C447" s="58" t="s">
        <v>1222</v>
      </c>
      <c r="D447" s="69" t="s">
        <v>1325</v>
      </c>
      <c r="E447" s="70"/>
      <c r="F447" s="71"/>
      <c r="G447" s="95">
        <v>0.1</v>
      </c>
      <c r="H447" s="64">
        <f>H446*G447</f>
        <v>226253.31710121103</v>
      </c>
      <c r="I447" s="319"/>
    </row>
    <row r="448" spans="3:9" s="55" customFormat="1" ht="15" customHeight="1">
      <c r="C448" s="58" t="s">
        <v>1223</v>
      </c>
      <c r="D448" s="69" t="s">
        <v>1224</v>
      </c>
      <c r="E448" s="70"/>
      <c r="F448" s="70"/>
      <c r="G448" s="71"/>
      <c r="H448" s="305">
        <f>SUM(H446:H447)</f>
        <v>2488786.4881133209</v>
      </c>
      <c r="I448" s="319"/>
    </row>
    <row r="450" spans="3:13" ht="13.8">
      <c r="C450" s="160" t="s">
        <v>4830</v>
      </c>
      <c r="D450" s="436" t="s">
        <v>4831</v>
      </c>
    </row>
    <row r="451" spans="3:13" s="55" customFormat="1" ht="19.5" customHeight="1">
      <c r="C451" s="52" t="s">
        <v>4832</v>
      </c>
      <c r="D451" s="313" t="s">
        <v>4833</v>
      </c>
      <c r="E451" s="313"/>
      <c r="F451" s="313"/>
      <c r="G451" s="313"/>
      <c r="H451" s="313"/>
      <c r="I451" s="56">
        <f>ROUNDDOWN(H474,-2)</f>
        <v>1572400</v>
      </c>
    </row>
    <row r="452" spans="3:13" s="55" customFormat="1" ht="33" customHeight="1">
      <c r="C452" s="300" t="s">
        <v>1197</v>
      </c>
      <c r="D452" s="300" t="s">
        <v>1198</v>
      </c>
      <c r="E452" s="300" t="s">
        <v>1199</v>
      </c>
      <c r="F452" s="300" t="s">
        <v>1200</v>
      </c>
      <c r="G452" s="300" t="s">
        <v>1201</v>
      </c>
      <c r="H452" s="300" t="s">
        <v>1202</v>
      </c>
      <c r="I452" s="54"/>
    </row>
    <row r="453" spans="3:13" s="55" customFormat="1" ht="15" customHeight="1">
      <c r="C453" s="72" t="s">
        <v>1203</v>
      </c>
      <c r="D453" s="59" t="s">
        <v>1204</v>
      </c>
      <c r="E453" s="73"/>
      <c r="F453" s="73"/>
      <c r="G453" s="73"/>
      <c r="H453" s="73"/>
      <c r="I453" s="54"/>
      <c r="J453" s="159" t="s">
        <v>1249</v>
      </c>
    </row>
    <row r="454" spans="3:13" s="55" customFormat="1" ht="15" customHeight="1">
      <c r="C454" s="301">
        <v>1</v>
      </c>
      <c r="D454" s="59" t="s">
        <v>5</v>
      </c>
      <c r="E454" s="302" t="s">
        <v>6</v>
      </c>
      <c r="F454" s="93">
        <v>0.20080000000000001</v>
      </c>
      <c r="G454" s="64">
        <f>VLOOKUP(D454,upahbahan,3,FALSE)</f>
        <v>100000</v>
      </c>
      <c r="H454" s="64">
        <f>F454*G454</f>
        <v>20080</v>
      </c>
      <c r="I454" s="54"/>
      <c r="J454" s="159" t="s">
        <v>1250</v>
      </c>
      <c r="M454" s="65">
        <v>0.1</v>
      </c>
    </row>
    <row r="455" spans="3:13" s="55" customFormat="1" ht="15" customHeight="1">
      <c r="C455" s="301">
        <v>2</v>
      </c>
      <c r="D455" s="59" t="s">
        <v>19</v>
      </c>
      <c r="E455" s="302" t="s">
        <v>6</v>
      </c>
      <c r="F455" s="93">
        <v>0.01</v>
      </c>
      <c r="G455" s="64">
        <f>VLOOKUP(D455,upahbahan,3,FALSE)</f>
        <v>200000</v>
      </c>
      <c r="H455" s="64">
        <f>F455*G455</f>
        <v>2000</v>
      </c>
      <c r="I455" s="54"/>
    </row>
    <row r="456" spans="3:13" s="55" customFormat="1" ht="15" customHeight="1">
      <c r="C456" s="83" t="s">
        <v>1210</v>
      </c>
      <c r="D456" s="80"/>
      <c r="E456" s="80"/>
      <c r="F456" s="217"/>
      <c r="G456" s="218"/>
      <c r="H456" s="64">
        <f>SUM(H454:H455)</f>
        <v>22080</v>
      </c>
      <c r="I456" s="219"/>
    </row>
    <row r="457" spans="3:13" s="55" customFormat="1" ht="15" customHeight="1">
      <c r="C457" s="72" t="s">
        <v>1211</v>
      </c>
      <c r="D457" s="59" t="s">
        <v>1212</v>
      </c>
      <c r="E457" s="73"/>
      <c r="F457" s="73"/>
      <c r="G457" s="73"/>
      <c r="H457" s="73"/>
      <c r="I457" s="54"/>
    </row>
    <row r="458" spans="3:13" s="55" customFormat="1" ht="15" customHeight="1">
      <c r="C458" s="72">
        <v>1</v>
      </c>
      <c r="D458" s="59" t="s">
        <v>4837</v>
      </c>
      <c r="E458" s="170" t="s">
        <v>42</v>
      </c>
      <c r="F458" s="189">
        <v>0.221</v>
      </c>
      <c r="G458" s="64">
        <f>VLOOKUP(D458,upahbahan,3,FALSE)</f>
        <v>1970000</v>
      </c>
      <c r="H458" s="64">
        <f>F458*G458</f>
        <v>435370</v>
      </c>
      <c r="I458" s="54"/>
    </row>
    <row r="459" spans="3:13" s="55" customFormat="1" ht="15" customHeight="1">
      <c r="C459" s="72">
        <v>2</v>
      </c>
      <c r="D459" s="59" t="s">
        <v>4836</v>
      </c>
      <c r="E459" s="170" t="s">
        <v>42</v>
      </c>
      <c r="F459" s="189">
        <v>0.32100000000000001</v>
      </c>
      <c r="G459" s="64">
        <f>VLOOKUP(D459,upahbahan,3,FALSE)</f>
        <v>1799000</v>
      </c>
      <c r="H459" s="64">
        <f>F459*G459</f>
        <v>577479</v>
      </c>
      <c r="I459" s="54"/>
    </row>
    <row r="460" spans="3:13" s="55" customFormat="1" ht="15" customHeight="1">
      <c r="C460" s="72">
        <v>3</v>
      </c>
      <c r="D460" s="59" t="s">
        <v>1812</v>
      </c>
      <c r="E460" s="170" t="s">
        <v>130</v>
      </c>
      <c r="F460" s="189">
        <v>9.8699999999999992</v>
      </c>
      <c r="G460" s="64">
        <f>VLOOKUP(D460,upahbahan,3,FALSE)</f>
        <v>1300</v>
      </c>
      <c r="H460" s="64">
        <f>F460*G460</f>
        <v>12830.999999999998</v>
      </c>
      <c r="I460" s="54"/>
    </row>
    <row r="461" spans="3:13" s="55" customFormat="1" ht="15" customHeight="1">
      <c r="C461" s="72">
        <v>4</v>
      </c>
      <c r="D461" s="59" t="s">
        <v>1886</v>
      </c>
      <c r="E461" s="170" t="s">
        <v>2453</v>
      </c>
      <c r="F461" s="189">
        <v>62.83</v>
      </c>
      <c r="G461" s="64">
        <f>VLOOKUP(D461,upahbahan,3,FALSE)</f>
        <v>1200</v>
      </c>
      <c r="H461" s="64">
        <f>F461*G461</f>
        <v>75396</v>
      </c>
      <c r="I461" s="54"/>
    </row>
    <row r="462" spans="3:13" s="55" customFormat="1" ht="15" customHeight="1">
      <c r="C462" s="83" t="s">
        <v>1216</v>
      </c>
      <c r="D462" s="80"/>
      <c r="E462" s="80"/>
      <c r="F462" s="80"/>
      <c r="G462" s="162"/>
      <c r="H462" s="64">
        <f>SUM(H458:H461)</f>
        <v>1101076</v>
      </c>
      <c r="I462" s="54"/>
    </row>
    <row r="463" spans="3:13" s="55" customFormat="1" ht="15" customHeight="1">
      <c r="C463" s="72" t="s">
        <v>1217</v>
      </c>
      <c r="D463" s="59" t="s">
        <v>1218</v>
      </c>
      <c r="E463" s="170"/>
      <c r="F463" s="73"/>
      <c r="G463" s="73"/>
      <c r="H463" s="73"/>
      <c r="I463" s="54"/>
    </row>
    <row r="464" spans="3:13" s="55" customFormat="1" ht="15" customHeight="1">
      <c r="C464" s="557">
        <v>1</v>
      </c>
      <c r="D464" s="59" t="s">
        <v>1887</v>
      </c>
      <c r="E464" s="170" t="s">
        <v>1076</v>
      </c>
      <c r="F464" s="188">
        <v>9.5999999999999992E-3</v>
      </c>
      <c r="G464" s="64">
        <f t="shared" ref="G464:G470" si="12">VLOOKUP(D464,upahbahan,3,FALSE)</f>
        <v>472400</v>
      </c>
      <c r="H464" s="64">
        <f t="shared" ref="H464:H470" si="13">F464*G464</f>
        <v>4535.04</v>
      </c>
      <c r="I464" s="54"/>
    </row>
    <row r="465" spans="3:13" s="55" customFormat="1" ht="15" customHeight="1">
      <c r="C465" s="557">
        <v>2</v>
      </c>
      <c r="D465" s="59" t="s">
        <v>4838</v>
      </c>
      <c r="E465" s="170" t="s">
        <v>1076</v>
      </c>
      <c r="F465" s="188">
        <v>2.01E-2</v>
      </c>
      <c r="G465" s="64">
        <f t="shared" si="12"/>
        <v>3981125</v>
      </c>
      <c r="H465" s="64">
        <f t="shared" si="13"/>
        <v>80020.612500000003</v>
      </c>
      <c r="I465" s="54"/>
    </row>
    <row r="466" spans="3:13" s="55" customFormat="1" ht="15" customHeight="1">
      <c r="C466" s="557">
        <v>3</v>
      </c>
      <c r="D466" s="59" t="s">
        <v>1111</v>
      </c>
      <c r="E466" s="170" t="s">
        <v>1076</v>
      </c>
      <c r="F466" s="188">
        <v>2.01E-2</v>
      </c>
      <c r="G466" s="64">
        <f t="shared" si="12"/>
        <v>410200</v>
      </c>
      <c r="H466" s="64">
        <f t="shared" si="13"/>
        <v>8245.02</v>
      </c>
      <c r="I466" s="54"/>
    </row>
    <row r="467" spans="3:13" s="55" customFormat="1" ht="15" customHeight="1">
      <c r="C467" s="557">
        <v>4</v>
      </c>
      <c r="D467" s="59" t="s">
        <v>1894</v>
      </c>
      <c r="E467" s="170" t="s">
        <v>1076</v>
      </c>
      <c r="F467" s="188">
        <v>0.25890000000000002</v>
      </c>
      <c r="G467" s="64">
        <f t="shared" si="12"/>
        <v>556100</v>
      </c>
      <c r="H467" s="64">
        <f t="shared" si="13"/>
        <v>143974.29</v>
      </c>
      <c r="I467" s="54"/>
    </row>
    <row r="468" spans="3:13" s="55" customFormat="1" ht="15" customHeight="1">
      <c r="C468" s="557">
        <v>5</v>
      </c>
      <c r="D468" s="59" t="s">
        <v>4834</v>
      </c>
      <c r="E468" s="170" t="s">
        <v>1076</v>
      </c>
      <c r="F468" s="189">
        <v>0.13700000000000001</v>
      </c>
      <c r="G468" s="64">
        <f t="shared" si="12"/>
        <v>450000</v>
      </c>
      <c r="H468" s="64">
        <f t="shared" si="13"/>
        <v>61650.000000000007</v>
      </c>
      <c r="I468" s="54"/>
    </row>
    <row r="469" spans="3:13" s="55" customFormat="1" ht="15" customHeight="1">
      <c r="C469" s="557">
        <v>6</v>
      </c>
      <c r="D469" s="59" t="s">
        <v>1148</v>
      </c>
      <c r="E469" s="170" t="s">
        <v>1076</v>
      </c>
      <c r="F469" s="188">
        <v>1.35E-2</v>
      </c>
      <c r="G469" s="64">
        <f t="shared" si="12"/>
        <v>469500</v>
      </c>
      <c r="H469" s="64">
        <f t="shared" si="13"/>
        <v>6338.25</v>
      </c>
      <c r="I469" s="54"/>
    </row>
    <row r="470" spans="3:13" s="55" customFormat="1" ht="15" customHeight="1">
      <c r="C470" s="557">
        <v>7</v>
      </c>
      <c r="D470" s="59" t="s">
        <v>4835</v>
      </c>
      <c r="E470" s="170" t="s">
        <v>1076</v>
      </c>
      <c r="F470" s="188">
        <v>5.7999999999999996E-3</v>
      </c>
      <c r="G470" s="64">
        <f t="shared" si="12"/>
        <v>275000</v>
      </c>
      <c r="H470" s="64">
        <f t="shared" si="13"/>
        <v>1595</v>
      </c>
      <c r="I470" s="54"/>
    </row>
    <row r="471" spans="3:13" s="55" customFormat="1" ht="15" customHeight="1">
      <c r="C471" s="83" t="s">
        <v>1219</v>
      </c>
      <c r="D471" s="80"/>
      <c r="E471" s="80"/>
      <c r="F471" s="80"/>
      <c r="G471" s="162"/>
      <c r="H471" s="588">
        <f>SUM(H463:H470)</f>
        <v>306358.21250000002</v>
      </c>
      <c r="I471" s="54"/>
    </row>
    <row r="472" spans="3:13" s="55" customFormat="1" ht="15" customHeight="1">
      <c r="C472" s="58" t="s">
        <v>1220</v>
      </c>
      <c r="D472" s="69" t="s">
        <v>1221</v>
      </c>
      <c r="E472" s="70"/>
      <c r="F472" s="70"/>
      <c r="G472" s="71"/>
      <c r="H472" s="304">
        <f>H471+H462+H456</f>
        <v>1429514.2124999999</v>
      </c>
      <c r="I472" s="319"/>
    </row>
    <row r="473" spans="3:13" s="55" customFormat="1" ht="15" customHeight="1">
      <c r="C473" s="58" t="s">
        <v>1222</v>
      </c>
      <c r="D473" s="69" t="s">
        <v>1325</v>
      </c>
      <c r="E473" s="70"/>
      <c r="F473" s="71"/>
      <c r="G473" s="95">
        <v>0.1</v>
      </c>
      <c r="H473" s="64">
        <f>H472*G473</f>
        <v>142951.42124999998</v>
      </c>
      <c r="I473" s="319"/>
    </row>
    <row r="474" spans="3:13" s="55" customFormat="1" ht="15" customHeight="1">
      <c r="C474" s="58" t="s">
        <v>1223</v>
      </c>
      <c r="D474" s="69" t="s">
        <v>1224</v>
      </c>
      <c r="E474" s="70"/>
      <c r="F474" s="70"/>
      <c r="G474" s="71"/>
      <c r="H474" s="305">
        <f>SUM(H472:H473)</f>
        <v>1572465.6337499998</v>
      </c>
      <c r="I474" s="319"/>
    </row>
    <row r="476" spans="3:13" s="55" customFormat="1" ht="19.5" customHeight="1">
      <c r="C476" s="52" t="s">
        <v>6254</v>
      </c>
      <c r="D476" s="313" t="s">
        <v>4839</v>
      </c>
      <c r="E476" s="313"/>
      <c r="F476" s="313"/>
      <c r="G476" s="313"/>
      <c r="H476" s="313"/>
      <c r="I476" s="56">
        <f>ROUNDDOWN(H499,-2)</f>
        <v>1819000</v>
      </c>
    </row>
    <row r="477" spans="3:13" s="55" customFormat="1" ht="33" customHeight="1">
      <c r="C477" s="300" t="s">
        <v>1197</v>
      </c>
      <c r="D477" s="300" t="s">
        <v>1198</v>
      </c>
      <c r="E477" s="300" t="s">
        <v>1199</v>
      </c>
      <c r="F477" s="300" t="s">
        <v>1200</v>
      </c>
      <c r="G477" s="300" t="s">
        <v>1201</v>
      </c>
      <c r="H477" s="300" t="s">
        <v>1202</v>
      </c>
      <c r="I477" s="54"/>
    </row>
    <row r="478" spans="3:13" s="55" customFormat="1" ht="15" customHeight="1">
      <c r="C478" s="72" t="s">
        <v>1203</v>
      </c>
      <c r="D478" s="59" t="s">
        <v>1204</v>
      </c>
      <c r="E478" s="73"/>
      <c r="F478" s="73"/>
      <c r="G478" s="73"/>
      <c r="H478" s="73"/>
      <c r="I478" s="54"/>
      <c r="J478" s="159" t="s">
        <v>1249</v>
      </c>
    </row>
    <row r="479" spans="3:13" s="55" customFormat="1" ht="15" customHeight="1">
      <c r="C479" s="301">
        <v>1</v>
      </c>
      <c r="D479" s="59" t="s">
        <v>5</v>
      </c>
      <c r="E479" s="302" t="s">
        <v>6</v>
      </c>
      <c r="F479" s="93">
        <v>0.20080000000000001</v>
      </c>
      <c r="G479" s="64">
        <f>VLOOKUP(D479,upahbahan,3,FALSE)</f>
        <v>100000</v>
      </c>
      <c r="H479" s="64">
        <f>F479*G479</f>
        <v>20080</v>
      </c>
      <c r="I479" s="54"/>
      <c r="J479" s="159" t="s">
        <v>1250</v>
      </c>
      <c r="M479" s="65">
        <v>0.1</v>
      </c>
    </row>
    <row r="480" spans="3:13" s="55" customFormat="1" ht="15" customHeight="1">
      <c r="C480" s="301">
        <v>2</v>
      </c>
      <c r="D480" s="59" t="s">
        <v>19</v>
      </c>
      <c r="E480" s="302" t="s">
        <v>6</v>
      </c>
      <c r="F480" s="93">
        <v>0.01</v>
      </c>
      <c r="G480" s="64">
        <f>VLOOKUP(D480,upahbahan,3,FALSE)</f>
        <v>200000</v>
      </c>
      <c r="H480" s="64">
        <f>F480*G480</f>
        <v>2000</v>
      </c>
      <c r="I480" s="54"/>
    </row>
    <row r="481" spans="3:9" s="55" customFormat="1" ht="15" customHeight="1">
      <c r="C481" s="83" t="s">
        <v>1210</v>
      </c>
      <c r="D481" s="80"/>
      <c r="E481" s="80"/>
      <c r="F481" s="217"/>
      <c r="G481" s="218"/>
      <c r="H481" s="64">
        <f>SUM(H479:H480)</f>
        <v>22080</v>
      </c>
      <c r="I481" s="219"/>
    </row>
    <row r="482" spans="3:9" s="55" customFormat="1" ht="15" customHeight="1">
      <c r="C482" s="72" t="s">
        <v>1211</v>
      </c>
      <c r="D482" s="59" t="s">
        <v>1212</v>
      </c>
      <c r="E482" s="73"/>
      <c r="F482" s="73"/>
      <c r="G482" s="73"/>
      <c r="H482" s="73"/>
      <c r="I482" s="54"/>
    </row>
    <row r="483" spans="3:9" s="55" customFormat="1" ht="15" customHeight="1">
      <c r="C483" s="72">
        <v>1</v>
      </c>
      <c r="D483" s="59" t="s">
        <v>4837</v>
      </c>
      <c r="E483" s="170" t="s">
        <v>42</v>
      </c>
      <c r="F483" s="189">
        <v>0.38900000000000001</v>
      </c>
      <c r="G483" s="64">
        <f>VLOOKUP(D483,upahbahan,3,FALSE)</f>
        <v>1970000</v>
      </c>
      <c r="H483" s="64">
        <f>F483*G483</f>
        <v>766330</v>
      </c>
      <c r="I483" s="54"/>
    </row>
    <row r="484" spans="3:9" s="55" customFormat="1" ht="15" customHeight="1">
      <c r="C484" s="72">
        <v>2</v>
      </c>
      <c r="D484" s="59" t="s">
        <v>4836</v>
      </c>
      <c r="E484" s="170" t="s">
        <v>42</v>
      </c>
      <c r="F484" s="189">
        <v>0.27300000000000002</v>
      </c>
      <c r="G484" s="64">
        <f>VLOOKUP(D484,upahbahan,3,FALSE)</f>
        <v>1799000</v>
      </c>
      <c r="H484" s="64">
        <f>F484*G484</f>
        <v>491127.00000000006</v>
      </c>
      <c r="I484" s="54"/>
    </row>
    <row r="485" spans="3:9" s="55" customFormat="1" ht="15" customHeight="1">
      <c r="C485" s="72">
        <v>3</v>
      </c>
      <c r="D485" s="59" t="s">
        <v>1812</v>
      </c>
      <c r="E485" s="170" t="s">
        <v>130</v>
      </c>
      <c r="F485" s="189">
        <v>9.4499999999999993</v>
      </c>
      <c r="G485" s="64">
        <f>VLOOKUP(D485,upahbahan,3,FALSE)</f>
        <v>1300</v>
      </c>
      <c r="H485" s="64">
        <f>F485*G485</f>
        <v>12284.999999999998</v>
      </c>
      <c r="I485" s="54"/>
    </row>
    <row r="486" spans="3:9" s="55" customFormat="1" ht="15" customHeight="1">
      <c r="C486" s="72">
        <v>4</v>
      </c>
      <c r="D486" s="59" t="s">
        <v>1886</v>
      </c>
      <c r="E486" s="170" t="s">
        <v>2453</v>
      </c>
      <c r="F486" s="189">
        <v>57.68</v>
      </c>
      <c r="G486" s="64">
        <f>VLOOKUP(D486,upahbahan,3,FALSE)</f>
        <v>1200</v>
      </c>
      <c r="H486" s="64">
        <f>F486*G486</f>
        <v>69216</v>
      </c>
      <c r="I486" s="54"/>
    </row>
    <row r="487" spans="3:9" s="55" customFormat="1" ht="15" customHeight="1">
      <c r="C487" s="83" t="s">
        <v>1216</v>
      </c>
      <c r="D487" s="80"/>
      <c r="E487" s="80"/>
      <c r="F487" s="80"/>
      <c r="G487" s="162"/>
      <c r="H487" s="64">
        <f>SUM(H483:H486)</f>
        <v>1338958</v>
      </c>
      <c r="I487" s="54"/>
    </row>
    <row r="488" spans="3:9" s="55" customFormat="1" ht="15" customHeight="1">
      <c r="C488" s="72" t="s">
        <v>1217</v>
      </c>
      <c r="D488" s="59" t="s">
        <v>1218</v>
      </c>
      <c r="E488" s="170"/>
      <c r="F488" s="73"/>
      <c r="G488" s="73"/>
      <c r="H488" s="73"/>
      <c r="I488" s="54"/>
    </row>
    <row r="489" spans="3:9" s="55" customFormat="1" ht="15" customHeight="1">
      <c r="C489" s="557">
        <v>1</v>
      </c>
      <c r="D489" s="59" t="s">
        <v>1887</v>
      </c>
      <c r="E489" s="170" t="s">
        <v>1076</v>
      </c>
      <c r="F489" s="188">
        <v>9.5999999999999992E-3</v>
      </c>
      <c r="G489" s="64">
        <f t="shared" ref="G489:G495" si="14">VLOOKUP(D489,upahbahan,3,FALSE)</f>
        <v>472400</v>
      </c>
      <c r="H489" s="64">
        <f t="shared" ref="H489:H495" si="15">F489*G489</f>
        <v>4535.04</v>
      </c>
      <c r="I489" s="54"/>
    </row>
    <row r="490" spans="3:9" s="55" customFormat="1" ht="15" customHeight="1">
      <c r="C490" s="557">
        <v>2</v>
      </c>
      <c r="D490" s="59" t="s">
        <v>4838</v>
      </c>
      <c r="E490" s="170" t="s">
        <v>1076</v>
      </c>
      <c r="F490" s="188">
        <v>2.01E-2</v>
      </c>
      <c r="G490" s="64">
        <f t="shared" si="14"/>
        <v>3981125</v>
      </c>
      <c r="H490" s="64">
        <f t="shared" si="15"/>
        <v>80020.612500000003</v>
      </c>
      <c r="I490" s="54"/>
    </row>
    <row r="491" spans="3:9" s="55" customFormat="1" ht="15" customHeight="1">
      <c r="C491" s="557">
        <v>3</v>
      </c>
      <c r="D491" s="59" t="s">
        <v>1111</v>
      </c>
      <c r="E491" s="170" t="s">
        <v>1076</v>
      </c>
      <c r="F491" s="188">
        <v>2.01E-2</v>
      </c>
      <c r="G491" s="64">
        <f t="shared" si="14"/>
        <v>410200</v>
      </c>
      <c r="H491" s="64">
        <f t="shared" si="15"/>
        <v>8245.02</v>
      </c>
      <c r="I491" s="54"/>
    </row>
    <row r="492" spans="3:9" s="55" customFormat="1" ht="15" customHeight="1">
      <c r="C492" s="557">
        <v>4</v>
      </c>
      <c r="D492" s="59" t="s">
        <v>1894</v>
      </c>
      <c r="E492" s="170" t="s">
        <v>1076</v>
      </c>
      <c r="F492" s="188">
        <v>0.25890000000000002</v>
      </c>
      <c r="G492" s="64">
        <f t="shared" si="14"/>
        <v>556100</v>
      </c>
      <c r="H492" s="64">
        <f t="shared" si="15"/>
        <v>143974.29</v>
      </c>
      <c r="I492" s="54"/>
    </row>
    <row r="493" spans="3:9" s="55" customFormat="1" ht="15" customHeight="1">
      <c r="C493" s="557">
        <v>5</v>
      </c>
      <c r="D493" s="59" t="s">
        <v>4834</v>
      </c>
      <c r="E493" s="170" t="s">
        <v>1076</v>
      </c>
      <c r="F493" s="189">
        <v>0.11</v>
      </c>
      <c r="G493" s="64">
        <f t="shared" si="14"/>
        <v>450000</v>
      </c>
      <c r="H493" s="64">
        <f t="shared" si="15"/>
        <v>49500</v>
      </c>
      <c r="I493" s="54"/>
    </row>
    <row r="494" spans="3:9" s="55" customFormat="1" ht="15" customHeight="1">
      <c r="C494" s="557">
        <v>6</v>
      </c>
      <c r="D494" s="59" t="s">
        <v>1148</v>
      </c>
      <c r="E494" s="170" t="s">
        <v>1076</v>
      </c>
      <c r="F494" s="188">
        <v>1.0800000000000001E-2</v>
      </c>
      <c r="G494" s="64">
        <f t="shared" si="14"/>
        <v>469500</v>
      </c>
      <c r="H494" s="64">
        <f t="shared" si="15"/>
        <v>5070.6000000000004</v>
      </c>
      <c r="I494" s="54"/>
    </row>
    <row r="495" spans="3:9" s="55" customFormat="1" ht="15" customHeight="1">
      <c r="C495" s="557">
        <v>7</v>
      </c>
      <c r="D495" s="59" t="s">
        <v>4835</v>
      </c>
      <c r="E495" s="170" t="s">
        <v>1076</v>
      </c>
      <c r="F495" s="188">
        <v>4.5999999999999999E-3</v>
      </c>
      <c r="G495" s="64">
        <f t="shared" si="14"/>
        <v>275000</v>
      </c>
      <c r="H495" s="64">
        <f t="shared" si="15"/>
        <v>1265</v>
      </c>
      <c r="I495" s="54"/>
    </row>
    <row r="496" spans="3:9" s="55" customFormat="1" ht="15" customHeight="1">
      <c r="C496" s="83" t="s">
        <v>1219</v>
      </c>
      <c r="D496" s="80"/>
      <c r="E496" s="80"/>
      <c r="F496" s="80"/>
      <c r="G496" s="162"/>
      <c r="H496" s="588">
        <f>SUM(H488:H495)</f>
        <v>292610.5625</v>
      </c>
      <c r="I496" s="54"/>
    </row>
    <row r="497" spans="3:9" s="55" customFormat="1" ht="15" customHeight="1">
      <c r="C497" s="58" t="s">
        <v>1220</v>
      </c>
      <c r="D497" s="69" t="s">
        <v>1221</v>
      </c>
      <c r="E497" s="70"/>
      <c r="F497" s="70"/>
      <c r="G497" s="71"/>
      <c r="H497" s="304">
        <f>H496+H487+H481</f>
        <v>1653648.5625</v>
      </c>
      <c r="I497" s="319"/>
    </row>
    <row r="498" spans="3:9" s="55" customFormat="1" ht="15" customHeight="1">
      <c r="C498" s="58" t="s">
        <v>1222</v>
      </c>
      <c r="D498" s="69" t="s">
        <v>1325</v>
      </c>
      <c r="E498" s="70"/>
      <c r="F498" s="71"/>
      <c r="G498" s="95">
        <v>0.1</v>
      </c>
      <c r="H498" s="64">
        <f>H497*G498</f>
        <v>165364.85625000001</v>
      </c>
      <c r="I498" s="319"/>
    </row>
    <row r="499" spans="3:9" s="55" customFormat="1" ht="15" customHeight="1">
      <c r="C499" s="58" t="s">
        <v>1223</v>
      </c>
      <c r="D499" s="69" t="s">
        <v>1224</v>
      </c>
      <c r="E499" s="70"/>
      <c r="F499" s="70"/>
      <c r="G499" s="71"/>
      <c r="H499" s="305">
        <f>SUM(H497:H498)</f>
        <v>1819013.41875</v>
      </c>
      <c r="I499" s="319"/>
    </row>
    <row r="500" spans="3:9" s="55" customFormat="1" ht="15" customHeight="1">
      <c r="C500" s="57"/>
      <c r="D500" s="81"/>
      <c r="E500" s="81"/>
      <c r="F500" s="81"/>
      <c r="G500" s="81"/>
      <c r="H500" s="82"/>
      <c r="I500" s="54"/>
    </row>
  </sheetData>
  <dataValidations count="1">
    <dataValidation type="list" allowBlank="1" showInputMessage="1" showErrorMessage="1" sqref="D9:D12 D29:D32 D48:D51 D68:D71 D88:D91 D107:D110 D126:D129 D146:D149 D168:D170 D187:D189 D205:D207 D223:D225 D244:D247 D268:D271 D295:D298 D314:D317 D336:D339 D368:D371 D401:D404 D426:D429 D454:D455 D479:D480" xr:uid="{00000000-0002-0000-2600-000000000000}">
      <formula1>TENAGA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2:M1776"/>
  <sheetViews>
    <sheetView zoomScale="69" zoomScaleNormal="69" workbookViewId="0">
      <selection activeCell="C1449" sqref="C1449"/>
    </sheetView>
  </sheetViews>
  <sheetFormatPr defaultRowHeight="13.2"/>
  <cols>
    <col min="1" max="1" width="1.44140625" customWidth="1"/>
    <col min="2" max="2" width="3.33203125" customWidth="1"/>
    <col min="3" max="3" width="10.33203125" customWidth="1"/>
    <col min="4" max="4" width="26.44140625" customWidth="1"/>
    <col min="6" max="6" width="16.44140625" customWidth="1"/>
    <col min="7" max="7" width="19.44140625" customWidth="1"/>
    <col min="8" max="8" width="23.33203125" customWidth="1"/>
    <col min="9" max="9" width="17.109375" bestFit="1" customWidth="1"/>
  </cols>
  <sheetData>
    <row r="2" spans="3:13">
      <c r="C2" s="458">
        <v>8</v>
      </c>
      <c r="D2" s="458" t="s">
        <v>4840</v>
      </c>
    </row>
    <row r="3" spans="3:13">
      <c r="C3" s="458" t="s">
        <v>6256</v>
      </c>
      <c r="D3" s="458" t="s">
        <v>4841</v>
      </c>
    </row>
    <row r="4" spans="3:13" ht="15" customHeight="1">
      <c r="C4" s="52" t="s">
        <v>4842</v>
      </c>
      <c r="D4" s="783" t="s">
        <v>4843</v>
      </c>
      <c r="E4" s="783"/>
      <c r="F4" s="783"/>
      <c r="G4" s="783"/>
      <c r="H4" s="783"/>
    </row>
    <row r="5" spans="3:13" s="55" customFormat="1" ht="19.5" customHeight="1">
      <c r="C5" s="52" t="s">
        <v>4848</v>
      </c>
      <c r="D5" s="783" t="s">
        <v>4849</v>
      </c>
      <c r="E5" s="783"/>
      <c r="F5" s="783"/>
      <c r="G5" s="783"/>
      <c r="H5" s="783"/>
      <c r="I5" s="56">
        <f>ROUNDDOWN(H22,-2)</f>
        <v>445500</v>
      </c>
    </row>
    <row r="6" spans="3:13" s="55" customFormat="1" ht="33" customHeight="1">
      <c r="C6" s="300" t="s">
        <v>1197</v>
      </c>
      <c r="D6" s="300" t="s">
        <v>1198</v>
      </c>
      <c r="E6" s="300" t="s">
        <v>1199</v>
      </c>
      <c r="F6" s="300" t="s">
        <v>1200</v>
      </c>
      <c r="G6" s="300" t="s">
        <v>1201</v>
      </c>
      <c r="H6" s="300" t="s">
        <v>1202</v>
      </c>
      <c r="I6" s="54"/>
    </row>
    <row r="7" spans="3:13" s="55" customFormat="1" ht="15" customHeight="1">
      <c r="C7" s="72" t="s">
        <v>1203</v>
      </c>
      <c r="D7" s="59" t="s">
        <v>1204</v>
      </c>
      <c r="E7" s="73"/>
      <c r="F7" s="73"/>
      <c r="G7" s="73"/>
      <c r="H7" s="73"/>
      <c r="I7" s="54"/>
      <c r="J7" s="159" t="s">
        <v>1249</v>
      </c>
    </row>
    <row r="8" spans="3:13" s="55" customFormat="1" ht="15" customHeight="1">
      <c r="C8" s="301">
        <v>1</v>
      </c>
      <c r="D8" s="59" t="s">
        <v>5</v>
      </c>
      <c r="E8" s="302" t="s">
        <v>1882</v>
      </c>
      <c r="F8" s="93">
        <v>9.7600000000000006E-2</v>
      </c>
      <c r="G8" s="64">
        <f>VLOOKUP(D8,upahbahan,3,FALSE)</f>
        <v>100000</v>
      </c>
      <c r="H8" s="64">
        <f>F8*G8</f>
        <v>9760</v>
      </c>
      <c r="I8" s="54"/>
      <c r="J8" s="159" t="s">
        <v>1250</v>
      </c>
      <c r="M8" s="65">
        <v>0.1</v>
      </c>
    </row>
    <row r="9" spans="3:13" s="55" customFormat="1" ht="15" customHeight="1">
      <c r="C9" s="301">
        <v>2</v>
      </c>
      <c r="D9" s="59" t="s">
        <v>2186</v>
      </c>
      <c r="E9" s="302" t="s">
        <v>1882</v>
      </c>
      <c r="F9" s="93">
        <v>9.7600000000000006E-2</v>
      </c>
      <c r="G9" s="64">
        <f>VLOOKUP(D9,upahbahan,3,FALSE)</f>
        <v>145000</v>
      </c>
      <c r="H9" s="64">
        <f t="shared" ref="H9:H10" si="0">F9*G9</f>
        <v>14152</v>
      </c>
      <c r="I9" s="54"/>
      <c r="J9" s="159"/>
      <c r="M9" s="65"/>
    </row>
    <row r="10" spans="3:13" s="55" customFormat="1" ht="15" customHeight="1">
      <c r="C10" s="301">
        <v>3</v>
      </c>
      <c r="D10" s="59" t="s">
        <v>19</v>
      </c>
      <c r="E10" s="302" t="s">
        <v>1882</v>
      </c>
      <c r="F10" s="93">
        <v>4.8999999999999998E-3</v>
      </c>
      <c r="G10" s="64">
        <f>VLOOKUP(D10,upahbahan,3,FALSE)</f>
        <v>200000</v>
      </c>
      <c r="H10" s="64">
        <f t="shared" si="0"/>
        <v>980</v>
      </c>
      <c r="I10" s="54"/>
    </row>
    <row r="11" spans="3:13" s="55" customFormat="1" ht="15" customHeight="1">
      <c r="C11" s="83" t="s">
        <v>1210</v>
      </c>
      <c r="D11" s="80"/>
      <c r="E11" s="80"/>
      <c r="F11" s="217"/>
      <c r="G11" s="218"/>
      <c r="H11" s="64">
        <f>SUM(H8:H10)</f>
        <v>24892</v>
      </c>
      <c r="I11" s="219"/>
    </row>
    <row r="12" spans="3:13" s="55" customFormat="1" ht="15" customHeight="1">
      <c r="C12" s="72" t="s">
        <v>1211</v>
      </c>
      <c r="D12" s="59" t="s">
        <v>1212</v>
      </c>
      <c r="E12" s="73"/>
      <c r="F12" s="73"/>
      <c r="G12" s="73"/>
      <c r="H12" s="73"/>
      <c r="I12" s="54"/>
    </row>
    <row r="13" spans="3:13" s="55" customFormat="1" ht="15" customHeight="1">
      <c r="C13" s="72">
        <v>1</v>
      </c>
      <c r="D13" s="59" t="s">
        <v>4844</v>
      </c>
      <c r="E13" s="170" t="s">
        <v>42</v>
      </c>
      <c r="F13" s="189">
        <v>2.5000000000000001E-2</v>
      </c>
      <c r="G13" s="64">
        <f>VLOOKUP(D13,upahbahan,3,FALSE)</f>
        <v>1236000</v>
      </c>
      <c r="H13" s="64">
        <f>F13*G13</f>
        <v>30900</v>
      </c>
      <c r="I13" s="54"/>
    </row>
    <row r="14" spans="3:13" s="55" customFormat="1" ht="15" customHeight="1">
      <c r="C14" s="72">
        <v>2</v>
      </c>
      <c r="D14" s="59" t="s">
        <v>4845</v>
      </c>
      <c r="E14" s="170" t="s">
        <v>42</v>
      </c>
      <c r="F14" s="189">
        <v>0.05</v>
      </c>
      <c r="G14" s="64">
        <f>VLOOKUP(D14,upahbahan,3,FALSE)</f>
        <v>488180</v>
      </c>
      <c r="H14" s="64">
        <f>F14*G14</f>
        <v>24409</v>
      </c>
      <c r="I14" s="54"/>
    </row>
    <row r="15" spans="3:13" s="55" customFormat="1" ht="15" customHeight="1">
      <c r="C15" s="72">
        <v>3</v>
      </c>
      <c r="D15" s="59" t="s">
        <v>4846</v>
      </c>
      <c r="E15" s="170" t="s">
        <v>44</v>
      </c>
      <c r="F15" s="189">
        <v>0.83330000000000004</v>
      </c>
      <c r="G15" s="64">
        <f>VLOOKUP(D15,upahbahan,3,FALSE)</f>
        <v>220000</v>
      </c>
      <c r="H15" s="64">
        <f>F15*G15</f>
        <v>183326</v>
      </c>
      <c r="I15" s="54"/>
    </row>
    <row r="16" spans="3:13" s="55" customFormat="1" ht="15" customHeight="1">
      <c r="C16" s="83" t="s">
        <v>1216</v>
      </c>
      <c r="D16" s="80"/>
      <c r="E16" s="80"/>
      <c r="F16" s="80"/>
      <c r="G16" s="162"/>
      <c r="H16" s="64">
        <f>SUM(H13:H15)</f>
        <v>238635</v>
      </c>
      <c r="I16" s="54"/>
    </row>
    <row r="17" spans="3:13" s="55" customFormat="1" ht="15" customHeight="1">
      <c r="C17" s="72" t="s">
        <v>1217</v>
      </c>
      <c r="D17" s="59" t="s">
        <v>1218</v>
      </c>
      <c r="E17" s="170"/>
      <c r="F17" s="73"/>
      <c r="G17" s="73"/>
      <c r="H17" s="73"/>
      <c r="I17" s="54"/>
    </row>
    <row r="18" spans="3:13" s="55" customFormat="1" ht="15" customHeight="1">
      <c r="C18" s="557">
        <v>1</v>
      </c>
      <c r="D18" s="59" t="s">
        <v>1183</v>
      </c>
      <c r="E18" s="170" t="s">
        <v>1076</v>
      </c>
      <c r="F18" s="188">
        <v>9.7600000000000006E-2</v>
      </c>
      <c r="G18" s="64">
        <f>VLOOKUP(D18,upahbahan,3,FALSE)</f>
        <v>1450000</v>
      </c>
      <c r="H18" s="64">
        <f>F18*G18</f>
        <v>141520</v>
      </c>
      <c r="I18" s="54"/>
    </row>
    <row r="19" spans="3:13" s="55" customFormat="1" ht="15" customHeight="1">
      <c r="C19" s="83" t="s">
        <v>1219</v>
      </c>
      <c r="D19" s="80"/>
      <c r="E19" s="80"/>
      <c r="F19" s="80"/>
      <c r="G19" s="162"/>
      <c r="H19" s="588">
        <f>SUM(H17:H18)</f>
        <v>141520</v>
      </c>
      <c r="I19" s="54"/>
    </row>
    <row r="20" spans="3:13" s="55" customFormat="1" ht="15" customHeight="1">
      <c r="C20" s="58" t="s">
        <v>1220</v>
      </c>
      <c r="D20" s="69" t="s">
        <v>1221</v>
      </c>
      <c r="E20" s="70"/>
      <c r="F20" s="70"/>
      <c r="G20" s="71"/>
      <c r="H20" s="304">
        <f>H19+H16+H11</f>
        <v>405047</v>
      </c>
      <c r="I20" s="319"/>
    </row>
    <row r="21" spans="3:13" s="55" customFormat="1" ht="15" customHeight="1">
      <c r="C21" s="58" t="s">
        <v>1222</v>
      </c>
      <c r="D21" s="69" t="s">
        <v>1325</v>
      </c>
      <c r="E21" s="70"/>
      <c r="F21" s="71"/>
      <c r="G21" s="95">
        <v>0.1</v>
      </c>
      <c r="H21" s="64">
        <f>H20*G21</f>
        <v>40504.700000000004</v>
      </c>
      <c r="I21" s="319"/>
    </row>
    <row r="22" spans="3:13" s="55" customFormat="1" ht="15" customHeight="1">
      <c r="C22" s="58" t="s">
        <v>1223</v>
      </c>
      <c r="D22" s="69" t="s">
        <v>1224</v>
      </c>
      <c r="E22" s="70"/>
      <c r="F22" s="70"/>
      <c r="G22" s="71"/>
      <c r="H22" s="305">
        <f>SUM(H20:H21)</f>
        <v>445551.7</v>
      </c>
      <c r="I22" s="319"/>
    </row>
    <row r="24" spans="3:13" s="55" customFormat="1" ht="19.5" customHeight="1">
      <c r="C24" s="52" t="s">
        <v>4850</v>
      </c>
      <c r="D24" s="783" t="s">
        <v>4851</v>
      </c>
      <c r="E24" s="783"/>
      <c r="F24" s="783"/>
      <c r="G24" s="783"/>
      <c r="H24" s="783"/>
      <c r="I24" s="56">
        <f>ROUNDDOWN(H41,-2)</f>
        <v>492900</v>
      </c>
    </row>
    <row r="25" spans="3:13" s="55" customFormat="1" ht="33" customHeight="1">
      <c r="C25" s="300" t="s">
        <v>1197</v>
      </c>
      <c r="D25" s="300" t="s">
        <v>1198</v>
      </c>
      <c r="E25" s="300" t="s">
        <v>1199</v>
      </c>
      <c r="F25" s="300" t="s">
        <v>1200</v>
      </c>
      <c r="G25" s="300" t="s">
        <v>1201</v>
      </c>
      <c r="H25" s="300" t="s">
        <v>1202</v>
      </c>
      <c r="I25" s="54"/>
    </row>
    <row r="26" spans="3:13" s="55" customFormat="1" ht="15" customHeight="1">
      <c r="C26" s="72" t="s">
        <v>1203</v>
      </c>
      <c r="D26" s="59" t="s">
        <v>1204</v>
      </c>
      <c r="E26" s="73"/>
      <c r="F26" s="73"/>
      <c r="G26" s="73"/>
      <c r="H26" s="73"/>
      <c r="I26" s="54"/>
      <c r="J26" s="159" t="s">
        <v>1249</v>
      </c>
    </row>
    <row r="27" spans="3:13" s="55" customFormat="1" ht="15" customHeight="1">
      <c r="C27" s="301">
        <v>1</v>
      </c>
      <c r="D27" s="59" t="s">
        <v>5</v>
      </c>
      <c r="E27" s="302" t="s">
        <v>1882</v>
      </c>
      <c r="F27" s="93">
        <v>0.11310000000000001</v>
      </c>
      <c r="G27" s="64">
        <f>VLOOKUP(D27,upahbahan,3,FALSE)</f>
        <v>100000</v>
      </c>
      <c r="H27" s="64">
        <f>F27*G27</f>
        <v>11310</v>
      </c>
      <c r="I27" s="54"/>
      <c r="J27" s="159" t="s">
        <v>1250</v>
      </c>
      <c r="M27" s="65">
        <v>0.1</v>
      </c>
    </row>
    <row r="28" spans="3:13" s="55" customFormat="1" ht="15" customHeight="1">
      <c r="C28" s="301">
        <v>2</v>
      </c>
      <c r="D28" s="59" t="s">
        <v>2186</v>
      </c>
      <c r="E28" s="302" t="s">
        <v>1882</v>
      </c>
      <c r="F28" s="93">
        <v>0.11310000000000001</v>
      </c>
      <c r="G28" s="64">
        <f>VLOOKUP(D28,upahbahan,3,FALSE)</f>
        <v>145000</v>
      </c>
      <c r="H28" s="64">
        <f t="shared" ref="H28:H29" si="1">F28*G28</f>
        <v>16399.5</v>
      </c>
      <c r="I28" s="54"/>
      <c r="J28" s="159"/>
      <c r="M28" s="65"/>
    </row>
    <row r="29" spans="3:13" s="55" customFormat="1" ht="15" customHeight="1">
      <c r="C29" s="301">
        <v>3</v>
      </c>
      <c r="D29" s="59" t="s">
        <v>19</v>
      </c>
      <c r="E29" s="302" t="s">
        <v>1882</v>
      </c>
      <c r="F29" s="93">
        <v>5.7000000000000002E-3</v>
      </c>
      <c r="G29" s="64">
        <f>VLOOKUP(D29,upahbahan,3,FALSE)</f>
        <v>200000</v>
      </c>
      <c r="H29" s="64">
        <f t="shared" si="1"/>
        <v>1140</v>
      </c>
      <c r="I29" s="54"/>
    </row>
    <row r="30" spans="3:13" s="55" customFormat="1" ht="15" customHeight="1">
      <c r="C30" s="83" t="s">
        <v>1210</v>
      </c>
      <c r="D30" s="80"/>
      <c r="E30" s="80"/>
      <c r="F30" s="217"/>
      <c r="G30" s="218"/>
      <c r="H30" s="64">
        <f>SUM(H27:H29)</f>
        <v>28849.5</v>
      </c>
      <c r="I30" s="219"/>
    </row>
    <row r="31" spans="3:13" s="55" customFormat="1" ht="15" customHeight="1">
      <c r="C31" s="72" t="s">
        <v>1211</v>
      </c>
      <c r="D31" s="59" t="s">
        <v>1212</v>
      </c>
      <c r="E31" s="73"/>
      <c r="F31" s="73"/>
      <c r="G31" s="73"/>
      <c r="H31" s="73"/>
      <c r="I31" s="54"/>
    </row>
    <row r="32" spans="3:13" s="55" customFormat="1" ht="15" customHeight="1">
      <c r="C32" s="72">
        <v>1</v>
      </c>
      <c r="D32" s="59" t="s">
        <v>4844</v>
      </c>
      <c r="E32" s="170" t="s">
        <v>42</v>
      </c>
      <c r="F32" s="189">
        <v>2.5000000000000001E-2</v>
      </c>
      <c r="G32" s="64">
        <f>VLOOKUP(D32,upahbahan,3,FALSE)</f>
        <v>1236000</v>
      </c>
      <c r="H32" s="64">
        <f>F32*G32</f>
        <v>30900</v>
      </c>
      <c r="I32" s="54"/>
    </row>
    <row r="33" spans="3:13" s="55" customFormat="1" ht="15" customHeight="1">
      <c r="C33" s="72">
        <v>2</v>
      </c>
      <c r="D33" s="59" t="s">
        <v>4845</v>
      </c>
      <c r="E33" s="170" t="s">
        <v>42</v>
      </c>
      <c r="F33" s="189">
        <v>0.05</v>
      </c>
      <c r="G33" s="64">
        <f>VLOOKUP(D33,upahbahan,3,FALSE)</f>
        <v>488180</v>
      </c>
      <c r="H33" s="64">
        <f>F33*G33</f>
        <v>24409</v>
      </c>
      <c r="I33" s="54"/>
    </row>
    <row r="34" spans="3:13" s="55" customFormat="1" ht="15" customHeight="1">
      <c r="C34" s="72">
        <v>3</v>
      </c>
      <c r="D34" s="59" t="s">
        <v>4852</v>
      </c>
      <c r="E34" s="170" t="s">
        <v>2188</v>
      </c>
      <c r="F34" s="189">
        <v>0.83330000000000004</v>
      </c>
      <c r="G34" s="64">
        <f>VLOOKUP(D34,upahbahan,3,FALSE)</f>
        <v>240000</v>
      </c>
      <c r="H34" s="64">
        <f>F34*G34</f>
        <v>199992</v>
      </c>
      <c r="I34" s="54"/>
    </row>
    <row r="35" spans="3:13" s="55" customFormat="1" ht="15" customHeight="1">
      <c r="C35" s="83" t="s">
        <v>1216</v>
      </c>
      <c r="D35" s="80"/>
      <c r="E35" s="80"/>
      <c r="F35" s="80"/>
      <c r="G35" s="162"/>
      <c r="H35" s="64">
        <f>SUM(H32:H34)</f>
        <v>255301</v>
      </c>
      <c r="I35" s="54"/>
    </row>
    <row r="36" spans="3:13" s="55" customFormat="1" ht="15" customHeight="1">
      <c r="C36" s="72" t="s">
        <v>1217</v>
      </c>
      <c r="D36" s="59" t="s">
        <v>1218</v>
      </c>
      <c r="E36" s="170"/>
      <c r="F36" s="73"/>
      <c r="G36" s="73"/>
      <c r="H36" s="73"/>
      <c r="I36" s="54"/>
    </row>
    <row r="37" spans="3:13" s="55" customFormat="1" ht="15" customHeight="1">
      <c r="C37" s="557">
        <v>1</v>
      </c>
      <c r="D37" s="59" t="s">
        <v>1183</v>
      </c>
      <c r="E37" s="170" t="s">
        <v>1076</v>
      </c>
      <c r="F37" s="188">
        <v>0.11310000000000001</v>
      </c>
      <c r="G37" s="64">
        <f>VLOOKUP(D37,upahbahan,3,FALSE)</f>
        <v>1450000</v>
      </c>
      <c r="H37" s="64">
        <f>F37*G37</f>
        <v>163995</v>
      </c>
      <c r="I37" s="54"/>
    </row>
    <row r="38" spans="3:13" s="55" customFormat="1" ht="15" customHeight="1">
      <c r="C38" s="83" t="s">
        <v>1219</v>
      </c>
      <c r="D38" s="80"/>
      <c r="E38" s="80"/>
      <c r="F38" s="80"/>
      <c r="G38" s="162"/>
      <c r="H38" s="588">
        <f>SUM(H36:H37)</f>
        <v>163995</v>
      </c>
      <c r="I38" s="54"/>
    </row>
    <row r="39" spans="3:13" s="55" customFormat="1" ht="15" customHeight="1">
      <c r="C39" s="58" t="s">
        <v>1220</v>
      </c>
      <c r="D39" s="69" t="s">
        <v>1221</v>
      </c>
      <c r="E39" s="70"/>
      <c r="F39" s="70"/>
      <c r="G39" s="71"/>
      <c r="H39" s="304">
        <f>H38+H35+H30</f>
        <v>448145.5</v>
      </c>
      <c r="I39" s="319"/>
    </row>
    <row r="40" spans="3:13" s="55" customFormat="1" ht="15" customHeight="1">
      <c r="C40" s="58" t="s">
        <v>1222</v>
      </c>
      <c r="D40" s="69" t="s">
        <v>1325</v>
      </c>
      <c r="E40" s="70"/>
      <c r="F40" s="71"/>
      <c r="G40" s="95">
        <v>0.1</v>
      </c>
      <c r="H40" s="64">
        <f>H39*G40</f>
        <v>44814.55</v>
      </c>
      <c r="I40" s="319"/>
    </row>
    <row r="41" spans="3:13" s="55" customFormat="1" ht="15" customHeight="1">
      <c r="C41" s="58" t="s">
        <v>1223</v>
      </c>
      <c r="D41" s="69" t="s">
        <v>1224</v>
      </c>
      <c r="E41" s="70"/>
      <c r="F41" s="70"/>
      <c r="G41" s="71"/>
      <c r="H41" s="305">
        <f>SUM(H39:H40)</f>
        <v>492960.05</v>
      </c>
      <c r="I41" s="319"/>
    </row>
    <row r="43" spans="3:13" s="55" customFormat="1" ht="19.5" customHeight="1">
      <c r="C43" s="52" t="s">
        <v>4853</v>
      </c>
      <c r="D43" s="783" t="s">
        <v>4854</v>
      </c>
      <c r="E43" s="783"/>
      <c r="F43" s="783"/>
      <c r="G43" s="783"/>
      <c r="H43" s="783"/>
      <c r="I43" s="56">
        <f>ROUNDDOWN(H60,-2)</f>
        <v>561200</v>
      </c>
    </row>
    <row r="44" spans="3:13" s="55" customFormat="1" ht="33" customHeight="1">
      <c r="C44" s="300" t="s">
        <v>1197</v>
      </c>
      <c r="D44" s="300" t="s">
        <v>1198</v>
      </c>
      <c r="E44" s="300" t="s">
        <v>1199</v>
      </c>
      <c r="F44" s="300" t="s">
        <v>1200</v>
      </c>
      <c r="G44" s="300" t="s">
        <v>1201</v>
      </c>
      <c r="H44" s="300" t="s">
        <v>1202</v>
      </c>
      <c r="I44" s="54"/>
    </row>
    <row r="45" spans="3:13" s="55" customFormat="1" ht="15" customHeight="1">
      <c r="C45" s="72" t="s">
        <v>1203</v>
      </c>
      <c r="D45" s="59" t="s">
        <v>1204</v>
      </c>
      <c r="E45" s="73"/>
      <c r="F45" s="73"/>
      <c r="G45" s="73"/>
      <c r="H45" s="73"/>
      <c r="I45" s="54"/>
      <c r="J45" s="159" t="s">
        <v>1249</v>
      </c>
    </row>
    <row r="46" spans="3:13" s="55" customFormat="1" ht="15" customHeight="1">
      <c r="C46" s="301">
        <v>1</v>
      </c>
      <c r="D46" s="59" t="s">
        <v>5</v>
      </c>
      <c r="E46" s="302" t="s">
        <v>1882</v>
      </c>
      <c r="F46" s="93">
        <v>0.12509999999999999</v>
      </c>
      <c r="G46" s="64">
        <f>VLOOKUP(D46,upahbahan,3,FALSE)</f>
        <v>100000</v>
      </c>
      <c r="H46" s="64">
        <f>F46*G46</f>
        <v>12509.999999999998</v>
      </c>
      <c r="I46" s="54"/>
      <c r="J46" s="159" t="s">
        <v>1250</v>
      </c>
      <c r="M46" s="65">
        <v>0.1</v>
      </c>
    </row>
    <row r="47" spans="3:13" s="55" customFormat="1" ht="15" customHeight="1">
      <c r="C47" s="301">
        <v>2</v>
      </c>
      <c r="D47" s="59" t="s">
        <v>2186</v>
      </c>
      <c r="E47" s="302" t="s">
        <v>1882</v>
      </c>
      <c r="F47" s="93">
        <v>0.12509999999999999</v>
      </c>
      <c r="G47" s="64">
        <f>VLOOKUP(D47,upahbahan,3,FALSE)</f>
        <v>145000</v>
      </c>
      <c r="H47" s="64">
        <f t="shared" ref="H47:H48" si="2">F47*G47</f>
        <v>18139.5</v>
      </c>
      <c r="I47" s="54"/>
      <c r="J47" s="159"/>
      <c r="M47" s="65"/>
    </row>
    <row r="48" spans="3:13" s="55" customFormat="1" ht="15" customHeight="1">
      <c r="C48" s="301">
        <v>3</v>
      </c>
      <c r="D48" s="59" t="s">
        <v>19</v>
      </c>
      <c r="E48" s="302" t="s">
        <v>1882</v>
      </c>
      <c r="F48" s="93">
        <v>6.3E-3</v>
      </c>
      <c r="G48" s="64">
        <f>VLOOKUP(D48,upahbahan,3,FALSE)</f>
        <v>200000</v>
      </c>
      <c r="H48" s="64">
        <f t="shared" si="2"/>
        <v>1260</v>
      </c>
      <c r="I48" s="54"/>
    </row>
    <row r="49" spans="3:10" s="55" customFormat="1" ht="15" customHeight="1">
      <c r="C49" s="83" t="s">
        <v>1210</v>
      </c>
      <c r="D49" s="80"/>
      <c r="E49" s="80"/>
      <c r="F49" s="217"/>
      <c r="G49" s="218"/>
      <c r="H49" s="64">
        <f>SUM(H46:H48)</f>
        <v>31909.5</v>
      </c>
      <c r="I49" s="219"/>
    </row>
    <row r="50" spans="3:10" s="55" customFormat="1" ht="15" customHeight="1">
      <c r="C50" s="72" t="s">
        <v>1211</v>
      </c>
      <c r="D50" s="59" t="s">
        <v>1212</v>
      </c>
      <c r="E50" s="73"/>
      <c r="F50" s="73"/>
      <c r="G50" s="73"/>
      <c r="H50" s="73"/>
      <c r="I50" s="54"/>
    </row>
    <row r="51" spans="3:10" s="55" customFormat="1" ht="15" customHeight="1">
      <c r="C51" s="72">
        <v>1</v>
      </c>
      <c r="D51" s="59" t="s">
        <v>4844</v>
      </c>
      <c r="E51" s="170" t="s">
        <v>42</v>
      </c>
      <c r="F51" s="189">
        <v>3.2500000000000001E-2</v>
      </c>
      <c r="G51" s="64">
        <f>VLOOKUP(D51,upahbahan,3,FALSE)</f>
        <v>1236000</v>
      </c>
      <c r="H51" s="64">
        <f>F51*G51</f>
        <v>40170</v>
      </c>
      <c r="I51" s="54"/>
    </row>
    <row r="52" spans="3:10" s="55" customFormat="1" ht="15" customHeight="1">
      <c r="C52" s="72">
        <v>2</v>
      </c>
      <c r="D52" s="59" t="s">
        <v>4845</v>
      </c>
      <c r="E52" s="170" t="s">
        <v>42</v>
      </c>
      <c r="F52" s="189">
        <v>6.5000000000000002E-2</v>
      </c>
      <c r="G52" s="64">
        <f>VLOOKUP(D52,upahbahan,3,FALSE)</f>
        <v>488180</v>
      </c>
      <c r="H52" s="64">
        <f>F52*G52</f>
        <v>31731.7</v>
      </c>
      <c r="I52" s="54"/>
    </row>
    <row r="53" spans="3:10" s="55" customFormat="1" ht="15" customHeight="1">
      <c r="C53" s="72">
        <v>3</v>
      </c>
      <c r="D53" s="59" t="s">
        <v>4855</v>
      </c>
      <c r="E53" s="170" t="s">
        <v>44</v>
      </c>
      <c r="F53" s="189">
        <v>0.83330000000000004</v>
      </c>
      <c r="G53" s="64">
        <f>VLOOKUP(D53,upahbahan,3,FALSE)</f>
        <v>270000</v>
      </c>
      <c r="H53" s="64">
        <f>F53*G53</f>
        <v>224991</v>
      </c>
      <c r="I53" s="54"/>
    </row>
    <row r="54" spans="3:10" s="55" customFormat="1" ht="15" customHeight="1">
      <c r="C54" s="83" t="s">
        <v>1216</v>
      </c>
      <c r="D54" s="80"/>
      <c r="E54" s="80"/>
      <c r="F54" s="80"/>
      <c r="G54" s="162"/>
      <c r="H54" s="64">
        <f>SUM(H51:H53)</f>
        <v>296892.7</v>
      </c>
      <c r="I54" s="54"/>
    </row>
    <row r="55" spans="3:10" s="55" customFormat="1" ht="15" customHeight="1">
      <c r="C55" s="72" t="s">
        <v>1217</v>
      </c>
      <c r="D55" s="59" t="s">
        <v>1218</v>
      </c>
      <c r="E55" s="170"/>
      <c r="F55" s="73"/>
      <c r="G55" s="73"/>
      <c r="H55" s="73"/>
      <c r="I55" s="54"/>
    </row>
    <row r="56" spans="3:10" s="55" customFormat="1" ht="15" customHeight="1">
      <c r="C56" s="557">
        <v>1</v>
      </c>
      <c r="D56" s="59" t="s">
        <v>1183</v>
      </c>
      <c r="E56" s="170" t="s">
        <v>1076</v>
      </c>
      <c r="F56" s="188">
        <v>0.12509999999999999</v>
      </c>
      <c r="G56" s="64">
        <f>VLOOKUP(D56,upahbahan,3,FALSE)</f>
        <v>1450000</v>
      </c>
      <c r="H56" s="64">
        <f>F56*G56</f>
        <v>181394.99999999997</v>
      </c>
      <c r="I56" s="54"/>
    </row>
    <row r="57" spans="3:10" s="55" customFormat="1" ht="15" customHeight="1">
      <c r="C57" s="83" t="s">
        <v>1219</v>
      </c>
      <c r="D57" s="80"/>
      <c r="E57" s="80"/>
      <c r="F57" s="80"/>
      <c r="G57" s="162"/>
      <c r="H57" s="588">
        <f>SUM(H55:H56)</f>
        <v>181394.99999999997</v>
      </c>
      <c r="I57" s="54"/>
    </row>
    <row r="58" spans="3:10" s="55" customFormat="1" ht="15" customHeight="1">
      <c r="C58" s="58" t="s">
        <v>1220</v>
      </c>
      <c r="D58" s="69" t="s">
        <v>1221</v>
      </c>
      <c r="E58" s="70"/>
      <c r="F58" s="70"/>
      <c r="G58" s="71"/>
      <c r="H58" s="304">
        <f>H57+H54+H49</f>
        <v>510197.19999999995</v>
      </c>
      <c r="I58" s="319"/>
    </row>
    <row r="59" spans="3:10" s="55" customFormat="1" ht="15" customHeight="1">
      <c r="C59" s="58" t="s">
        <v>1222</v>
      </c>
      <c r="D59" s="69" t="s">
        <v>1325</v>
      </c>
      <c r="E59" s="70"/>
      <c r="F59" s="71"/>
      <c r="G59" s="95">
        <v>0.1</v>
      </c>
      <c r="H59" s="64">
        <f>H58*G59</f>
        <v>51019.72</v>
      </c>
      <c r="I59" s="319"/>
    </row>
    <row r="60" spans="3:10" s="55" customFormat="1" ht="15" customHeight="1">
      <c r="C60" s="58" t="s">
        <v>1223</v>
      </c>
      <c r="D60" s="69" t="s">
        <v>1224</v>
      </c>
      <c r="E60" s="70"/>
      <c r="F60" s="70"/>
      <c r="G60" s="71"/>
      <c r="H60" s="305">
        <f>SUM(H58:H59)</f>
        <v>561216.91999999993</v>
      </c>
      <c r="I60" s="319"/>
    </row>
    <row r="62" spans="3:10" s="55" customFormat="1" ht="19.5" customHeight="1">
      <c r="C62" s="52" t="s">
        <v>4856</v>
      </c>
      <c r="D62" s="783" t="s">
        <v>4858</v>
      </c>
      <c r="E62" s="783"/>
      <c r="F62" s="783"/>
      <c r="G62" s="783"/>
      <c r="H62" s="783"/>
      <c r="I62" s="56">
        <f>ROUNDDOWN(H79,-2)</f>
        <v>599700</v>
      </c>
    </row>
    <row r="63" spans="3:10" s="55" customFormat="1" ht="33" customHeight="1">
      <c r="C63" s="300" t="s">
        <v>1197</v>
      </c>
      <c r="D63" s="300" t="s">
        <v>1198</v>
      </c>
      <c r="E63" s="300" t="s">
        <v>1199</v>
      </c>
      <c r="F63" s="300" t="s">
        <v>1200</v>
      </c>
      <c r="G63" s="300" t="s">
        <v>1201</v>
      </c>
      <c r="H63" s="300" t="s">
        <v>1202</v>
      </c>
      <c r="I63" s="54"/>
    </row>
    <row r="64" spans="3:10" s="55" customFormat="1" ht="15" customHeight="1">
      <c r="C64" s="72" t="s">
        <v>1203</v>
      </c>
      <c r="D64" s="59" t="s">
        <v>1204</v>
      </c>
      <c r="E64" s="73"/>
      <c r="F64" s="73"/>
      <c r="G64" s="73"/>
      <c r="H64" s="73"/>
      <c r="I64" s="54"/>
      <c r="J64" s="159" t="s">
        <v>1249</v>
      </c>
    </row>
    <row r="65" spans="3:13" s="55" customFormat="1" ht="15" customHeight="1">
      <c r="C65" s="301">
        <v>1</v>
      </c>
      <c r="D65" s="59" t="s">
        <v>5</v>
      </c>
      <c r="E65" s="302" t="s">
        <v>1882</v>
      </c>
      <c r="F65" s="93">
        <v>0.13589999999999999</v>
      </c>
      <c r="G65" s="64">
        <f>VLOOKUP(D65,upahbahan,3,FALSE)</f>
        <v>100000</v>
      </c>
      <c r="H65" s="64">
        <f>F65*G65</f>
        <v>13590</v>
      </c>
      <c r="I65" s="54"/>
      <c r="J65" s="159" t="s">
        <v>1250</v>
      </c>
      <c r="M65" s="65">
        <v>0.1</v>
      </c>
    </row>
    <row r="66" spans="3:13" s="55" customFormat="1" ht="15" customHeight="1">
      <c r="C66" s="301">
        <v>2</v>
      </c>
      <c r="D66" s="59" t="s">
        <v>2186</v>
      </c>
      <c r="E66" s="302" t="s">
        <v>1882</v>
      </c>
      <c r="F66" s="93">
        <v>0.13589999999999999</v>
      </c>
      <c r="G66" s="64">
        <f>VLOOKUP(D66,upahbahan,3,FALSE)</f>
        <v>145000</v>
      </c>
      <c r="H66" s="64">
        <f t="shared" ref="H66:H67" si="3">F66*G66</f>
        <v>19705.5</v>
      </c>
      <c r="I66" s="54"/>
      <c r="J66" s="159"/>
      <c r="M66" s="65"/>
    </row>
    <row r="67" spans="3:13" s="55" customFormat="1" ht="15" customHeight="1">
      <c r="C67" s="301">
        <v>3</v>
      </c>
      <c r="D67" s="59" t="s">
        <v>19</v>
      </c>
      <c r="E67" s="302" t="s">
        <v>1882</v>
      </c>
      <c r="F67" s="93">
        <v>6.7999999999999996E-3</v>
      </c>
      <c r="G67" s="64">
        <f>VLOOKUP(D67,upahbahan,3,FALSE)</f>
        <v>200000</v>
      </c>
      <c r="H67" s="64">
        <f t="shared" si="3"/>
        <v>1360</v>
      </c>
      <c r="I67" s="54"/>
    </row>
    <row r="68" spans="3:13" s="55" customFormat="1" ht="15" customHeight="1">
      <c r="C68" s="83" t="s">
        <v>1210</v>
      </c>
      <c r="D68" s="80"/>
      <c r="E68" s="80"/>
      <c r="F68" s="217"/>
      <c r="G68" s="218"/>
      <c r="H68" s="64">
        <f>SUM(H65:H67)</f>
        <v>34655.5</v>
      </c>
      <c r="I68" s="219"/>
    </row>
    <row r="69" spans="3:13" s="55" customFormat="1" ht="15" customHeight="1">
      <c r="C69" s="72" t="s">
        <v>1211</v>
      </c>
      <c r="D69" s="59" t="s">
        <v>1212</v>
      </c>
      <c r="E69" s="73"/>
      <c r="F69" s="73"/>
      <c r="G69" s="73"/>
      <c r="H69" s="73"/>
      <c r="I69" s="54"/>
    </row>
    <row r="70" spans="3:13" s="55" customFormat="1" ht="15" customHeight="1">
      <c r="C70" s="72">
        <v>1</v>
      </c>
      <c r="D70" s="59" t="s">
        <v>4844</v>
      </c>
      <c r="E70" s="170" t="s">
        <v>42</v>
      </c>
      <c r="F70" s="189">
        <v>3.2500000000000001E-2</v>
      </c>
      <c r="G70" s="64">
        <f>VLOOKUP(D70,upahbahan,3,FALSE)</f>
        <v>1236000</v>
      </c>
      <c r="H70" s="64">
        <f>F70*G70</f>
        <v>40170</v>
      </c>
      <c r="I70" s="54"/>
    </row>
    <row r="71" spans="3:13" s="55" customFormat="1" ht="15" customHeight="1">
      <c r="C71" s="72">
        <v>2</v>
      </c>
      <c r="D71" s="59" t="s">
        <v>4845</v>
      </c>
      <c r="E71" s="170" t="s">
        <v>42</v>
      </c>
      <c r="F71" s="189">
        <v>6.5000000000000002E-2</v>
      </c>
      <c r="G71" s="64">
        <f>VLOOKUP(D71,upahbahan,3,FALSE)</f>
        <v>488180</v>
      </c>
      <c r="H71" s="64">
        <f>F71*G71</f>
        <v>31731.7</v>
      </c>
      <c r="I71" s="54"/>
    </row>
    <row r="72" spans="3:13" s="55" customFormat="1" ht="15" customHeight="1">
      <c r="C72" s="72">
        <v>3</v>
      </c>
      <c r="D72" s="59" t="s">
        <v>4857</v>
      </c>
      <c r="E72" s="170" t="s">
        <v>44</v>
      </c>
      <c r="F72" s="189">
        <v>0.83330000000000004</v>
      </c>
      <c r="G72" s="64">
        <f>VLOOKUP(D72,upahbahan,3,FALSE)</f>
        <v>290000</v>
      </c>
      <c r="H72" s="64">
        <f>F72*G72</f>
        <v>241657</v>
      </c>
      <c r="I72" s="54"/>
    </row>
    <row r="73" spans="3:13" s="55" customFormat="1" ht="15" customHeight="1">
      <c r="C73" s="83" t="s">
        <v>1216</v>
      </c>
      <c r="D73" s="80"/>
      <c r="E73" s="80"/>
      <c r="F73" s="80"/>
      <c r="G73" s="162"/>
      <c r="H73" s="64">
        <f>SUM(H70:H72)</f>
        <v>313558.7</v>
      </c>
      <c r="I73" s="54"/>
    </row>
    <row r="74" spans="3:13" s="55" customFormat="1" ht="15" customHeight="1">
      <c r="C74" s="72" t="s">
        <v>1217</v>
      </c>
      <c r="D74" s="59" t="s">
        <v>1218</v>
      </c>
      <c r="E74" s="170"/>
      <c r="F74" s="73"/>
      <c r="G74" s="73"/>
      <c r="H74" s="73"/>
      <c r="I74" s="54"/>
    </row>
    <row r="75" spans="3:13" s="55" customFormat="1" ht="15" customHeight="1">
      <c r="C75" s="557">
        <v>1</v>
      </c>
      <c r="D75" s="59" t="s">
        <v>1183</v>
      </c>
      <c r="E75" s="170" t="s">
        <v>1076</v>
      </c>
      <c r="F75" s="188">
        <v>0.13589999999999999</v>
      </c>
      <c r="G75" s="64">
        <f>VLOOKUP(D75,upahbahan,3,FALSE)</f>
        <v>1450000</v>
      </c>
      <c r="H75" s="64">
        <f>F75*G75</f>
        <v>197055</v>
      </c>
      <c r="I75" s="54"/>
    </row>
    <row r="76" spans="3:13" s="55" customFormat="1" ht="15" customHeight="1">
      <c r="C76" s="83" t="s">
        <v>1219</v>
      </c>
      <c r="D76" s="80"/>
      <c r="E76" s="80"/>
      <c r="F76" s="80"/>
      <c r="G76" s="162"/>
      <c r="H76" s="588">
        <f>SUM(H74:H75)</f>
        <v>197055</v>
      </c>
      <c r="I76" s="54"/>
    </row>
    <row r="77" spans="3:13" s="55" customFormat="1" ht="15" customHeight="1">
      <c r="C77" s="58" t="s">
        <v>1220</v>
      </c>
      <c r="D77" s="69" t="s">
        <v>1221</v>
      </c>
      <c r="E77" s="70"/>
      <c r="F77" s="70"/>
      <c r="G77" s="71"/>
      <c r="H77" s="304">
        <f>H76+H73+H68</f>
        <v>545269.19999999995</v>
      </c>
      <c r="I77" s="319"/>
    </row>
    <row r="78" spans="3:13" s="55" customFormat="1" ht="15" customHeight="1">
      <c r="C78" s="58" t="s">
        <v>1222</v>
      </c>
      <c r="D78" s="69" t="s">
        <v>1325</v>
      </c>
      <c r="E78" s="70"/>
      <c r="F78" s="71"/>
      <c r="G78" s="95">
        <v>0.1</v>
      </c>
      <c r="H78" s="64">
        <f>H77*G78</f>
        <v>54526.92</v>
      </c>
      <c r="I78" s="319"/>
    </row>
    <row r="79" spans="3:13" s="55" customFormat="1" ht="15" customHeight="1">
      <c r="C79" s="58" t="s">
        <v>1223</v>
      </c>
      <c r="D79" s="69" t="s">
        <v>1224</v>
      </c>
      <c r="E79" s="70"/>
      <c r="F79" s="70"/>
      <c r="G79" s="71"/>
      <c r="H79" s="305">
        <f>SUM(H77:H78)</f>
        <v>599796.12</v>
      </c>
      <c r="I79" s="319"/>
    </row>
    <row r="81" spans="3:13" s="55" customFormat="1" ht="19.5" customHeight="1">
      <c r="C81" s="52" t="s">
        <v>4859</v>
      </c>
      <c r="D81" s="783" t="s">
        <v>4860</v>
      </c>
      <c r="E81" s="783"/>
      <c r="F81" s="783"/>
      <c r="G81" s="783"/>
      <c r="H81" s="783"/>
      <c r="I81" s="56">
        <f>ROUNDDOWN(H98,-2)</f>
        <v>639400</v>
      </c>
    </row>
    <row r="82" spans="3:13" s="55" customFormat="1" ht="33" customHeight="1">
      <c r="C82" s="300" t="s">
        <v>1197</v>
      </c>
      <c r="D82" s="300" t="s">
        <v>1198</v>
      </c>
      <c r="E82" s="300" t="s">
        <v>1199</v>
      </c>
      <c r="F82" s="300" t="s">
        <v>1200</v>
      </c>
      <c r="G82" s="300" t="s">
        <v>1201</v>
      </c>
      <c r="H82" s="300" t="s">
        <v>1202</v>
      </c>
      <c r="I82" s="54"/>
    </row>
    <row r="83" spans="3:13" s="55" customFormat="1" ht="15" customHeight="1">
      <c r="C83" s="72" t="s">
        <v>1203</v>
      </c>
      <c r="D83" s="59" t="s">
        <v>1204</v>
      </c>
      <c r="E83" s="73"/>
      <c r="F83" s="73"/>
      <c r="G83" s="73"/>
      <c r="H83" s="73"/>
      <c r="I83" s="54"/>
      <c r="J83" s="159" t="s">
        <v>1249</v>
      </c>
    </row>
    <row r="84" spans="3:13" s="55" customFormat="1" ht="15" customHeight="1">
      <c r="C84" s="301">
        <v>1</v>
      </c>
      <c r="D84" s="59" t="s">
        <v>5</v>
      </c>
      <c r="E84" s="302" t="s">
        <v>1882</v>
      </c>
      <c r="F84" s="93">
        <v>0.1424</v>
      </c>
      <c r="G84" s="64">
        <f>VLOOKUP(D84,upahbahan,3,FALSE)</f>
        <v>100000</v>
      </c>
      <c r="H84" s="64">
        <f>F84*G84</f>
        <v>14240</v>
      </c>
      <c r="I84" s="54"/>
      <c r="J84" s="159" t="s">
        <v>1250</v>
      </c>
      <c r="M84" s="65">
        <v>0.1</v>
      </c>
    </row>
    <row r="85" spans="3:13" s="55" customFormat="1" ht="15" customHeight="1">
      <c r="C85" s="301">
        <v>2</v>
      </c>
      <c r="D85" s="59" t="s">
        <v>2186</v>
      </c>
      <c r="E85" s="302" t="s">
        <v>1882</v>
      </c>
      <c r="F85" s="93">
        <v>0.1424</v>
      </c>
      <c r="G85" s="64">
        <f>VLOOKUP(D85,upahbahan,3,FALSE)</f>
        <v>145000</v>
      </c>
      <c r="H85" s="64">
        <f t="shared" ref="H85:H86" si="4">F85*G85</f>
        <v>20648</v>
      </c>
      <c r="I85" s="54"/>
      <c r="J85" s="159"/>
      <c r="M85" s="65"/>
    </row>
    <row r="86" spans="3:13" s="55" customFormat="1" ht="15" customHeight="1">
      <c r="C86" s="301">
        <v>3</v>
      </c>
      <c r="D86" s="59" t="s">
        <v>19</v>
      </c>
      <c r="E86" s="302" t="s">
        <v>1882</v>
      </c>
      <c r="F86" s="93">
        <v>7.1000000000000004E-3</v>
      </c>
      <c r="G86" s="64">
        <f>VLOOKUP(D86,upahbahan,3,FALSE)</f>
        <v>200000</v>
      </c>
      <c r="H86" s="64">
        <f t="shared" si="4"/>
        <v>1420</v>
      </c>
      <c r="I86" s="54"/>
    </row>
    <row r="87" spans="3:13" s="55" customFormat="1" ht="15" customHeight="1">
      <c r="C87" s="83" t="s">
        <v>1210</v>
      </c>
      <c r="D87" s="80"/>
      <c r="E87" s="80"/>
      <c r="F87" s="217"/>
      <c r="G87" s="218"/>
      <c r="H87" s="64">
        <f>SUM(H84:H86)</f>
        <v>36308</v>
      </c>
      <c r="I87" s="219"/>
    </row>
    <row r="88" spans="3:13" s="55" customFormat="1" ht="15" customHeight="1">
      <c r="C88" s="72" t="s">
        <v>1211</v>
      </c>
      <c r="D88" s="59" t="s">
        <v>1212</v>
      </c>
      <c r="E88" s="73"/>
      <c r="F88" s="73"/>
      <c r="G88" s="73"/>
      <c r="H88" s="73"/>
      <c r="I88" s="54"/>
    </row>
    <row r="89" spans="3:13" s="55" customFormat="1" ht="15" customHeight="1">
      <c r="C89" s="72">
        <v>1</v>
      </c>
      <c r="D89" s="59" t="s">
        <v>4844</v>
      </c>
      <c r="E89" s="170" t="s">
        <v>42</v>
      </c>
      <c r="F89" s="189">
        <v>3.2500000000000001E-2</v>
      </c>
      <c r="G89" s="64">
        <f>VLOOKUP(D89,upahbahan,3,FALSE)</f>
        <v>1236000</v>
      </c>
      <c r="H89" s="64">
        <f>F89*G89</f>
        <v>40170</v>
      </c>
      <c r="I89" s="54"/>
    </row>
    <row r="90" spans="3:13" s="55" customFormat="1" ht="15" customHeight="1">
      <c r="C90" s="72">
        <v>2</v>
      </c>
      <c r="D90" s="59" t="s">
        <v>4845</v>
      </c>
      <c r="E90" s="170" t="s">
        <v>42</v>
      </c>
      <c r="F90" s="189">
        <v>6.5000000000000002E-2</v>
      </c>
      <c r="G90" s="64">
        <f>VLOOKUP(D90,upahbahan,3,FALSE)</f>
        <v>488180</v>
      </c>
      <c r="H90" s="64">
        <f>F90*G90</f>
        <v>31731.7</v>
      </c>
      <c r="I90" s="54"/>
    </row>
    <row r="91" spans="3:13" s="55" customFormat="1" ht="15" customHeight="1">
      <c r="C91" s="72">
        <v>3</v>
      </c>
      <c r="D91" s="59" t="s">
        <v>4861</v>
      </c>
      <c r="E91" s="170" t="s">
        <v>44</v>
      </c>
      <c r="F91" s="189">
        <v>0.83330000000000004</v>
      </c>
      <c r="G91" s="64">
        <f>VLOOKUP(D91,upahbahan,3,FALSE)</f>
        <v>320000</v>
      </c>
      <c r="H91" s="64">
        <f>F91*G91</f>
        <v>266656</v>
      </c>
      <c r="I91" s="54"/>
    </row>
    <row r="92" spans="3:13" s="55" customFormat="1" ht="15" customHeight="1">
      <c r="C92" s="83" t="s">
        <v>1216</v>
      </c>
      <c r="D92" s="80"/>
      <c r="E92" s="80"/>
      <c r="F92" s="80"/>
      <c r="G92" s="162"/>
      <c r="H92" s="64">
        <f>SUM(H89:H91)</f>
        <v>338557.7</v>
      </c>
      <c r="I92" s="54"/>
    </row>
    <row r="93" spans="3:13" s="55" customFormat="1" ht="15" customHeight="1">
      <c r="C93" s="72" t="s">
        <v>1217</v>
      </c>
      <c r="D93" s="59" t="s">
        <v>1218</v>
      </c>
      <c r="E93" s="170"/>
      <c r="F93" s="73"/>
      <c r="G93" s="73"/>
      <c r="H93" s="73"/>
      <c r="I93" s="54"/>
    </row>
    <row r="94" spans="3:13" s="55" customFormat="1" ht="15" customHeight="1">
      <c r="C94" s="557">
        <v>1</v>
      </c>
      <c r="D94" s="59" t="s">
        <v>1183</v>
      </c>
      <c r="E94" s="170" t="s">
        <v>1076</v>
      </c>
      <c r="F94" s="188">
        <v>0.1424</v>
      </c>
      <c r="G94" s="64">
        <f>VLOOKUP(D94,upahbahan,3,FALSE)</f>
        <v>1450000</v>
      </c>
      <c r="H94" s="64">
        <f>F94*G94</f>
        <v>206480</v>
      </c>
      <c r="I94" s="54"/>
    </row>
    <row r="95" spans="3:13" s="55" customFormat="1" ht="15" customHeight="1">
      <c r="C95" s="83" t="s">
        <v>1219</v>
      </c>
      <c r="D95" s="80"/>
      <c r="E95" s="80"/>
      <c r="F95" s="80"/>
      <c r="G95" s="162"/>
      <c r="H95" s="588">
        <f>SUM(H93:H94)</f>
        <v>206480</v>
      </c>
      <c r="I95" s="54"/>
    </row>
    <row r="96" spans="3:13" s="55" customFormat="1" ht="15" customHeight="1">
      <c r="C96" s="58" t="s">
        <v>1220</v>
      </c>
      <c r="D96" s="69" t="s">
        <v>1221</v>
      </c>
      <c r="E96" s="70"/>
      <c r="F96" s="70"/>
      <c r="G96" s="71"/>
      <c r="H96" s="304">
        <f>H95+H92+H87</f>
        <v>581345.69999999995</v>
      </c>
      <c r="I96" s="319"/>
    </row>
    <row r="97" spans="3:13" s="55" customFormat="1" ht="15" customHeight="1">
      <c r="C97" s="58" t="s">
        <v>1222</v>
      </c>
      <c r="D97" s="69" t="s">
        <v>1325</v>
      </c>
      <c r="E97" s="70"/>
      <c r="F97" s="71"/>
      <c r="G97" s="95">
        <v>0.1</v>
      </c>
      <c r="H97" s="64">
        <f>H96*G97</f>
        <v>58134.57</v>
      </c>
      <c r="I97" s="319"/>
    </row>
    <row r="98" spans="3:13" s="55" customFormat="1" ht="15" customHeight="1">
      <c r="C98" s="58" t="s">
        <v>1223</v>
      </c>
      <c r="D98" s="69" t="s">
        <v>1224</v>
      </c>
      <c r="E98" s="70"/>
      <c r="F98" s="70"/>
      <c r="G98" s="71"/>
      <c r="H98" s="305">
        <f>SUM(H96:H97)</f>
        <v>639480.2699999999</v>
      </c>
      <c r="I98" s="319"/>
    </row>
    <row r="100" spans="3:13" s="55" customFormat="1" ht="19.5" customHeight="1">
      <c r="C100" s="52" t="s">
        <v>4862</v>
      </c>
      <c r="D100" s="783" t="s">
        <v>4858</v>
      </c>
      <c r="E100" s="783"/>
      <c r="F100" s="783"/>
      <c r="G100" s="783"/>
      <c r="H100" s="783"/>
      <c r="I100" s="56">
        <f>ROUNDDOWN(H117,-2)</f>
        <v>685500</v>
      </c>
    </row>
    <row r="101" spans="3:13" s="55" customFormat="1" ht="33" customHeight="1">
      <c r="C101" s="300" t="s">
        <v>1197</v>
      </c>
      <c r="D101" s="300" t="s">
        <v>1198</v>
      </c>
      <c r="E101" s="300" t="s">
        <v>1199</v>
      </c>
      <c r="F101" s="300" t="s">
        <v>1200</v>
      </c>
      <c r="G101" s="300" t="s">
        <v>1201</v>
      </c>
      <c r="H101" s="300" t="s">
        <v>1202</v>
      </c>
      <c r="I101" s="54"/>
    </row>
    <row r="102" spans="3:13" s="55" customFormat="1" ht="15" customHeight="1">
      <c r="C102" s="72" t="s">
        <v>1203</v>
      </c>
      <c r="D102" s="59" t="s">
        <v>1204</v>
      </c>
      <c r="E102" s="73"/>
      <c r="F102" s="73"/>
      <c r="G102" s="73"/>
      <c r="H102" s="73"/>
      <c r="I102" s="54"/>
      <c r="J102" s="159" t="s">
        <v>1249</v>
      </c>
    </row>
    <row r="103" spans="3:13" s="55" customFormat="1" ht="15" customHeight="1">
      <c r="C103" s="301">
        <v>1</v>
      </c>
      <c r="D103" s="59" t="s">
        <v>5</v>
      </c>
      <c r="E103" s="302" t="s">
        <v>1882</v>
      </c>
      <c r="F103" s="93">
        <v>0.14810000000000001</v>
      </c>
      <c r="G103" s="64">
        <f>VLOOKUP(D103,upahbahan,3,FALSE)</f>
        <v>100000</v>
      </c>
      <c r="H103" s="64">
        <f>F103*G103</f>
        <v>14810.000000000002</v>
      </c>
      <c r="I103" s="54"/>
      <c r="J103" s="159" t="s">
        <v>1250</v>
      </c>
      <c r="M103" s="65">
        <v>0.1</v>
      </c>
    </row>
    <row r="104" spans="3:13" s="55" customFormat="1" ht="15" customHeight="1">
      <c r="C104" s="301">
        <v>2</v>
      </c>
      <c r="D104" s="59" t="s">
        <v>2186</v>
      </c>
      <c r="E104" s="302" t="s">
        <v>1882</v>
      </c>
      <c r="F104" s="93">
        <v>0.14810000000000001</v>
      </c>
      <c r="G104" s="64">
        <f>VLOOKUP(D104,upahbahan,3,FALSE)</f>
        <v>145000</v>
      </c>
      <c r="H104" s="64">
        <f t="shared" ref="H104:H105" si="5">F104*G104</f>
        <v>21474.5</v>
      </c>
      <c r="I104" s="54"/>
      <c r="J104" s="159"/>
      <c r="M104" s="65"/>
    </row>
    <row r="105" spans="3:13" s="55" customFormat="1" ht="15" customHeight="1">
      <c r="C105" s="301">
        <v>3</v>
      </c>
      <c r="D105" s="59" t="s">
        <v>19</v>
      </c>
      <c r="E105" s="302" t="s">
        <v>1882</v>
      </c>
      <c r="F105" s="93">
        <v>7.4000000000000003E-3</v>
      </c>
      <c r="G105" s="64">
        <f>VLOOKUP(D105,upahbahan,3,FALSE)</f>
        <v>200000</v>
      </c>
      <c r="H105" s="64">
        <f t="shared" si="5"/>
        <v>1480</v>
      </c>
      <c r="I105" s="54"/>
    </row>
    <row r="106" spans="3:13" s="55" customFormat="1" ht="15" customHeight="1">
      <c r="C106" s="83" t="s">
        <v>1210</v>
      </c>
      <c r="D106" s="80"/>
      <c r="E106" s="80"/>
      <c r="F106" s="217"/>
      <c r="G106" s="218"/>
      <c r="H106" s="64">
        <f>SUM(H103:H105)</f>
        <v>37764.5</v>
      </c>
      <c r="I106" s="219"/>
    </row>
    <row r="107" spans="3:13" s="55" customFormat="1" ht="15" customHeight="1">
      <c r="C107" s="72" t="s">
        <v>1211</v>
      </c>
      <c r="D107" s="59" t="s">
        <v>1212</v>
      </c>
      <c r="E107" s="73"/>
      <c r="F107" s="73"/>
      <c r="G107" s="73"/>
      <c r="H107" s="73"/>
      <c r="I107" s="54"/>
    </row>
    <row r="108" spans="3:13" s="55" customFormat="1" ht="15" customHeight="1">
      <c r="C108" s="72">
        <v>1</v>
      </c>
      <c r="D108" s="59" t="s">
        <v>4844</v>
      </c>
      <c r="E108" s="170" t="s">
        <v>42</v>
      </c>
      <c r="F108" s="189">
        <v>3.95E-2</v>
      </c>
      <c r="G108" s="64">
        <f>VLOOKUP(D108,upahbahan,3,FALSE)</f>
        <v>1236000</v>
      </c>
      <c r="H108" s="64">
        <f>F108*G108</f>
        <v>48822</v>
      </c>
      <c r="I108" s="54"/>
    </row>
    <row r="109" spans="3:13" s="55" customFormat="1" ht="15" customHeight="1">
      <c r="C109" s="72">
        <v>2</v>
      </c>
      <c r="D109" s="59" t="s">
        <v>4845</v>
      </c>
      <c r="E109" s="170" t="s">
        <v>42</v>
      </c>
      <c r="F109" s="189">
        <v>7.9000000000000001E-2</v>
      </c>
      <c r="G109" s="64">
        <f>VLOOKUP(D109,upahbahan,3,FALSE)</f>
        <v>488180</v>
      </c>
      <c r="H109" s="64">
        <f>F109*G109</f>
        <v>38566.22</v>
      </c>
      <c r="I109" s="54"/>
    </row>
    <row r="110" spans="3:13" s="55" customFormat="1" ht="15" customHeight="1">
      <c r="C110" s="72">
        <v>3</v>
      </c>
      <c r="D110" s="59" t="s">
        <v>4863</v>
      </c>
      <c r="E110" s="170" t="s">
        <v>44</v>
      </c>
      <c r="F110" s="189">
        <v>0.83330000000000004</v>
      </c>
      <c r="G110" s="64">
        <f>VLOOKUP(D110,upahbahan,3,FALSE)</f>
        <v>340000</v>
      </c>
      <c r="H110" s="64">
        <f>F110*G110</f>
        <v>283322</v>
      </c>
      <c r="I110" s="54"/>
    </row>
    <row r="111" spans="3:13" s="55" customFormat="1" ht="15" customHeight="1">
      <c r="C111" s="83" t="s">
        <v>1216</v>
      </c>
      <c r="D111" s="80"/>
      <c r="E111" s="80"/>
      <c r="F111" s="80"/>
      <c r="G111" s="162"/>
      <c r="H111" s="64">
        <f>SUM(H108:H110)</f>
        <v>370710.22</v>
      </c>
      <c r="I111" s="54"/>
    </row>
    <row r="112" spans="3:13" s="55" customFormat="1" ht="15" customHeight="1">
      <c r="C112" s="72" t="s">
        <v>1217</v>
      </c>
      <c r="D112" s="59" t="s">
        <v>1218</v>
      </c>
      <c r="E112" s="170"/>
      <c r="F112" s="73"/>
      <c r="G112" s="73"/>
      <c r="H112" s="73"/>
      <c r="I112" s="54"/>
    </row>
    <row r="113" spans="3:13" s="55" customFormat="1" ht="15" customHeight="1">
      <c r="C113" s="557">
        <v>1</v>
      </c>
      <c r="D113" s="59" t="s">
        <v>1183</v>
      </c>
      <c r="E113" s="170" t="s">
        <v>1076</v>
      </c>
      <c r="F113" s="188">
        <v>0.14810000000000001</v>
      </c>
      <c r="G113" s="64">
        <f>VLOOKUP(D113,upahbahan,3,FALSE)</f>
        <v>1450000</v>
      </c>
      <c r="H113" s="64">
        <f>F113*G113</f>
        <v>214745</v>
      </c>
      <c r="I113" s="54"/>
    </row>
    <row r="114" spans="3:13" s="55" customFormat="1" ht="15" customHeight="1">
      <c r="C114" s="83" t="s">
        <v>1219</v>
      </c>
      <c r="D114" s="80"/>
      <c r="E114" s="80"/>
      <c r="F114" s="80"/>
      <c r="G114" s="162"/>
      <c r="H114" s="588">
        <f>SUM(H112:H113)</f>
        <v>214745</v>
      </c>
      <c r="I114" s="54"/>
    </row>
    <row r="115" spans="3:13" s="55" customFormat="1" ht="15" customHeight="1">
      <c r="C115" s="58" t="s">
        <v>1220</v>
      </c>
      <c r="D115" s="69" t="s">
        <v>1221</v>
      </c>
      <c r="E115" s="70"/>
      <c r="F115" s="70"/>
      <c r="G115" s="71"/>
      <c r="H115" s="304">
        <f>H114+H111+H106</f>
        <v>623219.72</v>
      </c>
      <c r="I115" s="319"/>
    </row>
    <row r="116" spans="3:13" s="55" customFormat="1" ht="15" customHeight="1">
      <c r="C116" s="58" t="s">
        <v>1222</v>
      </c>
      <c r="D116" s="69" t="s">
        <v>1325</v>
      </c>
      <c r="E116" s="70"/>
      <c r="F116" s="71"/>
      <c r="G116" s="95">
        <v>0.1</v>
      </c>
      <c r="H116" s="64">
        <f>H115*G116</f>
        <v>62321.972000000002</v>
      </c>
      <c r="I116" s="319"/>
    </row>
    <row r="117" spans="3:13" s="55" customFormat="1" ht="15" customHeight="1">
      <c r="C117" s="58" t="s">
        <v>1223</v>
      </c>
      <c r="D117" s="69" t="s">
        <v>1224</v>
      </c>
      <c r="E117" s="70"/>
      <c r="F117" s="70"/>
      <c r="G117" s="71"/>
      <c r="H117" s="305">
        <f>SUM(H115:H116)</f>
        <v>685541.69199999992</v>
      </c>
      <c r="I117" s="319"/>
    </row>
    <row r="120" spans="3:13" s="55" customFormat="1" ht="19.5" customHeight="1">
      <c r="C120" s="52" t="s">
        <v>4864</v>
      </c>
      <c r="D120" s="783" t="s">
        <v>4865</v>
      </c>
      <c r="E120" s="783"/>
      <c r="F120" s="783"/>
      <c r="G120" s="783"/>
      <c r="H120" s="783"/>
      <c r="I120" s="56">
        <f>ROUNDDOWN(H137,-2)</f>
        <v>807500</v>
      </c>
    </row>
    <row r="121" spans="3:13" s="55" customFormat="1" ht="33" customHeight="1">
      <c r="C121" s="300" t="s">
        <v>1197</v>
      </c>
      <c r="D121" s="300" t="s">
        <v>1198</v>
      </c>
      <c r="E121" s="300" t="s">
        <v>1199</v>
      </c>
      <c r="F121" s="300" t="s">
        <v>1200</v>
      </c>
      <c r="G121" s="300" t="s">
        <v>1201</v>
      </c>
      <c r="H121" s="300" t="s">
        <v>1202</v>
      </c>
      <c r="I121" s="54"/>
    </row>
    <row r="122" spans="3:13" s="55" customFormat="1" ht="15" customHeight="1">
      <c r="C122" s="72" t="s">
        <v>1203</v>
      </c>
      <c r="D122" s="59" t="s">
        <v>1204</v>
      </c>
      <c r="E122" s="73"/>
      <c r="F122" s="73"/>
      <c r="G122" s="73"/>
      <c r="H122" s="73"/>
      <c r="I122" s="54"/>
      <c r="J122" s="159" t="s">
        <v>1249</v>
      </c>
    </row>
    <row r="123" spans="3:13" s="55" customFormat="1" ht="15" customHeight="1">
      <c r="C123" s="301">
        <v>1</v>
      </c>
      <c r="D123" s="59" t="s">
        <v>5</v>
      </c>
      <c r="E123" s="302" t="s">
        <v>1882</v>
      </c>
      <c r="F123" s="93">
        <v>0.1986</v>
      </c>
      <c r="G123" s="64">
        <f>VLOOKUP(D123,upahbahan,3,FALSE)</f>
        <v>100000</v>
      </c>
      <c r="H123" s="64">
        <f>F123*G123</f>
        <v>19860</v>
      </c>
      <c r="I123" s="54"/>
      <c r="J123" s="159" t="s">
        <v>1250</v>
      </c>
      <c r="M123" s="65">
        <v>0.1</v>
      </c>
    </row>
    <row r="124" spans="3:13" s="55" customFormat="1" ht="15" customHeight="1">
      <c r="C124" s="301">
        <v>2</v>
      </c>
      <c r="D124" s="59" t="s">
        <v>2186</v>
      </c>
      <c r="E124" s="302" t="s">
        <v>1882</v>
      </c>
      <c r="F124" s="93">
        <v>0.1986</v>
      </c>
      <c r="G124" s="64">
        <f>VLOOKUP(D124,upahbahan,3,FALSE)</f>
        <v>145000</v>
      </c>
      <c r="H124" s="64">
        <f t="shared" ref="H124:H125" si="6">F124*G124</f>
        <v>28797</v>
      </c>
      <c r="I124" s="54"/>
      <c r="J124" s="159"/>
      <c r="M124" s="65"/>
    </row>
    <row r="125" spans="3:13" s="55" customFormat="1" ht="15" customHeight="1">
      <c r="C125" s="301">
        <v>3</v>
      </c>
      <c r="D125" s="59" t="s">
        <v>19</v>
      </c>
      <c r="E125" s="302" t="s">
        <v>1882</v>
      </c>
      <c r="F125" s="93">
        <v>8.9999999999999993E-3</v>
      </c>
      <c r="G125" s="64">
        <f>VLOOKUP(D125,upahbahan,3,FALSE)</f>
        <v>200000</v>
      </c>
      <c r="H125" s="64">
        <f t="shared" si="6"/>
        <v>1799.9999999999998</v>
      </c>
      <c r="I125" s="54"/>
    </row>
    <row r="126" spans="3:13" s="55" customFormat="1" ht="15" customHeight="1">
      <c r="C126" s="83" t="s">
        <v>1210</v>
      </c>
      <c r="D126" s="80"/>
      <c r="E126" s="80"/>
      <c r="F126" s="217"/>
      <c r="G126" s="218"/>
      <c r="H126" s="64">
        <f>SUM(H123:H125)</f>
        <v>50457</v>
      </c>
      <c r="I126" s="219"/>
    </row>
    <row r="127" spans="3:13" s="55" customFormat="1" ht="15" customHeight="1">
      <c r="C127" s="72" t="s">
        <v>1211</v>
      </c>
      <c r="D127" s="59" t="s">
        <v>1212</v>
      </c>
      <c r="E127" s="73"/>
      <c r="F127" s="73"/>
      <c r="G127" s="73"/>
      <c r="H127" s="73"/>
      <c r="I127" s="54"/>
    </row>
    <row r="128" spans="3:13" s="55" customFormat="1" ht="15" customHeight="1">
      <c r="C128" s="72">
        <v>1</v>
      </c>
      <c r="D128" s="59" t="s">
        <v>4844</v>
      </c>
      <c r="E128" s="170" t="s">
        <v>42</v>
      </c>
      <c r="F128" s="189">
        <v>3.95E-2</v>
      </c>
      <c r="G128" s="64">
        <f>VLOOKUP(D128,upahbahan,3,FALSE)</f>
        <v>1236000</v>
      </c>
      <c r="H128" s="64">
        <f>F128*G128</f>
        <v>48822</v>
      </c>
      <c r="I128" s="54"/>
    </row>
    <row r="129" spans="3:13" s="55" customFormat="1" ht="15" customHeight="1">
      <c r="C129" s="72">
        <v>2</v>
      </c>
      <c r="D129" s="59" t="s">
        <v>4845</v>
      </c>
      <c r="E129" s="170" t="s">
        <v>42</v>
      </c>
      <c r="F129" s="189">
        <v>7.9000000000000001E-2</v>
      </c>
      <c r="G129" s="64">
        <f>VLOOKUP(D129,upahbahan,3,FALSE)</f>
        <v>488180</v>
      </c>
      <c r="H129" s="64">
        <f>F129*G129</f>
        <v>38566.22</v>
      </c>
      <c r="I129" s="54"/>
    </row>
    <row r="130" spans="3:13" s="55" customFormat="1" ht="15" customHeight="1">
      <c r="C130" s="72">
        <v>3</v>
      </c>
      <c r="D130" s="59" t="s">
        <v>4866</v>
      </c>
      <c r="E130" s="170" t="s">
        <v>44</v>
      </c>
      <c r="F130" s="189">
        <v>0.83330000000000004</v>
      </c>
      <c r="G130" s="64">
        <f>VLOOKUP(D130,upahbahan,3,FALSE)</f>
        <v>370000</v>
      </c>
      <c r="H130" s="64">
        <f>F130*G130</f>
        <v>308321</v>
      </c>
      <c r="I130" s="54"/>
    </row>
    <row r="131" spans="3:13" s="55" customFormat="1" ht="15" customHeight="1">
      <c r="C131" s="83" t="s">
        <v>1216</v>
      </c>
      <c r="D131" s="80"/>
      <c r="E131" s="80"/>
      <c r="F131" s="80"/>
      <c r="G131" s="162"/>
      <c r="H131" s="64">
        <f>SUM(H128:H130)</f>
        <v>395709.22</v>
      </c>
      <c r="I131" s="54"/>
    </row>
    <row r="132" spans="3:13" s="55" customFormat="1" ht="15" customHeight="1">
      <c r="C132" s="72" t="s">
        <v>1217</v>
      </c>
      <c r="D132" s="59" t="s">
        <v>1218</v>
      </c>
      <c r="E132" s="170"/>
      <c r="F132" s="73"/>
      <c r="G132" s="73"/>
      <c r="H132" s="73"/>
      <c r="I132" s="54"/>
    </row>
    <row r="133" spans="3:13" s="55" customFormat="1" ht="15" customHeight="1">
      <c r="C133" s="557">
        <v>1</v>
      </c>
      <c r="D133" s="59" t="s">
        <v>1183</v>
      </c>
      <c r="E133" s="170" t="s">
        <v>1076</v>
      </c>
      <c r="F133" s="188">
        <v>0.1986</v>
      </c>
      <c r="G133" s="64">
        <f>VLOOKUP(D133,upahbahan,3,FALSE)</f>
        <v>1450000</v>
      </c>
      <c r="H133" s="64">
        <f>F133*G133</f>
        <v>287970</v>
      </c>
      <c r="I133" s="54"/>
    </row>
    <row r="134" spans="3:13" s="55" customFormat="1" ht="15" customHeight="1">
      <c r="C134" s="83" t="s">
        <v>1219</v>
      </c>
      <c r="D134" s="80"/>
      <c r="E134" s="80"/>
      <c r="F134" s="80"/>
      <c r="G134" s="162"/>
      <c r="H134" s="588">
        <f>SUM(H132:H133)</f>
        <v>287970</v>
      </c>
      <c r="I134" s="54"/>
    </row>
    <row r="135" spans="3:13" s="55" customFormat="1" ht="15" customHeight="1">
      <c r="C135" s="58" t="s">
        <v>1220</v>
      </c>
      <c r="D135" s="69" t="s">
        <v>1221</v>
      </c>
      <c r="E135" s="70"/>
      <c r="F135" s="70"/>
      <c r="G135" s="71"/>
      <c r="H135" s="304">
        <f>H134+H131+H126</f>
        <v>734136.22</v>
      </c>
      <c r="I135" s="319"/>
    </row>
    <row r="136" spans="3:13" s="55" customFormat="1" ht="15" customHeight="1">
      <c r="C136" s="58" t="s">
        <v>1222</v>
      </c>
      <c r="D136" s="69" t="s">
        <v>1325</v>
      </c>
      <c r="E136" s="70"/>
      <c r="F136" s="71"/>
      <c r="G136" s="95">
        <v>0.1</v>
      </c>
      <c r="H136" s="64">
        <f>H135*G136</f>
        <v>73413.622000000003</v>
      </c>
      <c r="I136" s="319"/>
    </row>
    <row r="137" spans="3:13" s="55" customFormat="1" ht="15" customHeight="1">
      <c r="C137" s="58" t="s">
        <v>1223</v>
      </c>
      <c r="D137" s="69" t="s">
        <v>1224</v>
      </c>
      <c r="E137" s="70"/>
      <c r="F137" s="70"/>
      <c r="G137" s="71"/>
      <c r="H137" s="305">
        <f>SUM(H135:H136)</f>
        <v>807549.84199999995</v>
      </c>
      <c r="I137" s="319"/>
    </row>
    <row r="139" spans="3:13" s="55" customFormat="1" ht="19.5" customHeight="1">
      <c r="C139" s="52" t="s">
        <v>4867</v>
      </c>
      <c r="D139" s="783" t="s">
        <v>4868</v>
      </c>
      <c r="E139" s="783"/>
      <c r="F139" s="783"/>
      <c r="G139" s="783"/>
      <c r="H139" s="783"/>
      <c r="I139" s="56">
        <f>ROUNDDOWN(H156,-2)</f>
        <v>835200</v>
      </c>
    </row>
    <row r="140" spans="3:13" s="55" customFormat="1" ht="33" customHeight="1">
      <c r="C140" s="300" t="s">
        <v>1197</v>
      </c>
      <c r="D140" s="300" t="s">
        <v>1198</v>
      </c>
      <c r="E140" s="300" t="s">
        <v>1199</v>
      </c>
      <c r="F140" s="300" t="s">
        <v>1200</v>
      </c>
      <c r="G140" s="300" t="s">
        <v>1201</v>
      </c>
      <c r="H140" s="300" t="s">
        <v>1202</v>
      </c>
      <c r="I140" s="54"/>
    </row>
    <row r="141" spans="3:13" s="55" customFormat="1" ht="15" customHeight="1">
      <c r="C141" s="72" t="s">
        <v>1203</v>
      </c>
      <c r="D141" s="59" t="s">
        <v>1204</v>
      </c>
      <c r="E141" s="73"/>
      <c r="F141" s="73"/>
      <c r="G141" s="73"/>
      <c r="H141" s="73"/>
      <c r="I141" s="54"/>
      <c r="J141" s="159" t="s">
        <v>1249</v>
      </c>
    </row>
    <row r="142" spans="3:13" s="55" customFormat="1" ht="15" customHeight="1">
      <c r="C142" s="301">
        <v>1</v>
      </c>
      <c r="D142" s="59" t="s">
        <v>5</v>
      </c>
      <c r="E142" s="302" t="s">
        <v>1882</v>
      </c>
      <c r="F142" s="93">
        <v>0.20349999999999999</v>
      </c>
      <c r="G142" s="64">
        <f>VLOOKUP(D142,upahbahan,3,FALSE)</f>
        <v>100000</v>
      </c>
      <c r="H142" s="64">
        <f>F142*G142</f>
        <v>20350</v>
      </c>
      <c r="I142" s="54"/>
      <c r="J142" s="159" t="s">
        <v>1250</v>
      </c>
      <c r="M142" s="65">
        <v>0.1</v>
      </c>
    </row>
    <row r="143" spans="3:13" s="55" customFormat="1" ht="15" customHeight="1">
      <c r="C143" s="301">
        <v>2</v>
      </c>
      <c r="D143" s="59" t="s">
        <v>2186</v>
      </c>
      <c r="E143" s="302" t="s">
        <v>1882</v>
      </c>
      <c r="F143" s="93">
        <v>0.20349999999999999</v>
      </c>
      <c r="G143" s="64">
        <f>VLOOKUP(D143,upahbahan,3,FALSE)</f>
        <v>145000</v>
      </c>
      <c r="H143" s="64">
        <f t="shared" ref="H143:H144" si="7">F143*G143</f>
        <v>29507.499999999996</v>
      </c>
      <c r="I143" s="54"/>
      <c r="J143" s="159"/>
      <c r="M143" s="65"/>
    </row>
    <row r="144" spans="3:13" s="55" customFormat="1" ht="15" customHeight="1">
      <c r="C144" s="301">
        <v>3</v>
      </c>
      <c r="D144" s="59" t="s">
        <v>19</v>
      </c>
      <c r="E144" s="302" t="s">
        <v>1882</v>
      </c>
      <c r="F144" s="93">
        <v>1.0200000000000001E-2</v>
      </c>
      <c r="G144" s="64">
        <f>VLOOKUP(D144,upahbahan,3,FALSE)</f>
        <v>200000</v>
      </c>
      <c r="H144" s="64">
        <f t="shared" si="7"/>
        <v>2040.0000000000002</v>
      </c>
      <c r="I144" s="54"/>
    </row>
    <row r="145" spans="3:10" s="55" customFormat="1" ht="15" customHeight="1">
      <c r="C145" s="83" t="s">
        <v>1210</v>
      </c>
      <c r="D145" s="80"/>
      <c r="E145" s="80"/>
      <c r="F145" s="217"/>
      <c r="G145" s="218"/>
      <c r="H145" s="64">
        <f>SUM(H142:H144)</f>
        <v>51897.5</v>
      </c>
      <c r="I145" s="219"/>
    </row>
    <row r="146" spans="3:10" s="55" customFormat="1" ht="15" customHeight="1">
      <c r="C146" s="72" t="s">
        <v>1211</v>
      </c>
      <c r="D146" s="59" t="s">
        <v>1212</v>
      </c>
      <c r="E146" s="73"/>
      <c r="F146" s="73"/>
      <c r="G146" s="73"/>
      <c r="H146" s="73"/>
      <c r="I146" s="54"/>
    </row>
    <row r="147" spans="3:10" s="55" customFormat="1" ht="15" customHeight="1">
      <c r="C147" s="72">
        <v>1</v>
      </c>
      <c r="D147" s="59" t="s">
        <v>4844</v>
      </c>
      <c r="E147" s="170" t="s">
        <v>42</v>
      </c>
      <c r="F147" s="189">
        <v>3.95E-2</v>
      </c>
      <c r="G147" s="64">
        <f>VLOOKUP(D147,upahbahan,3,FALSE)</f>
        <v>1236000</v>
      </c>
      <c r="H147" s="64">
        <f>F147*G147</f>
        <v>48822</v>
      </c>
      <c r="I147" s="54"/>
    </row>
    <row r="148" spans="3:10" s="55" customFormat="1" ht="15" customHeight="1">
      <c r="C148" s="72">
        <v>2</v>
      </c>
      <c r="D148" s="59" t="s">
        <v>4845</v>
      </c>
      <c r="E148" s="170" t="s">
        <v>42</v>
      </c>
      <c r="F148" s="189">
        <v>7.9000000000000001E-2</v>
      </c>
      <c r="G148" s="64">
        <f>VLOOKUP(D148,upahbahan,3,FALSE)</f>
        <v>488180</v>
      </c>
      <c r="H148" s="64">
        <f>F148*G148</f>
        <v>38566.22</v>
      </c>
      <c r="I148" s="54"/>
    </row>
    <row r="149" spans="3:10" s="55" customFormat="1" ht="15" customHeight="1">
      <c r="C149" s="72">
        <v>3</v>
      </c>
      <c r="D149" s="59" t="s">
        <v>4869</v>
      </c>
      <c r="E149" s="170" t="s">
        <v>44</v>
      </c>
      <c r="F149" s="189">
        <v>0.83330000000000004</v>
      </c>
      <c r="G149" s="64">
        <f>VLOOKUP(D149,upahbahan,3,FALSE)</f>
        <v>390000</v>
      </c>
      <c r="H149" s="64">
        <f>F149*G149</f>
        <v>324987</v>
      </c>
      <c r="I149" s="54"/>
    </row>
    <row r="150" spans="3:10" s="55" customFormat="1" ht="15" customHeight="1">
      <c r="C150" s="83" t="s">
        <v>1216</v>
      </c>
      <c r="D150" s="80"/>
      <c r="E150" s="80"/>
      <c r="F150" s="80"/>
      <c r="G150" s="162"/>
      <c r="H150" s="64">
        <f>SUM(H147:H149)</f>
        <v>412375.22</v>
      </c>
      <c r="I150" s="54"/>
    </row>
    <row r="151" spans="3:10" s="55" customFormat="1" ht="15" customHeight="1">
      <c r="C151" s="72" t="s">
        <v>1217</v>
      </c>
      <c r="D151" s="59" t="s">
        <v>1218</v>
      </c>
      <c r="E151" s="170"/>
      <c r="F151" s="73"/>
      <c r="G151" s="73"/>
      <c r="H151" s="73"/>
      <c r="I151" s="54"/>
    </row>
    <row r="152" spans="3:10" s="55" customFormat="1" ht="15" customHeight="1">
      <c r="C152" s="557">
        <v>1</v>
      </c>
      <c r="D152" s="59" t="s">
        <v>1183</v>
      </c>
      <c r="E152" s="170" t="s">
        <v>1076</v>
      </c>
      <c r="F152" s="188">
        <v>0.20349999999999999</v>
      </c>
      <c r="G152" s="64">
        <f>VLOOKUP(D152,upahbahan,3,FALSE)</f>
        <v>1450000</v>
      </c>
      <c r="H152" s="64">
        <f>F152*G152</f>
        <v>295075</v>
      </c>
      <c r="I152" s="54"/>
    </row>
    <row r="153" spans="3:10" s="55" customFormat="1" ht="15" customHeight="1">
      <c r="C153" s="83" t="s">
        <v>1219</v>
      </c>
      <c r="D153" s="80"/>
      <c r="E153" s="80"/>
      <c r="F153" s="80"/>
      <c r="G153" s="162"/>
      <c r="H153" s="588">
        <f>SUM(H151:H152)</f>
        <v>295075</v>
      </c>
      <c r="I153" s="54"/>
    </row>
    <row r="154" spans="3:10" s="55" customFormat="1" ht="15" customHeight="1">
      <c r="C154" s="58" t="s">
        <v>1220</v>
      </c>
      <c r="D154" s="69" t="s">
        <v>1221</v>
      </c>
      <c r="E154" s="70"/>
      <c r="F154" s="70"/>
      <c r="G154" s="71"/>
      <c r="H154" s="304">
        <f>H153+H150+H145</f>
        <v>759347.72</v>
      </c>
      <c r="I154" s="319"/>
    </row>
    <row r="155" spans="3:10" s="55" customFormat="1" ht="15" customHeight="1">
      <c r="C155" s="58" t="s">
        <v>1222</v>
      </c>
      <c r="D155" s="69" t="s">
        <v>1325</v>
      </c>
      <c r="E155" s="70"/>
      <c r="F155" s="71"/>
      <c r="G155" s="95">
        <v>0.1</v>
      </c>
      <c r="H155" s="64">
        <f>H154*G155</f>
        <v>75934.771999999997</v>
      </c>
      <c r="I155" s="319"/>
    </row>
    <row r="156" spans="3:10" s="55" customFormat="1" ht="15" customHeight="1">
      <c r="C156" s="58" t="s">
        <v>1223</v>
      </c>
      <c r="D156" s="69" t="s">
        <v>1224</v>
      </c>
      <c r="E156" s="70"/>
      <c r="F156" s="70"/>
      <c r="G156" s="71"/>
      <c r="H156" s="305">
        <f>SUM(H154:H155)</f>
        <v>835282.49199999997</v>
      </c>
      <c r="I156" s="319"/>
    </row>
    <row r="158" spans="3:10" s="55" customFormat="1" ht="19.5" customHeight="1">
      <c r="C158" s="52" t="s">
        <v>4870</v>
      </c>
      <c r="D158" s="783" t="s">
        <v>4871</v>
      </c>
      <c r="E158" s="783"/>
      <c r="F158" s="783"/>
      <c r="G158" s="783"/>
      <c r="H158" s="783"/>
      <c r="I158" s="56">
        <f>ROUNDDOWN(H175,-2)</f>
        <v>898000</v>
      </c>
    </row>
    <row r="159" spans="3:10" s="55" customFormat="1" ht="33" customHeight="1">
      <c r="C159" s="300" t="s">
        <v>1197</v>
      </c>
      <c r="D159" s="300" t="s">
        <v>1198</v>
      </c>
      <c r="E159" s="300" t="s">
        <v>1199</v>
      </c>
      <c r="F159" s="300" t="s">
        <v>1200</v>
      </c>
      <c r="G159" s="300" t="s">
        <v>1201</v>
      </c>
      <c r="H159" s="300" t="s">
        <v>1202</v>
      </c>
      <c r="I159" s="54"/>
    </row>
    <row r="160" spans="3:10" s="55" customFormat="1" ht="15" customHeight="1">
      <c r="C160" s="72" t="s">
        <v>1203</v>
      </c>
      <c r="D160" s="59" t="s">
        <v>1204</v>
      </c>
      <c r="E160" s="73"/>
      <c r="F160" s="73"/>
      <c r="G160" s="73"/>
      <c r="H160" s="73"/>
      <c r="I160" s="54"/>
      <c r="J160" s="159" t="s">
        <v>1249</v>
      </c>
    </row>
    <row r="161" spans="3:13" s="55" customFormat="1" ht="15" customHeight="1">
      <c r="C161" s="301">
        <v>1</v>
      </c>
      <c r="D161" s="59" t="s">
        <v>5</v>
      </c>
      <c r="E161" s="302" t="s">
        <v>1882</v>
      </c>
      <c r="F161" s="93">
        <v>0.21579999999999999</v>
      </c>
      <c r="G161" s="64">
        <f>VLOOKUP(D161,upahbahan,3,FALSE)</f>
        <v>100000</v>
      </c>
      <c r="H161" s="64">
        <f>F161*G161</f>
        <v>21580</v>
      </c>
      <c r="I161" s="54"/>
      <c r="J161" s="159" t="s">
        <v>1250</v>
      </c>
      <c r="M161" s="65">
        <v>0.1</v>
      </c>
    </row>
    <row r="162" spans="3:13" s="55" customFormat="1" ht="15" customHeight="1">
      <c r="C162" s="301">
        <v>2</v>
      </c>
      <c r="D162" s="59" t="s">
        <v>2186</v>
      </c>
      <c r="E162" s="302" t="s">
        <v>1882</v>
      </c>
      <c r="F162" s="93">
        <v>0.21579999999999999</v>
      </c>
      <c r="G162" s="64">
        <f>VLOOKUP(D162,upahbahan,3,FALSE)</f>
        <v>145000</v>
      </c>
      <c r="H162" s="64">
        <f t="shared" ref="H162:H163" si="8">F162*G162</f>
        <v>31291</v>
      </c>
      <c r="I162" s="54"/>
      <c r="J162" s="159"/>
      <c r="M162" s="65"/>
    </row>
    <row r="163" spans="3:13" s="55" customFormat="1" ht="15" customHeight="1">
      <c r="C163" s="301">
        <v>3</v>
      </c>
      <c r="D163" s="59" t="s">
        <v>19</v>
      </c>
      <c r="E163" s="302" t="s">
        <v>1882</v>
      </c>
      <c r="F163" s="93">
        <v>1.0800000000000001E-2</v>
      </c>
      <c r="G163" s="64">
        <f>VLOOKUP(D163,upahbahan,3,FALSE)</f>
        <v>200000</v>
      </c>
      <c r="H163" s="64">
        <f t="shared" si="8"/>
        <v>2160</v>
      </c>
      <c r="I163" s="54"/>
    </row>
    <row r="164" spans="3:13" s="55" customFormat="1" ht="15" customHeight="1">
      <c r="C164" s="83" t="s">
        <v>1210</v>
      </c>
      <c r="D164" s="80"/>
      <c r="E164" s="80"/>
      <c r="F164" s="217"/>
      <c r="G164" s="218"/>
      <c r="H164" s="64">
        <f>SUM(H161:H163)</f>
        <v>55031</v>
      </c>
      <c r="I164" s="219"/>
    </row>
    <row r="165" spans="3:13" s="55" customFormat="1" ht="15" customHeight="1">
      <c r="C165" s="72" t="s">
        <v>1211</v>
      </c>
      <c r="D165" s="59" t="s">
        <v>1212</v>
      </c>
      <c r="E165" s="73"/>
      <c r="F165" s="73"/>
      <c r="G165" s="73"/>
      <c r="H165" s="73"/>
      <c r="I165" s="54"/>
    </row>
    <row r="166" spans="3:13" s="55" customFormat="1" ht="15" customHeight="1">
      <c r="C166" s="72">
        <v>1</v>
      </c>
      <c r="D166" s="59" t="s">
        <v>4844</v>
      </c>
      <c r="E166" s="170" t="s">
        <v>42</v>
      </c>
      <c r="F166" s="189">
        <v>4.4499999999999998E-2</v>
      </c>
      <c r="G166" s="64">
        <f>VLOOKUP(D166,upahbahan,3,FALSE)</f>
        <v>1236000</v>
      </c>
      <c r="H166" s="64">
        <f>F166*G166</f>
        <v>55002</v>
      </c>
      <c r="I166" s="54"/>
    </row>
    <row r="167" spans="3:13" s="55" customFormat="1" ht="15" customHeight="1">
      <c r="C167" s="72">
        <v>2</v>
      </c>
      <c r="D167" s="59" t="s">
        <v>4845</v>
      </c>
      <c r="E167" s="170" t="s">
        <v>42</v>
      </c>
      <c r="F167" s="189">
        <v>8.8999999999999996E-2</v>
      </c>
      <c r="G167" s="64">
        <f>VLOOKUP(D167,upahbahan,3,FALSE)</f>
        <v>488180</v>
      </c>
      <c r="H167" s="64">
        <f>F167*G167</f>
        <v>43448.02</v>
      </c>
      <c r="I167" s="54"/>
    </row>
    <row r="168" spans="3:13" s="55" customFormat="1" ht="15" customHeight="1">
      <c r="C168" s="72">
        <v>3</v>
      </c>
      <c r="D168" s="59" t="s">
        <v>4872</v>
      </c>
      <c r="E168" s="170" t="s">
        <v>44</v>
      </c>
      <c r="F168" s="189">
        <v>0.83330000000000004</v>
      </c>
      <c r="G168" s="64">
        <f>VLOOKUP(D168,upahbahan,3,FALSE)</f>
        <v>420000</v>
      </c>
      <c r="H168" s="64">
        <f>F168*G168</f>
        <v>349986</v>
      </c>
      <c r="I168" s="54"/>
    </row>
    <row r="169" spans="3:13" s="55" customFormat="1" ht="15" customHeight="1">
      <c r="C169" s="83" t="s">
        <v>1216</v>
      </c>
      <c r="D169" s="80"/>
      <c r="E169" s="80"/>
      <c r="F169" s="80"/>
      <c r="G169" s="162"/>
      <c r="H169" s="64">
        <f>SUM(H166:H168)</f>
        <v>448436.02</v>
      </c>
      <c r="I169" s="54"/>
    </row>
    <row r="170" spans="3:13" s="55" customFormat="1" ht="15" customHeight="1">
      <c r="C170" s="72" t="s">
        <v>1217</v>
      </c>
      <c r="D170" s="59" t="s">
        <v>1218</v>
      </c>
      <c r="E170" s="170"/>
      <c r="F170" s="73"/>
      <c r="G170" s="73"/>
      <c r="H170" s="73"/>
      <c r="I170" s="54"/>
    </row>
    <row r="171" spans="3:13" s="55" customFormat="1" ht="15" customHeight="1">
      <c r="C171" s="557">
        <v>1</v>
      </c>
      <c r="D171" s="59" t="s">
        <v>1183</v>
      </c>
      <c r="E171" s="170" t="s">
        <v>1076</v>
      </c>
      <c r="F171" s="188">
        <v>0.21579999999999999</v>
      </c>
      <c r="G171" s="64">
        <f>VLOOKUP(D171,upahbahan,3,FALSE)</f>
        <v>1450000</v>
      </c>
      <c r="H171" s="64">
        <f>F171*G171</f>
        <v>312910</v>
      </c>
      <c r="I171" s="54"/>
    </row>
    <row r="172" spans="3:13" s="55" customFormat="1" ht="15" customHeight="1">
      <c r="C172" s="83" t="s">
        <v>1219</v>
      </c>
      <c r="D172" s="80"/>
      <c r="E172" s="80"/>
      <c r="F172" s="80"/>
      <c r="G172" s="162"/>
      <c r="H172" s="588">
        <f>SUM(H170:H171)</f>
        <v>312910</v>
      </c>
      <c r="I172" s="54"/>
    </row>
    <row r="173" spans="3:13" s="55" customFormat="1" ht="15" customHeight="1">
      <c r="C173" s="58" t="s">
        <v>1220</v>
      </c>
      <c r="D173" s="69" t="s">
        <v>1221</v>
      </c>
      <c r="E173" s="70"/>
      <c r="F173" s="70"/>
      <c r="G173" s="71"/>
      <c r="H173" s="304">
        <f>H172+H169+H164</f>
        <v>816377.02</v>
      </c>
      <c r="I173" s="319"/>
    </row>
    <row r="174" spans="3:13" s="55" customFormat="1" ht="15" customHeight="1">
      <c r="C174" s="58" t="s">
        <v>1222</v>
      </c>
      <c r="D174" s="69" t="s">
        <v>1325</v>
      </c>
      <c r="E174" s="70"/>
      <c r="F174" s="71"/>
      <c r="G174" s="95">
        <v>0.1</v>
      </c>
      <c r="H174" s="64">
        <f>H173*G174</f>
        <v>81637.702000000005</v>
      </c>
      <c r="I174" s="319"/>
    </row>
    <row r="175" spans="3:13" s="55" customFormat="1" ht="15" customHeight="1">
      <c r="C175" s="58" t="s">
        <v>1223</v>
      </c>
      <c r="D175" s="69" t="s">
        <v>1224</v>
      </c>
      <c r="E175" s="70"/>
      <c r="F175" s="70"/>
      <c r="G175" s="71"/>
      <c r="H175" s="305">
        <f>SUM(H173:H174)</f>
        <v>898014.72200000007</v>
      </c>
      <c r="I175" s="319"/>
    </row>
    <row r="178" spans="3:13" s="55" customFormat="1" ht="19.5" customHeight="1">
      <c r="C178" s="52" t="s">
        <v>4873</v>
      </c>
      <c r="D178" s="783" t="s">
        <v>4874</v>
      </c>
      <c r="E178" s="783"/>
      <c r="F178" s="783"/>
      <c r="G178" s="783"/>
      <c r="H178" s="783"/>
      <c r="I178" s="56">
        <f>ROUNDDOWN(H195,-2)</f>
        <v>916700</v>
      </c>
    </row>
    <row r="179" spans="3:13" s="55" customFormat="1" ht="33" customHeight="1">
      <c r="C179" s="300" t="s">
        <v>1197</v>
      </c>
      <c r="D179" s="300" t="s">
        <v>1198</v>
      </c>
      <c r="E179" s="300" t="s">
        <v>1199</v>
      </c>
      <c r="F179" s="300" t="s">
        <v>1200</v>
      </c>
      <c r="G179" s="300" t="s">
        <v>1201</v>
      </c>
      <c r="H179" s="300" t="s">
        <v>1202</v>
      </c>
      <c r="I179" s="54"/>
    </row>
    <row r="180" spans="3:13" s="55" customFormat="1" ht="15" customHeight="1">
      <c r="C180" s="72" t="s">
        <v>1203</v>
      </c>
      <c r="D180" s="59" t="s">
        <v>1204</v>
      </c>
      <c r="E180" s="73"/>
      <c r="F180" s="73"/>
      <c r="G180" s="73"/>
      <c r="H180" s="73"/>
      <c r="I180" s="54"/>
      <c r="J180" s="159" t="s">
        <v>1249</v>
      </c>
    </row>
    <row r="181" spans="3:13" s="55" customFormat="1" ht="15" customHeight="1">
      <c r="C181" s="301">
        <v>1</v>
      </c>
      <c r="D181" s="59" t="s">
        <v>5</v>
      </c>
      <c r="E181" s="302" t="s">
        <v>1882</v>
      </c>
      <c r="F181" s="93">
        <v>0.216</v>
      </c>
      <c r="G181" s="64">
        <f>VLOOKUP(D181,upahbahan,3,FALSE)</f>
        <v>100000</v>
      </c>
      <c r="H181" s="64">
        <f>F181*G181</f>
        <v>21600</v>
      </c>
      <c r="I181" s="54"/>
      <c r="J181" s="159" t="s">
        <v>1250</v>
      </c>
      <c r="M181" s="65">
        <v>0.1</v>
      </c>
    </row>
    <row r="182" spans="3:13" s="55" customFormat="1" ht="15" customHeight="1">
      <c r="C182" s="301">
        <v>2</v>
      </c>
      <c r="D182" s="59" t="s">
        <v>2186</v>
      </c>
      <c r="E182" s="302" t="s">
        <v>1882</v>
      </c>
      <c r="F182" s="93">
        <v>0.216</v>
      </c>
      <c r="G182" s="64">
        <f>VLOOKUP(D182,upahbahan,3,FALSE)</f>
        <v>145000</v>
      </c>
      <c r="H182" s="64">
        <f t="shared" ref="H182:H183" si="9">F182*G182</f>
        <v>31320</v>
      </c>
      <c r="I182" s="54"/>
      <c r="J182" s="159"/>
      <c r="M182" s="65"/>
    </row>
    <row r="183" spans="3:13" s="55" customFormat="1" ht="15" customHeight="1">
      <c r="C183" s="301">
        <v>3</v>
      </c>
      <c r="D183" s="59" t="s">
        <v>19</v>
      </c>
      <c r="E183" s="302" t="s">
        <v>1882</v>
      </c>
      <c r="F183" s="93">
        <v>1.0800000000000001E-2</v>
      </c>
      <c r="G183" s="64">
        <f>VLOOKUP(D183,upahbahan,3,FALSE)</f>
        <v>200000</v>
      </c>
      <c r="H183" s="64">
        <f t="shared" si="9"/>
        <v>2160</v>
      </c>
      <c r="I183" s="54"/>
    </row>
    <row r="184" spans="3:13" s="55" customFormat="1" ht="15" customHeight="1">
      <c r="C184" s="83" t="s">
        <v>1210</v>
      </c>
      <c r="D184" s="80"/>
      <c r="E184" s="80"/>
      <c r="F184" s="217"/>
      <c r="G184" s="218"/>
      <c r="H184" s="64">
        <f>SUM(H181:H183)</f>
        <v>55080</v>
      </c>
      <c r="I184" s="219"/>
    </row>
    <row r="185" spans="3:13" s="55" customFormat="1" ht="15" customHeight="1">
      <c r="C185" s="72" t="s">
        <v>1211</v>
      </c>
      <c r="D185" s="59" t="s">
        <v>1212</v>
      </c>
      <c r="E185" s="73"/>
      <c r="F185" s="73"/>
      <c r="G185" s="73"/>
      <c r="H185" s="73"/>
      <c r="I185" s="54"/>
    </row>
    <row r="186" spans="3:13" s="55" customFormat="1" ht="15" customHeight="1">
      <c r="C186" s="72">
        <v>1</v>
      </c>
      <c r="D186" s="59" t="s">
        <v>4844</v>
      </c>
      <c r="E186" s="170" t="s">
        <v>42</v>
      </c>
      <c r="F186" s="189">
        <v>4.4499999999999998E-2</v>
      </c>
      <c r="G186" s="64">
        <f>VLOOKUP(D186,upahbahan,3,FALSE)</f>
        <v>1236000</v>
      </c>
      <c r="H186" s="64">
        <f>F186*G186</f>
        <v>55002</v>
      </c>
      <c r="I186" s="54"/>
    </row>
    <row r="187" spans="3:13" s="55" customFormat="1" ht="15" customHeight="1">
      <c r="C187" s="72">
        <v>2</v>
      </c>
      <c r="D187" s="59" t="s">
        <v>4845</v>
      </c>
      <c r="E187" s="170" t="s">
        <v>42</v>
      </c>
      <c r="F187" s="189">
        <v>8.8999999999999996E-2</v>
      </c>
      <c r="G187" s="64">
        <f>VLOOKUP(D187,upahbahan,3,FALSE)</f>
        <v>488180</v>
      </c>
      <c r="H187" s="64">
        <f>F187*G187</f>
        <v>43448.02</v>
      </c>
      <c r="I187" s="54"/>
    </row>
    <row r="188" spans="3:13" s="55" customFormat="1" ht="15" customHeight="1">
      <c r="C188" s="72">
        <v>3</v>
      </c>
      <c r="D188" s="59" t="s">
        <v>4875</v>
      </c>
      <c r="E188" s="170" t="s">
        <v>44</v>
      </c>
      <c r="F188" s="189">
        <v>0.83330000000000004</v>
      </c>
      <c r="G188" s="64">
        <f>VLOOKUP(D188,upahbahan,3,FALSE)</f>
        <v>440000</v>
      </c>
      <c r="H188" s="64">
        <f>F188*G188</f>
        <v>366652</v>
      </c>
      <c r="I188" s="54"/>
    </row>
    <row r="189" spans="3:13" s="55" customFormat="1" ht="15" customHeight="1">
      <c r="C189" s="83" t="s">
        <v>1216</v>
      </c>
      <c r="D189" s="80"/>
      <c r="E189" s="80"/>
      <c r="F189" s="80"/>
      <c r="G189" s="162"/>
      <c r="H189" s="64">
        <f>SUM(H186:H188)</f>
        <v>465102.02</v>
      </c>
      <c r="I189" s="54"/>
    </row>
    <row r="190" spans="3:13" s="55" customFormat="1" ht="15" customHeight="1">
      <c r="C190" s="72" t="s">
        <v>1217</v>
      </c>
      <c r="D190" s="59" t="s">
        <v>1218</v>
      </c>
      <c r="E190" s="170"/>
      <c r="F190" s="73"/>
      <c r="G190" s="73"/>
      <c r="H190" s="73"/>
      <c r="I190" s="54"/>
    </row>
    <row r="191" spans="3:13" s="55" customFormat="1" ht="15" customHeight="1">
      <c r="C191" s="557">
        <v>1</v>
      </c>
      <c r="D191" s="59" t="s">
        <v>1183</v>
      </c>
      <c r="E191" s="170" t="s">
        <v>1076</v>
      </c>
      <c r="F191" s="188">
        <v>0.216</v>
      </c>
      <c r="G191" s="64">
        <f>VLOOKUP(D191,upahbahan,3,FALSE)</f>
        <v>1450000</v>
      </c>
      <c r="H191" s="64">
        <f>F191*G191</f>
        <v>313200</v>
      </c>
      <c r="I191" s="54"/>
    </row>
    <row r="192" spans="3:13" s="55" customFormat="1" ht="15" customHeight="1">
      <c r="C192" s="83" t="s">
        <v>1219</v>
      </c>
      <c r="D192" s="80"/>
      <c r="E192" s="80"/>
      <c r="F192" s="80"/>
      <c r="G192" s="162"/>
      <c r="H192" s="588">
        <f>SUM(H190:H191)</f>
        <v>313200</v>
      </c>
      <c r="I192" s="54"/>
    </row>
    <row r="193" spans="3:13" s="55" customFormat="1" ht="15" customHeight="1">
      <c r="C193" s="58" t="s">
        <v>1220</v>
      </c>
      <c r="D193" s="69" t="s">
        <v>1221</v>
      </c>
      <c r="E193" s="70"/>
      <c r="F193" s="70"/>
      <c r="G193" s="71"/>
      <c r="H193" s="304">
        <f>H192+H189+H184</f>
        <v>833382.02</v>
      </c>
      <c r="I193" s="319"/>
    </row>
    <row r="194" spans="3:13" s="55" customFormat="1" ht="15" customHeight="1">
      <c r="C194" s="58" t="s">
        <v>1222</v>
      </c>
      <c r="D194" s="69" t="s">
        <v>1325</v>
      </c>
      <c r="E194" s="70"/>
      <c r="F194" s="71"/>
      <c r="G194" s="95">
        <v>0.1</v>
      </c>
      <c r="H194" s="64">
        <f>H193*G194</f>
        <v>83338.202000000005</v>
      </c>
      <c r="I194" s="319"/>
    </row>
    <row r="195" spans="3:13" s="55" customFormat="1" ht="15" customHeight="1">
      <c r="C195" s="58" t="s">
        <v>1223</v>
      </c>
      <c r="D195" s="69" t="s">
        <v>1224</v>
      </c>
      <c r="E195" s="70"/>
      <c r="F195" s="70"/>
      <c r="G195" s="71"/>
      <c r="H195" s="305">
        <f>SUM(H193:H194)</f>
        <v>916720.22200000007</v>
      </c>
      <c r="I195" s="319"/>
    </row>
    <row r="198" spans="3:13" s="55" customFormat="1" ht="19.5" customHeight="1">
      <c r="C198" s="52" t="s">
        <v>4876</v>
      </c>
      <c r="D198" s="783" t="s">
        <v>4877</v>
      </c>
      <c r="E198" s="783"/>
      <c r="F198" s="783"/>
      <c r="G198" s="783"/>
      <c r="H198" s="783"/>
      <c r="I198" s="56">
        <f>ROUNDDOWN(H215,-2)</f>
        <v>948700</v>
      </c>
    </row>
    <row r="199" spans="3:13" s="55" customFormat="1" ht="33" customHeight="1">
      <c r="C199" s="300" t="s">
        <v>1197</v>
      </c>
      <c r="D199" s="300" t="s">
        <v>1198</v>
      </c>
      <c r="E199" s="300" t="s">
        <v>1199</v>
      </c>
      <c r="F199" s="300" t="s">
        <v>1200</v>
      </c>
      <c r="G199" s="300" t="s">
        <v>1201</v>
      </c>
      <c r="H199" s="300" t="s">
        <v>1202</v>
      </c>
      <c r="I199" s="54"/>
    </row>
    <row r="200" spans="3:13" s="55" customFormat="1" ht="15" customHeight="1">
      <c r="C200" s="72" t="s">
        <v>1203</v>
      </c>
      <c r="D200" s="59" t="s">
        <v>1204</v>
      </c>
      <c r="E200" s="73"/>
      <c r="F200" s="73"/>
      <c r="G200" s="73"/>
      <c r="H200" s="73"/>
      <c r="I200" s="54"/>
      <c r="J200" s="159" t="s">
        <v>1249</v>
      </c>
    </row>
    <row r="201" spans="3:13" s="55" customFormat="1" ht="15" customHeight="1">
      <c r="C201" s="301">
        <v>1</v>
      </c>
      <c r="D201" s="59" t="s">
        <v>5</v>
      </c>
      <c r="E201" s="302" t="s">
        <v>1882</v>
      </c>
      <c r="F201" s="93">
        <v>0.21840000000000001</v>
      </c>
      <c r="G201" s="64">
        <f>VLOOKUP(D201,upahbahan,3,FALSE)</f>
        <v>100000</v>
      </c>
      <c r="H201" s="64">
        <f>F201*G201</f>
        <v>21840</v>
      </c>
      <c r="I201" s="54"/>
      <c r="J201" s="159" t="s">
        <v>1250</v>
      </c>
      <c r="M201" s="65">
        <v>0.1</v>
      </c>
    </row>
    <row r="202" spans="3:13" s="55" customFormat="1" ht="15" customHeight="1">
      <c r="C202" s="301">
        <v>2</v>
      </c>
      <c r="D202" s="59" t="s">
        <v>2186</v>
      </c>
      <c r="E202" s="302" t="s">
        <v>1882</v>
      </c>
      <c r="F202" s="93">
        <v>0.21840000000000001</v>
      </c>
      <c r="G202" s="64">
        <f>VLOOKUP(D202,upahbahan,3,FALSE)</f>
        <v>145000</v>
      </c>
      <c r="H202" s="64">
        <f t="shared" ref="H202:H203" si="10">F202*G202</f>
        <v>31668</v>
      </c>
      <c r="I202" s="54"/>
      <c r="J202" s="159"/>
      <c r="M202" s="65"/>
    </row>
    <row r="203" spans="3:13" s="55" customFormat="1" ht="15" customHeight="1">
      <c r="C203" s="301">
        <v>3</v>
      </c>
      <c r="D203" s="59" t="s">
        <v>19</v>
      </c>
      <c r="E203" s="302" t="s">
        <v>1882</v>
      </c>
      <c r="F203" s="93">
        <v>1.09E-2</v>
      </c>
      <c r="G203" s="64">
        <f>VLOOKUP(D203,upahbahan,3,FALSE)</f>
        <v>200000</v>
      </c>
      <c r="H203" s="64">
        <f t="shared" si="10"/>
        <v>2180</v>
      </c>
      <c r="I203" s="54"/>
    </row>
    <row r="204" spans="3:13" s="55" customFormat="1" ht="15" customHeight="1">
      <c r="C204" s="83" t="s">
        <v>1210</v>
      </c>
      <c r="D204" s="80"/>
      <c r="E204" s="80"/>
      <c r="F204" s="217"/>
      <c r="G204" s="218"/>
      <c r="H204" s="64">
        <f>SUM(H201:H203)</f>
        <v>55688</v>
      </c>
      <c r="I204" s="219"/>
    </row>
    <row r="205" spans="3:13" s="55" customFormat="1" ht="15" customHeight="1">
      <c r="C205" s="72" t="s">
        <v>1211</v>
      </c>
      <c r="D205" s="59" t="s">
        <v>1212</v>
      </c>
      <c r="E205" s="73"/>
      <c r="F205" s="73"/>
      <c r="G205" s="73"/>
      <c r="H205" s="73"/>
      <c r="I205" s="54"/>
    </row>
    <row r="206" spans="3:13" s="55" customFormat="1" ht="15" customHeight="1">
      <c r="C206" s="72">
        <v>1</v>
      </c>
      <c r="D206" s="59" t="s">
        <v>4844</v>
      </c>
      <c r="E206" s="170" t="s">
        <v>42</v>
      </c>
      <c r="F206" s="189">
        <v>4.4499999999999998E-2</v>
      </c>
      <c r="G206" s="64">
        <f>VLOOKUP(D206,upahbahan,3,FALSE)</f>
        <v>1236000</v>
      </c>
      <c r="H206" s="64">
        <f>F206*G206</f>
        <v>55002</v>
      </c>
      <c r="I206" s="54"/>
    </row>
    <row r="207" spans="3:13" s="55" customFormat="1" ht="15" customHeight="1">
      <c r="C207" s="72">
        <v>2</v>
      </c>
      <c r="D207" s="59" t="s">
        <v>4845</v>
      </c>
      <c r="E207" s="170" t="s">
        <v>42</v>
      </c>
      <c r="F207" s="189">
        <v>8.8999999999999996E-2</v>
      </c>
      <c r="G207" s="64">
        <f>VLOOKUP(D207,upahbahan,3,FALSE)</f>
        <v>488180</v>
      </c>
      <c r="H207" s="64">
        <f>F207*G207</f>
        <v>43448.02</v>
      </c>
      <c r="I207" s="54"/>
    </row>
    <row r="208" spans="3:13" s="55" customFormat="1" ht="15" customHeight="1">
      <c r="C208" s="72">
        <v>3</v>
      </c>
      <c r="D208" s="59" t="s">
        <v>4878</v>
      </c>
      <c r="E208" s="170" t="s">
        <v>44</v>
      </c>
      <c r="F208" s="189">
        <v>0.83330000000000004</v>
      </c>
      <c r="G208" s="64">
        <f>VLOOKUP(D208,upahbahan,3,FALSE)</f>
        <v>470000</v>
      </c>
      <c r="H208" s="64">
        <f>F208*G208</f>
        <v>391651</v>
      </c>
      <c r="I208" s="54"/>
    </row>
    <row r="209" spans="3:13" s="55" customFormat="1" ht="15" customHeight="1">
      <c r="C209" s="83" t="s">
        <v>1216</v>
      </c>
      <c r="D209" s="80"/>
      <c r="E209" s="80"/>
      <c r="F209" s="80"/>
      <c r="G209" s="162"/>
      <c r="H209" s="64">
        <f>SUM(H206:H208)</f>
        <v>490101.02</v>
      </c>
      <c r="I209" s="54"/>
    </row>
    <row r="210" spans="3:13" s="55" customFormat="1" ht="15" customHeight="1">
      <c r="C210" s="72" t="s">
        <v>1217</v>
      </c>
      <c r="D210" s="59" t="s">
        <v>1218</v>
      </c>
      <c r="E210" s="170"/>
      <c r="F210" s="73"/>
      <c r="G210" s="73"/>
      <c r="H210" s="73"/>
      <c r="I210" s="54"/>
    </row>
    <row r="211" spans="3:13" s="55" customFormat="1" ht="15" customHeight="1">
      <c r="C211" s="557">
        <v>1</v>
      </c>
      <c r="D211" s="59" t="s">
        <v>1183</v>
      </c>
      <c r="E211" s="170" t="s">
        <v>1076</v>
      </c>
      <c r="F211" s="188">
        <v>0.21840000000000001</v>
      </c>
      <c r="G211" s="64">
        <f>VLOOKUP(D211,upahbahan,3,FALSE)</f>
        <v>1450000</v>
      </c>
      <c r="H211" s="64">
        <f>F211*G211</f>
        <v>316680</v>
      </c>
      <c r="I211" s="54"/>
    </row>
    <row r="212" spans="3:13" s="55" customFormat="1" ht="15" customHeight="1">
      <c r="C212" s="83" t="s">
        <v>1219</v>
      </c>
      <c r="D212" s="80"/>
      <c r="E212" s="80"/>
      <c r="F212" s="80"/>
      <c r="G212" s="162"/>
      <c r="H212" s="588">
        <f>SUM(H210:H211)</f>
        <v>316680</v>
      </c>
      <c r="I212" s="54"/>
    </row>
    <row r="213" spans="3:13" s="55" customFormat="1" ht="15" customHeight="1">
      <c r="C213" s="58" t="s">
        <v>1220</v>
      </c>
      <c r="D213" s="69" t="s">
        <v>1221</v>
      </c>
      <c r="E213" s="70"/>
      <c r="F213" s="70"/>
      <c r="G213" s="71"/>
      <c r="H213" s="304">
        <f>H212+H209+H204</f>
        <v>862469.02</v>
      </c>
      <c r="I213" s="319"/>
    </row>
    <row r="214" spans="3:13" s="55" customFormat="1" ht="15" customHeight="1">
      <c r="C214" s="58" t="s">
        <v>1222</v>
      </c>
      <c r="D214" s="69" t="s">
        <v>1325</v>
      </c>
      <c r="E214" s="70"/>
      <c r="F214" s="71"/>
      <c r="G214" s="95">
        <v>0.1</v>
      </c>
      <c r="H214" s="64">
        <f>H213*G214</f>
        <v>86246.902000000002</v>
      </c>
      <c r="I214" s="319"/>
    </row>
    <row r="215" spans="3:13" s="55" customFormat="1" ht="15" customHeight="1">
      <c r="C215" s="58" t="s">
        <v>1223</v>
      </c>
      <c r="D215" s="69" t="s">
        <v>1224</v>
      </c>
      <c r="E215" s="70"/>
      <c r="F215" s="70"/>
      <c r="G215" s="71"/>
      <c r="H215" s="305">
        <f>SUM(H213:H214)</f>
        <v>948715.92200000002</v>
      </c>
      <c r="I215" s="319"/>
    </row>
    <row r="217" spans="3:13" s="55" customFormat="1" ht="19.5" customHeight="1">
      <c r="C217" s="52" t="s">
        <v>4879</v>
      </c>
      <c r="D217" s="783" t="s">
        <v>4880</v>
      </c>
      <c r="E217" s="783"/>
      <c r="F217" s="783"/>
      <c r="G217" s="783"/>
      <c r="H217" s="783"/>
      <c r="I217" s="56">
        <f>ROUNDDOWN(H234,-2)</f>
        <v>995900</v>
      </c>
    </row>
    <row r="218" spans="3:13" s="55" customFormat="1" ht="33" customHeight="1">
      <c r="C218" s="300" t="s">
        <v>1197</v>
      </c>
      <c r="D218" s="300" t="s">
        <v>1198</v>
      </c>
      <c r="E218" s="300" t="s">
        <v>1199</v>
      </c>
      <c r="F218" s="300" t="s">
        <v>1200</v>
      </c>
      <c r="G218" s="300" t="s">
        <v>1201</v>
      </c>
      <c r="H218" s="300" t="s">
        <v>1202</v>
      </c>
      <c r="I218" s="54"/>
    </row>
    <row r="219" spans="3:13" s="55" customFormat="1" ht="15" customHeight="1">
      <c r="C219" s="72" t="s">
        <v>1203</v>
      </c>
      <c r="D219" s="59" t="s">
        <v>1204</v>
      </c>
      <c r="E219" s="73"/>
      <c r="F219" s="73"/>
      <c r="G219" s="73"/>
      <c r="H219" s="73"/>
      <c r="I219" s="54"/>
      <c r="J219" s="159" t="s">
        <v>1249</v>
      </c>
    </row>
    <row r="220" spans="3:13" s="55" customFormat="1" ht="15" customHeight="1">
      <c r="C220" s="301">
        <v>1</v>
      </c>
      <c r="D220" s="59" t="s">
        <v>5</v>
      </c>
      <c r="E220" s="302" t="s">
        <v>1882</v>
      </c>
      <c r="F220" s="93">
        <v>0.22020000000000001</v>
      </c>
      <c r="G220" s="64">
        <f>VLOOKUP(D220,upahbahan,3,FALSE)</f>
        <v>100000</v>
      </c>
      <c r="H220" s="64">
        <f>F220*G220</f>
        <v>22020</v>
      </c>
      <c r="I220" s="54"/>
      <c r="J220" s="159" t="s">
        <v>1250</v>
      </c>
      <c r="M220" s="65">
        <v>0.1</v>
      </c>
    </row>
    <row r="221" spans="3:13" s="55" customFormat="1" ht="15" customHeight="1">
      <c r="C221" s="301">
        <v>2</v>
      </c>
      <c r="D221" s="59" t="s">
        <v>2186</v>
      </c>
      <c r="E221" s="302" t="s">
        <v>1882</v>
      </c>
      <c r="F221" s="93">
        <v>0.22020000000000001</v>
      </c>
      <c r="G221" s="64">
        <f>VLOOKUP(D221,upahbahan,3,FALSE)</f>
        <v>145000</v>
      </c>
      <c r="H221" s="64">
        <f t="shared" ref="H221:H222" si="11">F221*G221</f>
        <v>31929</v>
      </c>
      <c r="I221" s="54"/>
      <c r="J221" s="159"/>
      <c r="M221" s="65"/>
    </row>
    <row r="222" spans="3:13" s="55" customFormat="1" ht="15" customHeight="1">
      <c r="C222" s="301">
        <v>3</v>
      </c>
      <c r="D222" s="59" t="s">
        <v>19</v>
      </c>
      <c r="E222" s="302" t="s">
        <v>1882</v>
      </c>
      <c r="F222" s="93">
        <v>1.0999999999999999E-2</v>
      </c>
      <c r="G222" s="64">
        <f>VLOOKUP(D222,upahbahan,3,FALSE)</f>
        <v>200000</v>
      </c>
      <c r="H222" s="64">
        <f t="shared" si="11"/>
        <v>2200</v>
      </c>
      <c r="I222" s="54"/>
    </row>
    <row r="223" spans="3:13" s="55" customFormat="1" ht="15" customHeight="1">
      <c r="C223" s="83" t="s">
        <v>1210</v>
      </c>
      <c r="D223" s="80"/>
      <c r="E223" s="80"/>
      <c r="F223" s="217"/>
      <c r="G223" s="218"/>
      <c r="H223" s="64">
        <f>SUM(H220:H222)</f>
        <v>56149</v>
      </c>
      <c r="I223" s="219"/>
    </row>
    <row r="224" spans="3:13" s="55" customFormat="1" ht="15" customHeight="1">
      <c r="C224" s="72" t="s">
        <v>1211</v>
      </c>
      <c r="D224" s="59" t="s">
        <v>1212</v>
      </c>
      <c r="E224" s="73"/>
      <c r="F224" s="73"/>
      <c r="G224" s="73"/>
      <c r="H224" s="73"/>
      <c r="I224" s="54"/>
    </row>
    <row r="225" spans="3:13" s="55" customFormat="1" ht="15" customHeight="1">
      <c r="C225" s="72">
        <v>1</v>
      </c>
      <c r="D225" s="59" t="s">
        <v>4844</v>
      </c>
      <c r="E225" s="170" t="s">
        <v>42</v>
      </c>
      <c r="F225" s="189">
        <v>5.5E-2</v>
      </c>
      <c r="G225" s="64">
        <f>VLOOKUP(D225,upahbahan,3,FALSE)</f>
        <v>1236000</v>
      </c>
      <c r="H225" s="64">
        <f>F225*G225</f>
        <v>67980</v>
      </c>
      <c r="I225" s="54"/>
    </row>
    <row r="226" spans="3:13" s="55" customFormat="1" ht="15" customHeight="1">
      <c r="C226" s="72">
        <v>2</v>
      </c>
      <c r="D226" s="59" t="s">
        <v>4845</v>
      </c>
      <c r="E226" s="170" t="s">
        <v>42</v>
      </c>
      <c r="F226" s="189">
        <v>0.11</v>
      </c>
      <c r="G226" s="64">
        <f>VLOOKUP(D226,upahbahan,3,FALSE)</f>
        <v>488180</v>
      </c>
      <c r="H226" s="64">
        <f>F226*G226</f>
        <v>53699.8</v>
      </c>
      <c r="I226" s="54"/>
    </row>
    <row r="227" spans="3:13" s="55" customFormat="1" ht="15" customHeight="1">
      <c r="C227" s="72">
        <v>3</v>
      </c>
      <c r="D227" s="59" t="s">
        <v>4881</v>
      </c>
      <c r="E227" s="170" t="s">
        <v>44</v>
      </c>
      <c r="F227" s="189">
        <v>0.83330000000000004</v>
      </c>
      <c r="G227" s="64">
        <f>VLOOKUP(D227,upahbahan,3,FALSE)</f>
        <v>490000</v>
      </c>
      <c r="H227" s="64">
        <f>F227*G227</f>
        <v>408317</v>
      </c>
      <c r="I227" s="54"/>
    </row>
    <row r="228" spans="3:13" s="55" customFormat="1" ht="15" customHeight="1">
      <c r="C228" s="83" t="s">
        <v>1216</v>
      </c>
      <c r="D228" s="80"/>
      <c r="E228" s="80"/>
      <c r="F228" s="80"/>
      <c r="G228" s="162"/>
      <c r="H228" s="64">
        <f>SUM(H225:H227)</f>
        <v>529996.80000000005</v>
      </c>
      <c r="I228" s="54"/>
    </row>
    <row r="229" spans="3:13" s="55" customFormat="1" ht="15" customHeight="1">
      <c r="C229" s="72" t="s">
        <v>1217</v>
      </c>
      <c r="D229" s="59" t="s">
        <v>1218</v>
      </c>
      <c r="E229" s="170"/>
      <c r="F229" s="73"/>
      <c r="G229" s="73"/>
      <c r="H229" s="73"/>
      <c r="I229" s="54"/>
    </row>
    <row r="230" spans="3:13" s="55" customFormat="1" ht="15" customHeight="1">
      <c r="C230" s="557">
        <v>1</v>
      </c>
      <c r="D230" s="59" t="s">
        <v>1183</v>
      </c>
      <c r="E230" s="170" t="s">
        <v>1076</v>
      </c>
      <c r="F230" s="188">
        <v>0.22020000000000001</v>
      </c>
      <c r="G230" s="64">
        <f>VLOOKUP(D230,upahbahan,3,FALSE)</f>
        <v>1450000</v>
      </c>
      <c r="H230" s="64">
        <f>F230*G230</f>
        <v>319290</v>
      </c>
      <c r="I230" s="54"/>
    </row>
    <row r="231" spans="3:13" s="55" customFormat="1" ht="15" customHeight="1">
      <c r="C231" s="83" t="s">
        <v>1219</v>
      </c>
      <c r="D231" s="80"/>
      <c r="E231" s="80"/>
      <c r="F231" s="80"/>
      <c r="G231" s="162"/>
      <c r="H231" s="588">
        <f>SUM(H229:H230)</f>
        <v>319290</v>
      </c>
      <c r="I231" s="54"/>
    </row>
    <row r="232" spans="3:13" s="55" customFormat="1" ht="15" customHeight="1">
      <c r="C232" s="58" t="s">
        <v>1220</v>
      </c>
      <c r="D232" s="69" t="s">
        <v>1221</v>
      </c>
      <c r="E232" s="70"/>
      <c r="F232" s="70"/>
      <c r="G232" s="71"/>
      <c r="H232" s="304">
        <f>H231+H228+H223</f>
        <v>905435.8</v>
      </c>
      <c r="I232" s="319"/>
    </row>
    <row r="233" spans="3:13" s="55" customFormat="1" ht="15" customHeight="1">
      <c r="C233" s="58" t="s">
        <v>1222</v>
      </c>
      <c r="D233" s="69" t="s">
        <v>1325</v>
      </c>
      <c r="E233" s="70"/>
      <c r="F233" s="71"/>
      <c r="G233" s="95">
        <v>0.1</v>
      </c>
      <c r="H233" s="64">
        <f>H232*G233</f>
        <v>90543.580000000016</v>
      </c>
      <c r="I233" s="319"/>
    </row>
    <row r="234" spans="3:13" s="55" customFormat="1" ht="15" customHeight="1">
      <c r="C234" s="58" t="s">
        <v>1223</v>
      </c>
      <c r="D234" s="69" t="s">
        <v>1224</v>
      </c>
      <c r="E234" s="70"/>
      <c r="F234" s="70"/>
      <c r="G234" s="71"/>
      <c r="H234" s="305">
        <f>SUM(H232:H233)</f>
        <v>995979.38000000012</v>
      </c>
      <c r="I234" s="319"/>
    </row>
    <row r="236" spans="3:13" s="55" customFormat="1" ht="19.5" customHeight="1">
      <c r="C236" s="52" t="s">
        <v>4882</v>
      </c>
      <c r="D236" s="783" t="s">
        <v>4883</v>
      </c>
      <c r="E236" s="783"/>
      <c r="F236" s="783"/>
      <c r="G236" s="783"/>
      <c r="H236" s="783"/>
      <c r="I236" s="56">
        <f>ROUNDDOWN(H253,-2)</f>
        <v>1115400</v>
      </c>
    </row>
    <row r="237" spans="3:13" s="55" customFormat="1" ht="33" customHeight="1">
      <c r="C237" s="300" t="s">
        <v>1197</v>
      </c>
      <c r="D237" s="300" t="s">
        <v>1198</v>
      </c>
      <c r="E237" s="300" t="s">
        <v>1199</v>
      </c>
      <c r="F237" s="300" t="s">
        <v>1200</v>
      </c>
      <c r="G237" s="300" t="s">
        <v>1201</v>
      </c>
      <c r="H237" s="300" t="s">
        <v>1202</v>
      </c>
      <c r="I237" s="54"/>
    </row>
    <row r="238" spans="3:13" s="55" customFormat="1" ht="15" customHeight="1">
      <c r="C238" s="72" t="s">
        <v>1203</v>
      </c>
      <c r="D238" s="59" t="s">
        <v>1204</v>
      </c>
      <c r="E238" s="73"/>
      <c r="F238" s="73"/>
      <c r="G238" s="73"/>
      <c r="H238" s="73"/>
      <c r="I238" s="54"/>
      <c r="J238" s="159" t="s">
        <v>1249</v>
      </c>
    </row>
    <row r="239" spans="3:13" s="55" customFormat="1" ht="15" customHeight="1">
      <c r="C239" s="301">
        <v>1</v>
      </c>
      <c r="D239" s="59" t="s">
        <v>5</v>
      </c>
      <c r="E239" s="302" t="s">
        <v>1882</v>
      </c>
      <c r="F239" s="93">
        <v>0.90449999999999997</v>
      </c>
      <c r="G239" s="64">
        <f>VLOOKUP(D239,upahbahan,3,FALSE)</f>
        <v>100000</v>
      </c>
      <c r="H239" s="64">
        <f>F239*G239</f>
        <v>90450</v>
      </c>
      <c r="I239" s="54"/>
      <c r="J239" s="159" t="s">
        <v>1250</v>
      </c>
      <c r="M239" s="65">
        <v>0.1</v>
      </c>
    </row>
    <row r="240" spans="3:13" s="55" customFormat="1" ht="15" customHeight="1">
      <c r="C240" s="301">
        <v>2</v>
      </c>
      <c r="D240" s="59" t="s">
        <v>2186</v>
      </c>
      <c r="E240" s="302" t="s">
        <v>1882</v>
      </c>
      <c r="F240" s="93">
        <v>0.2261</v>
      </c>
      <c r="G240" s="64">
        <f>VLOOKUP(D240,upahbahan,3,FALSE)</f>
        <v>145000</v>
      </c>
      <c r="H240" s="64">
        <f t="shared" ref="H240:H241" si="12">F240*G240</f>
        <v>32784.5</v>
      </c>
      <c r="I240" s="54"/>
      <c r="J240" s="159"/>
      <c r="M240" s="65"/>
    </row>
    <row r="241" spans="3:9" s="55" customFormat="1" ht="15" customHeight="1">
      <c r="C241" s="301">
        <v>3</v>
      </c>
      <c r="D241" s="59" t="s">
        <v>19</v>
      </c>
      <c r="E241" s="302" t="s">
        <v>1882</v>
      </c>
      <c r="F241" s="93">
        <v>4.5199999999999997E-2</v>
      </c>
      <c r="G241" s="64">
        <f>VLOOKUP(D241,upahbahan,3,FALSE)</f>
        <v>200000</v>
      </c>
      <c r="H241" s="64">
        <f t="shared" si="12"/>
        <v>9040</v>
      </c>
      <c r="I241" s="54"/>
    </row>
    <row r="242" spans="3:9" s="55" customFormat="1" ht="15" customHeight="1">
      <c r="C242" s="83" t="s">
        <v>1210</v>
      </c>
      <c r="D242" s="80"/>
      <c r="E242" s="80"/>
      <c r="F242" s="217"/>
      <c r="G242" s="218"/>
      <c r="H242" s="64">
        <f>SUM(H239:H241)</f>
        <v>132274.5</v>
      </c>
      <c r="I242" s="219"/>
    </row>
    <row r="243" spans="3:9" s="55" customFormat="1" ht="15" customHeight="1">
      <c r="C243" s="72" t="s">
        <v>1211</v>
      </c>
      <c r="D243" s="59" t="s">
        <v>1212</v>
      </c>
      <c r="E243" s="73"/>
      <c r="F243" s="73"/>
      <c r="G243" s="73"/>
      <c r="H243" s="73"/>
      <c r="I243" s="54"/>
    </row>
    <row r="244" spans="3:9" s="55" customFormat="1" ht="15" customHeight="1">
      <c r="C244" s="72">
        <v>1</v>
      </c>
      <c r="D244" s="59" t="s">
        <v>4844</v>
      </c>
      <c r="E244" s="170" t="s">
        <v>42</v>
      </c>
      <c r="F244" s="189">
        <v>5.45E-2</v>
      </c>
      <c r="G244" s="64">
        <f>VLOOKUP(D244,upahbahan,3,FALSE)</f>
        <v>1236000</v>
      </c>
      <c r="H244" s="64">
        <f>F244*G244</f>
        <v>67362</v>
      </c>
      <c r="I244" s="54"/>
    </row>
    <row r="245" spans="3:9" s="55" customFormat="1" ht="15" customHeight="1">
      <c r="C245" s="72">
        <v>2</v>
      </c>
      <c r="D245" s="59" t="s">
        <v>4845</v>
      </c>
      <c r="E245" s="170" t="s">
        <v>42</v>
      </c>
      <c r="F245" s="189">
        <v>0.109</v>
      </c>
      <c r="G245" s="64">
        <f>VLOOKUP(D245,upahbahan,3,FALSE)</f>
        <v>488180</v>
      </c>
      <c r="H245" s="64">
        <f>F245*G245</f>
        <v>53211.62</v>
      </c>
      <c r="I245" s="54"/>
    </row>
    <row r="246" spans="3:9" s="55" customFormat="1" ht="15" customHeight="1">
      <c r="C246" s="72">
        <v>3</v>
      </c>
      <c r="D246" s="59" t="s">
        <v>4884</v>
      </c>
      <c r="E246" s="170" t="s">
        <v>44</v>
      </c>
      <c r="F246" s="189">
        <v>0.83330000000000004</v>
      </c>
      <c r="G246" s="64">
        <f>VLOOKUP(D246,upahbahan,3,FALSE)</f>
        <v>520000</v>
      </c>
      <c r="H246" s="64">
        <f>F246*G246</f>
        <v>433316</v>
      </c>
      <c r="I246" s="54"/>
    </row>
    <row r="247" spans="3:9" s="55" customFormat="1" ht="15" customHeight="1">
      <c r="C247" s="83" t="s">
        <v>1216</v>
      </c>
      <c r="D247" s="80"/>
      <c r="E247" s="80"/>
      <c r="F247" s="80"/>
      <c r="G247" s="162"/>
      <c r="H247" s="64">
        <f>SUM(H244:H246)</f>
        <v>553889.62</v>
      </c>
      <c r="I247" s="54"/>
    </row>
    <row r="248" spans="3:9" s="55" customFormat="1" ht="15" customHeight="1">
      <c r="C248" s="72" t="s">
        <v>1217</v>
      </c>
      <c r="D248" s="59" t="s">
        <v>1218</v>
      </c>
      <c r="E248" s="170"/>
      <c r="F248" s="73"/>
      <c r="G248" s="73"/>
      <c r="H248" s="73"/>
      <c r="I248" s="54"/>
    </row>
    <row r="249" spans="3:9" s="55" customFormat="1" ht="15" customHeight="1">
      <c r="C249" s="557">
        <v>1</v>
      </c>
      <c r="D249" s="59" t="s">
        <v>1183</v>
      </c>
      <c r="E249" s="170" t="s">
        <v>1076</v>
      </c>
      <c r="F249" s="188">
        <v>0.2261</v>
      </c>
      <c r="G249" s="64">
        <f>VLOOKUP(D249,upahbahan,3,FALSE)</f>
        <v>1450000</v>
      </c>
      <c r="H249" s="64">
        <f>F249*G249</f>
        <v>327845</v>
      </c>
      <c r="I249" s="54"/>
    </row>
    <row r="250" spans="3:9" s="55" customFormat="1" ht="15" customHeight="1">
      <c r="C250" s="83" t="s">
        <v>1219</v>
      </c>
      <c r="D250" s="80"/>
      <c r="E250" s="80"/>
      <c r="F250" s="80"/>
      <c r="G250" s="162"/>
      <c r="H250" s="588">
        <f>SUM(H248:H249)</f>
        <v>327845</v>
      </c>
      <c r="I250" s="54"/>
    </row>
    <row r="251" spans="3:9" s="55" customFormat="1" ht="15" customHeight="1">
      <c r="C251" s="58" t="s">
        <v>1220</v>
      </c>
      <c r="D251" s="69" t="s">
        <v>1221</v>
      </c>
      <c r="E251" s="70"/>
      <c r="F251" s="70"/>
      <c r="G251" s="71"/>
      <c r="H251" s="304">
        <f>H250+H247+H242</f>
        <v>1014009.12</v>
      </c>
      <c r="I251" s="319"/>
    </row>
    <row r="252" spans="3:9" s="55" customFormat="1" ht="15" customHeight="1">
      <c r="C252" s="58" t="s">
        <v>1222</v>
      </c>
      <c r="D252" s="69" t="s">
        <v>1325</v>
      </c>
      <c r="E252" s="70"/>
      <c r="F252" s="71"/>
      <c r="G252" s="95">
        <v>0.1</v>
      </c>
      <c r="H252" s="64">
        <f>H251*G252</f>
        <v>101400.91200000001</v>
      </c>
      <c r="I252" s="319"/>
    </row>
    <row r="253" spans="3:9" s="55" customFormat="1" ht="15" customHeight="1">
      <c r="C253" s="58" t="s">
        <v>1223</v>
      </c>
      <c r="D253" s="69" t="s">
        <v>1224</v>
      </c>
      <c r="E253" s="70"/>
      <c r="F253" s="70"/>
      <c r="G253" s="71"/>
      <c r="H253" s="305">
        <f>SUM(H251:H252)</f>
        <v>1115410.0320000001</v>
      </c>
      <c r="I253" s="319"/>
    </row>
    <row r="255" spans="3:9" s="55" customFormat="1" ht="19.5" customHeight="1">
      <c r="C255" s="52" t="s">
        <v>4885</v>
      </c>
      <c r="D255" s="783" t="s">
        <v>4886</v>
      </c>
      <c r="E255" s="783"/>
      <c r="F255" s="783"/>
      <c r="G255" s="783"/>
      <c r="H255" s="783"/>
      <c r="I255" s="56">
        <f>ROUNDDOWN(H272,-2)</f>
        <v>1160600</v>
      </c>
    </row>
    <row r="256" spans="3:9" s="55" customFormat="1" ht="33" customHeight="1">
      <c r="C256" s="300" t="s">
        <v>1197</v>
      </c>
      <c r="D256" s="300" t="s">
        <v>1198</v>
      </c>
      <c r="E256" s="300" t="s">
        <v>1199</v>
      </c>
      <c r="F256" s="300" t="s">
        <v>1200</v>
      </c>
      <c r="G256" s="300" t="s">
        <v>1201</v>
      </c>
      <c r="H256" s="300" t="s">
        <v>1202</v>
      </c>
      <c r="I256" s="54"/>
    </row>
    <row r="257" spans="3:13" s="55" customFormat="1" ht="15" customHeight="1">
      <c r="C257" s="72" t="s">
        <v>1203</v>
      </c>
      <c r="D257" s="59" t="s">
        <v>1204</v>
      </c>
      <c r="E257" s="73"/>
      <c r="F257" s="73"/>
      <c r="G257" s="73"/>
      <c r="H257" s="73"/>
      <c r="I257" s="54"/>
      <c r="J257" s="159" t="s">
        <v>1249</v>
      </c>
    </row>
    <row r="258" spans="3:13" s="55" customFormat="1" ht="15" customHeight="1">
      <c r="C258" s="301">
        <v>1</v>
      </c>
      <c r="D258" s="59" t="s">
        <v>5</v>
      </c>
      <c r="E258" s="302" t="s">
        <v>1882</v>
      </c>
      <c r="F258" s="93">
        <v>0.95250000000000001</v>
      </c>
      <c r="G258" s="64">
        <f>VLOOKUP(D258,upahbahan,3,FALSE)</f>
        <v>100000</v>
      </c>
      <c r="H258" s="64">
        <f>F258*G258</f>
        <v>95250</v>
      </c>
      <c r="I258" s="54"/>
      <c r="J258" s="159" t="s">
        <v>1250</v>
      </c>
      <c r="M258" s="65">
        <v>0.1</v>
      </c>
    </row>
    <row r="259" spans="3:13" s="55" customFormat="1" ht="15" customHeight="1">
      <c r="C259" s="301">
        <v>2</v>
      </c>
      <c r="D259" s="59" t="s">
        <v>2186</v>
      </c>
      <c r="E259" s="302" t="s">
        <v>1882</v>
      </c>
      <c r="F259" s="93">
        <v>0.23810000000000001</v>
      </c>
      <c r="G259" s="64">
        <f>VLOOKUP(D259,upahbahan,3,FALSE)</f>
        <v>145000</v>
      </c>
      <c r="H259" s="64">
        <f t="shared" ref="H259:H260" si="13">F259*G259</f>
        <v>34524.5</v>
      </c>
      <c r="I259" s="54"/>
      <c r="J259" s="159"/>
      <c r="M259" s="65"/>
    </row>
    <row r="260" spans="3:13" s="55" customFormat="1" ht="15" customHeight="1">
      <c r="C260" s="301">
        <v>3</v>
      </c>
      <c r="D260" s="59" t="s">
        <v>19</v>
      </c>
      <c r="E260" s="302" t="s">
        <v>1882</v>
      </c>
      <c r="F260" s="93">
        <v>4.7600000000000003E-2</v>
      </c>
      <c r="G260" s="64">
        <f>VLOOKUP(D260,upahbahan,3,FALSE)</f>
        <v>200000</v>
      </c>
      <c r="H260" s="64">
        <f t="shared" si="13"/>
        <v>9520</v>
      </c>
      <c r="I260" s="54"/>
    </row>
    <row r="261" spans="3:13" s="55" customFormat="1" ht="15" customHeight="1">
      <c r="C261" s="83" t="s">
        <v>1210</v>
      </c>
      <c r="D261" s="80"/>
      <c r="E261" s="80"/>
      <c r="F261" s="217"/>
      <c r="G261" s="218"/>
      <c r="H261" s="64">
        <f>SUM(H258:H260)</f>
        <v>139294.5</v>
      </c>
      <c r="I261" s="219"/>
    </row>
    <row r="262" spans="3:13" s="55" customFormat="1" ht="15" customHeight="1">
      <c r="C262" s="72" t="s">
        <v>1211</v>
      </c>
      <c r="D262" s="59" t="s">
        <v>1212</v>
      </c>
      <c r="E262" s="73"/>
      <c r="F262" s="73"/>
      <c r="G262" s="73"/>
      <c r="H262" s="73"/>
      <c r="I262" s="54"/>
    </row>
    <row r="263" spans="3:13" s="55" customFormat="1" ht="15" customHeight="1">
      <c r="C263" s="72">
        <v>1</v>
      </c>
      <c r="D263" s="59" t="s">
        <v>4844</v>
      </c>
      <c r="E263" s="170" t="s">
        <v>42</v>
      </c>
      <c r="F263" s="189">
        <v>5.45E-2</v>
      </c>
      <c r="G263" s="64">
        <f>VLOOKUP(D263,upahbahan,3,FALSE)</f>
        <v>1236000</v>
      </c>
      <c r="H263" s="64">
        <f>F263*G263</f>
        <v>67362</v>
      </c>
      <c r="I263" s="54"/>
    </row>
    <row r="264" spans="3:13" s="55" customFormat="1" ht="15" customHeight="1">
      <c r="C264" s="72">
        <v>2</v>
      </c>
      <c r="D264" s="59" t="s">
        <v>4845</v>
      </c>
      <c r="E264" s="170" t="s">
        <v>42</v>
      </c>
      <c r="F264" s="189">
        <v>0.109</v>
      </c>
      <c r="G264" s="64">
        <f>VLOOKUP(D264,upahbahan,3,FALSE)</f>
        <v>488180</v>
      </c>
      <c r="H264" s="64">
        <f>F264*G264</f>
        <v>53211.62</v>
      </c>
      <c r="I264" s="54"/>
    </row>
    <row r="265" spans="3:13" s="55" customFormat="1" ht="15" customHeight="1">
      <c r="C265" s="72">
        <v>3</v>
      </c>
      <c r="D265" s="59" t="s">
        <v>4887</v>
      </c>
      <c r="E265" s="170" t="s">
        <v>44</v>
      </c>
      <c r="F265" s="189">
        <v>0.83330000000000004</v>
      </c>
      <c r="G265" s="64">
        <f>VLOOKUP(D265,upahbahan,3,FALSE)</f>
        <v>540000</v>
      </c>
      <c r="H265" s="64">
        <f>F265*G265</f>
        <v>449982</v>
      </c>
      <c r="I265" s="54"/>
    </row>
    <row r="266" spans="3:13" s="55" customFormat="1" ht="15" customHeight="1">
      <c r="C266" s="83" t="s">
        <v>1216</v>
      </c>
      <c r="D266" s="80"/>
      <c r="E266" s="80"/>
      <c r="F266" s="80"/>
      <c r="G266" s="162"/>
      <c r="H266" s="64">
        <f>SUM(H263:H265)</f>
        <v>570555.62</v>
      </c>
      <c r="I266" s="54"/>
    </row>
    <row r="267" spans="3:13" s="55" customFormat="1" ht="15" customHeight="1">
      <c r="C267" s="72" t="s">
        <v>1217</v>
      </c>
      <c r="D267" s="59" t="s">
        <v>1218</v>
      </c>
      <c r="E267" s="170"/>
      <c r="F267" s="73"/>
      <c r="G267" s="73"/>
      <c r="H267" s="73"/>
      <c r="I267" s="54"/>
    </row>
    <row r="268" spans="3:13" s="55" customFormat="1" ht="15" customHeight="1">
      <c r="C268" s="557">
        <v>1</v>
      </c>
      <c r="D268" s="59" t="s">
        <v>1183</v>
      </c>
      <c r="E268" s="170" t="s">
        <v>1076</v>
      </c>
      <c r="F268" s="188">
        <v>0.23810000000000001</v>
      </c>
      <c r="G268" s="64">
        <f>VLOOKUP(D268,upahbahan,3,FALSE)</f>
        <v>1450000</v>
      </c>
      <c r="H268" s="64">
        <f>F268*G268</f>
        <v>345245</v>
      </c>
      <c r="I268" s="54"/>
    </row>
    <row r="269" spans="3:13" s="55" customFormat="1" ht="15" customHeight="1">
      <c r="C269" s="83" t="s">
        <v>1219</v>
      </c>
      <c r="D269" s="80"/>
      <c r="E269" s="80"/>
      <c r="F269" s="80"/>
      <c r="G269" s="162"/>
      <c r="H269" s="588">
        <f>SUM(H267:H268)</f>
        <v>345245</v>
      </c>
      <c r="I269" s="54"/>
    </row>
    <row r="270" spans="3:13" s="55" customFormat="1" ht="15" customHeight="1">
      <c r="C270" s="58" t="s">
        <v>1220</v>
      </c>
      <c r="D270" s="69" t="s">
        <v>1221</v>
      </c>
      <c r="E270" s="70"/>
      <c r="F270" s="70"/>
      <c r="G270" s="71"/>
      <c r="H270" s="304">
        <f>H269+H266+H261</f>
        <v>1055095.1200000001</v>
      </c>
      <c r="I270" s="319"/>
    </row>
    <row r="271" spans="3:13" s="55" customFormat="1" ht="15" customHeight="1">
      <c r="C271" s="58" t="s">
        <v>1222</v>
      </c>
      <c r="D271" s="69" t="s">
        <v>1325</v>
      </c>
      <c r="E271" s="70"/>
      <c r="F271" s="71"/>
      <c r="G271" s="95">
        <v>0.1</v>
      </c>
      <c r="H271" s="64">
        <f>H270*G271</f>
        <v>105509.51200000002</v>
      </c>
      <c r="I271" s="319"/>
    </row>
    <row r="272" spans="3:13" s="55" customFormat="1" ht="15" customHeight="1">
      <c r="C272" s="58" t="s">
        <v>1223</v>
      </c>
      <c r="D272" s="69" t="s">
        <v>1224</v>
      </c>
      <c r="E272" s="70"/>
      <c r="F272" s="70"/>
      <c r="G272" s="71"/>
      <c r="H272" s="305">
        <f>SUM(H270:H271)</f>
        <v>1160604.6320000002</v>
      </c>
      <c r="I272" s="319"/>
    </row>
    <row r="275" spans="3:13" s="55" customFormat="1" ht="19.5" customHeight="1">
      <c r="C275" s="52" t="s">
        <v>4888</v>
      </c>
      <c r="D275" s="783" t="s">
        <v>4889</v>
      </c>
      <c r="E275" s="783"/>
      <c r="F275" s="783"/>
      <c r="G275" s="783"/>
      <c r="H275" s="783"/>
      <c r="I275" s="56">
        <f>ROUNDDOWN(H292,-2)</f>
        <v>1224400</v>
      </c>
    </row>
    <row r="276" spans="3:13" s="55" customFormat="1" ht="33" customHeight="1">
      <c r="C276" s="300" t="s">
        <v>1197</v>
      </c>
      <c r="D276" s="300" t="s">
        <v>1198</v>
      </c>
      <c r="E276" s="300" t="s">
        <v>1199</v>
      </c>
      <c r="F276" s="300" t="s">
        <v>1200</v>
      </c>
      <c r="G276" s="300" t="s">
        <v>1201</v>
      </c>
      <c r="H276" s="300" t="s">
        <v>1202</v>
      </c>
      <c r="I276" s="54"/>
    </row>
    <row r="277" spans="3:13" s="55" customFormat="1" ht="15" customHeight="1">
      <c r="C277" s="72" t="s">
        <v>1203</v>
      </c>
      <c r="D277" s="59" t="s">
        <v>1204</v>
      </c>
      <c r="E277" s="73"/>
      <c r="F277" s="73"/>
      <c r="G277" s="73"/>
      <c r="H277" s="73"/>
      <c r="I277" s="54"/>
      <c r="J277" s="159" t="s">
        <v>1249</v>
      </c>
    </row>
    <row r="278" spans="3:13" s="55" customFormat="1" ht="15" customHeight="1">
      <c r="C278" s="301">
        <v>1</v>
      </c>
      <c r="D278" s="59" t="s">
        <v>5</v>
      </c>
      <c r="E278" s="302" t="s">
        <v>1882</v>
      </c>
      <c r="F278" s="93">
        <v>0.96509999999999996</v>
      </c>
      <c r="G278" s="64">
        <f>VLOOKUP(D278,upahbahan,3,FALSE)</f>
        <v>100000</v>
      </c>
      <c r="H278" s="64">
        <f>F278*G278</f>
        <v>96510</v>
      </c>
      <c r="I278" s="54"/>
      <c r="J278" s="159" t="s">
        <v>1250</v>
      </c>
      <c r="M278" s="65">
        <v>0.1</v>
      </c>
    </row>
    <row r="279" spans="3:13" s="55" customFormat="1" ht="15" customHeight="1">
      <c r="C279" s="301">
        <v>2</v>
      </c>
      <c r="D279" s="59" t="s">
        <v>2186</v>
      </c>
      <c r="E279" s="302" t="s">
        <v>1882</v>
      </c>
      <c r="F279" s="93">
        <v>0.24129999999999999</v>
      </c>
      <c r="G279" s="64">
        <f>VLOOKUP(D279,upahbahan,3,FALSE)</f>
        <v>145000</v>
      </c>
      <c r="H279" s="64">
        <f t="shared" ref="H279:H280" si="14">F279*G279</f>
        <v>34988.5</v>
      </c>
      <c r="I279" s="54"/>
      <c r="J279" s="159"/>
      <c r="M279" s="65"/>
    </row>
    <row r="280" spans="3:13" s="55" customFormat="1" ht="15" customHeight="1">
      <c r="C280" s="301">
        <v>3</v>
      </c>
      <c r="D280" s="59" t="s">
        <v>19</v>
      </c>
      <c r="E280" s="302" t="s">
        <v>1882</v>
      </c>
      <c r="F280" s="93">
        <v>4.8300000000000003E-2</v>
      </c>
      <c r="G280" s="64">
        <f>VLOOKUP(D280,upahbahan,3,FALSE)</f>
        <v>200000</v>
      </c>
      <c r="H280" s="64">
        <f t="shared" si="14"/>
        <v>9660</v>
      </c>
      <c r="I280" s="54"/>
    </row>
    <row r="281" spans="3:13" s="55" customFormat="1" ht="15" customHeight="1">
      <c r="C281" s="83" t="s">
        <v>1210</v>
      </c>
      <c r="D281" s="80"/>
      <c r="E281" s="80"/>
      <c r="F281" s="217"/>
      <c r="G281" s="218"/>
      <c r="H281" s="64">
        <f>SUM(H278:H280)</f>
        <v>141158.5</v>
      </c>
      <c r="I281" s="219"/>
    </row>
    <row r="282" spans="3:13" s="55" customFormat="1" ht="15" customHeight="1">
      <c r="C282" s="72" t="s">
        <v>1211</v>
      </c>
      <c r="D282" s="59" t="s">
        <v>1212</v>
      </c>
      <c r="E282" s="73"/>
      <c r="F282" s="73"/>
      <c r="G282" s="73"/>
      <c r="H282" s="73"/>
      <c r="I282" s="54"/>
    </row>
    <row r="283" spans="3:13" s="55" customFormat="1" ht="15" customHeight="1">
      <c r="C283" s="72">
        <v>1</v>
      </c>
      <c r="D283" s="59" t="s">
        <v>4844</v>
      </c>
      <c r="E283" s="170" t="s">
        <v>42</v>
      </c>
      <c r="F283" s="189">
        <v>6.6500000000000004E-2</v>
      </c>
      <c r="G283" s="64">
        <f>VLOOKUP(D283,upahbahan,3,FALSE)</f>
        <v>1236000</v>
      </c>
      <c r="H283" s="64">
        <f>F283*G283</f>
        <v>82194</v>
      </c>
      <c r="I283" s="54"/>
    </row>
    <row r="284" spans="3:13" s="55" customFormat="1" ht="15" customHeight="1">
      <c r="C284" s="72">
        <v>2</v>
      </c>
      <c r="D284" s="59" t="s">
        <v>4845</v>
      </c>
      <c r="E284" s="170" t="s">
        <v>42</v>
      </c>
      <c r="F284" s="189">
        <v>0.13300000000000001</v>
      </c>
      <c r="G284" s="64">
        <f>VLOOKUP(D284,upahbahan,3,FALSE)</f>
        <v>488180</v>
      </c>
      <c r="H284" s="64">
        <f>F284*G284</f>
        <v>64927.94</v>
      </c>
      <c r="I284" s="54"/>
    </row>
    <row r="285" spans="3:13" s="55" customFormat="1" ht="15" customHeight="1">
      <c r="C285" s="72">
        <v>3</v>
      </c>
      <c r="D285" s="59" t="s">
        <v>4890</v>
      </c>
      <c r="E285" s="170" t="s">
        <v>44</v>
      </c>
      <c r="F285" s="189">
        <v>0.83330000000000004</v>
      </c>
      <c r="G285" s="64">
        <f>VLOOKUP(D285,upahbahan,3,FALSE)</f>
        <v>570000</v>
      </c>
      <c r="H285" s="64">
        <f>F285*G285</f>
        <v>474981</v>
      </c>
      <c r="I285" s="54"/>
    </row>
    <row r="286" spans="3:13" s="55" customFormat="1" ht="15" customHeight="1">
      <c r="C286" s="83" t="s">
        <v>1216</v>
      </c>
      <c r="D286" s="80"/>
      <c r="E286" s="80"/>
      <c r="F286" s="80"/>
      <c r="G286" s="162"/>
      <c r="H286" s="64">
        <f>SUM(H283:H285)</f>
        <v>622102.93999999994</v>
      </c>
      <c r="I286" s="54"/>
    </row>
    <row r="287" spans="3:13" s="55" customFormat="1" ht="15" customHeight="1">
      <c r="C287" s="72" t="s">
        <v>1217</v>
      </c>
      <c r="D287" s="59" t="s">
        <v>1218</v>
      </c>
      <c r="E287" s="170"/>
      <c r="F287" s="73"/>
      <c r="G287" s="73"/>
      <c r="H287" s="73"/>
      <c r="I287" s="54"/>
    </row>
    <row r="288" spans="3:13" s="55" customFormat="1" ht="15" customHeight="1">
      <c r="C288" s="557">
        <v>1</v>
      </c>
      <c r="D288" s="59" t="s">
        <v>1183</v>
      </c>
      <c r="E288" s="170" t="s">
        <v>1076</v>
      </c>
      <c r="F288" s="188">
        <v>0.24129999999999999</v>
      </c>
      <c r="G288" s="64">
        <f>VLOOKUP(D288,upahbahan,3,FALSE)</f>
        <v>1450000</v>
      </c>
      <c r="H288" s="64">
        <f>F288*G288</f>
        <v>349885</v>
      </c>
      <c r="I288" s="54"/>
    </row>
    <row r="289" spans="3:13" s="55" customFormat="1" ht="15" customHeight="1">
      <c r="C289" s="83" t="s">
        <v>1219</v>
      </c>
      <c r="D289" s="80"/>
      <c r="E289" s="80"/>
      <c r="F289" s="80"/>
      <c r="G289" s="162"/>
      <c r="H289" s="588">
        <f>SUM(H287:H288)</f>
        <v>349885</v>
      </c>
      <c r="I289" s="54"/>
    </row>
    <row r="290" spans="3:13" s="55" customFormat="1" ht="15" customHeight="1">
      <c r="C290" s="58" t="s">
        <v>1220</v>
      </c>
      <c r="D290" s="69" t="s">
        <v>1221</v>
      </c>
      <c r="E290" s="70"/>
      <c r="F290" s="70"/>
      <c r="G290" s="71"/>
      <c r="H290" s="304">
        <f>H289+H286+H281</f>
        <v>1113146.44</v>
      </c>
      <c r="I290" s="319"/>
    </row>
    <row r="291" spans="3:13" s="55" customFormat="1" ht="15" customHeight="1">
      <c r="C291" s="58" t="s">
        <v>1222</v>
      </c>
      <c r="D291" s="69" t="s">
        <v>1325</v>
      </c>
      <c r="E291" s="70"/>
      <c r="F291" s="71"/>
      <c r="G291" s="95">
        <v>0.1</v>
      </c>
      <c r="H291" s="64">
        <f>H290*G291</f>
        <v>111314.644</v>
      </c>
      <c r="I291" s="319"/>
    </row>
    <row r="292" spans="3:13" s="55" customFormat="1" ht="15" customHeight="1">
      <c r="C292" s="58" t="s">
        <v>1223</v>
      </c>
      <c r="D292" s="69" t="s">
        <v>1224</v>
      </c>
      <c r="E292" s="70"/>
      <c r="F292" s="70"/>
      <c r="G292" s="71"/>
      <c r="H292" s="305">
        <f>SUM(H290:H291)</f>
        <v>1224461.084</v>
      </c>
      <c r="I292" s="319"/>
    </row>
    <row r="294" spans="3:13" s="55" customFormat="1" ht="19.5" customHeight="1">
      <c r="C294" s="52" t="s">
        <v>4891</v>
      </c>
      <c r="D294" s="783" t="s">
        <v>4892</v>
      </c>
      <c r="E294" s="783"/>
      <c r="F294" s="783"/>
      <c r="G294" s="783"/>
      <c r="H294" s="783"/>
      <c r="I294" s="56">
        <f>ROUNDDOWN(H311,-2)</f>
        <v>1253300</v>
      </c>
    </row>
    <row r="295" spans="3:13" s="55" customFormat="1" ht="33" customHeight="1">
      <c r="C295" s="300" t="s">
        <v>1197</v>
      </c>
      <c r="D295" s="300" t="s">
        <v>1198</v>
      </c>
      <c r="E295" s="300" t="s">
        <v>1199</v>
      </c>
      <c r="F295" s="300" t="s">
        <v>1200</v>
      </c>
      <c r="G295" s="300" t="s">
        <v>1201</v>
      </c>
      <c r="H295" s="300" t="s">
        <v>1202</v>
      </c>
      <c r="I295" s="54"/>
    </row>
    <row r="296" spans="3:13" s="55" customFormat="1" ht="15" customHeight="1">
      <c r="C296" s="72" t="s">
        <v>1203</v>
      </c>
      <c r="D296" s="59" t="s">
        <v>1204</v>
      </c>
      <c r="E296" s="73"/>
      <c r="F296" s="73"/>
      <c r="G296" s="73"/>
      <c r="H296" s="73"/>
      <c r="I296" s="54"/>
      <c r="J296" s="159" t="s">
        <v>1249</v>
      </c>
    </row>
    <row r="297" spans="3:13" s="55" customFormat="1" ht="15" customHeight="1">
      <c r="C297" s="301">
        <v>1</v>
      </c>
      <c r="D297" s="59" t="s">
        <v>5</v>
      </c>
      <c r="E297" s="302" t="s">
        <v>1882</v>
      </c>
      <c r="F297" s="93">
        <v>0.98409999999999997</v>
      </c>
      <c r="G297" s="64">
        <f>VLOOKUP(D297,upahbahan,3,FALSE)</f>
        <v>100000</v>
      </c>
      <c r="H297" s="64">
        <f>F297*G297</f>
        <v>98410</v>
      </c>
      <c r="I297" s="54"/>
      <c r="J297" s="159" t="s">
        <v>1250</v>
      </c>
      <c r="M297" s="65">
        <v>0.1</v>
      </c>
    </row>
    <row r="298" spans="3:13" s="55" customFormat="1" ht="15" customHeight="1">
      <c r="C298" s="301">
        <v>2</v>
      </c>
      <c r="D298" s="59" t="s">
        <v>2186</v>
      </c>
      <c r="E298" s="302" t="s">
        <v>1882</v>
      </c>
      <c r="F298" s="93">
        <v>0.246</v>
      </c>
      <c r="G298" s="64">
        <f>VLOOKUP(D298,upahbahan,3,FALSE)</f>
        <v>145000</v>
      </c>
      <c r="H298" s="64">
        <f t="shared" ref="H298:H299" si="15">F298*G298</f>
        <v>35670</v>
      </c>
      <c r="I298" s="54"/>
      <c r="J298" s="159"/>
      <c r="M298" s="65"/>
    </row>
    <row r="299" spans="3:13" s="55" customFormat="1" ht="15" customHeight="1">
      <c r="C299" s="301">
        <v>3</v>
      </c>
      <c r="D299" s="59" t="s">
        <v>19</v>
      </c>
      <c r="E299" s="302" t="s">
        <v>1882</v>
      </c>
      <c r="F299" s="93">
        <v>4.9200000000000001E-2</v>
      </c>
      <c r="G299" s="64">
        <f>VLOOKUP(D299,upahbahan,3,FALSE)</f>
        <v>200000</v>
      </c>
      <c r="H299" s="64">
        <f t="shared" si="15"/>
        <v>9840</v>
      </c>
      <c r="I299" s="54"/>
    </row>
    <row r="300" spans="3:13" s="55" customFormat="1" ht="15" customHeight="1">
      <c r="C300" s="83" t="s">
        <v>1210</v>
      </c>
      <c r="D300" s="80"/>
      <c r="E300" s="80"/>
      <c r="F300" s="217"/>
      <c r="G300" s="218"/>
      <c r="H300" s="64">
        <f>SUM(H297:H299)</f>
        <v>143920</v>
      </c>
      <c r="I300" s="219"/>
    </row>
    <row r="301" spans="3:13" s="55" customFormat="1" ht="15" customHeight="1">
      <c r="C301" s="72" t="s">
        <v>1211</v>
      </c>
      <c r="D301" s="59" t="s">
        <v>1212</v>
      </c>
      <c r="E301" s="73"/>
      <c r="F301" s="73"/>
      <c r="G301" s="73"/>
      <c r="H301" s="73"/>
      <c r="I301" s="54"/>
    </row>
    <row r="302" spans="3:13" s="55" customFormat="1" ht="15" customHeight="1">
      <c r="C302" s="72">
        <v>1</v>
      </c>
      <c r="D302" s="59" t="s">
        <v>4844</v>
      </c>
      <c r="E302" s="170" t="s">
        <v>42</v>
      </c>
      <c r="F302" s="189">
        <v>6.6500000000000004E-2</v>
      </c>
      <c r="G302" s="64">
        <f>VLOOKUP(D302,upahbahan,3,FALSE)</f>
        <v>1236000</v>
      </c>
      <c r="H302" s="64">
        <f>F302*G302</f>
        <v>82194</v>
      </c>
      <c r="I302" s="54"/>
    </row>
    <row r="303" spans="3:13" s="55" customFormat="1" ht="15" customHeight="1">
      <c r="C303" s="72">
        <v>2</v>
      </c>
      <c r="D303" s="59" t="s">
        <v>4845</v>
      </c>
      <c r="E303" s="170" t="s">
        <v>42</v>
      </c>
      <c r="F303" s="189">
        <v>0.13300000000000001</v>
      </c>
      <c r="G303" s="64">
        <f>VLOOKUP(D303,upahbahan,3,FALSE)</f>
        <v>488180</v>
      </c>
      <c r="H303" s="64">
        <f>F303*G303</f>
        <v>64927.94</v>
      </c>
      <c r="I303" s="54"/>
    </row>
    <row r="304" spans="3:13" s="55" customFormat="1" ht="15" customHeight="1">
      <c r="C304" s="72">
        <v>3</v>
      </c>
      <c r="D304" s="59" t="s">
        <v>4893</v>
      </c>
      <c r="E304" s="170" t="s">
        <v>44</v>
      </c>
      <c r="F304" s="189">
        <v>0.83330000000000004</v>
      </c>
      <c r="G304" s="64">
        <f>VLOOKUP(D304,upahbahan,3,FALSE)</f>
        <v>590000</v>
      </c>
      <c r="H304" s="64">
        <f>F304*G304</f>
        <v>491647</v>
      </c>
      <c r="I304" s="54"/>
    </row>
    <row r="305" spans="3:13" s="55" customFormat="1" ht="15" customHeight="1">
      <c r="C305" s="83" t="s">
        <v>1216</v>
      </c>
      <c r="D305" s="80"/>
      <c r="E305" s="80"/>
      <c r="F305" s="80"/>
      <c r="G305" s="162"/>
      <c r="H305" s="64">
        <f>SUM(H302:H304)</f>
        <v>638768.93999999994</v>
      </c>
      <c r="I305" s="54"/>
    </row>
    <row r="306" spans="3:13" s="55" customFormat="1" ht="15" customHeight="1">
      <c r="C306" s="72" t="s">
        <v>1217</v>
      </c>
      <c r="D306" s="59" t="s">
        <v>1218</v>
      </c>
      <c r="E306" s="170"/>
      <c r="F306" s="73"/>
      <c r="G306" s="73"/>
      <c r="H306" s="73"/>
      <c r="I306" s="54"/>
    </row>
    <row r="307" spans="3:13" s="55" customFormat="1" ht="15" customHeight="1">
      <c r="C307" s="557">
        <v>1</v>
      </c>
      <c r="D307" s="59" t="s">
        <v>1183</v>
      </c>
      <c r="E307" s="170" t="s">
        <v>1076</v>
      </c>
      <c r="F307" s="188">
        <v>0.246</v>
      </c>
      <c r="G307" s="64">
        <f>VLOOKUP(D307,upahbahan,3,FALSE)</f>
        <v>1450000</v>
      </c>
      <c r="H307" s="64">
        <f>F307*G307</f>
        <v>356700</v>
      </c>
      <c r="I307" s="54"/>
    </row>
    <row r="308" spans="3:13" s="55" customFormat="1" ht="15" customHeight="1">
      <c r="C308" s="83" t="s">
        <v>1219</v>
      </c>
      <c r="D308" s="80"/>
      <c r="E308" s="80"/>
      <c r="F308" s="80"/>
      <c r="G308" s="162"/>
      <c r="H308" s="588">
        <f>SUM(H306:H307)</f>
        <v>356700</v>
      </c>
      <c r="I308" s="54"/>
    </row>
    <row r="309" spans="3:13" s="55" customFormat="1" ht="15" customHeight="1">
      <c r="C309" s="58" t="s">
        <v>1220</v>
      </c>
      <c r="D309" s="69" t="s">
        <v>1221</v>
      </c>
      <c r="E309" s="70"/>
      <c r="F309" s="70"/>
      <c r="G309" s="71"/>
      <c r="H309" s="304">
        <f>H308+H305+H300</f>
        <v>1139388.94</v>
      </c>
      <c r="I309" s="319"/>
    </row>
    <row r="310" spans="3:13" s="55" customFormat="1" ht="15" customHeight="1">
      <c r="C310" s="58" t="s">
        <v>1222</v>
      </c>
      <c r="D310" s="69" t="s">
        <v>1325</v>
      </c>
      <c r="E310" s="70"/>
      <c r="F310" s="71"/>
      <c r="G310" s="95">
        <v>0.1</v>
      </c>
      <c r="H310" s="64">
        <f>H309*G310</f>
        <v>113938.894</v>
      </c>
      <c r="I310" s="319"/>
    </row>
    <row r="311" spans="3:13" s="55" customFormat="1" ht="15" customHeight="1">
      <c r="C311" s="58" t="s">
        <v>1223</v>
      </c>
      <c r="D311" s="69" t="s">
        <v>1224</v>
      </c>
      <c r="E311" s="70"/>
      <c r="F311" s="70"/>
      <c r="G311" s="71"/>
      <c r="H311" s="305">
        <f>SUM(H309:H310)</f>
        <v>1253327.834</v>
      </c>
      <c r="I311" s="319"/>
    </row>
    <row r="314" spans="3:13" s="55" customFormat="1" ht="19.5" customHeight="1">
      <c r="C314" s="52" t="s">
        <v>4897</v>
      </c>
      <c r="D314" s="783" t="s">
        <v>4894</v>
      </c>
      <c r="E314" s="783"/>
      <c r="F314" s="783"/>
      <c r="G314" s="783"/>
      <c r="H314" s="783"/>
      <c r="I314" s="56">
        <f>ROUNDDOWN(H331,-2)</f>
        <v>1373100</v>
      </c>
    </row>
    <row r="315" spans="3:13" s="55" customFormat="1" ht="33" customHeight="1">
      <c r="C315" s="300" t="s">
        <v>1197</v>
      </c>
      <c r="D315" s="300" t="s">
        <v>1198</v>
      </c>
      <c r="E315" s="300" t="s">
        <v>1199</v>
      </c>
      <c r="F315" s="300" t="s">
        <v>1200</v>
      </c>
      <c r="G315" s="300" t="s">
        <v>1201</v>
      </c>
      <c r="H315" s="300" t="s">
        <v>1202</v>
      </c>
      <c r="I315" s="54"/>
    </row>
    <row r="316" spans="3:13" s="55" customFormat="1" ht="15" customHeight="1">
      <c r="C316" s="72" t="s">
        <v>1203</v>
      </c>
      <c r="D316" s="59" t="s">
        <v>1204</v>
      </c>
      <c r="E316" s="73"/>
      <c r="F316" s="73"/>
      <c r="G316" s="73"/>
      <c r="H316" s="73"/>
      <c r="I316" s="54"/>
      <c r="J316" s="159" t="s">
        <v>1249</v>
      </c>
    </row>
    <row r="317" spans="3:13" s="55" customFormat="1" ht="15" customHeight="1">
      <c r="C317" s="301">
        <v>1</v>
      </c>
      <c r="D317" s="59" t="s">
        <v>5</v>
      </c>
      <c r="E317" s="302" t="s">
        <v>1882</v>
      </c>
      <c r="F317" s="93">
        <v>1.1033999999999999</v>
      </c>
      <c r="G317" s="64">
        <f>VLOOKUP(D317,upahbahan,3,FALSE)</f>
        <v>100000</v>
      </c>
      <c r="H317" s="64">
        <f>F317*G317</f>
        <v>110340</v>
      </c>
      <c r="I317" s="54"/>
      <c r="J317" s="159" t="s">
        <v>1250</v>
      </c>
      <c r="M317" s="65">
        <v>0.1</v>
      </c>
    </row>
    <row r="318" spans="3:13" s="55" customFormat="1" ht="15" customHeight="1">
      <c r="C318" s="301">
        <v>2</v>
      </c>
      <c r="D318" s="59" t="s">
        <v>2186</v>
      </c>
      <c r="E318" s="302" t="s">
        <v>1882</v>
      </c>
      <c r="F318" s="93">
        <v>0.27579999999999999</v>
      </c>
      <c r="G318" s="64">
        <f>VLOOKUP(D318,upahbahan,3,FALSE)</f>
        <v>145000</v>
      </c>
      <c r="H318" s="64">
        <f t="shared" ref="H318:H319" si="16">F318*G318</f>
        <v>39991</v>
      </c>
      <c r="I318" s="54"/>
      <c r="J318" s="159"/>
      <c r="M318" s="65"/>
    </row>
    <row r="319" spans="3:13" s="55" customFormat="1" ht="15" customHeight="1">
      <c r="C319" s="301">
        <v>3</v>
      </c>
      <c r="D319" s="59" t="s">
        <v>19</v>
      </c>
      <c r="E319" s="302" t="s">
        <v>1882</v>
      </c>
      <c r="F319" s="93">
        <v>5.5199999999999999E-2</v>
      </c>
      <c r="G319" s="64">
        <f>VLOOKUP(D319,upahbahan,3,FALSE)</f>
        <v>200000</v>
      </c>
      <c r="H319" s="64">
        <f t="shared" si="16"/>
        <v>11040</v>
      </c>
      <c r="I319" s="54"/>
    </row>
    <row r="320" spans="3:13" s="55" customFormat="1" ht="15" customHeight="1">
      <c r="C320" s="83" t="s">
        <v>1210</v>
      </c>
      <c r="D320" s="80"/>
      <c r="E320" s="80"/>
      <c r="F320" s="217"/>
      <c r="G320" s="218"/>
      <c r="H320" s="64">
        <f>SUM(H317:H319)</f>
        <v>161371</v>
      </c>
      <c r="I320" s="219"/>
    </row>
    <row r="321" spans="3:13" s="55" customFormat="1" ht="15" customHeight="1">
      <c r="C321" s="72" t="s">
        <v>1211</v>
      </c>
      <c r="D321" s="59" t="s">
        <v>1212</v>
      </c>
      <c r="E321" s="73"/>
      <c r="F321" s="73"/>
      <c r="G321" s="73"/>
      <c r="H321" s="73"/>
      <c r="I321" s="54"/>
    </row>
    <row r="322" spans="3:13" s="55" customFormat="1" ht="15" customHeight="1">
      <c r="C322" s="72">
        <v>1</v>
      </c>
      <c r="D322" s="59" t="s">
        <v>4844</v>
      </c>
      <c r="E322" s="170" t="s">
        <v>42</v>
      </c>
      <c r="F322" s="189">
        <v>7.6999999999999999E-2</v>
      </c>
      <c r="G322" s="64">
        <f>VLOOKUP(D322,upahbahan,3,FALSE)</f>
        <v>1236000</v>
      </c>
      <c r="H322" s="64">
        <f>F322*G322</f>
        <v>95172</v>
      </c>
      <c r="I322" s="54"/>
    </row>
    <row r="323" spans="3:13" s="55" customFormat="1" ht="15" customHeight="1">
      <c r="C323" s="72">
        <v>2</v>
      </c>
      <c r="D323" s="59" t="s">
        <v>4845</v>
      </c>
      <c r="E323" s="170" t="s">
        <v>42</v>
      </c>
      <c r="F323" s="189">
        <v>0.154</v>
      </c>
      <c r="G323" s="64">
        <f>VLOOKUP(D323,upahbahan,3,FALSE)</f>
        <v>488180</v>
      </c>
      <c r="H323" s="64">
        <f>F323*G323</f>
        <v>75179.72</v>
      </c>
      <c r="I323" s="54"/>
    </row>
    <row r="324" spans="3:13" s="55" customFormat="1" ht="15" customHeight="1">
      <c r="C324" s="72">
        <v>3</v>
      </c>
      <c r="D324" s="59" t="s">
        <v>4895</v>
      </c>
      <c r="E324" s="170" t="s">
        <v>44</v>
      </c>
      <c r="F324" s="189">
        <v>0.83330000000000004</v>
      </c>
      <c r="G324" s="64">
        <f>VLOOKUP(D324,upahbahan,3,FALSE)</f>
        <v>620000</v>
      </c>
      <c r="H324" s="64">
        <f>F324*G324</f>
        <v>516646</v>
      </c>
      <c r="I324" s="54"/>
    </row>
    <row r="325" spans="3:13" s="55" customFormat="1" ht="15" customHeight="1">
      <c r="C325" s="83" t="s">
        <v>1216</v>
      </c>
      <c r="D325" s="80"/>
      <c r="E325" s="80"/>
      <c r="F325" s="80"/>
      <c r="G325" s="162"/>
      <c r="H325" s="64">
        <f>SUM(H322:H324)</f>
        <v>686997.72</v>
      </c>
      <c r="I325" s="54"/>
    </row>
    <row r="326" spans="3:13" s="55" customFormat="1" ht="15" customHeight="1">
      <c r="C326" s="72" t="s">
        <v>1217</v>
      </c>
      <c r="D326" s="59" t="s">
        <v>1218</v>
      </c>
      <c r="E326" s="170"/>
      <c r="F326" s="73"/>
      <c r="G326" s="73"/>
      <c r="H326" s="73"/>
      <c r="I326" s="54"/>
    </row>
    <row r="327" spans="3:13" s="55" customFormat="1" ht="15" customHeight="1">
      <c r="C327" s="557">
        <v>1</v>
      </c>
      <c r="D327" s="59" t="s">
        <v>1183</v>
      </c>
      <c r="E327" s="170" t="s">
        <v>1076</v>
      </c>
      <c r="F327" s="188">
        <v>0.27579999999999999</v>
      </c>
      <c r="G327" s="64">
        <f>VLOOKUP(D327,upahbahan,3,FALSE)</f>
        <v>1450000</v>
      </c>
      <c r="H327" s="64">
        <f>F327*G327</f>
        <v>399910</v>
      </c>
      <c r="I327" s="54"/>
    </row>
    <row r="328" spans="3:13" s="55" customFormat="1" ht="15" customHeight="1">
      <c r="C328" s="83" t="s">
        <v>1219</v>
      </c>
      <c r="D328" s="80"/>
      <c r="E328" s="80"/>
      <c r="F328" s="80"/>
      <c r="G328" s="162"/>
      <c r="H328" s="588">
        <f>SUM(H326:H327)</f>
        <v>399910</v>
      </c>
      <c r="I328" s="54"/>
    </row>
    <row r="329" spans="3:13" s="55" customFormat="1" ht="15" customHeight="1">
      <c r="C329" s="58" t="s">
        <v>1220</v>
      </c>
      <c r="D329" s="69" t="s">
        <v>1221</v>
      </c>
      <c r="E329" s="70"/>
      <c r="F329" s="70"/>
      <c r="G329" s="71"/>
      <c r="H329" s="304">
        <f>H328+H325+H320</f>
        <v>1248278.72</v>
      </c>
      <c r="I329" s="319"/>
    </row>
    <row r="330" spans="3:13" s="55" customFormat="1" ht="15" customHeight="1">
      <c r="C330" s="58" t="s">
        <v>1222</v>
      </c>
      <c r="D330" s="69" t="s">
        <v>1325</v>
      </c>
      <c r="E330" s="70"/>
      <c r="F330" s="71"/>
      <c r="G330" s="95">
        <v>0.1</v>
      </c>
      <c r="H330" s="64">
        <f>H329*G330</f>
        <v>124827.872</v>
      </c>
      <c r="I330" s="319"/>
    </row>
    <row r="331" spans="3:13" s="55" customFormat="1" ht="15" customHeight="1">
      <c r="C331" s="58" t="s">
        <v>1223</v>
      </c>
      <c r="D331" s="69" t="s">
        <v>1224</v>
      </c>
      <c r="E331" s="70"/>
      <c r="F331" s="70"/>
      <c r="G331" s="71"/>
      <c r="H331" s="305">
        <f>SUM(H329:H330)</f>
        <v>1373106.5919999999</v>
      </c>
      <c r="I331" s="319"/>
    </row>
    <row r="333" spans="3:13" s="55" customFormat="1" ht="19.5" customHeight="1">
      <c r="C333" s="52" t="s">
        <v>4896</v>
      </c>
      <c r="D333" s="783" t="s">
        <v>4898</v>
      </c>
      <c r="E333" s="783"/>
      <c r="F333" s="783"/>
      <c r="G333" s="783"/>
      <c r="H333" s="783"/>
      <c r="I333" s="56">
        <f>ROUNDDOWN(H350,-2)</f>
        <v>1404100</v>
      </c>
    </row>
    <row r="334" spans="3:13" s="55" customFormat="1" ht="33" customHeight="1">
      <c r="C334" s="300" t="s">
        <v>1197</v>
      </c>
      <c r="D334" s="300" t="s">
        <v>1198</v>
      </c>
      <c r="E334" s="300" t="s">
        <v>1199</v>
      </c>
      <c r="F334" s="300" t="s">
        <v>1200</v>
      </c>
      <c r="G334" s="300" t="s">
        <v>1201</v>
      </c>
      <c r="H334" s="300" t="s">
        <v>1202</v>
      </c>
      <c r="I334" s="54"/>
    </row>
    <row r="335" spans="3:13" s="55" customFormat="1" ht="15" customHeight="1">
      <c r="C335" s="72" t="s">
        <v>1203</v>
      </c>
      <c r="D335" s="59" t="s">
        <v>1204</v>
      </c>
      <c r="E335" s="73"/>
      <c r="F335" s="73"/>
      <c r="G335" s="73"/>
      <c r="H335" s="73"/>
      <c r="I335" s="54"/>
      <c r="J335" s="159" t="s">
        <v>1249</v>
      </c>
    </row>
    <row r="336" spans="3:13" s="55" customFormat="1" ht="15" customHeight="1">
      <c r="C336" s="301">
        <v>1</v>
      </c>
      <c r="D336" s="59" t="s">
        <v>5</v>
      </c>
      <c r="E336" s="302" t="s">
        <v>1882</v>
      </c>
      <c r="F336" s="93">
        <v>1.1258999999999999</v>
      </c>
      <c r="G336" s="64">
        <f>VLOOKUP(D336,upahbahan,3,FALSE)</f>
        <v>100000</v>
      </c>
      <c r="H336" s="64">
        <f>F336*G336</f>
        <v>112589.99999999999</v>
      </c>
      <c r="I336" s="54"/>
      <c r="J336" s="159" t="s">
        <v>1250</v>
      </c>
      <c r="M336" s="65">
        <v>0.1</v>
      </c>
    </row>
    <row r="337" spans="3:13" s="55" customFormat="1" ht="15" customHeight="1">
      <c r="C337" s="301">
        <v>2</v>
      </c>
      <c r="D337" s="59" t="s">
        <v>2186</v>
      </c>
      <c r="E337" s="302" t="s">
        <v>1882</v>
      </c>
      <c r="F337" s="93">
        <v>0.28149999999999997</v>
      </c>
      <c r="G337" s="64">
        <f>VLOOKUP(D337,upahbahan,3,FALSE)</f>
        <v>145000</v>
      </c>
      <c r="H337" s="64">
        <f t="shared" ref="H337:H338" si="17">F337*G337</f>
        <v>40817.499999999993</v>
      </c>
      <c r="I337" s="54"/>
      <c r="J337" s="159"/>
      <c r="M337" s="65"/>
    </row>
    <row r="338" spans="3:13" s="55" customFormat="1" ht="15" customHeight="1">
      <c r="C338" s="301">
        <v>3</v>
      </c>
      <c r="D338" s="59" t="s">
        <v>19</v>
      </c>
      <c r="E338" s="302" t="s">
        <v>1882</v>
      </c>
      <c r="F338" s="93">
        <v>5.6300000000000003E-2</v>
      </c>
      <c r="G338" s="64">
        <f>VLOOKUP(D338,upahbahan,3,FALSE)</f>
        <v>200000</v>
      </c>
      <c r="H338" s="64">
        <f t="shared" si="17"/>
        <v>11260</v>
      </c>
      <c r="I338" s="54"/>
    </row>
    <row r="339" spans="3:13" s="55" customFormat="1" ht="15" customHeight="1">
      <c r="C339" s="83" t="s">
        <v>1210</v>
      </c>
      <c r="D339" s="80"/>
      <c r="E339" s="80"/>
      <c r="F339" s="217"/>
      <c r="G339" s="218"/>
      <c r="H339" s="64">
        <f>SUM(H336:H338)</f>
        <v>164667.49999999997</v>
      </c>
      <c r="I339" s="219"/>
    </row>
    <row r="340" spans="3:13" s="55" customFormat="1" ht="15" customHeight="1">
      <c r="C340" s="72" t="s">
        <v>1211</v>
      </c>
      <c r="D340" s="59" t="s">
        <v>1212</v>
      </c>
      <c r="E340" s="73"/>
      <c r="F340" s="73"/>
      <c r="G340" s="73"/>
      <c r="H340" s="73"/>
      <c r="I340" s="54"/>
    </row>
    <row r="341" spans="3:13" s="55" customFormat="1" ht="15" customHeight="1">
      <c r="C341" s="72">
        <v>1</v>
      </c>
      <c r="D341" s="59" t="s">
        <v>4844</v>
      </c>
      <c r="E341" s="170" t="s">
        <v>42</v>
      </c>
      <c r="F341" s="189">
        <v>7.6999999999999999E-2</v>
      </c>
      <c r="G341" s="64">
        <f>VLOOKUP(D341,upahbahan,3,FALSE)</f>
        <v>1236000</v>
      </c>
      <c r="H341" s="64">
        <f>F341*G341</f>
        <v>95172</v>
      </c>
      <c r="I341" s="54"/>
    </row>
    <row r="342" spans="3:13" s="55" customFormat="1" ht="15" customHeight="1">
      <c r="C342" s="72">
        <v>2</v>
      </c>
      <c r="D342" s="59" t="s">
        <v>4845</v>
      </c>
      <c r="E342" s="170" t="s">
        <v>42</v>
      </c>
      <c r="F342" s="189">
        <v>0.154</v>
      </c>
      <c r="G342" s="64">
        <f>VLOOKUP(D342,upahbahan,3,FALSE)</f>
        <v>488180</v>
      </c>
      <c r="H342" s="64">
        <f>F342*G342</f>
        <v>75179.72</v>
      </c>
      <c r="I342" s="54"/>
    </row>
    <row r="343" spans="3:13" s="55" customFormat="1" ht="15" customHeight="1">
      <c r="C343" s="72">
        <v>3</v>
      </c>
      <c r="D343" s="59" t="s">
        <v>4899</v>
      </c>
      <c r="E343" s="170" t="s">
        <v>44</v>
      </c>
      <c r="F343" s="189">
        <v>0.83330000000000004</v>
      </c>
      <c r="G343" s="64">
        <f>VLOOKUP(D343,upahbahan,3,FALSE)</f>
        <v>640000</v>
      </c>
      <c r="H343" s="64">
        <f>F343*G343</f>
        <v>533312</v>
      </c>
      <c r="I343" s="54"/>
    </row>
    <row r="344" spans="3:13" s="55" customFormat="1" ht="15" customHeight="1">
      <c r="C344" s="83" t="s">
        <v>1216</v>
      </c>
      <c r="D344" s="80"/>
      <c r="E344" s="80"/>
      <c r="F344" s="80"/>
      <c r="G344" s="162"/>
      <c r="H344" s="64">
        <f>SUM(H341:H343)</f>
        <v>703663.72</v>
      </c>
      <c r="I344" s="54"/>
    </row>
    <row r="345" spans="3:13" s="55" customFormat="1" ht="15" customHeight="1">
      <c r="C345" s="72" t="s">
        <v>1217</v>
      </c>
      <c r="D345" s="59" t="s">
        <v>1218</v>
      </c>
      <c r="E345" s="170"/>
      <c r="F345" s="73"/>
      <c r="G345" s="73"/>
      <c r="H345" s="73"/>
      <c r="I345" s="54"/>
    </row>
    <row r="346" spans="3:13" s="55" customFormat="1" ht="15" customHeight="1">
      <c r="C346" s="557">
        <v>1</v>
      </c>
      <c r="D346" s="59" t="s">
        <v>1183</v>
      </c>
      <c r="E346" s="170" t="s">
        <v>1076</v>
      </c>
      <c r="F346" s="188">
        <v>0.28149999999999997</v>
      </c>
      <c r="G346" s="64">
        <f>VLOOKUP(D346,upahbahan,3,FALSE)</f>
        <v>1450000</v>
      </c>
      <c r="H346" s="64">
        <f>F346*G346</f>
        <v>408174.99999999994</v>
      </c>
      <c r="I346" s="54"/>
    </row>
    <row r="347" spans="3:13" s="55" customFormat="1" ht="15" customHeight="1">
      <c r="C347" s="83" t="s">
        <v>1219</v>
      </c>
      <c r="D347" s="80"/>
      <c r="E347" s="80"/>
      <c r="F347" s="80"/>
      <c r="G347" s="162"/>
      <c r="H347" s="588">
        <f>SUM(H345:H346)</f>
        <v>408174.99999999994</v>
      </c>
      <c r="I347" s="54"/>
    </row>
    <row r="348" spans="3:13" s="55" customFormat="1" ht="15" customHeight="1">
      <c r="C348" s="58" t="s">
        <v>1220</v>
      </c>
      <c r="D348" s="69" t="s">
        <v>1221</v>
      </c>
      <c r="E348" s="70"/>
      <c r="F348" s="70"/>
      <c r="G348" s="71"/>
      <c r="H348" s="304">
        <f>H347+H344+H339</f>
        <v>1276506.22</v>
      </c>
      <c r="I348" s="319"/>
    </row>
    <row r="349" spans="3:13" s="55" customFormat="1" ht="15" customHeight="1">
      <c r="C349" s="58" t="s">
        <v>1222</v>
      </c>
      <c r="D349" s="69" t="s">
        <v>1325</v>
      </c>
      <c r="E349" s="70"/>
      <c r="F349" s="71"/>
      <c r="G349" s="95">
        <v>0.1</v>
      </c>
      <c r="H349" s="64">
        <f>H348*G349</f>
        <v>127650.622</v>
      </c>
      <c r="I349" s="319"/>
    </row>
    <row r="350" spans="3:13" s="55" customFormat="1" ht="15" customHeight="1">
      <c r="C350" s="58" t="s">
        <v>1223</v>
      </c>
      <c r="D350" s="69" t="s">
        <v>1224</v>
      </c>
      <c r="E350" s="70"/>
      <c r="F350" s="70"/>
      <c r="G350" s="71"/>
      <c r="H350" s="305">
        <f>SUM(H348:H349)</f>
        <v>1404156.8419999999</v>
      </c>
      <c r="I350" s="319"/>
    </row>
    <row r="353" spans="3:13" s="55" customFormat="1" ht="19.5" customHeight="1">
      <c r="C353" s="52" t="s">
        <v>4900</v>
      </c>
      <c r="D353" s="783" t="s">
        <v>4901</v>
      </c>
      <c r="E353" s="783"/>
      <c r="F353" s="783"/>
      <c r="G353" s="783"/>
      <c r="H353" s="783"/>
      <c r="I353" s="56">
        <f>ROUNDDOWN(H370,-2)</f>
        <v>1546000</v>
      </c>
    </row>
    <row r="354" spans="3:13" s="55" customFormat="1" ht="33" customHeight="1">
      <c r="C354" s="300" t="s">
        <v>1197</v>
      </c>
      <c r="D354" s="300" t="s">
        <v>1198</v>
      </c>
      <c r="E354" s="300" t="s">
        <v>1199</v>
      </c>
      <c r="F354" s="300" t="s">
        <v>1200</v>
      </c>
      <c r="G354" s="300" t="s">
        <v>1201</v>
      </c>
      <c r="H354" s="300" t="s">
        <v>1202</v>
      </c>
      <c r="I354" s="54"/>
    </row>
    <row r="355" spans="3:13" s="55" customFormat="1" ht="15" customHeight="1">
      <c r="C355" s="72" t="s">
        <v>1203</v>
      </c>
      <c r="D355" s="59" t="s">
        <v>1204</v>
      </c>
      <c r="E355" s="73"/>
      <c r="F355" s="73"/>
      <c r="G355" s="73"/>
      <c r="H355" s="73"/>
      <c r="I355" s="54"/>
      <c r="J355" s="159" t="s">
        <v>1249</v>
      </c>
    </row>
    <row r="356" spans="3:13" s="55" customFormat="1" ht="15" customHeight="1">
      <c r="C356" s="301">
        <v>1</v>
      </c>
      <c r="D356" s="59" t="s">
        <v>5</v>
      </c>
      <c r="E356" s="302" t="s">
        <v>1882</v>
      </c>
      <c r="F356" s="93">
        <v>1.2795000000000001</v>
      </c>
      <c r="G356" s="64">
        <f>VLOOKUP(D356,upahbahan,3,FALSE)</f>
        <v>100000</v>
      </c>
      <c r="H356" s="64">
        <f>F356*G356</f>
        <v>127950.00000000001</v>
      </c>
      <c r="I356" s="54"/>
      <c r="J356" s="159" t="s">
        <v>1250</v>
      </c>
      <c r="M356" s="65">
        <v>0.1</v>
      </c>
    </row>
    <row r="357" spans="3:13" s="55" customFormat="1" ht="15" customHeight="1">
      <c r="C357" s="301">
        <v>2</v>
      </c>
      <c r="D357" s="59" t="s">
        <v>2186</v>
      </c>
      <c r="E357" s="302" t="s">
        <v>1882</v>
      </c>
      <c r="F357" s="93">
        <v>0.31990000000000002</v>
      </c>
      <c r="G357" s="64">
        <f>VLOOKUP(D357,upahbahan,3,FALSE)</f>
        <v>145000</v>
      </c>
      <c r="H357" s="64">
        <f t="shared" ref="H357:H358" si="18">F357*G357</f>
        <v>46385.5</v>
      </c>
      <c r="I357" s="54"/>
      <c r="J357" s="159"/>
      <c r="M357" s="65"/>
    </row>
    <row r="358" spans="3:13" s="55" customFormat="1" ht="15" customHeight="1">
      <c r="C358" s="301">
        <v>3</v>
      </c>
      <c r="D358" s="59" t="s">
        <v>19</v>
      </c>
      <c r="E358" s="302" t="s">
        <v>1882</v>
      </c>
      <c r="F358" s="93">
        <v>6.4000000000000001E-2</v>
      </c>
      <c r="G358" s="64">
        <f>VLOOKUP(D358,upahbahan,3,FALSE)</f>
        <v>200000</v>
      </c>
      <c r="H358" s="64">
        <f t="shared" si="18"/>
        <v>12800</v>
      </c>
      <c r="I358" s="54"/>
    </row>
    <row r="359" spans="3:13" s="55" customFormat="1" ht="15" customHeight="1">
      <c r="C359" s="83" t="s">
        <v>1210</v>
      </c>
      <c r="D359" s="80"/>
      <c r="E359" s="80"/>
      <c r="F359" s="217"/>
      <c r="G359" s="218"/>
      <c r="H359" s="64">
        <f>SUM(H356:H358)</f>
        <v>187135.5</v>
      </c>
      <c r="I359" s="219"/>
    </row>
    <row r="360" spans="3:13" s="55" customFormat="1" ht="15" customHeight="1">
      <c r="C360" s="72" t="s">
        <v>1211</v>
      </c>
      <c r="D360" s="59" t="s">
        <v>1212</v>
      </c>
      <c r="E360" s="73"/>
      <c r="F360" s="73"/>
      <c r="G360" s="73"/>
      <c r="H360" s="73"/>
      <c r="I360" s="54"/>
    </row>
    <row r="361" spans="3:13" s="55" customFormat="1" ht="15" customHeight="1">
      <c r="C361" s="72">
        <v>1</v>
      </c>
      <c r="D361" s="59" t="s">
        <v>4844</v>
      </c>
      <c r="E361" s="170" t="s">
        <v>42</v>
      </c>
      <c r="F361" s="189">
        <v>8.8499999999999995E-2</v>
      </c>
      <c r="G361" s="64">
        <f>VLOOKUP(D361,upahbahan,3,FALSE)</f>
        <v>1236000</v>
      </c>
      <c r="H361" s="64">
        <f>F361*G361</f>
        <v>109386</v>
      </c>
      <c r="I361" s="54"/>
    </row>
    <row r="362" spans="3:13" s="55" customFormat="1" ht="15" customHeight="1">
      <c r="C362" s="72">
        <v>2</v>
      </c>
      <c r="D362" s="59" t="s">
        <v>4845</v>
      </c>
      <c r="E362" s="170" t="s">
        <v>42</v>
      </c>
      <c r="F362" s="189">
        <v>0.1779</v>
      </c>
      <c r="G362" s="64">
        <f>VLOOKUP(D362,upahbahan,3,FALSE)</f>
        <v>488180</v>
      </c>
      <c r="H362" s="64">
        <f>F362*G362</f>
        <v>86847.221999999994</v>
      </c>
      <c r="I362" s="54"/>
    </row>
    <row r="363" spans="3:13" s="55" customFormat="1" ht="15" customHeight="1">
      <c r="C363" s="72">
        <v>3</v>
      </c>
      <c r="D363" s="59" t="s">
        <v>4902</v>
      </c>
      <c r="E363" s="170" t="s">
        <v>44</v>
      </c>
      <c r="F363" s="189">
        <v>0.83330000000000004</v>
      </c>
      <c r="G363" s="64">
        <f>VLOOKUP(D363,upahbahan,3,FALSE)</f>
        <v>670000</v>
      </c>
      <c r="H363" s="64">
        <f>F363*G363</f>
        <v>558311</v>
      </c>
      <c r="I363" s="54"/>
    </row>
    <row r="364" spans="3:13" s="55" customFormat="1" ht="15" customHeight="1">
      <c r="C364" s="83" t="s">
        <v>1216</v>
      </c>
      <c r="D364" s="80"/>
      <c r="E364" s="80"/>
      <c r="F364" s="80"/>
      <c r="G364" s="162"/>
      <c r="H364" s="64">
        <f>SUM(H361:H363)</f>
        <v>754544.22200000007</v>
      </c>
      <c r="I364" s="54"/>
    </row>
    <row r="365" spans="3:13" s="55" customFormat="1" ht="15" customHeight="1">
      <c r="C365" s="72" t="s">
        <v>1217</v>
      </c>
      <c r="D365" s="59" t="s">
        <v>1218</v>
      </c>
      <c r="E365" s="170"/>
      <c r="F365" s="73"/>
      <c r="G365" s="73"/>
      <c r="H365" s="73"/>
      <c r="I365" s="54"/>
    </row>
    <row r="366" spans="3:13" s="55" customFormat="1" ht="15" customHeight="1">
      <c r="C366" s="557">
        <v>1</v>
      </c>
      <c r="D366" s="59" t="s">
        <v>1183</v>
      </c>
      <c r="E366" s="170" t="s">
        <v>1076</v>
      </c>
      <c r="F366" s="188">
        <v>0.31990000000000002</v>
      </c>
      <c r="G366" s="64">
        <f>VLOOKUP(D366,upahbahan,3,FALSE)</f>
        <v>1450000</v>
      </c>
      <c r="H366" s="64">
        <f>F366*G366</f>
        <v>463855</v>
      </c>
      <c r="I366" s="54"/>
    </row>
    <row r="367" spans="3:13" s="55" customFormat="1" ht="15" customHeight="1">
      <c r="C367" s="83" t="s">
        <v>1219</v>
      </c>
      <c r="D367" s="80"/>
      <c r="E367" s="80"/>
      <c r="F367" s="80"/>
      <c r="G367" s="162"/>
      <c r="H367" s="588">
        <f>SUM(H365:H366)</f>
        <v>463855</v>
      </c>
      <c r="I367" s="54"/>
    </row>
    <row r="368" spans="3:13" s="55" customFormat="1" ht="15" customHeight="1">
      <c r="C368" s="58" t="s">
        <v>1220</v>
      </c>
      <c r="D368" s="69" t="s">
        <v>1221</v>
      </c>
      <c r="E368" s="70"/>
      <c r="F368" s="70"/>
      <c r="G368" s="71"/>
      <c r="H368" s="304">
        <f>H367+H364+H359</f>
        <v>1405534.7220000001</v>
      </c>
      <c r="I368" s="319"/>
    </row>
    <row r="369" spans="3:13" s="55" customFormat="1" ht="15" customHeight="1">
      <c r="C369" s="58" t="s">
        <v>1222</v>
      </c>
      <c r="D369" s="69" t="s">
        <v>1325</v>
      </c>
      <c r="E369" s="70"/>
      <c r="F369" s="71"/>
      <c r="G369" s="95">
        <v>0.1</v>
      </c>
      <c r="H369" s="64">
        <f>H368*G369</f>
        <v>140553.47220000002</v>
      </c>
      <c r="I369" s="319"/>
    </row>
    <row r="370" spans="3:13" s="55" customFormat="1" ht="15" customHeight="1">
      <c r="C370" s="58" t="s">
        <v>1223</v>
      </c>
      <c r="D370" s="69" t="s">
        <v>1224</v>
      </c>
      <c r="E370" s="70"/>
      <c r="F370" s="70"/>
      <c r="G370" s="71"/>
      <c r="H370" s="305">
        <f>SUM(H368:H369)</f>
        <v>1546088.1942</v>
      </c>
      <c r="I370" s="319"/>
    </row>
    <row r="373" spans="3:13" s="55" customFormat="1" ht="19.5" customHeight="1">
      <c r="C373" s="52" t="s">
        <v>4903</v>
      </c>
      <c r="D373" s="783" t="s">
        <v>4904</v>
      </c>
      <c r="E373" s="783"/>
      <c r="F373" s="783"/>
      <c r="G373" s="783"/>
      <c r="H373" s="783"/>
      <c r="I373" s="56">
        <f>ROUNDDOWN(H390,-2)</f>
        <v>1495300</v>
      </c>
    </row>
    <row r="374" spans="3:13" s="55" customFormat="1" ht="33" customHeight="1">
      <c r="C374" s="300" t="s">
        <v>1197</v>
      </c>
      <c r="D374" s="300" t="s">
        <v>1198</v>
      </c>
      <c r="E374" s="300" t="s">
        <v>1199</v>
      </c>
      <c r="F374" s="300" t="s">
        <v>1200</v>
      </c>
      <c r="G374" s="300" t="s">
        <v>1201</v>
      </c>
      <c r="H374" s="300" t="s">
        <v>1202</v>
      </c>
      <c r="I374" s="54"/>
    </row>
    <row r="375" spans="3:13" s="55" customFormat="1" ht="15" customHeight="1">
      <c r="C375" s="72" t="s">
        <v>1203</v>
      </c>
      <c r="D375" s="59" t="s">
        <v>1204</v>
      </c>
      <c r="E375" s="73"/>
      <c r="F375" s="73"/>
      <c r="G375" s="73"/>
      <c r="H375" s="73"/>
      <c r="I375" s="54"/>
      <c r="J375" s="159" t="s">
        <v>1249</v>
      </c>
    </row>
    <row r="376" spans="3:13" s="55" customFormat="1" ht="15" customHeight="1">
      <c r="C376" s="301">
        <v>1</v>
      </c>
      <c r="D376" s="59" t="s">
        <v>5</v>
      </c>
      <c r="E376" s="302" t="s">
        <v>1882</v>
      </c>
      <c r="F376" s="93">
        <v>1.1408</v>
      </c>
      <c r="G376" s="64">
        <f>VLOOKUP(D376,upahbahan,3,FALSE)</f>
        <v>100000</v>
      </c>
      <c r="H376" s="64">
        <f>F376*G376</f>
        <v>114080</v>
      </c>
      <c r="I376" s="54"/>
      <c r="J376" s="159" t="s">
        <v>1250</v>
      </c>
      <c r="M376" s="65">
        <v>0.1</v>
      </c>
    </row>
    <row r="377" spans="3:13" s="55" customFormat="1" ht="15" customHeight="1">
      <c r="C377" s="301">
        <v>2</v>
      </c>
      <c r="D377" s="59" t="s">
        <v>2186</v>
      </c>
      <c r="E377" s="302" t="s">
        <v>1882</v>
      </c>
      <c r="F377" s="93">
        <v>0.28520000000000001</v>
      </c>
      <c r="G377" s="64">
        <f>VLOOKUP(D377,upahbahan,3,FALSE)</f>
        <v>145000</v>
      </c>
      <c r="H377" s="64">
        <f t="shared" ref="H377:H378" si="19">F377*G377</f>
        <v>41354</v>
      </c>
      <c r="I377" s="54"/>
      <c r="J377" s="159"/>
      <c r="M377" s="65"/>
    </row>
    <row r="378" spans="3:13" s="55" customFormat="1" ht="15" customHeight="1">
      <c r="C378" s="301">
        <v>3</v>
      </c>
      <c r="D378" s="59" t="s">
        <v>19</v>
      </c>
      <c r="E378" s="302" t="s">
        <v>1882</v>
      </c>
      <c r="F378" s="93">
        <v>5.7000000000000002E-2</v>
      </c>
      <c r="G378" s="64">
        <f>VLOOKUP(D378,upahbahan,3,FALSE)</f>
        <v>200000</v>
      </c>
      <c r="H378" s="64">
        <f t="shared" si="19"/>
        <v>11400</v>
      </c>
      <c r="I378" s="54"/>
    </row>
    <row r="379" spans="3:13" s="55" customFormat="1" ht="15" customHeight="1">
      <c r="C379" s="83" t="s">
        <v>1210</v>
      </c>
      <c r="D379" s="80"/>
      <c r="E379" s="80"/>
      <c r="F379" s="217"/>
      <c r="G379" s="218"/>
      <c r="H379" s="64">
        <f>SUM(H376:H378)</f>
        <v>166834</v>
      </c>
      <c r="I379" s="219"/>
    </row>
    <row r="380" spans="3:13" s="55" customFormat="1" ht="15" customHeight="1">
      <c r="C380" s="72" t="s">
        <v>1211</v>
      </c>
      <c r="D380" s="59" t="s">
        <v>1212</v>
      </c>
      <c r="E380" s="73"/>
      <c r="F380" s="73"/>
      <c r="G380" s="73"/>
      <c r="H380" s="73"/>
      <c r="I380" s="54"/>
    </row>
    <row r="381" spans="3:13" s="55" customFormat="1" ht="15" customHeight="1">
      <c r="C381" s="72">
        <v>1</v>
      </c>
      <c r="D381" s="59" t="s">
        <v>4844</v>
      </c>
      <c r="E381" s="170" t="s">
        <v>42</v>
      </c>
      <c r="F381" s="189">
        <v>9.6000000000000002E-2</v>
      </c>
      <c r="G381" s="64">
        <f>VLOOKUP(D381,upahbahan,3,FALSE)</f>
        <v>1236000</v>
      </c>
      <c r="H381" s="64">
        <f>F381*G381</f>
        <v>118656</v>
      </c>
      <c r="I381" s="54"/>
    </row>
    <row r="382" spans="3:13" s="55" customFormat="1" ht="15" customHeight="1">
      <c r="C382" s="72">
        <v>2</v>
      </c>
      <c r="D382" s="59" t="s">
        <v>4845</v>
      </c>
      <c r="E382" s="170" t="s">
        <v>42</v>
      </c>
      <c r="F382" s="189">
        <v>0.192</v>
      </c>
      <c r="G382" s="64">
        <f>VLOOKUP(D382,upahbahan,3,FALSE)</f>
        <v>488180</v>
      </c>
      <c r="H382" s="64">
        <f>F382*G382</f>
        <v>93730.559999999998</v>
      </c>
      <c r="I382" s="54"/>
    </row>
    <row r="383" spans="3:13" s="55" customFormat="1" ht="15" customHeight="1">
      <c r="C383" s="72">
        <v>3</v>
      </c>
      <c r="D383" s="59" t="s">
        <v>4905</v>
      </c>
      <c r="E383" s="170" t="s">
        <v>44</v>
      </c>
      <c r="F383" s="189">
        <v>0.83330000000000004</v>
      </c>
      <c r="G383" s="64">
        <f>VLOOKUP(D383,upahbahan,3,FALSE)</f>
        <v>680000</v>
      </c>
      <c r="H383" s="64">
        <f>F383*G383</f>
        <v>566644</v>
      </c>
      <c r="I383" s="54"/>
    </row>
    <row r="384" spans="3:13" s="55" customFormat="1" ht="15" customHeight="1">
      <c r="C384" s="83" t="s">
        <v>1216</v>
      </c>
      <c r="D384" s="80"/>
      <c r="E384" s="80"/>
      <c r="F384" s="80"/>
      <c r="G384" s="162"/>
      <c r="H384" s="64">
        <f>SUM(H381:H383)</f>
        <v>779030.56</v>
      </c>
      <c r="I384" s="54"/>
    </row>
    <row r="385" spans="3:13" s="55" customFormat="1" ht="15" customHeight="1">
      <c r="C385" s="72" t="s">
        <v>1217</v>
      </c>
      <c r="D385" s="59" t="s">
        <v>1218</v>
      </c>
      <c r="E385" s="170"/>
      <c r="F385" s="73"/>
      <c r="G385" s="73"/>
      <c r="H385" s="73"/>
      <c r="I385" s="54"/>
    </row>
    <row r="386" spans="3:13" s="55" customFormat="1" ht="15" customHeight="1">
      <c r="C386" s="557">
        <v>1</v>
      </c>
      <c r="D386" s="59" t="s">
        <v>1183</v>
      </c>
      <c r="E386" s="170" t="s">
        <v>1076</v>
      </c>
      <c r="F386" s="188">
        <v>0.28520000000000001</v>
      </c>
      <c r="G386" s="64">
        <f>VLOOKUP(D386,upahbahan,3,FALSE)</f>
        <v>1450000</v>
      </c>
      <c r="H386" s="64">
        <f>F386*G386</f>
        <v>413540</v>
      </c>
      <c r="I386" s="54"/>
    </row>
    <row r="387" spans="3:13" s="55" customFormat="1" ht="15" customHeight="1">
      <c r="C387" s="83" t="s">
        <v>1219</v>
      </c>
      <c r="D387" s="80"/>
      <c r="E387" s="80"/>
      <c r="F387" s="80"/>
      <c r="G387" s="162"/>
      <c r="H387" s="588">
        <f>SUM(H385:H386)</f>
        <v>413540</v>
      </c>
      <c r="I387" s="54"/>
    </row>
    <row r="388" spans="3:13" s="55" customFormat="1" ht="15" customHeight="1">
      <c r="C388" s="58" t="s">
        <v>1220</v>
      </c>
      <c r="D388" s="69" t="s">
        <v>1221</v>
      </c>
      <c r="E388" s="70"/>
      <c r="F388" s="70"/>
      <c r="G388" s="71"/>
      <c r="H388" s="304">
        <f>H387+H384+H379</f>
        <v>1359404.56</v>
      </c>
      <c r="I388" s="319"/>
    </row>
    <row r="389" spans="3:13" s="55" customFormat="1" ht="15" customHeight="1">
      <c r="C389" s="58" t="s">
        <v>1222</v>
      </c>
      <c r="D389" s="69" t="s">
        <v>1325</v>
      </c>
      <c r="E389" s="70"/>
      <c r="F389" s="71"/>
      <c r="G389" s="95">
        <v>0.1</v>
      </c>
      <c r="H389" s="64">
        <f>H388*G389</f>
        <v>135940.45600000001</v>
      </c>
      <c r="I389" s="319"/>
    </row>
    <row r="390" spans="3:13" s="55" customFormat="1" ht="15" customHeight="1">
      <c r="C390" s="58" t="s">
        <v>1223</v>
      </c>
      <c r="D390" s="69" t="s">
        <v>1224</v>
      </c>
      <c r="E390" s="70"/>
      <c r="F390" s="70"/>
      <c r="G390" s="71"/>
      <c r="H390" s="305">
        <f>SUM(H388:H389)</f>
        <v>1495345.0160000001</v>
      </c>
      <c r="I390" s="319"/>
    </row>
    <row r="392" spans="3:13" s="55" customFormat="1" ht="19.5" customHeight="1">
      <c r="C392" s="52" t="s">
        <v>4906</v>
      </c>
      <c r="D392" s="783" t="s">
        <v>4907</v>
      </c>
      <c r="E392" s="783"/>
      <c r="F392" s="783"/>
      <c r="G392" s="783"/>
      <c r="H392" s="783"/>
      <c r="I392" s="56">
        <f>ROUNDDOWN(H409,-2)</f>
        <v>1606200</v>
      </c>
    </row>
    <row r="393" spans="3:13" s="55" customFormat="1" ht="33" customHeight="1">
      <c r="C393" s="300" t="s">
        <v>1197</v>
      </c>
      <c r="D393" s="300" t="s">
        <v>1198</v>
      </c>
      <c r="E393" s="300" t="s">
        <v>1199</v>
      </c>
      <c r="F393" s="300" t="s">
        <v>1200</v>
      </c>
      <c r="G393" s="300" t="s">
        <v>1201</v>
      </c>
      <c r="H393" s="300" t="s">
        <v>1202</v>
      </c>
      <c r="I393" s="54"/>
    </row>
    <row r="394" spans="3:13" s="55" customFormat="1" ht="15" customHeight="1">
      <c r="C394" s="72" t="s">
        <v>1203</v>
      </c>
      <c r="D394" s="59" t="s">
        <v>1204</v>
      </c>
      <c r="E394" s="73"/>
      <c r="F394" s="73"/>
      <c r="G394" s="73"/>
      <c r="H394" s="73"/>
      <c r="I394" s="54"/>
      <c r="J394" s="159" t="s">
        <v>1249</v>
      </c>
    </row>
    <row r="395" spans="3:13" s="55" customFormat="1" ht="15" customHeight="1">
      <c r="C395" s="301">
        <v>1</v>
      </c>
      <c r="D395" s="59" t="s">
        <v>5</v>
      </c>
      <c r="E395" s="302" t="s">
        <v>1882</v>
      </c>
      <c r="F395" s="93">
        <v>1.2919</v>
      </c>
      <c r="G395" s="64">
        <f>VLOOKUP(D395,upahbahan,3,FALSE)</f>
        <v>100000</v>
      </c>
      <c r="H395" s="64">
        <f>F395*G395</f>
        <v>129190</v>
      </c>
      <c r="I395" s="54"/>
      <c r="J395" s="159" t="s">
        <v>1250</v>
      </c>
      <c r="M395" s="65">
        <v>0.1</v>
      </c>
    </row>
    <row r="396" spans="3:13" s="55" customFormat="1" ht="15" customHeight="1">
      <c r="C396" s="301">
        <v>2</v>
      </c>
      <c r="D396" s="59" t="s">
        <v>2186</v>
      </c>
      <c r="E396" s="302" t="s">
        <v>1882</v>
      </c>
      <c r="F396" s="93">
        <v>0.32300000000000001</v>
      </c>
      <c r="G396" s="64">
        <f>VLOOKUP(D396,upahbahan,3,FALSE)</f>
        <v>145000</v>
      </c>
      <c r="H396" s="64">
        <f t="shared" ref="H396:H397" si="20">F396*G396</f>
        <v>46835</v>
      </c>
      <c r="I396" s="54"/>
      <c r="J396" s="159"/>
      <c r="M396" s="65"/>
    </row>
    <row r="397" spans="3:13" s="55" customFormat="1" ht="15" customHeight="1">
      <c r="C397" s="301">
        <v>3</v>
      </c>
      <c r="D397" s="59" t="s">
        <v>19</v>
      </c>
      <c r="E397" s="302" t="s">
        <v>1882</v>
      </c>
      <c r="F397" s="93">
        <v>6.4600000000000005E-2</v>
      </c>
      <c r="G397" s="64">
        <f>VLOOKUP(D397,upahbahan,3,FALSE)</f>
        <v>200000</v>
      </c>
      <c r="H397" s="64">
        <f t="shared" si="20"/>
        <v>12920.000000000002</v>
      </c>
      <c r="I397" s="54"/>
    </row>
    <row r="398" spans="3:13" s="55" customFormat="1" ht="15" customHeight="1">
      <c r="C398" s="83" t="s">
        <v>1210</v>
      </c>
      <c r="D398" s="80"/>
      <c r="E398" s="80"/>
      <c r="F398" s="217"/>
      <c r="G398" s="218"/>
      <c r="H398" s="64">
        <f>SUM(H395:H397)</f>
        <v>188945</v>
      </c>
      <c r="I398" s="219"/>
    </row>
    <row r="399" spans="3:13" s="55" customFormat="1" ht="15" customHeight="1">
      <c r="C399" s="72" t="s">
        <v>1211</v>
      </c>
      <c r="D399" s="59" t="s">
        <v>1212</v>
      </c>
      <c r="E399" s="73"/>
      <c r="F399" s="73"/>
      <c r="G399" s="73"/>
      <c r="H399" s="73"/>
      <c r="I399" s="54"/>
    </row>
    <row r="400" spans="3:13" s="55" customFormat="1" ht="15" customHeight="1">
      <c r="C400" s="72">
        <v>1</v>
      </c>
      <c r="D400" s="59" t="s">
        <v>4844</v>
      </c>
      <c r="E400" s="170" t="s">
        <v>42</v>
      </c>
      <c r="F400" s="189">
        <v>9.5500000000000002E-2</v>
      </c>
      <c r="G400" s="64">
        <f>VLOOKUP(D400,upahbahan,3,FALSE)</f>
        <v>1236000</v>
      </c>
      <c r="H400" s="64">
        <f>F400*G400</f>
        <v>118038</v>
      </c>
      <c r="I400" s="54"/>
    </row>
    <row r="401" spans="3:13" s="55" customFormat="1" ht="15" customHeight="1">
      <c r="C401" s="72">
        <v>2</v>
      </c>
      <c r="D401" s="59" t="s">
        <v>4845</v>
      </c>
      <c r="E401" s="170" t="s">
        <v>42</v>
      </c>
      <c r="F401" s="189">
        <v>0.191</v>
      </c>
      <c r="G401" s="64">
        <f>VLOOKUP(D401,upahbahan,3,FALSE)</f>
        <v>488180</v>
      </c>
      <c r="H401" s="64">
        <f>F401*G401</f>
        <v>93242.38</v>
      </c>
      <c r="I401" s="54"/>
    </row>
    <row r="402" spans="3:13" s="55" customFormat="1" ht="15" customHeight="1">
      <c r="C402" s="72">
        <v>3</v>
      </c>
      <c r="D402" s="59" t="s">
        <v>4908</v>
      </c>
      <c r="E402" s="170" t="s">
        <v>44</v>
      </c>
      <c r="F402" s="189">
        <v>0.83330000000000004</v>
      </c>
      <c r="G402" s="64">
        <f>VLOOKUP(D402,upahbahan,3,FALSE)</f>
        <v>710000</v>
      </c>
      <c r="H402" s="64">
        <f>F402*G402</f>
        <v>591643</v>
      </c>
      <c r="I402" s="54"/>
    </row>
    <row r="403" spans="3:13" s="55" customFormat="1" ht="15" customHeight="1">
      <c r="C403" s="83" t="s">
        <v>1216</v>
      </c>
      <c r="D403" s="80"/>
      <c r="E403" s="80"/>
      <c r="F403" s="80"/>
      <c r="G403" s="162"/>
      <c r="H403" s="64">
        <f>SUM(H400:H402)</f>
        <v>802923.38</v>
      </c>
      <c r="I403" s="54"/>
    </row>
    <row r="404" spans="3:13" s="55" customFormat="1" ht="15" customHeight="1">
      <c r="C404" s="72" t="s">
        <v>1217</v>
      </c>
      <c r="D404" s="59" t="s">
        <v>1218</v>
      </c>
      <c r="E404" s="170"/>
      <c r="F404" s="73"/>
      <c r="G404" s="73"/>
      <c r="H404" s="73"/>
      <c r="I404" s="54"/>
    </row>
    <row r="405" spans="3:13" s="55" customFormat="1" ht="15" customHeight="1">
      <c r="C405" s="557">
        <v>1</v>
      </c>
      <c r="D405" s="59" t="s">
        <v>1183</v>
      </c>
      <c r="E405" s="170" t="s">
        <v>1076</v>
      </c>
      <c r="F405" s="188">
        <v>0.32300000000000001</v>
      </c>
      <c r="G405" s="64">
        <f>VLOOKUP(D405,upahbahan,3,FALSE)</f>
        <v>1450000</v>
      </c>
      <c r="H405" s="64">
        <f>F405*G405</f>
        <v>468350</v>
      </c>
      <c r="I405" s="54"/>
    </row>
    <row r="406" spans="3:13" s="55" customFormat="1" ht="15" customHeight="1">
      <c r="C406" s="83" t="s">
        <v>1219</v>
      </c>
      <c r="D406" s="80"/>
      <c r="E406" s="80"/>
      <c r="F406" s="80"/>
      <c r="G406" s="162"/>
      <c r="H406" s="588">
        <f>SUM(H404:H405)</f>
        <v>468350</v>
      </c>
      <c r="I406" s="54"/>
    </row>
    <row r="407" spans="3:13" s="55" customFormat="1" ht="15" customHeight="1">
      <c r="C407" s="58" t="s">
        <v>1220</v>
      </c>
      <c r="D407" s="69" t="s">
        <v>1221</v>
      </c>
      <c r="E407" s="70"/>
      <c r="F407" s="70"/>
      <c r="G407" s="71"/>
      <c r="H407" s="304">
        <f>H406+H403+H398</f>
        <v>1460218.38</v>
      </c>
      <c r="I407" s="319"/>
    </row>
    <row r="408" spans="3:13" s="55" customFormat="1" ht="15" customHeight="1">
      <c r="C408" s="58" t="s">
        <v>1222</v>
      </c>
      <c r="D408" s="69" t="s">
        <v>1325</v>
      </c>
      <c r="E408" s="70"/>
      <c r="F408" s="71"/>
      <c r="G408" s="95">
        <v>0.1</v>
      </c>
      <c r="H408" s="64">
        <f>H407*G408</f>
        <v>146021.83799999999</v>
      </c>
      <c r="I408" s="319"/>
    </row>
    <row r="409" spans="3:13" s="55" customFormat="1" ht="15" customHeight="1">
      <c r="C409" s="58" t="s">
        <v>1223</v>
      </c>
      <c r="D409" s="69" t="s">
        <v>1224</v>
      </c>
      <c r="E409" s="70"/>
      <c r="F409" s="70"/>
      <c r="G409" s="71"/>
      <c r="H409" s="305">
        <f>SUM(H407:H408)</f>
        <v>1606240.2179999999</v>
      </c>
      <c r="I409" s="319"/>
    </row>
    <row r="411" spans="3:13" s="55" customFormat="1" ht="19.5" customHeight="1">
      <c r="C411" s="52" t="s">
        <v>4909</v>
      </c>
      <c r="D411" s="783" t="s">
        <v>4910</v>
      </c>
      <c r="E411" s="783"/>
      <c r="F411" s="783"/>
      <c r="G411" s="783"/>
      <c r="H411" s="783"/>
      <c r="I411" s="56">
        <f>ROUNDDOWN(H428,-2)</f>
        <v>1626600</v>
      </c>
    </row>
    <row r="412" spans="3:13" s="55" customFormat="1" ht="33" customHeight="1">
      <c r="C412" s="300" t="s">
        <v>1197</v>
      </c>
      <c r="D412" s="300" t="s">
        <v>1198</v>
      </c>
      <c r="E412" s="300" t="s">
        <v>1199</v>
      </c>
      <c r="F412" s="300" t="s">
        <v>1200</v>
      </c>
      <c r="G412" s="300" t="s">
        <v>1201</v>
      </c>
      <c r="H412" s="300" t="s">
        <v>1202</v>
      </c>
      <c r="I412" s="54"/>
    </row>
    <row r="413" spans="3:13" s="55" customFormat="1" ht="15" customHeight="1">
      <c r="C413" s="72" t="s">
        <v>1203</v>
      </c>
      <c r="D413" s="59" t="s">
        <v>1204</v>
      </c>
      <c r="E413" s="73"/>
      <c r="F413" s="73"/>
      <c r="G413" s="73"/>
      <c r="H413" s="73"/>
      <c r="I413" s="54"/>
      <c r="J413" s="159" t="s">
        <v>1249</v>
      </c>
    </row>
    <row r="414" spans="3:13" s="55" customFormat="1" ht="15" customHeight="1">
      <c r="C414" s="301">
        <v>1</v>
      </c>
      <c r="D414" s="59" t="s">
        <v>5</v>
      </c>
      <c r="E414" s="302" t="s">
        <v>1882</v>
      </c>
      <c r="F414" s="93">
        <v>1.2956000000000001</v>
      </c>
      <c r="G414" s="64">
        <f>VLOOKUP(D414,upahbahan,3,FALSE)</f>
        <v>100000</v>
      </c>
      <c r="H414" s="64">
        <f>F414*G414</f>
        <v>129560.00000000001</v>
      </c>
      <c r="I414" s="54"/>
      <c r="J414" s="159" t="s">
        <v>1250</v>
      </c>
      <c r="M414" s="65">
        <v>0.1</v>
      </c>
    </row>
    <row r="415" spans="3:13" s="55" customFormat="1" ht="15" customHeight="1">
      <c r="C415" s="301">
        <v>2</v>
      </c>
      <c r="D415" s="59" t="s">
        <v>2186</v>
      </c>
      <c r="E415" s="302" t="s">
        <v>1882</v>
      </c>
      <c r="F415" s="93">
        <v>0.32390000000000002</v>
      </c>
      <c r="G415" s="64">
        <f>VLOOKUP(D415,upahbahan,3,FALSE)</f>
        <v>145000</v>
      </c>
      <c r="H415" s="64">
        <f t="shared" ref="H415:H416" si="21">F415*G415</f>
        <v>46965.5</v>
      </c>
      <c r="I415" s="54"/>
      <c r="J415" s="159"/>
      <c r="M415" s="65"/>
    </row>
    <row r="416" spans="3:13" s="55" customFormat="1" ht="15" customHeight="1">
      <c r="C416" s="301">
        <v>3</v>
      </c>
      <c r="D416" s="59" t="s">
        <v>19</v>
      </c>
      <c r="E416" s="302" t="s">
        <v>1882</v>
      </c>
      <c r="F416" s="93">
        <v>6.4799999999999996E-2</v>
      </c>
      <c r="G416" s="64">
        <f>VLOOKUP(D416,upahbahan,3,FALSE)</f>
        <v>200000</v>
      </c>
      <c r="H416" s="64">
        <f t="shared" si="21"/>
        <v>12960</v>
      </c>
      <c r="I416" s="54"/>
    </row>
    <row r="417" spans="3:10" s="55" customFormat="1" ht="15" customHeight="1">
      <c r="C417" s="83" t="s">
        <v>1210</v>
      </c>
      <c r="D417" s="80"/>
      <c r="E417" s="80"/>
      <c r="F417" s="217"/>
      <c r="G417" s="218"/>
      <c r="H417" s="64">
        <f>SUM(H414:H416)</f>
        <v>189485.5</v>
      </c>
      <c r="I417" s="219"/>
    </row>
    <row r="418" spans="3:10" s="55" customFormat="1" ht="15" customHeight="1">
      <c r="C418" s="72" t="s">
        <v>1211</v>
      </c>
      <c r="D418" s="59" t="s">
        <v>1212</v>
      </c>
      <c r="E418" s="73"/>
      <c r="F418" s="73"/>
      <c r="G418" s="73"/>
      <c r="H418" s="73"/>
      <c r="I418" s="54"/>
    </row>
    <row r="419" spans="3:10" s="55" customFormat="1" ht="15" customHeight="1">
      <c r="C419" s="72">
        <v>1</v>
      </c>
      <c r="D419" s="59" t="s">
        <v>4844</v>
      </c>
      <c r="E419" s="170" t="s">
        <v>42</v>
      </c>
      <c r="F419" s="189">
        <v>9.5500000000000002E-2</v>
      </c>
      <c r="G419" s="64">
        <f>VLOOKUP(D419,upahbahan,3,FALSE)</f>
        <v>1236000</v>
      </c>
      <c r="H419" s="64">
        <f>F419*G419</f>
        <v>118038</v>
      </c>
      <c r="I419" s="54"/>
    </row>
    <row r="420" spans="3:10" s="55" customFormat="1" ht="15" customHeight="1">
      <c r="C420" s="72">
        <v>2</v>
      </c>
      <c r="D420" s="59" t="s">
        <v>4845</v>
      </c>
      <c r="E420" s="170" t="s">
        <v>42</v>
      </c>
      <c r="F420" s="189">
        <v>0.191</v>
      </c>
      <c r="G420" s="64">
        <f>VLOOKUP(D420,upahbahan,3,FALSE)</f>
        <v>488180</v>
      </c>
      <c r="H420" s="64">
        <f>F420*G420</f>
        <v>93242.38</v>
      </c>
      <c r="I420" s="54"/>
    </row>
    <row r="421" spans="3:10" s="55" customFormat="1" ht="15" customHeight="1">
      <c r="C421" s="72">
        <v>3</v>
      </c>
      <c r="D421" s="59" t="s">
        <v>4911</v>
      </c>
      <c r="E421" s="170" t="s">
        <v>44</v>
      </c>
      <c r="F421" s="189">
        <v>0.83330000000000004</v>
      </c>
      <c r="G421" s="64">
        <f>VLOOKUP(D421,upahbahan,3,FALSE)</f>
        <v>730000</v>
      </c>
      <c r="H421" s="64">
        <f>F421*G421</f>
        <v>608309</v>
      </c>
      <c r="I421" s="54"/>
    </row>
    <row r="422" spans="3:10" s="55" customFormat="1" ht="15" customHeight="1">
      <c r="C422" s="83" t="s">
        <v>1216</v>
      </c>
      <c r="D422" s="80"/>
      <c r="E422" s="80"/>
      <c r="F422" s="80"/>
      <c r="G422" s="162"/>
      <c r="H422" s="64">
        <f>SUM(H419:H421)</f>
        <v>819589.38</v>
      </c>
      <c r="I422" s="54"/>
    </row>
    <row r="423" spans="3:10" s="55" customFormat="1" ht="15" customHeight="1">
      <c r="C423" s="72" t="s">
        <v>1217</v>
      </c>
      <c r="D423" s="59" t="s">
        <v>1218</v>
      </c>
      <c r="E423" s="170"/>
      <c r="F423" s="73"/>
      <c r="G423" s="73"/>
      <c r="H423" s="73"/>
      <c r="I423" s="54"/>
    </row>
    <row r="424" spans="3:10" s="55" customFormat="1" ht="15" customHeight="1">
      <c r="C424" s="557">
        <v>1</v>
      </c>
      <c r="D424" s="59" t="s">
        <v>1183</v>
      </c>
      <c r="E424" s="170" t="s">
        <v>1076</v>
      </c>
      <c r="F424" s="188">
        <v>0.32390000000000002</v>
      </c>
      <c r="G424" s="64">
        <f>VLOOKUP(D424,upahbahan,3,FALSE)</f>
        <v>1450000</v>
      </c>
      <c r="H424" s="64">
        <f>F424*G424</f>
        <v>469655.00000000006</v>
      </c>
      <c r="I424" s="54"/>
    </row>
    <row r="425" spans="3:10" s="55" customFormat="1" ht="15" customHeight="1">
      <c r="C425" s="83" t="s">
        <v>1219</v>
      </c>
      <c r="D425" s="80"/>
      <c r="E425" s="80"/>
      <c r="F425" s="80"/>
      <c r="G425" s="162"/>
      <c r="H425" s="588">
        <f>SUM(H423:H424)</f>
        <v>469655.00000000006</v>
      </c>
      <c r="I425" s="54"/>
    </row>
    <row r="426" spans="3:10" s="55" customFormat="1" ht="15" customHeight="1">
      <c r="C426" s="58" t="s">
        <v>1220</v>
      </c>
      <c r="D426" s="69" t="s">
        <v>1221</v>
      </c>
      <c r="E426" s="70"/>
      <c r="F426" s="70"/>
      <c r="G426" s="71"/>
      <c r="H426" s="304">
        <f>H425+H422+H417</f>
        <v>1478729.8800000001</v>
      </c>
      <c r="I426" s="319"/>
    </row>
    <row r="427" spans="3:10" s="55" customFormat="1" ht="15" customHeight="1">
      <c r="C427" s="58" t="s">
        <v>1222</v>
      </c>
      <c r="D427" s="69" t="s">
        <v>1325</v>
      </c>
      <c r="E427" s="70"/>
      <c r="F427" s="71"/>
      <c r="G427" s="95">
        <v>0.1</v>
      </c>
      <c r="H427" s="64">
        <f>H426*G427</f>
        <v>147872.98800000001</v>
      </c>
      <c r="I427" s="319"/>
    </row>
    <row r="428" spans="3:10" s="55" customFormat="1" ht="15" customHeight="1">
      <c r="C428" s="58" t="s">
        <v>1223</v>
      </c>
      <c r="D428" s="69" t="s">
        <v>1224</v>
      </c>
      <c r="E428" s="70"/>
      <c r="F428" s="70"/>
      <c r="G428" s="71"/>
      <c r="H428" s="305">
        <f>SUM(H426:H427)</f>
        <v>1626602.8680000002</v>
      </c>
      <c r="I428" s="319"/>
    </row>
    <row r="430" spans="3:10" s="55" customFormat="1" ht="19.5" customHeight="1">
      <c r="C430" s="52" t="s">
        <v>4912</v>
      </c>
      <c r="D430" s="783" t="s">
        <v>4913</v>
      </c>
      <c r="E430" s="783"/>
      <c r="F430" s="783"/>
      <c r="G430" s="783"/>
      <c r="H430" s="783"/>
      <c r="I430" s="56">
        <f>ROUNDDOWN(H447,-2)</f>
        <v>1672100</v>
      </c>
    </row>
    <row r="431" spans="3:10" s="55" customFormat="1" ht="33" customHeight="1">
      <c r="C431" s="300" t="s">
        <v>1197</v>
      </c>
      <c r="D431" s="300" t="s">
        <v>1198</v>
      </c>
      <c r="E431" s="300" t="s">
        <v>1199</v>
      </c>
      <c r="F431" s="300" t="s">
        <v>1200</v>
      </c>
      <c r="G431" s="300" t="s">
        <v>1201</v>
      </c>
      <c r="H431" s="300" t="s">
        <v>1202</v>
      </c>
      <c r="I431" s="54"/>
    </row>
    <row r="432" spans="3:10" s="55" customFormat="1" ht="15" customHeight="1">
      <c r="C432" s="72" t="s">
        <v>1203</v>
      </c>
      <c r="D432" s="59" t="s">
        <v>1204</v>
      </c>
      <c r="E432" s="73"/>
      <c r="F432" s="73"/>
      <c r="G432" s="73"/>
      <c r="H432" s="73"/>
      <c r="I432" s="54"/>
      <c r="J432" s="159" t="s">
        <v>1249</v>
      </c>
    </row>
    <row r="433" spans="2:13" s="55" customFormat="1" ht="15" customHeight="1">
      <c r="C433" s="301">
        <v>1</v>
      </c>
      <c r="D433" s="59" t="s">
        <v>5</v>
      </c>
      <c r="E433" s="302" t="s">
        <v>1882</v>
      </c>
      <c r="F433" s="93">
        <v>1.3267</v>
      </c>
      <c r="G433" s="64">
        <f>VLOOKUP(D433,upahbahan,3,FALSE)</f>
        <v>100000</v>
      </c>
      <c r="H433" s="64">
        <f>F433*G433</f>
        <v>132670</v>
      </c>
      <c r="I433" s="54"/>
      <c r="J433" s="159" t="s">
        <v>1250</v>
      </c>
      <c r="M433" s="65">
        <v>0.1</v>
      </c>
    </row>
    <row r="434" spans="2:13" s="55" customFormat="1" ht="15" customHeight="1">
      <c r="C434" s="301">
        <v>2</v>
      </c>
      <c r="D434" s="59" t="s">
        <v>2186</v>
      </c>
      <c r="E434" s="302" t="s">
        <v>1882</v>
      </c>
      <c r="F434" s="93">
        <v>0.33169999999999999</v>
      </c>
      <c r="G434" s="64">
        <f>VLOOKUP(D434,upahbahan,3,FALSE)</f>
        <v>145000</v>
      </c>
      <c r="H434" s="64">
        <f t="shared" ref="H434:H435" si="22">F434*G434</f>
        <v>48096.5</v>
      </c>
      <c r="I434" s="54"/>
      <c r="J434" s="159"/>
      <c r="M434" s="65"/>
    </row>
    <row r="435" spans="2:13" s="55" customFormat="1" ht="15" customHeight="1">
      <c r="C435" s="301">
        <v>3</v>
      </c>
      <c r="D435" s="59" t="s">
        <v>19</v>
      </c>
      <c r="E435" s="302" t="s">
        <v>1882</v>
      </c>
      <c r="F435" s="93">
        <v>6.6299999999999998E-2</v>
      </c>
      <c r="G435" s="64">
        <f>VLOOKUP(D435,upahbahan,3,FALSE)</f>
        <v>200000</v>
      </c>
      <c r="H435" s="64">
        <f t="shared" si="22"/>
        <v>13260</v>
      </c>
      <c r="I435" s="54"/>
    </row>
    <row r="436" spans="2:13" s="55" customFormat="1" ht="15" customHeight="1">
      <c r="C436" s="83" t="s">
        <v>1210</v>
      </c>
      <c r="D436" s="80"/>
      <c r="E436" s="80"/>
      <c r="F436" s="217"/>
      <c r="G436" s="218"/>
      <c r="H436" s="64">
        <f>SUM(H433:H435)</f>
        <v>194026.5</v>
      </c>
      <c r="I436" s="219"/>
    </row>
    <row r="437" spans="2:13" s="55" customFormat="1" ht="15" customHeight="1">
      <c r="C437" s="72" t="s">
        <v>1211</v>
      </c>
      <c r="D437" s="59" t="s">
        <v>1212</v>
      </c>
      <c r="E437" s="73"/>
      <c r="F437" s="73"/>
      <c r="G437" s="73"/>
      <c r="H437" s="73"/>
      <c r="I437" s="54"/>
    </row>
    <row r="438" spans="2:13" s="55" customFormat="1" ht="15" customHeight="1">
      <c r="C438" s="72">
        <v>1</v>
      </c>
      <c r="D438" s="59" t="s">
        <v>4844</v>
      </c>
      <c r="E438" s="170" t="s">
        <v>42</v>
      </c>
      <c r="F438" s="189">
        <v>9.9500000000000005E-2</v>
      </c>
      <c r="G438" s="64">
        <f>VLOOKUP(D438,upahbahan,3,FALSE)</f>
        <v>1236000</v>
      </c>
      <c r="H438" s="64">
        <f>F438*G438</f>
        <v>122982</v>
      </c>
      <c r="I438" s="54"/>
    </row>
    <row r="439" spans="2:13" s="55" customFormat="1" ht="15" customHeight="1">
      <c r="C439" s="72">
        <v>2</v>
      </c>
      <c r="D439" s="59" t="s">
        <v>4845</v>
      </c>
      <c r="E439" s="170" t="s">
        <v>42</v>
      </c>
      <c r="F439" s="189">
        <v>0.19900000000000001</v>
      </c>
      <c r="G439" s="64">
        <f>VLOOKUP(D439,upahbahan,3,FALSE)</f>
        <v>488180</v>
      </c>
      <c r="H439" s="64">
        <f>F439*G439</f>
        <v>97147.82</v>
      </c>
      <c r="I439" s="54"/>
    </row>
    <row r="440" spans="2:13" s="55" customFormat="1" ht="15" customHeight="1">
      <c r="C440" s="72">
        <v>3</v>
      </c>
      <c r="D440" s="59" t="s">
        <v>4914</v>
      </c>
      <c r="E440" s="170" t="s">
        <v>44</v>
      </c>
      <c r="F440" s="189">
        <v>0.83330000000000004</v>
      </c>
      <c r="G440" s="64">
        <f>VLOOKUP(D440,upahbahan,3,FALSE)</f>
        <v>750000</v>
      </c>
      <c r="H440" s="64">
        <f>F440*G440</f>
        <v>624975</v>
      </c>
      <c r="I440" s="54"/>
    </row>
    <row r="441" spans="2:13" s="55" customFormat="1" ht="15" customHeight="1">
      <c r="C441" s="83" t="s">
        <v>1216</v>
      </c>
      <c r="D441" s="80"/>
      <c r="E441" s="80"/>
      <c r="F441" s="80"/>
      <c r="G441" s="162"/>
      <c r="H441" s="64">
        <f>SUM(H438:H440)</f>
        <v>845104.82000000007</v>
      </c>
      <c r="I441" s="54"/>
    </row>
    <row r="442" spans="2:13" s="55" customFormat="1" ht="15" customHeight="1">
      <c r="C442" s="72" t="s">
        <v>1217</v>
      </c>
      <c r="D442" s="59" t="s">
        <v>1218</v>
      </c>
      <c r="E442" s="170"/>
      <c r="F442" s="73"/>
      <c r="G442" s="73"/>
      <c r="H442" s="73"/>
      <c r="I442" s="54"/>
    </row>
    <row r="443" spans="2:13" s="55" customFormat="1" ht="15" customHeight="1">
      <c r="C443" s="557">
        <v>1</v>
      </c>
      <c r="D443" s="59" t="s">
        <v>1183</v>
      </c>
      <c r="E443" s="170" t="s">
        <v>1076</v>
      </c>
      <c r="F443" s="188">
        <v>0.33169999999999999</v>
      </c>
      <c r="G443" s="64">
        <f>VLOOKUP(D443,upahbahan,3,FALSE)</f>
        <v>1450000</v>
      </c>
      <c r="H443" s="64">
        <f>F443*G443</f>
        <v>480965</v>
      </c>
      <c r="I443" s="54"/>
    </row>
    <row r="444" spans="2:13" s="55" customFormat="1" ht="15" customHeight="1">
      <c r="C444" s="83" t="s">
        <v>1219</v>
      </c>
      <c r="D444" s="80"/>
      <c r="E444" s="80"/>
      <c r="F444" s="80"/>
      <c r="G444" s="162"/>
      <c r="H444" s="588">
        <f>SUM(H442:H443)</f>
        <v>480965</v>
      </c>
      <c r="I444" s="54"/>
    </row>
    <row r="445" spans="2:13" s="55" customFormat="1" ht="15" customHeight="1">
      <c r="C445" s="58" t="s">
        <v>1220</v>
      </c>
      <c r="D445" s="69" t="s">
        <v>1221</v>
      </c>
      <c r="E445" s="70"/>
      <c r="F445" s="70"/>
      <c r="G445" s="71"/>
      <c r="H445" s="304">
        <f>H444+H441+H436</f>
        <v>1520096.32</v>
      </c>
      <c r="I445" s="319"/>
    </row>
    <row r="446" spans="2:13" s="55" customFormat="1" ht="15" customHeight="1">
      <c r="C446" s="58" t="s">
        <v>1222</v>
      </c>
      <c r="D446" s="69" t="s">
        <v>1325</v>
      </c>
      <c r="E446" s="70"/>
      <c r="F446" s="71"/>
      <c r="G446" s="95">
        <v>0.1</v>
      </c>
      <c r="H446" s="64">
        <f>H445*G446</f>
        <v>152009.63200000001</v>
      </c>
      <c r="I446" s="319"/>
    </row>
    <row r="447" spans="2:13" s="55" customFormat="1" ht="15" customHeight="1">
      <c r="C447" s="58" t="s">
        <v>1223</v>
      </c>
      <c r="D447" s="69" t="s">
        <v>1224</v>
      </c>
      <c r="E447" s="70"/>
      <c r="F447" s="70"/>
      <c r="G447" s="71"/>
      <c r="H447" s="305">
        <f>SUM(H445:H446)</f>
        <v>1672105.952</v>
      </c>
      <c r="I447" s="319"/>
    </row>
    <row r="448" spans="2:13" ht="13.8">
      <c r="B448" s="55"/>
    </row>
    <row r="449" spans="3:13" s="55" customFormat="1" ht="19.5" customHeight="1">
      <c r="C449" s="52" t="s">
        <v>4915</v>
      </c>
      <c r="D449" s="783" t="s">
        <v>4916</v>
      </c>
      <c r="E449" s="783"/>
      <c r="F449" s="783"/>
      <c r="G449" s="783"/>
      <c r="H449" s="783"/>
      <c r="I449" s="56">
        <f>ROUNDDOWN(H466,-2)</f>
        <v>1708300</v>
      </c>
    </row>
    <row r="450" spans="3:13" s="55" customFormat="1" ht="33" customHeight="1">
      <c r="C450" s="300" t="s">
        <v>1197</v>
      </c>
      <c r="D450" s="300" t="s">
        <v>1198</v>
      </c>
      <c r="E450" s="300" t="s">
        <v>1199</v>
      </c>
      <c r="F450" s="300" t="s">
        <v>1200</v>
      </c>
      <c r="G450" s="300" t="s">
        <v>1201</v>
      </c>
      <c r="H450" s="300" t="s">
        <v>1202</v>
      </c>
      <c r="I450" s="54"/>
    </row>
    <row r="451" spans="3:13" s="55" customFormat="1" ht="15" customHeight="1">
      <c r="C451" s="72" t="s">
        <v>1203</v>
      </c>
      <c r="D451" s="59" t="s">
        <v>1204</v>
      </c>
      <c r="E451" s="73"/>
      <c r="F451" s="73"/>
      <c r="G451" s="73"/>
      <c r="H451" s="73"/>
      <c r="I451" s="54"/>
      <c r="J451" s="159" t="s">
        <v>1249</v>
      </c>
    </row>
    <row r="452" spans="3:13" s="55" customFormat="1" ht="15" customHeight="1">
      <c r="C452" s="301">
        <v>1</v>
      </c>
      <c r="D452" s="59" t="s">
        <v>5</v>
      </c>
      <c r="E452" s="302" t="s">
        <v>1882</v>
      </c>
      <c r="F452" s="93">
        <v>1.3469</v>
      </c>
      <c r="G452" s="64">
        <f>VLOOKUP(D452,upahbahan,3,FALSE)</f>
        <v>100000</v>
      </c>
      <c r="H452" s="64">
        <f>F452*G452</f>
        <v>134690</v>
      </c>
      <c r="I452" s="54"/>
      <c r="J452" s="159" t="s">
        <v>1250</v>
      </c>
      <c r="M452" s="65">
        <v>0.1</v>
      </c>
    </row>
    <row r="453" spans="3:13" s="55" customFormat="1" ht="15" customHeight="1">
      <c r="C453" s="301">
        <v>2</v>
      </c>
      <c r="D453" s="59" t="s">
        <v>2186</v>
      </c>
      <c r="E453" s="302" t="s">
        <v>1882</v>
      </c>
      <c r="F453" s="93">
        <v>0.3367</v>
      </c>
      <c r="G453" s="64">
        <f>VLOOKUP(D453,upahbahan,3,FALSE)</f>
        <v>145000</v>
      </c>
      <c r="H453" s="64">
        <f t="shared" ref="H453:H454" si="23">F453*G453</f>
        <v>48821.5</v>
      </c>
      <c r="I453" s="54"/>
      <c r="J453" s="159"/>
      <c r="M453" s="65"/>
    </row>
    <row r="454" spans="3:13" s="55" customFormat="1" ht="15" customHeight="1">
      <c r="C454" s="301">
        <v>3</v>
      </c>
      <c r="D454" s="59" t="s">
        <v>19</v>
      </c>
      <c r="E454" s="302" t="s">
        <v>1882</v>
      </c>
      <c r="F454" s="93">
        <v>6.7299999999999999E-2</v>
      </c>
      <c r="G454" s="64">
        <f>VLOOKUP(D454,upahbahan,3,FALSE)</f>
        <v>200000</v>
      </c>
      <c r="H454" s="64">
        <f t="shared" si="23"/>
        <v>13460</v>
      </c>
      <c r="I454" s="54"/>
    </row>
    <row r="455" spans="3:13" s="55" customFormat="1" ht="15" customHeight="1">
      <c r="C455" s="83" t="s">
        <v>1210</v>
      </c>
      <c r="D455" s="80"/>
      <c r="E455" s="80"/>
      <c r="F455" s="217"/>
      <c r="G455" s="218"/>
      <c r="H455" s="64">
        <f>SUM(H452:H454)</f>
        <v>196971.5</v>
      </c>
      <c r="I455" s="219"/>
    </row>
    <row r="456" spans="3:13" s="55" customFormat="1" ht="15" customHeight="1">
      <c r="C456" s="72" t="s">
        <v>1211</v>
      </c>
      <c r="D456" s="59" t="s">
        <v>1212</v>
      </c>
      <c r="E456" s="73"/>
      <c r="F456" s="73"/>
      <c r="G456" s="73"/>
      <c r="H456" s="73"/>
      <c r="I456" s="54"/>
    </row>
    <row r="457" spans="3:13" s="55" customFormat="1" ht="15" customHeight="1">
      <c r="C457" s="72">
        <v>1</v>
      </c>
      <c r="D457" s="59" t="s">
        <v>4844</v>
      </c>
      <c r="E457" s="170" t="s">
        <v>42</v>
      </c>
      <c r="F457" s="189">
        <v>9.8500000000000004E-2</v>
      </c>
      <c r="G457" s="64">
        <f>VLOOKUP(D457,upahbahan,3,FALSE)</f>
        <v>1236000</v>
      </c>
      <c r="H457" s="64">
        <f>F457*G457</f>
        <v>121746</v>
      </c>
      <c r="I457" s="54"/>
    </row>
    <row r="458" spans="3:13" s="55" customFormat="1" ht="15" customHeight="1">
      <c r="C458" s="72">
        <v>2</v>
      </c>
      <c r="D458" s="59" t="s">
        <v>4845</v>
      </c>
      <c r="E458" s="170" t="s">
        <v>42</v>
      </c>
      <c r="F458" s="189">
        <v>0.19700000000000001</v>
      </c>
      <c r="G458" s="64">
        <f>VLOOKUP(D458,upahbahan,3,FALSE)</f>
        <v>488180</v>
      </c>
      <c r="H458" s="64">
        <f>F458*G458</f>
        <v>96171.46</v>
      </c>
      <c r="I458" s="54"/>
    </row>
    <row r="459" spans="3:13" s="55" customFormat="1" ht="15" customHeight="1">
      <c r="C459" s="72">
        <v>3</v>
      </c>
      <c r="D459" s="59" t="s">
        <v>4917</v>
      </c>
      <c r="E459" s="170" t="s">
        <v>44</v>
      </c>
      <c r="F459" s="189">
        <v>0.83330000000000004</v>
      </c>
      <c r="G459" s="64">
        <f>VLOOKUP(D459,upahbahan,3,FALSE)</f>
        <v>780000</v>
      </c>
      <c r="H459" s="64">
        <f>F459*G459</f>
        <v>649974</v>
      </c>
      <c r="I459" s="54"/>
    </row>
    <row r="460" spans="3:13" s="55" customFormat="1" ht="15" customHeight="1">
      <c r="C460" s="83" t="s">
        <v>1216</v>
      </c>
      <c r="D460" s="80"/>
      <c r="E460" s="80"/>
      <c r="F460" s="80"/>
      <c r="G460" s="162"/>
      <c r="H460" s="64">
        <f>SUM(H457:H459)</f>
        <v>867891.46</v>
      </c>
      <c r="I460" s="54"/>
    </row>
    <row r="461" spans="3:13" s="55" customFormat="1" ht="15" customHeight="1">
      <c r="C461" s="72" t="s">
        <v>1217</v>
      </c>
      <c r="D461" s="59" t="s">
        <v>1218</v>
      </c>
      <c r="E461" s="170"/>
      <c r="F461" s="73"/>
      <c r="G461" s="73"/>
      <c r="H461" s="73"/>
      <c r="I461" s="54"/>
    </row>
    <row r="462" spans="3:13" s="55" customFormat="1" ht="15" customHeight="1">
      <c r="C462" s="557">
        <v>1</v>
      </c>
      <c r="D462" s="59" t="s">
        <v>1183</v>
      </c>
      <c r="E462" s="170" t="s">
        <v>1076</v>
      </c>
      <c r="F462" s="188">
        <v>0.3367</v>
      </c>
      <c r="G462" s="64">
        <f>VLOOKUP(D462,upahbahan,3,FALSE)</f>
        <v>1450000</v>
      </c>
      <c r="H462" s="64">
        <f>F462*G462</f>
        <v>488215</v>
      </c>
      <c r="I462" s="54"/>
    </row>
    <row r="463" spans="3:13" s="55" customFormat="1" ht="15" customHeight="1">
      <c r="C463" s="83" t="s">
        <v>1219</v>
      </c>
      <c r="D463" s="80"/>
      <c r="E463" s="80"/>
      <c r="F463" s="80"/>
      <c r="G463" s="162"/>
      <c r="H463" s="588">
        <f>SUM(H461:H462)</f>
        <v>488215</v>
      </c>
      <c r="I463" s="54"/>
    </row>
    <row r="464" spans="3:13" s="55" customFormat="1" ht="15" customHeight="1">
      <c r="C464" s="58" t="s">
        <v>1220</v>
      </c>
      <c r="D464" s="69" t="s">
        <v>1221</v>
      </c>
      <c r="E464" s="70"/>
      <c r="F464" s="70"/>
      <c r="G464" s="71"/>
      <c r="H464" s="304">
        <f>H463+H460+H455</f>
        <v>1553077.96</v>
      </c>
      <c r="I464" s="319"/>
    </row>
    <row r="465" spans="2:13" s="55" customFormat="1" ht="15" customHeight="1">
      <c r="C465" s="58" t="s">
        <v>1222</v>
      </c>
      <c r="D465" s="69" t="s">
        <v>1325</v>
      </c>
      <c r="E465" s="70"/>
      <c r="F465" s="71"/>
      <c r="G465" s="95">
        <v>0.1</v>
      </c>
      <c r="H465" s="64">
        <f>H464*G465</f>
        <v>155307.796</v>
      </c>
      <c r="I465" s="319"/>
    </row>
    <row r="466" spans="2:13" s="55" customFormat="1" ht="15" customHeight="1">
      <c r="C466" s="58" t="s">
        <v>1223</v>
      </c>
      <c r="D466" s="69" t="s">
        <v>1224</v>
      </c>
      <c r="E466" s="70"/>
      <c r="F466" s="70"/>
      <c r="G466" s="71"/>
      <c r="H466" s="305">
        <f>SUM(H464:H465)</f>
        <v>1708385.7560000001</v>
      </c>
      <c r="I466" s="319"/>
    </row>
    <row r="467" spans="2:13" ht="13.8">
      <c r="B467" s="55"/>
    </row>
    <row r="468" spans="2:13" s="55" customFormat="1" ht="19.5" customHeight="1">
      <c r="C468" s="52" t="s">
        <v>4918</v>
      </c>
      <c r="D468" s="783" t="s">
        <v>4919</v>
      </c>
      <c r="E468" s="783"/>
      <c r="F468" s="783"/>
      <c r="G468" s="783"/>
      <c r="H468" s="783"/>
      <c r="I468" s="56">
        <f>ROUNDDOWN(H485,-2)</f>
        <v>1761800</v>
      </c>
    </row>
    <row r="469" spans="2:13" s="55" customFormat="1" ht="33" customHeight="1">
      <c r="C469" s="300" t="s">
        <v>1197</v>
      </c>
      <c r="D469" s="300" t="s">
        <v>1198</v>
      </c>
      <c r="E469" s="300" t="s">
        <v>1199</v>
      </c>
      <c r="F469" s="300" t="s">
        <v>1200</v>
      </c>
      <c r="G469" s="300" t="s">
        <v>1201</v>
      </c>
      <c r="H469" s="300" t="s">
        <v>1202</v>
      </c>
      <c r="I469" s="54"/>
    </row>
    <row r="470" spans="2:13" s="55" customFormat="1" ht="15" customHeight="1">
      <c r="C470" s="72" t="s">
        <v>1203</v>
      </c>
      <c r="D470" s="59" t="s">
        <v>1204</v>
      </c>
      <c r="E470" s="73"/>
      <c r="F470" s="73"/>
      <c r="G470" s="73"/>
      <c r="H470" s="73"/>
      <c r="I470" s="54"/>
      <c r="J470" s="159" t="s">
        <v>1249</v>
      </c>
    </row>
    <row r="471" spans="2:13" s="55" customFormat="1" ht="15" customHeight="1">
      <c r="C471" s="301">
        <v>1</v>
      </c>
      <c r="D471" s="59" t="s">
        <v>5</v>
      </c>
      <c r="E471" s="302" t="s">
        <v>1882</v>
      </c>
      <c r="F471" s="93">
        <v>1.3488</v>
      </c>
      <c r="G471" s="64">
        <f>VLOOKUP(D471,upahbahan,3,FALSE)</f>
        <v>100000</v>
      </c>
      <c r="H471" s="64">
        <f>F471*G471</f>
        <v>134880</v>
      </c>
      <c r="I471" s="54"/>
      <c r="J471" s="159" t="s">
        <v>1250</v>
      </c>
      <c r="M471" s="65">
        <v>0.1</v>
      </c>
    </row>
    <row r="472" spans="2:13" s="55" customFormat="1" ht="15" customHeight="1">
      <c r="C472" s="301">
        <v>2</v>
      </c>
      <c r="D472" s="59" t="s">
        <v>2186</v>
      </c>
      <c r="E472" s="302" t="s">
        <v>1882</v>
      </c>
      <c r="F472" s="93">
        <v>0.3372</v>
      </c>
      <c r="G472" s="64">
        <f>VLOOKUP(D472,upahbahan,3,FALSE)</f>
        <v>145000</v>
      </c>
      <c r="H472" s="64">
        <f t="shared" ref="H472:H473" si="24">F472*G472</f>
        <v>48894</v>
      </c>
      <c r="I472" s="54"/>
      <c r="J472" s="159"/>
      <c r="M472" s="65"/>
    </row>
    <row r="473" spans="2:13" s="55" customFormat="1" ht="15" customHeight="1">
      <c r="C473" s="301">
        <v>3</v>
      </c>
      <c r="D473" s="59" t="s">
        <v>19</v>
      </c>
      <c r="E473" s="302" t="s">
        <v>1882</v>
      </c>
      <c r="F473" s="93">
        <v>6.7400000000000002E-2</v>
      </c>
      <c r="G473" s="64">
        <f>VLOOKUP(D473,upahbahan,3,FALSE)</f>
        <v>200000</v>
      </c>
      <c r="H473" s="64">
        <f t="shared" si="24"/>
        <v>13480</v>
      </c>
      <c r="I473" s="54"/>
    </row>
    <row r="474" spans="2:13" s="55" customFormat="1" ht="15" customHeight="1">
      <c r="C474" s="83" t="s">
        <v>1210</v>
      </c>
      <c r="D474" s="80"/>
      <c r="E474" s="80"/>
      <c r="F474" s="217"/>
      <c r="G474" s="218"/>
      <c r="H474" s="64">
        <f>SUM(H471:H473)</f>
        <v>197254</v>
      </c>
      <c r="I474" s="219"/>
    </row>
    <row r="475" spans="2:13" s="55" customFormat="1" ht="15" customHeight="1">
      <c r="C475" s="72" t="s">
        <v>1211</v>
      </c>
      <c r="D475" s="59" t="s">
        <v>1212</v>
      </c>
      <c r="E475" s="73"/>
      <c r="F475" s="73"/>
      <c r="G475" s="73"/>
      <c r="H475" s="73"/>
      <c r="I475" s="54"/>
    </row>
    <row r="476" spans="2:13" s="55" customFormat="1" ht="15" customHeight="1">
      <c r="C476" s="72">
        <v>1</v>
      </c>
      <c r="D476" s="59" t="s">
        <v>4844</v>
      </c>
      <c r="E476" s="170" t="s">
        <v>42</v>
      </c>
      <c r="F476" s="189">
        <v>0.1125</v>
      </c>
      <c r="G476" s="64">
        <f>VLOOKUP(D476,upahbahan,3,FALSE)</f>
        <v>1236000</v>
      </c>
      <c r="H476" s="64">
        <f>F476*G476</f>
        <v>139050</v>
      </c>
      <c r="I476" s="54"/>
    </row>
    <row r="477" spans="2:13" s="55" customFormat="1" ht="15" customHeight="1">
      <c r="C477" s="72">
        <v>2</v>
      </c>
      <c r="D477" s="59" t="s">
        <v>4845</v>
      </c>
      <c r="E477" s="170" t="s">
        <v>42</v>
      </c>
      <c r="F477" s="189">
        <v>0.22500000000000001</v>
      </c>
      <c r="G477" s="64">
        <f>VLOOKUP(D477,upahbahan,3,FALSE)</f>
        <v>488180</v>
      </c>
      <c r="H477" s="64">
        <f>F477*G477</f>
        <v>109840.5</v>
      </c>
      <c r="I477" s="54"/>
    </row>
    <row r="478" spans="2:13" s="55" customFormat="1" ht="15" customHeight="1">
      <c r="C478" s="72">
        <v>3</v>
      </c>
      <c r="D478" s="59" t="s">
        <v>4920</v>
      </c>
      <c r="E478" s="170" t="s">
        <v>44</v>
      </c>
      <c r="F478" s="189">
        <v>0.83330000000000004</v>
      </c>
      <c r="G478" s="64">
        <f>VLOOKUP(D478,upahbahan,3,FALSE)</f>
        <v>800000</v>
      </c>
      <c r="H478" s="64">
        <f>F478*G478</f>
        <v>666640</v>
      </c>
      <c r="I478" s="54"/>
    </row>
    <row r="479" spans="2:13" s="55" customFormat="1" ht="15" customHeight="1">
      <c r="C479" s="83" t="s">
        <v>1216</v>
      </c>
      <c r="D479" s="80"/>
      <c r="E479" s="80"/>
      <c r="F479" s="80"/>
      <c r="G479" s="162"/>
      <c r="H479" s="64">
        <f>SUM(H476:H478)</f>
        <v>915530.5</v>
      </c>
      <c r="I479" s="54"/>
    </row>
    <row r="480" spans="2:13" s="55" customFormat="1" ht="15" customHeight="1">
      <c r="C480" s="72" t="s">
        <v>1217</v>
      </c>
      <c r="D480" s="59" t="s">
        <v>1218</v>
      </c>
      <c r="E480" s="170"/>
      <c r="F480" s="73"/>
      <c r="G480" s="73"/>
      <c r="H480" s="73"/>
      <c r="I480" s="54"/>
    </row>
    <row r="481" spans="2:13" s="55" customFormat="1" ht="15" customHeight="1">
      <c r="C481" s="557">
        <v>1</v>
      </c>
      <c r="D481" s="59" t="s">
        <v>1183</v>
      </c>
      <c r="E481" s="170" t="s">
        <v>1076</v>
      </c>
      <c r="F481" s="188">
        <v>0.3372</v>
      </c>
      <c r="G481" s="64">
        <f>VLOOKUP(D481,upahbahan,3,FALSE)</f>
        <v>1450000</v>
      </c>
      <c r="H481" s="64">
        <f>F481*G481</f>
        <v>488940</v>
      </c>
      <c r="I481" s="54"/>
    </row>
    <row r="482" spans="2:13" s="55" customFormat="1" ht="15" customHeight="1">
      <c r="C482" s="83" t="s">
        <v>1219</v>
      </c>
      <c r="D482" s="80"/>
      <c r="E482" s="80"/>
      <c r="F482" s="80"/>
      <c r="G482" s="162"/>
      <c r="H482" s="588">
        <f>SUM(H480:H481)</f>
        <v>488940</v>
      </c>
      <c r="I482" s="54"/>
    </row>
    <row r="483" spans="2:13" s="55" customFormat="1" ht="15" customHeight="1">
      <c r="C483" s="58" t="s">
        <v>1220</v>
      </c>
      <c r="D483" s="69" t="s">
        <v>1221</v>
      </c>
      <c r="E483" s="70"/>
      <c r="F483" s="70"/>
      <c r="G483" s="71"/>
      <c r="H483" s="304">
        <f>H482+H479+H474</f>
        <v>1601724.5</v>
      </c>
      <c r="I483" s="319"/>
    </row>
    <row r="484" spans="2:13" s="55" customFormat="1" ht="15" customHeight="1">
      <c r="C484" s="58" t="s">
        <v>1222</v>
      </c>
      <c r="D484" s="69" t="s">
        <v>1325</v>
      </c>
      <c r="E484" s="70"/>
      <c r="F484" s="71"/>
      <c r="G484" s="95">
        <v>0.1</v>
      </c>
      <c r="H484" s="64">
        <f>H483*G484</f>
        <v>160172.45000000001</v>
      </c>
      <c r="I484" s="319"/>
    </row>
    <row r="485" spans="2:13" s="55" customFormat="1" ht="15" customHeight="1">
      <c r="C485" s="58" t="s">
        <v>1223</v>
      </c>
      <c r="D485" s="69" t="s">
        <v>1224</v>
      </c>
      <c r="E485" s="70"/>
      <c r="F485" s="70"/>
      <c r="G485" s="71"/>
      <c r="H485" s="305">
        <f>SUM(H483:H484)</f>
        <v>1761896.95</v>
      </c>
      <c r="I485" s="319"/>
    </row>
    <row r="486" spans="2:13" ht="13.8">
      <c r="B486" s="55"/>
    </row>
    <row r="487" spans="2:13" s="55" customFormat="1" ht="17.399999999999999" customHeight="1">
      <c r="C487" s="52" t="s">
        <v>4921</v>
      </c>
      <c r="D487" s="783" t="s">
        <v>4922</v>
      </c>
      <c r="E487" s="783"/>
      <c r="F487" s="783"/>
      <c r="G487" s="783"/>
      <c r="H487" s="783"/>
      <c r="I487" s="56">
        <f>ROUNDDOWN(H504,-2)</f>
        <v>1798300</v>
      </c>
    </row>
    <row r="488" spans="2:13" s="55" customFormat="1" ht="17.399999999999999" customHeight="1">
      <c r="C488" s="300" t="s">
        <v>1197</v>
      </c>
      <c r="D488" s="300" t="s">
        <v>1198</v>
      </c>
      <c r="E488" s="300" t="s">
        <v>1199</v>
      </c>
      <c r="F488" s="300" t="s">
        <v>1200</v>
      </c>
      <c r="G488" s="300" t="s">
        <v>1201</v>
      </c>
      <c r="H488" s="300" t="s">
        <v>1202</v>
      </c>
      <c r="I488" s="54"/>
    </row>
    <row r="489" spans="2:13" s="55" customFormat="1" ht="17.399999999999999" customHeight="1">
      <c r="C489" s="72" t="s">
        <v>1203</v>
      </c>
      <c r="D489" s="59" t="s">
        <v>1204</v>
      </c>
      <c r="E489" s="73"/>
      <c r="F489" s="73"/>
      <c r="G489" s="73"/>
      <c r="H489" s="73"/>
      <c r="I489" s="54"/>
      <c r="J489" s="159" t="s">
        <v>1249</v>
      </c>
    </row>
    <row r="490" spans="2:13" s="55" customFormat="1" ht="17.399999999999999" customHeight="1">
      <c r="C490" s="301">
        <v>1</v>
      </c>
      <c r="D490" s="59" t="s">
        <v>5</v>
      </c>
      <c r="E490" s="302" t="s">
        <v>1882</v>
      </c>
      <c r="F490" s="93">
        <v>1.3649</v>
      </c>
      <c r="G490" s="64">
        <f>VLOOKUP(D490,upahbahan,3,FALSE)</f>
        <v>100000</v>
      </c>
      <c r="H490" s="64">
        <f>F490*G490</f>
        <v>136490</v>
      </c>
      <c r="I490" s="54"/>
      <c r="J490" s="159" t="s">
        <v>1250</v>
      </c>
      <c r="M490" s="65">
        <v>0.1</v>
      </c>
    </row>
    <row r="491" spans="2:13" s="55" customFormat="1" ht="17.399999999999999" customHeight="1">
      <c r="C491" s="301">
        <v>2</v>
      </c>
      <c r="D491" s="59" t="s">
        <v>2186</v>
      </c>
      <c r="E491" s="302" t="s">
        <v>1882</v>
      </c>
      <c r="F491" s="93">
        <v>0.3412</v>
      </c>
      <c r="G491" s="64">
        <f>VLOOKUP(D491,upahbahan,3,FALSE)</f>
        <v>145000</v>
      </c>
      <c r="H491" s="64">
        <f t="shared" ref="H491:H492" si="25">F491*G491</f>
        <v>49474</v>
      </c>
      <c r="I491" s="54"/>
      <c r="J491" s="159"/>
      <c r="M491" s="65"/>
    </row>
    <row r="492" spans="2:13" s="55" customFormat="1" ht="17.399999999999999" customHeight="1">
      <c r="C492" s="301">
        <v>3</v>
      </c>
      <c r="D492" s="59" t="s">
        <v>19</v>
      </c>
      <c r="E492" s="302" t="s">
        <v>1882</v>
      </c>
      <c r="F492" s="93">
        <v>6.8199999999999997E-2</v>
      </c>
      <c r="G492" s="64">
        <f>VLOOKUP(D492,upahbahan,3,FALSE)</f>
        <v>200000</v>
      </c>
      <c r="H492" s="64">
        <f t="shared" si="25"/>
        <v>13640</v>
      </c>
      <c r="I492" s="54"/>
    </row>
    <row r="493" spans="2:13" s="55" customFormat="1" ht="17.399999999999999" customHeight="1">
      <c r="C493" s="83" t="s">
        <v>1210</v>
      </c>
      <c r="D493" s="80"/>
      <c r="E493" s="80"/>
      <c r="F493" s="217"/>
      <c r="G493" s="218"/>
      <c r="H493" s="64">
        <f>SUM(H490:H492)</f>
        <v>199604</v>
      </c>
      <c r="I493" s="219"/>
    </row>
    <row r="494" spans="2:13" s="55" customFormat="1" ht="17.399999999999999" customHeight="1">
      <c r="C494" s="72" t="s">
        <v>1211</v>
      </c>
      <c r="D494" s="59" t="s">
        <v>1212</v>
      </c>
      <c r="E494" s="73"/>
      <c r="F494" s="73"/>
      <c r="G494" s="73"/>
      <c r="H494" s="73"/>
      <c r="I494" s="54"/>
    </row>
    <row r="495" spans="2:13" s="55" customFormat="1" ht="17.399999999999999" customHeight="1">
      <c r="C495" s="72">
        <v>1</v>
      </c>
      <c r="D495" s="59" t="s">
        <v>4844</v>
      </c>
      <c r="E495" s="170" t="s">
        <v>42</v>
      </c>
      <c r="F495" s="189">
        <v>0.1125</v>
      </c>
      <c r="G495" s="64">
        <f>VLOOKUP(D495,upahbahan,3,FALSE)</f>
        <v>1236000</v>
      </c>
      <c r="H495" s="64">
        <f>F495*G495</f>
        <v>139050</v>
      </c>
      <c r="I495" s="54"/>
    </row>
    <row r="496" spans="2:13" s="55" customFormat="1" ht="17.399999999999999" customHeight="1">
      <c r="C496" s="72">
        <v>2</v>
      </c>
      <c r="D496" s="59" t="s">
        <v>4845</v>
      </c>
      <c r="E496" s="170" t="s">
        <v>42</v>
      </c>
      <c r="F496" s="189">
        <v>0.22500000000000001</v>
      </c>
      <c r="G496" s="64">
        <f>VLOOKUP(D496,upahbahan,3,FALSE)</f>
        <v>488180</v>
      </c>
      <c r="H496" s="64">
        <f>F496*G496</f>
        <v>109840.5</v>
      </c>
      <c r="I496" s="54"/>
    </row>
    <row r="497" spans="2:13" s="55" customFormat="1" ht="17.399999999999999" customHeight="1">
      <c r="C497" s="72">
        <v>3</v>
      </c>
      <c r="D497" s="59" t="s">
        <v>4923</v>
      </c>
      <c r="E497" s="170" t="s">
        <v>44</v>
      </c>
      <c r="F497" s="189">
        <v>0.83330000000000004</v>
      </c>
      <c r="G497" s="64">
        <f>VLOOKUP(D497,upahbahan,3,FALSE)</f>
        <v>830000</v>
      </c>
      <c r="H497" s="64">
        <f>F497*G497</f>
        <v>691639</v>
      </c>
      <c r="I497" s="54"/>
    </row>
    <row r="498" spans="2:13" s="55" customFormat="1" ht="17.399999999999999" customHeight="1">
      <c r="C498" s="83" t="s">
        <v>1216</v>
      </c>
      <c r="D498" s="80"/>
      <c r="E498" s="80"/>
      <c r="F498" s="80"/>
      <c r="G498" s="162"/>
      <c r="H498" s="64">
        <f>SUM(H495:H497)</f>
        <v>940529.5</v>
      </c>
      <c r="I498" s="54"/>
    </row>
    <row r="499" spans="2:13" s="55" customFormat="1" ht="17.399999999999999" customHeight="1">
      <c r="C499" s="72" t="s">
        <v>1217</v>
      </c>
      <c r="D499" s="59" t="s">
        <v>1218</v>
      </c>
      <c r="E499" s="170"/>
      <c r="F499" s="73"/>
      <c r="G499" s="73"/>
      <c r="H499" s="73"/>
      <c r="I499" s="54"/>
    </row>
    <row r="500" spans="2:13" s="55" customFormat="1" ht="17.399999999999999" customHeight="1">
      <c r="C500" s="557">
        <v>1</v>
      </c>
      <c r="D500" s="59" t="s">
        <v>1183</v>
      </c>
      <c r="E500" s="170" t="s">
        <v>1076</v>
      </c>
      <c r="F500" s="188">
        <v>0.3412</v>
      </c>
      <c r="G500" s="64">
        <f>VLOOKUP(D500,upahbahan,3,FALSE)</f>
        <v>1450000</v>
      </c>
      <c r="H500" s="64">
        <f>F500*G500</f>
        <v>494740</v>
      </c>
      <c r="I500" s="54"/>
    </row>
    <row r="501" spans="2:13" s="55" customFormat="1" ht="17.399999999999999" customHeight="1">
      <c r="C501" s="83" t="s">
        <v>1219</v>
      </c>
      <c r="D501" s="80"/>
      <c r="E501" s="80"/>
      <c r="F501" s="80"/>
      <c r="G501" s="162"/>
      <c r="H501" s="588">
        <f>SUM(H499:H500)</f>
        <v>494740</v>
      </c>
      <c r="I501" s="54"/>
    </row>
    <row r="502" spans="2:13" s="55" customFormat="1" ht="17.399999999999999" customHeight="1">
      <c r="C502" s="58" t="s">
        <v>1220</v>
      </c>
      <c r="D502" s="69" t="s">
        <v>1221</v>
      </c>
      <c r="E502" s="70"/>
      <c r="F502" s="70"/>
      <c r="G502" s="71"/>
      <c r="H502" s="304">
        <f>H501+H498+H493</f>
        <v>1634873.5</v>
      </c>
      <c r="I502" s="319"/>
    </row>
    <row r="503" spans="2:13" s="55" customFormat="1" ht="17.399999999999999" customHeight="1">
      <c r="C503" s="58" t="s">
        <v>1222</v>
      </c>
      <c r="D503" s="69" t="s">
        <v>1325</v>
      </c>
      <c r="E503" s="70"/>
      <c r="F503" s="71"/>
      <c r="G503" s="95">
        <v>0.1</v>
      </c>
      <c r="H503" s="64">
        <f>H502*G503</f>
        <v>163487.35</v>
      </c>
      <c r="I503" s="319"/>
    </row>
    <row r="504" spans="2:13" s="55" customFormat="1" ht="15" customHeight="1">
      <c r="C504" s="58" t="s">
        <v>1223</v>
      </c>
      <c r="D504" s="69" t="s">
        <v>1224</v>
      </c>
      <c r="E504" s="70"/>
      <c r="F504" s="70"/>
      <c r="G504" s="71"/>
      <c r="H504" s="305">
        <f>SUM(H502:H503)</f>
        <v>1798360.85</v>
      </c>
      <c r="I504" s="319"/>
    </row>
    <row r="505" spans="2:13" ht="13.8">
      <c r="B505" s="55"/>
    </row>
    <row r="506" spans="2:13" s="55" customFormat="1" ht="17.399999999999999" customHeight="1">
      <c r="C506" s="52" t="s">
        <v>4924</v>
      </c>
      <c r="D506" s="783" t="s">
        <v>4925</v>
      </c>
      <c r="E506" s="783"/>
      <c r="F506" s="783"/>
      <c r="G506" s="783"/>
      <c r="H506" s="783"/>
      <c r="I506" s="56">
        <f>ROUNDDOWN(H523,-2)</f>
        <v>1970500</v>
      </c>
    </row>
    <row r="507" spans="2:13" s="55" customFormat="1" ht="17.399999999999999" customHeight="1">
      <c r="C507" s="300" t="s">
        <v>1197</v>
      </c>
      <c r="D507" s="300" t="s">
        <v>1198</v>
      </c>
      <c r="E507" s="300" t="s">
        <v>1199</v>
      </c>
      <c r="F507" s="300" t="s">
        <v>1200</v>
      </c>
      <c r="G507" s="300" t="s">
        <v>1201</v>
      </c>
      <c r="H507" s="300" t="s">
        <v>1202</v>
      </c>
      <c r="I507" s="54"/>
    </row>
    <row r="508" spans="2:13" s="55" customFormat="1" ht="17.399999999999999" customHeight="1">
      <c r="C508" s="72" t="s">
        <v>1203</v>
      </c>
      <c r="D508" s="59" t="s">
        <v>1204</v>
      </c>
      <c r="E508" s="73"/>
      <c r="F508" s="73"/>
      <c r="G508" s="73"/>
      <c r="H508" s="73"/>
      <c r="I508" s="54"/>
      <c r="J508" s="159" t="s">
        <v>1249</v>
      </c>
    </row>
    <row r="509" spans="2:13" s="55" customFormat="1" ht="17.399999999999999" customHeight="1">
      <c r="C509" s="301">
        <v>1</v>
      </c>
      <c r="D509" s="59" t="s">
        <v>5</v>
      </c>
      <c r="E509" s="302" t="s">
        <v>1882</v>
      </c>
      <c r="F509" s="93">
        <v>1.3788</v>
      </c>
      <c r="G509" s="64">
        <f>VLOOKUP(D509,upahbahan,3,FALSE)</f>
        <v>100000</v>
      </c>
      <c r="H509" s="64">
        <f>F509*G509</f>
        <v>137880</v>
      </c>
      <c r="I509" s="54"/>
      <c r="J509" s="159" t="s">
        <v>1250</v>
      </c>
      <c r="M509" s="65">
        <v>0.1</v>
      </c>
    </row>
    <row r="510" spans="2:13" s="55" customFormat="1" ht="17.399999999999999" customHeight="1">
      <c r="C510" s="301">
        <v>2</v>
      </c>
      <c r="D510" s="59" t="s">
        <v>2186</v>
      </c>
      <c r="E510" s="302" t="s">
        <v>1882</v>
      </c>
      <c r="F510" s="93">
        <v>0.34470000000000001</v>
      </c>
      <c r="G510" s="64">
        <f>VLOOKUP(D510,upahbahan,3,FALSE)</f>
        <v>145000</v>
      </c>
      <c r="H510" s="64">
        <f t="shared" ref="H510:H511" si="26">F510*G510</f>
        <v>49981.5</v>
      </c>
      <c r="I510" s="54"/>
      <c r="J510" s="159"/>
      <c r="M510" s="65"/>
    </row>
    <row r="511" spans="2:13" s="55" customFormat="1" ht="17.399999999999999" customHeight="1">
      <c r="C511" s="301">
        <v>3</v>
      </c>
      <c r="D511" s="59" t="s">
        <v>19</v>
      </c>
      <c r="E511" s="302" t="s">
        <v>1882</v>
      </c>
      <c r="F511" s="93">
        <v>6.8900000000000003E-2</v>
      </c>
      <c r="G511" s="64">
        <f>VLOOKUP(D511,upahbahan,3,FALSE)</f>
        <v>200000</v>
      </c>
      <c r="H511" s="64">
        <f t="shared" si="26"/>
        <v>13780</v>
      </c>
      <c r="I511" s="54"/>
    </row>
    <row r="512" spans="2:13" s="55" customFormat="1" ht="17.399999999999999" customHeight="1">
      <c r="C512" s="83" t="s">
        <v>1210</v>
      </c>
      <c r="D512" s="80"/>
      <c r="E512" s="80"/>
      <c r="F512" s="217"/>
      <c r="G512" s="218"/>
      <c r="H512" s="64">
        <f>SUM(H509:H511)</f>
        <v>201641.5</v>
      </c>
      <c r="I512" s="219"/>
    </row>
    <row r="513" spans="2:10" s="55" customFormat="1" ht="17.399999999999999" customHeight="1">
      <c r="C513" s="72" t="s">
        <v>1211</v>
      </c>
      <c r="D513" s="59" t="s">
        <v>1212</v>
      </c>
      <c r="E513" s="73"/>
      <c r="F513" s="73"/>
      <c r="G513" s="73"/>
      <c r="H513" s="73"/>
      <c r="I513" s="54"/>
    </row>
    <row r="514" spans="2:10" s="55" customFormat="1" ht="17.399999999999999" customHeight="1">
      <c r="C514" s="72">
        <v>1</v>
      </c>
      <c r="D514" s="59" t="s">
        <v>4844</v>
      </c>
      <c r="E514" s="170" t="s">
        <v>42</v>
      </c>
      <c r="F514" s="189">
        <v>0.17249999999999999</v>
      </c>
      <c r="G514" s="64">
        <f>VLOOKUP(D514,upahbahan,3,FALSE)</f>
        <v>1236000</v>
      </c>
      <c r="H514" s="64">
        <f>F514*G514</f>
        <v>213209.99999999997</v>
      </c>
      <c r="I514" s="54"/>
    </row>
    <row r="515" spans="2:10" s="55" customFormat="1" ht="17.399999999999999" customHeight="1">
      <c r="C515" s="72">
        <v>2</v>
      </c>
      <c r="D515" s="59" t="s">
        <v>4845</v>
      </c>
      <c r="E515" s="170" t="s">
        <v>42</v>
      </c>
      <c r="F515" s="189">
        <v>0.34499999999999997</v>
      </c>
      <c r="G515" s="64">
        <f>VLOOKUP(D515,upahbahan,3,FALSE)</f>
        <v>488180</v>
      </c>
      <c r="H515" s="64">
        <f>F515*G515</f>
        <v>168422.09999999998</v>
      </c>
      <c r="I515" s="54"/>
    </row>
    <row r="516" spans="2:10" s="55" customFormat="1" ht="17.399999999999999" customHeight="1">
      <c r="C516" s="72">
        <v>3</v>
      </c>
      <c r="D516" s="59" t="s">
        <v>4926</v>
      </c>
      <c r="E516" s="170" t="s">
        <v>44</v>
      </c>
      <c r="F516" s="189">
        <v>0.83330000000000004</v>
      </c>
      <c r="G516" s="64">
        <f>VLOOKUP(D516,upahbahan,3,FALSE)</f>
        <v>850000</v>
      </c>
      <c r="H516" s="64">
        <f>F516*G516</f>
        <v>708305</v>
      </c>
      <c r="I516" s="54"/>
    </row>
    <row r="517" spans="2:10" s="55" customFormat="1" ht="17.399999999999999" customHeight="1">
      <c r="C517" s="83" t="s">
        <v>1216</v>
      </c>
      <c r="D517" s="80"/>
      <c r="E517" s="80"/>
      <c r="F517" s="80"/>
      <c r="G517" s="162"/>
      <c r="H517" s="64">
        <f>SUM(H514:H516)</f>
        <v>1089937.1000000001</v>
      </c>
      <c r="I517" s="54"/>
    </row>
    <row r="518" spans="2:10" s="55" customFormat="1" ht="17.399999999999999" customHeight="1">
      <c r="C518" s="72" t="s">
        <v>1217</v>
      </c>
      <c r="D518" s="59" t="s">
        <v>1218</v>
      </c>
      <c r="E518" s="170"/>
      <c r="F518" s="73"/>
      <c r="G518" s="73"/>
      <c r="H518" s="73"/>
      <c r="I518" s="54"/>
    </row>
    <row r="519" spans="2:10" s="55" customFormat="1" ht="17.399999999999999" customHeight="1">
      <c r="C519" s="557">
        <v>1</v>
      </c>
      <c r="D519" s="59" t="s">
        <v>1183</v>
      </c>
      <c r="E519" s="170" t="s">
        <v>1076</v>
      </c>
      <c r="F519" s="188">
        <v>0.34470000000000001</v>
      </c>
      <c r="G519" s="64">
        <f>VLOOKUP(D519,upahbahan,3,FALSE)</f>
        <v>1450000</v>
      </c>
      <c r="H519" s="64">
        <f>F519*G519</f>
        <v>499815</v>
      </c>
      <c r="I519" s="54"/>
    </row>
    <row r="520" spans="2:10" s="55" customFormat="1" ht="17.399999999999999" customHeight="1">
      <c r="C520" s="83" t="s">
        <v>1219</v>
      </c>
      <c r="D520" s="80"/>
      <c r="E520" s="80"/>
      <c r="F520" s="80"/>
      <c r="G520" s="162"/>
      <c r="H520" s="588">
        <f>SUM(H518:H519)</f>
        <v>499815</v>
      </c>
      <c r="I520" s="54"/>
    </row>
    <row r="521" spans="2:10" s="55" customFormat="1" ht="17.399999999999999" customHeight="1">
      <c r="C521" s="58" t="s">
        <v>1220</v>
      </c>
      <c r="D521" s="69" t="s">
        <v>1221</v>
      </c>
      <c r="E521" s="70"/>
      <c r="F521" s="70"/>
      <c r="G521" s="71"/>
      <c r="H521" s="304">
        <f>H520+H517+H512</f>
        <v>1791393.6</v>
      </c>
      <c r="I521" s="319"/>
    </row>
    <row r="522" spans="2:10" s="55" customFormat="1" ht="17.399999999999999" customHeight="1">
      <c r="C522" s="58" t="s">
        <v>1222</v>
      </c>
      <c r="D522" s="69" t="s">
        <v>1325</v>
      </c>
      <c r="E522" s="70"/>
      <c r="F522" s="71"/>
      <c r="G522" s="95">
        <v>0.1</v>
      </c>
      <c r="H522" s="64">
        <f>H521*G522</f>
        <v>179139.36000000002</v>
      </c>
      <c r="I522" s="319"/>
    </row>
    <row r="523" spans="2:10" s="55" customFormat="1" ht="15" customHeight="1">
      <c r="C523" s="58" t="s">
        <v>1223</v>
      </c>
      <c r="D523" s="69" t="s">
        <v>1224</v>
      </c>
      <c r="E523" s="70"/>
      <c r="F523" s="70"/>
      <c r="G523" s="71"/>
      <c r="H523" s="305">
        <f>SUM(H521:H522)</f>
        <v>1970532.9600000002</v>
      </c>
      <c r="I523" s="319"/>
    </row>
    <row r="524" spans="2:10" ht="13.8">
      <c r="B524" s="55"/>
    </row>
    <row r="525" spans="2:10" ht="13.8">
      <c r="B525" s="55"/>
      <c r="C525" s="160" t="s">
        <v>4927</v>
      </c>
      <c r="D525" s="436" t="s">
        <v>4928</v>
      </c>
    </row>
    <row r="526" spans="2:10" s="55" customFormat="1" ht="17.399999999999999" customHeight="1">
      <c r="C526" s="52" t="s">
        <v>4929</v>
      </c>
      <c r="D526" s="783" t="s">
        <v>4930</v>
      </c>
      <c r="E526" s="783"/>
      <c r="F526" s="783"/>
      <c r="G526" s="783"/>
      <c r="H526" s="783"/>
      <c r="I526" s="56">
        <f>ROUNDDOWN(H543,-2)</f>
        <v>437000</v>
      </c>
    </row>
    <row r="527" spans="2:10" s="55" customFormat="1" ht="17.399999999999999" customHeight="1">
      <c r="C527" s="300" t="s">
        <v>1197</v>
      </c>
      <c r="D527" s="300" t="s">
        <v>1198</v>
      </c>
      <c r="E527" s="300" t="s">
        <v>1199</v>
      </c>
      <c r="F527" s="300" t="s">
        <v>1200</v>
      </c>
      <c r="G527" s="300" t="s">
        <v>1201</v>
      </c>
      <c r="H527" s="300" t="s">
        <v>1202</v>
      </c>
      <c r="I527" s="54"/>
    </row>
    <row r="528" spans="2:10" s="55" customFormat="1" ht="17.399999999999999" customHeight="1">
      <c r="C528" s="72" t="s">
        <v>1203</v>
      </c>
      <c r="D528" s="59" t="s">
        <v>1204</v>
      </c>
      <c r="E528" s="73"/>
      <c r="F528" s="73"/>
      <c r="G528" s="73"/>
      <c r="H528" s="73"/>
      <c r="I528" s="54"/>
      <c r="J528" s="159" t="s">
        <v>1249</v>
      </c>
    </row>
    <row r="529" spans="2:13" s="55" customFormat="1" ht="17.399999999999999" customHeight="1">
      <c r="C529" s="301">
        <v>1</v>
      </c>
      <c r="D529" s="59" t="s">
        <v>5</v>
      </c>
      <c r="E529" s="302" t="s">
        <v>1882</v>
      </c>
      <c r="F529" s="93">
        <v>9.7600000000000006E-2</v>
      </c>
      <c r="G529" s="64">
        <f>VLOOKUP(D529,upahbahan,3,FALSE)</f>
        <v>100000</v>
      </c>
      <c r="H529" s="64">
        <f>F529*G529</f>
        <v>9760</v>
      </c>
      <c r="I529" s="54"/>
      <c r="J529" s="159" t="s">
        <v>1250</v>
      </c>
      <c r="M529" s="65">
        <v>0.1</v>
      </c>
    </row>
    <row r="530" spans="2:13" s="55" customFormat="1" ht="17.399999999999999" customHeight="1">
      <c r="C530" s="301">
        <v>2</v>
      </c>
      <c r="D530" s="59" t="s">
        <v>2186</v>
      </c>
      <c r="E530" s="302" t="s">
        <v>1882</v>
      </c>
      <c r="F530" s="93">
        <v>9.7600000000000006E-2</v>
      </c>
      <c r="G530" s="64">
        <f>VLOOKUP(D530,upahbahan,3,FALSE)</f>
        <v>145000</v>
      </c>
      <c r="H530" s="64">
        <f t="shared" ref="H530:H531" si="27">F530*G530</f>
        <v>14152</v>
      </c>
      <c r="I530" s="54"/>
      <c r="J530" s="159"/>
      <c r="M530" s="65"/>
    </row>
    <row r="531" spans="2:13" s="55" customFormat="1" ht="17.399999999999999" customHeight="1">
      <c r="C531" s="301">
        <v>3</v>
      </c>
      <c r="D531" s="59" t="s">
        <v>19</v>
      </c>
      <c r="E531" s="302" t="s">
        <v>1882</v>
      </c>
      <c r="F531" s="93">
        <v>4.8999999999999998E-3</v>
      </c>
      <c r="G531" s="64">
        <f>VLOOKUP(D531,upahbahan,3,FALSE)</f>
        <v>200000</v>
      </c>
      <c r="H531" s="64">
        <f t="shared" si="27"/>
        <v>980</v>
      </c>
      <c r="I531" s="54"/>
    </row>
    <row r="532" spans="2:13" s="55" customFormat="1" ht="17.399999999999999" customHeight="1">
      <c r="C532" s="83" t="s">
        <v>1210</v>
      </c>
      <c r="D532" s="80"/>
      <c r="E532" s="80"/>
      <c r="F532" s="217"/>
      <c r="G532" s="218"/>
      <c r="H532" s="64">
        <f>SUM(H529:H531)</f>
        <v>24892</v>
      </c>
      <c r="I532" s="219"/>
    </row>
    <row r="533" spans="2:13" s="55" customFormat="1" ht="17.399999999999999" customHeight="1">
      <c r="C533" s="72" t="s">
        <v>1211</v>
      </c>
      <c r="D533" s="59" t="s">
        <v>1212</v>
      </c>
      <c r="E533" s="73"/>
      <c r="F533" s="73"/>
      <c r="G533" s="73"/>
      <c r="H533" s="73"/>
      <c r="I533" s="54"/>
    </row>
    <row r="534" spans="2:13" s="55" customFormat="1" ht="17.399999999999999" customHeight="1">
      <c r="C534" s="72">
        <v>1</v>
      </c>
      <c r="D534" s="59" t="s">
        <v>4931</v>
      </c>
      <c r="E534" s="170" t="s">
        <v>42</v>
      </c>
      <c r="F534" s="189">
        <v>2.5000000000000001E-2</v>
      </c>
      <c r="G534" s="64">
        <f>VLOOKUP(D534,upahbahan,3,FALSE)</f>
        <v>928000</v>
      </c>
      <c r="H534" s="64">
        <f>F534*G534</f>
        <v>23200</v>
      </c>
      <c r="I534" s="54"/>
    </row>
    <row r="535" spans="2:13" s="55" customFormat="1" ht="17.399999999999999" customHeight="1">
      <c r="C535" s="72">
        <v>2</v>
      </c>
      <c r="D535" s="59" t="s">
        <v>4845</v>
      </c>
      <c r="E535" s="170" t="s">
        <v>42</v>
      </c>
      <c r="F535" s="189">
        <v>0.05</v>
      </c>
      <c r="G535" s="64">
        <f>VLOOKUP(D535,upahbahan,3,FALSE)</f>
        <v>488180</v>
      </c>
      <c r="H535" s="64">
        <f>F535*G535</f>
        <v>24409</v>
      </c>
      <c r="I535" s="54"/>
    </row>
    <row r="536" spans="2:13" s="55" customFormat="1" ht="17.399999999999999" customHeight="1">
      <c r="C536" s="72">
        <v>3</v>
      </c>
      <c r="D536" s="59" t="s">
        <v>4846</v>
      </c>
      <c r="E536" s="170" t="s">
        <v>44</v>
      </c>
      <c r="F536" s="189">
        <v>0.83330000000000004</v>
      </c>
      <c r="G536" s="64">
        <f>VLOOKUP(D536,upahbahan,3,FALSE)</f>
        <v>220000</v>
      </c>
      <c r="H536" s="64">
        <f>F536*G536</f>
        <v>183326</v>
      </c>
      <c r="I536" s="54"/>
    </row>
    <row r="537" spans="2:13" s="55" customFormat="1" ht="17.399999999999999" customHeight="1">
      <c r="C537" s="83" t="s">
        <v>1216</v>
      </c>
      <c r="D537" s="80"/>
      <c r="E537" s="80"/>
      <c r="F537" s="80"/>
      <c r="G537" s="162"/>
      <c r="H537" s="64">
        <f>SUM(H534:H536)</f>
        <v>230935</v>
      </c>
      <c r="I537" s="54"/>
    </row>
    <row r="538" spans="2:13" s="55" customFormat="1" ht="17.399999999999999" customHeight="1">
      <c r="C538" s="72" t="s">
        <v>1217</v>
      </c>
      <c r="D538" s="59" t="s">
        <v>1218</v>
      </c>
      <c r="E538" s="170"/>
      <c r="F538" s="73"/>
      <c r="G538" s="73"/>
      <c r="H538" s="73"/>
      <c r="I538" s="54"/>
    </row>
    <row r="539" spans="2:13" s="55" customFormat="1" ht="17.399999999999999" customHeight="1">
      <c r="C539" s="557">
        <v>1</v>
      </c>
      <c r="D539" s="59" t="s">
        <v>1183</v>
      </c>
      <c r="E539" s="170" t="s">
        <v>1076</v>
      </c>
      <c r="F539" s="188">
        <v>9.7600000000000006E-2</v>
      </c>
      <c r="G539" s="64">
        <f>VLOOKUP(D539,upahbahan,3,FALSE)</f>
        <v>1450000</v>
      </c>
      <c r="H539" s="64">
        <f>F539*G539</f>
        <v>141520</v>
      </c>
      <c r="I539" s="54"/>
    </row>
    <row r="540" spans="2:13" s="55" customFormat="1" ht="17.399999999999999" customHeight="1">
      <c r="C540" s="83" t="s">
        <v>1219</v>
      </c>
      <c r="D540" s="80"/>
      <c r="E540" s="80"/>
      <c r="F540" s="80"/>
      <c r="G540" s="162"/>
      <c r="H540" s="588">
        <f>SUM(H538:H539)</f>
        <v>141520</v>
      </c>
      <c r="I540" s="54"/>
    </row>
    <row r="541" spans="2:13" s="55" customFormat="1" ht="17.399999999999999" customHeight="1">
      <c r="C541" s="58" t="s">
        <v>1220</v>
      </c>
      <c r="D541" s="69" t="s">
        <v>1221</v>
      </c>
      <c r="E541" s="70"/>
      <c r="F541" s="70"/>
      <c r="G541" s="71"/>
      <c r="H541" s="304">
        <f>H540+H537+H532</f>
        <v>397347</v>
      </c>
      <c r="I541" s="319"/>
    </row>
    <row r="542" spans="2:13" s="55" customFormat="1" ht="17.399999999999999" customHeight="1">
      <c r="C542" s="58" t="s">
        <v>1222</v>
      </c>
      <c r="D542" s="69" t="s">
        <v>1325</v>
      </c>
      <c r="E542" s="70"/>
      <c r="F542" s="71"/>
      <c r="G542" s="95">
        <v>0.1</v>
      </c>
      <c r="H542" s="64">
        <f>H541*G542</f>
        <v>39734.700000000004</v>
      </c>
      <c r="I542" s="319"/>
    </row>
    <row r="543" spans="2:13" s="55" customFormat="1" ht="15" customHeight="1">
      <c r="C543" s="58" t="s">
        <v>1223</v>
      </c>
      <c r="D543" s="69" t="s">
        <v>1224</v>
      </c>
      <c r="E543" s="70"/>
      <c r="F543" s="70"/>
      <c r="G543" s="71"/>
      <c r="H543" s="305">
        <f>SUM(H541:H542)</f>
        <v>437081.7</v>
      </c>
      <c r="I543" s="319"/>
    </row>
    <row r="544" spans="2:13" ht="13.8">
      <c r="B544" s="55"/>
    </row>
    <row r="545" spans="3:13" s="55" customFormat="1" ht="17.399999999999999" customHeight="1">
      <c r="C545" s="52" t="s">
        <v>4932</v>
      </c>
      <c r="D545" s="783" t="s">
        <v>4933</v>
      </c>
      <c r="E545" s="783"/>
      <c r="F545" s="783"/>
      <c r="G545" s="783"/>
      <c r="H545" s="783"/>
      <c r="I545" s="56">
        <f>ROUNDDOWN(H562,-2)</f>
        <v>484400</v>
      </c>
    </row>
    <row r="546" spans="3:13" s="55" customFormat="1" ht="17.399999999999999" customHeight="1">
      <c r="C546" s="300" t="s">
        <v>1197</v>
      </c>
      <c r="D546" s="300" t="s">
        <v>1198</v>
      </c>
      <c r="E546" s="300" t="s">
        <v>1199</v>
      </c>
      <c r="F546" s="300" t="s">
        <v>1200</v>
      </c>
      <c r="G546" s="300" t="s">
        <v>1201</v>
      </c>
      <c r="H546" s="300" t="s">
        <v>1202</v>
      </c>
      <c r="I546" s="54"/>
    </row>
    <row r="547" spans="3:13" s="55" customFormat="1" ht="17.399999999999999" customHeight="1">
      <c r="C547" s="72" t="s">
        <v>1203</v>
      </c>
      <c r="D547" s="59" t="s">
        <v>1204</v>
      </c>
      <c r="E547" s="73"/>
      <c r="F547" s="73"/>
      <c r="G547" s="73"/>
      <c r="H547" s="73"/>
      <c r="I547" s="54"/>
      <c r="J547" s="159" t="s">
        <v>1249</v>
      </c>
    </row>
    <row r="548" spans="3:13" s="55" customFormat="1" ht="17.399999999999999" customHeight="1">
      <c r="C548" s="301">
        <v>1</v>
      </c>
      <c r="D548" s="59" t="s">
        <v>5</v>
      </c>
      <c r="E548" s="302" t="s">
        <v>1882</v>
      </c>
      <c r="F548" s="93">
        <v>0.11310000000000001</v>
      </c>
      <c r="G548" s="64">
        <f>VLOOKUP(D548,upahbahan,3,FALSE)</f>
        <v>100000</v>
      </c>
      <c r="H548" s="64">
        <f>F548*G548</f>
        <v>11310</v>
      </c>
      <c r="I548" s="54"/>
      <c r="J548" s="159" t="s">
        <v>1250</v>
      </c>
      <c r="M548" s="65">
        <v>0.1</v>
      </c>
    </row>
    <row r="549" spans="3:13" s="55" customFormat="1" ht="17.399999999999999" customHeight="1">
      <c r="C549" s="301">
        <v>2</v>
      </c>
      <c r="D549" s="59" t="s">
        <v>2186</v>
      </c>
      <c r="E549" s="302" t="s">
        <v>1882</v>
      </c>
      <c r="F549" s="93">
        <v>0.11310000000000001</v>
      </c>
      <c r="G549" s="64">
        <f>VLOOKUP(D549,upahbahan,3,FALSE)</f>
        <v>145000</v>
      </c>
      <c r="H549" s="64">
        <f t="shared" ref="H549:H550" si="28">F549*G549</f>
        <v>16399.5</v>
      </c>
      <c r="I549" s="54"/>
      <c r="J549" s="159"/>
      <c r="M549" s="65"/>
    </row>
    <row r="550" spans="3:13" s="55" customFormat="1" ht="17.399999999999999" customHeight="1">
      <c r="C550" s="301">
        <v>3</v>
      </c>
      <c r="D550" s="59" t="s">
        <v>19</v>
      </c>
      <c r="E550" s="302" t="s">
        <v>1882</v>
      </c>
      <c r="F550" s="93">
        <v>5.7000000000000002E-3</v>
      </c>
      <c r="G550" s="64">
        <f>VLOOKUP(D550,upahbahan,3,FALSE)</f>
        <v>200000</v>
      </c>
      <c r="H550" s="64">
        <f t="shared" si="28"/>
        <v>1140</v>
      </c>
      <c r="I550" s="54"/>
    </row>
    <row r="551" spans="3:13" s="55" customFormat="1" ht="17.399999999999999" customHeight="1">
      <c r="C551" s="83" t="s">
        <v>1210</v>
      </c>
      <c r="D551" s="80"/>
      <c r="E551" s="80"/>
      <c r="F551" s="217"/>
      <c r="G551" s="218"/>
      <c r="H551" s="64">
        <f>SUM(H548:H550)</f>
        <v>28849.5</v>
      </c>
      <c r="I551" s="219"/>
    </row>
    <row r="552" spans="3:13" s="55" customFormat="1" ht="17.399999999999999" customHeight="1">
      <c r="C552" s="72" t="s">
        <v>1211</v>
      </c>
      <c r="D552" s="59" t="s">
        <v>1212</v>
      </c>
      <c r="E552" s="73"/>
      <c r="F552" s="73"/>
      <c r="G552" s="73"/>
      <c r="H552" s="73"/>
      <c r="I552" s="54"/>
    </row>
    <row r="553" spans="3:13" s="55" customFormat="1" ht="17.399999999999999" customHeight="1">
      <c r="C553" s="72">
        <v>1</v>
      </c>
      <c r="D553" s="59" t="s">
        <v>4931</v>
      </c>
      <c r="E553" s="170" t="s">
        <v>42</v>
      </c>
      <c r="F553" s="189">
        <v>2.5000000000000001E-2</v>
      </c>
      <c r="G553" s="64">
        <f>VLOOKUP(D553,upahbahan,3,FALSE)</f>
        <v>928000</v>
      </c>
      <c r="H553" s="64">
        <f>F553*G553</f>
        <v>23200</v>
      </c>
      <c r="I553" s="54"/>
    </row>
    <row r="554" spans="3:13" s="55" customFormat="1" ht="17.399999999999999" customHeight="1">
      <c r="C554" s="72">
        <v>2</v>
      </c>
      <c r="D554" s="59" t="s">
        <v>4845</v>
      </c>
      <c r="E554" s="170" t="s">
        <v>42</v>
      </c>
      <c r="F554" s="189">
        <v>0.05</v>
      </c>
      <c r="G554" s="64">
        <f>VLOOKUP(D554,upahbahan,3,FALSE)</f>
        <v>488180</v>
      </c>
      <c r="H554" s="64">
        <f>F554*G554</f>
        <v>24409</v>
      </c>
      <c r="I554" s="54"/>
    </row>
    <row r="555" spans="3:13" s="55" customFormat="1" ht="17.399999999999999" customHeight="1">
      <c r="C555" s="72">
        <v>3</v>
      </c>
      <c r="D555" s="59" t="s">
        <v>4852</v>
      </c>
      <c r="E555" s="170" t="s">
        <v>44</v>
      </c>
      <c r="F555" s="189">
        <v>0.83330000000000004</v>
      </c>
      <c r="G555" s="64">
        <f>VLOOKUP(D555,upahbahan,3,FALSE)</f>
        <v>240000</v>
      </c>
      <c r="H555" s="64">
        <f>F555*G555</f>
        <v>199992</v>
      </c>
      <c r="I555" s="54"/>
    </row>
    <row r="556" spans="3:13" s="55" customFormat="1" ht="17.399999999999999" customHeight="1">
      <c r="C556" s="83" t="s">
        <v>1216</v>
      </c>
      <c r="D556" s="80"/>
      <c r="E556" s="80"/>
      <c r="F556" s="80"/>
      <c r="G556" s="162"/>
      <c r="H556" s="64">
        <f>SUM(H553:H555)</f>
        <v>247601</v>
      </c>
      <c r="I556" s="54"/>
    </row>
    <row r="557" spans="3:13" s="55" customFormat="1" ht="17.399999999999999" customHeight="1">
      <c r="C557" s="72" t="s">
        <v>1217</v>
      </c>
      <c r="D557" s="59" t="s">
        <v>1218</v>
      </c>
      <c r="E557" s="170"/>
      <c r="F557" s="73"/>
      <c r="G557" s="73"/>
      <c r="H557" s="73"/>
      <c r="I557" s="54"/>
    </row>
    <row r="558" spans="3:13" s="55" customFormat="1" ht="17.399999999999999" customHeight="1">
      <c r="C558" s="557">
        <v>1</v>
      </c>
      <c r="D558" s="59" t="s">
        <v>1183</v>
      </c>
      <c r="E558" s="170" t="s">
        <v>1076</v>
      </c>
      <c r="F558" s="188">
        <v>0.11310000000000001</v>
      </c>
      <c r="G558" s="64">
        <f>VLOOKUP(D558,upahbahan,3,FALSE)</f>
        <v>1450000</v>
      </c>
      <c r="H558" s="64">
        <f>F558*G558</f>
        <v>163995</v>
      </c>
      <c r="I558" s="54"/>
    </row>
    <row r="559" spans="3:13" s="55" customFormat="1" ht="17.399999999999999" customHeight="1">
      <c r="C559" s="83" t="s">
        <v>1219</v>
      </c>
      <c r="D559" s="80"/>
      <c r="E559" s="80"/>
      <c r="F559" s="80"/>
      <c r="G559" s="162"/>
      <c r="H559" s="588">
        <f>SUM(H557:H558)</f>
        <v>163995</v>
      </c>
      <c r="I559" s="54"/>
    </row>
    <row r="560" spans="3:13" s="55" customFormat="1" ht="17.399999999999999" customHeight="1">
      <c r="C560" s="58" t="s">
        <v>1220</v>
      </c>
      <c r="D560" s="69" t="s">
        <v>1221</v>
      </c>
      <c r="E560" s="70"/>
      <c r="F560" s="70"/>
      <c r="G560" s="71"/>
      <c r="H560" s="304">
        <f>H559+H556+H551</f>
        <v>440445.5</v>
      </c>
      <c r="I560" s="319"/>
    </row>
    <row r="561" spans="3:13" s="55" customFormat="1" ht="17.399999999999999" customHeight="1">
      <c r="C561" s="58" t="s">
        <v>1222</v>
      </c>
      <c r="D561" s="69" t="s">
        <v>1325</v>
      </c>
      <c r="E561" s="70"/>
      <c r="F561" s="71"/>
      <c r="G561" s="95">
        <v>0.1</v>
      </c>
      <c r="H561" s="64">
        <f>H560*G561</f>
        <v>44044.55</v>
      </c>
      <c r="I561" s="319"/>
    </row>
    <row r="562" spans="3:13" s="55" customFormat="1" ht="15" customHeight="1">
      <c r="C562" s="58" t="s">
        <v>1223</v>
      </c>
      <c r="D562" s="69" t="s">
        <v>1224</v>
      </c>
      <c r="E562" s="70"/>
      <c r="F562" s="70"/>
      <c r="G562" s="71"/>
      <c r="H562" s="305">
        <f>SUM(H560:H561)</f>
        <v>484490.05</v>
      </c>
      <c r="I562" s="319"/>
    </row>
    <row r="564" spans="3:13" s="55" customFormat="1" ht="17.399999999999999" customHeight="1">
      <c r="C564" s="52" t="s">
        <v>4934</v>
      </c>
      <c r="D564" s="783" t="s">
        <v>4935</v>
      </c>
      <c r="E564" s="783"/>
      <c r="F564" s="783"/>
      <c r="G564" s="783"/>
      <c r="H564" s="783"/>
      <c r="I564" s="56">
        <f>ROUNDDOWN(H581,-2)</f>
        <v>550200</v>
      </c>
    </row>
    <row r="565" spans="3:13" s="55" customFormat="1" ht="17.399999999999999" customHeight="1">
      <c r="C565" s="300" t="s">
        <v>1197</v>
      </c>
      <c r="D565" s="300" t="s">
        <v>1198</v>
      </c>
      <c r="E565" s="300" t="s">
        <v>1199</v>
      </c>
      <c r="F565" s="300" t="s">
        <v>1200</v>
      </c>
      <c r="G565" s="300" t="s">
        <v>1201</v>
      </c>
      <c r="H565" s="300" t="s">
        <v>1202</v>
      </c>
      <c r="I565" s="54"/>
    </row>
    <row r="566" spans="3:13" s="55" customFormat="1" ht="17.399999999999999" customHeight="1">
      <c r="C566" s="72" t="s">
        <v>1203</v>
      </c>
      <c r="D566" s="59" t="s">
        <v>1204</v>
      </c>
      <c r="E566" s="73"/>
      <c r="F566" s="73"/>
      <c r="G566" s="73"/>
      <c r="H566" s="73"/>
      <c r="I566" s="54"/>
      <c r="J566" s="159" t="s">
        <v>1249</v>
      </c>
    </row>
    <row r="567" spans="3:13" s="55" customFormat="1" ht="17.399999999999999" customHeight="1">
      <c r="C567" s="301">
        <v>1</v>
      </c>
      <c r="D567" s="59" t="s">
        <v>5</v>
      </c>
      <c r="E567" s="302" t="s">
        <v>1882</v>
      </c>
      <c r="F567" s="93">
        <v>0.12509999999999999</v>
      </c>
      <c r="G567" s="64">
        <f>VLOOKUP(D567,upahbahan,3,FALSE)</f>
        <v>100000</v>
      </c>
      <c r="H567" s="64">
        <f>F567*G567</f>
        <v>12509.999999999998</v>
      </c>
      <c r="I567" s="54"/>
      <c r="J567" s="159" t="s">
        <v>1250</v>
      </c>
      <c r="M567" s="65">
        <v>0.1</v>
      </c>
    </row>
    <row r="568" spans="3:13" s="55" customFormat="1" ht="17.399999999999999" customHeight="1">
      <c r="C568" s="301">
        <v>2</v>
      </c>
      <c r="D568" s="59" t="s">
        <v>2186</v>
      </c>
      <c r="E568" s="302" t="s">
        <v>1882</v>
      </c>
      <c r="F568" s="93">
        <v>0.12509999999999999</v>
      </c>
      <c r="G568" s="64">
        <f>VLOOKUP(D568,upahbahan,3,FALSE)</f>
        <v>145000</v>
      </c>
      <c r="H568" s="64">
        <f t="shared" ref="H568:H569" si="29">F568*G568</f>
        <v>18139.5</v>
      </c>
      <c r="I568" s="54"/>
      <c r="J568" s="159"/>
      <c r="M568" s="65"/>
    </row>
    <row r="569" spans="3:13" s="55" customFormat="1" ht="17.399999999999999" customHeight="1">
      <c r="C569" s="301">
        <v>3</v>
      </c>
      <c r="D569" s="59" t="s">
        <v>19</v>
      </c>
      <c r="E569" s="302" t="s">
        <v>1882</v>
      </c>
      <c r="F569" s="93">
        <v>6.3E-3</v>
      </c>
      <c r="G569" s="64">
        <f>VLOOKUP(D569,upahbahan,3,FALSE)</f>
        <v>200000</v>
      </c>
      <c r="H569" s="64">
        <f t="shared" si="29"/>
        <v>1260</v>
      </c>
      <c r="I569" s="54"/>
    </row>
    <row r="570" spans="3:13" s="55" customFormat="1" ht="17.399999999999999" customHeight="1">
      <c r="C570" s="83" t="s">
        <v>1210</v>
      </c>
      <c r="D570" s="80"/>
      <c r="E570" s="80"/>
      <c r="F570" s="217"/>
      <c r="G570" s="218"/>
      <c r="H570" s="64">
        <f>SUM(H567:H569)</f>
        <v>31909.5</v>
      </c>
      <c r="I570" s="219"/>
    </row>
    <row r="571" spans="3:13" s="55" customFormat="1" ht="17.399999999999999" customHeight="1">
      <c r="C571" s="72" t="s">
        <v>1211</v>
      </c>
      <c r="D571" s="59" t="s">
        <v>1212</v>
      </c>
      <c r="E571" s="73"/>
      <c r="F571" s="73"/>
      <c r="G571" s="73"/>
      <c r="H571" s="73"/>
      <c r="I571" s="54"/>
    </row>
    <row r="572" spans="3:13" s="55" customFormat="1" ht="17.399999999999999" customHeight="1">
      <c r="C572" s="72">
        <v>1</v>
      </c>
      <c r="D572" s="59" t="s">
        <v>4931</v>
      </c>
      <c r="E572" s="170" t="s">
        <v>42</v>
      </c>
      <c r="F572" s="189">
        <v>3.2500000000000001E-2</v>
      </c>
      <c r="G572" s="64">
        <f>VLOOKUP(D572,upahbahan,3,FALSE)</f>
        <v>928000</v>
      </c>
      <c r="H572" s="64">
        <f>F572*G572</f>
        <v>30160</v>
      </c>
      <c r="I572" s="54"/>
    </row>
    <row r="573" spans="3:13" s="55" customFormat="1" ht="17.399999999999999" customHeight="1">
      <c r="C573" s="72">
        <v>2</v>
      </c>
      <c r="D573" s="59" t="s">
        <v>4845</v>
      </c>
      <c r="E573" s="170" t="s">
        <v>42</v>
      </c>
      <c r="F573" s="189">
        <v>6.5000000000000002E-2</v>
      </c>
      <c r="G573" s="64">
        <f>VLOOKUP(D573,upahbahan,3,FALSE)</f>
        <v>488180</v>
      </c>
      <c r="H573" s="64">
        <f>F573*G573</f>
        <v>31731.7</v>
      </c>
      <c r="I573" s="54"/>
    </row>
    <row r="574" spans="3:13" s="55" customFormat="1" ht="17.399999999999999" customHeight="1">
      <c r="C574" s="72">
        <v>3</v>
      </c>
      <c r="D574" s="59" t="s">
        <v>4855</v>
      </c>
      <c r="E574" s="170" t="s">
        <v>44</v>
      </c>
      <c r="F574" s="189">
        <v>0.83330000000000004</v>
      </c>
      <c r="G574" s="64">
        <f>VLOOKUP(D574,upahbahan,3,FALSE)</f>
        <v>270000</v>
      </c>
      <c r="H574" s="64">
        <f>F574*G574</f>
        <v>224991</v>
      </c>
      <c r="I574" s="54"/>
    </row>
    <row r="575" spans="3:13" s="55" customFormat="1" ht="17.399999999999999" customHeight="1">
      <c r="C575" s="83" t="s">
        <v>1216</v>
      </c>
      <c r="D575" s="80"/>
      <c r="E575" s="80"/>
      <c r="F575" s="80"/>
      <c r="G575" s="162"/>
      <c r="H575" s="64">
        <f>SUM(H572:H574)</f>
        <v>286882.7</v>
      </c>
      <c r="I575" s="54"/>
    </row>
    <row r="576" spans="3:13" s="55" customFormat="1" ht="17.399999999999999" customHeight="1">
      <c r="C576" s="72" t="s">
        <v>1217</v>
      </c>
      <c r="D576" s="59" t="s">
        <v>1218</v>
      </c>
      <c r="E576" s="170"/>
      <c r="F576" s="73"/>
      <c r="G576" s="73"/>
      <c r="H576" s="73"/>
      <c r="I576" s="54"/>
    </row>
    <row r="577" spans="3:13" s="55" customFormat="1" ht="17.399999999999999" customHeight="1">
      <c r="C577" s="557">
        <v>1</v>
      </c>
      <c r="D577" s="59" t="s">
        <v>1183</v>
      </c>
      <c r="E577" s="170" t="s">
        <v>1076</v>
      </c>
      <c r="F577" s="188">
        <v>0.12509999999999999</v>
      </c>
      <c r="G577" s="64">
        <f>VLOOKUP(D577,upahbahan,3,FALSE)</f>
        <v>1450000</v>
      </c>
      <c r="H577" s="64">
        <f>F577*G577</f>
        <v>181394.99999999997</v>
      </c>
      <c r="I577" s="54"/>
    </row>
    <row r="578" spans="3:13" s="55" customFormat="1" ht="17.399999999999999" customHeight="1">
      <c r="C578" s="83" t="s">
        <v>1219</v>
      </c>
      <c r="D578" s="80"/>
      <c r="E578" s="80"/>
      <c r="F578" s="80"/>
      <c r="G578" s="162"/>
      <c r="H578" s="588">
        <f>SUM(H576:H577)</f>
        <v>181394.99999999997</v>
      </c>
      <c r="I578" s="54"/>
    </row>
    <row r="579" spans="3:13" s="55" customFormat="1" ht="17.399999999999999" customHeight="1">
      <c r="C579" s="58" t="s">
        <v>1220</v>
      </c>
      <c r="D579" s="69" t="s">
        <v>1221</v>
      </c>
      <c r="E579" s="70"/>
      <c r="F579" s="70"/>
      <c r="G579" s="71"/>
      <c r="H579" s="304">
        <f>H578+H575+H570</f>
        <v>500187.19999999995</v>
      </c>
      <c r="I579" s="319"/>
    </row>
    <row r="580" spans="3:13" s="55" customFormat="1" ht="17.399999999999999" customHeight="1">
      <c r="C580" s="58" t="s">
        <v>1222</v>
      </c>
      <c r="D580" s="69" t="s">
        <v>1325</v>
      </c>
      <c r="E580" s="70"/>
      <c r="F580" s="71"/>
      <c r="G580" s="95">
        <v>0.1</v>
      </c>
      <c r="H580" s="64">
        <f>H579*G580</f>
        <v>50018.720000000001</v>
      </c>
      <c r="I580" s="319"/>
    </row>
    <row r="581" spans="3:13" s="55" customFormat="1" ht="15" customHeight="1">
      <c r="C581" s="58" t="s">
        <v>1223</v>
      </c>
      <c r="D581" s="69" t="s">
        <v>1224</v>
      </c>
      <c r="E581" s="70"/>
      <c r="F581" s="70"/>
      <c r="G581" s="71"/>
      <c r="H581" s="305">
        <f>SUM(H579:H580)</f>
        <v>550205.91999999993</v>
      </c>
      <c r="I581" s="319"/>
    </row>
    <row r="583" spans="3:13" s="55" customFormat="1" ht="17.399999999999999" customHeight="1">
      <c r="C583" s="52" t="s">
        <v>4936</v>
      </c>
      <c r="D583" s="783" t="s">
        <v>4937</v>
      </c>
      <c r="E583" s="783"/>
      <c r="F583" s="783"/>
      <c r="G583" s="783"/>
      <c r="H583" s="783"/>
      <c r="I583" s="56">
        <f>ROUNDDOWN(H600,-2)</f>
        <v>588700</v>
      </c>
    </row>
    <row r="584" spans="3:13" s="55" customFormat="1" ht="17.399999999999999" customHeight="1">
      <c r="C584" s="300" t="s">
        <v>1197</v>
      </c>
      <c r="D584" s="300" t="s">
        <v>1198</v>
      </c>
      <c r="E584" s="300" t="s">
        <v>1199</v>
      </c>
      <c r="F584" s="300" t="s">
        <v>1200</v>
      </c>
      <c r="G584" s="300" t="s">
        <v>1201</v>
      </c>
      <c r="H584" s="300" t="s">
        <v>1202</v>
      </c>
      <c r="I584" s="54"/>
    </row>
    <row r="585" spans="3:13" s="55" customFormat="1" ht="17.399999999999999" customHeight="1">
      <c r="C585" s="72" t="s">
        <v>1203</v>
      </c>
      <c r="D585" s="59" t="s">
        <v>1204</v>
      </c>
      <c r="E585" s="73"/>
      <c r="F585" s="73"/>
      <c r="G585" s="73"/>
      <c r="H585" s="73"/>
      <c r="I585" s="54"/>
      <c r="J585" s="159" t="s">
        <v>1249</v>
      </c>
    </row>
    <row r="586" spans="3:13" s="55" customFormat="1" ht="17.399999999999999" customHeight="1">
      <c r="C586" s="301">
        <v>1</v>
      </c>
      <c r="D586" s="59" t="s">
        <v>5</v>
      </c>
      <c r="E586" s="302" t="s">
        <v>1882</v>
      </c>
      <c r="F586" s="93">
        <v>0.13589999999999999</v>
      </c>
      <c r="G586" s="64">
        <f>VLOOKUP(D586,upahbahan,3,FALSE)</f>
        <v>100000</v>
      </c>
      <c r="H586" s="64">
        <f>F586*G586</f>
        <v>13590</v>
      </c>
      <c r="I586" s="54"/>
      <c r="J586" s="159" t="s">
        <v>1250</v>
      </c>
      <c r="M586" s="65">
        <v>0.1</v>
      </c>
    </row>
    <row r="587" spans="3:13" s="55" customFormat="1" ht="17.399999999999999" customHeight="1">
      <c r="C587" s="301">
        <v>2</v>
      </c>
      <c r="D587" s="59" t="s">
        <v>2186</v>
      </c>
      <c r="E587" s="302" t="s">
        <v>1882</v>
      </c>
      <c r="F587" s="93">
        <v>0.13589999999999999</v>
      </c>
      <c r="G587" s="64">
        <f>VLOOKUP(D587,upahbahan,3,FALSE)</f>
        <v>145000</v>
      </c>
      <c r="H587" s="64">
        <f t="shared" ref="H587:H588" si="30">F587*G587</f>
        <v>19705.5</v>
      </c>
      <c r="I587" s="54"/>
      <c r="J587" s="159"/>
      <c r="M587" s="65"/>
    </row>
    <row r="588" spans="3:13" s="55" customFormat="1" ht="17.399999999999999" customHeight="1">
      <c r="C588" s="301">
        <v>3</v>
      </c>
      <c r="D588" s="59" t="s">
        <v>19</v>
      </c>
      <c r="E588" s="302" t="s">
        <v>1882</v>
      </c>
      <c r="F588" s="93">
        <v>6.7999999999999996E-3</v>
      </c>
      <c r="G588" s="64">
        <f>VLOOKUP(D588,upahbahan,3,FALSE)</f>
        <v>200000</v>
      </c>
      <c r="H588" s="64">
        <f t="shared" si="30"/>
        <v>1360</v>
      </c>
      <c r="I588" s="54"/>
    </row>
    <row r="589" spans="3:13" s="55" customFormat="1" ht="17.399999999999999" customHeight="1">
      <c r="C589" s="83" t="s">
        <v>1210</v>
      </c>
      <c r="D589" s="80"/>
      <c r="E589" s="80"/>
      <c r="F589" s="217"/>
      <c r="G589" s="218"/>
      <c r="H589" s="64">
        <f>SUM(H586:H588)</f>
        <v>34655.5</v>
      </c>
      <c r="I589" s="219"/>
    </row>
    <row r="590" spans="3:13" s="55" customFormat="1" ht="17.399999999999999" customHeight="1">
      <c r="C590" s="72" t="s">
        <v>1211</v>
      </c>
      <c r="D590" s="59" t="s">
        <v>1212</v>
      </c>
      <c r="E590" s="73"/>
      <c r="F590" s="73"/>
      <c r="G590" s="73"/>
      <c r="H590" s="73"/>
      <c r="I590" s="54"/>
    </row>
    <row r="591" spans="3:13" s="55" customFormat="1" ht="17.399999999999999" customHeight="1">
      <c r="C591" s="72">
        <v>1</v>
      </c>
      <c r="D591" s="59" t="s">
        <v>4931</v>
      </c>
      <c r="E591" s="170" t="s">
        <v>42</v>
      </c>
      <c r="F591" s="189">
        <v>3.2500000000000001E-2</v>
      </c>
      <c r="G591" s="64">
        <f>VLOOKUP(D591,upahbahan,3,FALSE)</f>
        <v>928000</v>
      </c>
      <c r="H591" s="64">
        <f>F591*G591</f>
        <v>30160</v>
      </c>
      <c r="I591" s="54"/>
    </row>
    <row r="592" spans="3:13" s="55" customFormat="1" ht="17.399999999999999" customHeight="1">
      <c r="C592" s="72">
        <v>2</v>
      </c>
      <c r="D592" s="59" t="s">
        <v>4845</v>
      </c>
      <c r="E592" s="170" t="s">
        <v>42</v>
      </c>
      <c r="F592" s="189">
        <v>6.5000000000000002E-2</v>
      </c>
      <c r="G592" s="64">
        <f>VLOOKUP(D592,upahbahan,3,FALSE)</f>
        <v>488180</v>
      </c>
      <c r="H592" s="64">
        <f>F592*G592</f>
        <v>31731.7</v>
      </c>
      <c r="I592" s="54"/>
    </row>
    <row r="593" spans="3:13" s="55" customFormat="1" ht="17.399999999999999" customHeight="1">
      <c r="C593" s="72">
        <v>3</v>
      </c>
      <c r="D593" s="59" t="s">
        <v>4857</v>
      </c>
      <c r="E593" s="170" t="s">
        <v>44</v>
      </c>
      <c r="F593" s="189">
        <v>0.83330000000000004</v>
      </c>
      <c r="G593" s="64">
        <f>VLOOKUP(D593,upahbahan,3,FALSE)</f>
        <v>290000</v>
      </c>
      <c r="H593" s="64">
        <f>F593*G593</f>
        <v>241657</v>
      </c>
      <c r="I593" s="54"/>
    </row>
    <row r="594" spans="3:13" s="55" customFormat="1" ht="17.399999999999999" customHeight="1">
      <c r="C594" s="83" t="s">
        <v>1216</v>
      </c>
      <c r="D594" s="80"/>
      <c r="E594" s="80"/>
      <c r="F594" s="80"/>
      <c r="G594" s="162"/>
      <c r="H594" s="64">
        <f>SUM(H591:H593)</f>
        <v>303548.7</v>
      </c>
      <c r="I594" s="54"/>
    </row>
    <row r="595" spans="3:13" s="55" customFormat="1" ht="17.399999999999999" customHeight="1">
      <c r="C595" s="72" t="s">
        <v>1217</v>
      </c>
      <c r="D595" s="59" t="s">
        <v>1218</v>
      </c>
      <c r="E595" s="170"/>
      <c r="F595" s="73"/>
      <c r="G595" s="73"/>
      <c r="H595" s="73"/>
      <c r="I595" s="54"/>
    </row>
    <row r="596" spans="3:13" s="55" customFormat="1" ht="17.399999999999999" customHeight="1">
      <c r="C596" s="557">
        <v>1</v>
      </c>
      <c r="D596" s="59" t="s">
        <v>1183</v>
      </c>
      <c r="E596" s="170" t="s">
        <v>1076</v>
      </c>
      <c r="F596" s="188">
        <v>0.13589999999999999</v>
      </c>
      <c r="G596" s="64">
        <f>VLOOKUP(D596,upahbahan,3,FALSE)</f>
        <v>1450000</v>
      </c>
      <c r="H596" s="64">
        <f>F596*G596</f>
        <v>197055</v>
      </c>
      <c r="I596" s="54"/>
    </row>
    <row r="597" spans="3:13" s="55" customFormat="1" ht="17.399999999999999" customHeight="1">
      <c r="C597" s="83" t="s">
        <v>1219</v>
      </c>
      <c r="D597" s="80"/>
      <c r="E597" s="80"/>
      <c r="F597" s="80"/>
      <c r="G597" s="162"/>
      <c r="H597" s="588">
        <f>SUM(H595:H596)</f>
        <v>197055</v>
      </c>
      <c r="I597" s="54"/>
    </row>
    <row r="598" spans="3:13" s="55" customFormat="1" ht="17.399999999999999" customHeight="1">
      <c r="C598" s="58" t="s">
        <v>1220</v>
      </c>
      <c r="D598" s="69" t="s">
        <v>1221</v>
      </c>
      <c r="E598" s="70"/>
      <c r="F598" s="70"/>
      <c r="G598" s="71"/>
      <c r="H598" s="304">
        <f>H597+H594+H589</f>
        <v>535259.19999999995</v>
      </c>
      <c r="I598" s="319"/>
    </row>
    <row r="599" spans="3:13" s="55" customFormat="1" ht="17.399999999999999" customHeight="1">
      <c r="C599" s="58" t="s">
        <v>1222</v>
      </c>
      <c r="D599" s="69" t="s">
        <v>1325</v>
      </c>
      <c r="E599" s="70"/>
      <c r="F599" s="71"/>
      <c r="G599" s="95">
        <v>0.1</v>
      </c>
      <c r="H599" s="64">
        <f>H598*G599</f>
        <v>53525.919999999998</v>
      </c>
      <c r="I599" s="319"/>
    </row>
    <row r="600" spans="3:13" s="55" customFormat="1" ht="15" customHeight="1">
      <c r="C600" s="58" t="s">
        <v>1223</v>
      </c>
      <c r="D600" s="69" t="s">
        <v>1224</v>
      </c>
      <c r="E600" s="70"/>
      <c r="F600" s="70"/>
      <c r="G600" s="71"/>
      <c r="H600" s="305">
        <f>SUM(H598:H599)</f>
        <v>588785.12</v>
      </c>
      <c r="I600" s="319"/>
    </row>
    <row r="602" spans="3:13" s="55" customFormat="1" ht="17.399999999999999" customHeight="1">
      <c r="C602" s="52" t="s">
        <v>4938</v>
      </c>
      <c r="D602" s="783" t="s">
        <v>4939</v>
      </c>
      <c r="E602" s="783"/>
      <c r="F602" s="783"/>
      <c r="G602" s="783"/>
      <c r="H602" s="783"/>
      <c r="I602" s="56">
        <f>ROUNDDOWN(H619,-2)</f>
        <v>628400</v>
      </c>
    </row>
    <row r="603" spans="3:13" s="55" customFormat="1" ht="17.399999999999999" customHeight="1">
      <c r="C603" s="300" t="s">
        <v>1197</v>
      </c>
      <c r="D603" s="300" t="s">
        <v>1198</v>
      </c>
      <c r="E603" s="300" t="s">
        <v>1199</v>
      </c>
      <c r="F603" s="300" t="s">
        <v>1200</v>
      </c>
      <c r="G603" s="300" t="s">
        <v>1201</v>
      </c>
      <c r="H603" s="300" t="s">
        <v>1202</v>
      </c>
      <c r="I603" s="54"/>
    </row>
    <row r="604" spans="3:13" s="55" customFormat="1" ht="17.399999999999999" customHeight="1">
      <c r="C604" s="72" t="s">
        <v>1203</v>
      </c>
      <c r="D604" s="59" t="s">
        <v>1204</v>
      </c>
      <c r="E604" s="73"/>
      <c r="F604" s="73"/>
      <c r="G604" s="73"/>
      <c r="H604" s="73"/>
      <c r="I604" s="54"/>
      <c r="J604" s="159" t="s">
        <v>1249</v>
      </c>
    </row>
    <row r="605" spans="3:13" s="55" customFormat="1" ht="17.399999999999999" customHeight="1">
      <c r="C605" s="301">
        <v>1</v>
      </c>
      <c r="D605" s="59" t="s">
        <v>5</v>
      </c>
      <c r="E605" s="302" t="s">
        <v>1882</v>
      </c>
      <c r="F605" s="93">
        <v>0.1424</v>
      </c>
      <c r="G605" s="64">
        <f>VLOOKUP(D605,upahbahan,3,FALSE)</f>
        <v>100000</v>
      </c>
      <c r="H605" s="64">
        <f>F605*G605</f>
        <v>14240</v>
      </c>
      <c r="I605" s="54"/>
      <c r="J605" s="159" t="s">
        <v>1250</v>
      </c>
      <c r="M605" s="65">
        <v>0.1</v>
      </c>
    </row>
    <row r="606" spans="3:13" s="55" customFormat="1" ht="17.399999999999999" customHeight="1">
      <c r="C606" s="301">
        <v>2</v>
      </c>
      <c r="D606" s="59" t="s">
        <v>2186</v>
      </c>
      <c r="E606" s="302" t="s">
        <v>1882</v>
      </c>
      <c r="F606" s="93">
        <v>0.1424</v>
      </c>
      <c r="G606" s="64">
        <f>VLOOKUP(D606,upahbahan,3,FALSE)</f>
        <v>145000</v>
      </c>
      <c r="H606" s="64">
        <f t="shared" ref="H606:H607" si="31">F606*G606</f>
        <v>20648</v>
      </c>
      <c r="I606" s="54"/>
      <c r="J606" s="159"/>
      <c r="M606" s="65"/>
    </row>
    <row r="607" spans="3:13" s="55" customFormat="1" ht="17.399999999999999" customHeight="1">
      <c r="C607" s="301">
        <v>3</v>
      </c>
      <c r="D607" s="59" t="s">
        <v>19</v>
      </c>
      <c r="E607" s="302" t="s">
        <v>1882</v>
      </c>
      <c r="F607" s="93">
        <v>7.1000000000000004E-3</v>
      </c>
      <c r="G607" s="64">
        <f>VLOOKUP(D607,upahbahan,3,FALSE)</f>
        <v>200000</v>
      </c>
      <c r="H607" s="64">
        <f t="shared" si="31"/>
        <v>1420</v>
      </c>
      <c r="I607" s="54"/>
    </row>
    <row r="608" spans="3:13" s="55" customFormat="1" ht="17.399999999999999" customHeight="1">
      <c r="C608" s="83" t="s">
        <v>1210</v>
      </c>
      <c r="D608" s="80"/>
      <c r="E608" s="80"/>
      <c r="F608" s="217"/>
      <c r="G608" s="218"/>
      <c r="H608" s="64">
        <f>SUM(H605:H607)</f>
        <v>36308</v>
      </c>
      <c r="I608" s="219"/>
    </row>
    <row r="609" spans="3:13" s="55" customFormat="1" ht="17.399999999999999" customHeight="1">
      <c r="C609" s="72" t="s">
        <v>1211</v>
      </c>
      <c r="D609" s="59" t="s">
        <v>1212</v>
      </c>
      <c r="E609" s="73"/>
      <c r="F609" s="73"/>
      <c r="G609" s="73"/>
      <c r="H609" s="73"/>
      <c r="I609" s="54"/>
    </row>
    <row r="610" spans="3:13" s="55" customFormat="1" ht="17.399999999999999" customHeight="1">
      <c r="C610" s="72">
        <v>1</v>
      </c>
      <c r="D610" s="59" t="s">
        <v>4931</v>
      </c>
      <c r="E610" s="170" t="s">
        <v>42</v>
      </c>
      <c r="F610" s="189">
        <v>3.2500000000000001E-2</v>
      </c>
      <c r="G610" s="64">
        <f>VLOOKUP(D610,upahbahan,3,FALSE)</f>
        <v>928000</v>
      </c>
      <c r="H610" s="64">
        <f>F610*G610</f>
        <v>30160</v>
      </c>
      <c r="I610" s="54"/>
    </row>
    <row r="611" spans="3:13" s="55" customFormat="1" ht="17.399999999999999" customHeight="1">
      <c r="C611" s="72">
        <v>2</v>
      </c>
      <c r="D611" s="59" t="s">
        <v>4845</v>
      </c>
      <c r="E611" s="170" t="s">
        <v>42</v>
      </c>
      <c r="F611" s="189">
        <v>6.5000000000000002E-2</v>
      </c>
      <c r="G611" s="64">
        <f>VLOOKUP(D611,upahbahan,3,FALSE)</f>
        <v>488180</v>
      </c>
      <c r="H611" s="64">
        <f>F611*G611</f>
        <v>31731.7</v>
      </c>
      <c r="I611" s="54"/>
    </row>
    <row r="612" spans="3:13" s="55" customFormat="1" ht="17.399999999999999" customHeight="1">
      <c r="C612" s="72">
        <v>3</v>
      </c>
      <c r="D612" s="59" t="s">
        <v>4861</v>
      </c>
      <c r="E612" s="170" t="s">
        <v>44</v>
      </c>
      <c r="F612" s="189">
        <v>0.83330000000000004</v>
      </c>
      <c r="G612" s="64">
        <f>VLOOKUP(D612,upahbahan,3,FALSE)</f>
        <v>320000</v>
      </c>
      <c r="H612" s="64">
        <f>F612*G612</f>
        <v>266656</v>
      </c>
      <c r="I612" s="54"/>
    </row>
    <row r="613" spans="3:13" s="55" customFormat="1" ht="17.399999999999999" customHeight="1">
      <c r="C613" s="83" t="s">
        <v>1216</v>
      </c>
      <c r="D613" s="80"/>
      <c r="E613" s="80"/>
      <c r="F613" s="80"/>
      <c r="G613" s="162"/>
      <c r="H613" s="64">
        <f>SUM(H610:H612)</f>
        <v>328547.7</v>
      </c>
      <c r="I613" s="54"/>
    </row>
    <row r="614" spans="3:13" s="55" customFormat="1" ht="17.399999999999999" customHeight="1">
      <c r="C614" s="72" t="s">
        <v>1217</v>
      </c>
      <c r="D614" s="59" t="s">
        <v>1218</v>
      </c>
      <c r="E614" s="170"/>
      <c r="F614" s="73"/>
      <c r="G614" s="73"/>
      <c r="H614" s="73"/>
      <c r="I614" s="54"/>
    </row>
    <row r="615" spans="3:13" s="55" customFormat="1" ht="17.399999999999999" customHeight="1">
      <c r="C615" s="557">
        <v>1</v>
      </c>
      <c r="D615" s="59" t="s">
        <v>1183</v>
      </c>
      <c r="E615" s="170" t="s">
        <v>1076</v>
      </c>
      <c r="F615" s="188">
        <v>0.1424</v>
      </c>
      <c r="G615" s="64">
        <f>VLOOKUP(D615,upahbahan,3,FALSE)</f>
        <v>1450000</v>
      </c>
      <c r="H615" s="64">
        <f>F615*G615</f>
        <v>206480</v>
      </c>
      <c r="I615" s="54"/>
    </row>
    <row r="616" spans="3:13" s="55" customFormat="1" ht="17.399999999999999" customHeight="1">
      <c r="C616" s="83" t="s">
        <v>1219</v>
      </c>
      <c r="D616" s="80"/>
      <c r="E616" s="80"/>
      <c r="F616" s="80"/>
      <c r="G616" s="162"/>
      <c r="H616" s="588">
        <f>SUM(H614:H615)</f>
        <v>206480</v>
      </c>
      <c r="I616" s="54"/>
    </row>
    <row r="617" spans="3:13" s="55" customFormat="1" ht="17.399999999999999" customHeight="1">
      <c r="C617" s="58" t="s">
        <v>1220</v>
      </c>
      <c r="D617" s="69" t="s">
        <v>1221</v>
      </c>
      <c r="E617" s="70"/>
      <c r="F617" s="70"/>
      <c r="G617" s="71"/>
      <c r="H617" s="304">
        <f>H616+H613+H608</f>
        <v>571335.69999999995</v>
      </c>
      <c r="I617" s="319"/>
    </row>
    <row r="618" spans="3:13" s="55" customFormat="1" ht="17.399999999999999" customHeight="1">
      <c r="C618" s="58" t="s">
        <v>1222</v>
      </c>
      <c r="D618" s="69" t="s">
        <v>1325</v>
      </c>
      <c r="E618" s="70"/>
      <c r="F618" s="71"/>
      <c r="G618" s="95">
        <v>0.1</v>
      </c>
      <c r="H618" s="64">
        <f>H617*G618</f>
        <v>57133.57</v>
      </c>
      <c r="I618" s="319"/>
    </row>
    <row r="619" spans="3:13" s="55" customFormat="1" ht="15" customHeight="1">
      <c r="C619" s="58" t="s">
        <v>1223</v>
      </c>
      <c r="D619" s="69" t="s">
        <v>1224</v>
      </c>
      <c r="E619" s="70"/>
      <c r="F619" s="70"/>
      <c r="G619" s="71"/>
      <c r="H619" s="305">
        <f>SUM(H617:H618)</f>
        <v>628469.2699999999</v>
      </c>
      <c r="I619" s="319"/>
    </row>
    <row r="621" spans="3:13" s="55" customFormat="1" ht="17.399999999999999" customHeight="1">
      <c r="C621" s="52" t="s">
        <v>4940</v>
      </c>
      <c r="D621" s="783" t="s">
        <v>4941</v>
      </c>
      <c r="E621" s="783"/>
      <c r="F621" s="783"/>
      <c r="G621" s="783"/>
      <c r="H621" s="783"/>
      <c r="I621" s="56">
        <f>ROUNDDOWN(H638,-2)</f>
        <v>672100</v>
      </c>
    </row>
    <row r="622" spans="3:13" s="55" customFormat="1" ht="17.399999999999999" customHeight="1">
      <c r="C622" s="300" t="s">
        <v>1197</v>
      </c>
      <c r="D622" s="300" t="s">
        <v>1198</v>
      </c>
      <c r="E622" s="300" t="s">
        <v>1199</v>
      </c>
      <c r="F622" s="300" t="s">
        <v>1200</v>
      </c>
      <c r="G622" s="300" t="s">
        <v>1201</v>
      </c>
      <c r="H622" s="300" t="s">
        <v>1202</v>
      </c>
      <c r="I622" s="54"/>
    </row>
    <row r="623" spans="3:13" s="55" customFormat="1" ht="17.399999999999999" customHeight="1">
      <c r="C623" s="72" t="s">
        <v>1203</v>
      </c>
      <c r="D623" s="59" t="s">
        <v>1204</v>
      </c>
      <c r="E623" s="73"/>
      <c r="F623" s="73"/>
      <c r="G623" s="73"/>
      <c r="H623" s="73"/>
      <c r="I623" s="54"/>
      <c r="J623" s="159" t="s">
        <v>1249</v>
      </c>
    </row>
    <row r="624" spans="3:13" s="55" customFormat="1" ht="17.399999999999999" customHeight="1">
      <c r="C624" s="301">
        <v>1</v>
      </c>
      <c r="D624" s="59" t="s">
        <v>5</v>
      </c>
      <c r="E624" s="302" t="s">
        <v>1882</v>
      </c>
      <c r="F624" s="93">
        <v>0.14810000000000001</v>
      </c>
      <c r="G624" s="64">
        <f>VLOOKUP(D624,upahbahan,3,FALSE)</f>
        <v>100000</v>
      </c>
      <c r="H624" s="64">
        <f>F624*G624</f>
        <v>14810.000000000002</v>
      </c>
      <c r="I624" s="54"/>
      <c r="J624" s="159" t="s">
        <v>1250</v>
      </c>
      <c r="M624" s="65">
        <v>0.1</v>
      </c>
    </row>
    <row r="625" spans="3:13" s="55" customFormat="1" ht="17.399999999999999" customHeight="1">
      <c r="C625" s="301">
        <v>2</v>
      </c>
      <c r="D625" s="59" t="s">
        <v>2186</v>
      </c>
      <c r="E625" s="302" t="s">
        <v>1882</v>
      </c>
      <c r="F625" s="93">
        <v>0.14810000000000001</v>
      </c>
      <c r="G625" s="64">
        <f>VLOOKUP(D625,upahbahan,3,FALSE)</f>
        <v>145000</v>
      </c>
      <c r="H625" s="64">
        <f t="shared" ref="H625:H626" si="32">F625*G625</f>
        <v>21474.5</v>
      </c>
      <c r="I625" s="54"/>
      <c r="J625" s="159"/>
      <c r="M625" s="65"/>
    </row>
    <row r="626" spans="3:13" s="55" customFormat="1" ht="17.399999999999999" customHeight="1">
      <c r="C626" s="301">
        <v>3</v>
      </c>
      <c r="D626" s="59" t="s">
        <v>19</v>
      </c>
      <c r="E626" s="302" t="s">
        <v>1882</v>
      </c>
      <c r="F626" s="93">
        <v>7.4000000000000003E-3</v>
      </c>
      <c r="G626" s="64">
        <f>VLOOKUP(D626,upahbahan,3,FALSE)</f>
        <v>200000</v>
      </c>
      <c r="H626" s="64">
        <f t="shared" si="32"/>
        <v>1480</v>
      </c>
      <c r="I626" s="54"/>
    </row>
    <row r="627" spans="3:13" s="55" customFormat="1" ht="17.399999999999999" customHeight="1">
      <c r="C627" s="83" t="s">
        <v>1210</v>
      </c>
      <c r="D627" s="80"/>
      <c r="E627" s="80"/>
      <c r="F627" s="217"/>
      <c r="G627" s="218"/>
      <c r="H627" s="64">
        <f>SUM(H624:H626)</f>
        <v>37764.5</v>
      </c>
      <c r="I627" s="219"/>
    </row>
    <row r="628" spans="3:13" s="55" customFormat="1" ht="17.399999999999999" customHeight="1">
      <c r="C628" s="72" t="s">
        <v>1211</v>
      </c>
      <c r="D628" s="59" t="s">
        <v>1212</v>
      </c>
      <c r="E628" s="73"/>
      <c r="F628" s="73"/>
      <c r="G628" s="73"/>
      <c r="H628" s="73"/>
      <c r="I628" s="54"/>
    </row>
    <row r="629" spans="3:13" s="55" customFormat="1" ht="17.399999999999999" customHeight="1">
      <c r="C629" s="72">
        <v>1</v>
      </c>
      <c r="D629" s="59" t="s">
        <v>4931</v>
      </c>
      <c r="E629" s="170" t="s">
        <v>42</v>
      </c>
      <c r="F629" s="189">
        <v>3.95E-2</v>
      </c>
      <c r="G629" s="64">
        <f>VLOOKUP(D629,upahbahan,3,FALSE)</f>
        <v>928000</v>
      </c>
      <c r="H629" s="64">
        <f>F629*G629</f>
        <v>36656</v>
      </c>
      <c r="I629" s="54"/>
    </row>
    <row r="630" spans="3:13" s="55" customFormat="1" ht="17.399999999999999" customHeight="1">
      <c r="C630" s="72">
        <v>2</v>
      </c>
      <c r="D630" s="59" t="s">
        <v>4845</v>
      </c>
      <c r="E630" s="170" t="s">
        <v>42</v>
      </c>
      <c r="F630" s="189">
        <v>7.9000000000000001E-2</v>
      </c>
      <c r="G630" s="64">
        <f>VLOOKUP(D630,upahbahan,3,FALSE)</f>
        <v>488180</v>
      </c>
      <c r="H630" s="64">
        <f>F630*G630</f>
        <v>38566.22</v>
      </c>
      <c r="I630" s="54"/>
    </row>
    <row r="631" spans="3:13" s="55" customFormat="1" ht="17.399999999999999" customHeight="1">
      <c r="C631" s="72">
        <v>3</v>
      </c>
      <c r="D631" s="59" t="s">
        <v>4863</v>
      </c>
      <c r="E631" s="170" t="s">
        <v>44</v>
      </c>
      <c r="F631" s="189">
        <v>0.83330000000000004</v>
      </c>
      <c r="G631" s="64">
        <f>VLOOKUP(D631,upahbahan,3,FALSE)</f>
        <v>340000</v>
      </c>
      <c r="H631" s="64">
        <f>F631*G631</f>
        <v>283322</v>
      </c>
      <c r="I631" s="54"/>
    </row>
    <row r="632" spans="3:13" s="55" customFormat="1" ht="17.399999999999999" customHeight="1">
      <c r="C632" s="83" t="s">
        <v>1216</v>
      </c>
      <c r="D632" s="80"/>
      <c r="E632" s="80"/>
      <c r="F632" s="80"/>
      <c r="G632" s="162"/>
      <c r="H632" s="64">
        <f>SUM(H629:H631)</f>
        <v>358544.22</v>
      </c>
      <c r="I632" s="54"/>
    </row>
    <row r="633" spans="3:13" s="55" customFormat="1" ht="17.399999999999999" customHeight="1">
      <c r="C633" s="72" t="s">
        <v>1217</v>
      </c>
      <c r="D633" s="59" t="s">
        <v>1218</v>
      </c>
      <c r="E633" s="170"/>
      <c r="F633" s="73"/>
      <c r="G633" s="73"/>
      <c r="H633" s="73"/>
      <c r="I633" s="54"/>
    </row>
    <row r="634" spans="3:13" s="55" customFormat="1" ht="17.399999999999999" customHeight="1">
      <c r="C634" s="557">
        <v>1</v>
      </c>
      <c r="D634" s="59" t="s">
        <v>1183</v>
      </c>
      <c r="E634" s="170" t="s">
        <v>1076</v>
      </c>
      <c r="F634" s="188">
        <v>0.14810000000000001</v>
      </c>
      <c r="G634" s="64">
        <f>VLOOKUP(D634,upahbahan,3,FALSE)</f>
        <v>1450000</v>
      </c>
      <c r="H634" s="64">
        <f>F634*G634</f>
        <v>214745</v>
      </c>
      <c r="I634" s="54"/>
    </row>
    <row r="635" spans="3:13" s="55" customFormat="1" ht="17.399999999999999" customHeight="1">
      <c r="C635" s="83" t="s">
        <v>1219</v>
      </c>
      <c r="D635" s="80"/>
      <c r="E635" s="80"/>
      <c r="F635" s="80"/>
      <c r="G635" s="162"/>
      <c r="H635" s="588">
        <f>SUM(H633:H634)</f>
        <v>214745</v>
      </c>
      <c r="I635" s="54"/>
    </row>
    <row r="636" spans="3:13" s="55" customFormat="1" ht="17.399999999999999" customHeight="1">
      <c r="C636" s="58" t="s">
        <v>1220</v>
      </c>
      <c r="D636" s="69" t="s">
        <v>1221</v>
      </c>
      <c r="E636" s="70"/>
      <c r="F636" s="70"/>
      <c r="G636" s="71"/>
      <c r="H636" s="304">
        <f>H635+H632+H627</f>
        <v>611053.72</v>
      </c>
      <c r="I636" s="319"/>
    </row>
    <row r="637" spans="3:13" s="55" customFormat="1" ht="17.399999999999999" customHeight="1">
      <c r="C637" s="58" t="s">
        <v>1222</v>
      </c>
      <c r="D637" s="69" t="s">
        <v>1325</v>
      </c>
      <c r="E637" s="70"/>
      <c r="F637" s="71"/>
      <c r="G637" s="95">
        <v>0.1</v>
      </c>
      <c r="H637" s="64">
        <f>H636*G637</f>
        <v>61105.372000000003</v>
      </c>
      <c r="I637" s="319"/>
    </row>
    <row r="638" spans="3:13" s="55" customFormat="1" ht="15" customHeight="1">
      <c r="C638" s="58" t="s">
        <v>1223</v>
      </c>
      <c r="D638" s="69" t="s">
        <v>1224</v>
      </c>
      <c r="E638" s="70"/>
      <c r="F638" s="70"/>
      <c r="G638" s="71"/>
      <c r="H638" s="305">
        <f>SUM(H636:H637)</f>
        <v>672159.09199999995</v>
      </c>
      <c r="I638" s="319"/>
    </row>
    <row r="640" spans="3:13" s="55" customFormat="1" ht="17.399999999999999" customHeight="1">
      <c r="C640" s="52" t="s">
        <v>4942</v>
      </c>
      <c r="D640" s="783" t="s">
        <v>4943</v>
      </c>
      <c r="E640" s="783"/>
      <c r="F640" s="783"/>
      <c r="G640" s="783"/>
      <c r="H640" s="783"/>
      <c r="I640" s="56">
        <f>ROUNDDOWN(H657,-2)</f>
        <v>794300</v>
      </c>
    </row>
    <row r="641" spans="3:13" s="55" customFormat="1" ht="17.399999999999999" customHeight="1">
      <c r="C641" s="300" t="s">
        <v>1197</v>
      </c>
      <c r="D641" s="300" t="s">
        <v>1198</v>
      </c>
      <c r="E641" s="300" t="s">
        <v>1199</v>
      </c>
      <c r="F641" s="300" t="s">
        <v>1200</v>
      </c>
      <c r="G641" s="300" t="s">
        <v>1201</v>
      </c>
      <c r="H641" s="300" t="s">
        <v>1202</v>
      </c>
      <c r="I641" s="54"/>
    </row>
    <row r="642" spans="3:13" s="55" customFormat="1" ht="17.399999999999999" customHeight="1">
      <c r="C642" s="72" t="s">
        <v>1203</v>
      </c>
      <c r="D642" s="59" t="s">
        <v>1204</v>
      </c>
      <c r="E642" s="73"/>
      <c r="F642" s="73"/>
      <c r="G642" s="73"/>
      <c r="H642" s="73"/>
      <c r="I642" s="54"/>
      <c r="J642" s="159" t="s">
        <v>1249</v>
      </c>
    </row>
    <row r="643" spans="3:13" s="55" customFormat="1" ht="17.399999999999999" customHeight="1">
      <c r="C643" s="301">
        <v>1</v>
      </c>
      <c r="D643" s="59" t="s">
        <v>5</v>
      </c>
      <c r="E643" s="302" t="s">
        <v>1882</v>
      </c>
      <c r="F643" s="93">
        <v>0.1986</v>
      </c>
      <c r="G643" s="64">
        <f>VLOOKUP(D643,upahbahan,3,FALSE)</f>
        <v>100000</v>
      </c>
      <c r="H643" s="64">
        <f>F643*G643</f>
        <v>19860</v>
      </c>
      <c r="I643" s="54"/>
      <c r="J643" s="159" t="s">
        <v>1250</v>
      </c>
      <c r="M643" s="65">
        <v>0.1</v>
      </c>
    </row>
    <row r="644" spans="3:13" s="55" customFormat="1" ht="17.399999999999999" customHeight="1">
      <c r="C644" s="301">
        <v>2</v>
      </c>
      <c r="D644" s="59" t="s">
        <v>2186</v>
      </c>
      <c r="E644" s="302" t="s">
        <v>1882</v>
      </c>
      <c r="F644" s="93">
        <v>0.1986</v>
      </c>
      <c r="G644" s="64">
        <f>VLOOKUP(D644,upahbahan,3,FALSE)</f>
        <v>145000</v>
      </c>
      <c r="H644" s="64">
        <f t="shared" ref="H644:H645" si="33">F644*G644</f>
        <v>28797</v>
      </c>
      <c r="I644" s="54"/>
      <c r="J644" s="159"/>
      <c r="M644" s="65"/>
    </row>
    <row r="645" spans="3:13" s="55" customFormat="1" ht="17.399999999999999" customHeight="1">
      <c r="C645" s="301">
        <v>3</v>
      </c>
      <c r="D645" s="59" t="s">
        <v>19</v>
      </c>
      <c r="E645" s="302" t="s">
        <v>1882</v>
      </c>
      <c r="F645" s="93">
        <v>9.9000000000000008E-3</v>
      </c>
      <c r="G645" s="64">
        <f>VLOOKUP(D645,upahbahan,3,FALSE)</f>
        <v>200000</v>
      </c>
      <c r="H645" s="64">
        <f t="shared" si="33"/>
        <v>1980.0000000000002</v>
      </c>
      <c r="I645" s="54"/>
    </row>
    <row r="646" spans="3:13" s="55" customFormat="1" ht="17.399999999999999" customHeight="1">
      <c r="C646" s="83" t="s">
        <v>1210</v>
      </c>
      <c r="D646" s="80"/>
      <c r="E646" s="80"/>
      <c r="F646" s="217"/>
      <c r="G646" s="218"/>
      <c r="H646" s="64">
        <f>SUM(H643:H645)</f>
        <v>50637</v>
      </c>
      <c r="I646" s="219"/>
    </row>
    <row r="647" spans="3:13" s="55" customFormat="1" ht="17.399999999999999" customHeight="1">
      <c r="C647" s="72" t="s">
        <v>1211</v>
      </c>
      <c r="D647" s="59" t="s">
        <v>1212</v>
      </c>
      <c r="E647" s="73"/>
      <c r="F647" s="73"/>
      <c r="G647" s="73"/>
      <c r="H647" s="73"/>
      <c r="I647" s="54"/>
    </row>
    <row r="648" spans="3:13" s="55" customFormat="1" ht="17.399999999999999" customHeight="1">
      <c r="C648" s="72">
        <v>1</v>
      </c>
      <c r="D648" s="59" t="s">
        <v>4931</v>
      </c>
      <c r="E648" s="170" t="s">
        <v>42</v>
      </c>
      <c r="F648" s="189">
        <v>3.95E-2</v>
      </c>
      <c r="G648" s="64">
        <f>VLOOKUP(D648,upahbahan,3,FALSE)</f>
        <v>928000</v>
      </c>
      <c r="H648" s="64">
        <f>F648*G648</f>
        <v>36656</v>
      </c>
      <c r="I648" s="54"/>
    </row>
    <row r="649" spans="3:13" s="55" customFormat="1" ht="17.399999999999999" customHeight="1">
      <c r="C649" s="72">
        <v>2</v>
      </c>
      <c r="D649" s="59" t="s">
        <v>4845</v>
      </c>
      <c r="E649" s="170" t="s">
        <v>42</v>
      </c>
      <c r="F649" s="189">
        <v>7.9000000000000001E-2</v>
      </c>
      <c r="G649" s="64">
        <f>VLOOKUP(D649,upahbahan,3,FALSE)</f>
        <v>488180</v>
      </c>
      <c r="H649" s="64">
        <f>F649*G649</f>
        <v>38566.22</v>
      </c>
      <c r="I649" s="54"/>
    </row>
    <row r="650" spans="3:13" s="55" customFormat="1" ht="17.399999999999999" customHeight="1">
      <c r="C650" s="72">
        <v>3</v>
      </c>
      <c r="D650" s="59" t="s">
        <v>4866</v>
      </c>
      <c r="E650" s="170" t="s">
        <v>44</v>
      </c>
      <c r="F650" s="189">
        <v>0.83330000000000004</v>
      </c>
      <c r="G650" s="64">
        <f>VLOOKUP(D650,upahbahan,3,FALSE)</f>
        <v>370000</v>
      </c>
      <c r="H650" s="64">
        <f>F650*G650</f>
        <v>308321</v>
      </c>
      <c r="I650" s="54"/>
    </row>
    <row r="651" spans="3:13" s="55" customFormat="1" ht="17.399999999999999" customHeight="1">
      <c r="C651" s="83" t="s">
        <v>1216</v>
      </c>
      <c r="D651" s="80"/>
      <c r="E651" s="80"/>
      <c r="F651" s="80"/>
      <c r="G651" s="162"/>
      <c r="H651" s="64">
        <f>SUM(H648:H650)</f>
        <v>383543.22</v>
      </c>
      <c r="I651" s="54"/>
    </row>
    <row r="652" spans="3:13" s="55" customFormat="1" ht="17.399999999999999" customHeight="1">
      <c r="C652" s="72" t="s">
        <v>1217</v>
      </c>
      <c r="D652" s="59" t="s">
        <v>1218</v>
      </c>
      <c r="E652" s="170"/>
      <c r="F652" s="73"/>
      <c r="G652" s="73"/>
      <c r="H652" s="73"/>
      <c r="I652" s="54"/>
    </row>
    <row r="653" spans="3:13" s="55" customFormat="1" ht="17.399999999999999" customHeight="1">
      <c r="C653" s="557">
        <v>1</v>
      </c>
      <c r="D653" s="59" t="s">
        <v>1183</v>
      </c>
      <c r="E653" s="170" t="s">
        <v>1076</v>
      </c>
      <c r="F653" s="188">
        <v>0.1986</v>
      </c>
      <c r="G653" s="64">
        <f>VLOOKUP(D653,upahbahan,3,FALSE)</f>
        <v>1450000</v>
      </c>
      <c r="H653" s="64">
        <f>F653*G653</f>
        <v>287970</v>
      </c>
      <c r="I653" s="54"/>
    </row>
    <row r="654" spans="3:13" s="55" customFormat="1" ht="17.399999999999999" customHeight="1">
      <c r="C654" s="83" t="s">
        <v>1219</v>
      </c>
      <c r="D654" s="80"/>
      <c r="E654" s="80"/>
      <c r="F654" s="80"/>
      <c r="G654" s="162"/>
      <c r="H654" s="588">
        <f>SUM(H652:H653)</f>
        <v>287970</v>
      </c>
      <c r="I654" s="54"/>
    </row>
    <row r="655" spans="3:13" s="55" customFormat="1" ht="17.399999999999999" customHeight="1">
      <c r="C655" s="58" t="s">
        <v>1220</v>
      </c>
      <c r="D655" s="69" t="s">
        <v>1221</v>
      </c>
      <c r="E655" s="70"/>
      <c r="F655" s="70"/>
      <c r="G655" s="71"/>
      <c r="H655" s="304">
        <f>H654+H651+H646</f>
        <v>722150.22</v>
      </c>
      <c r="I655" s="319"/>
    </row>
    <row r="656" spans="3:13" s="55" customFormat="1" ht="17.399999999999999" customHeight="1">
      <c r="C656" s="58" t="s">
        <v>1222</v>
      </c>
      <c r="D656" s="69" t="s">
        <v>1325</v>
      </c>
      <c r="E656" s="70"/>
      <c r="F656" s="71"/>
      <c r="G656" s="95">
        <v>0.1</v>
      </c>
      <c r="H656" s="64">
        <f>H655*G656</f>
        <v>72215.021999999997</v>
      </c>
      <c r="I656" s="319"/>
    </row>
    <row r="657" spans="3:13" s="55" customFormat="1" ht="15" customHeight="1">
      <c r="C657" s="58" t="s">
        <v>1223</v>
      </c>
      <c r="D657" s="69" t="s">
        <v>1224</v>
      </c>
      <c r="E657" s="70"/>
      <c r="F657" s="70"/>
      <c r="G657" s="71"/>
      <c r="H657" s="305">
        <f>SUM(H655:H656)</f>
        <v>794365.24199999997</v>
      </c>
      <c r="I657" s="319"/>
    </row>
    <row r="659" spans="3:13" s="55" customFormat="1" ht="17.399999999999999" customHeight="1">
      <c r="C659" s="52" t="s">
        <v>4944</v>
      </c>
      <c r="D659" s="783" t="s">
        <v>4945</v>
      </c>
      <c r="E659" s="783"/>
      <c r="F659" s="783"/>
      <c r="G659" s="783"/>
      <c r="H659" s="783"/>
      <c r="I659" s="56">
        <f>ROUNDDOWN(H676,-2)</f>
        <v>821800</v>
      </c>
    </row>
    <row r="660" spans="3:13" s="55" customFormat="1" ht="17.399999999999999" customHeight="1">
      <c r="C660" s="300" t="s">
        <v>1197</v>
      </c>
      <c r="D660" s="300" t="s">
        <v>1198</v>
      </c>
      <c r="E660" s="300" t="s">
        <v>1199</v>
      </c>
      <c r="F660" s="300" t="s">
        <v>1200</v>
      </c>
      <c r="G660" s="300" t="s">
        <v>1201</v>
      </c>
      <c r="H660" s="300" t="s">
        <v>1202</v>
      </c>
      <c r="I660" s="54"/>
    </row>
    <row r="661" spans="3:13" s="55" customFormat="1" ht="17.399999999999999" customHeight="1">
      <c r="C661" s="72" t="s">
        <v>1203</v>
      </c>
      <c r="D661" s="59" t="s">
        <v>1204</v>
      </c>
      <c r="E661" s="73"/>
      <c r="F661" s="73"/>
      <c r="G661" s="73"/>
      <c r="H661" s="73"/>
      <c r="I661" s="54"/>
      <c r="J661" s="159" t="s">
        <v>1249</v>
      </c>
    </row>
    <row r="662" spans="3:13" s="55" customFormat="1" ht="17.399999999999999" customHeight="1">
      <c r="C662" s="301">
        <v>1</v>
      </c>
      <c r="D662" s="59" t="s">
        <v>5</v>
      </c>
      <c r="E662" s="302" t="s">
        <v>1882</v>
      </c>
      <c r="F662" s="93">
        <v>0.20349999999999999</v>
      </c>
      <c r="G662" s="64">
        <f>VLOOKUP(D662,upahbahan,3,FALSE)</f>
        <v>100000</v>
      </c>
      <c r="H662" s="64">
        <f>F662*G662</f>
        <v>20350</v>
      </c>
      <c r="I662" s="54"/>
      <c r="J662" s="159" t="s">
        <v>1250</v>
      </c>
      <c r="M662" s="65">
        <v>0.1</v>
      </c>
    </row>
    <row r="663" spans="3:13" s="55" customFormat="1" ht="17.399999999999999" customHeight="1">
      <c r="C663" s="301">
        <v>2</v>
      </c>
      <c r="D663" s="59" t="s">
        <v>2186</v>
      </c>
      <c r="E663" s="302" t="s">
        <v>1882</v>
      </c>
      <c r="F663" s="93">
        <v>0.20349999999999999</v>
      </c>
      <c r="G663" s="64">
        <f>VLOOKUP(D663,upahbahan,3,FALSE)</f>
        <v>145000</v>
      </c>
      <c r="H663" s="64">
        <f t="shared" ref="H663:H664" si="34">F663*G663</f>
        <v>29507.499999999996</v>
      </c>
      <c r="I663" s="54"/>
      <c r="J663" s="159"/>
      <c r="M663" s="65"/>
    </row>
    <row r="664" spans="3:13" s="55" customFormat="1" ht="17.399999999999999" customHeight="1">
      <c r="C664" s="301">
        <v>3</v>
      </c>
      <c r="D664" s="59" t="s">
        <v>19</v>
      </c>
      <c r="E664" s="302" t="s">
        <v>1882</v>
      </c>
      <c r="F664" s="93">
        <v>1.0200000000000001E-2</v>
      </c>
      <c r="G664" s="64">
        <f>VLOOKUP(D664,upahbahan,3,FALSE)</f>
        <v>200000</v>
      </c>
      <c r="H664" s="64">
        <f t="shared" si="34"/>
        <v>2040.0000000000002</v>
      </c>
      <c r="I664" s="54"/>
    </row>
    <row r="665" spans="3:13" s="55" customFormat="1" ht="17.399999999999999" customHeight="1">
      <c r="C665" s="83" t="s">
        <v>1210</v>
      </c>
      <c r="D665" s="80"/>
      <c r="E665" s="80"/>
      <c r="F665" s="217"/>
      <c r="G665" s="218"/>
      <c r="H665" s="64">
        <f>SUM(H662:H664)</f>
        <v>51897.5</v>
      </c>
      <c r="I665" s="219"/>
    </row>
    <row r="666" spans="3:13" s="55" customFormat="1" ht="17.399999999999999" customHeight="1">
      <c r="C666" s="72" t="s">
        <v>1211</v>
      </c>
      <c r="D666" s="59" t="s">
        <v>1212</v>
      </c>
      <c r="E666" s="73"/>
      <c r="F666" s="73"/>
      <c r="G666" s="73"/>
      <c r="H666" s="73"/>
      <c r="I666" s="54"/>
    </row>
    <row r="667" spans="3:13" s="55" customFormat="1" ht="17.399999999999999" customHeight="1">
      <c r="C667" s="72">
        <v>1</v>
      </c>
      <c r="D667" s="59" t="s">
        <v>4931</v>
      </c>
      <c r="E667" s="170" t="s">
        <v>42</v>
      </c>
      <c r="F667" s="189">
        <v>3.95E-2</v>
      </c>
      <c r="G667" s="64">
        <f>VLOOKUP(D667,upahbahan,3,FALSE)</f>
        <v>928000</v>
      </c>
      <c r="H667" s="64">
        <f>F667*G667</f>
        <v>36656</v>
      </c>
      <c r="I667" s="54"/>
    </row>
    <row r="668" spans="3:13" s="55" customFormat="1" ht="17.399999999999999" customHeight="1">
      <c r="C668" s="72">
        <v>2</v>
      </c>
      <c r="D668" s="59" t="s">
        <v>4845</v>
      </c>
      <c r="E668" s="170" t="s">
        <v>42</v>
      </c>
      <c r="F668" s="189">
        <v>7.9000000000000001E-2</v>
      </c>
      <c r="G668" s="64">
        <f>VLOOKUP(D668,upahbahan,3,FALSE)</f>
        <v>488180</v>
      </c>
      <c r="H668" s="64">
        <f>F668*G668</f>
        <v>38566.22</v>
      </c>
      <c r="I668" s="54"/>
    </row>
    <row r="669" spans="3:13" s="55" customFormat="1" ht="17.399999999999999" customHeight="1">
      <c r="C669" s="72">
        <v>3</v>
      </c>
      <c r="D669" s="59" t="s">
        <v>4869</v>
      </c>
      <c r="E669" s="170" t="s">
        <v>44</v>
      </c>
      <c r="F669" s="189">
        <v>0.83330000000000004</v>
      </c>
      <c r="G669" s="64">
        <f>VLOOKUP(D669,upahbahan,3,FALSE)</f>
        <v>390000</v>
      </c>
      <c r="H669" s="64">
        <f>F669*G669</f>
        <v>324987</v>
      </c>
      <c r="I669" s="54"/>
    </row>
    <row r="670" spans="3:13" s="55" customFormat="1" ht="17.399999999999999" customHeight="1">
      <c r="C670" s="83" t="s">
        <v>1216</v>
      </c>
      <c r="D670" s="80"/>
      <c r="E670" s="80"/>
      <c r="F670" s="80"/>
      <c r="G670" s="162"/>
      <c r="H670" s="64">
        <f>SUM(H667:H669)</f>
        <v>400209.22</v>
      </c>
      <c r="I670" s="54"/>
    </row>
    <row r="671" spans="3:13" s="55" customFormat="1" ht="17.399999999999999" customHeight="1">
      <c r="C671" s="72" t="s">
        <v>1217</v>
      </c>
      <c r="D671" s="59" t="s">
        <v>1218</v>
      </c>
      <c r="E671" s="170"/>
      <c r="F671" s="73"/>
      <c r="G671" s="73"/>
      <c r="H671" s="73"/>
      <c r="I671" s="54"/>
    </row>
    <row r="672" spans="3:13" s="55" customFormat="1" ht="17.399999999999999" customHeight="1">
      <c r="C672" s="557">
        <v>1</v>
      </c>
      <c r="D672" s="59" t="s">
        <v>1183</v>
      </c>
      <c r="E672" s="170" t="s">
        <v>1076</v>
      </c>
      <c r="F672" s="188">
        <v>0.20349999999999999</v>
      </c>
      <c r="G672" s="64">
        <f>VLOOKUP(D672,upahbahan,3,FALSE)</f>
        <v>1450000</v>
      </c>
      <c r="H672" s="64">
        <f>F672*G672</f>
        <v>295075</v>
      </c>
      <c r="I672" s="54"/>
    </row>
    <row r="673" spans="3:13" s="55" customFormat="1" ht="17.399999999999999" customHeight="1">
      <c r="C673" s="83" t="s">
        <v>1219</v>
      </c>
      <c r="D673" s="80"/>
      <c r="E673" s="80"/>
      <c r="F673" s="80"/>
      <c r="G673" s="162"/>
      <c r="H673" s="588">
        <f>SUM(H671:H672)</f>
        <v>295075</v>
      </c>
      <c r="I673" s="54"/>
    </row>
    <row r="674" spans="3:13" s="55" customFormat="1" ht="17.399999999999999" customHeight="1">
      <c r="C674" s="58" t="s">
        <v>1220</v>
      </c>
      <c r="D674" s="69" t="s">
        <v>1221</v>
      </c>
      <c r="E674" s="70"/>
      <c r="F674" s="70"/>
      <c r="G674" s="71"/>
      <c r="H674" s="304">
        <f>H673+H670+H665</f>
        <v>747181.72</v>
      </c>
      <c r="I674" s="319"/>
    </row>
    <row r="675" spans="3:13" s="55" customFormat="1" ht="17.399999999999999" customHeight="1">
      <c r="C675" s="58" t="s">
        <v>1222</v>
      </c>
      <c r="D675" s="69" t="s">
        <v>1325</v>
      </c>
      <c r="E675" s="70"/>
      <c r="F675" s="71"/>
      <c r="G675" s="95">
        <v>0.1</v>
      </c>
      <c r="H675" s="64">
        <f>H674*G675</f>
        <v>74718.172000000006</v>
      </c>
      <c r="I675" s="319"/>
    </row>
    <row r="676" spans="3:13" s="55" customFormat="1" ht="15" customHeight="1">
      <c r="C676" s="58" t="s">
        <v>1223</v>
      </c>
      <c r="D676" s="69" t="s">
        <v>1224</v>
      </c>
      <c r="E676" s="70"/>
      <c r="F676" s="70"/>
      <c r="G676" s="71"/>
      <c r="H676" s="305">
        <f>SUM(H674:H675)</f>
        <v>821899.89199999999</v>
      </c>
      <c r="I676" s="319"/>
    </row>
    <row r="678" spans="3:13" s="55" customFormat="1" ht="17.399999999999999" customHeight="1">
      <c r="C678" s="52" t="s">
        <v>4946</v>
      </c>
      <c r="D678" s="783" t="s">
        <v>4947</v>
      </c>
      <c r="E678" s="783"/>
      <c r="F678" s="783"/>
      <c r="G678" s="783"/>
      <c r="H678" s="783"/>
      <c r="I678" s="56">
        <f>ROUNDDOWN(H695,-2)</f>
        <v>882900</v>
      </c>
    </row>
    <row r="679" spans="3:13" s="55" customFormat="1" ht="17.399999999999999" customHeight="1">
      <c r="C679" s="300" t="s">
        <v>1197</v>
      </c>
      <c r="D679" s="300" t="s">
        <v>1198</v>
      </c>
      <c r="E679" s="300" t="s">
        <v>1199</v>
      </c>
      <c r="F679" s="300" t="s">
        <v>1200</v>
      </c>
      <c r="G679" s="300" t="s">
        <v>1201</v>
      </c>
      <c r="H679" s="300" t="s">
        <v>1202</v>
      </c>
      <c r="I679" s="54"/>
    </row>
    <row r="680" spans="3:13" s="55" customFormat="1" ht="17.399999999999999" customHeight="1">
      <c r="C680" s="72" t="s">
        <v>1203</v>
      </c>
      <c r="D680" s="59" t="s">
        <v>1204</v>
      </c>
      <c r="E680" s="73"/>
      <c r="F680" s="73"/>
      <c r="G680" s="73"/>
      <c r="H680" s="73"/>
      <c r="I680" s="54"/>
      <c r="J680" s="159" t="s">
        <v>1249</v>
      </c>
    </row>
    <row r="681" spans="3:13" s="55" customFormat="1" ht="17.399999999999999" customHeight="1">
      <c r="C681" s="301">
        <v>1</v>
      </c>
      <c r="D681" s="59" t="s">
        <v>5</v>
      </c>
      <c r="E681" s="302" t="s">
        <v>1882</v>
      </c>
      <c r="F681" s="93">
        <v>0.21579999999999999</v>
      </c>
      <c r="G681" s="64">
        <f>VLOOKUP(D681,upahbahan,3,FALSE)</f>
        <v>100000</v>
      </c>
      <c r="H681" s="64">
        <f>F681*G681</f>
        <v>21580</v>
      </c>
      <c r="I681" s="54"/>
      <c r="J681" s="159" t="s">
        <v>1250</v>
      </c>
      <c r="M681" s="65">
        <v>0.1</v>
      </c>
    </row>
    <row r="682" spans="3:13" s="55" customFormat="1" ht="17.399999999999999" customHeight="1">
      <c r="C682" s="301">
        <v>2</v>
      </c>
      <c r="D682" s="59" t="s">
        <v>2186</v>
      </c>
      <c r="E682" s="302" t="s">
        <v>1882</v>
      </c>
      <c r="F682" s="93">
        <v>0.21579999999999999</v>
      </c>
      <c r="G682" s="64">
        <f>VLOOKUP(D682,upahbahan,3,FALSE)</f>
        <v>145000</v>
      </c>
      <c r="H682" s="64">
        <f t="shared" ref="H682:H683" si="35">F682*G682</f>
        <v>31291</v>
      </c>
      <c r="I682" s="54"/>
      <c r="J682" s="159"/>
      <c r="M682" s="65"/>
    </row>
    <row r="683" spans="3:13" s="55" customFormat="1" ht="17.399999999999999" customHeight="1">
      <c r="C683" s="301">
        <v>3</v>
      </c>
      <c r="D683" s="59" t="s">
        <v>19</v>
      </c>
      <c r="E683" s="302" t="s">
        <v>1882</v>
      </c>
      <c r="F683" s="93">
        <v>1.0800000000000001E-2</v>
      </c>
      <c r="G683" s="64">
        <f>VLOOKUP(D683,upahbahan,3,FALSE)</f>
        <v>200000</v>
      </c>
      <c r="H683" s="64">
        <f t="shared" si="35"/>
        <v>2160</v>
      </c>
      <c r="I683" s="54"/>
    </row>
    <row r="684" spans="3:13" s="55" customFormat="1" ht="17.399999999999999" customHeight="1">
      <c r="C684" s="83" t="s">
        <v>1210</v>
      </c>
      <c r="D684" s="80"/>
      <c r="E684" s="80"/>
      <c r="F684" s="217"/>
      <c r="G684" s="218"/>
      <c r="H684" s="64">
        <f>SUM(H681:H683)</f>
        <v>55031</v>
      </c>
      <c r="I684" s="219"/>
    </row>
    <row r="685" spans="3:13" s="55" customFormat="1" ht="17.399999999999999" customHeight="1">
      <c r="C685" s="72" t="s">
        <v>1211</v>
      </c>
      <c r="D685" s="59" t="s">
        <v>1212</v>
      </c>
      <c r="E685" s="73"/>
      <c r="F685" s="73"/>
      <c r="G685" s="73"/>
      <c r="H685" s="73"/>
      <c r="I685" s="54"/>
    </row>
    <row r="686" spans="3:13" s="55" customFormat="1" ht="17.399999999999999" customHeight="1">
      <c r="C686" s="72">
        <v>1</v>
      </c>
      <c r="D686" s="59" t="s">
        <v>4931</v>
      </c>
      <c r="E686" s="170" t="s">
        <v>42</v>
      </c>
      <c r="F686" s="189">
        <v>4.4499999999999998E-2</v>
      </c>
      <c r="G686" s="64">
        <f>VLOOKUP(D686,upahbahan,3,FALSE)</f>
        <v>928000</v>
      </c>
      <c r="H686" s="64">
        <f>F686*G686</f>
        <v>41296</v>
      </c>
      <c r="I686" s="54"/>
    </row>
    <row r="687" spans="3:13" s="55" customFormat="1" ht="17.399999999999999" customHeight="1">
      <c r="C687" s="72">
        <v>2</v>
      </c>
      <c r="D687" s="59" t="s">
        <v>4845</v>
      </c>
      <c r="E687" s="170" t="s">
        <v>42</v>
      </c>
      <c r="F687" s="189">
        <v>8.8999999999999996E-2</v>
      </c>
      <c r="G687" s="64">
        <f>VLOOKUP(D687,upahbahan,3,FALSE)</f>
        <v>488180</v>
      </c>
      <c r="H687" s="64">
        <f>F687*G687</f>
        <v>43448.02</v>
      </c>
      <c r="I687" s="54"/>
    </row>
    <row r="688" spans="3:13" s="55" customFormat="1" ht="17.399999999999999" customHeight="1">
      <c r="C688" s="72">
        <v>3</v>
      </c>
      <c r="D688" s="59" t="s">
        <v>4872</v>
      </c>
      <c r="E688" s="170" t="s">
        <v>44</v>
      </c>
      <c r="F688" s="189">
        <v>0.83330000000000004</v>
      </c>
      <c r="G688" s="64">
        <f>VLOOKUP(D688,upahbahan,3,FALSE)</f>
        <v>420000</v>
      </c>
      <c r="H688" s="64">
        <f>F688*G688</f>
        <v>349986</v>
      </c>
      <c r="I688" s="54"/>
    </row>
    <row r="689" spans="3:13" s="55" customFormat="1" ht="17.399999999999999" customHeight="1">
      <c r="C689" s="83" t="s">
        <v>1216</v>
      </c>
      <c r="D689" s="80"/>
      <c r="E689" s="80"/>
      <c r="F689" s="80"/>
      <c r="G689" s="162"/>
      <c r="H689" s="64">
        <f>SUM(H686:H688)</f>
        <v>434730.02</v>
      </c>
      <c r="I689" s="54"/>
    </row>
    <row r="690" spans="3:13" s="55" customFormat="1" ht="17.399999999999999" customHeight="1">
      <c r="C690" s="72" t="s">
        <v>1217</v>
      </c>
      <c r="D690" s="59" t="s">
        <v>1218</v>
      </c>
      <c r="E690" s="170"/>
      <c r="F690" s="73"/>
      <c r="G690" s="73"/>
      <c r="H690" s="73"/>
      <c r="I690" s="54"/>
    </row>
    <row r="691" spans="3:13" s="55" customFormat="1" ht="17.399999999999999" customHeight="1">
      <c r="C691" s="557">
        <v>1</v>
      </c>
      <c r="D691" s="59" t="s">
        <v>1183</v>
      </c>
      <c r="E691" s="170" t="s">
        <v>1076</v>
      </c>
      <c r="F691" s="188">
        <v>0.21579999999999999</v>
      </c>
      <c r="G691" s="64">
        <f>VLOOKUP(D691,upahbahan,3,FALSE)</f>
        <v>1450000</v>
      </c>
      <c r="H691" s="64">
        <f>F691*G691</f>
        <v>312910</v>
      </c>
      <c r="I691" s="54"/>
    </row>
    <row r="692" spans="3:13" s="55" customFormat="1" ht="17.399999999999999" customHeight="1">
      <c r="C692" s="83" t="s">
        <v>1219</v>
      </c>
      <c r="D692" s="80"/>
      <c r="E692" s="80"/>
      <c r="F692" s="80"/>
      <c r="G692" s="162"/>
      <c r="H692" s="588">
        <f>SUM(H690:H691)</f>
        <v>312910</v>
      </c>
      <c r="I692" s="54"/>
    </row>
    <row r="693" spans="3:13" s="55" customFormat="1" ht="17.399999999999999" customHeight="1">
      <c r="C693" s="58" t="s">
        <v>1220</v>
      </c>
      <c r="D693" s="69" t="s">
        <v>1221</v>
      </c>
      <c r="E693" s="70"/>
      <c r="F693" s="70"/>
      <c r="G693" s="71"/>
      <c r="H693" s="304">
        <f>H692+H689+H684</f>
        <v>802671.02</v>
      </c>
      <c r="I693" s="319"/>
    </row>
    <row r="694" spans="3:13" s="55" customFormat="1" ht="17.399999999999999" customHeight="1">
      <c r="C694" s="58" t="s">
        <v>1222</v>
      </c>
      <c r="D694" s="69" t="s">
        <v>1325</v>
      </c>
      <c r="E694" s="70"/>
      <c r="F694" s="71"/>
      <c r="G694" s="95">
        <v>0.1</v>
      </c>
      <c r="H694" s="64">
        <f>H693*G694</f>
        <v>80267.102000000014</v>
      </c>
      <c r="I694" s="319"/>
    </row>
    <row r="695" spans="3:13" s="55" customFormat="1" ht="15" customHeight="1">
      <c r="C695" s="58" t="s">
        <v>1223</v>
      </c>
      <c r="D695" s="69" t="s">
        <v>1224</v>
      </c>
      <c r="E695" s="70"/>
      <c r="F695" s="70"/>
      <c r="G695" s="71"/>
      <c r="H695" s="305">
        <f>SUM(H693:H694)</f>
        <v>882938.12199999997</v>
      </c>
      <c r="I695" s="319"/>
    </row>
    <row r="697" spans="3:13" s="55" customFormat="1" ht="17.399999999999999" customHeight="1">
      <c r="C697" s="52" t="s">
        <v>4948</v>
      </c>
      <c r="D697" s="783" t="s">
        <v>4949</v>
      </c>
      <c r="E697" s="783"/>
      <c r="F697" s="783"/>
      <c r="G697" s="783"/>
      <c r="H697" s="783"/>
      <c r="I697" s="56">
        <f>ROUNDDOWN(H714,-2)</f>
        <v>901600</v>
      </c>
    </row>
    <row r="698" spans="3:13" s="55" customFormat="1" ht="17.399999999999999" customHeight="1">
      <c r="C698" s="300" t="s">
        <v>1197</v>
      </c>
      <c r="D698" s="300" t="s">
        <v>1198</v>
      </c>
      <c r="E698" s="300" t="s">
        <v>1199</v>
      </c>
      <c r="F698" s="300" t="s">
        <v>1200</v>
      </c>
      <c r="G698" s="300" t="s">
        <v>1201</v>
      </c>
      <c r="H698" s="300" t="s">
        <v>1202</v>
      </c>
      <c r="I698" s="54"/>
    </row>
    <row r="699" spans="3:13" s="55" customFormat="1" ht="17.399999999999999" customHeight="1">
      <c r="C699" s="72" t="s">
        <v>1203</v>
      </c>
      <c r="D699" s="59" t="s">
        <v>1204</v>
      </c>
      <c r="E699" s="73"/>
      <c r="F699" s="73"/>
      <c r="G699" s="73"/>
      <c r="H699" s="73"/>
      <c r="I699" s="54"/>
      <c r="J699" s="159" t="s">
        <v>1249</v>
      </c>
    </row>
    <row r="700" spans="3:13" s="55" customFormat="1" ht="17.399999999999999" customHeight="1">
      <c r="C700" s="301">
        <v>1</v>
      </c>
      <c r="D700" s="59" t="s">
        <v>5</v>
      </c>
      <c r="E700" s="302" t="s">
        <v>1882</v>
      </c>
      <c r="F700" s="93">
        <v>0.216</v>
      </c>
      <c r="G700" s="64">
        <f>VLOOKUP(D700,upahbahan,3,FALSE)</f>
        <v>100000</v>
      </c>
      <c r="H700" s="64">
        <f>F700*G700</f>
        <v>21600</v>
      </c>
      <c r="I700" s="54"/>
      <c r="J700" s="159" t="s">
        <v>1250</v>
      </c>
      <c r="M700" s="65">
        <v>0.1</v>
      </c>
    </row>
    <row r="701" spans="3:13" s="55" customFormat="1" ht="17.399999999999999" customHeight="1">
      <c r="C701" s="301">
        <v>2</v>
      </c>
      <c r="D701" s="59" t="s">
        <v>2186</v>
      </c>
      <c r="E701" s="302" t="s">
        <v>1882</v>
      </c>
      <c r="F701" s="93">
        <v>0.216</v>
      </c>
      <c r="G701" s="64">
        <f>VLOOKUP(D701,upahbahan,3,FALSE)</f>
        <v>145000</v>
      </c>
      <c r="H701" s="64">
        <f t="shared" ref="H701:H702" si="36">F701*G701</f>
        <v>31320</v>
      </c>
      <c r="I701" s="54"/>
      <c r="J701" s="159"/>
      <c r="M701" s="65"/>
    </row>
    <row r="702" spans="3:13" s="55" customFormat="1" ht="17.399999999999999" customHeight="1">
      <c r="C702" s="301">
        <v>3</v>
      </c>
      <c r="D702" s="59" t="s">
        <v>19</v>
      </c>
      <c r="E702" s="302" t="s">
        <v>1882</v>
      </c>
      <c r="F702" s="93">
        <v>1.0800000000000001E-2</v>
      </c>
      <c r="G702" s="64">
        <f>VLOOKUP(D702,upahbahan,3,FALSE)</f>
        <v>200000</v>
      </c>
      <c r="H702" s="64">
        <f t="shared" si="36"/>
        <v>2160</v>
      </c>
      <c r="I702" s="54"/>
    </row>
    <row r="703" spans="3:13" s="55" customFormat="1" ht="17.399999999999999" customHeight="1">
      <c r="C703" s="83" t="s">
        <v>1210</v>
      </c>
      <c r="D703" s="80"/>
      <c r="E703" s="80"/>
      <c r="F703" s="217"/>
      <c r="G703" s="218"/>
      <c r="H703" s="64">
        <f>SUM(H700:H702)</f>
        <v>55080</v>
      </c>
      <c r="I703" s="219"/>
    </row>
    <row r="704" spans="3:13" s="55" customFormat="1" ht="17.399999999999999" customHeight="1">
      <c r="C704" s="72" t="s">
        <v>1211</v>
      </c>
      <c r="D704" s="59" t="s">
        <v>1212</v>
      </c>
      <c r="E704" s="73"/>
      <c r="F704" s="73"/>
      <c r="G704" s="73"/>
      <c r="H704" s="73"/>
      <c r="I704" s="54"/>
    </row>
    <row r="705" spans="3:13" s="55" customFormat="1" ht="17.399999999999999" customHeight="1">
      <c r="C705" s="72">
        <v>1</v>
      </c>
      <c r="D705" s="59" t="s">
        <v>4931</v>
      </c>
      <c r="E705" s="170" t="s">
        <v>42</v>
      </c>
      <c r="F705" s="189">
        <v>4.4499999999999998E-2</v>
      </c>
      <c r="G705" s="64">
        <f>VLOOKUP(D705,upahbahan,3,FALSE)</f>
        <v>928000</v>
      </c>
      <c r="H705" s="64">
        <f>F705*G705</f>
        <v>41296</v>
      </c>
      <c r="I705" s="54"/>
    </row>
    <row r="706" spans="3:13" s="55" customFormat="1" ht="17.399999999999999" customHeight="1">
      <c r="C706" s="72">
        <v>2</v>
      </c>
      <c r="D706" s="59" t="s">
        <v>4845</v>
      </c>
      <c r="E706" s="170" t="s">
        <v>42</v>
      </c>
      <c r="F706" s="189">
        <v>8.8999999999999996E-2</v>
      </c>
      <c r="G706" s="64">
        <f>VLOOKUP(D706,upahbahan,3,FALSE)</f>
        <v>488180</v>
      </c>
      <c r="H706" s="64">
        <f>F706*G706</f>
        <v>43448.02</v>
      </c>
      <c r="I706" s="54"/>
    </row>
    <row r="707" spans="3:13" s="55" customFormat="1" ht="17.399999999999999" customHeight="1">
      <c r="C707" s="72">
        <v>3</v>
      </c>
      <c r="D707" s="59" t="s">
        <v>4875</v>
      </c>
      <c r="E707" s="170" t="s">
        <v>44</v>
      </c>
      <c r="F707" s="189">
        <v>0.83330000000000004</v>
      </c>
      <c r="G707" s="64">
        <f>VLOOKUP(D707,upahbahan,3,FALSE)</f>
        <v>440000</v>
      </c>
      <c r="H707" s="64">
        <f>F707*G707</f>
        <v>366652</v>
      </c>
      <c r="I707" s="54"/>
    </row>
    <row r="708" spans="3:13" s="55" customFormat="1" ht="17.399999999999999" customHeight="1">
      <c r="C708" s="83" t="s">
        <v>1216</v>
      </c>
      <c r="D708" s="80"/>
      <c r="E708" s="80"/>
      <c r="F708" s="80"/>
      <c r="G708" s="162"/>
      <c r="H708" s="64">
        <f>SUM(H705:H707)</f>
        <v>451396.02</v>
      </c>
      <c r="I708" s="54"/>
    </row>
    <row r="709" spans="3:13" s="55" customFormat="1" ht="17.399999999999999" customHeight="1">
      <c r="C709" s="72" t="s">
        <v>1217</v>
      </c>
      <c r="D709" s="59" t="s">
        <v>1218</v>
      </c>
      <c r="E709" s="170"/>
      <c r="F709" s="73"/>
      <c r="G709" s="73"/>
      <c r="H709" s="73"/>
      <c r="I709" s="54"/>
    </row>
    <row r="710" spans="3:13" s="55" customFormat="1" ht="17.399999999999999" customHeight="1">
      <c r="C710" s="557">
        <v>1</v>
      </c>
      <c r="D710" s="59" t="s">
        <v>1183</v>
      </c>
      <c r="E710" s="170" t="s">
        <v>1076</v>
      </c>
      <c r="F710" s="188">
        <v>0.216</v>
      </c>
      <c r="G710" s="64">
        <f>VLOOKUP(D710,upahbahan,3,FALSE)</f>
        <v>1450000</v>
      </c>
      <c r="H710" s="64">
        <f>F710*G710</f>
        <v>313200</v>
      </c>
      <c r="I710" s="54"/>
    </row>
    <row r="711" spans="3:13" s="55" customFormat="1" ht="17.399999999999999" customHeight="1">
      <c r="C711" s="83" t="s">
        <v>1219</v>
      </c>
      <c r="D711" s="80"/>
      <c r="E711" s="80"/>
      <c r="F711" s="80"/>
      <c r="G711" s="162"/>
      <c r="H711" s="588">
        <f>SUM(H709:H710)</f>
        <v>313200</v>
      </c>
      <c r="I711" s="54"/>
    </row>
    <row r="712" spans="3:13" s="55" customFormat="1" ht="17.399999999999999" customHeight="1">
      <c r="C712" s="58" t="s">
        <v>1220</v>
      </c>
      <c r="D712" s="69" t="s">
        <v>1221</v>
      </c>
      <c r="E712" s="70"/>
      <c r="F712" s="70"/>
      <c r="G712" s="71"/>
      <c r="H712" s="304">
        <f>H711+H708+H703</f>
        <v>819676.02</v>
      </c>
      <c r="I712" s="319"/>
    </row>
    <row r="713" spans="3:13" s="55" customFormat="1" ht="17.399999999999999" customHeight="1">
      <c r="C713" s="58" t="s">
        <v>1222</v>
      </c>
      <c r="D713" s="69" t="s">
        <v>1325</v>
      </c>
      <c r="E713" s="70"/>
      <c r="F713" s="71"/>
      <c r="G713" s="95">
        <v>0.1</v>
      </c>
      <c r="H713" s="64">
        <f>H712*G713</f>
        <v>81967.602000000014</v>
      </c>
      <c r="I713" s="319"/>
    </row>
    <row r="714" spans="3:13" s="55" customFormat="1" ht="15" customHeight="1">
      <c r="C714" s="58" t="s">
        <v>1223</v>
      </c>
      <c r="D714" s="69" t="s">
        <v>1224</v>
      </c>
      <c r="E714" s="70"/>
      <c r="F714" s="70"/>
      <c r="G714" s="71"/>
      <c r="H714" s="305">
        <f>SUM(H712:H713)</f>
        <v>901643.62199999997</v>
      </c>
      <c r="I714" s="319"/>
    </row>
    <row r="716" spans="3:13" s="55" customFormat="1" ht="17.399999999999999" customHeight="1">
      <c r="C716" s="52" t="s">
        <v>4950</v>
      </c>
      <c r="D716" s="783" t="s">
        <v>4951</v>
      </c>
      <c r="E716" s="783"/>
      <c r="F716" s="783"/>
      <c r="G716" s="783"/>
      <c r="H716" s="783"/>
      <c r="I716" s="56">
        <f>ROUNDDOWN(H733,-2)</f>
        <v>933600</v>
      </c>
    </row>
    <row r="717" spans="3:13" s="55" customFormat="1" ht="17.399999999999999" customHeight="1">
      <c r="C717" s="300" t="s">
        <v>1197</v>
      </c>
      <c r="D717" s="300" t="s">
        <v>1198</v>
      </c>
      <c r="E717" s="300" t="s">
        <v>1199</v>
      </c>
      <c r="F717" s="300" t="s">
        <v>1200</v>
      </c>
      <c r="G717" s="300" t="s">
        <v>1201</v>
      </c>
      <c r="H717" s="300" t="s">
        <v>1202</v>
      </c>
      <c r="I717" s="54"/>
    </row>
    <row r="718" spans="3:13" s="55" customFormat="1" ht="17.399999999999999" customHeight="1">
      <c r="C718" s="72" t="s">
        <v>1203</v>
      </c>
      <c r="D718" s="59" t="s">
        <v>1204</v>
      </c>
      <c r="E718" s="73"/>
      <c r="F718" s="73"/>
      <c r="G718" s="73"/>
      <c r="H718" s="73"/>
      <c r="I718" s="54"/>
      <c r="J718" s="159" t="s">
        <v>1249</v>
      </c>
    </row>
    <row r="719" spans="3:13" s="55" customFormat="1" ht="17.399999999999999" customHeight="1">
      <c r="C719" s="301">
        <v>1</v>
      </c>
      <c r="D719" s="59" t="s">
        <v>5</v>
      </c>
      <c r="E719" s="302" t="s">
        <v>1882</v>
      </c>
      <c r="F719" s="93">
        <v>0.21840000000000001</v>
      </c>
      <c r="G719" s="64">
        <f>VLOOKUP(D719,upahbahan,3,FALSE)</f>
        <v>100000</v>
      </c>
      <c r="H719" s="64">
        <f>F719*G719</f>
        <v>21840</v>
      </c>
      <c r="I719" s="54"/>
      <c r="J719" s="159" t="s">
        <v>1250</v>
      </c>
      <c r="M719" s="65">
        <v>0.1</v>
      </c>
    </row>
    <row r="720" spans="3:13" s="55" customFormat="1" ht="17.399999999999999" customHeight="1">
      <c r="C720" s="301">
        <v>2</v>
      </c>
      <c r="D720" s="59" t="s">
        <v>2186</v>
      </c>
      <c r="E720" s="302" t="s">
        <v>1882</v>
      </c>
      <c r="F720" s="93">
        <v>0.21840000000000001</v>
      </c>
      <c r="G720" s="64">
        <f>VLOOKUP(D720,upahbahan,3,FALSE)</f>
        <v>145000</v>
      </c>
      <c r="H720" s="64">
        <f t="shared" ref="H720:H721" si="37">F720*G720</f>
        <v>31668</v>
      </c>
      <c r="I720" s="54"/>
      <c r="J720" s="159"/>
      <c r="M720" s="65"/>
    </row>
    <row r="721" spans="3:9" s="55" customFormat="1" ht="17.399999999999999" customHeight="1">
      <c r="C721" s="301">
        <v>3</v>
      </c>
      <c r="D721" s="59" t="s">
        <v>19</v>
      </c>
      <c r="E721" s="302" t="s">
        <v>1882</v>
      </c>
      <c r="F721" s="93">
        <v>1.09E-2</v>
      </c>
      <c r="G721" s="64">
        <f>VLOOKUP(D721,upahbahan,3,FALSE)</f>
        <v>200000</v>
      </c>
      <c r="H721" s="64">
        <f t="shared" si="37"/>
        <v>2180</v>
      </c>
      <c r="I721" s="54"/>
    </row>
    <row r="722" spans="3:9" s="55" customFormat="1" ht="17.399999999999999" customHeight="1">
      <c r="C722" s="83" t="s">
        <v>1210</v>
      </c>
      <c r="D722" s="80"/>
      <c r="E722" s="80"/>
      <c r="F722" s="217"/>
      <c r="G722" s="218"/>
      <c r="H722" s="64">
        <f>SUM(H719:H721)</f>
        <v>55688</v>
      </c>
      <c r="I722" s="219"/>
    </row>
    <row r="723" spans="3:9" s="55" customFormat="1" ht="17.399999999999999" customHeight="1">
      <c r="C723" s="72" t="s">
        <v>1211</v>
      </c>
      <c r="D723" s="59" t="s">
        <v>1212</v>
      </c>
      <c r="E723" s="73"/>
      <c r="F723" s="73"/>
      <c r="G723" s="73"/>
      <c r="H723" s="73"/>
      <c r="I723" s="54"/>
    </row>
    <row r="724" spans="3:9" s="55" customFormat="1" ht="17.399999999999999" customHeight="1">
      <c r="C724" s="72">
        <v>1</v>
      </c>
      <c r="D724" s="59" t="s">
        <v>4931</v>
      </c>
      <c r="E724" s="170" t="s">
        <v>42</v>
      </c>
      <c r="F724" s="189">
        <v>4.4499999999999998E-2</v>
      </c>
      <c r="G724" s="64">
        <f>VLOOKUP(D724,upahbahan,3,FALSE)</f>
        <v>928000</v>
      </c>
      <c r="H724" s="64">
        <f>F724*G724</f>
        <v>41296</v>
      </c>
      <c r="I724" s="54"/>
    </row>
    <row r="725" spans="3:9" s="55" customFormat="1" ht="17.399999999999999" customHeight="1">
      <c r="C725" s="72">
        <v>2</v>
      </c>
      <c r="D725" s="59" t="s">
        <v>4845</v>
      </c>
      <c r="E725" s="170" t="s">
        <v>42</v>
      </c>
      <c r="F725" s="189">
        <v>8.8999999999999996E-2</v>
      </c>
      <c r="G725" s="64">
        <f>VLOOKUP(D725,upahbahan,3,FALSE)</f>
        <v>488180</v>
      </c>
      <c r="H725" s="64">
        <f>F725*G725</f>
        <v>43448.02</v>
      </c>
      <c r="I725" s="54"/>
    </row>
    <row r="726" spans="3:9" s="55" customFormat="1" ht="17.399999999999999" customHeight="1">
      <c r="C726" s="72">
        <v>3</v>
      </c>
      <c r="D726" s="59" t="s">
        <v>4878</v>
      </c>
      <c r="E726" s="170" t="s">
        <v>44</v>
      </c>
      <c r="F726" s="189">
        <v>0.83330000000000004</v>
      </c>
      <c r="G726" s="64">
        <f>VLOOKUP(D726,upahbahan,3,FALSE)</f>
        <v>470000</v>
      </c>
      <c r="H726" s="64">
        <f>F726*G726</f>
        <v>391651</v>
      </c>
      <c r="I726" s="54"/>
    </row>
    <row r="727" spans="3:9" s="55" customFormat="1" ht="17.399999999999999" customHeight="1">
      <c r="C727" s="83" t="s">
        <v>1216</v>
      </c>
      <c r="D727" s="80"/>
      <c r="E727" s="80"/>
      <c r="F727" s="80"/>
      <c r="G727" s="162"/>
      <c r="H727" s="64">
        <f>SUM(H724:H726)</f>
        <v>476395.02</v>
      </c>
      <c r="I727" s="54"/>
    </row>
    <row r="728" spans="3:9" s="55" customFormat="1" ht="17.399999999999999" customHeight="1">
      <c r="C728" s="72" t="s">
        <v>1217</v>
      </c>
      <c r="D728" s="59" t="s">
        <v>1218</v>
      </c>
      <c r="E728" s="170"/>
      <c r="F728" s="73"/>
      <c r="G728" s="73"/>
      <c r="H728" s="73"/>
      <c r="I728" s="54"/>
    </row>
    <row r="729" spans="3:9" s="55" customFormat="1" ht="17.399999999999999" customHeight="1">
      <c r="C729" s="557">
        <v>1</v>
      </c>
      <c r="D729" s="59" t="s">
        <v>1183</v>
      </c>
      <c r="E729" s="170" t="s">
        <v>1076</v>
      </c>
      <c r="F729" s="188">
        <v>0.21840000000000001</v>
      </c>
      <c r="G729" s="64">
        <f>VLOOKUP(D729,upahbahan,3,FALSE)</f>
        <v>1450000</v>
      </c>
      <c r="H729" s="64">
        <f>F729*G729</f>
        <v>316680</v>
      </c>
      <c r="I729" s="54"/>
    </row>
    <row r="730" spans="3:9" s="55" customFormat="1" ht="17.399999999999999" customHeight="1">
      <c r="C730" s="83" t="s">
        <v>1219</v>
      </c>
      <c r="D730" s="80"/>
      <c r="E730" s="80"/>
      <c r="F730" s="80"/>
      <c r="G730" s="162"/>
      <c r="H730" s="588">
        <f>SUM(H728:H729)</f>
        <v>316680</v>
      </c>
      <c r="I730" s="54"/>
    </row>
    <row r="731" spans="3:9" s="55" customFormat="1" ht="17.399999999999999" customHeight="1">
      <c r="C731" s="58" t="s">
        <v>1220</v>
      </c>
      <c r="D731" s="69" t="s">
        <v>1221</v>
      </c>
      <c r="E731" s="70"/>
      <c r="F731" s="70"/>
      <c r="G731" s="71"/>
      <c r="H731" s="304">
        <f>H730+H727+H722</f>
        <v>848763.02</v>
      </c>
      <c r="I731" s="319"/>
    </row>
    <row r="732" spans="3:9" s="55" customFormat="1" ht="17.399999999999999" customHeight="1">
      <c r="C732" s="58" t="s">
        <v>1222</v>
      </c>
      <c r="D732" s="69" t="s">
        <v>1325</v>
      </c>
      <c r="E732" s="70"/>
      <c r="F732" s="71"/>
      <c r="G732" s="95">
        <v>0.1</v>
      </c>
      <c r="H732" s="64">
        <f>H731*G732</f>
        <v>84876.302000000011</v>
      </c>
      <c r="I732" s="319"/>
    </row>
    <row r="733" spans="3:9" s="55" customFormat="1" ht="15" customHeight="1">
      <c r="C733" s="58" t="s">
        <v>1223</v>
      </c>
      <c r="D733" s="69" t="s">
        <v>1224</v>
      </c>
      <c r="E733" s="70"/>
      <c r="F733" s="70"/>
      <c r="G733" s="71"/>
      <c r="H733" s="305">
        <f>SUM(H731:H732)</f>
        <v>933639.32200000004</v>
      </c>
      <c r="I733" s="319"/>
    </row>
    <row r="735" spans="3:9" s="55" customFormat="1" ht="17.399999999999999" customHeight="1">
      <c r="C735" s="52" t="s">
        <v>4952</v>
      </c>
      <c r="D735" s="783" t="s">
        <v>4953</v>
      </c>
      <c r="E735" s="783"/>
      <c r="F735" s="783"/>
      <c r="G735" s="783"/>
      <c r="H735" s="783"/>
      <c r="I735" s="56">
        <f>ROUNDDOWN(H752,-2)</f>
        <v>977300</v>
      </c>
    </row>
    <row r="736" spans="3:9" s="55" customFormat="1" ht="17.399999999999999" customHeight="1">
      <c r="C736" s="300" t="s">
        <v>1197</v>
      </c>
      <c r="D736" s="300" t="s">
        <v>1198</v>
      </c>
      <c r="E736" s="300" t="s">
        <v>1199</v>
      </c>
      <c r="F736" s="300" t="s">
        <v>1200</v>
      </c>
      <c r="G736" s="300" t="s">
        <v>1201</v>
      </c>
      <c r="H736" s="300" t="s">
        <v>1202</v>
      </c>
      <c r="I736" s="54"/>
    </row>
    <row r="737" spans="3:13" s="55" customFormat="1" ht="17.399999999999999" customHeight="1">
      <c r="C737" s="72" t="s">
        <v>1203</v>
      </c>
      <c r="D737" s="59" t="s">
        <v>1204</v>
      </c>
      <c r="E737" s="73"/>
      <c r="F737" s="73"/>
      <c r="G737" s="73"/>
      <c r="H737" s="73"/>
      <c r="I737" s="54"/>
      <c r="J737" s="159" t="s">
        <v>1249</v>
      </c>
    </row>
    <row r="738" spans="3:13" s="55" customFormat="1" ht="17.399999999999999" customHeight="1">
      <c r="C738" s="301">
        <v>1</v>
      </c>
      <c r="D738" s="59" t="s">
        <v>5</v>
      </c>
      <c r="E738" s="302" t="s">
        <v>1882</v>
      </c>
      <c r="F738" s="93">
        <v>0.22020000000000001</v>
      </c>
      <c r="G738" s="64">
        <f>VLOOKUP(D738,upahbahan,3,FALSE)</f>
        <v>100000</v>
      </c>
      <c r="H738" s="64">
        <f>F738*G738</f>
        <v>22020</v>
      </c>
      <c r="I738" s="54"/>
      <c r="J738" s="159" t="s">
        <v>1250</v>
      </c>
      <c r="M738" s="65">
        <v>0.1</v>
      </c>
    </row>
    <row r="739" spans="3:13" s="55" customFormat="1" ht="17.399999999999999" customHeight="1">
      <c r="C739" s="301">
        <v>2</v>
      </c>
      <c r="D739" s="59" t="s">
        <v>2186</v>
      </c>
      <c r="E739" s="302" t="s">
        <v>1882</v>
      </c>
      <c r="F739" s="93">
        <v>0.22020000000000001</v>
      </c>
      <c r="G739" s="64">
        <f>VLOOKUP(D739,upahbahan,3,FALSE)</f>
        <v>145000</v>
      </c>
      <c r="H739" s="64">
        <f t="shared" ref="H739:H740" si="38">F739*G739</f>
        <v>31929</v>
      </c>
      <c r="I739" s="54"/>
      <c r="J739" s="159"/>
      <c r="M739" s="65"/>
    </row>
    <row r="740" spans="3:13" s="55" customFormat="1" ht="17.399999999999999" customHeight="1">
      <c r="C740" s="301">
        <v>3</v>
      </c>
      <c r="D740" s="59" t="s">
        <v>19</v>
      </c>
      <c r="E740" s="302" t="s">
        <v>1882</v>
      </c>
      <c r="F740" s="93">
        <v>1.0999999999999999E-2</v>
      </c>
      <c r="G740" s="64">
        <f>VLOOKUP(D740,upahbahan,3,FALSE)</f>
        <v>200000</v>
      </c>
      <c r="H740" s="64">
        <f t="shared" si="38"/>
        <v>2200</v>
      </c>
      <c r="I740" s="54"/>
    </row>
    <row r="741" spans="3:13" s="55" customFormat="1" ht="17.399999999999999" customHeight="1">
      <c r="C741" s="83" t="s">
        <v>1210</v>
      </c>
      <c r="D741" s="80"/>
      <c r="E741" s="80"/>
      <c r="F741" s="217"/>
      <c r="G741" s="218"/>
      <c r="H741" s="64">
        <f>SUM(H738:H740)</f>
        <v>56149</v>
      </c>
      <c r="I741" s="219"/>
    </row>
    <row r="742" spans="3:13" s="55" customFormat="1" ht="17.399999999999999" customHeight="1">
      <c r="C742" s="72" t="s">
        <v>1211</v>
      </c>
      <c r="D742" s="59" t="s">
        <v>1212</v>
      </c>
      <c r="E742" s="73"/>
      <c r="F742" s="73"/>
      <c r="G742" s="73"/>
      <c r="H742" s="73"/>
      <c r="I742" s="54"/>
    </row>
    <row r="743" spans="3:13" s="55" customFormat="1" ht="17.399999999999999" customHeight="1">
      <c r="C743" s="72">
        <v>1</v>
      </c>
      <c r="D743" s="59" t="s">
        <v>4931</v>
      </c>
      <c r="E743" s="170" t="s">
        <v>42</v>
      </c>
      <c r="F743" s="189">
        <v>5.5E-2</v>
      </c>
      <c r="G743" s="64">
        <f>VLOOKUP(D743,upahbahan,3,FALSE)</f>
        <v>928000</v>
      </c>
      <c r="H743" s="64">
        <f>F743*G743</f>
        <v>51040</v>
      </c>
      <c r="I743" s="54"/>
    </row>
    <row r="744" spans="3:13" s="55" customFormat="1" ht="17.399999999999999" customHeight="1">
      <c r="C744" s="72">
        <v>2</v>
      </c>
      <c r="D744" s="59" t="s">
        <v>4845</v>
      </c>
      <c r="E744" s="170" t="s">
        <v>42</v>
      </c>
      <c r="F744" s="189">
        <v>0.11</v>
      </c>
      <c r="G744" s="64">
        <f>VLOOKUP(D744,upahbahan,3,FALSE)</f>
        <v>488180</v>
      </c>
      <c r="H744" s="64">
        <f>F744*G744</f>
        <v>53699.8</v>
      </c>
      <c r="I744" s="54"/>
    </row>
    <row r="745" spans="3:13" s="55" customFormat="1" ht="17.399999999999999" customHeight="1">
      <c r="C745" s="72">
        <v>3</v>
      </c>
      <c r="D745" s="59" t="s">
        <v>4881</v>
      </c>
      <c r="E745" s="170" t="s">
        <v>44</v>
      </c>
      <c r="F745" s="189">
        <v>0.83330000000000004</v>
      </c>
      <c r="G745" s="64">
        <f>VLOOKUP(D745,upahbahan,3,FALSE)</f>
        <v>490000</v>
      </c>
      <c r="H745" s="64">
        <f>F745*G745</f>
        <v>408317</v>
      </c>
      <c r="I745" s="54"/>
    </row>
    <row r="746" spans="3:13" s="55" customFormat="1" ht="17.399999999999999" customHeight="1">
      <c r="C746" s="83" t="s">
        <v>1216</v>
      </c>
      <c r="D746" s="80"/>
      <c r="E746" s="80"/>
      <c r="F746" s="80"/>
      <c r="G746" s="162"/>
      <c r="H746" s="64">
        <f>SUM(H743:H745)</f>
        <v>513056.8</v>
      </c>
      <c r="I746" s="54"/>
    </row>
    <row r="747" spans="3:13" s="55" customFormat="1" ht="17.399999999999999" customHeight="1">
      <c r="C747" s="72" t="s">
        <v>1217</v>
      </c>
      <c r="D747" s="59" t="s">
        <v>1218</v>
      </c>
      <c r="E747" s="170"/>
      <c r="F747" s="73"/>
      <c r="G747" s="73"/>
      <c r="H747" s="73"/>
      <c r="I747" s="54"/>
    </row>
    <row r="748" spans="3:13" s="55" customFormat="1" ht="17.399999999999999" customHeight="1">
      <c r="C748" s="557">
        <v>1</v>
      </c>
      <c r="D748" s="59" t="s">
        <v>1183</v>
      </c>
      <c r="E748" s="170" t="s">
        <v>1076</v>
      </c>
      <c r="F748" s="188">
        <v>0.22020000000000001</v>
      </c>
      <c r="G748" s="64">
        <f>VLOOKUP(D748,upahbahan,3,FALSE)</f>
        <v>1450000</v>
      </c>
      <c r="H748" s="64">
        <f>F748*G748</f>
        <v>319290</v>
      </c>
      <c r="I748" s="54"/>
    </row>
    <row r="749" spans="3:13" s="55" customFormat="1" ht="17.399999999999999" customHeight="1">
      <c r="C749" s="83" t="s">
        <v>1219</v>
      </c>
      <c r="D749" s="80"/>
      <c r="E749" s="80"/>
      <c r="F749" s="80"/>
      <c r="G749" s="162"/>
      <c r="H749" s="588">
        <f>SUM(H747:H748)</f>
        <v>319290</v>
      </c>
      <c r="I749" s="54"/>
    </row>
    <row r="750" spans="3:13" s="55" customFormat="1" ht="17.399999999999999" customHeight="1">
      <c r="C750" s="58" t="s">
        <v>1220</v>
      </c>
      <c r="D750" s="69" t="s">
        <v>1221</v>
      </c>
      <c r="E750" s="70"/>
      <c r="F750" s="70"/>
      <c r="G750" s="71"/>
      <c r="H750" s="304">
        <f>H749+H746+H741</f>
        <v>888495.8</v>
      </c>
      <c r="I750" s="319"/>
    </row>
    <row r="751" spans="3:13" s="55" customFormat="1" ht="17.399999999999999" customHeight="1">
      <c r="C751" s="58" t="s">
        <v>1222</v>
      </c>
      <c r="D751" s="69" t="s">
        <v>1325</v>
      </c>
      <c r="E751" s="70"/>
      <c r="F751" s="71"/>
      <c r="G751" s="95">
        <v>0.1</v>
      </c>
      <c r="H751" s="64">
        <f>H750*G751</f>
        <v>88849.580000000016</v>
      </c>
      <c r="I751" s="319"/>
    </row>
    <row r="752" spans="3:13" s="55" customFormat="1" ht="15" customHeight="1">
      <c r="C752" s="58" t="s">
        <v>1223</v>
      </c>
      <c r="D752" s="69" t="s">
        <v>1224</v>
      </c>
      <c r="E752" s="70"/>
      <c r="F752" s="70"/>
      <c r="G752" s="71"/>
      <c r="H752" s="305">
        <f>SUM(H750:H751)</f>
        <v>977345.38000000012</v>
      </c>
      <c r="I752" s="319"/>
    </row>
    <row r="754" spans="3:13" s="55" customFormat="1" ht="17.399999999999999" customHeight="1">
      <c r="C754" s="52" t="s">
        <v>4954</v>
      </c>
      <c r="D754" s="783" t="s">
        <v>4955</v>
      </c>
      <c r="E754" s="783"/>
      <c r="F754" s="783"/>
      <c r="G754" s="783"/>
      <c r="H754" s="783"/>
      <c r="I754" s="56">
        <f>ROUNDDOWN(H771,-2)</f>
        <v>1096900</v>
      </c>
    </row>
    <row r="755" spans="3:13" s="55" customFormat="1" ht="17.399999999999999" customHeight="1">
      <c r="C755" s="300" t="s">
        <v>1197</v>
      </c>
      <c r="D755" s="300" t="s">
        <v>1198</v>
      </c>
      <c r="E755" s="300" t="s">
        <v>1199</v>
      </c>
      <c r="F755" s="300" t="s">
        <v>1200</v>
      </c>
      <c r="G755" s="300" t="s">
        <v>1201</v>
      </c>
      <c r="H755" s="300" t="s">
        <v>1202</v>
      </c>
      <c r="I755" s="54"/>
    </row>
    <row r="756" spans="3:13" s="55" customFormat="1" ht="17.399999999999999" customHeight="1">
      <c r="C756" s="72" t="s">
        <v>1203</v>
      </c>
      <c r="D756" s="59" t="s">
        <v>1204</v>
      </c>
      <c r="E756" s="73"/>
      <c r="F756" s="73"/>
      <c r="G756" s="73"/>
      <c r="H756" s="73"/>
      <c r="I756" s="54"/>
      <c r="J756" s="159" t="s">
        <v>1249</v>
      </c>
    </row>
    <row r="757" spans="3:13" s="55" customFormat="1" ht="17.399999999999999" customHeight="1">
      <c r="C757" s="301">
        <v>1</v>
      </c>
      <c r="D757" s="59" t="s">
        <v>5</v>
      </c>
      <c r="E757" s="302" t="s">
        <v>1882</v>
      </c>
      <c r="F757" s="93">
        <v>0.90449999999999997</v>
      </c>
      <c r="G757" s="64">
        <f>VLOOKUP(D757,upahbahan,3,FALSE)</f>
        <v>100000</v>
      </c>
      <c r="H757" s="64">
        <f>F757*G757</f>
        <v>90450</v>
      </c>
      <c r="I757" s="54"/>
      <c r="J757" s="159" t="s">
        <v>1250</v>
      </c>
      <c r="M757" s="65">
        <v>0.1</v>
      </c>
    </row>
    <row r="758" spans="3:13" s="55" customFormat="1" ht="17.399999999999999" customHeight="1">
      <c r="C758" s="301">
        <v>2</v>
      </c>
      <c r="D758" s="59" t="s">
        <v>2186</v>
      </c>
      <c r="E758" s="302" t="s">
        <v>1882</v>
      </c>
      <c r="F758" s="93">
        <v>0.2261</v>
      </c>
      <c r="G758" s="64">
        <f>VLOOKUP(D758,upahbahan,3,FALSE)</f>
        <v>145000</v>
      </c>
      <c r="H758" s="64">
        <f t="shared" ref="H758:H759" si="39">F758*G758</f>
        <v>32784.5</v>
      </c>
      <c r="I758" s="54"/>
      <c r="J758" s="159"/>
      <c r="M758" s="65"/>
    </row>
    <row r="759" spans="3:13" s="55" customFormat="1" ht="17.399999999999999" customHeight="1">
      <c r="C759" s="301">
        <v>3</v>
      </c>
      <c r="D759" s="59" t="s">
        <v>19</v>
      </c>
      <c r="E759" s="302" t="s">
        <v>1882</v>
      </c>
      <c r="F759" s="93">
        <v>4.5199999999999997E-2</v>
      </c>
      <c r="G759" s="64">
        <f>VLOOKUP(D759,upahbahan,3,FALSE)</f>
        <v>200000</v>
      </c>
      <c r="H759" s="64">
        <f t="shared" si="39"/>
        <v>9040</v>
      </c>
      <c r="I759" s="54"/>
    </row>
    <row r="760" spans="3:13" s="55" customFormat="1" ht="17.399999999999999" customHeight="1">
      <c r="C760" s="83" t="s">
        <v>1210</v>
      </c>
      <c r="D760" s="80"/>
      <c r="E760" s="80"/>
      <c r="F760" s="217"/>
      <c r="G760" s="218"/>
      <c r="H760" s="64">
        <f>SUM(H757:H759)</f>
        <v>132274.5</v>
      </c>
      <c r="I760" s="219"/>
    </row>
    <row r="761" spans="3:13" s="55" customFormat="1" ht="17.399999999999999" customHeight="1">
      <c r="C761" s="72" t="s">
        <v>1211</v>
      </c>
      <c r="D761" s="59" t="s">
        <v>1212</v>
      </c>
      <c r="E761" s="73"/>
      <c r="F761" s="73"/>
      <c r="G761" s="73"/>
      <c r="H761" s="73"/>
      <c r="I761" s="54"/>
    </row>
    <row r="762" spans="3:13" s="55" customFormat="1" ht="17.399999999999999" customHeight="1">
      <c r="C762" s="72">
        <v>1</v>
      </c>
      <c r="D762" s="59" t="s">
        <v>4931</v>
      </c>
      <c r="E762" s="170" t="s">
        <v>42</v>
      </c>
      <c r="F762" s="189">
        <v>5.45E-2</v>
      </c>
      <c r="G762" s="64">
        <f>VLOOKUP(D762,upahbahan,3,FALSE)</f>
        <v>928000</v>
      </c>
      <c r="H762" s="64">
        <f>F762*G762</f>
        <v>50576</v>
      </c>
      <c r="I762" s="54"/>
    </row>
    <row r="763" spans="3:13" s="55" customFormat="1" ht="17.399999999999999" customHeight="1">
      <c r="C763" s="72">
        <v>2</v>
      </c>
      <c r="D763" s="59" t="s">
        <v>4845</v>
      </c>
      <c r="E763" s="170" t="s">
        <v>42</v>
      </c>
      <c r="F763" s="189">
        <v>0.109</v>
      </c>
      <c r="G763" s="64">
        <f>VLOOKUP(D763,upahbahan,3,FALSE)</f>
        <v>488180</v>
      </c>
      <c r="H763" s="64">
        <f>F763*G763</f>
        <v>53211.62</v>
      </c>
      <c r="I763" s="54"/>
    </row>
    <row r="764" spans="3:13" s="55" customFormat="1" ht="17.399999999999999" customHeight="1">
      <c r="C764" s="72">
        <v>3</v>
      </c>
      <c r="D764" s="59" t="s">
        <v>4884</v>
      </c>
      <c r="E764" s="170" t="s">
        <v>44</v>
      </c>
      <c r="F764" s="189">
        <v>0.83330000000000004</v>
      </c>
      <c r="G764" s="64">
        <f>VLOOKUP(D764,upahbahan,3,FALSE)</f>
        <v>520000</v>
      </c>
      <c r="H764" s="64">
        <f>F764*G764</f>
        <v>433316</v>
      </c>
      <c r="I764" s="54"/>
    </row>
    <row r="765" spans="3:13" s="55" customFormat="1" ht="17.399999999999999" customHeight="1">
      <c r="C765" s="83" t="s">
        <v>1216</v>
      </c>
      <c r="D765" s="80"/>
      <c r="E765" s="80"/>
      <c r="F765" s="80"/>
      <c r="G765" s="162"/>
      <c r="H765" s="64">
        <f>SUM(H762:H764)</f>
        <v>537103.62</v>
      </c>
      <c r="I765" s="54"/>
    </row>
    <row r="766" spans="3:13" s="55" customFormat="1" ht="17.399999999999999" customHeight="1">
      <c r="C766" s="72" t="s">
        <v>1217</v>
      </c>
      <c r="D766" s="59" t="s">
        <v>1218</v>
      </c>
      <c r="E766" s="170"/>
      <c r="F766" s="73"/>
      <c r="G766" s="73"/>
      <c r="H766" s="73"/>
      <c r="I766" s="54"/>
    </row>
    <row r="767" spans="3:13" s="55" customFormat="1" ht="17.399999999999999" customHeight="1">
      <c r="C767" s="557">
        <v>1</v>
      </c>
      <c r="D767" s="59" t="s">
        <v>1183</v>
      </c>
      <c r="E767" s="170" t="s">
        <v>1076</v>
      </c>
      <c r="F767" s="188">
        <v>0.2261</v>
      </c>
      <c r="G767" s="64">
        <f>VLOOKUP(D767,upahbahan,3,FALSE)</f>
        <v>1450000</v>
      </c>
      <c r="H767" s="64">
        <f>F767*G767</f>
        <v>327845</v>
      </c>
      <c r="I767" s="54"/>
    </row>
    <row r="768" spans="3:13" s="55" customFormat="1" ht="17.399999999999999" customHeight="1">
      <c r="C768" s="83" t="s">
        <v>1219</v>
      </c>
      <c r="D768" s="80"/>
      <c r="E768" s="80"/>
      <c r="F768" s="80"/>
      <c r="G768" s="162"/>
      <c r="H768" s="588">
        <f>SUM(H766:H767)</f>
        <v>327845</v>
      </c>
      <c r="I768" s="54"/>
    </row>
    <row r="769" spans="3:13" s="55" customFormat="1" ht="17.399999999999999" customHeight="1">
      <c r="C769" s="58" t="s">
        <v>1220</v>
      </c>
      <c r="D769" s="69" t="s">
        <v>1221</v>
      </c>
      <c r="E769" s="70"/>
      <c r="F769" s="70"/>
      <c r="G769" s="71"/>
      <c r="H769" s="304">
        <f>H768+H765+H760</f>
        <v>997223.12</v>
      </c>
      <c r="I769" s="319"/>
    </row>
    <row r="770" spans="3:13" s="55" customFormat="1" ht="17.399999999999999" customHeight="1">
      <c r="C770" s="58" t="s">
        <v>1222</v>
      </c>
      <c r="D770" s="69" t="s">
        <v>1325</v>
      </c>
      <c r="E770" s="70"/>
      <c r="F770" s="71"/>
      <c r="G770" s="95">
        <v>0.1</v>
      </c>
      <c r="H770" s="64">
        <f>H769*G770</f>
        <v>99722.312000000005</v>
      </c>
      <c r="I770" s="319"/>
    </row>
    <row r="771" spans="3:13" s="55" customFormat="1" ht="15" customHeight="1">
      <c r="C771" s="58" t="s">
        <v>1223</v>
      </c>
      <c r="D771" s="69" t="s">
        <v>1224</v>
      </c>
      <c r="E771" s="70"/>
      <c r="F771" s="70"/>
      <c r="G771" s="71"/>
      <c r="H771" s="305">
        <f>SUM(H769:H770)</f>
        <v>1096945.432</v>
      </c>
      <c r="I771" s="319"/>
    </row>
    <row r="773" spans="3:13" s="55" customFormat="1" ht="17.399999999999999" customHeight="1">
      <c r="C773" s="52" t="s">
        <v>4956</v>
      </c>
      <c r="D773" s="783" t="s">
        <v>4957</v>
      </c>
      <c r="E773" s="783"/>
      <c r="F773" s="783"/>
      <c r="G773" s="783"/>
      <c r="H773" s="783"/>
      <c r="I773" s="56">
        <f>ROUNDDOWN(H790,-2)</f>
        <v>1142100</v>
      </c>
    </row>
    <row r="774" spans="3:13" s="55" customFormat="1" ht="17.399999999999999" customHeight="1">
      <c r="C774" s="300" t="s">
        <v>1197</v>
      </c>
      <c r="D774" s="300" t="s">
        <v>1198</v>
      </c>
      <c r="E774" s="300" t="s">
        <v>1199</v>
      </c>
      <c r="F774" s="300" t="s">
        <v>1200</v>
      </c>
      <c r="G774" s="300" t="s">
        <v>1201</v>
      </c>
      <c r="H774" s="300" t="s">
        <v>1202</v>
      </c>
      <c r="I774" s="54"/>
    </row>
    <row r="775" spans="3:13" s="55" customFormat="1" ht="17.399999999999999" customHeight="1">
      <c r="C775" s="72" t="s">
        <v>1203</v>
      </c>
      <c r="D775" s="59" t="s">
        <v>1204</v>
      </c>
      <c r="E775" s="73"/>
      <c r="F775" s="73"/>
      <c r="G775" s="73"/>
      <c r="H775" s="73"/>
      <c r="I775" s="54"/>
      <c r="J775" s="159" t="s">
        <v>1249</v>
      </c>
    </row>
    <row r="776" spans="3:13" s="55" customFormat="1" ht="17.399999999999999" customHeight="1">
      <c r="C776" s="301">
        <v>1</v>
      </c>
      <c r="D776" s="59" t="s">
        <v>5</v>
      </c>
      <c r="E776" s="302" t="s">
        <v>1882</v>
      </c>
      <c r="F776" s="93">
        <v>0.95250000000000001</v>
      </c>
      <c r="G776" s="64">
        <f>VLOOKUP(D776,upahbahan,3,FALSE)</f>
        <v>100000</v>
      </c>
      <c r="H776" s="64">
        <f>F776*G776</f>
        <v>95250</v>
      </c>
      <c r="I776" s="54"/>
      <c r="J776" s="159" t="s">
        <v>1250</v>
      </c>
      <c r="M776" s="65">
        <v>0.1</v>
      </c>
    </row>
    <row r="777" spans="3:13" s="55" customFormat="1" ht="17.399999999999999" customHeight="1">
      <c r="C777" s="301">
        <v>2</v>
      </c>
      <c r="D777" s="59" t="s">
        <v>2186</v>
      </c>
      <c r="E777" s="302" t="s">
        <v>1882</v>
      </c>
      <c r="F777" s="93">
        <v>0.23810000000000001</v>
      </c>
      <c r="G777" s="64">
        <f>VLOOKUP(D777,upahbahan,3,FALSE)</f>
        <v>145000</v>
      </c>
      <c r="H777" s="64">
        <f t="shared" ref="H777:H778" si="40">F777*G777</f>
        <v>34524.5</v>
      </c>
      <c r="I777" s="54"/>
      <c r="J777" s="159"/>
      <c r="M777" s="65"/>
    </row>
    <row r="778" spans="3:13" s="55" customFormat="1" ht="17.399999999999999" customHeight="1">
      <c r="C778" s="301">
        <v>3</v>
      </c>
      <c r="D778" s="59" t="s">
        <v>19</v>
      </c>
      <c r="E778" s="302" t="s">
        <v>1882</v>
      </c>
      <c r="F778" s="93">
        <v>4.7600000000000003E-2</v>
      </c>
      <c r="G778" s="64">
        <f>VLOOKUP(D778,upahbahan,3,FALSE)</f>
        <v>200000</v>
      </c>
      <c r="H778" s="64">
        <f t="shared" si="40"/>
        <v>9520</v>
      </c>
      <c r="I778" s="54"/>
    </row>
    <row r="779" spans="3:13" s="55" customFormat="1" ht="17.399999999999999" customHeight="1">
      <c r="C779" s="83" t="s">
        <v>1210</v>
      </c>
      <c r="D779" s="80"/>
      <c r="E779" s="80"/>
      <c r="F779" s="217"/>
      <c r="G779" s="218"/>
      <c r="H779" s="64">
        <f>SUM(H776:H778)</f>
        <v>139294.5</v>
      </c>
      <c r="I779" s="219"/>
    </row>
    <row r="780" spans="3:13" s="55" customFormat="1" ht="17.399999999999999" customHeight="1">
      <c r="C780" s="72" t="s">
        <v>1211</v>
      </c>
      <c r="D780" s="59" t="s">
        <v>1212</v>
      </c>
      <c r="E780" s="73"/>
      <c r="F780" s="73"/>
      <c r="G780" s="73"/>
      <c r="H780" s="73"/>
      <c r="I780" s="54"/>
    </row>
    <row r="781" spans="3:13" s="55" customFormat="1" ht="17.399999999999999" customHeight="1">
      <c r="C781" s="72">
        <v>1</v>
      </c>
      <c r="D781" s="59" t="s">
        <v>4931</v>
      </c>
      <c r="E781" s="170" t="s">
        <v>42</v>
      </c>
      <c r="F781" s="189">
        <v>5.45E-2</v>
      </c>
      <c r="G781" s="64">
        <f>VLOOKUP(D781,upahbahan,3,FALSE)</f>
        <v>928000</v>
      </c>
      <c r="H781" s="64">
        <f>F781*G781</f>
        <v>50576</v>
      </c>
      <c r="I781" s="54"/>
    </row>
    <row r="782" spans="3:13" s="55" customFormat="1" ht="17.399999999999999" customHeight="1">
      <c r="C782" s="72">
        <v>2</v>
      </c>
      <c r="D782" s="59" t="s">
        <v>4845</v>
      </c>
      <c r="E782" s="170" t="s">
        <v>42</v>
      </c>
      <c r="F782" s="189">
        <v>0.109</v>
      </c>
      <c r="G782" s="64">
        <f>VLOOKUP(D782,upahbahan,3,FALSE)</f>
        <v>488180</v>
      </c>
      <c r="H782" s="64">
        <f>F782*G782</f>
        <v>53211.62</v>
      </c>
      <c r="I782" s="54"/>
    </row>
    <row r="783" spans="3:13" s="55" customFormat="1" ht="17.399999999999999" customHeight="1">
      <c r="C783" s="72">
        <v>3</v>
      </c>
      <c r="D783" s="59" t="s">
        <v>4887</v>
      </c>
      <c r="E783" s="170" t="s">
        <v>44</v>
      </c>
      <c r="F783" s="189">
        <v>0.83330000000000004</v>
      </c>
      <c r="G783" s="64">
        <f>VLOOKUP(D783,upahbahan,3,FALSE)</f>
        <v>540000</v>
      </c>
      <c r="H783" s="64">
        <f>F783*G783</f>
        <v>449982</v>
      </c>
      <c r="I783" s="54"/>
    </row>
    <row r="784" spans="3:13" s="55" customFormat="1" ht="17.399999999999999" customHeight="1">
      <c r="C784" s="83" t="s">
        <v>1216</v>
      </c>
      <c r="D784" s="80"/>
      <c r="E784" s="80"/>
      <c r="F784" s="80"/>
      <c r="G784" s="162"/>
      <c r="H784" s="64">
        <f>SUM(H781:H783)</f>
        <v>553769.62</v>
      </c>
      <c r="I784" s="54"/>
    </row>
    <row r="785" spans="3:13" s="55" customFormat="1" ht="17.399999999999999" customHeight="1">
      <c r="C785" s="72" t="s">
        <v>1217</v>
      </c>
      <c r="D785" s="59" t="s">
        <v>1218</v>
      </c>
      <c r="E785" s="170"/>
      <c r="F785" s="73"/>
      <c r="G785" s="73"/>
      <c r="H785" s="73"/>
      <c r="I785" s="54"/>
    </row>
    <row r="786" spans="3:13" s="55" customFormat="1" ht="17.399999999999999" customHeight="1">
      <c r="C786" s="557">
        <v>1</v>
      </c>
      <c r="D786" s="59" t="s">
        <v>1183</v>
      </c>
      <c r="E786" s="170" t="s">
        <v>1076</v>
      </c>
      <c r="F786" s="188">
        <v>0.23810000000000001</v>
      </c>
      <c r="G786" s="64">
        <f>VLOOKUP(D786,upahbahan,3,FALSE)</f>
        <v>1450000</v>
      </c>
      <c r="H786" s="64">
        <f>F786*G786</f>
        <v>345245</v>
      </c>
      <c r="I786" s="54"/>
    </row>
    <row r="787" spans="3:13" s="55" customFormat="1" ht="17.399999999999999" customHeight="1">
      <c r="C787" s="83" t="s">
        <v>1219</v>
      </c>
      <c r="D787" s="80"/>
      <c r="E787" s="80"/>
      <c r="F787" s="80"/>
      <c r="G787" s="162"/>
      <c r="H787" s="588">
        <f>SUM(H785:H786)</f>
        <v>345245</v>
      </c>
      <c r="I787" s="54"/>
    </row>
    <row r="788" spans="3:13" s="55" customFormat="1" ht="17.399999999999999" customHeight="1">
      <c r="C788" s="58" t="s">
        <v>1220</v>
      </c>
      <c r="D788" s="69" t="s">
        <v>1221</v>
      </c>
      <c r="E788" s="70"/>
      <c r="F788" s="70"/>
      <c r="G788" s="71"/>
      <c r="H788" s="304">
        <f>H787+H784+H779</f>
        <v>1038309.12</v>
      </c>
      <c r="I788" s="319"/>
    </row>
    <row r="789" spans="3:13" s="55" customFormat="1" ht="17.399999999999999" customHeight="1">
      <c r="C789" s="58" t="s">
        <v>1222</v>
      </c>
      <c r="D789" s="69" t="s">
        <v>1325</v>
      </c>
      <c r="E789" s="70"/>
      <c r="F789" s="71"/>
      <c r="G789" s="95">
        <v>0.1</v>
      </c>
      <c r="H789" s="64">
        <f>H788*G789</f>
        <v>103830.91200000001</v>
      </c>
      <c r="I789" s="319"/>
    </row>
    <row r="790" spans="3:13" s="55" customFormat="1" ht="15" customHeight="1">
      <c r="C790" s="58" t="s">
        <v>1223</v>
      </c>
      <c r="D790" s="69" t="s">
        <v>1224</v>
      </c>
      <c r="E790" s="70"/>
      <c r="F790" s="70"/>
      <c r="G790" s="71"/>
      <c r="H790" s="305">
        <f>SUM(H788:H789)</f>
        <v>1142140.0320000001</v>
      </c>
      <c r="I790" s="319"/>
    </row>
    <row r="792" spans="3:13" s="55" customFormat="1" ht="13.8">
      <c r="C792" s="52" t="s">
        <v>4959</v>
      </c>
      <c r="D792" s="783" t="s">
        <v>4958</v>
      </c>
      <c r="E792" s="783"/>
      <c r="F792" s="783"/>
      <c r="G792" s="783"/>
      <c r="H792" s="783"/>
      <c r="I792" s="56">
        <f>ROUNDDOWN(H809,-2)</f>
        <v>1201900</v>
      </c>
    </row>
    <row r="793" spans="3:13" s="55" customFormat="1" ht="13.8">
      <c r="C793" s="300" t="s">
        <v>1197</v>
      </c>
      <c r="D793" s="300" t="s">
        <v>1198</v>
      </c>
      <c r="E793" s="300" t="s">
        <v>1199</v>
      </c>
      <c r="F793" s="300" t="s">
        <v>1200</v>
      </c>
      <c r="G793" s="300" t="s">
        <v>1201</v>
      </c>
      <c r="H793" s="300" t="s">
        <v>1202</v>
      </c>
      <c r="I793" s="54"/>
    </row>
    <row r="794" spans="3:13" s="55" customFormat="1" ht="13.8">
      <c r="C794" s="72" t="s">
        <v>1203</v>
      </c>
      <c r="D794" s="59" t="s">
        <v>1204</v>
      </c>
      <c r="E794" s="73"/>
      <c r="F794" s="73"/>
      <c r="G794" s="73"/>
      <c r="H794" s="73"/>
      <c r="I794" s="54"/>
      <c r="J794" s="159" t="s">
        <v>1249</v>
      </c>
    </row>
    <row r="795" spans="3:13" s="55" customFormat="1" ht="13.8">
      <c r="C795" s="301">
        <v>1</v>
      </c>
      <c r="D795" s="59" t="s">
        <v>5</v>
      </c>
      <c r="E795" s="302" t="s">
        <v>1882</v>
      </c>
      <c r="F795" s="93">
        <v>0.96509999999999996</v>
      </c>
      <c r="G795" s="64">
        <f>VLOOKUP(D795,upahbahan,3,FALSE)</f>
        <v>100000</v>
      </c>
      <c r="H795" s="64">
        <f>F795*G795</f>
        <v>96510</v>
      </c>
      <c r="I795" s="54"/>
      <c r="J795" s="159" t="s">
        <v>1250</v>
      </c>
      <c r="M795" s="65">
        <v>0.1</v>
      </c>
    </row>
    <row r="796" spans="3:13" s="55" customFormat="1" ht="13.8">
      <c r="C796" s="301">
        <v>2</v>
      </c>
      <c r="D796" s="59" t="s">
        <v>2186</v>
      </c>
      <c r="E796" s="302" t="s">
        <v>1882</v>
      </c>
      <c r="F796" s="93">
        <v>0.24129999999999999</v>
      </c>
      <c r="G796" s="64">
        <f>VLOOKUP(D796,upahbahan,3,FALSE)</f>
        <v>145000</v>
      </c>
      <c r="H796" s="64">
        <f t="shared" ref="H796:H797" si="41">F796*G796</f>
        <v>34988.5</v>
      </c>
      <c r="I796" s="54"/>
      <c r="J796" s="159"/>
      <c r="M796" s="65"/>
    </row>
    <row r="797" spans="3:13" s="55" customFormat="1" ht="13.8">
      <c r="C797" s="301">
        <v>3</v>
      </c>
      <c r="D797" s="59" t="s">
        <v>19</v>
      </c>
      <c r="E797" s="302" t="s">
        <v>1882</v>
      </c>
      <c r="F797" s="93">
        <v>4.8300000000000003E-2</v>
      </c>
      <c r="G797" s="64">
        <f>VLOOKUP(D797,upahbahan,3,FALSE)</f>
        <v>200000</v>
      </c>
      <c r="H797" s="64">
        <f t="shared" si="41"/>
        <v>9660</v>
      </c>
      <c r="I797" s="54"/>
    </row>
    <row r="798" spans="3:13" s="55" customFormat="1" ht="13.8">
      <c r="C798" s="83" t="s">
        <v>1210</v>
      </c>
      <c r="D798" s="80"/>
      <c r="E798" s="80"/>
      <c r="F798" s="217"/>
      <c r="G798" s="218"/>
      <c r="H798" s="64">
        <f>SUM(H795:H797)</f>
        <v>141158.5</v>
      </c>
      <c r="I798" s="219"/>
    </row>
    <row r="799" spans="3:13" s="55" customFormat="1" ht="13.8">
      <c r="C799" s="72" t="s">
        <v>1211</v>
      </c>
      <c r="D799" s="59" t="s">
        <v>1212</v>
      </c>
      <c r="E799" s="73"/>
      <c r="F799" s="73"/>
      <c r="G799" s="73"/>
      <c r="H799" s="73"/>
      <c r="I799" s="54"/>
    </row>
    <row r="800" spans="3:13" s="55" customFormat="1" ht="13.8">
      <c r="C800" s="72">
        <v>1</v>
      </c>
      <c r="D800" s="59" t="s">
        <v>4931</v>
      </c>
      <c r="E800" s="170" t="s">
        <v>42</v>
      </c>
      <c r="F800" s="189">
        <v>6.6500000000000004E-2</v>
      </c>
      <c r="G800" s="64">
        <f>VLOOKUP(D800,upahbahan,3,FALSE)</f>
        <v>928000</v>
      </c>
      <c r="H800" s="64">
        <f>F800*G800</f>
        <v>61712</v>
      </c>
      <c r="I800" s="54"/>
    </row>
    <row r="801" spans="3:13" s="55" customFormat="1" ht="13.8">
      <c r="C801" s="72">
        <v>2</v>
      </c>
      <c r="D801" s="59" t="s">
        <v>4845</v>
      </c>
      <c r="E801" s="170" t="s">
        <v>42</v>
      </c>
      <c r="F801" s="189">
        <v>0.13300000000000001</v>
      </c>
      <c r="G801" s="64">
        <f>VLOOKUP(D801,upahbahan,3,FALSE)</f>
        <v>488180</v>
      </c>
      <c r="H801" s="64">
        <f>F801*G801</f>
        <v>64927.94</v>
      </c>
      <c r="I801" s="54"/>
    </row>
    <row r="802" spans="3:13" s="55" customFormat="1" ht="13.8">
      <c r="C802" s="72">
        <v>3</v>
      </c>
      <c r="D802" s="59" t="s">
        <v>4890</v>
      </c>
      <c r="E802" s="170" t="s">
        <v>44</v>
      </c>
      <c r="F802" s="189">
        <v>0.83330000000000004</v>
      </c>
      <c r="G802" s="64">
        <f>VLOOKUP(D802,upahbahan,3,FALSE)</f>
        <v>570000</v>
      </c>
      <c r="H802" s="64">
        <f>F802*G802</f>
        <v>474981</v>
      </c>
      <c r="I802" s="54"/>
    </row>
    <row r="803" spans="3:13" s="55" customFormat="1" ht="13.8">
      <c r="C803" s="83" t="s">
        <v>1216</v>
      </c>
      <c r="D803" s="80"/>
      <c r="E803" s="80"/>
      <c r="F803" s="80"/>
      <c r="G803" s="162"/>
      <c r="H803" s="64">
        <f>SUM(H800:H802)</f>
        <v>601620.93999999994</v>
      </c>
      <c r="I803" s="54"/>
    </row>
    <row r="804" spans="3:13" s="55" customFormat="1" ht="13.8">
      <c r="C804" s="72" t="s">
        <v>1217</v>
      </c>
      <c r="D804" s="59" t="s">
        <v>1218</v>
      </c>
      <c r="E804" s="170"/>
      <c r="F804" s="73"/>
      <c r="G804" s="73"/>
      <c r="H804" s="73"/>
      <c r="I804" s="54"/>
    </row>
    <row r="805" spans="3:13" s="55" customFormat="1" ht="13.8">
      <c r="C805" s="557">
        <v>1</v>
      </c>
      <c r="D805" s="59" t="s">
        <v>1183</v>
      </c>
      <c r="E805" s="170" t="s">
        <v>1076</v>
      </c>
      <c r="F805" s="188">
        <v>0.24129999999999999</v>
      </c>
      <c r="G805" s="64">
        <f>VLOOKUP(D805,upahbahan,3,FALSE)</f>
        <v>1450000</v>
      </c>
      <c r="H805" s="64">
        <f>F805*G805</f>
        <v>349885</v>
      </c>
      <c r="I805" s="54"/>
    </row>
    <row r="806" spans="3:13" s="55" customFormat="1" ht="13.8">
      <c r="C806" s="83" t="s">
        <v>1219</v>
      </c>
      <c r="D806" s="80"/>
      <c r="E806" s="80"/>
      <c r="F806" s="80"/>
      <c r="G806" s="162"/>
      <c r="H806" s="588">
        <f>SUM(H804:H805)</f>
        <v>349885</v>
      </c>
      <c r="I806" s="54"/>
    </row>
    <row r="807" spans="3:13" s="55" customFormat="1" ht="13.8">
      <c r="C807" s="58" t="s">
        <v>1220</v>
      </c>
      <c r="D807" s="69" t="s">
        <v>1221</v>
      </c>
      <c r="E807" s="70"/>
      <c r="F807" s="70"/>
      <c r="G807" s="71"/>
      <c r="H807" s="304">
        <f>H806+H803+H798</f>
        <v>1092664.44</v>
      </c>
      <c r="I807" s="319"/>
    </row>
    <row r="808" spans="3:13" s="55" customFormat="1" ht="13.8">
      <c r="C808" s="58" t="s">
        <v>1222</v>
      </c>
      <c r="D808" s="69" t="s">
        <v>1325</v>
      </c>
      <c r="E808" s="70"/>
      <c r="F808" s="71"/>
      <c r="G808" s="95">
        <v>0.1</v>
      </c>
      <c r="H808" s="64">
        <f>H807*G808</f>
        <v>109266.444</v>
      </c>
      <c r="I808" s="319"/>
    </row>
    <row r="809" spans="3:13" s="55" customFormat="1" ht="13.8">
      <c r="C809" s="58" t="s">
        <v>1223</v>
      </c>
      <c r="D809" s="69" t="s">
        <v>1224</v>
      </c>
      <c r="E809" s="70"/>
      <c r="F809" s="70"/>
      <c r="G809" s="71"/>
      <c r="H809" s="305">
        <f>SUM(H807:H808)</f>
        <v>1201930.8839999998</v>
      </c>
      <c r="I809" s="319"/>
    </row>
    <row r="812" spans="3:13" s="55" customFormat="1" ht="13.8">
      <c r="C812" s="52" t="s">
        <v>4960</v>
      </c>
      <c r="D812" s="783" t="s">
        <v>4961</v>
      </c>
      <c r="E812" s="783"/>
      <c r="F812" s="783"/>
      <c r="G812" s="783"/>
      <c r="H812" s="783"/>
      <c r="I812" s="56">
        <f>ROUNDDOWN(H829,-2)</f>
        <v>1230700</v>
      </c>
    </row>
    <row r="813" spans="3:13" s="55" customFormat="1" ht="13.8">
      <c r="C813" s="300" t="s">
        <v>1197</v>
      </c>
      <c r="D813" s="300" t="s">
        <v>1198</v>
      </c>
      <c r="E813" s="300" t="s">
        <v>1199</v>
      </c>
      <c r="F813" s="300" t="s">
        <v>1200</v>
      </c>
      <c r="G813" s="300" t="s">
        <v>1201</v>
      </c>
      <c r="H813" s="300" t="s">
        <v>1202</v>
      </c>
      <c r="I813" s="54"/>
    </row>
    <row r="814" spans="3:13" s="55" customFormat="1" ht="13.8">
      <c r="C814" s="72" t="s">
        <v>1203</v>
      </c>
      <c r="D814" s="59" t="s">
        <v>1204</v>
      </c>
      <c r="E814" s="73"/>
      <c r="F814" s="73"/>
      <c r="G814" s="73"/>
      <c r="H814" s="73"/>
      <c r="I814" s="54"/>
      <c r="J814" s="159" t="s">
        <v>1249</v>
      </c>
    </row>
    <row r="815" spans="3:13" s="55" customFormat="1" ht="13.8">
      <c r="C815" s="301">
        <v>1</v>
      </c>
      <c r="D815" s="59" t="s">
        <v>5</v>
      </c>
      <c r="E815" s="302" t="s">
        <v>1882</v>
      </c>
      <c r="F815" s="93">
        <v>0.98409999999999997</v>
      </c>
      <c r="G815" s="64">
        <f>VLOOKUP(D815,upahbahan,3,FALSE)</f>
        <v>100000</v>
      </c>
      <c r="H815" s="64">
        <f>F815*G815</f>
        <v>98410</v>
      </c>
      <c r="I815" s="54"/>
      <c r="J815" s="159" t="s">
        <v>1250</v>
      </c>
      <c r="M815" s="65">
        <v>0.1</v>
      </c>
    </row>
    <row r="816" spans="3:13" s="55" customFormat="1" ht="13.8">
      <c r="C816" s="301">
        <v>2</v>
      </c>
      <c r="D816" s="59" t="s">
        <v>2186</v>
      </c>
      <c r="E816" s="302" t="s">
        <v>1882</v>
      </c>
      <c r="F816" s="93">
        <v>0.246</v>
      </c>
      <c r="G816" s="64">
        <f>VLOOKUP(D816,upahbahan,3,FALSE)</f>
        <v>145000</v>
      </c>
      <c r="H816" s="64">
        <f t="shared" ref="H816:H817" si="42">F816*G816</f>
        <v>35670</v>
      </c>
      <c r="I816" s="54"/>
      <c r="J816" s="159"/>
      <c r="M816" s="65"/>
    </row>
    <row r="817" spans="3:9" s="55" customFormat="1" ht="13.8">
      <c r="C817" s="301">
        <v>3</v>
      </c>
      <c r="D817" s="59" t="s">
        <v>19</v>
      </c>
      <c r="E817" s="302" t="s">
        <v>1882</v>
      </c>
      <c r="F817" s="93">
        <v>4.9200000000000001E-2</v>
      </c>
      <c r="G817" s="64">
        <f>VLOOKUP(D817,upahbahan,3,FALSE)</f>
        <v>200000</v>
      </c>
      <c r="H817" s="64">
        <f t="shared" si="42"/>
        <v>9840</v>
      </c>
      <c r="I817" s="54"/>
    </row>
    <row r="818" spans="3:9" s="55" customFormat="1" ht="13.8">
      <c r="C818" s="83" t="s">
        <v>1210</v>
      </c>
      <c r="D818" s="80"/>
      <c r="E818" s="80"/>
      <c r="F818" s="217"/>
      <c r="G818" s="218"/>
      <c r="H818" s="64">
        <f>SUM(H815:H817)</f>
        <v>143920</v>
      </c>
      <c r="I818" s="219"/>
    </row>
    <row r="819" spans="3:9" s="55" customFormat="1" ht="13.8">
      <c r="C819" s="72" t="s">
        <v>1211</v>
      </c>
      <c r="D819" s="59" t="s">
        <v>1212</v>
      </c>
      <c r="E819" s="73"/>
      <c r="F819" s="73"/>
      <c r="G819" s="73"/>
      <c r="H819" s="73"/>
      <c r="I819" s="54"/>
    </row>
    <row r="820" spans="3:9" s="55" customFormat="1" ht="13.8">
      <c r="C820" s="72">
        <v>1</v>
      </c>
      <c r="D820" s="59" t="s">
        <v>4931</v>
      </c>
      <c r="E820" s="170" t="s">
        <v>42</v>
      </c>
      <c r="F820" s="189">
        <v>6.6500000000000004E-2</v>
      </c>
      <c r="G820" s="64">
        <f>VLOOKUP(D820,upahbahan,3,FALSE)</f>
        <v>928000</v>
      </c>
      <c r="H820" s="64">
        <f>F820*G820</f>
        <v>61712</v>
      </c>
      <c r="I820" s="54"/>
    </row>
    <row r="821" spans="3:9" s="55" customFormat="1" ht="13.8">
      <c r="C821" s="72">
        <v>2</v>
      </c>
      <c r="D821" s="59" t="s">
        <v>4845</v>
      </c>
      <c r="E821" s="170" t="s">
        <v>42</v>
      </c>
      <c r="F821" s="189">
        <v>0.13300000000000001</v>
      </c>
      <c r="G821" s="64">
        <f>VLOOKUP(D821,upahbahan,3,FALSE)</f>
        <v>488180</v>
      </c>
      <c r="H821" s="64">
        <f>F821*G821</f>
        <v>64927.94</v>
      </c>
      <c r="I821" s="54"/>
    </row>
    <row r="822" spans="3:9" s="55" customFormat="1" ht="13.8">
      <c r="C822" s="72">
        <v>3</v>
      </c>
      <c r="D822" s="59" t="s">
        <v>4893</v>
      </c>
      <c r="E822" s="170" t="s">
        <v>44</v>
      </c>
      <c r="F822" s="189">
        <v>0.83330000000000004</v>
      </c>
      <c r="G822" s="64">
        <f>VLOOKUP(D822,upahbahan,3,FALSE)</f>
        <v>590000</v>
      </c>
      <c r="H822" s="64">
        <f>F822*G822</f>
        <v>491647</v>
      </c>
      <c r="I822" s="54"/>
    </row>
    <row r="823" spans="3:9" s="55" customFormat="1" ht="13.8">
      <c r="C823" s="83" t="s">
        <v>1216</v>
      </c>
      <c r="D823" s="80"/>
      <c r="E823" s="80"/>
      <c r="F823" s="80"/>
      <c r="G823" s="162"/>
      <c r="H823" s="64">
        <f>SUM(H820:H822)</f>
        <v>618286.93999999994</v>
      </c>
      <c r="I823" s="54"/>
    </row>
    <row r="824" spans="3:9" s="55" customFormat="1" ht="13.8">
      <c r="C824" s="72" t="s">
        <v>1217</v>
      </c>
      <c r="D824" s="59" t="s">
        <v>1218</v>
      </c>
      <c r="E824" s="170"/>
      <c r="F824" s="73"/>
      <c r="G824" s="73"/>
      <c r="H824" s="73"/>
      <c r="I824" s="54"/>
    </row>
    <row r="825" spans="3:9" s="55" customFormat="1" ht="13.8">
      <c r="C825" s="557">
        <v>1</v>
      </c>
      <c r="D825" s="59" t="s">
        <v>1183</v>
      </c>
      <c r="E825" s="170" t="s">
        <v>1076</v>
      </c>
      <c r="F825" s="188">
        <v>0.246</v>
      </c>
      <c r="G825" s="64">
        <f>VLOOKUP(D825,upahbahan,3,FALSE)</f>
        <v>1450000</v>
      </c>
      <c r="H825" s="64">
        <f>F825*G825</f>
        <v>356700</v>
      </c>
      <c r="I825" s="54"/>
    </row>
    <row r="826" spans="3:9" s="55" customFormat="1" ht="13.8">
      <c r="C826" s="83" t="s">
        <v>1219</v>
      </c>
      <c r="D826" s="80"/>
      <c r="E826" s="80"/>
      <c r="F826" s="80"/>
      <c r="G826" s="162"/>
      <c r="H826" s="588">
        <f>SUM(H824:H825)</f>
        <v>356700</v>
      </c>
      <c r="I826" s="54"/>
    </row>
    <row r="827" spans="3:9" s="55" customFormat="1" ht="13.8">
      <c r="C827" s="58" t="s">
        <v>1220</v>
      </c>
      <c r="D827" s="69" t="s">
        <v>1221</v>
      </c>
      <c r="E827" s="70"/>
      <c r="F827" s="70"/>
      <c r="G827" s="71"/>
      <c r="H827" s="304">
        <f>H826+H823+H818</f>
        <v>1118906.94</v>
      </c>
      <c r="I827" s="319"/>
    </row>
    <row r="828" spans="3:9" s="55" customFormat="1" ht="13.8">
      <c r="C828" s="58" t="s">
        <v>1222</v>
      </c>
      <c r="D828" s="69" t="s">
        <v>1325</v>
      </c>
      <c r="E828" s="70"/>
      <c r="F828" s="71"/>
      <c r="G828" s="95">
        <v>0.1</v>
      </c>
      <c r="H828" s="64">
        <f>H827*G828</f>
        <v>111890.694</v>
      </c>
      <c r="I828" s="319"/>
    </row>
    <row r="829" spans="3:9" s="55" customFormat="1" ht="13.8">
      <c r="C829" s="58" t="s">
        <v>1223</v>
      </c>
      <c r="D829" s="69" t="s">
        <v>1224</v>
      </c>
      <c r="E829" s="70"/>
      <c r="F829" s="70"/>
      <c r="G829" s="71"/>
      <c r="H829" s="305">
        <f>SUM(H827:H828)</f>
        <v>1230797.6339999998</v>
      </c>
      <c r="I829" s="319"/>
    </row>
    <row r="831" spans="3:9" s="55" customFormat="1" ht="13.8">
      <c r="C831" s="52" t="s">
        <v>4962</v>
      </c>
      <c r="D831" s="783" t="s">
        <v>4963</v>
      </c>
      <c r="E831" s="783"/>
      <c r="F831" s="783"/>
      <c r="G831" s="783"/>
      <c r="H831" s="783"/>
      <c r="I831" s="56">
        <f>ROUNDDOWN(H848,-2)</f>
        <v>1347000</v>
      </c>
    </row>
    <row r="832" spans="3:9" s="55" customFormat="1" ht="13.8">
      <c r="C832" s="300" t="s">
        <v>1197</v>
      </c>
      <c r="D832" s="300" t="s">
        <v>1198</v>
      </c>
      <c r="E832" s="300" t="s">
        <v>1199</v>
      </c>
      <c r="F832" s="300" t="s">
        <v>1200</v>
      </c>
      <c r="G832" s="300" t="s">
        <v>1201</v>
      </c>
      <c r="H832" s="300" t="s">
        <v>1202</v>
      </c>
      <c r="I832" s="54"/>
    </row>
    <row r="833" spans="3:13" s="55" customFormat="1" ht="13.8">
      <c r="C833" s="72" t="s">
        <v>1203</v>
      </c>
      <c r="D833" s="59" t="s">
        <v>1204</v>
      </c>
      <c r="E833" s="73"/>
      <c r="F833" s="73"/>
      <c r="G833" s="73"/>
      <c r="H833" s="73"/>
      <c r="I833" s="54"/>
      <c r="J833" s="159" t="s">
        <v>1249</v>
      </c>
    </row>
    <row r="834" spans="3:13" s="55" customFormat="1" ht="13.8">
      <c r="C834" s="301">
        <v>1</v>
      </c>
      <c r="D834" s="59" t="s">
        <v>5</v>
      </c>
      <c r="E834" s="302" t="s">
        <v>1882</v>
      </c>
      <c r="F834" s="93">
        <v>1.1033999999999999</v>
      </c>
      <c r="G834" s="64">
        <f>VLOOKUP(D834,upahbahan,3,FALSE)</f>
        <v>100000</v>
      </c>
      <c r="H834" s="64">
        <f>F834*G834</f>
        <v>110340</v>
      </c>
      <c r="I834" s="54"/>
      <c r="J834" s="159" t="s">
        <v>1250</v>
      </c>
      <c r="M834" s="65">
        <v>0.1</v>
      </c>
    </row>
    <row r="835" spans="3:13" s="55" customFormat="1" ht="13.8">
      <c r="C835" s="301">
        <v>2</v>
      </c>
      <c r="D835" s="59" t="s">
        <v>2186</v>
      </c>
      <c r="E835" s="302" t="s">
        <v>1882</v>
      </c>
      <c r="F835" s="93">
        <v>0.27579999999999999</v>
      </c>
      <c r="G835" s="64">
        <f>VLOOKUP(D835,upahbahan,3,FALSE)</f>
        <v>145000</v>
      </c>
      <c r="H835" s="64">
        <f t="shared" ref="H835:H836" si="43">F835*G835</f>
        <v>39991</v>
      </c>
      <c r="I835" s="54"/>
      <c r="J835" s="159"/>
      <c r="M835" s="65"/>
    </row>
    <row r="836" spans="3:13" s="55" customFormat="1" ht="13.8">
      <c r="C836" s="301">
        <v>3</v>
      </c>
      <c r="D836" s="59" t="s">
        <v>19</v>
      </c>
      <c r="E836" s="302" t="s">
        <v>1882</v>
      </c>
      <c r="F836" s="93">
        <v>5.5199999999999999E-2</v>
      </c>
      <c r="G836" s="64">
        <f>VLOOKUP(D836,upahbahan,3,FALSE)</f>
        <v>200000</v>
      </c>
      <c r="H836" s="64">
        <f t="shared" si="43"/>
        <v>11040</v>
      </c>
      <c r="I836" s="54"/>
    </row>
    <row r="837" spans="3:13" s="55" customFormat="1" ht="13.8">
      <c r="C837" s="83" t="s">
        <v>1210</v>
      </c>
      <c r="D837" s="80"/>
      <c r="E837" s="80"/>
      <c r="F837" s="217"/>
      <c r="G837" s="218"/>
      <c r="H837" s="64">
        <f>SUM(H834:H836)</f>
        <v>161371</v>
      </c>
      <c r="I837" s="219"/>
    </row>
    <row r="838" spans="3:13" s="55" customFormat="1" ht="13.8">
      <c r="C838" s="72" t="s">
        <v>1211</v>
      </c>
      <c r="D838" s="59" t="s">
        <v>1212</v>
      </c>
      <c r="E838" s="73"/>
      <c r="F838" s="73"/>
      <c r="G838" s="73"/>
      <c r="H838" s="73"/>
      <c r="I838" s="54"/>
    </row>
    <row r="839" spans="3:13" s="55" customFormat="1" ht="13.8">
      <c r="C839" s="72">
        <v>1</v>
      </c>
      <c r="D839" s="59" t="s">
        <v>4931</v>
      </c>
      <c r="E839" s="170" t="s">
        <v>42</v>
      </c>
      <c r="F839" s="189">
        <v>7.6999999999999999E-2</v>
      </c>
      <c r="G839" s="64">
        <f>VLOOKUP(D839,upahbahan,3,FALSE)</f>
        <v>928000</v>
      </c>
      <c r="H839" s="64">
        <f>F839*G839</f>
        <v>71456</v>
      </c>
      <c r="I839" s="54"/>
    </row>
    <row r="840" spans="3:13" s="55" customFormat="1" ht="13.8">
      <c r="C840" s="72">
        <v>2</v>
      </c>
      <c r="D840" s="59" t="s">
        <v>4845</v>
      </c>
      <c r="E840" s="170" t="s">
        <v>42</v>
      </c>
      <c r="F840" s="189">
        <v>0.154</v>
      </c>
      <c r="G840" s="64">
        <f>VLOOKUP(D840,upahbahan,3,FALSE)</f>
        <v>488180</v>
      </c>
      <c r="H840" s="64">
        <f>F840*G840</f>
        <v>75179.72</v>
      </c>
      <c r="I840" s="54"/>
    </row>
    <row r="841" spans="3:13" s="55" customFormat="1" ht="13.8">
      <c r="C841" s="72">
        <v>3</v>
      </c>
      <c r="D841" s="59" t="s">
        <v>4895</v>
      </c>
      <c r="E841" s="170" t="s">
        <v>44</v>
      </c>
      <c r="F841" s="189">
        <v>0.83330000000000004</v>
      </c>
      <c r="G841" s="64">
        <f>VLOOKUP(D841,upahbahan,3,FALSE)</f>
        <v>620000</v>
      </c>
      <c r="H841" s="64">
        <f>F841*G841</f>
        <v>516646</v>
      </c>
      <c r="I841" s="54"/>
    </row>
    <row r="842" spans="3:13" s="55" customFormat="1" ht="13.8">
      <c r="C842" s="83" t="s">
        <v>1216</v>
      </c>
      <c r="D842" s="80"/>
      <c r="E842" s="80"/>
      <c r="F842" s="80"/>
      <c r="G842" s="162"/>
      <c r="H842" s="64">
        <f>SUM(H839:H841)</f>
        <v>663281.72</v>
      </c>
      <c r="I842" s="54"/>
    </row>
    <row r="843" spans="3:13" s="55" customFormat="1" ht="13.8">
      <c r="C843" s="72" t="s">
        <v>1217</v>
      </c>
      <c r="D843" s="59" t="s">
        <v>1218</v>
      </c>
      <c r="E843" s="170"/>
      <c r="F843" s="73"/>
      <c r="G843" s="73"/>
      <c r="H843" s="73"/>
      <c r="I843" s="54"/>
    </row>
    <row r="844" spans="3:13" s="55" customFormat="1" ht="13.8">
      <c r="C844" s="557">
        <v>1</v>
      </c>
      <c r="D844" s="59" t="s">
        <v>1183</v>
      </c>
      <c r="E844" s="170" t="s">
        <v>1076</v>
      </c>
      <c r="F844" s="188">
        <v>0.27579999999999999</v>
      </c>
      <c r="G844" s="64">
        <f>VLOOKUP(D844,upahbahan,3,FALSE)</f>
        <v>1450000</v>
      </c>
      <c r="H844" s="64">
        <f>F844*G844</f>
        <v>399910</v>
      </c>
      <c r="I844" s="54"/>
    </row>
    <row r="845" spans="3:13" s="55" customFormat="1" ht="13.8">
      <c r="C845" s="83" t="s">
        <v>1219</v>
      </c>
      <c r="D845" s="80"/>
      <c r="E845" s="80"/>
      <c r="F845" s="80"/>
      <c r="G845" s="162"/>
      <c r="H845" s="588">
        <f>SUM(H843:H844)</f>
        <v>399910</v>
      </c>
      <c r="I845" s="54"/>
    </row>
    <row r="846" spans="3:13" s="55" customFormat="1" ht="13.8">
      <c r="C846" s="58" t="s">
        <v>1220</v>
      </c>
      <c r="D846" s="69" t="s">
        <v>1221</v>
      </c>
      <c r="E846" s="70"/>
      <c r="F846" s="70"/>
      <c r="G846" s="71"/>
      <c r="H846" s="304">
        <f>H845+H842+H837</f>
        <v>1224562.72</v>
      </c>
      <c r="I846" s="319"/>
    </row>
    <row r="847" spans="3:13" s="55" customFormat="1" ht="13.8">
      <c r="C847" s="58" t="s">
        <v>1222</v>
      </c>
      <c r="D847" s="69" t="s">
        <v>1325</v>
      </c>
      <c r="E847" s="70"/>
      <c r="F847" s="71"/>
      <c r="G847" s="95">
        <v>0.1</v>
      </c>
      <c r="H847" s="64">
        <f>H846*G847</f>
        <v>122456.272</v>
      </c>
      <c r="I847" s="319"/>
    </row>
    <row r="848" spans="3:13" s="55" customFormat="1" ht="13.8">
      <c r="C848" s="58" t="s">
        <v>1223</v>
      </c>
      <c r="D848" s="69" t="s">
        <v>1224</v>
      </c>
      <c r="E848" s="70"/>
      <c r="F848" s="70"/>
      <c r="G848" s="71"/>
      <c r="H848" s="305">
        <f>SUM(H846:H847)</f>
        <v>1347018.9920000001</v>
      </c>
      <c r="I848" s="319"/>
    </row>
    <row r="850" spans="3:13" s="55" customFormat="1" ht="13.8">
      <c r="C850" s="52" t="s">
        <v>4964</v>
      </c>
      <c r="D850" s="783" t="s">
        <v>4965</v>
      </c>
      <c r="E850" s="783"/>
      <c r="F850" s="783"/>
      <c r="G850" s="783"/>
      <c r="H850" s="783"/>
      <c r="I850" s="56">
        <f>ROUNDDOWN(H867,-2)</f>
        <v>1378000</v>
      </c>
    </row>
    <row r="851" spans="3:13" s="55" customFormat="1" ht="13.8">
      <c r="C851" s="300" t="s">
        <v>1197</v>
      </c>
      <c r="D851" s="300" t="s">
        <v>1198</v>
      </c>
      <c r="E851" s="300" t="s">
        <v>1199</v>
      </c>
      <c r="F851" s="300" t="s">
        <v>1200</v>
      </c>
      <c r="G851" s="300" t="s">
        <v>1201</v>
      </c>
      <c r="H851" s="300" t="s">
        <v>1202</v>
      </c>
      <c r="I851" s="54"/>
    </row>
    <row r="852" spans="3:13" s="55" customFormat="1" ht="13.8">
      <c r="C852" s="72" t="s">
        <v>1203</v>
      </c>
      <c r="D852" s="59" t="s">
        <v>1204</v>
      </c>
      <c r="E852" s="73"/>
      <c r="F852" s="73"/>
      <c r="G852" s="73"/>
      <c r="H852" s="73"/>
      <c r="I852" s="54"/>
      <c r="J852" s="159" t="s">
        <v>1249</v>
      </c>
    </row>
    <row r="853" spans="3:13" s="55" customFormat="1" ht="13.8">
      <c r="C853" s="301">
        <v>1</v>
      </c>
      <c r="D853" s="59" t="s">
        <v>5</v>
      </c>
      <c r="E853" s="302" t="s">
        <v>1882</v>
      </c>
      <c r="F853" s="93">
        <v>1.1258999999999999</v>
      </c>
      <c r="G853" s="64">
        <f>VLOOKUP(D853,upahbahan,3,FALSE)</f>
        <v>100000</v>
      </c>
      <c r="H853" s="64">
        <f>F853*G853</f>
        <v>112589.99999999999</v>
      </c>
      <c r="I853" s="54"/>
      <c r="J853" s="159" t="s">
        <v>1250</v>
      </c>
      <c r="M853" s="65">
        <v>0.1</v>
      </c>
    </row>
    <row r="854" spans="3:13" s="55" customFormat="1" ht="13.8">
      <c r="C854" s="301">
        <v>2</v>
      </c>
      <c r="D854" s="59" t="s">
        <v>2186</v>
      </c>
      <c r="E854" s="302" t="s">
        <v>1882</v>
      </c>
      <c r="F854" s="93">
        <v>0.28149999999999997</v>
      </c>
      <c r="G854" s="64">
        <f>VLOOKUP(D854,upahbahan,3,FALSE)</f>
        <v>145000</v>
      </c>
      <c r="H854" s="64">
        <f t="shared" ref="H854:H855" si="44">F854*G854</f>
        <v>40817.499999999993</v>
      </c>
      <c r="I854" s="54"/>
      <c r="J854" s="159"/>
      <c r="M854" s="65"/>
    </row>
    <row r="855" spans="3:13" s="55" customFormat="1" ht="13.8">
      <c r="C855" s="301">
        <v>3</v>
      </c>
      <c r="D855" s="59" t="s">
        <v>19</v>
      </c>
      <c r="E855" s="302" t="s">
        <v>1882</v>
      </c>
      <c r="F855" s="93">
        <v>5.6300000000000003E-2</v>
      </c>
      <c r="G855" s="64">
        <f>VLOOKUP(D855,upahbahan,3,FALSE)</f>
        <v>200000</v>
      </c>
      <c r="H855" s="64">
        <f t="shared" si="44"/>
        <v>11260</v>
      </c>
      <c r="I855" s="54"/>
    </row>
    <row r="856" spans="3:13" s="55" customFormat="1" ht="13.8">
      <c r="C856" s="83" t="s">
        <v>1210</v>
      </c>
      <c r="D856" s="80"/>
      <c r="E856" s="80"/>
      <c r="F856" s="217"/>
      <c r="G856" s="218"/>
      <c r="H856" s="64">
        <f>SUM(H853:H855)</f>
        <v>164667.49999999997</v>
      </c>
      <c r="I856" s="219"/>
    </row>
    <row r="857" spans="3:13" s="55" customFormat="1" ht="13.8">
      <c r="C857" s="72" t="s">
        <v>1211</v>
      </c>
      <c r="D857" s="59" t="s">
        <v>1212</v>
      </c>
      <c r="E857" s="73"/>
      <c r="F857" s="73"/>
      <c r="G857" s="73"/>
      <c r="H857" s="73"/>
      <c r="I857" s="54"/>
    </row>
    <row r="858" spans="3:13" s="55" customFormat="1" ht="13.8">
      <c r="C858" s="72">
        <v>1</v>
      </c>
      <c r="D858" s="59" t="s">
        <v>4931</v>
      </c>
      <c r="E858" s="170" t="s">
        <v>42</v>
      </c>
      <c r="F858" s="189">
        <v>7.6999999999999999E-2</v>
      </c>
      <c r="G858" s="64">
        <f>VLOOKUP(D858,upahbahan,3,FALSE)</f>
        <v>928000</v>
      </c>
      <c r="H858" s="64">
        <f>F858*G858</f>
        <v>71456</v>
      </c>
      <c r="I858" s="54"/>
    </row>
    <row r="859" spans="3:13" s="55" customFormat="1" ht="13.8">
      <c r="C859" s="72">
        <v>2</v>
      </c>
      <c r="D859" s="59" t="s">
        <v>4845</v>
      </c>
      <c r="E859" s="170" t="s">
        <v>42</v>
      </c>
      <c r="F859" s="189">
        <v>0.154</v>
      </c>
      <c r="G859" s="64">
        <f>VLOOKUP(D859,upahbahan,3,FALSE)</f>
        <v>488180</v>
      </c>
      <c r="H859" s="64">
        <f>F859*G859</f>
        <v>75179.72</v>
      </c>
      <c r="I859" s="54"/>
    </row>
    <row r="860" spans="3:13" s="55" customFormat="1" ht="13.8">
      <c r="C860" s="72">
        <v>3</v>
      </c>
      <c r="D860" s="59" t="s">
        <v>4899</v>
      </c>
      <c r="E860" s="170" t="s">
        <v>44</v>
      </c>
      <c r="F860" s="189">
        <v>0.83330000000000004</v>
      </c>
      <c r="G860" s="64">
        <f>VLOOKUP(D860,upahbahan,3,FALSE)</f>
        <v>640000</v>
      </c>
      <c r="H860" s="64">
        <f>F860*G860</f>
        <v>533312</v>
      </c>
      <c r="I860" s="54"/>
    </row>
    <row r="861" spans="3:13" s="55" customFormat="1" ht="13.8">
      <c r="C861" s="83" t="s">
        <v>1216</v>
      </c>
      <c r="D861" s="80"/>
      <c r="E861" s="80"/>
      <c r="F861" s="80"/>
      <c r="G861" s="162"/>
      <c r="H861" s="64">
        <f>SUM(H858:H860)</f>
        <v>679947.72</v>
      </c>
      <c r="I861" s="54"/>
    </row>
    <row r="862" spans="3:13" s="55" customFormat="1" ht="13.8">
      <c r="C862" s="72" t="s">
        <v>1217</v>
      </c>
      <c r="D862" s="59" t="s">
        <v>1218</v>
      </c>
      <c r="E862" s="170"/>
      <c r="F862" s="73"/>
      <c r="G862" s="73"/>
      <c r="H862" s="73"/>
      <c r="I862" s="54"/>
    </row>
    <row r="863" spans="3:13" s="55" customFormat="1" ht="13.8">
      <c r="C863" s="557">
        <v>1</v>
      </c>
      <c r="D863" s="59" t="s">
        <v>1183</v>
      </c>
      <c r="E863" s="170" t="s">
        <v>1076</v>
      </c>
      <c r="F863" s="188">
        <v>0.28149999999999997</v>
      </c>
      <c r="G863" s="64">
        <f>VLOOKUP(D863,upahbahan,3,FALSE)</f>
        <v>1450000</v>
      </c>
      <c r="H863" s="64">
        <f>F863*G863</f>
        <v>408174.99999999994</v>
      </c>
      <c r="I863" s="54"/>
    </row>
    <row r="864" spans="3:13" s="55" customFormat="1" ht="13.8">
      <c r="C864" s="83" t="s">
        <v>1219</v>
      </c>
      <c r="D864" s="80"/>
      <c r="E864" s="80"/>
      <c r="F864" s="80"/>
      <c r="G864" s="162"/>
      <c r="H864" s="588">
        <f>SUM(H862:H863)</f>
        <v>408174.99999999994</v>
      </c>
      <c r="I864" s="54"/>
    </row>
    <row r="865" spans="3:13" s="55" customFormat="1" ht="13.8">
      <c r="C865" s="58" t="s">
        <v>1220</v>
      </c>
      <c r="D865" s="69" t="s">
        <v>1221</v>
      </c>
      <c r="E865" s="70"/>
      <c r="F865" s="70"/>
      <c r="G865" s="71"/>
      <c r="H865" s="304">
        <f>H864+H861+H856</f>
        <v>1252790.22</v>
      </c>
      <c r="I865" s="319"/>
    </row>
    <row r="866" spans="3:13" s="55" customFormat="1" ht="13.8">
      <c r="C866" s="58" t="s">
        <v>1222</v>
      </c>
      <c r="D866" s="69" t="s">
        <v>1325</v>
      </c>
      <c r="E866" s="70"/>
      <c r="F866" s="71"/>
      <c r="G866" s="95">
        <v>0.1</v>
      </c>
      <c r="H866" s="64">
        <f>H865*G866</f>
        <v>125279.022</v>
      </c>
      <c r="I866" s="319"/>
    </row>
    <row r="867" spans="3:13" s="55" customFormat="1" ht="13.8">
      <c r="C867" s="58" t="s">
        <v>1223</v>
      </c>
      <c r="D867" s="69" t="s">
        <v>1224</v>
      </c>
      <c r="E867" s="70"/>
      <c r="F867" s="70"/>
      <c r="G867" s="71"/>
      <c r="H867" s="305">
        <f>SUM(H865:H866)</f>
        <v>1378069.2420000001</v>
      </c>
      <c r="I867" s="319"/>
    </row>
    <row r="869" spans="3:13" s="55" customFormat="1" ht="13.8">
      <c r="C869" s="52" t="s">
        <v>4966</v>
      </c>
      <c r="D869" s="783" t="s">
        <v>4967</v>
      </c>
      <c r="E869" s="783"/>
      <c r="F869" s="783"/>
      <c r="G869" s="783"/>
      <c r="H869" s="783"/>
      <c r="I869" s="56">
        <f>ROUNDDOWN(H886,-2)</f>
        <v>1515600</v>
      </c>
    </row>
    <row r="870" spans="3:13" s="55" customFormat="1" ht="13.8">
      <c r="C870" s="300" t="s">
        <v>1197</v>
      </c>
      <c r="D870" s="300" t="s">
        <v>1198</v>
      </c>
      <c r="E870" s="300" t="s">
        <v>1199</v>
      </c>
      <c r="F870" s="300" t="s">
        <v>1200</v>
      </c>
      <c r="G870" s="300" t="s">
        <v>1201</v>
      </c>
      <c r="H870" s="300" t="s">
        <v>1202</v>
      </c>
      <c r="I870" s="54"/>
    </row>
    <row r="871" spans="3:13" s="55" customFormat="1" ht="13.8">
      <c r="C871" s="72" t="s">
        <v>1203</v>
      </c>
      <c r="D871" s="59" t="s">
        <v>1204</v>
      </c>
      <c r="E871" s="73"/>
      <c r="F871" s="73"/>
      <c r="G871" s="73"/>
      <c r="H871" s="73"/>
      <c r="I871" s="54"/>
      <c r="J871" s="159" t="s">
        <v>1249</v>
      </c>
    </row>
    <row r="872" spans="3:13" s="55" customFormat="1" ht="13.8">
      <c r="C872" s="301">
        <v>1</v>
      </c>
      <c r="D872" s="59" t="s">
        <v>5</v>
      </c>
      <c r="E872" s="302" t="s">
        <v>1882</v>
      </c>
      <c r="F872" s="93">
        <v>1.2795000000000001</v>
      </c>
      <c r="G872" s="64">
        <f>VLOOKUP(D872,upahbahan,3,FALSE)</f>
        <v>100000</v>
      </c>
      <c r="H872" s="64">
        <f>F872*G872</f>
        <v>127950.00000000001</v>
      </c>
      <c r="I872" s="54"/>
      <c r="J872" s="159" t="s">
        <v>1250</v>
      </c>
      <c r="M872" s="65">
        <v>0.1</v>
      </c>
    </row>
    <row r="873" spans="3:13" s="55" customFormat="1" ht="13.8">
      <c r="C873" s="301">
        <v>2</v>
      </c>
      <c r="D873" s="59" t="s">
        <v>2186</v>
      </c>
      <c r="E873" s="302" t="s">
        <v>1882</v>
      </c>
      <c r="F873" s="93">
        <v>0.31990000000000002</v>
      </c>
      <c r="G873" s="64">
        <f>VLOOKUP(D873,upahbahan,3,FALSE)</f>
        <v>145000</v>
      </c>
      <c r="H873" s="64">
        <f t="shared" ref="H873:H874" si="45">F873*G873</f>
        <v>46385.5</v>
      </c>
      <c r="I873" s="54"/>
      <c r="J873" s="159"/>
      <c r="M873" s="65"/>
    </row>
    <row r="874" spans="3:13" s="55" customFormat="1" ht="13.8">
      <c r="C874" s="301">
        <v>3</v>
      </c>
      <c r="D874" s="59" t="s">
        <v>19</v>
      </c>
      <c r="E874" s="302" t="s">
        <v>1882</v>
      </c>
      <c r="F874" s="93">
        <v>6.4000000000000001E-2</v>
      </c>
      <c r="G874" s="64">
        <f>VLOOKUP(D874,upahbahan,3,FALSE)</f>
        <v>200000</v>
      </c>
      <c r="H874" s="64">
        <f t="shared" si="45"/>
        <v>12800</v>
      </c>
      <c r="I874" s="54"/>
    </row>
    <row r="875" spans="3:13" s="55" customFormat="1" ht="13.8">
      <c r="C875" s="83" t="s">
        <v>1210</v>
      </c>
      <c r="D875" s="80"/>
      <c r="E875" s="80"/>
      <c r="F875" s="217"/>
      <c r="G875" s="218"/>
      <c r="H875" s="64">
        <f>SUM(H872:H874)</f>
        <v>187135.5</v>
      </c>
      <c r="I875" s="219"/>
    </row>
    <row r="876" spans="3:13" s="55" customFormat="1" ht="13.8">
      <c r="C876" s="72" t="s">
        <v>1211</v>
      </c>
      <c r="D876" s="59" t="s">
        <v>1212</v>
      </c>
      <c r="E876" s="73"/>
      <c r="F876" s="73"/>
      <c r="G876" s="73"/>
      <c r="H876" s="73"/>
      <c r="I876" s="54"/>
    </row>
    <row r="877" spans="3:13" s="55" customFormat="1" ht="13.8">
      <c r="C877" s="72">
        <v>1</v>
      </c>
      <c r="D877" s="59" t="s">
        <v>4931</v>
      </c>
      <c r="E877" s="170" t="s">
        <v>42</v>
      </c>
      <c r="F877" s="189">
        <v>8.8499999999999995E-2</v>
      </c>
      <c r="G877" s="64">
        <f>VLOOKUP(D877,upahbahan,3,FALSE)</f>
        <v>928000</v>
      </c>
      <c r="H877" s="64">
        <f>F877*G877</f>
        <v>82128</v>
      </c>
      <c r="I877" s="54"/>
    </row>
    <row r="878" spans="3:13" s="55" customFormat="1" ht="13.8">
      <c r="C878" s="72">
        <v>2</v>
      </c>
      <c r="D878" s="59" t="s">
        <v>4845</v>
      </c>
      <c r="E878" s="170" t="s">
        <v>42</v>
      </c>
      <c r="F878" s="189">
        <v>0.17699999999999999</v>
      </c>
      <c r="G878" s="64">
        <f>VLOOKUP(D878,upahbahan,3,FALSE)</f>
        <v>488180</v>
      </c>
      <c r="H878" s="64">
        <f>F878*G878</f>
        <v>86407.86</v>
      </c>
      <c r="I878" s="54"/>
    </row>
    <row r="879" spans="3:13" s="55" customFormat="1" ht="13.8">
      <c r="C879" s="72">
        <v>3</v>
      </c>
      <c r="D879" s="59" t="s">
        <v>4902</v>
      </c>
      <c r="E879" s="170" t="s">
        <v>44</v>
      </c>
      <c r="F879" s="189">
        <v>0.83330000000000004</v>
      </c>
      <c r="G879" s="64">
        <f>VLOOKUP(D879,upahbahan,3,FALSE)</f>
        <v>670000</v>
      </c>
      <c r="H879" s="64">
        <f>F879*G879</f>
        <v>558311</v>
      </c>
      <c r="I879" s="54"/>
    </row>
    <row r="880" spans="3:13" s="55" customFormat="1" ht="13.8">
      <c r="C880" s="83" t="s">
        <v>1216</v>
      </c>
      <c r="D880" s="80"/>
      <c r="E880" s="80"/>
      <c r="F880" s="80"/>
      <c r="G880" s="162"/>
      <c r="H880" s="64">
        <f>SUM(H877:H879)</f>
        <v>726846.86</v>
      </c>
      <c r="I880" s="54"/>
    </row>
    <row r="881" spans="3:13" s="55" customFormat="1" ht="13.8">
      <c r="C881" s="72" t="s">
        <v>1217</v>
      </c>
      <c r="D881" s="59" t="s">
        <v>1218</v>
      </c>
      <c r="E881" s="170"/>
      <c r="F881" s="73"/>
      <c r="G881" s="73"/>
      <c r="H881" s="73"/>
      <c r="I881" s="54"/>
    </row>
    <row r="882" spans="3:13" s="55" customFormat="1" ht="13.8">
      <c r="C882" s="557">
        <v>1</v>
      </c>
      <c r="D882" s="59" t="s">
        <v>1183</v>
      </c>
      <c r="E882" s="170" t="s">
        <v>1076</v>
      </c>
      <c r="F882" s="188">
        <v>0.31990000000000002</v>
      </c>
      <c r="G882" s="64">
        <f>VLOOKUP(D882,upahbahan,3,FALSE)</f>
        <v>1450000</v>
      </c>
      <c r="H882" s="64">
        <f>F882*G882</f>
        <v>463855</v>
      </c>
      <c r="I882" s="54"/>
    </row>
    <row r="883" spans="3:13" s="55" customFormat="1" ht="13.8">
      <c r="C883" s="83" t="s">
        <v>1219</v>
      </c>
      <c r="D883" s="80"/>
      <c r="E883" s="80"/>
      <c r="F883" s="80"/>
      <c r="G883" s="162"/>
      <c r="H883" s="588">
        <f>SUM(H881:H882)</f>
        <v>463855</v>
      </c>
      <c r="I883" s="54"/>
    </row>
    <row r="884" spans="3:13" s="55" customFormat="1" ht="13.8">
      <c r="C884" s="58" t="s">
        <v>1220</v>
      </c>
      <c r="D884" s="69" t="s">
        <v>1221</v>
      </c>
      <c r="E884" s="70"/>
      <c r="F884" s="70"/>
      <c r="G884" s="71"/>
      <c r="H884" s="304">
        <f>H883+H880+H875</f>
        <v>1377837.3599999999</v>
      </c>
      <c r="I884" s="319"/>
    </row>
    <row r="885" spans="3:13" s="55" customFormat="1" ht="13.8">
      <c r="C885" s="58" t="s">
        <v>1222</v>
      </c>
      <c r="D885" s="69" t="s">
        <v>1325</v>
      </c>
      <c r="E885" s="70"/>
      <c r="F885" s="71"/>
      <c r="G885" s="95">
        <v>0.1</v>
      </c>
      <c r="H885" s="64">
        <f>H884*G885</f>
        <v>137783.736</v>
      </c>
      <c r="I885" s="319"/>
    </row>
    <row r="886" spans="3:13" s="55" customFormat="1" ht="13.8">
      <c r="C886" s="58" t="s">
        <v>1223</v>
      </c>
      <c r="D886" s="69" t="s">
        <v>1224</v>
      </c>
      <c r="E886" s="70"/>
      <c r="F886" s="70"/>
      <c r="G886" s="71"/>
      <c r="H886" s="305">
        <f>SUM(H884:H885)</f>
        <v>1515621.0959999999</v>
      </c>
      <c r="I886" s="319"/>
    </row>
    <row r="888" spans="3:13" s="55" customFormat="1" ht="13.8">
      <c r="C888" s="52" t="s">
        <v>4968</v>
      </c>
      <c r="D888" s="783" t="s">
        <v>4969</v>
      </c>
      <c r="E888" s="783"/>
      <c r="F888" s="783"/>
      <c r="G888" s="783"/>
      <c r="H888" s="783"/>
      <c r="I888" s="56">
        <f>ROUNDDOWN(H905,-2)</f>
        <v>1462800</v>
      </c>
    </row>
    <row r="889" spans="3:13" s="55" customFormat="1" ht="13.8">
      <c r="C889" s="300" t="s">
        <v>1197</v>
      </c>
      <c r="D889" s="300" t="s">
        <v>1198</v>
      </c>
      <c r="E889" s="300" t="s">
        <v>1199</v>
      </c>
      <c r="F889" s="300" t="s">
        <v>1200</v>
      </c>
      <c r="G889" s="300" t="s">
        <v>1201</v>
      </c>
      <c r="H889" s="300" t="s">
        <v>1202</v>
      </c>
      <c r="I889" s="54"/>
    </row>
    <row r="890" spans="3:13" s="55" customFormat="1" ht="13.8">
      <c r="C890" s="72" t="s">
        <v>1203</v>
      </c>
      <c r="D890" s="59" t="s">
        <v>1204</v>
      </c>
      <c r="E890" s="73"/>
      <c r="F890" s="73"/>
      <c r="G890" s="73"/>
      <c r="H890" s="73"/>
      <c r="I890" s="54"/>
      <c r="J890" s="159" t="s">
        <v>1249</v>
      </c>
    </row>
    <row r="891" spans="3:13" s="55" customFormat="1" ht="13.8">
      <c r="C891" s="301">
        <v>1</v>
      </c>
      <c r="D891" s="59" t="s">
        <v>5</v>
      </c>
      <c r="E891" s="302" t="s">
        <v>1882</v>
      </c>
      <c r="F891" s="93">
        <v>1.1408</v>
      </c>
      <c r="G891" s="64">
        <f>VLOOKUP(D891,upahbahan,3,FALSE)</f>
        <v>100000</v>
      </c>
      <c r="H891" s="64">
        <f>F891*G891</f>
        <v>114080</v>
      </c>
      <c r="I891" s="54"/>
      <c r="J891" s="159" t="s">
        <v>1250</v>
      </c>
      <c r="M891" s="65">
        <v>0.1</v>
      </c>
    </row>
    <row r="892" spans="3:13" s="55" customFormat="1" ht="13.8">
      <c r="C892" s="301">
        <v>2</v>
      </c>
      <c r="D892" s="59" t="s">
        <v>2186</v>
      </c>
      <c r="E892" s="302" t="s">
        <v>1882</v>
      </c>
      <c r="F892" s="93">
        <v>0.28520000000000001</v>
      </c>
      <c r="G892" s="64">
        <f>VLOOKUP(D892,upahbahan,3,FALSE)</f>
        <v>145000</v>
      </c>
      <c r="H892" s="64">
        <f t="shared" ref="H892:H893" si="46">F892*G892</f>
        <v>41354</v>
      </c>
      <c r="I892" s="54"/>
      <c r="J892" s="159"/>
      <c r="M892" s="65"/>
    </row>
    <row r="893" spans="3:13" s="55" customFormat="1" ht="13.8">
      <c r="C893" s="301">
        <v>3</v>
      </c>
      <c r="D893" s="59" t="s">
        <v>19</v>
      </c>
      <c r="E893" s="302" t="s">
        <v>1882</v>
      </c>
      <c r="F893" s="93">
        <v>5.7000000000000002E-2</v>
      </c>
      <c r="G893" s="64">
        <f>VLOOKUP(D893,upahbahan,3,FALSE)</f>
        <v>200000</v>
      </c>
      <c r="H893" s="64">
        <f t="shared" si="46"/>
        <v>11400</v>
      </c>
      <c r="I893" s="54"/>
    </row>
    <row r="894" spans="3:13" s="55" customFormat="1" ht="13.8">
      <c r="C894" s="83" t="s">
        <v>1210</v>
      </c>
      <c r="D894" s="80"/>
      <c r="E894" s="80"/>
      <c r="F894" s="217"/>
      <c r="G894" s="218"/>
      <c r="H894" s="64">
        <f>SUM(H891:H893)</f>
        <v>166834</v>
      </c>
      <c r="I894" s="219"/>
    </row>
    <row r="895" spans="3:13" s="55" customFormat="1" ht="13.8">
      <c r="C895" s="72" t="s">
        <v>1211</v>
      </c>
      <c r="D895" s="59" t="s">
        <v>1212</v>
      </c>
      <c r="E895" s="73"/>
      <c r="F895" s="73"/>
      <c r="G895" s="73"/>
      <c r="H895" s="73"/>
      <c r="I895" s="54"/>
    </row>
    <row r="896" spans="3:13" s="55" customFormat="1" ht="13.8">
      <c r="C896" s="72">
        <v>1</v>
      </c>
      <c r="D896" s="59" t="s">
        <v>4931</v>
      </c>
      <c r="E896" s="170" t="s">
        <v>42</v>
      </c>
      <c r="F896" s="189">
        <v>9.6000000000000002E-2</v>
      </c>
      <c r="G896" s="64">
        <f>VLOOKUP(D896,upahbahan,3,FALSE)</f>
        <v>928000</v>
      </c>
      <c r="H896" s="64">
        <f>F896*G896</f>
        <v>89088</v>
      </c>
      <c r="I896" s="54"/>
    </row>
    <row r="897" spans="3:13" s="55" customFormat="1" ht="13.8">
      <c r="C897" s="72">
        <v>2</v>
      </c>
      <c r="D897" s="59" t="s">
        <v>4845</v>
      </c>
      <c r="E897" s="170" t="s">
        <v>42</v>
      </c>
      <c r="F897" s="189">
        <v>0.192</v>
      </c>
      <c r="G897" s="64">
        <f>VLOOKUP(D897,upahbahan,3,FALSE)</f>
        <v>488180</v>
      </c>
      <c r="H897" s="64">
        <f>F897*G897</f>
        <v>93730.559999999998</v>
      </c>
      <c r="I897" s="54"/>
    </row>
    <row r="898" spans="3:13" s="55" customFormat="1" ht="13.8">
      <c r="C898" s="72">
        <v>3</v>
      </c>
      <c r="D898" s="59" t="s">
        <v>4905</v>
      </c>
      <c r="E898" s="170" t="s">
        <v>44</v>
      </c>
      <c r="F898" s="189">
        <v>0.83330000000000004</v>
      </c>
      <c r="G898" s="64">
        <f>VLOOKUP(D898,upahbahan,3,FALSE)</f>
        <v>680000</v>
      </c>
      <c r="H898" s="64">
        <f>F898*G898</f>
        <v>566644</v>
      </c>
      <c r="I898" s="54"/>
    </row>
    <row r="899" spans="3:13" s="55" customFormat="1" ht="13.8">
      <c r="C899" s="83" t="s">
        <v>1216</v>
      </c>
      <c r="D899" s="80"/>
      <c r="E899" s="80"/>
      <c r="F899" s="80"/>
      <c r="G899" s="162"/>
      <c r="H899" s="64">
        <f>SUM(H896:H898)</f>
        <v>749462.56</v>
      </c>
      <c r="I899" s="54"/>
    </row>
    <row r="900" spans="3:13" s="55" customFormat="1" ht="13.8">
      <c r="C900" s="72" t="s">
        <v>1217</v>
      </c>
      <c r="D900" s="59" t="s">
        <v>1218</v>
      </c>
      <c r="E900" s="170"/>
      <c r="F900" s="73"/>
      <c r="G900" s="73"/>
      <c r="H900" s="73"/>
      <c r="I900" s="54"/>
    </row>
    <row r="901" spans="3:13" s="55" customFormat="1" ht="13.8">
      <c r="C901" s="557">
        <v>1</v>
      </c>
      <c r="D901" s="59" t="s">
        <v>1183</v>
      </c>
      <c r="E901" s="170" t="s">
        <v>1076</v>
      </c>
      <c r="F901" s="188">
        <v>0.28520000000000001</v>
      </c>
      <c r="G901" s="64">
        <f>VLOOKUP(D901,upahbahan,3,FALSE)</f>
        <v>1450000</v>
      </c>
      <c r="H901" s="64">
        <f>F901*G901</f>
        <v>413540</v>
      </c>
      <c r="I901" s="54"/>
    </row>
    <row r="902" spans="3:13" s="55" customFormat="1" ht="13.8">
      <c r="C902" s="83" t="s">
        <v>1219</v>
      </c>
      <c r="D902" s="80"/>
      <c r="E902" s="80"/>
      <c r="F902" s="80"/>
      <c r="G902" s="162"/>
      <c r="H902" s="588">
        <f>SUM(H900:H901)</f>
        <v>413540</v>
      </c>
      <c r="I902" s="54"/>
    </row>
    <row r="903" spans="3:13" s="55" customFormat="1" ht="13.8">
      <c r="C903" s="58" t="s">
        <v>1220</v>
      </c>
      <c r="D903" s="69" t="s">
        <v>1221</v>
      </c>
      <c r="E903" s="70"/>
      <c r="F903" s="70"/>
      <c r="G903" s="71"/>
      <c r="H903" s="304">
        <f>H902+H899+H894</f>
        <v>1329836.56</v>
      </c>
      <c r="I903" s="319"/>
    </row>
    <row r="904" spans="3:13" s="55" customFormat="1" ht="13.8">
      <c r="C904" s="58" t="s">
        <v>1222</v>
      </c>
      <c r="D904" s="69" t="s">
        <v>1325</v>
      </c>
      <c r="E904" s="70"/>
      <c r="F904" s="71"/>
      <c r="G904" s="95">
        <v>0.1</v>
      </c>
      <c r="H904" s="64">
        <f>H903*G904</f>
        <v>132983.65600000002</v>
      </c>
      <c r="I904" s="319"/>
    </row>
    <row r="905" spans="3:13" s="55" customFormat="1" ht="13.8">
      <c r="C905" s="58" t="s">
        <v>1223</v>
      </c>
      <c r="D905" s="69" t="s">
        <v>1224</v>
      </c>
      <c r="E905" s="70"/>
      <c r="F905" s="70"/>
      <c r="G905" s="71"/>
      <c r="H905" s="305">
        <f>SUM(H903:H904)</f>
        <v>1462820.216</v>
      </c>
      <c r="I905" s="319"/>
    </row>
    <row r="907" spans="3:13" s="55" customFormat="1" ht="13.8">
      <c r="C907" s="52" t="s">
        <v>4970</v>
      </c>
      <c r="D907" s="783" t="s">
        <v>4971</v>
      </c>
      <c r="E907" s="783"/>
      <c r="F907" s="783"/>
      <c r="G907" s="783"/>
      <c r="H907" s="783"/>
      <c r="I907" s="56">
        <f>ROUNDDOWN(H924,-2)</f>
        <v>1573800</v>
      </c>
    </row>
    <row r="908" spans="3:13" s="55" customFormat="1" ht="13.8">
      <c r="C908" s="300" t="s">
        <v>1197</v>
      </c>
      <c r="D908" s="300" t="s">
        <v>1198</v>
      </c>
      <c r="E908" s="300" t="s">
        <v>1199</v>
      </c>
      <c r="F908" s="300" t="s">
        <v>1200</v>
      </c>
      <c r="G908" s="300" t="s">
        <v>1201</v>
      </c>
      <c r="H908" s="300" t="s">
        <v>1202</v>
      </c>
      <c r="I908" s="54"/>
    </row>
    <row r="909" spans="3:13" s="55" customFormat="1" ht="13.8">
      <c r="C909" s="72" t="s">
        <v>1203</v>
      </c>
      <c r="D909" s="59" t="s">
        <v>1204</v>
      </c>
      <c r="E909" s="73"/>
      <c r="F909" s="73"/>
      <c r="G909" s="73"/>
      <c r="H909" s="73"/>
      <c r="I909" s="54"/>
      <c r="J909" s="159" t="s">
        <v>1249</v>
      </c>
    </row>
    <row r="910" spans="3:13" s="55" customFormat="1" ht="13.8">
      <c r="C910" s="301">
        <v>1</v>
      </c>
      <c r="D910" s="59" t="s">
        <v>5</v>
      </c>
      <c r="E910" s="302" t="s">
        <v>1882</v>
      </c>
      <c r="F910" s="93">
        <v>1.2919</v>
      </c>
      <c r="G910" s="64">
        <f>VLOOKUP(D910,upahbahan,3,FALSE)</f>
        <v>100000</v>
      </c>
      <c r="H910" s="64">
        <f>F910*G910</f>
        <v>129190</v>
      </c>
      <c r="I910" s="54"/>
      <c r="J910" s="159" t="s">
        <v>1250</v>
      </c>
      <c r="M910" s="65">
        <v>0.1</v>
      </c>
    </row>
    <row r="911" spans="3:13" s="55" customFormat="1" ht="13.8">
      <c r="C911" s="301">
        <v>2</v>
      </c>
      <c r="D911" s="59" t="s">
        <v>2186</v>
      </c>
      <c r="E911" s="302" t="s">
        <v>1882</v>
      </c>
      <c r="F911" s="93">
        <v>0.32300000000000001</v>
      </c>
      <c r="G911" s="64">
        <f>VLOOKUP(D911,upahbahan,3,FALSE)</f>
        <v>145000</v>
      </c>
      <c r="H911" s="64">
        <f t="shared" ref="H911:H912" si="47">F911*G911</f>
        <v>46835</v>
      </c>
      <c r="I911" s="54"/>
      <c r="J911" s="159"/>
      <c r="M911" s="65"/>
    </row>
    <row r="912" spans="3:13" s="55" customFormat="1" ht="13.8">
      <c r="C912" s="301">
        <v>3</v>
      </c>
      <c r="D912" s="59" t="s">
        <v>19</v>
      </c>
      <c r="E912" s="302" t="s">
        <v>1882</v>
      </c>
      <c r="F912" s="93">
        <v>6.4600000000000005E-2</v>
      </c>
      <c r="G912" s="64">
        <f>VLOOKUP(D912,upahbahan,3,FALSE)</f>
        <v>200000</v>
      </c>
      <c r="H912" s="64">
        <f t="shared" si="47"/>
        <v>12920.000000000002</v>
      </c>
      <c r="I912" s="54"/>
    </row>
    <row r="913" spans="3:10" s="55" customFormat="1" ht="13.8">
      <c r="C913" s="83" t="s">
        <v>1210</v>
      </c>
      <c r="D913" s="80"/>
      <c r="E913" s="80"/>
      <c r="F913" s="217"/>
      <c r="G913" s="218"/>
      <c r="H913" s="64">
        <f>SUM(H910:H912)</f>
        <v>188945</v>
      </c>
      <c r="I913" s="219"/>
    </row>
    <row r="914" spans="3:10" s="55" customFormat="1" ht="13.8">
      <c r="C914" s="72" t="s">
        <v>1211</v>
      </c>
      <c r="D914" s="59" t="s">
        <v>1212</v>
      </c>
      <c r="E914" s="73"/>
      <c r="F914" s="73"/>
      <c r="G914" s="73"/>
      <c r="H914" s="73"/>
      <c r="I914" s="54"/>
    </row>
    <row r="915" spans="3:10" s="55" customFormat="1" ht="13.8">
      <c r="C915" s="72">
        <v>1</v>
      </c>
      <c r="D915" s="59" t="s">
        <v>4931</v>
      </c>
      <c r="E915" s="170" t="s">
        <v>42</v>
      </c>
      <c r="F915" s="189">
        <v>9.5500000000000002E-2</v>
      </c>
      <c r="G915" s="64">
        <f>VLOOKUP(D915,upahbahan,3,FALSE)</f>
        <v>928000</v>
      </c>
      <c r="H915" s="64">
        <f>F915*G915</f>
        <v>88624</v>
      </c>
      <c r="I915" s="54"/>
    </row>
    <row r="916" spans="3:10" s="55" customFormat="1" ht="13.8">
      <c r="C916" s="72">
        <v>2</v>
      </c>
      <c r="D916" s="59" t="s">
        <v>4845</v>
      </c>
      <c r="E916" s="170" t="s">
        <v>42</v>
      </c>
      <c r="F916" s="189">
        <v>0.191</v>
      </c>
      <c r="G916" s="64">
        <f>VLOOKUP(D916,upahbahan,3,FALSE)</f>
        <v>488180</v>
      </c>
      <c r="H916" s="64">
        <f>F916*G916</f>
        <v>93242.38</v>
      </c>
      <c r="I916" s="54"/>
    </row>
    <row r="917" spans="3:10" s="55" customFormat="1" ht="13.8">
      <c r="C917" s="72">
        <v>3</v>
      </c>
      <c r="D917" s="59" t="s">
        <v>4908</v>
      </c>
      <c r="E917" s="170" t="s">
        <v>44</v>
      </c>
      <c r="F917" s="189">
        <v>0.83330000000000004</v>
      </c>
      <c r="G917" s="64">
        <f>VLOOKUP(D917,upahbahan,3,FALSE)</f>
        <v>710000</v>
      </c>
      <c r="H917" s="64">
        <f>F917*G917</f>
        <v>591643</v>
      </c>
      <c r="I917" s="54"/>
    </row>
    <row r="918" spans="3:10" s="55" customFormat="1" ht="13.8">
      <c r="C918" s="83" t="s">
        <v>1216</v>
      </c>
      <c r="D918" s="80"/>
      <c r="E918" s="80"/>
      <c r="F918" s="80"/>
      <c r="G918" s="162"/>
      <c r="H918" s="64">
        <f>SUM(H915:H917)</f>
        <v>773509.38</v>
      </c>
      <c r="I918" s="54"/>
    </row>
    <row r="919" spans="3:10" s="55" customFormat="1" ht="13.8">
      <c r="C919" s="72" t="s">
        <v>1217</v>
      </c>
      <c r="D919" s="59" t="s">
        <v>1218</v>
      </c>
      <c r="E919" s="170"/>
      <c r="F919" s="73"/>
      <c r="G919" s="73"/>
      <c r="H919" s="73"/>
      <c r="I919" s="54"/>
    </row>
    <row r="920" spans="3:10" s="55" customFormat="1" ht="13.8">
      <c r="C920" s="557">
        <v>1</v>
      </c>
      <c r="D920" s="59" t="s">
        <v>1183</v>
      </c>
      <c r="E920" s="170" t="s">
        <v>1076</v>
      </c>
      <c r="F920" s="188">
        <v>0.32300000000000001</v>
      </c>
      <c r="G920" s="64">
        <f>VLOOKUP(D920,upahbahan,3,FALSE)</f>
        <v>1450000</v>
      </c>
      <c r="H920" s="64">
        <f>F920*G920</f>
        <v>468350</v>
      </c>
      <c r="I920" s="54"/>
    </row>
    <row r="921" spans="3:10" s="55" customFormat="1" ht="13.8">
      <c r="C921" s="83" t="s">
        <v>1219</v>
      </c>
      <c r="D921" s="80"/>
      <c r="E921" s="80"/>
      <c r="F921" s="80"/>
      <c r="G921" s="162"/>
      <c r="H921" s="588">
        <f>SUM(H919:H920)</f>
        <v>468350</v>
      </c>
      <c r="I921" s="54"/>
    </row>
    <row r="922" spans="3:10" s="55" customFormat="1" ht="13.8">
      <c r="C922" s="58" t="s">
        <v>1220</v>
      </c>
      <c r="D922" s="69" t="s">
        <v>1221</v>
      </c>
      <c r="E922" s="70"/>
      <c r="F922" s="70"/>
      <c r="G922" s="71"/>
      <c r="H922" s="304">
        <f>H921+H918+H913</f>
        <v>1430804.38</v>
      </c>
      <c r="I922" s="319"/>
    </row>
    <row r="923" spans="3:10" s="55" customFormat="1" ht="13.8">
      <c r="C923" s="58" t="s">
        <v>1222</v>
      </c>
      <c r="D923" s="69" t="s">
        <v>1325</v>
      </c>
      <c r="E923" s="70"/>
      <c r="F923" s="71"/>
      <c r="G923" s="95">
        <v>0.1</v>
      </c>
      <c r="H923" s="64">
        <f>H922*G923</f>
        <v>143080.43799999999</v>
      </c>
      <c r="I923" s="319"/>
    </row>
    <row r="924" spans="3:10" s="55" customFormat="1" ht="13.8">
      <c r="C924" s="58" t="s">
        <v>1223</v>
      </c>
      <c r="D924" s="69" t="s">
        <v>1224</v>
      </c>
      <c r="E924" s="70"/>
      <c r="F924" s="70"/>
      <c r="G924" s="71"/>
      <c r="H924" s="305">
        <f>SUM(H922:H923)</f>
        <v>1573884.818</v>
      </c>
      <c r="I924" s="319"/>
    </row>
    <row r="926" spans="3:10" s="55" customFormat="1" ht="13.8">
      <c r="C926" s="52" t="s">
        <v>4972</v>
      </c>
      <c r="D926" s="783" t="s">
        <v>4973</v>
      </c>
      <c r="E926" s="783"/>
      <c r="F926" s="783"/>
      <c r="G926" s="783"/>
      <c r="H926" s="783"/>
      <c r="I926" s="56">
        <f>ROUNDDOWN(H943,-2)</f>
        <v>1594200</v>
      </c>
    </row>
    <row r="927" spans="3:10" s="55" customFormat="1" ht="13.8">
      <c r="C927" s="300" t="s">
        <v>1197</v>
      </c>
      <c r="D927" s="300" t="s">
        <v>1198</v>
      </c>
      <c r="E927" s="300" t="s">
        <v>1199</v>
      </c>
      <c r="F927" s="300" t="s">
        <v>1200</v>
      </c>
      <c r="G927" s="300" t="s">
        <v>1201</v>
      </c>
      <c r="H927" s="300" t="s">
        <v>1202</v>
      </c>
      <c r="I927" s="54"/>
    </row>
    <row r="928" spans="3:10" s="55" customFormat="1" ht="13.8">
      <c r="C928" s="72" t="s">
        <v>1203</v>
      </c>
      <c r="D928" s="59" t="s">
        <v>1204</v>
      </c>
      <c r="E928" s="73"/>
      <c r="F928" s="73"/>
      <c r="G928" s="73"/>
      <c r="H928" s="73"/>
      <c r="I928" s="54"/>
      <c r="J928" s="159" t="s">
        <v>1249</v>
      </c>
    </row>
    <row r="929" spans="3:13" s="55" customFormat="1" ht="13.8">
      <c r="C929" s="301">
        <v>1</v>
      </c>
      <c r="D929" s="59" t="s">
        <v>5</v>
      </c>
      <c r="E929" s="302" t="s">
        <v>1882</v>
      </c>
      <c r="F929" s="93">
        <v>1.2956000000000001</v>
      </c>
      <c r="G929" s="64">
        <f>VLOOKUP(D929,upahbahan,3,FALSE)</f>
        <v>100000</v>
      </c>
      <c r="H929" s="64">
        <f>F929*G929</f>
        <v>129560.00000000001</v>
      </c>
      <c r="I929" s="54"/>
      <c r="J929" s="159" t="s">
        <v>1250</v>
      </c>
      <c r="M929" s="65">
        <v>0.1</v>
      </c>
    </row>
    <row r="930" spans="3:13" s="55" customFormat="1" ht="13.8">
      <c r="C930" s="301">
        <v>2</v>
      </c>
      <c r="D930" s="59" t="s">
        <v>2186</v>
      </c>
      <c r="E930" s="302" t="s">
        <v>1882</v>
      </c>
      <c r="F930" s="93">
        <v>0.32390000000000002</v>
      </c>
      <c r="G930" s="64">
        <f>VLOOKUP(D930,upahbahan,3,FALSE)</f>
        <v>145000</v>
      </c>
      <c r="H930" s="64">
        <f t="shared" ref="H930:H931" si="48">F930*G930</f>
        <v>46965.5</v>
      </c>
      <c r="I930" s="54"/>
      <c r="J930" s="159"/>
      <c r="M930" s="65"/>
    </row>
    <row r="931" spans="3:13" s="55" customFormat="1" ht="13.8">
      <c r="C931" s="301">
        <v>3</v>
      </c>
      <c r="D931" s="59" t="s">
        <v>19</v>
      </c>
      <c r="E931" s="302" t="s">
        <v>1882</v>
      </c>
      <c r="F931" s="93">
        <v>6.4799999999999996E-2</v>
      </c>
      <c r="G931" s="64">
        <f>VLOOKUP(D931,upahbahan,3,FALSE)</f>
        <v>200000</v>
      </c>
      <c r="H931" s="64">
        <f t="shared" si="48"/>
        <v>12960</v>
      </c>
      <c r="I931" s="54"/>
    </row>
    <row r="932" spans="3:13" s="55" customFormat="1" ht="13.8">
      <c r="C932" s="83" t="s">
        <v>1210</v>
      </c>
      <c r="D932" s="80"/>
      <c r="E932" s="80"/>
      <c r="F932" s="217"/>
      <c r="G932" s="218"/>
      <c r="H932" s="64">
        <f>SUM(H929:H931)</f>
        <v>189485.5</v>
      </c>
      <c r="I932" s="219"/>
    </row>
    <row r="933" spans="3:13" s="55" customFormat="1" ht="13.8">
      <c r="C933" s="72" t="s">
        <v>1211</v>
      </c>
      <c r="D933" s="59" t="s">
        <v>1212</v>
      </c>
      <c r="E933" s="73"/>
      <c r="F933" s="73"/>
      <c r="G933" s="73"/>
      <c r="H933" s="73"/>
      <c r="I933" s="54"/>
    </row>
    <row r="934" spans="3:13" s="55" customFormat="1" ht="13.8">
      <c r="C934" s="72">
        <v>1</v>
      </c>
      <c r="D934" s="59" t="s">
        <v>4931</v>
      </c>
      <c r="E934" s="170" t="s">
        <v>42</v>
      </c>
      <c r="F934" s="189">
        <v>9.5500000000000002E-2</v>
      </c>
      <c r="G934" s="64">
        <f>VLOOKUP(D934,upahbahan,3,FALSE)</f>
        <v>928000</v>
      </c>
      <c r="H934" s="64">
        <f>F934*G934</f>
        <v>88624</v>
      </c>
      <c r="I934" s="54"/>
    </row>
    <row r="935" spans="3:13" s="55" customFormat="1" ht="13.8">
      <c r="C935" s="72">
        <v>2</v>
      </c>
      <c r="D935" s="59" t="s">
        <v>4845</v>
      </c>
      <c r="E935" s="170" t="s">
        <v>42</v>
      </c>
      <c r="F935" s="189">
        <v>0.191</v>
      </c>
      <c r="G935" s="64">
        <f>VLOOKUP(D935,upahbahan,3,FALSE)</f>
        <v>488180</v>
      </c>
      <c r="H935" s="64">
        <f>F935*G935</f>
        <v>93242.38</v>
      </c>
      <c r="I935" s="54"/>
    </row>
    <row r="936" spans="3:13" s="55" customFormat="1" ht="13.8">
      <c r="C936" s="72">
        <v>3</v>
      </c>
      <c r="D936" s="59" t="s">
        <v>4911</v>
      </c>
      <c r="E936" s="170" t="s">
        <v>44</v>
      </c>
      <c r="F936" s="189">
        <v>0.83330000000000004</v>
      </c>
      <c r="G936" s="64">
        <f>VLOOKUP(D936,upahbahan,3,FALSE)</f>
        <v>730000</v>
      </c>
      <c r="H936" s="64">
        <f>F936*G936</f>
        <v>608309</v>
      </c>
      <c r="I936" s="54"/>
    </row>
    <row r="937" spans="3:13" s="55" customFormat="1" ht="13.8">
      <c r="C937" s="83" t="s">
        <v>1216</v>
      </c>
      <c r="D937" s="80"/>
      <c r="E937" s="80"/>
      <c r="F937" s="80"/>
      <c r="G937" s="162"/>
      <c r="H937" s="64">
        <f>SUM(H934:H936)</f>
        <v>790175.38</v>
      </c>
      <c r="I937" s="54"/>
    </row>
    <row r="938" spans="3:13" s="55" customFormat="1" ht="13.8">
      <c r="C938" s="72" t="s">
        <v>1217</v>
      </c>
      <c r="D938" s="59" t="s">
        <v>1218</v>
      </c>
      <c r="E938" s="170"/>
      <c r="F938" s="73"/>
      <c r="G938" s="73"/>
      <c r="H938" s="73"/>
      <c r="I938" s="54"/>
    </row>
    <row r="939" spans="3:13" s="55" customFormat="1" ht="13.8">
      <c r="C939" s="557">
        <v>1</v>
      </c>
      <c r="D939" s="59" t="s">
        <v>1183</v>
      </c>
      <c r="E939" s="170" t="s">
        <v>1076</v>
      </c>
      <c r="F939" s="188">
        <v>0.32390000000000002</v>
      </c>
      <c r="G939" s="64">
        <f>VLOOKUP(D939,upahbahan,3,FALSE)</f>
        <v>1450000</v>
      </c>
      <c r="H939" s="64">
        <f>F939*G939</f>
        <v>469655.00000000006</v>
      </c>
      <c r="I939" s="54"/>
    </row>
    <row r="940" spans="3:13" s="55" customFormat="1" ht="13.8">
      <c r="C940" s="83" t="s">
        <v>1219</v>
      </c>
      <c r="D940" s="80"/>
      <c r="E940" s="80"/>
      <c r="F940" s="80"/>
      <c r="G940" s="162"/>
      <c r="H940" s="588">
        <f>SUM(H938:H939)</f>
        <v>469655.00000000006</v>
      </c>
      <c r="I940" s="54"/>
    </row>
    <row r="941" spans="3:13" s="55" customFormat="1" ht="13.8">
      <c r="C941" s="58" t="s">
        <v>1220</v>
      </c>
      <c r="D941" s="69" t="s">
        <v>1221</v>
      </c>
      <c r="E941" s="70"/>
      <c r="F941" s="70"/>
      <c r="G941" s="71"/>
      <c r="H941" s="304">
        <f>H940+H937+H932</f>
        <v>1449315.8800000001</v>
      </c>
      <c r="I941" s="319"/>
    </row>
    <row r="942" spans="3:13" s="55" customFormat="1" ht="13.8">
      <c r="C942" s="58" t="s">
        <v>1222</v>
      </c>
      <c r="D942" s="69" t="s">
        <v>1325</v>
      </c>
      <c r="E942" s="70"/>
      <c r="F942" s="71"/>
      <c r="G942" s="95">
        <v>0.1</v>
      </c>
      <c r="H942" s="64">
        <f>H941*G942</f>
        <v>144931.58800000002</v>
      </c>
      <c r="I942" s="319"/>
    </row>
    <row r="943" spans="3:13" s="55" customFormat="1" ht="13.8">
      <c r="C943" s="58" t="s">
        <v>1223</v>
      </c>
      <c r="D943" s="69" t="s">
        <v>1224</v>
      </c>
      <c r="E943" s="70"/>
      <c r="F943" s="70"/>
      <c r="G943" s="71"/>
      <c r="H943" s="305">
        <f>SUM(H941:H942)</f>
        <v>1594247.4680000001</v>
      </c>
      <c r="I943" s="319"/>
    </row>
    <row r="945" spans="3:13" s="55" customFormat="1" ht="13.8">
      <c r="C945" s="52" t="s">
        <v>4974</v>
      </c>
      <c r="D945" s="783" t="s">
        <v>4975</v>
      </c>
      <c r="E945" s="783"/>
      <c r="F945" s="783"/>
      <c r="G945" s="783"/>
      <c r="H945" s="783"/>
      <c r="I945" s="56">
        <f>ROUNDDOWN(H962,-2)</f>
        <v>1638300</v>
      </c>
    </row>
    <row r="946" spans="3:13" s="55" customFormat="1" ht="13.8">
      <c r="C946" s="300" t="s">
        <v>1197</v>
      </c>
      <c r="D946" s="300" t="s">
        <v>1198</v>
      </c>
      <c r="E946" s="300" t="s">
        <v>1199</v>
      </c>
      <c r="F946" s="300" t="s">
        <v>1200</v>
      </c>
      <c r="G946" s="300" t="s">
        <v>1201</v>
      </c>
      <c r="H946" s="300" t="s">
        <v>1202</v>
      </c>
      <c r="I946" s="54"/>
    </row>
    <row r="947" spans="3:13" s="55" customFormat="1" ht="13.8">
      <c r="C947" s="72" t="s">
        <v>1203</v>
      </c>
      <c r="D947" s="59" t="s">
        <v>1204</v>
      </c>
      <c r="E947" s="73"/>
      <c r="F947" s="73"/>
      <c r="G947" s="73"/>
      <c r="H947" s="73"/>
      <c r="I947" s="54"/>
      <c r="J947" s="159" t="s">
        <v>1249</v>
      </c>
    </row>
    <row r="948" spans="3:13" s="55" customFormat="1" ht="13.8">
      <c r="C948" s="301">
        <v>1</v>
      </c>
      <c r="D948" s="59" t="s">
        <v>5</v>
      </c>
      <c r="E948" s="302" t="s">
        <v>1882</v>
      </c>
      <c r="F948" s="93">
        <v>1.3267</v>
      </c>
      <c r="G948" s="64">
        <f>VLOOKUP(D948,upahbahan,3,FALSE)</f>
        <v>100000</v>
      </c>
      <c r="H948" s="64">
        <f>F948*G948</f>
        <v>132670</v>
      </c>
      <c r="I948" s="54"/>
      <c r="J948" s="159" t="s">
        <v>1250</v>
      </c>
      <c r="M948" s="65">
        <v>0.1</v>
      </c>
    </row>
    <row r="949" spans="3:13" s="55" customFormat="1" ht="13.8">
      <c r="C949" s="301">
        <v>2</v>
      </c>
      <c r="D949" s="59" t="s">
        <v>2186</v>
      </c>
      <c r="E949" s="302" t="s">
        <v>1882</v>
      </c>
      <c r="F949" s="93">
        <v>0.33169999999999999</v>
      </c>
      <c r="G949" s="64">
        <f>VLOOKUP(D949,upahbahan,3,FALSE)</f>
        <v>145000</v>
      </c>
      <c r="H949" s="64">
        <f t="shared" ref="H949:H950" si="49">F949*G949</f>
        <v>48096.5</v>
      </c>
      <c r="I949" s="54"/>
      <c r="J949" s="159"/>
      <c r="M949" s="65"/>
    </row>
    <row r="950" spans="3:13" s="55" customFormat="1" ht="13.8">
      <c r="C950" s="301">
        <v>3</v>
      </c>
      <c r="D950" s="59" t="s">
        <v>19</v>
      </c>
      <c r="E950" s="302" t="s">
        <v>1882</v>
      </c>
      <c r="F950" s="93">
        <v>6.6299999999999998E-2</v>
      </c>
      <c r="G950" s="64">
        <f>VLOOKUP(D950,upahbahan,3,FALSE)</f>
        <v>200000</v>
      </c>
      <c r="H950" s="64">
        <f t="shared" si="49"/>
        <v>13260</v>
      </c>
      <c r="I950" s="54"/>
    </row>
    <row r="951" spans="3:13" s="55" customFormat="1" ht="13.8">
      <c r="C951" s="83" t="s">
        <v>1210</v>
      </c>
      <c r="D951" s="80"/>
      <c r="E951" s="80"/>
      <c r="F951" s="217"/>
      <c r="G951" s="218"/>
      <c r="H951" s="64">
        <f>SUM(H948:H950)</f>
        <v>194026.5</v>
      </c>
      <c r="I951" s="219"/>
    </row>
    <row r="952" spans="3:13" s="55" customFormat="1" ht="13.8">
      <c r="C952" s="72" t="s">
        <v>1211</v>
      </c>
      <c r="D952" s="59" t="s">
        <v>1212</v>
      </c>
      <c r="E952" s="73"/>
      <c r="F952" s="73"/>
      <c r="G952" s="73"/>
      <c r="H952" s="73"/>
      <c r="I952" s="54"/>
    </row>
    <row r="953" spans="3:13" s="55" customFormat="1" ht="13.8">
      <c r="C953" s="72">
        <v>1</v>
      </c>
      <c r="D953" s="59" t="s">
        <v>4931</v>
      </c>
      <c r="E953" s="170" t="s">
        <v>42</v>
      </c>
      <c r="F953" s="189">
        <v>9.9500000000000005E-2</v>
      </c>
      <c r="G953" s="64">
        <f>VLOOKUP(D953,upahbahan,3,FALSE)</f>
        <v>928000</v>
      </c>
      <c r="H953" s="64">
        <f>F953*G953</f>
        <v>92336</v>
      </c>
      <c r="I953" s="54"/>
    </row>
    <row r="954" spans="3:13" s="55" customFormat="1" ht="13.8">
      <c r="C954" s="72">
        <v>2</v>
      </c>
      <c r="D954" s="59" t="s">
        <v>4845</v>
      </c>
      <c r="E954" s="170" t="s">
        <v>42</v>
      </c>
      <c r="F954" s="189">
        <v>0.19900000000000001</v>
      </c>
      <c r="G954" s="64">
        <f>VLOOKUP(D954,upahbahan,3,FALSE)</f>
        <v>488180</v>
      </c>
      <c r="H954" s="64">
        <f>F954*G954</f>
        <v>97147.82</v>
      </c>
      <c r="I954" s="54"/>
    </row>
    <row r="955" spans="3:13" s="55" customFormat="1" ht="13.8">
      <c r="C955" s="72">
        <v>3</v>
      </c>
      <c r="D955" s="59" t="s">
        <v>4914</v>
      </c>
      <c r="E955" s="170" t="s">
        <v>44</v>
      </c>
      <c r="F955" s="189">
        <v>0.83330000000000004</v>
      </c>
      <c r="G955" s="64">
        <f>VLOOKUP(D955,upahbahan,3,FALSE)</f>
        <v>750000</v>
      </c>
      <c r="H955" s="64">
        <f>F955*G955</f>
        <v>624975</v>
      </c>
      <c r="I955" s="54"/>
    </row>
    <row r="956" spans="3:13" s="55" customFormat="1" ht="13.8">
      <c r="C956" s="83" t="s">
        <v>1216</v>
      </c>
      <c r="D956" s="80"/>
      <c r="E956" s="80"/>
      <c r="F956" s="80"/>
      <c r="G956" s="162"/>
      <c r="H956" s="64">
        <f>SUM(H953:H955)</f>
        <v>814458.82000000007</v>
      </c>
      <c r="I956" s="54"/>
    </row>
    <row r="957" spans="3:13" s="55" customFormat="1" ht="13.8">
      <c r="C957" s="72" t="s">
        <v>1217</v>
      </c>
      <c r="D957" s="59" t="s">
        <v>1218</v>
      </c>
      <c r="E957" s="170"/>
      <c r="F957" s="73"/>
      <c r="G957" s="73"/>
      <c r="H957" s="73"/>
      <c r="I957" s="54"/>
    </row>
    <row r="958" spans="3:13" s="55" customFormat="1" ht="13.8">
      <c r="C958" s="557">
        <v>1</v>
      </c>
      <c r="D958" s="59" t="s">
        <v>1183</v>
      </c>
      <c r="E958" s="170" t="s">
        <v>1076</v>
      </c>
      <c r="F958" s="188">
        <v>0.33169999999999999</v>
      </c>
      <c r="G958" s="64">
        <f>VLOOKUP(D958,upahbahan,3,FALSE)</f>
        <v>1450000</v>
      </c>
      <c r="H958" s="64">
        <f>F958*G958</f>
        <v>480965</v>
      </c>
      <c r="I958" s="54"/>
    </row>
    <row r="959" spans="3:13" s="55" customFormat="1" ht="13.8">
      <c r="C959" s="83" t="s">
        <v>1219</v>
      </c>
      <c r="D959" s="80"/>
      <c r="E959" s="80"/>
      <c r="F959" s="80"/>
      <c r="G959" s="162"/>
      <c r="H959" s="588">
        <f>SUM(H957:H958)</f>
        <v>480965</v>
      </c>
      <c r="I959" s="54"/>
    </row>
    <row r="960" spans="3:13" s="55" customFormat="1" ht="13.8">
      <c r="C960" s="58" t="s">
        <v>1220</v>
      </c>
      <c r="D960" s="69" t="s">
        <v>1221</v>
      </c>
      <c r="E960" s="70"/>
      <c r="F960" s="70"/>
      <c r="G960" s="71"/>
      <c r="H960" s="304">
        <f>H959+H956+H951</f>
        <v>1489450.32</v>
      </c>
      <c r="I960" s="319"/>
    </row>
    <row r="961" spans="3:13" s="55" customFormat="1" ht="13.8">
      <c r="C961" s="58" t="s">
        <v>1222</v>
      </c>
      <c r="D961" s="69" t="s">
        <v>1325</v>
      </c>
      <c r="E961" s="70"/>
      <c r="F961" s="71"/>
      <c r="G961" s="95">
        <v>0.1</v>
      </c>
      <c r="H961" s="64">
        <f>H960*G961</f>
        <v>148945.03200000001</v>
      </c>
      <c r="I961" s="319"/>
    </row>
    <row r="962" spans="3:13" s="55" customFormat="1" ht="13.8">
      <c r="C962" s="58" t="s">
        <v>1223</v>
      </c>
      <c r="D962" s="69" t="s">
        <v>1224</v>
      </c>
      <c r="E962" s="70"/>
      <c r="F962" s="70"/>
      <c r="G962" s="71"/>
      <c r="H962" s="305">
        <f>SUM(H960:H961)</f>
        <v>1638395.352</v>
      </c>
      <c r="I962" s="319"/>
    </row>
    <row r="964" spans="3:13" s="55" customFormat="1" ht="13.8">
      <c r="C964" s="52" t="s">
        <v>4976</v>
      </c>
      <c r="D964" s="783" t="s">
        <v>4977</v>
      </c>
      <c r="E964" s="783"/>
      <c r="F964" s="783"/>
      <c r="G964" s="783"/>
      <c r="H964" s="783"/>
      <c r="I964" s="56">
        <f>ROUNDDOWN(H981,-2)</f>
        <v>1675000</v>
      </c>
    </row>
    <row r="965" spans="3:13" s="55" customFormat="1" ht="13.8">
      <c r="C965" s="300" t="s">
        <v>1197</v>
      </c>
      <c r="D965" s="300" t="s">
        <v>1198</v>
      </c>
      <c r="E965" s="300" t="s">
        <v>1199</v>
      </c>
      <c r="F965" s="300" t="s">
        <v>1200</v>
      </c>
      <c r="G965" s="300" t="s">
        <v>1201</v>
      </c>
      <c r="H965" s="300" t="s">
        <v>1202</v>
      </c>
      <c r="I965" s="54"/>
    </row>
    <row r="966" spans="3:13" s="55" customFormat="1" ht="13.8">
      <c r="C966" s="72" t="s">
        <v>1203</v>
      </c>
      <c r="D966" s="59" t="s">
        <v>1204</v>
      </c>
      <c r="E966" s="73"/>
      <c r="F966" s="73"/>
      <c r="G966" s="73"/>
      <c r="H966" s="73"/>
      <c r="I966" s="54"/>
      <c r="J966" s="159" t="s">
        <v>1249</v>
      </c>
    </row>
    <row r="967" spans="3:13" s="55" customFormat="1" ht="13.8">
      <c r="C967" s="301">
        <v>1</v>
      </c>
      <c r="D967" s="59" t="s">
        <v>5</v>
      </c>
      <c r="E967" s="302" t="s">
        <v>1882</v>
      </c>
      <c r="F967" s="93">
        <v>1.3469</v>
      </c>
      <c r="G967" s="64">
        <f>VLOOKUP(D967,upahbahan,3,FALSE)</f>
        <v>100000</v>
      </c>
      <c r="H967" s="64">
        <f>F967*G967</f>
        <v>134690</v>
      </c>
      <c r="I967" s="54"/>
      <c r="J967" s="159" t="s">
        <v>1250</v>
      </c>
      <c r="M967" s="65">
        <v>0.1</v>
      </c>
    </row>
    <row r="968" spans="3:13" s="55" customFormat="1" ht="13.8">
      <c r="C968" s="301">
        <v>2</v>
      </c>
      <c r="D968" s="59" t="s">
        <v>2186</v>
      </c>
      <c r="E968" s="302" t="s">
        <v>1882</v>
      </c>
      <c r="F968" s="93">
        <v>0.3367</v>
      </c>
      <c r="G968" s="64">
        <f>VLOOKUP(D968,upahbahan,3,FALSE)</f>
        <v>145000</v>
      </c>
      <c r="H968" s="64">
        <f t="shared" ref="H968:H969" si="50">F968*G968</f>
        <v>48821.5</v>
      </c>
      <c r="I968" s="54"/>
      <c r="J968" s="159"/>
      <c r="M968" s="65"/>
    </row>
    <row r="969" spans="3:13" s="55" customFormat="1" ht="13.8">
      <c r="C969" s="301">
        <v>3</v>
      </c>
      <c r="D969" s="59" t="s">
        <v>19</v>
      </c>
      <c r="E969" s="302" t="s">
        <v>1882</v>
      </c>
      <c r="F969" s="93">
        <v>6.7299999999999999E-2</v>
      </c>
      <c r="G969" s="64">
        <f>VLOOKUP(D969,upahbahan,3,FALSE)</f>
        <v>200000</v>
      </c>
      <c r="H969" s="64">
        <f t="shared" si="50"/>
        <v>13460</v>
      </c>
      <c r="I969" s="54"/>
    </row>
    <row r="970" spans="3:13" s="55" customFormat="1" ht="13.8">
      <c r="C970" s="83" t="s">
        <v>1210</v>
      </c>
      <c r="D970" s="80"/>
      <c r="E970" s="80"/>
      <c r="F970" s="217"/>
      <c r="G970" s="218"/>
      <c r="H970" s="64">
        <f>SUM(H967:H969)</f>
        <v>196971.5</v>
      </c>
      <c r="I970" s="219"/>
    </row>
    <row r="971" spans="3:13" s="55" customFormat="1" ht="13.8">
      <c r="C971" s="72" t="s">
        <v>1211</v>
      </c>
      <c r="D971" s="59" t="s">
        <v>1212</v>
      </c>
      <c r="E971" s="73"/>
      <c r="F971" s="73"/>
      <c r="G971" s="73"/>
      <c r="H971" s="73"/>
      <c r="I971" s="54"/>
    </row>
    <row r="972" spans="3:13" s="55" customFormat="1" ht="13.8">
      <c r="C972" s="72">
        <v>1</v>
      </c>
      <c r="D972" s="59" t="s">
        <v>4931</v>
      </c>
      <c r="E972" s="170" t="s">
        <v>42</v>
      </c>
      <c r="F972" s="189">
        <v>9.8500000000000004E-2</v>
      </c>
      <c r="G972" s="64">
        <f>VLOOKUP(D972,upahbahan,3,FALSE)</f>
        <v>928000</v>
      </c>
      <c r="H972" s="64">
        <f>F972*G972</f>
        <v>91408</v>
      </c>
      <c r="I972" s="54"/>
    </row>
    <row r="973" spans="3:13" s="55" customFormat="1" ht="13.8">
      <c r="C973" s="72">
        <v>2</v>
      </c>
      <c r="D973" s="59" t="s">
        <v>4845</v>
      </c>
      <c r="E973" s="170" t="s">
        <v>42</v>
      </c>
      <c r="F973" s="189">
        <v>0.19700000000000001</v>
      </c>
      <c r="G973" s="64">
        <f>VLOOKUP(D973,upahbahan,3,FALSE)</f>
        <v>488180</v>
      </c>
      <c r="H973" s="64">
        <f>F973*G973</f>
        <v>96171.46</v>
      </c>
      <c r="I973" s="54"/>
    </row>
    <row r="974" spans="3:13" s="55" customFormat="1" ht="13.8">
      <c r="C974" s="72">
        <v>3</v>
      </c>
      <c r="D974" s="59" t="s">
        <v>4917</v>
      </c>
      <c r="E974" s="170" t="s">
        <v>44</v>
      </c>
      <c r="F974" s="189">
        <v>0.83330000000000004</v>
      </c>
      <c r="G974" s="64">
        <f>VLOOKUP(D974,upahbahan,3,FALSE)</f>
        <v>780000</v>
      </c>
      <c r="H974" s="64">
        <f>F974*G974</f>
        <v>649974</v>
      </c>
      <c r="I974" s="54"/>
    </row>
    <row r="975" spans="3:13" s="55" customFormat="1" ht="13.8">
      <c r="C975" s="83" t="s">
        <v>1216</v>
      </c>
      <c r="D975" s="80"/>
      <c r="E975" s="80"/>
      <c r="F975" s="80"/>
      <c r="G975" s="162"/>
      <c r="H975" s="64">
        <f>SUM(H972:H974)</f>
        <v>837553.46</v>
      </c>
      <c r="I975" s="54"/>
    </row>
    <row r="976" spans="3:13" s="55" customFormat="1" ht="13.8">
      <c r="C976" s="72" t="s">
        <v>1217</v>
      </c>
      <c r="D976" s="59" t="s">
        <v>1218</v>
      </c>
      <c r="E976" s="170"/>
      <c r="F976" s="73"/>
      <c r="G976" s="73"/>
      <c r="H976" s="73"/>
      <c r="I976" s="54"/>
    </row>
    <row r="977" spans="3:13" s="55" customFormat="1" ht="13.8">
      <c r="C977" s="557">
        <v>1</v>
      </c>
      <c r="D977" s="59" t="s">
        <v>1183</v>
      </c>
      <c r="E977" s="170" t="s">
        <v>1076</v>
      </c>
      <c r="F977" s="188">
        <v>0.3367</v>
      </c>
      <c r="G977" s="64">
        <f>VLOOKUP(D977,upahbahan,3,FALSE)</f>
        <v>1450000</v>
      </c>
      <c r="H977" s="64">
        <f>F977*G977</f>
        <v>488215</v>
      </c>
      <c r="I977" s="54"/>
    </row>
    <row r="978" spans="3:13" s="55" customFormat="1" ht="13.8">
      <c r="C978" s="83" t="s">
        <v>1219</v>
      </c>
      <c r="D978" s="80"/>
      <c r="E978" s="80"/>
      <c r="F978" s="80"/>
      <c r="G978" s="162"/>
      <c r="H978" s="588">
        <f>SUM(H976:H977)</f>
        <v>488215</v>
      </c>
      <c r="I978" s="54"/>
    </row>
    <row r="979" spans="3:13" s="55" customFormat="1" ht="13.8">
      <c r="C979" s="58" t="s">
        <v>1220</v>
      </c>
      <c r="D979" s="69" t="s">
        <v>1221</v>
      </c>
      <c r="E979" s="70"/>
      <c r="F979" s="70"/>
      <c r="G979" s="71"/>
      <c r="H979" s="304">
        <f>H978+H975+H970</f>
        <v>1522739.96</v>
      </c>
      <c r="I979" s="319"/>
    </row>
    <row r="980" spans="3:13" s="55" customFormat="1" ht="13.8">
      <c r="C980" s="58" t="s">
        <v>1222</v>
      </c>
      <c r="D980" s="69" t="s">
        <v>1325</v>
      </c>
      <c r="E980" s="70"/>
      <c r="F980" s="71"/>
      <c r="G980" s="95">
        <v>0.1</v>
      </c>
      <c r="H980" s="64">
        <f>H979*G980</f>
        <v>152273.99600000001</v>
      </c>
      <c r="I980" s="319"/>
    </row>
    <row r="981" spans="3:13" s="55" customFormat="1" ht="13.8">
      <c r="C981" s="58" t="s">
        <v>1223</v>
      </c>
      <c r="D981" s="69" t="s">
        <v>1224</v>
      </c>
      <c r="E981" s="70"/>
      <c r="F981" s="70"/>
      <c r="G981" s="71"/>
      <c r="H981" s="305">
        <f>SUM(H979:H980)</f>
        <v>1675013.956</v>
      </c>
      <c r="I981" s="319"/>
    </row>
    <row r="983" spans="3:13" s="55" customFormat="1" ht="13.8">
      <c r="C983" s="52" t="s">
        <v>4978</v>
      </c>
      <c r="D983" s="783" t="s">
        <v>4979</v>
      </c>
      <c r="E983" s="783"/>
      <c r="F983" s="783"/>
      <c r="G983" s="783"/>
      <c r="H983" s="783"/>
      <c r="I983" s="56">
        <f>ROUNDDOWN(H1000,-2)</f>
        <v>1723700</v>
      </c>
    </row>
    <row r="984" spans="3:13" s="55" customFormat="1" ht="13.8">
      <c r="C984" s="300" t="s">
        <v>1197</v>
      </c>
      <c r="D984" s="300" t="s">
        <v>1198</v>
      </c>
      <c r="E984" s="300" t="s">
        <v>1199</v>
      </c>
      <c r="F984" s="300" t="s">
        <v>1200</v>
      </c>
      <c r="G984" s="300" t="s">
        <v>1201</v>
      </c>
      <c r="H984" s="300" t="s">
        <v>1202</v>
      </c>
      <c r="I984" s="54"/>
    </row>
    <row r="985" spans="3:13" s="55" customFormat="1" ht="13.8">
      <c r="C985" s="72" t="s">
        <v>1203</v>
      </c>
      <c r="D985" s="59" t="s">
        <v>1204</v>
      </c>
      <c r="E985" s="73"/>
      <c r="F985" s="73"/>
      <c r="G985" s="73"/>
      <c r="H985" s="73"/>
      <c r="I985" s="54"/>
      <c r="J985" s="159" t="s">
        <v>1249</v>
      </c>
    </row>
    <row r="986" spans="3:13" s="55" customFormat="1" ht="13.8">
      <c r="C986" s="301">
        <v>1</v>
      </c>
      <c r="D986" s="59" t="s">
        <v>5</v>
      </c>
      <c r="E986" s="302" t="s">
        <v>1882</v>
      </c>
      <c r="F986" s="93">
        <v>1.3488</v>
      </c>
      <c r="G986" s="64">
        <f>VLOOKUP(D986,upahbahan,3,FALSE)</f>
        <v>100000</v>
      </c>
      <c r="H986" s="64">
        <f>F986*G986</f>
        <v>134880</v>
      </c>
      <c r="I986" s="54"/>
      <c r="J986" s="159" t="s">
        <v>1250</v>
      </c>
      <c r="M986" s="65">
        <v>0.1</v>
      </c>
    </row>
    <row r="987" spans="3:13" s="55" customFormat="1" ht="13.8">
      <c r="C987" s="301">
        <v>2</v>
      </c>
      <c r="D987" s="59" t="s">
        <v>2186</v>
      </c>
      <c r="E987" s="302" t="s">
        <v>1882</v>
      </c>
      <c r="F987" s="93">
        <v>0.3372</v>
      </c>
      <c r="G987" s="64">
        <f>VLOOKUP(D987,upahbahan,3,FALSE)</f>
        <v>145000</v>
      </c>
      <c r="H987" s="64">
        <f t="shared" ref="H987:H988" si="51">F987*G987</f>
        <v>48894</v>
      </c>
      <c r="I987" s="54"/>
      <c r="J987" s="159"/>
      <c r="M987" s="65"/>
    </row>
    <row r="988" spans="3:13" s="55" customFormat="1" ht="13.8">
      <c r="C988" s="301">
        <v>3</v>
      </c>
      <c r="D988" s="59" t="s">
        <v>19</v>
      </c>
      <c r="E988" s="302" t="s">
        <v>1882</v>
      </c>
      <c r="F988" s="93">
        <v>6.7400000000000002E-2</v>
      </c>
      <c r="G988" s="64">
        <f>VLOOKUP(D988,upahbahan,3,FALSE)</f>
        <v>200000</v>
      </c>
      <c r="H988" s="64">
        <f t="shared" si="51"/>
        <v>13480</v>
      </c>
      <c r="I988" s="54"/>
    </row>
    <row r="989" spans="3:13" s="55" customFormat="1" ht="13.8">
      <c r="C989" s="83" t="s">
        <v>1210</v>
      </c>
      <c r="D989" s="80"/>
      <c r="E989" s="80"/>
      <c r="F989" s="217"/>
      <c r="G989" s="218"/>
      <c r="H989" s="64">
        <f>SUM(H986:H988)</f>
        <v>197254</v>
      </c>
      <c r="I989" s="219"/>
    </row>
    <row r="990" spans="3:13" s="55" customFormat="1" ht="13.8">
      <c r="C990" s="72" t="s">
        <v>1211</v>
      </c>
      <c r="D990" s="59" t="s">
        <v>1212</v>
      </c>
      <c r="E990" s="73"/>
      <c r="F990" s="73"/>
      <c r="G990" s="73"/>
      <c r="H990" s="73"/>
      <c r="I990" s="54"/>
    </row>
    <row r="991" spans="3:13" s="55" customFormat="1" ht="13.8">
      <c r="C991" s="72">
        <v>1</v>
      </c>
      <c r="D991" s="59" t="s">
        <v>4931</v>
      </c>
      <c r="E991" s="170" t="s">
        <v>42</v>
      </c>
      <c r="F991" s="189">
        <v>0.1125</v>
      </c>
      <c r="G991" s="64">
        <f>VLOOKUP(D991,upahbahan,3,FALSE)</f>
        <v>928000</v>
      </c>
      <c r="H991" s="64">
        <f>F991*G991</f>
        <v>104400</v>
      </c>
      <c r="I991" s="54"/>
    </row>
    <row r="992" spans="3:13" s="55" customFormat="1" ht="13.8">
      <c r="C992" s="72">
        <v>2</v>
      </c>
      <c r="D992" s="59" t="s">
        <v>4845</v>
      </c>
      <c r="E992" s="170" t="s">
        <v>42</v>
      </c>
      <c r="F992" s="189">
        <v>0.22500000000000001</v>
      </c>
      <c r="G992" s="64">
        <f>VLOOKUP(D992,upahbahan,3,FALSE)</f>
        <v>488180</v>
      </c>
      <c r="H992" s="64">
        <f>F992*G992</f>
        <v>109840.5</v>
      </c>
      <c r="I992" s="54"/>
    </row>
    <row r="993" spans="3:13" s="55" customFormat="1" ht="13.8">
      <c r="C993" s="72">
        <v>3</v>
      </c>
      <c r="D993" s="59" t="s">
        <v>4920</v>
      </c>
      <c r="E993" s="170" t="s">
        <v>44</v>
      </c>
      <c r="F993" s="189">
        <v>0.83330000000000004</v>
      </c>
      <c r="G993" s="64">
        <f>VLOOKUP(D993,upahbahan,3,FALSE)</f>
        <v>800000</v>
      </c>
      <c r="H993" s="64">
        <f>F993*G993</f>
        <v>666640</v>
      </c>
      <c r="I993" s="54"/>
    </row>
    <row r="994" spans="3:13" s="55" customFormat="1" ht="13.8">
      <c r="C994" s="83" t="s">
        <v>1216</v>
      </c>
      <c r="D994" s="80"/>
      <c r="E994" s="80"/>
      <c r="F994" s="80"/>
      <c r="G994" s="162"/>
      <c r="H994" s="64">
        <f>SUM(H991:H993)</f>
        <v>880880.5</v>
      </c>
      <c r="I994" s="54"/>
    </row>
    <row r="995" spans="3:13" s="55" customFormat="1" ht="13.8">
      <c r="C995" s="72" t="s">
        <v>1217</v>
      </c>
      <c r="D995" s="59" t="s">
        <v>1218</v>
      </c>
      <c r="E995" s="170"/>
      <c r="F995" s="73"/>
      <c r="G995" s="73"/>
      <c r="H995" s="73"/>
      <c r="I995" s="54"/>
    </row>
    <row r="996" spans="3:13" s="55" customFormat="1" ht="13.8">
      <c r="C996" s="557">
        <v>1</v>
      </c>
      <c r="D996" s="59" t="s">
        <v>1183</v>
      </c>
      <c r="E996" s="170" t="s">
        <v>1076</v>
      </c>
      <c r="F996" s="188">
        <v>0.3372</v>
      </c>
      <c r="G996" s="64">
        <f>VLOOKUP(D996,upahbahan,3,FALSE)</f>
        <v>1450000</v>
      </c>
      <c r="H996" s="64">
        <f>F996*G996</f>
        <v>488940</v>
      </c>
      <c r="I996" s="54"/>
    </row>
    <row r="997" spans="3:13" s="55" customFormat="1" ht="13.8">
      <c r="C997" s="83" t="s">
        <v>1219</v>
      </c>
      <c r="D997" s="80"/>
      <c r="E997" s="80"/>
      <c r="F997" s="80"/>
      <c r="G997" s="162"/>
      <c r="H997" s="588">
        <f>SUM(H995:H996)</f>
        <v>488940</v>
      </c>
      <c r="I997" s="54"/>
    </row>
    <row r="998" spans="3:13" s="55" customFormat="1" ht="13.8">
      <c r="C998" s="58" t="s">
        <v>1220</v>
      </c>
      <c r="D998" s="69" t="s">
        <v>1221</v>
      </c>
      <c r="E998" s="70"/>
      <c r="F998" s="70"/>
      <c r="G998" s="71"/>
      <c r="H998" s="304">
        <f>H997+H994+H989</f>
        <v>1567074.5</v>
      </c>
      <c r="I998" s="319"/>
    </row>
    <row r="999" spans="3:13" s="55" customFormat="1" ht="13.8">
      <c r="C999" s="58" t="s">
        <v>1222</v>
      </c>
      <c r="D999" s="69" t="s">
        <v>1325</v>
      </c>
      <c r="E999" s="70"/>
      <c r="F999" s="71"/>
      <c r="G999" s="95">
        <v>0.1</v>
      </c>
      <c r="H999" s="64">
        <f>H998*G999</f>
        <v>156707.45000000001</v>
      </c>
      <c r="I999" s="319"/>
    </row>
    <row r="1000" spans="3:13" s="55" customFormat="1" ht="13.8">
      <c r="C1000" s="58" t="s">
        <v>1223</v>
      </c>
      <c r="D1000" s="69" t="s">
        <v>1224</v>
      </c>
      <c r="E1000" s="70"/>
      <c r="F1000" s="70"/>
      <c r="G1000" s="71"/>
      <c r="H1000" s="305">
        <f>SUM(H998:H999)</f>
        <v>1723781.95</v>
      </c>
      <c r="I1000" s="319"/>
    </row>
    <row r="1002" spans="3:13" s="55" customFormat="1" ht="13.8">
      <c r="C1002" s="52" t="s">
        <v>4980</v>
      </c>
      <c r="D1002" s="783" t="s">
        <v>4981</v>
      </c>
      <c r="E1002" s="783"/>
      <c r="F1002" s="783"/>
      <c r="G1002" s="783"/>
      <c r="H1002" s="783"/>
      <c r="I1002" s="56">
        <f>ROUNDDOWN(H1019,-2)</f>
        <v>1760200</v>
      </c>
    </row>
    <row r="1003" spans="3:13" s="55" customFormat="1" ht="13.8">
      <c r="C1003" s="300" t="s">
        <v>1197</v>
      </c>
      <c r="D1003" s="300" t="s">
        <v>1198</v>
      </c>
      <c r="E1003" s="300" t="s">
        <v>1199</v>
      </c>
      <c r="F1003" s="300" t="s">
        <v>1200</v>
      </c>
      <c r="G1003" s="300" t="s">
        <v>1201</v>
      </c>
      <c r="H1003" s="300" t="s">
        <v>1202</v>
      </c>
      <c r="I1003" s="54"/>
    </row>
    <row r="1004" spans="3:13" s="55" customFormat="1" ht="13.8">
      <c r="C1004" s="72" t="s">
        <v>1203</v>
      </c>
      <c r="D1004" s="59" t="s">
        <v>1204</v>
      </c>
      <c r="E1004" s="73"/>
      <c r="F1004" s="73"/>
      <c r="G1004" s="73"/>
      <c r="H1004" s="73"/>
      <c r="I1004" s="54"/>
      <c r="J1004" s="159" t="s">
        <v>1249</v>
      </c>
    </row>
    <row r="1005" spans="3:13" s="55" customFormat="1" ht="13.8">
      <c r="C1005" s="301">
        <v>1</v>
      </c>
      <c r="D1005" s="59" t="s">
        <v>5</v>
      </c>
      <c r="E1005" s="302" t="s">
        <v>1882</v>
      </c>
      <c r="F1005" s="93">
        <v>1.3649</v>
      </c>
      <c r="G1005" s="64">
        <f>VLOOKUP(D1005,upahbahan,3,FALSE)</f>
        <v>100000</v>
      </c>
      <c r="H1005" s="64">
        <f>F1005*G1005</f>
        <v>136490</v>
      </c>
      <c r="I1005" s="54"/>
      <c r="J1005" s="159" t="s">
        <v>1250</v>
      </c>
      <c r="M1005" s="65">
        <v>0.1</v>
      </c>
    </row>
    <row r="1006" spans="3:13" s="55" customFormat="1" ht="13.8">
      <c r="C1006" s="301">
        <v>2</v>
      </c>
      <c r="D1006" s="59" t="s">
        <v>2186</v>
      </c>
      <c r="E1006" s="302" t="s">
        <v>1882</v>
      </c>
      <c r="F1006" s="93">
        <v>0.3412</v>
      </c>
      <c r="G1006" s="64">
        <f>VLOOKUP(D1006,upahbahan,3,FALSE)</f>
        <v>145000</v>
      </c>
      <c r="H1006" s="64">
        <f t="shared" ref="H1006:H1007" si="52">F1006*G1006</f>
        <v>49474</v>
      </c>
      <c r="I1006" s="54"/>
      <c r="J1006" s="159"/>
      <c r="M1006" s="65"/>
    </row>
    <row r="1007" spans="3:13" s="55" customFormat="1" ht="13.8">
      <c r="C1007" s="301">
        <v>3</v>
      </c>
      <c r="D1007" s="59" t="s">
        <v>19</v>
      </c>
      <c r="E1007" s="302" t="s">
        <v>1882</v>
      </c>
      <c r="F1007" s="93">
        <v>6.8199999999999997E-2</v>
      </c>
      <c r="G1007" s="64">
        <f>VLOOKUP(D1007,upahbahan,3,FALSE)</f>
        <v>200000</v>
      </c>
      <c r="H1007" s="64">
        <f t="shared" si="52"/>
        <v>13640</v>
      </c>
      <c r="I1007" s="54"/>
    </row>
    <row r="1008" spans="3:13" s="55" customFormat="1" ht="13.8">
      <c r="C1008" s="83" t="s">
        <v>1210</v>
      </c>
      <c r="D1008" s="80"/>
      <c r="E1008" s="80"/>
      <c r="F1008" s="217"/>
      <c r="G1008" s="218"/>
      <c r="H1008" s="64">
        <f>SUM(H1005:H1007)</f>
        <v>199604</v>
      </c>
      <c r="I1008" s="219"/>
    </row>
    <row r="1009" spans="3:13" s="55" customFormat="1" ht="13.8">
      <c r="C1009" s="72" t="s">
        <v>1211</v>
      </c>
      <c r="D1009" s="59" t="s">
        <v>1212</v>
      </c>
      <c r="E1009" s="73"/>
      <c r="F1009" s="73"/>
      <c r="G1009" s="73"/>
      <c r="H1009" s="73"/>
      <c r="I1009" s="54"/>
    </row>
    <row r="1010" spans="3:13" s="55" customFormat="1" ht="13.8">
      <c r="C1010" s="72">
        <v>1</v>
      </c>
      <c r="D1010" s="59" t="s">
        <v>4931</v>
      </c>
      <c r="E1010" s="170" t="s">
        <v>42</v>
      </c>
      <c r="F1010" s="189">
        <v>0.1125</v>
      </c>
      <c r="G1010" s="64">
        <f>VLOOKUP(D1010,upahbahan,3,FALSE)</f>
        <v>928000</v>
      </c>
      <c r="H1010" s="64">
        <f>F1010*G1010</f>
        <v>104400</v>
      </c>
      <c r="I1010" s="54"/>
    </row>
    <row r="1011" spans="3:13" s="55" customFormat="1" ht="13.8">
      <c r="C1011" s="72">
        <v>2</v>
      </c>
      <c r="D1011" s="59" t="s">
        <v>4845</v>
      </c>
      <c r="E1011" s="170" t="s">
        <v>42</v>
      </c>
      <c r="F1011" s="189">
        <v>0.22500000000000001</v>
      </c>
      <c r="G1011" s="64">
        <f>VLOOKUP(D1011,upahbahan,3,FALSE)</f>
        <v>488180</v>
      </c>
      <c r="H1011" s="64">
        <f>F1011*G1011</f>
        <v>109840.5</v>
      </c>
      <c r="I1011" s="54"/>
    </row>
    <row r="1012" spans="3:13" s="55" customFormat="1" ht="13.8">
      <c r="C1012" s="72">
        <v>3</v>
      </c>
      <c r="D1012" s="59" t="s">
        <v>4923</v>
      </c>
      <c r="E1012" s="170" t="s">
        <v>44</v>
      </c>
      <c r="F1012" s="189">
        <v>0.83330000000000004</v>
      </c>
      <c r="G1012" s="64">
        <f>VLOOKUP(D1012,upahbahan,3,FALSE)</f>
        <v>830000</v>
      </c>
      <c r="H1012" s="64">
        <f>F1012*G1012</f>
        <v>691639</v>
      </c>
      <c r="I1012" s="54"/>
    </row>
    <row r="1013" spans="3:13" s="55" customFormat="1" ht="13.8">
      <c r="C1013" s="83" t="s">
        <v>1216</v>
      </c>
      <c r="D1013" s="80"/>
      <c r="E1013" s="80"/>
      <c r="F1013" s="80"/>
      <c r="G1013" s="162"/>
      <c r="H1013" s="64">
        <f>SUM(H1010:H1012)</f>
        <v>905879.5</v>
      </c>
      <c r="I1013" s="54"/>
    </row>
    <row r="1014" spans="3:13" s="55" customFormat="1" ht="13.8">
      <c r="C1014" s="72" t="s">
        <v>1217</v>
      </c>
      <c r="D1014" s="59" t="s">
        <v>1218</v>
      </c>
      <c r="E1014" s="170"/>
      <c r="F1014" s="73"/>
      <c r="G1014" s="73"/>
      <c r="H1014" s="73"/>
      <c r="I1014" s="54"/>
    </row>
    <row r="1015" spans="3:13" s="55" customFormat="1" ht="13.8">
      <c r="C1015" s="557">
        <v>1</v>
      </c>
      <c r="D1015" s="59" t="s">
        <v>1183</v>
      </c>
      <c r="E1015" s="170" t="s">
        <v>1076</v>
      </c>
      <c r="F1015" s="188">
        <v>0.3412</v>
      </c>
      <c r="G1015" s="64">
        <f>VLOOKUP(D1015,upahbahan,3,FALSE)</f>
        <v>1450000</v>
      </c>
      <c r="H1015" s="64">
        <f>F1015*G1015</f>
        <v>494740</v>
      </c>
      <c r="I1015" s="54"/>
    </row>
    <row r="1016" spans="3:13" s="55" customFormat="1" ht="13.8">
      <c r="C1016" s="83" t="s">
        <v>1219</v>
      </c>
      <c r="D1016" s="80"/>
      <c r="E1016" s="80"/>
      <c r="F1016" s="80"/>
      <c r="G1016" s="162"/>
      <c r="H1016" s="588">
        <f>SUM(H1014:H1015)</f>
        <v>494740</v>
      </c>
      <c r="I1016" s="54"/>
    </row>
    <row r="1017" spans="3:13" s="55" customFormat="1" ht="13.8">
      <c r="C1017" s="58" t="s">
        <v>1220</v>
      </c>
      <c r="D1017" s="69" t="s">
        <v>1221</v>
      </c>
      <c r="E1017" s="70"/>
      <c r="F1017" s="70"/>
      <c r="G1017" s="71"/>
      <c r="H1017" s="304">
        <f>H1016+H1013+H1008</f>
        <v>1600223.5</v>
      </c>
      <c r="I1017" s="319"/>
    </row>
    <row r="1018" spans="3:13" s="55" customFormat="1" ht="13.8">
      <c r="C1018" s="58" t="s">
        <v>1222</v>
      </c>
      <c r="D1018" s="69" t="s">
        <v>1325</v>
      </c>
      <c r="E1018" s="70"/>
      <c r="F1018" s="71"/>
      <c r="G1018" s="95">
        <v>0.1</v>
      </c>
      <c r="H1018" s="64">
        <f>H1017*G1018</f>
        <v>160022.35</v>
      </c>
      <c r="I1018" s="319"/>
    </row>
    <row r="1019" spans="3:13" s="55" customFormat="1" ht="13.8">
      <c r="C1019" s="58" t="s">
        <v>1223</v>
      </c>
      <c r="D1019" s="69" t="s">
        <v>1224</v>
      </c>
      <c r="E1019" s="70"/>
      <c r="F1019" s="70"/>
      <c r="G1019" s="71"/>
      <c r="H1019" s="305">
        <f>SUM(H1017:H1018)</f>
        <v>1760245.85</v>
      </c>
      <c r="I1019" s="319"/>
    </row>
    <row r="1021" spans="3:13" s="55" customFormat="1" ht="13.8">
      <c r="C1021" s="52" t="s">
        <v>4982</v>
      </c>
      <c r="D1021" s="783" t="s">
        <v>4983</v>
      </c>
      <c r="E1021" s="783"/>
      <c r="F1021" s="783"/>
      <c r="G1021" s="783"/>
      <c r="H1021" s="783"/>
      <c r="I1021" s="56">
        <f>ROUNDDOWN(H1038,-2)</f>
        <v>1912000</v>
      </c>
    </row>
    <row r="1022" spans="3:13" s="55" customFormat="1" ht="13.8">
      <c r="C1022" s="300" t="s">
        <v>1197</v>
      </c>
      <c r="D1022" s="300" t="s">
        <v>1198</v>
      </c>
      <c r="E1022" s="300" t="s">
        <v>1199</v>
      </c>
      <c r="F1022" s="300" t="s">
        <v>1200</v>
      </c>
      <c r="G1022" s="300" t="s">
        <v>1201</v>
      </c>
      <c r="H1022" s="300" t="s">
        <v>1202</v>
      </c>
      <c r="I1022" s="54"/>
    </row>
    <row r="1023" spans="3:13" s="55" customFormat="1" ht="13.8">
      <c r="C1023" s="72" t="s">
        <v>1203</v>
      </c>
      <c r="D1023" s="59" t="s">
        <v>1204</v>
      </c>
      <c r="E1023" s="73"/>
      <c r="F1023" s="73"/>
      <c r="G1023" s="73"/>
      <c r="H1023" s="73"/>
      <c r="I1023" s="54"/>
      <c r="J1023" s="159" t="s">
        <v>1249</v>
      </c>
    </row>
    <row r="1024" spans="3:13" s="55" customFormat="1" ht="13.8">
      <c r="C1024" s="301">
        <v>1</v>
      </c>
      <c r="D1024" s="59" t="s">
        <v>5</v>
      </c>
      <c r="E1024" s="302" t="s">
        <v>1882</v>
      </c>
      <c r="F1024" s="93">
        <v>1.3788</v>
      </c>
      <c r="G1024" s="64">
        <f>VLOOKUP(D1024,upahbahan,3,FALSE)</f>
        <v>100000</v>
      </c>
      <c r="H1024" s="64">
        <f>F1024*G1024</f>
        <v>137880</v>
      </c>
      <c r="I1024" s="54"/>
      <c r="J1024" s="159" t="s">
        <v>1250</v>
      </c>
      <c r="M1024" s="65">
        <v>0.1</v>
      </c>
    </row>
    <row r="1025" spans="3:13" s="55" customFormat="1" ht="13.8">
      <c r="C1025" s="301">
        <v>2</v>
      </c>
      <c r="D1025" s="59" t="s">
        <v>2186</v>
      </c>
      <c r="E1025" s="302" t="s">
        <v>1882</v>
      </c>
      <c r="F1025" s="93">
        <v>0.34470000000000001</v>
      </c>
      <c r="G1025" s="64">
        <f>VLOOKUP(D1025,upahbahan,3,FALSE)</f>
        <v>145000</v>
      </c>
      <c r="H1025" s="64">
        <f t="shared" ref="H1025:H1026" si="53">F1025*G1025</f>
        <v>49981.5</v>
      </c>
      <c r="I1025" s="54"/>
      <c r="J1025" s="159"/>
      <c r="M1025" s="65"/>
    </row>
    <row r="1026" spans="3:13" s="55" customFormat="1" ht="13.8">
      <c r="C1026" s="301">
        <v>3</v>
      </c>
      <c r="D1026" s="59" t="s">
        <v>19</v>
      </c>
      <c r="E1026" s="302" t="s">
        <v>1882</v>
      </c>
      <c r="F1026" s="93">
        <v>6.8900000000000003E-2</v>
      </c>
      <c r="G1026" s="64">
        <f>VLOOKUP(D1026,upahbahan,3,FALSE)</f>
        <v>200000</v>
      </c>
      <c r="H1026" s="64">
        <f t="shared" si="53"/>
        <v>13780</v>
      </c>
      <c r="I1026" s="54"/>
    </row>
    <row r="1027" spans="3:13" s="55" customFormat="1" ht="13.8">
      <c r="C1027" s="83" t="s">
        <v>1210</v>
      </c>
      <c r="D1027" s="80"/>
      <c r="E1027" s="80"/>
      <c r="F1027" s="217"/>
      <c r="G1027" s="218"/>
      <c r="H1027" s="64">
        <f>SUM(H1024:H1026)</f>
        <v>201641.5</v>
      </c>
      <c r="I1027" s="219"/>
    </row>
    <row r="1028" spans="3:13" s="55" customFormat="1" ht="13.8">
      <c r="C1028" s="72" t="s">
        <v>1211</v>
      </c>
      <c r="D1028" s="59" t="s">
        <v>1212</v>
      </c>
      <c r="E1028" s="73"/>
      <c r="F1028" s="73"/>
      <c r="G1028" s="73"/>
      <c r="H1028" s="73"/>
      <c r="I1028" s="54"/>
    </row>
    <row r="1029" spans="3:13" s="55" customFormat="1" ht="13.8">
      <c r="C1029" s="72">
        <v>1</v>
      </c>
      <c r="D1029" s="59" t="s">
        <v>4931</v>
      </c>
      <c r="E1029" s="170" t="s">
        <v>42</v>
      </c>
      <c r="F1029" s="189">
        <v>0.17249999999999999</v>
      </c>
      <c r="G1029" s="64">
        <f>VLOOKUP(D1029,upahbahan,3,FALSE)</f>
        <v>928000</v>
      </c>
      <c r="H1029" s="64">
        <f>F1029*G1029</f>
        <v>160080</v>
      </c>
      <c r="I1029" s="54"/>
    </row>
    <row r="1030" spans="3:13" s="55" customFormat="1" ht="13.8">
      <c r="C1030" s="72">
        <v>2</v>
      </c>
      <c r="D1030" s="59" t="s">
        <v>4845</v>
      </c>
      <c r="E1030" s="170" t="s">
        <v>42</v>
      </c>
      <c r="F1030" s="189">
        <v>0.34499999999999997</v>
      </c>
      <c r="G1030" s="64">
        <f>VLOOKUP(D1030,upahbahan,3,FALSE)</f>
        <v>488180</v>
      </c>
      <c r="H1030" s="64">
        <f>F1030*G1030</f>
        <v>168422.09999999998</v>
      </c>
      <c r="I1030" s="54"/>
    </row>
    <row r="1031" spans="3:13" s="55" customFormat="1" ht="13.8">
      <c r="C1031" s="72">
        <v>3</v>
      </c>
      <c r="D1031" s="59" t="s">
        <v>4926</v>
      </c>
      <c r="E1031" s="170" t="s">
        <v>44</v>
      </c>
      <c r="F1031" s="189">
        <v>0.83330000000000004</v>
      </c>
      <c r="G1031" s="64">
        <f>VLOOKUP(D1031,upahbahan,3,FALSE)</f>
        <v>850000</v>
      </c>
      <c r="H1031" s="64">
        <f>F1031*G1031</f>
        <v>708305</v>
      </c>
      <c r="I1031" s="54"/>
    </row>
    <row r="1032" spans="3:13" s="55" customFormat="1" ht="13.8">
      <c r="C1032" s="83" t="s">
        <v>1216</v>
      </c>
      <c r="D1032" s="80"/>
      <c r="E1032" s="80"/>
      <c r="F1032" s="80"/>
      <c r="G1032" s="162"/>
      <c r="H1032" s="64">
        <f>SUM(H1029:H1031)</f>
        <v>1036807.1</v>
      </c>
      <c r="I1032" s="54"/>
    </row>
    <row r="1033" spans="3:13" s="55" customFormat="1" ht="13.8">
      <c r="C1033" s="72" t="s">
        <v>1217</v>
      </c>
      <c r="D1033" s="59" t="s">
        <v>1218</v>
      </c>
      <c r="E1033" s="170"/>
      <c r="F1033" s="73"/>
      <c r="G1033" s="73"/>
      <c r="H1033" s="73"/>
      <c r="I1033" s="54"/>
    </row>
    <row r="1034" spans="3:13" s="55" customFormat="1" ht="13.8">
      <c r="C1034" s="557">
        <v>1</v>
      </c>
      <c r="D1034" s="59" t="s">
        <v>1183</v>
      </c>
      <c r="E1034" s="170" t="s">
        <v>1076</v>
      </c>
      <c r="F1034" s="188">
        <v>0.34470000000000001</v>
      </c>
      <c r="G1034" s="64">
        <f>VLOOKUP(D1034,upahbahan,3,FALSE)</f>
        <v>1450000</v>
      </c>
      <c r="H1034" s="64">
        <f>F1034*G1034</f>
        <v>499815</v>
      </c>
      <c r="I1034" s="54"/>
    </row>
    <row r="1035" spans="3:13" s="55" customFormat="1" ht="13.8">
      <c r="C1035" s="83" t="s">
        <v>1219</v>
      </c>
      <c r="D1035" s="80"/>
      <c r="E1035" s="80"/>
      <c r="F1035" s="80"/>
      <c r="G1035" s="162"/>
      <c r="H1035" s="588">
        <f>SUM(H1033:H1034)</f>
        <v>499815</v>
      </c>
      <c r="I1035" s="54"/>
    </row>
    <row r="1036" spans="3:13" s="55" customFormat="1" ht="13.8">
      <c r="C1036" s="58" t="s">
        <v>1220</v>
      </c>
      <c r="D1036" s="69" t="s">
        <v>1221</v>
      </c>
      <c r="E1036" s="70"/>
      <c r="F1036" s="70"/>
      <c r="G1036" s="71"/>
      <c r="H1036" s="304">
        <f>H1035+H1032+H1027</f>
        <v>1738263.6</v>
      </c>
      <c r="I1036" s="319"/>
    </row>
    <row r="1037" spans="3:13" s="55" customFormat="1" ht="13.8">
      <c r="C1037" s="58" t="s">
        <v>1222</v>
      </c>
      <c r="D1037" s="69" t="s">
        <v>1325</v>
      </c>
      <c r="E1037" s="70"/>
      <c r="F1037" s="71"/>
      <c r="G1037" s="95">
        <v>0.1</v>
      </c>
      <c r="H1037" s="64">
        <f>H1036*G1037</f>
        <v>173826.36000000002</v>
      </c>
      <c r="I1037" s="319"/>
    </row>
    <row r="1038" spans="3:13" s="55" customFormat="1" ht="13.8">
      <c r="C1038" s="58" t="s">
        <v>1223</v>
      </c>
      <c r="D1038" s="69" t="s">
        <v>1224</v>
      </c>
      <c r="E1038" s="70"/>
      <c r="F1038" s="70"/>
      <c r="G1038" s="71"/>
      <c r="H1038" s="305">
        <f>SUM(H1036:H1037)</f>
        <v>1912089.9600000002</v>
      </c>
      <c r="I1038" s="319"/>
    </row>
    <row r="1040" spans="3:13" ht="13.8">
      <c r="C1040" s="160" t="s">
        <v>4984</v>
      </c>
      <c r="D1040" s="436" t="s">
        <v>4985</v>
      </c>
    </row>
    <row r="1041" spans="3:13" s="55" customFormat="1" ht="13.8">
      <c r="C1041" s="52" t="s">
        <v>4986</v>
      </c>
      <c r="D1041" s="783" t="s">
        <v>4987</v>
      </c>
      <c r="E1041" s="783"/>
      <c r="F1041" s="783"/>
      <c r="G1041" s="783"/>
      <c r="H1041" s="783"/>
      <c r="I1041" s="56">
        <f>ROUNDDOWN(H1055,-2)</f>
        <v>138300</v>
      </c>
    </row>
    <row r="1042" spans="3:13" s="55" customFormat="1" ht="13.8">
      <c r="C1042" s="300" t="s">
        <v>1197</v>
      </c>
      <c r="D1042" s="300" t="s">
        <v>1198</v>
      </c>
      <c r="E1042" s="300" t="s">
        <v>1199</v>
      </c>
      <c r="F1042" s="300" t="s">
        <v>1200</v>
      </c>
      <c r="G1042" s="300" t="s">
        <v>1201</v>
      </c>
      <c r="H1042" s="300" t="s">
        <v>1202</v>
      </c>
      <c r="I1042" s="54"/>
    </row>
    <row r="1043" spans="3:13" s="55" customFormat="1" ht="13.8">
      <c r="C1043" s="72" t="s">
        <v>1203</v>
      </c>
      <c r="D1043" s="59" t="s">
        <v>1204</v>
      </c>
      <c r="E1043" s="73"/>
      <c r="F1043" s="73"/>
      <c r="G1043" s="73"/>
      <c r="H1043" s="73"/>
      <c r="I1043" s="54"/>
      <c r="J1043" s="159" t="s">
        <v>1249</v>
      </c>
    </row>
    <row r="1044" spans="3:13" s="55" customFormat="1" ht="13.8">
      <c r="C1044" s="301">
        <v>1</v>
      </c>
      <c r="D1044" s="59" t="s">
        <v>5</v>
      </c>
      <c r="E1044" s="302" t="s">
        <v>1882</v>
      </c>
      <c r="F1044" s="93">
        <v>3.5700000000000003E-2</v>
      </c>
      <c r="G1044" s="64">
        <f>VLOOKUP(D1044,upahbahan,3,FALSE)</f>
        <v>100000</v>
      </c>
      <c r="H1044" s="64">
        <f>F1044*G1044</f>
        <v>3570.0000000000005</v>
      </c>
      <c r="I1044" s="54"/>
      <c r="J1044" s="159" t="s">
        <v>1250</v>
      </c>
      <c r="M1044" s="65">
        <v>0.1</v>
      </c>
    </row>
    <row r="1045" spans="3:13" s="55" customFormat="1" ht="13.8">
      <c r="C1045" s="301">
        <v>2</v>
      </c>
      <c r="D1045" s="59" t="s">
        <v>2186</v>
      </c>
      <c r="E1045" s="302" t="s">
        <v>1882</v>
      </c>
      <c r="F1045" s="93">
        <v>3.5700000000000003E-2</v>
      </c>
      <c r="G1045" s="64">
        <f>VLOOKUP(D1045,upahbahan,3,FALSE)</f>
        <v>145000</v>
      </c>
      <c r="H1045" s="64">
        <f t="shared" ref="H1045:H1046" si="54">F1045*G1045</f>
        <v>5176.5</v>
      </c>
      <c r="I1045" s="54"/>
      <c r="J1045" s="159"/>
      <c r="M1045" s="65"/>
    </row>
    <row r="1046" spans="3:13" s="55" customFormat="1" ht="13.8">
      <c r="C1046" s="301">
        <v>3</v>
      </c>
      <c r="D1046" s="59" t="s">
        <v>19</v>
      </c>
      <c r="E1046" s="302" t="s">
        <v>1882</v>
      </c>
      <c r="F1046" s="93">
        <v>1.8E-3</v>
      </c>
      <c r="G1046" s="64">
        <f>VLOOKUP(D1046,upahbahan,3,FALSE)</f>
        <v>200000</v>
      </c>
      <c r="H1046" s="64">
        <f t="shared" si="54"/>
        <v>360</v>
      </c>
      <c r="I1046" s="54"/>
    </row>
    <row r="1047" spans="3:13" s="55" customFormat="1" ht="13.8">
      <c r="C1047" s="83" t="s">
        <v>1210</v>
      </c>
      <c r="D1047" s="80"/>
      <c r="E1047" s="80"/>
      <c r="F1047" s="217"/>
      <c r="G1047" s="218"/>
      <c r="H1047" s="64">
        <f>SUM(H1044:H1046)</f>
        <v>9106.5</v>
      </c>
      <c r="I1047" s="219"/>
    </row>
    <row r="1048" spans="3:13" s="55" customFormat="1" ht="13.8">
      <c r="C1048" s="72" t="s">
        <v>1211</v>
      </c>
      <c r="D1048" s="59" t="s">
        <v>1212</v>
      </c>
      <c r="E1048" s="73"/>
      <c r="F1048" s="73"/>
      <c r="G1048" s="73"/>
      <c r="H1048" s="73"/>
      <c r="I1048" s="54"/>
    </row>
    <row r="1049" spans="3:13" s="55" customFormat="1" ht="27.6">
      <c r="C1049" s="72">
        <v>1</v>
      </c>
      <c r="D1049" s="59" t="s">
        <v>4988</v>
      </c>
      <c r="E1049" s="170" t="s">
        <v>2188</v>
      </c>
      <c r="F1049" s="189">
        <v>1.6667000000000001</v>
      </c>
      <c r="G1049" s="64">
        <f>VLOOKUP(D1049,upahbahan,3,FALSE)</f>
        <v>70000</v>
      </c>
      <c r="H1049" s="64">
        <f>F1049*G1049</f>
        <v>116669</v>
      </c>
      <c r="I1049" s="54"/>
    </row>
    <row r="1050" spans="3:13" s="55" customFormat="1" ht="13.8">
      <c r="C1050" s="83" t="s">
        <v>1216</v>
      </c>
      <c r="D1050" s="80"/>
      <c r="E1050" s="80"/>
      <c r="F1050" s="80"/>
      <c r="G1050" s="162"/>
      <c r="H1050" s="64">
        <f>SUM(H1049:H1049)</f>
        <v>116669</v>
      </c>
      <c r="I1050" s="54"/>
    </row>
    <row r="1051" spans="3:13" s="55" customFormat="1" ht="13.8">
      <c r="C1051" s="72" t="s">
        <v>1217</v>
      </c>
      <c r="D1051" s="59" t="s">
        <v>1218</v>
      </c>
      <c r="E1051" s="170"/>
      <c r="F1051" s="73"/>
      <c r="G1051" s="73"/>
      <c r="H1051" s="73"/>
      <c r="I1051" s="54"/>
    </row>
    <row r="1052" spans="3:13" s="55" customFormat="1" ht="13.8">
      <c r="C1052" s="83" t="s">
        <v>1219</v>
      </c>
      <c r="D1052" s="80"/>
      <c r="E1052" s="80"/>
      <c r="F1052" s="80"/>
      <c r="G1052" s="162"/>
      <c r="H1052" s="588">
        <f>SUM(H1051:H1051)</f>
        <v>0</v>
      </c>
      <c r="I1052" s="54"/>
    </row>
    <row r="1053" spans="3:13" s="55" customFormat="1" ht="13.8">
      <c r="C1053" s="58" t="s">
        <v>1220</v>
      </c>
      <c r="D1053" s="69" t="s">
        <v>1221</v>
      </c>
      <c r="E1053" s="70"/>
      <c r="F1053" s="70"/>
      <c r="G1053" s="71"/>
      <c r="H1053" s="304">
        <f>H1052+H1050+H1047</f>
        <v>125775.5</v>
      </c>
      <c r="I1053" s="319"/>
    </row>
    <row r="1054" spans="3:13" s="55" customFormat="1" ht="13.8">
      <c r="C1054" s="58" t="s">
        <v>1222</v>
      </c>
      <c r="D1054" s="69" t="s">
        <v>1325</v>
      </c>
      <c r="E1054" s="70"/>
      <c r="F1054" s="71"/>
      <c r="G1054" s="95">
        <v>0.1</v>
      </c>
      <c r="H1054" s="64">
        <f>H1053*G1054</f>
        <v>12577.550000000001</v>
      </c>
      <c r="I1054" s="319"/>
    </row>
    <row r="1055" spans="3:13" s="55" customFormat="1" ht="13.8">
      <c r="C1055" s="58" t="s">
        <v>1223</v>
      </c>
      <c r="D1055" s="69" t="s">
        <v>1224</v>
      </c>
      <c r="E1055" s="70"/>
      <c r="F1055" s="70"/>
      <c r="G1055" s="71"/>
      <c r="H1055" s="305">
        <f>SUM(H1053:H1054)</f>
        <v>138353.04999999999</v>
      </c>
      <c r="I1055" s="319"/>
    </row>
    <row r="1058" spans="3:13" s="55" customFormat="1" ht="13.8">
      <c r="C1058" s="52" t="s">
        <v>4989</v>
      </c>
      <c r="D1058" s="783" t="s">
        <v>4992</v>
      </c>
      <c r="E1058" s="783"/>
      <c r="F1058" s="783"/>
      <c r="G1058" s="783"/>
      <c r="H1058" s="783"/>
      <c r="I1058" s="56">
        <f>ROUNDDOWN(H1072,-2)</f>
        <v>199200</v>
      </c>
    </row>
    <row r="1059" spans="3:13" s="55" customFormat="1" ht="13.8">
      <c r="C1059" s="300" t="s">
        <v>1197</v>
      </c>
      <c r="D1059" s="300" t="s">
        <v>1198</v>
      </c>
      <c r="E1059" s="300" t="s">
        <v>1199</v>
      </c>
      <c r="F1059" s="300" t="s">
        <v>1200</v>
      </c>
      <c r="G1059" s="300" t="s">
        <v>1201</v>
      </c>
      <c r="H1059" s="300" t="s">
        <v>1202</v>
      </c>
      <c r="I1059" s="54"/>
    </row>
    <row r="1060" spans="3:13" s="55" customFormat="1" ht="13.8">
      <c r="C1060" s="72" t="s">
        <v>1203</v>
      </c>
      <c r="D1060" s="59" t="s">
        <v>1204</v>
      </c>
      <c r="E1060" s="73"/>
      <c r="F1060" s="73"/>
      <c r="G1060" s="73"/>
      <c r="H1060" s="73"/>
      <c r="I1060" s="54"/>
      <c r="J1060" s="159" t="s">
        <v>1249</v>
      </c>
    </row>
    <row r="1061" spans="3:13" s="55" customFormat="1" ht="13.8">
      <c r="C1061" s="301">
        <v>1</v>
      </c>
      <c r="D1061" s="59" t="s">
        <v>5</v>
      </c>
      <c r="E1061" s="302" t="s">
        <v>1882</v>
      </c>
      <c r="F1061" s="93">
        <v>7.9399999999999998E-2</v>
      </c>
      <c r="G1061" s="64">
        <f>VLOOKUP(D1061,upahbahan,3,FALSE)</f>
        <v>100000</v>
      </c>
      <c r="H1061" s="64">
        <f>F1061*G1061</f>
        <v>7940</v>
      </c>
      <c r="I1061" s="54"/>
      <c r="J1061" s="159" t="s">
        <v>1250</v>
      </c>
      <c r="M1061" s="65">
        <v>0.1</v>
      </c>
    </row>
    <row r="1062" spans="3:13" s="55" customFormat="1" ht="13.8">
      <c r="C1062" s="301">
        <v>2</v>
      </c>
      <c r="D1062" s="59" t="s">
        <v>2186</v>
      </c>
      <c r="E1062" s="302" t="s">
        <v>1882</v>
      </c>
      <c r="F1062" s="93">
        <v>3.9699999999999999E-2</v>
      </c>
      <c r="G1062" s="64">
        <f>VLOOKUP(D1062,upahbahan,3,FALSE)</f>
        <v>145000</v>
      </c>
      <c r="H1062" s="64">
        <f t="shared" ref="H1062:H1063" si="55">F1062*G1062</f>
        <v>5756.5</v>
      </c>
      <c r="I1062" s="54"/>
      <c r="J1062" s="159"/>
      <c r="M1062" s="65"/>
    </row>
    <row r="1063" spans="3:13" s="55" customFormat="1" ht="13.8">
      <c r="C1063" s="301">
        <v>3</v>
      </c>
      <c r="D1063" s="59" t="s">
        <v>19</v>
      </c>
      <c r="E1063" s="302" t="s">
        <v>1882</v>
      </c>
      <c r="F1063" s="93">
        <v>4.0000000000000001E-3</v>
      </c>
      <c r="G1063" s="64">
        <f>VLOOKUP(D1063,upahbahan,3,FALSE)</f>
        <v>200000</v>
      </c>
      <c r="H1063" s="64">
        <f t="shared" si="55"/>
        <v>800</v>
      </c>
      <c r="I1063" s="54"/>
    </row>
    <row r="1064" spans="3:13" s="55" customFormat="1" ht="13.8">
      <c r="C1064" s="83" t="s">
        <v>1210</v>
      </c>
      <c r="D1064" s="80"/>
      <c r="E1064" s="80"/>
      <c r="F1064" s="217"/>
      <c r="G1064" s="218"/>
      <c r="H1064" s="64">
        <f>SUM(H1061:H1063)</f>
        <v>14496.5</v>
      </c>
      <c r="I1064" s="219"/>
    </row>
    <row r="1065" spans="3:13" s="55" customFormat="1" ht="13.8">
      <c r="C1065" s="72" t="s">
        <v>1211</v>
      </c>
      <c r="D1065" s="59" t="s">
        <v>1212</v>
      </c>
      <c r="E1065" s="73"/>
      <c r="F1065" s="73"/>
      <c r="G1065" s="73"/>
      <c r="H1065" s="73"/>
      <c r="I1065" s="54"/>
    </row>
    <row r="1066" spans="3:13" s="55" customFormat="1" ht="27.6">
      <c r="C1066" s="72">
        <v>1</v>
      </c>
      <c r="D1066" s="59" t="s">
        <v>4990</v>
      </c>
      <c r="E1066" s="170" t="s">
        <v>2188</v>
      </c>
      <c r="F1066" s="189">
        <v>1.6667000000000001</v>
      </c>
      <c r="G1066" s="64">
        <f>VLOOKUP(D1066,upahbahan,3,FALSE)</f>
        <v>100000</v>
      </c>
      <c r="H1066" s="64">
        <f>F1066*G1066</f>
        <v>166670</v>
      </c>
      <c r="I1066" s="54"/>
    </row>
    <row r="1067" spans="3:13" s="55" customFormat="1" ht="13.8">
      <c r="C1067" s="83" t="s">
        <v>1216</v>
      </c>
      <c r="D1067" s="80"/>
      <c r="E1067" s="80"/>
      <c r="F1067" s="80"/>
      <c r="G1067" s="162"/>
      <c r="H1067" s="64">
        <f>SUM(H1066:H1066)</f>
        <v>166670</v>
      </c>
      <c r="I1067" s="54"/>
    </row>
    <row r="1068" spans="3:13" s="55" customFormat="1" ht="13.8">
      <c r="C1068" s="72" t="s">
        <v>1217</v>
      </c>
      <c r="D1068" s="59" t="s">
        <v>1218</v>
      </c>
      <c r="E1068" s="170"/>
      <c r="F1068" s="73"/>
      <c r="G1068" s="73"/>
      <c r="H1068" s="73"/>
      <c r="I1068" s="54"/>
    </row>
    <row r="1069" spans="3:13" s="55" customFormat="1" ht="13.8">
      <c r="C1069" s="83" t="s">
        <v>1219</v>
      </c>
      <c r="D1069" s="80"/>
      <c r="E1069" s="80"/>
      <c r="F1069" s="80"/>
      <c r="G1069" s="162"/>
      <c r="H1069" s="588">
        <f>SUM(H1068:H1068)</f>
        <v>0</v>
      </c>
      <c r="I1069" s="54"/>
    </row>
    <row r="1070" spans="3:13" s="55" customFormat="1" ht="13.8">
      <c r="C1070" s="58" t="s">
        <v>1220</v>
      </c>
      <c r="D1070" s="69" t="s">
        <v>1221</v>
      </c>
      <c r="E1070" s="70"/>
      <c r="F1070" s="70"/>
      <c r="G1070" s="71"/>
      <c r="H1070" s="304">
        <f>H1069+H1067+H1064</f>
        <v>181166.5</v>
      </c>
      <c r="I1070" s="319"/>
    </row>
    <row r="1071" spans="3:13" s="55" customFormat="1" ht="13.8">
      <c r="C1071" s="58" t="s">
        <v>1222</v>
      </c>
      <c r="D1071" s="69" t="s">
        <v>1325</v>
      </c>
      <c r="E1071" s="70"/>
      <c r="F1071" s="71"/>
      <c r="G1071" s="95">
        <v>0.1</v>
      </c>
      <c r="H1071" s="64">
        <f>H1070*G1071</f>
        <v>18116.650000000001</v>
      </c>
      <c r="I1071" s="319"/>
    </row>
    <row r="1072" spans="3:13" s="55" customFormat="1" ht="13.8">
      <c r="C1072" s="58" t="s">
        <v>1223</v>
      </c>
      <c r="D1072" s="69" t="s">
        <v>1224</v>
      </c>
      <c r="E1072" s="70"/>
      <c r="F1072" s="70"/>
      <c r="G1072" s="71"/>
      <c r="H1072" s="305">
        <f>SUM(H1070:H1071)</f>
        <v>199283.15</v>
      </c>
      <c r="I1072" s="319"/>
    </row>
    <row r="1075" spans="3:13" s="55" customFormat="1" ht="13.8">
      <c r="C1075" s="52" t="s">
        <v>4991</v>
      </c>
      <c r="D1075" s="783" t="s">
        <v>4993</v>
      </c>
      <c r="E1075" s="783"/>
      <c r="F1075" s="783"/>
      <c r="G1075" s="783"/>
      <c r="H1075" s="783"/>
      <c r="I1075" s="56">
        <f>ROUNDDOWN(H1089,-2)</f>
        <v>246700</v>
      </c>
    </row>
    <row r="1076" spans="3:13" s="55" customFormat="1" ht="13.8">
      <c r="C1076" s="300" t="s">
        <v>1197</v>
      </c>
      <c r="D1076" s="300" t="s">
        <v>1198</v>
      </c>
      <c r="E1076" s="300" t="s">
        <v>1199</v>
      </c>
      <c r="F1076" s="300" t="s">
        <v>1200</v>
      </c>
      <c r="G1076" s="300" t="s">
        <v>1201</v>
      </c>
      <c r="H1076" s="300" t="s">
        <v>1202</v>
      </c>
      <c r="I1076" s="54"/>
    </row>
    <row r="1077" spans="3:13" s="55" customFormat="1" ht="13.8">
      <c r="C1077" s="72" t="s">
        <v>1203</v>
      </c>
      <c r="D1077" s="59" t="s">
        <v>1204</v>
      </c>
      <c r="E1077" s="73"/>
      <c r="F1077" s="73"/>
      <c r="G1077" s="73"/>
      <c r="H1077" s="73"/>
      <c r="I1077" s="54"/>
      <c r="J1077" s="159" t="s">
        <v>1249</v>
      </c>
    </row>
    <row r="1078" spans="3:13" s="55" customFormat="1" ht="13.8">
      <c r="C1078" s="301">
        <v>1</v>
      </c>
      <c r="D1078" s="59" t="s">
        <v>5</v>
      </c>
      <c r="E1078" s="302" t="s">
        <v>1882</v>
      </c>
      <c r="F1078" s="93">
        <v>8.7300000000000003E-2</v>
      </c>
      <c r="G1078" s="64">
        <f>VLOOKUP(D1078,upahbahan,3,FALSE)</f>
        <v>100000</v>
      </c>
      <c r="H1078" s="64">
        <f>F1078*G1078</f>
        <v>8730</v>
      </c>
      <c r="I1078" s="54"/>
      <c r="J1078" s="159" t="s">
        <v>1250</v>
      </c>
      <c r="M1078" s="65">
        <v>0.1</v>
      </c>
    </row>
    <row r="1079" spans="3:13" s="55" customFormat="1" ht="13.8">
      <c r="C1079" s="301">
        <v>2</v>
      </c>
      <c r="D1079" s="59" t="s">
        <v>2186</v>
      </c>
      <c r="E1079" s="302" t="s">
        <v>1882</v>
      </c>
      <c r="F1079" s="93">
        <v>4.3700000000000003E-2</v>
      </c>
      <c r="G1079" s="64">
        <f>VLOOKUP(D1079,upahbahan,3,FALSE)</f>
        <v>145000</v>
      </c>
      <c r="H1079" s="64">
        <f t="shared" ref="H1079:H1080" si="56">F1079*G1079</f>
        <v>6336.5</v>
      </c>
      <c r="I1079" s="54"/>
      <c r="J1079" s="159"/>
      <c r="M1079" s="65"/>
    </row>
    <row r="1080" spans="3:13" s="55" customFormat="1" ht="13.8">
      <c r="C1080" s="301">
        <v>3</v>
      </c>
      <c r="D1080" s="59" t="s">
        <v>19</v>
      </c>
      <c r="E1080" s="302" t="s">
        <v>1882</v>
      </c>
      <c r="F1080" s="93">
        <v>4.4000000000000003E-3</v>
      </c>
      <c r="G1080" s="64">
        <f>VLOOKUP(D1080,upahbahan,3,FALSE)</f>
        <v>200000</v>
      </c>
      <c r="H1080" s="64">
        <f t="shared" si="56"/>
        <v>880</v>
      </c>
      <c r="I1080" s="54"/>
    </row>
    <row r="1081" spans="3:13" s="55" customFormat="1" ht="13.8">
      <c r="C1081" s="83" t="s">
        <v>1210</v>
      </c>
      <c r="D1081" s="80"/>
      <c r="E1081" s="80"/>
      <c r="F1081" s="217"/>
      <c r="G1081" s="218"/>
      <c r="H1081" s="64">
        <f>SUM(H1078:H1080)</f>
        <v>15946.5</v>
      </c>
      <c r="I1081" s="219"/>
    </row>
    <row r="1082" spans="3:13" s="55" customFormat="1" ht="13.8">
      <c r="C1082" s="72" t="s">
        <v>1211</v>
      </c>
      <c r="D1082" s="59" t="s">
        <v>1212</v>
      </c>
      <c r="E1082" s="73"/>
      <c r="F1082" s="73"/>
      <c r="G1082" s="73"/>
      <c r="H1082" s="73"/>
      <c r="I1082" s="54"/>
    </row>
    <row r="1083" spans="3:13" s="55" customFormat="1" ht="27.6">
      <c r="C1083" s="72">
        <v>1</v>
      </c>
      <c r="D1083" s="59" t="s">
        <v>4994</v>
      </c>
      <c r="E1083" s="170" t="s">
        <v>2188</v>
      </c>
      <c r="F1083" s="189">
        <v>1.6667000000000001</v>
      </c>
      <c r="G1083" s="64">
        <f>VLOOKUP(D1083,upahbahan,3,FALSE)</f>
        <v>125000</v>
      </c>
      <c r="H1083" s="64">
        <f>F1083*G1083</f>
        <v>208337.5</v>
      </c>
      <c r="I1083" s="54"/>
    </row>
    <row r="1084" spans="3:13" s="55" customFormat="1" ht="13.8">
      <c r="C1084" s="83" t="s">
        <v>1216</v>
      </c>
      <c r="D1084" s="80"/>
      <c r="E1084" s="80"/>
      <c r="F1084" s="80"/>
      <c r="G1084" s="162"/>
      <c r="H1084" s="64">
        <f>SUM(H1083:H1083)</f>
        <v>208337.5</v>
      </c>
      <c r="I1084" s="54"/>
    </row>
    <row r="1085" spans="3:13" s="55" customFormat="1" ht="13.8">
      <c r="C1085" s="72" t="s">
        <v>1217</v>
      </c>
      <c r="D1085" s="59" t="s">
        <v>1218</v>
      </c>
      <c r="E1085" s="170"/>
      <c r="F1085" s="73"/>
      <c r="G1085" s="73"/>
      <c r="H1085" s="73"/>
      <c r="I1085" s="54"/>
    </row>
    <row r="1086" spans="3:13" s="55" customFormat="1" ht="13.8">
      <c r="C1086" s="83" t="s">
        <v>1219</v>
      </c>
      <c r="D1086" s="80"/>
      <c r="E1086" s="80"/>
      <c r="F1086" s="80"/>
      <c r="G1086" s="162"/>
      <c r="H1086" s="588">
        <f>SUM(H1085:H1085)</f>
        <v>0</v>
      </c>
      <c r="I1086" s="54"/>
    </row>
    <row r="1087" spans="3:13" s="55" customFormat="1" ht="13.8">
      <c r="C1087" s="58" t="s">
        <v>1220</v>
      </c>
      <c r="D1087" s="69" t="s">
        <v>1221</v>
      </c>
      <c r="E1087" s="70"/>
      <c r="F1087" s="70"/>
      <c r="G1087" s="71"/>
      <c r="H1087" s="304">
        <f>H1086+H1084+H1081</f>
        <v>224284</v>
      </c>
      <c r="I1087" s="319"/>
    </row>
    <row r="1088" spans="3:13" s="55" customFormat="1" ht="13.8">
      <c r="C1088" s="58" t="s">
        <v>1222</v>
      </c>
      <c r="D1088" s="69" t="s">
        <v>1325</v>
      </c>
      <c r="E1088" s="70"/>
      <c r="F1088" s="71"/>
      <c r="G1088" s="95">
        <v>0.1</v>
      </c>
      <c r="H1088" s="64">
        <f>H1087*G1088</f>
        <v>22428.400000000001</v>
      </c>
      <c r="I1088" s="319"/>
    </row>
    <row r="1089" spans="3:13" s="55" customFormat="1" ht="13.8">
      <c r="C1089" s="58" t="s">
        <v>1223</v>
      </c>
      <c r="D1089" s="69" t="s">
        <v>1224</v>
      </c>
      <c r="E1089" s="70"/>
      <c r="F1089" s="70"/>
      <c r="G1089" s="71"/>
      <c r="H1089" s="305">
        <f>SUM(H1087:H1088)</f>
        <v>246712.4</v>
      </c>
      <c r="I1089" s="319"/>
    </row>
    <row r="1091" spans="3:13" s="55" customFormat="1" ht="13.8">
      <c r="C1091" s="52" t="s">
        <v>4995</v>
      </c>
      <c r="D1091" s="783" t="s">
        <v>4996</v>
      </c>
      <c r="E1091" s="783"/>
      <c r="F1091" s="783"/>
      <c r="G1091" s="783"/>
      <c r="H1091" s="783"/>
      <c r="I1091" s="56">
        <f>ROUNDDOWN(H1105,-2)</f>
        <v>323200</v>
      </c>
    </row>
    <row r="1092" spans="3:13" s="55" customFormat="1" ht="13.8">
      <c r="C1092" s="300" t="s">
        <v>1197</v>
      </c>
      <c r="D1092" s="300" t="s">
        <v>1198</v>
      </c>
      <c r="E1092" s="300" t="s">
        <v>1199</v>
      </c>
      <c r="F1092" s="300" t="s">
        <v>1200</v>
      </c>
      <c r="G1092" s="300" t="s">
        <v>1201</v>
      </c>
      <c r="H1092" s="300" t="s">
        <v>1202</v>
      </c>
      <c r="I1092" s="54"/>
    </row>
    <row r="1093" spans="3:13" s="55" customFormat="1" ht="13.8">
      <c r="C1093" s="72" t="s">
        <v>1203</v>
      </c>
      <c r="D1093" s="59" t="s">
        <v>1204</v>
      </c>
      <c r="E1093" s="73"/>
      <c r="F1093" s="73"/>
      <c r="G1093" s="73"/>
      <c r="H1093" s="73"/>
      <c r="I1093" s="54"/>
      <c r="J1093" s="159" t="s">
        <v>1249</v>
      </c>
    </row>
    <row r="1094" spans="3:13" s="55" customFormat="1" ht="13.8">
      <c r="C1094" s="301">
        <v>1</v>
      </c>
      <c r="D1094" s="59" t="s">
        <v>5</v>
      </c>
      <c r="E1094" s="302" t="s">
        <v>1882</v>
      </c>
      <c r="F1094" s="93">
        <v>0.1032</v>
      </c>
      <c r="G1094" s="64">
        <f>VLOOKUP(D1094,upahbahan,3,FALSE)</f>
        <v>100000</v>
      </c>
      <c r="H1094" s="64">
        <f>F1094*G1094</f>
        <v>10320</v>
      </c>
      <c r="I1094" s="54"/>
      <c r="J1094" s="159" t="s">
        <v>1250</v>
      </c>
      <c r="M1094" s="65">
        <v>0.1</v>
      </c>
    </row>
    <row r="1095" spans="3:13" s="55" customFormat="1" ht="13.8">
      <c r="C1095" s="301">
        <v>2</v>
      </c>
      <c r="D1095" s="59" t="s">
        <v>2186</v>
      </c>
      <c r="E1095" s="302" t="s">
        <v>1882</v>
      </c>
      <c r="F1095" s="93">
        <v>5.16E-2</v>
      </c>
      <c r="G1095" s="64">
        <f>VLOOKUP(D1095,upahbahan,3,FALSE)</f>
        <v>145000</v>
      </c>
      <c r="H1095" s="64">
        <f t="shared" ref="H1095:H1096" si="57">F1095*G1095</f>
        <v>7482</v>
      </c>
      <c r="I1095" s="54"/>
      <c r="J1095" s="159"/>
      <c r="M1095" s="65"/>
    </row>
    <row r="1096" spans="3:13" s="55" customFormat="1" ht="13.8">
      <c r="C1096" s="301">
        <v>3</v>
      </c>
      <c r="D1096" s="59" t="s">
        <v>19</v>
      </c>
      <c r="E1096" s="302" t="s">
        <v>1882</v>
      </c>
      <c r="F1096" s="93">
        <v>5.1999999999999998E-3</v>
      </c>
      <c r="G1096" s="64">
        <f>VLOOKUP(D1096,upahbahan,3,FALSE)</f>
        <v>200000</v>
      </c>
      <c r="H1096" s="64">
        <f t="shared" si="57"/>
        <v>1040</v>
      </c>
      <c r="I1096" s="54"/>
    </row>
    <row r="1097" spans="3:13" s="55" customFormat="1" ht="13.8">
      <c r="C1097" s="83" t="s">
        <v>1210</v>
      </c>
      <c r="D1097" s="80"/>
      <c r="E1097" s="80"/>
      <c r="F1097" s="217"/>
      <c r="G1097" s="218"/>
      <c r="H1097" s="64">
        <f>SUM(H1094:H1096)</f>
        <v>18842</v>
      </c>
      <c r="I1097" s="219"/>
    </row>
    <row r="1098" spans="3:13" s="55" customFormat="1" ht="13.8">
      <c r="C1098" s="72" t="s">
        <v>1211</v>
      </c>
      <c r="D1098" s="59" t="s">
        <v>1212</v>
      </c>
      <c r="E1098" s="73"/>
      <c r="F1098" s="73"/>
      <c r="G1098" s="73"/>
      <c r="H1098" s="73"/>
      <c r="I1098" s="54"/>
    </row>
    <row r="1099" spans="3:13" s="55" customFormat="1" ht="27.6">
      <c r="C1099" s="72">
        <v>1</v>
      </c>
      <c r="D1099" s="59" t="s">
        <v>4997</v>
      </c>
      <c r="E1099" s="170" t="s">
        <v>2188</v>
      </c>
      <c r="F1099" s="189">
        <v>1.6667000000000001</v>
      </c>
      <c r="G1099" s="64">
        <f>VLOOKUP(D1099,upahbahan,3,FALSE)</f>
        <v>165000</v>
      </c>
      <c r="H1099" s="64">
        <f>F1099*G1099</f>
        <v>275005.5</v>
      </c>
      <c r="I1099" s="54"/>
    </row>
    <row r="1100" spans="3:13" s="55" customFormat="1" ht="13.8">
      <c r="C1100" s="83" t="s">
        <v>1216</v>
      </c>
      <c r="D1100" s="80"/>
      <c r="E1100" s="80"/>
      <c r="F1100" s="80"/>
      <c r="G1100" s="162"/>
      <c r="H1100" s="64">
        <f>SUM(H1099:H1099)</f>
        <v>275005.5</v>
      </c>
      <c r="I1100" s="54"/>
    </row>
    <row r="1101" spans="3:13" s="55" customFormat="1" ht="13.8">
      <c r="C1101" s="72" t="s">
        <v>1217</v>
      </c>
      <c r="D1101" s="59" t="s">
        <v>1218</v>
      </c>
      <c r="E1101" s="170"/>
      <c r="F1101" s="73"/>
      <c r="G1101" s="73"/>
      <c r="H1101" s="73"/>
      <c r="I1101" s="54"/>
    </row>
    <row r="1102" spans="3:13" s="55" customFormat="1" ht="13.8">
      <c r="C1102" s="83" t="s">
        <v>1219</v>
      </c>
      <c r="D1102" s="80"/>
      <c r="E1102" s="80"/>
      <c r="F1102" s="80"/>
      <c r="G1102" s="162"/>
      <c r="H1102" s="588">
        <f>SUM(H1101:H1101)</f>
        <v>0</v>
      </c>
      <c r="I1102" s="54"/>
    </row>
    <row r="1103" spans="3:13" s="55" customFormat="1" ht="13.8">
      <c r="C1103" s="58" t="s">
        <v>1220</v>
      </c>
      <c r="D1103" s="69" t="s">
        <v>1221</v>
      </c>
      <c r="E1103" s="70"/>
      <c r="F1103" s="70"/>
      <c r="G1103" s="71"/>
      <c r="H1103" s="304">
        <f>H1102+H1100+H1097</f>
        <v>293847.5</v>
      </c>
      <c r="I1103" s="319"/>
    </row>
    <row r="1104" spans="3:13" s="55" customFormat="1" ht="13.8">
      <c r="C1104" s="58" t="s">
        <v>1222</v>
      </c>
      <c r="D1104" s="69" t="s">
        <v>1325</v>
      </c>
      <c r="E1104" s="70"/>
      <c r="F1104" s="71"/>
      <c r="G1104" s="95">
        <v>0.1</v>
      </c>
      <c r="H1104" s="64">
        <f>H1103*G1104</f>
        <v>29384.75</v>
      </c>
      <c r="I1104" s="319"/>
    </row>
    <row r="1105" spans="3:13" s="55" customFormat="1" ht="13.8">
      <c r="C1105" s="58" t="s">
        <v>1223</v>
      </c>
      <c r="D1105" s="69" t="s">
        <v>1224</v>
      </c>
      <c r="E1105" s="70"/>
      <c r="F1105" s="70"/>
      <c r="G1105" s="71"/>
      <c r="H1105" s="305">
        <f>SUM(H1103:H1104)</f>
        <v>323232.25</v>
      </c>
      <c r="I1105" s="319"/>
    </row>
    <row r="1107" spans="3:13" s="55" customFormat="1" ht="13.8">
      <c r="C1107" s="52" t="s">
        <v>4998</v>
      </c>
      <c r="D1107" s="783" t="s">
        <v>4999</v>
      </c>
      <c r="E1107" s="783"/>
      <c r="F1107" s="783"/>
      <c r="G1107" s="783"/>
      <c r="H1107" s="783"/>
      <c r="I1107" s="56">
        <f>ROUNDDOWN(H1121,-2)</f>
        <v>377700</v>
      </c>
    </row>
    <row r="1108" spans="3:13" s="55" customFormat="1" ht="13.8">
      <c r="C1108" s="300" t="s">
        <v>1197</v>
      </c>
      <c r="D1108" s="300" t="s">
        <v>1198</v>
      </c>
      <c r="E1108" s="300" t="s">
        <v>1199</v>
      </c>
      <c r="F1108" s="300" t="s">
        <v>1200</v>
      </c>
      <c r="G1108" s="300" t="s">
        <v>1201</v>
      </c>
      <c r="H1108" s="300" t="s">
        <v>1202</v>
      </c>
      <c r="I1108" s="54"/>
    </row>
    <row r="1109" spans="3:13" s="55" customFormat="1" ht="13.8">
      <c r="C1109" s="72" t="s">
        <v>1203</v>
      </c>
      <c r="D1109" s="59" t="s">
        <v>1204</v>
      </c>
      <c r="E1109" s="73"/>
      <c r="F1109" s="73"/>
      <c r="G1109" s="73"/>
      <c r="H1109" s="73"/>
      <c r="I1109" s="54"/>
      <c r="J1109" s="159" t="s">
        <v>1249</v>
      </c>
    </row>
    <row r="1110" spans="3:13" s="55" customFormat="1" ht="13.8">
      <c r="C1110" s="301">
        <v>1</v>
      </c>
      <c r="D1110" s="59" t="s">
        <v>5</v>
      </c>
      <c r="E1110" s="302" t="s">
        <v>1882</v>
      </c>
      <c r="F1110" s="93">
        <v>7.22E-2</v>
      </c>
      <c r="G1110" s="64">
        <f>VLOOKUP(D1110,upahbahan,3,FALSE)</f>
        <v>100000</v>
      </c>
      <c r="H1110" s="64">
        <f>F1110*G1110</f>
        <v>7220</v>
      </c>
      <c r="I1110" s="54"/>
      <c r="J1110" s="159" t="s">
        <v>1250</v>
      </c>
      <c r="M1110" s="65">
        <v>0.1</v>
      </c>
    </row>
    <row r="1111" spans="3:13" s="55" customFormat="1" ht="13.8">
      <c r="C1111" s="301">
        <v>2</v>
      </c>
      <c r="D1111" s="59" t="s">
        <v>2186</v>
      </c>
      <c r="E1111" s="302" t="s">
        <v>1882</v>
      </c>
      <c r="F1111" s="93">
        <v>7.22E-2</v>
      </c>
      <c r="G1111" s="64">
        <f>VLOOKUP(D1111,upahbahan,3,FALSE)</f>
        <v>145000</v>
      </c>
      <c r="H1111" s="64">
        <f t="shared" ref="H1111:H1112" si="58">F1111*G1111</f>
        <v>10469</v>
      </c>
      <c r="I1111" s="54"/>
      <c r="J1111" s="159"/>
      <c r="M1111" s="65"/>
    </row>
    <row r="1112" spans="3:13" s="55" customFormat="1" ht="13.8">
      <c r="C1112" s="301">
        <v>3</v>
      </c>
      <c r="D1112" s="59" t="s">
        <v>19</v>
      </c>
      <c r="E1112" s="302" t="s">
        <v>1882</v>
      </c>
      <c r="F1112" s="93">
        <v>3.5999999999999999E-3</v>
      </c>
      <c r="G1112" s="64">
        <f>VLOOKUP(D1112,upahbahan,3,FALSE)</f>
        <v>200000</v>
      </c>
      <c r="H1112" s="64">
        <f t="shared" si="58"/>
        <v>720</v>
      </c>
      <c r="I1112" s="54"/>
    </row>
    <row r="1113" spans="3:13" s="55" customFormat="1" ht="13.8">
      <c r="C1113" s="83" t="s">
        <v>1210</v>
      </c>
      <c r="D1113" s="80"/>
      <c r="E1113" s="80"/>
      <c r="F1113" s="217"/>
      <c r="G1113" s="218"/>
      <c r="H1113" s="64">
        <f>SUM(H1110:H1112)</f>
        <v>18409</v>
      </c>
      <c r="I1113" s="219"/>
    </row>
    <row r="1114" spans="3:13" s="55" customFormat="1" ht="13.8">
      <c r="C1114" s="72" t="s">
        <v>1211</v>
      </c>
      <c r="D1114" s="59" t="s">
        <v>1212</v>
      </c>
      <c r="E1114" s="73"/>
      <c r="F1114" s="73"/>
      <c r="G1114" s="73"/>
      <c r="H1114" s="73"/>
      <c r="I1114" s="54"/>
    </row>
    <row r="1115" spans="3:13" s="55" customFormat="1" ht="27.6">
      <c r="C1115" s="72">
        <v>1</v>
      </c>
      <c r="D1115" s="59" t="s">
        <v>5000</v>
      </c>
      <c r="E1115" s="170" t="s">
        <v>2188</v>
      </c>
      <c r="F1115" s="189">
        <v>1.6667000000000001</v>
      </c>
      <c r="G1115" s="64">
        <f>VLOOKUP(D1115,upahbahan,3,FALSE)</f>
        <v>195000</v>
      </c>
      <c r="H1115" s="64">
        <f>F1115*G1115</f>
        <v>325006.5</v>
      </c>
      <c r="I1115" s="54"/>
    </row>
    <row r="1116" spans="3:13" s="55" customFormat="1" ht="13.8">
      <c r="C1116" s="83" t="s">
        <v>1216</v>
      </c>
      <c r="D1116" s="80"/>
      <c r="E1116" s="80"/>
      <c r="F1116" s="80"/>
      <c r="G1116" s="162"/>
      <c r="H1116" s="64">
        <f>SUM(H1115:H1115)</f>
        <v>325006.5</v>
      </c>
      <c r="I1116" s="54"/>
    </row>
    <row r="1117" spans="3:13" s="55" customFormat="1" ht="13.8">
      <c r="C1117" s="72" t="s">
        <v>1217</v>
      </c>
      <c r="D1117" s="59" t="s">
        <v>1218</v>
      </c>
      <c r="E1117" s="170"/>
      <c r="F1117" s="73"/>
      <c r="G1117" s="73"/>
      <c r="H1117" s="73"/>
      <c r="I1117" s="54"/>
    </row>
    <row r="1118" spans="3:13" s="55" customFormat="1" ht="13.8">
      <c r="C1118" s="83" t="s">
        <v>1219</v>
      </c>
      <c r="D1118" s="80"/>
      <c r="E1118" s="80"/>
      <c r="F1118" s="80"/>
      <c r="G1118" s="162"/>
      <c r="H1118" s="588">
        <f>SUM(H1117:H1117)</f>
        <v>0</v>
      </c>
      <c r="I1118" s="54"/>
    </row>
    <row r="1119" spans="3:13" s="55" customFormat="1" ht="13.8">
      <c r="C1119" s="58" t="s">
        <v>1220</v>
      </c>
      <c r="D1119" s="69" t="s">
        <v>1221</v>
      </c>
      <c r="E1119" s="70"/>
      <c r="F1119" s="70"/>
      <c r="G1119" s="71"/>
      <c r="H1119" s="304">
        <f>H1118+H1116+H1113</f>
        <v>343415.5</v>
      </c>
      <c r="I1119" s="319"/>
    </row>
    <row r="1120" spans="3:13" s="55" customFormat="1" ht="13.8">
      <c r="C1120" s="58" t="s">
        <v>1222</v>
      </c>
      <c r="D1120" s="69" t="s">
        <v>1325</v>
      </c>
      <c r="E1120" s="70"/>
      <c r="F1120" s="71"/>
      <c r="G1120" s="95">
        <v>0.1</v>
      </c>
      <c r="H1120" s="64">
        <f>H1119*G1120</f>
        <v>34341.550000000003</v>
      </c>
      <c r="I1120" s="319"/>
    </row>
    <row r="1121" spans="3:13" s="55" customFormat="1" ht="13.8">
      <c r="C1121" s="58" t="s">
        <v>1223</v>
      </c>
      <c r="D1121" s="69" t="s">
        <v>1224</v>
      </c>
      <c r="E1121" s="70"/>
      <c r="F1121" s="70"/>
      <c r="G1121" s="71"/>
      <c r="H1121" s="305">
        <f>SUM(H1119:H1120)</f>
        <v>377757.05</v>
      </c>
      <c r="I1121" s="319"/>
    </row>
    <row r="1123" spans="3:13" s="55" customFormat="1" ht="13.8">
      <c r="C1123" s="52" t="s">
        <v>5001</v>
      </c>
      <c r="D1123" s="783" t="s">
        <v>5002</v>
      </c>
      <c r="E1123" s="783"/>
      <c r="F1123" s="783"/>
      <c r="G1123" s="783"/>
      <c r="H1123" s="783"/>
      <c r="I1123" s="56">
        <f>ROUNDDOWN(H1137,-2)</f>
        <v>243500</v>
      </c>
    </row>
    <row r="1124" spans="3:13" s="55" customFormat="1" ht="13.8">
      <c r="C1124" s="300" t="s">
        <v>1197</v>
      </c>
      <c r="D1124" s="300" t="s">
        <v>1198</v>
      </c>
      <c r="E1124" s="300" t="s">
        <v>1199</v>
      </c>
      <c r="F1124" s="300" t="s">
        <v>1200</v>
      </c>
      <c r="G1124" s="300" t="s">
        <v>1201</v>
      </c>
      <c r="H1124" s="300" t="s">
        <v>1202</v>
      </c>
      <c r="I1124" s="54"/>
    </row>
    <row r="1125" spans="3:13" s="55" customFormat="1" ht="13.8">
      <c r="C1125" s="72" t="s">
        <v>1203</v>
      </c>
      <c r="D1125" s="59" t="s">
        <v>1204</v>
      </c>
      <c r="E1125" s="73"/>
      <c r="F1125" s="73"/>
      <c r="G1125" s="73"/>
      <c r="H1125" s="73"/>
      <c r="I1125" s="54"/>
      <c r="J1125" s="159" t="s">
        <v>1249</v>
      </c>
    </row>
    <row r="1126" spans="3:13" s="55" customFormat="1" ht="13.8">
      <c r="C1126" s="301">
        <v>1</v>
      </c>
      <c r="D1126" s="59" t="s">
        <v>5</v>
      </c>
      <c r="E1126" s="302" t="s">
        <v>1882</v>
      </c>
      <c r="F1126" s="93">
        <v>7.1400000000000005E-2</v>
      </c>
      <c r="G1126" s="64">
        <f>VLOOKUP(D1126,upahbahan,3,FALSE)</f>
        <v>100000</v>
      </c>
      <c r="H1126" s="64">
        <f>F1126*G1126</f>
        <v>7140.0000000000009</v>
      </c>
      <c r="I1126" s="54"/>
      <c r="J1126" s="159" t="s">
        <v>1250</v>
      </c>
      <c r="M1126" s="65">
        <v>0.1</v>
      </c>
    </row>
    <row r="1127" spans="3:13" s="55" customFormat="1" ht="13.8">
      <c r="C1127" s="301">
        <v>2</v>
      </c>
      <c r="D1127" s="59" t="s">
        <v>2186</v>
      </c>
      <c r="E1127" s="302" t="s">
        <v>1882</v>
      </c>
      <c r="F1127" s="93">
        <v>3.5700000000000003E-2</v>
      </c>
      <c r="G1127" s="64">
        <f>VLOOKUP(D1127,upahbahan,3,FALSE)</f>
        <v>145000</v>
      </c>
      <c r="H1127" s="64">
        <f t="shared" ref="H1127:H1128" si="59">F1127*G1127</f>
        <v>5176.5</v>
      </c>
      <c r="I1127" s="54"/>
      <c r="J1127" s="159"/>
      <c r="M1127" s="65"/>
    </row>
    <row r="1128" spans="3:13" s="55" customFormat="1" ht="13.8">
      <c r="C1128" s="301">
        <v>3</v>
      </c>
      <c r="D1128" s="59" t="s">
        <v>19</v>
      </c>
      <c r="E1128" s="302" t="s">
        <v>1882</v>
      </c>
      <c r="F1128" s="93">
        <v>3.5999999999999999E-3</v>
      </c>
      <c r="G1128" s="64">
        <f>VLOOKUP(D1128,upahbahan,3,FALSE)</f>
        <v>200000</v>
      </c>
      <c r="H1128" s="64">
        <f t="shared" si="59"/>
        <v>720</v>
      </c>
      <c r="I1128" s="54"/>
    </row>
    <row r="1129" spans="3:13" s="55" customFormat="1" ht="13.8">
      <c r="C1129" s="83" t="s">
        <v>1210</v>
      </c>
      <c r="D1129" s="80"/>
      <c r="E1129" s="80"/>
      <c r="F1129" s="217"/>
      <c r="G1129" s="218"/>
      <c r="H1129" s="64">
        <f>SUM(H1126:H1128)</f>
        <v>13036.5</v>
      </c>
      <c r="I1129" s="219"/>
    </row>
    <row r="1130" spans="3:13" s="55" customFormat="1" ht="13.8">
      <c r="C1130" s="72" t="s">
        <v>1211</v>
      </c>
      <c r="D1130" s="59" t="s">
        <v>1212</v>
      </c>
      <c r="E1130" s="73"/>
      <c r="F1130" s="73"/>
      <c r="G1130" s="73"/>
      <c r="H1130" s="73"/>
      <c r="I1130" s="54"/>
    </row>
    <row r="1131" spans="3:13" s="55" customFormat="1" ht="27.6">
      <c r="C1131" s="72">
        <v>1</v>
      </c>
      <c r="D1131" s="59" t="s">
        <v>5003</v>
      </c>
      <c r="E1131" s="170" t="s">
        <v>2188</v>
      </c>
      <c r="F1131" s="189">
        <v>1.6667000000000001</v>
      </c>
      <c r="G1131" s="64">
        <f>VLOOKUP(D1131,upahbahan,3,FALSE)</f>
        <v>125000</v>
      </c>
      <c r="H1131" s="64">
        <f>F1131*G1131</f>
        <v>208337.5</v>
      </c>
      <c r="I1131" s="54"/>
    </row>
    <row r="1132" spans="3:13" s="55" customFormat="1" ht="13.8">
      <c r="C1132" s="83" t="s">
        <v>1216</v>
      </c>
      <c r="D1132" s="80"/>
      <c r="E1132" s="80"/>
      <c r="F1132" s="80"/>
      <c r="G1132" s="162"/>
      <c r="H1132" s="64">
        <f>SUM(H1131:H1131)</f>
        <v>208337.5</v>
      </c>
      <c r="I1132" s="54"/>
    </row>
    <row r="1133" spans="3:13" s="55" customFormat="1" ht="13.8">
      <c r="C1133" s="72" t="s">
        <v>1217</v>
      </c>
      <c r="D1133" s="59" t="s">
        <v>1218</v>
      </c>
      <c r="E1133" s="170"/>
      <c r="F1133" s="73"/>
      <c r="G1133" s="73"/>
      <c r="H1133" s="73"/>
      <c r="I1133" s="54"/>
    </row>
    <row r="1134" spans="3:13" s="55" customFormat="1" ht="13.8">
      <c r="C1134" s="83" t="s">
        <v>1219</v>
      </c>
      <c r="D1134" s="80"/>
      <c r="E1134" s="80"/>
      <c r="F1134" s="80"/>
      <c r="G1134" s="162"/>
      <c r="H1134" s="588">
        <f>SUM(H1133:H1133)</f>
        <v>0</v>
      </c>
      <c r="I1134" s="54"/>
    </row>
    <row r="1135" spans="3:13" s="55" customFormat="1" ht="13.8">
      <c r="C1135" s="58" t="s">
        <v>1220</v>
      </c>
      <c r="D1135" s="69" t="s">
        <v>1221</v>
      </c>
      <c r="E1135" s="70"/>
      <c r="F1135" s="70"/>
      <c r="G1135" s="71"/>
      <c r="H1135" s="304">
        <f>H1134+H1132+H1129</f>
        <v>221374</v>
      </c>
      <c r="I1135" s="319"/>
    </row>
    <row r="1136" spans="3:13" s="55" customFormat="1" ht="13.8">
      <c r="C1136" s="58" t="s">
        <v>1222</v>
      </c>
      <c r="D1136" s="69" t="s">
        <v>1325</v>
      </c>
      <c r="E1136" s="70"/>
      <c r="F1136" s="71"/>
      <c r="G1136" s="95">
        <v>0.1</v>
      </c>
      <c r="H1136" s="64">
        <f>H1135*G1136</f>
        <v>22137.4</v>
      </c>
      <c r="I1136" s="319"/>
    </row>
    <row r="1137" spans="3:13" s="55" customFormat="1" ht="13.8">
      <c r="C1137" s="58" t="s">
        <v>1223</v>
      </c>
      <c r="D1137" s="69" t="s">
        <v>1224</v>
      </c>
      <c r="E1137" s="70"/>
      <c r="F1137" s="70"/>
      <c r="G1137" s="71"/>
      <c r="H1137" s="305">
        <f>SUM(H1135:H1136)</f>
        <v>243511.4</v>
      </c>
      <c r="I1137" s="319"/>
    </row>
    <row r="1139" spans="3:13" s="55" customFormat="1" ht="13.8">
      <c r="C1139" s="52" t="s">
        <v>5004</v>
      </c>
      <c r="D1139" s="783" t="s">
        <v>5005</v>
      </c>
      <c r="E1139" s="783"/>
      <c r="F1139" s="783"/>
      <c r="G1139" s="783"/>
      <c r="H1139" s="783"/>
      <c r="I1139" s="56">
        <f>ROUNDDOWN(H1153,-2)</f>
        <v>341700</v>
      </c>
    </row>
    <row r="1140" spans="3:13" s="55" customFormat="1" ht="13.8">
      <c r="C1140" s="300" t="s">
        <v>1197</v>
      </c>
      <c r="D1140" s="300" t="s">
        <v>1198</v>
      </c>
      <c r="E1140" s="300" t="s">
        <v>1199</v>
      </c>
      <c r="F1140" s="300" t="s">
        <v>1200</v>
      </c>
      <c r="G1140" s="300" t="s">
        <v>1201</v>
      </c>
      <c r="H1140" s="300" t="s">
        <v>1202</v>
      </c>
      <c r="I1140" s="54"/>
    </row>
    <row r="1141" spans="3:13" s="55" customFormat="1" ht="13.8">
      <c r="C1141" s="72" t="s">
        <v>1203</v>
      </c>
      <c r="D1141" s="59" t="s">
        <v>1204</v>
      </c>
      <c r="E1141" s="73"/>
      <c r="F1141" s="73"/>
      <c r="G1141" s="73"/>
      <c r="H1141" s="73"/>
      <c r="I1141" s="54"/>
      <c r="J1141" s="159" t="s">
        <v>1249</v>
      </c>
    </row>
    <row r="1142" spans="3:13" s="55" customFormat="1" ht="13.8">
      <c r="C1142" s="301">
        <v>1</v>
      </c>
      <c r="D1142" s="59" t="s">
        <v>5</v>
      </c>
      <c r="E1142" s="302" t="s">
        <v>1882</v>
      </c>
      <c r="F1142" s="93">
        <v>9.5200000000000007E-2</v>
      </c>
      <c r="G1142" s="64">
        <f>VLOOKUP(D1142,upahbahan,3,FALSE)</f>
        <v>100000</v>
      </c>
      <c r="H1142" s="64">
        <f>F1142*G1142</f>
        <v>9520</v>
      </c>
      <c r="I1142" s="54"/>
      <c r="J1142" s="159" t="s">
        <v>1250</v>
      </c>
      <c r="M1142" s="65">
        <v>0.1</v>
      </c>
    </row>
    <row r="1143" spans="3:13" s="55" customFormat="1" ht="13.8">
      <c r="C1143" s="301">
        <v>2</v>
      </c>
      <c r="D1143" s="59" t="s">
        <v>2186</v>
      </c>
      <c r="E1143" s="302" t="s">
        <v>1882</v>
      </c>
      <c r="F1143" s="93">
        <v>4.7600000000000003E-2</v>
      </c>
      <c r="G1143" s="64">
        <f>VLOOKUP(D1143,upahbahan,3,FALSE)</f>
        <v>145000</v>
      </c>
      <c r="H1143" s="64">
        <f t="shared" ref="H1143:H1144" si="60">F1143*G1143</f>
        <v>6902.0000000000009</v>
      </c>
      <c r="I1143" s="54"/>
      <c r="J1143" s="159"/>
      <c r="M1143" s="65"/>
    </row>
    <row r="1144" spans="3:13" s="55" customFormat="1" ht="13.8">
      <c r="C1144" s="301">
        <v>3</v>
      </c>
      <c r="D1144" s="59" t="s">
        <v>19</v>
      </c>
      <c r="E1144" s="302" t="s">
        <v>1882</v>
      </c>
      <c r="F1144" s="93">
        <v>4.7999999999999996E-3</v>
      </c>
      <c r="G1144" s="64">
        <f>VLOOKUP(D1144,upahbahan,3,FALSE)</f>
        <v>200000</v>
      </c>
      <c r="H1144" s="64">
        <f t="shared" si="60"/>
        <v>959.99999999999989</v>
      </c>
      <c r="I1144" s="54"/>
    </row>
    <row r="1145" spans="3:13" s="55" customFormat="1" ht="13.8">
      <c r="C1145" s="83" t="s">
        <v>1210</v>
      </c>
      <c r="D1145" s="80"/>
      <c r="E1145" s="80"/>
      <c r="F1145" s="217"/>
      <c r="G1145" s="218"/>
      <c r="H1145" s="64">
        <f>SUM(H1142:H1144)</f>
        <v>17382</v>
      </c>
      <c r="I1145" s="219"/>
    </row>
    <row r="1146" spans="3:13" s="55" customFormat="1" ht="13.8">
      <c r="C1146" s="72" t="s">
        <v>1211</v>
      </c>
      <c r="D1146" s="59" t="s">
        <v>1212</v>
      </c>
      <c r="E1146" s="73"/>
      <c r="F1146" s="73"/>
      <c r="G1146" s="73"/>
      <c r="H1146" s="73"/>
      <c r="I1146" s="54"/>
    </row>
    <row r="1147" spans="3:13" s="55" customFormat="1" ht="27.6">
      <c r="C1147" s="72">
        <v>1</v>
      </c>
      <c r="D1147" s="59" t="s">
        <v>5006</v>
      </c>
      <c r="E1147" s="170" t="s">
        <v>2188</v>
      </c>
      <c r="F1147" s="189">
        <v>1.6667000000000001</v>
      </c>
      <c r="G1147" s="64">
        <f>VLOOKUP(D1147,upahbahan,3,FALSE)</f>
        <v>176000</v>
      </c>
      <c r="H1147" s="64">
        <f>F1147*G1147</f>
        <v>293339.2</v>
      </c>
      <c r="I1147" s="54"/>
    </row>
    <row r="1148" spans="3:13" s="55" customFormat="1" ht="13.8">
      <c r="C1148" s="83" t="s">
        <v>1216</v>
      </c>
      <c r="D1148" s="80"/>
      <c r="E1148" s="80"/>
      <c r="F1148" s="80"/>
      <c r="G1148" s="162"/>
      <c r="H1148" s="64">
        <f>SUM(H1147:H1147)</f>
        <v>293339.2</v>
      </c>
      <c r="I1148" s="54"/>
    </row>
    <row r="1149" spans="3:13" s="55" customFormat="1" ht="13.8">
      <c r="C1149" s="72" t="s">
        <v>1217</v>
      </c>
      <c r="D1149" s="59" t="s">
        <v>1218</v>
      </c>
      <c r="E1149" s="170"/>
      <c r="F1149" s="73"/>
      <c r="G1149" s="73"/>
      <c r="H1149" s="73"/>
      <c r="I1149" s="54"/>
    </row>
    <row r="1150" spans="3:13" s="55" customFormat="1" ht="13.8">
      <c r="C1150" s="83" t="s">
        <v>1219</v>
      </c>
      <c r="D1150" s="80"/>
      <c r="E1150" s="80"/>
      <c r="F1150" s="80"/>
      <c r="G1150" s="162"/>
      <c r="H1150" s="588">
        <f>SUM(H1149:H1149)</f>
        <v>0</v>
      </c>
      <c r="I1150" s="54"/>
    </row>
    <row r="1151" spans="3:13" s="55" customFormat="1" ht="13.8">
      <c r="C1151" s="58" t="s">
        <v>1220</v>
      </c>
      <c r="D1151" s="69" t="s">
        <v>1221</v>
      </c>
      <c r="E1151" s="70"/>
      <c r="F1151" s="70"/>
      <c r="G1151" s="71"/>
      <c r="H1151" s="304">
        <f>H1150+H1148+H1145</f>
        <v>310721.2</v>
      </c>
      <c r="I1151" s="319"/>
    </row>
    <row r="1152" spans="3:13" s="55" customFormat="1" ht="13.8">
      <c r="C1152" s="58" t="s">
        <v>1222</v>
      </c>
      <c r="D1152" s="69" t="s">
        <v>1325</v>
      </c>
      <c r="E1152" s="70"/>
      <c r="F1152" s="71"/>
      <c r="G1152" s="95">
        <v>0.1</v>
      </c>
      <c r="H1152" s="64">
        <f>H1151*G1152</f>
        <v>31072.120000000003</v>
      </c>
      <c r="I1152" s="319"/>
    </row>
    <row r="1153" spans="3:13" s="55" customFormat="1" ht="13.8">
      <c r="C1153" s="58" t="s">
        <v>1223</v>
      </c>
      <c r="D1153" s="69" t="s">
        <v>1224</v>
      </c>
      <c r="E1153" s="70"/>
      <c r="F1153" s="70"/>
      <c r="G1153" s="71"/>
      <c r="H1153" s="305">
        <f>SUM(H1151:H1152)</f>
        <v>341793.32</v>
      </c>
      <c r="I1153" s="319"/>
    </row>
    <row r="1155" spans="3:13" s="55" customFormat="1" ht="13.8">
      <c r="C1155" s="52" t="s">
        <v>5007</v>
      </c>
      <c r="D1155" s="783" t="s">
        <v>5008</v>
      </c>
      <c r="E1155" s="783"/>
      <c r="F1155" s="783"/>
      <c r="G1155" s="783"/>
      <c r="H1155" s="783"/>
      <c r="I1155" s="56">
        <f>ROUNDDOWN(H1170,-2)</f>
        <v>375500</v>
      </c>
    </row>
    <row r="1156" spans="3:13" s="55" customFormat="1" ht="13.8">
      <c r="C1156" s="300" t="s">
        <v>1197</v>
      </c>
      <c r="D1156" s="300" t="s">
        <v>1198</v>
      </c>
      <c r="E1156" s="300" t="s">
        <v>1199</v>
      </c>
      <c r="F1156" s="300" t="s">
        <v>1200</v>
      </c>
      <c r="G1156" s="300" t="s">
        <v>1201</v>
      </c>
      <c r="H1156" s="300" t="s">
        <v>1202</v>
      </c>
      <c r="I1156" s="54"/>
    </row>
    <row r="1157" spans="3:13" s="55" customFormat="1" ht="13.8">
      <c r="C1157" s="72" t="s">
        <v>1203</v>
      </c>
      <c r="D1157" s="59" t="s">
        <v>1204</v>
      </c>
      <c r="E1157" s="73"/>
      <c r="F1157" s="73"/>
      <c r="G1157" s="73"/>
      <c r="H1157" s="73"/>
      <c r="I1157" s="54"/>
      <c r="J1157" s="159" t="s">
        <v>1249</v>
      </c>
    </row>
    <row r="1158" spans="3:13" s="55" customFormat="1" ht="13.8">
      <c r="C1158" s="301">
        <v>1</v>
      </c>
      <c r="D1158" s="59" t="s">
        <v>5</v>
      </c>
      <c r="E1158" s="302" t="s">
        <v>1882</v>
      </c>
      <c r="F1158" s="93">
        <v>6.54E-2</v>
      </c>
      <c r="G1158" s="64">
        <f>VLOOKUP(D1158,upahbahan,3,FALSE)</f>
        <v>100000</v>
      </c>
      <c r="H1158" s="64">
        <f>F1158*G1158</f>
        <v>6540</v>
      </c>
      <c r="I1158" s="54"/>
      <c r="J1158" s="159" t="s">
        <v>1250</v>
      </c>
      <c r="M1158" s="65">
        <v>0.1</v>
      </c>
    </row>
    <row r="1159" spans="3:13" s="55" customFormat="1" ht="13.8">
      <c r="C1159" s="301">
        <v>2</v>
      </c>
      <c r="D1159" s="59" t="s">
        <v>2186</v>
      </c>
      <c r="E1159" s="302" t="s">
        <v>1882</v>
      </c>
      <c r="F1159" s="93">
        <v>6.54E-2</v>
      </c>
      <c r="G1159" s="64">
        <f>VLOOKUP(D1159,upahbahan,3,FALSE)</f>
        <v>145000</v>
      </c>
      <c r="H1159" s="64">
        <f t="shared" ref="H1159:H1160" si="61">F1159*G1159</f>
        <v>9483</v>
      </c>
      <c r="I1159" s="54"/>
      <c r="J1159" s="159"/>
      <c r="M1159" s="65"/>
    </row>
    <row r="1160" spans="3:13" s="55" customFormat="1" ht="13.8">
      <c r="C1160" s="301">
        <v>3</v>
      </c>
      <c r="D1160" s="59" t="s">
        <v>19</v>
      </c>
      <c r="E1160" s="302" t="s">
        <v>1882</v>
      </c>
      <c r="F1160" s="93">
        <v>3.3E-3</v>
      </c>
      <c r="G1160" s="64">
        <f>VLOOKUP(D1160,upahbahan,3,FALSE)</f>
        <v>200000</v>
      </c>
      <c r="H1160" s="64">
        <f t="shared" si="61"/>
        <v>660</v>
      </c>
      <c r="I1160" s="54"/>
    </row>
    <row r="1161" spans="3:13" s="55" customFormat="1" ht="13.8">
      <c r="C1161" s="83" t="s">
        <v>1210</v>
      </c>
      <c r="D1161" s="80"/>
      <c r="E1161" s="80"/>
      <c r="F1161" s="217"/>
      <c r="G1161" s="218"/>
      <c r="H1161" s="64">
        <f>SUM(H1158:H1160)</f>
        <v>16683</v>
      </c>
      <c r="I1161" s="219"/>
    </row>
    <row r="1162" spans="3:13" s="55" customFormat="1" ht="13.8">
      <c r="C1162" s="72" t="s">
        <v>1211</v>
      </c>
      <c r="D1162" s="59" t="s">
        <v>1212</v>
      </c>
      <c r="E1162" s="73"/>
      <c r="F1162" s="73"/>
      <c r="G1162" s="73"/>
      <c r="H1162" s="73"/>
      <c r="I1162" s="54"/>
    </row>
    <row r="1163" spans="3:13" s="55" customFormat="1" ht="27.6">
      <c r="C1163" s="72">
        <v>1</v>
      </c>
      <c r="D1163" s="59" t="s">
        <v>5006</v>
      </c>
      <c r="E1163" s="170" t="s">
        <v>2188</v>
      </c>
      <c r="F1163" s="189">
        <v>1.6667000000000001</v>
      </c>
      <c r="G1163" s="64">
        <f>VLOOKUP(D1163,upahbahan,3,FALSE)</f>
        <v>176000</v>
      </c>
      <c r="H1163" s="64">
        <f>F1163*G1163</f>
        <v>293339.2</v>
      </c>
      <c r="I1163" s="54"/>
    </row>
    <row r="1164" spans="3:13" s="55" customFormat="1" ht="13.8">
      <c r="C1164" s="83" t="s">
        <v>1216</v>
      </c>
      <c r="D1164" s="80"/>
      <c r="E1164" s="80"/>
      <c r="F1164" s="80"/>
      <c r="G1164" s="162"/>
      <c r="H1164" s="64">
        <f>SUM(H1163:H1163)</f>
        <v>293339.2</v>
      </c>
      <c r="I1164" s="54"/>
    </row>
    <row r="1165" spans="3:13" s="55" customFormat="1" ht="13.8">
      <c r="C1165" s="72" t="s">
        <v>1217</v>
      </c>
      <c r="D1165" s="59" t="s">
        <v>1218</v>
      </c>
      <c r="E1165" s="170"/>
      <c r="F1165" s="73"/>
      <c r="G1165" s="73"/>
      <c r="H1165" s="73"/>
      <c r="I1165" s="54"/>
    </row>
    <row r="1166" spans="3:13" s="55" customFormat="1" ht="13.8">
      <c r="C1166" s="557"/>
      <c r="D1166" s="59" t="s">
        <v>5009</v>
      </c>
      <c r="E1166" s="170" t="s">
        <v>2423</v>
      </c>
      <c r="F1166" s="188">
        <v>6.54E-2</v>
      </c>
      <c r="G1166" s="64">
        <f>VLOOKUP(D1166,upahbahan,3,FALSE)</f>
        <v>480000</v>
      </c>
      <c r="H1166" s="64">
        <f>F1166*G1166</f>
        <v>31392</v>
      </c>
      <c r="I1166" s="54"/>
    </row>
    <row r="1167" spans="3:13" s="55" customFormat="1" ht="13.8">
      <c r="C1167" s="83" t="s">
        <v>1219</v>
      </c>
      <c r="D1167" s="80"/>
      <c r="E1167" s="80"/>
      <c r="F1167" s="80"/>
      <c r="G1167" s="162"/>
      <c r="H1167" s="588">
        <f>SUM(H1165:H1166)</f>
        <v>31392</v>
      </c>
      <c r="I1167" s="54"/>
    </row>
    <row r="1168" spans="3:13" s="55" customFormat="1" ht="13.8">
      <c r="C1168" s="58" t="s">
        <v>1220</v>
      </c>
      <c r="D1168" s="69" t="s">
        <v>1221</v>
      </c>
      <c r="E1168" s="70"/>
      <c r="F1168" s="70"/>
      <c r="G1168" s="71"/>
      <c r="H1168" s="304">
        <f>H1167+H1164+H1161</f>
        <v>341414.2</v>
      </c>
      <c r="I1168" s="319"/>
    </row>
    <row r="1169" spans="3:13" s="55" customFormat="1" ht="13.8">
      <c r="C1169" s="58" t="s">
        <v>1222</v>
      </c>
      <c r="D1169" s="69" t="s">
        <v>1325</v>
      </c>
      <c r="E1169" s="70"/>
      <c r="F1169" s="71"/>
      <c r="G1169" s="95">
        <v>0.1</v>
      </c>
      <c r="H1169" s="64">
        <f>H1168*G1169</f>
        <v>34141.420000000006</v>
      </c>
      <c r="I1169" s="319"/>
    </row>
    <row r="1170" spans="3:13" s="55" customFormat="1" ht="13.8">
      <c r="C1170" s="58" t="s">
        <v>1223</v>
      </c>
      <c r="D1170" s="69" t="s">
        <v>1224</v>
      </c>
      <c r="E1170" s="70"/>
      <c r="F1170" s="70"/>
      <c r="G1170" s="71"/>
      <c r="H1170" s="305">
        <f>SUM(H1168:H1169)</f>
        <v>375555.62</v>
      </c>
      <c r="I1170" s="319"/>
    </row>
    <row r="1172" spans="3:13" s="55" customFormat="1" ht="13.8">
      <c r="C1172" s="52" t="s">
        <v>5010</v>
      </c>
      <c r="D1172" s="783" t="s">
        <v>5013</v>
      </c>
      <c r="E1172" s="783"/>
      <c r="F1172" s="783"/>
      <c r="G1172" s="783"/>
      <c r="H1172" s="783"/>
      <c r="I1172" s="56">
        <f>ROUNDDOWN(H1187,-2)</f>
        <v>490000</v>
      </c>
    </row>
    <row r="1173" spans="3:13" s="55" customFormat="1" ht="13.8">
      <c r="C1173" s="300" t="s">
        <v>1197</v>
      </c>
      <c r="D1173" s="300" t="s">
        <v>1198</v>
      </c>
      <c r="E1173" s="300" t="s">
        <v>1199</v>
      </c>
      <c r="F1173" s="300" t="s">
        <v>1200</v>
      </c>
      <c r="G1173" s="300" t="s">
        <v>1201</v>
      </c>
      <c r="H1173" s="300" t="s">
        <v>1202</v>
      </c>
      <c r="I1173" s="54"/>
    </row>
    <row r="1174" spans="3:13" s="55" customFormat="1" ht="13.8">
      <c r="C1174" s="72" t="s">
        <v>1203</v>
      </c>
      <c r="D1174" s="59" t="s">
        <v>1204</v>
      </c>
      <c r="E1174" s="73"/>
      <c r="F1174" s="73"/>
      <c r="G1174" s="73"/>
      <c r="H1174" s="73"/>
      <c r="I1174" s="54"/>
      <c r="J1174" s="159" t="s">
        <v>1249</v>
      </c>
    </row>
    <row r="1175" spans="3:13" s="55" customFormat="1" ht="13.8">
      <c r="C1175" s="301">
        <v>1</v>
      </c>
      <c r="D1175" s="59" t="s">
        <v>5</v>
      </c>
      <c r="E1175" s="302" t="s">
        <v>1882</v>
      </c>
      <c r="F1175" s="93">
        <v>7.3200000000000001E-2</v>
      </c>
      <c r="G1175" s="64">
        <f>VLOOKUP(D1175,upahbahan,3,FALSE)</f>
        <v>100000</v>
      </c>
      <c r="H1175" s="64">
        <f>F1175*G1175</f>
        <v>7320</v>
      </c>
      <c r="I1175" s="54"/>
      <c r="J1175" s="159" t="s">
        <v>1250</v>
      </c>
      <c r="M1175" s="65">
        <v>0.1</v>
      </c>
    </row>
    <row r="1176" spans="3:13" s="55" customFormat="1" ht="13.8">
      <c r="C1176" s="301">
        <v>2</v>
      </c>
      <c r="D1176" s="59" t="s">
        <v>2186</v>
      </c>
      <c r="E1176" s="302" t="s">
        <v>1882</v>
      </c>
      <c r="F1176" s="93">
        <v>7.3200000000000001E-2</v>
      </c>
      <c r="G1176" s="64">
        <f>VLOOKUP(D1176,upahbahan,3,FALSE)</f>
        <v>145000</v>
      </c>
      <c r="H1176" s="64">
        <f t="shared" ref="H1176:H1177" si="62">F1176*G1176</f>
        <v>10614</v>
      </c>
      <c r="I1176" s="54"/>
      <c r="J1176" s="159"/>
      <c r="M1176" s="65"/>
    </row>
    <row r="1177" spans="3:13" s="55" customFormat="1" ht="13.8">
      <c r="C1177" s="301">
        <v>3</v>
      </c>
      <c r="D1177" s="59" t="s">
        <v>19</v>
      </c>
      <c r="E1177" s="302" t="s">
        <v>1882</v>
      </c>
      <c r="F1177" s="93">
        <v>3.7000000000000002E-3</v>
      </c>
      <c r="G1177" s="64">
        <f>VLOOKUP(D1177,upahbahan,3,FALSE)</f>
        <v>200000</v>
      </c>
      <c r="H1177" s="64">
        <f t="shared" si="62"/>
        <v>740</v>
      </c>
      <c r="I1177" s="54"/>
    </row>
    <row r="1178" spans="3:13" s="55" customFormat="1" ht="13.8">
      <c r="C1178" s="83" t="s">
        <v>1210</v>
      </c>
      <c r="D1178" s="80"/>
      <c r="E1178" s="80"/>
      <c r="F1178" s="217"/>
      <c r="G1178" s="218"/>
      <c r="H1178" s="64">
        <f>SUM(H1175:H1177)</f>
        <v>18674</v>
      </c>
      <c r="I1178" s="219"/>
    </row>
    <row r="1179" spans="3:13" s="55" customFormat="1" ht="13.8">
      <c r="C1179" s="72" t="s">
        <v>1211</v>
      </c>
      <c r="D1179" s="59" t="s">
        <v>1212</v>
      </c>
      <c r="E1179" s="73"/>
      <c r="F1179" s="73"/>
      <c r="G1179" s="73"/>
      <c r="H1179" s="73"/>
      <c r="I1179" s="54"/>
    </row>
    <row r="1180" spans="3:13" s="55" customFormat="1" ht="27.6">
      <c r="C1180" s="72">
        <v>1</v>
      </c>
      <c r="D1180" s="59" t="s">
        <v>5011</v>
      </c>
      <c r="E1180" s="170" t="s">
        <v>2188</v>
      </c>
      <c r="F1180" s="189">
        <v>1.6667000000000001</v>
      </c>
      <c r="G1180" s="64">
        <f>VLOOKUP(D1180,upahbahan,3,FALSE)</f>
        <v>235000</v>
      </c>
      <c r="H1180" s="64">
        <f>F1180*G1180</f>
        <v>391674.5</v>
      </c>
      <c r="I1180" s="54"/>
    </row>
    <row r="1181" spans="3:13" s="55" customFormat="1" ht="13.8">
      <c r="C1181" s="83" t="s">
        <v>1216</v>
      </c>
      <c r="D1181" s="80"/>
      <c r="E1181" s="80"/>
      <c r="F1181" s="80"/>
      <c r="G1181" s="162"/>
      <c r="H1181" s="64">
        <f>SUM(H1180:H1180)</f>
        <v>391674.5</v>
      </c>
      <c r="I1181" s="54"/>
    </row>
    <row r="1182" spans="3:13" s="55" customFormat="1" ht="13.8">
      <c r="C1182" s="72" t="s">
        <v>1217</v>
      </c>
      <c r="D1182" s="59" t="s">
        <v>1218</v>
      </c>
      <c r="E1182" s="170"/>
      <c r="F1182" s="73"/>
      <c r="G1182" s="73"/>
      <c r="H1182" s="73"/>
      <c r="I1182" s="54"/>
    </row>
    <row r="1183" spans="3:13" s="55" customFormat="1" ht="13.8">
      <c r="C1183" s="557"/>
      <c r="D1183" s="59" t="s">
        <v>5009</v>
      </c>
      <c r="E1183" s="170" t="s">
        <v>2423</v>
      </c>
      <c r="F1183" s="188">
        <v>7.3200000000000001E-2</v>
      </c>
      <c r="G1183" s="64">
        <f>VLOOKUP(D1183,upahbahan,3,FALSE)</f>
        <v>480000</v>
      </c>
      <c r="H1183" s="64">
        <f>F1183*G1183</f>
        <v>35136</v>
      </c>
      <c r="I1183" s="54"/>
    </row>
    <row r="1184" spans="3:13" s="55" customFormat="1" ht="13.8">
      <c r="C1184" s="83" t="s">
        <v>1219</v>
      </c>
      <c r="D1184" s="80"/>
      <c r="E1184" s="80"/>
      <c r="F1184" s="80"/>
      <c r="G1184" s="162"/>
      <c r="H1184" s="588">
        <f>SUM(H1182:H1183)</f>
        <v>35136</v>
      </c>
      <c r="I1184" s="54"/>
    </row>
    <row r="1185" spans="3:13" s="55" customFormat="1" ht="13.8">
      <c r="C1185" s="58" t="s">
        <v>1220</v>
      </c>
      <c r="D1185" s="69" t="s">
        <v>1221</v>
      </c>
      <c r="E1185" s="70"/>
      <c r="F1185" s="70"/>
      <c r="G1185" s="71"/>
      <c r="H1185" s="304">
        <f>H1184+H1181+H1178</f>
        <v>445484.5</v>
      </c>
      <c r="I1185" s="319"/>
    </row>
    <row r="1186" spans="3:13" s="55" customFormat="1" ht="13.8">
      <c r="C1186" s="58" t="s">
        <v>1222</v>
      </c>
      <c r="D1186" s="69" t="s">
        <v>1325</v>
      </c>
      <c r="E1186" s="70"/>
      <c r="F1186" s="71"/>
      <c r="G1186" s="95">
        <v>0.1</v>
      </c>
      <c r="H1186" s="64">
        <f>H1185*G1186</f>
        <v>44548.450000000004</v>
      </c>
      <c r="I1186" s="319"/>
    </row>
    <row r="1187" spans="3:13" s="55" customFormat="1" ht="13.8">
      <c r="C1187" s="58" t="s">
        <v>1223</v>
      </c>
      <c r="D1187" s="69" t="s">
        <v>1224</v>
      </c>
      <c r="E1187" s="70"/>
      <c r="F1187" s="70"/>
      <c r="G1187" s="71"/>
      <c r="H1187" s="305">
        <f>SUM(H1185:H1186)</f>
        <v>490032.95</v>
      </c>
      <c r="I1187" s="319"/>
    </row>
    <row r="1189" spans="3:13" s="55" customFormat="1" ht="13.8">
      <c r="C1189" s="52" t="s">
        <v>5012</v>
      </c>
      <c r="D1189" s="783" t="s">
        <v>5014</v>
      </c>
      <c r="E1189" s="783"/>
      <c r="F1189" s="783"/>
      <c r="G1189" s="783"/>
      <c r="H1189" s="783"/>
      <c r="I1189" s="56">
        <f>ROUNDDOWN(H1204,-2)</f>
        <v>755200</v>
      </c>
    </row>
    <row r="1190" spans="3:13" s="55" customFormat="1" ht="13.8">
      <c r="C1190" s="300" t="s">
        <v>1197</v>
      </c>
      <c r="D1190" s="300" t="s">
        <v>1198</v>
      </c>
      <c r="E1190" s="300" t="s">
        <v>1199</v>
      </c>
      <c r="F1190" s="300" t="s">
        <v>1200</v>
      </c>
      <c r="G1190" s="300" t="s">
        <v>1201</v>
      </c>
      <c r="H1190" s="300" t="s">
        <v>1202</v>
      </c>
      <c r="I1190" s="54"/>
    </row>
    <row r="1191" spans="3:13" s="55" customFormat="1" ht="13.8">
      <c r="C1191" s="72" t="s">
        <v>1203</v>
      </c>
      <c r="D1191" s="59" t="s">
        <v>1204</v>
      </c>
      <c r="E1191" s="73"/>
      <c r="F1191" s="73"/>
      <c r="G1191" s="73"/>
      <c r="H1191" s="73"/>
      <c r="I1191" s="54"/>
      <c r="J1191" s="159" t="s">
        <v>1249</v>
      </c>
    </row>
    <row r="1192" spans="3:13" s="55" customFormat="1" ht="13.8">
      <c r="C1192" s="301">
        <v>1</v>
      </c>
      <c r="D1192" s="59" t="s">
        <v>5</v>
      </c>
      <c r="E1192" s="302" t="s">
        <v>1882</v>
      </c>
      <c r="F1192" s="93">
        <v>8.3799999999999999E-2</v>
      </c>
      <c r="G1192" s="64">
        <f>VLOOKUP(D1192,upahbahan,3,FALSE)</f>
        <v>100000</v>
      </c>
      <c r="H1192" s="64">
        <f>F1192*G1192</f>
        <v>8380</v>
      </c>
      <c r="I1192" s="54"/>
      <c r="J1192" s="159" t="s">
        <v>1250</v>
      </c>
      <c r="M1192" s="65">
        <v>0.1</v>
      </c>
    </row>
    <row r="1193" spans="3:13" s="55" customFormat="1" ht="13.8">
      <c r="C1193" s="301">
        <v>2</v>
      </c>
      <c r="D1193" s="59" t="s">
        <v>2186</v>
      </c>
      <c r="E1193" s="302" t="s">
        <v>1882</v>
      </c>
      <c r="F1193" s="93">
        <v>8.3799999999999999E-2</v>
      </c>
      <c r="G1193" s="64">
        <f>VLOOKUP(D1193,upahbahan,3,FALSE)</f>
        <v>145000</v>
      </c>
      <c r="H1193" s="64">
        <f t="shared" ref="H1193:H1194" si="63">F1193*G1193</f>
        <v>12151</v>
      </c>
      <c r="I1193" s="54"/>
      <c r="J1193" s="159"/>
      <c r="M1193" s="65"/>
    </row>
    <row r="1194" spans="3:13" s="55" customFormat="1" ht="13.8">
      <c r="C1194" s="301">
        <v>3</v>
      </c>
      <c r="D1194" s="59" t="s">
        <v>19</v>
      </c>
      <c r="E1194" s="302" t="s">
        <v>1882</v>
      </c>
      <c r="F1194" s="93">
        <v>4.1999999999999997E-3</v>
      </c>
      <c r="G1194" s="64">
        <f>VLOOKUP(D1194,upahbahan,3,FALSE)</f>
        <v>200000</v>
      </c>
      <c r="H1194" s="64">
        <f t="shared" si="63"/>
        <v>840</v>
      </c>
      <c r="I1194" s="54"/>
    </row>
    <row r="1195" spans="3:13" s="55" customFormat="1" ht="13.8">
      <c r="C1195" s="83" t="s">
        <v>1210</v>
      </c>
      <c r="D1195" s="80"/>
      <c r="E1195" s="80"/>
      <c r="F1195" s="217"/>
      <c r="G1195" s="218"/>
      <c r="H1195" s="64">
        <f>SUM(H1192:H1194)</f>
        <v>21371</v>
      </c>
      <c r="I1195" s="219"/>
    </row>
    <row r="1196" spans="3:13" s="55" customFormat="1" ht="13.8">
      <c r="C1196" s="72" t="s">
        <v>1211</v>
      </c>
      <c r="D1196" s="59" t="s">
        <v>1212</v>
      </c>
      <c r="E1196" s="73"/>
      <c r="F1196" s="73"/>
      <c r="G1196" s="73"/>
      <c r="H1196" s="73"/>
      <c r="I1196" s="54"/>
    </row>
    <row r="1197" spans="3:13" s="55" customFormat="1" ht="27.6">
      <c r="C1197" s="72">
        <v>1</v>
      </c>
      <c r="D1197" s="59" t="s">
        <v>5015</v>
      </c>
      <c r="E1197" s="78" t="s">
        <v>2188</v>
      </c>
      <c r="F1197" s="433">
        <v>1.6667000000000001</v>
      </c>
      <c r="G1197" s="64">
        <f>VLOOKUP(D1197,upahbahan,3,FALSE)</f>
        <v>375000</v>
      </c>
      <c r="H1197" s="64">
        <f>F1197*G1197</f>
        <v>625012.5</v>
      </c>
      <c r="I1197" s="54"/>
    </row>
    <row r="1198" spans="3:13" s="55" customFormat="1" ht="13.8">
      <c r="C1198" s="83" t="s">
        <v>1216</v>
      </c>
      <c r="D1198" s="80"/>
      <c r="E1198" s="80"/>
      <c r="F1198" s="80"/>
      <c r="G1198" s="162"/>
      <c r="H1198" s="64">
        <f>SUM(H1197:H1197)</f>
        <v>625012.5</v>
      </c>
      <c r="I1198" s="54"/>
    </row>
    <row r="1199" spans="3:13" s="55" customFormat="1" ht="13.8">
      <c r="C1199" s="72" t="s">
        <v>1217</v>
      </c>
      <c r="D1199" s="59" t="s">
        <v>1218</v>
      </c>
      <c r="E1199" s="170"/>
      <c r="F1199" s="73"/>
      <c r="G1199" s="73"/>
      <c r="H1199" s="73"/>
      <c r="I1199" s="54"/>
    </row>
    <row r="1200" spans="3:13" s="55" customFormat="1" ht="13.8">
      <c r="C1200" s="557"/>
      <c r="D1200" s="59" t="s">
        <v>5009</v>
      </c>
      <c r="E1200" s="170" t="s">
        <v>2423</v>
      </c>
      <c r="F1200" s="188">
        <v>8.3799999999999999E-2</v>
      </c>
      <c r="G1200" s="64">
        <f>VLOOKUP(D1200,upahbahan,3,FALSE)</f>
        <v>480000</v>
      </c>
      <c r="H1200" s="64">
        <f>F1200*G1200</f>
        <v>40224</v>
      </c>
      <c r="I1200" s="54"/>
    </row>
    <row r="1201" spans="3:13" s="55" customFormat="1" ht="13.8">
      <c r="C1201" s="83" t="s">
        <v>1219</v>
      </c>
      <c r="D1201" s="80"/>
      <c r="E1201" s="80"/>
      <c r="F1201" s="80"/>
      <c r="G1201" s="162"/>
      <c r="H1201" s="588">
        <f>SUM(H1199:H1200)</f>
        <v>40224</v>
      </c>
      <c r="I1201" s="54"/>
    </row>
    <row r="1202" spans="3:13" s="55" customFormat="1" ht="13.8">
      <c r="C1202" s="58" t="s">
        <v>1220</v>
      </c>
      <c r="D1202" s="69" t="s">
        <v>1221</v>
      </c>
      <c r="E1202" s="70"/>
      <c r="F1202" s="70"/>
      <c r="G1202" s="71"/>
      <c r="H1202" s="304">
        <f>H1201+H1198+H1195</f>
        <v>686607.5</v>
      </c>
      <c r="I1202" s="319"/>
    </row>
    <row r="1203" spans="3:13" s="55" customFormat="1" ht="13.8">
      <c r="C1203" s="58" t="s">
        <v>1222</v>
      </c>
      <c r="D1203" s="69" t="s">
        <v>1325</v>
      </c>
      <c r="E1203" s="70"/>
      <c r="F1203" s="71"/>
      <c r="G1203" s="95">
        <v>0.1</v>
      </c>
      <c r="H1203" s="64">
        <f>H1202*G1203</f>
        <v>68660.75</v>
      </c>
      <c r="I1203" s="319"/>
    </row>
    <row r="1204" spans="3:13" s="55" customFormat="1" ht="13.8">
      <c r="C1204" s="58" t="s">
        <v>1223</v>
      </c>
      <c r="D1204" s="69" t="s">
        <v>1224</v>
      </c>
      <c r="E1204" s="70"/>
      <c r="F1204" s="70"/>
      <c r="G1204" s="71"/>
      <c r="H1204" s="305">
        <f>SUM(H1202:H1203)</f>
        <v>755268.25</v>
      </c>
      <c r="I1204" s="319"/>
    </row>
    <row r="1206" spans="3:13" s="55" customFormat="1" ht="13.8">
      <c r="C1206" s="52" t="s">
        <v>5016</v>
      </c>
      <c r="D1206" s="783" t="s">
        <v>5017</v>
      </c>
      <c r="E1206" s="783"/>
      <c r="F1206" s="783"/>
      <c r="G1206" s="783"/>
      <c r="H1206" s="783"/>
      <c r="I1206" s="56">
        <f>ROUNDDOWN(H1222,-2)</f>
        <v>268700</v>
      </c>
    </row>
    <row r="1207" spans="3:13" s="55" customFormat="1" ht="13.8">
      <c r="C1207" s="300" t="s">
        <v>1197</v>
      </c>
      <c r="D1207" s="300" t="s">
        <v>1198</v>
      </c>
      <c r="E1207" s="300" t="s">
        <v>1199</v>
      </c>
      <c r="F1207" s="300" t="s">
        <v>1200</v>
      </c>
      <c r="G1207" s="300" t="s">
        <v>1201</v>
      </c>
      <c r="H1207" s="300" t="s">
        <v>1202</v>
      </c>
      <c r="I1207" s="54"/>
    </row>
    <row r="1208" spans="3:13" s="55" customFormat="1" ht="13.8">
      <c r="C1208" s="72" t="s">
        <v>1203</v>
      </c>
      <c r="D1208" s="59" t="s">
        <v>1204</v>
      </c>
      <c r="E1208" s="73"/>
      <c r="F1208" s="73"/>
      <c r="G1208" s="73"/>
      <c r="H1208" s="73"/>
      <c r="I1208" s="54"/>
      <c r="J1208" s="159" t="s">
        <v>1249</v>
      </c>
    </row>
    <row r="1209" spans="3:13" s="55" customFormat="1" ht="13.8">
      <c r="C1209" s="301">
        <v>1</v>
      </c>
      <c r="D1209" s="59" t="s">
        <v>5</v>
      </c>
      <c r="E1209" s="302" t="s">
        <v>6</v>
      </c>
      <c r="F1209" s="93">
        <v>0.33900000000000002</v>
      </c>
      <c r="G1209" s="64">
        <f>VLOOKUP(D1209,upahbahan,3,FALSE)</f>
        <v>100000</v>
      </c>
      <c r="H1209" s="64">
        <f>F1209*G1209</f>
        <v>33900</v>
      </c>
      <c r="I1209" s="54"/>
      <c r="J1209" s="159" t="s">
        <v>1250</v>
      </c>
      <c r="M1209" s="65">
        <v>0.1</v>
      </c>
    </row>
    <row r="1210" spans="3:13" s="55" customFormat="1" ht="13.8">
      <c r="C1210" s="301">
        <v>2</v>
      </c>
      <c r="D1210" s="59" t="s">
        <v>2186</v>
      </c>
      <c r="E1210" s="302" t="s">
        <v>6</v>
      </c>
      <c r="F1210" s="93">
        <v>0.33900000000000002</v>
      </c>
      <c r="G1210" s="64">
        <f>VLOOKUP(D1210,upahbahan,3,FALSE)</f>
        <v>145000</v>
      </c>
      <c r="H1210" s="64">
        <f t="shared" ref="H1210:H1212" si="64">F1210*G1210</f>
        <v>49155</v>
      </c>
      <c r="I1210" s="54"/>
      <c r="J1210" s="159"/>
      <c r="M1210" s="65"/>
    </row>
    <row r="1211" spans="3:13" s="55" customFormat="1" ht="13.8">
      <c r="C1211" s="301">
        <v>3</v>
      </c>
      <c r="D1211" s="59" t="s">
        <v>1314</v>
      </c>
      <c r="E1211" s="302" t="s">
        <v>6</v>
      </c>
      <c r="F1211" s="93">
        <v>3.4000000000000002E-2</v>
      </c>
      <c r="G1211" s="64">
        <f>VLOOKUP(D1211,upahbahan,3,FALSE)</f>
        <v>175000</v>
      </c>
      <c r="H1211" s="64">
        <f t="shared" si="64"/>
        <v>5950</v>
      </c>
      <c r="I1211" s="54"/>
      <c r="J1211" s="159"/>
      <c r="M1211" s="65"/>
    </row>
    <row r="1212" spans="3:13" s="55" customFormat="1" ht="13.8">
      <c r="C1212" s="301">
        <v>4</v>
      </c>
      <c r="D1212" s="59" t="s">
        <v>19</v>
      </c>
      <c r="E1212" s="302" t="s">
        <v>6</v>
      </c>
      <c r="F1212" s="93">
        <v>1.0999999999999999E-2</v>
      </c>
      <c r="G1212" s="64">
        <f>VLOOKUP(D1212,upahbahan,3,FALSE)</f>
        <v>200000</v>
      </c>
      <c r="H1212" s="64">
        <f t="shared" si="64"/>
        <v>2200</v>
      </c>
      <c r="I1212" s="54"/>
    </row>
    <row r="1213" spans="3:13" s="55" customFormat="1" ht="13.8">
      <c r="C1213" s="83" t="s">
        <v>1210</v>
      </c>
      <c r="D1213" s="80"/>
      <c r="E1213" s="80"/>
      <c r="F1213" s="217"/>
      <c r="G1213" s="218"/>
      <c r="H1213" s="64">
        <f>SUM(H1209:H1212)</f>
        <v>91205</v>
      </c>
      <c r="I1213" s="219"/>
    </row>
    <row r="1214" spans="3:13" s="55" customFormat="1" ht="13.8">
      <c r="C1214" s="72" t="s">
        <v>1211</v>
      </c>
      <c r="D1214" s="59" t="s">
        <v>1212</v>
      </c>
      <c r="E1214" s="73"/>
      <c r="F1214" s="73"/>
      <c r="G1214" s="73"/>
      <c r="H1214" s="73"/>
      <c r="I1214" s="54"/>
    </row>
    <row r="1215" spans="3:13" s="55" customFormat="1" ht="13.8">
      <c r="C1215" s="72">
        <v>1</v>
      </c>
      <c r="D1215" s="59" t="s">
        <v>5018</v>
      </c>
      <c r="E1215" s="170" t="s">
        <v>1304</v>
      </c>
      <c r="F1215" s="171">
        <v>10</v>
      </c>
      <c r="G1215" s="64">
        <f>VLOOKUP(D1215,upahbahan,3,FALSE)</f>
        <v>9900</v>
      </c>
      <c r="H1215" s="64">
        <f>F1215*G1215</f>
        <v>99000</v>
      </c>
      <c r="I1215" s="54"/>
    </row>
    <row r="1216" spans="3:13" s="55" customFormat="1" ht="13.8">
      <c r="C1216" s="72">
        <v>2</v>
      </c>
      <c r="D1216" s="59" t="s">
        <v>5019</v>
      </c>
      <c r="E1216" s="170" t="s">
        <v>1304</v>
      </c>
      <c r="F1216" s="189">
        <v>2.6</v>
      </c>
      <c r="G1216" s="64">
        <f>VLOOKUP(D1216,upahbahan,3,FALSE)</f>
        <v>20825</v>
      </c>
      <c r="H1216" s="64">
        <f t="shared" ref="H1216" si="65">F1216*G1216</f>
        <v>54145</v>
      </c>
      <c r="I1216" s="54"/>
    </row>
    <row r="1217" spans="3:13" s="55" customFormat="1" ht="13.8">
      <c r="C1217" s="83" t="s">
        <v>1216</v>
      </c>
      <c r="D1217" s="80"/>
      <c r="E1217" s="80"/>
      <c r="F1217" s="80"/>
      <c r="G1217" s="162"/>
      <c r="H1217" s="64">
        <f>SUM(H1215:H1216)</f>
        <v>153145</v>
      </c>
      <c r="I1217" s="54"/>
    </row>
    <row r="1218" spans="3:13" s="55" customFormat="1" ht="13.8">
      <c r="C1218" s="72" t="s">
        <v>1217</v>
      </c>
      <c r="D1218" s="59" t="s">
        <v>1218</v>
      </c>
      <c r="E1218" s="170"/>
      <c r="F1218" s="73"/>
      <c r="G1218" s="73"/>
      <c r="H1218" s="73"/>
      <c r="I1218" s="54"/>
    </row>
    <row r="1219" spans="3:13" s="55" customFormat="1" ht="13.8">
      <c r="C1219" s="83" t="s">
        <v>1219</v>
      </c>
      <c r="D1219" s="80"/>
      <c r="E1219" s="80"/>
      <c r="F1219" s="80"/>
      <c r="G1219" s="162"/>
      <c r="H1219" s="588">
        <f>SUM(H1218:H1218)</f>
        <v>0</v>
      </c>
      <c r="I1219" s="54"/>
    </row>
    <row r="1220" spans="3:13" s="55" customFormat="1" ht="13.8">
      <c r="C1220" s="58" t="s">
        <v>1220</v>
      </c>
      <c r="D1220" s="69" t="s">
        <v>1221</v>
      </c>
      <c r="E1220" s="70"/>
      <c r="F1220" s="70"/>
      <c r="G1220" s="71"/>
      <c r="H1220" s="304">
        <f>H1219+H1217+H1213</f>
        <v>244350</v>
      </c>
      <c r="I1220" s="319"/>
    </row>
    <row r="1221" spans="3:13" s="55" customFormat="1" ht="13.8">
      <c r="C1221" s="58" t="s">
        <v>1222</v>
      </c>
      <c r="D1221" s="69" t="s">
        <v>1325</v>
      </c>
      <c r="E1221" s="70"/>
      <c r="F1221" s="71"/>
      <c r="G1221" s="95">
        <v>0.1</v>
      </c>
      <c r="H1221" s="64">
        <f>H1220*G1221</f>
        <v>24435</v>
      </c>
      <c r="I1221" s="319"/>
    </row>
    <row r="1222" spans="3:13" s="55" customFormat="1" ht="13.8">
      <c r="C1222" s="58" t="s">
        <v>1223</v>
      </c>
      <c r="D1222" s="69" t="s">
        <v>1224</v>
      </c>
      <c r="E1222" s="70"/>
      <c r="F1222" s="70"/>
      <c r="G1222" s="71"/>
      <c r="H1222" s="305">
        <f>SUM(H1220:H1221)</f>
        <v>268785</v>
      </c>
      <c r="I1222" s="319"/>
    </row>
    <row r="1224" spans="3:13" ht="13.8">
      <c r="C1224" s="160" t="s">
        <v>5020</v>
      </c>
      <c r="D1224" s="436" t="s">
        <v>5021</v>
      </c>
    </row>
    <row r="1225" spans="3:13" s="55" customFormat="1" ht="13.8">
      <c r="C1225" s="52" t="s">
        <v>5022</v>
      </c>
      <c r="D1225" s="783" t="s">
        <v>5023</v>
      </c>
      <c r="E1225" s="783"/>
      <c r="F1225" s="783"/>
      <c r="G1225" s="783"/>
      <c r="H1225" s="783"/>
      <c r="I1225" s="56">
        <f>ROUNDDOWN(H1242,-2)</f>
        <v>124100</v>
      </c>
    </row>
    <row r="1226" spans="3:13" s="55" customFormat="1" ht="13.8">
      <c r="C1226" s="300" t="s">
        <v>1197</v>
      </c>
      <c r="D1226" s="300" t="s">
        <v>1198</v>
      </c>
      <c r="E1226" s="300" t="s">
        <v>1199</v>
      </c>
      <c r="F1226" s="300" t="s">
        <v>1200</v>
      </c>
      <c r="G1226" s="300" t="s">
        <v>1201</v>
      </c>
      <c r="H1226" s="300" t="s">
        <v>1202</v>
      </c>
      <c r="I1226" s="54"/>
    </row>
    <row r="1227" spans="3:13" s="55" customFormat="1" ht="13.8">
      <c r="C1227" s="72" t="s">
        <v>1203</v>
      </c>
      <c r="D1227" s="59" t="s">
        <v>1204</v>
      </c>
      <c r="E1227" s="73"/>
      <c r="F1227" s="73"/>
      <c r="G1227" s="73"/>
      <c r="H1227" s="73"/>
      <c r="I1227" s="54"/>
      <c r="J1227" s="159" t="s">
        <v>1249</v>
      </c>
    </row>
    <row r="1228" spans="3:13" s="55" customFormat="1" ht="13.8">
      <c r="C1228" s="301">
        <v>1</v>
      </c>
      <c r="D1228" s="59" t="s">
        <v>5</v>
      </c>
      <c r="E1228" s="302" t="s">
        <v>6</v>
      </c>
      <c r="F1228" s="93">
        <v>1.9E-2</v>
      </c>
      <c r="G1228" s="64">
        <f>VLOOKUP(D1228,upahbahan,3,FALSE)</f>
        <v>100000</v>
      </c>
      <c r="H1228" s="64">
        <f>F1228*G1228</f>
        <v>1900</v>
      </c>
      <c r="I1228" s="54"/>
      <c r="J1228" s="159" t="s">
        <v>1250</v>
      </c>
      <c r="M1228" s="65">
        <v>0.1</v>
      </c>
    </row>
    <row r="1229" spans="3:13" s="55" customFormat="1" ht="13.8">
      <c r="C1229" s="301">
        <v>2</v>
      </c>
      <c r="D1229" s="59" t="s">
        <v>2186</v>
      </c>
      <c r="E1229" s="302" t="s">
        <v>6</v>
      </c>
      <c r="F1229" s="93">
        <v>1.9E-2</v>
      </c>
      <c r="G1229" s="64">
        <f>VLOOKUP(D1229,upahbahan,3,FALSE)</f>
        <v>145000</v>
      </c>
      <c r="H1229" s="64">
        <f t="shared" ref="H1229:H1230" si="66">F1229*G1229</f>
        <v>2755</v>
      </c>
      <c r="I1229" s="54"/>
      <c r="J1229" s="159"/>
      <c r="M1229" s="65"/>
    </row>
    <row r="1230" spans="3:13" s="55" customFormat="1" ht="13.8">
      <c r="C1230" s="301">
        <v>3</v>
      </c>
      <c r="D1230" s="59" t="s">
        <v>19</v>
      </c>
      <c r="E1230" s="302" t="s">
        <v>6</v>
      </c>
      <c r="F1230" s="93">
        <v>1E-3</v>
      </c>
      <c r="G1230" s="64">
        <f>VLOOKUP(D1230,upahbahan,3,FALSE)</f>
        <v>200000</v>
      </c>
      <c r="H1230" s="64">
        <f t="shared" si="66"/>
        <v>200</v>
      </c>
      <c r="I1230" s="54"/>
    </row>
    <row r="1231" spans="3:13" s="55" customFormat="1" ht="13.8">
      <c r="C1231" s="83" t="s">
        <v>1210</v>
      </c>
      <c r="D1231" s="80"/>
      <c r="E1231" s="80"/>
      <c r="F1231" s="217"/>
      <c r="G1231" s="218"/>
      <c r="H1231" s="64">
        <f>SUM(H1228:H1230)</f>
        <v>4855</v>
      </c>
      <c r="I1231" s="219"/>
    </row>
    <row r="1232" spans="3:13" s="55" customFormat="1" ht="13.8">
      <c r="C1232" s="72" t="s">
        <v>1211</v>
      </c>
      <c r="D1232" s="59" t="s">
        <v>1212</v>
      </c>
      <c r="E1232" s="73"/>
      <c r="F1232" s="73"/>
      <c r="G1232" s="73"/>
      <c r="H1232" s="73"/>
      <c r="I1232" s="54"/>
    </row>
    <row r="1233" spans="3:13" s="55" customFormat="1" ht="13.8">
      <c r="C1233" s="72">
        <v>1</v>
      </c>
      <c r="D1233" s="59" t="s">
        <v>4931</v>
      </c>
      <c r="E1233" s="170" t="s">
        <v>42</v>
      </c>
      <c r="F1233" s="189">
        <v>0.01</v>
      </c>
      <c r="G1233" s="64">
        <f>VLOOKUP(D1233,upahbahan,3,FALSE)</f>
        <v>928000</v>
      </c>
      <c r="H1233" s="64">
        <f>F1233*G1233</f>
        <v>9280</v>
      </c>
      <c r="I1233" s="54"/>
    </row>
    <row r="1234" spans="3:13" s="55" customFormat="1" ht="13.8">
      <c r="C1234" s="72">
        <v>2</v>
      </c>
      <c r="D1234" s="59" t="s">
        <v>4845</v>
      </c>
      <c r="E1234" s="170" t="s">
        <v>42</v>
      </c>
      <c r="F1234" s="189">
        <v>0.01</v>
      </c>
      <c r="G1234" s="64">
        <f>VLOOKUP(D1234,upahbahan,3,FALSE)</f>
        <v>488180</v>
      </c>
      <c r="H1234" s="64">
        <f>F1234*G1234</f>
        <v>4881.8</v>
      </c>
      <c r="I1234" s="54"/>
    </row>
    <row r="1235" spans="3:13" s="55" customFormat="1" ht="27.6">
      <c r="C1235" s="72">
        <v>3</v>
      </c>
      <c r="D1235" s="59" t="s">
        <v>5024</v>
      </c>
      <c r="E1235" s="78" t="s">
        <v>63</v>
      </c>
      <c r="F1235" s="433">
        <v>1.5599999999999999E-2</v>
      </c>
      <c r="G1235" s="589">
        <v>56784.2</v>
      </c>
      <c r="H1235" s="589">
        <f>F1235*G1235</f>
        <v>885.83351999999991</v>
      </c>
      <c r="I1235" s="54"/>
    </row>
    <row r="1236" spans="3:13" s="55" customFormat="1" ht="13.8">
      <c r="C1236" s="72">
        <v>4</v>
      </c>
      <c r="D1236" s="59" t="s">
        <v>5051</v>
      </c>
      <c r="E1236" s="170" t="s">
        <v>2188</v>
      </c>
      <c r="F1236" s="171">
        <v>1</v>
      </c>
      <c r="G1236" s="64">
        <f>VLOOKUP(D1236,upahbahan,3,FALSE)</f>
        <v>93000</v>
      </c>
      <c r="H1236" s="64">
        <f>F1236*G1236</f>
        <v>93000</v>
      </c>
      <c r="I1236" s="54"/>
    </row>
    <row r="1237" spans="3:13" s="55" customFormat="1" ht="13.8">
      <c r="C1237" s="83" t="s">
        <v>1216</v>
      </c>
      <c r="D1237" s="80"/>
      <c r="E1237" s="80"/>
      <c r="F1237" s="80"/>
      <c r="G1237" s="162"/>
      <c r="H1237" s="64">
        <f>SUM(H1233:H1236)</f>
        <v>108047.63352</v>
      </c>
      <c r="I1237" s="54"/>
    </row>
    <row r="1238" spans="3:13" s="55" customFormat="1" ht="13.8">
      <c r="C1238" s="72" t="s">
        <v>1217</v>
      </c>
      <c r="D1238" s="59" t="s">
        <v>1218</v>
      </c>
      <c r="E1238" s="170"/>
      <c r="F1238" s="73"/>
      <c r="G1238" s="73"/>
      <c r="H1238" s="73"/>
      <c r="I1238" s="54"/>
    </row>
    <row r="1239" spans="3:13" s="55" customFormat="1" ht="13.8">
      <c r="C1239" s="83" t="s">
        <v>1219</v>
      </c>
      <c r="D1239" s="80"/>
      <c r="E1239" s="80"/>
      <c r="F1239" s="80"/>
      <c r="G1239" s="162"/>
      <c r="H1239" s="588">
        <f>SUM(H1238:H1238)</f>
        <v>0</v>
      </c>
      <c r="I1239" s="54"/>
    </row>
    <row r="1240" spans="3:13" s="55" customFormat="1" ht="13.8">
      <c r="C1240" s="58" t="s">
        <v>1220</v>
      </c>
      <c r="D1240" s="69" t="s">
        <v>1221</v>
      </c>
      <c r="E1240" s="70"/>
      <c r="F1240" s="70"/>
      <c r="G1240" s="71"/>
      <c r="H1240" s="304">
        <f>H1239+H1237+H1231</f>
        <v>112902.63352</v>
      </c>
      <c r="I1240" s="319"/>
    </row>
    <row r="1241" spans="3:13" s="55" customFormat="1" ht="13.8">
      <c r="C1241" s="58" t="s">
        <v>1222</v>
      </c>
      <c r="D1241" s="69" t="s">
        <v>1325</v>
      </c>
      <c r="E1241" s="70"/>
      <c r="F1241" s="71"/>
      <c r="G1241" s="95">
        <v>0.1</v>
      </c>
      <c r="H1241" s="64">
        <f>H1240*G1241</f>
        <v>11290.263352000002</v>
      </c>
      <c r="I1241" s="319"/>
    </row>
    <row r="1242" spans="3:13" s="55" customFormat="1" ht="13.8">
      <c r="C1242" s="58" t="s">
        <v>1223</v>
      </c>
      <c r="D1242" s="69" t="s">
        <v>1224</v>
      </c>
      <c r="E1242" s="70"/>
      <c r="F1242" s="70"/>
      <c r="G1242" s="71"/>
      <c r="H1242" s="305">
        <f>SUM(H1240:H1241)</f>
        <v>124192.89687200001</v>
      </c>
      <c r="I1242" s="319"/>
    </row>
    <row r="1245" spans="3:13" s="55" customFormat="1" ht="13.8">
      <c r="C1245" s="52" t="s">
        <v>5025</v>
      </c>
      <c r="D1245" s="783" t="s">
        <v>5026</v>
      </c>
      <c r="E1245" s="783"/>
      <c r="F1245" s="783"/>
      <c r="G1245" s="783"/>
      <c r="H1245" s="783"/>
      <c r="I1245" s="56">
        <f>ROUNDDOWN(H1262,-2)</f>
        <v>151900</v>
      </c>
    </row>
    <row r="1246" spans="3:13" s="55" customFormat="1" ht="13.8">
      <c r="C1246" s="300" t="s">
        <v>1197</v>
      </c>
      <c r="D1246" s="300" t="s">
        <v>1198</v>
      </c>
      <c r="E1246" s="300" t="s">
        <v>1199</v>
      </c>
      <c r="F1246" s="300" t="s">
        <v>1200</v>
      </c>
      <c r="G1246" s="300" t="s">
        <v>1201</v>
      </c>
      <c r="H1246" s="300" t="s">
        <v>1202</v>
      </c>
      <c r="I1246" s="54"/>
    </row>
    <row r="1247" spans="3:13" s="55" customFormat="1" ht="13.8">
      <c r="C1247" s="72" t="s">
        <v>1203</v>
      </c>
      <c r="D1247" s="59" t="s">
        <v>1204</v>
      </c>
      <c r="E1247" s="73"/>
      <c r="F1247" s="73"/>
      <c r="G1247" s="73"/>
      <c r="H1247" s="73"/>
      <c r="I1247" s="54"/>
      <c r="J1247" s="159" t="s">
        <v>1249</v>
      </c>
    </row>
    <row r="1248" spans="3:13" s="55" customFormat="1" ht="13.8">
      <c r="C1248" s="301">
        <v>1</v>
      </c>
      <c r="D1248" s="59" t="s">
        <v>5</v>
      </c>
      <c r="E1248" s="302" t="s">
        <v>6</v>
      </c>
      <c r="F1248" s="93">
        <v>2.1399999999999999E-2</v>
      </c>
      <c r="G1248" s="64">
        <f>VLOOKUP(D1248,upahbahan,3,FALSE)</f>
        <v>100000</v>
      </c>
      <c r="H1248" s="64">
        <f>F1248*G1248</f>
        <v>2140</v>
      </c>
      <c r="I1248" s="54"/>
      <c r="J1248" s="159" t="s">
        <v>1250</v>
      </c>
      <c r="M1248" s="65">
        <v>0.1</v>
      </c>
    </row>
    <row r="1249" spans="3:13" s="55" customFormat="1" ht="13.8">
      <c r="C1249" s="301">
        <v>2</v>
      </c>
      <c r="D1249" s="59" t="s">
        <v>2186</v>
      </c>
      <c r="E1249" s="302" t="s">
        <v>6</v>
      </c>
      <c r="F1249" s="93">
        <v>2.1399999999999999E-2</v>
      </c>
      <c r="G1249" s="64">
        <f>VLOOKUP(D1249,upahbahan,3,FALSE)</f>
        <v>145000</v>
      </c>
      <c r="H1249" s="64">
        <f t="shared" ref="H1249:H1250" si="67">F1249*G1249</f>
        <v>3103</v>
      </c>
      <c r="I1249" s="54"/>
      <c r="J1249" s="159"/>
      <c r="M1249" s="65"/>
    </row>
    <row r="1250" spans="3:13" s="55" customFormat="1" ht="13.8">
      <c r="C1250" s="301">
        <v>3</v>
      </c>
      <c r="D1250" s="59" t="s">
        <v>19</v>
      </c>
      <c r="E1250" s="302" t="s">
        <v>6</v>
      </c>
      <c r="F1250" s="93">
        <v>1.1000000000000001E-3</v>
      </c>
      <c r="G1250" s="64">
        <f>VLOOKUP(D1250,upahbahan,3,FALSE)</f>
        <v>200000</v>
      </c>
      <c r="H1250" s="64">
        <f t="shared" si="67"/>
        <v>220</v>
      </c>
      <c r="I1250" s="54"/>
    </row>
    <row r="1251" spans="3:13" s="55" customFormat="1" ht="13.8">
      <c r="C1251" s="83" t="s">
        <v>1210</v>
      </c>
      <c r="D1251" s="80"/>
      <c r="E1251" s="80"/>
      <c r="F1251" s="217"/>
      <c r="G1251" s="218"/>
      <c r="H1251" s="64">
        <f>SUM(H1248:H1250)</f>
        <v>5463</v>
      </c>
      <c r="I1251" s="219"/>
    </row>
    <row r="1252" spans="3:13" s="55" customFormat="1" ht="13.8">
      <c r="C1252" s="72" t="s">
        <v>1211</v>
      </c>
      <c r="D1252" s="59" t="s">
        <v>1212</v>
      </c>
      <c r="E1252" s="73"/>
      <c r="F1252" s="73"/>
      <c r="G1252" s="73"/>
      <c r="H1252" s="73"/>
      <c r="I1252" s="54"/>
    </row>
    <row r="1253" spans="3:13" s="55" customFormat="1" ht="13.8">
      <c r="C1253" s="72">
        <v>1</v>
      </c>
      <c r="D1253" s="59" t="s">
        <v>4931</v>
      </c>
      <c r="E1253" s="170" t="s">
        <v>42</v>
      </c>
      <c r="F1253" s="189">
        <v>1.4999999999999999E-2</v>
      </c>
      <c r="G1253" s="64">
        <f>VLOOKUP(D1253,upahbahan,3,FALSE)</f>
        <v>928000</v>
      </c>
      <c r="H1253" s="64">
        <f>F1253*G1253</f>
        <v>13920</v>
      </c>
      <c r="I1253" s="54"/>
    </row>
    <row r="1254" spans="3:13" s="55" customFormat="1" ht="13.8">
      <c r="C1254" s="72">
        <v>2</v>
      </c>
      <c r="D1254" s="59" t="s">
        <v>4845</v>
      </c>
      <c r="E1254" s="170" t="s">
        <v>42</v>
      </c>
      <c r="F1254" s="189">
        <v>1.4999999999999999E-2</v>
      </c>
      <c r="G1254" s="64">
        <f>VLOOKUP(D1254,upahbahan,3,FALSE)</f>
        <v>488180</v>
      </c>
      <c r="H1254" s="64">
        <f>F1254*G1254</f>
        <v>7322.7</v>
      </c>
      <c r="I1254" s="54"/>
    </row>
    <row r="1255" spans="3:13" s="55" customFormat="1" ht="27.6">
      <c r="C1255" s="72">
        <v>3</v>
      </c>
      <c r="D1255" s="59" t="s">
        <v>5024</v>
      </c>
      <c r="E1255" s="78" t="s">
        <v>63</v>
      </c>
      <c r="F1255" s="433">
        <v>2.0299999999999999E-2</v>
      </c>
      <c r="G1255" s="589">
        <v>56784.2</v>
      </c>
      <c r="H1255" s="589">
        <f>F1255*G1255</f>
        <v>1152.7192599999998</v>
      </c>
      <c r="I1255" s="54"/>
    </row>
    <row r="1256" spans="3:13" s="55" customFormat="1" ht="13.8">
      <c r="C1256" s="72">
        <v>4</v>
      </c>
      <c r="D1256" s="59" t="s">
        <v>5052</v>
      </c>
      <c r="E1256" s="170" t="s">
        <v>2188</v>
      </c>
      <c r="F1256" s="171">
        <v>1</v>
      </c>
      <c r="G1256" s="64">
        <f>VLOOKUP(D1256,upahbahan,3,FALSE)</f>
        <v>110250</v>
      </c>
      <c r="H1256" s="64">
        <f>F1256*G1256</f>
        <v>110250</v>
      </c>
      <c r="I1256" s="54"/>
    </row>
    <row r="1257" spans="3:13" s="55" customFormat="1" ht="13.8">
      <c r="C1257" s="83" t="s">
        <v>1216</v>
      </c>
      <c r="D1257" s="80"/>
      <c r="E1257" s="80"/>
      <c r="F1257" s="80"/>
      <c r="G1257" s="162"/>
      <c r="H1257" s="64">
        <f>SUM(H1253:H1256)</f>
        <v>132645.41926</v>
      </c>
      <c r="I1257" s="54"/>
    </row>
    <row r="1258" spans="3:13" s="55" customFormat="1" ht="13.8">
      <c r="C1258" s="72" t="s">
        <v>1217</v>
      </c>
      <c r="D1258" s="59" t="s">
        <v>1218</v>
      </c>
      <c r="E1258" s="170"/>
      <c r="F1258" s="73"/>
      <c r="G1258" s="73"/>
      <c r="H1258" s="73"/>
      <c r="I1258" s="54"/>
    </row>
    <row r="1259" spans="3:13" s="55" customFormat="1" ht="13.8">
      <c r="C1259" s="83" t="s">
        <v>1219</v>
      </c>
      <c r="D1259" s="80"/>
      <c r="E1259" s="80"/>
      <c r="F1259" s="80"/>
      <c r="G1259" s="162"/>
      <c r="H1259" s="588">
        <f>SUM(H1258:H1258)</f>
        <v>0</v>
      </c>
      <c r="I1259" s="54"/>
    </row>
    <row r="1260" spans="3:13" s="55" customFormat="1" ht="13.8">
      <c r="C1260" s="58" t="s">
        <v>1220</v>
      </c>
      <c r="D1260" s="69" t="s">
        <v>1221</v>
      </c>
      <c r="E1260" s="70"/>
      <c r="F1260" s="70"/>
      <c r="G1260" s="71"/>
      <c r="H1260" s="304">
        <f>H1259+H1257+H1251</f>
        <v>138108.41926</v>
      </c>
      <c r="I1260" s="319"/>
    </row>
    <row r="1261" spans="3:13" s="55" customFormat="1" ht="13.8">
      <c r="C1261" s="58" t="s">
        <v>1222</v>
      </c>
      <c r="D1261" s="69" t="s">
        <v>1325</v>
      </c>
      <c r="E1261" s="70"/>
      <c r="F1261" s="71"/>
      <c r="G1261" s="95">
        <v>0.1</v>
      </c>
      <c r="H1261" s="64">
        <f>H1260*G1261</f>
        <v>13810.841926000001</v>
      </c>
      <c r="I1261" s="319"/>
    </row>
    <row r="1262" spans="3:13" s="55" customFormat="1" ht="13.8">
      <c r="C1262" s="58" t="s">
        <v>1223</v>
      </c>
      <c r="D1262" s="69" t="s">
        <v>1224</v>
      </c>
      <c r="E1262" s="70"/>
      <c r="F1262" s="70"/>
      <c r="G1262" s="71"/>
      <c r="H1262" s="305">
        <f>SUM(H1260:H1261)</f>
        <v>151919.26118599999</v>
      </c>
      <c r="I1262" s="319"/>
    </row>
    <row r="1265" spans="3:13" s="55" customFormat="1" ht="13.8">
      <c r="C1265" s="52" t="s">
        <v>5027</v>
      </c>
      <c r="D1265" s="783" t="s">
        <v>5028</v>
      </c>
      <c r="E1265" s="783"/>
      <c r="F1265" s="783"/>
      <c r="G1265" s="783"/>
      <c r="H1265" s="783"/>
      <c r="I1265" s="56">
        <f>ROUNDDOWN(H1282,-2)</f>
        <v>162300</v>
      </c>
    </row>
    <row r="1266" spans="3:13" s="55" customFormat="1" ht="13.8">
      <c r="C1266" s="300" t="s">
        <v>1197</v>
      </c>
      <c r="D1266" s="300" t="s">
        <v>1198</v>
      </c>
      <c r="E1266" s="300" t="s">
        <v>1199</v>
      </c>
      <c r="F1266" s="300" t="s">
        <v>1200</v>
      </c>
      <c r="G1266" s="300" t="s">
        <v>1201</v>
      </c>
      <c r="H1266" s="300" t="s">
        <v>1202</v>
      </c>
      <c r="I1266" s="54"/>
    </row>
    <row r="1267" spans="3:13" s="55" customFormat="1" ht="13.8">
      <c r="C1267" s="72" t="s">
        <v>1203</v>
      </c>
      <c r="D1267" s="59" t="s">
        <v>1204</v>
      </c>
      <c r="E1267" s="73"/>
      <c r="F1267" s="73"/>
      <c r="G1267" s="73"/>
      <c r="H1267" s="73"/>
      <c r="I1267" s="54"/>
      <c r="J1267" s="159" t="s">
        <v>1249</v>
      </c>
    </row>
    <row r="1268" spans="3:13" s="55" customFormat="1" ht="13.8">
      <c r="C1268" s="301">
        <v>1</v>
      </c>
      <c r="D1268" s="59" t="s">
        <v>5</v>
      </c>
      <c r="E1268" s="302" t="s">
        <v>6</v>
      </c>
      <c r="F1268" s="93">
        <v>0.05</v>
      </c>
      <c r="G1268" s="64">
        <f>VLOOKUP(D1268,upahbahan,3,FALSE)</f>
        <v>100000</v>
      </c>
      <c r="H1268" s="64">
        <f>F1268*G1268</f>
        <v>5000</v>
      </c>
      <c r="I1268" s="54"/>
      <c r="J1268" s="159" t="s">
        <v>1250</v>
      </c>
      <c r="M1268" s="65">
        <v>0.1</v>
      </c>
    </row>
    <row r="1269" spans="3:13" s="55" customFormat="1" ht="13.8">
      <c r="C1269" s="301">
        <v>2</v>
      </c>
      <c r="D1269" s="59" t="s">
        <v>2186</v>
      </c>
      <c r="E1269" s="302" t="s">
        <v>6</v>
      </c>
      <c r="F1269" s="93">
        <v>2.5000000000000001E-2</v>
      </c>
      <c r="G1269" s="64">
        <f>VLOOKUP(D1269,upahbahan,3,FALSE)</f>
        <v>145000</v>
      </c>
      <c r="H1269" s="64">
        <f t="shared" ref="H1269:H1270" si="68">F1269*G1269</f>
        <v>3625</v>
      </c>
      <c r="I1269" s="54"/>
      <c r="J1269" s="159"/>
      <c r="M1269" s="65"/>
    </row>
    <row r="1270" spans="3:13" s="55" customFormat="1" ht="13.8">
      <c r="C1270" s="301">
        <v>3</v>
      </c>
      <c r="D1270" s="59" t="s">
        <v>19</v>
      </c>
      <c r="E1270" s="302" t="s">
        <v>6</v>
      </c>
      <c r="F1270" s="93">
        <v>2.5000000000000001E-3</v>
      </c>
      <c r="G1270" s="64">
        <f>VLOOKUP(D1270,upahbahan,3,FALSE)</f>
        <v>200000</v>
      </c>
      <c r="H1270" s="64">
        <f t="shared" si="68"/>
        <v>500</v>
      </c>
      <c r="I1270" s="54"/>
    </row>
    <row r="1271" spans="3:13" s="55" customFormat="1" ht="13.8">
      <c r="C1271" s="83" t="s">
        <v>1210</v>
      </c>
      <c r="D1271" s="80"/>
      <c r="E1271" s="80"/>
      <c r="F1271" s="217"/>
      <c r="G1271" s="218"/>
      <c r="H1271" s="64">
        <f>SUM(H1268:H1270)</f>
        <v>9125</v>
      </c>
      <c r="I1271" s="219"/>
    </row>
    <row r="1272" spans="3:13" s="55" customFormat="1" ht="13.8">
      <c r="C1272" s="72" t="s">
        <v>1211</v>
      </c>
      <c r="D1272" s="59" t="s">
        <v>1212</v>
      </c>
      <c r="E1272" s="73"/>
      <c r="F1272" s="73"/>
      <c r="G1272" s="73"/>
      <c r="H1272" s="73"/>
      <c r="I1272" s="54"/>
    </row>
    <row r="1273" spans="3:13" s="55" customFormat="1" ht="13.8">
      <c r="C1273" s="72">
        <v>1</v>
      </c>
      <c r="D1273" s="59" t="s">
        <v>4931</v>
      </c>
      <c r="E1273" s="170" t="s">
        <v>42</v>
      </c>
      <c r="F1273" s="189">
        <v>1.4999999999999999E-2</v>
      </c>
      <c r="G1273" s="64">
        <f>VLOOKUP(D1273,upahbahan,3,FALSE)</f>
        <v>928000</v>
      </c>
      <c r="H1273" s="64">
        <f>F1273*G1273</f>
        <v>13920</v>
      </c>
      <c r="I1273" s="54"/>
    </row>
    <row r="1274" spans="3:13" s="55" customFormat="1" ht="13.8">
      <c r="C1274" s="72">
        <v>2</v>
      </c>
      <c r="D1274" s="59" t="s">
        <v>4845</v>
      </c>
      <c r="E1274" s="170" t="s">
        <v>42</v>
      </c>
      <c r="F1274" s="189">
        <v>1.4999999999999999E-2</v>
      </c>
      <c r="G1274" s="64">
        <f>VLOOKUP(D1274,upahbahan,3,FALSE)</f>
        <v>488180</v>
      </c>
      <c r="H1274" s="64">
        <f>F1274*G1274</f>
        <v>7322.7</v>
      </c>
      <c r="I1274" s="54"/>
    </row>
    <row r="1275" spans="3:13" s="55" customFormat="1" ht="27.6">
      <c r="C1275" s="72">
        <v>3</v>
      </c>
      <c r="D1275" s="59" t="s">
        <v>5024</v>
      </c>
      <c r="E1275" s="78" t="s">
        <v>63</v>
      </c>
      <c r="F1275" s="433">
        <v>3.85E-2</v>
      </c>
      <c r="G1275" s="589">
        <v>56784.2</v>
      </c>
      <c r="H1275" s="589">
        <f>F1275*G1275</f>
        <v>2186.1916999999999</v>
      </c>
      <c r="I1275" s="54"/>
    </row>
    <row r="1276" spans="3:13" s="55" customFormat="1" ht="13.8">
      <c r="C1276" s="72">
        <v>4</v>
      </c>
      <c r="D1276" s="59" t="s">
        <v>5053</v>
      </c>
      <c r="E1276" s="170" t="s">
        <v>2188</v>
      </c>
      <c r="F1276" s="171">
        <v>1</v>
      </c>
      <c r="G1276" s="64">
        <f>VLOOKUP(D1276,upahbahan,3,FALSE)</f>
        <v>115000</v>
      </c>
      <c r="H1276" s="64">
        <f>F1276*G1276</f>
        <v>115000</v>
      </c>
      <c r="I1276" s="54"/>
    </row>
    <row r="1277" spans="3:13" s="55" customFormat="1" ht="13.8">
      <c r="C1277" s="83" t="s">
        <v>1216</v>
      </c>
      <c r="D1277" s="80"/>
      <c r="E1277" s="80"/>
      <c r="F1277" s="80"/>
      <c r="G1277" s="162"/>
      <c r="H1277" s="64">
        <f>SUM(H1273:H1276)</f>
        <v>138428.89170000001</v>
      </c>
      <c r="I1277" s="54"/>
    </row>
    <row r="1278" spans="3:13" s="55" customFormat="1" ht="13.8">
      <c r="C1278" s="72" t="s">
        <v>1217</v>
      </c>
      <c r="D1278" s="59" t="s">
        <v>1218</v>
      </c>
      <c r="E1278" s="170"/>
      <c r="F1278" s="73"/>
      <c r="G1278" s="73"/>
      <c r="H1278" s="73"/>
      <c r="I1278" s="54"/>
    </row>
    <row r="1279" spans="3:13" s="55" customFormat="1" ht="13.8">
      <c r="C1279" s="83" t="s">
        <v>1219</v>
      </c>
      <c r="D1279" s="80"/>
      <c r="E1279" s="80"/>
      <c r="F1279" s="80"/>
      <c r="G1279" s="162"/>
      <c r="H1279" s="588">
        <f>SUM(H1278:H1278)</f>
        <v>0</v>
      </c>
      <c r="I1279" s="54"/>
    </row>
    <row r="1280" spans="3:13" s="55" customFormat="1" ht="13.8">
      <c r="C1280" s="58" t="s">
        <v>1220</v>
      </c>
      <c r="D1280" s="69" t="s">
        <v>1221</v>
      </c>
      <c r="E1280" s="70"/>
      <c r="F1280" s="70"/>
      <c r="G1280" s="71"/>
      <c r="H1280" s="304">
        <f>H1279+H1277+H1271</f>
        <v>147553.89170000001</v>
      </c>
      <c r="I1280" s="319"/>
    </row>
    <row r="1281" spans="3:13" s="55" customFormat="1" ht="13.8">
      <c r="C1281" s="58" t="s">
        <v>1222</v>
      </c>
      <c r="D1281" s="69" t="s">
        <v>1325</v>
      </c>
      <c r="E1281" s="70"/>
      <c r="F1281" s="71"/>
      <c r="G1281" s="95">
        <v>0.1</v>
      </c>
      <c r="H1281" s="64">
        <f>H1280*G1281</f>
        <v>14755.389170000002</v>
      </c>
      <c r="I1281" s="319"/>
    </row>
    <row r="1282" spans="3:13" s="55" customFormat="1" ht="13.8">
      <c r="C1282" s="58" t="s">
        <v>1223</v>
      </c>
      <c r="D1282" s="69" t="s">
        <v>1224</v>
      </c>
      <c r="E1282" s="70"/>
      <c r="F1282" s="70"/>
      <c r="G1282" s="71"/>
      <c r="H1282" s="305">
        <f>SUM(H1280:H1281)</f>
        <v>162309.28087000002</v>
      </c>
      <c r="I1282" s="319"/>
    </row>
    <row r="1284" spans="3:13" s="55" customFormat="1" ht="13.8">
      <c r="C1284" s="52" t="s">
        <v>5029</v>
      </c>
      <c r="D1284" s="783" t="s">
        <v>5030</v>
      </c>
      <c r="E1284" s="783"/>
      <c r="F1284" s="783"/>
      <c r="G1284" s="783"/>
      <c r="H1284" s="783"/>
      <c r="I1284" s="56">
        <f>ROUNDDOWN(H1302,-2)</f>
        <v>210200</v>
      </c>
    </row>
    <row r="1285" spans="3:13" s="55" customFormat="1" ht="13.8">
      <c r="C1285" s="300" t="s">
        <v>1197</v>
      </c>
      <c r="D1285" s="300" t="s">
        <v>1198</v>
      </c>
      <c r="E1285" s="300" t="s">
        <v>1199</v>
      </c>
      <c r="F1285" s="300" t="s">
        <v>1200</v>
      </c>
      <c r="G1285" s="300" t="s">
        <v>1201</v>
      </c>
      <c r="H1285" s="300" t="s">
        <v>1202</v>
      </c>
      <c r="I1285" s="54"/>
    </row>
    <row r="1286" spans="3:13" s="55" customFormat="1" ht="13.8">
      <c r="C1286" s="72" t="s">
        <v>1203</v>
      </c>
      <c r="D1286" s="59" t="s">
        <v>1204</v>
      </c>
      <c r="E1286" s="73"/>
      <c r="F1286" s="73"/>
      <c r="G1286" s="73"/>
      <c r="H1286" s="73"/>
      <c r="I1286" s="54"/>
      <c r="J1286" s="159" t="s">
        <v>1249</v>
      </c>
    </row>
    <row r="1287" spans="3:13" s="55" customFormat="1" ht="13.8">
      <c r="C1287" s="301">
        <v>1</v>
      </c>
      <c r="D1287" s="59" t="s">
        <v>5</v>
      </c>
      <c r="E1287" s="302" t="s">
        <v>6</v>
      </c>
      <c r="F1287" s="93">
        <v>4.5900000000000003E-2</v>
      </c>
      <c r="G1287" s="64">
        <f>VLOOKUP(D1287,upahbahan,3,FALSE)</f>
        <v>100000</v>
      </c>
      <c r="H1287" s="64">
        <f>F1287*G1287</f>
        <v>4590</v>
      </c>
      <c r="I1287" s="54"/>
      <c r="J1287" s="159" t="s">
        <v>1250</v>
      </c>
      <c r="M1287" s="65">
        <v>0.1</v>
      </c>
    </row>
    <row r="1288" spans="3:13" s="55" customFormat="1" ht="13.8">
      <c r="C1288" s="301">
        <v>2</v>
      </c>
      <c r="D1288" s="59" t="s">
        <v>2186</v>
      </c>
      <c r="E1288" s="302" t="s">
        <v>6</v>
      </c>
      <c r="F1288" s="93">
        <v>4.5900000000000003E-2</v>
      </c>
      <c r="G1288" s="64">
        <f>VLOOKUP(D1288,upahbahan,3,FALSE)</f>
        <v>145000</v>
      </c>
      <c r="H1288" s="64">
        <f t="shared" ref="H1288:H1289" si="69">F1288*G1288</f>
        <v>6655.5000000000009</v>
      </c>
      <c r="I1288" s="54"/>
      <c r="J1288" s="159"/>
      <c r="M1288" s="65"/>
    </row>
    <row r="1289" spans="3:13" s="55" customFormat="1" ht="13.8">
      <c r="C1289" s="301">
        <v>3</v>
      </c>
      <c r="D1289" s="59" t="s">
        <v>19</v>
      </c>
      <c r="E1289" s="302" t="s">
        <v>6</v>
      </c>
      <c r="F1289" s="93">
        <v>2.3E-3</v>
      </c>
      <c r="G1289" s="64">
        <f>VLOOKUP(D1289,upahbahan,3,FALSE)</f>
        <v>200000</v>
      </c>
      <c r="H1289" s="64">
        <f t="shared" si="69"/>
        <v>460</v>
      </c>
      <c r="I1289" s="54"/>
    </row>
    <row r="1290" spans="3:13" s="55" customFormat="1" ht="13.8">
      <c r="C1290" s="83" t="s">
        <v>1210</v>
      </c>
      <c r="D1290" s="80"/>
      <c r="E1290" s="80"/>
      <c r="F1290" s="217"/>
      <c r="G1290" s="218"/>
      <c r="H1290" s="64">
        <f>SUM(H1287:H1289)</f>
        <v>11705.5</v>
      </c>
      <c r="I1290" s="219"/>
    </row>
    <row r="1291" spans="3:13" s="55" customFormat="1" ht="13.8">
      <c r="C1291" s="72" t="s">
        <v>1211</v>
      </c>
      <c r="D1291" s="59" t="s">
        <v>1212</v>
      </c>
      <c r="E1291" s="73"/>
      <c r="F1291" s="73"/>
      <c r="G1291" s="73"/>
      <c r="H1291" s="73"/>
      <c r="I1291" s="54"/>
    </row>
    <row r="1292" spans="3:13" s="55" customFormat="1" ht="13.8">
      <c r="C1292" s="72">
        <v>1</v>
      </c>
      <c r="D1292" s="59" t="s">
        <v>4931</v>
      </c>
      <c r="E1292" s="170" t="s">
        <v>42</v>
      </c>
      <c r="F1292" s="189">
        <v>0.02</v>
      </c>
      <c r="G1292" s="64">
        <f>VLOOKUP(D1292,upahbahan,3,FALSE)</f>
        <v>928000</v>
      </c>
      <c r="H1292" s="64">
        <f>F1292*G1292</f>
        <v>18560</v>
      </c>
      <c r="I1292" s="54"/>
    </row>
    <row r="1293" spans="3:13" s="55" customFormat="1" ht="13.8">
      <c r="C1293" s="72">
        <v>2</v>
      </c>
      <c r="D1293" s="59" t="s">
        <v>4845</v>
      </c>
      <c r="E1293" s="170" t="s">
        <v>42</v>
      </c>
      <c r="F1293" s="189">
        <v>0.02</v>
      </c>
      <c r="G1293" s="64">
        <f>VLOOKUP(D1293,upahbahan,3,FALSE)</f>
        <v>488180</v>
      </c>
      <c r="H1293" s="64">
        <f>F1293*G1293</f>
        <v>9763.6</v>
      </c>
      <c r="I1293" s="54"/>
    </row>
    <row r="1294" spans="3:13" s="55" customFormat="1" ht="27.6">
      <c r="C1294" s="72">
        <v>3</v>
      </c>
      <c r="D1294" s="59" t="s">
        <v>5024</v>
      </c>
      <c r="E1294" s="78" t="s">
        <v>63</v>
      </c>
      <c r="F1294" s="433">
        <v>6.2199999999999998E-2</v>
      </c>
      <c r="G1294" s="589">
        <v>56784.2</v>
      </c>
      <c r="H1294" s="589">
        <f>F1294*G1294</f>
        <v>3531.9772399999997</v>
      </c>
      <c r="I1294" s="54"/>
    </row>
    <row r="1295" spans="3:13" s="55" customFormat="1" ht="13.8">
      <c r="C1295" s="72">
        <v>4</v>
      </c>
      <c r="D1295" s="59" t="s">
        <v>5054</v>
      </c>
      <c r="E1295" s="170" t="s">
        <v>2188</v>
      </c>
      <c r="F1295" s="171">
        <v>1</v>
      </c>
      <c r="G1295" s="64">
        <f>VLOOKUP(D1295,upahbahan,3,FALSE)</f>
        <v>125500</v>
      </c>
      <c r="H1295" s="64">
        <f>F1295*G1295</f>
        <v>125500</v>
      </c>
      <c r="I1295" s="54"/>
    </row>
    <row r="1296" spans="3:13" s="55" customFormat="1" ht="13.8">
      <c r="C1296" s="83" t="s">
        <v>1216</v>
      </c>
      <c r="D1296" s="80"/>
      <c r="E1296" s="80"/>
      <c r="F1296" s="80"/>
      <c r="G1296" s="162"/>
      <c r="H1296" s="64">
        <f>SUM(H1292:H1295)</f>
        <v>157355.57724000001</v>
      </c>
      <c r="I1296" s="54"/>
    </row>
    <row r="1297" spans="3:13" s="55" customFormat="1" ht="13.8">
      <c r="C1297" s="72" t="s">
        <v>1217</v>
      </c>
      <c r="D1297" s="59" t="s">
        <v>1218</v>
      </c>
      <c r="E1297" s="170"/>
      <c r="F1297" s="73"/>
      <c r="G1297" s="73"/>
      <c r="H1297" s="73"/>
      <c r="I1297" s="54"/>
    </row>
    <row r="1298" spans="3:13" s="55" customFormat="1" ht="13.8">
      <c r="C1298" s="557">
        <v>1</v>
      </c>
      <c r="D1298" s="59" t="s">
        <v>5009</v>
      </c>
      <c r="E1298" s="170" t="s">
        <v>2423</v>
      </c>
      <c r="F1298" s="188">
        <v>4.5900000000000003E-2</v>
      </c>
      <c r="G1298" s="64">
        <f>VLOOKUP(D1298,upahbahan,3,FALSE)</f>
        <v>480000</v>
      </c>
      <c r="H1298" s="64">
        <f>F1298*G1298</f>
        <v>22032</v>
      </c>
      <c r="I1298" s="54"/>
    </row>
    <row r="1299" spans="3:13" s="55" customFormat="1" ht="13.8">
      <c r="C1299" s="83" t="s">
        <v>1219</v>
      </c>
      <c r="D1299" s="80"/>
      <c r="E1299" s="80"/>
      <c r="F1299" s="80"/>
      <c r="G1299" s="162"/>
      <c r="H1299" s="588">
        <f>SUM(H1297:H1298)</f>
        <v>22032</v>
      </c>
      <c r="I1299" s="54"/>
    </row>
    <row r="1300" spans="3:13" s="55" customFormat="1" ht="13.8">
      <c r="C1300" s="58" t="s">
        <v>1220</v>
      </c>
      <c r="D1300" s="69" t="s">
        <v>1221</v>
      </c>
      <c r="E1300" s="70"/>
      <c r="F1300" s="70"/>
      <c r="G1300" s="71"/>
      <c r="H1300" s="304">
        <f>H1299+H1296+H1290</f>
        <v>191093.07724000001</v>
      </c>
      <c r="I1300" s="319"/>
    </row>
    <row r="1301" spans="3:13" s="55" customFormat="1" ht="13.8">
      <c r="C1301" s="58" t="s">
        <v>1222</v>
      </c>
      <c r="D1301" s="69" t="s">
        <v>1325</v>
      </c>
      <c r="E1301" s="70"/>
      <c r="F1301" s="71"/>
      <c r="G1301" s="95">
        <v>0.1</v>
      </c>
      <c r="H1301" s="64">
        <f>H1300*G1301</f>
        <v>19109.307724000002</v>
      </c>
      <c r="I1301" s="319"/>
    </row>
    <row r="1302" spans="3:13" s="55" customFormat="1" ht="13.8">
      <c r="C1302" s="58" t="s">
        <v>1223</v>
      </c>
      <c r="D1302" s="69" t="s">
        <v>1224</v>
      </c>
      <c r="E1302" s="70"/>
      <c r="F1302" s="70"/>
      <c r="G1302" s="71"/>
      <c r="H1302" s="305">
        <f>SUM(H1300:H1301)</f>
        <v>210202.38496400003</v>
      </c>
      <c r="I1302" s="319"/>
    </row>
    <row r="1305" spans="3:13" s="55" customFormat="1" ht="13.8">
      <c r="C1305" s="52" t="s">
        <v>5031</v>
      </c>
      <c r="D1305" s="783" t="s">
        <v>5032</v>
      </c>
      <c r="E1305" s="783"/>
      <c r="F1305" s="783"/>
      <c r="G1305" s="783"/>
      <c r="H1305" s="783"/>
      <c r="I1305" s="56">
        <f>ROUNDDOWN(H1323,-2)</f>
        <v>432000</v>
      </c>
    </row>
    <row r="1306" spans="3:13" s="55" customFormat="1" ht="13.8">
      <c r="C1306" s="300" t="s">
        <v>1197</v>
      </c>
      <c r="D1306" s="300" t="s">
        <v>1198</v>
      </c>
      <c r="E1306" s="300" t="s">
        <v>1199</v>
      </c>
      <c r="F1306" s="300" t="s">
        <v>1200</v>
      </c>
      <c r="G1306" s="300" t="s">
        <v>1201</v>
      </c>
      <c r="H1306" s="300" t="s">
        <v>1202</v>
      </c>
      <c r="I1306" s="54"/>
    </row>
    <row r="1307" spans="3:13" s="55" customFormat="1" ht="13.8">
      <c r="C1307" s="72" t="s">
        <v>1203</v>
      </c>
      <c r="D1307" s="59" t="s">
        <v>1204</v>
      </c>
      <c r="E1307" s="73"/>
      <c r="F1307" s="73"/>
      <c r="G1307" s="73"/>
      <c r="H1307" s="73"/>
      <c r="I1307" s="54"/>
      <c r="J1307" s="159" t="s">
        <v>1249</v>
      </c>
    </row>
    <row r="1308" spans="3:13" s="55" customFormat="1" ht="13.8">
      <c r="C1308" s="301">
        <v>1</v>
      </c>
      <c r="D1308" s="59" t="s">
        <v>5</v>
      </c>
      <c r="E1308" s="302" t="s">
        <v>6</v>
      </c>
      <c r="F1308" s="93">
        <v>5.8200000000000002E-2</v>
      </c>
      <c r="G1308" s="64">
        <f>VLOOKUP(D1308,upahbahan,3,FALSE)</f>
        <v>100000</v>
      </c>
      <c r="H1308" s="64">
        <f>F1308*G1308</f>
        <v>5820</v>
      </c>
      <c r="I1308" s="54"/>
      <c r="J1308" s="159" t="s">
        <v>1250</v>
      </c>
      <c r="M1308" s="65">
        <v>0.1</v>
      </c>
    </row>
    <row r="1309" spans="3:13" s="55" customFormat="1" ht="13.8">
      <c r="C1309" s="301">
        <v>2</v>
      </c>
      <c r="D1309" s="59" t="s">
        <v>2186</v>
      </c>
      <c r="E1309" s="302" t="s">
        <v>6</v>
      </c>
      <c r="F1309" s="93">
        <v>5.8200000000000002E-2</v>
      </c>
      <c r="G1309" s="64">
        <f>VLOOKUP(D1309,upahbahan,3,FALSE)</f>
        <v>145000</v>
      </c>
      <c r="H1309" s="64">
        <f t="shared" ref="H1309:H1310" si="70">F1309*G1309</f>
        <v>8439</v>
      </c>
      <c r="I1309" s="54"/>
      <c r="J1309" s="159"/>
      <c r="M1309" s="65"/>
    </row>
    <row r="1310" spans="3:13" s="55" customFormat="1" ht="13.8">
      <c r="C1310" s="301">
        <v>3</v>
      </c>
      <c r="D1310" s="59" t="s">
        <v>19</v>
      </c>
      <c r="E1310" s="302" t="s">
        <v>6</v>
      </c>
      <c r="F1310" s="93">
        <v>2.8999999999999998E-3</v>
      </c>
      <c r="G1310" s="64">
        <f>VLOOKUP(D1310,upahbahan,3,FALSE)</f>
        <v>200000</v>
      </c>
      <c r="H1310" s="64">
        <f t="shared" si="70"/>
        <v>580</v>
      </c>
      <c r="I1310" s="54"/>
    </row>
    <row r="1311" spans="3:13" s="55" customFormat="1" ht="13.8">
      <c r="C1311" s="83" t="s">
        <v>1210</v>
      </c>
      <c r="D1311" s="80"/>
      <c r="E1311" s="80"/>
      <c r="F1311" s="217"/>
      <c r="G1311" s="218"/>
      <c r="H1311" s="64">
        <f>SUM(H1308:H1310)</f>
        <v>14839</v>
      </c>
      <c r="I1311" s="219"/>
    </row>
    <row r="1312" spans="3:13" s="55" customFormat="1" ht="13.8">
      <c r="C1312" s="72" t="s">
        <v>1211</v>
      </c>
      <c r="D1312" s="59" t="s">
        <v>1212</v>
      </c>
      <c r="E1312" s="73"/>
      <c r="F1312" s="73"/>
      <c r="G1312" s="73"/>
      <c r="H1312" s="73"/>
      <c r="I1312" s="54"/>
    </row>
    <row r="1313" spans="3:10" s="55" customFormat="1" ht="13.8">
      <c r="C1313" s="72">
        <v>1</v>
      </c>
      <c r="D1313" s="59" t="s">
        <v>4931</v>
      </c>
      <c r="E1313" s="170" t="s">
        <v>42</v>
      </c>
      <c r="F1313" s="189">
        <v>0.03</v>
      </c>
      <c r="G1313" s="64">
        <f>VLOOKUP(D1313,upahbahan,3,FALSE)</f>
        <v>928000</v>
      </c>
      <c r="H1313" s="64">
        <f>F1313*G1313</f>
        <v>27840</v>
      </c>
      <c r="I1313" s="54"/>
    </row>
    <row r="1314" spans="3:10" s="55" customFormat="1" ht="13.8">
      <c r="C1314" s="72">
        <v>2</v>
      </c>
      <c r="D1314" s="59" t="s">
        <v>4845</v>
      </c>
      <c r="E1314" s="170" t="s">
        <v>42</v>
      </c>
      <c r="F1314" s="189">
        <v>0.03</v>
      </c>
      <c r="G1314" s="64">
        <f>VLOOKUP(D1314,upahbahan,3,FALSE)</f>
        <v>488180</v>
      </c>
      <c r="H1314" s="64">
        <f>F1314*G1314</f>
        <v>14645.4</v>
      </c>
      <c r="I1314" s="54"/>
    </row>
    <row r="1315" spans="3:10" s="55" customFormat="1" ht="27.6">
      <c r="C1315" s="72">
        <v>3</v>
      </c>
      <c r="D1315" s="59" t="s">
        <v>5024</v>
      </c>
      <c r="E1315" s="78" t="s">
        <v>63</v>
      </c>
      <c r="F1315" s="433">
        <v>0.1106</v>
      </c>
      <c r="G1315" s="589">
        <v>56784.2</v>
      </c>
      <c r="H1315" s="589">
        <f>F1315*G1315</f>
        <v>6280.3325199999999</v>
      </c>
      <c r="I1315" s="54"/>
    </row>
    <row r="1316" spans="3:10" s="55" customFormat="1" ht="13.8">
      <c r="C1316" s="72">
        <v>4</v>
      </c>
      <c r="D1316" s="59" t="s">
        <v>5050</v>
      </c>
      <c r="E1316" s="170" t="s">
        <v>2188</v>
      </c>
      <c r="F1316" s="171">
        <v>2</v>
      </c>
      <c r="G1316" s="64">
        <f>VLOOKUP(D1316,upahbahan,3,FALSE)</f>
        <v>150600</v>
      </c>
      <c r="H1316" s="64">
        <f>F1316*G1316</f>
        <v>301200</v>
      </c>
      <c r="I1316" s="54"/>
    </row>
    <row r="1317" spans="3:10" s="55" customFormat="1" ht="13.8">
      <c r="C1317" s="83" t="s">
        <v>1216</v>
      </c>
      <c r="D1317" s="80"/>
      <c r="E1317" s="80"/>
      <c r="F1317" s="80"/>
      <c r="G1317" s="162"/>
      <c r="H1317" s="64">
        <f>SUM(H1313:H1316)</f>
        <v>349965.73252000002</v>
      </c>
      <c r="I1317" s="54"/>
    </row>
    <row r="1318" spans="3:10" s="55" customFormat="1" ht="13.8">
      <c r="C1318" s="72" t="s">
        <v>1217</v>
      </c>
      <c r="D1318" s="59" t="s">
        <v>1218</v>
      </c>
      <c r="E1318" s="170"/>
      <c r="F1318" s="73"/>
      <c r="G1318" s="73"/>
      <c r="H1318" s="73"/>
      <c r="I1318" s="54"/>
    </row>
    <row r="1319" spans="3:10" s="55" customFormat="1" ht="13.8">
      <c r="C1319" s="557">
        <v>1</v>
      </c>
      <c r="D1319" s="59" t="s">
        <v>5009</v>
      </c>
      <c r="E1319" s="170" t="s">
        <v>2423</v>
      </c>
      <c r="F1319" s="188">
        <v>5.8200000000000002E-2</v>
      </c>
      <c r="G1319" s="64">
        <f>VLOOKUP(D1319,upahbahan,3,FALSE)</f>
        <v>480000</v>
      </c>
      <c r="H1319" s="64">
        <f>F1319*G1319</f>
        <v>27936</v>
      </c>
      <c r="I1319" s="54"/>
    </row>
    <row r="1320" spans="3:10" s="55" customFormat="1" ht="13.8">
      <c r="C1320" s="83" t="s">
        <v>1219</v>
      </c>
      <c r="D1320" s="80"/>
      <c r="E1320" s="80"/>
      <c r="F1320" s="80"/>
      <c r="G1320" s="162"/>
      <c r="H1320" s="588">
        <f>SUM(H1318:H1319)</f>
        <v>27936</v>
      </c>
      <c r="I1320" s="54"/>
    </row>
    <row r="1321" spans="3:10" s="55" customFormat="1" ht="13.8">
      <c r="C1321" s="58" t="s">
        <v>1220</v>
      </c>
      <c r="D1321" s="69" t="s">
        <v>1221</v>
      </c>
      <c r="E1321" s="70"/>
      <c r="F1321" s="70"/>
      <c r="G1321" s="71"/>
      <c r="H1321" s="304">
        <f>H1320+H1317+H1311</f>
        <v>392740.73252000002</v>
      </c>
      <c r="I1321" s="319"/>
    </row>
    <row r="1322" spans="3:10" s="55" customFormat="1" ht="13.8">
      <c r="C1322" s="58" t="s">
        <v>1222</v>
      </c>
      <c r="D1322" s="69" t="s">
        <v>1325</v>
      </c>
      <c r="E1322" s="70"/>
      <c r="F1322" s="71"/>
      <c r="G1322" s="95">
        <v>0.1</v>
      </c>
      <c r="H1322" s="64">
        <f>H1321*G1322</f>
        <v>39274.073252000002</v>
      </c>
      <c r="I1322" s="319"/>
    </row>
    <row r="1323" spans="3:10" s="55" customFormat="1" ht="13.8">
      <c r="C1323" s="58" t="s">
        <v>1223</v>
      </c>
      <c r="D1323" s="69" t="s">
        <v>1224</v>
      </c>
      <c r="E1323" s="70"/>
      <c r="F1323" s="70"/>
      <c r="G1323" s="71"/>
      <c r="H1323" s="305">
        <f>SUM(H1321:H1322)</f>
        <v>432014.80577199999</v>
      </c>
      <c r="I1323" s="319"/>
    </row>
    <row r="1326" spans="3:10" s="55" customFormat="1" ht="13.8">
      <c r="C1326" s="52" t="s">
        <v>5033</v>
      </c>
      <c r="D1326" s="783" t="s">
        <v>5034</v>
      </c>
      <c r="E1326" s="783"/>
      <c r="F1326" s="783"/>
      <c r="G1326" s="783"/>
      <c r="H1326" s="783"/>
      <c r="I1326" s="56">
        <f>ROUNDDOWN(H1344,-2)</f>
        <v>540600</v>
      </c>
    </row>
    <row r="1327" spans="3:10" s="55" customFormat="1" ht="13.8">
      <c r="C1327" s="300" t="s">
        <v>1197</v>
      </c>
      <c r="D1327" s="300" t="s">
        <v>1198</v>
      </c>
      <c r="E1327" s="300" t="s">
        <v>1199</v>
      </c>
      <c r="F1327" s="300" t="s">
        <v>1200</v>
      </c>
      <c r="G1327" s="300" t="s">
        <v>1201</v>
      </c>
      <c r="H1327" s="300" t="s">
        <v>1202</v>
      </c>
      <c r="I1327" s="54"/>
    </row>
    <row r="1328" spans="3:10" s="55" customFormat="1" ht="13.8">
      <c r="C1328" s="72" t="s">
        <v>1203</v>
      </c>
      <c r="D1328" s="59" t="s">
        <v>1204</v>
      </c>
      <c r="E1328" s="73"/>
      <c r="F1328" s="73"/>
      <c r="G1328" s="73"/>
      <c r="H1328" s="73"/>
      <c r="I1328" s="54"/>
      <c r="J1328" s="159" t="s">
        <v>1249</v>
      </c>
    </row>
    <row r="1329" spans="3:13" s="55" customFormat="1" ht="13.8">
      <c r="C1329" s="301">
        <v>1</v>
      </c>
      <c r="D1329" s="59" t="s">
        <v>5</v>
      </c>
      <c r="E1329" s="302" t="s">
        <v>6</v>
      </c>
      <c r="F1329" s="93">
        <v>6.4100000000000004E-2</v>
      </c>
      <c r="G1329" s="64">
        <f>VLOOKUP(D1329,upahbahan,3,FALSE)</f>
        <v>100000</v>
      </c>
      <c r="H1329" s="64">
        <f>F1329*G1329</f>
        <v>6410</v>
      </c>
      <c r="I1329" s="54"/>
      <c r="J1329" s="159" t="s">
        <v>1250</v>
      </c>
      <c r="M1329" s="65">
        <v>0.1</v>
      </c>
    </row>
    <row r="1330" spans="3:13" s="55" customFormat="1" ht="13.8">
      <c r="C1330" s="301">
        <v>2</v>
      </c>
      <c r="D1330" s="59" t="s">
        <v>2186</v>
      </c>
      <c r="E1330" s="302" t="s">
        <v>6</v>
      </c>
      <c r="F1330" s="93">
        <v>6.4100000000000004E-2</v>
      </c>
      <c r="G1330" s="64">
        <f>VLOOKUP(D1330,upahbahan,3,FALSE)</f>
        <v>145000</v>
      </c>
      <c r="H1330" s="64">
        <f t="shared" ref="H1330:H1331" si="71">F1330*G1330</f>
        <v>9294.5</v>
      </c>
      <c r="I1330" s="54"/>
      <c r="J1330" s="159"/>
      <c r="M1330" s="65"/>
    </row>
    <row r="1331" spans="3:13" s="55" customFormat="1" ht="13.8">
      <c r="C1331" s="301">
        <v>3</v>
      </c>
      <c r="D1331" s="59" t="s">
        <v>19</v>
      </c>
      <c r="E1331" s="302" t="s">
        <v>6</v>
      </c>
      <c r="F1331" s="93">
        <v>3.2000000000000002E-3</v>
      </c>
      <c r="G1331" s="64">
        <f>VLOOKUP(D1331,upahbahan,3,FALSE)</f>
        <v>200000</v>
      </c>
      <c r="H1331" s="64">
        <f t="shared" si="71"/>
        <v>640</v>
      </c>
      <c r="I1331" s="54"/>
    </row>
    <row r="1332" spans="3:13" s="55" customFormat="1" ht="13.8">
      <c r="C1332" s="83" t="s">
        <v>1210</v>
      </c>
      <c r="D1332" s="80"/>
      <c r="E1332" s="80"/>
      <c r="F1332" s="217"/>
      <c r="G1332" s="218"/>
      <c r="H1332" s="64">
        <f>SUM(H1329:H1331)</f>
        <v>16344.5</v>
      </c>
      <c r="I1332" s="219"/>
    </row>
    <row r="1333" spans="3:13" s="55" customFormat="1" ht="13.8">
      <c r="C1333" s="72" t="s">
        <v>1211</v>
      </c>
      <c r="D1333" s="59" t="s">
        <v>1212</v>
      </c>
      <c r="E1333" s="73"/>
      <c r="F1333" s="73"/>
      <c r="G1333" s="73"/>
      <c r="H1333" s="73"/>
      <c r="I1333" s="54"/>
    </row>
    <row r="1334" spans="3:13" s="55" customFormat="1" ht="13.8">
      <c r="C1334" s="72">
        <v>1</v>
      </c>
      <c r="D1334" s="59" t="s">
        <v>4931</v>
      </c>
      <c r="E1334" s="170" t="s">
        <v>42</v>
      </c>
      <c r="F1334" s="189">
        <v>0.04</v>
      </c>
      <c r="G1334" s="64">
        <f>VLOOKUP(D1334,upahbahan,3,FALSE)</f>
        <v>928000</v>
      </c>
      <c r="H1334" s="64">
        <f>F1334*G1334</f>
        <v>37120</v>
      </c>
      <c r="I1334" s="54"/>
    </row>
    <row r="1335" spans="3:13" s="55" customFormat="1" ht="13.8">
      <c r="C1335" s="72">
        <v>2</v>
      </c>
      <c r="D1335" s="59" t="s">
        <v>4845</v>
      </c>
      <c r="E1335" s="170" t="s">
        <v>42</v>
      </c>
      <c r="F1335" s="189">
        <v>0.04</v>
      </c>
      <c r="G1335" s="64">
        <f>VLOOKUP(D1335,upahbahan,3,FALSE)</f>
        <v>488180</v>
      </c>
      <c r="H1335" s="64">
        <f>F1335*G1335</f>
        <v>19527.2</v>
      </c>
      <c r="I1335" s="54"/>
    </row>
    <row r="1336" spans="3:13" s="55" customFormat="1" ht="27.6">
      <c r="C1336" s="72">
        <v>3</v>
      </c>
      <c r="D1336" s="59" t="s">
        <v>5024</v>
      </c>
      <c r="E1336" s="78" t="s">
        <v>63</v>
      </c>
      <c r="F1336" s="433">
        <v>0.13569999999999999</v>
      </c>
      <c r="G1336" s="589">
        <v>56784.2</v>
      </c>
      <c r="H1336" s="589">
        <f>F1336*G1336</f>
        <v>7705.6159399999988</v>
      </c>
      <c r="I1336" s="54"/>
    </row>
    <row r="1337" spans="3:13" s="55" customFormat="1" ht="20.25" customHeight="1">
      <c r="C1337" s="72">
        <v>4</v>
      </c>
      <c r="D1337" s="59" t="s">
        <v>5045</v>
      </c>
      <c r="E1337" s="170" t="s">
        <v>2188</v>
      </c>
      <c r="F1337" s="171">
        <v>2</v>
      </c>
      <c r="G1337" s="64">
        <f>VLOOKUP(D1337,upahbahan,3,FALSE)</f>
        <v>190000</v>
      </c>
      <c r="H1337" s="64">
        <f>F1337*G1337</f>
        <v>380000</v>
      </c>
      <c r="I1337" s="54"/>
    </row>
    <row r="1338" spans="3:13" s="55" customFormat="1" ht="13.8">
      <c r="C1338" s="83" t="s">
        <v>1216</v>
      </c>
      <c r="D1338" s="80"/>
      <c r="E1338" s="80"/>
      <c r="F1338" s="80"/>
      <c r="G1338" s="162"/>
      <c r="H1338" s="64">
        <f>SUM(H1334:H1337)</f>
        <v>444352.81594</v>
      </c>
      <c r="I1338" s="54"/>
    </row>
    <row r="1339" spans="3:13" s="55" customFormat="1" ht="13.8">
      <c r="C1339" s="72" t="s">
        <v>1217</v>
      </c>
      <c r="D1339" s="59" t="s">
        <v>1218</v>
      </c>
      <c r="E1339" s="170"/>
      <c r="F1339" s="73"/>
      <c r="G1339" s="73"/>
      <c r="H1339" s="73"/>
      <c r="I1339" s="54"/>
    </row>
    <row r="1340" spans="3:13" s="55" customFormat="1" ht="13.8">
      <c r="C1340" s="557">
        <v>1</v>
      </c>
      <c r="D1340" s="59" t="s">
        <v>5009</v>
      </c>
      <c r="E1340" s="170" t="s">
        <v>2423</v>
      </c>
      <c r="F1340" s="188">
        <v>6.4100000000000004E-2</v>
      </c>
      <c r="G1340" s="64">
        <f>VLOOKUP(D1340,upahbahan,3,FALSE)</f>
        <v>480000</v>
      </c>
      <c r="H1340" s="64">
        <f>F1340*G1340</f>
        <v>30768.000000000004</v>
      </c>
      <c r="I1340" s="54"/>
    </row>
    <row r="1341" spans="3:13" s="55" customFormat="1" ht="13.8">
      <c r="C1341" s="83" t="s">
        <v>1219</v>
      </c>
      <c r="D1341" s="80"/>
      <c r="E1341" s="80"/>
      <c r="F1341" s="80"/>
      <c r="G1341" s="162"/>
      <c r="H1341" s="588">
        <f>SUM(H1339:H1340)</f>
        <v>30768.000000000004</v>
      </c>
      <c r="I1341" s="54"/>
    </row>
    <row r="1342" spans="3:13" s="55" customFormat="1" ht="13.8">
      <c r="C1342" s="58" t="s">
        <v>1220</v>
      </c>
      <c r="D1342" s="69" t="s">
        <v>1221</v>
      </c>
      <c r="E1342" s="70"/>
      <c r="F1342" s="70"/>
      <c r="G1342" s="71"/>
      <c r="H1342" s="304">
        <f>H1341+H1338+H1332</f>
        <v>491465.31594</v>
      </c>
      <c r="I1342" s="319"/>
    </row>
    <row r="1343" spans="3:13" s="55" customFormat="1" ht="13.8">
      <c r="C1343" s="58" t="s">
        <v>1222</v>
      </c>
      <c r="D1343" s="69" t="s">
        <v>1325</v>
      </c>
      <c r="E1343" s="70"/>
      <c r="F1343" s="71"/>
      <c r="G1343" s="95">
        <v>0.1</v>
      </c>
      <c r="H1343" s="64">
        <f>H1342*G1343</f>
        <v>49146.531594</v>
      </c>
      <c r="I1343" s="319"/>
    </row>
    <row r="1344" spans="3:13" s="55" customFormat="1" ht="13.8">
      <c r="C1344" s="58" t="s">
        <v>1223</v>
      </c>
      <c r="D1344" s="69" t="s">
        <v>1224</v>
      </c>
      <c r="E1344" s="70"/>
      <c r="F1344" s="70"/>
      <c r="G1344" s="71"/>
      <c r="H1344" s="305">
        <f>SUM(H1342:H1343)</f>
        <v>540611.84753399994</v>
      </c>
      <c r="I1344" s="319"/>
    </row>
    <row r="1346" spans="3:13" s="55" customFormat="1" ht="13.8">
      <c r="C1346" s="52" t="s">
        <v>5043</v>
      </c>
      <c r="D1346" s="783" t="s">
        <v>5044</v>
      </c>
      <c r="E1346" s="783"/>
      <c r="F1346" s="783"/>
      <c r="G1346" s="783"/>
      <c r="H1346" s="783"/>
      <c r="I1346" s="56">
        <f>ROUNDDOWN(H1363,-2)</f>
        <v>117300</v>
      </c>
    </row>
    <row r="1347" spans="3:13" s="55" customFormat="1" ht="13.8">
      <c r="C1347" s="300" t="s">
        <v>1197</v>
      </c>
      <c r="D1347" s="300" t="s">
        <v>1198</v>
      </c>
      <c r="E1347" s="300" t="s">
        <v>1199</v>
      </c>
      <c r="F1347" s="300" t="s">
        <v>1200</v>
      </c>
      <c r="G1347" s="300" t="s">
        <v>1201</v>
      </c>
      <c r="H1347" s="300" t="s">
        <v>1202</v>
      </c>
      <c r="I1347" s="54"/>
    </row>
    <row r="1348" spans="3:13" s="55" customFormat="1" ht="13.8">
      <c r="C1348" s="72" t="s">
        <v>1203</v>
      </c>
      <c r="D1348" s="59" t="s">
        <v>1204</v>
      </c>
      <c r="E1348" s="73"/>
      <c r="F1348" s="73"/>
      <c r="G1348" s="73"/>
      <c r="H1348" s="73"/>
      <c r="I1348" s="54"/>
      <c r="J1348" s="159" t="s">
        <v>1249</v>
      </c>
    </row>
    <row r="1349" spans="3:13" s="55" customFormat="1" ht="13.8">
      <c r="C1349" s="301">
        <v>1</v>
      </c>
      <c r="D1349" s="59" t="s">
        <v>5</v>
      </c>
      <c r="E1349" s="302" t="s">
        <v>6</v>
      </c>
      <c r="F1349" s="93">
        <v>4.7600000000000003E-2</v>
      </c>
      <c r="G1349" s="64">
        <f>VLOOKUP(D1349,upahbahan,3,FALSE)</f>
        <v>100000</v>
      </c>
      <c r="H1349" s="64">
        <f>F1349*G1349</f>
        <v>4760</v>
      </c>
      <c r="I1349" s="54"/>
      <c r="J1349" s="159" t="s">
        <v>1250</v>
      </c>
      <c r="M1349" s="65">
        <v>0.1</v>
      </c>
    </row>
    <row r="1350" spans="3:13" s="55" customFormat="1" ht="13.8">
      <c r="C1350" s="301">
        <v>2</v>
      </c>
      <c r="D1350" s="59" t="s">
        <v>2186</v>
      </c>
      <c r="E1350" s="302" t="s">
        <v>6</v>
      </c>
      <c r="F1350" s="93">
        <v>2.3800000000000002E-2</v>
      </c>
      <c r="G1350" s="64">
        <f>VLOOKUP(D1350,upahbahan,3,FALSE)</f>
        <v>145000</v>
      </c>
      <c r="H1350" s="64">
        <f t="shared" ref="H1350:H1351" si="72">F1350*G1350</f>
        <v>3451.0000000000005</v>
      </c>
      <c r="I1350" s="54"/>
      <c r="J1350" s="159"/>
      <c r="M1350" s="65"/>
    </row>
    <row r="1351" spans="3:13" s="55" customFormat="1" ht="13.8">
      <c r="C1351" s="301">
        <v>3</v>
      </c>
      <c r="D1351" s="59" t="s">
        <v>19</v>
      </c>
      <c r="E1351" s="302" t="s">
        <v>6</v>
      </c>
      <c r="F1351" s="93">
        <v>2.3999999999999998E-3</v>
      </c>
      <c r="G1351" s="64">
        <f>VLOOKUP(D1351,upahbahan,3,FALSE)</f>
        <v>200000</v>
      </c>
      <c r="H1351" s="64">
        <f t="shared" si="72"/>
        <v>479.99999999999994</v>
      </c>
      <c r="I1351" s="54"/>
    </row>
    <row r="1352" spans="3:13" s="55" customFormat="1" ht="13.8">
      <c r="C1352" s="83" t="s">
        <v>1210</v>
      </c>
      <c r="D1352" s="80"/>
      <c r="E1352" s="80"/>
      <c r="F1352" s="217"/>
      <c r="G1352" s="218"/>
      <c r="H1352" s="64">
        <f>SUM(H1349:H1351)</f>
        <v>8691</v>
      </c>
      <c r="I1352" s="219"/>
    </row>
    <row r="1353" spans="3:13" s="55" customFormat="1" ht="13.8">
      <c r="C1353" s="72" t="s">
        <v>1211</v>
      </c>
      <c r="D1353" s="59" t="s">
        <v>1212</v>
      </c>
      <c r="E1353" s="73"/>
      <c r="F1353" s="73"/>
      <c r="G1353" s="73"/>
      <c r="H1353" s="73"/>
      <c r="I1353" s="54"/>
    </row>
    <row r="1354" spans="3:13" s="55" customFormat="1" ht="13.8">
      <c r="C1354" s="72">
        <v>1</v>
      </c>
      <c r="D1354" s="59" t="s">
        <v>4931</v>
      </c>
      <c r="E1354" s="170" t="s">
        <v>42</v>
      </c>
      <c r="F1354" s="189">
        <v>1.4999999999999999E-2</v>
      </c>
      <c r="G1354" s="64">
        <f>VLOOKUP(D1354,upahbahan,3,FALSE)</f>
        <v>928000</v>
      </c>
      <c r="H1354" s="64">
        <f>F1354*G1354</f>
        <v>13920</v>
      </c>
      <c r="I1354" s="54"/>
    </row>
    <row r="1355" spans="3:13" s="55" customFormat="1" ht="13.8">
      <c r="C1355" s="72">
        <v>2</v>
      </c>
      <c r="D1355" s="59" t="s">
        <v>4845</v>
      </c>
      <c r="E1355" s="170" t="s">
        <v>42</v>
      </c>
      <c r="F1355" s="189">
        <v>1.4999999999999999E-2</v>
      </c>
      <c r="G1355" s="64">
        <f>VLOOKUP(D1355,upahbahan,3,FALSE)</f>
        <v>488180</v>
      </c>
      <c r="H1355" s="64">
        <f>F1355*G1355</f>
        <v>7322.7</v>
      </c>
      <c r="I1355" s="54"/>
    </row>
    <row r="1356" spans="3:13" s="55" customFormat="1" ht="27.6">
      <c r="C1356" s="72">
        <v>3</v>
      </c>
      <c r="D1356" s="59" t="s">
        <v>5024</v>
      </c>
      <c r="E1356" s="78" t="s">
        <v>63</v>
      </c>
      <c r="F1356" s="433">
        <v>3.1099999999999999E-2</v>
      </c>
      <c r="G1356" s="589">
        <v>56784.2</v>
      </c>
      <c r="H1356" s="589">
        <f>F1356*G1356</f>
        <v>1765.9886199999999</v>
      </c>
      <c r="I1356" s="54"/>
    </row>
    <row r="1357" spans="3:13" s="55" customFormat="1" ht="13.8">
      <c r="C1357" s="72">
        <v>4</v>
      </c>
      <c r="D1357" s="59" t="s">
        <v>5039</v>
      </c>
      <c r="E1357" s="170" t="s">
        <v>2188</v>
      </c>
      <c r="F1357" s="171">
        <v>1</v>
      </c>
      <c r="G1357" s="64">
        <f>VLOOKUP(D1357,upahbahan,3,FALSE)</f>
        <v>75000</v>
      </c>
      <c r="H1357" s="64">
        <f>F1357*G1357</f>
        <v>75000</v>
      </c>
      <c r="I1357" s="54"/>
    </row>
    <row r="1358" spans="3:13" s="55" customFormat="1" ht="13.8">
      <c r="C1358" s="83" t="s">
        <v>1216</v>
      </c>
      <c r="D1358" s="80"/>
      <c r="E1358" s="80"/>
      <c r="F1358" s="80"/>
      <c r="G1358" s="162"/>
      <c r="H1358" s="64">
        <f>SUM(H1354:H1357)</f>
        <v>98008.688620000001</v>
      </c>
      <c r="I1358" s="54"/>
    </row>
    <row r="1359" spans="3:13" s="55" customFormat="1" ht="13.8">
      <c r="C1359" s="72" t="s">
        <v>1217</v>
      </c>
      <c r="D1359" s="59" t="s">
        <v>1218</v>
      </c>
      <c r="E1359" s="170"/>
      <c r="F1359" s="73"/>
      <c r="G1359" s="73"/>
      <c r="H1359" s="73"/>
      <c r="I1359" s="54"/>
    </row>
    <row r="1360" spans="3:13" s="55" customFormat="1" ht="13.8">
      <c r="C1360" s="83" t="s">
        <v>1219</v>
      </c>
      <c r="D1360" s="80"/>
      <c r="E1360" s="80"/>
      <c r="F1360" s="80"/>
      <c r="G1360" s="162"/>
      <c r="H1360" s="588">
        <f>SUM(H1359:H1359)</f>
        <v>0</v>
      </c>
      <c r="I1360" s="54"/>
    </row>
    <row r="1361" spans="3:13" s="55" customFormat="1" ht="13.8">
      <c r="C1361" s="58" t="s">
        <v>1220</v>
      </c>
      <c r="D1361" s="69" t="s">
        <v>1221</v>
      </c>
      <c r="E1361" s="70"/>
      <c r="F1361" s="70"/>
      <c r="G1361" s="71"/>
      <c r="H1361" s="304">
        <f>H1360+H1358+H1352</f>
        <v>106699.68862</v>
      </c>
      <c r="I1361" s="319"/>
    </row>
    <row r="1362" spans="3:13" s="55" customFormat="1" ht="13.8">
      <c r="C1362" s="58" t="s">
        <v>1222</v>
      </c>
      <c r="D1362" s="69" t="s">
        <v>1325</v>
      </c>
      <c r="E1362" s="70"/>
      <c r="F1362" s="71"/>
      <c r="G1362" s="95">
        <v>0.1</v>
      </c>
      <c r="H1362" s="64">
        <f>H1361*G1362</f>
        <v>10669.968862000002</v>
      </c>
      <c r="I1362" s="319"/>
    </row>
    <row r="1363" spans="3:13" s="55" customFormat="1" ht="13.8">
      <c r="C1363" s="58" t="s">
        <v>1223</v>
      </c>
      <c r="D1363" s="69" t="s">
        <v>1224</v>
      </c>
      <c r="E1363" s="70"/>
      <c r="F1363" s="70"/>
      <c r="G1363" s="71"/>
      <c r="H1363" s="305">
        <f>SUM(H1361:H1362)</f>
        <v>117369.65748200001</v>
      </c>
      <c r="I1363" s="319"/>
    </row>
    <row r="1365" spans="3:13" s="55" customFormat="1" ht="13.8">
      <c r="C1365" s="52" t="s">
        <v>5055</v>
      </c>
      <c r="D1365" s="783" t="s">
        <v>5056</v>
      </c>
      <c r="E1365" s="783"/>
      <c r="F1365" s="783"/>
      <c r="G1365" s="783"/>
      <c r="H1365" s="783"/>
      <c r="I1365" s="56">
        <f>ROUNDDOWN(H1383,-2)</f>
        <v>200800</v>
      </c>
    </row>
    <row r="1366" spans="3:13" s="55" customFormat="1" ht="13.8">
      <c r="C1366" s="300" t="s">
        <v>1197</v>
      </c>
      <c r="D1366" s="300" t="s">
        <v>1198</v>
      </c>
      <c r="E1366" s="300" t="s">
        <v>1199</v>
      </c>
      <c r="F1366" s="300" t="s">
        <v>1200</v>
      </c>
      <c r="G1366" s="300" t="s">
        <v>1201</v>
      </c>
      <c r="H1366" s="300" t="s">
        <v>1202</v>
      </c>
      <c r="I1366" s="54"/>
    </row>
    <row r="1367" spans="3:13" s="55" customFormat="1" ht="13.8">
      <c r="C1367" s="72" t="s">
        <v>1203</v>
      </c>
      <c r="D1367" s="59" t="s">
        <v>1204</v>
      </c>
      <c r="E1367" s="73"/>
      <c r="F1367" s="73"/>
      <c r="G1367" s="73"/>
      <c r="H1367" s="73"/>
      <c r="I1367" s="54"/>
      <c r="J1367" s="159" t="s">
        <v>1249</v>
      </c>
    </row>
    <row r="1368" spans="3:13" s="55" customFormat="1" ht="13.8">
      <c r="C1368" s="301">
        <v>1</v>
      </c>
      <c r="D1368" s="59" t="s">
        <v>5</v>
      </c>
      <c r="E1368" s="302" t="s">
        <v>6</v>
      </c>
      <c r="F1368" s="93">
        <v>4.2299999999999997E-2</v>
      </c>
      <c r="G1368" s="64">
        <f>VLOOKUP(D1368,upahbahan,3,FALSE)</f>
        <v>100000</v>
      </c>
      <c r="H1368" s="64">
        <f>F1368*G1368</f>
        <v>4230</v>
      </c>
      <c r="I1368" s="54"/>
      <c r="J1368" s="159" t="s">
        <v>1250</v>
      </c>
      <c r="M1368" s="65">
        <v>0.1</v>
      </c>
    </row>
    <row r="1369" spans="3:13" s="55" customFormat="1" ht="13.8">
      <c r="C1369" s="301">
        <v>2</v>
      </c>
      <c r="D1369" s="59" t="s">
        <v>2186</v>
      </c>
      <c r="E1369" s="302" t="s">
        <v>6</v>
      </c>
      <c r="F1369" s="93">
        <v>4.2299999999999997E-2</v>
      </c>
      <c r="G1369" s="64">
        <f>VLOOKUP(D1369,upahbahan,3,FALSE)</f>
        <v>145000</v>
      </c>
      <c r="H1369" s="64">
        <f t="shared" ref="H1369:H1370" si="73">F1369*G1369</f>
        <v>6133.5</v>
      </c>
      <c r="I1369" s="54"/>
      <c r="J1369" s="159"/>
      <c r="M1369" s="65"/>
    </row>
    <row r="1370" spans="3:13" s="55" customFormat="1" ht="13.8">
      <c r="C1370" s="301">
        <v>3</v>
      </c>
      <c r="D1370" s="59" t="s">
        <v>19</v>
      </c>
      <c r="E1370" s="302" t="s">
        <v>6</v>
      </c>
      <c r="F1370" s="93">
        <v>2.0999999999999999E-3</v>
      </c>
      <c r="G1370" s="64">
        <f>VLOOKUP(D1370,upahbahan,3,FALSE)</f>
        <v>200000</v>
      </c>
      <c r="H1370" s="64">
        <f t="shared" si="73"/>
        <v>420</v>
      </c>
      <c r="I1370" s="54"/>
    </row>
    <row r="1371" spans="3:13" s="55" customFormat="1" ht="13.8">
      <c r="C1371" s="83" t="s">
        <v>1210</v>
      </c>
      <c r="D1371" s="80"/>
      <c r="E1371" s="80"/>
      <c r="F1371" s="217"/>
      <c r="G1371" s="218"/>
      <c r="H1371" s="64">
        <f>SUM(H1368:H1370)</f>
        <v>10783.5</v>
      </c>
      <c r="I1371" s="219"/>
    </row>
    <row r="1372" spans="3:13" s="55" customFormat="1" ht="13.8">
      <c r="C1372" s="72" t="s">
        <v>1211</v>
      </c>
      <c r="D1372" s="59" t="s">
        <v>1212</v>
      </c>
      <c r="E1372" s="73"/>
      <c r="F1372" s="73"/>
      <c r="G1372" s="73"/>
      <c r="H1372" s="73"/>
      <c r="I1372" s="54"/>
    </row>
    <row r="1373" spans="3:13" s="55" customFormat="1" ht="13.8">
      <c r="C1373" s="72">
        <v>1</v>
      </c>
      <c r="D1373" s="59" t="s">
        <v>4931</v>
      </c>
      <c r="E1373" s="170" t="s">
        <v>42</v>
      </c>
      <c r="F1373" s="189">
        <v>0.02</v>
      </c>
      <c r="G1373" s="64">
        <f>VLOOKUP(D1373,upahbahan,3,FALSE)</f>
        <v>928000</v>
      </c>
      <c r="H1373" s="64">
        <f>F1373*G1373</f>
        <v>18560</v>
      </c>
      <c r="I1373" s="54"/>
    </row>
    <row r="1374" spans="3:13" s="55" customFormat="1" ht="13.8">
      <c r="C1374" s="72">
        <v>2</v>
      </c>
      <c r="D1374" s="59" t="s">
        <v>4845</v>
      </c>
      <c r="E1374" s="170" t="s">
        <v>42</v>
      </c>
      <c r="F1374" s="189">
        <v>0.02</v>
      </c>
      <c r="G1374" s="64">
        <f>VLOOKUP(D1374,upahbahan,3,FALSE)</f>
        <v>488180</v>
      </c>
      <c r="H1374" s="64">
        <f>F1374*G1374</f>
        <v>9763.6</v>
      </c>
      <c r="I1374" s="54"/>
    </row>
    <row r="1375" spans="3:13" s="55" customFormat="1" ht="27.6">
      <c r="C1375" s="72">
        <v>3</v>
      </c>
      <c r="D1375" s="59" t="s">
        <v>5024</v>
      </c>
      <c r="E1375" s="78" t="s">
        <v>63</v>
      </c>
      <c r="F1375" s="433">
        <v>5.5300000000000002E-2</v>
      </c>
      <c r="G1375" s="589">
        <v>56784.2</v>
      </c>
      <c r="H1375" s="589">
        <f>F1375*G1375</f>
        <v>3140.16626</v>
      </c>
      <c r="I1375" s="54"/>
    </row>
    <row r="1376" spans="3:13" s="55" customFormat="1" ht="13.8">
      <c r="C1376" s="72">
        <v>4</v>
      </c>
      <c r="D1376" s="59" t="s">
        <v>5040</v>
      </c>
      <c r="E1376" s="170" t="s">
        <v>2188</v>
      </c>
      <c r="F1376" s="171">
        <v>1</v>
      </c>
      <c r="G1376" s="64">
        <f>VLOOKUP(D1376,upahbahan,3,FALSE)</f>
        <v>120000</v>
      </c>
      <c r="H1376" s="64">
        <f>F1376*G1376</f>
        <v>120000</v>
      </c>
      <c r="I1376" s="54"/>
    </row>
    <row r="1377" spans="3:13" s="55" customFormat="1" ht="13.8">
      <c r="C1377" s="83" t="s">
        <v>1216</v>
      </c>
      <c r="D1377" s="80"/>
      <c r="E1377" s="80"/>
      <c r="F1377" s="80"/>
      <c r="G1377" s="162"/>
      <c r="H1377" s="64">
        <f>SUM(H1373:H1376)</f>
        <v>151463.76626</v>
      </c>
      <c r="I1377" s="54"/>
    </row>
    <row r="1378" spans="3:13" s="55" customFormat="1" ht="13.8">
      <c r="C1378" s="72" t="s">
        <v>1217</v>
      </c>
      <c r="D1378" s="59" t="s">
        <v>1218</v>
      </c>
      <c r="E1378" s="170"/>
      <c r="F1378" s="73"/>
      <c r="G1378" s="73"/>
      <c r="H1378" s="73"/>
      <c r="I1378" s="54"/>
    </row>
    <row r="1379" spans="3:13" s="55" customFormat="1" ht="13.8">
      <c r="C1379" s="557">
        <v>1</v>
      </c>
      <c r="D1379" s="59" t="s">
        <v>5009</v>
      </c>
      <c r="E1379" s="170" t="s">
        <v>2423</v>
      </c>
      <c r="F1379" s="188">
        <v>4.2299999999999997E-2</v>
      </c>
      <c r="G1379" s="64">
        <f>VLOOKUP(D1379,upahbahan,3,FALSE)</f>
        <v>480000</v>
      </c>
      <c r="H1379" s="64">
        <f>F1379*G1379</f>
        <v>20304</v>
      </c>
      <c r="I1379" s="54"/>
    </row>
    <row r="1380" spans="3:13" s="55" customFormat="1" ht="13.8">
      <c r="C1380" s="83" t="s">
        <v>1219</v>
      </c>
      <c r="D1380" s="80"/>
      <c r="E1380" s="80"/>
      <c r="F1380" s="80"/>
      <c r="G1380" s="162"/>
      <c r="H1380" s="588">
        <f>SUM(H1378:H1379)</f>
        <v>20304</v>
      </c>
      <c r="I1380" s="54"/>
    </row>
    <row r="1381" spans="3:13" s="55" customFormat="1" ht="13.8">
      <c r="C1381" s="58" t="s">
        <v>1220</v>
      </c>
      <c r="D1381" s="69" t="s">
        <v>1221</v>
      </c>
      <c r="E1381" s="70"/>
      <c r="F1381" s="70"/>
      <c r="G1381" s="71"/>
      <c r="H1381" s="304">
        <f>H1380+H1377+H1371</f>
        <v>182551.26626</v>
      </c>
      <c r="I1381" s="319"/>
    </row>
    <row r="1382" spans="3:13" s="55" customFormat="1" ht="13.8">
      <c r="C1382" s="58" t="s">
        <v>1222</v>
      </c>
      <c r="D1382" s="69" t="s">
        <v>1325</v>
      </c>
      <c r="E1382" s="70"/>
      <c r="F1382" s="71"/>
      <c r="G1382" s="95">
        <v>0.1</v>
      </c>
      <c r="H1382" s="64">
        <f>H1381*G1382</f>
        <v>18255.126626000001</v>
      </c>
      <c r="I1382" s="319"/>
    </row>
    <row r="1383" spans="3:13" s="55" customFormat="1" ht="13.8">
      <c r="C1383" s="58" t="s">
        <v>1223</v>
      </c>
      <c r="D1383" s="69" t="s">
        <v>1224</v>
      </c>
      <c r="E1383" s="70"/>
      <c r="F1383" s="70"/>
      <c r="G1383" s="71"/>
      <c r="H1383" s="305">
        <f>SUM(H1381:H1382)</f>
        <v>200806.39288600002</v>
      </c>
      <c r="I1383" s="319"/>
    </row>
    <row r="1386" spans="3:13" s="55" customFormat="1" ht="13.8">
      <c r="C1386" s="52" t="s">
        <v>5057</v>
      </c>
      <c r="D1386" s="783" t="s">
        <v>5058</v>
      </c>
      <c r="E1386" s="783"/>
      <c r="F1386" s="783"/>
      <c r="G1386" s="783"/>
      <c r="H1386" s="783"/>
      <c r="I1386" s="56">
        <f>ROUNDDOWN(H1404,-2)</f>
        <v>222800</v>
      </c>
    </row>
    <row r="1387" spans="3:13" s="55" customFormat="1" ht="13.8">
      <c r="C1387" s="300" t="s">
        <v>1197</v>
      </c>
      <c r="D1387" s="300" t="s">
        <v>1198</v>
      </c>
      <c r="E1387" s="300" t="s">
        <v>1199</v>
      </c>
      <c r="F1387" s="300" t="s">
        <v>1200</v>
      </c>
      <c r="G1387" s="300" t="s">
        <v>1201</v>
      </c>
      <c r="H1387" s="300" t="s">
        <v>1202</v>
      </c>
      <c r="I1387" s="54"/>
    </row>
    <row r="1388" spans="3:13" s="55" customFormat="1" ht="13.8">
      <c r="C1388" s="72" t="s">
        <v>1203</v>
      </c>
      <c r="D1388" s="59" t="s">
        <v>1204</v>
      </c>
      <c r="E1388" s="73"/>
      <c r="F1388" s="73"/>
      <c r="G1388" s="73"/>
      <c r="H1388" s="73"/>
      <c r="I1388" s="54"/>
      <c r="J1388" s="159" t="s">
        <v>1249</v>
      </c>
    </row>
    <row r="1389" spans="3:13" s="55" customFormat="1" ht="13.8">
      <c r="C1389" s="301">
        <v>1</v>
      </c>
      <c r="D1389" s="59" t="s">
        <v>5</v>
      </c>
      <c r="E1389" s="302" t="s">
        <v>6</v>
      </c>
      <c r="F1389" s="93">
        <v>5.0099999999999999E-2</v>
      </c>
      <c r="G1389" s="64">
        <f>VLOOKUP(D1389,upahbahan,3,FALSE)</f>
        <v>100000</v>
      </c>
      <c r="H1389" s="64">
        <f>F1389*G1389</f>
        <v>5010</v>
      </c>
      <c r="I1389" s="54"/>
      <c r="J1389" s="159" t="s">
        <v>1250</v>
      </c>
      <c r="M1389" s="65">
        <v>0.1</v>
      </c>
    </row>
    <row r="1390" spans="3:13" s="55" customFormat="1" ht="13.8">
      <c r="C1390" s="301">
        <v>2</v>
      </c>
      <c r="D1390" s="59" t="s">
        <v>2186</v>
      </c>
      <c r="E1390" s="302" t="s">
        <v>6</v>
      </c>
      <c r="F1390" s="93">
        <v>5.0099999999999999E-2</v>
      </c>
      <c r="G1390" s="64">
        <f>VLOOKUP(D1390,upahbahan,3,FALSE)</f>
        <v>145000</v>
      </c>
      <c r="H1390" s="64">
        <f t="shared" ref="H1390:H1391" si="74">F1390*G1390</f>
        <v>7264.5</v>
      </c>
      <c r="I1390" s="54"/>
      <c r="J1390" s="159"/>
      <c r="M1390" s="65"/>
    </row>
    <row r="1391" spans="3:13" s="55" customFormat="1" ht="13.8">
      <c r="C1391" s="301">
        <v>3</v>
      </c>
      <c r="D1391" s="59" t="s">
        <v>19</v>
      </c>
      <c r="E1391" s="302" t="s">
        <v>6</v>
      </c>
      <c r="F1391" s="93">
        <v>2.5000000000000001E-3</v>
      </c>
      <c r="G1391" s="64">
        <f>VLOOKUP(D1391,upahbahan,3,FALSE)</f>
        <v>200000</v>
      </c>
      <c r="H1391" s="64">
        <f t="shared" si="74"/>
        <v>500</v>
      </c>
      <c r="I1391" s="54"/>
    </row>
    <row r="1392" spans="3:13" s="55" customFormat="1" ht="13.8">
      <c r="C1392" s="83" t="s">
        <v>1210</v>
      </c>
      <c r="D1392" s="80"/>
      <c r="E1392" s="80"/>
      <c r="F1392" s="217"/>
      <c r="G1392" s="218"/>
      <c r="H1392" s="64">
        <f>SUM(H1389:H1391)</f>
        <v>12774.5</v>
      </c>
      <c r="I1392" s="219"/>
    </row>
    <row r="1393" spans="3:10" s="55" customFormat="1" ht="13.8">
      <c r="C1393" s="72" t="s">
        <v>1211</v>
      </c>
      <c r="D1393" s="59" t="s">
        <v>1212</v>
      </c>
      <c r="E1393" s="73"/>
      <c r="F1393" s="73"/>
      <c r="G1393" s="73"/>
      <c r="H1393" s="73"/>
      <c r="I1393" s="54"/>
    </row>
    <row r="1394" spans="3:10" s="55" customFormat="1" ht="13.8">
      <c r="C1394" s="72">
        <v>1</v>
      </c>
      <c r="D1394" s="59" t="s">
        <v>4931</v>
      </c>
      <c r="E1394" s="170" t="s">
        <v>42</v>
      </c>
      <c r="F1394" s="189">
        <v>2.5000000000000001E-2</v>
      </c>
      <c r="G1394" s="64">
        <f>VLOOKUP(D1394,upahbahan,3,FALSE)</f>
        <v>928000</v>
      </c>
      <c r="H1394" s="64">
        <f>F1394*G1394</f>
        <v>23200</v>
      </c>
      <c r="I1394" s="54"/>
    </row>
    <row r="1395" spans="3:10" s="55" customFormat="1" ht="13.8">
      <c r="C1395" s="72">
        <v>2</v>
      </c>
      <c r="D1395" s="59" t="s">
        <v>4845</v>
      </c>
      <c r="E1395" s="170" t="s">
        <v>42</v>
      </c>
      <c r="F1395" s="189">
        <v>2.5000000000000001E-2</v>
      </c>
      <c r="G1395" s="64">
        <f>VLOOKUP(D1395,upahbahan,3,FALSE)</f>
        <v>488180</v>
      </c>
      <c r="H1395" s="64">
        <f>F1395*G1395</f>
        <v>12204.5</v>
      </c>
      <c r="I1395" s="54"/>
    </row>
    <row r="1396" spans="3:10" s="55" customFormat="1" ht="27.6">
      <c r="C1396" s="72">
        <v>3</v>
      </c>
      <c r="D1396" s="59" t="s">
        <v>5024</v>
      </c>
      <c r="E1396" s="78" t="s">
        <v>63</v>
      </c>
      <c r="F1396" s="433">
        <v>7.6999999999999999E-2</v>
      </c>
      <c r="G1396" s="589">
        <v>56784.2</v>
      </c>
      <c r="H1396" s="589">
        <f>F1396*G1396</f>
        <v>4372.3833999999997</v>
      </c>
      <c r="I1396" s="54"/>
    </row>
    <row r="1397" spans="3:10" s="55" customFormat="1" ht="13.8">
      <c r="C1397" s="72">
        <v>4</v>
      </c>
      <c r="D1397" s="59" t="s">
        <v>5041</v>
      </c>
      <c r="E1397" s="170" t="s">
        <v>2188</v>
      </c>
      <c r="F1397" s="171">
        <v>1</v>
      </c>
      <c r="G1397" s="64">
        <f>VLOOKUP(D1397,upahbahan,3,FALSE)</f>
        <v>150000</v>
      </c>
      <c r="H1397" s="64">
        <f>F1397*G1397</f>
        <v>150000</v>
      </c>
      <c r="I1397" s="54"/>
    </row>
    <row r="1398" spans="3:10" s="55" customFormat="1" ht="13.8">
      <c r="C1398" s="83" t="s">
        <v>1216</v>
      </c>
      <c r="D1398" s="80"/>
      <c r="E1398" s="80"/>
      <c r="F1398" s="80"/>
      <c r="G1398" s="162"/>
      <c r="H1398" s="64">
        <f>SUM(H1394:H1397)</f>
        <v>189776.88339999999</v>
      </c>
      <c r="I1398" s="54"/>
    </row>
    <row r="1399" spans="3:10" s="55" customFormat="1" ht="13.8">
      <c r="C1399" s="72" t="s">
        <v>1217</v>
      </c>
      <c r="D1399" s="59" t="s">
        <v>1218</v>
      </c>
      <c r="E1399" s="170"/>
      <c r="F1399" s="73"/>
      <c r="G1399" s="73"/>
      <c r="H1399" s="73"/>
      <c r="I1399" s="54"/>
    </row>
    <row r="1400" spans="3:10" s="55" customFormat="1" ht="13.8">
      <c r="C1400" s="557">
        <v>1</v>
      </c>
      <c r="D1400" s="59" t="s">
        <v>5009</v>
      </c>
      <c r="E1400" s="170" t="s">
        <v>2423</v>
      </c>
      <c r="F1400" s="188">
        <v>5.0099999999999999E-2</v>
      </c>
      <c r="G1400" s="64">
        <f>VLOOKUP(D1400,upahbahan,3,FALSE)</f>
        <v>480000</v>
      </c>
      <c r="H1400" s="64">
        <f>F1400*G1400</f>
        <v>24048</v>
      </c>
      <c r="I1400" s="54"/>
    </row>
    <row r="1401" spans="3:10" s="55" customFormat="1" ht="13.8">
      <c r="C1401" s="83" t="s">
        <v>1219</v>
      </c>
      <c r="D1401" s="80"/>
      <c r="E1401" s="80"/>
      <c r="F1401" s="80"/>
      <c r="G1401" s="162"/>
      <c r="H1401" s="588">
        <f>SUM(H1399:H1399)</f>
        <v>0</v>
      </c>
      <c r="I1401" s="54"/>
    </row>
    <row r="1402" spans="3:10" s="55" customFormat="1" ht="13.8">
      <c r="C1402" s="58" t="s">
        <v>1220</v>
      </c>
      <c r="D1402" s="69" t="s">
        <v>1221</v>
      </c>
      <c r="E1402" s="70"/>
      <c r="F1402" s="70"/>
      <c r="G1402" s="71"/>
      <c r="H1402" s="304">
        <f>H1401+H1398+H1392</f>
        <v>202551.38339999999</v>
      </c>
      <c r="I1402" s="319"/>
    </row>
    <row r="1403" spans="3:10" s="55" customFormat="1" ht="13.8">
      <c r="C1403" s="58" t="s">
        <v>1222</v>
      </c>
      <c r="D1403" s="69" t="s">
        <v>1325</v>
      </c>
      <c r="E1403" s="70"/>
      <c r="F1403" s="71"/>
      <c r="G1403" s="95">
        <v>0.1</v>
      </c>
      <c r="H1403" s="64">
        <f>H1402*G1403</f>
        <v>20255.138340000001</v>
      </c>
      <c r="I1403" s="319"/>
    </row>
    <row r="1404" spans="3:10" s="55" customFormat="1" ht="13.8">
      <c r="C1404" s="58" t="s">
        <v>1223</v>
      </c>
      <c r="D1404" s="69" t="s">
        <v>1224</v>
      </c>
      <c r="E1404" s="70"/>
      <c r="F1404" s="70"/>
      <c r="G1404" s="71"/>
      <c r="H1404" s="305">
        <f>SUM(H1402:H1403)</f>
        <v>222806.52174</v>
      </c>
      <c r="I1404" s="319"/>
    </row>
    <row r="1406" spans="3:10" s="55" customFormat="1" ht="13.8">
      <c r="C1406" s="52" t="s">
        <v>5059</v>
      </c>
      <c r="D1406" s="783" t="s">
        <v>5060</v>
      </c>
      <c r="E1406" s="783"/>
      <c r="F1406" s="783"/>
      <c r="G1406" s="783"/>
      <c r="H1406" s="783"/>
      <c r="I1406" s="56">
        <f>ROUNDDOWN(H1424,-2)</f>
        <v>379600</v>
      </c>
    </row>
    <row r="1407" spans="3:10" s="55" customFormat="1" ht="13.8">
      <c r="C1407" s="300" t="s">
        <v>1197</v>
      </c>
      <c r="D1407" s="300" t="s">
        <v>1198</v>
      </c>
      <c r="E1407" s="300" t="s">
        <v>1199</v>
      </c>
      <c r="F1407" s="300" t="s">
        <v>1200</v>
      </c>
      <c r="G1407" s="300" t="s">
        <v>1201</v>
      </c>
      <c r="H1407" s="300" t="s">
        <v>1202</v>
      </c>
      <c r="I1407" s="54"/>
    </row>
    <row r="1408" spans="3:10" s="55" customFormat="1" ht="13.8">
      <c r="C1408" s="72" t="s">
        <v>1203</v>
      </c>
      <c r="D1408" s="59" t="s">
        <v>1204</v>
      </c>
      <c r="E1408" s="73"/>
      <c r="F1408" s="73"/>
      <c r="G1408" s="73"/>
      <c r="H1408" s="73"/>
      <c r="I1408" s="54"/>
      <c r="J1408" s="159" t="s">
        <v>1249</v>
      </c>
    </row>
    <row r="1409" spans="3:13" s="55" customFormat="1" ht="13.8">
      <c r="C1409" s="301">
        <v>1</v>
      </c>
      <c r="D1409" s="59" t="s">
        <v>5</v>
      </c>
      <c r="E1409" s="302" t="s">
        <v>6</v>
      </c>
      <c r="F1409" s="93">
        <v>6.2E-2</v>
      </c>
      <c r="G1409" s="64">
        <f>VLOOKUP(D1409,upahbahan,3,FALSE)</f>
        <v>100000</v>
      </c>
      <c r="H1409" s="64">
        <f>F1409*G1409</f>
        <v>6200</v>
      </c>
      <c r="I1409" s="54"/>
      <c r="J1409" s="159" t="s">
        <v>1250</v>
      </c>
      <c r="M1409" s="65">
        <v>0.1</v>
      </c>
    </row>
    <row r="1410" spans="3:13" s="55" customFormat="1" ht="13.8">
      <c r="C1410" s="301">
        <v>2</v>
      </c>
      <c r="D1410" s="59" t="s">
        <v>2186</v>
      </c>
      <c r="E1410" s="302" t="s">
        <v>6</v>
      </c>
      <c r="F1410" s="93">
        <v>6.2E-2</v>
      </c>
      <c r="G1410" s="64">
        <f>VLOOKUP(D1410,upahbahan,3,FALSE)</f>
        <v>145000</v>
      </c>
      <c r="H1410" s="64">
        <f t="shared" ref="H1410:H1411" si="75">F1410*G1410</f>
        <v>8990</v>
      </c>
      <c r="I1410" s="54"/>
      <c r="J1410" s="159"/>
      <c r="M1410" s="65"/>
    </row>
    <row r="1411" spans="3:13" s="55" customFormat="1" ht="13.8">
      <c r="C1411" s="301">
        <v>3</v>
      </c>
      <c r="D1411" s="59" t="s">
        <v>19</v>
      </c>
      <c r="E1411" s="302" t="s">
        <v>6</v>
      </c>
      <c r="F1411" s="93">
        <v>3.0999999999999999E-3</v>
      </c>
      <c r="G1411" s="64">
        <f>VLOOKUP(D1411,upahbahan,3,FALSE)</f>
        <v>200000</v>
      </c>
      <c r="H1411" s="64">
        <f t="shared" si="75"/>
        <v>620</v>
      </c>
      <c r="I1411" s="54"/>
    </row>
    <row r="1412" spans="3:13" s="55" customFormat="1" ht="13.8">
      <c r="C1412" s="83" t="s">
        <v>1210</v>
      </c>
      <c r="D1412" s="80"/>
      <c r="E1412" s="80"/>
      <c r="F1412" s="217"/>
      <c r="G1412" s="218"/>
      <c r="H1412" s="64">
        <f>SUM(H1409:H1411)</f>
        <v>15810</v>
      </c>
      <c r="I1412" s="219"/>
    </row>
    <row r="1413" spans="3:13" s="55" customFormat="1" ht="13.8">
      <c r="C1413" s="72" t="s">
        <v>1211</v>
      </c>
      <c r="D1413" s="59" t="s">
        <v>1212</v>
      </c>
      <c r="E1413" s="73"/>
      <c r="F1413" s="73"/>
      <c r="G1413" s="73"/>
      <c r="H1413" s="73"/>
      <c r="I1413" s="54"/>
    </row>
    <row r="1414" spans="3:13" s="55" customFormat="1" ht="13.8">
      <c r="C1414" s="72">
        <v>1</v>
      </c>
      <c r="D1414" s="59" t="s">
        <v>4931</v>
      </c>
      <c r="E1414" s="170" t="s">
        <v>42</v>
      </c>
      <c r="F1414" s="189">
        <v>0.03</v>
      </c>
      <c r="G1414" s="64">
        <f>VLOOKUP(D1414,upahbahan,3,FALSE)</f>
        <v>928000</v>
      </c>
      <c r="H1414" s="64">
        <f>F1414*G1414</f>
        <v>27840</v>
      </c>
      <c r="I1414" s="54"/>
    </row>
    <row r="1415" spans="3:13" s="55" customFormat="1" ht="13.8">
      <c r="C1415" s="72">
        <v>2</v>
      </c>
      <c r="D1415" s="59" t="s">
        <v>4845</v>
      </c>
      <c r="E1415" s="170" t="s">
        <v>42</v>
      </c>
      <c r="F1415" s="189">
        <v>0.03</v>
      </c>
      <c r="G1415" s="64">
        <f>VLOOKUP(D1415,upahbahan,3,FALSE)</f>
        <v>488180</v>
      </c>
      <c r="H1415" s="64">
        <f>F1415*G1415</f>
        <v>14645.4</v>
      </c>
      <c r="I1415" s="54"/>
    </row>
    <row r="1416" spans="3:13" s="55" customFormat="1" ht="27.6">
      <c r="C1416" s="72">
        <v>3</v>
      </c>
      <c r="D1416" s="59" t="s">
        <v>5024</v>
      </c>
      <c r="E1416" s="78" t="s">
        <v>63</v>
      </c>
      <c r="F1416" s="433">
        <v>0.1244</v>
      </c>
      <c r="G1416" s="589">
        <v>56784.2</v>
      </c>
      <c r="H1416" s="589">
        <f>F1416*G1416</f>
        <v>7063.9544799999994</v>
      </c>
      <c r="I1416" s="54"/>
    </row>
    <row r="1417" spans="3:13" s="55" customFormat="1" ht="13.8">
      <c r="C1417" s="72">
        <v>4</v>
      </c>
      <c r="D1417" s="59" t="s">
        <v>5042</v>
      </c>
      <c r="E1417" s="170" t="s">
        <v>2188</v>
      </c>
      <c r="F1417" s="171">
        <v>1</v>
      </c>
      <c r="G1417" s="64">
        <f>VLOOKUP(D1417,upahbahan,3,FALSE)</f>
        <v>250000</v>
      </c>
      <c r="H1417" s="64">
        <f>F1417*G1417</f>
        <v>250000</v>
      </c>
      <c r="I1417" s="54"/>
    </row>
    <row r="1418" spans="3:13" s="55" customFormat="1" ht="13.8">
      <c r="C1418" s="83" t="s">
        <v>1216</v>
      </c>
      <c r="D1418" s="80"/>
      <c r="E1418" s="80"/>
      <c r="F1418" s="80"/>
      <c r="G1418" s="162"/>
      <c r="H1418" s="64">
        <f>SUM(H1414:H1417)</f>
        <v>299549.35447999998</v>
      </c>
      <c r="I1418" s="54"/>
    </row>
    <row r="1419" spans="3:13" s="55" customFormat="1" ht="13.8">
      <c r="C1419" s="72" t="s">
        <v>1217</v>
      </c>
      <c r="D1419" s="59" t="s">
        <v>1218</v>
      </c>
      <c r="E1419" s="170"/>
      <c r="F1419" s="73"/>
      <c r="G1419" s="73"/>
      <c r="H1419" s="73"/>
      <c r="I1419" s="54"/>
    </row>
    <row r="1420" spans="3:13" s="55" customFormat="1" ht="13.8">
      <c r="C1420" s="557">
        <v>1</v>
      </c>
      <c r="D1420" s="59" t="s">
        <v>5009</v>
      </c>
      <c r="E1420" s="170" t="s">
        <v>2423</v>
      </c>
      <c r="F1420" s="188">
        <v>6.2E-2</v>
      </c>
      <c r="G1420" s="64">
        <f>VLOOKUP(D1420,upahbahan,3,FALSE)</f>
        <v>480000</v>
      </c>
      <c r="H1420" s="64">
        <f>F1420*G1420</f>
        <v>29760</v>
      </c>
      <c r="I1420" s="54"/>
    </row>
    <row r="1421" spans="3:13" s="55" customFormat="1" ht="13.8">
      <c r="C1421" s="83" t="s">
        <v>1219</v>
      </c>
      <c r="D1421" s="80"/>
      <c r="E1421" s="80"/>
      <c r="F1421" s="80"/>
      <c r="G1421" s="162"/>
      <c r="H1421" s="588">
        <f>SUM(H1419:H1420)</f>
        <v>29760</v>
      </c>
      <c r="I1421" s="54"/>
    </row>
    <row r="1422" spans="3:13" s="55" customFormat="1" ht="13.8">
      <c r="C1422" s="58" t="s">
        <v>1220</v>
      </c>
      <c r="D1422" s="69" t="s">
        <v>1221</v>
      </c>
      <c r="E1422" s="70"/>
      <c r="F1422" s="70"/>
      <c r="G1422" s="71"/>
      <c r="H1422" s="304">
        <f>H1421+H1418+H1412</f>
        <v>345119.35447999998</v>
      </c>
      <c r="I1422" s="319"/>
    </row>
    <row r="1423" spans="3:13" s="55" customFormat="1" ht="13.8">
      <c r="C1423" s="58" t="s">
        <v>1222</v>
      </c>
      <c r="D1423" s="69" t="s">
        <v>1325</v>
      </c>
      <c r="E1423" s="70"/>
      <c r="F1423" s="71"/>
      <c r="G1423" s="95">
        <v>0.1</v>
      </c>
      <c r="H1423" s="64">
        <f>H1422*G1423</f>
        <v>34511.935447999997</v>
      </c>
      <c r="I1423" s="319"/>
    </row>
    <row r="1424" spans="3:13" s="55" customFormat="1" ht="13.8">
      <c r="C1424" s="58" t="s">
        <v>1223</v>
      </c>
      <c r="D1424" s="69" t="s">
        <v>1224</v>
      </c>
      <c r="E1424" s="70"/>
      <c r="F1424" s="70"/>
      <c r="G1424" s="71"/>
      <c r="H1424" s="305">
        <f>SUM(H1422:H1423)</f>
        <v>379631.28992799995</v>
      </c>
      <c r="I1424" s="319"/>
    </row>
    <row r="1427" spans="3:13" s="55" customFormat="1" ht="13.8">
      <c r="C1427" s="52" t="s">
        <v>5061</v>
      </c>
      <c r="D1427" s="783" t="s">
        <v>5062</v>
      </c>
      <c r="E1427" s="783"/>
      <c r="F1427" s="783"/>
      <c r="G1427" s="783"/>
      <c r="H1427" s="783"/>
      <c r="I1427" s="56">
        <f>ROUNDDOWN(H1445,-2)</f>
        <v>696800</v>
      </c>
    </row>
    <row r="1428" spans="3:13" s="55" customFormat="1" ht="13.8">
      <c r="C1428" s="300" t="s">
        <v>1197</v>
      </c>
      <c r="D1428" s="300" t="s">
        <v>1198</v>
      </c>
      <c r="E1428" s="300" t="s">
        <v>1199</v>
      </c>
      <c r="F1428" s="300" t="s">
        <v>1200</v>
      </c>
      <c r="G1428" s="300" t="s">
        <v>1201</v>
      </c>
      <c r="H1428" s="300" t="s">
        <v>1202</v>
      </c>
      <c r="I1428" s="54"/>
    </row>
    <row r="1429" spans="3:13" s="55" customFormat="1" ht="13.8">
      <c r="C1429" s="72" t="s">
        <v>1203</v>
      </c>
      <c r="D1429" s="59" t="s">
        <v>1204</v>
      </c>
      <c r="E1429" s="73"/>
      <c r="F1429" s="73"/>
      <c r="G1429" s="73"/>
      <c r="H1429" s="73"/>
      <c r="I1429" s="54"/>
      <c r="J1429" s="159" t="s">
        <v>1249</v>
      </c>
    </row>
    <row r="1430" spans="3:13" s="55" customFormat="1" ht="13.8">
      <c r="C1430" s="301">
        <v>1</v>
      </c>
      <c r="D1430" s="59" t="s">
        <v>5</v>
      </c>
      <c r="E1430" s="302" t="s">
        <v>6</v>
      </c>
      <c r="F1430" s="93">
        <v>7.2800000000000004E-2</v>
      </c>
      <c r="G1430" s="64">
        <f>VLOOKUP(D1430,upahbahan,3,FALSE)</f>
        <v>100000</v>
      </c>
      <c r="H1430" s="64">
        <f>F1430*G1430</f>
        <v>7280</v>
      </c>
      <c r="I1430" s="54"/>
      <c r="J1430" s="159" t="s">
        <v>1250</v>
      </c>
      <c r="M1430" s="65">
        <v>0.1</v>
      </c>
    </row>
    <row r="1431" spans="3:13" s="55" customFormat="1" ht="13.8">
      <c r="C1431" s="301">
        <v>2</v>
      </c>
      <c r="D1431" s="59" t="s">
        <v>2186</v>
      </c>
      <c r="E1431" s="302" t="s">
        <v>6</v>
      </c>
      <c r="F1431" s="93">
        <v>7.2800000000000004E-2</v>
      </c>
      <c r="G1431" s="64">
        <f>VLOOKUP(D1431,upahbahan,3,FALSE)</f>
        <v>145000</v>
      </c>
      <c r="H1431" s="64">
        <f t="shared" ref="H1431:H1432" si="76">F1431*G1431</f>
        <v>10556</v>
      </c>
      <c r="I1431" s="54"/>
      <c r="J1431" s="159"/>
      <c r="M1431" s="65"/>
    </row>
    <row r="1432" spans="3:13" s="55" customFormat="1" ht="13.8">
      <c r="C1432" s="301">
        <v>3</v>
      </c>
      <c r="D1432" s="59" t="s">
        <v>19</v>
      </c>
      <c r="E1432" s="302" t="s">
        <v>6</v>
      </c>
      <c r="F1432" s="93">
        <v>3.5999999999999999E-3</v>
      </c>
      <c r="G1432" s="64">
        <f>VLOOKUP(D1432,upahbahan,3,FALSE)</f>
        <v>200000</v>
      </c>
      <c r="H1432" s="64">
        <f t="shared" si="76"/>
        <v>720</v>
      </c>
      <c r="I1432" s="54"/>
    </row>
    <row r="1433" spans="3:13" s="55" customFormat="1" ht="13.8">
      <c r="C1433" s="83" t="s">
        <v>1210</v>
      </c>
      <c r="D1433" s="80"/>
      <c r="E1433" s="80"/>
      <c r="F1433" s="217"/>
      <c r="G1433" s="218"/>
      <c r="H1433" s="64">
        <f>SUM(H1430:H1432)</f>
        <v>18556</v>
      </c>
      <c r="I1433" s="219"/>
    </row>
    <row r="1434" spans="3:13" s="55" customFormat="1" ht="13.8">
      <c r="C1434" s="72" t="s">
        <v>1211</v>
      </c>
      <c r="D1434" s="59" t="s">
        <v>1212</v>
      </c>
      <c r="E1434" s="73"/>
      <c r="F1434" s="73"/>
      <c r="G1434" s="73"/>
      <c r="H1434" s="73"/>
      <c r="I1434" s="54"/>
    </row>
    <row r="1435" spans="3:13" s="55" customFormat="1" ht="13.8">
      <c r="C1435" s="72">
        <v>1</v>
      </c>
      <c r="D1435" s="59" t="s">
        <v>4931</v>
      </c>
      <c r="E1435" s="170" t="s">
        <v>42</v>
      </c>
      <c r="F1435" s="189">
        <v>0.04</v>
      </c>
      <c r="G1435" s="64">
        <f>VLOOKUP(D1435,upahbahan,3,FALSE)</f>
        <v>928000</v>
      </c>
      <c r="H1435" s="64">
        <f>F1435*G1435</f>
        <v>37120</v>
      </c>
      <c r="I1435" s="54"/>
    </row>
    <row r="1436" spans="3:13" s="55" customFormat="1" ht="13.8">
      <c r="C1436" s="72">
        <v>2</v>
      </c>
      <c r="D1436" s="59" t="s">
        <v>4845</v>
      </c>
      <c r="E1436" s="170" t="s">
        <v>42</v>
      </c>
      <c r="F1436" s="189">
        <v>0.04</v>
      </c>
      <c r="G1436" s="64">
        <f>VLOOKUP(D1436,upahbahan,3,FALSE)</f>
        <v>488180</v>
      </c>
      <c r="H1436" s="64">
        <f>F1436*G1436</f>
        <v>19527.2</v>
      </c>
      <c r="I1436" s="54"/>
    </row>
    <row r="1437" spans="3:13" s="55" customFormat="1" ht="27.6">
      <c r="C1437" s="72">
        <v>3</v>
      </c>
      <c r="D1437" s="59" t="s">
        <v>5024</v>
      </c>
      <c r="E1437" s="78" t="s">
        <v>63</v>
      </c>
      <c r="F1437" s="433">
        <v>0.22120000000000001</v>
      </c>
      <c r="G1437" s="589">
        <v>56784.2</v>
      </c>
      <c r="H1437" s="589">
        <f>F1437*G1437</f>
        <v>12560.66504</v>
      </c>
      <c r="I1437" s="54"/>
    </row>
    <row r="1438" spans="3:13" s="55" customFormat="1" ht="13.8">
      <c r="C1438" s="72">
        <v>4</v>
      </c>
      <c r="D1438" s="59" t="s">
        <v>3851</v>
      </c>
      <c r="E1438" s="170" t="s">
        <v>2188</v>
      </c>
      <c r="F1438" s="171">
        <v>2</v>
      </c>
      <c r="G1438" s="64">
        <f>VLOOKUP(D1438,upahbahan,3,FALSE)</f>
        <v>255400</v>
      </c>
      <c r="H1438" s="64">
        <f>F1438*G1438</f>
        <v>510800</v>
      </c>
      <c r="I1438" s="54"/>
    </row>
    <row r="1439" spans="3:13" s="55" customFormat="1" ht="13.8">
      <c r="C1439" s="83" t="s">
        <v>1216</v>
      </c>
      <c r="D1439" s="80"/>
      <c r="E1439" s="80"/>
      <c r="F1439" s="80"/>
      <c r="G1439" s="162"/>
      <c r="H1439" s="64">
        <f>SUM(H1435:H1438)</f>
        <v>580007.86504000006</v>
      </c>
      <c r="I1439" s="54"/>
    </row>
    <row r="1440" spans="3:13" s="55" customFormat="1" ht="13.8">
      <c r="C1440" s="72" t="s">
        <v>1217</v>
      </c>
      <c r="D1440" s="59" t="s">
        <v>1218</v>
      </c>
      <c r="E1440" s="170"/>
      <c r="F1440" s="73"/>
      <c r="G1440" s="73"/>
      <c r="H1440" s="73"/>
      <c r="I1440" s="54"/>
    </row>
    <row r="1441" spans="3:13" s="55" customFormat="1" ht="13.8">
      <c r="C1441" s="557">
        <v>1</v>
      </c>
      <c r="D1441" s="59" t="s">
        <v>5009</v>
      </c>
      <c r="E1441" s="170" t="s">
        <v>2423</v>
      </c>
      <c r="F1441" s="188">
        <v>7.2800000000000004E-2</v>
      </c>
      <c r="G1441" s="64">
        <f>VLOOKUP(D1441,upahbahan,3,FALSE)</f>
        <v>480000</v>
      </c>
      <c r="H1441" s="64">
        <f>F1441*G1441</f>
        <v>34944</v>
      </c>
      <c r="I1441" s="54"/>
    </row>
    <row r="1442" spans="3:13" s="55" customFormat="1" ht="13.8">
      <c r="C1442" s="83" t="s">
        <v>1219</v>
      </c>
      <c r="D1442" s="80"/>
      <c r="E1442" s="80"/>
      <c r="F1442" s="80"/>
      <c r="G1442" s="162"/>
      <c r="H1442" s="588">
        <f>SUM(H1440:H1441)</f>
        <v>34944</v>
      </c>
      <c r="I1442" s="54"/>
    </row>
    <row r="1443" spans="3:13" s="55" customFormat="1" ht="13.8">
      <c r="C1443" s="58" t="s">
        <v>1220</v>
      </c>
      <c r="D1443" s="69" t="s">
        <v>1221</v>
      </c>
      <c r="E1443" s="70"/>
      <c r="F1443" s="70"/>
      <c r="G1443" s="71"/>
      <c r="H1443" s="304">
        <f>H1442+H1439+H1433</f>
        <v>633507.86504000006</v>
      </c>
      <c r="I1443" s="319"/>
    </row>
    <row r="1444" spans="3:13" s="55" customFormat="1" ht="13.8">
      <c r="C1444" s="58" t="s">
        <v>1222</v>
      </c>
      <c r="D1444" s="69" t="s">
        <v>1325</v>
      </c>
      <c r="E1444" s="70"/>
      <c r="F1444" s="71"/>
      <c r="G1444" s="95">
        <v>0.1</v>
      </c>
      <c r="H1444" s="64">
        <f>H1443*G1444</f>
        <v>63350.786504000011</v>
      </c>
      <c r="I1444" s="319"/>
    </row>
    <row r="1445" spans="3:13" s="55" customFormat="1" ht="13.8">
      <c r="C1445" s="58" t="s">
        <v>1223</v>
      </c>
      <c r="D1445" s="69" t="s">
        <v>1224</v>
      </c>
      <c r="E1445" s="70"/>
      <c r="F1445" s="70"/>
      <c r="G1445" s="71"/>
      <c r="H1445" s="305">
        <f>SUM(H1443:H1444)</f>
        <v>696858.65154400002</v>
      </c>
      <c r="I1445" s="319"/>
    </row>
    <row r="1448" spans="3:13" s="55" customFormat="1" ht="13.8">
      <c r="C1448" s="52" t="s">
        <v>6257</v>
      </c>
      <c r="D1448" s="783" t="s">
        <v>5063</v>
      </c>
      <c r="E1448" s="783"/>
      <c r="F1448" s="783"/>
      <c r="G1448" s="783"/>
      <c r="H1448" s="783"/>
      <c r="I1448" s="56">
        <f>ROUNDDOWN(H1466,-2)</f>
        <v>750800</v>
      </c>
    </row>
    <row r="1449" spans="3:13" s="55" customFormat="1" ht="13.8">
      <c r="C1449" s="300" t="s">
        <v>1197</v>
      </c>
      <c r="D1449" s="300" t="s">
        <v>1198</v>
      </c>
      <c r="E1449" s="300" t="s">
        <v>1199</v>
      </c>
      <c r="F1449" s="300" t="s">
        <v>1200</v>
      </c>
      <c r="G1449" s="300" t="s">
        <v>1201</v>
      </c>
      <c r="H1449" s="300" t="s">
        <v>1202</v>
      </c>
      <c r="I1449" s="54"/>
    </row>
    <row r="1450" spans="3:13" s="55" customFormat="1" ht="13.8">
      <c r="C1450" s="72" t="s">
        <v>1203</v>
      </c>
      <c r="D1450" s="59" t="s">
        <v>1204</v>
      </c>
      <c r="E1450" s="73"/>
      <c r="F1450" s="73"/>
      <c r="G1450" s="73"/>
      <c r="H1450" s="73"/>
      <c r="I1450" s="54"/>
      <c r="J1450" s="159" t="s">
        <v>1249</v>
      </c>
    </row>
    <row r="1451" spans="3:13" s="55" customFormat="1" ht="13.8">
      <c r="C1451" s="301">
        <v>1</v>
      </c>
      <c r="D1451" s="59" t="s">
        <v>5</v>
      </c>
      <c r="E1451" s="302" t="s">
        <v>6</v>
      </c>
      <c r="F1451" s="93">
        <v>7.8100000000000003E-2</v>
      </c>
      <c r="G1451" s="64">
        <f>VLOOKUP(D1451,upahbahan,3,FALSE)</f>
        <v>100000</v>
      </c>
      <c r="H1451" s="64">
        <f>F1451*G1451</f>
        <v>7810</v>
      </c>
      <c r="I1451" s="54"/>
      <c r="J1451" s="159" t="s">
        <v>1250</v>
      </c>
      <c r="M1451" s="65">
        <v>0.1</v>
      </c>
    </row>
    <row r="1452" spans="3:13" s="55" customFormat="1" ht="13.8">
      <c r="C1452" s="301">
        <v>2</v>
      </c>
      <c r="D1452" s="59" t="s">
        <v>2186</v>
      </c>
      <c r="E1452" s="302" t="s">
        <v>6</v>
      </c>
      <c r="F1452" s="93">
        <v>7.8100000000000003E-2</v>
      </c>
      <c r="G1452" s="64">
        <f>VLOOKUP(D1452,upahbahan,3,FALSE)</f>
        <v>145000</v>
      </c>
      <c r="H1452" s="64">
        <f t="shared" ref="H1452:H1453" si="77">F1452*G1452</f>
        <v>11324.5</v>
      </c>
      <c r="I1452" s="54"/>
      <c r="J1452" s="159"/>
      <c r="M1452" s="65"/>
    </row>
    <row r="1453" spans="3:13" s="55" customFormat="1" ht="13.8">
      <c r="C1453" s="301">
        <v>3</v>
      </c>
      <c r="D1453" s="59" t="s">
        <v>19</v>
      </c>
      <c r="E1453" s="302" t="s">
        <v>6</v>
      </c>
      <c r="F1453" s="93">
        <v>3.8999999999999998E-3</v>
      </c>
      <c r="G1453" s="64">
        <f>VLOOKUP(D1453,upahbahan,3,FALSE)</f>
        <v>200000</v>
      </c>
      <c r="H1453" s="64">
        <f t="shared" si="77"/>
        <v>780</v>
      </c>
      <c r="I1453" s="54"/>
    </row>
    <row r="1454" spans="3:13" s="55" customFormat="1" ht="13.8">
      <c r="C1454" s="83" t="s">
        <v>1210</v>
      </c>
      <c r="D1454" s="80"/>
      <c r="E1454" s="80"/>
      <c r="F1454" s="217"/>
      <c r="G1454" s="218"/>
      <c r="H1454" s="64">
        <f>SUM(H1451:H1453)</f>
        <v>19914.5</v>
      </c>
      <c r="I1454" s="219"/>
    </row>
    <row r="1455" spans="3:13" s="55" customFormat="1" ht="13.8">
      <c r="C1455" s="72" t="s">
        <v>1211</v>
      </c>
      <c r="D1455" s="59" t="s">
        <v>1212</v>
      </c>
      <c r="E1455" s="73"/>
      <c r="F1455" s="73"/>
      <c r="G1455" s="73"/>
      <c r="H1455" s="73"/>
      <c r="I1455" s="54"/>
    </row>
    <row r="1456" spans="3:13" s="55" customFormat="1" ht="13.8">
      <c r="C1456" s="72">
        <v>1</v>
      </c>
      <c r="D1456" s="59" t="s">
        <v>4931</v>
      </c>
      <c r="E1456" s="170" t="s">
        <v>42</v>
      </c>
      <c r="F1456" s="189">
        <v>0.05</v>
      </c>
      <c r="G1456" s="64">
        <f>VLOOKUP(D1456,upahbahan,3,FALSE)</f>
        <v>928000</v>
      </c>
      <c r="H1456" s="64">
        <f>F1456*G1456</f>
        <v>46400</v>
      </c>
      <c r="I1456" s="54"/>
    </row>
    <row r="1457" spans="3:10" s="55" customFormat="1" ht="13.8">
      <c r="C1457" s="72">
        <v>2</v>
      </c>
      <c r="D1457" s="59" t="s">
        <v>4845</v>
      </c>
      <c r="E1457" s="170" t="s">
        <v>42</v>
      </c>
      <c r="F1457" s="189">
        <v>0.05</v>
      </c>
      <c r="G1457" s="64">
        <f>VLOOKUP(D1457,upahbahan,3,FALSE)</f>
        <v>488180</v>
      </c>
      <c r="H1457" s="64">
        <f>F1457*G1457</f>
        <v>24409</v>
      </c>
      <c r="I1457" s="54"/>
    </row>
    <row r="1458" spans="3:10" s="55" customFormat="1" ht="27.6">
      <c r="C1458" s="72">
        <v>3</v>
      </c>
      <c r="D1458" s="59" t="s">
        <v>5024</v>
      </c>
      <c r="E1458" s="78" t="s">
        <v>63</v>
      </c>
      <c r="F1458" s="433">
        <v>0.27139999999999997</v>
      </c>
      <c r="G1458" s="589">
        <v>56784.2</v>
      </c>
      <c r="H1458" s="589">
        <f>F1458*G1458</f>
        <v>15411.231879999998</v>
      </c>
      <c r="I1458" s="54"/>
    </row>
    <row r="1459" spans="3:10" s="55" customFormat="1" ht="20.25" customHeight="1">
      <c r="C1459" s="72">
        <v>4</v>
      </c>
      <c r="D1459" s="59" t="s">
        <v>5035</v>
      </c>
      <c r="E1459" s="170" t="s">
        <v>2188</v>
      </c>
      <c r="F1459" s="171">
        <v>2</v>
      </c>
      <c r="G1459" s="64">
        <f>VLOOKUP(D1459,upahbahan,3,FALSE)</f>
        <v>269500</v>
      </c>
      <c r="H1459" s="64">
        <f>F1459*G1459</f>
        <v>539000</v>
      </c>
      <c r="I1459" s="54"/>
    </row>
    <row r="1460" spans="3:10" s="55" customFormat="1" ht="13.8">
      <c r="C1460" s="83" t="s">
        <v>1216</v>
      </c>
      <c r="D1460" s="80"/>
      <c r="E1460" s="80"/>
      <c r="F1460" s="80"/>
      <c r="G1460" s="162"/>
      <c r="H1460" s="64">
        <f>SUM(H1456:H1459)</f>
        <v>625220.23187999998</v>
      </c>
      <c r="I1460" s="54"/>
    </row>
    <row r="1461" spans="3:10" s="55" customFormat="1" ht="13.8">
      <c r="C1461" s="72" t="s">
        <v>1217</v>
      </c>
      <c r="D1461" s="59" t="s">
        <v>1218</v>
      </c>
      <c r="E1461" s="170"/>
      <c r="F1461" s="73"/>
      <c r="G1461" s="73"/>
      <c r="H1461" s="73"/>
      <c r="I1461" s="54"/>
    </row>
    <row r="1462" spans="3:10" s="55" customFormat="1" ht="13.8">
      <c r="C1462" s="557">
        <v>1</v>
      </c>
      <c r="D1462" s="59" t="s">
        <v>5009</v>
      </c>
      <c r="E1462" s="170" t="s">
        <v>2423</v>
      </c>
      <c r="F1462" s="188">
        <v>7.8100000000000003E-2</v>
      </c>
      <c r="G1462" s="64">
        <f>VLOOKUP(D1462,upahbahan,3,FALSE)</f>
        <v>480000</v>
      </c>
      <c r="H1462" s="64">
        <f>F1462*G1462</f>
        <v>37488</v>
      </c>
      <c r="I1462" s="54"/>
    </row>
    <row r="1463" spans="3:10" s="55" customFormat="1" ht="13.8">
      <c r="C1463" s="83" t="s">
        <v>1219</v>
      </c>
      <c r="D1463" s="80"/>
      <c r="E1463" s="80"/>
      <c r="F1463" s="80"/>
      <c r="G1463" s="162"/>
      <c r="H1463" s="588">
        <f>SUM(H1461:H1462)</f>
        <v>37488</v>
      </c>
      <c r="I1463" s="54"/>
    </row>
    <row r="1464" spans="3:10" s="55" customFormat="1" ht="13.8">
      <c r="C1464" s="58" t="s">
        <v>1220</v>
      </c>
      <c r="D1464" s="69" t="s">
        <v>1221</v>
      </c>
      <c r="E1464" s="70"/>
      <c r="F1464" s="70"/>
      <c r="G1464" s="71"/>
      <c r="H1464" s="304">
        <f>H1463+H1460+H1454</f>
        <v>682622.73187999998</v>
      </c>
      <c r="I1464" s="319"/>
    </row>
    <row r="1465" spans="3:10" s="55" customFormat="1" ht="13.8">
      <c r="C1465" s="58" t="s">
        <v>1222</v>
      </c>
      <c r="D1465" s="69" t="s">
        <v>1325</v>
      </c>
      <c r="E1465" s="70"/>
      <c r="F1465" s="71"/>
      <c r="G1465" s="95">
        <v>0.1</v>
      </c>
      <c r="H1465" s="64">
        <f>H1464*G1465</f>
        <v>68262.273188000006</v>
      </c>
      <c r="I1465" s="319"/>
    </row>
    <row r="1466" spans="3:10" s="55" customFormat="1" ht="13.8">
      <c r="C1466" s="58" t="s">
        <v>1223</v>
      </c>
      <c r="D1466" s="69" t="s">
        <v>1224</v>
      </c>
      <c r="E1466" s="70"/>
      <c r="F1466" s="70"/>
      <c r="G1466" s="71"/>
      <c r="H1466" s="305">
        <f>SUM(H1464:H1465)</f>
        <v>750885.00506799994</v>
      </c>
      <c r="I1466" s="319"/>
    </row>
    <row r="1468" spans="3:10" ht="13.8">
      <c r="C1468" s="160" t="s">
        <v>5064</v>
      </c>
      <c r="D1468" s="436" t="s">
        <v>5065</v>
      </c>
    </row>
    <row r="1469" spans="3:10" ht="13.8">
      <c r="C1469" s="160" t="s">
        <v>5066</v>
      </c>
      <c r="D1469" s="436" t="s">
        <v>5067</v>
      </c>
    </row>
    <row r="1470" spans="3:10" s="55" customFormat="1" ht="13.8">
      <c r="C1470" s="52" t="s">
        <v>5086</v>
      </c>
      <c r="D1470" s="783" t="s">
        <v>5068</v>
      </c>
      <c r="E1470" s="783"/>
      <c r="F1470" s="783"/>
      <c r="G1470" s="783"/>
      <c r="H1470" s="783"/>
      <c r="I1470" s="56">
        <f>ROUNDDOWN(H1487,-2)</f>
        <v>1216400</v>
      </c>
    </row>
    <row r="1471" spans="3:10" s="55" customFormat="1" ht="13.8">
      <c r="C1471" s="300" t="s">
        <v>1197</v>
      </c>
      <c r="D1471" s="300" t="s">
        <v>1198</v>
      </c>
      <c r="E1471" s="300" t="s">
        <v>1199</v>
      </c>
      <c r="F1471" s="300" t="s">
        <v>1200</v>
      </c>
      <c r="G1471" s="300" t="s">
        <v>1201</v>
      </c>
      <c r="H1471" s="300" t="s">
        <v>1202</v>
      </c>
      <c r="I1471" s="54"/>
    </row>
    <row r="1472" spans="3:10" s="55" customFormat="1" ht="13.8">
      <c r="C1472" s="72" t="s">
        <v>1203</v>
      </c>
      <c r="D1472" s="59" t="s">
        <v>1204</v>
      </c>
      <c r="E1472" s="73"/>
      <c r="F1472" s="73"/>
      <c r="G1472" s="73"/>
      <c r="H1472" s="73"/>
      <c r="I1472" s="54"/>
      <c r="J1472" s="159" t="s">
        <v>1249</v>
      </c>
    </row>
    <row r="1473" spans="3:13" s="55" customFormat="1" ht="13.8">
      <c r="C1473" s="301">
        <v>1</v>
      </c>
      <c r="D1473" s="59" t="s">
        <v>5</v>
      </c>
      <c r="E1473" s="302" t="s">
        <v>6</v>
      </c>
      <c r="F1473" s="93">
        <v>0.22309999999999999</v>
      </c>
      <c r="G1473" s="64">
        <f>VLOOKUP(D1473,upahbahan,3,FALSE)</f>
        <v>100000</v>
      </c>
      <c r="H1473" s="64">
        <f>F1473*G1473</f>
        <v>22310</v>
      </c>
      <c r="I1473" s="54"/>
      <c r="J1473" s="159" t="s">
        <v>1250</v>
      </c>
      <c r="M1473" s="65">
        <v>0.1</v>
      </c>
    </row>
    <row r="1474" spans="3:13" s="55" customFormat="1" ht="13.8">
      <c r="C1474" s="301">
        <v>2</v>
      </c>
      <c r="D1474" s="59" t="s">
        <v>2186</v>
      </c>
      <c r="E1474" s="302" t="s">
        <v>6</v>
      </c>
      <c r="F1474" s="93">
        <v>0.22309999999999999</v>
      </c>
      <c r="G1474" s="64">
        <f>VLOOKUP(D1474,upahbahan,3,FALSE)</f>
        <v>145000</v>
      </c>
      <c r="H1474" s="64">
        <f t="shared" ref="H1474:H1475" si="78">F1474*G1474</f>
        <v>32349.5</v>
      </c>
      <c r="I1474" s="54"/>
      <c r="J1474" s="159"/>
      <c r="M1474" s="65"/>
    </row>
    <row r="1475" spans="3:13" s="55" customFormat="1" ht="13.8">
      <c r="C1475" s="301">
        <v>3</v>
      </c>
      <c r="D1475" s="59" t="s">
        <v>19</v>
      </c>
      <c r="E1475" s="302" t="s">
        <v>6</v>
      </c>
      <c r="F1475" s="93">
        <v>1.12E-2</v>
      </c>
      <c r="G1475" s="64">
        <f>VLOOKUP(D1475,upahbahan,3,FALSE)</f>
        <v>200000</v>
      </c>
      <c r="H1475" s="64">
        <f t="shared" si="78"/>
        <v>2240</v>
      </c>
      <c r="I1475" s="54"/>
    </row>
    <row r="1476" spans="3:13" s="55" customFormat="1" ht="13.8">
      <c r="C1476" s="83" t="s">
        <v>1210</v>
      </c>
      <c r="D1476" s="80"/>
      <c r="E1476" s="80"/>
      <c r="F1476" s="217"/>
      <c r="G1476" s="218"/>
      <c r="H1476" s="64">
        <f>SUM(H1473:H1475)</f>
        <v>56899.5</v>
      </c>
      <c r="I1476" s="219"/>
    </row>
    <row r="1477" spans="3:13" s="55" customFormat="1" ht="13.8">
      <c r="C1477" s="72" t="s">
        <v>1211</v>
      </c>
      <c r="D1477" s="59" t="s">
        <v>1212</v>
      </c>
      <c r="E1477" s="73"/>
      <c r="F1477" s="73"/>
      <c r="G1477" s="73"/>
      <c r="H1477" s="73"/>
      <c r="I1477" s="54"/>
    </row>
    <row r="1478" spans="3:13" s="55" customFormat="1" ht="13.8">
      <c r="C1478" s="72">
        <v>1</v>
      </c>
      <c r="D1478" s="59" t="s">
        <v>4844</v>
      </c>
      <c r="E1478" s="170" t="s">
        <v>42</v>
      </c>
      <c r="F1478" s="189">
        <v>3.6499999999999998E-2</v>
      </c>
      <c r="G1478" s="64">
        <f>VLOOKUP(D1478,upahbahan,3,FALSE)</f>
        <v>1236000</v>
      </c>
      <c r="H1478" s="64">
        <f>F1478*G1478</f>
        <v>45114</v>
      </c>
      <c r="I1478" s="54"/>
    </row>
    <row r="1479" spans="3:13" s="55" customFormat="1" ht="13.8">
      <c r="C1479" s="72">
        <v>2</v>
      </c>
      <c r="D1479" s="59" t="s">
        <v>4845</v>
      </c>
      <c r="E1479" s="170" t="s">
        <v>42</v>
      </c>
      <c r="F1479" s="189">
        <v>7.2999999999999995E-2</v>
      </c>
      <c r="G1479" s="64">
        <f>VLOOKUP(D1479,upahbahan,3,FALSE)</f>
        <v>488180</v>
      </c>
      <c r="H1479" s="64">
        <f>F1479*G1479</f>
        <v>35637.14</v>
      </c>
      <c r="I1479" s="54"/>
    </row>
    <row r="1480" spans="3:13" s="55" customFormat="1" ht="20.25" customHeight="1">
      <c r="C1480" s="72">
        <v>4</v>
      </c>
      <c r="D1480" s="59" t="s">
        <v>5070</v>
      </c>
      <c r="E1480" s="170" t="s">
        <v>2188</v>
      </c>
      <c r="F1480" s="171">
        <v>1</v>
      </c>
      <c r="G1480" s="64">
        <f>VLOOKUP(D1480,upahbahan,3,FALSE)</f>
        <v>855000</v>
      </c>
      <c r="H1480" s="64">
        <f>F1480*G1480</f>
        <v>855000</v>
      </c>
      <c r="I1480" s="54"/>
    </row>
    <row r="1481" spans="3:13" s="55" customFormat="1" ht="13.8">
      <c r="C1481" s="83" t="s">
        <v>1216</v>
      </c>
      <c r="D1481" s="80"/>
      <c r="E1481" s="80"/>
      <c r="F1481" s="80"/>
      <c r="G1481" s="162"/>
      <c r="H1481" s="64">
        <f>SUM(H1478:H1480)</f>
        <v>935751.14</v>
      </c>
      <c r="I1481" s="54"/>
    </row>
    <row r="1482" spans="3:13" s="55" customFormat="1" ht="13.8">
      <c r="C1482" s="72" t="s">
        <v>1217</v>
      </c>
      <c r="D1482" s="59" t="s">
        <v>1218</v>
      </c>
      <c r="E1482" s="170"/>
      <c r="F1482" s="73"/>
      <c r="G1482" s="73"/>
      <c r="H1482" s="73"/>
      <c r="I1482" s="54"/>
    </row>
    <row r="1483" spans="3:13" s="55" customFormat="1" ht="13.8">
      <c r="C1483" s="557">
        <v>1</v>
      </c>
      <c r="D1483" s="59" t="s">
        <v>5069</v>
      </c>
      <c r="E1483" s="170" t="s">
        <v>2423</v>
      </c>
      <c r="F1483" s="188">
        <v>7.8100000000000003E-2</v>
      </c>
      <c r="G1483" s="64">
        <f>VLOOKUP(D1483,upahbahan,3,FALSE)</f>
        <v>1450000</v>
      </c>
      <c r="H1483" s="64">
        <f>F1483*G1483</f>
        <v>113245</v>
      </c>
      <c r="I1483" s="54"/>
    </row>
    <row r="1484" spans="3:13" s="55" customFormat="1" ht="13.8">
      <c r="C1484" s="83" t="s">
        <v>1219</v>
      </c>
      <c r="D1484" s="80"/>
      <c r="E1484" s="80"/>
      <c r="F1484" s="80"/>
      <c r="G1484" s="162"/>
      <c r="H1484" s="588">
        <f>SUM(H1482:H1483)</f>
        <v>113245</v>
      </c>
      <c r="I1484" s="54"/>
    </row>
    <row r="1485" spans="3:13" s="55" customFormat="1" ht="13.8">
      <c r="C1485" s="58" t="s">
        <v>1220</v>
      </c>
      <c r="D1485" s="69" t="s">
        <v>1221</v>
      </c>
      <c r="E1485" s="70"/>
      <c r="F1485" s="70"/>
      <c r="G1485" s="71"/>
      <c r="H1485" s="304">
        <f>H1484+H1481+H1476</f>
        <v>1105895.6400000001</v>
      </c>
      <c r="I1485" s="319"/>
    </row>
    <row r="1486" spans="3:13" s="55" customFormat="1" ht="13.8">
      <c r="C1486" s="58" t="s">
        <v>1222</v>
      </c>
      <c r="D1486" s="69" t="s">
        <v>1325</v>
      </c>
      <c r="E1486" s="70"/>
      <c r="F1486" s="71"/>
      <c r="G1486" s="95">
        <v>0.1</v>
      </c>
      <c r="H1486" s="64">
        <f>H1485*G1486</f>
        <v>110589.56400000001</v>
      </c>
      <c r="I1486" s="319"/>
    </row>
    <row r="1487" spans="3:13" s="55" customFormat="1" ht="13.8">
      <c r="C1487" s="58" t="s">
        <v>1223</v>
      </c>
      <c r="D1487" s="69" t="s">
        <v>1224</v>
      </c>
      <c r="E1487" s="70"/>
      <c r="F1487" s="70"/>
      <c r="G1487" s="71"/>
      <c r="H1487" s="305">
        <f>SUM(H1485:H1486)</f>
        <v>1216485.2040000001</v>
      </c>
      <c r="I1487" s="319"/>
    </row>
    <row r="1489" spans="3:13" s="55" customFormat="1" ht="13.8">
      <c r="C1489" s="52" t="s">
        <v>5087</v>
      </c>
      <c r="D1489" s="783" t="s">
        <v>5072</v>
      </c>
      <c r="E1489" s="783"/>
      <c r="F1489" s="783"/>
      <c r="G1489" s="783"/>
      <c r="H1489" s="783"/>
      <c r="I1489" s="56">
        <f>ROUNDDOWN(H1506,-2)</f>
        <v>1773000</v>
      </c>
    </row>
    <row r="1490" spans="3:13" s="55" customFormat="1" ht="13.8">
      <c r="C1490" s="300" t="s">
        <v>1197</v>
      </c>
      <c r="D1490" s="300" t="s">
        <v>1198</v>
      </c>
      <c r="E1490" s="300" t="s">
        <v>1199</v>
      </c>
      <c r="F1490" s="300" t="s">
        <v>1200</v>
      </c>
      <c r="G1490" s="300" t="s">
        <v>1201</v>
      </c>
      <c r="H1490" s="300" t="s">
        <v>1202</v>
      </c>
      <c r="I1490" s="54"/>
    </row>
    <row r="1491" spans="3:13" s="55" customFormat="1" ht="13.8">
      <c r="C1491" s="72" t="s">
        <v>1203</v>
      </c>
      <c r="D1491" s="59" t="s">
        <v>1204</v>
      </c>
      <c r="E1491" s="73"/>
      <c r="F1491" s="73"/>
      <c r="G1491" s="73"/>
      <c r="H1491" s="73"/>
      <c r="I1491" s="54"/>
      <c r="J1491" s="159" t="s">
        <v>1249</v>
      </c>
    </row>
    <row r="1492" spans="3:13" s="55" customFormat="1" ht="13.8">
      <c r="C1492" s="301">
        <v>1</v>
      </c>
      <c r="D1492" s="59" t="s">
        <v>5</v>
      </c>
      <c r="E1492" s="302" t="s">
        <v>6</v>
      </c>
      <c r="F1492" s="93">
        <v>0.2339</v>
      </c>
      <c r="G1492" s="64">
        <f>VLOOKUP(D1492,upahbahan,3,FALSE)</f>
        <v>100000</v>
      </c>
      <c r="H1492" s="64">
        <f>F1492*G1492</f>
        <v>23390</v>
      </c>
      <c r="I1492" s="54"/>
      <c r="J1492" s="159" t="s">
        <v>1250</v>
      </c>
      <c r="M1492" s="65">
        <v>0.1</v>
      </c>
    </row>
    <row r="1493" spans="3:13" s="55" customFormat="1" ht="13.8">
      <c r="C1493" s="301">
        <v>2</v>
      </c>
      <c r="D1493" s="59" t="s">
        <v>2186</v>
      </c>
      <c r="E1493" s="302" t="s">
        <v>6</v>
      </c>
      <c r="F1493" s="93">
        <v>0.2339</v>
      </c>
      <c r="G1493" s="64">
        <f>VLOOKUP(D1493,upahbahan,3,FALSE)</f>
        <v>145000</v>
      </c>
      <c r="H1493" s="64">
        <f t="shared" ref="H1493:H1494" si="79">F1493*G1493</f>
        <v>33915.5</v>
      </c>
      <c r="I1493" s="54"/>
      <c r="J1493" s="159"/>
      <c r="M1493" s="65"/>
    </row>
    <row r="1494" spans="3:13" s="55" customFormat="1" ht="13.8">
      <c r="C1494" s="301">
        <v>3</v>
      </c>
      <c r="D1494" s="59" t="s">
        <v>19</v>
      </c>
      <c r="E1494" s="302" t="s">
        <v>6</v>
      </c>
      <c r="F1494" s="93">
        <v>1.17E-2</v>
      </c>
      <c r="G1494" s="64">
        <f>VLOOKUP(D1494,upahbahan,3,FALSE)</f>
        <v>200000</v>
      </c>
      <c r="H1494" s="64">
        <f t="shared" si="79"/>
        <v>2340</v>
      </c>
      <c r="I1494" s="54"/>
    </row>
    <row r="1495" spans="3:13" s="55" customFormat="1" ht="13.8">
      <c r="C1495" s="83" t="s">
        <v>1210</v>
      </c>
      <c r="D1495" s="80"/>
      <c r="E1495" s="80"/>
      <c r="F1495" s="217"/>
      <c r="G1495" s="218"/>
      <c r="H1495" s="64">
        <f>SUM(H1492:H1494)</f>
        <v>59645.5</v>
      </c>
      <c r="I1495" s="219"/>
    </row>
    <row r="1496" spans="3:13" s="55" customFormat="1" ht="13.8">
      <c r="C1496" s="72" t="s">
        <v>1211</v>
      </c>
      <c r="D1496" s="59" t="s">
        <v>1212</v>
      </c>
      <c r="E1496" s="73"/>
      <c r="F1496" s="73"/>
      <c r="G1496" s="73"/>
      <c r="H1496" s="73"/>
      <c r="I1496" s="54"/>
    </row>
    <row r="1497" spans="3:13" s="55" customFormat="1" ht="13.8">
      <c r="C1497" s="72">
        <v>1</v>
      </c>
      <c r="D1497" s="59" t="s">
        <v>4844</v>
      </c>
      <c r="E1497" s="170" t="s">
        <v>42</v>
      </c>
      <c r="F1497" s="189">
        <v>4.2500000000000003E-2</v>
      </c>
      <c r="G1497" s="64">
        <f>VLOOKUP(D1497,upahbahan,3,FALSE)</f>
        <v>1236000</v>
      </c>
      <c r="H1497" s="64">
        <f>F1497*G1497</f>
        <v>52530.000000000007</v>
      </c>
      <c r="I1497" s="54"/>
    </row>
    <row r="1498" spans="3:13" s="55" customFormat="1" ht="13.8">
      <c r="C1498" s="72">
        <v>2</v>
      </c>
      <c r="D1498" s="59" t="s">
        <v>4845</v>
      </c>
      <c r="E1498" s="170" t="s">
        <v>42</v>
      </c>
      <c r="F1498" s="189">
        <v>8.5000000000000006E-2</v>
      </c>
      <c r="G1498" s="64">
        <f>VLOOKUP(D1498,upahbahan,3,FALSE)</f>
        <v>488180</v>
      </c>
      <c r="H1498" s="64">
        <f>F1498*G1498</f>
        <v>41495.300000000003</v>
      </c>
      <c r="I1498" s="54"/>
    </row>
    <row r="1499" spans="3:13" s="55" customFormat="1" ht="20.25" customHeight="1">
      <c r="C1499" s="72">
        <v>4</v>
      </c>
      <c r="D1499" s="59" t="s">
        <v>5073</v>
      </c>
      <c r="E1499" s="170" t="s">
        <v>2188</v>
      </c>
      <c r="F1499" s="171">
        <v>1</v>
      </c>
      <c r="G1499" s="64">
        <f>VLOOKUP(D1499,upahbahan,3,FALSE)</f>
        <v>1119000</v>
      </c>
      <c r="H1499" s="64">
        <f>F1499*G1499</f>
        <v>1119000</v>
      </c>
      <c r="I1499" s="54"/>
    </row>
    <row r="1500" spans="3:13" s="55" customFormat="1" ht="13.8">
      <c r="C1500" s="83" t="s">
        <v>1216</v>
      </c>
      <c r="D1500" s="80"/>
      <c r="E1500" s="80"/>
      <c r="F1500" s="80"/>
      <c r="G1500" s="162"/>
      <c r="H1500" s="64">
        <f>SUM(H1497:H1499)</f>
        <v>1213025.3</v>
      </c>
      <c r="I1500" s="54"/>
    </row>
    <row r="1501" spans="3:13" s="55" customFormat="1" ht="13.8">
      <c r="C1501" s="72" t="s">
        <v>1217</v>
      </c>
      <c r="D1501" s="59" t="s">
        <v>1218</v>
      </c>
      <c r="E1501" s="170"/>
      <c r="F1501" s="73"/>
      <c r="G1501" s="73"/>
      <c r="H1501" s="73"/>
      <c r="I1501" s="54"/>
    </row>
    <row r="1502" spans="3:13" s="55" customFormat="1" ht="13.8">
      <c r="C1502" s="557">
        <v>1</v>
      </c>
      <c r="D1502" s="59" t="s">
        <v>5069</v>
      </c>
      <c r="E1502" s="170" t="s">
        <v>2423</v>
      </c>
      <c r="F1502" s="188">
        <v>0.2339</v>
      </c>
      <c r="G1502" s="64">
        <f>VLOOKUP(D1502,upahbahan,3,FALSE)</f>
        <v>1450000</v>
      </c>
      <c r="H1502" s="64">
        <f>F1502*G1502</f>
        <v>339155</v>
      </c>
      <c r="I1502" s="54"/>
    </row>
    <row r="1503" spans="3:13" s="55" customFormat="1" ht="13.8">
      <c r="C1503" s="83" t="s">
        <v>1219</v>
      </c>
      <c r="D1503" s="80"/>
      <c r="E1503" s="80"/>
      <c r="F1503" s="80"/>
      <c r="G1503" s="162"/>
      <c r="H1503" s="588">
        <f>SUM(H1501:H1502)</f>
        <v>339155</v>
      </c>
      <c r="I1503" s="54"/>
    </row>
    <row r="1504" spans="3:13" s="55" customFormat="1" ht="13.8">
      <c r="C1504" s="58" t="s">
        <v>1220</v>
      </c>
      <c r="D1504" s="69" t="s">
        <v>1221</v>
      </c>
      <c r="E1504" s="70"/>
      <c r="F1504" s="70"/>
      <c r="G1504" s="71"/>
      <c r="H1504" s="304">
        <f>H1503+H1500+H1495</f>
        <v>1611825.8</v>
      </c>
      <c r="I1504" s="319"/>
    </row>
    <row r="1505" spans="3:13" s="55" customFormat="1" ht="13.8">
      <c r="C1505" s="58" t="s">
        <v>1222</v>
      </c>
      <c r="D1505" s="69" t="s">
        <v>1325</v>
      </c>
      <c r="E1505" s="70"/>
      <c r="F1505" s="71"/>
      <c r="G1505" s="95">
        <v>0.1</v>
      </c>
      <c r="H1505" s="64">
        <f>H1504*G1505</f>
        <v>161182.58000000002</v>
      </c>
      <c r="I1505" s="319"/>
    </row>
    <row r="1506" spans="3:13" s="55" customFormat="1" ht="13.8">
      <c r="C1506" s="58" t="s">
        <v>1223</v>
      </c>
      <c r="D1506" s="69" t="s">
        <v>1224</v>
      </c>
      <c r="E1506" s="70"/>
      <c r="F1506" s="70"/>
      <c r="G1506" s="71"/>
      <c r="H1506" s="305">
        <f>SUM(H1504:H1505)</f>
        <v>1773008.3800000001</v>
      </c>
      <c r="I1506" s="319"/>
    </row>
    <row r="1508" spans="3:13" s="55" customFormat="1" ht="13.8">
      <c r="C1508" s="52" t="s">
        <v>5088</v>
      </c>
      <c r="D1508" s="783" t="s">
        <v>5074</v>
      </c>
      <c r="E1508" s="783"/>
      <c r="F1508" s="783"/>
      <c r="G1508" s="783"/>
      <c r="H1508" s="783"/>
      <c r="I1508" s="56">
        <f>ROUNDDOWN(H1525,-2)</f>
        <v>2248200</v>
      </c>
    </row>
    <row r="1509" spans="3:13" s="55" customFormat="1" ht="13.8">
      <c r="C1509" s="300" t="s">
        <v>1197</v>
      </c>
      <c r="D1509" s="300" t="s">
        <v>1198</v>
      </c>
      <c r="E1509" s="300" t="s">
        <v>1199</v>
      </c>
      <c r="F1509" s="300" t="s">
        <v>1200</v>
      </c>
      <c r="G1509" s="300" t="s">
        <v>1201</v>
      </c>
      <c r="H1509" s="300" t="s">
        <v>1202</v>
      </c>
      <c r="I1509" s="54"/>
    </row>
    <row r="1510" spans="3:13" s="55" customFormat="1" ht="13.8">
      <c r="C1510" s="72" t="s">
        <v>1203</v>
      </c>
      <c r="D1510" s="59" t="s">
        <v>1204</v>
      </c>
      <c r="E1510" s="73"/>
      <c r="F1510" s="73"/>
      <c r="G1510" s="73"/>
      <c r="H1510" s="73"/>
      <c r="I1510" s="54"/>
      <c r="J1510" s="159" t="s">
        <v>1249</v>
      </c>
    </row>
    <row r="1511" spans="3:13" s="55" customFormat="1" ht="13.8">
      <c r="C1511" s="301">
        <v>1</v>
      </c>
      <c r="D1511" s="59" t="s">
        <v>5</v>
      </c>
      <c r="E1511" s="302" t="s">
        <v>6</v>
      </c>
      <c r="F1511" s="93">
        <v>0.25240000000000001</v>
      </c>
      <c r="G1511" s="64">
        <f>VLOOKUP(D1511,upahbahan,3,FALSE)</f>
        <v>100000</v>
      </c>
      <c r="H1511" s="64">
        <f>F1511*G1511</f>
        <v>25240</v>
      </c>
      <c r="I1511" s="54"/>
      <c r="J1511" s="159" t="s">
        <v>1250</v>
      </c>
      <c r="M1511" s="65">
        <v>0.1</v>
      </c>
    </row>
    <row r="1512" spans="3:13" s="55" customFormat="1" ht="13.8">
      <c r="C1512" s="301">
        <v>2</v>
      </c>
      <c r="D1512" s="59" t="s">
        <v>2186</v>
      </c>
      <c r="E1512" s="302" t="s">
        <v>6</v>
      </c>
      <c r="F1512" s="93">
        <v>0.25240000000000001</v>
      </c>
      <c r="G1512" s="64">
        <f>VLOOKUP(D1512,upahbahan,3,FALSE)</f>
        <v>145000</v>
      </c>
      <c r="H1512" s="64">
        <f t="shared" ref="H1512:H1513" si="80">F1512*G1512</f>
        <v>36598</v>
      </c>
      <c r="I1512" s="54"/>
      <c r="J1512" s="159"/>
      <c r="M1512" s="65"/>
    </row>
    <row r="1513" spans="3:13" s="55" customFormat="1" ht="13.8">
      <c r="C1513" s="301">
        <v>3</v>
      </c>
      <c r="D1513" s="59" t="s">
        <v>19</v>
      </c>
      <c r="E1513" s="302" t="s">
        <v>6</v>
      </c>
      <c r="F1513" s="93">
        <v>1.26E-2</v>
      </c>
      <c r="G1513" s="64">
        <f>VLOOKUP(D1513,upahbahan,3,FALSE)</f>
        <v>200000</v>
      </c>
      <c r="H1513" s="64">
        <f t="shared" si="80"/>
        <v>2520</v>
      </c>
      <c r="I1513" s="54"/>
    </row>
    <row r="1514" spans="3:13" s="55" customFormat="1" ht="13.8">
      <c r="C1514" s="83" t="s">
        <v>1210</v>
      </c>
      <c r="D1514" s="80"/>
      <c r="E1514" s="80"/>
      <c r="F1514" s="217"/>
      <c r="G1514" s="218"/>
      <c r="H1514" s="64">
        <f>SUM(H1511:H1513)</f>
        <v>64358</v>
      </c>
      <c r="I1514" s="219"/>
    </row>
    <row r="1515" spans="3:13" s="55" customFormat="1" ht="13.8">
      <c r="C1515" s="72" t="s">
        <v>1211</v>
      </c>
      <c r="D1515" s="59" t="s">
        <v>1212</v>
      </c>
      <c r="E1515" s="73"/>
      <c r="F1515" s="73"/>
      <c r="G1515" s="73"/>
      <c r="H1515" s="73"/>
      <c r="I1515" s="54"/>
    </row>
    <row r="1516" spans="3:13" s="55" customFormat="1" ht="13.8">
      <c r="C1516" s="72">
        <v>1</v>
      </c>
      <c r="D1516" s="59" t="s">
        <v>4844</v>
      </c>
      <c r="E1516" s="170" t="s">
        <v>42</v>
      </c>
      <c r="F1516" s="189">
        <v>4.9500000000000002E-2</v>
      </c>
      <c r="G1516" s="64">
        <f>VLOOKUP(D1516,upahbahan,3,FALSE)</f>
        <v>1236000</v>
      </c>
      <c r="H1516" s="64">
        <f>F1516*G1516</f>
        <v>61182</v>
      </c>
      <c r="I1516" s="54"/>
    </row>
    <row r="1517" spans="3:13" s="55" customFormat="1" ht="13.8">
      <c r="C1517" s="72">
        <v>2</v>
      </c>
      <c r="D1517" s="59" t="s">
        <v>4845</v>
      </c>
      <c r="E1517" s="170" t="s">
        <v>42</v>
      </c>
      <c r="F1517" s="189">
        <v>9.9000000000000005E-2</v>
      </c>
      <c r="G1517" s="64">
        <f>VLOOKUP(D1517,upahbahan,3,FALSE)</f>
        <v>488180</v>
      </c>
      <c r="H1517" s="64">
        <f>F1517*G1517</f>
        <v>48329.82</v>
      </c>
      <c r="I1517" s="54"/>
    </row>
    <row r="1518" spans="3:13" s="55" customFormat="1" ht="20.25" customHeight="1">
      <c r="C1518" s="72">
        <v>4</v>
      </c>
      <c r="D1518" s="59" t="s">
        <v>5075</v>
      </c>
      <c r="E1518" s="170" t="s">
        <v>2188</v>
      </c>
      <c r="F1518" s="171">
        <v>1</v>
      </c>
      <c r="G1518" s="64">
        <f>VLOOKUP(D1518,upahbahan,3,FALSE)</f>
        <v>1504000</v>
      </c>
      <c r="H1518" s="64">
        <f>F1518*G1518</f>
        <v>1504000</v>
      </c>
      <c r="I1518" s="54"/>
    </row>
    <row r="1519" spans="3:13" s="55" customFormat="1" ht="13.8">
      <c r="C1519" s="83" t="s">
        <v>1216</v>
      </c>
      <c r="D1519" s="80"/>
      <c r="E1519" s="80"/>
      <c r="F1519" s="80"/>
      <c r="G1519" s="162"/>
      <c r="H1519" s="64">
        <f>SUM(H1516:H1518)</f>
        <v>1613511.82</v>
      </c>
      <c r="I1519" s="54"/>
    </row>
    <row r="1520" spans="3:13" s="55" customFormat="1" ht="13.8">
      <c r="C1520" s="72" t="s">
        <v>1217</v>
      </c>
      <c r="D1520" s="59" t="s">
        <v>1218</v>
      </c>
      <c r="E1520" s="170"/>
      <c r="F1520" s="73"/>
      <c r="G1520" s="73"/>
      <c r="H1520" s="73"/>
      <c r="I1520" s="54"/>
    </row>
    <row r="1521" spans="3:13" s="55" customFormat="1" ht="13.8">
      <c r="C1521" s="557">
        <v>1</v>
      </c>
      <c r="D1521" s="59" t="s">
        <v>5069</v>
      </c>
      <c r="E1521" s="170" t="s">
        <v>2423</v>
      </c>
      <c r="F1521" s="188">
        <v>0.25240000000000001</v>
      </c>
      <c r="G1521" s="64">
        <f>VLOOKUP(D1521,upahbahan,3,FALSE)</f>
        <v>1450000</v>
      </c>
      <c r="H1521" s="64">
        <f>F1521*G1521</f>
        <v>365980</v>
      </c>
      <c r="I1521" s="54"/>
    </row>
    <row r="1522" spans="3:13" s="55" customFormat="1" ht="13.8">
      <c r="C1522" s="83" t="s">
        <v>1219</v>
      </c>
      <c r="D1522" s="80"/>
      <c r="E1522" s="80"/>
      <c r="F1522" s="80"/>
      <c r="G1522" s="162"/>
      <c r="H1522" s="588">
        <f>SUM(H1520:H1521)</f>
        <v>365980</v>
      </c>
      <c r="I1522" s="54"/>
    </row>
    <row r="1523" spans="3:13" s="55" customFormat="1" ht="13.8">
      <c r="C1523" s="58" t="s">
        <v>1220</v>
      </c>
      <c r="D1523" s="69" t="s">
        <v>1221</v>
      </c>
      <c r="E1523" s="70"/>
      <c r="F1523" s="70"/>
      <c r="G1523" s="71"/>
      <c r="H1523" s="304">
        <f>H1522+H1519+H1514</f>
        <v>2043849.82</v>
      </c>
      <c r="I1523" s="319"/>
    </row>
    <row r="1524" spans="3:13" s="55" customFormat="1" ht="13.8">
      <c r="C1524" s="58" t="s">
        <v>1222</v>
      </c>
      <c r="D1524" s="69" t="s">
        <v>1325</v>
      </c>
      <c r="E1524" s="70"/>
      <c r="F1524" s="71"/>
      <c r="G1524" s="95">
        <v>0.1</v>
      </c>
      <c r="H1524" s="64">
        <f>H1523*G1524</f>
        <v>204384.98200000002</v>
      </c>
      <c r="I1524" s="319"/>
    </row>
    <row r="1525" spans="3:13" s="55" customFormat="1" ht="13.8">
      <c r="C1525" s="58" t="s">
        <v>1223</v>
      </c>
      <c r="D1525" s="69" t="s">
        <v>1224</v>
      </c>
      <c r="E1525" s="70"/>
      <c r="F1525" s="70"/>
      <c r="G1525" s="71"/>
      <c r="H1525" s="305">
        <f>SUM(H1523:H1524)</f>
        <v>2248234.8020000001</v>
      </c>
      <c r="I1525" s="319"/>
    </row>
    <row r="1527" spans="3:13" s="55" customFormat="1" ht="13.8">
      <c r="C1527" s="52" t="s">
        <v>5089</v>
      </c>
      <c r="D1527" s="783" t="s">
        <v>5076</v>
      </c>
      <c r="E1527" s="783"/>
      <c r="F1527" s="783"/>
      <c r="G1527" s="783"/>
      <c r="H1527" s="783"/>
      <c r="I1527" s="56">
        <f>ROUNDDOWN(H1544,-2)</f>
        <v>3615700</v>
      </c>
    </row>
    <row r="1528" spans="3:13" s="55" customFormat="1" ht="13.8">
      <c r="C1528" s="300" t="s">
        <v>1197</v>
      </c>
      <c r="D1528" s="300" t="s">
        <v>1198</v>
      </c>
      <c r="E1528" s="300" t="s">
        <v>1199</v>
      </c>
      <c r="F1528" s="300" t="s">
        <v>1200</v>
      </c>
      <c r="G1528" s="300" t="s">
        <v>1201</v>
      </c>
      <c r="H1528" s="300" t="s">
        <v>1202</v>
      </c>
      <c r="I1528" s="54"/>
    </row>
    <row r="1529" spans="3:13" s="55" customFormat="1" ht="13.8">
      <c r="C1529" s="72" t="s">
        <v>1203</v>
      </c>
      <c r="D1529" s="59" t="s">
        <v>1204</v>
      </c>
      <c r="E1529" s="73"/>
      <c r="F1529" s="73"/>
      <c r="G1529" s="73"/>
      <c r="H1529" s="73"/>
      <c r="I1529" s="54"/>
      <c r="J1529" s="159" t="s">
        <v>1249</v>
      </c>
    </row>
    <row r="1530" spans="3:13" s="55" customFormat="1" ht="13.8">
      <c r="C1530" s="301">
        <v>1</v>
      </c>
      <c r="D1530" s="59" t="s">
        <v>5</v>
      </c>
      <c r="E1530" s="302" t="s">
        <v>6</v>
      </c>
      <c r="F1530" s="93">
        <v>0.64870000000000005</v>
      </c>
      <c r="G1530" s="64">
        <f>VLOOKUP(D1530,upahbahan,3,FALSE)</f>
        <v>100000</v>
      </c>
      <c r="H1530" s="64">
        <f>F1530*G1530</f>
        <v>64870.000000000007</v>
      </c>
      <c r="I1530" s="54"/>
      <c r="J1530" s="159" t="s">
        <v>1250</v>
      </c>
      <c r="M1530" s="65">
        <v>0.1</v>
      </c>
    </row>
    <row r="1531" spans="3:13" s="55" customFormat="1" ht="13.8">
      <c r="C1531" s="301">
        <v>2</v>
      </c>
      <c r="D1531" s="59" t="s">
        <v>2186</v>
      </c>
      <c r="E1531" s="302" t="s">
        <v>6</v>
      </c>
      <c r="F1531" s="93">
        <v>0.32440000000000002</v>
      </c>
      <c r="G1531" s="64">
        <f>VLOOKUP(D1531,upahbahan,3,FALSE)</f>
        <v>145000</v>
      </c>
      <c r="H1531" s="64">
        <f t="shared" ref="H1531:H1532" si="81">F1531*G1531</f>
        <v>47038</v>
      </c>
      <c r="I1531" s="54"/>
      <c r="J1531" s="159"/>
      <c r="M1531" s="65"/>
    </row>
    <row r="1532" spans="3:13" s="55" customFormat="1" ht="13.8">
      <c r="C1532" s="301">
        <v>3</v>
      </c>
      <c r="D1532" s="59" t="s">
        <v>19</v>
      </c>
      <c r="E1532" s="302" t="s">
        <v>6</v>
      </c>
      <c r="F1532" s="93">
        <v>3.2399999999999998E-2</v>
      </c>
      <c r="G1532" s="64">
        <f>VLOOKUP(D1532,upahbahan,3,FALSE)</f>
        <v>200000</v>
      </c>
      <c r="H1532" s="64">
        <f t="shared" si="81"/>
        <v>6480</v>
      </c>
      <c r="I1532" s="54"/>
    </row>
    <row r="1533" spans="3:13" s="55" customFormat="1" ht="13.8">
      <c r="C1533" s="83" t="s">
        <v>1210</v>
      </c>
      <c r="D1533" s="80"/>
      <c r="E1533" s="80"/>
      <c r="F1533" s="217"/>
      <c r="G1533" s="218"/>
      <c r="H1533" s="64">
        <f>SUM(H1530:H1532)</f>
        <v>118388</v>
      </c>
      <c r="I1533" s="219"/>
    </row>
    <row r="1534" spans="3:13" s="55" customFormat="1" ht="13.8">
      <c r="C1534" s="72" t="s">
        <v>1211</v>
      </c>
      <c r="D1534" s="59" t="s">
        <v>1212</v>
      </c>
      <c r="E1534" s="73"/>
      <c r="F1534" s="73"/>
      <c r="G1534" s="73"/>
      <c r="H1534" s="73"/>
      <c r="I1534" s="54"/>
    </row>
    <row r="1535" spans="3:13" s="55" customFormat="1" ht="13.8">
      <c r="C1535" s="72">
        <v>1</v>
      </c>
      <c r="D1535" s="59" t="s">
        <v>4844</v>
      </c>
      <c r="E1535" s="170" t="s">
        <v>42</v>
      </c>
      <c r="F1535" s="189">
        <v>6.25E-2</v>
      </c>
      <c r="G1535" s="64">
        <f>VLOOKUP(D1535,upahbahan,3,FALSE)</f>
        <v>1236000</v>
      </c>
      <c r="H1535" s="64">
        <f>F1535*G1535</f>
        <v>77250</v>
      </c>
      <c r="I1535" s="54"/>
    </row>
    <row r="1536" spans="3:13" s="55" customFormat="1" ht="13.8">
      <c r="C1536" s="72">
        <v>2</v>
      </c>
      <c r="D1536" s="59" t="s">
        <v>4845</v>
      </c>
      <c r="E1536" s="170" t="s">
        <v>42</v>
      </c>
      <c r="F1536" s="189">
        <v>0.125</v>
      </c>
      <c r="G1536" s="64">
        <f>VLOOKUP(D1536,upahbahan,3,FALSE)</f>
        <v>488180</v>
      </c>
      <c r="H1536" s="64">
        <f>F1536*G1536</f>
        <v>61022.5</v>
      </c>
      <c r="I1536" s="54"/>
    </row>
    <row r="1537" spans="3:13" s="55" customFormat="1" ht="20.25" customHeight="1">
      <c r="C1537" s="72">
        <v>4</v>
      </c>
      <c r="D1537" s="59" t="s">
        <v>5077</v>
      </c>
      <c r="E1537" s="170" t="s">
        <v>2188</v>
      </c>
      <c r="F1537" s="171">
        <v>1</v>
      </c>
      <c r="G1537" s="64">
        <f>VLOOKUP(D1537,upahbahan,3,FALSE)</f>
        <v>2560000</v>
      </c>
      <c r="H1537" s="64">
        <f>F1537*G1537</f>
        <v>2560000</v>
      </c>
      <c r="I1537" s="54"/>
    </row>
    <row r="1538" spans="3:13" s="55" customFormat="1" ht="13.8">
      <c r="C1538" s="83" t="s">
        <v>1216</v>
      </c>
      <c r="D1538" s="80"/>
      <c r="E1538" s="80"/>
      <c r="F1538" s="80"/>
      <c r="G1538" s="162"/>
      <c r="H1538" s="64">
        <f>SUM(H1535:H1537)</f>
        <v>2698272.5</v>
      </c>
      <c r="I1538" s="54"/>
    </row>
    <row r="1539" spans="3:13" s="55" customFormat="1" ht="13.8">
      <c r="C1539" s="72" t="s">
        <v>1217</v>
      </c>
      <c r="D1539" s="59" t="s">
        <v>1218</v>
      </c>
      <c r="E1539" s="170"/>
      <c r="F1539" s="73"/>
      <c r="G1539" s="73"/>
      <c r="H1539" s="73"/>
      <c r="I1539" s="54"/>
    </row>
    <row r="1540" spans="3:13" s="55" customFormat="1" ht="13.8">
      <c r="C1540" s="557">
        <v>1</v>
      </c>
      <c r="D1540" s="59" t="s">
        <v>5069</v>
      </c>
      <c r="E1540" s="170" t="s">
        <v>2423</v>
      </c>
      <c r="F1540" s="188">
        <v>0.32440000000000002</v>
      </c>
      <c r="G1540" s="64">
        <f>VLOOKUP(D1540,upahbahan,3,FALSE)</f>
        <v>1450000</v>
      </c>
      <c r="H1540" s="64">
        <f>F1540*G1540</f>
        <v>470380.00000000006</v>
      </c>
      <c r="I1540" s="54"/>
    </row>
    <row r="1541" spans="3:13" s="55" customFormat="1" ht="13.8">
      <c r="C1541" s="83" t="s">
        <v>1219</v>
      </c>
      <c r="D1541" s="80"/>
      <c r="E1541" s="80"/>
      <c r="F1541" s="80"/>
      <c r="G1541" s="162"/>
      <c r="H1541" s="588">
        <f>SUM(H1539:H1540)</f>
        <v>470380.00000000006</v>
      </c>
      <c r="I1541" s="54"/>
    </row>
    <row r="1542" spans="3:13" s="55" customFormat="1" ht="13.8">
      <c r="C1542" s="58" t="s">
        <v>1220</v>
      </c>
      <c r="D1542" s="69" t="s">
        <v>1221</v>
      </c>
      <c r="E1542" s="70"/>
      <c r="F1542" s="70"/>
      <c r="G1542" s="71"/>
      <c r="H1542" s="304">
        <f>H1541+H1538+H1533</f>
        <v>3287040.5</v>
      </c>
      <c r="I1542" s="319"/>
    </row>
    <row r="1543" spans="3:13" s="55" customFormat="1" ht="13.8">
      <c r="C1543" s="58" t="s">
        <v>1222</v>
      </c>
      <c r="D1543" s="69" t="s">
        <v>1325</v>
      </c>
      <c r="E1543" s="70"/>
      <c r="F1543" s="71"/>
      <c r="G1543" s="95">
        <v>0.1</v>
      </c>
      <c r="H1543" s="64">
        <f>H1542*G1543</f>
        <v>328704.05000000005</v>
      </c>
      <c r="I1543" s="319"/>
    </row>
    <row r="1544" spans="3:13" s="55" customFormat="1" ht="13.8">
      <c r="C1544" s="58" t="s">
        <v>1223</v>
      </c>
      <c r="D1544" s="69" t="s">
        <v>1224</v>
      </c>
      <c r="E1544" s="70"/>
      <c r="F1544" s="70"/>
      <c r="G1544" s="71"/>
      <c r="H1544" s="305">
        <f>SUM(H1542:H1543)</f>
        <v>3615744.55</v>
      </c>
      <c r="I1544" s="319"/>
    </row>
    <row r="1546" spans="3:13" s="55" customFormat="1" ht="13.8">
      <c r="C1546" s="52" t="s">
        <v>5090</v>
      </c>
      <c r="D1546" s="783" t="s">
        <v>5078</v>
      </c>
      <c r="E1546" s="783"/>
      <c r="F1546" s="783"/>
      <c r="G1546" s="783"/>
      <c r="H1546" s="783"/>
      <c r="I1546" s="56">
        <f>ROUNDDOWN(H1563,-2)</f>
        <v>4452000</v>
      </c>
    </row>
    <row r="1547" spans="3:13" s="55" customFormat="1" ht="13.8">
      <c r="C1547" s="300" t="s">
        <v>1197</v>
      </c>
      <c r="D1547" s="300" t="s">
        <v>1198</v>
      </c>
      <c r="E1547" s="300" t="s">
        <v>1199</v>
      </c>
      <c r="F1547" s="300" t="s">
        <v>1200</v>
      </c>
      <c r="G1547" s="300" t="s">
        <v>1201</v>
      </c>
      <c r="H1547" s="300" t="s">
        <v>1202</v>
      </c>
      <c r="I1547" s="54"/>
    </row>
    <row r="1548" spans="3:13" s="55" customFormat="1" ht="13.8">
      <c r="C1548" s="72" t="s">
        <v>1203</v>
      </c>
      <c r="D1548" s="59" t="s">
        <v>1204</v>
      </c>
      <c r="E1548" s="73"/>
      <c r="F1548" s="73"/>
      <c r="G1548" s="73"/>
      <c r="H1548" s="73"/>
      <c r="I1548" s="54"/>
      <c r="J1548" s="159" t="s">
        <v>1249</v>
      </c>
    </row>
    <row r="1549" spans="3:13" s="55" customFormat="1" ht="13.8">
      <c r="C1549" s="301">
        <v>1</v>
      </c>
      <c r="D1549" s="59" t="s">
        <v>5</v>
      </c>
      <c r="E1549" s="302" t="s">
        <v>6</v>
      </c>
      <c r="F1549" s="93">
        <v>0.92</v>
      </c>
      <c r="G1549" s="64">
        <f>VLOOKUP(D1549,upahbahan,3,FALSE)</f>
        <v>100000</v>
      </c>
      <c r="H1549" s="64">
        <f>F1549*G1549</f>
        <v>92000</v>
      </c>
      <c r="I1549" s="54"/>
      <c r="J1549" s="159" t="s">
        <v>1250</v>
      </c>
      <c r="M1549" s="65">
        <v>0.1</v>
      </c>
    </row>
    <row r="1550" spans="3:13" s="55" customFormat="1" ht="13.8">
      <c r="C1550" s="301">
        <v>2</v>
      </c>
      <c r="D1550" s="59" t="s">
        <v>2186</v>
      </c>
      <c r="E1550" s="302" t="s">
        <v>6</v>
      </c>
      <c r="F1550" s="93">
        <v>0.46</v>
      </c>
      <c r="G1550" s="64">
        <f>VLOOKUP(D1550,upahbahan,3,FALSE)</f>
        <v>145000</v>
      </c>
      <c r="H1550" s="64">
        <f t="shared" ref="H1550:H1551" si="82">F1550*G1550</f>
        <v>66700</v>
      </c>
      <c r="I1550" s="54"/>
      <c r="J1550" s="159"/>
      <c r="M1550" s="65"/>
    </row>
    <row r="1551" spans="3:13" s="55" customFormat="1" ht="13.8">
      <c r="C1551" s="301">
        <v>3</v>
      </c>
      <c r="D1551" s="59" t="s">
        <v>19</v>
      </c>
      <c r="E1551" s="302" t="s">
        <v>6</v>
      </c>
      <c r="F1551" s="93">
        <v>4.5999999999999999E-2</v>
      </c>
      <c r="G1551" s="64">
        <f>VLOOKUP(D1551,upahbahan,3,FALSE)</f>
        <v>200000</v>
      </c>
      <c r="H1551" s="64">
        <f t="shared" si="82"/>
        <v>9200</v>
      </c>
      <c r="I1551" s="54"/>
    </row>
    <row r="1552" spans="3:13" s="55" customFormat="1" ht="13.8">
      <c r="C1552" s="83" t="s">
        <v>1210</v>
      </c>
      <c r="D1552" s="80"/>
      <c r="E1552" s="80"/>
      <c r="F1552" s="217"/>
      <c r="G1552" s="218"/>
      <c r="H1552" s="64">
        <f>SUM(H1549:H1551)</f>
        <v>167900</v>
      </c>
      <c r="I1552" s="219"/>
    </row>
    <row r="1553" spans="3:13" s="55" customFormat="1" ht="13.8">
      <c r="C1553" s="72" t="s">
        <v>1211</v>
      </c>
      <c r="D1553" s="59" t="s">
        <v>1212</v>
      </c>
      <c r="E1553" s="73"/>
      <c r="F1553" s="73"/>
      <c r="G1553" s="73"/>
      <c r="H1553" s="73"/>
      <c r="I1553" s="54"/>
    </row>
    <row r="1554" spans="3:13" s="55" customFormat="1" ht="13.8">
      <c r="C1554" s="72">
        <v>1</v>
      </c>
      <c r="D1554" s="59" t="s">
        <v>4844</v>
      </c>
      <c r="E1554" s="170" t="s">
        <v>42</v>
      </c>
      <c r="F1554" s="189">
        <v>7.2499999999999995E-2</v>
      </c>
      <c r="G1554" s="64">
        <f>VLOOKUP(D1554,upahbahan,3,FALSE)</f>
        <v>1236000</v>
      </c>
      <c r="H1554" s="64">
        <f>F1554*G1554</f>
        <v>89610</v>
      </c>
      <c r="I1554" s="54"/>
    </row>
    <row r="1555" spans="3:13" s="55" customFormat="1" ht="13.8">
      <c r="C1555" s="72">
        <v>2</v>
      </c>
      <c r="D1555" s="59" t="s">
        <v>4845</v>
      </c>
      <c r="E1555" s="170" t="s">
        <v>42</v>
      </c>
      <c r="F1555" s="189">
        <v>0.14499999999999999</v>
      </c>
      <c r="G1555" s="64">
        <f>VLOOKUP(D1555,upahbahan,3,FALSE)</f>
        <v>488180</v>
      </c>
      <c r="H1555" s="64">
        <f>F1555*G1555</f>
        <v>70786.099999999991</v>
      </c>
      <c r="I1555" s="54"/>
    </row>
    <row r="1556" spans="3:13" s="55" customFormat="1" ht="20.25" customHeight="1">
      <c r="C1556" s="72">
        <v>4</v>
      </c>
      <c r="D1556" s="59" t="s">
        <v>5079</v>
      </c>
      <c r="E1556" s="170" t="s">
        <v>2188</v>
      </c>
      <c r="F1556" s="171">
        <v>1</v>
      </c>
      <c r="G1556" s="64">
        <f>VLOOKUP(D1556,upahbahan,3,FALSE)</f>
        <v>3052000</v>
      </c>
      <c r="H1556" s="64">
        <f>F1556*G1556</f>
        <v>3052000</v>
      </c>
      <c r="I1556" s="54"/>
    </row>
    <row r="1557" spans="3:13" s="55" customFormat="1" ht="13.8">
      <c r="C1557" s="83" t="s">
        <v>1216</v>
      </c>
      <c r="D1557" s="80"/>
      <c r="E1557" s="80"/>
      <c r="F1557" s="80"/>
      <c r="G1557" s="162"/>
      <c r="H1557" s="64">
        <f>SUM(H1554:H1556)</f>
        <v>3212396.1</v>
      </c>
      <c r="I1557" s="54"/>
    </row>
    <row r="1558" spans="3:13" s="55" customFormat="1" ht="13.8">
      <c r="C1558" s="72" t="s">
        <v>1217</v>
      </c>
      <c r="D1558" s="59" t="s">
        <v>1218</v>
      </c>
      <c r="E1558" s="170"/>
      <c r="F1558" s="73"/>
      <c r="G1558" s="73"/>
      <c r="H1558" s="73"/>
      <c r="I1558" s="54"/>
    </row>
    <row r="1559" spans="3:13" s="55" customFormat="1" ht="13.8">
      <c r="C1559" s="557">
        <v>1</v>
      </c>
      <c r="D1559" s="59" t="s">
        <v>5069</v>
      </c>
      <c r="E1559" s="170" t="s">
        <v>2423</v>
      </c>
      <c r="F1559" s="188">
        <v>0.46</v>
      </c>
      <c r="G1559" s="64">
        <f>VLOOKUP(D1559,upahbahan,3,FALSE)</f>
        <v>1450000</v>
      </c>
      <c r="H1559" s="64">
        <f>F1559*G1559</f>
        <v>667000</v>
      </c>
      <c r="I1559" s="54"/>
    </row>
    <row r="1560" spans="3:13" s="55" customFormat="1" ht="13.8">
      <c r="C1560" s="83" t="s">
        <v>1219</v>
      </c>
      <c r="D1560" s="80"/>
      <c r="E1560" s="80"/>
      <c r="F1560" s="80"/>
      <c r="G1560" s="162"/>
      <c r="H1560" s="588">
        <f>SUM(H1558:H1559)</f>
        <v>667000</v>
      </c>
      <c r="I1560" s="54"/>
    </row>
    <row r="1561" spans="3:13" s="55" customFormat="1" ht="13.8">
      <c r="C1561" s="58" t="s">
        <v>1220</v>
      </c>
      <c r="D1561" s="69" t="s">
        <v>1221</v>
      </c>
      <c r="E1561" s="70"/>
      <c r="F1561" s="70"/>
      <c r="G1561" s="71"/>
      <c r="H1561" s="304">
        <f>H1560+H1557+H1552</f>
        <v>4047296.1</v>
      </c>
      <c r="I1561" s="319"/>
    </row>
    <row r="1562" spans="3:13" s="55" customFormat="1" ht="13.8">
      <c r="C1562" s="58" t="s">
        <v>1222</v>
      </c>
      <c r="D1562" s="69" t="s">
        <v>1325</v>
      </c>
      <c r="E1562" s="70"/>
      <c r="F1562" s="71"/>
      <c r="G1562" s="95">
        <v>0.1</v>
      </c>
      <c r="H1562" s="64">
        <f>H1561*G1562</f>
        <v>404729.61000000004</v>
      </c>
      <c r="I1562" s="319"/>
    </row>
    <row r="1563" spans="3:13" s="55" customFormat="1" ht="13.8">
      <c r="C1563" s="58" t="s">
        <v>1223</v>
      </c>
      <c r="D1563" s="69" t="s">
        <v>1224</v>
      </c>
      <c r="E1563" s="70"/>
      <c r="F1563" s="70"/>
      <c r="G1563" s="71"/>
      <c r="H1563" s="305">
        <f>SUM(H1561:H1562)</f>
        <v>4452025.71</v>
      </c>
      <c r="I1563" s="319"/>
    </row>
    <row r="1565" spans="3:13" s="55" customFormat="1" ht="13.8">
      <c r="C1565" s="52" t="s">
        <v>5091</v>
      </c>
      <c r="D1565" s="783" t="s">
        <v>5080</v>
      </c>
      <c r="E1565" s="783"/>
      <c r="F1565" s="783"/>
      <c r="G1565" s="783"/>
      <c r="H1565" s="783"/>
      <c r="I1565" s="56">
        <f>ROUNDDOWN(H1582,-2)</f>
        <v>5209100</v>
      </c>
    </row>
    <row r="1566" spans="3:13" s="55" customFormat="1" ht="13.8">
      <c r="C1566" s="300" t="s">
        <v>1197</v>
      </c>
      <c r="D1566" s="300" t="s">
        <v>1198</v>
      </c>
      <c r="E1566" s="300" t="s">
        <v>1199</v>
      </c>
      <c r="F1566" s="300" t="s">
        <v>1200</v>
      </c>
      <c r="G1566" s="300" t="s">
        <v>1201</v>
      </c>
      <c r="H1566" s="300" t="s">
        <v>1202</v>
      </c>
      <c r="I1566" s="54"/>
    </row>
    <row r="1567" spans="3:13" s="55" customFormat="1" ht="13.8">
      <c r="C1567" s="72" t="s">
        <v>1203</v>
      </c>
      <c r="D1567" s="59" t="s">
        <v>1204</v>
      </c>
      <c r="E1567" s="73"/>
      <c r="F1567" s="73"/>
      <c r="G1567" s="73"/>
      <c r="H1567" s="73"/>
      <c r="I1567" s="54"/>
      <c r="J1567" s="159" t="s">
        <v>1249</v>
      </c>
    </row>
    <row r="1568" spans="3:13" s="55" customFormat="1" ht="13.8">
      <c r="C1568" s="301">
        <v>1</v>
      </c>
      <c r="D1568" s="59" t="s">
        <v>5</v>
      </c>
      <c r="E1568" s="302" t="s">
        <v>6</v>
      </c>
      <c r="F1568" s="93">
        <v>1.0395000000000001</v>
      </c>
      <c r="G1568" s="64">
        <f>VLOOKUP(D1568,upahbahan,3,FALSE)</f>
        <v>100000</v>
      </c>
      <c r="H1568" s="64">
        <f>F1568*G1568</f>
        <v>103950.00000000001</v>
      </c>
      <c r="I1568" s="54"/>
      <c r="J1568" s="159" t="s">
        <v>1250</v>
      </c>
      <c r="M1568" s="65">
        <v>0.1</v>
      </c>
    </row>
    <row r="1569" spans="3:13" s="55" customFormat="1" ht="13.8">
      <c r="C1569" s="301">
        <v>2</v>
      </c>
      <c r="D1569" s="59" t="s">
        <v>2186</v>
      </c>
      <c r="E1569" s="302" t="s">
        <v>6</v>
      </c>
      <c r="F1569" s="93">
        <v>0.51970000000000005</v>
      </c>
      <c r="G1569" s="64">
        <f>VLOOKUP(D1569,upahbahan,3,FALSE)</f>
        <v>145000</v>
      </c>
      <c r="H1569" s="64">
        <f t="shared" ref="H1569:H1570" si="83">F1569*G1569</f>
        <v>75356.500000000015</v>
      </c>
      <c r="I1569" s="54"/>
      <c r="J1569" s="159"/>
      <c r="M1569" s="65"/>
    </row>
    <row r="1570" spans="3:13" s="55" customFormat="1" ht="13.8">
      <c r="C1570" s="301">
        <v>3</v>
      </c>
      <c r="D1570" s="59" t="s">
        <v>19</v>
      </c>
      <c r="E1570" s="302" t="s">
        <v>6</v>
      </c>
      <c r="F1570" s="93">
        <v>5.1999999999999998E-2</v>
      </c>
      <c r="G1570" s="64">
        <f>VLOOKUP(D1570,upahbahan,3,FALSE)</f>
        <v>200000</v>
      </c>
      <c r="H1570" s="64">
        <f t="shared" si="83"/>
        <v>10400</v>
      </c>
      <c r="I1570" s="54"/>
    </row>
    <row r="1571" spans="3:13" s="55" customFormat="1" ht="13.8">
      <c r="C1571" s="83" t="s">
        <v>1210</v>
      </c>
      <c r="D1571" s="80"/>
      <c r="E1571" s="80"/>
      <c r="F1571" s="217"/>
      <c r="G1571" s="218"/>
      <c r="H1571" s="64">
        <f>SUM(H1568:H1570)</f>
        <v>189706.50000000003</v>
      </c>
      <c r="I1571" s="219"/>
    </row>
    <row r="1572" spans="3:13" s="55" customFormat="1" ht="13.8">
      <c r="C1572" s="72" t="s">
        <v>1211</v>
      </c>
      <c r="D1572" s="59" t="s">
        <v>1212</v>
      </c>
      <c r="E1572" s="73"/>
      <c r="F1572" s="73"/>
      <c r="G1572" s="73"/>
      <c r="H1572" s="73"/>
      <c r="I1572" s="54"/>
    </row>
    <row r="1573" spans="3:13" s="55" customFormat="1" ht="13.8">
      <c r="C1573" s="72">
        <v>1</v>
      </c>
      <c r="D1573" s="59" t="s">
        <v>4844</v>
      </c>
      <c r="E1573" s="170" t="s">
        <v>42</v>
      </c>
      <c r="F1573" s="189">
        <v>0.10050000000000001</v>
      </c>
      <c r="G1573" s="64">
        <f>VLOOKUP(D1573,upahbahan,3,FALSE)</f>
        <v>1236000</v>
      </c>
      <c r="H1573" s="64">
        <f>F1573*G1573</f>
        <v>124218.00000000001</v>
      </c>
      <c r="I1573" s="54"/>
    </row>
    <row r="1574" spans="3:13" s="55" customFormat="1" ht="13.8">
      <c r="C1574" s="72">
        <v>2</v>
      </c>
      <c r="D1574" s="59" t="s">
        <v>4845</v>
      </c>
      <c r="E1574" s="170" t="s">
        <v>42</v>
      </c>
      <c r="F1574" s="189">
        <v>0.20100000000000001</v>
      </c>
      <c r="G1574" s="64">
        <f>VLOOKUP(D1574,upahbahan,3,FALSE)</f>
        <v>488180</v>
      </c>
      <c r="H1574" s="64">
        <f>F1574*G1574</f>
        <v>98124.180000000008</v>
      </c>
      <c r="I1574" s="54"/>
    </row>
    <row r="1575" spans="3:13" s="55" customFormat="1" ht="20.25" customHeight="1">
      <c r="C1575" s="72">
        <v>4</v>
      </c>
      <c r="D1575" s="59" t="s">
        <v>5081</v>
      </c>
      <c r="E1575" s="170" t="s">
        <v>2188</v>
      </c>
      <c r="F1575" s="171">
        <v>1</v>
      </c>
      <c r="G1575" s="64">
        <f>VLOOKUP(D1575,upahbahan,3,FALSE)</f>
        <v>3570000</v>
      </c>
      <c r="H1575" s="64">
        <f>F1575*G1575</f>
        <v>3570000</v>
      </c>
      <c r="I1575" s="54"/>
    </row>
    <row r="1576" spans="3:13" s="55" customFormat="1" ht="13.8">
      <c r="C1576" s="83" t="s">
        <v>1216</v>
      </c>
      <c r="D1576" s="80"/>
      <c r="E1576" s="80"/>
      <c r="F1576" s="80"/>
      <c r="G1576" s="162"/>
      <c r="H1576" s="64">
        <f>SUM(H1573:H1575)</f>
        <v>3792342.18</v>
      </c>
      <c r="I1576" s="54"/>
    </row>
    <row r="1577" spans="3:13" s="55" customFormat="1" ht="13.8">
      <c r="C1577" s="72" t="s">
        <v>1217</v>
      </c>
      <c r="D1577" s="59" t="s">
        <v>1218</v>
      </c>
      <c r="E1577" s="170"/>
      <c r="F1577" s="73"/>
      <c r="G1577" s="73"/>
      <c r="H1577" s="73"/>
      <c r="I1577" s="54"/>
    </row>
    <row r="1578" spans="3:13" s="55" customFormat="1" ht="13.8">
      <c r="C1578" s="557">
        <v>1</v>
      </c>
      <c r="D1578" s="59" t="s">
        <v>5069</v>
      </c>
      <c r="E1578" s="170" t="s">
        <v>2423</v>
      </c>
      <c r="F1578" s="188">
        <v>0.51970000000000005</v>
      </c>
      <c r="G1578" s="64">
        <f>VLOOKUP(D1578,upahbahan,3,FALSE)</f>
        <v>1450000</v>
      </c>
      <c r="H1578" s="64">
        <f>F1578*G1578</f>
        <v>753565.00000000012</v>
      </c>
      <c r="I1578" s="54"/>
    </row>
    <row r="1579" spans="3:13" s="55" customFormat="1" ht="13.8">
      <c r="C1579" s="83" t="s">
        <v>1219</v>
      </c>
      <c r="D1579" s="80"/>
      <c r="E1579" s="80"/>
      <c r="F1579" s="80"/>
      <c r="G1579" s="162"/>
      <c r="H1579" s="588">
        <f>SUM(H1577:H1578)</f>
        <v>753565.00000000012</v>
      </c>
      <c r="I1579" s="54"/>
    </row>
    <row r="1580" spans="3:13" s="55" customFormat="1" ht="13.8">
      <c r="C1580" s="58" t="s">
        <v>1220</v>
      </c>
      <c r="D1580" s="69" t="s">
        <v>1221</v>
      </c>
      <c r="E1580" s="70"/>
      <c r="F1580" s="70"/>
      <c r="G1580" s="71"/>
      <c r="H1580" s="304">
        <f>H1579+H1576+H1571</f>
        <v>4735613.6800000006</v>
      </c>
      <c r="I1580" s="319"/>
    </row>
    <row r="1581" spans="3:13" s="55" customFormat="1" ht="13.8">
      <c r="C1581" s="58" t="s">
        <v>1222</v>
      </c>
      <c r="D1581" s="69" t="s">
        <v>1325</v>
      </c>
      <c r="E1581" s="70"/>
      <c r="F1581" s="71"/>
      <c r="G1581" s="95">
        <v>0.1</v>
      </c>
      <c r="H1581" s="64">
        <f>H1580*G1581</f>
        <v>473561.36800000007</v>
      </c>
      <c r="I1581" s="319"/>
    </row>
    <row r="1582" spans="3:13" s="55" customFormat="1" ht="13.8">
      <c r="C1582" s="58" t="s">
        <v>1223</v>
      </c>
      <c r="D1582" s="69" t="s">
        <v>1224</v>
      </c>
      <c r="E1582" s="70"/>
      <c r="F1582" s="70"/>
      <c r="G1582" s="71"/>
      <c r="H1582" s="305">
        <f>SUM(H1580:H1581)</f>
        <v>5209175.0480000004</v>
      </c>
      <c r="I1582" s="319"/>
    </row>
    <row r="1584" spans="3:13" s="55" customFormat="1" ht="13.8">
      <c r="C1584" s="52" t="s">
        <v>5092</v>
      </c>
      <c r="D1584" s="783" t="s">
        <v>5082</v>
      </c>
      <c r="E1584" s="783"/>
      <c r="F1584" s="783"/>
      <c r="G1584" s="783"/>
      <c r="H1584" s="783"/>
      <c r="I1584" s="56">
        <f>ROUNDDOWN(H1601,-2)</f>
        <v>6010300</v>
      </c>
    </row>
    <row r="1585" spans="3:13" s="55" customFormat="1" ht="13.8">
      <c r="C1585" s="300" t="s">
        <v>1197</v>
      </c>
      <c r="D1585" s="300" t="s">
        <v>1198</v>
      </c>
      <c r="E1585" s="300" t="s">
        <v>1199</v>
      </c>
      <c r="F1585" s="300" t="s">
        <v>1200</v>
      </c>
      <c r="G1585" s="300" t="s">
        <v>1201</v>
      </c>
      <c r="H1585" s="300" t="s">
        <v>1202</v>
      </c>
      <c r="I1585" s="54"/>
    </row>
    <row r="1586" spans="3:13" s="55" customFormat="1" ht="13.8">
      <c r="C1586" s="72" t="s">
        <v>1203</v>
      </c>
      <c r="D1586" s="59" t="s">
        <v>1204</v>
      </c>
      <c r="E1586" s="73"/>
      <c r="F1586" s="73"/>
      <c r="G1586" s="73"/>
      <c r="H1586" s="73"/>
      <c r="I1586" s="54"/>
      <c r="J1586" s="159" t="s">
        <v>1249</v>
      </c>
    </row>
    <row r="1587" spans="3:13" s="55" customFormat="1" ht="13.8">
      <c r="C1587" s="301">
        <v>1</v>
      </c>
      <c r="D1587" s="59" t="s">
        <v>5</v>
      </c>
      <c r="E1587" s="302" t="s">
        <v>6</v>
      </c>
      <c r="F1587" s="93">
        <v>2.4607000000000001</v>
      </c>
      <c r="G1587" s="64">
        <f>VLOOKUP(D1587,upahbahan,3,FALSE)</f>
        <v>100000</v>
      </c>
      <c r="H1587" s="64">
        <f>F1587*G1587</f>
        <v>246070</v>
      </c>
      <c r="I1587" s="54"/>
      <c r="J1587" s="159" t="s">
        <v>1250</v>
      </c>
      <c r="M1587" s="65">
        <v>0.1</v>
      </c>
    </row>
    <row r="1588" spans="3:13" s="55" customFormat="1" ht="13.8">
      <c r="C1588" s="301">
        <v>2</v>
      </c>
      <c r="D1588" s="59" t="s">
        <v>2186</v>
      </c>
      <c r="E1588" s="302" t="s">
        <v>6</v>
      </c>
      <c r="F1588" s="93">
        <v>0.61519999999999997</v>
      </c>
      <c r="G1588" s="64">
        <f>VLOOKUP(D1588,upahbahan,3,FALSE)</f>
        <v>145000</v>
      </c>
      <c r="H1588" s="64">
        <f t="shared" ref="H1588:H1589" si="84">F1588*G1588</f>
        <v>89204</v>
      </c>
      <c r="I1588" s="54"/>
      <c r="J1588" s="159"/>
      <c r="M1588" s="65"/>
    </row>
    <row r="1589" spans="3:13" s="55" customFormat="1" ht="13.8">
      <c r="C1589" s="301">
        <v>3</v>
      </c>
      <c r="D1589" s="59" t="s">
        <v>19</v>
      </c>
      <c r="E1589" s="302" t="s">
        <v>6</v>
      </c>
      <c r="F1589" s="93">
        <v>0.123</v>
      </c>
      <c r="G1589" s="64">
        <f>VLOOKUP(D1589,upahbahan,3,FALSE)</f>
        <v>200000</v>
      </c>
      <c r="H1589" s="64">
        <f t="shared" si="84"/>
        <v>24600</v>
      </c>
      <c r="I1589" s="54"/>
    </row>
    <row r="1590" spans="3:13" s="55" customFormat="1" ht="13.8">
      <c r="C1590" s="83" t="s">
        <v>1210</v>
      </c>
      <c r="D1590" s="80"/>
      <c r="E1590" s="80"/>
      <c r="F1590" s="217"/>
      <c r="G1590" s="218"/>
      <c r="H1590" s="64">
        <f>SUM(H1587:H1589)</f>
        <v>359874</v>
      </c>
      <c r="I1590" s="219"/>
    </row>
    <row r="1591" spans="3:13" s="55" customFormat="1" ht="13.8">
      <c r="C1591" s="72" t="s">
        <v>1211</v>
      </c>
      <c r="D1591" s="59" t="s">
        <v>1212</v>
      </c>
      <c r="E1591" s="73"/>
      <c r="F1591" s="73"/>
      <c r="G1591" s="73"/>
      <c r="H1591" s="73"/>
      <c r="I1591" s="54"/>
    </row>
    <row r="1592" spans="3:13" s="55" customFormat="1" ht="13.8">
      <c r="C1592" s="72">
        <v>1</v>
      </c>
      <c r="D1592" s="59" t="s">
        <v>4844</v>
      </c>
      <c r="E1592" s="170" t="s">
        <v>42</v>
      </c>
      <c r="F1592" s="189">
        <v>0.1275</v>
      </c>
      <c r="G1592" s="64">
        <f>VLOOKUP(D1592,upahbahan,3,FALSE)</f>
        <v>1236000</v>
      </c>
      <c r="H1592" s="64">
        <f>F1592*G1592</f>
        <v>157590</v>
      </c>
      <c r="I1592" s="54"/>
    </row>
    <row r="1593" spans="3:13" s="55" customFormat="1" ht="13.8">
      <c r="C1593" s="72">
        <v>2</v>
      </c>
      <c r="D1593" s="59" t="s">
        <v>4845</v>
      </c>
      <c r="E1593" s="170" t="s">
        <v>42</v>
      </c>
      <c r="F1593" s="189">
        <v>0.255</v>
      </c>
      <c r="G1593" s="64">
        <f>VLOOKUP(D1593,upahbahan,3,FALSE)</f>
        <v>488180</v>
      </c>
      <c r="H1593" s="64">
        <f>F1593*G1593</f>
        <v>124485.90000000001</v>
      </c>
      <c r="I1593" s="54"/>
    </row>
    <row r="1594" spans="3:13" s="55" customFormat="1" ht="20.25" customHeight="1">
      <c r="C1594" s="72">
        <v>4</v>
      </c>
      <c r="D1594" s="59" t="s">
        <v>5083</v>
      </c>
      <c r="E1594" s="170" t="s">
        <v>2188</v>
      </c>
      <c r="F1594" s="171">
        <v>1</v>
      </c>
      <c r="G1594" s="64">
        <f>VLOOKUP(D1594,upahbahan,3,FALSE)</f>
        <v>3930000</v>
      </c>
      <c r="H1594" s="64">
        <f>F1594*G1594</f>
        <v>3930000</v>
      </c>
      <c r="I1594" s="54"/>
    </row>
    <row r="1595" spans="3:13" s="55" customFormat="1" ht="13.8">
      <c r="C1595" s="83" t="s">
        <v>1216</v>
      </c>
      <c r="D1595" s="80"/>
      <c r="E1595" s="80"/>
      <c r="F1595" s="80"/>
      <c r="G1595" s="162"/>
      <c r="H1595" s="64">
        <f>SUM(H1592:H1594)</f>
        <v>4212075.9000000004</v>
      </c>
      <c r="I1595" s="54"/>
    </row>
    <row r="1596" spans="3:13" s="55" customFormat="1" ht="13.8">
      <c r="C1596" s="72" t="s">
        <v>1217</v>
      </c>
      <c r="D1596" s="59" t="s">
        <v>1218</v>
      </c>
      <c r="E1596" s="170"/>
      <c r="F1596" s="73"/>
      <c r="G1596" s="73"/>
      <c r="H1596" s="73"/>
      <c r="I1596" s="54"/>
    </row>
    <row r="1597" spans="3:13" s="55" customFormat="1" ht="13.8">
      <c r="C1597" s="557">
        <v>1</v>
      </c>
      <c r="D1597" s="59" t="s">
        <v>5069</v>
      </c>
      <c r="E1597" s="170" t="s">
        <v>2423</v>
      </c>
      <c r="F1597" s="188">
        <v>0.61519999999999997</v>
      </c>
      <c r="G1597" s="64">
        <f>VLOOKUP(D1597,upahbahan,3,FALSE)</f>
        <v>1450000</v>
      </c>
      <c r="H1597" s="64">
        <f>F1597*G1597</f>
        <v>892040</v>
      </c>
      <c r="I1597" s="54"/>
    </row>
    <row r="1598" spans="3:13" s="55" customFormat="1" ht="13.8">
      <c r="C1598" s="83" t="s">
        <v>1219</v>
      </c>
      <c r="D1598" s="80"/>
      <c r="E1598" s="80"/>
      <c r="F1598" s="80"/>
      <c r="G1598" s="162"/>
      <c r="H1598" s="588">
        <f>SUM(H1596:H1597)</f>
        <v>892040</v>
      </c>
      <c r="I1598" s="54"/>
    </row>
    <row r="1599" spans="3:13" s="55" customFormat="1" ht="13.8">
      <c r="C1599" s="58" t="s">
        <v>1220</v>
      </c>
      <c r="D1599" s="69" t="s">
        <v>1221</v>
      </c>
      <c r="E1599" s="70"/>
      <c r="F1599" s="70"/>
      <c r="G1599" s="71"/>
      <c r="H1599" s="304">
        <f>H1598+H1595+H1590</f>
        <v>5463989.9000000004</v>
      </c>
      <c r="I1599" s="319"/>
    </row>
    <row r="1600" spans="3:13" s="55" customFormat="1" ht="13.8">
      <c r="C1600" s="58" t="s">
        <v>1222</v>
      </c>
      <c r="D1600" s="69" t="s">
        <v>1325</v>
      </c>
      <c r="E1600" s="70"/>
      <c r="F1600" s="71"/>
      <c r="G1600" s="95">
        <v>0.1</v>
      </c>
      <c r="H1600" s="64">
        <f>H1599*G1600</f>
        <v>546398.99000000011</v>
      </c>
      <c r="I1600" s="319"/>
    </row>
    <row r="1601" spans="3:13" s="55" customFormat="1" ht="13.8">
      <c r="C1601" s="58" t="s">
        <v>1223</v>
      </c>
      <c r="D1601" s="69" t="s">
        <v>1224</v>
      </c>
      <c r="E1601" s="70"/>
      <c r="F1601" s="70"/>
      <c r="G1601" s="71"/>
      <c r="H1601" s="305">
        <f>SUM(H1599:H1600)</f>
        <v>6010388.8900000006</v>
      </c>
      <c r="I1601" s="319"/>
    </row>
    <row r="1604" spans="3:13" s="55" customFormat="1" ht="13.8">
      <c r="C1604" s="52" t="s">
        <v>5093</v>
      </c>
      <c r="D1604" s="783" t="s">
        <v>5084</v>
      </c>
      <c r="E1604" s="783"/>
      <c r="F1604" s="783"/>
      <c r="G1604" s="783"/>
      <c r="H1604" s="783"/>
      <c r="I1604" s="56">
        <f>ROUNDDOWN(H1621,-2)</f>
        <v>7019400</v>
      </c>
    </row>
    <row r="1605" spans="3:13" s="55" customFormat="1" ht="13.8">
      <c r="C1605" s="300" t="s">
        <v>1197</v>
      </c>
      <c r="D1605" s="300" t="s">
        <v>1198</v>
      </c>
      <c r="E1605" s="300" t="s">
        <v>1199</v>
      </c>
      <c r="F1605" s="300" t="s">
        <v>1200</v>
      </c>
      <c r="G1605" s="300" t="s">
        <v>1201</v>
      </c>
      <c r="H1605" s="300" t="s">
        <v>1202</v>
      </c>
      <c r="I1605" s="54"/>
    </row>
    <row r="1606" spans="3:13" s="55" customFormat="1" ht="13.8">
      <c r="C1606" s="72" t="s">
        <v>1203</v>
      </c>
      <c r="D1606" s="59" t="s">
        <v>1204</v>
      </c>
      <c r="E1606" s="73"/>
      <c r="F1606" s="73"/>
      <c r="G1606" s="73"/>
      <c r="H1606" s="73"/>
      <c r="I1606" s="54"/>
      <c r="J1606" s="159" t="s">
        <v>1249</v>
      </c>
    </row>
    <row r="1607" spans="3:13" s="55" customFormat="1" ht="13.8">
      <c r="C1607" s="301">
        <v>1</v>
      </c>
      <c r="D1607" s="59" t="s">
        <v>5</v>
      </c>
      <c r="E1607" s="302" t="s">
        <v>6</v>
      </c>
      <c r="F1607" s="93">
        <v>3.6490999999999998</v>
      </c>
      <c r="G1607" s="64">
        <f>VLOOKUP(D1607,upahbahan,3,FALSE)</f>
        <v>100000</v>
      </c>
      <c r="H1607" s="64">
        <f>F1607*G1607</f>
        <v>364910</v>
      </c>
      <c r="I1607" s="54"/>
      <c r="J1607" s="159" t="s">
        <v>1250</v>
      </c>
      <c r="M1607" s="65">
        <v>0.1</v>
      </c>
    </row>
    <row r="1608" spans="3:13" s="55" customFormat="1" ht="13.8">
      <c r="C1608" s="301">
        <v>2</v>
      </c>
      <c r="D1608" s="59" t="s">
        <v>2186</v>
      </c>
      <c r="E1608" s="302" t="s">
        <v>6</v>
      </c>
      <c r="F1608" s="93">
        <v>0.9123</v>
      </c>
      <c r="G1608" s="64">
        <f>VLOOKUP(D1608,upahbahan,3,FALSE)</f>
        <v>145000</v>
      </c>
      <c r="H1608" s="64">
        <f t="shared" ref="H1608:H1609" si="85">F1608*G1608</f>
        <v>132283.5</v>
      </c>
      <c r="I1608" s="54"/>
      <c r="J1608" s="159"/>
      <c r="M1608" s="65"/>
    </row>
    <row r="1609" spans="3:13" s="55" customFormat="1" ht="13.8">
      <c r="C1609" s="301">
        <v>3</v>
      </c>
      <c r="D1609" s="59" t="s">
        <v>19</v>
      </c>
      <c r="E1609" s="302" t="s">
        <v>6</v>
      </c>
      <c r="F1609" s="93">
        <v>0.1825</v>
      </c>
      <c r="G1609" s="64">
        <f>VLOOKUP(D1609,upahbahan,3,FALSE)</f>
        <v>200000</v>
      </c>
      <c r="H1609" s="64">
        <f t="shared" si="85"/>
        <v>36500</v>
      </c>
      <c r="I1609" s="54"/>
    </row>
    <row r="1610" spans="3:13" s="55" customFormat="1" ht="13.8">
      <c r="C1610" s="83" t="s">
        <v>1210</v>
      </c>
      <c r="D1610" s="80"/>
      <c r="E1610" s="80"/>
      <c r="F1610" s="217"/>
      <c r="G1610" s="218"/>
      <c r="H1610" s="64">
        <f>SUM(H1607:H1609)</f>
        <v>533693.5</v>
      </c>
      <c r="I1610" s="219"/>
    </row>
    <row r="1611" spans="3:13" s="55" customFormat="1" ht="13.8">
      <c r="C1611" s="72" t="s">
        <v>1211</v>
      </c>
      <c r="D1611" s="59" t="s">
        <v>1212</v>
      </c>
      <c r="E1611" s="73"/>
      <c r="F1611" s="73"/>
      <c r="G1611" s="73"/>
      <c r="H1611" s="73"/>
      <c r="I1611" s="54"/>
    </row>
    <row r="1612" spans="3:13" s="55" customFormat="1" ht="13.8">
      <c r="C1612" s="72">
        <v>1</v>
      </c>
      <c r="D1612" s="59" t="s">
        <v>4844</v>
      </c>
      <c r="E1612" s="170" t="s">
        <v>42</v>
      </c>
      <c r="F1612" s="189">
        <v>0.1875</v>
      </c>
      <c r="G1612" s="64">
        <f>VLOOKUP(D1612,upahbahan,3,FALSE)</f>
        <v>1236000</v>
      </c>
      <c r="H1612" s="64">
        <f>F1612*G1612</f>
        <v>231750</v>
      </c>
      <c r="I1612" s="54"/>
    </row>
    <row r="1613" spans="3:13" s="55" customFormat="1" ht="13.8">
      <c r="C1613" s="72">
        <v>2</v>
      </c>
      <c r="D1613" s="59" t="s">
        <v>4845</v>
      </c>
      <c r="E1613" s="170" t="s">
        <v>42</v>
      </c>
      <c r="F1613" s="189">
        <v>0.375</v>
      </c>
      <c r="G1613" s="64">
        <f>VLOOKUP(D1613,upahbahan,3,FALSE)</f>
        <v>488180</v>
      </c>
      <c r="H1613" s="64">
        <f>F1613*G1613</f>
        <v>183067.5</v>
      </c>
      <c r="I1613" s="54"/>
    </row>
    <row r="1614" spans="3:13" s="55" customFormat="1" ht="20.25" customHeight="1">
      <c r="C1614" s="72">
        <v>4</v>
      </c>
      <c r="D1614" s="59" t="s">
        <v>5085</v>
      </c>
      <c r="E1614" s="170" t="s">
        <v>2188</v>
      </c>
      <c r="F1614" s="171">
        <v>1</v>
      </c>
      <c r="G1614" s="64">
        <f>VLOOKUP(D1614,upahbahan,3,FALSE)</f>
        <v>4110000</v>
      </c>
      <c r="H1614" s="64">
        <f>F1614*G1614</f>
        <v>4110000</v>
      </c>
      <c r="I1614" s="54"/>
    </row>
    <row r="1615" spans="3:13" s="55" customFormat="1" ht="13.8">
      <c r="C1615" s="83" t="s">
        <v>1216</v>
      </c>
      <c r="D1615" s="80"/>
      <c r="E1615" s="80"/>
      <c r="F1615" s="80"/>
      <c r="G1615" s="162"/>
      <c r="H1615" s="64">
        <f>SUM(H1612:H1614)</f>
        <v>4524817.5</v>
      </c>
      <c r="I1615" s="54"/>
    </row>
    <row r="1616" spans="3:13" s="55" customFormat="1" ht="13.8">
      <c r="C1616" s="72" t="s">
        <v>1217</v>
      </c>
      <c r="D1616" s="59" t="s">
        <v>1218</v>
      </c>
      <c r="E1616" s="170"/>
      <c r="F1616" s="73"/>
      <c r="G1616" s="73"/>
      <c r="H1616" s="73"/>
      <c r="I1616" s="54"/>
    </row>
    <row r="1617" spans="3:13" s="55" customFormat="1" ht="13.8">
      <c r="C1617" s="557">
        <v>1</v>
      </c>
      <c r="D1617" s="59" t="s">
        <v>5069</v>
      </c>
      <c r="E1617" s="170" t="s">
        <v>2423</v>
      </c>
      <c r="F1617" s="188">
        <v>0.9123</v>
      </c>
      <c r="G1617" s="64">
        <f>VLOOKUP(D1617,upahbahan,3,FALSE)</f>
        <v>1450000</v>
      </c>
      <c r="H1617" s="64">
        <f>F1617*G1617</f>
        <v>1322835</v>
      </c>
      <c r="I1617" s="54"/>
    </row>
    <row r="1618" spans="3:13" s="55" customFormat="1" ht="13.8">
      <c r="C1618" s="83" t="s">
        <v>1219</v>
      </c>
      <c r="D1618" s="80"/>
      <c r="E1618" s="80"/>
      <c r="F1618" s="80"/>
      <c r="G1618" s="162"/>
      <c r="H1618" s="588">
        <f>SUM(H1616:H1617)</f>
        <v>1322835</v>
      </c>
      <c r="I1618" s="54"/>
    </row>
    <row r="1619" spans="3:13" s="55" customFormat="1" ht="13.8">
      <c r="C1619" s="58" t="s">
        <v>1220</v>
      </c>
      <c r="D1619" s="69" t="s">
        <v>1221</v>
      </c>
      <c r="E1619" s="70"/>
      <c r="F1619" s="70"/>
      <c r="G1619" s="71"/>
      <c r="H1619" s="304">
        <f>H1618+H1615+H1610</f>
        <v>6381346</v>
      </c>
      <c r="I1619" s="319"/>
    </row>
    <row r="1620" spans="3:13" s="55" customFormat="1" ht="13.8">
      <c r="C1620" s="58" t="s">
        <v>1222</v>
      </c>
      <c r="D1620" s="69" t="s">
        <v>1325</v>
      </c>
      <c r="E1620" s="70"/>
      <c r="F1620" s="71"/>
      <c r="G1620" s="95">
        <v>0.1</v>
      </c>
      <c r="H1620" s="64">
        <f>H1619*G1620</f>
        <v>638134.60000000009</v>
      </c>
      <c r="I1620" s="319"/>
    </row>
    <row r="1621" spans="3:13" s="55" customFormat="1" ht="13.8">
      <c r="C1621" s="58" t="s">
        <v>1223</v>
      </c>
      <c r="D1621" s="69" t="s">
        <v>1224</v>
      </c>
      <c r="E1621" s="70"/>
      <c r="F1621" s="70"/>
      <c r="G1621" s="71"/>
      <c r="H1621" s="305">
        <f>SUM(H1619:H1620)</f>
        <v>7019480.5999999996</v>
      </c>
      <c r="I1621" s="319"/>
    </row>
    <row r="1623" spans="3:13" ht="13.8">
      <c r="C1623" s="160" t="s">
        <v>5071</v>
      </c>
      <c r="D1623" s="436" t="s">
        <v>5094</v>
      </c>
    </row>
    <row r="1624" spans="3:13" s="55" customFormat="1" ht="13.8">
      <c r="C1624" s="52" t="s">
        <v>5095</v>
      </c>
      <c r="D1624" s="783" t="s">
        <v>5096</v>
      </c>
      <c r="E1624" s="783"/>
      <c r="F1624" s="783"/>
      <c r="G1624" s="783"/>
      <c r="H1624" s="783"/>
      <c r="I1624" s="56">
        <f>ROUNDDOWN(H1641,-2)</f>
        <v>1435300</v>
      </c>
    </row>
    <row r="1625" spans="3:13" s="55" customFormat="1" ht="13.8">
      <c r="C1625" s="300" t="s">
        <v>1197</v>
      </c>
      <c r="D1625" s="300" t="s">
        <v>1198</v>
      </c>
      <c r="E1625" s="300" t="s">
        <v>1199</v>
      </c>
      <c r="F1625" s="300" t="s">
        <v>1200</v>
      </c>
      <c r="G1625" s="300" t="s">
        <v>1201</v>
      </c>
      <c r="H1625" s="300" t="s">
        <v>1202</v>
      </c>
      <c r="I1625" s="54"/>
    </row>
    <row r="1626" spans="3:13" s="55" customFormat="1" ht="13.8">
      <c r="C1626" s="72" t="s">
        <v>1203</v>
      </c>
      <c r="D1626" s="59" t="s">
        <v>1204</v>
      </c>
      <c r="E1626" s="73"/>
      <c r="F1626" s="73"/>
      <c r="G1626" s="73"/>
      <c r="H1626" s="73"/>
      <c r="I1626" s="54"/>
      <c r="J1626" s="159" t="s">
        <v>1249</v>
      </c>
    </row>
    <row r="1627" spans="3:13" s="55" customFormat="1" ht="13.8">
      <c r="C1627" s="301">
        <v>1</v>
      </c>
      <c r="D1627" s="59" t="s">
        <v>5</v>
      </c>
      <c r="E1627" s="302" t="s">
        <v>6</v>
      </c>
      <c r="F1627" s="93">
        <v>0.22309999999999999</v>
      </c>
      <c r="G1627" s="64">
        <f>VLOOKUP(D1627,upahbahan,3,FALSE)</f>
        <v>100000</v>
      </c>
      <c r="H1627" s="64">
        <f>F1627*G1627</f>
        <v>22310</v>
      </c>
      <c r="I1627" s="54"/>
      <c r="J1627" s="159" t="s">
        <v>1250</v>
      </c>
      <c r="M1627" s="65">
        <v>0.1</v>
      </c>
    </row>
    <row r="1628" spans="3:13" s="55" customFormat="1" ht="13.8">
      <c r="C1628" s="301">
        <v>2</v>
      </c>
      <c r="D1628" s="59" t="s">
        <v>2186</v>
      </c>
      <c r="E1628" s="302" t="s">
        <v>6</v>
      </c>
      <c r="F1628" s="93">
        <v>0.22309999999999999</v>
      </c>
      <c r="G1628" s="64">
        <f>VLOOKUP(D1628,upahbahan,3,FALSE)</f>
        <v>145000</v>
      </c>
      <c r="H1628" s="64">
        <f t="shared" ref="H1628:H1629" si="86">F1628*G1628</f>
        <v>32349.5</v>
      </c>
      <c r="I1628" s="54"/>
      <c r="J1628" s="159"/>
      <c r="M1628" s="65"/>
    </row>
    <row r="1629" spans="3:13" s="55" customFormat="1" ht="13.8">
      <c r="C1629" s="301">
        <v>3</v>
      </c>
      <c r="D1629" s="59" t="s">
        <v>19</v>
      </c>
      <c r="E1629" s="302" t="s">
        <v>6</v>
      </c>
      <c r="F1629" s="93">
        <v>1.12E-2</v>
      </c>
      <c r="G1629" s="64">
        <f>VLOOKUP(D1629,upahbahan,3,FALSE)</f>
        <v>200000</v>
      </c>
      <c r="H1629" s="64">
        <f t="shared" si="86"/>
        <v>2240</v>
      </c>
      <c r="I1629" s="54"/>
    </row>
    <row r="1630" spans="3:13" s="55" customFormat="1" ht="13.8">
      <c r="C1630" s="83" t="s">
        <v>1210</v>
      </c>
      <c r="D1630" s="80"/>
      <c r="E1630" s="80"/>
      <c r="F1630" s="217"/>
      <c r="G1630" s="218"/>
      <c r="H1630" s="64">
        <f>SUM(H1627:H1629)</f>
        <v>56899.5</v>
      </c>
      <c r="I1630" s="219"/>
    </row>
    <row r="1631" spans="3:13" s="55" customFormat="1" ht="13.8">
      <c r="C1631" s="72" t="s">
        <v>1211</v>
      </c>
      <c r="D1631" s="59" t="s">
        <v>1212</v>
      </c>
      <c r="E1631" s="73"/>
      <c r="F1631" s="73"/>
      <c r="G1631" s="73"/>
      <c r="H1631" s="73"/>
      <c r="I1631" s="54"/>
    </row>
    <row r="1632" spans="3:13" s="55" customFormat="1" ht="13.8">
      <c r="C1632" s="72">
        <v>1</v>
      </c>
      <c r="D1632" s="59" t="s">
        <v>4931</v>
      </c>
      <c r="E1632" s="170" t="s">
        <v>42</v>
      </c>
      <c r="F1632" s="189">
        <v>3.6499999999999998E-2</v>
      </c>
      <c r="G1632" s="64">
        <f>VLOOKUP(D1632,upahbahan,3,FALSE)</f>
        <v>928000</v>
      </c>
      <c r="H1632" s="64">
        <f>F1632*G1632</f>
        <v>33872</v>
      </c>
      <c r="I1632" s="54"/>
    </row>
    <row r="1633" spans="3:13" s="55" customFormat="1" ht="13.8">
      <c r="C1633" s="72">
        <v>2</v>
      </c>
      <c r="D1633" s="59" t="s">
        <v>4845</v>
      </c>
      <c r="E1633" s="170" t="s">
        <v>42</v>
      </c>
      <c r="F1633" s="189">
        <v>7.2999999999999995E-2</v>
      </c>
      <c r="G1633" s="64">
        <f>VLOOKUP(D1633,upahbahan,3,FALSE)</f>
        <v>488180</v>
      </c>
      <c r="H1633" s="64">
        <f>F1633*G1633</f>
        <v>35637.14</v>
      </c>
      <c r="I1633" s="54"/>
    </row>
    <row r="1634" spans="3:13" s="55" customFormat="1" ht="20.25" customHeight="1">
      <c r="C1634" s="72">
        <v>4</v>
      </c>
      <c r="D1634" s="59" t="s">
        <v>5070</v>
      </c>
      <c r="E1634" s="170" t="s">
        <v>2188</v>
      </c>
      <c r="F1634" s="171">
        <v>1</v>
      </c>
      <c r="G1634" s="64">
        <f>VLOOKUP(D1634,upahbahan,3,FALSE)</f>
        <v>855000</v>
      </c>
      <c r="H1634" s="64">
        <f>F1634*G1634</f>
        <v>855000</v>
      </c>
      <c r="I1634" s="54"/>
    </row>
    <row r="1635" spans="3:13" s="55" customFormat="1" ht="13.8">
      <c r="C1635" s="83" t="s">
        <v>1216</v>
      </c>
      <c r="D1635" s="80"/>
      <c r="E1635" s="80"/>
      <c r="F1635" s="80"/>
      <c r="G1635" s="162"/>
      <c r="H1635" s="64">
        <f>SUM(H1632:H1634)</f>
        <v>924509.14</v>
      </c>
      <c r="I1635" s="54"/>
    </row>
    <row r="1636" spans="3:13" s="55" customFormat="1" ht="13.8">
      <c r="C1636" s="72" t="s">
        <v>1217</v>
      </c>
      <c r="D1636" s="59" t="s">
        <v>1218</v>
      </c>
      <c r="E1636" s="170"/>
      <c r="F1636" s="73"/>
      <c r="G1636" s="73"/>
      <c r="H1636" s="73"/>
      <c r="I1636" s="54"/>
    </row>
    <row r="1637" spans="3:13" s="55" customFormat="1" ht="13.8">
      <c r="C1637" s="557">
        <v>1</v>
      </c>
      <c r="D1637" s="59" t="s">
        <v>5069</v>
      </c>
      <c r="E1637" s="170" t="s">
        <v>2423</v>
      </c>
      <c r="F1637" s="188">
        <v>0.22309999999999999</v>
      </c>
      <c r="G1637" s="64">
        <f>VLOOKUP(D1637,upahbahan,3,FALSE)</f>
        <v>1450000</v>
      </c>
      <c r="H1637" s="64">
        <f>F1637*G1637</f>
        <v>323495</v>
      </c>
      <c r="I1637" s="54"/>
    </row>
    <row r="1638" spans="3:13" s="55" customFormat="1" ht="13.8">
      <c r="C1638" s="83" t="s">
        <v>1219</v>
      </c>
      <c r="D1638" s="80"/>
      <c r="E1638" s="80"/>
      <c r="F1638" s="80"/>
      <c r="G1638" s="162"/>
      <c r="H1638" s="588">
        <f>SUM(H1636:H1637)</f>
        <v>323495</v>
      </c>
      <c r="I1638" s="54"/>
    </row>
    <row r="1639" spans="3:13" s="55" customFormat="1" ht="13.8">
      <c r="C1639" s="58" t="s">
        <v>1220</v>
      </c>
      <c r="D1639" s="69" t="s">
        <v>1221</v>
      </c>
      <c r="E1639" s="70"/>
      <c r="F1639" s="70"/>
      <c r="G1639" s="71"/>
      <c r="H1639" s="304">
        <f>H1638+H1635+H1630</f>
        <v>1304903.6400000001</v>
      </c>
      <c r="I1639" s="319"/>
    </row>
    <row r="1640" spans="3:13" s="55" customFormat="1" ht="13.8">
      <c r="C1640" s="58" t="s">
        <v>1222</v>
      </c>
      <c r="D1640" s="69" t="s">
        <v>1325</v>
      </c>
      <c r="E1640" s="70"/>
      <c r="F1640" s="71"/>
      <c r="G1640" s="95">
        <v>0.1</v>
      </c>
      <c r="H1640" s="64">
        <f>H1639*G1640</f>
        <v>130490.36400000002</v>
      </c>
      <c r="I1640" s="319"/>
    </row>
    <row r="1641" spans="3:13" s="55" customFormat="1" ht="13.8">
      <c r="C1641" s="58" t="s">
        <v>1223</v>
      </c>
      <c r="D1641" s="69" t="s">
        <v>1224</v>
      </c>
      <c r="E1641" s="70"/>
      <c r="F1641" s="70"/>
      <c r="G1641" s="71"/>
      <c r="H1641" s="305">
        <f>SUM(H1639:H1640)</f>
        <v>1435394.0040000002</v>
      </c>
      <c r="I1641" s="319"/>
    </row>
    <row r="1643" spans="3:13" s="55" customFormat="1" ht="13.8">
      <c r="C1643" s="52" t="s">
        <v>5097</v>
      </c>
      <c r="D1643" s="783" t="s">
        <v>5098</v>
      </c>
      <c r="E1643" s="783"/>
      <c r="F1643" s="783"/>
      <c r="G1643" s="783"/>
      <c r="H1643" s="783"/>
      <c r="I1643" s="56">
        <f>ROUNDDOWN(H1660,-2)</f>
        <v>1758600</v>
      </c>
    </row>
    <row r="1644" spans="3:13" s="55" customFormat="1" ht="13.8">
      <c r="C1644" s="300" t="s">
        <v>1197</v>
      </c>
      <c r="D1644" s="300" t="s">
        <v>1198</v>
      </c>
      <c r="E1644" s="300" t="s">
        <v>1199</v>
      </c>
      <c r="F1644" s="300" t="s">
        <v>1200</v>
      </c>
      <c r="G1644" s="300" t="s">
        <v>1201</v>
      </c>
      <c r="H1644" s="300" t="s">
        <v>1202</v>
      </c>
      <c r="I1644" s="54"/>
    </row>
    <row r="1645" spans="3:13" s="55" customFormat="1" ht="13.8">
      <c r="C1645" s="72" t="s">
        <v>1203</v>
      </c>
      <c r="D1645" s="59" t="s">
        <v>1204</v>
      </c>
      <c r="E1645" s="73"/>
      <c r="F1645" s="73"/>
      <c r="G1645" s="73"/>
      <c r="H1645" s="73"/>
      <c r="I1645" s="54"/>
      <c r="J1645" s="159" t="s">
        <v>1249</v>
      </c>
    </row>
    <row r="1646" spans="3:13" s="55" customFormat="1" ht="13.8">
      <c r="C1646" s="301">
        <v>1</v>
      </c>
      <c r="D1646" s="59" t="s">
        <v>5</v>
      </c>
      <c r="E1646" s="302" t="s">
        <v>6</v>
      </c>
      <c r="F1646" s="93">
        <v>0.2339</v>
      </c>
      <c r="G1646" s="64">
        <f>VLOOKUP(D1646,upahbahan,3,FALSE)</f>
        <v>100000</v>
      </c>
      <c r="H1646" s="64">
        <f>F1646*G1646</f>
        <v>23390</v>
      </c>
      <c r="I1646" s="54"/>
      <c r="J1646" s="159" t="s">
        <v>1250</v>
      </c>
      <c r="M1646" s="65">
        <v>0.1</v>
      </c>
    </row>
    <row r="1647" spans="3:13" s="55" customFormat="1" ht="13.8">
      <c r="C1647" s="301">
        <v>2</v>
      </c>
      <c r="D1647" s="59" t="s">
        <v>2186</v>
      </c>
      <c r="E1647" s="302" t="s">
        <v>6</v>
      </c>
      <c r="F1647" s="93">
        <v>0.2339</v>
      </c>
      <c r="G1647" s="64">
        <f>VLOOKUP(D1647,upahbahan,3,FALSE)</f>
        <v>145000</v>
      </c>
      <c r="H1647" s="64">
        <f t="shared" ref="H1647:H1648" si="87">F1647*G1647</f>
        <v>33915.5</v>
      </c>
      <c r="I1647" s="54"/>
      <c r="J1647" s="159"/>
      <c r="M1647" s="65"/>
    </row>
    <row r="1648" spans="3:13" s="55" customFormat="1" ht="13.8">
      <c r="C1648" s="301">
        <v>3</v>
      </c>
      <c r="D1648" s="59" t="s">
        <v>19</v>
      </c>
      <c r="E1648" s="302" t="s">
        <v>6</v>
      </c>
      <c r="F1648" s="93">
        <v>1.17E-2</v>
      </c>
      <c r="G1648" s="64">
        <f>VLOOKUP(D1648,upahbahan,3,FALSE)</f>
        <v>200000</v>
      </c>
      <c r="H1648" s="64">
        <f t="shared" si="87"/>
        <v>2340</v>
      </c>
      <c r="I1648" s="54"/>
    </row>
    <row r="1649" spans="3:10" s="55" customFormat="1" ht="13.8">
      <c r="C1649" s="83" t="s">
        <v>1210</v>
      </c>
      <c r="D1649" s="80"/>
      <c r="E1649" s="80"/>
      <c r="F1649" s="217"/>
      <c r="G1649" s="218"/>
      <c r="H1649" s="64">
        <f>SUM(H1646:H1648)</f>
        <v>59645.5</v>
      </c>
      <c r="I1649" s="219"/>
    </row>
    <row r="1650" spans="3:10" s="55" customFormat="1" ht="13.8">
      <c r="C1650" s="72" t="s">
        <v>1211</v>
      </c>
      <c r="D1650" s="59" t="s">
        <v>1212</v>
      </c>
      <c r="E1650" s="73"/>
      <c r="F1650" s="73"/>
      <c r="G1650" s="73"/>
      <c r="H1650" s="73"/>
      <c r="I1650" s="54"/>
    </row>
    <row r="1651" spans="3:10" s="55" customFormat="1" ht="13.8">
      <c r="C1651" s="72">
        <v>1</v>
      </c>
      <c r="D1651" s="59" t="s">
        <v>4931</v>
      </c>
      <c r="E1651" s="170" t="s">
        <v>42</v>
      </c>
      <c r="F1651" s="189">
        <v>4.2500000000000003E-2</v>
      </c>
      <c r="G1651" s="64">
        <f>VLOOKUP(D1651,upahbahan,3,FALSE)</f>
        <v>928000</v>
      </c>
      <c r="H1651" s="64">
        <f>F1651*G1651</f>
        <v>39440</v>
      </c>
      <c r="I1651" s="54"/>
    </row>
    <row r="1652" spans="3:10" s="55" customFormat="1" ht="13.8">
      <c r="C1652" s="72">
        <v>2</v>
      </c>
      <c r="D1652" s="59" t="s">
        <v>4845</v>
      </c>
      <c r="E1652" s="170" t="s">
        <v>42</v>
      </c>
      <c r="F1652" s="189">
        <v>8.5000000000000006E-2</v>
      </c>
      <c r="G1652" s="64">
        <f>VLOOKUP(D1652,upahbahan,3,FALSE)</f>
        <v>488180</v>
      </c>
      <c r="H1652" s="64">
        <f>F1652*G1652</f>
        <v>41495.300000000003</v>
      </c>
      <c r="I1652" s="54"/>
    </row>
    <row r="1653" spans="3:10" s="55" customFormat="1" ht="20.25" customHeight="1">
      <c r="C1653" s="72">
        <v>4</v>
      </c>
      <c r="D1653" s="59" t="s">
        <v>5073</v>
      </c>
      <c r="E1653" s="170" t="s">
        <v>2188</v>
      </c>
      <c r="F1653" s="171">
        <v>1</v>
      </c>
      <c r="G1653" s="64">
        <f>VLOOKUP(D1653,upahbahan,3,FALSE)</f>
        <v>1119000</v>
      </c>
      <c r="H1653" s="64">
        <f>F1653*G1653</f>
        <v>1119000</v>
      </c>
      <c r="I1653" s="54"/>
    </row>
    <row r="1654" spans="3:10" s="55" customFormat="1" ht="13.8">
      <c r="C1654" s="83" t="s">
        <v>1216</v>
      </c>
      <c r="D1654" s="80"/>
      <c r="E1654" s="80"/>
      <c r="F1654" s="80"/>
      <c r="G1654" s="162"/>
      <c r="H1654" s="64">
        <f>SUM(H1651:H1653)</f>
        <v>1199935.3</v>
      </c>
      <c r="I1654" s="54"/>
    </row>
    <row r="1655" spans="3:10" s="55" customFormat="1" ht="13.8">
      <c r="C1655" s="72" t="s">
        <v>1217</v>
      </c>
      <c r="D1655" s="59" t="s">
        <v>1218</v>
      </c>
      <c r="E1655" s="170"/>
      <c r="F1655" s="73"/>
      <c r="G1655" s="73"/>
      <c r="H1655" s="73"/>
      <c r="I1655" s="54"/>
    </row>
    <row r="1656" spans="3:10" s="55" customFormat="1" ht="13.8">
      <c r="C1656" s="557">
        <v>1</v>
      </c>
      <c r="D1656" s="59" t="s">
        <v>5069</v>
      </c>
      <c r="E1656" s="170" t="s">
        <v>2423</v>
      </c>
      <c r="F1656" s="188">
        <v>0.2339</v>
      </c>
      <c r="G1656" s="64">
        <f>VLOOKUP(D1656,upahbahan,3,FALSE)</f>
        <v>1450000</v>
      </c>
      <c r="H1656" s="64">
        <f>F1656*G1656</f>
        <v>339155</v>
      </c>
      <c r="I1656" s="54"/>
    </row>
    <row r="1657" spans="3:10" s="55" customFormat="1" ht="13.8">
      <c r="C1657" s="83" t="s">
        <v>1219</v>
      </c>
      <c r="D1657" s="80"/>
      <c r="E1657" s="80"/>
      <c r="F1657" s="80"/>
      <c r="G1657" s="162"/>
      <c r="H1657" s="588">
        <f>SUM(H1655:H1656)</f>
        <v>339155</v>
      </c>
      <c r="I1657" s="54"/>
    </row>
    <row r="1658" spans="3:10" s="55" customFormat="1" ht="13.8">
      <c r="C1658" s="58" t="s">
        <v>1220</v>
      </c>
      <c r="D1658" s="69" t="s">
        <v>1221</v>
      </c>
      <c r="E1658" s="70"/>
      <c r="F1658" s="70"/>
      <c r="G1658" s="71"/>
      <c r="H1658" s="304">
        <f>H1657+H1654+H1649</f>
        <v>1598735.8</v>
      </c>
      <c r="I1658" s="319"/>
    </row>
    <row r="1659" spans="3:10" s="55" customFormat="1" ht="13.8">
      <c r="C1659" s="58" t="s">
        <v>1222</v>
      </c>
      <c r="D1659" s="69" t="s">
        <v>1325</v>
      </c>
      <c r="E1659" s="70"/>
      <c r="F1659" s="71"/>
      <c r="G1659" s="95">
        <v>0.1</v>
      </c>
      <c r="H1659" s="64">
        <f>H1658*G1659</f>
        <v>159873.58000000002</v>
      </c>
      <c r="I1659" s="319"/>
    </row>
    <row r="1660" spans="3:10" s="55" customFormat="1" ht="13.8">
      <c r="C1660" s="58" t="s">
        <v>1223</v>
      </c>
      <c r="D1660" s="69" t="s">
        <v>1224</v>
      </c>
      <c r="E1660" s="70"/>
      <c r="F1660" s="70"/>
      <c r="G1660" s="71"/>
      <c r="H1660" s="305">
        <f>SUM(H1658:H1659)</f>
        <v>1758609.3800000001</v>
      </c>
      <c r="I1660" s="319"/>
    </row>
    <row r="1662" spans="3:10" s="55" customFormat="1" ht="13.8">
      <c r="C1662" s="52" t="s">
        <v>5099</v>
      </c>
      <c r="D1662" s="783" t="s">
        <v>5100</v>
      </c>
      <c r="E1662" s="783"/>
      <c r="F1662" s="783"/>
      <c r="G1662" s="783"/>
      <c r="H1662" s="783"/>
      <c r="I1662" s="56">
        <f>ROUNDDOWN(H1679,-2)</f>
        <v>1807900</v>
      </c>
    </row>
    <row r="1663" spans="3:10" s="55" customFormat="1" ht="13.8">
      <c r="C1663" s="300" t="s">
        <v>1197</v>
      </c>
      <c r="D1663" s="300" t="s">
        <v>1198</v>
      </c>
      <c r="E1663" s="300" t="s">
        <v>1199</v>
      </c>
      <c r="F1663" s="300" t="s">
        <v>1200</v>
      </c>
      <c r="G1663" s="300" t="s">
        <v>1201</v>
      </c>
      <c r="H1663" s="300" t="s">
        <v>1202</v>
      </c>
      <c r="I1663" s="54"/>
    </row>
    <row r="1664" spans="3:10" s="55" customFormat="1" ht="13.8">
      <c r="C1664" s="72" t="s">
        <v>1203</v>
      </c>
      <c r="D1664" s="59" t="s">
        <v>1204</v>
      </c>
      <c r="E1664" s="73"/>
      <c r="F1664" s="73"/>
      <c r="G1664" s="73"/>
      <c r="H1664" s="73"/>
      <c r="I1664" s="54"/>
      <c r="J1664" s="159" t="s">
        <v>1249</v>
      </c>
    </row>
    <row r="1665" spans="3:13" s="55" customFormat="1" ht="13.8">
      <c r="C1665" s="301">
        <v>1</v>
      </c>
      <c r="D1665" s="59" t="s">
        <v>5</v>
      </c>
      <c r="E1665" s="302" t="s">
        <v>6</v>
      </c>
      <c r="F1665" s="93">
        <v>0.25240000000000001</v>
      </c>
      <c r="G1665" s="64">
        <f>VLOOKUP(D1665,upahbahan,3,FALSE)</f>
        <v>100000</v>
      </c>
      <c r="H1665" s="64">
        <f>F1665*G1665</f>
        <v>25240</v>
      </c>
      <c r="I1665" s="54"/>
      <c r="J1665" s="159" t="s">
        <v>1250</v>
      </c>
      <c r="M1665" s="65">
        <v>0.1</v>
      </c>
    </row>
    <row r="1666" spans="3:13" s="55" customFormat="1" ht="13.8">
      <c r="C1666" s="301">
        <v>2</v>
      </c>
      <c r="D1666" s="59" t="s">
        <v>2186</v>
      </c>
      <c r="E1666" s="302" t="s">
        <v>6</v>
      </c>
      <c r="F1666" s="93">
        <v>0.25240000000000001</v>
      </c>
      <c r="G1666" s="64">
        <f>VLOOKUP(D1666,upahbahan,3,FALSE)</f>
        <v>145000</v>
      </c>
      <c r="H1666" s="64">
        <f t="shared" ref="H1666:H1667" si="88">F1666*G1666</f>
        <v>36598</v>
      </c>
      <c r="I1666" s="54"/>
      <c r="J1666" s="159"/>
      <c r="M1666" s="65"/>
    </row>
    <row r="1667" spans="3:13" s="55" customFormat="1" ht="13.8">
      <c r="C1667" s="301">
        <v>3</v>
      </c>
      <c r="D1667" s="59" t="s">
        <v>19</v>
      </c>
      <c r="E1667" s="302" t="s">
        <v>6</v>
      </c>
      <c r="F1667" s="93">
        <v>1.26E-2</v>
      </c>
      <c r="G1667" s="64">
        <f>VLOOKUP(D1667,upahbahan,3,FALSE)</f>
        <v>200000</v>
      </c>
      <c r="H1667" s="64">
        <f t="shared" si="88"/>
        <v>2520</v>
      </c>
      <c r="I1667" s="54"/>
    </row>
    <row r="1668" spans="3:13" s="55" customFormat="1" ht="13.8">
      <c r="C1668" s="83" t="s">
        <v>1210</v>
      </c>
      <c r="D1668" s="80"/>
      <c r="E1668" s="80"/>
      <c r="F1668" s="217"/>
      <c r="G1668" s="218"/>
      <c r="H1668" s="64">
        <f>SUM(H1665:H1667)</f>
        <v>64358</v>
      </c>
      <c r="I1668" s="219"/>
    </row>
    <row r="1669" spans="3:13" s="55" customFormat="1" ht="13.8">
      <c r="C1669" s="72" t="s">
        <v>1211</v>
      </c>
      <c r="D1669" s="59" t="s">
        <v>1212</v>
      </c>
      <c r="E1669" s="73"/>
      <c r="F1669" s="73"/>
      <c r="G1669" s="73"/>
      <c r="H1669" s="73"/>
      <c r="I1669" s="54"/>
    </row>
    <row r="1670" spans="3:13" s="55" customFormat="1" ht="13.8">
      <c r="C1670" s="72">
        <v>1</v>
      </c>
      <c r="D1670" s="59" t="s">
        <v>4931</v>
      </c>
      <c r="E1670" s="170" t="s">
        <v>42</v>
      </c>
      <c r="F1670" s="189">
        <v>4.9500000000000002E-2</v>
      </c>
      <c r="G1670" s="64">
        <f>VLOOKUP(D1670,upahbahan,3,FALSE)</f>
        <v>928000</v>
      </c>
      <c r="H1670" s="64">
        <f>F1670*G1670</f>
        <v>45936</v>
      </c>
      <c r="I1670" s="54"/>
    </row>
    <row r="1671" spans="3:13" s="55" customFormat="1" ht="13.8">
      <c r="C1671" s="72">
        <v>2</v>
      </c>
      <c r="D1671" s="59" t="s">
        <v>4845</v>
      </c>
      <c r="E1671" s="170" t="s">
        <v>42</v>
      </c>
      <c r="F1671" s="189">
        <v>9.9000000000000005E-2</v>
      </c>
      <c r="G1671" s="64">
        <f>VLOOKUP(D1671,upahbahan,3,FALSE)</f>
        <v>488180</v>
      </c>
      <c r="H1671" s="64">
        <f>F1671*G1671</f>
        <v>48329.82</v>
      </c>
      <c r="I1671" s="54"/>
    </row>
    <row r="1672" spans="3:13" s="55" customFormat="1" ht="20.25" customHeight="1">
      <c r="C1672" s="72">
        <v>4</v>
      </c>
      <c r="D1672" s="59" t="s">
        <v>5073</v>
      </c>
      <c r="E1672" s="170" t="s">
        <v>2188</v>
      </c>
      <c r="F1672" s="171">
        <v>1</v>
      </c>
      <c r="G1672" s="64">
        <f>VLOOKUP(D1672,upahbahan,3,FALSE)</f>
        <v>1119000</v>
      </c>
      <c r="H1672" s="64">
        <f>F1672*G1672</f>
        <v>1119000</v>
      </c>
      <c r="I1672" s="54"/>
    </row>
    <row r="1673" spans="3:13" s="55" customFormat="1" ht="13.8">
      <c r="C1673" s="83" t="s">
        <v>1216</v>
      </c>
      <c r="D1673" s="80"/>
      <c r="E1673" s="80"/>
      <c r="F1673" s="80"/>
      <c r="G1673" s="162"/>
      <c r="H1673" s="64">
        <f>SUM(H1670:H1672)</f>
        <v>1213265.82</v>
      </c>
      <c r="I1673" s="54"/>
    </row>
    <row r="1674" spans="3:13" s="55" customFormat="1" ht="13.8">
      <c r="C1674" s="72" t="s">
        <v>1217</v>
      </c>
      <c r="D1674" s="59" t="s">
        <v>1218</v>
      </c>
      <c r="E1674" s="170"/>
      <c r="F1674" s="73"/>
      <c r="G1674" s="73"/>
      <c r="H1674" s="73"/>
      <c r="I1674" s="54"/>
    </row>
    <row r="1675" spans="3:13" s="55" customFormat="1" ht="13.8">
      <c r="C1675" s="557">
        <v>1</v>
      </c>
      <c r="D1675" s="59" t="s">
        <v>5069</v>
      </c>
      <c r="E1675" s="170" t="s">
        <v>2423</v>
      </c>
      <c r="F1675" s="188">
        <v>0.25240000000000001</v>
      </c>
      <c r="G1675" s="64">
        <f>VLOOKUP(D1675,upahbahan,3,FALSE)</f>
        <v>1450000</v>
      </c>
      <c r="H1675" s="64">
        <f>F1675*G1675</f>
        <v>365980</v>
      </c>
      <c r="I1675" s="54"/>
    </row>
    <row r="1676" spans="3:13" s="55" customFormat="1" ht="13.8">
      <c r="C1676" s="83" t="s">
        <v>1219</v>
      </c>
      <c r="D1676" s="80"/>
      <c r="E1676" s="80"/>
      <c r="F1676" s="80"/>
      <c r="G1676" s="162"/>
      <c r="H1676" s="588">
        <f>SUM(H1674:H1675)</f>
        <v>365980</v>
      </c>
      <c r="I1676" s="54"/>
    </row>
    <row r="1677" spans="3:13" s="55" customFormat="1" ht="13.8">
      <c r="C1677" s="58" t="s">
        <v>1220</v>
      </c>
      <c r="D1677" s="69" t="s">
        <v>1221</v>
      </c>
      <c r="E1677" s="70"/>
      <c r="F1677" s="70"/>
      <c r="G1677" s="71"/>
      <c r="H1677" s="304">
        <f>H1676+H1673+H1668</f>
        <v>1643603.82</v>
      </c>
      <c r="I1677" s="319"/>
    </row>
    <row r="1678" spans="3:13" s="55" customFormat="1" ht="13.8">
      <c r="C1678" s="58" t="s">
        <v>1222</v>
      </c>
      <c r="D1678" s="69" t="s">
        <v>1325</v>
      </c>
      <c r="E1678" s="70"/>
      <c r="F1678" s="71"/>
      <c r="G1678" s="95">
        <v>0.1</v>
      </c>
      <c r="H1678" s="64">
        <f>H1677*G1678</f>
        <v>164360.38200000001</v>
      </c>
      <c r="I1678" s="319"/>
    </row>
    <row r="1679" spans="3:13" s="55" customFormat="1" ht="13.8">
      <c r="C1679" s="58" t="s">
        <v>1223</v>
      </c>
      <c r="D1679" s="69" t="s">
        <v>1224</v>
      </c>
      <c r="E1679" s="70"/>
      <c r="F1679" s="70"/>
      <c r="G1679" s="71"/>
      <c r="H1679" s="305">
        <f>SUM(H1677:H1678)</f>
        <v>1807964.202</v>
      </c>
      <c r="I1679" s="319"/>
    </row>
    <row r="1681" spans="3:13" s="55" customFormat="1" ht="13.8">
      <c r="C1681" s="52" t="s">
        <v>5101</v>
      </c>
      <c r="D1681" s="783" t="s">
        <v>5102</v>
      </c>
      <c r="E1681" s="783"/>
      <c r="F1681" s="783"/>
      <c r="G1681" s="783"/>
      <c r="H1681" s="783"/>
      <c r="I1681" s="56">
        <f>ROUNDDOWN(H1698,-2)</f>
        <v>3594500</v>
      </c>
    </row>
    <row r="1682" spans="3:13" s="55" customFormat="1" ht="13.8">
      <c r="C1682" s="300" t="s">
        <v>1197</v>
      </c>
      <c r="D1682" s="300" t="s">
        <v>1198</v>
      </c>
      <c r="E1682" s="300" t="s">
        <v>1199</v>
      </c>
      <c r="F1682" s="300" t="s">
        <v>1200</v>
      </c>
      <c r="G1682" s="300" t="s">
        <v>1201</v>
      </c>
      <c r="H1682" s="300" t="s">
        <v>1202</v>
      </c>
      <c r="I1682" s="54"/>
    </row>
    <row r="1683" spans="3:13" s="55" customFormat="1" ht="13.8">
      <c r="C1683" s="72" t="s">
        <v>1203</v>
      </c>
      <c r="D1683" s="59" t="s">
        <v>1204</v>
      </c>
      <c r="E1683" s="73"/>
      <c r="F1683" s="73"/>
      <c r="G1683" s="73"/>
      <c r="H1683" s="73"/>
      <c r="I1683" s="54"/>
      <c r="J1683" s="159" t="s">
        <v>1249</v>
      </c>
    </row>
    <row r="1684" spans="3:13" s="55" customFormat="1" ht="13.8">
      <c r="C1684" s="301">
        <v>1</v>
      </c>
      <c r="D1684" s="59" t="s">
        <v>5</v>
      </c>
      <c r="E1684" s="302" t="s">
        <v>6</v>
      </c>
      <c r="F1684" s="93">
        <v>0.64870000000000005</v>
      </c>
      <c r="G1684" s="64">
        <f>VLOOKUP(D1684,upahbahan,3,FALSE)</f>
        <v>100000</v>
      </c>
      <c r="H1684" s="64">
        <f>F1684*G1684</f>
        <v>64870.000000000007</v>
      </c>
      <c r="I1684" s="54"/>
      <c r="J1684" s="159" t="s">
        <v>1250</v>
      </c>
      <c r="M1684" s="65">
        <v>0.1</v>
      </c>
    </row>
    <row r="1685" spans="3:13" s="55" customFormat="1" ht="13.8">
      <c r="C1685" s="301">
        <v>2</v>
      </c>
      <c r="D1685" s="59" t="s">
        <v>2186</v>
      </c>
      <c r="E1685" s="302" t="s">
        <v>6</v>
      </c>
      <c r="F1685" s="93">
        <v>0.32440000000000002</v>
      </c>
      <c r="G1685" s="64">
        <f>VLOOKUP(D1685,upahbahan,3,FALSE)</f>
        <v>145000</v>
      </c>
      <c r="H1685" s="64">
        <f t="shared" ref="H1685:H1686" si="89">F1685*G1685</f>
        <v>47038</v>
      </c>
      <c r="I1685" s="54"/>
      <c r="J1685" s="159"/>
      <c r="M1685" s="65"/>
    </row>
    <row r="1686" spans="3:13" s="55" customFormat="1" ht="13.8">
      <c r="C1686" s="301">
        <v>3</v>
      </c>
      <c r="D1686" s="59" t="s">
        <v>19</v>
      </c>
      <c r="E1686" s="302" t="s">
        <v>6</v>
      </c>
      <c r="F1686" s="93">
        <v>3.2399999999999998E-2</v>
      </c>
      <c r="G1686" s="64">
        <f>VLOOKUP(D1686,upahbahan,3,FALSE)</f>
        <v>200000</v>
      </c>
      <c r="H1686" s="64">
        <f t="shared" si="89"/>
        <v>6480</v>
      </c>
      <c r="I1686" s="54"/>
    </row>
    <row r="1687" spans="3:13" s="55" customFormat="1" ht="13.8">
      <c r="C1687" s="83" t="s">
        <v>1210</v>
      </c>
      <c r="D1687" s="80"/>
      <c r="E1687" s="80"/>
      <c r="F1687" s="217"/>
      <c r="G1687" s="218"/>
      <c r="H1687" s="64">
        <f>SUM(H1684:H1686)</f>
        <v>118388</v>
      </c>
      <c r="I1687" s="219"/>
    </row>
    <row r="1688" spans="3:13" s="55" customFormat="1" ht="13.8">
      <c r="C1688" s="72" t="s">
        <v>1211</v>
      </c>
      <c r="D1688" s="59" t="s">
        <v>1212</v>
      </c>
      <c r="E1688" s="73"/>
      <c r="F1688" s="73"/>
      <c r="G1688" s="73"/>
      <c r="H1688" s="73"/>
      <c r="I1688" s="54"/>
    </row>
    <row r="1689" spans="3:13" s="55" customFormat="1" ht="13.8">
      <c r="C1689" s="72">
        <v>1</v>
      </c>
      <c r="D1689" s="59" t="s">
        <v>4931</v>
      </c>
      <c r="E1689" s="170" t="s">
        <v>42</v>
      </c>
      <c r="F1689" s="189">
        <v>6.25E-2</v>
      </c>
      <c r="G1689" s="64">
        <f>VLOOKUP(D1689,upahbahan,3,FALSE)</f>
        <v>928000</v>
      </c>
      <c r="H1689" s="64">
        <f>F1689*G1689</f>
        <v>58000</v>
      </c>
      <c r="I1689" s="54"/>
    </row>
    <row r="1690" spans="3:13" s="55" customFormat="1" ht="13.8">
      <c r="C1690" s="72">
        <v>2</v>
      </c>
      <c r="D1690" s="59" t="s">
        <v>4845</v>
      </c>
      <c r="E1690" s="170" t="s">
        <v>42</v>
      </c>
      <c r="F1690" s="189">
        <v>0.125</v>
      </c>
      <c r="G1690" s="64">
        <f>VLOOKUP(D1690,upahbahan,3,FALSE)</f>
        <v>488180</v>
      </c>
      <c r="H1690" s="64">
        <f>F1690*G1690</f>
        <v>61022.5</v>
      </c>
      <c r="I1690" s="54"/>
    </row>
    <row r="1691" spans="3:13" s="55" customFormat="1" ht="20.25" customHeight="1">
      <c r="C1691" s="72">
        <v>4</v>
      </c>
      <c r="D1691" s="59" t="s">
        <v>5077</v>
      </c>
      <c r="E1691" s="170" t="s">
        <v>2188</v>
      </c>
      <c r="F1691" s="171">
        <v>1</v>
      </c>
      <c r="G1691" s="64">
        <f>VLOOKUP(D1691,upahbahan,3,FALSE)</f>
        <v>2560000</v>
      </c>
      <c r="H1691" s="64">
        <f>F1691*G1691</f>
        <v>2560000</v>
      </c>
      <c r="I1691" s="54"/>
    </row>
    <row r="1692" spans="3:13" s="55" customFormat="1" ht="13.8">
      <c r="C1692" s="83" t="s">
        <v>1216</v>
      </c>
      <c r="D1692" s="80"/>
      <c r="E1692" s="80"/>
      <c r="F1692" s="80"/>
      <c r="G1692" s="162"/>
      <c r="H1692" s="64">
        <f>SUM(H1689:H1691)</f>
        <v>2679022.5</v>
      </c>
      <c r="I1692" s="54"/>
    </row>
    <row r="1693" spans="3:13" s="55" customFormat="1" ht="13.8">
      <c r="C1693" s="72" t="s">
        <v>1217</v>
      </c>
      <c r="D1693" s="59" t="s">
        <v>1218</v>
      </c>
      <c r="E1693" s="170"/>
      <c r="F1693" s="73"/>
      <c r="G1693" s="73"/>
      <c r="H1693" s="73"/>
      <c r="I1693" s="54"/>
    </row>
    <row r="1694" spans="3:13" s="55" customFormat="1" ht="13.8">
      <c r="C1694" s="557">
        <v>1</v>
      </c>
      <c r="D1694" s="59" t="s">
        <v>5069</v>
      </c>
      <c r="E1694" s="170" t="s">
        <v>2423</v>
      </c>
      <c r="F1694" s="188">
        <v>0.32440000000000002</v>
      </c>
      <c r="G1694" s="64">
        <f>VLOOKUP(D1694,upahbahan,3,FALSE)</f>
        <v>1450000</v>
      </c>
      <c r="H1694" s="64">
        <f>F1694*G1694</f>
        <v>470380.00000000006</v>
      </c>
      <c r="I1694" s="54"/>
    </row>
    <row r="1695" spans="3:13" s="55" customFormat="1" ht="13.8">
      <c r="C1695" s="83" t="s">
        <v>1219</v>
      </c>
      <c r="D1695" s="80"/>
      <c r="E1695" s="80"/>
      <c r="F1695" s="80"/>
      <c r="G1695" s="162"/>
      <c r="H1695" s="588">
        <f>SUM(H1693:H1694)</f>
        <v>470380.00000000006</v>
      </c>
      <c r="I1695" s="54"/>
    </row>
    <row r="1696" spans="3:13" s="55" customFormat="1" ht="13.8">
      <c r="C1696" s="58" t="s">
        <v>1220</v>
      </c>
      <c r="D1696" s="69" t="s">
        <v>1221</v>
      </c>
      <c r="E1696" s="70"/>
      <c r="F1696" s="70"/>
      <c r="G1696" s="71"/>
      <c r="H1696" s="304">
        <f>H1695+H1692+H1687</f>
        <v>3267790.5</v>
      </c>
      <c r="I1696" s="319"/>
    </row>
    <row r="1697" spans="3:13" s="55" customFormat="1" ht="13.8">
      <c r="C1697" s="58" t="s">
        <v>1222</v>
      </c>
      <c r="D1697" s="69" t="s">
        <v>1325</v>
      </c>
      <c r="E1697" s="70"/>
      <c r="F1697" s="71"/>
      <c r="G1697" s="95">
        <v>0.1</v>
      </c>
      <c r="H1697" s="64">
        <f>H1696*G1697</f>
        <v>326779.05000000005</v>
      </c>
      <c r="I1697" s="319"/>
    </row>
    <row r="1698" spans="3:13" s="55" customFormat="1" ht="13.8">
      <c r="C1698" s="58" t="s">
        <v>1223</v>
      </c>
      <c r="D1698" s="69" t="s">
        <v>1224</v>
      </c>
      <c r="E1698" s="70"/>
      <c r="F1698" s="70"/>
      <c r="G1698" s="71"/>
      <c r="H1698" s="305">
        <f>SUM(H1696:H1697)</f>
        <v>3594569.55</v>
      </c>
      <c r="I1698" s="319"/>
    </row>
    <row r="1701" spans="3:13" s="55" customFormat="1" ht="13.8">
      <c r="C1701" s="52" t="s">
        <v>5103</v>
      </c>
      <c r="D1701" s="783" t="s">
        <v>5104</v>
      </c>
      <c r="E1701" s="783"/>
      <c r="F1701" s="783"/>
      <c r="G1701" s="783"/>
      <c r="H1701" s="783"/>
      <c r="I1701" s="56">
        <f>ROUNDDOWN(H1718,-2)</f>
        <v>4427400</v>
      </c>
    </row>
    <row r="1702" spans="3:13" s="55" customFormat="1" ht="13.8">
      <c r="C1702" s="300" t="s">
        <v>1197</v>
      </c>
      <c r="D1702" s="300" t="s">
        <v>1198</v>
      </c>
      <c r="E1702" s="300" t="s">
        <v>1199</v>
      </c>
      <c r="F1702" s="300" t="s">
        <v>1200</v>
      </c>
      <c r="G1702" s="300" t="s">
        <v>1201</v>
      </c>
      <c r="H1702" s="300" t="s">
        <v>1202</v>
      </c>
      <c r="I1702" s="54"/>
    </row>
    <row r="1703" spans="3:13" s="55" customFormat="1" ht="13.8">
      <c r="C1703" s="72" t="s">
        <v>1203</v>
      </c>
      <c r="D1703" s="59" t="s">
        <v>1204</v>
      </c>
      <c r="E1703" s="73"/>
      <c r="F1703" s="73"/>
      <c r="G1703" s="73"/>
      <c r="H1703" s="73"/>
      <c r="I1703" s="54"/>
      <c r="J1703" s="159" t="s">
        <v>1249</v>
      </c>
    </row>
    <row r="1704" spans="3:13" s="55" customFormat="1" ht="13.8">
      <c r="C1704" s="301">
        <v>1</v>
      </c>
      <c r="D1704" s="59" t="s">
        <v>5</v>
      </c>
      <c r="E1704" s="302" t="s">
        <v>6</v>
      </c>
      <c r="F1704" s="93">
        <v>0.92</v>
      </c>
      <c r="G1704" s="64">
        <f>VLOOKUP(D1704,upahbahan,3,FALSE)</f>
        <v>100000</v>
      </c>
      <c r="H1704" s="64">
        <f>F1704*G1704</f>
        <v>92000</v>
      </c>
      <c r="I1704" s="54"/>
      <c r="J1704" s="159" t="s">
        <v>1250</v>
      </c>
      <c r="M1704" s="65">
        <v>0.1</v>
      </c>
    </row>
    <row r="1705" spans="3:13" s="55" customFormat="1" ht="13.8">
      <c r="C1705" s="301">
        <v>2</v>
      </c>
      <c r="D1705" s="59" t="s">
        <v>2186</v>
      </c>
      <c r="E1705" s="302" t="s">
        <v>6</v>
      </c>
      <c r="F1705" s="93">
        <v>0.46</v>
      </c>
      <c r="G1705" s="64">
        <f>VLOOKUP(D1705,upahbahan,3,FALSE)</f>
        <v>145000</v>
      </c>
      <c r="H1705" s="64">
        <f t="shared" ref="H1705:H1706" si="90">F1705*G1705</f>
        <v>66700</v>
      </c>
      <c r="I1705" s="54"/>
      <c r="J1705" s="159"/>
      <c r="M1705" s="65"/>
    </row>
    <row r="1706" spans="3:13" s="55" customFormat="1" ht="13.8">
      <c r="C1706" s="301">
        <v>3</v>
      </c>
      <c r="D1706" s="59" t="s">
        <v>19</v>
      </c>
      <c r="E1706" s="302" t="s">
        <v>6</v>
      </c>
      <c r="F1706" s="93">
        <v>4.5999999999999999E-2</v>
      </c>
      <c r="G1706" s="64">
        <f>VLOOKUP(D1706,upahbahan,3,FALSE)</f>
        <v>200000</v>
      </c>
      <c r="H1706" s="64">
        <f t="shared" si="90"/>
        <v>9200</v>
      </c>
      <c r="I1706" s="54"/>
    </row>
    <row r="1707" spans="3:13" s="55" customFormat="1" ht="13.8">
      <c r="C1707" s="83" t="s">
        <v>1210</v>
      </c>
      <c r="D1707" s="80"/>
      <c r="E1707" s="80"/>
      <c r="F1707" s="217"/>
      <c r="G1707" s="218"/>
      <c r="H1707" s="64">
        <f>SUM(H1704:H1706)</f>
        <v>167900</v>
      </c>
      <c r="I1707" s="219"/>
    </row>
    <row r="1708" spans="3:13" s="55" customFormat="1" ht="13.8">
      <c r="C1708" s="72" t="s">
        <v>1211</v>
      </c>
      <c r="D1708" s="59" t="s">
        <v>1212</v>
      </c>
      <c r="E1708" s="73"/>
      <c r="F1708" s="73"/>
      <c r="G1708" s="73"/>
      <c r="H1708" s="73"/>
      <c r="I1708" s="54"/>
    </row>
    <row r="1709" spans="3:13" s="55" customFormat="1" ht="13.8">
      <c r="C1709" s="72">
        <v>1</v>
      </c>
      <c r="D1709" s="59" t="s">
        <v>4931</v>
      </c>
      <c r="E1709" s="170" t="s">
        <v>42</v>
      </c>
      <c r="F1709" s="189">
        <v>7.2499999999999995E-2</v>
      </c>
      <c r="G1709" s="64">
        <f>VLOOKUP(D1709,upahbahan,3,FALSE)</f>
        <v>928000</v>
      </c>
      <c r="H1709" s="64">
        <f>F1709*G1709</f>
        <v>67280</v>
      </c>
      <c r="I1709" s="54"/>
    </row>
    <row r="1710" spans="3:13" s="55" customFormat="1" ht="13.8">
      <c r="C1710" s="72">
        <v>2</v>
      </c>
      <c r="D1710" s="59" t="s">
        <v>4845</v>
      </c>
      <c r="E1710" s="170" t="s">
        <v>42</v>
      </c>
      <c r="F1710" s="189">
        <v>0.14499999999999999</v>
      </c>
      <c r="G1710" s="64">
        <f>VLOOKUP(D1710,upahbahan,3,FALSE)</f>
        <v>488180</v>
      </c>
      <c r="H1710" s="64">
        <f>F1710*G1710</f>
        <v>70786.099999999991</v>
      </c>
      <c r="I1710" s="54"/>
    </row>
    <row r="1711" spans="3:13" s="55" customFormat="1" ht="20.25" customHeight="1">
      <c r="C1711" s="72">
        <v>4</v>
      </c>
      <c r="D1711" s="59" t="s">
        <v>5079</v>
      </c>
      <c r="E1711" s="170" t="s">
        <v>2188</v>
      </c>
      <c r="F1711" s="189">
        <v>1</v>
      </c>
      <c r="G1711" s="64">
        <f>VLOOKUP(D1711,upahbahan,3,FALSE)</f>
        <v>3052000</v>
      </c>
      <c r="H1711" s="64">
        <f>F1711*G1711</f>
        <v>3052000</v>
      </c>
      <c r="I1711" s="54"/>
    </row>
    <row r="1712" spans="3:13" s="55" customFormat="1" ht="13.8">
      <c r="C1712" s="83" t="s">
        <v>1216</v>
      </c>
      <c r="D1712" s="80"/>
      <c r="E1712" s="80"/>
      <c r="F1712" s="80"/>
      <c r="G1712" s="162"/>
      <c r="H1712" s="64">
        <f>SUM(H1709:H1711)</f>
        <v>3190066.1</v>
      </c>
      <c r="I1712" s="54"/>
    </row>
    <row r="1713" spans="3:13" s="55" customFormat="1" ht="13.8">
      <c r="C1713" s="72" t="s">
        <v>1217</v>
      </c>
      <c r="D1713" s="59" t="s">
        <v>1218</v>
      </c>
      <c r="E1713" s="170"/>
      <c r="F1713" s="73"/>
      <c r="G1713" s="73"/>
      <c r="H1713" s="73"/>
      <c r="I1713" s="54"/>
    </row>
    <row r="1714" spans="3:13" s="55" customFormat="1" ht="13.8">
      <c r="C1714" s="557">
        <v>1</v>
      </c>
      <c r="D1714" s="59" t="s">
        <v>5069</v>
      </c>
      <c r="E1714" s="170" t="s">
        <v>2423</v>
      </c>
      <c r="F1714" s="189">
        <v>0.46</v>
      </c>
      <c r="G1714" s="64">
        <f>VLOOKUP(D1714,upahbahan,3,FALSE)</f>
        <v>1450000</v>
      </c>
      <c r="H1714" s="64">
        <f>F1714*G1714</f>
        <v>667000</v>
      </c>
      <c r="I1714" s="54"/>
    </row>
    <row r="1715" spans="3:13" s="55" customFormat="1" ht="13.8">
      <c r="C1715" s="83" t="s">
        <v>1219</v>
      </c>
      <c r="D1715" s="80"/>
      <c r="E1715" s="80"/>
      <c r="F1715" s="80"/>
      <c r="G1715" s="162"/>
      <c r="H1715" s="588">
        <f>SUM(H1713:H1714)</f>
        <v>667000</v>
      </c>
      <c r="I1715" s="54"/>
    </row>
    <row r="1716" spans="3:13" s="55" customFormat="1" ht="13.8">
      <c r="C1716" s="58" t="s">
        <v>1220</v>
      </c>
      <c r="D1716" s="69" t="s">
        <v>1221</v>
      </c>
      <c r="E1716" s="70"/>
      <c r="F1716" s="70"/>
      <c r="G1716" s="71"/>
      <c r="H1716" s="304">
        <f>H1715+H1712+H1707</f>
        <v>4024966.1</v>
      </c>
      <c r="I1716" s="319"/>
    </row>
    <row r="1717" spans="3:13" s="55" customFormat="1" ht="13.8">
      <c r="C1717" s="58" t="s">
        <v>1222</v>
      </c>
      <c r="D1717" s="69" t="s">
        <v>1325</v>
      </c>
      <c r="E1717" s="70"/>
      <c r="F1717" s="71"/>
      <c r="G1717" s="95">
        <v>0.1</v>
      </c>
      <c r="H1717" s="64">
        <f>H1716*G1717</f>
        <v>402496.61000000004</v>
      </c>
      <c r="I1717" s="319"/>
    </row>
    <row r="1718" spans="3:13" s="55" customFormat="1" ht="13.8">
      <c r="C1718" s="58" t="s">
        <v>1223</v>
      </c>
      <c r="D1718" s="69" t="s">
        <v>1224</v>
      </c>
      <c r="E1718" s="70"/>
      <c r="F1718" s="70"/>
      <c r="G1718" s="71"/>
      <c r="H1718" s="305">
        <f>SUM(H1716:H1717)</f>
        <v>4427462.71</v>
      </c>
      <c r="I1718" s="319"/>
    </row>
    <row r="1720" spans="3:13" s="55" customFormat="1" ht="13.8">
      <c r="C1720" s="52" t="s">
        <v>5105</v>
      </c>
      <c r="D1720" s="783" t="s">
        <v>5106</v>
      </c>
      <c r="E1720" s="783"/>
      <c r="F1720" s="783"/>
      <c r="G1720" s="783"/>
      <c r="H1720" s="783"/>
      <c r="I1720" s="56">
        <f>ROUNDDOWN(H1737,-2)</f>
        <v>5175100</v>
      </c>
    </row>
    <row r="1721" spans="3:13" s="55" customFormat="1" ht="13.8">
      <c r="C1721" s="300" t="s">
        <v>1197</v>
      </c>
      <c r="D1721" s="300" t="s">
        <v>1198</v>
      </c>
      <c r="E1721" s="300" t="s">
        <v>1199</v>
      </c>
      <c r="F1721" s="300" t="s">
        <v>1200</v>
      </c>
      <c r="G1721" s="300" t="s">
        <v>1201</v>
      </c>
      <c r="H1721" s="300" t="s">
        <v>1202</v>
      </c>
      <c r="I1721" s="54"/>
    </row>
    <row r="1722" spans="3:13" s="55" customFormat="1" ht="13.8">
      <c r="C1722" s="72" t="s">
        <v>1203</v>
      </c>
      <c r="D1722" s="59" t="s">
        <v>1204</v>
      </c>
      <c r="E1722" s="73"/>
      <c r="F1722" s="73"/>
      <c r="G1722" s="73"/>
      <c r="H1722" s="73"/>
      <c r="I1722" s="54"/>
      <c r="J1722" s="159" t="s">
        <v>1249</v>
      </c>
    </row>
    <row r="1723" spans="3:13" s="55" customFormat="1" ht="13.8">
      <c r="C1723" s="301">
        <v>1</v>
      </c>
      <c r="D1723" s="59" t="s">
        <v>5</v>
      </c>
      <c r="E1723" s="302" t="s">
        <v>6</v>
      </c>
      <c r="F1723" s="93">
        <v>1.0395000000000001</v>
      </c>
      <c r="G1723" s="64">
        <f>VLOOKUP(D1723,upahbahan,3,FALSE)</f>
        <v>100000</v>
      </c>
      <c r="H1723" s="64">
        <f>F1723*G1723</f>
        <v>103950.00000000001</v>
      </c>
      <c r="I1723" s="54"/>
      <c r="J1723" s="159" t="s">
        <v>1250</v>
      </c>
      <c r="M1723" s="65">
        <v>0.1</v>
      </c>
    </row>
    <row r="1724" spans="3:13" s="55" customFormat="1" ht="13.8">
      <c r="C1724" s="301">
        <v>2</v>
      </c>
      <c r="D1724" s="59" t="s">
        <v>2186</v>
      </c>
      <c r="E1724" s="302" t="s">
        <v>6</v>
      </c>
      <c r="F1724" s="93">
        <v>0.51970000000000005</v>
      </c>
      <c r="G1724" s="64">
        <f>VLOOKUP(D1724,upahbahan,3,FALSE)</f>
        <v>145000</v>
      </c>
      <c r="H1724" s="64">
        <f t="shared" ref="H1724:H1725" si="91">F1724*G1724</f>
        <v>75356.500000000015</v>
      </c>
      <c r="I1724" s="54"/>
      <c r="J1724" s="159"/>
      <c r="M1724" s="65"/>
    </row>
    <row r="1725" spans="3:13" s="55" customFormat="1" ht="13.8">
      <c r="C1725" s="301">
        <v>3</v>
      </c>
      <c r="D1725" s="59" t="s">
        <v>19</v>
      </c>
      <c r="E1725" s="302" t="s">
        <v>6</v>
      </c>
      <c r="F1725" s="93">
        <v>5.1999999999999998E-2</v>
      </c>
      <c r="G1725" s="64">
        <f>VLOOKUP(D1725,upahbahan,3,FALSE)</f>
        <v>200000</v>
      </c>
      <c r="H1725" s="64">
        <f t="shared" si="91"/>
        <v>10400</v>
      </c>
      <c r="I1725" s="54"/>
    </row>
    <row r="1726" spans="3:13" s="55" customFormat="1" ht="13.8">
      <c r="C1726" s="83" t="s">
        <v>1210</v>
      </c>
      <c r="D1726" s="80"/>
      <c r="E1726" s="80"/>
      <c r="F1726" s="217"/>
      <c r="G1726" s="218"/>
      <c r="H1726" s="64">
        <f>SUM(H1723:H1725)</f>
        <v>189706.50000000003</v>
      </c>
      <c r="I1726" s="219"/>
    </row>
    <row r="1727" spans="3:13" s="55" customFormat="1" ht="13.8">
      <c r="C1727" s="72" t="s">
        <v>1211</v>
      </c>
      <c r="D1727" s="59" t="s">
        <v>1212</v>
      </c>
      <c r="E1727" s="73"/>
      <c r="F1727" s="73"/>
      <c r="G1727" s="73"/>
      <c r="H1727" s="73"/>
      <c r="I1727" s="54"/>
    </row>
    <row r="1728" spans="3:13" s="55" customFormat="1" ht="13.8">
      <c r="C1728" s="72">
        <v>1</v>
      </c>
      <c r="D1728" s="59" t="s">
        <v>4931</v>
      </c>
      <c r="E1728" s="170" t="s">
        <v>42</v>
      </c>
      <c r="F1728" s="189">
        <v>0.10050000000000001</v>
      </c>
      <c r="G1728" s="64">
        <f>VLOOKUP(D1728,upahbahan,3,FALSE)</f>
        <v>928000</v>
      </c>
      <c r="H1728" s="64">
        <f>F1728*G1728</f>
        <v>93264</v>
      </c>
      <c r="I1728" s="54"/>
    </row>
    <row r="1729" spans="3:13" s="55" customFormat="1" ht="13.8">
      <c r="C1729" s="72">
        <v>2</v>
      </c>
      <c r="D1729" s="59" t="s">
        <v>4845</v>
      </c>
      <c r="E1729" s="170" t="s">
        <v>42</v>
      </c>
      <c r="F1729" s="189">
        <v>0.20100000000000001</v>
      </c>
      <c r="G1729" s="64">
        <f>VLOOKUP(D1729,upahbahan,3,FALSE)</f>
        <v>488180</v>
      </c>
      <c r="H1729" s="64">
        <f>F1729*G1729</f>
        <v>98124.180000000008</v>
      </c>
      <c r="I1729" s="54"/>
    </row>
    <row r="1730" spans="3:13" s="55" customFormat="1" ht="20.25" customHeight="1">
      <c r="C1730" s="72">
        <v>4</v>
      </c>
      <c r="D1730" s="59" t="s">
        <v>5081</v>
      </c>
      <c r="E1730" s="170" t="s">
        <v>2188</v>
      </c>
      <c r="F1730" s="189">
        <v>1</v>
      </c>
      <c r="G1730" s="64">
        <f>VLOOKUP(D1730,upahbahan,3,FALSE)</f>
        <v>3570000</v>
      </c>
      <c r="H1730" s="64">
        <f>F1730*G1730</f>
        <v>3570000</v>
      </c>
      <c r="I1730" s="54"/>
    </row>
    <row r="1731" spans="3:13" s="55" customFormat="1" ht="13.8">
      <c r="C1731" s="83" t="s">
        <v>1216</v>
      </c>
      <c r="D1731" s="80"/>
      <c r="E1731" s="80"/>
      <c r="F1731" s="80"/>
      <c r="G1731" s="162"/>
      <c r="H1731" s="64">
        <f>SUM(H1728:H1730)</f>
        <v>3761388.18</v>
      </c>
      <c r="I1731" s="54"/>
    </row>
    <row r="1732" spans="3:13" s="55" customFormat="1" ht="13.8">
      <c r="C1732" s="72" t="s">
        <v>1217</v>
      </c>
      <c r="D1732" s="59" t="s">
        <v>1218</v>
      </c>
      <c r="E1732" s="170"/>
      <c r="F1732" s="73"/>
      <c r="G1732" s="73"/>
      <c r="H1732" s="73"/>
      <c r="I1732" s="54"/>
    </row>
    <row r="1733" spans="3:13" s="55" customFormat="1" ht="13.8">
      <c r="C1733" s="557">
        <v>1</v>
      </c>
      <c r="D1733" s="59" t="s">
        <v>5069</v>
      </c>
      <c r="E1733" s="170" t="s">
        <v>2423</v>
      </c>
      <c r="F1733" s="189">
        <v>0.51970000000000005</v>
      </c>
      <c r="G1733" s="64">
        <f>VLOOKUP(D1733,upahbahan,3,FALSE)</f>
        <v>1450000</v>
      </c>
      <c r="H1733" s="64">
        <f>F1733*G1733</f>
        <v>753565.00000000012</v>
      </c>
      <c r="I1733" s="54"/>
    </row>
    <row r="1734" spans="3:13" s="55" customFormat="1" ht="13.8">
      <c r="C1734" s="83" t="s">
        <v>1219</v>
      </c>
      <c r="D1734" s="80"/>
      <c r="E1734" s="80"/>
      <c r="F1734" s="80"/>
      <c r="G1734" s="162"/>
      <c r="H1734" s="588">
        <f>SUM(H1732:H1733)</f>
        <v>753565.00000000012</v>
      </c>
      <c r="I1734" s="54"/>
    </row>
    <row r="1735" spans="3:13" s="55" customFormat="1" ht="13.8">
      <c r="C1735" s="58" t="s">
        <v>1220</v>
      </c>
      <c r="D1735" s="69" t="s">
        <v>1221</v>
      </c>
      <c r="E1735" s="70"/>
      <c r="F1735" s="70"/>
      <c r="G1735" s="71"/>
      <c r="H1735" s="304">
        <f>H1734+H1731+H1726</f>
        <v>4704659.6800000006</v>
      </c>
      <c r="I1735" s="319"/>
    </row>
    <row r="1736" spans="3:13" s="55" customFormat="1" ht="13.8">
      <c r="C1736" s="58" t="s">
        <v>1222</v>
      </c>
      <c r="D1736" s="69" t="s">
        <v>1325</v>
      </c>
      <c r="E1736" s="70"/>
      <c r="F1736" s="71"/>
      <c r="G1736" s="95">
        <v>0.1</v>
      </c>
      <c r="H1736" s="64">
        <f>H1735*G1736</f>
        <v>470465.96800000011</v>
      </c>
      <c r="I1736" s="319"/>
    </row>
    <row r="1737" spans="3:13" s="55" customFormat="1" ht="13.8">
      <c r="C1737" s="58" t="s">
        <v>1223</v>
      </c>
      <c r="D1737" s="69" t="s">
        <v>1224</v>
      </c>
      <c r="E1737" s="70"/>
      <c r="F1737" s="70"/>
      <c r="G1737" s="71"/>
      <c r="H1737" s="305">
        <f>SUM(H1735:H1736)</f>
        <v>5175125.648000001</v>
      </c>
      <c r="I1737" s="319"/>
    </row>
    <row r="1740" spans="3:13" s="55" customFormat="1" ht="13.8">
      <c r="C1740" s="52" t="s">
        <v>5107</v>
      </c>
      <c r="D1740" s="783" t="s">
        <v>5108</v>
      </c>
      <c r="E1740" s="783"/>
      <c r="F1740" s="783"/>
      <c r="G1740" s="783"/>
      <c r="H1740" s="783"/>
      <c r="I1740" s="56">
        <f>ROUNDDOWN(H1757,-2)</f>
        <v>5967100</v>
      </c>
    </row>
    <row r="1741" spans="3:13" s="55" customFormat="1" ht="13.8">
      <c r="C1741" s="300" t="s">
        <v>1197</v>
      </c>
      <c r="D1741" s="300" t="s">
        <v>1198</v>
      </c>
      <c r="E1741" s="300" t="s">
        <v>1199</v>
      </c>
      <c r="F1741" s="300" t="s">
        <v>1200</v>
      </c>
      <c r="G1741" s="300" t="s">
        <v>1201</v>
      </c>
      <c r="H1741" s="300" t="s">
        <v>1202</v>
      </c>
      <c r="I1741" s="54"/>
    </row>
    <row r="1742" spans="3:13" s="55" customFormat="1" ht="13.8">
      <c r="C1742" s="72" t="s">
        <v>1203</v>
      </c>
      <c r="D1742" s="59" t="s">
        <v>1204</v>
      </c>
      <c r="E1742" s="73"/>
      <c r="F1742" s="73"/>
      <c r="G1742" s="73"/>
      <c r="H1742" s="73"/>
      <c r="I1742" s="54"/>
      <c r="J1742" s="159" t="s">
        <v>1249</v>
      </c>
    </row>
    <row r="1743" spans="3:13" s="55" customFormat="1" ht="13.8">
      <c r="C1743" s="301">
        <v>1</v>
      </c>
      <c r="D1743" s="59" t="s">
        <v>5</v>
      </c>
      <c r="E1743" s="302" t="s">
        <v>6</v>
      </c>
      <c r="F1743" s="93">
        <v>2.4607000000000001</v>
      </c>
      <c r="G1743" s="64">
        <f>VLOOKUP(D1743,upahbahan,3,FALSE)</f>
        <v>100000</v>
      </c>
      <c r="H1743" s="64">
        <f>F1743*G1743</f>
        <v>246070</v>
      </c>
      <c r="I1743" s="54"/>
      <c r="J1743" s="159" t="s">
        <v>1250</v>
      </c>
      <c r="M1743" s="65">
        <v>0.1</v>
      </c>
    </row>
    <row r="1744" spans="3:13" s="55" customFormat="1" ht="13.8">
      <c r="C1744" s="301">
        <v>2</v>
      </c>
      <c r="D1744" s="59" t="s">
        <v>2186</v>
      </c>
      <c r="E1744" s="302" t="s">
        <v>6</v>
      </c>
      <c r="F1744" s="93">
        <v>0.61519999999999997</v>
      </c>
      <c r="G1744" s="64">
        <f>VLOOKUP(D1744,upahbahan,3,FALSE)</f>
        <v>145000</v>
      </c>
      <c r="H1744" s="64">
        <f t="shared" ref="H1744:H1745" si="92">F1744*G1744</f>
        <v>89204</v>
      </c>
      <c r="I1744" s="54"/>
      <c r="J1744" s="159"/>
      <c r="M1744" s="65"/>
    </row>
    <row r="1745" spans="3:9" s="55" customFormat="1" ht="13.8">
      <c r="C1745" s="301">
        <v>3</v>
      </c>
      <c r="D1745" s="59" t="s">
        <v>19</v>
      </c>
      <c r="E1745" s="302" t="s">
        <v>6</v>
      </c>
      <c r="F1745" s="93">
        <v>0.123</v>
      </c>
      <c r="G1745" s="64">
        <f>VLOOKUP(D1745,upahbahan,3,FALSE)</f>
        <v>200000</v>
      </c>
      <c r="H1745" s="64">
        <f t="shared" si="92"/>
        <v>24600</v>
      </c>
      <c r="I1745" s="54"/>
    </row>
    <row r="1746" spans="3:9" s="55" customFormat="1" ht="13.8">
      <c r="C1746" s="83" t="s">
        <v>1210</v>
      </c>
      <c r="D1746" s="80"/>
      <c r="E1746" s="80"/>
      <c r="F1746" s="217"/>
      <c r="G1746" s="218"/>
      <c r="H1746" s="64">
        <f>SUM(H1743:H1745)</f>
        <v>359874</v>
      </c>
      <c r="I1746" s="219"/>
    </row>
    <row r="1747" spans="3:9" s="55" customFormat="1" ht="13.8">
      <c r="C1747" s="72" t="s">
        <v>1211</v>
      </c>
      <c r="D1747" s="59" t="s">
        <v>1212</v>
      </c>
      <c r="E1747" s="73"/>
      <c r="F1747" s="73"/>
      <c r="G1747" s="73"/>
      <c r="H1747" s="73"/>
      <c r="I1747" s="54"/>
    </row>
    <row r="1748" spans="3:9" s="55" customFormat="1" ht="13.8">
      <c r="C1748" s="72">
        <v>1</v>
      </c>
      <c r="D1748" s="59" t="s">
        <v>4931</v>
      </c>
      <c r="E1748" s="170" t="s">
        <v>42</v>
      </c>
      <c r="F1748" s="189">
        <v>0.1275</v>
      </c>
      <c r="G1748" s="64">
        <f>VLOOKUP(D1748,upahbahan,3,FALSE)</f>
        <v>928000</v>
      </c>
      <c r="H1748" s="64">
        <f>F1748*G1748</f>
        <v>118320</v>
      </c>
      <c r="I1748" s="54"/>
    </row>
    <row r="1749" spans="3:9" s="55" customFormat="1" ht="13.8">
      <c r="C1749" s="72">
        <v>2</v>
      </c>
      <c r="D1749" s="59" t="s">
        <v>4845</v>
      </c>
      <c r="E1749" s="170" t="s">
        <v>42</v>
      </c>
      <c r="F1749" s="189">
        <v>0.255</v>
      </c>
      <c r="G1749" s="64">
        <f>VLOOKUP(D1749,upahbahan,3,FALSE)</f>
        <v>488180</v>
      </c>
      <c r="H1749" s="64">
        <f>F1749*G1749</f>
        <v>124485.90000000001</v>
      </c>
      <c r="I1749" s="54"/>
    </row>
    <row r="1750" spans="3:9" s="55" customFormat="1" ht="20.25" customHeight="1">
      <c r="C1750" s="72">
        <v>4</v>
      </c>
      <c r="D1750" s="59" t="s">
        <v>5083</v>
      </c>
      <c r="E1750" s="170" t="s">
        <v>2188</v>
      </c>
      <c r="F1750" s="189">
        <v>1</v>
      </c>
      <c r="G1750" s="64">
        <f>VLOOKUP(D1750,upahbahan,3,FALSE)</f>
        <v>3930000</v>
      </c>
      <c r="H1750" s="64">
        <f>F1750*G1750</f>
        <v>3930000</v>
      </c>
      <c r="I1750" s="54"/>
    </row>
    <row r="1751" spans="3:9" s="55" customFormat="1" ht="13.8">
      <c r="C1751" s="83" t="s">
        <v>1216</v>
      </c>
      <c r="D1751" s="80"/>
      <c r="E1751" s="80"/>
      <c r="F1751" s="80"/>
      <c r="G1751" s="162"/>
      <c r="H1751" s="64">
        <f>SUM(H1748:H1750)</f>
        <v>4172805.9</v>
      </c>
      <c r="I1751" s="54"/>
    </row>
    <row r="1752" spans="3:9" s="55" customFormat="1" ht="13.8">
      <c r="C1752" s="72" t="s">
        <v>1217</v>
      </c>
      <c r="D1752" s="59" t="s">
        <v>1218</v>
      </c>
      <c r="E1752" s="170"/>
      <c r="F1752" s="73"/>
      <c r="G1752" s="73"/>
      <c r="H1752" s="73"/>
      <c r="I1752" s="54"/>
    </row>
    <row r="1753" spans="3:9" s="55" customFormat="1" ht="13.8">
      <c r="C1753" s="557">
        <v>1</v>
      </c>
      <c r="D1753" s="59" t="s">
        <v>5069</v>
      </c>
      <c r="E1753" s="170" t="s">
        <v>2423</v>
      </c>
      <c r="F1753" s="189">
        <v>0.61519999999999997</v>
      </c>
      <c r="G1753" s="64">
        <f>VLOOKUP(D1753,upahbahan,3,FALSE)</f>
        <v>1450000</v>
      </c>
      <c r="H1753" s="64">
        <f>F1753*G1753</f>
        <v>892040</v>
      </c>
      <c r="I1753" s="54"/>
    </row>
    <row r="1754" spans="3:9" s="55" customFormat="1" ht="13.8">
      <c r="C1754" s="83" t="s">
        <v>1219</v>
      </c>
      <c r="D1754" s="80"/>
      <c r="E1754" s="80"/>
      <c r="F1754" s="80"/>
      <c r="G1754" s="162"/>
      <c r="H1754" s="588">
        <f>SUM(H1752:H1753)</f>
        <v>892040</v>
      </c>
      <c r="I1754" s="54"/>
    </row>
    <row r="1755" spans="3:9" s="55" customFormat="1" ht="13.8">
      <c r="C1755" s="58" t="s">
        <v>1220</v>
      </c>
      <c r="D1755" s="69" t="s">
        <v>1221</v>
      </c>
      <c r="E1755" s="70"/>
      <c r="F1755" s="70"/>
      <c r="G1755" s="71"/>
      <c r="H1755" s="304">
        <f>H1754+H1751+H1746</f>
        <v>5424719.9000000004</v>
      </c>
      <c r="I1755" s="319"/>
    </row>
    <row r="1756" spans="3:9" s="55" customFormat="1" ht="13.8">
      <c r="C1756" s="58" t="s">
        <v>1222</v>
      </c>
      <c r="D1756" s="69" t="s">
        <v>1325</v>
      </c>
      <c r="E1756" s="70"/>
      <c r="F1756" s="71"/>
      <c r="G1756" s="95">
        <v>0.1</v>
      </c>
      <c r="H1756" s="64">
        <f>H1755*G1756</f>
        <v>542471.99000000011</v>
      </c>
      <c r="I1756" s="319"/>
    </row>
    <row r="1757" spans="3:9" s="55" customFormat="1" ht="13.8">
      <c r="C1757" s="58" t="s">
        <v>1223</v>
      </c>
      <c r="D1757" s="69" t="s">
        <v>1224</v>
      </c>
      <c r="E1757" s="70"/>
      <c r="F1757" s="70"/>
      <c r="G1757" s="71"/>
      <c r="H1757" s="305">
        <f>SUM(H1755:H1756)</f>
        <v>5967191.8900000006</v>
      </c>
      <c r="I1757" s="319"/>
    </row>
    <row r="1759" spans="3:9" s="55" customFormat="1" ht="13.8">
      <c r="C1759" s="52" t="s">
        <v>5109</v>
      </c>
      <c r="D1759" s="783" t="s">
        <v>5110</v>
      </c>
      <c r="E1759" s="783"/>
      <c r="F1759" s="783"/>
      <c r="G1759" s="783"/>
      <c r="H1759" s="783"/>
      <c r="I1759" s="56">
        <f>ROUNDDOWN(H1776,-2)</f>
        <v>6955900</v>
      </c>
    </row>
    <row r="1760" spans="3:9" s="55" customFormat="1" ht="13.8">
      <c r="C1760" s="300" t="s">
        <v>1197</v>
      </c>
      <c r="D1760" s="300" t="s">
        <v>1198</v>
      </c>
      <c r="E1760" s="300" t="s">
        <v>1199</v>
      </c>
      <c r="F1760" s="300" t="s">
        <v>1200</v>
      </c>
      <c r="G1760" s="300" t="s">
        <v>1201</v>
      </c>
      <c r="H1760" s="300" t="s">
        <v>1202</v>
      </c>
      <c r="I1760" s="54"/>
    </row>
    <row r="1761" spans="3:13" s="55" customFormat="1" ht="13.8">
      <c r="C1761" s="72" t="s">
        <v>1203</v>
      </c>
      <c r="D1761" s="59" t="s">
        <v>1204</v>
      </c>
      <c r="E1761" s="73"/>
      <c r="F1761" s="73"/>
      <c r="G1761" s="73"/>
      <c r="H1761" s="73"/>
      <c r="I1761" s="54"/>
      <c r="J1761" s="159" t="s">
        <v>1249</v>
      </c>
    </row>
    <row r="1762" spans="3:13" s="55" customFormat="1" ht="13.8">
      <c r="C1762" s="301">
        <v>1</v>
      </c>
      <c r="D1762" s="59" t="s">
        <v>5</v>
      </c>
      <c r="E1762" s="302" t="s">
        <v>6</v>
      </c>
      <c r="F1762" s="93">
        <v>3.6490999999999998</v>
      </c>
      <c r="G1762" s="64">
        <f>VLOOKUP(D1762,upahbahan,3,FALSE)</f>
        <v>100000</v>
      </c>
      <c r="H1762" s="64">
        <f>F1762*G1762</f>
        <v>364910</v>
      </c>
      <c r="I1762" s="54"/>
      <c r="J1762" s="159" t="s">
        <v>1250</v>
      </c>
      <c r="M1762" s="65">
        <v>0.1</v>
      </c>
    </row>
    <row r="1763" spans="3:13" s="55" customFormat="1" ht="13.8">
      <c r="C1763" s="301">
        <v>2</v>
      </c>
      <c r="D1763" s="59" t="s">
        <v>2186</v>
      </c>
      <c r="E1763" s="302" t="s">
        <v>6</v>
      </c>
      <c r="F1763" s="93">
        <v>0.9123</v>
      </c>
      <c r="G1763" s="64">
        <f>VLOOKUP(D1763,upahbahan,3,FALSE)</f>
        <v>145000</v>
      </c>
      <c r="H1763" s="64">
        <f t="shared" ref="H1763:H1764" si="93">F1763*G1763</f>
        <v>132283.5</v>
      </c>
      <c r="I1763" s="54"/>
      <c r="J1763" s="159"/>
      <c r="M1763" s="65"/>
    </row>
    <row r="1764" spans="3:13" s="55" customFormat="1" ht="13.8">
      <c r="C1764" s="301">
        <v>3</v>
      </c>
      <c r="D1764" s="59" t="s">
        <v>19</v>
      </c>
      <c r="E1764" s="302" t="s">
        <v>6</v>
      </c>
      <c r="F1764" s="93">
        <v>0.1825</v>
      </c>
      <c r="G1764" s="64">
        <f>VLOOKUP(D1764,upahbahan,3,FALSE)</f>
        <v>200000</v>
      </c>
      <c r="H1764" s="64">
        <f t="shared" si="93"/>
        <v>36500</v>
      </c>
      <c r="I1764" s="54"/>
    </row>
    <row r="1765" spans="3:13" s="55" customFormat="1" ht="13.8">
      <c r="C1765" s="83" t="s">
        <v>1210</v>
      </c>
      <c r="D1765" s="80"/>
      <c r="E1765" s="80"/>
      <c r="F1765" s="217"/>
      <c r="G1765" s="218"/>
      <c r="H1765" s="64">
        <f>SUM(H1762:H1764)</f>
        <v>533693.5</v>
      </c>
      <c r="I1765" s="219"/>
    </row>
    <row r="1766" spans="3:13" s="55" customFormat="1" ht="13.8">
      <c r="C1766" s="72" t="s">
        <v>1211</v>
      </c>
      <c r="D1766" s="59" t="s">
        <v>1212</v>
      </c>
      <c r="E1766" s="73"/>
      <c r="F1766" s="73"/>
      <c r="G1766" s="73"/>
      <c r="H1766" s="73"/>
      <c r="I1766" s="54"/>
    </row>
    <row r="1767" spans="3:13" s="55" customFormat="1" ht="13.8">
      <c r="C1767" s="72">
        <v>1</v>
      </c>
      <c r="D1767" s="59" t="s">
        <v>4931</v>
      </c>
      <c r="E1767" s="170" t="s">
        <v>42</v>
      </c>
      <c r="F1767" s="189">
        <v>0.1875</v>
      </c>
      <c r="G1767" s="64">
        <f>VLOOKUP(D1767,upahbahan,3,FALSE)</f>
        <v>928000</v>
      </c>
      <c r="H1767" s="64">
        <f>F1767*G1767</f>
        <v>174000</v>
      </c>
      <c r="I1767" s="54"/>
    </row>
    <row r="1768" spans="3:13" s="55" customFormat="1" ht="13.8">
      <c r="C1768" s="72">
        <v>2</v>
      </c>
      <c r="D1768" s="59" t="s">
        <v>4845</v>
      </c>
      <c r="E1768" s="170" t="s">
        <v>42</v>
      </c>
      <c r="F1768" s="189">
        <v>0.375</v>
      </c>
      <c r="G1768" s="64">
        <f>VLOOKUP(D1768,upahbahan,3,FALSE)</f>
        <v>488180</v>
      </c>
      <c r="H1768" s="64">
        <f>F1768*G1768</f>
        <v>183067.5</v>
      </c>
      <c r="I1768" s="54"/>
    </row>
    <row r="1769" spans="3:13" s="55" customFormat="1" ht="20.25" customHeight="1">
      <c r="C1769" s="72">
        <v>4</v>
      </c>
      <c r="D1769" s="59" t="s">
        <v>5085</v>
      </c>
      <c r="E1769" s="170" t="s">
        <v>2188</v>
      </c>
      <c r="F1769" s="189">
        <v>1</v>
      </c>
      <c r="G1769" s="64">
        <f>VLOOKUP(D1769,upahbahan,3,FALSE)</f>
        <v>4110000</v>
      </c>
      <c r="H1769" s="64">
        <f>F1769*G1769</f>
        <v>4110000</v>
      </c>
      <c r="I1769" s="54"/>
    </row>
    <row r="1770" spans="3:13" s="55" customFormat="1" ht="13.8">
      <c r="C1770" s="83" t="s">
        <v>1216</v>
      </c>
      <c r="D1770" s="80"/>
      <c r="E1770" s="80"/>
      <c r="F1770" s="80"/>
      <c r="G1770" s="162"/>
      <c r="H1770" s="64">
        <f>SUM(H1767:H1769)</f>
        <v>4467067.5</v>
      </c>
      <c r="I1770" s="54"/>
    </row>
    <row r="1771" spans="3:13" s="55" customFormat="1" ht="13.8">
      <c r="C1771" s="72" t="s">
        <v>1217</v>
      </c>
      <c r="D1771" s="59" t="s">
        <v>1218</v>
      </c>
      <c r="E1771" s="170"/>
      <c r="F1771" s="73"/>
      <c r="G1771" s="73"/>
      <c r="H1771" s="73"/>
      <c r="I1771" s="54"/>
    </row>
    <row r="1772" spans="3:13" s="55" customFormat="1" ht="13.8">
      <c r="C1772" s="557">
        <v>1</v>
      </c>
      <c r="D1772" s="59" t="s">
        <v>5069</v>
      </c>
      <c r="E1772" s="170" t="s">
        <v>2423</v>
      </c>
      <c r="F1772" s="189">
        <v>0.9123</v>
      </c>
      <c r="G1772" s="64">
        <f>VLOOKUP(D1772,upahbahan,3,FALSE)</f>
        <v>1450000</v>
      </c>
      <c r="H1772" s="64">
        <f>F1772*G1772</f>
        <v>1322835</v>
      </c>
      <c r="I1772" s="54"/>
    </row>
    <row r="1773" spans="3:13" s="55" customFormat="1" ht="13.8">
      <c r="C1773" s="83" t="s">
        <v>1219</v>
      </c>
      <c r="D1773" s="80"/>
      <c r="E1773" s="80"/>
      <c r="F1773" s="80"/>
      <c r="G1773" s="162"/>
      <c r="H1773" s="588">
        <f>SUM(H1771:H1772)</f>
        <v>1322835</v>
      </c>
      <c r="I1773" s="54"/>
    </row>
    <row r="1774" spans="3:13" s="55" customFormat="1" ht="13.8">
      <c r="C1774" s="58" t="s">
        <v>1220</v>
      </c>
      <c r="D1774" s="69" t="s">
        <v>1221</v>
      </c>
      <c r="E1774" s="70"/>
      <c r="F1774" s="70"/>
      <c r="G1774" s="71"/>
      <c r="H1774" s="304">
        <f>H1773+H1770+H1765</f>
        <v>6323596</v>
      </c>
      <c r="I1774" s="319"/>
    </row>
    <row r="1775" spans="3:13" s="55" customFormat="1" ht="13.8">
      <c r="C1775" s="58" t="s">
        <v>1222</v>
      </c>
      <c r="D1775" s="69" t="s">
        <v>1325</v>
      </c>
      <c r="E1775" s="70"/>
      <c r="F1775" s="71"/>
      <c r="G1775" s="95">
        <v>0.1</v>
      </c>
      <c r="H1775" s="64">
        <f>H1774*G1775</f>
        <v>632359.60000000009</v>
      </c>
      <c r="I1775" s="319"/>
    </row>
    <row r="1776" spans="3:13" s="55" customFormat="1" ht="13.8">
      <c r="C1776" s="58" t="s">
        <v>1223</v>
      </c>
      <c r="D1776" s="69" t="s">
        <v>1224</v>
      </c>
      <c r="E1776" s="70"/>
      <c r="F1776" s="70"/>
      <c r="G1776" s="71"/>
      <c r="H1776" s="305">
        <f>SUM(H1774:H1775)</f>
        <v>6955955.5999999996</v>
      </c>
      <c r="I1776" s="319"/>
    </row>
  </sheetData>
  <mergeCells count="94">
    <mergeCell ref="D1720:H1720"/>
    <mergeCell ref="D1740:H1740"/>
    <mergeCell ref="D1759:H1759"/>
    <mergeCell ref="D1624:H1624"/>
    <mergeCell ref="D1643:H1643"/>
    <mergeCell ref="D1662:H1662"/>
    <mergeCell ref="D1681:H1681"/>
    <mergeCell ref="D1701:H1701"/>
    <mergeCell ref="D1448:H1448"/>
    <mergeCell ref="D1470:H1470"/>
    <mergeCell ref="D1489:H1489"/>
    <mergeCell ref="D1508:H1508"/>
    <mergeCell ref="D1527:H1527"/>
    <mergeCell ref="D373:H373"/>
    <mergeCell ref="D392:H392"/>
    <mergeCell ref="D411:H411"/>
    <mergeCell ref="D430:H430"/>
    <mergeCell ref="D449:H449"/>
    <mergeCell ref="D275:H275"/>
    <mergeCell ref="D294:H294"/>
    <mergeCell ref="D314:H314"/>
    <mergeCell ref="D333:H333"/>
    <mergeCell ref="D353:H353"/>
    <mergeCell ref="D178:H178"/>
    <mergeCell ref="D198:H198"/>
    <mergeCell ref="D217:H217"/>
    <mergeCell ref="D236:H236"/>
    <mergeCell ref="D255:H255"/>
    <mergeCell ref="D81:H81"/>
    <mergeCell ref="D100:H100"/>
    <mergeCell ref="D120:H120"/>
    <mergeCell ref="D139:H139"/>
    <mergeCell ref="D158:H158"/>
    <mergeCell ref="D5:H5"/>
    <mergeCell ref="D24:H24"/>
    <mergeCell ref="D4:H4"/>
    <mergeCell ref="D43:H43"/>
    <mergeCell ref="D62:H62"/>
    <mergeCell ref="D468:H468"/>
    <mergeCell ref="D487:H487"/>
    <mergeCell ref="D506:H506"/>
    <mergeCell ref="D526:H526"/>
    <mergeCell ref="D545:H545"/>
    <mergeCell ref="D564:H564"/>
    <mergeCell ref="D583:H583"/>
    <mergeCell ref="D602:H602"/>
    <mergeCell ref="D621:H621"/>
    <mergeCell ref="D640:H640"/>
    <mergeCell ref="D659:H659"/>
    <mergeCell ref="D678:H678"/>
    <mergeCell ref="D697:H697"/>
    <mergeCell ref="D716:H716"/>
    <mergeCell ref="D735:H735"/>
    <mergeCell ref="D754:H754"/>
    <mergeCell ref="D773:H773"/>
    <mergeCell ref="D792:H792"/>
    <mergeCell ref="D812:H812"/>
    <mergeCell ref="D831:H831"/>
    <mergeCell ref="D850:H850"/>
    <mergeCell ref="D869:H869"/>
    <mergeCell ref="D888:H888"/>
    <mergeCell ref="D907:H907"/>
    <mergeCell ref="D926:H926"/>
    <mergeCell ref="D945:H945"/>
    <mergeCell ref="D964:H964"/>
    <mergeCell ref="D983:H983"/>
    <mergeCell ref="D1002:H1002"/>
    <mergeCell ref="D1021:H1021"/>
    <mergeCell ref="D1041:H1041"/>
    <mergeCell ref="D1058:H1058"/>
    <mergeCell ref="D1075:H1075"/>
    <mergeCell ref="D1091:H1091"/>
    <mergeCell ref="D1107:H1107"/>
    <mergeCell ref="D1123:H1123"/>
    <mergeCell ref="D1139:H1139"/>
    <mergeCell ref="D1155:H1155"/>
    <mergeCell ref="D1172:H1172"/>
    <mergeCell ref="D1189:H1189"/>
    <mergeCell ref="D1584:H1584"/>
    <mergeCell ref="D1604:H1604"/>
    <mergeCell ref="D1305:H1305"/>
    <mergeCell ref="D1326:H1326"/>
    <mergeCell ref="D1206:H1206"/>
    <mergeCell ref="D1225:H1225"/>
    <mergeCell ref="D1245:H1245"/>
    <mergeCell ref="D1265:H1265"/>
    <mergeCell ref="D1284:H1284"/>
    <mergeCell ref="D1346:H1346"/>
    <mergeCell ref="D1365:H1365"/>
    <mergeCell ref="D1386:H1386"/>
    <mergeCell ref="D1406:H1406"/>
    <mergeCell ref="D1427:H1427"/>
    <mergeCell ref="D1546:H1546"/>
    <mergeCell ref="D1565:H1565"/>
  </mergeCells>
  <dataValidations count="1">
    <dataValidation type="list" allowBlank="1" showInputMessage="1" showErrorMessage="1" sqref="D8:D10 D27:D29 D46:D48 D65:D67 D84:D86 D103:D105 D123:D125 D142:D144 D161:D163 D181:D183 D201:D203 D220:D222 D239:D241 D258:D260 D278:D280 D297:D299 D317:D319 D336:D338 D356:D358 D376:D378 D395:D397 D414:D416 D433:D435 D452:D454 D471:D473 D490:D492 D509:D511 D529:D531 D548:D550 D567:D569 D586:D588 D605:D607 D624:D626 D643:D645 D662:D664 D681:D683 D700:D702 D719:D721 D738:D740 D757:D759 D776:D778 D795:D797 D815:D817 D834:D836 D853:D855 D872:D874 D891:D893 D910:D912 D929:D931 D948:D950 D967:D969 D986:D988 D1005:D1007 D1024:D1026 D1044:D1046 D1061:D1063 D1078:D1080 D1094:D1096 D1110:D1112 D1126:D1128 D1142:D1144 D1158:D1160 D1175:D1177 D1192:D1194 D1209:D1212 D1228:D1230 D1248:D1250 D1268:D1270 D1287:D1289 D1308:D1310 D1329:D1331 D1349:D1351 D1368:D1370 D1389:D1391 D1409:D1411 D1430:D1432 D1451:D1453 D1473:D1475 D1492:D1494 D1511:D1513 D1530:D1532 D1549:D1551 D1568:D1570 D1587:D1589 D1607:D1609 D1627:D1629 D1646:D1648 D1665:D1667 D1684:D1686 D1704:D1706 D1723:D1725 D1743:D1745 D1762:D1764" xr:uid="{00000000-0002-0000-2700-000000000000}">
      <formula1>TENAGA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2:M4288"/>
  <sheetViews>
    <sheetView zoomScale="75" zoomScaleNormal="75" workbookViewId="0">
      <selection activeCell="E4290" sqref="E4290"/>
    </sheetView>
  </sheetViews>
  <sheetFormatPr defaultRowHeight="13.2"/>
  <cols>
    <col min="1" max="1" width="2.88671875" customWidth="1"/>
    <col min="2" max="2" width="3.44140625" customWidth="1"/>
    <col min="3" max="3" width="8.88671875" customWidth="1"/>
    <col min="4" max="4" width="25.5546875" customWidth="1"/>
    <col min="6" max="6" width="14.44140625" customWidth="1"/>
    <col min="7" max="7" width="15.109375" customWidth="1"/>
    <col min="8" max="8" width="15.88671875" customWidth="1"/>
    <col min="9" max="9" width="13.88671875" customWidth="1"/>
  </cols>
  <sheetData>
    <row r="2" spans="3:13">
      <c r="C2" s="584">
        <v>9</v>
      </c>
      <c r="D2" s="458" t="s">
        <v>6260</v>
      </c>
      <c r="E2" s="458"/>
      <c r="F2" s="458"/>
    </row>
    <row r="3" spans="3:13">
      <c r="C3" s="584" t="s">
        <v>5111</v>
      </c>
      <c r="D3" s="458" t="s">
        <v>6261</v>
      </c>
      <c r="E3" s="458"/>
      <c r="F3" s="458"/>
    </row>
    <row r="4" spans="3:13">
      <c r="C4" s="584" t="s">
        <v>5112</v>
      </c>
      <c r="D4" s="458" t="s">
        <v>5113</v>
      </c>
      <c r="E4" s="458"/>
      <c r="F4" s="458"/>
    </row>
    <row r="5" spans="3:13" s="55" customFormat="1" ht="13.8">
      <c r="C5" s="52" t="s">
        <v>5114</v>
      </c>
      <c r="D5" s="313" t="s">
        <v>5115</v>
      </c>
      <c r="E5" s="313"/>
      <c r="F5" s="313"/>
      <c r="G5" s="313"/>
      <c r="H5" s="313"/>
      <c r="I5" s="56">
        <f>ROUNDDOWN(H19,-2)</f>
        <v>33400</v>
      </c>
    </row>
    <row r="6" spans="3:13" s="55" customFormat="1" ht="27.6">
      <c r="C6" s="300" t="s">
        <v>1197</v>
      </c>
      <c r="D6" s="300" t="s">
        <v>1198</v>
      </c>
      <c r="E6" s="300" t="s">
        <v>1199</v>
      </c>
      <c r="F6" s="300" t="s">
        <v>1200</v>
      </c>
      <c r="G6" s="300" t="s">
        <v>1201</v>
      </c>
      <c r="H6" s="300" t="s">
        <v>1202</v>
      </c>
      <c r="I6" s="54"/>
    </row>
    <row r="7" spans="3:13" s="55" customFormat="1" ht="13.8">
      <c r="C7" s="72" t="s">
        <v>1203</v>
      </c>
      <c r="D7" s="59" t="s">
        <v>1204</v>
      </c>
      <c r="E7" s="73"/>
      <c r="F7" s="73"/>
      <c r="G7" s="73"/>
      <c r="H7" s="73"/>
      <c r="I7" s="54"/>
      <c r="J7" s="159" t="s">
        <v>1249</v>
      </c>
    </row>
    <row r="8" spans="3:13" s="55" customFormat="1" ht="13.8">
      <c r="C8" s="301">
        <v>1</v>
      </c>
      <c r="D8" s="59" t="s">
        <v>5</v>
      </c>
      <c r="E8" s="302" t="s">
        <v>6</v>
      </c>
      <c r="F8" s="93">
        <v>8.1000000000000003E-2</v>
      </c>
      <c r="G8" s="64">
        <f>VLOOKUP(D8,upahbahan,3,FALSE)</f>
        <v>100000</v>
      </c>
      <c r="H8" s="64">
        <f>F8*G8</f>
        <v>8100</v>
      </c>
      <c r="I8" s="54"/>
      <c r="J8" s="159" t="s">
        <v>1250</v>
      </c>
      <c r="M8" s="65">
        <v>0.1</v>
      </c>
    </row>
    <row r="9" spans="3:13" s="55" customFormat="1" ht="13.8">
      <c r="C9" s="301">
        <v>2</v>
      </c>
      <c r="D9" s="59" t="s">
        <v>10</v>
      </c>
      <c r="E9" s="302" t="s">
        <v>6</v>
      </c>
      <c r="F9" s="93">
        <v>4.1000000000000002E-2</v>
      </c>
      <c r="G9" s="64">
        <f>VLOOKUP(D9,upahbahan,3,FALSE)</f>
        <v>145000</v>
      </c>
      <c r="H9" s="64">
        <f t="shared" ref="H9:H10" si="0">F9*G9</f>
        <v>5945</v>
      </c>
      <c r="I9" s="54"/>
      <c r="J9" s="159"/>
      <c r="M9" s="65"/>
    </row>
    <row r="10" spans="3:13" s="55" customFormat="1" ht="13.8">
      <c r="C10" s="301">
        <v>3</v>
      </c>
      <c r="D10" s="59" t="s">
        <v>19</v>
      </c>
      <c r="E10" s="302" t="s">
        <v>6</v>
      </c>
      <c r="F10" s="93">
        <v>8.0000000000000002E-3</v>
      </c>
      <c r="G10" s="64">
        <f>VLOOKUP(D10,upahbahan,3,FALSE)</f>
        <v>200000</v>
      </c>
      <c r="H10" s="64">
        <f t="shared" si="0"/>
        <v>1600</v>
      </c>
      <c r="I10" s="54"/>
    </row>
    <row r="11" spans="3:13" s="55" customFormat="1" ht="13.8">
      <c r="C11" s="83" t="s">
        <v>1210</v>
      </c>
      <c r="D11" s="80"/>
      <c r="E11" s="80"/>
      <c r="F11" s="217"/>
      <c r="G11" s="218"/>
      <c r="H11" s="64">
        <f>SUM(H8:H10)</f>
        <v>15645</v>
      </c>
      <c r="I11" s="219"/>
    </row>
    <row r="12" spans="3:13" s="55" customFormat="1" ht="13.8">
      <c r="C12" s="72" t="s">
        <v>1211</v>
      </c>
      <c r="D12" s="59" t="s">
        <v>1212</v>
      </c>
      <c r="E12" s="73"/>
      <c r="F12" s="73"/>
      <c r="G12" s="73"/>
      <c r="H12" s="73"/>
      <c r="I12" s="54"/>
    </row>
    <row r="13" spans="3:13" s="55" customFormat="1" ht="13.8">
      <c r="C13" s="72">
        <v>1</v>
      </c>
      <c r="D13" s="59" t="s">
        <v>5116</v>
      </c>
      <c r="E13" s="170" t="s">
        <v>1304</v>
      </c>
      <c r="F13" s="189">
        <v>1</v>
      </c>
      <c r="G13" s="64">
        <f>VLOOKUP(D13,upahbahan,3,FALSE)</f>
        <v>14750</v>
      </c>
      <c r="H13" s="64">
        <f>F13*G13</f>
        <v>14750</v>
      </c>
      <c r="I13" s="54"/>
    </row>
    <row r="14" spans="3:13" s="55" customFormat="1" ht="13.8">
      <c r="C14" s="83" t="s">
        <v>1216</v>
      </c>
      <c r="D14" s="80"/>
      <c r="E14" s="80"/>
      <c r="F14" s="80"/>
      <c r="G14" s="162"/>
      <c r="H14" s="64">
        <f>SUM(H13:H13)</f>
        <v>14750</v>
      </c>
      <c r="I14" s="54"/>
    </row>
    <row r="15" spans="3:13" s="55" customFormat="1" ht="13.8">
      <c r="C15" s="72" t="s">
        <v>1217</v>
      </c>
      <c r="D15" s="59" t="s">
        <v>1218</v>
      </c>
      <c r="E15" s="170"/>
      <c r="F15" s="73"/>
      <c r="G15" s="73"/>
      <c r="H15" s="73"/>
      <c r="I15" s="54"/>
    </row>
    <row r="16" spans="3:13" s="55" customFormat="1" ht="13.8">
      <c r="C16" s="83" t="s">
        <v>1219</v>
      </c>
      <c r="D16" s="80"/>
      <c r="E16" s="80"/>
      <c r="F16" s="80"/>
      <c r="G16" s="162"/>
      <c r="H16" s="588">
        <f>SUM(H15:H15)</f>
        <v>0</v>
      </c>
      <c r="I16" s="54"/>
    </row>
    <row r="17" spans="3:13" s="55" customFormat="1" ht="13.8">
      <c r="C17" s="58" t="s">
        <v>1220</v>
      </c>
      <c r="D17" s="69" t="s">
        <v>1221</v>
      </c>
      <c r="E17" s="70"/>
      <c r="F17" s="70"/>
      <c r="G17" s="71"/>
      <c r="H17" s="304">
        <f>H16+H14+H11</f>
        <v>30395</v>
      </c>
      <c r="I17" s="319"/>
    </row>
    <row r="18" spans="3:13" s="55" customFormat="1" ht="13.8">
      <c r="C18" s="58" t="s">
        <v>1222</v>
      </c>
      <c r="D18" s="69" t="s">
        <v>1325</v>
      </c>
      <c r="E18" s="70"/>
      <c r="F18" s="71"/>
      <c r="G18" s="95">
        <v>0.1</v>
      </c>
      <c r="H18" s="64">
        <f>H17*G18</f>
        <v>3039.5</v>
      </c>
      <c r="I18" s="319"/>
    </row>
    <row r="19" spans="3:13" s="55" customFormat="1" ht="13.8">
      <c r="C19" s="58" t="s">
        <v>1223</v>
      </c>
      <c r="D19" s="69" t="s">
        <v>1224</v>
      </c>
      <c r="E19" s="70"/>
      <c r="F19" s="70"/>
      <c r="G19" s="71"/>
      <c r="H19" s="305">
        <f>SUM(H17:H18)</f>
        <v>33434.5</v>
      </c>
      <c r="I19" s="319"/>
    </row>
    <row r="21" spans="3:13" s="55" customFormat="1" ht="15" customHeight="1">
      <c r="C21" s="52" t="s">
        <v>5117</v>
      </c>
      <c r="D21" s="313" t="s">
        <v>5118</v>
      </c>
      <c r="E21" s="313"/>
      <c r="F21" s="313"/>
      <c r="G21" s="313"/>
      <c r="H21" s="313"/>
      <c r="I21" s="56">
        <f>ROUNDDOWN(H35,-2)</f>
        <v>51200</v>
      </c>
    </row>
    <row r="22" spans="3:13" s="55" customFormat="1" ht="27.6">
      <c r="C22" s="300" t="s">
        <v>1197</v>
      </c>
      <c r="D22" s="300" t="s">
        <v>1198</v>
      </c>
      <c r="E22" s="300" t="s">
        <v>1199</v>
      </c>
      <c r="F22" s="300" t="s">
        <v>1200</v>
      </c>
      <c r="G22" s="300" t="s">
        <v>1201</v>
      </c>
      <c r="H22" s="300" t="s">
        <v>1202</v>
      </c>
      <c r="I22" s="54"/>
    </row>
    <row r="23" spans="3:13" s="55" customFormat="1" ht="13.8">
      <c r="C23" s="72" t="s">
        <v>1203</v>
      </c>
      <c r="D23" s="59" t="s">
        <v>1204</v>
      </c>
      <c r="E23" s="73"/>
      <c r="F23" s="73"/>
      <c r="G23" s="73"/>
      <c r="H23" s="73"/>
      <c r="I23" s="54"/>
      <c r="J23" s="159" t="s">
        <v>1249</v>
      </c>
    </row>
    <row r="24" spans="3:13" s="55" customFormat="1" ht="13.8">
      <c r="C24" s="301">
        <v>1</v>
      </c>
      <c r="D24" s="59" t="s">
        <v>5</v>
      </c>
      <c r="E24" s="302" t="s">
        <v>6</v>
      </c>
      <c r="F24" s="93">
        <v>9.4E-2</v>
      </c>
      <c r="G24" s="64">
        <f>VLOOKUP(D24,upahbahan,3,FALSE)</f>
        <v>100000</v>
      </c>
      <c r="H24" s="64">
        <f>F24*G24</f>
        <v>9400</v>
      </c>
      <c r="I24" s="54"/>
      <c r="J24" s="159" t="s">
        <v>1250</v>
      </c>
      <c r="M24" s="65">
        <v>0.1</v>
      </c>
    </row>
    <row r="25" spans="3:13" s="55" customFormat="1" ht="13.8">
      <c r="C25" s="301">
        <v>2</v>
      </c>
      <c r="D25" s="59" t="s">
        <v>10</v>
      </c>
      <c r="E25" s="302" t="s">
        <v>6</v>
      </c>
      <c r="F25" s="93">
        <v>4.7E-2</v>
      </c>
      <c r="G25" s="64">
        <f>VLOOKUP(D25,upahbahan,3,FALSE)</f>
        <v>145000</v>
      </c>
      <c r="H25" s="64">
        <f t="shared" ref="H25:H26" si="1">F25*G25</f>
        <v>6815</v>
      </c>
      <c r="I25" s="54"/>
      <c r="J25" s="159"/>
      <c r="M25" s="65"/>
    </row>
    <row r="26" spans="3:13" s="55" customFormat="1" ht="13.8">
      <c r="C26" s="301">
        <v>3</v>
      </c>
      <c r="D26" s="59" t="s">
        <v>19</v>
      </c>
      <c r="E26" s="302" t="s">
        <v>6</v>
      </c>
      <c r="F26" s="93">
        <v>8.9999999999999993E-3</v>
      </c>
      <c r="G26" s="64">
        <f>VLOOKUP(D26,upahbahan,3,FALSE)</f>
        <v>200000</v>
      </c>
      <c r="H26" s="64">
        <f t="shared" si="1"/>
        <v>1799.9999999999998</v>
      </c>
      <c r="I26" s="54"/>
    </row>
    <row r="27" spans="3:13" s="55" customFormat="1" ht="13.8">
      <c r="C27" s="83" t="s">
        <v>1210</v>
      </c>
      <c r="D27" s="80"/>
      <c r="E27" s="80"/>
      <c r="F27" s="217"/>
      <c r="G27" s="218"/>
      <c r="H27" s="64">
        <f>SUM(H24:H26)</f>
        <v>18015</v>
      </c>
      <c r="I27" s="219"/>
    </row>
    <row r="28" spans="3:13" s="55" customFormat="1" ht="13.8">
      <c r="C28" s="72" t="s">
        <v>1211</v>
      </c>
      <c r="D28" s="59" t="s">
        <v>1212</v>
      </c>
      <c r="E28" s="73"/>
      <c r="F28" s="73"/>
      <c r="G28" s="73"/>
      <c r="H28" s="73"/>
      <c r="I28" s="54"/>
    </row>
    <row r="29" spans="3:13" s="55" customFormat="1" ht="13.8">
      <c r="C29" s="72">
        <v>1</v>
      </c>
      <c r="D29" s="59" t="s">
        <v>5119</v>
      </c>
      <c r="E29" s="170" t="s">
        <v>1304</v>
      </c>
      <c r="F29" s="189">
        <v>1</v>
      </c>
      <c r="G29" s="64">
        <f>VLOOKUP(D29,upahbahan,3,FALSE)</f>
        <v>28600</v>
      </c>
      <c r="H29" s="64">
        <f>F29*G29</f>
        <v>28600</v>
      </c>
      <c r="I29" s="54"/>
    </row>
    <row r="30" spans="3:13" s="55" customFormat="1" ht="13.8">
      <c r="C30" s="83" t="s">
        <v>1216</v>
      </c>
      <c r="D30" s="80"/>
      <c r="E30" s="80"/>
      <c r="F30" s="80"/>
      <c r="G30" s="162"/>
      <c r="H30" s="64">
        <f>SUM(H29:H29)</f>
        <v>28600</v>
      </c>
      <c r="I30" s="54"/>
    </row>
    <row r="31" spans="3:13" s="55" customFormat="1" ht="13.8">
      <c r="C31" s="72" t="s">
        <v>1217</v>
      </c>
      <c r="D31" s="59" t="s">
        <v>1218</v>
      </c>
      <c r="E31" s="170"/>
      <c r="F31" s="73"/>
      <c r="G31" s="73"/>
      <c r="H31" s="73"/>
      <c r="I31" s="54"/>
    </row>
    <row r="32" spans="3:13" s="55" customFormat="1" ht="13.8">
      <c r="C32" s="83" t="s">
        <v>1219</v>
      </c>
      <c r="D32" s="80"/>
      <c r="E32" s="80"/>
      <c r="F32" s="80"/>
      <c r="G32" s="162"/>
      <c r="H32" s="588">
        <f>SUM(H31:H31)</f>
        <v>0</v>
      </c>
      <c r="I32" s="54"/>
    </row>
    <row r="33" spans="3:13" s="55" customFormat="1" ht="13.8">
      <c r="C33" s="58" t="s">
        <v>1220</v>
      </c>
      <c r="D33" s="69" t="s">
        <v>1221</v>
      </c>
      <c r="E33" s="70"/>
      <c r="F33" s="70"/>
      <c r="G33" s="71"/>
      <c r="H33" s="304">
        <f>H32+H30+H27</f>
        <v>46615</v>
      </c>
      <c r="I33" s="319"/>
    </row>
    <row r="34" spans="3:13" s="55" customFormat="1" ht="13.8">
      <c r="C34" s="58" t="s">
        <v>1222</v>
      </c>
      <c r="D34" s="69" t="s">
        <v>1325</v>
      </c>
      <c r="E34" s="70"/>
      <c r="F34" s="71"/>
      <c r="G34" s="95">
        <v>0.1</v>
      </c>
      <c r="H34" s="64">
        <f>H33*G34</f>
        <v>4661.5</v>
      </c>
      <c r="I34" s="319"/>
    </row>
    <row r="35" spans="3:13" s="55" customFormat="1" ht="13.8">
      <c r="C35" s="58" t="s">
        <v>1223</v>
      </c>
      <c r="D35" s="69" t="s">
        <v>1224</v>
      </c>
      <c r="E35" s="70"/>
      <c r="F35" s="70"/>
      <c r="G35" s="71"/>
      <c r="H35" s="305">
        <f>SUM(H33:H34)</f>
        <v>51276.5</v>
      </c>
      <c r="I35" s="319"/>
    </row>
    <row r="37" spans="3:13" s="55" customFormat="1" ht="15" customHeight="1">
      <c r="C37" s="52" t="s">
        <v>5120</v>
      </c>
      <c r="D37" s="313" t="s">
        <v>5121</v>
      </c>
      <c r="E37" s="313"/>
      <c r="F37" s="313"/>
      <c r="G37" s="313"/>
      <c r="H37" s="313"/>
      <c r="I37" s="56">
        <f>ROUNDDOWN(H51,-2)</f>
        <v>65900</v>
      </c>
    </row>
    <row r="38" spans="3:13" s="55" customFormat="1" ht="27.6">
      <c r="C38" s="300" t="s">
        <v>1197</v>
      </c>
      <c r="D38" s="300" t="s">
        <v>1198</v>
      </c>
      <c r="E38" s="300" t="s">
        <v>1199</v>
      </c>
      <c r="F38" s="300" t="s">
        <v>1200</v>
      </c>
      <c r="G38" s="300" t="s">
        <v>1201</v>
      </c>
      <c r="H38" s="300" t="s">
        <v>1202</v>
      </c>
      <c r="I38" s="54"/>
    </row>
    <row r="39" spans="3:13" s="55" customFormat="1" ht="13.8">
      <c r="C39" s="72" t="s">
        <v>1203</v>
      </c>
      <c r="D39" s="59" t="s">
        <v>1204</v>
      </c>
      <c r="E39" s="73"/>
      <c r="F39" s="73"/>
      <c r="G39" s="73"/>
      <c r="H39" s="73"/>
      <c r="I39" s="54"/>
      <c r="J39" s="159" t="s">
        <v>1249</v>
      </c>
    </row>
    <row r="40" spans="3:13" s="55" customFormat="1" ht="13.8">
      <c r="C40" s="301">
        <v>1</v>
      </c>
      <c r="D40" s="59" t="s">
        <v>5</v>
      </c>
      <c r="E40" s="302" t="s">
        <v>6</v>
      </c>
      <c r="F40" s="93">
        <v>0.105</v>
      </c>
      <c r="G40" s="64">
        <f>VLOOKUP(D40,upahbahan,3,FALSE)</f>
        <v>100000</v>
      </c>
      <c r="H40" s="64">
        <f>F40*G40</f>
        <v>10500</v>
      </c>
      <c r="I40" s="54"/>
      <c r="J40" s="159" t="s">
        <v>1250</v>
      </c>
      <c r="M40" s="65">
        <v>0.1</v>
      </c>
    </row>
    <row r="41" spans="3:13" s="55" customFormat="1" ht="13.8">
      <c r="C41" s="301">
        <v>2</v>
      </c>
      <c r="D41" s="59" t="s">
        <v>10</v>
      </c>
      <c r="E41" s="302" t="s">
        <v>6</v>
      </c>
      <c r="F41" s="93">
        <v>5.2999999999999999E-2</v>
      </c>
      <c r="G41" s="64">
        <f>VLOOKUP(D41,upahbahan,3,FALSE)</f>
        <v>145000</v>
      </c>
      <c r="H41" s="64">
        <f t="shared" ref="H41:H42" si="2">F41*G41</f>
        <v>7685</v>
      </c>
      <c r="I41" s="54"/>
      <c r="J41" s="159"/>
      <c r="M41" s="65"/>
    </row>
    <row r="42" spans="3:13" s="55" customFormat="1" ht="13.8">
      <c r="C42" s="301">
        <v>3</v>
      </c>
      <c r="D42" s="59" t="s">
        <v>19</v>
      </c>
      <c r="E42" s="302" t="s">
        <v>6</v>
      </c>
      <c r="F42" s="93">
        <v>1.0999999999999999E-2</v>
      </c>
      <c r="G42" s="64">
        <f>VLOOKUP(D42,upahbahan,3,FALSE)</f>
        <v>200000</v>
      </c>
      <c r="H42" s="64">
        <f t="shared" si="2"/>
        <v>2200</v>
      </c>
      <c r="I42" s="54"/>
    </row>
    <row r="43" spans="3:13" s="55" customFormat="1" ht="13.8">
      <c r="C43" s="83" t="s">
        <v>1210</v>
      </c>
      <c r="D43" s="80"/>
      <c r="E43" s="80"/>
      <c r="F43" s="217"/>
      <c r="G43" s="218"/>
      <c r="H43" s="64">
        <f>SUM(H40:H42)</f>
        <v>20385</v>
      </c>
      <c r="I43" s="219"/>
    </row>
    <row r="44" spans="3:13" s="55" customFormat="1" ht="13.8">
      <c r="C44" s="72" t="s">
        <v>1211</v>
      </c>
      <c r="D44" s="59" t="s">
        <v>1212</v>
      </c>
      <c r="E44" s="73"/>
      <c r="F44" s="73"/>
      <c r="G44" s="73"/>
      <c r="H44" s="73"/>
      <c r="I44" s="54"/>
    </row>
    <row r="45" spans="3:13" s="55" customFormat="1" ht="13.8">
      <c r="C45" s="72">
        <v>1</v>
      </c>
      <c r="D45" s="59" t="s">
        <v>5122</v>
      </c>
      <c r="E45" s="170" t="s">
        <v>1304</v>
      </c>
      <c r="F45" s="189">
        <v>1</v>
      </c>
      <c r="G45" s="64">
        <f>VLOOKUP(D45,upahbahan,3,FALSE)</f>
        <v>39575</v>
      </c>
      <c r="H45" s="64">
        <f>F45*G45</f>
        <v>39575</v>
      </c>
      <c r="I45" s="54"/>
    </row>
    <row r="46" spans="3:13" s="55" customFormat="1" ht="13.8">
      <c r="C46" s="83" t="s">
        <v>1216</v>
      </c>
      <c r="D46" s="80"/>
      <c r="E46" s="80"/>
      <c r="F46" s="80"/>
      <c r="G46" s="162"/>
      <c r="H46" s="64">
        <f>SUM(H45:H45)</f>
        <v>39575</v>
      </c>
      <c r="I46" s="54"/>
    </row>
    <row r="47" spans="3:13" s="55" customFormat="1" ht="13.8">
      <c r="C47" s="72" t="s">
        <v>1217</v>
      </c>
      <c r="D47" s="59" t="s">
        <v>1218</v>
      </c>
      <c r="E47" s="170"/>
      <c r="F47" s="73"/>
      <c r="G47" s="73"/>
      <c r="H47" s="73"/>
      <c r="I47" s="54"/>
    </row>
    <row r="48" spans="3:13" s="55" customFormat="1" ht="13.8">
      <c r="C48" s="83" t="s">
        <v>1219</v>
      </c>
      <c r="D48" s="80"/>
      <c r="E48" s="80"/>
      <c r="F48" s="80"/>
      <c r="G48" s="162"/>
      <c r="H48" s="588">
        <f>SUM(H47:H47)</f>
        <v>0</v>
      </c>
      <c r="I48" s="54"/>
    </row>
    <row r="49" spans="3:13" s="55" customFormat="1" ht="13.8">
      <c r="C49" s="58" t="s">
        <v>1220</v>
      </c>
      <c r="D49" s="69" t="s">
        <v>1221</v>
      </c>
      <c r="E49" s="70"/>
      <c r="F49" s="70"/>
      <c r="G49" s="71"/>
      <c r="H49" s="304">
        <f>H48+H46+H43</f>
        <v>59960</v>
      </c>
      <c r="I49" s="319"/>
    </row>
    <row r="50" spans="3:13" s="55" customFormat="1" ht="13.8">
      <c r="C50" s="58" t="s">
        <v>1222</v>
      </c>
      <c r="D50" s="69" t="s">
        <v>1325</v>
      </c>
      <c r="E50" s="70"/>
      <c r="F50" s="71"/>
      <c r="G50" s="95">
        <v>0.1</v>
      </c>
      <c r="H50" s="64">
        <f>H49*G50</f>
        <v>5996</v>
      </c>
      <c r="I50" s="319"/>
    </row>
    <row r="51" spans="3:13" s="55" customFormat="1" ht="13.8">
      <c r="C51" s="58" t="s">
        <v>1223</v>
      </c>
      <c r="D51" s="69" t="s">
        <v>1224</v>
      </c>
      <c r="E51" s="70"/>
      <c r="F51" s="70"/>
      <c r="G51" s="71"/>
      <c r="H51" s="305">
        <f>SUM(H49:H50)</f>
        <v>65956</v>
      </c>
      <c r="I51" s="319"/>
    </row>
    <row r="53" spans="3:13" s="55" customFormat="1" ht="15" customHeight="1">
      <c r="C53" s="52" t="s">
        <v>5123</v>
      </c>
      <c r="D53" s="313" t="s">
        <v>5124</v>
      </c>
      <c r="E53" s="313"/>
      <c r="F53" s="313"/>
      <c r="G53" s="313"/>
      <c r="H53" s="313"/>
      <c r="I53" s="56">
        <f>ROUNDDOWN(H67,-2)</f>
        <v>94500</v>
      </c>
    </row>
    <row r="54" spans="3:13" s="55" customFormat="1" ht="27.6">
      <c r="C54" s="300" t="s">
        <v>1197</v>
      </c>
      <c r="D54" s="300" t="s">
        <v>1198</v>
      </c>
      <c r="E54" s="300" t="s">
        <v>1199</v>
      </c>
      <c r="F54" s="300" t="s">
        <v>1200</v>
      </c>
      <c r="G54" s="300" t="s">
        <v>1201</v>
      </c>
      <c r="H54" s="300" t="s">
        <v>1202</v>
      </c>
      <c r="I54" s="54"/>
    </row>
    <row r="55" spans="3:13" s="55" customFormat="1" ht="13.8">
      <c r="C55" s="72" t="s">
        <v>1203</v>
      </c>
      <c r="D55" s="59" t="s">
        <v>1204</v>
      </c>
      <c r="E55" s="73"/>
      <c r="F55" s="73"/>
      <c r="G55" s="73"/>
      <c r="H55" s="73"/>
      <c r="I55" s="54"/>
      <c r="J55" s="159" t="s">
        <v>1249</v>
      </c>
    </row>
    <row r="56" spans="3:13" s="55" customFormat="1" ht="13.8">
      <c r="C56" s="301">
        <v>1</v>
      </c>
      <c r="D56" s="59" t="s">
        <v>5</v>
      </c>
      <c r="E56" s="302" t="s">
        <v>6</v>
      </c>
      <c r="F56" s="93">
        <v>0.11799999999999999</v>
      </c>
      <c r="G56" s="64">
        <f>VLOOKUP(D56,upahbahan,3,FALSE)</f>
        <v>100000</v>
      </c>
      <c r="H56" s="64">
        <f>F56*G56</f>
        <v>11800</v>
      </c>
      <c r="I56" s="54"/>
      <c r="J56" s="159" t="s">
        <v>1250</v>
      </c>
      <c r="M56" s="65">
        <v>0.1</v>
      </c>
    </row>
    <row r="57" spans="3:13" s="55" customFormat="1" ht="13.8">
      <c r="C57" s="301">
        <v>2</v>
      </c>
      <c r="D57" s="59" t="s">
        <v>10</v>
      </c>
      <c r="E57" s="302" t="s">
        <v>6</v>
      </c>
      <c r="F57" s="93">
        <v>5.8999999999999997E-2</v>
      </c>
      <c r="G57" s="64">
        <f>VLOOKUP(D57,upahbahan,3,FALSE)</f>
        <v>145000</v>
      </c>
      <c r="H57" s="64">
        <f t="shared" ref="H57:H58" si="3">F57*G57</f>
        <v>8555</v>
      </c>
      <c r="I57" s="54"/>
      <c r="J57" s="159"/>
      <c r="M57" s="65"/>
    </row>
    <row r="58" spans="3:13" s="55" customFormat="1" ht="13.8">
      <c r="C58" s="301">
        <v>3</v>
      </c>
      <c r="D58" s="59" t="s">
        <v>19</v>
      </c>
      <c r="E58" s="302" t="s">
        <v>6</v>
      </c>
      <c r="F58" s="93">
        <v>1.2E-2</v>
      </c>
      <c r="G58" s="64">
        <f>VLOOKUP(D58,upahbahan,3,FALSE)</f>
        <v>200000</v>
      </c>
      <c r="H58" s="64">
        <f t="shared" si="3"/>
        <v>2400</v>
      </c>
      <c r="I58" s="54"/>
    </row>
    <row r="59" spans="3:13" s="55" customFormat="1" ht="13.8">
      <c r="C59" s="83" t="s">
        <v>1210</v>
      </c>
      <c r="D59" s="80"/>
      <c r="E59" s="80"/>
      <c r="F59" s="217"/>
      <c r="G59" s="218"/>
      <c r="H59" s="64">
        <f>SUM(H56:H58)</f>
        <v>22755</v>
      </c>
      <c r="I59" s="219"/>
    </row>
    <row r="60" spans="3:13" s="55" customFormat="1" ht="13.8">
      <c r="C60" s="72" t="s">
        <v>1211</v>
      </c>
      <c r="D60" s="59" t="s">
        <v>1212</v>
      </c>
      <c r="E60" s="73"/>
      <c r="F60" s="73"/>
      <c r="G60" s="73"/>
      <c r="H60" s="73"/>
      <c r="I60" s="54"/>
    </row>
    <row r="61" spans="3:13" s="55" customFormat="1" ht="13.8">
      <c r="C61" s="72">
        <v>1</v>
      </c>
      <c r="D61" s="59" t="s">
        <v>5125</v>
      </c>
      <c r="E61" s="170" t="s">
        <v>1304</v>
      </c>
      <c r="F61" s="189">
        <v>1</v>
      </c>
      <c r="G61" s="64">
        <f>VLOOKUP(D61,upahbahan,3,FALSE)</f>
        <v>63200</v>
      </c>
      <c r="H61" s="64">
        <f>F61*G61</f>
        <v>63200</v>
      </c>
      <c r="I61" s="54"/>
    </row>
    <row r="62" spans="3:13" s="55" customFormat="1" ht="13.8">
      <c r="C62" s="83" t="s">
        <v>1216</v>
      </c>
      <c r="D62" s="80"/>
      <c r="E62" s="80"/>
      <c r="F62" s="80"/>
      <c r="G62" s="162"/>
      <c r="H62" s="64">
        <f>SUM(H61:H61)</f>
        <v>63200</v>
      </c>
      <c r="I62" s="54"/>
    </row>
    <row r="63" spans="3:13" s="55" customFormat="1" ht="13.8">
      <c r="C63" s="72" t="s">
        <v>1217</v>
      </c>
      <c r="D63" s="59" t="s">
        <v>1218</v>
      </c>
      <c r="E63" s="170"/>
      <c r="F63" s="73"/>
      <c r="G63" s="73"/>
      <c r="H63" s="73"/>
      <c r="I63" s="54"/>
    </row>
    <row r="64" spans="3:13" s="55" customFormat="1" ht="13.8">
      <c r="C64" s="83" t="s">
        <v>1219</v>
      </c>
      <c r="D64" s="80"/>
      <c r="E64" s="80"/>
      <c r="F64" s="80"/>
      <c r="G64" s="162"/>
      <c r="H64" s="588">
        <f>SUM(H63:H63)</f>
        <v>0</v>
      </c>
      <c r="I64" s="54"/>
    </row>
    <row r="65" spans="3:13" s="55" customFormat="1" ht="13.8">
      <c r="C65" s="58" t="s">
        <v>1220</v>
      </c>
      <c r="D65" s="69" t="s">
        <v>1221</v>
      </c>
      <c r="E65" s="70"/>
      <c r="F65" s="70"/>
      <c r="G65" s="71"/>
      <c r="H65" s="304">
        <f>H64+H62+H59</f>
        <v>85955</v>
      </c>
      <c r="I65" s="319"/>
    </row>
    <row r="66" spans="3:13" s="55" customFormat="1" ht="13.8">
      <c r="C66" s="58" t="s">
        <v>1222</v>
      </c>
      <c r="D66" s="69" t="s">
        <v>1325</v>
      </c>
      <c r="E66" s="70"/>
      <c r="F66" s="71"/>
      <c r="G66" s="95">
        <v>0.1</v>
      </c>
      <c r="H66" s="64">
        <f>H65*G66</f>
        <v>8595.5</v>
      </c>
      <c r="I66" s="319"/>
    </row>
    <row r="67" spans="3:13" s="55" customFormat="1" ht="13.8">
      <c r="C67" s="58" t="s">
        <v>1223</v>
      </c>
      <c r="D67" s="69" t="s">
        <v>1224</v>
      </c>
      <c r="E67" s="70"/>
      <c r="F67" s="70"/>
      <c r="G67" s="71"/>
      <c r="H67" s="305">
        <f>SUM(H65:H66)</f>
        <v>94550.5</v>
      </c>
      <c r="I67" s="319"/>
    </row>
    <row r="69" spans="3:13" s="55" customFormat="1" ht="15" customHeight="1">
      <c r="C69" s="52" t="s">
        <v>5126</v>
      </c>
      <c r="D69" s="313" t="s">
        <v>5127</v>
      </c>
      <c r="E69" s="313"/>
      <c r="F69" s="313"/>
      <c r="G69" s="313"/>
      <c r="H69" s="313"/>
      <c r="I69" s="56">
        <f>ROUNDDOWN(H83,-2)</f>
        <v>193600</v>
      </c>
    </row>
    <row r="70" spans="3:13" s="55" customFormat="1" ht="27.6">
      <c r="C70" s="300" t="s">
        <v>1197</v>
      </c>
      <c r="D70" s="300" t="s">
        <v>1198</v>
      </c>
      <c r="E70" s="300" t="s">
        <v>1199</v>
      </c>
      <c r="F70" s="300" t="s">
        <v>1200</v>
      </c>
      <c r="G70" s="300" t="s">
        <v>1201</v>
      </c>
      <c r="H70" s="300" t="s">
        <v>1202</v>
      </c>
      <c r="I70" s="54"/>
    </row>
    <row r="71" spans="3:13" s="55" customFormat="1" ht="13.8">
      <c r="C71" s="72" t="s">
        <v>1203</v>
      </c>
      <c r="D71" s="59" t="s">
        <v>1204</v>
      </c>
      <c r="E71" s="73"/>
      <c r="F71" s="73"/>
      <c r="G71" s="73"/>
      <c r="H71" s="73"/>
      <c r="I71" s="54"/>
      <c r="J71" s="159" t="s">
        <v>1249</v>
      </c>
    </row>
    <row r="72" spans="3:13" s="55" customFormat="1" ht="13.8">
      <c r="C72" s="301">
        <v>1</v>
      </c>
      <c r="D72" s="59" t="s">
        <v>5</v>
      </c>
      <c r="E72" s="302" t="s">
        <v>6</v>
      </c>
      <c r="F72" s="93">
        <v>0.189</v>
      </c>
      <c r="G72" s="64">
        <f>VLOOKUP(D72,upahbahan,3,FALSE)</f>
        <v>100000</v>
      </c>
      <c r="H72" s="64">
        <f>F72*G72</f>
        <v>18900</v>
      </c>
      <c r="I72" s="54"/>
      <c r="J72" s="159" t="s">
        <v>1250</v>
      </c>
      <c r="M72" s="65">
        <v>0.1</v>
      </c>
    </row>
    <row r="73" spans="3:13" s="55" customFormat="1" ht="13.8">
      <c r="C73" s="301">
        <v>2</v>
      </c>
      <c r="D73" s="59" t="s">
        <v>10</v>
      </c>
      <c r="E73" s="302" t="s">
        <v>6</v>
      </c>
      <c r="F73" s="93">
        <v>9.5000000000000001E-2</v>
      </c>
      <c r="G73" s="64">
        <f>VLOOKUP(D73,upahbahan,3,FALSE)</f>
        <v>145000</v>
      </c>
      <c r="H73" s="64">
        <f t="shared" ref="H73:H74" si="4">F73*G73</f>
        <v>13775</v>
      </c>
      <c r="I73" s="54"/>
      <c r="J73" s="159"/>
      <c r="M73" s="65"/>
    </row>
    <row r="74" spans="3:13" s="55" customFormat="1" ht="13.8">
      <c r="C74" s="301">
        <v>3</v>
      </c>
      <c r="D74" s="59" t="s">
        <v>19</v>
      </c>
      <c r="E74" s="302" t="s">
        <v>6</v>
      </c>
      <c r="F74" s="93">
        <v>1.9E-2</v>
      </c>
      <c r="G74" s="64">
        <f>VLOOKUP(D74,upahbahan,3,FALSE)</f>
        <v>200000</v>
      </c>
      <c r="H74" s="64">
        <f t="shared" si="4"/>
        <v>3800</v>
      </c>
      <c r="I74" s="54"/>
    </row>
    <row r="75" spans="3:13" s="55" customFormat="1" ht="13.8">
      <c r="C75" s="83" t="s">
        <v>1210</v>
      </c>
      <c r="D75" s="80"/>
      <c r="E75" s="80"/>
      <c r="F75" s="217"/>
      <c r="G75" s="218"/>
      <c r="H75" s="64">
        <f>SUM(H72:H74)</f>
        <v>36475</v>
      </c>
      <c r="I75" s="219"/>
    </row>
    <row r="76" spans="3:13" s="55" customFormat="1" ht="13.8">
      <c r="C76" s="72" t="s">
        <v>1211</v>
      </c>
      <c r="D76" s="59" t="s">
        <v>1212</v>
      </c>
      <c r="E76" s="73"/>
      <c r="F76" s="73"/>
      <c r="G76" s="73"/>
      <c r="H76" s="73"/>
      <c r="I76" s="54"/>
    </row>
    <row r="77" spans="3:13" s="55" customFormat="1" ht="13.8">
      <c r="C77" s="72">
        <v>1</v>
      </c>
      <c r="D77" s="59" t="s">
        <v>5128</v>
      </c>
      <c r="E77" s="170" t="s">
        <v>1304</v>
      </c>
      <c r="F77" s="189">
        <v>1</v>
      </c>
      <c r="G77" s="64">
        <f>VLOOKUP(D77,upahbahan,3,FALSE)</f>
        <v>139575</v>
      </c>
      <c r="H77" s="64">
        <f>F77*G77</f>
        <v>139575</v>
      </c>
      <c r="I77" s="54"/>
    </row>
    <row r="78" spans="3:13" s="55" customFormat="1" ht="13.8">
      <c r="C78" s="83" t="s">
        <v>1216</v>
      </c>
      <c r="D78" s="80"/>
      <c r="E78" s="80"/>
      <c r="F78" s="80"/>
      <c r="G78" s="162"/>
      <c r="H78" s="64">
        <f>SUM(H77:H77)</f>
        <v>139575</v>
      </c>
      <c r="I78" s="54"/>
    </row>
    <row r="79" spans="3:13" s="55" customFormat="1" ht="13.8">
      <c r="C79" s="72" t="s">
        <v>1217</v>
      </c>
      <c r="D79" s="59" t="s">
        <v>1218</v>
      </c>
      <c r="E79" s="170"/>
      <c r="F79" s="73"/>
      <c r="G79" s="73"/>
      <c r="H79" s="73"/>
      <c r="I79" s="54"/>
    </row>
    <row r="80" spans="3:13" s="55" customFormat="1" ht="13.8">
      <c r="C80" s="83" t="s">
        <v>1219</v>
      </c>
      <c r="D80" s="80"/>
      <c r="E80" s="80"/>
      <c r="F80" s="80"/>
      <c r="G80" s="162"/>
      <c r="H80" s="588">
        <f>SUM(H79:H79)</f>
        <v>0</v>
      </c>
      <c r="I80" s="54"/>
    </row>
    <row r="81" spans="3:13" s="55" customFormat="1" ht="13.8">
      <c r="C81" s="58" t="s">
        <v>1220</v>
      </c>
      <c r="D81" s="69" t="s">
        <v>1221</v>
      </c>
      <c r="E81" s="70"/>
      <c r="F81" s="70"/>
      <c r="G81" s="71"/>
      <c r="H81" s="304">
        <f>H80+H78+H75</f>
        <v>176050</v>
      </c>
      <c r="I81" s="319"/>
    </row>
    <row r="82" spans="3:13" s="55" customFormat="1" ht="13.8">
      <c r="C82" s="58" t="s">
        <v>1222</v>
      </c>
      <c r="D82" s="69" t="s">
        <v>1325</v>
      </c>
      <c r="E82" s="70"/>
      <c r="F82" s="71"/>
      <c r="G82" s="95">
        <v>0.1</v>
      </c>
      <c r="H82" s="64">
        <f>H81*G82</f>
        <v>17605</v>
      </c>
      <c r="I82" s="319"/>
    </row>
    <row r="83" spans="3:13" s="55" customFormat="1" ht="13.8">
      <c r="C83" s="58" t="s">
        <v>1223</v>
      </c>
      <c r="D83" s="69" t="s">
        <v>1224</v>
      </c>
      <c r="E83" s="70"/>
      <c r="F83" s="70"/>
      <c r="G83" s="71"/>
      <c r="H83" s="305">
        <f>SUM(H81:H82)</f>
        <v>193655</v>
      </c>
      <c r="I83" s="319"/>
    </row>
    <row r="85" spans="3:13" s="55" customFormat="1" ht="15" customHeight="1">
      <c r="C85" s="52" t="s">
        <v>5129</v>
      </c>
      <c r="D85" s="313" t="s">
        <v>5130</v>
      </c>
      <c r="E85" s="313"/>
      <c r="F85" s="313"/>
      <c r="G85" s="313"/>
      <c r="H85" s="313"/>
      <c r="I85" s="56">
        <f>ROUNDDOWN(H100,-2)</f>
        <v>374500</v>
      </c>
    </row>
    <row r="86" spans="3:13" s="55" customFormat="1" ht="27.6">
      <c r="C86" s="300" t="s">
        <v>1197</v>
      </c>
      <c r="D86" s="300" t="s">
        <v>1198</v>
      </c>
      <c r="E86" s="300" t="s">
        <v>1199</v>
      </c>
      <c r="F86" s="300" t="s">
        <v>1200</v>
      </c>
      <c r="G86" s="300" t="s">
        <v>1201</v>
      </c>
      <c r="H86" s="300" t="s">
        <v>1202</v>
      </c>
      <c r="I86" s="54"/>
    </row>
    <row r="87" spans="3:13" s="55" customFormat="1" ht="13.8">
      <c r="C87" s="72" t="s">
        <v>1203</v>
      </c>
      <c r="D87" s="59" t="s">
        <v>1204</v>
      </c>
      <c r="E87" s="73"/>
      <c r="F87" s="73"/>
      <c r="G87" s="73"/>
      <c r="H87" s="73"/>
      <c r="I87" s="54"/>
      <c r="J87" s="159" t="s">
        <v>1249</v>
      </c>
    </row>
    <row r="88" spans="3:13" s="55" customFormat="1" ht="13.8">
      <c r="C88" s="301">
        <v>1</v>
      </c>
      <c r="D88" s="59" t="s">
        <v>5</v>
      </c>
      <c r="E88" s="302" t="s">
        <v>6</v>
      </c>
      <c r="F88" s="93">
        <v>0.25600000000000001</v>
      </c>
      <c r="G88" s="64">
        <f>VLOOKUP(D88,upahbahan,3,FALSE)</f>
        <v>100000</v>
      </c>
      <c r="H88" s="64">
        <f>F88*G88</f>
        <v>25600</v>
      </c>
      <c r="I88" s="54"/>
      <c r="J88" s="159" t="s">
        <v>1250</v>
      </c>
      <c r="M88" s="65">
        <v>0.1</v>
      </c>
    </row>
    <row r="89" spans="3:13" s="55" customFormat="1" ht="13.8">
      <c r="C89" s="301">
        <v>2</v>
      </c>
      <c r="D89" s="59" t="s">
        <v>10</v>
      </c>
      <c r="E89" s="302" t="s">
        <v>6</v>
      </c>
      <c r="F89" s="93">
        <v>0.128</v>
      </c>
      <c r="G89" s="64">
        <f>VLOOKUP(D89,upahbahan,3,FALSE)</f>
        <v>145000</v>
      </c>
      <c r="H89" s="64">
        <f t="shared" ref="H89:H90" si="5">F89*G89</f>
        <v>18560</v>
      </c>
      <c r="I89" s="54"/>
      <c r="J89" s="159"/>
      <c r="M89" s="65"/>
    </row>
    <row r="90" spans="3:13" s="55" customFormat="1" ht="13.8">
      <c r="C90" s="301">
        <v>3</v>
      </c>
      <c r="D90" s="59" t="s">
        <v>19</v>
      </c>
      <c r="E90" s="302" t="s">
        <v>6</v>
      </c>
      <c r="F90" s="93">
        <v>2.5999999999999999E-2</v>
      </c>
      <c r="G90" s="64">
        <f>VLOOKUP(D90,upahbahan,3,FALSE)</f>
        <v>200000</v>
      </c>
      <c r="H90" s="64">
        <f t="shared" si="5"/>
        <v>5200</v>
      </c>
      <c r="I90" s="54"/>
    </row>
    <row r="91" spans="3:13" s="55" customFormat="1" ht="13.8">
      <c r="C91" s="83" t="s">
        <v>1210</v>
      </c>
      <c r="D91" s="80"/>
      <c r="E91" s="80"/>
      <c r="F91" s="217"/>
      <c r="G91" s="218"/>
      <c r="H91" s="64">
        <f>SUM(H88:H90)</f>
        <v>49360</v>
      </c>
      <c r="I91" s="219"/>
    </row>
    <row r="92" spans="3:13" s="55" customFormat="1" ht="13.8">
      <c r="C92" s="72" t="s">
        <v>1211</v>
      </c>
      <c r="D92" s="59" t="s">
        <v>1212</v>
      </c>
      <c r="E92" s="73"/>
      <c r="F92" s="73"/>
      <c r="G92" s="73"/>
      <c r="H92" s="73"/>
      <c r="I92" s="54"/>
    </row>
    <row r="93" spans="3:13" s="55" customFormat="1" ht="13.8">
      <c r="C93" s="72">
        <v>1</v>
      </c>
      <c r="D93" s="59" t="s">
        <v>5131</v>
      </c>
      <c r="E93" s="170" t="s">
        <v>1304</v>
      </c>
      <c r="F93" s="189">
        <v>1</v>
      </c>
      <c r="G93" s="64">
        <f>VLOOKUP(D93,upahbahan,3,FALSE)</f>
        <v>287500</v>
      </c>
      <c r="H93" s="64">
        <f>F93*G93</f>
        <v>287500</v>
      </c>
      <c r="I93" s="54"/>
    </row>
    <row r="94" spans="3:13" s="55" customFormat="1" ht="13.8">
      <c r="C94" s="83" t="s">
        <v>1216</v>
      </c>
      <c r="D94" s="80"/>
      <c r="E94" s="80"/>
      <c r="F94" s="80"/>
      <c r="G94" s="162"/>
      <c r="H94" s="64">
        <f>SUM(H93:H93)</f>
        <v>287500</v>
      </c>
      <c r="I94" s="54"/>
    </row>
    <row r="95" spans="3:13" s="55" customFormat="1" ht="13.8">
      <c r="C95" s="72" t="s">
        <v>1217</v>
      </c>
      <c r="D95" s="59" t="s">
        <v>1218</v>
      </c>
      <c r="E95" s="170"/>
      <c r="F95" s="73"/>
      <c r="G95" s="73"/>
      <c r="H95" s="73"/>
      <c r="I95" s="54"/>
    </row>
    <row r="96" spans="3:13" s="55" customFormat="1" ht="13.8">
      <c r="C96" s="557">
        <v>1</v>
      </c>
      <c r="D96" s="59" t="s">
        <v>5134</v>
      </c>
      <c r="E96" s="170" t="s">
        <v>4771</v>
      </c>
      <c r="F96" s="188">
        <v>3.4000000000000002E-2</v>
      </c>
      <c r="G96" s="64">
        <f>VLOOKUP(D96,upahbahan,3,FALSE)</f>
        <v>108000</v>
      </c>
      <c r="H96" s="64">
        <f>F96*G96</f>
        <v>3672.0000000000005</v>
      </c>
      <c r="I96" s="54"/>
    </row>
    <row r="97" spans="3:13" s="55" customFormat="1" ht="13.8">
      <c r="C97" s="83" t="s">
        <v>1219</v>
      </c>
      <c r="D97" s="80"/>
      <c r="E97" s="80"/>
      <c r="F97" s="80"/>
      <c r="G97" s="162"/>
      <c r="H97" s="588">
        <f>SUM(H95:H96)</f>
        <v>3672.0000000000005</v>
      </c>
      <c r="I97" s="54"/>
    </row>
    <row r="98" spans="3:13" s="55" customFormat="1" ht="13.8">
      <c r="C98" s="58" t="s">
        <v>1220</v>
      </c>
      <c r="D98" s="69" t="s">
        <v>1221</v>
      </c>
      <c r="E98" s="70"/>
      <c r="F98" s="70"/>
      <c r="G98" s="71"/>
      <c r="H98" s="304">
        <f>H97+H94+H91</f>
        <v>340532</v>
      </c>
      <c r="I98" s="319"/>
    </row>
    <row r="99" spans="3:13" s="55" customFormat="1" ht="13.8">
      <c r="C99" s="58" t="s">
        <v>1222</v>
      </c>
      <c r="D99" s="69" t="s">
        <v>1325</v>
      </c>
      <c r="E99" s="70"/>
      <c r="F99" s="71"/>
      <c r="G99" s="95">
        <v>0.1</v>
      </c>
      <c r="H99" s="64">
        <f>H98*G99</f>
        <v>34053.200000000004</v>
      </c>
      <c r="I99" s="319"/>
    </row>
    <row r="100" spans="3:13" s="55" customFormat="1" ht="13.8">
      <c r="C100" s="58" t="s">
        <v>1223</v>
      </c>
      <c r="D100" s="69" t="s">
        <v>1224</v>
      </c>
      <c r="E100" s="70"/>
      <c r="F100" s="70"/>
      <c r="G100" s="71"/>
      <c r="H100" s="305">
        <f>SUM(H98:H99)</f>
        <v>374585.2</v>
      </c>
      <c r="I100" s="319"/>
    </row>
    <row r="102" spans="3:13" s="55" customFormat="1" ht="15" customHeight="1">
      <c r="C102" s="52" t="s">
        <v>5132</v>
      </c>
      <c r="D102" s="313" t="s">
        <v>5133</v>
      </c>
      <c r="E102" s="313"/>
      <c r="F102" s="313"/>
      <c r="G102" s="313"/>
      <c r="H102" s="313"/>
      <c r="I102" s="56">
        <f>ROUNDDOWN(H117,-2)</f>
        <v>402400</v>
      </c>
    </row>
    <row r="103" spans="3:13" s="55" customFormat="1" ht="27.6">
      <c r="C103" s="300" t="s">
        <v>1197</v>
      </c>
      <c r="D103" s="300" t="s">
        <v>1198</v>
      </c>
      <c r="E103" s="300" t="s">
        <v>1199</v>
      </c>
      <c r="F103" s="300" t="s">
        <v>1200</v>
      </c>
      <c r="G103" s="300" t="s">
        <v>1201</v>
      </c>
      <c r="H103" s="300" t="s">
        <v>1202</v>
      </c>
      <c r="I103" s="54"/>
    </row>
    <row r="104" spans="3:13" s="55" customFormat="1" ht="13.8">
      <c r="C104" s="72" t="s">
        <v>1203</v>
      </c>
      <c r="D104" s="59" t="s">
        <v>1204</v>
      </c>
      <c r="E104" s="73"/>
      <c r="F104" s="73"/>
      <c r="G104" s="73"/>
      <c r="H104" s="73"/>
      <c r="I104" s="54"/>
      <c r="J104" s="159" t="s">
        <v>1249</v>
      </c>
    </row>
    <row r="105" spans="3:13" s="55" customFormat="1" ht="13.8">
      <c r="C105" s="301">
        <v>1</v>
      </c>
      <c r="D105" s="59" t="s">
        <v>5</v>
      </c>
      <c r="E105" s="302" t="s">
        <v>6</v>
      </c>
      <c r="F105" s="93">
        <v>0.29399999999999998</v>
      </c>
      <c r="G105" s="64">
        <f>VLOOKUP(D105,upahbahan,3,FALSE)</f>
        <v>100000</v>
      </c>
      <c r="H105" s="64">
        <f>F105*G105</f>
        <v>29400</v>
      </c>
      <c r="I105" s="54"/>
      <c r="J105" s="159" t="s">
        <v>1250</v>
      </c>
      <c r="M105" s="65">
        <v>0.1</v>
      </c>
    </row>
    <row r="106" spans="3:13" s="55" customFormat="1" ht="13.8">
      <c r="C106" s="301">
        <v>2</v>
      </c>
      <c r="D106" s="59" t="s">
        <v>10</v>
      </c>
      <c r="E106" s="302" t="s">
        <v>6</v>
      </c>
      <c r="F106" s="93">
        <v>0.14699999999999999</v>
      </c>
      <c r="G106" s="64">
        <f>VLOOKUP(D106,upahbahan,3,FALSE)</f>
        <v>145000</v>
      </c>
      <c r="H106" s="64">
        <f t="shared" ref="H106:H107" si="6">F106*G106</f>
        <v>21315</v>
      </c>
      <c r="I106" s="54"/>
      <c r="J106" s="159"/>
      <c r="M106" s="65"/>
    </row>
    <row r="107" spans="3:13" s="55" customFormat="1" ht="13.8">
      <c r="C107" s="301">
        <v>3</v>
      </c>
      <c r="D107" s="59" t="s">
        <v>19</v>
      </c>
      <c r="E107" s="302" t="s">
        <v>6</v>
      </c>
      <c r="F107" s="93">
        <v>2.9000000000000001E-2</v>
      </c>
      <c r="G107" s="64">
        <f>VLOOKUP(D107,upahbahan,3,FALSE)</f>
        <v>200000</v>
      </c>
      <c r="H107" s="64">
        <f t="shared" si="6"/>
        <v>5800</v>
      </c>
      <c r="I107" s="54"/>
    </row>
    <row r="108" spans="3:13" s="55" customFormat="1" ht="13.8">
      <c r="C108" s="83" t="s">
        <v>1210</v>
      </c>
      <c r="D108" s="80"/>
      <c r="E108" s="80"/>
      <c r="F108" s="217"/>
      <c r="G108" s="218"/>
      <c r="H108" s="64">
        <f>SUM(H105:H107)</f>
        <v>56515</v>
      </c>
      <c r="I108" s="219"/>
    </row>
    <row r="109" spans="3:13" s="55" customFormat="1" ht="13.8">
      <c r="C109" s="72" t="s">
        <v>1211</v>
      </c>
      <c r="D109" s="59" t="s">
        <v>1212</v>
      </c>
      <c r="E109" s="73"/>
      <c r="F109" s="73"/>
      <c r="G109" s="73"/>
      <c r="H109" s="73"/>
      <c r="I109" s="54"/>
    </row>
    <row r="110" spans="3:13" s="55" customFormat="1" ht="13.8">
      <c r="C110" s="72">
        <v>1</v>
      </c>
      <c r="D110" s="59" t="s">
        <v>5156</v>
      </c>
      <c r="E110" s="170" t="s">
        <v>1304</v>
      </c>
      <c r="F110" s="189">
        <v>1</v>
      </c>
      <c r="G110" s="64">
        <f>VLOOKUP(D110,upahbahan,3,FALSE)</f>
        <v>305000</v>
      </c>
      <c r="H110" s="64">
        <f>F110*G110</f>
        <v>305000</v>
      </c>
      <c r="I110" s="54"/>
    </row>
    <row r="111" spans="3:13" s="55" customFormat="1" ht="13.8">
      <c r="C111" s="83" t="s">
        <v>1216</v>
      </c>
      <c r="D111" s="80"/>
      <c r="E111" s="80"/>
      <c r="F111" s="80"/>
      <c r="G111" s="162"/>
      <c r="H111" s="64">
        <f>SUM(H110:H110)</f>
        <v>305000</v>
      </c>
      <c r="I111" s="54"/>
    </row>
    <row r="112" spans="3:13" s="55" customFormat="1" ht="13.8">
      <c r="C112" s="72" t="s">
        <v>1217</v>
      </c>
      <c r="D112" s="59" t="s">
        <v>1218</v>
      </c>
      <c r="E112" s="170"/>
      <c r="F112" s="73"/>
      <c r="G112" s="73"/>
      <c r="H112" s="73"/>
      <c r="I112" s="54"/>
    </row>
    <row r="113" spans="3:13" s="55" customFormat="1" ht="13.8">
      <c r="C113" s="557">
        <v>1</v>
      </c>
      <c r="D113" s="59" t="s">
        <v>5134</v>
      </c>
      <c r="E113" s="170" t="s">
        <v>4771</v>
      </c>
      <c r="F113" s="171">
        <v>0.04</v>
      </c>
      <c r="G113" s="64">
        <f>VLOOKUP(D113,upahbahan,3,FALSE)</f>
        <v>108000</v>
      </c>
      <c r="H113" s="64">
        <f>F113*G113</f>
        <v>4320</v>
      </c>
      <c r="I113" s="54"/>
    </row>
    <row r="114" spans="3:13" s="55" customFormat="1" ht="13.8">
      <c r="C114" s="83" t="s">
        <v>1219</v>
      </c>
      <c r="D114" s="80"/>
      <c r="E114" s="80"/>
      <c r="F114" s="80"/>
      <c r="G114" s="162"/>
      <c r="H114" s="588">
        <f>SUM(H112:H113)</f>
        <v>4320</v>
      </c>
      <c r="I114" s="54"/>
    </row>
    <row r="115" spans="3:13" s="55" customFormat="1" ht="13.8">
      <c r="C115" s="58" t="s">
        <v>1220</v>
      </c>
      <c r="D115" s="69" t="s">
        <v>1221</v>
      </c>
      <c r="E115" s="70"/>
      <c r="F115" s="70"/>
      <c r="G115" s="71"/>
      <c r="H115" s="304">
        <f>H114+H111+H108</f>
        <v>365835</v>
      </c>
      <c r="I115" s="319"/>
    </row>
    <row r="116" spans="3:13" s="55" customFormat="1" ht="13.8">
      <c r="C116" s="58" t="s">
        <v>1222</v>
      </c>
      <c r="D116" s="69" t="s">
        <v>1325</v>
      </c>
      <c r="E116" s="70"/>
      <c r="F116" s="71"/>
      <c r="G116" s="95">
        <v>0.1</v>
      </c>
      <c r="H116" s="64">
        <f>H115*G116</f>
        <v>36583.5</v>
      </c>
      <c r="I116" s="319"/>
    </row>
    <row r="117" spans="3:13" s="55" customFormat="1" ht="13.8">
      <c r="C117" s="58" t="s">
        <v>1223</v>
      </c>
      <c r="D117" s="69" t="s">
        <v>1224</v>
      </c>
      <c r="E117" s="70"/>
      <c r="F117" s="70"/>
      <c r="G117" s="71"/>
      <c r="H117" s="305">
        <f>SUM(H115:H116)</f>
        <v>402418.5</v>
      </c>
      <c r="I117" s="319"/>
    </row>
    <row r="119" spans="3:13" s="55" customFormat="1" ht="15" customHeight="1">
      <c r="C119" s="52" t="s">
        <v>5135</v>
      </c>
      <c r="D119" s="313" t="s">
        <v>5136</v>
      </c>
      <c r="E119" s="313"/>
      <c r="F119" s="313"/>
      <c r="G119" s="313"/>
      <c r="H119" s="313"/>
      <c r="I119" s="56">
        <f>ROUNDDOWN(H134,-2)</f>
        <v>455900</v>
      </c>
    </row>
    <row r="120" spans="3:13" s="55" customFormat="1" ht="27.6">
      <c r="C120" s="300" t="s">
        <v>1197</v>
      </c>
      <c r="D120" s="300" t="s">
        <v>1198</v>
      </c>
      <c r="E120" s="300" t="s">
        <v>1199</v>
      </c>
      <c r="F120" s="300" t="s">
        <v>1200</v>
      </c>
      <c r="G120" s="300" t="s">
        <v>1201</v>
      </c>
      <c r="H120" s="300" t="s">
        <v>1202</v>
      </c>
      <c r="I120" s="54"/>
    </row>
    <row r="121" spans="3:13" s="55" customFormat="1" ht="13.8">
      <c r="C121" s="72" t="s">
        <v>1203</v>
      </c>
      <c r="D121" s="59" t="s">
        <v>1204</v>
      </c>
      <c r="E121" s="73"/>
      <c r="F121" s="73"/>
      <c r="G121" s="73"/>
      <c r="H121" s="73"/>
      <c r="I121" s="54"/>
      <c r="J121" s="159" t="s">
        <v>1249</v>
      </c>
    </row>
    <row r="122" spans="3:13" s="55" customFormat="1" ht="13.8">
      <c r="C122" s="301">
        <v>1</v>
      </c>
      <c r="D122" s="59" t="s">
        <v>5</v>
      </c>
      <c r="E122" s="302" t="s">
        <v>6</v>
      </c>
      <c r="F122" s="93">
        <v>0.54400000000000004</v>
      </c>
      <c r="G122" s="64">
        <f>VLOOKUP(D122,upahbahan,3,FALSE)</f>
        <v>100000</v>
      </c>
      <c r="H122" s="64">
        <f>F122*G122</f>
        <v>54400.000000000007</v>
      </c>
      <c r="I122" s="54"/>
      <c r="J122" s="159" t="s">
        <v>1250</v>
      </c>
      <c r="M122" s="65">
        <v>0.1</v>
      </c>
    </row>
    <row r="123" spans="3:13" s="55" customFormat="1" ht="13.8">
      <c r="C123" s="301">
        <v>2</v>
      </c>
      <c r="D123" s="59" t="s">
        <v>10</v>
      </c>
      <c r="E123" s="302" t="s">
        <v>6</v>
      </c>
      <c r="F123" s="93">
        <v>2.7199999999999998E-2</v>
      </c>
      <c r="G123" s="64">
        <f>VLOOKUP(D123,upahbahan,3,FALSE)</f>
        <v>145000</v>
      </c>
      <c r="H123" s="64">
        <f t="shared" ref="H123:H124" si="7">F123*G123</f>
        <v>3944</v>
      </c>
      <c r="I123" s="54"/>
      <c r="J123" s="159"/>
      <c r="M123" s="65"/>
    </row>
    <row r="124" spans="3:13" s="55" customFormat="1" ht="13.8">
      <c r="C124" s="301">
        <v>3</v>
      </c>
      <c r="D124" s="59" t="s">
        <v>19</v>
      </c>
      <c r="E124" s="302" t="s">
        <v>6</v>
      </c>
      <c r="F124" s="93">
        <v>5.3999999999999999E-2</v>
      </c>
      <c r="G124" s="64">
        <f>VLOOKUP(D124,upahbahan,3,FALSE)</f>
        <v>200000</v>
      </c>
      <c r="H124" s="64">
        <f t="shared" si="7"/>
        <v>10800</v>
      </c>
      <c r="I124" s="54"/>
    </row>
    <row r="125" spans="3:13" s="55" customFormat="1" ht="13.8">
      <c r="C125" s="83" t="s">
        <v>1210</v>
      </c>
      <c r="D125" s="80"/>
      <c r="E125" s="80"/>
      <c r="F125" s="217"/>
      <c r="G125" s="218"/>
      <c r="H125" s="64">
        <f>SUM(H122:H124)</f>
        <v>69144</v>
      </c>
      <c r="I125" s="219"/>
    </row>
    <row r="126" spans="3:13" s="55" customFormat="1" ht="13.8">
      <c r="C126" s="72" t="s">
        <v>1211</v>
      </c>
      <c r="D126" s="59" t="s">
        <v>1212</v>
      </c>
      <c r="E126" s="73"/>
      <c r="F126" s="73"/>
      <c r="G126" s="73"/>
      <c r="H126" s="73"/>
      <c r="I126" s="54"/>
    </row>
    <row r="127" spans="3:13" s="55" customFormat="1" ht="13.8">
      <c r="C127" s="72">
        <v>1</v>
      </c>
      <c r="D127" s="59" t="s">
        <v>5155</v>
      </c>
      <c r="E127" s="170" t="s">
        <v>1304</v>
      </c>
      <c r="F127" s="189">
        <v>1</v>
      </c>
      <c r="G127" s="64">
        <f>VLOOKUP(D127,upahbahan,3,FALSE)</f>
        <v>336700</v>
      </c>
      <c r="H127" s="64">
        <f>F127*G127</f>
        <v>336700</v>
      </c>
      <c r="I127" s="54"/>
    </row>
    <row r="128" spans="3:13" s="55" customFormat="1" ht="13.8">
      <c r="C128" s="83" t="s">
        <v>1216</v>
      </c>
      <c r="D128" s="80"/>
      <c r="E128" s="80"/>
      <c r="F128" s="80"/>
      <c r="G128" s="162"/>
      <c r="H128" s="64">
        <f>SUM(H127:H127)</f>
        <v>336700</v>
      </c>
      <c r="I128" s="54"/>
    </row>
    <row r="129" spans="3:13" s="55" customFormat="1" ht="13.8">
      <c r="C129" s="72" t="s">
        <v>1217</v>
      </c>
      <c r="D129" s="59" t="s">
        <v>1218</v>
      </c>
      <c r="E129" s="170"/>
      <c r="F129" s="73"/>
      <c r="G129" s="73"/>
      <c r="H129" s="73"/>
      <c r="I129" s="54"/>
    </row>
    <row r="130" spans="3:13" s="55" customFormat="1" ht="13.8">
      <c r="C130" s="557">
        <v>1</v>
      </c>
      <c r="D130" s="59" t="s">
        <v>5134</v>
      </c>
      <c r="E130" s="170" t="s">
        <v>4771</v>
      </c>
      <c r="F130" s="171">
        <v>0.08</v>
      </c>
      <c r="G130" s="64">
        <f>VLOOKUP(D130,upahbahan,3,FALSE)</f>
        <v>108000</v>
      </c>
      <c r="H130" s="64">
        <f>F130*G130</f>
        <v>8640</v>
      </c>
      <c r="I130" s="54"/>
    </row>
    <row r="131" spans="3:13" s="55" customFormat="1" ht="13.8">
      <c r="C131" s="83" t="s">
        <v>1219</v>
      </c>
      <c r="D131" s="80"/>
      <c r="E131" s="80"/>
      <c r="F131" s="80"/>
      <c r="G131" s="162"/>
      <c r="H131" s="588">
        <f>SUM(H129:H130)</f>
        <v>8640</v>
      </c>
      <c r="I131" s="54"/>
    </row>
    <row r="132" spans="3:13" s="55" customFormat="1" ht="13.8">
      <c r="C132" s="58" t="s">
        <v>1220</v>
      </c>
      <c r="D132" s="69" t="s">
        <v>1221</v>
      </c>
      <c r="E132" s="70"/>
      <c r="F132" s="70"/>
      <c r="G132" s="71"/>
      <c r="H132" s="304">
        <f>H131+H128+H125</f>
        <v>414484</v>
      </c>
      <c r="I132" s="319"/>
    </row>
    <row r="133" spans="3:13" s="55" customFormat="1" ht="13.8">
      <c r="C133" s="58" t="s">
        <v>1222</v>
      </c>
      <c r="D133" s="69" t="s">
        <v>1325</v>
      </c>
      <c r="E133" s="70"/>
      <c r="F133" s="71"/>
      <c r="G133" s="95">
        <v>0.1</v>
      </c>
      <c r="H133" s="64">
        <f>H132*G133</f>
        <v>41448.400000000001</v>
      </c>
      <c r="I133" s="319"/>
    </row>
    <row r="134" spans="3:13" s="55" customFormat="1" ht="13.8">
      <c r="C134" s="58" t="s">
        <v>1223</v>
      </c>
      <c r="D134" s="69" t="s">
        <v>1224</v>
      </c>
      <c r="E134" s="70"/>
      <c r="F134" s="70"/>
      <c r="G134" s="71"/>
      <c r="H134" s="305">
        <f>SUM(H132:H133)</f>
        <v>455932.4</v>
      </c>
      <c r="I134" s="319"/>
    </row>
    <row r="136" spans="3:13" s="55" customFormat="1" ht="15" customHeight="1">
      <c r="C136" s="52" t="s">
        <v>5137</v>
      </c>
      <c r="D136" s="313" t="s">
        <v>5138</v>
      </c>
      <c r="E136" s="313"/>
      <c r="F136" s="313"/>
      <c r="G136" s="313"/>
      <c r="H136" s="313"/>
      <c r="I136" s="56">
        <f>ROUNDDOWN(H151,-2)</f>
        <v>558400</v>
      </c>
    </row>
    <row r="137" spans="3:13" s="55" customFormat="1" ht="27.6">
      <c r="C137" s="300" t="s">
        <v>1197</v>
      </c>
      <c r="D137" s="300" t="s">
        <v>1198</v>
      </c>
      <c r="E137" s="300" t="s">
        <v>1199</v>
      </c>
      <c r="F137" s="300" t="s">
        <v>1200</v>
      </c>
      <c r="G137" s="300" t="s">
        <v>1201</v>
      </c>
      <c r="H137" s="300" t="s">
        <v>1202</v>
      </c>
      <c r="I137" s="54"/>
    </row>
    <row r="138" spans="3:13" s="55" customFormat="1" ht="13.8">
      <c r="C138" s="72" t="s">
        <v>1203</v>
      </c>
      <c r="D138" s="59" t="s">
        <v>1204</v>
      </c>
      <c r="E138" s="73"/>
      <c r="F138" s="73"/>
      <c r="G138" s="73"/>
      <c r="H138" s="73"/>
      <c r="I138" s="54"/>
      <c r="J138" s="159" t="s">
        <v>1249</v>
      </c>
    </row>
    <row r="139" spans="3:13" s="55" customFormat="1" ht="13.8">
      <c r="C139" s="301">
        <v>1</v>
      </c>
      <c r="D139" s="59" t="s">
        <v>5</v>
      </c>
      <c r="E139" s="302" t="s">
        <v>6</v>
      </c>
      <c r="F139" s="93">
        <v>0.66900000000000004</v>
      </c>
      <c r="G139" s="64">
        <f>VLOOKUP(D139,upahbahan,3,FALSE)</f>
        <v>100000</v>
      </c>
      <c r="H139" s="64">
        <f>F139*G139</f>
        <v>66900</v>
      </c>
      <c r="I139" s="54"/>
      <c r="J139" s="159" t="s">
        <v>1250</v>
      </c>
      <c r="M139" s="65">
        <v>0.1</v>
      </c>
    </row>
    <row r="140" spans="3:13" s="55" customFormat="1" ht="13.8">
      <c r="C140" s="301">
        <v>2</v>
      </c>
      <c r="D140" s="59" t="s">
        <v>10</v>
      </c>
      <c r="E140" s="302" t="s">
        <v>6</v>
      </c>
      <c r="F140" s="93">
        <v>0.33500000000000002</v>
      </c>
      <c r="G140" s="64">
        <f>VLOOKUP(D140,upahbahan,3,FALSE)</f>
        <v>145000</v>
      </c>
      <c r="H140" s="64">
        <f t="shared" ref="H140:H141" si="8">F140*G140</f>
        <v>48575</v>
      </c>
      <c r="I140" s="54"/>
      <c r="J140" s="159"/>
      <c r="M140" s="65"/>
    </row>
    <row r="141" spans="3:13" s="55" customFormat="1" ht="13.8">
      <c r="C141" s="301">
        <v>3</v>
      </c>
      <c r="D141" s="59" t="s">
        <v>19</v>
      </c>
      <c r="E141" s="302" t="s">
        <v>6</v>
      </c>
      <c r="F141" s="93">
        <v>6.7000000000000004E-2</v>
      </c>
      <c r="G141" s="64">
        <f>VLOOKUP(D141,upahbahan,3,FALSE)</f>
        <v>200000</v>
      </c>
      <c r="H141" s="64">
        <f t="shared" si="8"/>
        <v>13400</v>
      </c>
      <c r="I141" s="54"/>
    </row>
    <row r="142" spans="3:13" s="55" customFormat="1" ht="13.8">
      <c r="C142" s="83" t="s">
        <v>1210</v>
      </c>
      <c r="D142" s="80"/>
      <c r="E142" s="80"/>
      <c r="F142" s="217"/>
      <c r="G142" s="218"/>
      <c r="H142" s="64">
        <f>SUM(H139:H141)</f>
        <v>128875</v>
      </c>
      <c r="I142" s="219"/>
    </row>
    <row r="143" spans="3:13" s="55" customFormat="1" ht="13.8">
      <c r="C143" s="72" t="s">
        <v>1211</v>
      </c>
      <c r="D143" s="59" t="s">
        <v>1212</v>
      </c>
      <c r="E143" s="73"/>
      <c r="F143" s="73"/>
      <c r="G143" s="73"/>
      <c r="H143" s="73"/>
      <c r="I143" s="54"/>
    </row>
    <row r="144" spans="3:13" s="55" customFormat="1" ht="13.8">
      <c r="C144" s="72">
        <v>1</v>
      </c>
      <c r="D144" s="59" t="s">
        <v>5154</v>
      </c>
      <c r="E144" s="170" t="s">
        <v>1304</v>
      </c>
      <c r="F144" s="189">
        <v>1</v>
      </c>
      <c r="G144" s="64">
        <f>VLOOKUP(D144,upahbahan,3,FALSE)</f>
        <v>368000</v>
      </c>
      <c r="H144" s="64">
        <f>F144*G144</f>
        <v>368000</v>
      </c>
      <c r="I144" s="54"/>
    </row>
    <row r="145" spans="3:13" s="55" customFormat="1" ht="13.8">
      <c r="C145" s="83" t="s">
        <v>1216</v>
      </c>
      <c r="D145" s="80"/>
      <c r="E145" s="80"/>
      <c r="F145" s="80"/>
      <c r="G145" s="162"/>
      <c r="H145" s="64">
        <f>SUM(H144:H144)</f>
        <v>368000</v>
      </c>
      <c r="I145" s="54"/>
    </row>
    <row r="146" spans="3:13" s="55" customFormat="1" ht="13.8">
      <c r="C146" s="72" t="s">
        <v>1217</v>
      </c>
      <c r="D146" s="59" t="s">
        <v>1218</v>
      </c>
      <c r="E146" s="170"/>
      <c r="F146" s="73"/>
      <c r="G146" s="73"/>
      <c r="H146" s="73"/>
      <c r="I146" s="54"/>
    </row>
    <row r="147" spans="3:13" s="55" customFormat="1" ht="13.8">
      <c r="C147" s="557">
        <v>1</v>
      </c>
      <c r="D147" s="59" t="s">
        <v>5134</v>
      </c>
      <c r="E147" s="170" t="s">
        <v>4771</v>
      </c>
      <c r="F147" s="171">
        <v>0.1</v>
      </c>
      <c r="G147" s="64">
        <f>VLOOKUP(D147,upahbahan,3,FALSE)</f>
        <v>108000</v>
      </c>
      <c r="H147" s="64">
        <f>F147*G147</f>
        <v>10800</v>
      </c>
      <c r="I147" s="54"/>
    </row>
    <row r="148" spans="3:13" s="55" customFormat="1" ht="13.8">
      <c r="C148" s="83" t="s">
        <v>1219</v>
      </c>
      <c r="D148" s="80"/>
      <c r="E148" s="80"/>
      <c r="F148" s="80"/>
      <c r="G148" s="162"/>
      <c r="H148" s="588">
        <f>SUM(H146:H147)</f>
        <v>10800</v>
      </c>
      <c r="I148" s="54"/>
    </row>
    <row r="149" spans="3:13" s="55" customFormat="1" ht="13.8">
      <c r="C149" s="58" t="s">
        <v>1220</v>
      </c>
      <c r="D149" s="69" t="s">
        <v>1221</v>
      </c>
      <c r="E149" s="70"/>
      <c r="F149" s="70"/>
      <c r="G149" s="71"/>
      <c r="H149" s="304">
        <f>H148+H145+H142</f>
        <v>507675</v>
      </c>
      <c r="I149" s="319"/>
    </row>
    <row r="150" spans="3:13" s="55" customFormat="1" ht="13.8">
      <c r="C150" s="58" t="s">
        <v>1222</v>
      </c>
      <c r="D150" s="69" t="s">
        <v>1325</v>
      </c>
      <c r="E150" s="70"/>
      <c r="F150" s="71"/>
      <c r="G150" s="95">
        <v>0.1</v>
      </c>
      <c r="H150" s="64">
        <f>H149*G150</f>
        <v>50767.5</v>
      </c>
      <c r="I150" s="319"/>
    </row>
    <row r="151" spans="3:13" s="55" customFormat="1" ht="13.8">
      <c r="C151" s="58" t="s">
        <v>1223</v>
      </c>
      <c r="D151" s="69" t="s">
        <v>1224</v>
      </c>
      <c r="E151" s="70"/>
      <c r="F151" s="70"/>
      <c r="G151" s="71"/>
      <c r="H151" s="305">
        <f>SUM(H149:H150)</f>
        <v>558442.5</v>
      </c>
      <c r="I151" s="319"/>
    </row>
    <row r="154" spans="3:13" s="55" customFormat="1" ht="15" customHeight="1">
      <c r="C154" s="52" t="s">
        <v>5139</v>
      </c>
      <c r="D154" s="313" t="s">
        <v>5140</v>
      </c>
      <c r="E154" s="313"/>
      <c r="F154" s="313"/>
      <c r="G154" s="313"/>
      <c r="H154" s="313"/>
      <c r="I154" s="56">
        <f>ROUNDDOWN(H169,-2)</f>
        <v>624200</v>
      </c>
    </row>
    <row r="155" spans="3:13" s="55" customFormat="1" ht="27.6">
      <c r="C155" s="300" t="s">
        <v>1197</v>
      </c>
      <c r="D155" s="300" t="s">
        <v>1198</v>
      </c>
      <c r="E155" s="300" t="s">
        <v>1199</v>
      </c>
      <c r="F155" s="300" t="s">
        <v>1200</v>
      </c>
      <c r="G155" s="300" t="s">
        <v>1201</v>
      </c>
      <c r="H155" s="300" t="s">
        <v>1202</v>
      </c>
      <c r="I155" s="54"/>
    </row>
    <row r="156" spans="3:13" s="55" customFormat="1" ht="13.8">
      <c r="C156" s="72" t="s">
        <v>1203</v>
      </c>
      <c r="D156" s="59" t="s">
        <v>1204</v>
      </c>
      <c r="E156" s="73"/>
      <c r="F156" s="73"/>
      <c r="G156" s="73"/>
      <c r="H156" s="73"/>
      <c r="I156" s="54"/>
      <c r="J156" s="159" t="s">
        <v>1249</v>
      </c>
    </row>
    <row r="157" spans="3:13" s="55" customFormat="1" ht="13.8">
      <c r="C157" s="301">
        <v>1</v>
      </c>
      <c r="D157" s="59" t="s">
        <v>5</v>
      </c>
      <c r="E157" s="302" t="s">
        <v>6</v>
      </c>
      <c r="F157" s="93">
        <v>0.80900000000000005</v>
      </c>
      <c r="G157" s="64">
        <f>VLOOKUP(D157,upahbahan,3,FALSE)</f>
        <v>100000</v>
      </c>
      <c r="H157" s="64">
        <f>F157*G157</f>
        <v>80900</v>
      </c>
      <c r="I157" s="54"/>
      <c r="J157" s="159" t="s">
        <v>1250</v>
      </c>
      <c r="M157" s="65">
        <v>0.1</v>
      </c>
    </row>
    <row r="158" spans="3:13" s="55" customFormat="1" ht="13.8">
      <c r="C158" s="301">
        <v>2</v>
      </c>
      <c r="D158" s="59" t="s">
        <v>10</v>
      </c>
      <c r="E158" s="302" t="s">
        <v>6</v>
      </c>
      <c r="F158" s="93">
        <v>0.40500000000000003</v>
      </c>
      <c r="G158" s="64">
        <f>VLOOKUP(D158,upahbahan,3,FALSE)</f>
        <v>145000</v>
      </c>
      <c r="H158" s="64">
        <f t="shared" ref="H158:H159" si="9">F158*G158</f>
        <v>58725.000000000007</v>
      </c>
      <c r="I158" s="54"/>
      <c r="J158" s="159"/>
      <c r="M158" s="65"/>
    </row>
    <row r="159" spans="3:13" s="55" customFormat="1" ht="13.8">
      <c r="C159" s="301">
        <v>3</v>
      </c>
      <c r="D159" s="59" t="s">
        <v>19</v>
      </c>
      <c r="E159" s="302" t="s">
        <v>6</v>
      </c>
      <c r="F159" s="93">
        <v>8.1000000000000003E-2</v>
      </c>
      <c r="G159" s="64">
        <f>VLOOKUP(D159,upahbahan,3,FALSE)</f>
        <v>200000</v>
      </c>
      <c r="H159" s="64">
        <f t="shared" si="9"/>
        <v>16200</v>
      </c>
      <c r="I159" s="54"/>
    </row>
    <row r="160" spans="3:13" s="55" customFormat="1" ht="13.8">
      <c r="C160" s="83" t="s">
        <v>1210</v>
      </c>
      <c r="D160" s="80"/>
      <c r="E160" s="80"/>
      <c r="F160" s="217"/>
      <c r="G160" s="218"/>
      <c r="H160" s="64">
        <f>SUM(H157:H159)</f>
        <v>155825</v>
      </c>
      <c r="I160" s="219"/>
    </row>
    <row r="161" spans="3:13" s="55" customFormat="1" ht="13.8">
      <c r="C161" s="72" t="s">
        <v>1211</v>
      </c>
      <c r="D161" s="59" t="s">
        <v>1212</v>
      </c>
      <c r="E161" s="73"/>
      <c r="F161" s="73"/>
      <c r="G161" s="73"/>
      <c r="H161" s="73"/>
      <c r="I161" s="54"/>
    </row>
    <row r="162" spans="3:13" s="55" customFormat="1" ht="13.8">
      <c r="C162" s="72">
        <v>1</v>
      </c>
      <c r="D162" s="59" t="s">
        <v>5153</v>
      </c>
      <c r="E162" s="170" t="s">
        <v>1304</v>
      </c>
      <c r="F162" s="189">
        <v>1</v>
      </c>
      <c r="G162" s="64">
        <f>VLOOKUP(D162,upahbahan,3,FALSE)</f>
        <v>398500</v>
      </c>
      <c r="H162" s="64">
        <f>F162*G162</f>
        <v>398500</v>
      </c>
      <c r="I162" s="54"/>
    </row>
    <row r="163" spans="3:13" s="55" customFormat="1" ht="13.8">
      <c r="C163" s="83" t="s">
        <v>1216</v>
      </c>
      <c r="D163" s="80"/>
      <c r="E163" s="80"/>
      <c r="F163" s="80"/>
      <c r="G163" s="162"/>
      <c r="H163" s="64">
        <f>SUM(H162:H162)</f>
        <v>398500</v>
      </c>
      <c r="I163" s="54"/>
    </row>
    <row r="164" spans="3:13" s="55" customFormat="1" ht="13.8">
      <c r="C164" s="72" t="s">
        <v>1217</v>
      </c>
      <c r="D164" s="59" t="s">
        <v>1218</v>
      </c>
      <c r="E164" s="170"/>
      <c r="F164" s="73"/>
      <c r="G164" s="73"/>
      <c r="H164" s="73"/>
      <c r="I164" s="54"/>
    </row>
    <row r="165" spans="3:13" s="55" customFormat="1" ht="13.8">
      <c r="C165" s="557">
        <v>1</v>
      </c>
      <c r="D165" s="59" t="s">
        <v>5134</v>
      </c>
      <c r="E165" s="170" t="s">
        <v>4771</v>
      </c>
      <c r="F165" s="171">
        <v>0.122</v>
      </c>
      <c r="G165" s="64">
        <f>VLOOKUP(D165,upahbahan,3,FALSE)</f>
        <v>108000</v>
      </c>
      <c r="H165" s="64">
        <f>F165*G165</f>
        <v>13176</v>
      </c>
      <c r="I165" s="54"/>
    </row>
    <row r="166" spans="3:13" s="55" customFormat="1" ht="13.8">
      <c r="C166" s="83" t="s">
        <v>1219</v>
      </c>
      <c r="D166" s="80"/>
      <c r="E166" s="80"/>
      <c r="F166" s="80"/>
      <c r="G166" s="162"/>
      <c r="H166" s="588">
        <f>SUM(H164:H165)</f>
        <v>13176</v>
      </c>
      <c r="I166" s="54"/>
    </row>
    <row r="167" spans="3:13" s="55" customFormat="1" ht="13.8">
      <c r="C167" s="58" t="s">
        <v>1220</v>
      </c>
      <c r="D167" s="69" t="s">
        <v>1221</v>
      </c>
      <c r="E167" s="70"/>
      <c r="F167" s="70"/>
      <c r="G167" s="71"/>
      <c r="H167" s="304">
        <f>H166+H163+H160</f>
        <v>567501</v>
      </c>
      <c r="I167" s="319"/>
    </row>
    <row r="168" spans="3:13" s="55" customFormat="1" ht="13.8">
      <c r="C168" s="58" t="s">
        <v>1222</v>
      </c>
      <c r="D168" s="69" t="s">
        <v>1325</v>
      </c>
      <c r="E168" s="70"/>
      <c r="F168" s="71"/>
      <c r="G168" s="95">
        <v>0.1</v>
      </c>
      <c r="H168" s="64">
        <f>H167*G168</f>
        <v>56750.100000000006</v>
      </c>
      <c r="I168" s="319"/>
    </row>
    <row r="169" spans="3:13" s="55" customFormat="1" ht="13.8">
      <c r="C169" s="58" t="s">
        <v>1223</v>
      </c>
      <c r="D169" s="69" t="s">
        <v>1224</v>
      </c>
      <c r="E169" s="70"/>
      <c r="F169" s="70"/>
      <c r="G169" s="71"/>
      <c r="H169" s="305">
        <f>SUM(H167:H168)</f>
        <v>624251.1</v>
      </c>
      <c r="I169" s="319"/>
    </row>
    <row r="171" spans="3:13" s="55" customFormat="1" ht="15" customHeight="1">
      <c r="C171" s="52" t="s">
        <v>5141</v>
      </c>
      <c r="D171" s="313" t="s">
        <v>5142</v>
      </c>
      <c r="E171" s="313"/>
      <c r="F171" s="313"/>
      <c r="G171" s="313"/>
      <c r="H171" s="313"/>
      <c r="I171" s="56">
        <f>ROUNDDOWN(H186,-2)</f>
        <v>687500</v>
      </c>
    </row>
    <row r="172" spans="3:13" s="55" customFormat="1" ht="27.6">
      <c r="C172" s="300" t="s">
        <v>1197</v>
      </c>
      <c r="D172" s="300" t="s">
        <v>1198</v>
      </c>
      <c r="E172" s="300" t="s">
        <v>1199</v>
      </c>
      <c r="F172" s="300" t="s">
        <v>1200</v>
      </c>
      <c r="G172" s="300" t="s">
        <v>1201</v>
      </c>
      <c r="H172" s="300" t="s">
        <v>1202</v>
      </c>
      <c r="I172" s="54"/>
    </row>
    <row r="173" spans="3:13" s="55" customFormat="1" ht="13.8">
      <c r="C173" s="72" t="s">
        <v>1203</v>
      </c>
      <c r="D173" s="59" t="s">
        <v>1204</v>
      </c>
      <c r="E173" s="73"/>
      <c r="F173" s="73"/>
      <c r="G173" s="73"/>
      <c r="H173" s="73"/>
      <c r="I173" s="54"/>
      <c r="J173" s="159" t="s">
        <v>1249</v>
      </c>
    </row>
    <row r="174" spans="3:13" s="55" customFormat="1" ht="13.8">
      <c r="C174" s="301">
        <v>1</v>
      </c>
      <c r="D174" s="59" t="s">
        <v>5</v>
      </c>
      <c r="E174" s="302" t="s">
        <v>6</v>
      </c>
      <c r="F174" s="93">
        <v>0.95699999999999996</v>
      </c>
      <c r="G174" s="64">
        <f>VLOOKUP(D174,upahbahan,3,FALSE)</f>
        <v>100000</v>
      </c>
      <c r="H174" s="64">
        <f>F174*G174</f>
        <v>95700</v>
      </c>
      <c r="I174" s="54"/>
      <c r="J174" s="159" t="s">
        <v>1250</v>
      </c>
      <c r="M174" s="65">
        <v>0.1</v>
      </c>
    </row>
    <row r="175" spans="3:13" s="55" customFormat="1" ht="13.8">
      <c r="C175" s="301">
        <v>2</v>
      </c>
      <c r="D175" s="59" t="s">
        <v>10</v>
      </c>
      <c r="E175" s="302" t="s">
        <v>6</v>
      </c>
      <c r="F175" s="93">
        <v>0.47899999999999998</v>
      </c>
      <c r="G175" s="64">
        <f>VLOOKUP(D175,upahbahan,3,FALSE)</f>
        <v>145000</v>
      </c>
      <c r="H175" s="64">
        <f t="shared" ref="H175:H176" si="10">F175*G175</f>
        <v>69455</v>
      </c>
      <c r="I175" s="54"/>
      <c r="J175" s="159"/>
      <c r="M175" s="65"/>
    </row>
    <row r="176" spans="3:13" s="55" customFormat="1" ht="13.8">
      <c r="C176" s="301">
        <v>3</v>
      </c>
      <c r="D176" s="59" t="s">
        <v>19</v>
      </c>
      <c r="E176" s="302" t="s">
        <v>6</v>
      </c>
      <c r="F176" s="93">
        <v>9.6000000000000002E-2</v>
      </c>
      <c r="G176" s="64">
        <f>VLOOKUP(D176,upahbahan,3,FALSE)</f>
        <v>200000</v>
      </c>
      <c r="H176" s="64">
        <f t="shared" si="10"/>
        <v>19200</v>
      </c>
      <c r="I176" s="54"/>
    </row>
    <row r="177" spans="3:13" s="55" customFormat="1" ht="13.8">
      <c r="C177" s="83" t="s">
        <v>1210</v>
      </c>
      <c r="D177" s="80"/>
      <c r="E177" s="80"/>
      <c r="F177" s="217"/>
      <c r="G177" s="218"/>
      <c r="H177" s="64">
        <f>SUM(H174:H176)</f>
        <v>184355</v>
      </c>
      <c r="I177" s="219"/>
    </row>
    <row r="178" spans="3:13" s="55" customFormat="1" ht="13.8">
      <c r="C178" s="72" t="s">
        <v>1211</v>
      </c>
      <c r="D178" s="59" t="s">
        <v>1212</v>
      </c>
      <c r="E178" s="73"/>
      <c r="F178" s="73"/>
      <c r="G178" s="73"/>
      <c r="H178" s="73"/>
      <c r="I178" s="54"/>
    </row>
    <row r="179" spans="3:13" s="55" customFormat="1" ht="13.8">
      <c r="C179" s="72">
        <v>1</v>
      </c>
      <c r="D179" s="59" t="s">
        <v>5152</v>
      </c>
      <c r="E179" s="170" t="s">
        <v>1304</v>
      </c>
      <c r="F179" s="189">
        <v>1</v>
      </c>
      <c r="G179" s="64">
        <f>VLOOKUP(D179,upahbahan,3,FALSE)</f>
        <v>425000</v>
      </c>
      <c r="H179" s="64">
        <f>F179*G179</f>
        <v>425000</v>
      </c>
      <c r="I179" s="54"/>
    </row>
    <row r="180" spans="3:13" s="55" customFormat="1" ht="13.8">
      <c r="C180" s="83" t="s">
        <v>1216</v>
      </c>
      <c r="D180" s="80"/>
      <c r="E180" s="80"/>
      <c r="F180" s="80"/>
      <c r="G180" s="162"/>
      <c r="H180" s="64">
        <f>SUM(H179:H179)</f>
        <v>425000</v>
      </c>
      <c r="I180" s="54"/>
    </row>
    <row r="181" spans="3:13" s="55" customFormat="1" ht="13.8">
      <c r="C181" s="72" t="s">
        <v>1217</v>
      </c>
      <c r="D181" s="59" t="s">
        <v>1218</v>
      </c>
      <c r="E181" s="170"/>
      <c r="F181" s="73"/>
      <c r="G181" s="73"/>
      <c r="H181" s="73"/>
      <c r="I181" s="54"/>
    </row>
    <row r="182" spans="3:13" s="55" customFormat="1" ht="13.8">
      <c r="C182" s="557">
        <v>1</v>
      </c>
      <c r="D182" s="59" t="s">
        <v>5134</v>
      </c>
      <c r="E182" s="170" t="s">
        <v>4771</v>
      </c>
      <c r="F182" s="171">
        <v>0.14499999999999999</v>
      </c>
      <c r="G182" s="64">
        <f>VLOOKUP(D182,upahbahan,3,FALSE)</f>
        <v>108000</v>
      </c>
      <c r="H182" s="64">
        <f>F182*G182</f>
        <v>15659.999999999998</v>
      </c>
      <c r="I182" s="54"/>
    </row>
    <row r="183" spans="3:13" s="55" customFormat="1" ht="13.8">
      <c r="C183" s="83" t="s">
        <v>1219</v>
      </c>
      <c r="D183" s="80"/>
      <c r="E183" s="80"/>
      <c r="F183" s="80"/>
      <c r="G183" s="162"/>
      <c r="H183" s="588">
        <f>SUM(H181:H182)</f>
        <v>15659.999999999998</v>
      </c>
      <c r="I183" s="54"/>
    </row>
    <row r="184" spans="3:13" s="55" customFormat="1" ht="13.8">
      <c r="C184" s="58" t="s">
        <v>1220</v>
      </c>
      <c r="D184" s="69" t="s">
        <v>1221</v>
      </c>
      <c r="E184" s="70"/>
      <c r="F184" s="70"/>
      <c r="G184" s="71"/>
      <c r="H184" s="304">
        <f>H183+H180+H177</f>
        <v>625015</v>
      </c>
      <c r="I184" s="319"/>
    </row>
    <row r="185" spans="3:13" s="55" customFormat="1" ht="13.8">
      <c r="C185" s="58" t="s">
        <v>1222</v>
      </c>
      <c r="D185" s="69" t="s">
        <v>1325</v>
      </c>
      <c r="E185" s="70"/>
      <c r="F185" s="71"/>
      <c r="G185" s="95">
        <v>0.1</v>
      </c>
      <c r="H185" s="64">
        <f>H184*G185</f>
        <v>62501.5</v>
      </c>
      <c r="I185" s="319"/>
    </row>
    <row r="186" spans="3:13" s="55" customFormat="1" ht="13.8">
      <c r="C186" s="58" t="s">
        <v>1223</v>
      </c>
      <c r="D186" s="69" t="s">
        <v>1224</v>
      </c>
      <c r="E186" s="70"/>
      <c r="F186" s="70"/>
      <c r="G186" s="71"/>
      <c r="H186" s="305">
        <f>SUM(H184:H185)</f>
        <v>687516.5</v>
      </c>
      <c r="I186" s="319"/>
    </row>
    <row r="188" spans="3:13" s="55" customFormat="1" ht="15" customHeight="1">
      <c r="C188" s="52" t="s">
        <v>5143</v>
      </c>
      <c r="D188" s="313" t="s">
        <v>5144</v>
      </c>
      <c r="E188" s="313"/>
      <c r="F188" s="313"/>
      <c r="G188" s="313"/>
      <c r="H188" s="313"/>
      <c r="I188" s="56">
        <f>ROUNDDOWN(H203,-2)</f>
        <v>908000</v>
      </c>
    </row>
    <row r="189" spans="3:13" s="55" customFormat="1" ht="27.6">
      <c r="C189" s="300" t="s">
        <v>1197</v>
      </c>
      <c r="D189" s="300" t="s">
        <v>1198</v>
      </c>
      <c r="E189" s="300" t="s">
        <v>1199</v>
      </c>
      <c r="F189" s="300" t="s">
        <v>1200</v>
      </c>
      <c r="G189" s="300" t="s">
        <v>1201</v>
      </c>
      <c r="H189" s="300" t="s">
        <v>1202</v>
      </c>
      <c r="I189" s="54"/>
    </row>
    <row r="190" spans="3:13" s="55" customFormat="1" ht="13.8">
      <c r="C190" s="72" t="s">
        <v>1203</v>
      </c>
      <c r="D190" s="59" t="s">
        <v>1204</v>
      </c>
      <c r="E190" s="73"/>
      <c r="F190" s="73"/>
      <c r="G190" s="73"/>
      <c r="H190" s="73"/>
      <c r="I190" s="54"/>
      <c r="J190" s="159" t="s">
        <v>1249</v>
      </c>
    </row>
    <row r="191" spans="3:13" s="55" customFormat="1" ht="13.8">
      <c r="C191" s="301">
        <v>1</v>
      </c>
      <c r="D191" s="59" t="s">
        <v>5</v>
      </c>
      <c r="E191" s="302" t="s">
        <v>6</v>
      </c>
      <c r="F191" s="93">
        <v>1.6180000000000001</v>
      </c>
      <c r="G191" s="64">
        <f>VLOOKUP(D191,upahbahan,3,FALSE)</f>
        <v>100000</v>
      </c>
      <c r="H191" s="64">
        <f>F191*G191</f>
        <v>161800</v>
      </c>
      <c r="I191" s="54"/>
      <c r="J191" s="159" t="s">
        <v>1250</v>
      </c>
      <c r="M191" s="65">
        <v>0.1</v>
      </c>
    </row>
    <row r="192" spans="3:13" s="55" customFormat="1" ht="13.8">
      <c r="C192" s="301">
        <v>2</v>
      </c>
      <c r="D192" s="59" t="s">
        <v>10</v>
      </c>
      <c r="E192" s="302" t="s">
        <v>6</v>
      </c>
      <c r="F192" s="93">
        <v>0.80900000000000005</v>
      </c>
      <c r="G192" s="64">
        <f>VLOOKUP(D192,upahbahan,3,FALSE)</f>
        <v>145000</v>
      </c>
      <c r="H192" s="64">
        <f t="shared" ref="H192:H193" si="11">F192*G192</f>
        <v>117305.00000000001</v>
      </c>
      <c r="I192" s="54"/>
      <c r="J192" s="159"/>
      <c r="M192" s="65"/>
    </row>
    <row r="193" spans="3:13" s="55" customFormat="1" ht="13.8">
      <c r="C193" s="301">
        <v>3</v>
      </c>
      <c r="D193" s="59" t="s">
        <v>19</v>
      </c>
      <c r="E193" s="302" t="s">
        <v>6</v>
      </c>
      <c r="F193" s="93">
        <v>0.16200000000000001</v>
      </c>
      <c r="G193" s="64">
        <f>VLOOKUP(D193,upahbahan,3,FALSE)</f>
        <v>200000</v>
      </c>
      <c r="H193" s="64">
        <f t="shared" si="11"/>
        <v>32400</v>
      </c>
      <c r="I193" s="54"/>
    </row>
    <row r="194" spans="3:13" s="55" customFormat="1" ht="13.8">
      <c r="C194" s="83" t="s">
        <v>1210</v>
      </c>
      <c r="D194" s="80"/>
      <c r="E194" s="80"/>
      <c r="F194" s="217"/>
      <c r="G194" s="218"/>
      <c r="H194" s="64">
        <f>SUM(H191:H193)</f>
        <v>311505</v>
      </c>
      <c r="I194" s="219"/>
    </row>
    <row r="195" spans="3:13" s="55" customFormat="1" ht="13.8">
      <c r="C195" s="72" t="s">
        <v>1211</v>
      </c>
      <c r="D195" s="59" t="s">
        <v>1212</v>
      </c>
      <c r="E195" s="73"/>
      <c r="F195" s="73"/>
      <c r="G195" s="73"/>
      <c r="H195" s="73"/>
      <c r="I195" s="54"/>
    </row>
    <row r="196" spans="3:13" s="55" customFormat="1" ht="13.8">
      <c r="C196" s="72">
        <v>1</v>
      </c>
      <c r="D196" s="59" t="s">
        <v>5151</v>
      </c>
      <c r="E196" s="170" t="s">
        <v>1304</v>
      </c>
      <c r="F196" s="189">
        <v>1</v>
      </c>
      <c r="G196" s="64">
        <f>VLOOKUP(D196,upahbahan,3,FALSE)</f>
        <v>487000</v>
      </c>
      <c r="H196" s="64">
        <f>F196*G196</f>
        <v>487000</v>
      </c>
      <c r="I196" s="54"/>
    </row>
    <row r="197" spans="3:13" s="55" customFormat="1" ht="13.8">
      <c r="C197" s="83" t="s">
        <v>1216</v>
      </c>
      <c r="D197" s="80"/>
      <c r="E197" s="80"/>
      <c r="F197" s="80"/>
      <c r="G197" s="162"/>
      <c r="H197" s="64">
        <f>SUM(H196:H196)</f>
        <v>487000</v>
      </c>
      <c r="I197" s="54"/>
    </row>
    <row r="198" spans="3:13" s="55" customFormat="1" ht="13.8">
      <c r="C198" s="72" t="s">
        <v>1217</v>
      </c>
      <c r="D198" s="59" t="s">
        <v>1218</v>
      </c>
      <c r="E198" s="170"/>
      <c r="F198" s="73"/>
      <c r="G198" s="73"/>
      <c r="H198" s="73"/>
      <c r="I198" s="54"/>
    </row>
    <row r="199" spans="3:13" s="55" customFormat="1" ht="13.8">
      <c r="C199" s="557">
        <v>1</v>
      </c>
      <c r="D199" s="59" t="s">
        <v>5134</v>
      </c>
      <c r="E199" s="170" t="s">
        <v>4771</v>
      </c>
      <c r="F199" s="171">
        <v>0.25</v>
      </c>
      <c r="G199" s="64">
        <f>VLOOKUP(D199,upahbahan,3,FALSE)</f>
        <v>108000</v>
      </c>
      <c r="H199" s="64">
        <f>F199*G199</f>
        <v>27000</v>
      </c>
      <c r="I199" s="54"/>
    </row>
    <row r="200" spans="3:13" s="55" customFormat="1" ht="13.8">
      <c r="C200" s="83" t="s">
        <v>1219</v>
      </c>
      <c r="D200" s="80"/>
      <c r="E200" s="80"/>
      <c r="F200" s="80"/>
      <c r="G200" s="162"/>
      <c r="H200" s="588">
        <f>SUM(H198:H199)</f>
        <v>27000</v>
      </c>
      <c r="I200" s="54"/>
    </row>
    <row r="201" spans="3:13" s="55" customFormat="1" ht="13.8">
      <c r="C201" s="58" t="s">
        <v>1220</v>
      </c>
      <c r="D201" s="69" t="s">
        <v>1221</v>
      </c>
      <c r="E201" s="70"/>
      <c r="F201" s="70"/>
      <c r="G201" s="71"/>
      <c r="H201" s="304">
        <f>H200+H197+H194</f>
        <v>825505</v>
      </c>
      <c r="I201" s="319"/>
    </row>
    <row r="202" spans="3:13" s="55" customFormat="1" ht="13.8">
      <c r="C202" s="58" t="s">
        <v>1222</v>
      </c>
      <c r="D202" s="69" t="s">
        <v>1325</v>
      </c>
      <c r="E202" s="70"/>
      <c r="F202" s="71"/>
      <c r="G202" s="95">
        <v>0.1</v>
      </c>
      <c r="H202" s="64">
        <f>H201*G202</f>
        <v>82550.5</v>
      </c>
      <c r="I202" s="319"/>
    </row>
    <row r="203" spans="3:13" s="55" customFormat="1" ht="13.8">
      <c r="C203" s="58" t="s">
        <v>1223</v>
      </c>
      <c r="D203" s="69" t="s">
        <v>1224</v>
      </c>
      <c r="E203" s="70"/>
      <c r="F203" s="70"/>
      <c r="G203" s="71"/>
      <c r="H203" s="305">
        <f>SUM(H201:H202)</f>
        <v>908055.5</v>
      </c>
      <c r="I203" s="319"/>
    </row>
    <row r="205" spans="3:13" s="55" customFormat="1" ht="15" customHeight="1">
      <c r="C205" s="52" t="s">
        <v>5145</v>
      </c>
      <c r="D205" s="313" t="s">
        <v>5146</v>
      </c>
      <c r="E205" s="313"/>
      <c r="F205" s="313"/>
      <c r="G205" s="313"/>
      <c r="H205" s="313"/>
      <c r="I205" s="56">
        <f>ROUNDDOWN(H220,-2)</f>
        <v>955700</v>
      </c>
    </row>
    <row r="206" spans="3:13" s="55" customFormat="1" ht="27.6">
      <c r="C206" s="300" t="s">
        <v>1197</v>
      </c>
      <c r="D206" s="300" t="s">
        <v>1198</v>
      </c>
      <c r="E206" s="300" t="s">
        <v>1199</v>
      </c>
      <c r="F206" s="300" t="s">
        <v>1200</v>
      </c>
      <c r="G206" s="300" t="s">
        <v>1201</v>
      </c>
      <c r="H206" s="300" t="s">
        <v>1202</v>
      </c>
      <c r="I206" s="54"/>
    </row>
    <row r="207" spans="3:13" s="55" customFormat="1" ht="13.8">
      <c r="C207" s="72" t="s">
        <v>1203</v>
      </c>
      <c r="D207" s="59" t="s">
        <v>1204</v>
      </c>
      <c r="E207" s="73"/>
      <c r="F207" s="73"/>
      <c r="G207" s="73"/>
      <c r="H207" s="73"/>
      <c r="I207" s="54"/>
      <c r="J207" s="159" t="s">
        <v>1249</v>
      </c>
    </row>
    <row r="208" spans="3:13" s="55" customFormat="1" ht="13.8">
      <c r="C208" s="301">
        <v>1</v>
      </c>
      <c r="D208" s="59" t="s">
        <v>5</v>
      </c>
      <c r="E208" s="302" t="s">
        <v>6</v>
      </c>
      <c r="F208" s="93">
        <v>1.6910000000000001</v>
      </c>
      <c r="G208" s="64">
        <f>VLOOKUP(D208,upahbahan,3,FALSE)</f>
        <v>100000</v>
      </c>
      <c r="H208" s="64">
        <f>F208*G208</f>
        <v>169100</v>
      </c>
      <c r="I208" s="54"/>
      <c r="J208" s="159" t="s">
        <v>1250</v>
      </c>
      <c r="M208" s="65">
        <v>0.1</v>
      </c>
    </row>
    <row r="209" spans="3:13" s="55" customFormat="1" ht="13.8">
      <c r="C209" s="301">
        <v>2</v>
      </c>
      <c r="D209" s="59" t="s">
        <v>10</v>
      </c>
      <c r="E209" s="302" t="s">
        <v>6</v>
      </c>
      <c r="F209" s="93">
        <v>0.84599999999999997</v>
      </c>
      <c r="G209" s="64">
        <f>VLOOKUP(D209,upahbahan,3,FALSE)</f>
        <v>145000</v>
      </c>
      <c r="H209" s="64">
        <f t="shared" ref="H209:H210" si="12">F209*G209</f>
        <v>122670</v>
      </c>
      <c r="I209" s="54"/>
      <c r="J209" s="159"/>
      <c r="M209" s="65"/>
    </row>
    <row r="210" spans="3:13" s="55" customFormat="1" ht="13.8">
      <c r="C210" s="301">
        <v>3</v>
      </c>
      <c r="D210" s="59" t="s">
        <v>19</v>
      </c>
      <c r="E210" s="302" t="s">
        <v>6</v>
      </c>
      <c r="F210" s="93">
        <v>0.16900000000000001</v>
      </c>
      <c r="G210" s="64">
        <f>VLOOKUP(D210,upahbahan,3,FALSE)</f>
        <v>200000</v>
      </c>
      <c r="H210" s="64">
        <f t="shared" si="12"/>
        <v>33800</v>
      </c>
      <c r="I210" s="54"/>
    </row>
    <row r="211" spans="3:13" s="55" customFormat="1" ht="13.8">
      <c r="C211" s="83" t="s">
        <v>1210</v>
      </c>
      <c r="D211" s="80"/>
      <c r="E211" s="80"/>
      <c r="F211" s="217"/>
      <c r="G211" s="218"/>
      <c r="H211" s="64">
        <f>SUM(H208:H210)</f>
        <v>325570</v>
      </c>
      <c r="I211" s="219"/>
    </row>
    <row r="212" spans="3:13" s="55" customFormat="1" ht="13.8">
      <c r="C212" s="72" t="s">
        <v>1211</v>
      </c>
      <c r="D212" s="59" t="s">
        <v>1212</v>
      </c>
      <c r="E212" s="73"/>
      <c r="F212" s="73"/>
      <c r="G212" s="73"/>
      <c r="H212" s="73"/>
      <c r="I212" s="54"/>
    </row>
    <row r="213" spans="3:13" s="55" customFormat="1" ht="13.8">
      <c r="C213" s="72">
        <v>1</v>
      </c>
      <c r="D213" s="59" t="s">
        <v>5150</v>
      </c>
      <c r="E213" s="170" t="s">
        <v>1304</v>
      </c>
      <c r="F213" s="189">
        <v>1</v>
      </c>
      <c r="G213" s="64">
        <f>VLOOKUP(D213,upahbahan,3,FALSE)</f>
        <v>515000</v>
      </c>
      <c r="H213" s="64">
        <f>F213*G213</f>
        <v>515000</v>
      </c>
      <c r="I213" s="54"/>
    </row>
    <row r="214" spans="3:13" s="55" customFormat="1" ht="13.8">
      <c r="C214" s="83" t="s">
        <v>1216</v>
      </c>
      <c r="D214" s="80"/>
      <c r="E214" s="80"/>
      <c r="F214" s="80"/>
      <c r="G214" s="162"/>
      <c r="H214" s="64">
        <f>SUM(H213:H213)</f>
        <v>515000</v>
      </c>
      <c r="I214" s="54"/>
    </row>
    <row r="215" spans="3:13" s="55" customFormat="1" ht="13.8">
      <c r="C215" s="72" t="s">
        <v>1217</v>
      </c>
      <c r="D215" s="59" t="s">
        <v>1218</v>
      </c>
      <c r="E215" s="170"/>
      <c r="F215" s="73"/>
      <c r="G215" s="73"/>
      <c r="H215" s="73"/>
      <c r="I215" s="54"/>
    </row>
    <row r="216" spans="3:13" s="55" customFormat="1" ht="13.8">
      <c r="C216" s="557">
        <v>1</v>
      </c>
      <c r="D216" s="59" t="s">
        <v>5134</v>
      </c>
      <c r="E216" s="170" t="s">
        <v>4771</v>
      </c>
      <c r="F216" s="171">
        <v>0.26200000000000001</v>
      </c>
      <c r="G216" s="64">
        <f>VLOOKUP(D216,upahbahan,3,FALSE)</f>
        <v>108000</v>
      </c>
      <c r="H216" s="64">
        <f>F216*G216</f>
        <v>28296</v>
      </c>
      <c r="I216" s="54"/>
    </row>
    <row r="217" spans="3:13" s="55" customFormat="1" ht="13.8">
      <c r="C217" s="83" t="s">
        <v>1219</v>
      </c>
      <c r="D217" s="80"/>
      <c r="E217" s="80"/>
      <c r="F217" s="80"/>
      <c r="G217" s="162"/>
      <c r="H217" s="588">
        <f>SUM(H215:H216)</f>
        <v>28296</v>
      </c>
      <c r="I217" s="54"/>
    </row>
    <row r="218" spans="3:13" s="55" customFormat="1" ht="13.8">
      <c r="C218" s="58" t="s">
        <v>1220</v>
      </c>
      <c r="D218" s="69" t="s">
        <v>1221</v>
      </c>
      <c r="E218" s="70"/>
      <c r="F218" s="70"/>
      <c r="G218" s="71"/>
      <c r="H218" s="304">
        <f>H217+H214+H211</f>
        <v>868866</v>
      </c>
      <c r="I218" s="319"/>
    </row>
    <row r="219" spans="3:13" s="55" customFormat="1" ht="13.8">
      <c r="C219" s="58" t="s">
        <v>1222</v>
      </c>
      <c r="D219" s="69" t="s">
        <v>1325</v>
      </c>
      <c r="E219" s="70"/>
      <c r="F219" s="71"/>
      <c r="G219" s="95">
        <v>0.1</v>
      </c>
      <c r="H219" s="64">
        <f>H218*G219</f>
        <v>86886.6</v>
      </c>
      <c r="I219" s="319"/>
    </row>
    <row r="220" spans="3:13" s="55" customFormat="1" ht="13.8">
      <c r="C220" s="58" t="s">
        <v>1223</v>
      </c>
      <c r="D220" s="69" t="s">
        <v>1224</v>
      </c>
      <c r="E220" s="70"/>
      <c r="F220" s="70"/>
      <c r="G220" s="71"/>
      <c r="H220" s="305">
        <f>SUM(H218:H219)</f>
        <v>955752.6</v>
      </c>
      <c r="I220" s="319"/>
    </row>
    <row r="222" spans="3:13" s="55" customFormat="1" ht="15" customHeight="1">
      <c r="C222" s="52" t="s">
        <v>5147</v>
      </c>
      <c r="D222" s="313" t="s">
        <v>5148</v>
      </c>
      <c r="E222" s="313"/>
      <c r="F222" s="313"/>
      <c r="G222" s="313"/>
      <c r="H222" s="313"/>
      <c r="I222" s="56">
        <f>ROUNDDOWN(H237,-2)</f>
        <v>1038000</v>
      </c>
    </row>
    <row r="223" spans="3:13" s="55" customFormat="1" ht="27.6">
      <c r="C223" s="300" t="s">
        <v>1197</v>
      </c>
      <c r="D223" s="300" t="s">
        <v>1198</v>
      </c>
      <c r="E223" s="300" t="s">
        <v>1199</v>
      </c>
      <c r="F223" s="300" t="s">
        <v>1200</v>
      </c>
      <c r="G223" s="300" t="s">
        <v>1201</v>
      </c>
      <c r="H223" s="300" t="s">
        <v>1202</v>
      </c>
      <c r="I223" s="54"/>
    </row>
    <row r="224" spans="3:13" s="55" customFormat="1" ht="13.8">
      <c r="C224" s="72" t="s">
        <v>1203</v>
      </c>
      <c r="D224" s="59" t="s">
        <v>1204</v>
      </c>
      <c r="E224" s="73"/>
      <c r="F224" s="73"/>
      <c r="G224" s="73"/>
      <c r="H224" s="73"/>
      <c r="I224" s="54"/>
      <c r="J224" s="159" t="s">
        <v>1249</v>
      </c>
    </row>
    <row r="225" spans="3:13" s="55" customFormat="1" ht="13.8">
      <c r="C225" s="301">
        <v>1</v>
      </c>
      <c r="D225" s="59" t="s">
        <v>5</v>
      </c>
      <c r="E225" s="302" t="s">
        <v>6</v>
      </c>
      <c r="F225" s="93">
        <v>1.895</v>
      </c>
      <c r="G225" s="64">
        <f>VLOOKUP(D225,upahbahan,3,FALSE)</f>
        <v>100000</v>
      </c>
      <c r="H225" s="64">
        <f>F225*G225</f>
        <v>189500</v>
      </c>
      <c r="I225" s="54"/>
      <c r="J225" s="159" t="s">
        <v>1250</v>
      </c>
      <c r="M225" s="65">
        <v>0.1</v>
      </c>
    </row>
    <row r="226" spans="3:13" s="55" customFormat="1" ht="13.8">
      <c r="C226" s="301">
        <v>2</v>
      </c>
      <c r="D226" s="59" t="s">
        <v>10</v>
      </c>
      <c r="E226" s="302" t="s">
        <v>6</v>
      </c>
      <c r="F226" s="93">
        <v>0.94799999999999995</v>
      </c>
      <c r="G226" s="64">
        <f>VLOOKUP(D226,upahbahan,3,FALSE)</f>
        <v>145000</v>
      </c>
      <c r="H226" s="64">
        <f t="shared" ref="H226:H227" si="13">F226*G226</f>
        <v>137460</v>
      </c>
      <c r="I226" s="54"/>
      <c r="J226" s="159"/>
      <c r="M226" s="65"/>
    </row>
    <row r="227" spans="3:13" s="55" customFormat="1" ht="13.8">
      <c r="C227" s="301">
        <v>3</v>
      </c>
      <c r="D227" s="59" t="s">
        <v>19</v>
      </c>
      <c r="E227" s="302" t="s">
        <v>6</v>
      </c>
      <c r="F227" s="93">
        <v>0.19</v>
      </c>
      <c r="G227" s="64">
        <f>VLOOKUP(D227,upahbahan,3,FALSE)</f>
        <v>200000</v>
      </c>
      <c r="H227" s="64">
        <f t="shared" si="13"/>
        <v>38000</v>
      </c>
      <c r="I227" s="54"/>
    </row>
    <row r="228" spans="3:13" s="55" customFormat="1" ht="13.8">
      <c r="C228" s="83" t="s">
        <v>1210</v>
      </c>
      <c r="D228" s="80"/>
      <c r="E228" s="80"/>
      <c r="F228" s="217"/>
      <c r="G228" s="218"/>
      <c r="H228" s="64">
        <f>SUM(H225:H227)</f>
        <v>364960</v>
      </c>
      <c r="I228" s="219"/>
    </row>
    <row r="229" spans="3:13" s="55" customFormat="1" ht="13.8">
      <c r="C229" s="72" t="s">
        <v>1211</v>
      </c>
      <c r="D229" s="59" t="s">
        <v>1212</v>
      </c>
      <c r="E229" s="73"/>
      <c r="F229" s="73"/>
      <c r="G229" s="73"/>
      <c r="H229" s="73"/>
      <c r="I229" s="54"/>
    </row>
    <row r="230" spans="3:13" s="55" customFormat="1" ht="13.8">
      <c r="C230" s="72">
        <v>1</v>
      </c>
      <c r="D230" s="59" t="s">
        <v>5149</v>
      </c>
      <c r="E230" s="170" t="s">
        <v>1304</v>
      </c>
      <c r="F230" s="189">
        <v>1</v>
      </c>
      <c r="G230" s="64">
        <f>VLOOKUP(D230,upahbahan,3,FALSE)</f>
        <v>547000</v>
      </c>
      <c r="H230" s="64">
        <f>F230*G230</f>
        <v>547000</v>
      </c>
      <c r="I230" s="54"/>
    </row>
    <row r="231" spans="3:13" s="55" customFormat="1" ht="13.8">
      <c r="C231" s="83" t="s">
        <v>1216</v>
      </c>
      <c r="D231" s="80"/>
      <c r="E231" s="80"/>
      <c r="F231" s="80"/>
      <c r="G231" s="162"/>
      <c r="H231" s="64">
        <f>SUM(H230:H230)</f>
        <v>547000</v>
      </c>
      <c r="I231" s="54"/>
    </row>
    <row r="232" spans="3:13" s="55" customFormat="1" ht="13.8">
      <c r="C232" s="72" t="s">
        <v>1217</v>
      </c>
      <c r="D232" s="59" t="s">
        <v>1218</v>
      </c>
      <c r="E232" s="170"/>
      <c r="F232" s="73"/>
      <c r="G232" s="73"/>
      <c r="H232" s="73"/>
      <c r="I232" s="54"/>
    </row>
    <row r="233" spans="3:13" s="55" customFormat="1" ht="13.8">
      <c r="C233" s="557">
        <v>1</v>
      </c>
      <c r="D233" s="59" t="s">
        <v>5134</v>
      </c>
      <c r="E233" s="170" t="s">
        <v>4771</v>
      </c>
      <c r="F233" s="171">
        <v>0.29399999999999998</v>
      </c>
      <c r="G233" s="64">
        <f>VLOOKUP(D233,upahbahan,3,FALSE)</f>
        <v>108000</v>
      </c>
      <c r="H233" s="64">
        <f>F233*G233</f>
        <v>31752</v>
      </c>
      <c r="I233" s="54"/>
    </row>
    <row r="234" spans="3:13" s="55" customFormat="1" ht="13.8">
      <c r="C234" s="83" t="s">
        <v>1219</v>
      </c>
      <c r="D234" s="80"/>
      <c r="E234" s="80"/>
      <c r="F234" s="80"/>
      <c r="G234" s="162"/>
      <c r="H234" s="588">
        <f>SUM(H232:H233)</f>
        <v>31752</v>
      </c>
      <c r="I234" s="54"/>
    </row>
    <row r="235" spans="3:13" s="55" customFormat="1" ht="13.8">
      <c r="C235" s="58" t="s">
        <v>1220</v>
      </c>
      <c r="D235" s="69" t="s">
        <v>1221</v>
      </c>
      <c r="E235" s="70"/>
      <c r="F235" s="70"/>
      <c r="G235" s="71"/>
      <c r="H235" s="304">
        <f>H234+H231+H228</f>
        <v>943712</v>
      </c>
      <c r="I235" s="319"/>
    </row>
    <row r="236" spans="3:13" s="55" customFormat="1" ht="13.8">
      <c r="C236" s="58" t="s">
        <v>1222</v>
      </c>
      <c r="D236" s="69" t="s">
        <v>1325</v>
      </c>
      <c r="E236" s="70"/>
      <c r="F236" s="71"/>
      <c r="G236" s="95">
        <v>0.1</v>
      </c>
      <c r="H236" s="64">
        <f>H235*G236</f>
        <v>94371.200000000012</v>
      </c>
      <c r="I236" s="319"/>
    </row>
    <row r="237" spans="3:13" s="55" customFormat="1" ht="13.8">
      <c r="C237" s="58" t="s">
        <v>1223</v>
      </c>
      <c r="D237" s="69" t="s">
        <v>1224</v>
      </c>
      <c r="E237" s="70"/>
      <c r="F237" s="70"/>
      <c r="G237" s="71"/>
      <c r="H237" s="305">
        <f>SUM(H235:H236)</f>
        <v>1038083.2</v>
      </c>
      <c r="I237" s="319"/>
    </row>
    <row r="240" spans="3:13" s="55" customFormat="1" ht="15" customHeight="1">
      <c r="C240" s="52" t="s">
        <v>5157</v>
      </c>
      <c r="D240" s="313" t="s">
        <v>5158</v>
      </c>
      <c r="E240" s="313"/>
      <c r="F240" s="313"/>
      <c r="G240" s="313"/>
      <c r="H240" s="313"/>
      <c r="I240" s="56">
        <f>ROUNDDOWN(H255,-2)</f>
        <v>1131300</v>
      </c>
    </row>
    <row r="241" spans="3:13" s="55" customFormat="1" ht="27.6">
      <c r="C241" s="300" t="s">
        <v>1197</v>
      </c>
      <c r="D241" s="300" t="s">
        <v>1198</v>
      </c>
      <c r="E241" s="300" t="s">
        <v>1199</v>
      </c>
      <c r="F241" s="300" t="s">
        <v>1200</v>
      </c>
      <c r="G241" s="300" t="s">
        <v>1201</v>
      </c>
      <c r="H241" s="300" t="s">
        <v>1202</v>
      </c>
      <c r="I241" s="54"/>
    </row>
    <row r="242" spans="3:13" s="55" customFormat="1" ht="13.8">
      <c r="C242" s="72" t="s">
        <v>1203</v>
      </c>
      <c r="D242" s="59" t="s">
        <v>1204</v>
      </c>
      <c r="E242" s="73"/>
      <c r="F242" s="73"/>
      <c r="G242" s="73"/>
      <c r="H242" s="73"/>
      <c r="I242" s="54"/>
      <c r="J242" s="159" t="s">
        <v>1249</v>
      </c>
    </row>
    <row r="243" spans="3:13" s="55" customFormat="1" ht="13.8">
      <c r="C243" s="301">
        <v>1</v>
      </c>
      <c r="D243" s="59" t="s">
        <v>5</v>
      </c>
      <c r="E243" s="302" t="s">
        <v>6</v>
      </c>
      <c r="F243" s="93">
        <v>2.0990000000000002</v>
      </c>
      <c r="G243" s="64">
        <f>VLOOKUP(D243,upahbahan,3,FALSE)</f>
        <v>100000</v>
      </c>
      <c r="H243" s="64">
        <f>F243*G243</f>
        <v>209900.00000000003</v>
      </c>
      <c r="I243" s="54"/>
      <c r="J243" s="159" t="s">
        <v>1250</v>
      </c>
      <c r="M243" s="65">
        <v>0.1</v>
      </c>
    </row>
    <row r="244" spans="3:13" s="55" customFormat="1" ht="13.8">
      <c r="C244" s="301">
        <v>2</v>
      </c>
      <c r="D244" s="59" t="s">
        <v>10</v>
      </c>
      <c r="E244" s="302" t="s">
        <v>6</v>
      </c>
      <c r="F244" s="93">
        <v>1.05</v>
      </c>
      <c r="G244" s="64">
        <f>VLOOKUP(D244,upahbahan,3,FALSE)</f>
        <v>145000</v>
      </c>
      <c r="H244" s="64">
        <f t="shared" ref="H244:H245" si="14">F244*G244</f>
        <v>152250</v>
      </c>
      <c r="I244" s="54"/>
      <c r="J244" s="159"/>
      <c r="M244" s="65"/>
    </row>
    <row r="245" spans="3:13" s="55" customFormat="1" ht="13.8">
      <c r="C245" s="301">
        <v>3</v>
      </c>
      <c r="D245" s="59" t="s">
        <v>19</v>
      </c>
      <c r="E245" s="302" t="s">
        <v>6</v>
      </c>
      <c r="F245" s="93">
        <v>0.21</v>
      </c>
      <c r="G245" s="64">
        <f>VLOOKUP(D245,upahbahan,3,FALSE)</f>
        <v>200000</v>
      </c>
      <c r="H245" s="64">
        <f t="shared" si="14"/>
        <v>42000</v>
      </c>
      <c r="I245" s="54"/>
    </row>
    <row r="246" spans="3:13" s="55" customFormat="1" ht="13.8">
      <c r="C246" s="83" t="s">
        <v>1210</v>
      </c>
      <c r="D246" s="80"/>
      <c r="E246" s="80"/>
      <c r="F246" s="217"/>
      <c r="G246" s="218"/>
      <c r="H246" s="64">
        <f>SUM(H243:H245)</f>
        <v>404150</v>
      </c>
      <c r="I246" s="219"/>
    </row>
    <row r="247" spans="3:13" s="55" customFormat="1" ht="13.8">
      <c r="C247" s="72" t="s">
        <v>1211</v>
      </c>
      <c r="D247" s="59" t="s">
        <v>1212</v>
      </c>
      <c r="E247" s="73"/>
      <c r="F247" s="73"/>
      <c r="G247" s="73"/>
      <c r="H247" s="73"/>
      <c r="I247" s="54"/>
    </row>
    <row r="248" spans="3:13" s="55" customFormat="1" ht="13.8">
      <c r="C248" s="72">
        <v>1</v>
      </c>
      <c r="D248" s="59" t="s">
        <v>5162</v>
      </c>
      <c r="E248" s="170" t="s">
        <v>1304</v>
      </c>
      <c r="F248" s="189">
        <v>1</v>
      </c>
      <c r="G248" s="64">
        <f>VLOOKUP(D248,upahbahan,3,FALSE)</f>
        <v>589000</v>
      </c>
      <c r="H248" s="64">
        <f>F248*G248</f>
        <v>589000</v>
      </c>
      <c r="I248" s="54"/>
    </row>
    <row r="249" spans="3:13" s="55" customFormat="1" ht="13.8">
      <c r="C249" s="83" t="s">
        <v>1216</v>
      </c>
      <c r="D249" s="80"/>
      <c r="E249" s="80"/>
      <c r="F249" s="80"/>
      <c r="G249" s="162"/>
      <c r="H249" s="64">
        <f>SUM(H248:H248)</f>
        <v>589000</v>
      </c>
      <c r="I249" s="54"/>
    </row>
    <row r="250" spans="3:13" s="55" customFormat="1" ht="13.8">
      <c r="C250" s="72" t="s">
        <v>1217</v>
      </c>
      <c r="D250" s="59" t="s">
        <v>1218</v>
      </c>
      <c r="E250" s="170"/>
      <c r="F250" s="73"/>
      <c r="G250" s="73"/>
      <c r="H250" s="73"/>
      <c r="I250" s="54"/>
    </row>
    <row r="251" spans="3:13" s="55" customFormat="1" ht="13.8">
      <c r="C251" s="557">
        <v>1</v>
      </c>
      <c r="D251" s="59" t="s">
        <v>5134</v>
      </c>
      <c r="E251" s="170" t="s">
        <v>4771</v>
      </c>
      <c r="F251" s="171">
        <v>0.32700000000000001</v>
      </c>
      <c r="G251" s="64">
        <f>VLOOKUP(D251,upahbahan,3,FALSE)</f>
        <v>108000</v>
      </c>
      <c r="H251" s="64">
        <f>F251*G251</f>
        <v>35316</v>
      </c>
      <c r="I251" s="54"/>
    </row>
    <row r="252" spans="3:13" s="55" customFormat="1" ht="13.8">
      <c r="C252" s="83" t="s">
        <v>1219</v>
      </c>
      <c r="D252" s="80"/>
      <c r="E252" s="80"/>
      <c r="F252" s="80"/>
      <c r="G252" s="162"/>
      <c r="H252" s="588">
        <f>SUM(H250:H251)</f>
        <v>35316</v>
      </c>
      <c r="I252" s="54"/>
    </row>
    <row r="253" spans="3:13" s="55" customFormat="1" ht="13.8">
      <c r="C253" s="58" t="s">
        <v>1220</v>
      </c>
      <c r="D253" s="69" t="s">
        <v>1221</v>
      </c>
      <c r="E253" s="70"/>
      <c r="F253" s="70"/>
      <c r="G253" s="71"/>
      <c r="H253" s="304">
        <f>H252+H249+H246</f>
        <v>1028466</v>
      </c>
      <c r="I253" s="319"/>
    </row>
    <row r="254" spans="3:13" s="55" customFormat="1" ht="13.8">
      <c r="C254" s="58" t="s">
        <v>1222</v>
      </c>
      <c r="D254" s="69" t="s">
        <v>1325</v>
      </c>
      <c r="E254" s="70"/>
      <c r="F254" s="71"/>
      <c r="G254" s="95">
        <v>0.1</v>
      </c>
      <c r="H254" s="64">
        <f>H253*G254</f>
        <v>102846.6</v>
      </c>
      <c r="I254" s="319"/>
    </row>
    <row r="255" spans="3:13" s="55" customFormat="1" ht="13.8">
      <c r="C255" s="58" t="s">
        <v>1223</v>
      </c>
      <c r="D255" s="69" t="s">
        <v>1224</v>
      </c>
      <c r="E255" s="70"/>
      <c r="F255" s="70"/>
      <c r="G255" s="71"/>
      <c r="H255" s="305">
        <f>SUM(H253:H254)</f>
        <v>1131312.6000000001</v>
      </c>
      <c r="I255" s="319"/>
    </row>
    <row r="257" spans="3:13" s="55" customFormat="1" ht="15" customHeight="1">
      <c r="C257" s="52" t="s">
        <v>5159</v>
      </c>
      <c r="D257" s="313" t="s">
        <v>5160</v>
      </c>
      <c r="E257" s="313"/>
      <c r="F257" s="313"/>
      <c r="G257" s="313"/>
      <c r="H257" s="313"/>
      <c r="I257" s="56">
        <f>ROUNDDOWN(H272,-2)</f>
        <v>1197100</v>
      </c>
    </row>
    <row r="258" spans="3:13" s="55" customFormat="1" ht="27.6">
      <c r="C258" s="300" t="s">
        <v>1197</v>
      </c>
      <c r="D258" s="300" t="s">
        <v>1198</v>
      </c>
      <c r="E258" s="300" t="s">
        <v>1199</v>
      </c>
      <c r="F258" s="300" t="s">
        <v>1200</v>
      </c>
      <c r="G258" s="300" t="s">
        <v>1201</v>
      </c>
      <c r="H258" s="300" t="s">
        <v>1202</v>
      </c>
      <c r="I258" s="54"/>
    </row>
    <row r="259" spans="3:13" s="55" customFormat="1" ht="13.8">
      <c r="C259" s="72" t="s">
        <v>1203</v>
      </c>
      <c r="D259" s="59" t="s">
        <v>1204</v>
      </c>
      <c r="E259" s="73"/>
      <c r="F259" s="73"/>
      <c r="G259" s="73"/>
      <c r="H259" s="73"/>
      <c r="I259" s="54"/>
      <c r="J259" s="159" t="s">
        <v>1249</v>
      </c>
    </row>
    <row r="260" spans="3:13" s="55" customFormat="1" ht="13.8">
      <c r="C260" s="301">
        <v>1</v>
      </c>
      <c r="D260" s="59" t="s">
        <v>5</v>
      </c>
      <c r="E260" s="302" t="s">
        <v>6</v>
      </c>
      <c r="F260" s="93">
        <v>2.3029999999999999</v>
      </c>
      <c r="G260" s="64">
        <f>VLOOKUP(D260,upahbahan,3,FALSE)</f>
        <v>100000</v>
      </c>
      <c r="H260" s="64">
        <f>F260*G260</f>
        <v>230300</v>
      </c>
      <c r="I260" s="54"/>
      <c r="J260" s="159" t="s">
        <v>1250</v>
      </c>
      <c r="M260" s="65">
        <v>0.1</v>
      </c>
    </row>
    <row r="261" spans="3:13" s="55" customFormat="1" ht="13.8">
      <c r="C261" s="301">
        <v>2</v>
      </c>
      <c r="D261" s="59" t="s">
        <v>10</v>
      </c>
      <c r="E261" s="302" t="s">
        <v>6</v>
      </c>
      <c r="F261" s="93">
        <v>1.1519999999999999</v>
      </c>
      <c r="G261" s="64">
        <f>VLOOKUP(D261,upahbahan,3,FALSE)</f>
        <v>145000</v>
      </c>
      <c r="H261" s="64">
        <f t="shared" ref="H261:H262" si="15">F261*G261</f>
        <v>167040</v>
      </c>
      <c r="I261" s="54"/>
      <c r="J261" s="159"/>
      <c r="M261" s="65"/>
    </row>
    <row r="262" spans="3:13" s="55" customFormat="1" ht="13.8">
      <c r="C262" s="301">
        <v>3</v>
      </c>
      <c r="D262" s="59" t="s">
        <v>19</v>
      </c>
      <c r="E262" s="302" t="s">
        <v>6</v>
      </c>
      <c r="F262" s="93">
        <v>0.23</v>
      </c>
      <c r="G262" s="64">
        <f>VLOOKUP(D262,upahbahan,3,FALSE)</f>
        <v>200000</v>
      </c>
      <c r="H262" s="64">
        <f t="shared" si="15"/>
        <v>46000</v>
      </c>
      <c r="I262" s="54"/>
    </row>
    <row r="263" spans="3:13" s="55" customFormat="1" ht="13.8">
      <c r="C263" s="83" t="s">
        <v>1210</v>
      </c>
      <c r="D263" s="80"/>
      <c r="E263" s="80"/>
      <c r="F263" s="217"/>
      <c r="G263" s="218"/>
      <c r="H263" s="64">
        <f>SUM(H260:H262)</f>
        <v>443340</v>
      </c>
      <c r="I263" s="219"/>
    </row>
    <row r="264" spans="3:13" s="55" customFormat="1" ht="13.8">
      <c r="C264" s="72" t="s">
        <v>1211</v>
      </c>
      <c r="D264" s="59" t="s">
        <v>1212</v>
      </c>
      <c r="E264" s="73"/>
      <c r="F264" s="73"/>
      <c r="G264" s="73"/>
      <c r="H264" s="73"/>
      <c r="I264" s="54"/>
    </row>
    <row r="265" spans="3:13" s="55" customFormat="1" ht="13.8">
      <c r="C265" s="72">
        <v>1</v>
      </c>
      <c r="D265" s="59" t="s">
        <v>5161</v>
      </c>
      <c r="E265" s="170" t="s">
        <v>1304</v>
      </c>
      <c r="F265" s="189">
        <v>1</v>
      </c>
      <c r="G265" s="64">
        <f>VLOOKUP(D265,upahbahan,3,FALSE)</f>
        <v>617000</v>
      </c>
      <c r="H265" s="64">
        <f>F265*G265</f>
        <v>617000</v>
      </c>
      <c r="I265" s="54"/>
    </row>
    <row r="266" spans="3:13" s="55" customFormat="1" ht="13.8">
      <c r="C266" s="83" t="s">
        <v>1216</v>
      </c>
      <c r="D266" s="80"/>
      <c r="E266" s="80"/>
      <c r="F266" s="80"/>
      <c r="G266" s="162"/>
      <c r="H266" s="64">
        <f>SUM(H265:H265)</f>
        <v>617000</v>
      </c>
      <c r="I266" s="54"/>
    </row>
    <row r="267" spans="3:13" s="55" customFormat="1" ht="13.8">
      <c r="C267" s="72" t="s">
        <v>1217</v>
      </c>
      <c r="D267" s="59" t="s">
        <v>1218</v>
      </c>
      <c r="E267" s="170"/>
      <c r="F267" s="73"/>
      <c r="G267" s="73"/>
      <c r="H267" s="73"/>
      <c r="I267" s="54"/>
    </row>
    <row r="268" spans="3:13" s="55" customFormat="1" ht="13.8">
      <c r="C268" s="557">
        <v>1</v>
      </c>
      <c r="D268" s="59" t="s">
        <v>5134</v>
      </c>
      <c r="E268" s="170" t="s">
        <v>4771</v>
      </c>
      <c r="F268" s="171">
        <v>0.25900000000000001</v>
      </c>
      <c r="G268" s="64">
        <f>VLOOKUP(D268,upahbahan,3,FALSE)</f>
        <v>108000</v>
      </c>
      <c r="H268" s="64">
        <f>F268*G268</f>
        <v>27972</v>
      </c>
      <c r="I268" s="54"/>
    </row>
    <row r="269" spans="3:13" s="55" customFormat="1" ht="13.8">
      <c r="C269" s="83" t="s">
        <v>1219</v>
      </c>
      <c r="D269" s="80"/>
      <c r="E269" s="80"/>
      <c r="F269" s="80"/>
      <c r="G269" s="162"/>
      <c r="H269" s="588">
        <f>SUM(H267:H268)</f>
        <v>27972</v>
      </c>
      <c r="I269" s="54"/>
    </row>
    <row r="270" spans="3:13" s="55" customFormat="1" ht="13.8">
      <c r="C270" s="58" t="s">
        <v>1220</v>
      </c>
      <c r="D270" s="69" t="s">
        <v>1221</v>
      </c>
      <c r="E270" s="70"/>
      <c r="F270" s="70"/>
      <c r="G270" s="71"/>
      <c r="H270" s="304">
        <f>H269+H266+H263</f>
        <v>1088312</v>
      </c>
      <c r="I270" s="319"/>
    </row>
    <row r="271" spans="3:13" s="55" customFormat="1" ht="13.8">
      <c r="C271" s="58" t="s">
        <v>1222</v>
      </c>
      <c r="D271" s="69" t="s">
        <v>1325</v>
      </c>
      <c r="E271" s="70"/>
      <c r="F271" s="71"/>
      <c r="G271" s="95">
        <v>0.1</v>
      </c>
      <c r="H271" s="64">
        <f>H270*G271</f>
        <v>108831.20000000001</v>
      </c>
      <c r="I271" s="319"/>
    </row>
    <row r="272" spans="3:13" s="55" customFormat="1" ht="13.8">
      <c r="C272" s="58" t="s">
        <v>1223</v>
      </c>
      <c r="D272" s="69" t="s">
        <v>1224</v>
      </c>
      <c r="E272" s="70"/>
      <c r="F272" s="70"/>
      <c r="G272" s="71"/>
      <c r="H272" s="305">
        <f>SUM(H270:H271)</f>
        <v>1197143.2</v>
      </c>
      <c r="I272" s="319"/>
    </row>
    <row r="274" spans="3:13" s="55" customFormat="1" ht="15" customHeight="1">
      <c r="C274" s="52" t="s">
        <v>5163</v>
      </c>
      <c r="D274" s="313" t="s">
        <v>5164</v>
      </c>
      <c r="E274" s="313"/>
      <c r="F274" s="313"/>
      <c r="G274" s="313"/>
      <c r="H274" s="313"/>
      <c r="I274" s="56">
        <f>ROUNDDOWN(H288,-2)</f>
        <v>16600</v>
      </c>
    </row>
    <row r="275" spans="3:13" s="55" customFormat="1" ht="27.6">
      <c r="C275" s="300" t="s">
        <v>1197</v>
      </c>
      <c r="D275" s="300" t="s">
        <v>1198</v>
      </c>
      <c r="E275" s="300" t="s">
        <v>1199</v>
      </c>
      <c r="F275" s="300" t="s">
        <v>1200</v>
      </c>
      <c r="G275" s="300" t="s">
        <v>1201</v>
      </c>
      <c r="H275" s="300" t="s">
        <v>1202</v>
      </c>
      <c r="I275" s="54"/>
    </row>
    <row r="276" spans="3:13" s="55" customFormat="1" ht="13.8">
      <c r="C276" s="72" t="s">
        <v>1203</v>
      </c>
      <c r="D276" s="59" t="s">
        <v>1204</v>
      </c>
      <c r="E276" s="73"/>
      <c r="F276" s="73"/>
      <c r="G276" s="73"/>
      <c r="H276" s="73"/>
      <c r="I276" s="54"/>
      <c r="J276" s="159" t="s">
        <v>1249</v>
      </c>
    </row>
    <row r="277" spans="3:13" s="55" customFormat="1" ht="13.8">
      <c r="C277" s="301">
        <v>1</v>
      </c>
      <c r="D277" s="59" t="s">
        <v>5</v>
      </c>
      <c r="E277" s="302" t="s">
        <v>6</v>
      </c>
      <c r="F277" s="93">
        <v>5.1999999999999998E-2</v>
      </c>
      <c r="G277" s="64">
        <f>VLOOKUP(D277,upahbahan,3,FALSE)</f>
        <v>100000</v>
      </c>
      <c r="H277" s="64">
        <f>F277*G277</f>
        <v>5200</v>
      </c>
      <c r="I277" s="54"/>
      <c r="J277" s="159" t="s">
        <v>1250</v>
      </c>
      <c r="M277" s="65">
        <v>0.1</v>
      </c>
    </row>
    <row r="278" spans="3:13" s="55" customFormat="1" ht="13.8">
      <c r="C278" s="301">
        <v>2</v>
      </c>
      <c r="D278" s="59" t="s">
        <v>10</v>
      </c>
      <c r="E278" s="302" t="s">
        <v>6</v>
      </c>
      <c r="F278" s="93">
        <v>2.5999999999999999E-2</v>
      </c>
      <c r="G278" s="64">
        <f>VLOOKUP(D278,upahbahan,3,FALSE)</f>
        <v>145000</v>
      </c>
      <c r="H278" s="64">
        <f t="shared" ref="H278:H279" si="16">F278*G278</f>
        <v>3770</v>
      </c>
      <c r="I278" s="54"/>
      <c r="J278" s="159"/>
      <c r="M278" s="65"/>
    </row>
    <row r="279" spans="3:13" s="55" customFormat="1" ht="13.8">
      <c r="C279" s="301">
        <v>3</v>
      </c>
      <c r="D279" s="59" t="s">
        <v>19</v>
      </c>
      <c r="E279" s="302" t="s">
        <v>6</v>
      </c>
      <c r="F279" s="93">
        <v>5.0000000000000001E-3</v>
      </c>
      <c r="G279" s="64">
        <f>VLOOKUP(D279,upahbahan,3,FALSE)</f>
        <v>200000</v>
      </c>
      <c r="H279" s="64">
        <f t="shared" si="16"/>
        <v>1000</v>
      </c>
      <c r="I279" s="54"/>
    </row>
    <row r="280" spans="3:13" s="55" customFormat="1" ht="13.8">
      <c r="C280" s="83" t="s">
        <v>1210</v>
      </c>
      <c r="D280" s="80"/>
      <c r="E280" s="80"/>
      <c r="F280" s="217"/>
      <c r="G280" s="218"/>
      <c r="H280" s="64">
        <f>SUM(H277:H279)</f>
        <v>9970</v>
      </c>
      <c r="I280" s="219"/>
    </row>
    <row r="281" spans="3:13" s="55" customFormat="1" ht="13.8">
      <c r="C281" s="72" t="s">
        <v>1211</v>
      </c>
      <c r="D281" s="59" t="s">
        <v>1212</v>
      </c>
      <c r="E281" s="73"/>
      <c r="F281" s="73"/>
      <c r="G281" s="73"/>
      <c r="H281" s="73"/>
      <c r="I281" s="54"/>
    </row>
    <row r="282" spans="3:13" s="55" customFormat="1" ht="13.8">
      <c r="C282" s="72">
        <v>1</v>
      </c>
      <c r="D282" s="59" t="s">
        <v>5165</v>
      </c>
      <c r="E282" s="170" t="s">
        <v>1304</v>
      </c>
      <c r="F282" s="189">
        <v>1</v>
      </c>
      <c r="G282" s="64">
        <f>VLOOKUP(D282,upahbahan,3,FALSE)</f>
        <v>5200</v>
      </c>
      <c r="H282" s="64">
        <f>F282*G282</f>
        <v>5200</v>
      </c>
      <c r="I282" s="54"/>
    </row>
    <row r="283" spans="3:13" s="55" customFormat="1" ht="13.8">
      <c r="C283" s="83" t="s">
        <v>1216</v>
      </c>
      <c r="D283" s="80"/>
      <c r="E283" s="80"/>
      <c r="F283" s="80"/>
      <c r="G283" s="162"/>
      <c r="H283" s="64">
        <f>SUM(H282:H282)</f>
        <v>5200</v>
      </c>
      <c r="I283" s="54"/>
    </row>
    <row r="284" spans="3:13" s="55" customFormat="1" ht="13.8">
      <c r="C284" s="72" t="s">
        <v>1217</v>
      </c>
      <c r="D284" s="59" t="s">
        <v>1218</v>
      </c>
      <c r="E284" s="170"/>
      <c r="F284" s="73"/>
      <c r="G284" s="73"/>
      <c r="H284" s="73"/>
      <c r="I284" s="54"/>
    </row>
    <row r="285" spans="3:13" s="55" customFormat="1" ht="13.8">
      <c r="C285" s="83" t="s">
        <v>1219</v>
      </c>
      <c r="D285" s="80"/>
      <c r="E285" s="80"/>
      <c r="F285" s="80"/>
      <c r="G285" s="162"/>
      <c r="H285" s="588">
        <f>SUM(H284:H284)</f>
        <v>0</v>
      </c>
      <c r="I285" s="54"/>
    </row>
    <row r="286" spans="3:13" s="55" customFormat="1" ht="13.8">
      <c r="C286" s="58" t="s">
        <v>1220</v>
      </c>
      <c r="D286" s="69" t="s">
        <v>1221</v>
      </c>
      <c r="E286" s="70"/>
      <c r="F286" s="70"/>
      <c r="G286" s="71"/>
      <c r="H286" s="304">
        <f>H285+H283+H280</f>
        <v>15170</v>
      </c>
      <c r="I286" s="319"/>
    </row>
    <row r="287" spans="3:13" s="55" customFormat="1" ht="13.8">
      <c r="C287" s="58" t="s">
        <v>1222</v>
      </c>
      <c r="D287" s="69" t="s">
        <v>1325</v>
      </c>
      <c r="E287" s="70"/>
      <c r="F287" s="71"/>
      <c r="G287" s="95">
        <v>0.1</v>
      </c>
      <c r="H287" s="64">
        <f>H286*G287</f>
        <v>1517</v>
      </c>
      <c r="I287" s="319"/>
    </row>
    <row r="288" spans="3:13" s="55" customFormat="1" ht="13.8">
      <c r="C288" s="58" t="s">
        <v>1223</v>
      </c>
      <c r="D288" s="69" t="s">
        <v>1224</v>
      </c>
      <c r="E288" s="70"/>
      <c r="F288" s="70"/>
      <c r="G288" s="71"/>
      <c r="H288" s="305">
        <f>SUM(H286:H287)</f>
        <v>16687</v>
      </c>
      <c r="I288" s="319"/>
    </row>
    <row r="290" spans="3:13" s="55" customFormat="1" ht="15" customHeight="1">
      <c r="C290" s="52" t="s">
        <v>5166</v>
      </c>
      <c r="D290" s="313" t="s">
        <v>5167</v>
      </c>
      <c r="E290" s="313"/>
      <c r="F290" s="313"/>
      <c r="G290" s="313"/>
      <c r="H290" s="313"/>
      <c r="I290" s="56">
        <f>ROUNDDOWN(H304,-2)</f>
        <v>19200</v>
      </c>
    </row>
    <row r="291" spans="3:13" s="55" customFormat="1" ht="27.6">
      <c r="C291" s="300" t="s">
        <v>1197</v>
      </c>
      <c r="D291" s="300" t="s">
        <v>1198</v>
      </c>
      <c r="E291" s="300" t="s">
        <v>1199</v>
      </c>
      <c r="F291" s="300" t="s">
        <v>1200</v>
      </c>
      <c r="G291" s="300" t="s">
        <v>1201</v>
      </c>
      <c r="H291" s="300" t="s">
        <v>1202</v>
      </c>
      <c r="I291" s="54"/>
    </row>
    <row r="292" spans="3:13" s="55" customFormat="1" ht="13.8">
      <c r="C292" s="72" t="s">
        <v>1203</v>
      </c>
      <c r="D292" s="59" t="s">
        <v>1204</v>
      </c>
      <c r="E292" s="73"/>
      <c r="F292" s="73"/>
      <c r="G292" s="73"/>
      <c r="H292" s="73"/>
      <c r="I292" s="54"/>
      <c r="J292" s="159" t="s">
        <v>1249</v>
      </c>
    </row>
    <row r="293" spans="3:13" s="55" customFormat="1" ht="13.8">
      <c r="C293" s="301">
        <v>1</v>
      </c>
      <c r="D293" s="59" t="s">
        <v>5</v>
      </c>
      <c r="E293" s="302" t="s">
        <v>6</v>
      </c>
      <c r="F293" s="93">
        <v>5.1999999999999998E-2</v>
      </c>
      <c r="G293" s="64">
        <f>VLOOKUP(D293,upahbahan,3,FALSE)</f>
        <v>100000</v>
      </c>
      <c r="H293" s="64">
        <f>F293*G293</f>
        <v>5200</v>
      </c>
      <c r="I293" s="54"/>
      <c r="J293" s="159" t="s">
        <v>1250</v>
      </c>
      <c r="M293" s="65">
        <v>0.1</v>
      </c>
    </row>
    <row r="294" spans="3:13" s="55" customFormat="1" ht="13.8">
      <c r="C294" s="301">
        <v>2</v>
      </c>
      <c r="D294" s="59" t="s">
        <v>10</v>
      </c>
      <c r="E294" s="302" t="s">
        <v>6</v>
      </c>
      <c r="F294" s="93">
        <v>2.5999999999999999E-2</v>
      </c>
      <c r="G294" s="64">
        <f>VLOOKUP(D294,upahbahan,3,FALSE)</f>
        <v>145000</v>
      </c>
      <c r="H294" s="64">
        <f t="shared" ref="H294:H295" si="17">F294*G294</f>
        <v>3770</v>
      </c>
      <c r="I294" s="54"/>
      <c r="J294" s="159"/>
      <c r="M294" s="65"/>
    </row>
    <row r="295" spans="3:13" s="55" customFormat="1" ht="13.8">
      <c r="C295" s="301">
        <v>3</v>
      </c>
      <c r="D295" s="59" t="s">
        <v>19</v>
      </c>
      <c r="E295" s="302" t="s">
        <v>6</v>
      </c>
      <c r="F295" s="93">
        <v>5.0000000000000001E-3</v>
      </c>
      <c r="G295" s="64">
        <f>VLOOKUP(D295,upahbahan,3,FALSE)</f>
        <v>200000</v>
      </c>
      <c r="H295" s="64">
        <f t="shared" si="17"/>
        <v>1000</v>
      </c>
      <c r="I295" s="54"/>
    </row>
    <row r="296" spans="3:13" s="55" customFormat="1" ht="13.8">
      <c r="C296" s="83" t="s">
        <v>1210</v>
      </c>
      <c r="D296" s="80"/>
      <c r="E296" s="80"/>
      <c r="F296" s="217"/>
      <c r="G296" s="218"/>
      <c r="H296" s="64">
        <f>SUM(H293:H295)</f>
        <v>9970</v>
      </c>
      <c r="I296" s="219"/>
    </row>
    <row r="297" spans="3:13" s="55" customFormat="1" ht="13.8">
      <c r="C297" s="72" t="s">
        <v>1211</v>
      </c>
      <c r="D297" s="59" t="s">
        <v>1212</v>
      </c>
      <c r="E297" s="73"/>
      <c r="F297" s="73"/>
      <c r="G297" s="73"/>
      <c r="H297" s="73"/>
      <c r="I297" s="54"/>
    </row>
    <row r="298" spans="3:13" s="55" customFormat="1" ht="13.8">
      <c r="C298" s="72">
        <v>1</v>
      </c>
      <c r="D298" s="59" t="s">
        <v>5168</v>
      </c>
      <c r="E298" s="170" t="s">
        <v>1304</v>
      </c>
      <c r="F298" s="189">
        <v>1</v>
      </c>
      <c r="G298" s="64">
        <f>VLOOKUP(D298,upahbahan,3,FALSE)</f>
        <v>7500</v>
      </c>
      <c r="H298" s="64">
        <f>F298*G298</f>
        <v>7500</v>
      </c>
      <c r="I298" s="54"/>
    </row>
    <row r="299" spans="3:13" s="55" customFormat="1" ht="13.8">
      <c r="C299" s="83" t="s">
        <v>1216</v>
      </c>
      <c r="D299" s="80"/>
      <c r="E299" s="80"/>
      <c r="F299" s="80"/>
      <c r="G299" s="162"/>
      <c r="H299" s="64">
        <f>SUM(H298:H298)</f>
        <v>7500</v>
      </c>
      <c r="I299" s="54"/>
    </row>
    <row r="300" spans="3:13" s="55" customFormat="1" ht="13.8">
      <c r="C300" s="72" t="s">
        <v>1217</v>
      </c>
      <c r="D300" s="59" t="s">
        <v>1218</v>
      </c>
      <c r="E300" s="170"/>
      <c r="F300" s="73"/>
      <c r="G300" s="73"/>
      <c r="H300" s="73"/>
      <c r="I300" s="54"/>
    </row>
    <row r="301" spans="3:13" s="55" customFormat="1" ht="13.8">
      <c r="C301" s="83" t="s">
        <v>1219</v>
      </c>
      <c r="D301" s="80"/>
      <c r="E301" s="80"/>
      <c r="F301" s="80"/>
      <c r="G301" s="162"/>
      <c r="H301" s="588">
        <f>SUM(H300:H300)</f>
        <v>0</v>
      </c>
      <c r="I301" s="54"/>
    </row>
    <row r="302" spans="3:13" s="55" customFormat="1" ht="13.8">
      <c r="C302" s="58" t="s">
        <v>1220</v>
      </c>
      <c r="D302" s="69" t="s">
        <v>1221</v>
      </c>
      <c r="E302" s="70"/>
      <c r="F302" s="70"/>
      <c r="G302" s="71"/>
      <c r="H302" s="304">
        <f>H301+H299+H296</f>
        <v>17470</v>
      </c>
      <c r="I302" s="319"/>
    </row>
    <row r="303" spans="3:13" s="55" customFormat="1" ht="13.8">
      <c r="C303" s="58" t="s">
        <v>1222</v>
      </c>
      <c r="D303" s="69" t="s">
        <v>1325</v>
      </c>
      <c r="E303" s="70"/>
      <c r="F303" s="71"/>
      <c r="G303" s="95">
        <v>0.1</v>
      </c>
      <c r="H303" s="64">
        <f>H302*G303</f>
        <v>1747</v>
      </c>
      <c r="I303" s="319"/>
    </row>
    <row r="304" spans="3:13" s="55" customFormat="1" ht="13.8">
      <c r="C304" s="58" t="s">
        <v>1223</v>
      </c>
      <c r="D304" s="69" t="s">
        <v>1224</v>
      </c>
      <c r="E304" s="70"/>
      <c r="F304" s="70"/>
      <c r="G304" s="71"/>
      <c r="H304" s="305">
        <f>SUM(H302:H303)</f>
        <v>19217</v>
      </c>
      <c r="I304" s="319"/>
    </row>
    <row r="306" spans="3:13" s="55" customFormat="1" ht="15" customHeight="1">
      <c r="C306" s="52" t="s">
        <v>5169</v>
      </c>
      <c r="D306" s="313" t="s">
        <v>5171</v>
      </c>
      <c r="E306" s="313"/>
      <c r="F306" s="313"/>
      <c r="G306" s="313"/>
      <c r="H306" s="313"/>
      <c r="I306" s="56">
        <f>ROUNDDOWN(H320,-2)</f>
        <v>23000</v>
      </c>
    </row>
    <row r="307" spans="3:13" s="55" customFormat="1" ht="27.6">
      <c r="C307" s="300" t="s">
        <v>1197</v>
      </c>
      <c r="D307" s="300" t="s">
        <v>1198</v>
      </c>
      <c r="E307" s="300" t="s">
        <v>1199</v>
      </c>
      <c r="F307" s="300" t="s">
        <v>1200</v>
      </c>
      <c r="G307" s="300" t="s">
        <v>1201</v>
      </c>
      <c r="H307" s="300" t="s">
        <v>1202</v>
      </c>
      <c r="I307" s="54"/>
    </row>
    <row r="308" spans="3:13" s="55" customFormat="1" ht="13.8">
      <c r="C308" s="72" t="s">
        <v>1203</v>
      </c>
      <c r="D308" s="59" t="s">
        <v>1204</v>
      </c>
      <c r="E308" s="73"/>
      <c r="F308" s="73"/>
      <c r="G308" s="73"/>
      <c r="H308" s="73"/>
      <c r="I308" s="54"/>
      <c r="J308" s="159" t="s">
        <v>1249</v>
      </c>
    </row>
    <row r="309" spans="3:13" s="55" customFormat="1" ht="13.8">
      <c r="C309" s="301">
        <v>1</v>
      </c>
      <c r="D309" s="59" t="s">
        <v>5</v>
      </c>
      <c r="E309" s="302" t="s">
        <v>6</v>
      </c>
      <c r="F309" s="93">
        <v>6.5000000000000002E-2</v>
      </c>
      <c r="G309" s="64">
        <f>VLOOKUP(D309,upahbahan,3,FALSE)</f>
        <v>100000</v>
      </c>
      <c r="H309" s="64">
        <f>F309*G309</f>
        <v>6500</v>
      </c>
      <c r="I309" s="54"/>
      <c r="J309" s="159" t="s">
        <v>1250</v>
      </c>
      <c r="M309" s="65">
        <v>0.1</v>
      </c>
    </row>
    <row r="310" spans="3:13" s="55" customFormat="1" ht="13.8">
      <c r="C310" s="301">
        <v>2</v>
      </c>
      <c r="D310" s="59" t="s">
        <v>10</v>
      </c>
      <c r="E310" s="302" t="s">
        <v>6</v>
      </c>
      <c r="F310" s="93">
        <v>3.3000000000000002E-2</v>
      </c>
      <c r="G310" s="64">
        <f>VLOOKUP(D310,upahbahan,3,FALSE)</f>
        <v>145000</v>
      </c>
      <c r="H310" s="64">
        <f t="shared" ref="H310:H311" si="18">F310*G310</f>
        <v>4785</v>
      </c>
      <c r="I310" s="54"/>
      <c r="J310" s="159"/>
      <c r="M310" s="65"/>
    </row>
    <row r="311" spans="3:13" s="55" customFormat="1" ht="13.8">
      <c r="C311" s="301">
        <v>3</v>
      </c>
      <c r="D311" s="59" t="s">
        <v>19</v>
      </c>
      <c r="E311" s="302" t="s">
        <v>6</v>
      </c>
      <c r="F311" s="93">
        <v>7.0000000000000001E-3</v>
      </c>
      <c r="G311" s="64">
        <f>VLOOKUP(D311,upahbahan,3,FALSE)</f>
        <v>200000</v>
      </c>
      <c r="H311" s="64">
        <f t="shared" si="18"/>
        <v>1400</v>
      </c>
      <c r="I311" s="54"/>
    </row>
    <row r="312" spans="3:13" s="55" customFormat="1" ht="13.8">
      <c r="C312" s="83" t="s">
        <v>1210</v>
      </c>
      <c r="D312" s="80"/>
      <c r="E312" s="80"/>
      <c r="F312" s="217"/>
      <c r="G312" s="218"/>
      <c r="H312" s="64">
        <f>SUM(H309:H311)</f>
        <v>12685</v>
      </c>
      <c r="I312" s="219"/>
    </row>
    <row r="313" spans="3:13" s="55" customFormat="1" ht="13.8">
      <c r="C313" s="72" t="s">
        <v>1211</v>
      </c>
      <c r="D313" s="59" t="s">
        <v>1212</v>
      </c>
      <c r="E313" s="73"/>
      <c r="F313" s="73"/>
      <c r="G313" s="73"/>
      <c r="H313" s="73"/>
      <c r="I313" s="54"/>
    </row>
    <row r="314" spans="3:13" s="55" customFormat="1" ht="13.8">
      <c r="C314" s="72">
        <v>1</v>
      </c>
      <c r="D314" s="59" t="s">
        <v>5172</v>
      </c>
      <c r="E314" s="170" t="s">
        <v>1304</v>
      </c>
      <c r="F314" s="189">
        <v>1</v>
      </c>
      <c r="G314" s="64">
        <f>VLOOKUP(D314,upahbahan,3,FALSE)</f>
        <v>8300</v>
      </c>
      <c r="H314" s="64">
        <f>F314*G314</f>
        <v>8300</v>
      </c>
      <c r="I314" s="54"/>
    </row>
    <row r="315" spans="3:13" s="55" customFormat="1" ht="13.8">
      <c r="C315" s="83" t="s">
        <v>1216</v>
      </c>
      <c r="D315" s="80"/>
      <c r="E315" s="80"/>
      <c r="F315" s="80"/>
      <c r="G315" s="162"/>
      <c r="H315" s="64">
        <f>SUM(H314:H314)</f>
        <v>8300</v>
      </c>
      <c r="I315" s="54"/>
    </row>
    <row r="316" spans="3:13" s="55" customFormat="1" ht="13.8">
      <c r="C316" s="72" t="s">
        <v>1217</v>
      </c>
      <c r="D316" s="59" t="s">
        <v>1218</v>
      </c>
      <c r="E316" s="170"/>
      <c r="F316" s="73"/>
      <c r="G316" s="73"/>
      <c r="H316" s="73"/>
      <c r="I316" s="54"/>
    </row>
    <row r="317" spans="3:13" s="55" customFormat="1" ht="13.8">
      <c r="C317" s="83" t="s">
        <v>1219</v>
      </c>
      <c r="D317" s="80"/>
      <c r="E317" s="80"/>
      <c r="F317" s="80"/>
      <c r="G317" s="162"/>
      <c r="H317" s="588">
        <f>SUM(H316:H316)</f>
        <v>0</v>
      </c>
      <c r="I317" s="54"/>
    </row>
    <row r="318" spans="3:13" s="55" customFormat="1" ht="13.8">
      <c r="C318" s="58" t="s">
        <v>1220</v>
      </c>
      <c r="D318" s="69" t="s">
        <v>1221</v>
      </c>
      <c r="E318" s="70"/>
      <c r="F318" s="70"/>
      <c r="G318" s="71"/>
      <c r="H318" s="304">
        <f>H317+H315+H312</f>
        <v>20985</v>
      </c>
      <c r="I318" s="319"/>
    </row>
    <row r="319" spans="3:13" s="55" customFormat="1" ht="13.8">
      <c r="C319" s="58" t="s">
        <v>1222</v>
      </c>
      <c r="D319" s="69" t="s">
        <v>1325</v>
      </c>
      <c r="E319" s="70"/>
      <c r="F319" s="71"/>
      <c r="G319" s="95">
        <v>0.1</v>
      </c>
      <c r="H319" s="64">
        <f>H318*G319</f>
        <v>2098.5</v>
      </c>
      <c r="I319" s="319"/>
    </row>
    <row r="320" spans="3:13" s="55" customFormat="1" ht="13.8">
      <c r="C320" s="58" t="s">
        <v>1223</v>
      </c>
      <c r="D320" s="69" t="s">
        <v>1224</v>
      </c>
      <c r="E320" s="70"/>
      <c r="F320" s="70"/>
      <c r="G320" s="71"/>
      <c r="H320" s="305">
        <f>SUM(H318:H319)</f>
        <v>23083.5</v>
      </c>
      <c r="I320" s="319"/>
    </row>
    <row r="322" spans="3:13" s="55" customFormat="1" ht="15" customHeight="1">
      <c r="C322" s="52" t="s">
        <v>5173</v>
      </c>
      <c r="D322" s="313" t="s">
        <v>5170</v>
      </c>
      <c r="E322" s="313"/>
      <c r="F322" s="313"/>
      <c r="G322" s="313"/>
      <c r="H322" s="313"/>
      <c r="I322" s="56">
        <f>ROUNDDOWN(H336,-2)</f>
        <v>24600</v>
      </c>
    </row>
    <row r="323" spans="3:13" s="55" customFormat="1" ht="27.6">
      <c r="C323" s="300" t="s">
        <v>1197</v>
      </c>
      <c r="D323" s="300" t="s">
        <v>1198</v>
      </c>
      <c r="E323" s="300" t="s">
        <v>1199</v>
      </c>
      <c r="F323" s="300" t="s">
        <v>1200</v>
      </c>
      <c r="G323" s="300" t="s">
        <v>1201</v>
      </c>
      <c r="H323" s="300" t="s">
        <v>1202</v>
      </c>
      <c r="I323" s="54"/>
    </row>
    <row r="324" spans="3:13" s="55" customFormat="1" ht="13.8">
      <c r="C324" s="72" t="s">
        <v>1203</v>
      </c>
      <c r="D324" s="59" t="s">
        <v>1204</v>
      </c>
      <c r="E324" s="73"/>
      <c r="F324" s="73"/>
      <c r="G324" s="73"/>
      <c r="H324" s="73"/>
      <c r="I324" s="54"/>
      <c r="J324" s="159" t="s">
        <v>1249</v>
      </c>
    </row>
    <row r="325" spans="3:13" s="55" customFormat="1" ht="13.8">
      <c r="C325" s="301">
        <v>1</v>
      </c>
      <c r="D325" s="59" t="s">
        <v>5</v>
      </c>
      <c r="E325" s="302" t="s">
        <v>6</v>
      </c>
      <c r="F325" s="93">
        <v>6.5000000000000002E-2</v>
      </c>
      <c r="G325" s="64">
        <f>VLOOKUP(D325,upahbahan,3,FALSE)</f>
        <v>100000</v>
      </c>
      <c r="H325" s="64">
        <f>F325*G325</f>
        <v>6500</v>
      </c>
      <c r="I325" s="54"/>
      <c r="J325" s="159" t="s">
        <v>1250</v>
      </c>
      <c r="M325" s="65">
        <v>0.1</v>
      </c>
    </row>
    <row r="326" spans="3:13" s="55" customFormat="1" ht="13.8">
      <c r="C326" s="301">
        <v>2</v>
      </c>
      <c r="D326" s="59" t="s">
        <v>10</v>
      </c>
      <c r="E326" s="302" t="s">
        <v>6</v>
      </c>
      <c r="F326" s="93">
        <v>3.3000000000000002E-2</v>
      </c>
      <c r="G326" s="64">
        <f>VLOOKUP(D326,upahbahan,3,FALSE)</f>
        <v>145000</v>
      </c>
      <c r="H326" s="64">
        <f t="shared" ref="H326:H327" si="19">F326*G326</f>
        <v>4785</v>
      </c>
      <c r="I326" s="54"/>
      <c r="J326" s="159"/>
      <c r="M326" s="65"/>
    </row>
    <row r="327" spans="3:13" s="55" customFormat="1" ht="13.8">
      <c r="C327" s="301">
        <v>3</v>
      </c>
      <c r="D327" s="59" t="s">
        <v>19</v>
      </c>
      <c r="E327" s="302" t="s">
        <v>6</v>
      </c>
      <c r="F327" s="93">
        <v>7.0000000000000001E-3</v>
      </c>
      <c r="G327" s="64">
        <f>VLOOKUP(D327,upahbahan,3,FALSE)</f>
        <v>200000</v>
      </c>
      <c r="H327" s="64">
        <f t="shared" si="19"/>
        <v>1400</v>
      </c>
      <c r="I327" s="54"/>
    </row>
    <row r="328" spans="3:13" s="55" customFormat="1" ht="13.8">
      <c r="C328" s="83" t="s">
        <v>1210</v>
      </c>
      <c r="D328" s="80"/>
      <c r="E328" s="80"/>
      <c r="F328" s="217"/>
      <c r="G328" s="218"/>
      <c r="H328" s="64">
        <f>SUM(H325:H327)</f>
        <v>12685</v>
      </c>
      <c r="I328" s="219"/>
    </row>
    <row r="329" spans="3:13" s="55" customFormat="1" ht="13.8">
      <c r="C329" s="72" t="s">
        <v>1211</v>
      </c>
      <c r="D329" s="59" t="s">
        <v>1212</v>
      </c>
      <c r="E329" s="73"/>
      <c r="F329" s="73"/>
      <c r="G329" s="73"/>
      <c r="H329" s="73"/>
      <c r="I329" s="54"/>
    </row>
    <row r="330" spans="3:13" s="55" customFormat="1" ht="13.8">
      <c r="C330" s="72">
        <v>1</v>
      </c>
      <c r="D330" s="59" t="s">
        <v>5174</v>
      </c>
      <c r="E330" s="170" t="s">
        <v>1304</v>
      </c>
      <c r="F330" s="189">
        <v>1</v>
      </c>
      <c r="G330" s="64">
        <f>VLOOKUP(D330,upahbahan,3,FALSE)</f>
        <v>9700</v>
      </c>
      <c r="H330" s="64">
        <f>F330*G330</f>
        <v>9700</v>
      </c>
      <c r="I330" s="54"/>
    </row>
    <row r="331" spans="3:13" s="55" customFormat="1" ht="13.8">
      <c r="C331" s="83" t="s">
        <v>1216</v>
      </c>
      <c r="D331" s="80"/>
      <c r="E331" s="80"/>
      <c r="F331" s="80"/>
      <c r="G331" s="162"/>
      <c r="H331" s="64">
        <f>SUM(H330:H330)</f>
        <v>9700</v>
      </c>
      <c r="I331" s="54"/>
    </row>
    <row r="332" spans="3:13" s="55" customFormat="1" ht="13.8">
      <c r="C332" s="72" t="s">
        <v>1217</v>
      </c>
      <c r="D332" s="59" t="s">
        <v>1218</v>
      </c>
      <c r="E332" s="170"/>
      <c r="F332" s="73"/>
      <c r="G332" s="73"/>
      <c r="H332" s="73"/>
      <c r="I332" s="54"/>
    </row>
    <row r="333" spans="3:13" s="55" customFormat="1" ht="13.8">
      <c r="C333" s="83" t="s">
        <v>1219</v>
      </c>
      <c r="D333" s="80"/>
      <c r="E333" s="80"/>
      <c r="F333" s="80"/>
      <c r="G333" s="162"/>
      <c r="H333" s="588">
        <f>SUM(H332:H332)</f>
        <v>0</v>
      </c>
      <c r="I333" s="54"/>
    </row>
    <row r="334" spans="3:13" s="55" customFormat="1" ht="13.8">
      <c r="C334" s="58" t="s">
        <v>1220</v>
      </c>
      <c r="D334" s="69" t="s">
        <v>1221</v>
      </c>
      <c r="E334" s="70"/>
      <c r="F334" s="70"/>
      <c r="G334" s="71"/>
      <c r="H334" s="304">
        <f>H333+H331+H328</f>
        <v>22385</v>
      </c>
      <c r="I334" s="319"/>
    </row>
    <row r="335" spans="3:13" s="55" customFormat="1" ht="13.8">
      <c r="C335" s="58" t="s">
        <v>1222</v>
      </c>
      <c r="D335" s="69" t="s">
        <v>1325</v>
      </c>
      <c r="E335" s="70"/>
      <c r="F335" s="71"/>
      <c r="G335" s="95">
        <v>0.1</v>
      </c>
      <c r="H335" s="64">
        <f>H334*G335</f>
        <v>2238.5</v>
      </c>
      <c r="I335" s="319"/>
    </row>
    <row r="336" spans="3:13" s="55" customFormat="1" ht="13.8">
      <c r="C336" s="58" t="s">
        <v>1223</v>
      </c>
      <c r="D336" s="69" t="s">
        <v>1224</v>
      </c>
      <c r="E336" s="70"/>
      <c r="F336" s="70"/>
      <c r="G336" s="71"/>
      <c r="H336" s="305">
        <f>SUM(H334:H335)</f>
        <v>24623.5</v>
      </c>
      <c r="I336" s="319"/>
    </row>
    <row r="338" spans="3:13" s="55" customFormat="1" ht="15" customHeight="1">
      <c r="C338" s="52" t="s">
        <v>5175</v>
      </c>
      <c r="D338" s="313" t="s">
        <v>5176</v>
      </c>
      <c r="E338" s="313"/>
      <c r="F338" s="313"/>
      <c r="G338" s="313"/>
      <c r="H338" s="313"/>
      <c r="I338" s="56">
        <f>ROUNDDOWN(H352,-2)</f>
        <v>25500</v>
      </c>
    </row>
    <row r="339" spans="3:13" s="55" customFormat="1" ht="27.6">
      <c r="C339" s="300" t="s">
        <v>1197</v>
      </c>
      <c r="D339" s="300" t="s">
        <v>1198</v>
      </c>
      <c r="E339" s="300" t="s">
        <v>1199</v>
      </c>
      <c r="F339" s="300" t="s">
        <v>1200</v>
      </c>
      <c r="G339" s="300" t="s">
        <v>1201</v>
      </c>
      <c r="H339" s="300" t="s">
        <v>1202</v>
      </c>
      <c r="I339" s="54"/>
    </row>
    <row r="340" spans="3:13" s="55" customFormat="1" ht="13.8">
      <c r="C340" s="72" t="s">
        <v>1203</v>
      </c>
      <c r="D340" s="59" t="s">
        <v>1204</v>
      </c>
      <c r="E340" s="73"/>
      <c r="F340" s="73"/>
      <c r="G340" s="73"/>
      <c r="H340" s="73"/>
      <c r="I340" s="54"/>
      <c r="J340" s="159" t="s">
        <v>1249</v>
      </c>
    </row>
    <row r="341" spans="3:13" s="55" customFormat="1" ht="13.8">
      <c r="C341" s="301">
        <v>1</v>
      </c>
      <c r="D341" s="59" t="s">
        <v>5</v>
      </c>
      <c r="E341" s="302" t="s">
        <v>6</v>
      </c>
      <c r="F341" s="93">
        <v>6.5000000000000002E-2</v>
      </c>
      <c r="G341" s="64">
        <f>VLOOKUP(D341,upahbahan,3,FALSE)</f>
        <v>100000</v>
      </c>
      <c r="H341" s="64">
        <f>F341*G341</f>
        <v>6500</v>
      </c>
      <c r="I341" s="54"/>
      <c r="J341" s="159" t="s">
        <v>1250</v>
      </c>
      <c r="M341" s="65">
        <v>0.1</v>
      </c>
    </row>
    <row r="342" spans="3:13" s="55" customFormat="1" ht="13.8">
      <c r="C342" s="301">
        <v>2</v>
      </c>
      <c r="D342" s="59" t="s">
        <v>10</v>
      </c>
      <c r="E342" s="302" t="s">
        <v>6</v>
      </c>
      <c r="F342" s="93">
        <v>3.3000000000000002E-2</v>
      </c>
      <c r="G342" s="64">
        <f>VLOOKUP(D342,upahbahan,3,FALSE)</f>
        <v>145000</v>
      </c>
      <c r="H342" s="64">
        <f t="shared" ref="H342:H343" si="20">F342*G342</f>
        <v>4785</v>
      </c>
      <c r="I342" s="54"/>
      <c r="J342" s="159"/>
      <c r="M342" s="65"/>
    </row>
    <row r="343" spans="3:13" s="55" customFormat="1" ht="13.8">
      <c r="C343" s="301">
        <v>3</v>
      </c>
      <c r="D343" s="59" t="s">
        <v>19</v>
      </c>
      <c r="E343" s="302" t="s">
        <v>6</v>
      </c>
      <c r="F343" s="93">
        <v>7.0000000000000001E-3</v>
      </c>
      <c r="G343" s="64">
        <f>VLOOKUP(D343,upahbahan,3,FALSE)</f>
        <v>200000</v>
      </c>
      <c r="H343" s="64">
        <f t="shared" si="20"/>
        <v>1400</v>
      </c>
      <c r="I343" s="54"/>
    </row>
    <row r="344" spans="3:13" s="55" customFormat="1" ht="13.8">
      <c r="C344" s="83" t="s">
        <v>1210</v>
      </c>
      <c r="D344" s="80"/>
      <c r="E344" s="80"/>
      <c r="F344" s="217"/>
      <c r="G344" s="218"/>
      <c r="H344" s="64">
        <f>SUM(H341:H343)</f>
        <v>12685</v>
      </c>
      <c r="I344" s="219"/>
    </row>
    <row r="345" spans="3:13" s="55" customFormat="1" ht="13.8">
      <c r="C345" s="72" t="s">
        <v>1211</v>
      </c>
      <c r="D345" s="59" t="s">
        <v>1212</v>
      </c>
      <c r="E345" s="73"/>
      <c r="F345" s="73"/>
      <c r="G345" s="73"/>
      <c r="H345" s="73"/>
      <c r="I345" s="54"/>
    </row>
    <row r="346" spans="3:13" s="55" customFormat="1" ht="13.8">
      <c r="C346" s="72">
        <v>1</v>
      </c>
      <c r="D346" s="59" t="s">
        <v>5177</v>
      </c>
      <c r="E346" s="170" t="s">
        <v>1304</v>
      </c>
      <c r="F346" s="189">
        <v>1</v>
      </c>
      <c r="G346" s="64">
        <f>VLOOKUP(D346,upahbahan,3,FALSE)</f>
        <v>10500</v>
      </c>
      <c r="H346" s="64">
        <f>F346*G346</f>
        <v>10500</v>
      </c>
      <c r="I346" s="54"/>
    </row>
    <row r="347" spans="3:13" s="55" customFormat="1" ht="13.8">
      <c r="C347" s="83" t="s">
        <v>1216</v>
      </c>
      <c r="D347" s="80"/>
      <c r="E347" s="80"/>
      <c r="F347" s="80"/>
      <c r="G347" s="162"/>
      <c r="H347" s="64">
        <f>SUM(H346:H346)</f>
        <v>10500</v>
      </c>
      <c r="I347" s="54"/>
    </row>
    <row r="348" spans="3:13" s="55" customFormat="1" ht="13.8">
      <c r="C348" s="72" t="s">
        <v>1217</v>
      </c>
      <c r="D348" s="59" t="s">
        <v>1218</v>
      </c>
      <c r="E348" s="170"/>
      <c r="F348" s="73"/>
      <c r="G348" s="73"/>
      <c r="H348" s="73"/>
      <c r="I348" s="54"/>
    </row>
    <row r="349" spans="3:13" s="55" customFormat="1" ht="13.8">
      <c r="C349" s="83" t="s">
        <v>1219</v>
      </c>
      <c r="D349" s="80"/>
      <c r="E349" s="80"/>
      <c r="F349" s="80"/>
      <c r="G349" s="162"/>
      <c r="H349" s="588">
        <f>SUM(H348:H348)</f>
        <v>0</v>
      </c>
      <c r="I349" s="54"/>
    </row>
    <row r="350" spans="3:13" s="55" customFormat="1" ht="13.8">
      <c r="C350" s="58" t="s">
        <v>1220</v>
      </c>
      <c r="D350" s="69" t="s">
        <v>1221</v>
      </c>
      <c r="E350" s="70"/>
      <c r="F350" s="70"/>
      <c r="G350" s="71"/>
      <c r="H350" s="304">
        <f>H349+H347+H344</f>
        <v>23185</v>
      </c>
      <c r="I350" s="319"/>
    </row>
    <row r="351" spans="3:13" s="55" customFormat="1" ht="13.8">
      <c r="C351" s="58" t="s">
        <v>1222</v>
      </c>
      <c r="D351" s="69" t="s">
        <v>1325</v>
      </c>
      <c r="E351" s="70"/>
      <c r="F351" s="71"/>
      <c r="G351" s="95">
        <v>0.1</v>
      </c>
      <c r="H351" s="64">
        <f>H350*G351</f>
        <v>2318.5</v>
      </c>
      <c r="I351" s="319"/>
    </row>
    <row r="352" spans="3:13" s="55" customFormat="1" ht="13.8">
      <c r="C352" s="58" t="s">
        <v>1223</v>
      </c>
      <c r="D352" s="69" t="s">
        <v>1224</v>
      </c>
      <c r="E352" s="70"/>
      <c r="F352" s="70"/>
      <c r="G352" s="71"/>
      <c r="H352" s="305">
        <f>SUM(H350:H351)</f>
        <v>25503.5</v>
      </c>
      <c r="I352" s="319"/>
    </row>
    <row r="354" spans="3:13" s="55" customFormat="1" ht="15" customHeight="1">
      <c r="C354" s="52" t="s">
        <v>5178</v>
      </c>
      <c r="D354" s="313" t="s">
        <v>5179</v>
      </c>
      <c r="E354" s="313"/>
      <c r="F354" s="313"/>
      <c r="G354" s="313"/>
      <c r="H354" s="313"/>
      <c r="I354" s="56">
        <f>ROUNDDOWN(H368,-2)</f>
        <v>32200</v>
      </c>
    </row>
    <row r="355" spans="3:13" s="55" customFormat="1" ht="27.6">
      <c r="C355" s="300" t="s">
        <v>1197</v>
      </c>
      <c r="D355" s="300" t="s">
        <v>1198</v>
      </c>
      <c r="E355" s="300" t="s">
        <v>1199</v>
      </c>
      <c r="F355" s="300" t="s">
        <v>1200</v>
      </c>
      <c r="G355" s="300" t="s">
        <v>1201</v>
      </c>
      <c r="H355" s="300" t="s">
        <v>1202</v>
      </c>
      <c r="I355" s="54"/>
    </row>
    <row r="356" spans="3:13" s="55" customFormat="1" ht="13.8">
      <c r="C356" s="72" t="s">
        <v>1203</v>
      </c>
      <c r="D356" s="59" t="s">
        <v>1204</v>
      </c>
      <c r="E356" s="73"/>
      <c r="F356" s="73"/>
      <c r="G356" s="73"/>
      <c r="H356" s="73"/>
      <c r="I356" s="54"/>
      <c r="J356" s="159" t="s">
        <v>1249</v>
      </c>
    </row>
    <row r="357" spans="3:13" s="55" customFormat="1" ht="13.8">
      <c r="C357" s="301">
        <v>1</v>
      </c>
      <c r="D357" s="59" t="s">
        <v>5</v>
      </c>
      <c r="E357" s="302" t="s">
        <v>6</v>
      </c>
      <c r="F357" s="93">
        <v>8.1000000000000003E-2</v>
      </c>
      <c r="G357" s="64">
        <f>VLOOKUP(D357,upahbahan,3,FALSE)</f>
        <v>100000</v>
      </c>
      <c r="H357" s="64">
        <f>F357*G357</f>
        <v>8100</v>
      </c>
      <c r="I357" s="54"/>
      <c r="J357" s="159" t="s">
        <v>1250</v>
      </c>
      <c r="M357" s="65">
        <v>0.1</v>
      </c>
    </row>
    <row r="358" spans="3:13" s="55" customFormat="1" ht="13.8">
      <c r="C358" s="301">
        <v>2</v>
      </c>
      <c r="D358" s="59" t="s">
        <v>10</v>
      </c>
      <c r="E358" s="302" t="s">
        <v>6</v>
      </c>
      <c r="F358" s="93">
        <v>4.1000000000000002E-2</v>
      </c>
      <c r="G358" s="64">
        <f>VLOOKUP(D358,upahbahan,3,FALSE)</f>
        <v>145000</v>
      </c>
      <c r="H358" s="64">
        <f t="shared" ref="H358:H359" si="21">F358*G358</f>
        <v>5945</v>
      </c>
      <c r="I358" s="54"/>
      <c r="J358" s="159"/>
      <c r="M358" s="65"/>
    </row>
    <row r="359" spans="3:13" s="55" customFormat="1" ht="13.8">
      <c r="C359" s="301">
        <v>3</v>
      </c>
      <c r="D359" s="59" t="s">
        <v>19</v>
      </c>
      <c r="E359" s="302" t="s">
        <v>6</v>
      </c>
      <c r="F359" s="93">
        <v>8.0000000000000002E-3</v>
      </c>
      <c r="G359" s="64">
        <f>VLOOKUP(D359,upahbahan,3,FALSE)</f>
        <v>200000</v>
      </c>
      <c r="H359" s="64">
        <f t="shared" si="21"/>
        <v>1600</v>
      </c>
      <c r="I359" s="54"/>
    </row>
    <row r="360" spans="3:13" s="55" customFormat="1" ht="13.8">
      <c r="C360" s="83" t="s">
        <v>1210</v>
      </c>
      <c r="D360" s="80"/>
      <c r="E360" s="80"/>
      <c r="F360" s="217"/>
      <c r="G360" s="218"/>
      <c r="H360" s="64">
        <f>SUM(H357:H359)</f>
        <v>15645</v>
      </c>
      <c r="I360" s="219"/>
    </row>
    <row r="361" spans="3:13" s="55" customFormat="1" ht="13.8">
      <c r="C361" s="72" t="s">
        <v>1211</v>
      </c>
      <c r="D361" s="59" t="s">
        <v>1212</v>
      </c>
      <c r="E361" s="73"/>
      <c r="F361" s="73"/>
      <c r="G361" s="73"/>
      <c r="H361" s="73"/>
      <c r="I361" s="54"/>
    </row>
    <row r="362" spans="3:13" s="55" customFormat="1" ht="13.8">
      <c r="C362" s="72">
        <v>1</v>
      </c>
      <c r="D362" s="59" t="s">
        <v>5180</v>
      </c>
      <c r="E362" s="170" t="s">
        <v>1304</v>
      </c>
      <c r="F362" s="189">
        <v>1</v>
      </c>
      <c r="G362" s="64">
        <f>VLOOKUP(D362,upahbahan,3,FALSE)</f>
        <v>13700</v>
      </c>
      <c r="H362" s="64">
        <f>F362*G362</f>
        <v>13700</v>
      </c>
      <c r="I362" s="54"/>
    </row>
    <row r="363" spans="3:13" s="55" customFormat="1" ht="13.8">
      <c r="C363" s="83" t="s">
        <v>1216</v>
      </c>
      <c r="D363" s="80"/>
      <c r="E363" s="80"/>
      <c r="F363" s="80"/>
      <c r="G363" s="162"/>
      <c r="H363" s="64">
        <f>SUM(H362:H362)</f>
        <v>13700</v>
      </c>
      <c r="I363" s="54"/>
    </row>
    <row r="364" spans="3:13" s="55" customFormat="1" ht="13.8">
      <c r="C364" s="72" t="s">
        <v>1217</v>
      </c>
      <c r="D364" s="59" t="s">
        <v>1218</v>
      </c>
      <c r="E364" s="170"/>
      <c r="F364" s="73"/>
      <c r="G364" s="73"/>
      <c r="H364" s="73"/>
      <c r="I364" s="54"/>
    </row>
    <row r="365" spans="3:13" s="55" customFormat="1" ht="13.8">
      <c r="C365" s="83" t="s">
        <v>1219</v>
      </c>
      <c r="D365" s="80"/>
      <c r="E365" s="80"/>
      <c r="F365" s="80"/>
      <c r="G365" s="162"/>
      <c r="H365" s="588">
        <f>SUM(H364:H364)</f>
        <v>0</v>
      </c>
      <c r="I365" s="54"/>
    </row>
    <row r="366" spans="3:13" s="55" customFormat="1" ht="13.8">
      <c r="C366" s="58" t="s">
        <v>1220</v>
      </c>
      <c r="D366" s="69" t="s">
        <v>1221</v>
      </c>
      <c r="E366" s="70"/>
      <c r="F366" s="70"/>
      <c r="G366" s="71"/>
      <c r="H366" s="304">
        <f>H365+H363+H360</f>
        <v>29345</v>
      </c>
      <c r="I366" s="319"/>
    </row>
    <row r="367" spans="3:13" s="55" customFormat="1" ht="13.8">
      <c r="C367" s="58" t="s">
        <v>1222</v>
      </c>
      <c r="D367" s="69" t="s">
        <v>1325</v>
      </c>
      <c r="E367" s="70"/>
      <c r="F367" s="71"/>
      <c r="G367" s="95">
        <v>0.1</v>
      </c>
      <c r="H367" s="64">
        <f>H366*G367</f>
        <v>2934.5</v>
      </c>
      <c r="I367" s="319"/>
    </row>
    <row r="368" spans="3:13" s="55" customFormat="1" ht="13.8">
      <c r="C368" s="58" t="s">
        <v>1223</v>
      </c>
      <c r="D368" s="69" t="s">
        <v>1224</v>
      </c>
      <c r="E368" s="70"/>
      <c r="F368" s="70"/>
      <c r="G368" s="71"/>
      <c r="H368" s="305">
        <f>SUM(H366:H367)</f>
        <v>32279.5</v>
      </c>
      <c r="I368" s="319"/>
    </row>
    <row r="370" spans="3:13" ht="13.8">
      <c r="C370" s="160" t="s">
        <v>5181</v>
      </c>
      <c r="D370" s="436" t="s">
        <v>5182</v>
      </c>
    </row>
    <row r="371" spans="3:13" s="55" customFormat="1" ht="15" customHeight="1">
      <c r="C371" s="52" t="s">
        <v>5183</v>
      </c>
      <c r="D371" s="313" t="s">
        <v>5188</v>
      </c>
      <c r="E371" s="313"/>
      <c r="F371" s="313"/>
      <c r="G371" s="313"/>
      <c r="H371" s="313"/>
      <c r="I371" s="56">
        <f>ROUNDDOWN(H385,-2)</f>
        <v>1000</v>
      </c>
    </row>
    <row r="372" spans="3:13" s="55" customFormat="1" ht="27.6">
      <c r="C372" s="300" t="s">
        <v>1197</v>
      </c>
      <c r="D372" s="300" t="s">
        <v>1198</v>
      </c>
      <c r="E372" s="300" t="s">
        <v>1199</v>
      </c>
      <c r="F372" s="300" t="s">
        <v>1200</v>
      </c>
      <c r="G372" s="300" t="s">
        <v>1201</v>
      </c>
      <c r="H372" s="300" t="s">
        <v>1202</v>
      </c>
      <c r="I372" s="54"/>
    </row>
    <row r="373" spans="3:13" s="55" customFormat="1" ht="13.8">
      <c r="C373" s="72" t="s">
        <v>1203</v>
      </c>
      <c r="D373" s="59" t="s">
        <v>1204</v>
      </c>
      <c r="E373" s="73"/>
      <c r="F373" s="73"/>
      <c r="G373" s="73"/>
      <c r="H373" s="73"/>
      <c r="I373" s="54"/>
      <c r="J373" s="159" t="s">
        <v>1249</v>
      </c>
    </row>
    <row r="374" spans="3:13" s="55" customFormat="1" ht="13.8">
      <c r="C374" s="301">
        <v>1</v>
      </c>
      <c r="D374" s="59" t="s">
        <v>5</v>
      </c>
      <c r="E374" s="302" t="s">
        <v>6</v>
      </c>
      <c r="F374" s="93">
        <v>5.0000000000000001E-3</v>
      </c>
      <c r="G374" s="64">
        <f>VLOOKUP(D374,upahbahan,3,FALSE)</f>
        <v>100000</v>
      </c>
      <c r="H374" s="64">
        <f>F374*G374</f>
        <v>500</v>
      </c>
      <c r="I374" s="54"/>
      <c r="J374" s="159" t="s">
        <v>1250</v>
      </c>
      <c r="M374" s="65">
        <v>0.1</v>
      </c>
    </row>
    <row r="375" spans="3:13" s="55" customFormat="1" ht="13.8">
      <c r="C375" s="301">
        <v>2</v>
      </c>
      <c r="D375" s="59" t="s">
        <v>10</v>
      </c>
      <c r="E375" s="302" t="s">
        <v>6</v>
      </c>
      <c r="F375" s="93">
        <v>2E-3</v>
      </c>
      <c r="G375" s="64">
        <f>VLOOKUP(D375,upahbahan,3,FALSE)</f>
        <v>145000</v>
      </c>
      <c r="H375" s="64">
        <f t="shared" ref="H375:H376" si="22">F375*G375</f>
        <v>290</v>
      </c>
      <c r="I375" s="54"/>
      <c r="J375" s="159"/>
      <c r="M375" s="65"/>
    </row>
    <row r="376" spans="3:13" s="55" customFormat="1" ht="13.8">
      <c r="C376" s="301">
        <v>3</v>
      </c>
      <c r="D376" s="59" t="s">
        <v>19</v>
      </c>
      <c r="E376" s="302" t="s">
        <v>6</v>
      </c>
      <c r="F376" s="93">
        <v>5.0000000000000001E-4</v>
      </c>
      <c r="G376" s="64">
        <f>VLOOKUP(D376,upahbahan,3,FALSE)</f>
        <v>200000</v>
      </c>
      <c r="H376" s="64">
        <f t="shared" si="22"/>
        <v>100</v>
      </c>
      <c r="I376" s="54"/>
    </row>
    <row r="377" spans="3:13" s="55" customFormat="1" ht="13.8">
      <c r="C377" s="83" t="s">
        <v>1210</v>
      </c>
      <c r="D377" s="80"/>
      <c r="E377" s="80"/>
      <c r="F377" s="217"/>
      <c r="G377" s="218"/>
      <c r="H377" s="64">
        <f>SUM(H374:H376)</f>
        <v>890</v>
      </c>
      <c r="I377" s="219"/>
    </row>
    <row r="378" spans="3:13" s="55" customFormat="1" ht="13.8">
      <c r="C378" s="72" t="s">
        <v>1211</v>
      </c>
      <c r="D378" s="59" t="s">
        <v>1212</v>
      </c>
      <c r="E378" s="73"/>
      <c r="F378" s="73"/>
      <c r="G378" s="73"/>
      <c r="H378" s="73"/>
      <c r="I378" s="54"/>
    </row>
    <row r="379" spans="3:13" s="55" customFormat="1" ht="13.8">
      <c r="C379" s="83" t="s">
        <v>1216</v>
      </c>
      <c r="D379" s="80"/>
      <c r="E379" s="80"/>
      <c r="F379" s="80"/>
      <c r="G379" s="162"/>
      <c r="H379" s="64">
        <f>SUM(H378)</f>
        <v>0</v>
      </c>
      <c r="I379" s="54"/>
    </row>
    <row r="380" spans="3:13" s="55" customFormat="1" ht="13.8">
      <c r="C380" s="72" t="s">
        <v>1217</v>
      </c>
      <c r="D380" s="59" t="s">
        <v>1218</v>
      </c>
      <c r="E380" s="170"/>
      <c r="F380" s="73"/>
      <c r="G380" s="73"/>
      <c r="H380" s="73"/>
      <c r="I380" s="54"/>
    </row>
    <row r="381" spans="3:13" s="55" customFormat="1" ht="13.8">
      <c r="C381" s="557">
        <v>1</v>
      </c>
      <c r="D381" s="59" t="s">
        <v>5184</v>
      </c>
      <c r="E381" s="170" t="s">
        <v>1995</v>
      </c>
      <c r="F381" s="188">
        <v>3.0000000000000001E-3</v>
      </c>
      <c r="G381" s="64">
        <f>VLOOKUP(D381,upahbahan,3,FALSE)</f>
        <v>32500</v>
      </c>
      <c r="H381" s="64">
        <f t="shared" ref="H381" si="23">F381*G381</f>
        <v>97.5</v>
      </c>
      <c r="I381" s="54"/>
    </row>
    <row r="382" spans="3:13" s="55" customFormat="1" ht="13.8">
      <c r="C382" s="83" t="s">
        <v>1219</v>
      </c>
      <c r="D382" s="80"/>
      <c r="E382" s="80"/>
      <c r="F382" s="80"/>
      <c r="G382" s="162"/>
      <c r="H382" s="588">
        <f>SUM(H380:H381)</f>
        <v>97.5</v>
      </c>
      <c r="I382" s="54"/>
    </row>
    <row r="383" spans="3:13" s="55" customFormat="1" ht="13.8">
      <c r="C383" s="58" t="s">
        <v>1220</v>
      </c>
      <c r="D383" s="69" t="s">
        <v>1221</v>
      </c>
      <c r="E383" s="70"/>
      <c r="F383" s="70"/>
      <c r="G383" s="71"/>
      <c r="H383" s="304">
        <f>H382+H379+H377</f>
        <v>987.5</v>
      </c>
      <c r="I383" s="319"/>
    </row>
    <row r="384" spans="3:13" s="55" customFormat="1" ht="13.8">
      <c r="C384" s="58" t="s">
        <v>1222</v>
      </c>
      <c r="D384" s="69" t="s">
        <v>1325</v>
      </c>
      <c r="E384" s="70"/>
      <c r="F384" s="71"/>
      <c r="G384" s="95">
        <v>0.1</v>
      </c>
      <c r="H384" s="64">
        <f>H383*G384</f>
        <v>98.75</v>
      </c>
      <c r="I384" s="319"/>
    </row>
    <row r="385" spans="3:13" s="55" customFormat="1" ht="13.8">
      <c r="C385" s="58" t="s">
        <v>1223</v>
      </c>
      <c r="D385" s="69" t="s">
        <v>1224</v>
      </c>
      <c r="E385" s="70"/>
      <c r="F385" s="70"/>
      <c r="G385" s="71"/>
      <c r="H385" s="305">
        <f>SUM(H383:H384)</f>
        <v>1086.25</v>
      </c>
      <c r="I385" s="319"/>
    </row>
    <row r="387" spans="3:13" s="55" customFormat="1" ht="15" customHeight="1">
      <c r="C387" s="52" t="s">
        <v>5186</v>
      </c>
      <c r="D387" s="313" t="s">
        <v>5187</v>
      </c>
      <c r="E387" s="313"/>
      <c r="F387" s="313"/>
      <c r="G387" s="313"/>
      <c r="H387" s="313"/>
      <c r="I387" s="56">
        <f>ROUNDDOWN(H401,-2)</f>
        <v>2900</v>
      </c>
    </row>
    <row r="388" spans="3:13" s="55" customFormat="1" ht="27.6">
      <c r="C388" s="300" t="s">
        <v>1197</v>
      </c>
      <c r="D388" s="300" t="s">
        <v>1198</v>
      </c>
      <c r="E388" s="300" t="s">
        <v>1199</v>
      </c>
      <c r="F388" s="300" t="s">
        <v>1200</v>
      </c>
      <c r="G388" s="300" t="s">
        <v>1201</v>
      </c>
      <c r="H388" s="300" t="s">
        <v>1202</v>
      </c>
      <c r="I388" s="54"/>
    </row>
    <row r="389" spans="3:13" s="55" customFormat="1" ht="13.8">
      <c r="C389" s="72" t="s">
        <v>1203</v>
      </c>
      <c r="D389" s="59" t="s">
        <v>1204</v>
      </c>
      <c r="E389" s="73"/>
      <c r="F389" s="73"/>
      <c r="G389" s="73"/>
      <c r="H389" s="73"/>
      <c r="I389" s="54"/>
      <c r="J389" s="159" t="s">
        <v>1249</v>
      </c>
    </row>
    <row r="390" spans="3:13" s="55" customFormat="1" ht="13.8">
      <c r="C390" s="301">
        <v>1</v>
      </c>
      <c r="D390" s="59" t="s">
        <v>5</v>
      </c>
      <c r="E390" s="302" t="s">
        <v>6</v>
      </c>
      <c r="F390" s="93">
        <v>1.4E-2</v>
      </c>
      <c r="G390" s="64">
        <f>VLOOKUP(D390,upahbahan,3,FALSE)</f>
        <v>100000</v>
      </c>
      <c r="H390" s="64">
        <f>F390*G390</f>
        <v>1400</v>
      </c>
      <c r="I390" s="54"/>
      <c r="J390" s="159" t="s">
        <v>1250</v>
      </c>
      <c r="M390" s="65">
        <v>0.1</v>
      </c>
    </row>
    <row r="391" spans="3:13" s="55" customFormat="1" ht="13.8">
      <c r="C391" s="301">
        <v>2</v>
      </c>
      <c r="D391" s="59" t="s">
        <v>10</v>
      </c>
      <c r="E391" s="302" t="s">
        <v>6</v>
      </c>
      <c r="F391" s="93">
        <v>7.0000000000000001E-3</v>
      </c>
      <c r="G391" s="64">
        <f>VLOOKUP(D391,upahbahan,3,FALSE)</f>
        <v>145000</v>
      </c>
      <c r="H391" s="64">
        <f t="shared" ref="H391:H392" si="24">F391*G391</f>
        <v>1015</v>
      </c>
      <c r="I391" s="54"/>
      <c r="J391" s="159"/>
      <c r="M391" s="65"/>
    </row>
    <row r="392" spans="3:13" s="55" customFormat="1" ht="13.8">
      <c r="C392" s="301">
        <v>3</v>
      </c>
      <c r="D392" s="59" t="s">
        <v>19</v>
      </c>
      <c r="E392" s="302" t="s">
        <v>6</v>
      </c>
      <c r="F392" s="93">
        <v>1E-3</v>
      </c>
      <c r="G392" s="64">
        <f>VLOOKUP(D392,upahbahan,3,FALSE)</f>
        <v>200000</v>
      </c>
      <c r="H392" s="64">
        <f t="shared" si="24"/>
        <v>200</v>
      </c>
      <c r="I392" s="54"/>
    </row>
    <row r="393" spans="3:13" s="55" customFormat="1" ht="13.8">
      <c r="C393" s="83" t="s">
        <v>1210</v>
      </c>
      <c r="D393" s="80"/>
      <c r="E393" s="80"/>
      <c r="F393" s="217"/>
      <c r="G393" s="218"/>
      <c r="H393" s="64">
        <f>SUM(H390:H392)</f>
        <v>2615</v>
      </c>
      <c r="I393" s="219"/>
    </row>
    <row r="394" spans="3:13" s="55" customFormat="1" ht="13.8">
      <c r="C394" s="72" t="s">
        <v>1211</v>
      </c>
      <c r="D394" s="59" t="s">
        <v>1212</v>
      </c>
      <c r="E394" s="73"/>
      <c r="F394" s="73"/>
      <c r="G394" s="73"/>
      <c r="H394" s="73"/>
      <c r="I394" s="54"/>
    </row>
    <row r="395" spans="3:13" s="55" customFormat="1" ht="13.8">
      <c r="C395" s="83" t="s">
        <v>1216</v>
      </c>
      <c r="D395" s="80"/>
      <c r="E395" s="80"/>
      <c r="F395" s="80"/>
      <c r="G395" s="162"/>
      <c r="H395" s="64">
        <f>SUM(H394)</f>
        <v>0</v>
      </c>
      <c r="I395" s="54"/>
    </row>
    <row r="396" spans="3:13" s="55" customFormat="1" ht="13.8">
      <c r="C396" s="72" t="s">
        <v>1217</v>
      </c>
      <c r="D396" s="59" t="s">
        <v>1218</v>
      </c>
      <c r="E396" s="170"/>
      <c r="F396" s="73"/>
      <c r="G396" s="73"/>
      <c r="H396" s="73"/>
      <c r="I396" s="54"/>
    </row>
    <row r="397" spans="3:13" s="55" customFormat="1" ht="13.8">
      <c r="C397" s="557">
        <v>1</v>
      </c>
      <c r="D397" s="59" t="s">
        <v>5184</v>
      </c>
      <c r="E397" s="170" t="s">
        <v>1995</v>
      </c>
      <c r="F397" s="188">
        <v>3.0000000000000001E-3</v>
      </c>
      <c r="G397" s="64">
        <f>VLOOKUP(D397,upahbahan,3,FALSE)</f>
        <v>32500</v>
      </c>
      <c r="H397" s="64">
        <f t="shared" ref="H397" si="25">F397*G397</f>
        <v>97.5</v>
      </c>
      <c r="I397" s="54"/>
    </row>
    <row r="398" spans="3:13" s="55" customFormat="1" ht="13.8">
      <c r="C398" s="83" t="s">
        <v>1219</v>
      </c>
      <c r="D398" s="80"/>
      <c r="E398" s="80"/>
      <c r="F398" s="80"/>
      <c r="G398" s="162"/>
      <c r="H398" s="588">
        <f>SUM(H396:H397)</f>
        <v>97.5</v>
      </c>
      <c r="I398" s="54"/>
    </row>
    <row r="399" spans="3:13" s="55" customFormat="1" ht="13.8">
      <c r="C399" s="58" t="s">
        <v>1220</v>
      </c>
      <c r="D399" s="69" t="s">
        <v>1221</v>
      </c>
      <c r="E399" s="70"/>
      <c r="F399" s="70"/>
      <c r="G399" s="71"/>
      <c r="H399" s="304">
        <f>H398+H395+H393</f>
        <v>2712.5</v>
      </c>
      <c r="I399" s="319"/>
    </row>
    <row r="400" spans="3:13" s="55" customFormat="1" ht="13.8">
      <c r="C400" s="58" t="s">
        <v>1222</v>
      </c>
      <c r="D400" s="69" t="s">
        <v>1325</v>
      </c>
      <c r="E400" s="70"/>
      <c r="F400" s="71"/>
      <c r="G400" s="95">
        <v>0.1</v>
      </c>
      <c r="H400" s="64">
        <f>H399*G400</f>
        <v>271.25</v>
      </c>
      <c r="I400" s="319"/>
    </row>
    <row r="401" spans="3:13" s="55" customFormat="1" ht="13.8">
      <c r="C401" s="58" t="s">
        <v>1223</v>
      </c>
      <c r="D401" s="69" t="s">
        <v>1224</v>
      </c>
      <c r="E401" s="70"/>
      <c r="F401" s="70"/>
      <c r="G401" s="71"/>
      <c r="H401" s="305">
        <f>SUM(H399:H400)</f>
        <v>2983.75</v>
      </c>
      <c r="I401" s="319"/>
    </row>
    <row r="403" spans="3:13" s="55" customFormat="1" ht="15" customHeight="1">
      <c r="C403" s="52" t="s">
        <v>5185</v>
      </c>
      <c r="D403" s="313" t="s">
        <v>5189</v>
      </c>
      <c r="E403" s="313"/>
      <c r="F403" s="313"/>
      <c r="G403" s="313"/>
      <c r="H403" s="313"/>
      <c r="I403" s="56">
        <f>ROUNDDOWN(H417,-2)</f>
        <v>4700</v>
      </c>
    </row>
    <row r="404" spans="3:13" s="55" customFormat="1" ht="27.6">
      <c r="C404" s="300" t="s">
        <v>1197</v>
      </c>
      <c r="D404" s="300" t="s">
        <v>1198</v>
      </c>
      <c r="E404" s="300" t="s">
        <v>1199</v>
      </c>
      <c r="F404" s="300" t="s">
        <v>1200</v>
      </c>
      <c r="G404" s="300" t="s">
        <v>1201</v>
      </c>
      <c r="H404" s="300" t="s">
        <v>1202</v>
      </c>
      <c r="I404" s="54"/>
    </row>
    <row r="405" spans="3:13" s="55" customFormat="1" ht="13.8">
      <c r="C405" s="72" t="s">
        <v>1203</v>
      </c>
      <c r="D405" s="59" t="s">
        <v>1204</v>
      </c>
      <c r="E405" s="73"/>
      <c r="F405" s="73"/>
      <c r="G405" s="73"/>
      <c r="H405" s="73"/>
      <c r="I405" s="54"/>
      <c r="J405" s="159" t="s">
        <v>1249</v>
      </c>
    </row>
    <row r="406" spans="3:13" s="55" customFormat="1" ht="13.8">
      <c r="C406" s="301">
        <v>1</v>
      </c>
      <c r="D406" s="59" t="s">
        <v>5</v>
      </c>
      <c r="E406" s="302" t="s">
        <v>6</v>
      </c>
      <c r="F406" s="93">
        <v>2.1999999999999999E-2</v>
      </c>
      <c r="G406" s="64">
        <f>VLOOKUP(D406,upahbahan,3,FALSE)</f>
        <v>100000</v>
      </c>
      <c r="H406" s="64">
        <f>F406*G406</f>
        <v>2200</v>
      </c>
      <c r="I406" s="54"/>
      <c r="J406" s="159" t="s">
        <v>1250</v>
      </c>
      <c r="M406" s="65">
        <v>0.1</v>
      </c>
    </row>
    <row r="407" spans="3:13" s="55" customFormat="1" ht="13.8">
      <c r="C407" s="301">
        <v>2</v>
      </c>
      <c r="D407" s="59" t="s">
        <v>10</v>
      </c>
      <c r="E407" s="302" t="s">
        <v>6</v>
      </c>
      <c r="F407" s="93">
        <v>1.0999999999999999E-2</v>
      </c>
      <c r="G407" s="64">
        <f>VLOOKUP(D407,upahbahan,3,FALSE)</f>
        <v>145000</v>
      </c>
      <c r="H407" s="64">
        <f t="shared" ref="H407:H408" si="26">F407*G407</f>
        <v>1595</v>
      </c>
      <c r="I407" s="54"/>
      <c r="J407" s="159"/>
      <c r="M407" s="65"/>
    </row>
    <row r="408" spans="3:13" s="55" customFormat="1" ht="13.8">
      <c r="C408" s="301">
        <v>3</v>
      </c>
      <c r="D408" s="59" t="s">
        <v>19</v>
      </c>
      <c r="E408" s="302" t="s">
        <v>6</v>
      </c>
      <c r="F408" s="93">
        <v>2E-3</v>
      </c>
      <c r="G408" s="64">
        <f>VLOOKUP(D408,upahbahan,3,FALSE)</f>
        <v>200000</v>
      </c>
      <c r="H408" s="64">
        <f t="shared" si="26"/>
        <v>400</v>
      </c>
      <c r="I408" s="54"/>
    </row>
    <row r="409" spans="3:13" s="55" customFormat="1" ht="13.8">
      <c r="C409" s="83" t="s">
        <v>1210</v>
      </c>
      <c r="D409" s="80"/>
      <c r="E409" s="80"/>
      <c r="F409" s="217"/>
      <c r="G409" s="218"/>
      <c r="H409" s="64">
        <f>SUM(H406:H408)</f>
        <v>4195</v>
      </c>
      <c r="I409" s="219"/>
    </row>
    <row r="410" spans="3:13" s="55" customFormat="1" ht="13.8">
      <c r="C410" s="72" t="s">
        <v>1211</v>
      </c>
      <c r="D410" s="59" t="s">
        <v>1212</v>
      </c>
      <c r="E410" s="73"/>
      <c r="F410" s="73"/>
      <c r="G410" s="73"/>
      <c r="H410" s="73"/>
      <c r="I410" s="54"/>
    </row>
    <row r="411" spans="3:13" s="55" customFormat="1" ht="13.8">
      <c r="C411" s="83" t="s">
        <v>1216</v>
      </c>
      <c r="D411" s="80"/>
      <c r="E411" s="80"/>
      <c r="F411" s="80"/>
      <c r="G411" s="162"/>
      <c r="H411" s="64">
        <f>SUM(H410)</f>
        <v>0</v>
      </c>
      <c r="I411" s="54"/>
    </row>
    <row r="412" spans="3:13" s="55" customFormat="1" ht="13.8">
      <c r="C412" s="72" t="s">
        <v>1217</v>
      </c>
      <c r="D412" s="59" t="s">
        <v>1218</v>
      </c>
      <c r="E412" s="170"/>
      <c r="F412" s="73"/>
      <c r="G412" s="73"/>
      <c r="H412" s="73"/>
      <c r="I412" s="54"/>
    </row>
    <row r="413" spans="3:13" s="55" customFormat="1" ht="13.8">
      <c r="C413" s="557">
        <v>1</v>
      </c>
      <c r="D413" s="59" t="s">
        <v>5184</v>
      </c>
      <c r="E413" s="170" t="s">
        <v>1995</v>
      </c>
      <c r="F413" s="188">
        <v>3.0000000000000001E-3</v>
      </c>
      <c r="G413" s="64">
        <f>VLOOKUP(D413,upahbahan,3,FALSE)</f>
        <v>32500</v>
      </c>
      <c r="H413" s="64">
        <f t="shared" ref="H413" si="27">F413*G413</f>
        <v>97.5</v>
      </c>
      <c r="I413" s="54"/>
    </row>
    <row r="414" spans="3:13" s="55" customFormat="1" ht="13.8">
      <c r="C414" s="83" t="s">
        <v>1219</v>
      </c>
      <c r="D414" s="80"/>
      <c r="E414" s="80"/>
      <c r="F414" s="80"/>
      <c r="G414" s="162"/>
      <c r="H414" s="588">
        <f>SUM(H412:H413)</f>
        <v>97.5</v>
      </c>
      <c r="I414" s="54"/>
    </row>
    <row r="415" spans="3:13" s="55" customFormat="1" ht="13.8">
      <c r="C415" s="58" t="s">
        <v>1220</v>
      </c>
      <c r="D415" s="69" t="s">
        <v>1221</v>
      </c>
      <c r="E415" s="70"/>
      <c r="F415" s="70"/>
      <c r="G415" s="71"/>
      <c r="H415" s="304">
        <f>H414+H411+H409</f>
        <v>4292.5</v>
      </c>
      <c r="I415" s="319"/>
    </row>
    <row r="416" spans="3:13" s="55" customFormat="1" ht="13.8">
      <c r="C416" s="58" t="s">
        <v>1222</v>
      </c>
      <c r="D416" s="69" t="s">
        <v>1325</v>
      </c>
      <c r="E416" s="70"/>
      <c r="F416" s="71"/>
      <c r="G416" s="95">
        <v>0.1</v>
      </c>
      <c r="H416" s="64">
        <f>H415*G416</f>
        <v>429.25</v>
      </c>
      <c r="I416" s="319"/>
    </row>
    <row r="417" spans="3:13" s="55" customFormat="1" ht="13.8">
      <c r="C417" s="58" t="s">
        <v>1223</v>
      </c>
      <c r="D417" s="69" t="s">
        <v>1224</v>
      </c>
      <c r="E417" s="70"/>
      <c r="F417" s="70"/>
      <c r="G417" s="71"/>
      <c r="H417" s="305">
        <f>SUM(H415:H416)</f>
        <v>4721.75</v>
      </c>
      <c r="I417" s="319"/>
    </row>
    <row r="420" spans="3:13" s="55" customFormat="1" ht="15" customHeight="1">
      <c r="C420" s="52" t="s">
        <v>5190</v>
      </c>
      <c r="D420" s="313" t="s">
        <v>5191</v>
      </c>
      <c r="E420" s="313"/>
      <c r="F420" s="313"/>
      <c r="G420" s="313"/>
      <c r="H420" s="313"/>
      <c r="I420" s="56">
        <f>ROUNDDOWN(H434,-2)</f>
        <v>6500</v>
      </c>
    </row>
    <row r="421" spans="3:13" s="55" customFormat="1" ht="27.6">
      <c r="C421" s="300" t="s">
        <v>1197</v>
      </c>
      <c r="D421" s="300" t="s">
        <v>1198</v>
      </c>
      <c r="E421" s="300" t="s">
        <v>1199</v>
      </c>
      <c r="F421" s="300" t="s">
        <v>1200</v>
      </c>
      <c r="G421" s="300" t="s">
        <v>1201</v>
      </c>
      <c r="H421" s="300" t="s">
        <v>1202</v>
      </c>
      <c r="I421" s="54"/>
    </row>
    <row r="422" spans="3:13" s="55" customFormat="1" ht="13.8">
      <c r="C422" s="72" t="s">
        <v>1203</v>
      </c>
      <c r="D422" s="59" t="s">
        <v>1204</v>
      </c>
      <c r="E422" s="73"/>
      <c r="F422" s="73"/>
      <c r="G422" s="73"/>
      <c r="H422" s="73"/>
      <c r="I422" s="54"/>
      <c r="J422" s="159" t="s">
        <v>1249</v>
      </c>
    </row>
    <row r="423" spans="3:13" s="55" customFormat="1" ht="13.8">
      <c r="C423" s="301">
        <v>1</v>
      </c>
      <c r="D423" s="59" t="s">
        <v>5</v>
      </c>
      <c r="E423" s="302" t="s">
        <v>6</v>
      </c>
      <c r="F423" s="93">
        <v>3.1E-2</v>
      </c>
      <c r="G423" s="64">
        <f>VLOOKUP(D423,upahbahan,3,FALSE)</f>
        <v>100000</v>
      </c>
      <c r="H423" s="64">
        <f>F423*G423</f>
        <v>3100</v>
      </c>
      <c r="I423" s="54"/>
      <c r="J423" s="159" t="s">
        <v>1250</v>
      </c>
      <c r="M423" s="65">
        <v>0.1</v>
      </c>
    </row>
    <row r="424" spans="3:13" s="55" customFormat="1" ht="13.8">
      <c r="C424" s="301">
        <v>2</v>
      </c>
      <c r="D424" s="59" t="s">
        <v>10</v>
      </c>
      <c r="E424" s="302" t="s">
        <v>6</v>
      </c>
      <c r="F424" s="93">
        <v>1.4999999999999999E-2</v>
      </c>
      <c r="G424" s="64">
        <f>VLOOKUP(D424,upahbahan,3,FALSE)</f>
        <v>145000</v>
      </c>
      <c r="H424" s="64">
        <f t="shared" ref="H424:H425" si="28">F424*G424</f>
        <v>2175</v>
      </c>
      <c r="I424" s="54"/>
      <c r="J424" s="159"/>
      <c r="M424" s="65"/>
    </row>
    <row r="425" spans="3:13" s="55" customFormat="1" ht="13.8">
      <c r="C425" s="301">
        <v>3</v>
      </c>
      <c r="D425" s="59" t="s">
        <v>19</v>
      </c>
      <c r="E425" s="302" t="s">
        <v>6</v>
      </c>
      <c r="F425" s="93">
        <v>3.0000000000000001E-3</v>
      </c>
      <c r="G425" s="64">
        <f>VLOOKUP(D425,upahbahan,3,FALSE)</f>
        <v>200000</v>
      </c>
      <c r="H425" s="64">
        <f t="shared" si="28"/>
        <v>600</v>
      </c>
      <c r="I425" s="54"/>
    </row>
    <row r="426" spans="3:13" s="55" customFormat="1" ht="13.8">
      <c r="C426" s="83" t="s">
        <v>1210</v>
      </c>
      <c r="D426" s="80"/>
      <c r="E426" s="80"/>
      <c r="F426" s="217"/>
      <c r="G426" s="218"/>
      <c r="H426" s="64">
        <f>SUM(H423:H425)</f>
        <v>5875</v>
      </c>
      <c r="I426" s="219"/>
    </row>
    <row r="427" spans="3:13" s="55" customFormat="1" ht="13.8">
      <c r="C427" s="72" t="s">
        <v>1211</v>
      </c>
      <c r="D427" s="59" t="s">
        <v>1212</v>
      </c>
      <c r="E427" s="73"/>
      <c r="F427" s="73"/>
      <c r="G427" s="73"/>
      <c r="H427" s="73"/>
      <c r="I427" s="54"/>
    </row>
    <row r="428" spans="3:13" s="55" customFormat="1" ht="13.8">
      <c r="C428" s="83" t="s">
        <v>1216</v>
      </c>
      <c r="D428" s="80"/>
      <c r="E428" s="80"/>
      <c r="F428" s="80"/>
      <c r="G428" s="162"/>
      <c r="H428" s="64">
        <f>SUM(H427)</f>
        <v>0</v>
      </c>
      <c r="I428" s="54"/>
    </row>
    <row r="429" spans="3:13" s="55" customFormat="1" ht="13.8">
      <c r="C429" s="72" t="s">
        <v>1217</v>
      </c>
      <c r="D429" s="59" t="s">
        <v>1218</v>
      </c>
      <c r="E429" s="170"/>
      <c r="F429" s="73"/>
      <c r="G429" s="73"/>
      <c r="H429" s="73"/>
      <c r="I429" s="54"/>
    </row>
    <row r="430" spans="3:13" s="55" customFormat="1" ht="13.8">
      <c r="C430" s="557">
        <v>1</v>
      </c>
      <c r="D430" s="59" t="s">
        <v>5184</v>
      </c>
      <c r="E430" s="170" t="s">
        <v>1995</v>
      </c>
      <c r="F430" s="188">
        <v>3.0000000000000001E-3</v>
      </c>
      <c r="G430" s="64">
        <f>VLOOKUP(D430,upahbahan,3,FALSE)</f>
        <v>32500</v>
      </c>
      <c r="H430" s="64">
        <f t="shared" ref="H430" si="29">F430*G430</f>
        <v>97.5</v>
      </c>
      <c r="I430" s="54"/>
    </row>
    <row r="431" spans="3:13" s="55" customFormat="1" ht="13.8">
      <c r="C431" s="83" t="s">
        <v>1219</v>
      </c>
      <c r="D431" s="80"/>
      <c r="E431" s="80"/>
      <c r="F431" s="80"/>
      <c r="G431" s="162"/>
      <c r="H431" s="588">
        <f>SUM(H429:H430)</f>
        <v>97.5</v>
      </c>
      <c r="I431" s="54"/>
    </row>
    <row r="432" spans="3:13" s="55" customFormat="1" ht="13.8">
      <c r="C432" s="58" t="s">
        <v>1220</v>
      </c>
      <c r="D432" s="69" t="s">
        <v>1221</v>
      </c>
      <c r="E432" s="70"/>
      <c r="F432" s="70"/>
      <c r="G432" s="71"/>
      <c r="H432" s="304">
        <f>H431+H428+H426</f>
        <v>5972.5</v>
      </c>
      <c r="I432" s="319"/>
    </row>
    <row r="433" spans="3:13" s="55" customFormat="1" ht="13.8">
      <c r="C433" s="58" t="s">
        <v>1222</v>
      </c>
      <c r="D433" s="69" t="s">
        <v>1325</v>
      </c>
      <c r="E433" s="70"/>
      <c r="F433" s="71"/>
      <c r="G433" s="95">
        <v>0.1</v>
      </c>
      <c r="H433" s="64">
        <f>H432*G433</f>
        <v>597.25</v>
      </c>
      <c r="I433" s="319"/>
    </row>
    <row r="434" spans="3:13" s="55" customFormat="1" ht="13.8">
      <c r="C434" s="58" t="s">
        <v>1223</v>
      </c>
      <c r="D434" s="69" t="s">
        <v>1224</v>
      </c>
      <c r="E434" s="70"/>
      <c r="F434" s="70"/>
      <c r="G434" s="71"/>
      <c r="H434" s="305">
        <f>SUM(H432:H433)</f>
        <v>6569.75</v>
      </c>
      <c r="I434" s="319"/>
    </row>
    <row r="437" spans="3:13" s="55" customFormat="1" ht="15" customHeight="1">
      <c r="C437" s="52" t="s">
        <v>5192</v>
      </c>
      <c r="D437" s="313" t="s">
        <v>5193</v>
      </c>
      <c r="E437" s="313"/>
      <c r="F437" s="313"/>
      <c r="G437" s="313"/>
      <c r="H437" s="313"/>
      <c r="I437" s="56">
        <f>ROUNDDOWN(H451,-2)</f>
        <v>17600</v>
      </c>
    </row>
    <row r="438" spans="3:13" s="55" customFormat="1" ht="27.6">
      <c r="C438" s="300" t="s">
        <v>1197</v>
      </c>
      <c r="D438" s="300" t="s">
        <v>1198</v>
      </c>
      <c r="E438" s="300" t="s">
        <v>1199</v>
      </c>
      <c r="F438" s="300" t="s">
        <v>1200</v>
      </c>
      <c r="G438" s="300" t="s">
        <v>1201</v>
      </c>
      <c r="H438" s="300" t="s">
        <v>1202</v>
      </c>
      <c r="I438" s="54"/>
    </row>
    <row r="439" spans="3:13" s="55" customFormat="1" ht="13.8">
      <c r="C439" s="72" t="s">
        <v>1203</v>
      </c>
      <c r="D439" s="59" t="s">
        <v>1204</v>
      </c>
      <c r="E439" s="73"/>
      <c r="F439" s="73"/>
      <c r="G439" s="73"/>
      <c r="H439" s="73"/>
      <c r="I439" s="54"/>
      <c r="J439" s="159" t="s">
        <v>1249</v>
      </c>
    </row>
    <row r="440" spans="3:13" s="55" customFormat="1" ht="13.8">
      <c r="C440" s="301">
        <v>1</v>
      </c>
      <c r="D440" s="59" t="s">
        <v>5</v>
      </c>
      <c r="E440" s="302" t="s">
        <v>6</v>
      </c>
      <c r="F440" s="93">
        <v>8.1000000000000003E-2</v>
      </c>
      <c r="G440" s="64">
        <f>VLOOKUP(D440,upahbahan,3,FALSE)</f>
        <v>100000</v>
      </c>
      <c r="H440" s="64">
        <f>F440*G440</f>
        <v>8100</v>
      </c>
      <c r="I440" s="54"/>
      <c r="J440" s="159" t="s">
        <v>1250</v>
      </c>
      <c r="M440" s="65">
        <v>0.1</v>
      </c>
    </row>
    <row r="441" spans="3:13" s="55" customFormat="1" ht="13.8">
      <c r="C441" s="301">
        <v>2</v>
      </c>
      <c r="D441" s="59" t="s">
        <v>10</v>
      </c>
      <c r="E441" s="302" t="s">
        <v>6</v>
      </c>
      <c r="F441" s="93">
        <v>0.04</v>
      </c>
      <c r="G441" s="64">
        <f>VLOOKUP(D441,upahbahan,3,FALSE)</f>
        <v>145000</v>
      </c>
      <c r="H441" s="64">
        <f t="shared" ref="H441:H442" si="30">F441*G441</f>
        <v>5800</v>
      </c>
      <c r="I441" s="54"/>
      <c r="J441" s="159"/>
      <c r="M441" s="65"/>
    </row>
    <row r="442" spans="3:13" s="55" customFormat="1" ht="13.8">
      <c r="C442" s="301">
        <v>3</v>
      </c>
      <c r="D442" s="59" t="s">
        <v>19</v>
      </c>
      <c r="E442" s="302" t="s">
        <v>6</v>
      </c>
      <c r="F442" s="93">
        <v>8.0000000000000002E-3</v>
      </c>
      <c r="G442" s="64">
        <f>VLOOKUP(D442,upahbahan,3,FALSE)</f>
        <v>200000</v>
      </c>
      <c r="H442" s="64">
        <f t="shared" si="30"/>
        <v>1600</v>
      </c>
      <c r="I442" s="54"/>
    </row>
    <row r="443" spans="3:13" s="55" customFormat="1" ht="13.8">
      <c r="C443" s="83" t="s">
        <v>1210</v>
      </c>
      <c r="D443" s="80"/>
      <c r="E443" s="80"/>
      <c r="F443" s="217"/>
      <c r="G443" s="218"/>
      <c r="H443" s="64">
        <f>SUM(H440:H442)</f>
        <v>15500</v>
      </c>
      <c r="I443" s="219"/>
    </row>
    <row r="444" spans="3:13" s="55" customFormat="1" ht="13.8">
      <c r="C444" s="72" t="s">
        <v>1211</v>
      </c>
      <c r="D444" s="59" t="s">
        <v>1212</v>
      </c>
      <c r="E444" s="73"/>
      <c r="F444" s="73"/>
      <c r="G444" s="73"/>
      <c r="H444" s="73"/>
      <c r="I444" s="54"/>
    </row>
    <row r="445" spans="3:13" s="55" customFormat="1" ht="13.8">
      <c r="C445" s="83" t="s">
        <v>1216</v>
      </c>
      <c r="D445" s="80"/>
      <c r="E445" s="80"/>
      <c r="F445" s="80"/>
      <c r="G445" s="162"/>
      <c r="H445" s="64">
        <f>SUM(H444)</f>
        <v>0</v>
      </c>
      <c r="I445" s="54"/>
    </row>
    <row r="446" spans="3:13" s="55" customFormat="1" ht="13.8">
      <c r="C446" s="72" t="s">
        <v>1217</v>
      </c>
      <c r="D446" s="59" t="s">
        <v>1218</v>
      </c>
      <c r="E446" s="170"/>
      <c r="F446" s="73"/>
      <c r="G446" s="73"/>
      <c r="H446" s="73"/>
      <c r="I446" s="54"/>
    </row>
    <row r="447" spans="3:13" s="55" customFormat="1" ht="13.8">
      <c r="C447" s="557">
        <v>1</v>
      </c>
      <c r="D447" s="59" t="s">
        <v>5184</v>
      </c>
      <c r="E447" s="170" t="s">
        <v>1995</v>
      </c>
      <c r="F447" s="188">
        <v>1.7000000000000001E-2</v>
      </c>
      <c r="G447" s="64">
        <f>VLOOKUP(D447,upahbahan,3,FALSE)</f>
        <v>32500</v>
      </c>
      <c r="H447" s="64">
        <f t="shared" ref="H447" si="31">F447*G447</f>
        <v>552.5</v>
      </c>
      <c r="I447" s="54"/>
    </row>
    <row r="448" spans="3:13" s="55" customFormat="1" ht="13.8">
      <c r="C448" s="83" t="s">
        <v>1219</v>
      </c>
      <c r="D448" s="80"/>
      <c r="E448" s="80"/>
      <c r="F448" s="80"/>
      <c r="G448" s="162"/>
      <c r="H448" s="588">
        <f>SUM(H446:H447)</f>
        <v>552.5</v>
      </c>
      <c r="I448" s="54"/>
    </row>
    <row r="449" spans="3:13" s="55" customFormat="1" ht="13.8">
      <c r="C449" s="58" t="s">
        <v>1220</v>
      </c>
      <c r="D449" s="69" t="s">
        <v>1221</v>
      </c>
      <c r="E449" s="70"/>
      <c r="F449" s="70"/>
      <c r="G449" s="71"/>
      <c r="H449" s="304">
        <f>H448+H445+H443</f>
        <v>16052.5</v>
      </c>
      <c r="I449" s="319"/>
    </row>
    <row r="450" spans="3:13" s="55" customFormat="1" ht="13.8">
      <c r="C450" s="58" t="s">
        <v>1222</v>
      </c>
      <c r="D450" s="69" t="s">
        <v>1325</v>
      </c>
      <c r="E450" s="70"/>
      <c r="F450" s="71"/>
      <c r="G450" s="95">
        <v>0.1</v>
      </c>
      <c r="H450" s="64">
        <f>H449*G450</f>
        <v>1605.25</v>
      </c>
      <c r="I450" s="319"/>
    </row>
    <row r="451" spans="3:13" s="55" customFormat="1" ht="13.8">
      <c r="C451" s="58" t="s">
        <v>1223</v>
      </c>
      <c r="D451" s="69" t="s">
        <v>1224</v>
      </c>
      <c r="E451" s="70"/>
      <c r="F451" s="70"/>
      <c r="G451" s="71"/>
      <c r="H451" s="305">
        <f>SUM(H449:H450)</f>
        <v>17657.75</v>
      </c>
      <c r="I451" s="319"/>
    </row>
    <row r="454" spans="3:13" s="55" customFormat="1" ht="15" customHeight="1">
      <c r="C454" s="52" t="s">
        <v>5194</v>
      </c>
      <c r="D454" s="313" t="s">
        <v>5195</v>
      </c>
      <c r="E454" s="313"/>
      <c r="F454" s="313"/>
      <c r="G454" s="313"/>
      <c r="H454" s="313"/>
      <c r="I454" s="56">
        <f>ROUNDDOWN(H468,-2)</f>
        <v>28200</v>
      </c>
    </row>
    <row r="455" spans="3:13" s="55" customFormat="1" ht="27.6">
      <c r="C455" s="300" t="s">
        <v>1197</v>
      </c>
      <c r="D455" s="300" t="s">
        <v>1198</v>
      </c>
      <c r="E455" s="300" t="s">
        <v>1199</v>
      </c>
      <c r="F455" s="300" t="s">
        <v>1200</v>
      </c>
      <c r="G455" s="300" t="s">
        <v>1201</v>
      </c>
      <c r="H455" s="300" t="s">
        <v>1202</v>
      </c>
      <c r="I455" s="54"/>
    </row>
    <row r="456" spans="3:13" s="55" customFormat="1" ht="13.8">
      <c r="C456" s="72" t="s">
        <v>1203</v>
      </c>
      <c r="D456" s="59" t="s">
        <v>1204</v>
      </c>
      <c r="E456" s="73"/>
      <c r="F456" s="73"/>
      <c r="G456" s="73"/>
      <c r="H456" s="73"/>
      <c r="I456" s="54"/>
      <c r="J456" s="159" t="s">
        <v>1249</v>
      </c>
    </row>
    <row r="457" spans="3:13" s="55" customFormat="1" ht="13.8">
      <c r="C457" s="301">
        <v>1</v>
      </c>
      <c r="D457" s="59" t="s">
        <v>5</v>
      </c>
      <c r="E457" s="302" t="s">
        <v>6</v>
      </c>
      <c r="F457" s="93">
        <v>0.128</v>
      </c>
      <c r="G457" s="64">
        <f>VLOOKUP(D457,upahbahan,3,FALSE)</f>
        <v>100000</v>
      </c>
      <c r="H457" s="64">
        <f>F457*G457</f>
        <v>12800</v>
      </c>
      <c r="I457" s="54"/>
      <c r="J457" s="159" t="s">
        <v>1250</v>
      </c>
      <c r="M457" s="65">
        <v>0.1</v>
      </c>
    </row>
    <row r="458" spans="3:13" s="55" customFormat="1" ht="13.8">
      <c r="C458" s="301">
        <v>2</v>
      </c>
      <c r="D458" s="59" t="s">
        <v>10</v>
      </c>
      <c r="E458" s="302" t="s">
        <v>6</v>
      </c>
      <c r="F458" s="93">
        <v>6.4000000000000001E-2</v>
      </c>
      <c r="G458" s="64">
        <f>VLOOKUP(D458,upahbahan,3,FALSE)</f>
        <v>145000</v>
      </c>
      <c r="H458" s="64">
        <f t="shared" ref="H458:H459" si="32">F458*G458</f>
        <v>9280</v>
      </c>
      <c r="I458" s="54"/>
      <c r="J458" s="159"/>
      <c r="M458" s="65"/>
    </row>
    <row r="459" spans="3:13" s="55" customFormat="1" ht="13.8">
      <c r="C459" s="301">
        <v>3</v>
      </c>
      <c r="D459" s="59" t="s">
        <v>19</v>
      </c>
      <c r="E459" s="302" t="s">
        <v>6</v>
      </c>
      <c r="F459" s="93">
        <v>1.2999999999999999E-2</v>
      </c>
      <c r="G459" s="64">
        <f>VLOOKUP(D459,upahbahan,3,FALSE)</f>
        <v>200000</v>
      </c>
      <c r="H459" s="64">
        <f t="shared" si="32"/>
        <v>2600</v>
      </c>
      <c r="I459" s="54"/>
    </row>
    <row r="460" spans="3:13" s="55" customFormat="1" ht="13.8">
      <c r="C460" s="83" t="s">
        <v>1210</v>
      </c>
      <c r="D460" s="80"/>
      <c r="E460" s="80"/>
      <c r="F460" s="217"/>
      <c r="G460" s="218"/>
      <c r="H460" s="64">
        <f>SUM(H457:H459)</f>
        <v>24680</v>
      </c>
      <c r="I460" s="219"/>
    </row>
    <row r="461" spans="3:13" s="55" customFormat="1" ht="13.8">
      <c r="C461" s="72" t="s">
        <v>1211</v>
      </c>
      <c r="D461" s="59" t="s">
        <v>1212</v>
      </c>
      <c r="E461" s="73"/>
      <c r="F461" s="73"/>
      <c r="G461" s="73"/>
      <c r="H461" s="73"/>
      <c r="I461" s="54"/>
    </row>
    <row r="462" spans="3:13" s="55" customFormat="1" ht="13.8">
      <c r="C462" s="83" t="s">
        <v>1216</v>
      </c>
      <c r="D462" s="80"/>
      <c r="E462" s="80"/>
      <c r="F462" s="80"/>
      <c r="G462" s="162"/>
      <c r="H462" s="64">
        <f>SUM(H461)</f>
        <v>0</v>
      </c>
      <c r="I462" s="54"/>
    </row>
    <row r="463" spans="3:13" s="55" customFormat="1" ht="13.8">
      <c r="C463" s="72" t="s">
        <v>1217</v>
      </c>
      <c r="D463" s="59" t="s">
        <v>1218</v>
      </c>
      <c r="E463" s="170"/>
      <c r="F463" s="73"/>
      <c r="G463" s="73"/>
      <c r="H463" s="73"/>
      <c r="I463" s="54"/>
    </row>
    <row r="464" spans="3:13" s="55" customFormat="1" ht="13.8">
      <c r="C464" s="557">
        <v>1</v>
      </c>
      <c r="D464" s="59" t="s">
        <v>5184</v>
      </c>
      <c r="E464" s="170" t="s">
        <v>1995</v>
      </c>
      <c r="F464" s="171">
        <v>0.03</v>
      </c>
      <c r="G464" s="64">
        <f>VLOOKUP(D464,upahbahan,3,FALSE)</f>
        <v>32500</v>
      </c>
      <c r="H464" s="64">
        <f t="shared" ref="H464" si="33">F464*G464</f>
        <v>975</v>
      </c>
      <c r="I464" s="54"/>
    </row>
    <row r="465" spans="3:13" s="55" customFormat="1" ht="13.8">
      <c r="C465" s="83" t="s">
        <v>1219</v>
      </c>
      <c r="D465" s="80"/>
      <c r="E465" s="80"/>
      <c r="F465" s="80"/>
      <c r="G465" s="162"/>
      <c r="H465" s="588">
        <f>SUM(H463:H464)</f>
        <v>975</v>
      </c>
      <c r="I465" s="54"/>
    </row>
    <row r="466" spans="3:13" s="55" customFormat="1" ht="13.8">
      <c r="C466" s="58" t="s">
        <v>1220</v>
      </c>
      <c r="D466" s="69" t="s">
        <v>1221</v>
      </c>
      <c r="E466" s="70"/>
      <c r="F466" s="70"/>
      <c r="G466" s="71"/>
      <c r="H466" s="304">
        <f>H465+H462+H460</f>
        <v>25655</v>
      </c>
      <c r="I466" s="319"/>
    </row>
    <row r="467" spans="3:13" s="55" customFormat="1" ht="13.8">
      <c r="C467" s="58" t="s">
        <v>1222</v>
      </c>
      <c r="D467" s="69" t="s">
        <v>1325</v>
      </c>
      <c r="E467" s="70"/>
      <c r="F467" s="71"/>
      <c r="G467" s="95">
        <v>0.1</v>
      </c>
      <c r="H467" s="64">
        <f>H466*G467</f>
        <v>2565.5</v>
      </c>
      <c r="I467" s="319"/>
    </row>
    <row r="468" spans="3:13" s="55" customFormat="1" ht="13.8">
      <c r="C468" s="58" t="s">
        <v>1223</v>
      </c>
      <c r="D468" s="69" t="s">
        <v>1224</v>
      </c>
      <c r="E468" s="70"/>
      <c r="F468" s="70"/>
      <c r="G468" s="71"/>
      <c r="H468" s="305">
        <f>SUM(H466:H467)</f>
        <v>28220.5</v>
      </c>
      <c r="I468" s="319"/>
    </row>
    <row r="470" spans="3:13" s="55" customFormat="1" ht="15" customHeight="1">
      <c r="C470" s="52" t="s">
        <v>5196</v>
      </c>
      <c r="D470" s="313" t="s">
        <v>5197</v>
      </c>
      <c r="E470" s="313"/>
      <c r="F470" s="313"/>
      <c r="G470" s="313"/>
      <c r="H470" s="313"/>
      <c r="I470" s="56">
        <f>ROUNDDOWN(H484,-2)</f>
        <v>33900</v>
      </c>
    </row>
    <row r="471" spans="3:13" s="55" customFormat="1" ht="27.6">
      <c r="C471" s="300" t="s">
        <v>1197</v>
      </c>
      <c r="D471" s="300" t="s">
        <v>1198</v>
      </c>
      <c r="E471" s="300" t="s">
        <v>1199</v>
      </c>
      <c r="F471" s="300" t="s">
        <v>1200</v>
      </c>
      <c r="G471" s="300" t="s">
        <v>1201</v>
      </c>
      <c r="H471" s="300" t="s">
        <v>1202</v>
      </c>
      <c r="I471" s="54"/>
    </row>
    <row r="472" spans="3:13" s="55" customFormat="1" ht="13.8">
      <c r="C472" s="72" t="s">
        <v>1203</v>
      </c>
      <c r="D472" s="59" t="s">
        <v>1204</v>
      </c>
      <c r="E472" s="73"/>
      <c r="F472" s="73"/>
      <c r="G472" s="73"/>
      <c r="H472" s="73"/>
      <c r="I472" s="54"/>
      <c r="J472" s="159" t="s">
        <v>1249</v>
      </c>
    </row>
    <row r="473" spans="3:13" s="55" customFormat="1" ht="13.8">
      <c r="C473" s="301">
        <v>1</v>
      </c>
      <c r="D473" s="59" t="s">
        <v>5</v>
      </c>
      <c r="E473" s="302" t="s">
        <v>6</v>
      </c>
      <c r="F473" s="93">
        <v>0.155</v>
      </c>
      <c r="G473" s="64">
        <f>VLOOKUP(D473,upahbahan,3,FALSE)</f>
        <v>100000</v>
      </c>
      <c r="H473" s="64">
        <f>F473*G473</f>
        <v>15500</v>
      </c>
      <c r="I473" s="54"/>
      <c r="J473" s="159" t="s">
        <v>1250</v>
      </c>
      <c r="M473" s="65">
        <v>0.1</v>
      </c>
    </row>
    <row r="474" spans="3:13" s="55" customFormat="1" ht="13.8">
      <c r="C474" s="301">
        <v>2</v>
      </c>
      <c r="D474" s="59" t="s">
        <v>10</v>
      </c>
      <c r="E474" s="302" t="s">
        <v>6</v>
      </c>
      <c r="F474" s="93">
        <v>7.6999999999999999E-2</v>
      </c>
      <c r="G474" s="64">
        <f>VLOOKUP(D474,upahbahan,3,FALSE)</f>
        <v>145000</v>
      </c>
      <c r="H474" s="64">
        <f t="shared" ref="H474:H475" si="34">F474*G474</f>
        <v>11165</v>
      </c>
      <c r="I474" s="54"/>
      <c r="J474" s="159"/>
      <c r="M474" s="65"/>
    </row>
    <row r="475" spans="3:13" s="55" customFormat="1" ht="13.8">
      <c r="C475" s="301">
        <v>3</v>
      </c>
      <c r="D475" s="59" t="s">
        <v>19</v>
      </c>
      <c r="E475" s="302" t="s">
        <v>6</v>
      </c>
      <c r="F475" s="93">
        <v>1.4999999999999999E-2</v>
      </c>
      <c r="G475" s="64">
        <f>VLOOKUP(D475,upahbahan,3,FALSE)</f>
        <v>200000</v>
      </c>
      <c r="H475" s="64">
        <f t="shared" si="34"/>
        <v>3000</v>
      </c>
      <c r="I475" s="54"/>
    </row>
    <row r="476" spans="3:13" s="55" customFormat="1" ht="13.8">
      <c r="C476" s="83" t="s">
        <v>1210</v>
      </c>
      <c r="D476" s="80"/>
      <c r="E476" s="80"/>
      <c r="F476" s="217"/>
      <c r="G476" s="218"/>
      <c r="H476" s="64">
        <f>SUM(H473:H475)</f>
        <v>29665</v>
      </c>
      <c r="I476" s="219"/>
    </row>
    <row r="477" spans="3:13" s="55" customFormat="1" ht="13.8">
      <c r="C477" s="72" t="s">
        <v>1211</v>
      </c>
      <c r="D477" s="59" t="s">
        <v>1212</v>
      </c>
      <c r="E477" s="73"/>
      <c r="F477" s="73"/>
      <c r="G477" s="73"/>
      <c r="H477" s="73"/>
      <c r="I477" s="54"/>
    </row>
    <row r="478" spans="3:13" s="55" customFormat="1" ht="13.8">
      <c r="C478" s="83" t="s">
        <v>1216</v>
      </c>
      <c r="D478" s="80"/>
      <c r="E478" s="80"/>
      <c r="F478" s="80"/>
      <c r="G478" s="162"/>
      <c r="H478" s="64">
        <f>SUM(H477)</f>
        <v>0</v>
      </c>
      <c r="I478" s="54"/>
    </row>
    <row r="479" spans="3:13" s="55" customFormat="1" ht="13.8">
      <c r="C479" s="72" t="s">
        <v>1217</v>
      </c>
      <c r="D479" s="59" t="s">
        <v>1218</v>
      </c>
      <c r="E479" s="170"/>
      <c r="F479" s="73"/>
      <c r="G479" s="73"/>
      <c r="H479" s="73"/>
      <c r="I479" s="54"/>
    </row>
    <row r="480" spans="3:13" s="55" customFormat="1" ht="13.8">
      <c r="C480" s="557">
        <v>1</v>
      </c>
      <c r="D480" s="59" t="s">
        <v>5184</v>
      </c>
      <c r="E480" s="170" t="s">
        <v>1995</v>
      </c>
      <c r="F480" s="171">
        <v>3.6999999999999998E-2</v>
      </c>
      <c r="G480" s="64">
        <f>VLOOKUP(D480,upahbahan,3,FALSE)</f>
        <v>32500</v>
      </c>
      <c r="H480" s="64">
        <f t="shared" ref="H480" si="35">F480*G480</f>
        <v>1202.5</v>
      </c>
      <c r="I480" s="54"/>
    </row>
    <row r="481" spans="3:13" s="55" customFormat="1" ht="13.8">
      <c r="C481" s="83" t="s">
        <v>1219</v>
      </c>
      <c r="D481" s="80"/>
      <c r="E481" s="80"/>
      <c r="F481" s="80"/>
      <c r="G481" s="162"/>
      <c r="H481" s="588">
        <f>SUM(H479:H480)</f>
        <v>1202.5</v>
      </c>
      <c r="I481" s="54"/>
    </row>
    <row r="482" spans="3:13" s="55" customFormat="1" ht="13.8">
      <c r="C482" s="58" t="s">
        <v>1220</v>
      </c>
      <c r="D482" s="69" t="s">
        <v>1221</v>
      </c>
      <c r="E482" s="70"/>
      <c r="F482" s="70"/>
      <c r="G482" s="71"/>
      <c r="H482" s="304">
        <f>H481+H478+H476</f>
        <v>30867.5</v>
      </c>
      <c r="I482" s="319"/>
    </row>
    <row r="483" spans="3:13" s="55" customFormat="1" ht="13.8">
      <c r="C483" s="58" t="s">
        <v>1222</v>
      </c>
      <c r="D483" s="69" t="s">
        <v>1325</v>
      </c>
      <c r="E483" s="70"/>
      <c r="F483" s="71"/>
      <c r="G483" s="95">
        <v>0.1</v>
      </c>
      <c r="H483" s="64">
        <f>H482*G483</f>
        <v>3086.75</v>
      </c>
      <c r="I483" s="319"/>
    </row>
    <row r="484" spans="3:13" s="55" customFormat="1" ht="13.8">
      <c r="C484" s="58" t="s">
        <v>1223</v>
      </c>
      <c r="D484" s="69" t="s">
        <v>1224</v>
      </c>
      <c r="E484" s="70"/>
      <c r="F484" s="70"/>
      <c r="G484" s="71"/>
      <c r="H484" s="305">
        <f>SUM(H482:H483)</f>
        <v>33954.25</v>
      </c>
      <c r="I484" s="319"/>
    </row>
    <row r="486" spans="3:13" s="55" customFormat="1" ht="15" customHeight="1">
      <c r="C486" s="52" t="s">
        <v>5198</v>
      </c>
      <c r="D486" s="313" t="s">
        <v>5199</v>
      </c>
      <c r="E486" s="313"/>
      <c r="F486" s="313"/>
      <c r="G486" s="313"/>
      <c r="H486" s="313"/>
      <c r="I486" s="56">
        <f>ROUNDDOWN(H500,-2)</f>
        <v>71800</v>
      </c>
    </row>
    <row r="487" spans="3:13" s="55" customFormat="1" ht="27.6">
      <c r="C487" s="300" t="s">
        <v>1197</v>
      </c>
      <c r="D487" s="300" t="s">
        <v>1198</v>
      </c>
      <c r="E487" s="300" t="s">
        <v>1199</v>
      </c>
      <c r="F487" s="300" t="s">
        <v>1200</v>
      </c>
      <c r="G487" s="300" t="s">
        <v>1201</v>
      </c>
      <c r="H487" s="300" t="s">
        <v>1202</v>
      </c>
      <c r="I487" s="54"/>
    </row>
    <row r="488" spans="3:13" s="55" customFormat="1" ht="13.8">
      <c r="C488" s="72" t="s">
        <v>1203</v>
      </c>
      <c r="D488" s="59" t="s">
        <v>1204</v>
      </c>
      <c r="E488" s="73"/>
      <c r="F488" s="73"/>
      <c r="G488" s="73"/>
      <c r="H488" s="73"/>
      <c r="I488" s="54"/>
      <c r="J488" s="159" t="s">
        <v>1249</v>
      </c>
    </row>
    <row r="489" spans="3:13" s="55" customFormat="1" ht="13.8">
      <c r="C489" s="301">
        <v>1</v>
      </c>
      <c r="D489" s="59" t="s">
        <v>5</v>
      </c>
      <c r="E489" s="302" t="s">
        <v>6</v>
      </c>
      <c r="F489" s="93">
        <v>0.33100000000000002</v>
      </c>
      <c r="G489" s="64">
        <f>VLOOKUP(D489,upahbahan,3,FALSE)</f>
        <v>100000</v>
      </c>
      <c r="H489" s="64">
        <f>F489*G489</f>
        <v>33100</v>
      </c>
      <c r="I489" s="54"/>
      <c r="J489" s="159" t="s">
        <v>1250</v>
      </c>
      <c r="M489" s="65">
        <v>0.1</v>
      </c>
    </row>
    <row r="490" spans="3:13" s="55" customFormat="1" ht="13.8">
      <c r="C490" s="301">
        <v>2</v>
      </c>
      <c r="D490" s="59" t="s">
        <v>10</v>
      </c>
      <c r="E490" s="302" t="s">
        <v>6</v>
      </c>
      <c r="F490" s="93">
        <v>0.16600000000000001</v>
      </c>
      <c r="G490" s="64">
        <f>VLOOKUP(D490,upahbahan,3,FALSE)</f>
        <v>145000</v>
      </c>
      <c r="H490" s="64">
        <f t="shared" ref="H490:H491" si="36">F490*G490</f>
        <v>24070</v>
      </c>
      <c r="I490" s="54"/>
      <c r="J490" s="159"/>
      <c r="M490" s="65"/>
    </row>
    <row r="491" spans="3:13" s="55" customFormat="1" ht="13.8">
      <c r="C491" s="301">
        <v>3</v>
      </c>
      <c r="D491" s="59" t="s">
        <v>19</v>
      </c>
      <c r="E491" s="302" t="s">
        <v>6</v>
      </c>
      <c r="F491" s="93">
        <v>3.3000000000000002E-2</v>
      </c>
      <c r="G491" s="64">
        <f>VLOOKUP(D491,upahbahan,3,FALSE)</f>
        <v>200000</v>
      </c>
      <c r="H491" s="64">
        <f t="shared" si="36"/>
        <v>6600</v>
      </c>
      <c r="I491" s="54"/>
    </row>
    <row r="492" spans="3:13" s="55" customFormat="1" ht="13.8">
      <c r="C492" s="83" t="s">
        <v>1210</v>
      </c>
      <c r="D492" s="80"/>
      <c r="E492" s="80"/>
      <c r="F492" s="217"/>
      <c r="G492" s="218"/>
      <c r="H492" s="64">
        <f>SUM(H489:H491)</f>
        <v>63770</v>
      </c>
      <c r="I492" s="219"/>
    </row>
    <row r="493" spans="3:13" s="55" customFormat="1" ht="13.8">
      <c r="C493" s="72" t="s">
        <v>1211</v>
      </c>
      <c r="D493" s="59" t="s">
        <v>1212</v>
      </c>
      <c r="E493" s="73"/>
      <c r="F493" s="73"/>
      <c r="G493" s="73"/>
      <c r="H493" s="73"/>
      <c r="I493" s="54"/>
    </row>
    <row r="494" spans="3:13" s="55" customFormat="1" ht="13.8">
      <c r="C494" s="83" t="s">
        <v>1216</v>
      </c>
      <c r="D494" s="80"/>
      <c r="E494" s="80"/>
      <c r="F494" s="80"/>
      <c r="G494" s="162"/>
      <c r="H494" s="64">
        <f>SUM(H493)</f>
        <v>0</v>
      </c>
      <c r="I494" s="54"/>
    </row>
    <row r="495" spans="3:13" s="55" customFormat="1" ht="13.8">
      <c r="C495" s="72" t="s">
        <v>1217</v>
      </c>
      <c r="D495" s="59" t="s">
        <v>1218</v>
      </c>
      <c r="E495" s="170"/>
      <c r="F495" s="73"/>
      <c r="G495" s="73"/>
      <c r="H495" s="73"/>
      <c r="I495" s="54"/>
    </row>
    <row r="496" spans="3:13" s="55" customFormat="1" ht="13.8">
      <c r="C496" s="557">
        <v>1</v>
      </c>
      <c r="D496" s="59" t="s">
        <v>5184</v>
      </c>
      <c r="E496" s="170" t="s">
        <v>1995</v>
      </c>
      <c r="F496" s="171">
        <v>4.8000000000000001E-2</v>
      </c>
      <c r="G496" s="64">
        <f>VLOOKUP(D496,upahbahan,3,FALSE)</f>
        <v>32500</v>
      </c>
      <c r="H496" s="64">
        <f t="shared" ref="H496" si="37">F496*G496</f>
        <v>1560</v>
      </c>
      <c r="I496" s="54"/>
    </row>
    <row r="497" spans="3:13" s="55" customFormat="1" ht="13.8">
      <c r="C497" s="83" t="s">
        <v>1219</v>
      </c>
      <c r="D497" s="80"/>
      <c r="E497" s="80"/>
      <c r="F497" s="80"/>
      <c r="G497" s="162"/>
      <c r="H497" s="588">
        <f>SUM(H495:H496)</f>
        <v>1560</v>
      </c>
      <c r="I497" s="54"/>
    </row>
    <row r="498" spans="3:13" s="55" customFormat="1" ht="13.8">
      <c r="C498" s="58" t="s">
        <v>1220</v>
      </c>
      <c r="D498" s="69" t="s">
        <v>1221</v>
      </c>
      <c r="E498" s="70"/>
      <c r="F498" s="70"/>
      <c r="G498" s="71"/>
      <c r="H498" s="304">
        <f>H497+H494+H492</f>
        <v>65330</v>
      </c>
      <c r="I498" s="319"/>
    </row>
    <row r="499" spans="3:13" s="55" customFormat="1" ht="13.8">
      <c r="C499" s="58" t="s">
        <v>1222</v>
      </c>
      <c r="D499" s="69" t="s">
        <v>1325</v>
      </c>
      <c r="E499" s="70"/>
      <c r="F499" s="71"/>
      <c r="G499" s="95">
        <v>0.1</v>
      </c>
      <c r="H499" s="64">
        <f>H498*G499</f>
        <v>6533</v>
      </c>
      <c r="I499" s="319"/>
    </row>
    <row r="500" spans="3:13" s="55" customFormat="1" ht="13.8">
      <c r="C500" s="58" t="s">
        <v>1223</v>
      </c>
      <c r="D500" s="69" t="s">
        <v>1224</v>
      </c>
      <c r="E500" s="70"/>
      <c r="F500" s="70"/>
      <c r="G500" s="71"/>
      <c r="H500" s="305">
        <f>SUM(H498:H499)</f>
        <v>71863</v>
      </c>
      <c r="I500" s="319"/>
    </row>
    <row r="502" spans="3:13" s="55" customFormat="1" ht="15" customHeight="1">
      <c r="C502" s="52" t="s">
        <v>5200</v>
      </c>
      <c r="D502" s="313" t="s">
        <v>5201</v>
      </c>
      <c r="E502" s="313"/>
      <c r="F502" s="313"/>
      <c r="G502" s="313"/>
      <c r="H502" s="313"/>
      <c r="I502" s="56">
        <f>ROUNDDOWN(H516,-2)</f>
        <v>90800</v>
      </c>
    </row>
    <row r="503" spans="3:13" s="55" customFormat="1" ht="27.6">
      <c r="C503" s="300" t="s">
        <v>1197</v>
      </c>
      <c r="D503" s="300" t="s">
        <v>1198</v>
      </c>
      <c r="E503" s="300" t="s">
        <v>1199</v>
      </c>
      <c r="F503" s="300" t="s">
        <v>1200</v>
      </c>
      <c r="G503" s="300" t="s">
        <v>1201</v>
      </c>
      <c r="H503" s="300" t="s">
        <v>1202</v>
      </c>
      <c r="I503" s="54"/>
    </row>
    <row r="504" spans="3:13" s="55" customFormat="1" ht="13.8">
      <c r="C504" s="72" t="s">
        <v>1203</v>
      </c>
      <c r="D504" s="59" t="s">
        <v>1204</v>
      </c>
      <c r="E504" s="73"/>
      <c r="F504" s="73"/>
      <c r="G504" s="73"/>
      <c r="H504" s="73"/>
      <c r="I504" s="54"/>
      <c r="J504" s="159" t="s">
        <v>1249</v>
      </c>
    </row>
    <row r="505" spans="3:13" s="55" customFormat="1" ht="13.8">
      <c r="C505" s="301">
        <v>1</v>
      </c>
      <c r="D505" s="59" t="s">
        <v>5</v>
      </c>
      <c r="E505" s="302" t="s">
        <v>6</v>
      </c>
      <c r="F505" s="93">
        <v>0.42</v>
      </c>
      <c r="G505" s="64">
        <f>VLOOKUP(D505,upahbahan,3,FALSE)</f>
        <v>100000</v>
      </c>
      <c r="H505" s="64">
        <f>F505*G505</f>
        <v>42000</v>
      </c>
      <c r="I505" s="54"/>
      <c r="J505" s="159" t="s">
        <v>1250</v>
      </c>
      <c r="M505" s="65">
        <v>0.1</v>
      </c>
    </row>
    <row r="506" spans="3:13" s="55" customFormat="1" ht="13.8">
      <c r="C506" s="301">
        <v>2</v>
      </c>
      <c r="D506" s="59" t="s">
        <v>10</v>
      </c>
      <c r="E506" s="302" t="s">
        <v>6</v>
      </c>
      <c r="F506" s="93">
        <v>0.21</v>
      </c>
      <c r="G506" s="64">
        <f>VLOOKUP(D506,upahbahan,3,FALSE)</f>
        <v>145000</v>
      </c>
      <c r="H506" s="64">
        <f t="shared" ref="H506:H507" si="38">F506*G506</f>
        <v>30450</v>
      </c>
      <c r="I506" s="54"/>
      <c r="J506" s="159"/>
      <c r="M506" s="65"/>
    </row>
    <row r="507" spans="3:13" s="55" customFormat="1" ht="13.8">
      <c r="C507" s="301">
        <v>3</v>
      </c>
      <c r="D507" s="59" t="s">
        <v>19</v>
      </c>
      <c r="E507" s="302" t="s">
        <v>6</v>
      </c>
      <c r="F507" s="93">
        <v>4.2000000000000003E-2</v>
      </c>
      <c r="G507" s="64">
        <f>VLOOKUP(D507,upahbahan,3,FALSE)</f>
        <v>200000</v>
      </c>
      <c r="H507" s="64">
        <f t="shared" si="38"/>
        <v>8400</v>
      </c>
      <c r="I507" s="54"/>
    </row>
    <row r="508" spans="3:13" s="55" customFormat="1" ht="13.8">
      <c r="C508" s="83" t="s">
        <v>1210</v>
      </c>
      <c r="D508" s="80"/>
      <c r="E508" s="80"/>
      <c r="F508" s="217"/>
      <c r="G508" s="218"/>
      <c r="H508" s="64">
        <f>SUM(H505:H507)</f>
        <v>80850</v>
      </c>
      <c r="I508" s="219"/>
    </row>
    <row r="509" spans="3:13" s="55" customFormat="1" ht="13.8">
      <c r="C509" s="72" t="s">
        <v>1211</v>
      </c>
      <c r="D509" s="59" t="s">
        <v>1212</v>
      </c>
      <c r="E509" s="73"/>
      <c r="F509" s="73"/>
      <c r="G509" s="73"/>
      <c r="H509" s="73"/>
      <c r="I509" s="54"/>
    </row>
    <row r="510" spans="3:13" s="55" customFormat="1" ht="13.8">
      <c r="C510" s="83" t="s">
        <v>1216</v>
      </c>
      <c r="D510" s="80"/>
      <c r="E510" s="80"/>
      <c r="F510" s="80"/>
      <c r="G510" s="162"/>
      <c r="H510" s="64">
        <f>SUM(H509)</f>
        <v>0</v>
      </c>
      <c r="I510" s="54"/>
    </row>
    <row r="511" spans="3:13" s="55" customFormat="1" ht="13.8">
      <c r="C511" s="72" t="s">
        <v>1217</v>
      </c>
      <c r="D511" s="59" t="s">
        <v>1218</v>
      </c>
      <c r="E511" s="170"/>
      <c r="F511" s="73"/>
      <c r="G511" s="73"/>
      <c r="H511" s="73"/>
      <c r="I511" s="54"/>
    </row>
    <row r="512" spans="3:13" s="55" customFormat="1" ht="13.8">
      <c r="C512" s="557">
        <v>1</v>
      </c>
      <c r="D512" s="59" t="s">
        <v>5184</v>
      </c>
      <c r="E512" s="170" t="s">
        <v>1995</v>
      </c>
      <c r="F512" s="171">
        <v>5.3999999999999999E-2</v>
      </c>
      <c r="G512" s="64">
        <f>VLOOKUP(D512,upahbahan,3,FALSE)</f>
        <v>32500</v>
      </c>
      <c r="H512" s="64">
        <f t="shared" ref="H512" si="39">F512*G512</f>
        <v>1755</v>
      </c>
      <c r="I512" s="54"/>
    </row>
    <row r="513" spans="3:13" s="55" customFormat="1" ht="13.8">
      <c r="C513" s="83" t="s">
        <v>1219</v>
      </c>
      <c r="D513" s="80"/>
      <c r="E513" s="80"/>
      <c r="F513" s="80"/>
      <c r="G513" s="162"/>
      <c r="H513" s="588">
        <f>SUM(H511:H512)</f>
        <v>1755</v>
      </c>
      <c r="I513" s="54"/>
    </row>
    <row r="514" spans="3:13" s="55" customFormat="1" ht="13.8">
      <c r="C514" s="58" t="s">
        <v>1220</v>
      </c>
      <c r="D514" s="69" t="s">
        <v>1221</v>
      </c>
      <c r="E514" s="70"/>
      <c r="F514" s="70"/>
      <c r="G514" s="71"/>
      <c r="H514" s="304">
        <f>H513+H510+H508</f>
        <v>82605</v>
      </c>
      <c r="I514" s="319"/>
    </row>
    <row r="515" spans="3:13" s="55" customFormat="1" ht="13.8">
      <c r="C515" s="58" t="s">
        <v>1222</v>
      </c>
      <c r="D515" s="69" t="s">
        <v>1325</v>
      </c>
      <c r="E515" s="70"/>
      <c r="F515" s="71"/>
      <c r="G515" s="95">
        <v>0.1</v>
      </c>
      <c r="H515" s="64">
        <f>H514*G515</f>
        <v>8260.5</v>
      </c>
      <c r="I515" s="319"/>
    </row>
    <row r="516" spans="3:13" s="55" customFormat="1" ht="13.8">
      <c r="C516" s="58" t="s">
        <v>1223</v>
      </c>
      <c r="D516" s="69" t="s">
        <v>1224</v>
      </c>
      <c r="E516" s="70"/>
      <c r="F516" s="70"/>
      <c r="G516" s="71"/>
      <c r="H516" s="305">
        <f>SUM(H514:H515)</f>
        <v>90865.5</v>
      </c>
      <c r="I516" s="319"/>
    </row>
    <row r="518" spans="3:13" s="55" customFormat="1" ht="15" customHeight="1">
      <c r="C518" s="52" t="s">
        <v>5202</v>
      </c>
      <c r="D518" s="313" t="s">
        <v>5203</v>
      </c>
      <c r="E518" s="313"/>
      <c r="F518" s="313"/>
      <c r="G518" s="313"/>
      <c r="H518" s="313"/>
      <c r="I518" s="56">
        <f>ROUNDDOWN(H532,-2)</f>
        <v>112100</v>
      </c>
    </row>
    <row r="519" spans="3:13" s="55" customFormat="1" ht="27.6">
      <c r="C519" s="300" t="s">
        <v>1197</v>
      </c>
      <c r="D519" s="300" t="s">
        <v>1198</v>
      </c>
      <c r="E519" s="300" t="s">
        <v>1199</v>
      </c>
      <c r="F519" s="300" t="s">
        <v>1200</v>
      </c>
      <c r="G519" s="300" t="s">
        <v>1201</v>
      </c>
      <c r="H519" s="300" t="s">
        <v>1202</v>
      </c>
      <c r="I519" s="54"/>
    </row>
    <row r="520" spans="3:13" s="55" customFormat="1" ht="13.8">
      <c r="C520" s="72" t="s">
        <v>1203</v>
      </c>
      <c r="D520" s="59" t="s">
        <v>1204</v>
      </c>
      <c r="E520" s="73"/>
      <c r="F520" s="73"/>
      <c r="G520" s="73"/>
      <c r="H520" s="73"/>
      <c r="I520" s="54"/>
      <c r="J520" s="159" t="s">
        <v>1249</v>
      </c>
    </row>
    <row r="521" spans="3:13" s="55" customFormat="1" ht="13.8">
      <c r="C521" s="301">
        <v>1</v>
      </c>
      <c r="D521" s="59" t="s">
        <v>5</v>
      </c>
      <c r="E521" s="302" t="s">
        <v>6</v>
      </c>
      <c r="F521" s="93">
        <v>0.51800000000000002</v>
      </c>
      <c r="G521" s="64">
        <f>VLOOKUP(D521,upahbahan,3,FALSE)</f>
        <v>100000</v>
      </c>
      <c r="H521" s="64">
        <f>F521*G521</f>
        <v>51800</v>
      </c>
      <c r="I521" s="54"/>
      <c r="J521" s="159" t="s">
        <v>1250</v>
      </c>
      <c r="M521" s="65">
        <v>0.1</v>
      </c>
    </row>
    <row r="522" spans="3:13" s="55" customFormat="1" ht="13.8">
      <c r="C522" s="301">
        <v>2</v>
      </c>
      <c r="D522" s="59" t="s">
        <v>10</v>
      </c>
      <c r="E522" s="302" t="s">
        <v>6</v>
      </c>
      <c r="F522" s="93">
        <v>0.25900000000000001</v>
      </c>
      <c r="G522" s="64">
        <f>VLOOKUP(D522,upahbahan,3,FALSE)</f>
        <v>145000</v>
      </c>
      <c r="H522" s="64">
        <f t="shared" ref="H522:H523" si="40">F522*G522</f>
        <v>37555</v>
      </c>
      <c r="I522" s="54"/>
      <c r="J522" s="159"/>
      <c r="M522" s="65"/>
    </row>
    <row r="523" spans="3:13" s="55" customFormat="1" ht="13.8">
      <c r="C523" s="301">
        <v>3</v>
      </c>
      <c r="D523" s="59" t="s">
        <v>19</v>
      </c>
      <c r="E523" s="302" t="s">
        <v>6</v>
      </c>
      <c r="F523" s="93">
        <v>5.1999999999999998E-2</v>
      </c>
      <c r="G523" s="64">
        <f>VLOOKUP(D523,upahbahan,3,FALSE)</f>
        <v>200000</v>
      </c>
      <c r="H523" s="64">
        <f t="shared" si="40"/>
        <v>10400</v>
      </c>
      <c r="I523" s="54"/>
    </row>
    <row r="524" spans="3:13" s="55" customFormat="1" ht="13.8">
      <c r="C524" s="83" t="s">
        <v>1210</v>
      </c>
      <c r="D524" s="80"/>
      <c r="E524" s="80"/>
      <c r="F524" s="217"/>
      <c r="G524" s="218"/>
      <c r="H524" s="64">
        <f>SUM(H521:H523)</f>
        <v>99755</v>
      </c>
      <c r="I524" s="219"/>
    </row>
    <row r="525" spans="3:13" s="55" customFormat="1" ht="13.8">
      <c r="C525" s="72" t="s">
        <v>1211</v>
      </c>
      <c r="D525" s="59" t="s">
        <v>1212</v>
      </c>
      <c r="E525" s="73"/>
      <c r="F525" s="73"/>
      <c r="G525" s="73"/>
      <c r="H525" s="73"/>
      <c r="I525" s="54"/>
    </row>
    <row r="526" spans="3:13" s="55" customFormat="1" ht="13.8">
      <c r="C526" s="83" t="s">
        <v>1216</v>
      </c>
      <c r="D526" s="80"/>
      <c r="E526" s="80"/>
      <c r="F526" s="80"/>
      <c r="G526" s="162"/>
      <c r="H526" s="64">
        <f>SUM(H525)</f>
        <v>0</v>
      </c>
      <c r="I526" s="54"/>
    </row>
    <row r="527" spans="3:13" s="55" customFormat="1" ht="13.8">
      <c r="C527" s="72" t="s">
        <v>1217</v>
      </c>
      <c r="D527" s="59" t="s">
        <v>1218</v>
      </c>
      <c r="E527" s="170"/>
      <c r="F527" s="73"/>
      <c r="G527" s="73"/>
      <c r="H527" s="73"/>
      <c r="I527" s="54"/>
    </row>
    <row r="528" spans="3:13" s="55" customFormat="1" ht="13.8">
      <c r="C528" s="557">
        <v>1</v>
      </c>
      <c r="D528" s="59" t="s">
        <v>5184</v>
      </c>
      <c r="E528" s="170" t="s">
        <v>1995</v>
      </c>
      <c r="F528" s="171">
        <v>6.9000000000000006E-2</v>
      </c>
      <c r="G528" s="64">
        <f>VLOOKUP(D528,upahbahan,3,FALSE)</f>
        <v>32500</v>
      </c>
      <c r="H528" s="64">
        <f t="shared" ref="H528" si="41">F528*G528</f>
        <v>2242.5</v>
      </c>
      <c r="I528" s="54"/>
    </row>
    <row r="529" spans="3:13" s="55" customFormat="1" ht="13.8">
      <c r="C529" s="83" t="s">
        <v>1219</v>
      </c>
      <c r="D529" s="80"/>
      <c r="E529" s="80"/>
      <c r="F529" s="80"/>
      <c r="G529" s="162"/>
      <c r="H529" s="588">
        <f>SUM(H527:H528)</f>
        <v>2242.5</v>
      </c>
      <c r="I529" s="54"/>
    </row>
    <row r="530" spans="3:13" s="55" customFormat="1" ht="13.8">
      <c r="C530" s="58" t="s">
        <v>1220</v>
      </c>
      <c r="D530" s="69" t="s">
        <v>1221</v>
      </c>
      <c r="E530" s="70"/>
      <c r="F530" s="70"/>
      <c r="G530" s="71"/>
      <c r="H530" s="304">
        <f>H529+H526+H524</f>
        <v>101997.5</v>
      </c>
      <c r="I530" s="319"/>
    </row>
    <row r="531" spans="3:13" s="55" customFormat="1" ht="13.8">
      <c r="C531" s="58" t="s">
        <v>1222</v>
      </c>
      <c r="D531" s="69" t="s">
        <v>1325</v>
      </c>
      <c r="E531" s="70"/>
      <c r="F531" s="71"/>
      <c r="G531" s="95">
        <v>0.1</v>
      </c>
      <c r="H531" s="64">
        <f>H530*G531</f>
        <v>10199.75</v>
      </c>
      <c r="I531" s="319"/>
    </row>
    <row r="532" spans="3:13" s="55" customFormat="1" ht="13.8">
      <c r="C532" s="58" t="s">
        <v>1223</v>
      </c>
      <c r="D532" s="69" t="s">
        <v>1224</v>
      </c>
      <c r="E532" s="70"/>
      <c r="F532" s="70"/>
      <c r="G532" s="71"/>
      <c r="H532" s="305">
        <f>SUM(H530:H531)</f>
        <v>112197.25</v>
      </c>
      <c r="I532" s="319"/>
    </row>
    <row r="534" spans="3:13" s="55" customFormat="1" ht="15" customHeight="1">
      <c r="C534" s="52" t="s">
        <v>5204</v>
      </c>
      <c r="D534" s="313" t="s">
        <v>5205</v>
      </c>
      <c r="E534" s="313"/>
      <c r="F534" s="313"/>
      <c r="G534" s="313"/>
      <c r="H534" s="313"/>
      <c r="I534" s="56">
        <f>ROUNDDOWN(H548,-2)</f>
        <v>134800</v>
      </c>
    </row>
    <row r="535" spans="3:13" s="55" customFormat="1" ht="27.6">
      <c r="C535" s="300" t="s">
        <v>1197</v>
      </c>
      <c r="D535" s="300" t="s">
        <v>1198</v>
      </c>
      <c r="E535" s="300" t="s">
        <v>1199</v>
      </c>
      <c r="F535" s="300" t="s">
        <v>1200</v>
      </c>
      <c r="G535" s="300" t="s">
        <v>1201</v>
      </c>
      <c r="H535" s="300" t="s">
        <v>1202</v>
      </c>
      <c r="I535" s="54"/>
    </row>
    <row r="536" spans="3:13" s="55" customFormat="1" ht="13.8">
      <c r="C536" s="72" t="s">
        <v>1203</v>
      </c>
      <c r="D536" s="59" t="s">
        <v>1204</v>
      </c>
      <c r="E536" s="73"/>
      <c r="F536" s="73"/>
      <c r="G536" s="73"/>
      <c r="H536" s="73"/>
      <c r="I536" s="54"/>
      <c r="J536" s="159" t="s">
        <v>1249</v>
      </c>
    </row>
    <row r="537" spans="3:13" s="55" customFormat="1" ht="13.8">
      <c r="C537" s="301">
        <v>1</v>
      </c>
      <c r="D537" s="59" t="s">
        <v>5</v>
      </c>
      <c r="E537" s="302" t="s">
        <v>6</v>
      </c>
      <c r="F537" s="93">
        <v>0.623</v>
      </c>
      <c r="G537" s="64">
        <f>VLOOKUP(D537,upahbahan,3,FALSE)</f>
        <v>100000</v>
      </c>
      <c r="H537" s="64">
        <f>F537*G537</f>
        <v>62300</v>
      </c>
      <c r="I537" s="54"/>
      <c r="J537" s="159" t="s">
        <v>1250</v>
      </c>
      <c r="M537" s="65">
        <v>0.1</v>
      </c>
    </row>
    <row r="538" spans="3:13" s="55" customFormat="1" ht="13.8">
      <c r="C538" s="301">
        <v>2</v>
      </c>
      <c r="D538" s="59" t="s">
        <v>10</v>
      </c>
      <c r="E538" s="302" t="s">
        <v>6</v>
      </c>
      <c r="F538" s="93">
        <v>0.311</v>
      </c>
      <c r="G538" s="64">
        <f>VLOOKUP(D538,upahbahan,3,FALSE)</f>
        <v>145000</v>
      </c>
      <c r="H538" s="64">
        <f t="shared" ref="H538:H539" si="42">F538*G538</f>
        <v>45095</v>
      </c>
      <c r="I538" s="54"/>
      <c r="J538" s="159"/>
      <c r="M538" s="65"/>
    </row>
    <row r="539" spans="3:13" s="55" customFormat="1" ht="13.8">
      <c r="C539" s="301">
        <v>3</v>
      </c>
      <c r="D539" s="59" t="s">
        <v>19</v>
      </c>
      <c r="E539" s="302" t="s">
        <v>6</v>
      </c>
      <c r="F539" s="93">
        <v>6.2E-2</v>
      </c>
      <c r="G539" s="64">
        <f>VLOOKUP(D539,upahbahan,3,FALSE)</f>
        <v>200000</v>
      </c>
      <c r="H539" s="64">
        <f t="shared" si="42"/>
        <v>12400</v>
      </c>
      <c r="I539" s="54"/>
    </row>
    <row r="540" spans="3:13" s="55" customFormat="1" ht="13.8">
      <c r="C540" s="83" t="s">
        <v>1210</v>
      </c>
      <c r="D540" s="80"/>
      <c r="E540" s="80"/>
      <c r="F540" s="217"/>
      <c r="G540" s="218"/>
      <c r="H540" s="64">
        <f>SUM(H537:H539)</f>
        <v>119795</v>
      </c>
      <c r="I540" s="219"/>
    </row>
    <row r="541" spans="3:13" s="55" customFormat="1" ht="13.8">
      <c r="C541" s="72" t="s">
        <v>1211</v>
      </c>
      <c r="D541" s="59" t="s">
        <v>1212</v>
      </c>
      <c r="E541" s="73"/>
      <c r="F541" s="73"/>
      <c r="G541" s="73"/>
      <c r="H541" s="73"/>
      <c r="I541" s="54"/>
    </row>
    <row r="542" spans="3:13" s="55" customFormat="1" ht="13.8">
      <c r="C542" s="83" t="s">
        <v>1216</v>
      </c>
      <c r="D542" s="80"/>
      <c r="E542" s="80"/>
      <c r="F542" s="80"/>
      <c r="G542" s="162"/>
      <c r="H542" s="64">
        <f>SUM(H541)</f>
        <v>0</v>
      </c>
      <c r="I542" s="54"/>
    </row>
    <row r="543" spans="3:13" s="55" customFormat="1" ht="13.8">
      <c r="C543" s="72" t="s">
        <v>1217</v>
      </c>
      <c r="D543" s="59" t="s">
        <v>1218</v>
      </c>
      <c r="E543" s="170"/>
      <c r="F543" s="73"/>
      <c r="G543" s="73"/>
      <c r="H543" s="73"/>
      <c r="I543" s="54"/>
    </row>
    <row r="544" spans="3:13" s="55" customFormat="1" ht="13.8">
      <c r="C544" s="557">
        <v>1</v>
      </c>
      <c r="D544" s="59" t="s">
        <v>5184</v>
      </c>
      <c r="E544" s="170" t="s">
        <v>1995</v>
      </c>
      <c r="F544" s="171">
        <v>8.5999999999999993E-2</v>
      </c>
      <c r="G544" s="64">
        <f>VLOOKUP(D544,upahbahan,3,FALSE)</f>
        <v>32500</v>
      </c>
      <c r="H544" s="64">
        <f t="shared" ref="H544" si="43">F544*G544</f>
        <v>2795</v>
      </c>
      <c r="I544" s="54"/>
    </row>
    <row r="545" spans="3:13" s="55" customFormat="1" ht="13.8">
      <c r="C545" s="83" t="s">
        <v>1219</v>
      </c>
      <c r="D545" s="80"/>
      <c r="E545" s="80"/>
      <c r="F545" s="80"/>
      <c r="G545" s="162"/>
      <c r="H545" s="588">
        <f>SUM(H543:H544)</f>
        <v>2795</v>
      </c>
      <c r="I545" s="54"/>
    </row>
    <row r="546" spans="3:13" s="55" customFormat="1" ht="13.8">
      <c r="C546" s="58" t="s">
        <v>1220</v>
      </c>
      <c r="D546" s="69" t="s">
        <v>1221</v>
      </c>
      <c r="E546" s="70"/>
      <c r="F546" s="70"/>
      <c r="G546" s="71"/>
      <c r="H546" s="304">
        <f>H545+H542+H540</f>
        <v>122590</v>
      </c>
      <c r="I546" s="319"/>
    </row>
    <row r="547" spans="3:13" s="55" customFormat="1" ht="13.8">
      <c r="C547" s="58" t="s">
        <v>1222</v>
      </c>
      <c r="D547" s="69" t="s">
        <v>1325</v>
      </c>
      <c r="E547" s="70"/>
      <c r="F547" s="71"/>
      <c r="G547" s="95">
        <v>0.1</v>
      </c>
      <c r="H547" s="64">
        <f>H546*G547</f>
        <v>12259</v>
      </c>
      <c r="I547" s="319"/>
    </row>
    <row r="548" spans="3:13" s="55" customFormat="1" ht="13.8">
      <c r="C548" s="58" t="s">
        <v>1223</v>
      </c>
      <c r="D548" s="69" t="s">
        <v>1224</v>
      </c>
      <c r="E548" s="70"/>
      <c r="F548" s="70"/>
      <c r="G548" s="71"/>
      <c r="H548" s="305">
        <f>SUM(H546:H547)</f>
        <v>134849</v>
      </c>
      <c r="I548" s="319"/>
    </row>
    <row r="550" spans="3:13" s="55" customFormat="1" ht="15" customHeight="1">
      <c r="C550" s="52" t="s">
        <v>5206</v>
      </c>
      <c r="D550" s="313" t="s">
        <v>5207</v>
      </c>
      <c r="E550" s="313"/>
      <c r="F550" s="313"/>
      <c r="G550" s="313"/>
      <c r="H550" s="313"/>
      <c r="I550" s="56">
        <f>ROUNDDOWN(H564,-2)</f>
        <v>236400</v>
      </c>
    </row>
    <row r="551" spans="3:13" s="55" customFormat="1" ht="27.6">
      <c r="C551" s="300" t="s">
        <v>1197</v>
      </c>
      <c r="D551" s="300" t="s">
        <v>1198</v>
      </c>
      <c r="E551" s="300" t="s">
        <v>1199</v>
      </c>
      <c r="F551" s="300" t="s">
        <v>1200</v>
      </c>
      <c r="G551" s="300" t="s">
        <v>1201</v>
      </c>
      <c r="H551" s="300" t="s">
        <v>1202</v>
      </c>
      <c r="I551" s="54"/>
    </row>
    <row r="552" spans="3:13" s="55" customFormat="1" ht="13.8">
      <c r="C552" s="72" t="s">
        <v>1203</v>
      </c>
      <c r="D552" s="59" t="s">
        <v>1204</v>
      </c>
      <c r="E552" s="73"/>
      <c r="F552" s="73"/>
      <c r="G552" s="73"/>
      <c r="H552" s="73"/>
      <c r="I552" s="54"/>
      <c r="J552" s="159" t="s">
        <v>1249</v>
      </c>
    </row>
    <row r="553" spans="3:13" s="55" customFormat="1" ht="13.8">
      <c r="C553" s="301">
        <v>1</v>
      </c>
      <c r="D553" s="59" t="s">
        <v>5</v>
      </c>
      <c r="E553" s="302" t="s">
        <v>6</v>
      </c>
      <c r="F553" s="93">
        <v>1.089</v>
      </c>
      <c r="G553" s="64">
        <f>VLOOKUP(D553,upahbahan,3,FALSE)</f>
        <v>100000</v>
      </c>
      <c r="H553" s="64">
        <f>F553*G553</f>
        <v>108900</v>
      </c>
      <c r="I553" s="54"/>
      <c r="J553" s="159" t="s">
        <v>1250</v>
      </c>
      <c r="M553" s="65">
        <v>0.1</v>
      </c>
    </row>
    <row r="554" spans="3:13" s="55" customFormat="1" ht="13.8">
      <c r="C554" s="301">
        <v>2</v>
      </c>
      <c r="D554" s="59" t="s">
        <v>10</v>
      </c>
      <c r="E554" s="302" t="s">
        <v>6</v>
      </c>
      <c r="F554" s="93">
        <v>0.54500000000000004</v>
      </c>
      <c r="G554" s="64">
        <f>VLOOKUP(D554,upahbahan,3,FALSE)</f>
        <v>145000</v>
      </c>
      <c r="H554" s="64">
        <f t="shared" ref="H554:H555" si="44">F554*G554</f>
        <v>79025</v>
      </c>
      <c r="I554" s="54"/>
      <c r="J554" s="159"/>
      <c r="M554" s="65"/>
    </row>
    <row r="555" spans="3:13" s="55" customFormat="1" ht="13.8">
      <c r="C555" s="301">
        <v>3</v>
      </c>
      <c r="D555" s="59" t="s">
        <v>19</v>
      </c>
      <c r="E555" s="302" t="s">
        <v>6</v>
      </c>
      <c r="F555" s="93">
        <v>0.109</v>
      </c>
      <c r="G555" s="64">
        <f>VLOOKUP(D555,upahbahan,3,FALSE)</f>
        <v>200000</v>
      </c>
      <c r="H555" s="64">
        <f t="shared" si="44"/>
        <v>21800</v>
      </c>
      <c r="I555" s="54"/>
    </row>
    <row r="556" spans="3:13" s="55" customFormat="1" ht="13.8">
      <c r="C556" s="83" t="s">
        <v>1210</v>
      </c>
      <c r="D556" s="80"/>
      <c r="E556" s="80"/>
      <c r="F556" s="217"/>
      <c r="G556" s="218"/>
      <c r="H556" s="64">
        <f>SUM(H553:H555)</f>
        <v>209725</v>
      </c>
      <c r="I556" s="219"/>
    </row>
    <row r="557" spans="3:13" s="55" customFormat="1" ht="13.8">
      <c r="C557" s="72" t="s">
        <v>1211</v>
      </c>
      <c r="D557" s="59" t="s">
        <v>1212</v>
      </c>
      <c r="E557" s="73"/>
      <c r="F557" s="73"/>
      <c r="G557" s="73"/>
      <c r="H557" s="73"/>
      <c r="I557" s="54"/>
    </row>
    <row r="558" spans="3:13" s="55" customFormat="1" ht="13.8">
      <c r="C558" s="83" t="s">
        <v>1216</v>
      </c>
      <c r="D558" s="80"/>
      <c r="E558" s="80"/>
      <c r="F558" s="80"/>
      <c r="G558" s="162"/>
      <c r="H558" s="64">
        <f>SUM(H557)</f>
        <v>0</v>
      </c>
      <c r="I558" s="54"/>
    </row>
    <row r="559" spans="3:13" s="55" customFormat="1" ht="13.8">
      <c r="C559" s="72" t="s">
        <v>1217</v>
      </c>
      <c r="D559" s="59" t="s">
        <v>1218</v>
      </c>
      <c r="E559" s="170"/>
      <c r="F559" s="73"/>
      <c r="G559" s="73"/>
      <c r="H559" s="73"/>
      <c r="I559" s="54"/>
    </row>
    <row r="560" spans="3:13" s="55" customFormat="1" ht="13.8">
      <c r="C560" s="557">
        <v>1</v>
      </c>
      <c r="D560" s="59" t="s">
        <v>5184</v>
      </c>
      <c r="E560" s="170" t="s">
        <v>1995</v>
      </c>
      <c r="F560" s="171">
        <v>0.16</v>
      </c>
      <c r="G560" s="64">
        <f>VLOOKUP(D560,upahbahan,3,FALSE)</f>
        <v>32500</v>
      </c>
      <c r="H560" s="64">
        <f t="shared" ref="H560" si="45">F560*G560</f>
        <v>5200</v>
      </c>
      <c r="I560" s="54"/>
    </row>
    <row r="561" spans="3:13" s="55" customFormat="1" ht="13.8">
      <c r="C561" s="83" t="s">
        <v>1219</v>
      </c>
      <c r="D561" s="80"/>
      <c r="E561" s="80"/>
      <c r="F561" s="80"/>
      <c r="G561" s="162"/>
      <c r="H561" s="588">
        <f>SUM(H559:H560)</f>
        <v>5200</v>
      </c>
      <c r="I561" s="54"/>
    </row>
    <row r="562" spans="3:13" s="55" customFormat="1" ht="13.8">
      <c r="C562" s="58" t="s">
        <v>1220</v>
      </c>
      <c r="D562" s="69" t="s">
        <v>1221</v>
      </c>
      <c r="E562" s="70"/>
      <c r="F562" s="70"/>
      <c r="G562" s="71"/>
      <c r="H562" s="304">
        <f>H561+H558+H556</f>
        <v>214925</v>
      </c>
      <c r="I562" s="319"/>
    </row>
    <row r="563" spans="3:13" s="55" customFormat="1" ht="13.8">
      <c r="C563" s="58" t="s">
        <v>1222</v>
      </c>
      <c r="D563" s="69" t="s">
        <v>1325</v>
      </c>
      <c r="E563" s="70"/>
      <c r="F563" s="71"/>
      <c r="G563" s="95">
        <v>0.1</v>
      </c>
      <c r="H563" s="64">
        <f>H562*G563</f>
        <v>21492.5</v>
      </c>
      <c r="I563" s="319"/>
    </row>
    <row r="564" spans="3:13" s="55" customFormat="1" ht="13.8">
      <c r="C564" s="58" t="s">
        <v>1223</v>
      </c>
      <c r="D564" s="69" t="s">
        <v>1224</v>
      </c>
      <c r="E564" s="70"/>
      <c r="F564" s="70"/>
      <c r="G564" s="71"/>
      <c r="H564" s="305">
        <f>SUM(H562:H563)</f>
        <v>236417.5</v>
      </c>
      <c r="I564" s="319"/>
    </row>
    <row r="566" spans="3:13" s="55" customFormat="1" ht="15" customHeight="1">
      <c r="C566" s="52" t="s">
        <v>5208</v>
      </c>
      <c r="D566" s="313" t="s">
        <v>5209</v>
      </c>
      <c r="E566" s="313"/>
      <c r="F566" s="313"/>
      <c r="G566" s="313"/>
      <c r="H566" s="313"/>
      <c r="I566" s="56">
        <f>ROUNDDOWN(H580,-2)</f>
        <v>247600</v>
      </c>
    </row>
    <row r="567" spans="3:13" s="55" customFormat="1" ht="27.6">
      <c r="C567" s="300" t="s">
        <v>1197</v>
      </c>
      <c r="D567" s="300" t="s">
        <v>1198</v>
      </c>
      <c r="E567" s="300" t="s">
        <v>1199</v>
      </c>
      <c r="F567" s="300" t="s">
        <v>1200</v>
      </c>
      <c r="G567" s="300" t="s">
        <v>1201</v>
      </c>
      <c r="H567" s="300" t="s">
        <v>1202</v>
      </c>
      <c r="I567" s="54"/>
    </row>
    <row r="568" spans="3:13" s="55" customFormat="1" ht="13.8">
      <c r="C568" s="72" t="s">
        <v>1203</v>
      </c>
      <c r="D568" s="59" t="s">
        <v>1204</v>
      </c>
      <c r="E568" s="73"/>
      <c r="F568" s="73"/>
      <c r="G568" s="73"/>
      <c r="H568" s="73"/>
      <c r="I568" s="54"/>
      <c r="J568" s="159" t="s">
        <v>1249</v>
      </c>
    </row>
    <row r="569" spans="3:13" s="55" customFormat="1" ht="13.8">
      <c r="C569" s="301">
        <v>1</v>
      </c>
      <c r="D569" s="59" t="s">
        <v>5</v>
      </c>
      <c r="E569" s="302" t="s">
        <v>6</v>
      </c>
      <c r="F569" s="93">
        <v>1.141</v>
      </c>
      <c r="G569" s="64">
        <f>VLOOKUP(D569,upahbahan,3,FALSE)</f>
        <v>100000</v>
      </c>
      <c r="H569" s="64">
        <f>F569*G569</f>
        <v>114100</v>
      </c>
      <c r="I569" s="54"/>
      <c r="J569" s="159" t="s">
        <v>1250</v>
      </c>
      <c r="M569" s="65">
        <v>0.1</v>
      </c>
    </row>
    <row r="570" spans="3:13" s="55" customFormat="1" ht="13.8">
      <c r="C570" s="301">
        <v>2</v>
      </c>
      <c r="D570" s="59" t="s">
        <v>10</v>
      </c>
      <c r="E570" s="302" t="s">
        <v>6</v>
      </c>
      <c r="F570" s="93">
        <v>0.57099999999999995</v>
      </c>
      <c r="G570" s="64">
        <f>VLOOKUP(D570,upahbahan,3,FALSE)</f>
        <v>145000</v>
      </c>
      <c r="H570" s="64">
        <f t="shared" ref="H570:H571" si="46">F570*G570</f>
        <v>82795</v>
      </c>
      <c r="I570" s="54"/>
      <c r="J570" s="159"/>
      <c r="M570" s="65"/>
    </row>
    <row r="571" spans="3:13" s="55" customFormat="1" ht="13.8">
      <c r="C571" s="301">
        <v>3</v>
      </c>
      <c r="D571" s="59" t="s">
        <v>19</v>
      </c>
      <c r="E571" s="302" t="s">
        <v>6</v>
      </c>
      <c r="F571" s="93">
        <v>0.114</v>
      </c>
      <c r="G571" s="64">
        <f>VLOOKUP(D571,upahbahan,3,FALSE)</f>
        <v>200000</v>
      </c>
      <c r="H571" s="64">
        <f t="shared" si="46"/>
        <v>22800</v>
      </c>
      <c r="I571" s="54"/>
    </row>
    <row r="572" spans="3:13" s="55" customFormat="1" ht="13.8">
      <c r="C572" s="83" t="s">
        <v>1210</v>
      </c>
      <c r="D572" s="80"/>
      <c r="E572" s="80"/>
      <c r="F572" s="217"/>
      <c r="G572" s="218"/>
      <c r="H572" s="64">
        <f>SUM(H569:H571)</f>
        <v>219695</v>
      </c>
      <c r="I572" s="219"/>
    </row>
    <row r="573" spans="3:13" s="55" customFormat="1" ht="13.8">
      <c r="C573" s="72" t="s">
        <v>1211</v>
      </c>
      <c r="D573" s="59" t="s">
        <v>1212</v>
      </c>
      <c r="E573" s="73"/>
      <c r="F573" s="73"/>
      <c r="G573" s="73"/>
      <c r="H573" s="73"/>
      <c r="I573" s="54"/>
    </row>
    <row r="574" spans="3:13" s="55" customFormat="1" ht="13.8">
      <c r="C574" s="83" t="s">
        <v>1216</v>
      </c>
      <c r="D574" s="80"/>
      <c r="E574" s="80"/>
      <c r="F574" s="80"/>
      <c r="G574" s="162"/>
      <c r="H574" s="64">
        <f>SUM(H573)</f>
        <v>0</v>
      </c>
      <c r="I574" s="54"/>
    </row>
    <row r="575" spans="3:13" s="55" customFormat="1" ht="13.8">
      <c r="C575" s="72" t="s">
        <v>1217</v>
      </c>
      <c r="D575" s="59" t="s">
        <v>1218</v>
      </c>
      <c r="E575" s="170"/>
      <c r="F575" s="73"/>
      <c r="G575" s="73"/>
      <c r="H575" s="73"/>
      <c r="I575" s="54"/>
    </row>
    <row r="576" spans="3:13" s="55" customFormat="1" ht="13.8">
      <c r="C576" s="557">
        <v>1</v>
      </c>
      <c r="D576" s="59" t="s">
        <v>5184</v>
      </c>
      <c r="E576" s="170" t="s">
        <v>1995</v>
      </c>
      <c r="F576" s="171">
        <v>0.16800000000000001</v>
      </c>
      <c r="G576" s="64">
        <f>VLOOKUP(D576,upahbahan,3,FALSE)</f>
        <v>32500</v>
      </c>
      <c r="H576" s="64">
        <f t="shared" ref="H576" si="47">F576*G576</f>
        <v>5460</v>
      </c>
      <c r="I576" s="54"/>
    </row>
    <row r="577" spans="3:13" s="55" customFormat="1" ht="13.8">
      <c r="C577" s="83" t="s">
        <v>1219</v>
      </c>
      <c r="D577" s="80"/>
      <c r="E577" s="80"/>
      <c r="F577" s="80"/>
      <c r="G577" s="162"/>
      <c r="H577" s="588">
        <f>SUM(H575:H576)</f>
        <v>5460</v>
      </c>
      <c r="I577" s="54"/>
    </row>
    <row r="578" spans="3:13" s="55" customFormat="1" ht="13.8">
      <c r="C578" s="58" t="s">
        <v>1220</v>
      </c>
      <c r="D578" s="69" t="s">
        <v>1221</v>
      </c>
      <c r="E578" s="70"/>
      <c r="F578" s="70"/>
      <c r="G578" s="71"/>
      <c r="H578" s="304">
        <f>H577+H574+H572</f>
        <v>225155</v>
      </c>
      <c r="I578" s="319"/>
    </row>
    <row r="579" spans="3:13" s="55" customFormat="1" ht="13.8">
      <c r="C579" s="58" t="s">
        <v>1222</v>
      </c>
      <c r="D579" s="69" t="s">
        <v>1325</v>
      </c>
      <c r="E579" s="70"/>
      <c r="F579" s="71"/>
      <c r="G579" s="95">
        <v>0.1</v>
      </c>
      <c r="H579" s="64">
        <f>H578*G579</f>
        <v>22515.5</v>
      </c>
      <c r="I579" s="319"/>
    </row>
    <row r="580" spans="3:13" s="55" customFormat="1" ht="13.8">
      <c r="C580" s="58" t="s">
        <v>1223</v>
      </c>
      <c r="D580" s="69" t="s">
        <v>1224</v>
      </c>
      <c r="E580" s="70"/>
      <c r="F580" s="70"/>
      <c r="G580" s="71"/>
      <c r="H580" s="305">
        <f>SUM(H578:H579)</f>
        <v>247670.5</v>
      </c>
      <c r="I580" s="319"/>
    </row>
    <row r="582" spans="3:13" s="55" customFormat="1" ht="15" customHeight="1">
      <c r="C582" s="52" t="s">
        <v>5210</v>
      </c>
      <c r="D582" s="313" t="s">
        <v>5211</v>
      </c>
      <c r="E582" s="313"/>
      <c r="F582" s="313"/>
      <c r="G582" s="313"/>
      <c r="H582" s="313"/>
      <c r="I582" s="56">
        <f>ROUNDDOWN(H596,-2)</f>
        <v>279100</v>
      </c>
    </row>
    <row r="583" spans="3:13" s="55" customFormat="1" ht="27.6">
      <c r="C583" s="300" t="s">
        <v>1197</v>
      </c>
      <c r="D583" s="300" t="s">
        <v>1198</v>
      </c>
      <c r="E583" s="300" t="s">
        <v>1199</v>
      </c>
      <c r="F583" s="300" t="s">
        <v>1200</v>
      </c>
      <c r="G583" s="300" t="s">
        <v>1201</v>
      </c>
      <c r="H583" s="300" t="s">
        <v>1202</v>
      </c>
      <c r="I583" s="54"/>
    </row>
    <row r="584" spans="3:13" s="55" customFormat="1" ht="13.8">
      <c r="C584" s="72" t="s">
        <v>1203</v>
      </c>
      <c r="D584" s="59" t="s">
        <v>1204</v>
      </c>
      <c r="E584" s="73"/>
      <c r="F584" s="73"/>
      <c r="G584" s="73"/>
      <c r="H584" s="73"/>
      <c r="I584" s="54"/>
      <c r="J584" s="159" t="s">
        <v>1249</v>
      </c>
    </row>
    <row r="585" spans="3:13" s="55" customFormat="1" ht="13.8">
      <c r="C585" s="301">
        <v>1</v>
      </c>
      <c r="D585" s="59" t="s">
        <v>5</v>
      </c>
      <c r="E585" s="302" t="s">
        <v>6</v>
      </c>
      <c r="F585" s="93">
        <v>1.2849999999999999</v>
      </c>
      <c r="G585" s="64">
        <f>VLOOKUP(D585,upahbahan,3,FALSE)</f>
        <v>100000</v>
      </c>
      <c r="H585" s="64">
        <f>F585*G585</f>
        <v>128499.99999999999</v>
      </c>
      <c r="I585" s="54"/>
      <c r="J585" s="159" t="s">
        <v>1250</v>
      </c>
      <c r="M585" s="65">
        <v>0.1</v>
      </c>
    </row>
    <row r="586" spans="3:13" s="55" customFormat="1" ht="13.8">
      <c r="C586" s="301">
        <v>2</v>
      </c>
      <c r="D586" s="59" t="s">
        <v>10</v>
      </c>
      <c r="E586" s="302" t="s">
        <v>6</v>
      </c>
      <c r="F586" s="93">
        <v>0.64300000000000002</v>
      </c>
      <c r="G586" s="64">
        <f>VLOOKUP(D586,upahbahan,3,FALSE)</f>
        <v>145000</v>
      </c>
      <c r="H586" s="64">
        <f t="shared" ref="H586:H587" si="48">F586*G586</f>
        <v>93235</v>
      </c>
      <c r="I586" s="54"/>
      <c r="J586" s="159"/>
      <c r="M586" s="65"/>
    </row>
    <row r="587" spans="3:13" s="55" customFormat="1" ht="13.8">
      <c r="C587" s="301">
        <v>3</v>
      </c>
      <c r="D587" s="59" t="s">
        <v>19</v>
      </c>
      <c r="E587" s="302" t="s">
        <v>6</v>
      </c>
      <c r="F587" s="93">
        <v>0.129</v>
      </c>
      <c r="G587" s="64">
        <f>VLOOKUP(D587,upahbahan,3,FALSE)</f>
        <v>200000</v>
      </c>
      <c r="H587" s="64">
        <f t="shared" si="48"/>
        <v>25800</v>
      </c>
      <c r="I587" s="54"/>
    </row>
    <row r="588" spans="3:13" s="55" customFormat="1" ht="13.8">
      <c r="C588" s="83" t="s">
        <v>1210</v>
      </c>
      <c r="D588" s="80"/>
      <c r="E588" s="80"/>
      <c r="F588" s="217"/>
      <c r="G588" s="218"/>
      <c r="H588" s="64">
        <f>SUM(H585:H587)</f>
        <v>247535</v>
      </c>
      <c r="I588" s="219"/>
    </row>
    <row r="589" spans="3:13" s="55" customFormat="1" ht="13.8">
      <c r="C589" s="72" t="s">
        <v>1211</v>
      </c>
      <c r="D589" s="59" t="s">
        <v>1212</v>
      </c>
      <c r="E589" s="73"/>
      <c r="F589" s="73"/>
      <c r="G589" s="73"/>
      <c r="H589" s="73"/>
      <c r="I589" s="54"/>
    </row>
    <row r="590" spans="3:13" s="55" customFormat="1" ht="13.8">
      <c r="C590" s="83" t="s">
        <v>1216</v>
      </c>
      <c r="D590" s="80"/>
      <c r="E590" s="80"/>
      <c r="F590" s="80"/>
      <c r="G590" s="162"/>
      <c r="H590" s="64">
        <f>SUM(H589)</f>
        <v>0</v>
      </c>
      <c r="I590" s="54"/>
    </row>
    <row r="591" spans="3:13" s="55" customFormat="1" ht="13.8">
      <c r="C591" s="72" t="s">
        <v>1217</v>
      </c>
      <c r="D591" s="59" t="s">
        <v>1218</v>
      </c>
      <c r="E591" s="170"/>
      <c r="F591" s="73"/>
      <c r="G591" s="73"/>
      <c r="H591" s="73"/>
      <c r="I591" s="54"/>
    </row>
    <row r="592" spans="3:13" s="55" customFormat="1" ht="13.8">
      <c r="C592" s="557">
        <v>1</v>
      </c>
      <c r="D592" s="59" t="s">
        <v>5184</v>
      </c>
      <c r="E592" s="170" t="s">
        <v>1995</v>
      </c>
      <c r="F592" s="171">
        <v>0.191</v>
      </c>
      <c r="G592" s="64">
        <f>VLOOKUP(D592,upahbahan,3,FALSE)</f>
        <v>32500</v>
      </c>
      <c r="H592" s="64">
        <f t="shared" ref="H592" si="49">F592*G592</f>
        <v>6207.5</v>
      </c>
      <c r="I592" s="54"/>
    </row>
    <row r="593" spans="3:13" s="55" customFormat="1" ht="13.8">
      <c r="C593" s="83" t="s">
        <v>1219</v>
      </c>
      <c r="D593" s="80"/>
      <c r="E593" s="80"/>
      <c r="F593" s="80"/>
      <c r="G593" s="162"/>
      <c r="H593" s="588">
        <f>SUM(H591:H592)</f>
        <v>6207.5</v>
      </c>
      <c r="I593" s="54"/>
    </row>
    <row r="594" spans="3:13" s="55" customFormat="1" ht="13.8">
      <c r="C594" s="58" t="s">
        <v>1220</v>
      </c>
      <c r="D594" s="69" t="s">
        <v>1221</v>
      </c>
      <c r="E594" s="70"/>
      <c r="F594" s="70"/>
      <c r="G594" s="71"/>
      <c r="H594" s="304">
        <f>H593+H590+H588</f>
        <v>253742.5</v>
      </c>
      <c r="I594" s="319"/>
    </row>
    <row r="595" spans="3:13" s="55" customFormat="1" ht="13.8">
      <c r="C595" s="58" t="s">
        <v>1222</v>
      </c>
      <c r="D595" s="69" t="s">
        <v>1325</v>
      </c>
      <c r="E595" s="70"/>
      <c r="F595" s="71"/>
      <c r="G595" s="95">
        <v>0.1</v>
      </c>
      <c r="H595" s="64">
        <f>H594*G595</f>
        <v>25374.25</v>
      </c>
      <c r="I595" s="319"/>
    </row>
    <row r="596" spans="3:13" s="55" customFormat="1" ht="13.8">
      <c r="C596" s="58" t="s">
        <v>1223</v>
      </c>
      <c r="D596" s="69" t="s">
        <v>1224</v>
      </c>
      <c r="E596" s="70"/>
      <c r="F596" s="70"/>
      <c r="G596" s="71"/>
      <c r="H596" s="305">
        <f>SUM(H594:H595)</f>
        <v>279116.75</v>
      </c>
      <c r="I596" s="319"/>
    </row>
    <row r="598" spans="3:13" s="55" customFormat="1" ht="15" customHeight="1">
      <c r="C598" s="52" t="s">
        <v>5212</v>
      </c>
      <c r="D598" s="313" t="s">
        <v>5213</v>
      </c>
      <c r="E598" s="313"/>
      <c r="F598" s="313"/>
      <c r="G598" s="313"/>
      <c r="H598" s="313"/>
      <c r="I598" s="56">
        <f>ROUNDDOWN(H612,-2)</f>
        <v>310300</v>
      </c>
    </row>
    <row r="599" spans="3:13" s="55" customFormat="1" ht="27.6">
      <c r="C599" s="300" t="s">
        <v>1197</v>
      </c>
      <c r="D599" s="300" t="s">
        <v>1198</v>
      </c>
      <c r="E599" s="300" t="s">
        <v>1199</v>
      </c>
      <c r="F599" s="300" t="s">
        <v>1200</v>
      </c>
      <c r="G599" s="300" t="s">
        <v>1201</v>
      </c>
      <c r="H599" s="300" t="s">
        <v>1202</v>
      </c>
      <c r="I599" s="54"/>
    </row>
    <row r="600" spans="3:13" s="55" customFormat="1" ht="13.8">
      <c r="C600" s="72" t="s">
        <v>1203</v>
      </c>
      <c r="D600" s="59" t="s">
        <v>1204</v>
      </c>
      <c r="E600" s="73"/>
      <c r="F600" s="73"/>
      <c r="G600" s="73"/>
      <c r="H600" s="73"/>
      <c r="I600" s="54"/>
      <c r="J600" s="159" t="s">
        <v>1249</v>
      </c>
    </row>
    <row r="601" spans="3:13" s="55" customFormat="1" ht="13.8">
      <c r="C601" s="301">
        <v>1</v>
      </c>
      <c r="D601" s="59" t="s">
        <v>5</v>
      </c>
      <c r="E601" s="302" t="s">
        <v>6</v>
      </c>
      <c r="F601" s="93">
        <v>1.429</v>
      </c>
      <c r="G601" s="64">
        <f>VLOOKUP(D601,upahbahan,3,FALSE)</f>
        <v>100000</v>
      </c>
      <c r="H601" s="64">
        <f>F601*G601</f>
        <v>142900</v>
      </c>
      <c r="I601" s="54"/>
      <c r="J601" s="159" t="s">
        <v>1250</v>
      </c>
      <c r="M601" s="65">
        <v>0.1</v>
      </c>
    </row>
    <row r="602" spans="3:13" s="55" customFormat="1" ht="13.8">
      <c r="C602" s="301">
        <v>2</v>
      </c>
      <c r="D602" s="59" t="s">
        <v>10</v>
      </c>
      <c r="E602" s="302" t="s">
        <v>6</v>
      </c>
      <c r="F602" s="93">
        <v>0.71499999999999997</v>
      </c>
      <c r="G602" s="64">
        <f>VLOOKUP(D602,upahbahan,3,FALSE)</f>
        <v>145000</v>
      </c>
      <c r="H602" s="64">
        <f t="shared" ref="H602:H603" si="50">F602*G602</f>
        <v>103675</v>
      </c>
      <c r="I602" s="54"/>
      <c r="J602" s="159"/>
      <c r="M602" s="65"/>
    </row>
    <row r="603" spans="3:13" s="55" customFormat="1" ht="13.8">
      <c r="C603" s="301">
        <v>3</v>
      </c>
      <c r="D603" s="59" t="s">
        <v>19</v>
      </c>
      <c r="E603" s="302" t="s">
        <v>6</v>
      </c>
      <c r="F603" s="93">
        <v>0.14299999999999999</v>
      </c>
      <c r="G603" s="64">
        <f>VLOOKUP(D603,upahbahan,3,FALSE)</f>
        <v>200000</v>
      </c>
      <c r="H603" s="64">
        <f t="shared" si="50"/>
        <v>28599.999999999996</v>
      </c>
      <c r="I603" s="54"/>
    </row>
    <row r="604" spans="3:13" s="55" customFormat="1" ht="13.8">
      <c r="C604" s="83" t="s">
        <v>1210</v>
      </c>
      <c r="D604" s="80"/>
      <c r="E604" s="80"/>
      <c r="F604" s="217"/>
      <c r="G604" s="218"/>
      <c r="H604" s="64">
        <f>SUM(H601:H603)</f>
        <v>275175</v>
      </c>
      <c r="I604" s="219"/>
    </row>
    <row r="605" spans="3:13" s="55" customFormat="1" ht="13.8">
      <c r="C605" s="72" t="s">
        <v>1211</v>
      </c>
      <c r="D605" s="59" t="s">
        <v>1212</v>
      </c>
      <c r="E605" s="73"/>
      <c r="F605" s="73"/>
      <c r="G605" s="73"/>
      <c r="H605" s="73"/>
      <c r="I605" s="54"/>
    </row>
    <row r="606" spans="3:13" s="55" customFormat="1" ht="13.8">
      <c r="C606" s="83" t="s">
        <v>1216</v>
      </c>
      <c r="D606" s="80"/>
      <c r="E606" s="80"/>
      <c r="F606" s="80"/>
      <c r="G606" s="162"/>
      <c r="H606" s="64">
        <f>SUM(H605)</f>
        <v>0</v>
      </c>
      <c r="I606" s="54"/>
    </row>
    <row r="607" spans="3:13" s="55" customFormat="1" ht="13.8">
      <c r="C607" s="72" t="s">
        <v>1217</v>
      </c>
      <c r="D607" s="59" t="s">
        <v>1218</v>
      </c>
      <c r="E607" s="170"/>
      <c r="F607" s="73"/>
      <c r="G607" s="73"/>
      <c r="H607" s="73"/>
      <c r="I607" s="54"/>
    </row>
    <row r="608" spans="3:13" s="55" customFormat="1" ht="13.8">
      <c r="C608" s="557">
        <v>1</v>
      </c>
      <c r="D608" s="59" t="s">
        <v>5184</v>
      </c>
      <c r="E608" s="170" t="s">
        <v>1995</v>
      </c>
      <c r="F608" s="171">
        <v>0.21299999999999999</v>
      </c>
      <c r="G608" s="64">
        <f>VLOOKUP(D608,upahbahan,3,FALSE)</f>
        <v>32500</v>
      </c>
      <c r="H608" s="64">
        <f t="shared" ref="H608" si="51">F608*G608</f>
        <v>6922.5</v>
      </c>
      <c r="I608" s="54"/>
    </row>
    <row r="609" spans="3:13" s="55" customFormat="1" ht="13.8">
      <c r="C609" s="83" t="s">
        <v>1219</v>
      </c>
      <c r="D609" s="80"/>
      <c r="E609" s="80"/>
      <c r="F609" s="80"/>
      <c r="G609" s="162"/>
      <c r="H609" s="588">
        <f>SUM(H607:H608)</f>
        <v>6922.5</v>
      </c>
      <c r="I609" s="54"/>
    </row>
    <row r="610" spans="3:13" s="55" customFormat="1" ht="13.8">
      <c r="C610" s="58" t="s">
        <v>1220</v>
      </c>
      <c r="D610" s="69" t="s">
        <v>1221</v>
      </c>
      <c r="E610" s="70"/>
      <c r="F610" s="70"/>
      <c r="G610" s="71"/>
      <c r="H610" s="304">
        <f>H609+H606+H604</f>
        <v>282097.5</v>
      </c>
      <c r="I610" s="319"/>
    </row>
    <row r="611" spans="3:13" s="55" customFormat="1" ht="13.8">
      <c r="C611" s="58" t="s">
        <v>1222</v>
      </c>
      <c r="D611" s="69" t="s">
        <v>1325</v>
      </c>
      <c r="E611" s="70"/>
      <c r="F611" s="71"/>
      <c r="G611" s="95">
        <v>0.1</v>
      </c>
      <c r="H611" s="64">
        <f>H610*G611</f>
        <v>28209.75</v>
      </c>
      <c r="I611" s="319"/>
    </row>
    <row r="612" spans="3:13" s="55" customFormat="1" ht="13.8">
      <c r="C612" s="58" t="s">
        <v>1223</v>
      </c>
      <c r="D612" s="69" t="s">
        <v>1224</v>
      </c>
      <c r="E612" s="70"/>
      <c r="F612" s="70"/>
      <c r="G612" s="71"/>
      <c r="H612" s="305">
        <f>SUM(H610:H611)</f>
        <v>310307.25</v>
      </c>
      <c r="I612" s="319"/>
    </row>
    <row r="614" spans="3:13" s="55" customFormat="1" ht="15" customHeight="1">
      <c r="C614" s="52" t="s">
        <v>5214</v>
      </c>
      <c r="D614" s="313" t="s">
        <v>5215</v>
      </c>
      <c r="E614" s="313"/>
      <c r="F614" s="313"/>
      <c r="G614" s="313"/>
      <c r="H614" s="313"/>
      <c r="I614" s="56">
        <f>ROUNDDOWN(H628,-2)</f>
        <v>341500</v>
      </c>
    </row>
    <row r="615" spans="3:13" s="55" customFormat="1" ht="27.6">
      <c r="C615" s="300" t="s">
        <v>1197</v>
      </c>
      <c r="D615" s="300" t="s">
        <v>1198</v>
      </c>
      <c r="E615" s="300" t="s">
        <v>1199</v>
      </c>
      <c r="F615" s="300" t="s">
        <v>1200</v>
      </c>
      <c r="G615" s="300" t="s">
        <v>1201</v>
      </c>
      <c r="H615" s="300" t="s">
        <v>1202</v>
      </c>
      <c r="I615" s="54"/>
    </row>
    <row r="616" spans="3:13" s="55" customFormat="1" ht="13.8">
      <c r="C616" s="72" t="s">
        <v>1203</v>
      </c>
      <c r="D616" s="59" t="s">
        <v>1204</v>
      </c>
      <c r="E616" s="73"/>
      <c r="F616" s="73"/>
      <c r="G616" s="73"/>
      <c r="H616" s="73"/>
      <c r="I616" s="54"/>
      <c r="J616" s="159" t="s">
        <v>1249</v>
      </c>
    </row>
    <row r="617" spans="3:13" s="55" customFormat="1" ht="13.8">
      <c r="C617" s="301">
        <v>1</v>
      </c>
      <c r="D617" s="59" t="s">
        <v>5</v>
      </c>
      <c r="E617" s="302" t="s">
        <v>6</v>
      </c>
      <c r="F617" s="93">
        <v>1.573</v>
      </c>
      <c r="G617" s="64">
        <f>VLOOKUP(D617,upahbahan,3,FALSE)</f>
        <v>100000</v>
      </c>
      <c r="H617" s="64">
        <f>F617*G617</f>
        <v>157300</v>
      </c>
      <c r="I617" s="54"/>
      <c r="J617" s="159" t="s">
        <v>1250</v>
      </c>
      <c r="M617" s="65">
        <v>0.1</v>
      </c>
    </row>
    <row r="618" spans="3:13" s="55" customFormat="1" ht="13.8">
      <c r="C618" s="301">
        <v>2</v>
      </c>
      <c r="D618" s="59" t="s">
        <v>10</v>
      </c>
      <c r="E618" s="302" t="s">
        <v>6</v>
      </c>
      <c r="F618" s="93">
        <v>0.78700000000000003</v>
      </c>
      <c r="G618" s="64">
        <f>VLOOKUP(D618,upahbahan,3,FALSE)</f>
        <v>145000</v>
      </c>
      <c r="H618" s="64">
        <f t="shared" ref="H618:H619" si="52">F618*G618</f>
        <v>114115</v>
      </c>
      <c r="I618" s="54"/>
      <c r="J618" s="159"/>
      <c r="M618" s="65"/>
    </row>
    <row r="619" spans="3:13" s="55" customFormat="1" ht="13.8">
      <c r="C619" s="301">
        <v>3</v>
      </c>
      <c r="D619" s="59" t="s">
        <v>19</v>
      </c>
      <c r="E619" s="302" t="s">
        <v>6</v>
      </c>
      <c r="F619" s="93">
        <v>0.157</v>
      </c>
      <c r="G619" s="64">
        <f>VLOOKUP(D619,upahbahan,3,FALSE)</f>
        <v>200000</v>
      </c>
      <c r="H619" s="64">
        <f t="shared" si="52"/>
        <v>31400</v>
      </c>
      <c r="I619" s="54"/>
    </row>
    <row r="620" spans="3:13" s="55" customFormat="1" ht="13.8">
      <c r="C620" s="83" t="s">
        <v>1210</v>
      </c>
      <c r="D620" s="80"/>
      <c r="E620" s="80"/>
      <c r="F620" s="217"/>
      <c r="G620" s="218"/>
      <c r="H620" s="64">
        <f>SUM(H617:H619)</f>
        <v>302815</v>
      </c>
      <c r="I620" s="219"/>
    </row>
    <row r="621" spans="3:13" s="55" customFormat="1" ht="13.8">
      <c r="C621" s="72" t="s">
        <v>1211</v>
      </c>
      <c r="D621" s="59" t="s">
        <v>1212</v>
      </c>
      <c r="E621" s="73"/>
      <c r="F621" s="73"/>
      <c r="G621" s="73"/>
      <c r="H621" s="73"/>
      <c r="I621" s="54"/>
    </row>
    <row r="622" spans="3:13" s="55" customFormat="1" ht="13.8">
      <c r="C622" s="83" t="s">
        <v>1216</v>
      </c>
      <c r="D622" s="80"/>
      <c r="E622" s="80"/>
      <c r="F622" s="80"/>
      <c r="G622" s="162"/>
      <c r="H622" s="64">
        <f>SUM(H621)</f>
        <v>0</v>
      </c>
      <c r="I622" s="54"/>
    </row>
    <row r="623" spans="3:13" s="55" customFormat="1" ht="13.8">
      <c r="C623" s="72" t="s">
        <v>1217</v>
      </c>
      <c r="D623" s="59" t="s">
        <v>1218</v>
      </c>
      <c r="E623" s="170"/>
      <c r="F623" s="73"/>
      <c r="G623" s="73"/>
      <c r="H623" s="73"/>
      <c r="I623" s="54"/>
    </row>
    <row r="624" spans="3:13" s="55" customFormat="1" ht="13.8">
      <c r="C624" s="557">
        <v>1</v>
      </c>
      <c r="D624" s="59" t="s">
        <v>5184</v>
      </c>
      <c r="E624" s="170" t="s">
        <v>1995</v>
      </c>
      <c r="F624" s="171">
        <v>0.23599999999999999</v>
      </c>
      <c r="G624" s="64">
        <f>VLOOKUP(D624,upahbahan,3,FALSE)</f>
        <v>32500</v>
      </c>
      <c r="H624" s="64">
        <f t="shared" ref="H624" si="53">F624*G624</f>
        <v>7670</v>
      </c>
      <c r="I624" s="54"/>
    </row>
    <row r="625" spans="3:13" s="55" customFormat="1" ht="13.8">
      <c r="C625" s="83" t="s">
        <v>1219</v>
      </c>
      <c r="D625" s="80"/>
      <c r="E625" s="80"/>
      <c r="F625" s="80"/>
      <c r="G625" s="162"/>
      <c r="H625" s="588">
        <f>SUM(H623:H624)</f>
        <v>7670</v>
      </c>
      <c r="I625" s="54"/>
    </row>
    <row r="626" spans="3:13" s="55" customFormat="1" ht="13.8">
      <c r="C626" s="58" t="s">
        <v>1220</v>
      </c>
      <c r="D626" s="69" t="s">
        <v>1221</v>
      </c>
      <c r="E626" s="70"/>
      <c r="F626" s="70"/>
      <c r="G626" s="71"/>
      <c r="H626" s="304">
        <f>H625+H622+H620</f>
        <v>310485</v>
      </c>
      <c r="I626" s="319"/>
    </row>
    <row r="627" spans="3:13" s="55" customFormat="1" ht="13.8">
      <c r="C627" s="58" t="s">
        <v>1222</v>
      </c>
      <c r="D627" s="69" t="s">
        <v>1325</v>
      </c>
      <c r="E627" s="70"/>
      <c r="F627" s="71"/>
      <c r="G627" s="95">
        <v>0.1</v>
      </c>
      <c r="H627" s="64">
        <f>H626*G627</f>
        <v>31048.5</v>
      </c>
      <c r="I627" s="319"/>
    </row>
    <row r="628" spans="3:13" s="55" customFormat="1" ht="13.8">
      <c r="C628" s="58" t="s">
        <v>1223</v>
      </c>
      <c r="D628" s="69" t="s">
        <v>1224</v>
      </c>
      <c r="E628" s="70"/>
      <c r="F628" s="70"/>
      <c r="G628" s="71"/>
      <c r="H628" s="305">
        <f>SUM(H626:H627)</f>
        <v>341533.5</v>
      </c>
      <c r="I628" s="319"/>
    </row>
    <row r="630" spans="3:13" ht="13.8">
      <c r="C630" s="160" t="s">
        <v>5216</v>
      </c>
      <c r="D630" s="436" t="s">
        <v>3933</v>
      </c>
    </row>
    <row r="631" spans="3:13" ht="13.8">
      <c r="C631" s="160" t="s">
        <v>5217</v>
      </c>
      <c r="D631" s="436" t="s">
        <v>5218</v>
      </c>
    </row>
    <row r="632" spans="3:13" s="55" customFormat="1" ht="15" customHeight="1">
      <c r="C632" s="52" t="s">
        <v>5220</v>
      </c>
      <c r="D632" s="313" t="s">
        <v>5219</v>
      </c>
      <c r="E632" s="313"/>
      <c r="F632" s="313"/>
      <c r="G632" s="313"/>
      <c r="H632" s="313"/>
      <c r="I632" s="56">
        <f>ROUNDDOWN(H647,-2)</f>
        <v>276700</v>
      </c>
    </row>
    <row r="633" spans="3:13" s="55" customFormat="1" ht="27.6">
      <c r="C633" s="300" t="s">
        <v>1197</v>
      </c>
      <c r="D633" s="300" t="s">
        <v>1198</v>
      </c>
      <c r="E633" s="300" t="s">
        <v>1199</v>
      </c>
      <c r="F633" s="300" t="s">
        <v>1200</v>
      </c>
      <c r="G633" s="300" t="s">
        <v>1201</v>
      </c>
      <c r="H633" s="300" t="s">
        <v>1202</v>
      </c>
      <c r="I633" s="54"/>
    </row>
    <row r="634" spans="3:13" s="55" customFormat="1" ht="13.8">
      <c r="C634" s="72" t="s">
        <v>1203</v>
      </c>
      <c r="D634" s="59" t="s">
        <v>1204</v>
      </c>
      <c r="E634" s="73"/>
      <c r="F634" s="73"/>
      <c r="G634" s="73"/>
      <c r="H634" s="73"/>
      <c r="I634" s="54"/>
      <c r="J634" s="159" t="s">
        <v>1249</v>
      </c>
    </row>
    <row r="635" spans="3:13" s="55" customFormat="1" ht="13.8">
      <c r="C635" s="301">
        <v>1</v>
      </c>
      <c r="D635" s="59" t="s">
        <v>5</v>
      </c>
      <c r="E635" s="302" t="s">
        <v>6</v>
      </c>
      <c r="F635" s="93">
        <v>0.34499999999999997</v>
      </c>
      <c r="G635" s="64">
        <f>VLOOKUP(D635,upahbahan,3,FALSE)</f>
        <v>100000</v>
      </c>
      <c r="H635" s="64">
        <f>F635*G635</f>
        <v>34500</v>
      </c>
      <c r="I635" s="54"/>
      <c r="J635" s="159" t="s">
        <v>1250</v>
      </c>
      <c r="M635" s="65">
        <v>0.1</v>
      </c>
    </row>
    <row r="636" spans="3:13" s="55" customFormat="1" ht="13.8">
      <c r="C636" s="301">
        <v>2</v>
      </c>
      <c r="D636" s="59" t="s">
        <v>10</v>
      </c>
      <c r="E636" s="302" t="s">
        <v>6</v>
      </c>
      <c r="F636" s="93">
        <v>0.17199999999999999</v>
      </c>
      <c r="G636" s="64">
        <f>VLOOKUP(D636,upahbahan,3,FALSE)</f>
        <v>145000</v>
      </c>
      <c r="H636" s="64">
        <f t="shared" ref="H636:H637" si="54">F636*G636</f>
        <v>24939.999999999996</v>
      </c>
      <c r="I636" s="54"/>
      <c r="J636" s="159"/>
      <c r="M636" s="65"/>
    </row>
    <row r="637" spans="3:13" s="55" customFormat="1" ht="13.8">
      <c r="C637" s="301">
        <v>3</v>
      </c>
      <c r="D637" s="59" t="s">
        <v>19</v>
      </c>
      <c r="E637" s="302" t="s">
        <v>6</v>
      </c>
      <c r="F637" s="93">
        <v>3.4000000000000002E-2</v>
      </c>
      <c r="G637" s="64">
        <f>VLOOKUP(D637,upahbahan,3,FALSE)</f>
        <v>200000</v>
      </c>
      <c r="H637" s="64">
        <f t="shared" si="54"/>
        <v>6800.0000000000009</v>
      </c>
      <c r="I637" s="54"/>
    </row>
    <row r="638" spans="3:13" s="55" customFormat="1" ht="13.8">
      <c r="C638" s="83" t="s">
        <v>1210</v>
      </c>
      <c r="D638" s="80"/>
      <c r="E638" s="80"/>
      <c r="F638" s="217"/>
      <c r="G638" s="218"/>
      <c r="H638" s="64">
        <f>SUM(H635:H637)</f>
        <v>66240</v>
      </c>
      <c r="I638" s="219"/>
    </row>
    <row r="639" spans="3:13" s="55" customFormat="1" ht="13.8">
      <c r="C639" s="72" t="s">
        <v>1211</v>
      </c>
      <c r="D639" s="59" t="s">
        <v>1212</v>
      </c>
      <c r="E639" s="73"/>
      <c r="F639" s="73"/>
      <c r="G639" s="73"/>
      <c r="H639" s="73"/>
      <c r="I639" s="54"/>
    </row>
    <row r="640" spans="3:13" s="55" customFormat="1" ht="13.8">
      <c r="C640" s="557">
        <v>1</v>
      </c>
      <c r="D640" s="59" t="s">
        <v>5221</v>
      </c>
      <c r="E640" s="170" t="s">
        <v>1304</v>
      </c>
      <c r="F640" s="171">
        <v>1</v>
      </c>
      <c r="G640" s="64">
        <f>VLOOKUP(D640,upahbahan,3,FALSE)</f>
        <v>183333.33333333334</v>
      </c>
      <c r="H640" s="64">
        <f t="shared" ref="H640" si="55">F640*G640</f>
        <v>183333.33333333334</v>
      </c>
      <c r="I640" s="54"/>
    </row>
    <row r="641" spans="3:13" s="55" customFormat="1" ht="13.8">
      <c r="C641" s="83" t="s">
        <v>1216</v>
      </c>
      <c r="D641" s="80"/>
      <c r="E641" s="80"/>
      <c r="F641" s="80"/>
      <c r="G641" s="162"/>
      <c r="H641" s="64">
        <f>SUM(H639:H640)</f>
        <v>183333.33333333334</v>
      </c>
      <c r="I641" s="54"/>
    </row>
    <row r="642" spans="3:13" s="55" customFormat="1" ht="13.8">
      <c r="C642" s="72" t="s">
        <v>1217</v>
      </c>
      <c r="D642" s="59" t="s">
        <v>1218</v>
      </c>
      <c r="E642" s="170"/>
      <c r="F642" s="73"/>
      <c r="G642" s="73"/>
      <c r="H642" s="73"/>
      <c r="I642" s="54"/>
    </row>
    <row r="643" spans="3:13" s="55" customFormat="1" ht="13.8">
      <c r="C643" s="557">
        <v>1</v>
      </c>
      <c r="D643" s="59" t="s">
        <v>5134</v>
      </c>
      <c r="E643" s="170" t="s">
        <v>1995</v>
      </c>
      <c r="F643" s="171">
        <v>1.9E-2</v>
      </c>
      <c r="G643" s="64">
        <f>VLOOKUP(D643,upahbahan,3,FALSE)</f>
        <v>108000</v>
      </c>
      <c r="H643" s="64">
        <f t="shared" ref="H643" si="56">F643*G643</f>
        <v>2052</v>
      </c>
      <c r="I643" s="54"/>
    </row>
    <row r="644" spans="3:13" s="55" customFormat="1" ht="13.8">
      <c r="C644" s="83" t="s">
        <v>1219</v>
      </c>
      <c r="D644" s="80"/>
      <c r="E644" s="80"/>
      <c r="F644" s="80"/>
      <c r="G644" s="162"/>
      <c r="H644" s="588">
        <f>SUM(H642:H643)</f>
        <v>2052</v>
      </c>
      <c r="I644" s="54"/>
    </row>
    <row r="645" spans="3:13" s="55" customFormat="1" ht="13.8">
      <c r="C645" s="58" t="s">
        <v>1220</v>
      </c>
      <c r="D645" s="69" t="s">
        <v>1221</v>
      </c>
      <c r="E645" s="70"/>
      <c r="F645" s="70"/>
      <c r="G645" s="71"/>
      <c r="H645" s="304">
        <f>H644+H641+H638</f>
        <v>251625.33333333334</v>
      </c>
      <c r="I645" s="319"/>
    </row>
    <row r="646" spans="3:13" s="55" customFormat="1" ht="13.8">
      <c r="C646" s="58" t="s">
        <v>1222</v>
      </c>
      <c r="D646" s="69" t="s">
        <v>1325</v>
      </c>
      <c r="E646" s="70"/>
      <c r="F646" s="71"/>
      <c r="G646" s="95">
        <v>0.1</v>
      </c>
      <c r="H646" s="64">
        <f>H645*G646</f>
        <v>25162.533333333336</v>
      </c>
      <c r="I646" s="319"/>
    </row>
    <row r="647" spans="3:13" s="55" customFormat="1" ht="13.8">
      <c r="C647" s="58" t="s">
        <v>1223</v>
      </c>
      <c r="D647" s="69" t="s">
        <v>1224</v>
      </c>
      <c r="E647" s="70"/>
      <c r="F647" s="70"/>
      <c r="G647" s="71"/>
      <c r="H647" s="305">
        <f>SUM(H645:H646)</f>
        <v>276787.8666666667</v>
      </c>
      <c r="I647" s="319"/>
    </row>
    <row r="649" spans="3:13" s="55" customFormat="1" ht="15" customHeight="1">
      <c r="C649" s="52" t="s">
        <v>5222</v>
      </c>
      <c r="D649" s="313" t="s">
        <v>5223</v>
      </c>
      <c r="E649" s="313"/>
      <c r="F649" s="313"/>
      <c r="G649" s="313"/>
      <c r="H649" s="313"/>
      <c r="I649" s="56">
        <f>ROUNDDOWN(H664,-2)</f>
        <v>426800</v>
      </c>
    </row>
    <row r="650" spans="3:13" s="55" customFormat="1" ht="27.6">
      <c r="C650" s="300" t="s">
        <v>1197</v>
      </c>
      <c r="D650" s="300" t="s">
        <v>1198</v>
      </c>
      <c r="E650" s="300" t="s">
        <v>1199</v>
      </c>
      <c r="F650" s="300" t="s">
        <v>1200</v>
      </c>
      <c r="G650" s="300" t="s">
        <v>1201</v>
      </c>
      <c r="H650" s="300" t="s">
        <v>1202</v>
      </c>
      <c r="I650" s="54"/>
    </row>
    <row r="651" spans="3:13" s="55" customFormat="1" ht="13.8">
      <c r="C651" s="72" t="s">
        <v>1203</v>
      </c>
      <c r="D651" s="59" t="s">
        <v>1204</v>
      </c>
      <c r="E651" s="73"/>
      <c r="F651" s="73"/>
      <c r="G651" s="73"/>
      <c r="H651" s="73"/>
      <c r="I651" s="54"/>
      <c r="J651" s="159" t="s">
        <v>1249</v>
      </c>
    </row>
    <row r="652" spans="3:13" s="55" customFormat="1" ht="13.8">
      <c r="C652" s="301">
        <v>1</v>
      </c>
      <c r="D652" s="59" t="s">
        <v>5</v>
      </c>
      <c r="E652" s="302" t="s">
        <v>6</v>
      </c>
      <c r="F652" s="93">
        <v>0.4</v>
      </c>
      <c r="G652" s="64">
        <f>VLOOKUP(D652,upahbahan,3,FALSE)</f>
        <v>100000</v>
      </c>
      <c r="H652" s="64">
        <f>F652*G652</f>
        <v>40000</v>
      </c>
      <c r="I652" s="54"/>
      <c r="J652" s="159" t="s">
        <v>1250</v>
      </c>
      <c r="M652" s="65">
        <v>0.1</v>
      </c>
    </row>
    <row r="653" spans="3:13" s="55" customFormat="1" ht="13.8">
      <c r="C653" s="301">
        <v>2</v>
      </c>
      <c r="D653" s="59" t="s">
        <v>10</v>
      </c>
      <c r="E653" s="302" t="s">
        <v>6</v>
      </c>
      <c r="F653" s="93">
        <v>0.2</v>
      </c>
      <c r="G653" s="64">
        <f>VLOOKUP(D653,upahbahan,3,FALSE)</f>
        <v>145000</v>
      </c>
      <c r="H653" s="64">
        <f t="shared" ref="H653:H654" si="57">F653*G653</f>
        <v>29000</v>
      </c>
      <c r="I653" s="54"/>
      <c r="J653" s="159"/>
      <c r="M653" s="65"/>
    </row>
    <row r="654" spans="3:13" s="55" customFormat="1" ht="13.8">
      <c r="C654" s="301">
        <v>3</v>
      </c>
      <c r="D654" s="59" t="s">
        <v>19</v>
      </c>
      <c r="E654" s="302" t="s">
        <v>6</v>
      </c>
      <c r="F654" s="93">
        <v>0.04</v>
      </c>
      <c r="G654" s="64">
        <f>VLOOKUP(D654,upahbahan,3,FALSE)</f>
        <v>200000</v>
      </c>
      <c r="H654" s="64">
        <f t="shared" si="57"/>
        <v>8000</v>
      </c>
      <c r="I654" s="54"/>
    </row>
    <row r="655" spans="3:13" s="55" customFormat="1" ht="13.8">
      <c r="C655" s="83" t="s">
        <v>1210</v>
      </c>
      <c r="D655" s="80"/>
      <c r="E655" s="80"/>
      <c r="F655" s="217"/>
      <c r="G655" s="218"/>
      <c r="H655" s="64">
        <f>SUM(H652:H654)</f>
        <v>77000</v>
      </c>
      <c r="I655" s="219"/>
    </row>
    <row r="656" spans="3:13" s="55" customFormat="1" ht="13.8">
      <c r="C656" s="72" t="s">
        <v>1211</v>
      </c>
      <c r="D656" s="59" t="s">
        <v>1212</v>
      </c>
      <c r="E656" s="73"/>
      <c r="F656" s="73"/>
      <c r="G656" s="73"/>
      <c r="H656" s="73"/>
      <c r="I656" s="54"/>
    </row>
    <row r="657" spans="3:13" s="55" customFormat="1" ht="16.5" customHeight="1">
      <c r="C657" s="557">
        <v>1</v>
      </c>
      <c r="D657" s="59" t="s">
        <v>5224</v>
      </c>
      <c r="E657" s="170" t="s">
        <v>1304</v>
      </c>
      <c r="F657" s="171">
        <v>1</v>
      </c>
      <c r="G657" s="64">
        <f>VLOOKUP(D657,upahbahan,3,FALSE)</f>
        <v>309000</v>
      </c>
      <c r="H657" s="64">
        <f t="shared" ref="H657" si="58">F657*G657</f>
        <v>309000</v>
      </c>
      <c r="I657" s="54"/>
    </row>
    <row r="658" spans="3:13" s="55" customFormat="1" ht="13.8">
      <c r="C658" s="83" t="s">
        <v>1216</v>
      </c>
      <c r="D658" s="80"/>
      <c r="E658" s="80"/>
      <c r="F658" s="80"/>
      <c r="G658" s="162"/>
      <c r="H658" s="64">
        <f>SUM(H656:H657)</f>
        <v>309000</v>
      </c>
      <c r="I658" s="54"/>
    </row>
    <row r="659" spans="3:13" s="55" customFormat="1" ht="13.8">
      <c r="C659" s="72" t="s">
        <v>1217</v>
      </c>
      <c r="D659" s="59" t="s">
        <v>1218</v>
      </c>
      <c r="E659" s="170"/>
      <c r="F659" s="73"/>
      <c r="G659" s="73"/>
      <c r="H659" s="73"/>
      <c r="I659" s="54"/>
    </row>
    <row r="660" spans="3:13" s="55" customFormat="1" ht="13.8">
      <c r="C660" s="557">
        <v>1</v>
      </c>
      <c r="D660" s="59" t="s">
        <v>5134</v>
      </c>
      <c r="E660" s="170" t="s">
        <v>1995</v>
      </c>
      <c r="F660" s="171">
        <v>1.9E-2</v>
      </c>
      <c r="G660" s="64">
        <f>VLOOKUP(D660,upahbahan,3,FALSE)</f>
        <v>108000</v>
      </c>
      <c r="H660" s="64">
        <f t="shared" ref="H660" si="59">F660*G660</f>
        <v>2052</v>
      </c>
      <c r="I660" s="54"/>
    </row>
    <row r="661" spans="3:13" s="55" customFormat="1" ht="13.8">
      <c r="C661" s="83" t="s">
        <v>1219</v>
      </c>
      <c r="D661" s="80"/>
      <c r="E661" s="80"/>
      <c r="F661" s="80"/>
      <c r="G661" s="162"/>
      <c r="H661" s="588">
        <f>SUM(H659:H660)</f>
        <v>2052</v>
      </c>
      <c r="I661" s="54"/>
    </row>
    <row r="662" spans="3:13" s="55" customFormat="1" ht="13.8">
      <c r="C662" s="58" t="s">
        <v>1220</v>
      </c>
      <c r="D662" s="69" t="s">
        <v>1221</v>
      </c>
      <c r="E662" s="70"/>
      <c r="F662" s="70"/>
      <c r="G662" s="71"/>
      <c r="H662" s="304">
        <f>H661+H658+H655</f>
        <v>388052</v>
      </c>
      <c r="I662" s="319"/>
    </row>
    <row r="663" spans="3:13" s="55" customFormat="1" ht="13.8">
      <c r="C663" s="58" t="s">
        <v>1222</v>
      </c>
      <c r="D663" s="69" t="s">
        <v>1325</v>
      </c>
      <c r="E663" s="70"/>
      <c r="F663" s="71"/>
      <c r="G663" s="95">
        <v>0.1</v>
      </c>
      <c r="H663" s="64">
        <f>H662*G663</f>
        <v>38805.200000000004</v>
      </c>
      <c r="I663" s="319"/>
    </row>
    <row r="664" spans="3:13" s="55" customFormat="1" ht="13.8">
      <c r="C664" s="58" t="s">
        <v>1223</v>
      </c>
      <c r="D664" s="69" t="s">
        <v>1224</v>
      </c>
      <c r="E664" s="70"/>
      <c r="F664" s="70"/>
      <c r="G664" s="71"/>
      <c r="H664" s="305">
        <f>SUM(H662:H663)</f>
        <v>426857.2</v>
      </c>
      <c r="I664" s="319"/>
    </row>
    <row r="666" spans="3:13" s="55" customFormat="1" ht="15" customHeight="1">
      <c r="C666" s="52" t="s">
        <v>5225</v>
      </c>
      <c r="D666" s="313" t="s">
        <v>5226</v>
      </c>
      <c r="E666" s="313"/>
      <c r="F666" s="313"/>
      <c r="G666" s="313"/>
      <c r="H666" s="313"/>
      <c r="I666" s="56">
        <f>ROUNDDOWN(H681,-2)</f>
        <v>575600</v>
      </c>
    </row>
    <row r="667" spans="3:13" s="55" customFormat="1" ht="27.6">
      <c r="C667" s="300" t="s">
        <v>1197</v>
      </c>
      <c r="D667" s="300" t="s">
        <v>1198</v>
      </c>
      <c r="E667" s="300" t="s">
        <v>1199</v>
      </c>
      <c r="F667" s="300" t="s">
        <v>1200</v>
      </c>
      <c r="G667" s="300" t="s">
        <v>1201</v>
      </c>
      <c r="H667" s="300" t="s">
        <v>1202</v>
      </c>
      <c r="I667" s="54"/>
    </row>
    <row r="668" spans="3:13" s="55" customFormat="1" ht="13.8">
      <c r="C668" s="72" t="s">
        <v>1203</v>
      </c>
      <c r="D668" s="59" t="s">
        <v>1204</v>
      </c>
      <c r="E668" s="73"/>
      <c r="F668" s="73"/>
      <c r="G668" s="73"/>
      <c r="H668" s="73"/>
      <c r="I668" s="54"/>
      <c r="J668" s="159" t="s">
        <v>1249</v>
      </c>
    </row>
    <row r="669" spans="3:13" s="55" customFormat="1" ht="13.8">
      <c r="C669" s="301">
        <v>1</v>
      </c>
      <c r="D669" s="59" t="s">
        <v>5</v>
      </c>
      <c r="E669" s="302" t="s">
        <v>6</v>
      </c>
      <c r="F669" s="93">
        <v>0.44800000000000001</v>
      </c>
      <c r="G669" s="64">
        <f>VLOOKUP(D669,upahbahan,3,FALSE)</f>
        <v>100000</v>
      </c>
      <c r="H669" s="64">
        <f>F669*G669</f>
        <v>44800</v>
      </c>
      <c r="I669" s="54"/>
      <c r="J669" s="159" t="s">
        <v>1250</v>
      </c>
      <c r="M669" s="65">
        <v>0.1</v>
      </c>
    </row>
    <row r="670" spans="3:13" s="55" customFormat="1" ht="13.8">
      <c r="C670" s="301">
        <v>2</v>
      </c>
      <c r="D670" s="59" t="s">
        <v>10</v>
      </c>
      <c r="E670" s="302" t="s">
        <v>6</v>
      </c>
      <c r="F670" s="93">
        <v>0.224</v>
      </c>
      <c r="G670" s="64">
        <f>VLOOKUP(D670,upahbahan,3,FALSE)</f>
        <v>145000</v>
      </c>
      <c r="H670" s="64">
        <f t="shared" ref="H670:H671" si="60">F670*G670</f>
        <v>32480</v>
      </c>
      <c r="I670" s="54"/>
      <c r="J670" s="159"/>
      <c r="M670" s="65"/>
    </row>
    <row r="671" spans="3:13" s="55" customFormat="1" ht="13.8">
      <c r="C671" s="301">
        <v>3</v>
      </c>
      <c r="D671" s="59" t="s">
        <v>19</v>
      </c>
      <c r="E671" s="302" t="s">
        <v>6</v>
      </c>
      <c r="F671" s="93">
        <v>4.4999999999999998E-2</v>
      </c>
      <c r="G671" s="64">
        <f>VLOOKUP(D671,upahbahan,3,FALSE)</f>
        <v>200000</v>
      </c>
      <c r="H671" s="64">
        <f t="shared" si="60"/>
        <v>9000</v>
      </c>
      <c r="I671" s="54"/>
    </row>
    <row r="672" spans="3:13" s="55" customFormat="1" ht="13.8">
      <c r="C672" s="83" t="s">
        <v>1210</v>
      </c>
      <c r="D672" s="80"/>
      <c r="E672" s="80"/>
      <c r="F672" s="217"/>
      <c r="G672" s="218"/>
      <c r="H672" s="64">
        <f>SUM(H669:H671)</f>
        <v>86280</v>
      </c>
      <c r="I672" s="219"/>
    </row>
    <row r="673" spans="3:13" s="55" customFormat="1" ht="13.8">
      <c r="C673" s="72" t="s">
        <v>1211</v>
      </c>
      <c r="D673" s="59" t="s">
        <v>1212</v>
      </c>
      <c r="E673" s="73"/>
      <c r="F673" s="73"/>
      <c r="G673" s="73"/>
      <c r="H673" s="73"/>
      <c r="I673" s="54"/>
    </row>
    <row r="674" spans="3:13" s="55" customFormat="1" ht="16.5" customHeight="1">
      <c r="C674" s="557">
        <v>1</v>
      </c>
      <c r="D674" s="59" t="s">
        <v>5227</v>
      </c>
      <c r="E674" s="170" t="s">
        <v>1304</v>
      </c>
      <c r="F674" s="171">
        <v>1</v>
      </c>
      <c r="G674" s="64">
        <f>VLOOKUP(D674,upahbahan,3,FALSE)</f>
        <v>435000</v>
      </c>
      <c r="H674" s="64">
        <f t="shared" ref="H674" si="61">F674*G674</f>
        <v>435000</v>
      </c>
      <c r="I674" s="54"/>
    </row>
    <row r="675" spans="3:13" s="55" customFormat="1" ht="13.8">
      <c r="C675" s="83" t="s">
        <v>1216</v>
      </c>
      <c r="D675" s="80"/>
      <c r="E675" s="80"/>
      <c r="F675" s="80"/>
      <c r="G675" s="162"/>
      <c r="H675" s="64">
        <f>SUM(H673:H674)</f>
        <v>435000</v>
      </c>
      <c r="I675" s="54"/>
    </row>
    <row r="676" spans="3:13" s="55" customFormat="1" ht="13.8">
      <c r="C676" s="72" t="s">
        <v>1217</v>
      </c>
      <c r="D676" s="59" t="s">
        <v>1218</v>
      </c>
      <c r="E676" s="170"/>
      <c r="F676" s="73"/>
      <c r="G676" s="73"/>
      <c r="H676" s="73"/>
      <c r="I676" s="54"/>
    </row>
    <row r="677" spans="3:13" s="55" customFormat="1" ht="13.8">
      <c r="C677" s="557">
        <v>1</v>
      </c>
      <c r="D677" s="59" t="s">
        <v>5134</v>
      </c>
      <c r="E677" s="170" t="s">
        <v>1995</v>
      </c>
      <c r="F677" s="171">
        <v>1.9E-2</v>
      </c>
      <c r="G677" s="64">
        <f>VLOOKUP(D677,upahbahan,3,FALSE)</f>
        <v>108000</v>
      </c>
      <c r="H677" s="64">
        <f t="shared" ref="H677" si="62">F677*G677</f>
        <v>2052</v>
      </c>
      <c r="I677" s="54"/>
    </row>
    <row r="678" spans="3:13" s="55" customFormat="1" ht="13.8">
      <c r="C678" s="83" t="s">
        <v>1219</v>
      </c>
      <c r="D678" s="80"/>
      <c r="E678" s="80"/>
      <c r="F678" s="80"/>
      <c r="G678" s="162"/>
      <c r="H678" s="588">
        <f>SUM(H676:H677)</f>
        <v>2052</v>
      </c>
      <c r="I678" s="54"/>
    </row>
    <row r="679" spans="3:13" s="55" customFormat="1" ht="13.8">
      <c r="C679" s="58" t="s">
        <v>1220</v>
      </c>
      <c r="D679" s="69" t="s">
        <v>1221</v>
      </c>
      <c r="E679" s="70"/>
      <c r="F679" s="70"/>
      <c r="G679" s="71"/>
      <c r="H679" s="304">
        <f>H678+H675+H672</f>
        <v>523332</v>
      </c>
      <c r="I679" s="319"/>
    </row>
    <row r="680" spans="3:13" s="55" customFormat="1" ht="13.8">
      <c r="C680" s="58" t="s">
        <v>1222</v>
      </c>
      <c r="D680" s="69" t="s">
        <v>1325</v>
      </c>
      <c r="E680" s="70"/>
      <c r="F680" s="71"/>
      <c r="G680" s="95">
        <v>0.1</v>
      </c>
      <c r="H680" s="64">
        <f>H679*G680</f>
        <v>52333.200000000004</v>
      </c>
      <c r="I680" s="319"/>
    </row>
    <row r="681" spans="3:13" s="55" customFormat="1" ht="13.8">
      <c r="C681" s="58" t="s">
        <v>1223</v>
      </c>
      <c r="D681" s="69" t="s">
        <v>1224</v>
      </c>
      <c r="E681" s="70"/>
      <c r="F681" s="70"/>
      <c r="G681" s="71"/>
      <c r="H681" s="305">
        <f>SUM(H679:H680)</f>
        <v>575665.19999999995</v>
      </c>
      <c r="I681" s="319"/>
    </row>
    <row r="683" spans="3:13" s="55" customFormat="1" ht="15" customHeight="1">
      <c r="C683" s="52" t="s">
        <v>5228</v>
      </c>
      <c r="D683" s="313" t="s">
        <v>5229</v>
      </c>
      <c r="E683" s="313"/>
      <c r="F683" s="313"/>
      <c r="G683" s="313"/>
      <c r="H683" s="313"/>
      <c r="I683" s="56">
        <f>ROUNDDOWN(H698,-2)</f>
        <v>543900</v>
      </c>
    </row>
    <row r="684" spans="3:13" s="55" customFormat="1" ht="27.6">
      <c r="C684" s="300" t="s">
        <v>1197</v>
      </c>
      <c r="D684" s="300" t="s">
        <v>1198</v>
      </c>
      <c r="E684" s="300" t="s">
        <v>1199</v>
      </c>
      <c r="F684" s="300" t="s">
        <v>1200</v>
      </c>
      <c r="G684" s="300" t="s">
        <v>1201</v>
      </c>
      <c r="H684" s="300" t="s">
        <v>1202</v>
      </c>
      <c r="I684" s="54"/>
    </row>
    <row r="685" spans="3:13" s="55" customFormat="1" ht="13.8">
      <c r="C685" s="72" t="s">
        <v>1203</v>
      </c>
      <c r="D685" s="59" t="s">
        <v>1204</v>
      </c>
      <c r="E685" s="73"/>
      <c r="F685" s="73"/>
      <c r="G685" s="73"/>
      <c r="H685" s="73"/>
      <c r="I685" s="54"/>
      <c r="J685" s="159" t="s">
        <v>1249</v>
      </c>
    </row>
    <row r="686" spans="3:13" s="55" customFormat="1" ht="13.8">
      <c r="C686" s="301">
        <v>1</v>
      </c>
      <c r="D686" s="59" t="s">
        <v>5</v>
      </c>
      <c r="E686" s="302" t="s">
        <v>6</v>
      </c>
      <c r="F686" s="93">
        <v>0.50600000000000001</v>
      </c>
      <c r="G686" s="64">
        <f>VLOOKUP(D686,upahbahan,3,FALSE)</f>
        <v>100000</v>
      </c>
      <c r="H686" s="64">
        <f>F686*G686</f>
        <v>50600</v>
      </c>
      <c r="I686" s="54"/>
      <c r="J686" s="159" t="s">
        <v>1250</v>
      </c>
      <c r="M686" s="65">
        <v>0.1</v>
      </c>
    </row>
    <row r="687" spans="3:13" s="55" customFormat="1" ht="13.8">
      <c r="C687" s="301">
        <v>2</v>
      </c>
      <c r="D687" s="59" t="s">
        <v>10</v>
      </c>
      <c r="E687" s="302" t="s">
        <v>6</v>
      </c>
      <c r="F687" s="93">
        <v>0.253</v>
      </c>
      <c r="G687" s="64">
        <f>VLOOKUP(D687,upahbahan,3,FALSE)</f>
        <v>145000</v>
      </c>
      <c r="H687" s="64">
        <f t="shared" ref="H687:H688" si="63">F687*G687</f>
        <v>36685</v>
      </c>
      <c r="I687" s="54"/>
      <c r="J687" s="159"/>
      <c r="M687" s="65"/>
    </row>
    <row r="688" spans="3:13" s="55" customFormat="1" ht="13.8">
      <c r="C688" s="301">
        <v>3</v>
      </c>
      <c r="D688" s="59" t="s">
        <v>19</v>
      </c>
      <c r="E688" s="302" t="s">
        <v>6</v>
      </c>
      <c r="F688" s="93">
        <v>5.0999999999999997E-2</v>
      </c>
      <c r="G688" s="64">
        <f>VLOOKUP(D688,upahbahan,3,FALSE)</f>
        <v>200000</v>
      </c>
      <c r="H688" s="64">
        <f t="shared" si="63"/>
        <v>10200</v>
      </c>
      <c r="I688" s="54"/>
    </row>
    <row r="689" spans="3:13" s="55" customFormat="1" ht="13.8">
      <c r="C689" s="83" t="s">
        <v>1210</v>
      </c>
      <c r="D689" s="80"/>
      <c r="E689" s="80"/>
      <c r="F689" s="217"/>
      <c r="G689" s="218"/>
      <c r="H689" s="64">
        <f>SUM(H686:H688)</f>
        <v>97485</v>
      </c>
      <c r="I689" s="219"/>
    </row>
    <row r="690" spans="3:13" s="55" customFormat="1" ht="13.8">
      <c r="C690" s="72" t="s">
        <v>1211</v>
      </c>
      <c r="D690" s="59" t="s">
        <v>1212</v>
      </c>
      <c r="E690" s="73"/>
      <c r="F690" s="73"/>
      <c r="G690" s="73"/>
      <c r="H690" s="73"/>
      <c r="I690" s="54"/>
    </row>
    <row r="691" spans="3:13" s="55" customFormat="1" ht="16.5" customHeight="1">
      <c r="C691" s="557">
        <v>1</v>
      </c>
      <c r="D691" s="59" t="s">
        <v>5230</v>
      </c>
      <c r="E691" s="170" t="s">
        <v>1304</v>
      </c>
      <c r="F691" s="171">
        <v>1</v>
      </c>
      <c r="G691" s="64">
        <f>VLOOKUP(D691,upahbahan,3,FALSE)</f>
        <v>395000</v>
      </c>
      <c r="H691" s="64">
        <f t="shared" ref="H691" si="64">F691*G691</f>
        <v>395000</v>
      </c>
      <c r="I691" s="54"/>
    </row>
    <row r="692" spans="3:13" s="55" customFormat="1" ht="13.8">
      <c r="C692" s="83" t="s">
        <v>1216</v>
      </c>
      <c r="D692" s="80"/>
      <c r="E692" s="80"/>
      <c r="F692" s="80"/>
      <c r="G692" s="162"/>
      <c r="H692" s="64">
        <f>SUM(H690:H691)</f>
        <v>395000</v>
      </c>
      <c r="I692" s="54"/>
    </row>
    <row r="693" spans="3:13" s="55" customFormat="1" ht="13.8">
      <c r="C693" s="72" t="s">
        <v>1217</v>
      </c>
      <c r="D693" s="59" t="s">
        <v>1218</v>
      </c>
      <c r="E693" s="170"/>
      <c r="F693" s="73"/>
      <c r="G693" s="73"/>
      <c r="H693" s="73"/>
      <c r="I693" s="54"/>
    </row>
    <row r="694" spans="3:13" s="55" customFormat="1" ht="13.8">
      <c r="C694" s="557">
        <v>1</v>
      </c>
      <c r="D694" s="59" t="s">
        <v>5134</v>
      </c>
      <c r="E694" s="170" t="s">
        <v>1995</v>
      </c>
      <c r="F694" s="171">
        <v>1.9E-2</v>
      </c>
      <c r="G694" s="64">
        <f>VLOOKUP(D694,upahbahan,3,FALSE)</f>
        <v>108000</v>
      </c>
      <c r="H694" s="64">
        <f t="shared" ref="H694" si="65">F694*G694</f>
        <v>2052</v>
      </c>
      <c r="I694" s="54"/>
    </row>
    <row r="695" spans="3:13" s="55" customFormat="1" ht="13.8">
      <c r="C695" s="83" t="s">
        <v>1219</v>
      </c>
      <c r="D695" s="80"/>
      <c r="E695" s="80"/>
      <c r="F695" s="80"/>
      <c r="G695" s="162"/>
      <c r="H695" s="588">
        <f>SUM(H693:H694)</f>
        <v>2052</v>
      </c>
      <c r="I695" s="54"/>
    </row>
    <row r="696" spans="3:13" s="55" customFormat="1" ht="13.8">
      <c r="C696" s="58" t="s">
        <v>1220</v>
      </c>
      <c r="D696" s="69" t="s">
        <v>1221</v>
      </c>
      <c r="E696" s="70"/>
      <c r="F696" s="70"/>
      <c r="G696" s="71"/>
      <c r="H696" s="304">
        <f>H695+H692+H689</f>
        <v>494537</v>
      </c>
      <c r="I696" s="319"/>
    </row>
    <row r="697" spans="3:13" s="55" customFormat="1" ht="13.8">
      <c r="C697" s="58" t="s">
        <v>1222</v>
      </c>
      <c r="D697" s="69" t="s">
        <v>1325</v>
      </c>
      <c r="E697" s="70"/>
      <c r="F697" s="71"/>
      <c r="G697" s="95">
        <v>0.1</v>
      </c>
      <c r="H697" s="64">
        <f>H696*G697</f>
        <v>49453.700000000004</v>
      </c>
      <c r="I697" s="319"/>
    </row>
    <row r="698" spans="3:13" s="55" customFormat="1" ht="13.8">
      <c r="C698" s="58" t="s">
        <v>1223</v>
      </c>
      <c r="D698" s="69" t="s">
        <v>1224</v>
      </c>
      <c r="E698" s="70"/>
      <c r="F698" s="70"/>
      <c r="G698" s="71"/>
      <c r="H698" s="305">
        <f>SUM(H696:H697)</f>
        <v>543990.69999999995</v>
      </c>
      <c r="I698" s="319"/>
    </row>
    <row r="700" spans="3:13" s="55" customFormat="1" ht="15" customHeight="1">
      <c r="C700" s="52" t="s">
        <v>5231</v>
      </c>
      <c r="D700" s="313" t="s">
        <v>5232</v>
      </c>
      <c r="E700" s="313"/>
      <c r="F700" s="313"/>
      <c r="G700" s="313"/>
      <c r="H700" s="313"/>
      <c r="I700" s="56">
        <f>ROUNDDOWN(H715,-2)</f>
        <v>629500</v>
      </c>
    </row>
    <row r="701" spans="3:13" s="55" customFormat="1" ht="27.6">
      <c r="C701" s="300" t="s">
        <v>1197</v>
      </c>
      <c r="D701" s="300" t="s">
        <v>1198</v>
      </c>
      <c r="E701" s="300" t="s">
        <v>1199</v>
      </c>
      <c r="F701" s="300" t="s">
        <v>1200</v>
      </c>
      <c r="G701" s="300" t="s">
        <v>1201</v>
      </c>
      <c r="H701" s="300" t="s">
        <v>1202</v>
      </c>
      <c r="I701" s="54"/>
    </row>
    <row r="702" spans="3:13" s="55" customFormat="1" ht="13.8">
      <c r="C702" s="72" t="s">
        <v>1203</v>
      </c>
      <c r="D702" s="59" t="s">
        <v>1204</v>
      </c>
      <c r="E702" s="73"/>
      <c r="F702" s="73"/>
      <c r="G702" s="73"/>
      <c r="H702" s="73"/>
      <c r="I702" s="54"/>
      <c r="J702" s="159" t="s">
        <v>1249</v>
      </c>
    </row>
    <row r="703" spans="3:13" s="55" customFormat="1" ht="13.8">
      <c r="C703" s="301">
        <v>1</v>
      </c>
      <c r="D703" s="59" t="s">
        <v>5</v>
      </c>
      <c r="E703" s="302" t="s">
        <v>6</v>
      </c>
      <c r="F703" s="93">
        <v>0.79600000000000004</v>
      </c>
      <c r="G703" s="64">
        <f>VLOOKUP(D703,upahbahan,3,FALSE)</f>
        <v>100000</v>
      </c>
      <c r="H703" s="64">
        <f>F703*G703</f>
        <v>79600</v>
      </c>
      <c r="I703" s="54"/>
      <c r="J703" s="159" t="s">
        <v>1250</v>
      </c>
      <c r="M703" s="65">
        <v>0.1</v>
      </c>
    </row>
    <row r="704" spans="3:13" s="55" customFormat="1" ht="13.8">
      <c r="C704" s="301">
        <v>2</v>
      </c>
      <c r="D704" s="59" t="s">
        <v>10</v>
      </c>
      <c r="E704" s="302" t="s">
        <v>6</v>
      </c>
      <c r="F704" s="93">
        <v>0.39800000000000002</v>
      </c>
      <c r="G704" s="64">
        <f>VLOOKUP(D704,upahbahan,3,FALSE)</f>
        <v>145000</v>
      </c>
      <c r="H704" s="64">
        <f t="shared" ref="H704:H705" si="66">F704*G704</f>
        <v>57710</v>
      </c>
      <c r="I704" s="54"/>
      <c r="J704" s="159"/>
      <c r="M704" s="65"/>
    </row>
    <row r="705" spans="3:10" s="55" customFormat="1" ht="13.8">
      <c r="C705" s="301">
        <v>3</v>
      </c>
      <c r="D705" s="59" t="s">
        <v>19</v>
      </c>
      <c r="E705" s="302" t="s">
        <v>6</v>
      </c>
      <c r="F705" s="93">
        <v>0.08</v>
      </c>
      <c r="G705" s="64">
        <f>VLOOKUP(D705,upahbahan,3,FALSE)</f>
        <v>200000</v>
      </c>
      <c r="H705" s="64">
        <f t="shared" si="66"/>
        <v>16000</v>
      </c>
      <c r="I705" s="54"/>
    </row>
    <row r="706" spans="3:10" s="55" customFormat="1" ht="13.8">
      <c r="C706" s="83" t="s">
        <v>1210</v>
      </c>
      <c r="D706" s="80"/>
      <c r="E706" s="80"/>
      <c r="F706" s="217"/>
      <c r="G706" s="218"/>
      <c r="H706" s="64">
        <f>SUM(H703:H705)</f>
        <v>153310</v>
      </c>
      <c r="I706" s="219"/>
    </row>
    <row r="707" spans="3:10" s="55" customFormat="1" ht="13.8">
      <c r="C707" s="72" t="s">
        <v>1211</v>
      </c>
      <c r="D707" s="59" t="s">
        <v>1212</v>
      </c>
      <c r="E707" s="73"/>
      <c r="F707" s="73"/>
      <c r="G707" s="73"/>
      <c r="H707" s="73"/>
      <c r="I707" s="54"/>
    </row>
    <row r="708" spans="3:10" s="55" customFormat="1" ht="16.5" customHeight="1">
      <c r="C708" s="557">
        <v>1</v>
      </c>
      <c r="D708" s="59" t="s">
        <v>5233</v>
      </c>
      <c r="E708" s="170" t="s">
        <v>1304</v>
      </c>
      <c r="F708" s="171">
        <v>1</v>
      </c>
      <c r="G708" s="64">
        <f>VLOOKUP(D708,upahbahan,3,FALSE)</f>
        <v>417000</v>
      </c>
      <c r="H708" s="64">
        <f t="shared" ref="H708" si="67">F708*G708</f>
        <v>417000</v>
      </c>
      <c r="I708" s="54"/>
    </row>
    <row r="709" spans="3:10" s="55" customFormat="1" ht="13.8">
      <c r="C709" s="83" t="s">
        <v>1216</v>
      </c>
      <c r="D709" s="80"/>
      <c r="E709" s="80"/>
      <c r="F709" s="80"/>
      <c r="G709" s="162"/>
      <c r="H709" s="64">
        <f>SUM(H707:H708)</f>
        <v>417000</v>
      </c>
      <c r="I709" s="54"/>
    </row>
    <row r="710" spans="3:10" s="55" customFormat="1" ht="13.8">
      <c r="C710" s="72" t="s">
        <v>1217</v>
      </c>
      <c r="D710" s="59" t="s">
        <v>1218</v>
      </c>
      <c r="E710" s="170"/>
      <c r="F710" s="73"/>
      <c r="G710" s="73"/>
      <c r="H710" s="73"/>
      <c r="I710" s="54"/>
    </row>
    <row r="711" spans="3:10" s="55" customFormat="1" ht="13.8">
      <c r="C711" s="557">
        <v>1</v>
      </c>
      <c r="D711" s="59" t="s">
        <v>5134</v>
      </c>
      <c r="E711" s="170" t="s">
        <v>1995</v>
      </c>
      <c r="F711" s="171">
        <v>1.9E-2</v>
      </c>
      <c r="G711" s="64">
        <f>VLOOKUP(D711,upahbahan,3,FALSE)</f>
        <v>108000</v>
      </c>
      <c r="H711" s="64">
        <f t="shared" ref="H711" si="68">F711*G711</f>
        <v>2052</v>
      </c>
      <c r="I711" s="54"/>
    </row>
    <row r="712" spans="3:10" s="55" customFormat="1" ht="13.8">
      <c r="C712" s="83" t="s">
        <v>1219</v>
      </c>
      <c r="D712" s="80"/>
      <c r="E712" s="80"/>
      <c r="F712" s="80"/>
      <c r="G712" s="162"/>
      <c r="H712" s="588">
        <f>SUM(H710:H711)</f>
        <v>2052</v>
      </c>
      <c r="I712" s="54"/>
    </row>
    <row r="713" spans="3:10" s="55" customFormat="1" ht="13.8">
      <c r="C713" s="58" t="s">
        <v>1220</v>
      </c>
      <c r="D713" s="69" t="s">
        <v>1221</v>
      </c>
      <c r="E713" s="70"/>
      <c r="F713" s="70"/>
      <c r="G713" s="71"/>
      <c r="H713" s="304">
        <f>H712+H709+H706</f>
        <v>572362</v>
      </c>
      <c r="I713" s="319"/>
    </row>
    <row r="714" spans="3:10" s="55" customFormat="1" ht="13.8">
      <c r="C714" s="58" t="s">
        <v>1222</v>
      </c>
      <c r="D714" s="69" t="s">
        <v>1325</v>
      </c>
      <c r="E714" s="70"/>
      <c r="F714" s="71"/>
      <c r="G714" s="95">
        <v>0.1</v>
      </c>
      <c r="H714" s="64">
        <f>H713*G714</f>
        <v>57236.200000000004</v>
      </c>
      <c r="I714" s="319"/>
    </row>
    <row r="715" spans="3:10" s="55" customFormat="1" ht="13.8">
      <c r="C715" s="58" t="s">
        <v>1223</v>
      </c>
      <c r="D715" s="69" t="s">
        <v>1224</v>
      </c>
      <c r="E715" s="70"/>
      <c r="F715" s="70"/>
      <c r="G715" s="71"/>
      <c r="H715" s="305">
        <f>SUM(H713:H714)</f>
        <v>629598.19999999995</v>
      </c>
      <c r="I715" s="319"/>
    </row>
    <row r="718" spans="3:10" s="55" customFormat="1" ht="15" customHeight="1">
      <c r="C718" s="52" t="s">
        <v>5234</v>
      </c>
      <c r="D718" s="313" t="s">
        <v>5235</v>
      </c>
      <c r="E718" s="313"/>
      <c r="F718" s="313"/>
      <c r="G718" s="313"/>
      <c r="H718" s="313"/>
      <c r="I718" s="56">
        <f>ROUNDDOWN(H733,-2)</f>
        <v>719700</v>
      </c>
    </row>
    <row r="719" spans="3:10" s="55" customFormat="1" ht="27.6">
      <c r="C719" s="300" t="s">
        <v>1197</v>
      </c>
      <c r="D719" s="300" t="s">
        <v>1198</v>
      </c>
      <c r="E719" s="300" t="s">
        <v>1199</v>
      </c>
      <c r="F719" s="300" t="s">
        <v>1200</v>
      </c>
      <c r="G719" s="300" t="s">
        <v>1201</v>
      </c>
      <c r="H719" s="300" t="s">
        <v>1202</v>
      </c>
      <c r="I719" s="54"/>
    </row>
    <row r="720" spans="3:10" s="55" customFormat="1" ht="13.8">
      <c r="C720" s="72" t="s">
        <v>1203</v>
      </c>
      <c r="D720" s="59" t="s">
        <v>1204</v>
      </c>
      <c r="E720" s="73"/>
      <c r="F720" s="73"/>
      <c r="G720" s="73"/>
      <c r="H720" s="73"/>
      <c r="I720" s="54"/>
      <c r="J720" s="159" t="s">
        <v>1249</v>
      </c>
    </row>
    <row r="721" spans="3:13" s="55" customFormat="1" ht="13.8">
      <c r="C721" s="301">
        <v>1</v>
      </c>
      <c r="D721" s="59" t="s">
        <v>5</v>
      </c>
      <c r="E721" s="302" t="s">
        <v>6</v>
      </c>
      <c r="F721" s="93">
        <v>0.94899999999999995</v>
      </c>
      <c r="G721" s="64">
        <f>VLOOKUP(D721,upahbahan,3,FALSE)</f>
        <v>100000</v>
      </c>
      <c r="H721" s="64">
        <f>F721*G721</f>
        <v>94900</v>
      </c>
      <c r="I721" s="54"/>
      <c r="J721" s="159" t="s">
        <v>1250</v>
      </c>
      <c r="M721" s="65">
        <v>0.1</v>
      </c>
    </row>
    <row r="722" spans="3:13" s="55" customFormat="1" ht="13.8">
      <c r="C722" s="301">
        <v>2</v>
      </c>
      <c r="D722" s="59" t="s">
        <v>10</v>
      </c>
      <c r="E722" s="302" t="s">
        <v>6</v>
      </c>
      <c r="F722" s="93">
        <v>0.47499999999999998</v>
      </c>
      <c r="G722" s="64">
        <f>VLOOKUP(D722,upahbahan,3,FALSE)</f>
        <v>145000</v>
      </c>
      <c r="H722" s="64">
        <f t="shared" ref="H722:H723" si="69">F722*G722</f>
        <v>68875</v>
      </c>
      <c r="I722" s="54"/>
      <c r="J722" s="159"/>
      <c r="M722" s="65"/>
    </row>
    <row r="723" spans="3:13" s="55" customFormat="1" ht="13.8">
      <c r="C723" s="301">
        <v>3</v>
      </c>
      <c r="D723" s="59" t="s">
        <v>19</v>
      </c>
      <c r="E723" s="302" t="s">
        <v>6</v>
      </c>
      <c r="F723" s="93">
        <v>9.5000000000000001E-2</v>
      </c>
      <c r="G723" s="64">
        <f>VLOOKUP(D723,upahbahan,3,FALSE)</f>
        <v>200000</v>
      </c>
      <c r="H723" s="64">
        <f t="shared" si="69"/>
        <v>19000</v>
      </c>
      <c r="I723" s="54"/>
    </row>
    <row r="724" spans="3:13" s="55" customFormat="1" ht="13.8">
      <c r="C724" s="83" t="s">
        <v>1210</v>
      </c>
      <c r="D724" s="80"/>
      <c r="E724" s="80"/>
      <c r="F724" s="217"/>
      <c r="G724" s="218"/>
      <c r="H724" s="64">
        <f>SUM(H721:H723)</f>
        <v>182775</v>
      </c>
      <c r="I724" s="219"/>
    </row>
    <row r="725" spans="3:13" s="55" customFormat="1" ht="13.8">
      <c r="C725" s="72" t="s">
        <v>1211</v>
      </c>
      <c r="D725" s="59" t="s">
        <v>1212</v>
      </c>
      <c r="E725" s="73"/>
      <c r="F725" s="73"/>
      <c r="G725" s="73"/>
      <c r="H725" s="73"/>
      <c r="I725" s="54"/>
    </row>
    <row r="726" spans="3:13" s="55" customFormat="1" ht="16.5" customHeight="1">
      <c r="C726" s="557">
        <v>1</v>
      </c>
      <c r="D726" s="59" t="s">
        <v>5236</v>
      </c>
      <c r="E726" s="170" t="s">
        <v>1304</v>
      </c>
      <c r="F726" s="171">
        <v>1</v>
      </c>
      <c r="G726" s="64">
        <f>VLOOKUP(D726,upahbahan,3,FALSE)</f>
        <v>467000</v>
      </c>
      <c r="H726" s="64">
        <f t="shared" ref="H726" si="70">F726*G726</f>
        <v>467000</v>
      </c>
      <c r="I726" s="54"/>
    </row>
    <row r="727" spans="3:13" s="55" customFormat="1" ht="13.8">
      <c r="C727" s="83" t="s">
        <v>1216</v>
      </c>
      <c r="D727" s="80"/>
      <c r="E727" s="80"/>
      <c r="F727" s="80"/>
      <c r="G727" s="162"/>
      <c r="H727" s="64">
        <f>SUM(H725:H726)</f>
        <v>467000</v>
      </c>
      <c r="I727" s="54"/>
    </row>
    <row r="728" spans="3:13" s="55" customFormat="1" ht="13.8">
      <c r="C728" s="72" t="s">
        <v>1217</v>
      </c>
      <c r="D728" s="59" t="s">
        <v>1218</v>
      </c>
      <c r="E728" s="170"/>
      <c r="F728" s="73"/>
      <c r="G728" s="73"/>
      <c r="H728" s="73"/>
      <c r="I728" s="54"/>
    </row>
    <row r="729" spans="3:13" s="55" customFormat="1" ht="13.8">
      <c r="C729" s="557">
        <v>1</v>
      </c>
      <c r="D729" s="59" t="s">
        <v>5134</v>
      </c>
      <c r="E729" s="170" t="s">
        <v>1995</v>
      </c>
      <c r="F729" s="171">
        <v>4.2000000000000003E-2</v>
      </c>
      <c r="G729" s="64">
        <f>VLOOKUP(D729,upahbahan,3,FALSE)</f>
        <v>108000</v>
      </c>
      <c r="H729" s="64">
        <f t="shared" ref="H729" si="71">F729*G729</f>
        <v>4536</v>
      </c>
      <c r="I729" s="54"/>
    </row>
    <row r="730" spans="3:13" s="55" customFormat="1" ht="13.8">
      <c r="C730" s="83" t="s">
        <v>1219</v>
      </c>
      <c r="D730" s="80"/>
      <c r="E730" s="80"/>
      <c r="F730" s="80"/>
      <c r="G730" s="162"/>
      <c r="H730" s="588">
        <f>SUM(H728:H729)</f>
        <v>4536</v>
      </c>
      <c r="I730" s="54"/>
    </row>
    <row r="731" spans="3:13" s="55" customFormat="1" ht="13.8">
      <c r="C731" s="58" t="s">
        <v>1220</v>
      </c>
      <c r="D731" s="69" t="s">
        <v>1221</v>
      </c>
      <c r="E731" s="70"/>
      <c r="F731" s="70"/>
      <c r="G731" s="71"/>
      <c r="H731" s="304">
        <f>H730+H727+H724</f>
        <v>654311</v>
      </c>
      <c r="I731" s="319"/>
    </row>
    <row r="732" spans="3:13" s="55" customFormat="1" ht="13.8">
      <c r="C732" s="58" t="s">
        <v>1222</v>
      </c>
      <c r="D732" s="69" t="s">
        <v>1325</v>
      </c>
      <c r="E732" s="70"/>
      <c r="F732" s="71"/>
      <c r="G732" s="95">
        <v>0.1</v>
      </c>
      <c r="H732" s="64">
        <f>H731*G732</f>
        <v>65431.100000000006</v>
      </c>
      <c r="I732" s="319"/>
    </row>
    <row r="733" spans="3:13" s="55" customFormat="1" ht="13.8">
      <c r="C733" s="58" t="s">
        <v>1223</v>
      </c>
      <c r="D733" s="69" t="s">
        <v>1224</v>
      </c>
      <c r="E733" s="70"/>
      <c r="F733" s="70"/>
      <c r="G733" s="71"/>
      <c r="H733" s="305">
        <f>SUM(H731:H732)</f>
        <v>719742.1</v>
      </c>
      <c r="I733" s="319"/>
    </row>
    <row r="735" spans="3:13" s="55" customFormat="1" ht="15" customHeight="1">
      <c r="C735" s="52" t="s">
        <v>5237</v>
      </c>
      <c r="D735" s="313" t="s">
        <v>5238</v>
      </c>
      <c r="E735" s="313"/>
      <c r="F735" s="313"/>
      <c r="G735" s="313"/>
      <c r="H735" s="313"/>
      <c r="I735" s="56">
        <f>ROUNDDOWN(H750,-2)</f>
        <v>773800</v>
      </c>
    </row>
    <row r="736" spans="3:13" s="55" customFormat="1" ht="27.6">
      <c r="C736" s="300" t="s">
        <v>1197</v>
      </c>
      <c r="D736" s="300" t="s">
        <v>1198</v>
      </c>
      <c r="E736" s="300" t="s">
        <v>1199</v>
      </c>
      <c r="F736" s="300" t="s">
        <v>1200</v>
      </c>
      <c r="G736" s="300" t="s">
        <v>1201</v>
      </c>
      <c r="H736" s="300" t="s">
        <v>1202</v>
      </c>
      <c r="I736" s="54"/>
    </row>
    <row r="737" spans="3:13" s="55" customFormat="1" ht="13.8">
      <c r="C737" s="72" t="s">
        <v>1203</v>
      </c>
      <c r="D737" s="59" t="s">
        <v>1204</v>
      </c>
      <c r="E737" s="73"/>
      <c r="F737" s="73"/>
      <c r="G737" s="73"/>
      <c r="H737" s="73"/>
      <c r="I737" s="54"/>
      <c r="J737" s="159" t="s">
        <v>1249</v>
      </c>
    </row>
    <row r="738" spans="3:13" s="55" customFormat="1" ht="13.8">
      <c r="C738" s="301">
        <v>1</v>
      </c>
      <c r="D738" s="59" t="s">
        <v>5</v>
      </c>
      <c r="E738" s="302" t="s">
        <v>6</v>
      </c>
      <c r="F738" s="93">
        <v>0.95799999999999996</v>
      </c>
      <c r="G738" s="64">
        <f>VLOOKUP(D738,upahbahan,3,FALSE)</f>
        <v>100000</v>
      </c>
      <c r="H738" s="64">
        <f>F738*G738</f>
        <v>95800</v>
      </c>
      <c r="I738" s="54"/>
      <c r="J738" s="159" t="s">
        <v>1250</v>
      </c>
      <c r="M738" s="65">
        <v>0.1</v>
      </c>
    </row>
    <row r="739" spans="3:13" s="55" customFormat="1" ht="13.8">
      <c r="C739" s="301">
        <v>2</v>
      </c>
      <c r="D739" s="59" t="s">
        <v>10</v>
      </c>
      <c r="E739" s="302" t="s">
        <v>6</v>
      </c>
      <c r="F739" s="93">
        <v>0.47899999999999998</v>
      </c>
      <c r="G739" s="64">
        <f>VLOOKUP(D739,upahbahan,3,FALSE)</f>
        <v>145000</v>
      </c>
      <c r="H739" s="64">
        <f t="shared" ref="H739:H740" si="72">F739*G739</f>
        <v>69455</v>
      </c>
      <c r="I739" s="54"/>
      <c r="J739" s="159"/>
      <c r="M739" s="65"/>
    </row>
    <row r="740" spans="3:13" s="55" customFormat="1" ht="13.8">
      <c r="C740" s="301">
        <v>3</v>
      </c>
      <c r="D740" s="59" t="s">
        <v>19</v>
      </c>
      <c r="E740" s="302" t="s">
        <v>6</v>
      </c>
      <c r="F740" s="93">
        <v>9.6000000000000002E-2</v>
      </c>
      <c r="G740" s="64">
        <f>VLOOKUP(D740,upahbahan,3,FALSE)</f>
        <v>200000</v>
      </c>
      <c r="H740" s="64">
        <f t="shared" si="72"/>
        <v>19200</v>
      </c>
      <c r="I740" s="54"/>
    </row>
    <row r="741" spans="3:13" s="55" customFormat="1" ht="13.8">
      <c r="C741" s="83" t="s">
        <v>1210</v>
      </c>
      <c r="D741" s="80"/>
      <c r="E741" s="80"/>
      <c r="F741" s="217"/>
      <c r="G741" s="218"/>
      <c r="H741" s="64">
        <f>SUM(H738:H740)</f>
        <v>184455</v>
      </c>
      <c r="I741" s="219"/>
    </row>
    <row r="742" spans="3:13" s="55" customFormat="1" ht="13.8">
      <c r="C742" s="72" t="s">
        <v>1211</v>
      </c>
      <c r="D742" s="59" t="s">
        <v>1212</v>
      </c>
      <c r="E742" s="73"/>
      <c r="F742" s="73"/>
      <c r="G742" s="73"/>
      <c r="H742" s="73"/>
      <c r="I742" s="54"/>
    </row>
    <row r="743" spans="3:13" s="55" customFormat="1" ht="16.5" customHeight="1">
      <c r="C743" s="557">
        <v>1</v>
      </c>
      <c r="D743" s="59" t="s">
        <v>5239</v>
      </c>
      <c r="E743" s="170" t="s">
        <v>1304</v>
      </c>
      <c r="F743" s="171">
        <v>1</v>
      </c>
      <c r="G743" s="64">
        <f>VLOOKUP(D743,upahbahan,3,FALSE)</f>
        <v>512000</v>
      </c>
      <c r="H743" s="64">
        <f t="shared" ref="H743" si="73">F743*G743</f>
        <v>512000</v>
      </c>
      <c r="I743" s="54"/>
    </row>
    <row r="744" spans="3:13" s="55" customFormat="1" ht="13.8">
      <c r="C744" s="83" t="s">
        <v>1216</v>
      </c>
      <c r="D744" s="80"/>
      <c r="E744" s="80"/>
      <c r="F744" s="80"/>
      <c r="G744" s="162"/>
      <c r="H744" s="64">
        <f>SUM(H742:H743)</f>
        <v>512000</v>
      </c>
      <c r="I744" s="54"/>
    </row>
    <row r="745" spans="3:13" s="55" customFormat="1" ht="13.8">
      <c r="C745" s="72" t="s">
        <v>1217</v>
      </c>
      <c r="D745" s="59" t="s">
        <v>1218</v>
      </c>
      <c r="E745" s="170"/>
      <c r="F745" s="73"/>
      <c r="G745" s="73"/>
      <c r="H745" s="73"/>
      <c r="I745" s="54"/>
    </row>
    <row r="746" spans="3:13" s="55" customFormat="1" ht="13.8">
      <c r="C746" s="557">
        <v>1</v>
      </c>
      <c r="D746" s="59" t="s">
        <v>5134</v>
      </c>
      <c r="E746" s="170" t="s">
        <v>1995</v>
      </c>
      <c r="F746" s="171">
        <v>6.5000000000000002E-2</v>
      </c>
      <c r="G746" s="64">
        <f>VLOOKUP(D746,upahbahan,3,FALSE)</f>
        <v>108000</v>
      </c>
      <c r="H746" s="64">
        <f t="shared" ref="H746" si="74">F746*G746</f>
        <v>7020</v>
      </c>
      <c r="I746" s="54"/>
    </row>
    <row r="747" spans="3:13" s="55" customFormat="1" ht="13.8">
      <c r="C747" s="83" t="s">
        <v>1219</v>
      </c>
      <c r="D747" s="80"/>
      <c r="E747" s="80"/>
      <c r="F747" s="80"/>
      <c r="G747" s="162"/>
      <c r="H747" s="588">
        <f>SUM(H745:H746)</f>
        <v>7020</v>
      </c>
      <c r="I747" s="54"/>
    </row>
    <row r="748" spans="3:13" s="55" customFormat="1" ht="13.8">
      <c r="C748" s="58" t="s">
        <v>1220</v>
      </c>
      <c r="D748" s="69" t="s">
        <v>1221</v>
      </c>
      <c r="E748" s="70"/>
      <c r="F748" s="70"/>
      <c r="G748" s="71"/>
      <c r="H748" s="304">
        <f>H747+H744+H741</f>
        <v>703475</v>
      </c>
      <c r="I748" s="319"/>
    </row>
    <row r="749" spans="3:13" s="55" customFormat="1" ht="13.8">
      <c r="C749" s="58" t="s">
        <v>1222</v>
      </c>
      <c r="D749" s="69" t="s">
        <v>1325</v>
      </c>
      <c r="E749" s="70"/>
      <c r="F749" s="71"/>
      <c r="G749" s="95">
        <v>0.1</v>
      </c>
      <c r="H749" s="64">
        <f>H748*G749</f>
        <v>70347.5</v>
      </c>
      <c r="I749" s="319"/>
    </row>
    <row r="750" spans="3:13" s="55" customFormat="1" ht="13.8">
      <c r="C750" s="58" t="s">
        <v>1223</v>
      </c>
      <c r="D750" s="69" t="s">
        <v>1224</v>
      </c>
      <c r="E750" s="70"/>
      <c r="F750" s="70"/>
      <c r="G750" s="71"/>
      <c r="H750" s="305">
        <f>SUM(H748:H749)</f>
        <v>773822.5</v>
      </c>
      <c r="I750" s="319"/>
    </row>
    <row r="753" spans="3:13" s="55" customFormat="1" ht="15" customHeight="1">
      <c r="C753" s="52" t="s">
        <v>5240</v>
      </c>
      <c r="D753" s="313" t="s">
        <v>5241</v>
      </c>
      <c r="E753" s="313"/>
      <c r="F753" s="313"/>
      <c r="G753" s="313"/>
      <c r="H753" s="313"/>
      <c r="I753" s="56">
        <f>ROUNDDOWN(H768,-2)</f>
        <v>926900</v>
      </c>
    </row>
    <row r="754" spans="3:13" s="55" customFormat="1" ht="27.6">
      <c r="C754" s="300" t="s">
        <v>1197</v>
      </c>
      <c r="D754" s="300" t="s">
        <v>1198</v>
      </c>
      <c r="E754" s="300" t="s">
        <v>1199</v>
      </c>
      <c r="F754" s="300" t="s">
        <v>1200</v>
      </c>
      <c r="G754" s="300" t="s">
        <v>1201</v>
      </c>
      <c r="H754" s="300" t="s">
        <v>1202</v>
      </c>
      <c r="I754" s="54"/>
    </row>
    <row r="755" spans="3:13" s="55" customFormat="1" ht="13.8">
      <c r="C755" s="72" t="s">
        <v>1203</v>
      </c>
      <c r="D755" s="59" t="s">
        <v>1204</v>
      </c>
      <c r="E755" s="73"/>
      <c r="F755" s="73"/>
      <c r="G755" s="73"/>
      <c r="H755" s="73"/>
      <c r="I755" s="54"/>
      <c r="J755" s="159" t="s">
        <v>1249</v>
      </c>
    </row>
    <row r="756" spans="3:13" s="55" customFormat="1" ht="13.8">
      <c r="C756" s="301">
        <v>1</v>
      </c>
      <c r="D756" s="59" t="s">
        <v>5</v>
      </c>
      <c r="E756" s="302" t="s">
        <v>6</v>
      </c>
      <c r="F756" s="93">
        <v>1.212</v>
      </c>
      <c r="G756" s="64">
        <f>VLOOKUP(D756,upahbahan,3,FALSE)</f>
        <v>100000</v>
      </c>
      <c r="H756" s="64">
        <f>F756*G756</f>
        <v>121200</v>
      </c>
      <c r="I756" s="54"/>
      <c r="J756" s="159" t="s">
        <v>1250</v>
      </c>
      <c r="M756" s="65">
        <v>0.1</v>
      </c>
    </row>
    <row r="757" spans="3:13" s="55" customFormat="1" ht="13.8">
      <c r="C757" s="301">
        <v>2</v>
      </c>
      <c r="D757" s="59" t="s">
        <v>10</v>
      </c>
      <c r="E757" s="302" t="s">
        <v>6</v>
      </c>
      <c r="F757" s="93">
        <v>0.60599999999999998</v>
      </c>
      <c r="G757" s="64">
        <f>VLOOKUP(D757,upahbahan,3,FALSE)</f>
        <v>145000</v>
      </c>
      <c r="H757" s="64">
        <f t="shared" ref="H757:H758" si="75">F757*G757</f>
        <v>87870</v>
      </c>
      <c r="I757" s="54"/>
      <c r="J757" s="159"/>
      <c r="M757" s="65"/>
    </row>
    <row r="758" spans="3:13" s="55" customFormat="1" ht="13.8">
      <c r="C758" s="301">
        <v>3</v>
      </c>
      <c r="D758" s="59" t="s">
        <v>19</v>
      </c>
      <c r="E758" s="302" t="s">
        <v>6</v>
      </c>
      <c r="F758" s="93">
        <v>0.121</v>
      </c>
      <c r="G758" s="64">
        <f>VLOOKUP(D758,upahbahan,3,FALSE)</f>
        <v>200000</v>
      </c>
      <c r="H758" s="64">
        <f t="shared" si="75"/>
        <v>24200</v>
      </c>
      <c r="I758" s="54"/>
    </row>
    <row r="759" spans="3:13" s="55" customFormat="1" ht="13.8">
      <c r="C759" s="83" t="s">
        <v>1210</v>
      </c>
      <c r="D759" s="80"/>
      <c r="E759" s="80"/>
      <c r="F759" s="217"/>
      <c r="G759" s="218"/>
      <c r="H759" s="64">
        <f>SUM(H756:H758)</f>
        <v>233270</v>
      </c>
      <c r="I759" s="219"/>
    </row>
    <row r="760" spans="3:13" s="55" customFormat="1" ht="13.8">
      <c r="C760" s="72" t="s">
        <v>1211</v>
      </c>
      <c r="D760" s="59" t="s">
        <v>1212</v>
      </c>
      <c r="E760" s="73"/>
      <c r="F760" s="73"/>
      <c r="G760" s="73"/>
      <c r="H760" s="73"/>
      <c r="I760" s="54"/>
    </row>
    <row r="761" spans="3:13" s="55" customFormat="1" ht="16.5" customHeight="1">
      <c r="C761" s="557">
        <v>1</v>
      </c>
      <c r="D761" s="59" t="s">
        <v>5242</v>
      </c>
      <c r="E761" s="170" t="s">
        <v>1304</v>
      </c>
      <c r="F761" s="171">
        <v>1</v>
      </c>
      <c r="G761" s="64">
        <f>VLOOKUP(D761,upahbahan,3,FALSE)</f>
        <v>593000</v>
      </c>
      <c r="H761" s="64">
        <f t="shared" ref="H761" si="76">F761*G761</f>
        <v>593000</v>
      </c>
      <c r="I761" s="54"/>
    </row>
    <row r="762" spans="3:13" s="55" customFormat="1" ht="13.8">
      <c r="C762" s="83" t="s">
        <v>1216</v>
      </c>
      <c r="D762" s="80"/>
      <c r="E762" s="80"/>
      <c r="F762" s="80"/>
      <c r="G762" s="162"/>
      <c r="H762" s="64">
        <f>SUM(H760:H761)</f>
        <v>593000</v>
      </c>
      <c r="I762" s="54"/>
    </row>
    <row r="763" spans="3:13" s="55" customFormat="1" ht="13.8">
      <c r="C763" s="72" t="s">
        <v>1217</v>
      </c>
      <c r="D763" s="59" t="s">
        <v>1218</v>
      </c>
      <c r="E763" s="170"/>
      <c r="F763" s="73"/>
      <c r="G763" s="73"/>
      <c r="H763" s="73"/>
      <c r="I763" s="54"/>
    </row>
    <row r="764" spans="3:13" s="55" customFormat="1" ht="13.8">
      <c r="C764" s="557">
        <v>1</v>
      </c>
      <c r="D764" s="59" t="s">
        <v>5134</v>
      </c>
      <c r="E764" s="170" t="s">
        <v>1995</v>
      </c>
      <c r="F764" s="171">
        <v>0.152</v>
      </c>
      <c r="G764" s="64">
        <f>VLOOKUP(D764,upahbahan,3,FALSE)</f>
        <v>108000</v>
      </c>
      <c r="H764" s="64">
        <f t="shared" ref="H764" si="77">F764*G764</f>
        <v>16416</v>
      </c>
      <c r="I764" s="54"/>
    </row>
    <row r="765" spans="3:13" s="55" customFormat="1" ht="13.8">
      <c r="C765" s="83" t="s">
        <v>1219</v>
      </c>
      <c r="D765" s="80"/>
      <c r="E765" s="80"/>
      <c r="F765" s="80"/>
      <c r="G765" s="162"/>
      <c r="H765" s="588">
        <f>SUM(H763:H764)</f>
        <v>16416</v>
      </c>
      <c r="I765" s="54"/>
    </row>
    <row r="766" spans="3:13" s="55" customFormat="1" ht="13.8">
      <c r="C766" s="58" t="s">
        <v>1220</v>
      </c>
      <c r="D766" s="69" t="s">
        <v>1221</v>
      </c>
      <c r="E766" s="70"/>
      <c r="F766" s="70"/>
      <c r="G766" s="71"/>
      <c r="H766" s="304">
        <f>H765+H762+H759</f>
        <v>842686</v>
      </c>
      <c r="I766" s="319"/>
    </row>
    <row r="767" spans="3:13" s="55" customFormat="1" ht="13.8">
      <c r="C767" s="58" t="s">
        <v>1222</v>
      </c>
      <c r="D767" s="69" t="s">
        <v>1325</v>
      </c>
      <c r="E767" s="70"/>
      <c r="F767" s="71"/>
      <c r="G767" s="95">
        <v>0.1</v>
      </c>
      <c r="H767" s="64">
        <f>H766*G767</f>
        <v>84268.6</v>
      </c>
      <c r="I767" s="319"/>
    </row>
    <row r="768" spans="3:13" s="55" customFormat="1" ht="13.8">
      <c r="C768" s="58" t="s">
        <v>1223</v>
      </c>
      <c r="D768" s="69" t="s">
        <v>1224</v>
      </c>
      <c r="E768" s="70"/>
      <c r="F768" s="70"/>
      <c r="G768" s="71"/>
      <c r="H768" s="305">
        <f>SUM(H766:H767)</f>
        <v>926954.6</v>
      </c>
      <c r="I768" s="319"/>
    </row>
    <row r="770" spans="3:13" s="55" customFormat="1" ht="15" customHeight="1">
      <c r="C770" s="52" t="s">
        <v>5243</v>
      </c>
      <c r="D770" s="313" t="s">
        <v>5244</v>
      </c>
      <c r="E770" s="313"/>
      <c r="F770" s="313"/>
      <c r="G770" s="313"/>
      <c r="H770" s="313"/>
      <c r="I770" s="56">
        <f>ROUNDDOWN(H785,-2)</f>
        <v>983300</v>
      </c>
    </row>
    <row r="771" spans="3:13" s="55" customFormat="1" ht="27.6">
      <c r="C771" s="300" t="s">
        <v>1197</v>
      </c>
      <c r="D771" s="300" t="s">
        <v>1198</v>
      </c>
      <c r="E771" s="300" t="s">
        <v>1199</v>
      </c>
      <c r="F771" s="300" t="s">
        <v>1200</v>
      </c>
      <c r="G771" s="300" t="s">
        <v>1201</v>
      </c>
      <c r="H771" s="300" t="s">
        <v>1202</v>
      </c>
      <c r="I771" s="54"/>
    </row>
    <row r="772" spans="3:13" s="55" customFormat="1" ht="13.8">
      <c r="C772" s="72" t="s">
        <v>1203</v>
      </c>
      <c r="D772" s="59" t="s">
        <v>1204</v>
      </c>
      <c r="E772" s="73"/>
      <c r="F772" s="73"/>
      <c r="G772" s="73"/>
      <c r="H772" s="73"/>
      <c r="I772" s="54"/>
      <c r="J772" s="159" t="s">
        <v>1249</v>
      </c>
    </row>
    <row r="773" spans="3:13" s="55" customFormat="1" ht="13.8">
      <c r="C773" s="301">
        <v>1</v>
      </c>
      <c r="D773" s="59" t="s">
        <v>5</v>
      </c>
      <c r="E773" s="302" t="s">
        <v>6</v>
      </c>
      <c r="F773" s="93">
        <v>1.353</v>
      </c>
      <c r="G773" s="64">
        <f>VLOOKUP(D773,upahbahan,3,FALSE)</f>
        <v>100000</v>
      </c>
      <c r="H773" s="64">
        <f>F773*G773</f>
        <v>135300</v>
      </c>
      <c r="I773" s="54"/>
      <c r="J773" s="159" t="s">
        <v>1250</v>
      </c>
      <c r="M773" s="65">
        <v>0.1</v>
      </c>
    </row>
    <row r="774" spans="3:13" s="55" customFormat="1" ht="13.8">
      <c r="C774" s="301">
        <v>2</v>
      </c>
      <c r="D774" s="59" t="s">
        <v>10</v>
      </c>
      <c r="E774" s="302" t="s">
        <v>6</v>
      </c>
      <c r="F774" s="93">
        <v>0.67600000000000005</v>
      </c>
      <c r="G774" s="64">
        <f>VLOOKUP(D774,upahbahan,3,FALSE)</f>
        <v>145000</v>
      </c>
      <c r="H774" s="64">
        <f t="shared" ref="H774:H775" si="78">F774*G774</f>
        <v>98020</v>
      </c>
      <c r="I774" s="54"/>
      <c r="J774" s="159"/>
      <c r="M774" s="65"/>
    </row>
    <row r="775" spans="3:13" s="55" customFormat="1" ht="13.8">
      <c r="C775" s="301">
        <v>3</v>
      </c>
      <c r="D775" s="59" t="s">
        <v>19</v>
      </c>
      <c r="E775" s="302" t="s">
        <v>6</v>
      </c>
      <c r="F775" s="93">
        <v>0.13500000000000001</v>
      </c>
      <c r="G775" s="64">
        <f>VLOOKUP(D775,upahbahan,3,FALSE)</f>
        <v>200000</v>
      </c>
      <c r="H775" s="64">
        <f t="shared" si="78"/>
        <v>27000</v>
      </c>
      <c r="I775" s="54"/>
    </row>
    <row r="776" spans="3:13" s="55" customFormat="1" ht="13.8">
      <c r="C776" s="83" t="s">
        <v>1210</v>
      </c>
      <c r="D776" s="80"/>
      <c r="E776" s="80"/>
      <c r="F776" s="217"/>
      <c r="G776" s="218"/>
      <c r="H776" s="64">
        <f>SUM(H773:H775)</f>
        <v>260320</v>
      </c>
      <c r="I776" s="219"/>
    </row>
    <row r="777" spans="3:13" s="55" customFormat="1" ht="13.8">
      <c r="C777" s="72" t="s">
        <v>1211</v>
      </c>
      <c r="D777" s="59" t="s">
        <v>1212</v>
      </c>
      <c r="E777" s="73"/>
      <c r="F777" s="73"/>
      <c r="G777" s="73"/>
      <c r="H777" s="73"/>
      <c r="I777" s="54"/>
    </row>
    <row r="778" spans="3:13" s="55" customFormat="1" ht="16.5" customHeight="1">
      <c r="C778" s="557">
        <v>1</v>
      </c>
      <c r="D778" s="59" t="s">
        <v>5245</v>
      </c>
      <c r="E778" s="170" t="s">
        <v>1304</v>
      </c>
      <c r="F778" s="171">
        <v>1</v>
      </c>
      <c r="G778" s="64">
        <f>VLOOKUP(D778,upahbahan,3,FALSE)</f>
        <v>612000</v>
      </c>
      <c r="H778" s="64">
        <f t="shared" ref="H778" si="79">F778*G778</f>
        <v>612000</v>
      </c>
      <c r="I778" s="54"/>
    </row>
    <row r="779" spans="3:13" s="55" customFormat="1" ht="13.8">
      <c r="C779" s="83" t="s">
        <v>1216</v>
      </c>
      <c r="D779" s="80"/>
      <c r="E779" s="80"/>
      <c r="F779" s="80"/>
      <c r="G779" s="162"/>
      <c r="H779" s="64">
        <f>SUM(H777:H778)</f>
        <v>612000</v>
      </c>
      <c r="I779" s="54"/>
    </row>
    <row r="780" spans="3:13" s="55" customFormat="1" ht="13.8">
      <c r="C780" s="72" t="s">
        <v>1217</v>
      </c>
      <c r="D780" s="59" t="s">
        <v>1218</v>
      </c>
      <c r="E780" s="170"/>
      <c r="F780" s="73"/>
      <c r="G780" s="73"/>
      <c r="H780" s="73"/>
      <c r="I780" s="54"/>
    </row>
    <row r="781" spans="3:13" s="55" customFormat="1" ht="13.8">
      <c r="C781" s="557">
        <v>1</v>
      </c>
      <c r="D781" s="59" t="s">
        <v>5134</v>
      </c>
      <c r="E781" s="170" t="s">
        <v>1995</v>
      </c>
      <c r="F781" s="171">
        <v>0.2</v>
      </c>
      <c r="G781" s="64">
        <f>VLOOKUP(D781,upahbahan,3,FALSE)</f>
        <v>108000</v>
      </c>
      <c r="H781" s="64">
        <f t="shared" ref="H781" si="80">F781*G781</f>
        <v>21600</v>
      </c>
      <c r="I781" s="54"/>
    </row>
    <row r="782" spans="3:13" s="55" customFormat="1" ht="13.8">
      <c r="C782" s="83" t="s">
        <v>1219</v>
      </c>
      <c r="D782" s="80"/>
      <c r="E782" s="80"/>
      <c r="F782" s="80"/>
      <c r="G782" s="162"/>
      <c r="H782" s="588">
        <f>SUM(H780:H781)</f>
        <v>21600</v>
      </c>
      <c r="I782" s="54"/>
    </row>
    <row r="783" spans="3:13" s="55" customFormat="1" ht="13.8">
      <c r="C783" s="58" t="s">
        <v>1220</v>
      </c>
      <c r="D783" s="69" t="s">
        <v>1221</v>
      </c>
      <c r="E783" s="70"/>
      <c r="F783" s="70"/>
      <c r="G783" s="71"/>
      <c r="H783" s="304">
        <f>H782+H779+H776</f>
        <v>893920</v>
      </c>
      <c r="I783" s="319"/>
    </row>
    <row r="784" spans="3:13" s="55" customFormat="1" ht="13.8">
      <c r="C784" s="58" t="s">
        <v>1222</v>
      </c>
      <c r="D784" s="69" t="s">
        <v>1325</v>
      </c>
      <c r="E784" s="70"/>
      <c r="F784" s="71"/>
      <c r="G784" s="95">
        <v>0.1</v>
      </c>
      <c r="H784" s="64">
        <f>H783*G784</f>
        <v>89392</v>
      </c>
      <c r="I784" s="319"/>
    </row>
    <row r="785" spans="3:13" s="55" customFormat="1" ht="13.8">
      <c r="C785" s="58" t="s">
        <v>1223</v>
      </c>
      <c r="D785" s="69" t="s">
        <v>1224</v>
      </c>
      <c r="E785" s="70"/>
      <c r="F785" s="70"/>
      <c r="G785" s="71"/>
      <c r="H785" s="305">
        <f>SUM(H783:H784)</f>
        <v>983312</v>
      </c>
      <c r="I785" s="319"/>
    </row>
    <row r="787" spans="3:13" s="55" customFormat="1" ht="15" customHeight="1">
      <c r="C787" s="52" t="s">
        <v>5246</v>
      </c>
      <c r="D787" s="313" t="s">
        <v>5247</v>
      </c>
      <c r="E787" s="313"/>
      <c r="F787" s="313"/>
      <c r="G787" s="313"/>
      <c r="H787" s="313"/>
      <c r="I787" s="56">
        <f>ROUNDDOWN(H802,-2)</f>
        <v>1061400</v>
      </c>
    </row>
    <row r="788" spans="3:13" s="55" customFormat="1" ht="27.6">
      <c r="C788" s="300" t="s">
        <v>1197</v>
      </c>
      <c r="D788" s="300" t="s">
        <v>1198</v>
      </c>
      <c r="E788" s="300" t="s">
        <v>1199</v>
      </c>
      <c r="F788" s="300" t="s">
        <v>1200</v>
      </c>
      <c r="G788" s="300" t="s">
        <v>1201</v>
      </c>
      <c r="H788" s="300" t="s">
        <v>1202</v>
      </c>
      <c r="I788" s="54"/>
    </row>
    <row r="789" spans="3:13" s="55" customFormat="1" ht="13.8">
      <c r="C789" s="72" t="s">
        <v>1203</v>
      </c>
      <c r="D789" s="59" t="s">
        <v>1204</v>
      </c>
      <c r="E789" s="73"/>
      <c r="F789" s="73"/>
      <c r="G789" s="73"/>
      <c r="H789" s="73"/>
      <c r="I789" s="54"/>
      <c r="J789" s="159" t="s">
        <v>1249</v>
      </c>
    </row>
    <row r="790" spans="3:13" s="55" customFormat="1" ht="13.8">
      <c r="C790" s="301">
        <v>1</v>
      </c>
      <c r="D790" s="59" t="s">
        <v>5</v>
      </c>
      <c r="E790" s="302" t="s">
        <v>6</v>
      </c>
      <c r="F790" s="93">
        <v>1.4690000000000001</v>
      </c>
      <c r="G790" s="64">
        <f>VLOOKUP(D790,upahbahan,3,FALSE)</f>
        <v>100000</v>
      </c>
      <c r="H790" s="64">
        <f>F790*G790</f>
        <v>146900</v>
      </c>
      <c r="I790" s="54"/>
      <c r="J790" s="159" t="s">
        <v>1250</v>
      </c>
      <c r="M790" s="65">
        <v>0.1</v>
      </c>
    </row>
    <row r="791" spans="3:13" s="55" customFormat="1" ht="13.8">
      <c r="C791" s="301">
        <v>2</v>
      </c>
      <c r="D791" s="59" t="s">
        <v>10</v>
      </c>
      <c r="E791" s="302" t="s">
        <v>6</v>
      </c>
      <c r="F791" s="93">
        <v>0.73499999999999999</v>
      </c>
      <c r="G791" s="64">
        <f>VLOOKUP(D791,upahbahan,3,FALSE)</f>
        <v>145000</v>
      </c>
      <c r="H791" s="64">
        <f t="shared" ref="H791:H792" si="81">F791*G791</f>
        <v>106575</v>
      </c>
      <c r="I791" s="54"/>
      <c r="J791" s="159"/>
      <c r="M791" s="65"/>
    </row>
    <row r="792" spans="3:13" s="55" customFormat="1" ht="13.8">
      <c r="C792" s="301">
        <v>3</v>
      </c>
      <c r="D792" s="59" t="s">
        <v>19</v>
      </c>
      <c r="E792" s="302" t="s">
        <v>6</v>
      </c>
      <c r="F792" s="93">
        <v>0.14699999999999999</v>
      </c>
      <c r="G792" s="64">
        <f>VLOOKUP(D792,upahbahan,3,FALSE)</f>
        <v>200000</v>
      </c>
      <c r="H792" s="64">
        <f t="shared" si="81"/>
        <v>29400</v>
      </c>
      <c r="I792" s="54"/>
    </row>
    <row r="793" spans="3:13" s="55" customFormat="1" ht="13.8">
      <c r="C793" s="83" t="s">
        <v>1210</v>
      </c>
      <c r="D793" s="80"/>
      <c r="E793" s="80"/>
      <c r="F793" s="217"/>
      <c r="G793" s="218"/>
      <c r="H793" s="64">
        <f>SUM(H790:H792)</f>
        <v>282875</v>
      </c>
      <c r="I793" s="219"/>
    </row>
    <row r="794" spans="3:13" s="55" customFormat="1" ht="13.8">
      <c r="C794" s="72" t="s">
        <v>1211</v>
      </c>
      <c r="D794" s="59" t="s">
        <v>1212</v>
      </c>
      <c r="E794" s="73"/>
      <c r="F794" s="73"/>
      <c r="G794" s="73"/>
      <c r="H794" s="73"/>
      <c r="I794" s="54"/>
    </row>
    <row r="795" spans="3:13" s="55" customFormat="1" ht="16.5" customHeight="1">
      <c r="C795" s="557">
        <v>1</v>
      </c>
      <c r="D795" s="59" t="s">
        <v>5248</v>
      </c>
      <c r="E795" s="170" t="s">
        <v>1304</v>
      </c>
      <c r="F795" s="171">
        <v>1</v>
      </c>
      <c r="G795" s="64">
        <f>VLOOKUP(D795,upahbahan,3,FALSE)</f>
        <v>655000</v>
      </c>
      <c r="H795" s="64">
        <f t="shared" ref="H795" si="82">F795*G795</f>
        <v>655000</v>
      </c>
      <c r="I795" s="54"/>
    </row>
    <row r="796" spans="3:13" s="55" customFormat="1" ht="13.8">
      <c r="C796" s="83" t="s">
        <v>1216</v>
      </c>
      <c r="D796" s="80"/>
      <c r="E796" s="80"/>
      <c r="F796" s="80"/>
      <c r="G796" s="162"/>
      <c r="H796" s="64">
        <f>SUM(H794:H795)</f>
        <v>655000</v>
      </c>
      <c r="I796" s="54"/>
    </row>
    <row r="797" spans="3:13" s="55" customFormat="1" ht="13.8">
      <c r="C797" s="72" t="s">
        <v>1217</v>
      </c>
      <c r="D797" s="59" t="s">
        <v>1218</v>
      </c>
      <c r="E797" s="170"/>
      <c r="F797" s="73"/>
      <c r="G797" s="73"/>
      <c r="H797" s="73"/>
      <c r="I797" s="54"/>
    </row>
    <row r="798" spans="3:13" s="55" customFormat="1" ht="13.8">
      <c r="C798" s="557">
        <v>1</v>
      </c>
      <c r="D798" s="59" t="s">
        <v>5134</v>
      </c>
      <c r="E798" s="170" t="s">
        <v>1995</v>
      </c>
      <c r="F798" s="171">
        <v>0.251</v>
      </c>
      <c r="G798" s="64">
        <f>VLOOKUP(D798,upahbahan,3,FALSE)</f>
        <v>108000</v>
      </c>
      <c r="H798" s="64">
        <f t="shared" ref="H798" si="83">F798*G798</f>
        <v>27108</v>
      </c>
      <c r="I798" s="54"/>
    </row>
    <row r="799" spans="3:13" s="55" customFormat="1" ht="13.8">
      <c r="C799" s="83" t="s">
        <v>1219</v>
      </c>
      <c r="D799" s="80"/>
      <c r="E799" s="80"/>
      <c r="F799" s="80"/>
      <c r="G799" s="162"/>
      <c r="H799" s="588">
        <f>SUM(H797:H798)</f>
        <v>27108</v>
      </c>
      <c r="I799" s="54"/>
    </row>
    <row r="800" spans="3:13" s="55" customFormat="1" ht="13.8">
      <c r="C800" s="58" t="s">
        <v>1220</v>
      </c>
      <c r="D800" s="69" t="s">
        <v>1221</v>
      </c>
      <c r="E800" s="70"/>
      <c r="F800" s="70"/>
      <c r="G800" s="71"/>
      <c r="H800" s="304">
        <f>H799+H796+H793</f>
        <v>964983</v>
      </c>
      <c r="I800" s="319"/>
    </row>
    <row r="801" spans="3:13" s="55" customFormat="1" ht="13.8">
      <c r="C801" s="58" t="s">
        <v>1222</v>
      </c>
      <c r="D801" s="69" t="s">
        <v>1325</v>
      </c>
      <c r="E801" s="70"/>
      <c r="F801" s="71"/>
      <c r="G801" s="95">
        <v>0.1</v>
      </c>
      <c r="H801" s="64">
        <f>H800*G801</f>
        <v>96498.3</v>
      </c>
      <c r="I801" s="319"/>
    </row>
    <row r="802" spans="3:13" s="55" customFormat="1" ht="13.8">
      <c r="C802" s="58" t="s">
        <v>1223</v>
      </c>
      <c r="D802" s="69" t="s">
        <v>1224</v>
      </c>
      <c r="E802" s="70"/>
      <c r="F802" s="70"/>
      <c r="G802" s="71"/>
      <c r="H802" s="305">
        <f>SUM(H800:H801)</f>
        <v>1061481.3</v>
      </c>
      <c r="I802" s="319"/>
    </row>
    <row r="804" spans="3:13" s="55" customFormat="1" ht="15" customHeight="1">
      <c r="C804" s="52" t="s">
        <v>5249</v>
      </c>
      <c r="D804" s="313" t="s">
        <v>5250</v>
      </c>
      <c r="E804" s="313"/>
      <c r="F804" s="313"/>
      <c r="G804" s="313"/>
      <c r="H804" s="313"/>
      <c r="I804" s="56">
        <f>ROUNDDOWN(H819,-2)</f>
        <v>1084300</v>
      </c>
    </row>
    <row r="805" spans="3:13" s="55" customFormat="1" ht="27.6">
      <c r="C805" s="300" t="s">
        <v>1197</v>
      </c>
      <c r="D805" s="300" t="s">
        <v>1198</v>
      </c>
      <c r="E805" s="300" t="s">
        <v>1199</v>
      </c>
      <c r="F805" s="300" t="s">
        <v>1200</v>
      </c>
      <c r="G805" s="300" t="s">
        <v>1201</v>
      </c>
      <c r="H805" s="300" t="s">
        <v>1202</v>
      </c>
      <c r="I805" s="54"/>
    </row>
    <row r="806" spans="3:13" s="55" customFormat="1" ht="13.8">
      <c r="C806" s="72" t="s">
        <v>1203</v>
      </c>
      <c r="D806" s="59" t="s">
        <v>1204</v>
      </c>
      <c r="E806" s="73"/>
      <c r="F806" s="73"/>
      <c r="G806" s="73"/>
      <c r="H806" s="73"/>
      <c r="I806" s="54"/>
      <c r="J806" s="159" t="s">
        <v>1249</v>
      </c>
    </row>
    <row r="807" spans="3:13" s="55" customFormat="1" ht="13.8">
      <c r="C807" s="301">
        <v>1</v>
      </c>
      <c r="D807" s="59" t="s">
        <v>5</v>
      </c>
      <c r="E807" s="302" t="s">
        <v>6</v>
      </c>
      <c r="F807" s="93">
        <v>1.327</v>
      </c>
      <c r="G807" s="64">
        <f>VLOOKUP(D807,upahbahan,3,FALSE)</f>
        <v>100000</v>
      </c>
      <c r="H807" s="64">
        <f>F807*G807</f>
        <v>132700</v>
      </c>
      <c r="I807" s="54"/>
      <c r="J807" s="159" t="s">
        <v>1250</v>
      </c>
      <c r="M807" s="65">
        <v>0.1</v>
      </c>
    </row>
    <row r="808" spans="3:13" s="55" customFormat="1" ht="13.8">
      <c r="C808" s="301">
        <v>2</v>
      </c>
      <c r="D808" s="59" t="s">
        <v>10</v>
      </c>
      <c r="E808" s="302" t="s">
        <v>6</v>
      </c>
      <c r="F808" s="93">
        <v>0.66400000000000003</v>
      </c>
      <c r="G808" s="64">
        <f>VLOOKUP(D808,upahbahan,3,FALSE)</f>
        <v>145000</v>
      </c>
      <c r="H808" s="64">
        <f t="shared" ref="H808:H809" si="84">F808*G808</f>
        <v>96280</v>
      </c>
      <c r="I808" s="54"/>
      <c r="J808" s="159"/>
      <c r="M808" s="65"/>
    </row>
    <row r="809" spans="3:13" s="55" customFormat="1" ht="13.8">
      <c r="C809" s="301">
        <v>3</v>
      </c>
      <c r="D809" s="59" t="s">
        <v>19</v>
      </c>
      <c r="E809" s="302" t="s">
        <v>6</v>
      </c>
      <c r="F809" s="93">
        <v>0.13300000000000001</v>
      </c>
      <c r="G809" s="64">
        <f>VLOOKUP(D809,upahbahan,3,FALSE)</f>
        <v>200000</v>
      </c>
      <c r="H809" s="64">
        <f t="shared" si="84"/>
        <v>26600</v>
      </c>
      <c r="I809" s="54"/>
    </row>
    <row r="810" spans="3:13" s="55" customFormat="1" ht="13.8">
      <c r="C810" s="83" t="s">
        <v>1210</v>
      </c>
      <c r="D810" s="80"/>
      <c r="E810" s="80"/>
      <c r="F810" s="217"/>
      <c r="G810" s="218"/>
      <c r="H810" s="64">
        <f>SUM(H807:H809)</f>
        <v>255580</v>
      </c>
      <c r="I810" s="219"/>
    </row>
    <row r="811" spans="3:13" s="55" customFormat="1" ht="13.8">
      <c r="C811" s="72" t="s">
        <v>1211</v>
      </c>
      <c r="D811" s="59" t="s">
        <v>1212</v>
      </c>
      <c r="E811" s="73"/>
      <c r="F811" s="73"/>
      <c r="G811" s="73"/>
      <c r="H811" s="73"/>
      <c r="I811" s="54"/>
    </row>
    <row r="812" spans="3:13" s="55" customFormat="1" ht="16.5" customHeight="1">
      <c r="C812" s="557">
        <v>1</v>
      </c>
      <c r="D812" s="59" t="s">
        <v>5251</v>
      </c>
      <c r="E812" s="170" t="s">
        <v>1304</v>
      </c>
      <c r="F812" s="171">
        <v>1</v>
      </c>
      <c r="G812" s="64">
        <f>VLOOKUP(D812,upahbahan,3,FALSE)</f>
        <v>697000</v>
      </c>
      <c r="H812" s="64">
        <f t="shared" ref="H812" si="85">F812*G812</f>
        <v>697000</v>
      </c>
      <c r="I812" s="54"/>
    </row>
    <row r="813" spans="3:13" s="55" customFormat="1" ht="13.8">
      <c r="C813" s="83" t="s">
        <v>1216</v>
      </c>
      <c r="D813" s="80"/>
      <c r="E813" s="80"/>
      <c r="F813" s="80"/>
      <c r="G813" s="162"/>
      <c r="H813" s="64">
        <f>SUM(H811:H812)</f>
        <v>697000</v>
      </c>
      <c r="I813" s="54"/>
    </row>
    <row r="814" spans="3:13" s="55" customFormat="1" ht="13.8">
      <c r="C814" s="72" t="s">
        <v>1217</v>
      </c>
      <c r="D814" s="59" t="s">
        <v>1218</v>
      </c>
      <c r="E814" s="170"/>
      <c r="F814" s="73"/>
      <c r="G814" s="73"/>
      <c r="H814" s="73"/>
      <c r="I814" s="54"/>
    </row>
    <row r="815" spans="3:13" s="55" customFormat="1" ht="13.8">
      <c r="C815" s="557">
        <v>1</v>
      </c>
      <c r="D815" s="59" t="s">
        <v>5134</v>
      </c>
      <c r="E815" s="170" t="s">
        <v>1995</v>
      </c>
      <c r="F815" s="171">
        <v>0.307</v>
      </c>
      <c r="G815" s="64">
        <f>VLOOKUP(D815,upahbahan,3,FALSE)</f>
        <v>108000</v>
      </c>
      <c r="H815" s="64">
        <f t="shared" ref="H815" si="86">F815*G815</f>
        <v>33156</v>
      </c>
      <c r="I815" s="54"/>
    </row>
    <row r="816" spans="3:13" s="55" customFormat="1" ht="13.8">
      <c r="C816" s="83" t="s">
        <v>1219</v>
      </c>
      <c r="D816" s="80"/>
      <c r="E816" s="80"/>
      <c r="F816" s="80"/>
      <c r="G816" s="162"/>
      <c r="H816" s="588">
        <f>SUM(H814:H815)</f>
        <v>33156</v>
      </c>
      <c r="I816" s="54"/>
    </row>
    <row r="817" spans="3:13" s="55" customFormat="1" ht="13.8">
      <c r="C817" s="58" t="s">
        <v>1220</v>
      </c>
      <c r="D817" s="69" t="s">
        <v>1221</v>
      </c>
      <c r="E817" s="70"/>
      <c r="F817" s="70"/>
      <c r="G817" s="71"/>
      <c r="H817" s="304">
        <f>H816+H813+H810</f>
        <v>985736</v>
      </c>
      <c r="I817" s="319"/>
    </row>
    <row r="818" spans="3:13" s="55" customFormat="1" ht="13.8">
      <c r="C818" s="58" t="s">
        <v>1222</v>
      </c>
      <c r="D818" s="69" t="s">
        <v>1325</v>
      </c>
      <c r="E818" s="70"/>
      <c r="F818" s="71"/>
      <c r="G818" s="95">
        <v>0.1</v>
      </c>
      <c r="H818" s="64">
        <f>H817*G818</f>
        <v>98573.6</v>
      </c>
      <c r="I818" s="319"/>
    </row>
    <row r="819" spans="3:13" s="55" customFormat="1" ht="13.8">
      <c r="C819" s="58" t="s">
        <v>1223</v>
      </c>
      <c r="D819" s="69" t="s">
        <v>1224</v>
      </c>
      <c r="E819" s="70"/>
      <c r="F819" s="70"/>
      <c r="G819" s="71"/>
      <c r="H819" s="305">
        <f>SUM(H817:H818)</f>
        <v>1084309.6000000001</v>
      </c>
      <c r="I819" s="319"/>
    </row>
    <row r="821" spans="3:13" s="55" customFormat="1" ht="15" customHeight="1">
      <c r="C821" s="52" t="s">
        <v>5252</v>
      </c>
      <c r="D821" s="313" t="s">
        <v>5253</v>
      </c>
      <c r="E821" s="313"/>
      <c r="F821" s="313"/>
      <c r="G821" s="313"/>
      <c r="H821" s="313"/>
      <c r="I821" s="56">
        <f>ROUNDDOWN(H836,-2)</f>
        <v>1347300</v>
      </c>
    </row>
    <row r="822" spans="3:13" s="55" customFormat="1" ht="27.6">
      <c r="C822" s="300" t="s">
        <v>1197</v>
      </c>
      <c r="D822" s="300" t="s">
        <v>1198</v>
      </c>
      <c r="E822" s="300" t="s">
        <v>1199</v>
      </c>
      <c r="F822" s="300" t="s">
        <v>1200</v>
      </c>
      <c r="G822" s="300" t="s">
        <v>1201</v>
      </c>
      <c r="H822" s="300" t="s">
        <v>1202</v>
      </c>
      <c r="I822" s="54"/>
    </row>
    <row r="823" spans="3:13" s="55" customFormat="1" ht="13.8">
      <c r="C823" s="72" t="s">
        <v>1203</v>
      </c>
      <c r="D823" s="59" t="s">
        <v>1204</v>
      </c>
      <c r="E823" s="73"/>
      <c r="F823" s="73"/>
      <c r="G823" s="73"/>
      <c r="H823" s="73"/>
      <c r="I823" s="54"/>
      <c r="J823" s="159" t="s">
        <v>1249</v>
      </c>
    </row>
    <row r="824" spans="3:13" s="55" customFormat="1" ht="13.8">
      <c r="C824" s="301">
        <v>1</v>
      </c>
      <c r="D824" s="59" t="s">
        <v>5</v>
      </c>
      <c r="E824" s="302" t="s">
        <v>6</v>
      </c>
      <c r="F824" s="93">
        <v>2.327</v>
      </c>
      <c r="G824" s="64">
        <f>VLOOKUP(D824,upahbahan,3,FALSE)</f>
        <v>100000</v>
      </c>
      <c r="H824" s="64">
        <f>F824*G824</f>
        <v>232700</v>
      </c>
      <c r="I824" s="54"/>
      <c r="J824" s="159" t="s">
        <v>1250</v>
      </c>
      <c r="M824" s="65">
        <v>0.1</v>
      </c>
    </row>
    <row r="825" spans="3:13" s="55" customFormat="1" ht="13.8">
      <c r="C825" s="301">
        <v>2</v>
      </c>
      <c r="D825" s="59" t="s">
        <v>10</v>
      </c>
      <c r="E825" s="302" t="s">
        <v>6</v>
      </c>
      <c r="F825" s="93">
        <v>1.163</v>
      </c>
      <c r="G825" s="64">
        <f>VLOOKUP(D825,upahbahan,3,FALSE)</f>
        <v>145000</v>
      </c>
      <c r="H825" s="64">
        <f t="shared" ref="H825:H826" si="87">F825*G825</f>
        <v>168635</v>
      </c>
      <c r="I825" s="54"/>
      <c r="J825" s="159"/>
      <c r="M825" s="65"/>
    </row>
    <row r="826" spans="3:13" s="55" customFormat="1" ht="13.8">
      <c r="C826" s="301">
        <v>3</v>
      </c>
      <c r="D826" s="59" t="s">
        <v>19</v>
      </c>
      <c r="E826" s="302" t="s">
        <v>6</v>
      </c>
      <c r="F826" s="93">
        <v>0.23300000000000001</v>
      </c>
      <c r="G826" s="64">
        <f>VLOOKUP(D826,upahbahan,3,FALSE)</f>
        <v>200000</v>
      </c>
      <c r="H826" s="64">
        <f t="shared" si="87"/>
        <v>46600</v>
      </c>
      <c r="I826" s="54"/>
    </row>
    <row r="827" spans="3:13" s="55" customFormat="1" ht="13.8">
      <c r="C827" s="83" t="s">
        <v>1210</v>
      </c>
      <c r="D827" s="80"/>
      <c r="E827" s="80"/>
      <c r="F827" s="217"/>
      <c r="G827" s="218"/>
      <c r="H827" s="64">
        <f>SUM(H824:H826)</f>
        <v>447935</v>
      </c>
      <c r="I827" s="219"/>
    </row>
    <row r="828" spans="3:13" s="55" customFormat="1" ht="13.8">
      <c r="C828" s="72" t="s">
        <v>1211</v>
      </c>
      <c r="D828" s="59" t="s">
        <v>1212</v>
      </c>
      <c r="E828" s="73"/>
      <c r="F828" s="73"/>
      <c r="G828" s="73"/>
      <c r="H828" s="73"/>
      <c r="I828" s="54"/>
    </row>
    <row r="829" spans="3:13" s="55" customFormat="1" ht="16.5" customHeight="1">
      <c r="C829" s="557">
        <v>1</v>
      </c>
      <c r="D829" s="59" t="s">
        <v>5254</v>
      </c>
      <c r="E829" s="170" t="s">
        <v>1304</v>
      </c>
      <c r="F829" s="171">
        <v>1</v>
      </c>
      <c r="G829" s="64">
        <f>VLOOKUP(D829,upahbahan,3,FALSE)</f>
        <v>715000</v>
      </c>
      <c r="H829" s="64">
        <f t="shared" ref="H829" si="88">F829*G829</f>
        <v>715000</v>
      </c>
      <c r="I829" s="54"/>
    </row>
    <row r="830" spans="3:13" s="55" customFormat="1" ht="13.8">
      <c r="C830" s="83" t="s">
        <v>1216</v>
      </c>
      <c r="D830" s="80"/>
      <c r="E830" s="80"/>
      <c r="F830" s="80"/>
      <c r="G830" s="162"/>
      <c r="H830" s="64">
        <f>SUM(H828:H829)</f>
        <v>715000</v>
      </c>
      <c r="I830" s="54"/>
    </row>
    <row r="831" spans="3:13" s="55" customFormat="1" ht="13.8">
      <c r="C831" s="72" t="s">
        <v>1217</v>
      </c>
      <c r="D831" s="59" t="s">
        <v>1218</v>
      </c>
      <c r="E831" s="170"/>
      <c r="F831" s="73"/>
      <c r="G831" s="73"/>
      <c r="H831" s="73"/>
      <c r="I831" s="54"/>
    </row>
    <row r="832" spans="3:13" s="55" customFormat="1" ht="13.8">
      <c r="C832" s="557">
        <v>1</v>
      </c>
      <c r="D832" s="59" t="s">
        <v>5134</v>
      </c>
      <c r="E832" s="170" t="s">
        <v>1995</v>
      </c>
      <c r="F832" s="171">
        <v>0.57299999999999995</v>
      </c>
      <c r="G832" s="64">
        <f>VLOOKUP(D832,upahbahan,3,FALSE)</f>
        <v>108000</v>
      </c>
      <c r="H832" s="64">
        <f t="shared" ref="H832" si="89">F832*G832</f>
        <v>61883.999999999993</v>
      </c>
      <c r="I832" s="54"/>
    </row>
    <row r="833" spans="3:13" s="55" customFormat="1" ht="13.8">
      <c r="C833" s="83" t="s">
        <v>1219</v>
      </c>
      <c r="D833" s="80"/>
      <c r="E833" s="80"/>
      <c r="F833" s="80"/>
      <c r="G833" s="162"/>
      <c r="H833" s="588">
        <f>SUM(H831:H832)</f>
        <v>61883.999999999993</v>
      </c>
      <c r="I833" s="54"/>
    </row>
    <row r="834" spans="3:13" s="55" customFormat="1" ht="13.8">
      <c r="C834" s="58" t="s">
        <v>1220</v>
      </c>
      <c r="D834" s="69" t="s">
        <v>1221</v>
      </c>
      <c r="E834" s="70"/>
      <c r="F834" s="70"/>
      <c r="G834" s="71"/>
      <c r="H834" s="304">
        <f>H833+H830+H827</f>
        <v>1224819</v>
      </c>
      <c r="I834" s="319"/>
    </row>
    <row r="835" spans="3:13" s="55" customFormat="1" ht="13.8">
      <c r="C835" s="58" t="s">
        <v>1222</v>
      </c>
      <c r="D835" s="69" t="s">
        <v>1325</v>
      </c>
      <c r="E835" s="70"/>
      <c r="F835" s="71"/>
      <c r="G835" s="95">
        <v>0.1</v>
      </c>
      <c r="H835" s="64">
        <f>H834*G835</f>
        <v>122481.90000000001</v>
      </c>
      <c r="I835" s="319"/>
    </row>
    <row r="836" spans="3:13" s="55" customFormat="1" ht="13.8">
      <c r="C836" s="58" t="s">
        <v>1223</v>
      </c>
      <c r="D836" s="69" t="s">
        <v>1224</v>
      </c>
      <c r="E836" s="70"/>
      <c r="F836" s="70"/>
      <c r="G836" s="71"/>
      <c r="H836" s="305">
        <f>SUM(H834:H835)</f>
        <v>1347300.9</v>
      </c>
      <c r="I836" s="319"/>
    </row>
    <row r="838" spans="3:13" s="55" customFormat="1" ht="15" customHeight="1">
      <c r="C838" s="52" t="s">
        <v>5255</v>
      </c>
      <c r="D838" s="313" t="s">
        <v>5256</v>
      </c>
      <c r="E838" s="313"/>
      <c r="F838" s="313"/>
      <c r="G838" s="313"/>
      <c r="H838" s="313"/>
      <c r="I838" s="56">
        <f>ROUNDDOWN(H853,-2)</f>
        <v>1491900</v>
      </c>
    </row>
    <row r="839" spans="3:13" s="55" customFormat="1" ht="27.6">
      <c r="C839" s="300" t="s">
        <v>1197</v>
      </c>
      <c r="D839" s="300" t="s">
        <v>1198</v>
      </c>
      <c r="E839" s="300" t="s">
        <v>1199</v>
      </c>
      <c r="F839" s="300" t="s">
        <v>1200</v>
      </c>
      <c r="G839" s="300" t="s">
        <v>1201</v>
      </c>
      <c r="H839" s="300" t="s">
        <v>1202</v>
      </c>
      <c r="I839" s="54"/>
    </row>
    <row r="840" spans="3:13" s="55" customFormat="1" ht="13.8">
      <c r="C840" s="72" t="s">
        <v>1203</v>
      </c>
      <c r="D840" s="59" t="s">
        <v>1204</v>
      </c>
      <c r="E840" s="73"/>
      <c r="F840" s="73"/>
      <c r="G840" s="73"/>
      <c r="H840" s="73"/>
      <c r="I840" s="54"/>
      <c r="J840" s="159" t="s">
        <v>1249</v>
      </c>
    </row>
    <row r="841" spans="3:13" s="55" customFormat="1" ht="13.8">
      <c r="C841" s="301">
        <v>1</v>
      </c>
      <c r="D841" s="59" t="s">
        <v>5</v>
      </c>
      <c r="E841" s="302" t="s">
        <v>6</v>
      </c>
      <c r="F841" s="93">
        <v>2.6230000000000002</v>
      </c>
      <c r="G841" s="64">
        <f>VLOOKUP(D841,upahbahan,3,FALSE)</f>
        <v>100000</v>
      </c>
      <c r="H841" s="64">
        <f>F841*G841</f>
        <v>262300</v>
      </c>
      <c r="I841" s="54"/>
      <c r="J841" s="159" t="s">
        <v>1250</v>
      </c>
      <c r="M841" s="65">
        <v>0.1</v>
      </c>
    </row>
    <row r="842" spans="3:13" s="55" customFormat="1" ht="13.8">
      <c r="C842" s="301">
        <v>2</v>
      </c>
      <c r="D842" s="59" t="s">
        <v>10</v>
      </c>
      <c r="E842" s="302" t="s">
        <v>6</v>
      </c>
      <c r="F842" s="93">
        <v>1.3120000000000001</v>
      </c>
      <c r="G842" s="64">
        <f>VLOOKUP(D842,upahbahan,3,FALSE)</f>
        <v>145000</v>
      </c>
      <c r="H842" s="64">
        <f t="shared" ref="H842:H843" si="90">F842*G842</f>
        <v>190240</v>
      </c>
      <c r="I842" s="54"/>
      <c r="J842" s="159"/>
      <c r="M842" s="65"/>
    </row>
    <row r="843" spans="3:13" s="55" customFormat="1" ht="13.8">
      <c r="C843" s="301">
        <v>3</v>
      </c>
      <c r="D843" s="59" t="s">
        <v>19</v>
      </c>
      <c r="E843" s="302" t="s">
        <v>6</v>
      </c>
      <c r="F843" s="93">
        <v>0.26200000000000001</v>
      </c>
      <c r="G843" s="64">
        <f>VLOOKUP(D843,upahbahan,3,FALSE)</f>
        <v>200000</v>
      </c>
      <c r="H843" s="64">
        <f t="shared" si="90"/>
        <v>52400</v>
      </c>
      <c r="I843" s="54"/>
    </row>
    <row r="844" spans="3:13" s="55" customFormat="1" ht="13.8">
      <c r="C844" s="83" t="s">
        <v>1210</v>
      </c>
      <c r="D844" s="80"/>
      <c r="E844" s="80"/>
      <c r="F844" s="217"/>
      <c r="G844" s="218"/>
      <c r="H844" s="64">
        <f>SUM(H841:H843)</f>
        <v>504940</v>
      </c>
      <c r="I844" s="219"/>
    </row>
    <row r="845" spans="3:13" s="55" customFormat="1" ht="13.8">
      <c r="C845" s="72" t="s">
        <v>1211</v>
      </c>
      <c r="D845" s="59" t="s">
        <v>1212</v>
      </c>
      <c r="E845" s="73"/>
      <c r="F845" s="73"/>
      <c r="G845" s="73"/>
      <c r="H845" s="73"/>
      <c r="I845" s="54"/>
    </row>
    <row r="846" spans="3:13" s="55" customFormat="1" ht="16.5" customHeight="1">
      <c r="C846" s="557">
        <v>1</v>
      </c>
      <c r="D846" s="59" t="s">
        <v>5257</v>
      </c>
      <c r="E846" s="170" t="s">
        <v>1304</v>
      </c>
      <c r="F846" s="171">
        <v>1</v>
      </c>
      <c r="G846" s="64">
        <f>VLOOKUP(D846,upahbahan,3,FALSE)</f>
        <v>756000</v>
      </c>
      <c r="H846" s="64">
        <f t="shared" ref="H846" si="91">F846*G846</f>
        <v>756000</v>
      </c>
      <c r="I846" s="54"/>
    </row>
    <row r="847" spans="3:13" s="55" customFormat="1" ht="13.8">
      <c r="C847" s="83" t="s">
        <v>1216</v>
      </c>
      <c r="D847" s="80"/>
      <c r="E847" s="80"/>
      <c r="F847" s="80"/>
      <c r="G847" s="162"/>
      <c r="H847" s="64">
        <f>SUM(H845:H846)</f>
        <v>756000</v>
      </c>
      <c r="I847" s="54"/>
    </row>
    <row r="848" spans="3:13" s="55" customFormat="1" ht="13.8">
      <c r="C848" s="72" t="s">
        <v>1217</v>
      </c>
      <c r="D848" s="59" t="s">
        <v>1218</v>
      </c>
      <c r="E848" s="170"/>
      <c r="F848" s="73"/>
      <c r="G848" s="73"/>
      <c r="H848" s="73"/>
      <c r="I848" s="54"/>
    </row>
    <row r="849" spans="3:13" s="55" customFormat="1" ht="13.8">
      <c r="C849" s="557">
        <v>1</v>
      </c>
      <c r="D849" s="59" t="s">
        <v>5134</v>
      </c>
      <c r="E849" s="170" t="s">
        <v>1995</v>
      </c>
      <c r="F849" s="171">
        <v>0.88300000000000001</v>
      </c>
      <c r="G849" s="64">
        <f>VLOOKUP(D849,upahbahan,3,FALSE)</f>
        <v>108000</v>
      </c>
      <c r="H849" s="64">
        <f t="shared" ref="H849" si="92">F849*G849</f>
        <v>95364</v>
      </c>
      <c r="I849" s="54"/>
    </row>
    <row r="850" spans="3:13" s="55" customFormat="1" ht="13.8">
      <c r="C850" s="83" t="s">
        <v>1219</v>
      </c>
      <c r="D850" s="80"/>
      <c r="E850" s="80"/>
      <c r="F850" s="80"/>
      <c r="G850" s="162"/>
      <c r="H850" s="588">
        <f>SUM(H848:H849)</f>
        <v>95364</v>
      </c>
      <c r="I850" s="54"/>
    </row>
    <row r="851" spans="3:13" s="55" customFormat="1" ht="13.8">
      <c r="C851" s="58" t="s">
        <v>1220</v>
      </c>
      <c r="D851" s="69" t="s">
        <v>1221</v>
      </c>
      <c r="E851" s="70"/>
      <c r="F851" s="70"/>
      <c r="G851" s="71"/>
      <c r="H851" s="304">
        <f>H850+H847+H844</f>
        <v>1356304</v>
      </c>
      <c r="I851" s="319"/>
    </row>
    <row r="852" spans="3:13" s="55" customFormat="1" ht="13.8">
      <c r="C852" s="58" t="s">
        <v>1222</v>
      </c>
      <c r="D852" s="69" t="s">
        <v>1325</v>
      </c>
      <c r="E852" s="70"/>
      <c r="F852" s="71"/>
      <c r="G852" s="95">
        <v>0.1</v>
      </c>
      <c r="H852" s="64">
        <f>H851*G852</f>
        <v>135630.39999999999</v>
      </c>
      <c r="I852" s="319"/>
    </row>
    <row r="853" spans="3:13" s="55" customFormat="1" ht="13.8">
      <c r="C853" s="58" t="s">
        <v>1223</v>
      </c>
      <c r="D853" s="69" t="s">
        <v>1224</v>
      </c>
      <c r="E853" s="70"/>
      <c r="F853" s="70"/>
      <c r="G853" s="71"/>
      <c r="H853" s="305">
        <f>SUM(H851:H852)</f>
        <v>1491934.4</v>
      </c>
      <c r="I853" s="319"/>
    </row>
    <row r="856" spans="3:13" s="55" customFormat="1" ht="15" customHeight="1">
      <c r="C856" s="52" t="s">
        <v>5258</v>
      </c>
      <c r="D856" s="313" t="s">
        <v>5259</v>
      </c>
      <c r="E856" s="313"/>
      <c r="F856" s="313"/>
      <c r="G856" s="313"/>
      <c r="H856" s="313"/>
      <c r="I856" s="56">
        <f>ROUNDDOWN(H871,-2)</f>
        <v>1625200</v>
      </c>
    </row>
    <row r="857" spans="3:13" s="55" customFormat="1" ht="27.6">
      <c r="C857" s="300" t="s">
        <v>1197</v>
      </c>
      <c r="D857" s="300" t="s">
        <v>1198</v>
      </c>
      <c r="E857" s="300" t="s">
        <v>1199</v>
      </c>
      <c r="F857" s="300" t="s">
        <v>1200</v>
      </c>
      <c r="G857" s="300" t="s">
        <v>1201</v>
      </c>
      <c r="H857" s="300" t="s">
        <v>1202</v>
      </c>
      <c r="I857" s="54"/>
    </row>
    <row r="858" spans="3:13" s="55" customFormat="1" ht="13.8">
      <c r="C858" s="72" t="s">
        <v>1203</v>
      </c>
      <c r="D858" s="59" t="s">
        <v>1204</v>
      </c>
      <c r="E858" s="73"/>
      <c r="F858" s="73"/>
      <c r="G858" s="73"/>
      <c r="H858" s="73"/>
      <c r="I858" s="54"/>
      <c r="J858" s="159" t="s">
        <v>1249</v>
      </c>
    </row>
    <row r="859" spans="3:13" s="55" customFormat="1" ht="13.8">
      <c r="C859" s="301">
        <v>1</v>
      </c>
      <c r="D859" s="59" t="s">
        <v>5</v>
      </c>
      <c r="E859" s="302" t="s">
        <v>6</v>
      </c>
      <c r="F859" s="93">
        <v>2.911</v>
      </c>
      <c r="G859" s="64">
        <f>VLOOKUP(D859,upahbahan,3,FALSE)</f>
        <v>100000</v>
      </c>
      <c r="H859" s="64">
        <f>F859*G859</f>
        <v>291100</v>
      </c>
      <c r="I859" s="54"/>
      <c r="J859" s="159" t="s">
        <v>1250</v>
      </c>
      <c r="M859" s="65">
        <v>0.1</v>
      </c>
    </row>
    <row r="860" spans="3:13" s="55" customFormat="1" ht="13.8">
      <c r="C860" s="301">
        <v>2</v>
      </c>
      <c r="D860" s="59" t="s">
        <v>10</v>
      </c>
      <c r="E860" s="302" t="s">
        <v>6</v>
      </c>
      <c r="F860" s="93">
        <v>1.456</v>
      </c>
      <c r="G860" s="64">
        <f>VLOOKUP(D860,upahbahan,3,FALSE)</f>
        <v>145000</v>
      </c>
      <c r="H860" s="64">
        <f t="shared" ref="H860:H861" si="93">F860*G860</f>
        <v>211120</v>
      </c>
      <c r="I860" s="54"/>
      <c r="J860" s="159"/>
      <c r="M860" s="65"/>
    </row>
    <row r="861" spans="3:13" s="55" customFormat="1" ht="13.8">
      <c r="C861" s="301">
        <v>3</v>
      </c>
      <c r="D861" s="59" t="s">
        <v>19</v>
      </c>
      <c r="E861" s="302" t="s">
        <v>6</v>
      </c>
      <c r="F861" s="93">
        <v>0.29099999999999998</v>
      </c>
      <c r="G861" s="64">
        <f>VLOOKUP(D861,upahbahan,3,FALSE)</f>
        <v>200000</v>
      </c>
      <c r="H861" s="64">
        <f t="shared" si="93"/>
        <v>58199.999999999993</v>
      </c>
      <c r="I861" s="54"/>
    </row>
    <row r="862" spans="3:13" s="55" customFormat="1" ht="13.8">
      <c r="C862" s="83" t="s">
        <v>1210</v>
      </c>
      <c r="D862" s="80"/>
      <c r="E862" s="80"/>
      <c r="F862" s="217"/>
      <c r="G862" s="218"/>
      <c r="H862" s="64">
        <f>SUM(H859:H861)</f>
        <v>560420</v>
      </c>
      <c r="I862" s="219"/>
    </row>
    <row r="863" spans="3:13" s="55" customFormat="1" ht="13.8">
      <c r="C863" s="72" t="s">
        <v>1211</v>
      </c>
      <c r="D863" s="59" t="s">
        <v>1212</v>
      </c>
      <c r="E863" s="73"/>
      <c r="F863" s="73"/>
      <c r="G863" s="73"/>
      <c r="H863" s="73"/>
      <c r="I863" s="54"/>
    </row>
    <row r="864" spans="3:13" s="55" customFormat="1" ht="16.5" customHeight="1">
      <c r="C864" s="557">
        <v>1</v>
      </c>
      <c r="D864" s="59" t="s">
        <v>5260</v>
      </c>
      <c r="E864" s="170" t="s">
        <v>1304</v>
      </c>
      <c r="F864" s="171">
        <v>1</v>
      </c>
      <c r="G864" s="64">
        <f>VLOOKUP(D864,upahbahan,3,FALSE)</f>
        <v>799000</v>
      </c>
      <c r="H864" s="64">
        <f t="shared" ref="H864" si="94">F864*G864</f>
        <v>799000</v>
      </c>
      <c r="I864" s="54"/>
    </row>
    <row r="865" spans="3:13" s="55" customFormat="1" ht="13.8">
      <c r="C865" s="83" t="s">
        <v>1216</v>
      </c>
      <c r="D865" s="80"/>
      <c r="E865" s="80"/>
      <c r="F865" s="80"/>
      <c r="G865" s="162"/>
      <c r="H865" s="64">
        <f>SUM(H863:H864)</f>
        <v>799000</v>
      </c>
      <c r="I865" s="54"/>
    </row>
    <row r="866" spans="3:13" s="55" customFormat="1" ht="13.8">
      <c r="C866" s="72" t="s">
        <v>1217</v>
      </c>
      <c r="D866" s="59" t="s">
        <v>1218</v>
      </c>
      <c r="E866" s="170"/>
      <c r="F866" s="73"/>
      <c r="G866" s="73"/>
      <c r="H866" s="73"/>
      <c r="I866" s="54"/>
    </row>
    <row r="867" spans="3:13" s="55" customFormat="1" ht="13.8">
      <c r="C867" s="557">
        <v>1</v>
      </c>
      <c r="D867" s="59" t="s">
        <v>5134</v>
      </c>
      <c r="E867" s="170" t="s">
        <v>1995</v>
      </c>
      <c r="F867" s="171">
        <v>1.093</v>
      </c>
      <c r="G867" s="64">
        <f>VLOOKUP(D867,upahbahan,3,FALSE)</f>
        <v>108000</v>
      </c>
      <c r="H867" s="64">
        <f t="shared" ref="H867" si="95">F867*G867</f>
        <v>118044</v>
      </c>
      <c r="I867" s="54"/>
    </row>
    <row r="868" spans="3:13" s="55" customFormat="1" ht="13.8">
      <c r="C868" s="83" t="s">
        <v>1219</v>
      </c>
      <c r="D868" s="80"/>
      <c r="E868" s="80"/>
      <c r="F868" s="80"/>
      <c r="G868" s="162"/>
      <c r="H868" s="588">
        <f>SUM(H866:H867)</f>
        <v>118044</v>
      </c>
      <c r="I868" s="54"/>
    </row>
    <row r="869" spans="3:13" s="55" customFormat="1" ht="13.8">
      <c r="C869" s="58" t="s">
        <v>1220</v>
      </c>
      <c r="D869" s="69" t="s">
        <v>1221</v>
      </c>
      <c r="E869" s="70"/>
      <c r="F869" s="70"/>
      <c r="G869" s="71"/>
      <c r="H869" s="304">
        <f>H868+H865+H862</f>
        <v>1477464</v>
      </c>
      <c r="I869" s="319"/>
    </row>
    <row r="870" spans="3:13" s="55" customFormat="1" ht="13.8">
      <c r="C870" s="58" t="s">
        <v>1222</v>
      </c>
      <c r="D870" s="69" t="s">
        <v>1325</v>
      </c>
      <c r="E870" s="70"/>
      <c r="F870" s="71"/>
      <c r="G870" s="95">
        <v>0.1</v>
      </c>
      <c r="H870" s="64">
        <f>H869*G870</f>
        <v>147746.4</v>
      </c>
      <c r="I870" s="319"/>
    </row>
    <row r="871" spans="3:13" s="55" customFormat="1" ht="13.8">
      <c r="C871" s="58" t="s">
        <v>1223</v>
      </c>
      <c r="D871" s="69" t="s">
        <v>1224</v>
      </c>
      <c r="E871" s="70"/>
      <c r="F871" s="70"/>
      <c r="G871" s="71"/>
      <c r="H871" s="305">
        <f>SUM(H869:H870)</f>
        <v>1625210.4</v>
      </c>
      <c r="I871" s="319"/>
    </row>
    <row r="873" spans="3:13" s="55" customFormat="1" ht="15" customHeight="1">
      <c r="C873" s="52" t="s">
        <v>5261</v>
      </c>
      <c r="D873" s="313" t="s">
        <v>5262</v>
      </c>
      <c r="E873" s="313"/>
      <c r="F873" s="313"/>
      <c r="G873" s="313"/>
      <c r="H873" s="313"/>
      <c r="I873" s="56">
        <f>ROUNDDOWN(H888,-2)</f>
        <v>1733700</v>
      </c>
    </row>
    <row r="874" spans="3:13" s="55" customFormat="1" ht="27.6">
      <c r="C874" s="300" t="s">
        <v>1197</v>
      </c>
      <c r="D874" s="300" t="s">
        <v>1198</v>
      </c>
      <c r="E874" s="300" t="s">
        <v>1199</v>
      </c>
      <c r="F874" s="300" t="s">
        <v>1200</v>
      </c>
      <c r="G874" s="300" t="s">
        <v>1201</v>
      </c>
      <c r="H874" s="300" t="s">
        <v>1202</v>
      </c>
      <c r="I874" s="54"/>
    </row>
    <row r="875" spans="3:13" s="55" customFormat="1" ht="13.8">
      <c r="C875" s="72" t="s">
        <v>1203</v>
      </c>
      <c r="D875" s="59" t="s">
        <v>1204</v>
      </c>
      <c r="E875" s="73"/>
      <c r="F875" s="73"/>
      <c r="G875" s="73"/>
      <c r="H875" s="73"/>
      <c r="I875" s="54"/>
      <c r="J875" s="159" t="s">
        <v>1249</v>
      </c>
    </row>
    <row r="876" spans="3:13" s="55" customFormat="1" ht="13.8">
      <c r="C876" s="301">
        <v>1</v>
      </c>
      <c r="D876" s="59" t="s">
        <v>5</v>
      </c>
      <c r="E876" s="302" t="s">
        <v>6</v>
      </c>
      <c r="F876" s="93">
        <v>3.2</v>
      </c>
      <c r="G876" s="64">
        <f>VLOOKUP(D876,upahbahan,3,FALSE)</f>
        <v>100000</v>
      </c>
      <c r="H876" s="64">
        <f>F876*G876</f>
        <v>320000</v>
      </c>
      <c r="I876" s="54"/>
      <c r="J876" s="159" t="s">
        <v>1250</v>
      </c>
      <c r="M876" s="65">
        <v>0.1</v>
      </c>
    </row>
    <row r="877" spans="3:13" s="55" customFormat="1" ht="13.8">
      <c r="C877" s="301">
        <v>2</v>
      </c>
      <c r="D877" s="59" t="s">
        <v>10</v>
      </c>
      <c r="E877" s="302" t="s">
        <v>6</v>
      </c>
      <c r="F877" s="93">
        <v>1.6</v>
      </c>
      <c r="G877" s="64">
        <f>VLOOKUP(D877,upahbahan,3,FALSE)</f>
        <v>145000</v>
      </c>
      <c r="H877" s="64">
        <f t="shared" ref="H877:H878" si="96">F877*G877</f>
        <v>232000</v>
      </c>
      <c r="I877" s="54"/>
      <c r="J877" s="159"/>
      <c r="M877" s="65"/>
    </row>
    <row r="878" spans="3:13" s="55" customFormat="1" ht="13.8">
      <c r="C878" s="301">
        <v>3</v>
      </c>
      <c r="D878" s="59" t="s">
        <v>19</v>
      </c>
      <c r="E878" s="302" t="s">
        <v>6</v>
      </c>
      <c r="F878" s="93">
        <v>0.32</v>
      </c>
      <c r="G878" s="64">
        <f>VLOOKUP(D878,upahbahan,3,FALSE)</f>
        <v>200000</v>
      </c>
      <c r="H878" s="64">
        <f t="shared" si="96"/>
        <v>64000</v>
      </c>
      <c r="I878" s="54"/>
    </row>
    <row r="879" spans="3:13" s="55" customFormat="1" ht="13.8">
      <c r="C879" s="83" t="s">
        <v>1210</v>
      </c>
      <c r="D879" s="80"/>
      <c r="E879" s="80"/>
      <c r="F879" s="217"/>
      <c r="G879" s="218"/>
      <c r="H879" s="64">
        <f>SUM(H876:H878)</f>
        <v>616000</v>
      </c>
      <c r="I879" s="219"/>
    </row>
    <row r="880" spans="3:13" s="55" customFormat="1" ht="13.8">
      <c r="C880" s="72" t="s">
        <v>1211</v>
      </c>
      <c r="D880" s="59" t="s">
        <v>1212</v>
      </c>
      <c r="E880" s="73"/>
      <c r="F880" s="73"/>
      <c r="G880" s="73"/>
      <c r="H880" s="73"/>
      <c r="I880" s="54"/>
    </row>
    <row r="881" spans="3:13" s="55" customFormat="1" ht="16.5" customHeight="1">
      <c r="C881" s="557">
        <v>1</v>
      </c>
      <c r="D881" s="59" t="s">
        <v>5263</v>
      </c>
      <c r="E881" s="170" t="s">
        <v>1304</v>
      </c>
      <c r="F881" s="171">
        <v>1</v>
      </c>
      <c r="G881" s="64">
        <f>VLOOKUP(D881,upahbahan,3,FALSE)</f>
        <v>830000</v>
      </c>
      <c r="H881" s="64">
        <f t="shared" ref="H881" si="97">F881*G881</f>
        <v>830000</v>
      </c>
      <c r="I881" s="54"/>
    </row>
    <row r="882" spans="3:13" s="55" customFormat="1" ht="13.8">
      <c r="C882" s="83" t="s">
        <v>1216</v>
      </c>
      <c r="D882" s="80"/>
      <c r="E882" s="80"/>
      <c r="F882" s="80"/>
      <c r="G882" s="162"/>
      <c r="H882" s="64">
        <f>SUM(H880:H881)</f>
        <v>830000</v>
      </c>
      <c r="I882" s="54"/>
    </row>
    <row r="883" spans="3:13" s="55" customFormat="1" ht="13.8">
      <c r="C883" s="72" t="s">
        <v>1217</v>
      </c>
      <c r="D883" s="59" t="s">
        <v>1218</v>
      </c>
      <c r="E883" s="170"/>
      <c r="F883" s="73"/>
      <c r="G883" s="73"/>
      <c r="H883" s="73"/>
      <c r="I883" s="54"/>
    </row>
    <row r="884" spans="3:13" s="55" customFormat="1" ht="13.8">
      <c r="C884" s="557">
        <v>1</v>
      </c>
      <c r="D884" s="59" t="s">
        <v>5134</v>
      </c>
      <c r="E884" s="170" t="s">
        <v>1995</v>
      </c>
      <c r="F884" s="171">
        <v>1.2050000000000001</v>
      </c>
      <c r="G884" s="64">
        <f>VLOOKUP(D884,upahbahan,3,FALSE)</f>
        <v>108000</v>
      </c>
      <c r="H884" s="64">
        <f t="shared" ref="H884" si="98">F884*G884</f>
        <v>130140.00000000001</v>
      </c>
      <c r="I884" s="54"/>
    </row>
    <row r="885" spans="3:13" s="55" customFormat="1" ht="13.8">
      <c r="C885" s="83" t="s">
        <v>1219</v>
      </c>
      <c r="D885" s="80"/>
      <c r="E885" s="80"/>
      <c r="F885" s="80"/>
      <c r="G885" s="162"/>
      <c r="H885" s="588">
        <f>SUM(H883:H884)</f>
        <v>130140.00000000001</v>
      </c>
      <c r="I885" s="54"/>
    </row>
    <row r="886" spans="3:13" s="55" customFormat="1" ht="13.8">
      <c r="C886" s="58" t="s">
        <v>1220</v>
      </c>
      <c r="D886" s="69" t="s">
        <v>1221</v>
      </c>
      <c r="E886" s="70"/>
      <c r="F886" s="70"/>
      <c r="G886" s="71"/>
      <c r="H886" s="304">
        <f>H885+H882+H879</f>
        <v>1576140</v>
      </c>
      <c r="I886" s="319"/>
    </row>
    <row r="887" spans="3:13" s="55" customFormat="1" ht="13.8">
      <c r="C887" s="58" t="s">
        <v>1222</v>
      </c>
      <c r="D887" s="69" t="s">
        <v>1325</v>
      </c>
      <c r="E887" s="70"/>
      <c r="F887" s="71"/>
      <c r="G887" s="95">
        <v>0.1</v>
      </c>
      <c r="H887" s="64">
        <f>H886*G887</f>
        <v>157614</v>
      </c>
      <c r="I887" s="319"/>
    </row>
    <row r="888" spans="3:13" s="55" customFormat="1" ht="13.8">
      <c r="C888" s="58" t="s">
        <v>1223</v>
      </c>
      <c r="D888" s="69" t="s">
        <v>1224</v>
      </c>
      <c r="E888" s="70"/>
      <c r="F888" s="70"/>
      <c r="G888" s="71"/>
      <c r="H888" s="305">
        <f>SUM(H886:H887)</f>
        <v>1733754</v>
      </c>
      <c r="I888" s="319"/>
    </row>
    <row r="890" spans="3:13" s="55" customFormat="1" ht="15" customHeight="1">
      <c r="C890" s="52" t="s">
        <v>5264</v>
      </c>
      <c r="D890" s="313" t="s">
        <v>5265</v>
      </c>
      <c r="E890" s="313"/>
      <c r="F890" s="313"/>
      <c r="G890" s="313"/>
      <c r="H890" s="313"/>
      <c r="I890" s="56">
        <f>ROUNDDOWN(H905,-2)</f>
        <v>1880500</v>
      </c>
    </row>
    <row r="891" spans="3:13" s="55" customFormat="1" ht="27.6">
      <c r="C891" s="300" t="s">
        <v>1197</v>
      </c>
      <c r="D891" s="300" t="s">
        <v>1198</v>
      </c>
      <c r="E891" s="300" t="s">
        <v>1199</v>
      </c>
      <c r="F891" s="300" t="s">
        <v>1200</v>
      </c>
      <c r="G891" s="300" t="s">
        <v>1201</v>
      </c>
      <c r="H891" s="300" t="s">
        <v>1202</v>
      </c>
      <c r="I891" s="54"/>
    </row>
    <row r="892" spans="3:13" s="55" customFormat="1" ht="13.8">
      <c r="C892" s="72" t="s">
        <v>1203</v>
      </c>
      <c r="D892" s="59" t="s">
        <v>1204</v>
      </c>
      <c r="E892" s="73"/>
      <c r="F892" s="73"/>
      <c r="G892" s="73"/>
      <c r="H892" s="73"/>
      <c r="I892" s="54"/>
      <c r="J892" s="159" t="s">
        <v>1249</v>
      </c>
    </row>
    <row r="893" spans="3:13" s="55" customFormat="1" ht="13.8">
      <c r="C893" s="301">
        <v>1</v>
      </c>
      <c r="D893" s="59" t="s">
        <v>5</v>
      </c>
      <c r="E893" s="302" t="s">
        <v>6</v>
      </c>
      <c r="F893" s="93">
        <v>3.488</v>
      </c>
      <c r="G893" s="64">
        <f>VLOOKUP(D893,upahbahan,3,FALSE)</f>
        <v>100000</v>
      </c>
      <c r="H893" s="64">
        <f>F893*G893</f>
        <v>348800</v>
      </c>
      <c r="I893" s="54"/>
      <c r="J893" s="159" t="s">
        <v>1250</v>
      </c>
      <c r="M893" s="65">
        <v>0.1</v>
      </c>
    </row>
    <row r="894" spans="3:13" s="55" customFormat="1" ht="13.8">
      <c r="C894" s="301">
        <v>2</v>
      </c>
      <c r="D894" s="59" t="s">
        <v>10</v>
      </c>
      <c r="E894" s="302" t="s">
        <v>6</v>
      </c>
      <c r="F894" s="93">
        <v>1.744</v>
      </c>
      <c r="G894" s="64">
        <f>VLOOKUP(D894,upahbahan,3,FALSE)</f>
        <v>145000</v>
      </c>
      <c r="H894" s="64">
        <f t="shared" ref="H894:H895" si="99">F894*G894</f>
        <v>252880</v>
      </c>
      <c r="I894" s="54"/>
      <c r="J894" s="159"/>
      <c r="M894" s="65"/>
    </row>
    <row r="895" spans="3:13" s="55" customFormat="1" ht="13.8">
      <c r="C895" s="301">
        <v>3</v>
      </c>
      <c r="D895" s="59" t="s">
        <v>19</v>
      </c>
      <c r="E895" s="302" t="s">
        <v>6</v>
      </c>
      <c r="F895" s="93">
        <v>0.34899999999999998</v>
      </c>
      <c r="G895" s="64">
        <f>VLOOKUP(D895,upahbahan,3,FALSE)</f>
        <v>200000</v>
      </c>
      <c r="H895" s="64">
        <f t="shared" si="99"/>
        <v>69800</v>
      </c>
      <c r="I895" s="54"/>
    </row>
    <row r="896" spans="3:13" s="55" customFormat="1" ht="13.8">
      <c r="C896" s="83" t="s">
        <v>1210</v>
      </c>
      <c r="D896" s="80"/>
      <c r="E896" s="80"/>
      <c r="F896" s="217"/>
      <c r="G896" s="218"/>
      <c r="H896" s="64">
        <f>SUM(H893:H895)</f>
        <v>671480</v>
      </c>
      <c r="I896" s="219"/>
    </row>
    <row r="897" spans="3:13" s="55" customFormat="1" ht="13.8">
      <c r="C897" s="72" t="s">
        <v>1211</v>
      </c>
      <c r="D897" s="59" t="s">
        <v>1212</v>
      </c>
      <c r="E897" s="73"/>
      <c r="F897" s="73"/>
      <c r="G897" s="73"/>
      <c r="H897" s="73"/>
      <c r="I897" s="54"/>
    </row>
    <row r="898" spans="3:13" s="55" customFormat="1" ht="16.5" customHeight="1">
      <c r="C898" s="557">
        <v>1</v>
      </c>
      <c r="D898" s="59" t="s">
        <v>5266</v>
      </c>
      <c r="E898" s="170" t="s">
        <v>1304</v>
      </c>
      <c r="F898" s="171">
        <v>1</v>
      </c>
      <c r="G898" s="64">
        <f>VLOOKUP(D898,upahbahan,3,FALSE)</f>
        <v>867000</v>
      </c>
      <c r="H898" s="64">
        <f t="shared" ref="H898" si="100">F898*G898</f>
        <v>867000</v>
      </c>
      <c r="I898" s="54"/>
    </row>
    <row r="899" spans="3:13" s="55" customFormat="1" ht="13.8">
      <c r="C899" s="83" t="s">
        <v>1216</v>
      </c>
      <c r="D899" s="80"/>
      <c r="E899" s="80"/>
      <c r="F899" s="80"/>
      <c r="G899" s="162"/>
      <c r="H899" s="64">
        <f>SUM(H897:H898)</f>
        <v>867000</v>
      </c>
      <c r="I899" s="54"/>
    </row>
    <row r="900" spans="3:13" s="55" customFormat="1" ht="13.8">
      <c r="C900" s="72" t="s">
        <v>1217</v>
      </c>
      <c r="D900" s="59" t="s">
        <v>1218</v>
      </c>
      <c r="E900" s="170"/>
      <c r="F900" s="73"/>
      <c r="G900" s="73"/>
      <c r="H900" s="73"/>
      <c r="I900" s="54"/>
    </row>
    <row r="901" spans="3:13" s="55" customFormat="1" ht="13.8">
      <c r="C901" s="557">
        <v>1</v>
      </c>
      <c r="D901" s="59" t="s">
        <v>5134</v>
      </c>
      <c r="E901" s="170" t="s">
        <v>1995</v>
      </c>
      <c r="F901" s="171">
        <v>1.5840000000000001</v>
      </c>
      <c r="G901" s="64">
        <f>VLOOKUP(D901,upahbahan,3,FALSE)</f>
        <v>108000</v>
      </c>
      <c r="H901" s="64">
        <f t="shared" ref="H901" si="101">F901*G901</f>
        <v>171072</v>
      </c>
      <c r="I901" s="54"/>
    </row>
    <row r="902" spans="3:13" s="55" customFormat="1" ht="13.8">
      <c r="C902" s="83" t="s">
        <v>1219</v>
      </c>
      <c r="D902" s="80"/>
      <c r="E902" s="80"/>
      <c r="F902" s="80"/>
      <c r="G902" s="162"/>
      <c r="H902" s="588">
        <f>SUM(H900:H901)</f>
        <v>171072</v>
      </c>
      <c r="I902" s="54"/>
    </row>
    <row r="903" spans="3:13" s="55" customFormat="1" ht="13.8">
      <c r="C903" s="58" t="s">
        <v>1220</v>
      </c>
      <c r="D903" s="69" t="s">
        <v>1221</v>
      </c>
      <c r="E903" s="70"/>
      <c r="F903" s="70"/>
      <c r="G903" s="71"/>
      <c r="H903" s="304">
        <f>H902+H899+H896</f>
        <v>1709552</v>
      </c>
      <c r="I903" s="319"/>
    </row>
    <row r="904" spans="3:13" s="55" customFormat="1" ht="13.8">
      <c r="C904" s="58" t="s">
        <v>1222</v>
      </c>
      <c r="D904" s="69" t="s">
        <v>1325</v>
      </c>
      <c r="E904" s="70"/>
      <c r="F904" s="71"/>
      <c r="G904" s="95">
        <v>0.1</v>
      </c>
      <c r="H904" s="64">
        <f>H903*G904</f>
        <v>170955.2</v>
      </c>
      <c r="I904" s="319"/>
    </row>
    <row r="905" spans="3:13" s="55" customFormat="1" ht="13.8">
      <c r="C905" s="58" t="s">
        <v>1223</v>
      </c>
      <c r="D905" s="69" t="s">
        <v>1224</v>
      </c>
      <c r="E905" s="70"/>
      <c r="F905" s="70"/>
      <c r="G905" s="71"/>
      <c r="H905" s="305">
        <f>SUM(H903:H904)</f>
        <v>1880507.2</v>
      </c>
      <c r="I905" s="319"/>
    </row>
    <row r="907" spans="3:13" s="55" customFormat="1" ht="15" customHeight="1">
      <c r="C907" s="52" t="s">
        <v>5267</v>
      </c>
      <c r="D907" s="313" t="s">
        <v>5268</v>
      </c>
      <c r="E907" s="313"/>
      <c r="F907" s="313"/>
      <c r="G907" s="313"/>
      <c r="H907" s="313"/>
      <c r="I907" s="56">
        <f>ROUNDDOWN(H921,-2)</f>
        <v>102600</v>
      </c>
    </row>
    <row r="908" spans="3:13" s="55" customFormat="1" ht="27.6">
      <c r="C908" s="300" t="s">
        <v>1197</v>
      </c>
      <c r="D908" s="300" t="s">
        <v>1198</v>
      </c>
      <c r="E908" s="300" t="s">
        <v>1199</v>
      </c>
      <c r="F908" s="300" t="s">
        <v>1200</v>
      </c>
      <c r="G908" s="300" t="s">
        <v>1201</v>
      </c>
      <c r="H908" s="300" t="s">
        <v>1202</v>
      </c>
      <c r="I908" s="54"/>
    </row>
    <row r="909" spans="3:13" s="55" customFormat="1" ht="13.8">
      <c r="C909" s="72" t="s">
        <v>1203</v>
      </c>
      <c r="D909" s="59" t="s">
        <v>1204</v>
      </c>
      <c r="E909" s="73"/>
      <c r="F909" s="73"/>
      <c r="G909" s="73"/>
      <c r="H909" s="73"/>
      <c r="I909" s="54"/>
      <c r="J909" s="159" t="s">
        <v>1249</v>
      </c>
    </row>
    <row r="910" spans="3:13" s="55" customFormat="1" ht="13.8">
      <c r="C910" s="301">
        <v>1</v>
      </c>
      <c r="D910" s="59" t="s">
        <v>5</v>
      </c>
      <c r="E910" s="302" t="s">
        <v>6</v>
      </c>
      <c r="F910" s="93">
        <v>0.22</v>
      </c>
      <c r="G910" s="64">
        <f>VLOOKUP(D910,upahbahan,3,FALSE)</f>
        <v>100000</v>
      </c>
      <c r="H910" s="64">
        <f>F910*G910</f>
        <v>22000</v>
      </c>
      <c r="I910" s="54"/>
      <c r="J910" s="159" t="s">
        <v>1250</v>
      </c>
      <c r="M910" s="65">
        <v>0.1</v>
      </c>
    </row>
    <row r="911" spans="3:13" s="55" customFormat="1" ht="13.8">
      <c r="C911" s="301">
        <v>2</v>
      </c>
      <c r="D911" s="59" t="s">
        <v>10</v>
      </c>
      <c r="E911" s="302" t="s">
        <v>6</v>
      </c>
      <c r="F911" s="93">
        <v>0.11</v>
      </c>
      <c r="G911" s="64">
        <f>VLOOKUP(D911,upahbahan,3,FALSE)</f>
        <v>145000</v>
      </c>
      <c r="H911" s="64">
        <f t="shared" ref="H911:H912" si="102">F911*G911</f>
        <v>15950</v>
      </c>
      <c r="I911" s="54"/>
      <c r="J911" s="159"/>
      <c r="M911" s="65"/>
    </row>
    <row r="912" spans="3:13" s="55" customFormat="1" ht="13.8">
      <c r="C912" s="301">
        <v>3</v>
      </c>
      <c r="D912" s="59" t="s">
        <v>19</v>
      </c>
      <c r="E912" s="302" t="s">
        <v>6</v>
      </c>
      <c r="F912" s="93">
        <v>2.1999999999999999E-2</v>
      </c>
      <c r="G912" s="64">
        <f>VLOOKUP(D912,upahbahan,3,FALSE)</f>
        <v>200000</v>
      </c>
      <c r="H912" s="64">
        <f t="shared" si="102"/>
        <v>4400</v>
      </c>
      <c r="I912" s="54"/>
    </row>
    <row r="913" spans="3:13" s="55" customFormat="1" ht="13.8">
      <c r="C913" s="83" t="s">
        <v>1210</v>
      </c>
      <c r="D913" s="80"/>
      <c r="E913" s="80"/>
      <c r="F913" s="217"/>
      <c r="G913" s="218"/>
      <c r="H913" s="64">
        <f>SUM(H910:H912)</f>
        <v>42350</v>
      </c>
      <c r="I913" s="219"/>
    </row>
    <row r="914" spans="3:13" s="55" customFormat="1" ht="13.8">
      <c r="C914" s="72" t="s">
        <v>1211</v>
      </c>
      <c r="D914" s="59" t="s">
        <v>1212</v>
      </c>
      <c r="E914" s="73"/>
      <c r="F914" s="73"/>
      <c r="G914" s="73"/>
      <c r="H914" s="73"/>
      <c r="I914" s="54"/>
    </row>
    <row r="915" spans="3:13" s="55" customFormat="1" ht="16.5" customHeight="1">
      <c r="C915" s="557">
        <v>1</v>
      </c>
      <c r="D915" s="59" t="s">
        <v>5269</v>
      </c>
      <c r="E915" s="170" t="s">
        <v>1304</v>
      </c>
      <c r="F915" s="171">
        <v>1</v>
      </c>
      <c r="G915" s="64">
        <f>VLOOKUP(D915,upahbahan,3,FALSE)</f>
        <v>51000</v>
      </c>
      <c r="H915" s="64">
        <f t="shared" ref="H915" si="103">F915*G915</f>
        <v>51000</v>
      </c>
      <c r="I915" s="54"/>
    </row>
    <row r="916" spans="3:13" s="55" customFormat="1" ht="13.8">
      <c r="C916" s="83" t="s">
        <v>1216</v>
      </c>
      <c r="D916" s="80"/>
      <c r="E916" s="80"/>
      <c r="F916" s="80"/>
      <c r="G916" s="162"/>
      <c r="H916" s="64">
        <f>SUM(H914:H915)</f>
        <v>51000</v>
      </c>
      <c r="I916" s="54"/>
    </row>
    <row r="917" spans="3:13" s="55" customFormat="1" ht="13.8">
      <c r="C917" s="72" t="s">
        <v>1217</v>
      </c>
      <c r="D917" s="59" t="s">
        <v>1218</v>
      </c>
      <c r="E917" s="170"/>
      <c r="F917" s="73"/>
      <c r="G917" s="73"/>
      <c r="H917" s="73"/>
      <c r="I917" s="54"/>
    </row>
    <row r="918" spans="3:13" s="55" customFormat="1" ht="13.8">
      <c r="C918" s="83" t="s">
        <v>1219</v>
      </c>
      <c r="D918" s="80"/>
      <c r="E918" s="80"/>
      <c r="F918" s="80"/>
      <c r="G918" s="162"/>
      <c r="H918" s="588">
        <f>SUM(H917:H917)</f>
        <v>0</v>
      </c>
      <c r="I918" s="54"/>
    </row>
    <row r="919" spans="3:13" s="55" customFormat="1" ht="13.8">
      <c r="C919" s="58" t="s">
        <v>1220</v>
      </c>
      <c r="D919" s="69" t="s">
        <v>1221</v>
      </c>
      <c r="E919" s="70"/>
      <c r="F919" s="70"/>
      <c r="G919" s="71"/>
      <c r="H919" s="304">
        <f>H918+H916+H913</f>
        <v>93350</v>
      </c>
      <c r="I919" s="319"/>
    </row>
    <row r="920" spans="3:13" s="55" customFormat="1" ht="13.8">
      <c r="C920" s="58" t="s">
        <v>1222</v>
      </c>
      <c r="D920" s="69" t="s">
        <v>1325</v>
      </c>
      <c r="E920" s="70"/>
      <c r="F920" s="71"/>
      <c r="G920" s="95">
        <v>0.1</v>
      </c>
      <c r="H920" s="64">
        <f>H919*G920</f>
        <v>9335</v>
      </c>
      <c r="I920" s="319"/>
    </row>
    <row r="921" spans="3:13" s="55" customFormat="1" ht="13.8">
      <c r="C921" s="58" t="s">
        <v>1223</v>
      </c>
      <c r="D921" s="69" t="s">
        <v>1224</v>
      </c>
      <c r="E921" s="70"/>
      <c r="F921" s="70"/>
      <c r="G921" s="71"/>
      <c r="H921" s="305">
        <f>SUM(H919:H920)</f>
        <v>102685</v>
      </c>
      <c r="I921" s="319"/>
    </row>
    <row r="924" spans="3:13" s="55" customFormat="1" ht="15" customHeight="1">
      <c r="C924" s="52" t="s">
        <v>5270</v>
      </c>
      <c r="D924" s="313" t="s">
        <v>5271</v>
      </c>
      <c r="E924" s="313"/>
      <c r="F924" s="313"/>
      <c r="G924" s="313"/>
      <c r="H924" s="313"/>
      <c r="I924" s="56">
        <f>ROUNDDOWN(H938,-2)</f>
        <v>120200</v>
      </c>
    </row>
    <row r="925" spans="3:13" s="55" customFormat="1" ht="27.6">
      <c r="C925" s="300" t="s">
        <v>1197</v>
      </c>
      <c r="D925" s="300" t="s">
        <v>1198</v>
      </c>
      <c r="E925" s="300" t="s">
        <v>1199</v>
      </c>
      <c r="F925" s="300" t="s">
        <v>1200</v>
      </c>
      <c r="G925" s="300" t="s">
        <v>1201</v>
      </c>
      <c r="H925" s="300" t="s">
        <v>1202</v>
      </c>
      <c r="I925" s="54"/>
    </row>
    <row r="926" spans="3:13" s="55" customFormat="1" ht="13.8">
      <c r="C926" s="72" t="s">
        <v>1203</v>
      </c>
      <c r="D926" s="59" t="s">
        <v>1204</v>
      </c>
      <c r="E926" s="73"/>
      <c r="F926" s="73"/>
      <c r="G926" s="73"/>
      <c r="H926" s="73"/>
      <c r="I926" s="54"/>
      <c r="J926" s="159" t="s">
        <v>1249</v>
      </c>
    </row>
    <row r="927" spans="3:13" s="55" customFormat="1" ht="13.8">
      <c r="C927" s="301">
        <v>1</v>
      </c>
      <c r="D927" s="59" t="s">
        <v>5</v>
      </c>
      <c r="E927" s="302" t="s">
        <v>6</v>
      </c>
      <c r="F927" s="93">
        <v>0.22</v>
      </c>
      <c r="G927" s="64">
        <f>VLOOKUP(D927,upahbahan,3,FALSE)</f>
        <v>100000</v>
      </c>
      <c r="H927" s="64">
        <f>F927*G927</f>
        <v>22000</v>
      </c>
      <c r="I927" s="54"/>
      <c r="J927" s="159" t="s">
        <v>1250</v>
      </c>
      <c r="M927" s="65">
        <v>0.1</v>
      </c>
    </row>
    <row r="928" spans="3:13" s="55" customFormat="1" ht="13.8">
      <c r="C928" s="301">
        <v>2</v>
      </c>
      <c r="D928" s="59" t="s">
        <v>10</v>
      </c>
      <c r="E928" s="302" t="s">
        <v>6</v>
      </c>
      <c r="F928" s="93">
        <v>0.11</v>
      </c>
      <c r="G928" s="64">
        <f>VLOOKUP(D928,upahbahan,3,FALSE)</f>
        <v>145000</v>
      </c>
      <c r="H928" s="64">
        <f t="shared" ref="H928:H929" si="104">F928*G928</f>
        <v>15950</v>
      </c>
      <c r="I928" s="54"/>
      <c r="J928" s="159"/>
      <c r="M928" s="65"/>
    </row>
    <row r="929" spans="3:13" s="55" customFormat="1" ht="13.8">
      <c r="C929" s="301">
        <v>3</v>
      </c>
      <c r="D929" s="59" t="s">
        <v>19</v>
      </c>
      <c r="E929" s="302" t="s">
        <v>6</v>
      </c>
      <c r="F929" s="93">
        <v>2.1999999999999999E-2</v>
      </c>
      <c r="G929" s="64">
        <f>VLOOKUP(D929,upahbahan,3,FALSE)</f>
        <v>200000</v>
      </c>
      <c r="H929" s="64">
        <f t="shared" si="104"/>
        <v>4400</v>
      </c>
      <c r="I929" s="54"/>
    </row>
    <row r="930" spans="3:13" s="55" customFormat="1" ht="13.8">
      <c r="C930" s="83" t="s">
        <v>1210</v>
      </c>
      <c r="D930" s="80"/>
      <c r="E930" s="80"/>
      <c r="F930" s="217"/>
      <c r="G930" s="218"/>
      <c r="H930" s="64">
        <f>SUM(H927:H929)</f>
        <v>42350</v>
      </c>
      <c r="I930" s="219"/>
    </row>
    <row r="931" spans="3:13" s="55" customFormat="1" ht="13.8">
      <c r="C931" s="72" t="s">
        <v>1211</v>
      </c>
      <c r="D931" s="59" t="s">
        <v>1212</v>
      </c>
      <c r="E931" s="73"/>
      <c r="F931" s="73"/>
      <c r="G931" s="73"/>
      <c r="H931" s="73"/>
      <c r="I931" s="54"/>
    </row>
    <row r="932" spans="3:13" s="55" customFormat="1" ht="16.5" customHeight="1">
      <c r="C932" s="557">
        <v>1</v>
      </c>
      <c r="D932" s="59" t="s">
        <v>5272</v>
      </c>
      <c r="E932" s="170" t="s">
        <v>1304</v>
      </c>
      <c r="F932" s="171">
        <v>1</v>
      </c>
      <c r="G932" s="64">
        <f>VLOOKUP(D932,upahbahan,3,FALSE)</f>
        <v>67000</v>
      </c>
      <c r="H932" s="64">
        <f t="shared" ref="H932" si="105">F932*G932</f>
        <v>67000</v>
      </c>
      <c r="I932" s="54"/>
    </row>
    <row r="933" spans="3:13" s="55" customFormat="1" ht="13.8">
      <c r="C933" s="83" t="s">
        <v>1216</v>
      </c>
      <c r="D933" s="80"/>
      <c r="E933" s="80"/>
      <c r="F933" s="80"/>
      <c r="G933" s="162"/>
      <c r="H933" s="64">
        <f>SUM(H931:H932)</f>
        <v>67000</v>
      </c>
      <c r="I933" s="54"/>
    </row>
    <row r="934" spans="3:13" s="55" customFormat="1" ht="13.8">
      <c r="C934" s="72" t="s">
        <v>1217</v>
      </c>
      <c r="D934" s="59" t="s">
        <v>1218</v>
      </c>
      <c r="E934" s="170"/>
      <c r="F934" s="73"/>
      <c r="G934" s="73"/>
      <c r="H934" s="73"/>
      <c r="I934" s="54"/>
    </row>
    <row r="935" spans="3:13" s="55" customFormat="1" ht="13.8">
      <c r="C935" s="83" t="s">
        <v>1219</v>
      </c>
      <c r="D935" s="80"/>
      <c r="E935" s="80"/>
      <c r="F935" s="80"/>
      <c r="G935" s="162"/>
      <c r="H935" s="588">
        <f>SUM(H934:H934)</f>
        <v>0</v>
      </c>
      <c r="I935" s="54"/>
    </row>
    <row r="936" spans="3:13" s="55" customFormat="1" ht="13.8">
      <c r="C936" s="58" t="s">
        <v>1220</v>
      </c>
      <c r="D936" s="69" t="s">
        <v>1221</v>
      </c>
      <c r="E936" s="70"/>
      <c r="F936" s="70"/>
      <c r="G936" s="71"/>
      <c r="H936" s="304">
        <f>H935+H933+H930</f>
        <v>109350</v>
      </c>
      <c r="I936" s="319"/>
    </row>
    <row r="937" spans="3:13" s="55" customFormat="1" ht="13.8">
      <c r="C937" s="58" t="s">
        <v>1222</v>
      </c>
      <c r="D937" s="69" t="s">
        <v>1325</v>
      </c>
      <c r="E937" s="70"/>
      <c r="F937" s="71"/>
      <c r="G937" s="95">
        <v>0.1</v>
      </c>
      <c r="H937" s="64">
        <f>H936*G937</f>
        <v>10935</v>
      </c>
      <c r="I937" s="319"/>
    </row>
    <row r="938" spans="3:13" s="55" customFormat="1" ht="13.8">
      <c r="C938" s="58" t="s">
        <v>1223</v>
      </c>
      <c r="D938" s="69" t="s">
        <v>1224</v>
      </c>
      <c r="E938" s="70"/>
      <c r="F938" s="70"/>
      <c r="G938" s="71"/>
      <c r="H938" s="305">
        <f>SUM(H936:H937)</f>
        <v>120285</v>
      </c>
      <c r="I938" s="319"/>
    </row>
    <row r="940" spans="3:13" s="55" customFormat="1" ht="15" customHeight="1">
      <c r="C940" s="52" t="s">
        <v>5273</v>
      </c>
      <c r="D940" s="313" t="s">
        <v>5274</v>
      </c>
      <c r="E940" s="313"/>
      <c r="F940" s="313"/>
      <c r="G940" s="313"/>
      <c r="H940" s="313"/>
      <c r="I940" s="56">
        <f>ROUNDDOWN(H954,-2)</f>
        <v>136500</v>
      </c>
    </row>
    <row r="941" spans="3:13" s="55" customFormat="1" ht="27.6">
      <c r="C941" s="300" t="s">
        <v>1197</v>
      </c>
      <c r="D941" s="300" t="s">
        <v>1198</v>
      </c>
      <c r="E941" s="300" t="s">
        <v>1199</v>
      </c>
      <c r="F941" s="300" t="s">
        <v>1200</v>
      </c>
      <c r="G941" s="300" t="s">
        <v>1201</v>
      </c>
      <c r="H941" s="300" t="s">
        <v>1202</v>
      </c>
      <c r="I941" s="54"/>
    </row>
    <row r="942" spans="3:13" s="55" customFormat="1" ht="13.8">
      <c r="C942" s="72" t="s">
        <v>1203</v>
      </c>
      <c r="D942" s="59" t="s">
        <v>1204</v>
      </c>
      <c r="E942" s="73"/>
      <c r="F942" s="73"/>
      <c r="G942" s="73"/>
      <c r="H942" s="73"/>
      <c r="I942" s="54"/>
      <c r="J942" s="159" t="s">
        <v>1249</v>
      </c>
    </row>
    <row r="943" spans="3:13" s="55" customFormat="1" ht="13.8">
      <c r="C943" s="301">
        <v>1</v>
      </c>
      <c r="D943" s="59" t="s">
        <v>5</v>
      </c>
      <c r="E943" s="302" t="s">
        <v>6</v>
      </c>
      <c r="F943" s="93">
        <v>0.27500000000000002</v>
      </c>
      <c r="G943" s="64">
        <f>VLOOKUP(D943,upahbahan,3,FALSE)</f>
        <v>100000</v>
      </c>
      <c r="H943" s="64">
        <f>F943*G943</f>
        <v>27500.000000000004</v>
      </c>
      <c r="I943" s="54"/>
      <c r="J943" s="159" t="s">
        <v>1250</v>
      </c>
      <c r="M943" s="65">
        <v>0.1</v>
      </c>
    </row>
    <row r="944" spans="3:13" s="55" customFormat="1" ht="13.8">
      <c r="C944" s="301">
        <v>2</v>
      </c>
      <c r="D944" s="59" t="s">
        <v>10</v>
      </c>
      <c r="E944" s="302" t="s">
        <v>6</v>
      </c>
      <c r="F944" s="93">
        <v>0.13800000000000001</v>
      </c>
      <c r="G944" s="64">
        <f>VLOOKUP(D944,upahbahan,3,FALSE)</f>
        <v>145000</v>
      </c>
      <c r="H944" s="64">
        <f t="shared" ref="H944:H945" si="106">F944*G944</f>
        <v>20010</v>
      </c>
      <c r="I944" s="54"/>
      <c r="J944" s="159"/>
      <c r="M944" s="65"/>
    </row>
    <row r="945" spans="3:13" s="55" customFormat="1" ht="13.8">
      <c r="C945" s="301">
        <v>3</v>
      </c>
      <c r="D945" s="59" t="s">
        <v>19</v>
      </c>
      <c r="E945" s="302" t="s">
        <v>6</v>
      </c>
      <c r="F945" s="93">
        <v>2.8000000000000001E-2</v>
      </c>
      <c r="G945" s="64">
        <f>VLOOKUP(D945,upahbahan,3,FALSE)</f>
        <v>200000</v>
      </c>
      <c r="H945" s="64">
        <f t="shared" si="106"/>
        <v>5600</v>
      </c>
      <c r="I945" s="54"/>
    </row>
    <row r="946" spans="3:13" s="55" customFormat="1" ht="13.8">
      <c r="C946" s="83" t="s">
        <v>1210</v>
      </c>
      <c r="D946" s="80"/>
      <c r="E946" s="80"/>
      <c r="F946" s="217"/>
      <c r="G946" s="218"/>
      <c r="H946" s="64">
        <f>SUM(H943:H945)</f>
        <v>53110</v>
      </c>
      <c r="I946" s="219"/>
    </row>
    <row r="947" spans="3:13" s="55" customFormat="1" ht="13.8">
      <c r="C947" s="72" t="s">
        <v>1211</v>
      </c>
      <c r="D947" s="59" t="s">
        <v>1212</v>
      </c>
      <c r="E947" s="73"/>
      <c r="F947" s="73"/>
      <c r="G947" s="73"/>
      <c r="H947" s="73"/>
      <c r="I947" s="54"/>
    </row>
    <row r="948" spans="3:13" s="55" customFormat="1" ht="16.5" customHeight="1">
      <c r="C948" s="557">
        <v>1</v>
      </c>
      <c r="D948" s="59" t="s">
        <v>5275</v>
      </c>
      <c r="E948" s="170" t="s">
        <v>1304</v>
      </c>
      <c r="F948" s="171">
        <v>1</v>
      </c>
      <c r="G948" s="64">
        <f>VLOOKUP(D948,upahbahan,3,FALSE)</f>
        <v>71000</v>
      </c>
      <c r="H948" s="64">
        <f t="shared" ref="H948" si="107">F948*G948</f>
        <v>71000</v>
      </c>
      <c r="I948" s="54"/>
    </row>
    <row r="949" spans="3:13" s="55" customFormat="1" ht="13.8">
      <c r="C949" s="83" t="s">
        <v>1216</v>
      </c>
      <c r="D949" s="80"/>
      <c r="E949" s="80"/>
      <c r="F949" s="80"/>
      <c r="G949" s="162"/>
      <c r="H949" s="64">
        <f>SUM(H947:H948)</f>
        <v>71000</v>
      </c>
      <c r="I949" s="54"/>
    </row>
    <row r="950" spans="3:13" s="55" customFormat="1" ht="13.8">
      <c r="C950" s="72" t="s">
        <v>1217</v>
      </c>
      <c r="D950" s="59" t="s">
        <v>1218</v>
      </c>
      <c r="E950" s="170"/>
      <c r="F950" s="73"/>
      <c r="G950" s="73"/>
      <c r="H950" s="73"/>
      <c r="I950" s="54"/>
    </row>
    <row r="951" spans="3:13" s="55" customFormat="1" ht="13.8">
      <c r="C951" s="83" t="s">
        <v>1219</v>
      </c>
      <c r="D951" s="80"/>
      <c r="E951" s="80"/>
      <c r="F951" s="80"/>
      <c r="G951" s="162"/>
      <c r="H951" s="588">
        <f>SUM(H950:H950)</f>
        <v>0</v>
      </c>
      <c r="I951" s="54"/>
    </row>
    <row r="952" spans="3:13" s="55" customFormat="1" ht="13.8">
      <c r="C952" s="58" t="s">
        <v>1220</v>
      </c>
      <c r="D952" s="69" t="s">
        <v>1221</v>
      </c>
      <c r="E952" s="70"/>
      <c r="F952" s="70"/>
      <c r="G952" s="71"/>
      <c r="H952" s="304">
        <f>H951+H949+H946</f>
        <v>124110</v>
      </c>
      <c r="I952" s="319"/>
    </row>
    <row r="953" spans="3:13" s="55" customFormat="1" ht="13.8">
      <c r="C953" s="58" t="s">
        <v>1222</v>
      </c>
      <c r="D953" s="69" t="s">
        <v>1325</v>
      </c>
      <c r="E953" s="70"/>
      <c r="F953" s="71"/>
      <c r="G953" s="95">
        <v>0.1</v>
      </c>
      <c r="H953" s="64">
        <f>H952*G953</f>
        <v>12411</v>
      </c>
      <c r="I953" s="319"/>
    </row>
    <row r="954" spans="3:13" s="55" customFormat="1" ht="13.8">
      <c r="C954" s="58" t="s">
        <v>1223</v>
      </c>
      <c r="D954" s="69" t="s">
        <v>1224</v>
      </c>
      <c r="E954" s="70"/>
      <c r="F954" s="70"/>
      <c r="G954" s="71"/>
      <c r="H954" s="305">
        <f>SUM(H952:H953)</f>
        <v>136521</v>
      </c>
      <c r="I954" s="319"/>
    </row>
    <row r="956" spans="3:13" s="55" customFormat="1" ht="15" customHeight="1">
      <c r="C956" s="52" t="s">
        <v>5276</v>
      </c>
      <c r="D956" s="313" t="s">
        <v>5277</v>
      </c>
      <c r="E956" s="313"/>
      <c r="F956" s="313"/>
      <c r="G956" s="313"/>
      <c r="H956" s="313"/>
      <c r="I956" s="56">
        <f>ROUNDDOWN(H970,-2)</f>
        <v>145300</v>
      </c>
    </row>
    <row r="957" spans="3:13" s="55" customFormat="1" ht="27.6">
      <c r="C957" s="300" t="s">
        <v>1197</v>
      </c>
      <c r="D957" s="300" t="s">
        <v>1198</v>
      </c>
      <c r="E957" s="300" t="s">
        <v>1199</v>
      </c>
      <c r="F957" s="300" t="s">
        <v>1200</v>
      </c>
      <c r="G957" s="300" t="s">
        <v>1201</v>
      </c>
      <c r="H957" s="300" t="s">
        <v>1202</v>
      </c>
      <c r="I957" s="54"/>
    </row>
    <row r="958" spans="3:13" s="55" customFormat="1" ht="13.8">
      <c r="C958" s="72" t="s">
        <v>1203</v>
      </c>
      <c r="D958" s="59" t="s">
        <v>1204</v>
      </c>
      <c r="E958" s="73"/>
      <c r="F958" s="73"/>
      <c r="G958" s="73"/>
      <c r="H958" s="73"/>
      <c r="I958" s="54"/>
      <c r="J958" s="159" t="s">
        <v>1249</v>
      </c>
    </row>
    <row r="959" spans="3:13" s="55" customFormat="1" ht="13.8">
      <c r="C959" s="301">
        <v>1</v>
      </c>
      <c r="D959" s="59" t="s">
        <v>5</v>
      </c>
      <c r="E959" s="302" t="s">
        <v>6</v>
      </c>
      <c r="F959" s="93">
        <v>0.27500000000000002</v>
      </c>
      <c r="G959" s="64">
        <f>VLOOKUP(D959,upahbahan,3,FALSE)</f>
        <v>100000</v>
      </c>
      <c r="H959" s="64">
        <f>F959*G959</f>
        <v>27500.000000000004</v>
      </c>
      <c r="I959" s="54"/>
      <c r="J959" s="159" t="s">
        <v>1250</v>
      </c>
      <c r="M959" s="65">
        <v>0.1</v>
      </c>
    </row>
    <row r="960" spans="3:13" s="55" customFormat="1" ht="13.8">
      <c r="C960" s="301">
        <v>2</v>
      </c>
      <c r="D960" s="59" t="s">
        <v>10</v>
      </c>
      <c r="E960" s="302" t="s">
        <v>6</v>
      </c>
      <c r="F960" s="93">
        <v>0.13800000000000001</v>
      </c>
      <c r="G960" s="64">
        <f>VLOOKUP(D960,upahbahan,3,FALSE)</f>
        <v>145000</v>
      </c>
      <c r="H960" s="64">
        <f t="shared" ref="H960:H961" si="108">F960*G960</f>
        <v>20010</v>
      </c>
      <c r="I960" s="54"/>
      <c r="J960" s="159"/>
      <c r="M960" s="65"/>
    </row>
    <row r="961" spans="3:13" s="55" customFormat="1" ht="13.8">
      <c r="C961" s="301">
        <v>3</v>
      </c>
      <c r="D961" s="59" t="s">
        <v>19</v>
      </c>
      <c r="E961" s="302" t="s">
        <v>6</v>
      </c>
      <c r="F961" s="93">
        <v>2.8000000000000001E-2</v>
      </c>
      <c r="G961" s="64">
        <f>VLOOKUP(D961,upahbahan,3,FALSE)</f>
        <v>200000</v>
      </c>
      <c r="H961" s="64">
        <f t="shared" si="108"/>
        <v>5600</v>
      </c>
      <c r="I961" s="54"/>
    </row>
    <row r="962" spans="3:13" s="55" customFormat="1" ht="13.8">
      <c r="C962" s="83" t="s">
        <v>1210</v>
      </c>
      <c r="D962" s="80"/>
      <c r="E962" s="80"/>
      <c r="F962" s="217"/>
      <c r="G962" s="218"/>
      <c r="H962" s="64">
        <f>SUM(H959:H961)</f>
        <v>53110</v>
      </c>
      <c r="I962" s="219"/>
    </row>
    <row r="963" spans="3:13" s="55" customFormat="1" ht="13.8">
      <c r="C963" s="72" t="s">
        <v>1211</v>
      </c>
      <c r="D963" s="59" t="s">
        <v>1212</v>
      </c>
      <c r="E963" s="73"/>
      <c r="F963" s="73"/>
      <c r="G963" s="73"/>
      <c r="H963" s="73"/>
      <c r="I963" s="54"/>
    </row>
    <row r="964" spans="3:13" s="55" customFormat="1" ht="16.5" customHeight="1">
      <c r="C964" s="557">
        <v>1</v>
      </c>
      <c r="D964" s="59" t="s">
        <v>5278</v>
      </c>
      <c r="E964" s="170" t="s">
        <v>1304</v>
      </c>
      <c r="F964" s="171">
        <v>1</v>
      </c>
      <c r="G964" s="64">
        <f>VLOOKUP(D964,upahbahan,3,FALSE)</f>
        <v>79000</v>
      </c>
      <c r="H964" s="64">
        <f t="shared" ref="H964" si="109">F964*G964</f>
        <v>79000</v>
      </c>
      <c r="I964" s="54"/>
    </row>
    <row r="965" spans="3:13" s="55" customFormat="1" ht="13.8">
      <c r="C965" s="83" t="s">
        <v>1216</v>
      </c>
      <c r="D965" s="80"/>
      <c r="E965" s="80"/>
      <c r="F965" s="80"/>
      <c r="G965" s="162"/>
      <c r="H965" s="64">
        <f>SUM(H963:H964)</f>
        <v>79000</v>
      </c>
      <c r="I965" s="54"/>
    </row>
    <row r="966" spans="3:13" s="55" customFormat="1" ht="13.8">
      <c r="C966" s="72" t="s">
        <v>1217</v>
      </c>
      <c r="D966" s="59" t="s">
        <v>1218</v>
      </c>
      <c r="E966" s="170"/>
      <c r="F966" s="73"/>
      <c r="G966" s="73"/>
      <c r="H966" s="73"/>
      <c r="I966" s="54"/>
    </row>
    <row r="967" spans="3:13" s="55" customFormat="1" ht="13.8">
      <c r="C967" s="83" t="s">
        <v>1219</v>
      </c>
      <c r="D967" s="80"/>
      <c r="E967" s="80"/>
      <c r="F967" s="80"/>
      <c r="G967" s="162"/>
      <c r="H967" s="588">
        <f>SUM(H966:H966)</f>
        <v>0</v>
      </c>
      <c r="I967" s="54"/>
    </row>
    <row r="968" spans="3:13" s="55" customFormat="1" ht="13.8">
      <c r="C968" s="58" t="s">
        <v>1220</v>
      </c>
      <c r="D968" s="69" t="s">
        <v>1221</v>
      </c>
      <c r="E968" s="70"/>
      <c r="F968" s="70"/>
      <c r="G968" s="71"/>
      <c r="H968" s="304">
        <f>H967+H965+H962</f>
        <v>132110</v>
      </c>
      <c r="I968" s="319"/>
    </row>
    <row r="969" spans="3:13" s="55" customFormat="1" ht="13.8">
      <c r="C969" s="58" t="s">
        <v>1222</v>
      </c>
      <c r="D969" s="69" t="s">
        <v>1325</v>
      </c>
      <c r="E969" s="70"/>
      <c r="F969" s="71"/>
      <c r="G969" s="95">
        <v>0.1</v>
      </c>
      <c r="H969" s="64">
        <f>H968*G969</f>
        <v>13211</v>
      </c>
      <c r="I969" s="319"/>
    </row>
    <row r="970" spans="3:13" s="55" customFormat="1" ht="13.8">
      <c r="C970" s="58" t="s">
        <v>1223</v>
      </c>
      <c r="D970" s="69" t="s">
        <v>1224</v>
      </c>
      <c r="E970" s="70"/>
      <c r="F970" s="70"/>
      <c r="G970" s="71"/>
      <c r="H970" s="305">
        <f>SUM(H968:H969)</f>
        <v>145321</v>
      </c>
      <c r="I970" s="319"/>
    </row>
    <row r="972" spans="3:13" s="55" customFormat="1" ht="15" customHeight="1">
      <c r="C972" s="52" t="s">
        <v>5279</v>
      </c>
      <c r="D972" s="313" t="s">
        <v>5280</v>
      </c>
      <c r="E972" s="313"/>
      <c r="F972" s="313"/>
      <c r="G972" s="313"/>
      <c r="H972" s="313"/>
      <c r="I972" s="56">
        <f>ROUNDDOWN(H986,-2)</f>
        <v>153000</v>
      </c>
    </row>
    <row r="973" spans="3:13" s="55" customFormat="1" ht="27.6">
      <c r="C973" s="300" t="s">
        <v>1197</v>
      </c>
      <c r="D973" s="300" t="s">
        <v>1198</v>
      </c>
      <c r="E973" s="300" t="s">
        <v>1199</v>
      </c>
      <c r="F973" s="300" t="s">
        <v>1200</v>
      </c>
      <c r="G973" s="300" t="s">
        <v>1201</v>
      </c>
      <c r="H973" s="300" t="s">
        <v>1202</v>
      </c>
      <c r="I973" s="54"/>
    </row>
    <row r="974" spans="3:13" s="55" customFormat="1" ht="13.8">
      <c r="C974" s="72" t="s">
        <v>1203</v>
      </c>
      <c r="D974" s="59" t="s">
        <v>1204</v>
      </c>
      <c r="E974" s="73"/>
      <c r="F974" s="73"/>
      <c r="G974" s="73"/>
      <c r="H974" s="73"/>
      <c r="I974" s="54"/>
      <c r="J974" s="159" t="s">
        <v>1249</v>
      </c>
    </row>
    <row r="975" spans="3:13" s="55" customFormat="1" ht="13.8">
      <c r="C975" s="301">
        <v>1</v>
      </c>
      <c r="D975" s="59" t="s">
        <v>5</v>
      </c>
      <c r="E975" s="302" t="s">
        <v>6</v>
      </c>
      <c r="F975" s="93">
        <v>0.27500000000000002</v>
      </c>
      <c r="G975" s="64">
        <f>VLOOKUP(D975,upahbahan,3,FALSE)</f>
        <v>100000</v>
      </c>
      <c r="H975" s="64">
        <f>F975*G975</f>
        <v>27500.000000000004</v>
      </c>
      <c r="I975" s="54"/>
      <c r="J975" s="159" t="s">
        <v>1250</v>
      </c>
      <c r="M975" s="65">
        <v>0.1</v>
      </c>
    </row>
    <row r="976" spans="3:13" s="55" customFormat="1" ht="13.8">
      <c r="C976" s="301">
        <v>2</v>
      </c>
      <c r="D976" s="59" t="s">
        <v>10</v>
      </c>
      <c r="E976" s="302" t="s">
        <v>6</v>
      </c>
      <c r="F976" s="93">
        <v>0.13800000000000001</v>
      </c>
      <c r="G976" s="64">
        <f>VLOOKUP(D976,upahbahan,3,FALSE)</f>
        <v>145000</v>
      </c>
      <c r="H976" s="64">
        <f t="shared" ref="H976:H977" si="110">F976*G976</f>
        <v>20010</v>
      </c>
      <c r="I976" s="54"/>
      <c r="J976" s="159"/>
      <c r="M976" s="65"/>
    </row>
    <row r="977" spans="3:13" s="55" customFormat="1" ht="13.8">
      <c r="C977" s="301">
        <v>3</v>
      </c>
      <c r="D977" s="59" t="s">
        <v>19</v>
      </c>
      <c r="E977" s="302" t="s">
        <v>6</v>
      </c>
      <c r="F977" s="93">
        <v>2.8000000000000001E-2</v>
      </c>
      <c r="G977" s="64">
        <f>VLOOKUP(D977,upahbahan,3,FALSE)</f>
        <v>200000</v>
      </c>
      <c r="H977" s="64">
        <f t="shared" si="110"/>
        <v>5600</v>
      </c>
      <c r="I977" s="54"/>
    </row>
    <row r="978" spans="3:13" s="55" customFormat="1" ht="13.8">
      <c r="C978" s="83" t="s">
        <v>1210</v>
      </c>
      <c r="D978" s="80"/>
      <c r="E978" s="80"/>
      <c r="F978" s="217"/>
      <c r="G978" s="218"/>
      <c r="H978" s="64">
        <f>SUM(H975:H977)</f>
        <v>53110</v>
      </c>
      <c r="I978" s="219"/>
    </row>
    <row r="979" spans="3:13" s="55" customFormat="1" ht="13.8">
      <c r="C979" s="72" t="s">
        <v>1211</v>
      </c>
      <c r="D979" s="59" t="s">
        <v>1212</v>
      </c>
      <c r="E979" s="73"/>
      <c r="F979" s="73"/>
      <c r="G979" s="73"/>
      <c r="H979" s="73"/>
      <c r="I979" s="54"/>
    </row>
    <row r="980" spans="3:13" s="55" customFormat="1" ht="16.5" customHeight="1">
      <c r="C980" s="557">
        <v>1</v>
      </c>
      <c r="D980" s="59" t="s">
        <v>5281</v>
      </c>
      <c r="E980" s="170" t="s">
        <v>1304</v>
      </c>
      <c r="F980" s="171">
        <v>1</v>
      </c>
      <c r="G980" s="64">
        <f>VLOOKUP(D980,upahbahan,3,FALSE)</f>
        <v>86000</v>
      </c>
      <c r="H980" s="64">
        <f t="shared" ref="H980" si="111">F980*G980</f>
        <v>86000</v>
      </c>
      <c r="I980" s="54"/>
    </row>
    <row r="981" spans="3:13" s="55" customFormat="1" ht="13.8">
      <c r="C981" s="83" t="s">
        <v>1216</v>
      </c>
      <c r="D981" s="80"/>
      <c r="E981" s="80"/>
      <c r="F981" s="80"/>
      <c r="G981" s="162"/>
      <c r="H981" s="64">
        <f>SUM(H979:H980)</f>
        <v>86000</v>
      </c>
      <c r="I981" s="54"/>
    </row>
    <row r="982" spans="3:13" s="55" customFormat="1" ht="13.8">
      <c r="C982" s="72" t="s">
        <v>1217</v>
      </c>
      <c r="D982" s="59" t="s">
        <v>1218</v>
      </c>
      <c r="E982" s="170"/>
      <c r="F982" s="73"/>
      <c r="G982" s="73"/>
      <c r="H982" s="73"/>
      <c r="I982" s="54"/>
    </row>
    <row r="983" spans="3:13" s="55" customFormat="1" ht="13.8">
      <c r="C983" s="83" t="s">
        <v>1219</v>
      </c>
      <c r="D983" s="80"/>
      <c r="E983" s="80"/>
      <c r="F983" s="80"/>
      <c r="G983" s="162"/>
      <c r="H983" s="588">
        <f>SUM(H982:H982)</f>
        <v>0</v>
      </c>
      <c r="I983" s="54"/>
    </row>
    <row r="984" spans="3:13" s="55" customFormat="1" ht="13.8">
      <c r="C984" s="58" t="s">
        <v>1220</v>
      </c>
      <c r="D984" s="69" t="s">
        <v>1221</v>
      </c>
      <c r="E984" s="70"/>
      <c r="F984" s="70"/>
      <c r="G984" s="71"/>
      <c r="H984" s="304">
        <f>H983+H981+H978</f>
        <v>139110</v>
      </c>
      <c r="I984" s="319"/>
    </row>
    <row r="985" spans="3:13" s="55" customFormat="1" ht="13.8">
      <c r="C985" s="58" t="s">
        <v>1222</v>
      </c>
      <c r="D985" s="69" t="s">
        <v>1325</v>
      </c>
      <c r="E985" s="70"/>
      <c r="F985" s="71"/>
      <c r="G985" s="95">
        <v>0.1</v>
      </c>
      <c r="H985" s="64">
        <f>H984*G985</f>
        <v>13911</v>
      </c>
      <c r="I985" s="319"/>
    </row>
    <row r="986" spans="3:13" s="55" customFormat="1" ht="13.8">
      <c r="C986" s="58" t="s">
        <v>1223</v>
      </c>
      <c r="D986" s="69" t="s">
        <v>1224</v>
      </c>
      <c r="E986" s="70"/>
      <c r="F986" s="70"/>
      <c r="G986" s="71"/>
      <c r="H986" s="305">
        <f>SUM(H984:H985)</f>
        <v>153021</v>
      </c>
      <c r="I986" s="319"/>
    </row>
    <row r="988" spans="3:13" s="55" customFormat="1" ht="15" customHeight="1">
      <c r="C988" s="52" t="s">
        <v>5282</v>
      </c>
      <c r="D988" s="313" t="s">
        <v>5283</v>
      </c>
      <c r="E988" s="313"/>
      <c r="F988" s="313"/>
      <c r="G988" s="313"/>
      <c r="H988" s="313"/>
      <c r="I988" s="56">
        <f>ROUNDDOWN(H1002,-2)</f>
        <v>176200</v>
      </c>
    </row>
    <row r="989" spans="3:13" s="55" customFormat="1" ht="27.6">
      <c r="C989" s="300" t="s">
        <v>1197</v>
      </c>
      <c r="D989" s="300" t="s">
        <v>1198</v>
      </c>
      <c r="E989" s="300" t="s">
        <v>1199</v>
      </c>
      <c r="F989" s="300" t="s">
        <v>1200</v>
      </c>
      <c r="G989" s="300" t="s">
        <v>1201</v>
      </c>
      <c r="H989" s="300" t="s">
        <v>1202</v>
      </c>
      <c r="I989" s="54"/>
    </row>
    <row r="990" spans="3:13" s="55" customFormat="1" ht="13.8">
      <c r="C990" s="72" t="s">
        <v>1203</v>
      </c>
      <c r="D990" s="59" t="s">
        <v>1204</v>
      </c>
      <c r="E990" s="73"/>
      <c r="F990" s="73"/>
      <c r="G990" s="73"/>
      <c r="H990" s="73"/>
      <c r="I990" s="54"/>
      <c r="J990" s="159" t="s">
        <v>1249</v>
      </c>
    </row>
    <row r="991" spans="3:13" s="55" customFormat="1" ht="13.8">
      <c r="C991" s="301">
        <v>1</v>
      </c>
      <c r="D991" s="59" t="s">
        <v>5</v>
      </c>
      <c r="E991" s="302" t="s">
        <v>6</v>
      </c>
      <c r="F991" s="93">
        <v>0.34499999999999997</v>
      </c>
      <c r="G991" s="64">
        <f>VLOOKUP(D991,upahbahan,3,FALSE)</f>
        <v>100000</v>
      </c>
      <c r="H991" s="64">
        <f>F991*G991</f>
        <v>34500</v>
      </c>
      <c r="I991" s="54"/>
      <c r="J991" s="159" t="s">
        <v>1250</v>
      </c>
      <c r="M991" s="65">
        <v>0.1</v>
      </c>
    </row>
    <row r="992" spans="3:13" s="55" customFormat="1" ht="13.8">
      <c r="C992" s="301">
        <v>2</v>
      </c>
      <c r="D992" s="59" t="s">
        <v>10</v>
      </c>
      <c r="E992" s="302" t="s">
        <v>6</v>
      </c>
      <c r="F992" s="93">
        <v>0.17199999999999999</v>
      </c>
      <c r="G992" s="64">
        <f>VLOOKUP(D992,upahbahan,3,FALSE)</f>
        <v>145000</v>
      </c>
      <c r="H992" s="64">
        <f t="shared" ref="H992:H993" si="112">F992*G992</f>
        <v>24939.999999999996</v>
      </c>
      <c r="I992" s="54"/>
      <c r="J992" s="159"/>
      <c r="M992" s="65"/>
    </row>
    <row r="993" spans="3:13" s="55" customFormat="1" ht="13.8">
      <c r="C993" s="301">
        <v>3</v>
      </c>
      <c r="D993" s="59" t="s">
        <v>19</v>
      </c>
      <c r="E993" s="302" t="s">
        <v>6</v>
      </c>
      <c r="F993" s="93">
        <v>3.4000000000000002E-2</v>
      </c>
      <c r="G993" s="64">
        <f>VLOOKUP(D993,upahbahan,3,FALSE)</f>
        <v>200000</v>
      </c>
      <c r="H993" s="64">
        <f t="shared" si="112"/>
        <v>6800.0000000000009</v>
      </c>
      <c r="I993" s="54"/>
    </row>
    <row r="994" spans="3:13" s="55" customFormat="1" ht="13.8">
      <c r="C994" s="83" t="s">
        <v>1210</v>
      </c>
      <c r="D994" s="80"/>
      <c r="E994" s="80"/>
      <c r="F994" s="217"/>
      <c r="G994" s="218"/>
      <c r="H994" s="64">
        <f>SUM(H991:H993)</f>
        <v>66240</v>
      </c>
      <c r="I994" s="219"/>
    </row>
    <row r="995" spans="3:13" s="55" customFormat="1" ht="13.8">
      <c r="C995" s="72" t="s">
        <v>1211</v>
      </c>
      <c r="D995" s="59" t="s">
        <v>1212</v>
      </c>
      <c r="E995" s="73"/>
      <c r="F995" s="73"/>
      <c r="G995" s="73"/>
      <c r="H995" s="73"/>
      <c r="I995" s="54"/>
    </row>
    <row r="996" spans="3:13" s="55" customFormat="1" ht="16.5" customHeight="1">
      <c r="C996" s="557">
        <v>1</v>
      </c>
      <c r="D996" s="59" t="s">
        <v>5284</v>
      </c>
      <c r="E996" s="170" t="s">
        <v>1304</v>
      </c>
      <c r="F996" s="171">
        <v>1</v>
      </c>
      <c r="G996" s="64">
        <f>VLOOKUP(D996,upahbahan,3,FALSE)</f>
        <v>94000</v>
      </c>
      <c r="H996" s="64">
        <f t="shared" ref="H996" si="113">F996*G996</f>
        <v>94000</v>
      </c>
      <c r="I996" s="54"/>
    </row>
    <row r="997" spans="3:13" s="55" customFormat="1" ht="13.8">
      <c r="C997" s="83" t="s">
        <v>1216</v>
      </c>
      <c r="D997" s="80"/>
      <c r="E997" s="80"/>
      <c r="F997" s="80"/>
      <c r="G997" s="162"/>
      <c r="H997" s="64">
        <f>SUM(H995:H996)</f>
        <v>94000</v>
      </c>
      <c r="I997" s="54"/>
    </row>
    <row r="998" spans="3:13" s="55" customFormat="1" ht="13.8">
      <c r="C998" s="72" t="s">
        <v>1217</v>
      </c>
      <c r="D998" s="59" t="s">
        <v>1218</v>
      </c>
      <c r="E998" s="170"/>
      <c r="F998" s="73"/>
      <c r="G998" s="73"/>
      <c r="H998" s="73"/>
      <c r="I998" s="54"/>
    </row>
    <row r="999" spans="3:13" s="55" customFormat="1" ht="13.8">
      <c r="C999" s="83" t="s">
        <v>1219</v>
      </c>
      <c r="D999" s="80"/>
      <c r="E999" s="80"/>
      <c r="F999" s="80"/>
      <c r="G999" s="162"/>
      <c r="H999" s="588">
        <f>SUM(H998:H998)</f>
        <v>0</v>
      </c>
      <c r="I999" s="54"/>
    </row>
    <row r="1000" spans="3:13" s="55" customFormat="1" ht="13.8">
      <c r="C1000" s="58" t="s">
        <v>1220</v>
      </c>
      <c r="D1000" s="69" t="s">
        <v>1221</v>
      </c>
      <c r="E1000" s="70"/>
      <c r="F1000" s="70"/>
      <c r="G1000" s="71"/>
      <c r="H1000" s="304">
        <f>H999+H997+H994</f>
        <v>160240</v>
      </c>
      <c r="I1000" s="319"/>
    </row>
    <row r="1001" spans="3:13" s="55" customFormat="1" ht="13.8">
      <c r="C1001" s="58" t="s">
        <v>1222</v>
      </c>
      <c r="D1001" s="69" t="s">
        <v>1325</v>
      </c>
      <c r="E1001" s="70"/>
      <c r="F1001" s="71"/>
      <c r="G1001" s="95">
        <v>0.1</v>
      </c>
      <c r="H1001" s="64">
        <f>H1000*G1001</f>
        <v>16024</v>
      </c>
      <c r="I1001" s="319"/>
    </row>
    <row r="1002" spans="3:13" s="55" customFormat="1" ht="13.8">
      <c r="C1002" s="58" t="s">
        <v>1223</v>
      </c>
      <c r="D1002" s="69" t="s">
        <v>1224</v>
      </c>
      <c r="E1002" s="70"/>
      <c r="F1002" s="70"/>
      <c r="G1002" s="71"/>
      <c r="H1002" s="305">
        <f>SUM(H1000:H1001)</f>
        <v>176264</v>
      </c>
      <c r="I1002" s="319"/>
    </row>
    <row r="1004" spans="3:13" ht="13.8">
      <c r="C1004" s="160" t="s">
        <v>5285</v>
      </c>
      <c r="D1004" s="436" t="s">
        <v>5286</v>
      </c>
    </row>
    <row r="1005" spans="3:13" s="55" customFormat="1" ht="15" customHeight="1">
      <c r="C1005" s="52" t="s">
        <v>5287</v>
      </c>
      <c r="D1005" s="313" t="s">
        <v>5288</v>
      </c>
      <c r="E1005" s="313"/>
      <c r="F1005" s="313"/>
      <c r="G1005" s="313"/>
      <c r="H1005" s="313"/>
      <c r="I1005" s="56">
        <f>ROUNDDOWN(H1019,-2)</f>
        <v>4400</v>
      </c>
    </row>
    <row r="1006" spans="3:13" s="55" customFormat="1" ht="27.6">
      <c r="C1006" s="300" t="s">
        <v>1197</v>
      </c>
      <c r="D1006" s="300" t="s">
        <v>1198</v>
      </c>
      <c r="E1006" s="300" t="s">
        <v>1199</v>
      </c>
      <c r="F1006" s="300" t="s">
        <v>1200</v>
      </c>
      <c r="G1006" s="300" t="s">
        <v>1201</v>
      </c>
      <c r="H1006" s="300" t="s">
        <v>1202</v>
      </c>
      <c r="I1006" s="54"/>
    </row>
    <row r="1007" spans="3:13" s="55" customFormat="1" ht="13.8">
      <c r="C1007" s="72" t="s">
        <v>1203</v>
      </c>
      <c r="D1007" s="59" t="s">
        <v>1204</v>
      </c>
      <c r="E1007" s="73"/>
      <c r="F1007" s="73"/>
      <c r="G1007" s="73"/>
      <c r="H1007" s="73"/>
      <c r="I1007" s="54"/>
      <c r="J1007" s="159" t="s">
        <v>1249</v>
      </c>
    </row>
    <row r="1008" spans="3:13" s="55" customFormat="1" ht="13.8">
      <c r="C1008" s="301">
        <v>1</v>
      </c>
      <c r="D1008" s="59" t="s">
        <v>5</v>
      </c>
      <c r="E1008" s="302" t="s">
        <v>6</v>
      </c>
      <c r="F1008" s="93">
        <v>1.9E-2</v>
      </c>
      <c r="G1008" s="64">
        <f>VLOOKUP(D1008,upahbahan,3,FALSE)</f>
        <v>100000</v>
      </c>
      <c r="H1008" s="64">
        <f>F1008*G1008</f>
        <v>1900</v>
      </c>
      <c r="I1008" s="54"/>
      <c r="J1008" s="159" t="s">
        <v>1250</v>
      </c>
      <c r="M1008" s="65">
        <v>0.1</v>
      </c>
    </row>
    <row r="1009" spans="3:13" s="55" customFormat="1" ht="13.8">
      <c r="C1009" s="301">
        <v>2</v>
      </c>
      <c r="D1009" s="59" t="s">
        <v>10</v>
      </c>
      <c r="E1009" s="302" t="s">
        <v>6</v>
      </c>
      <c r="F1009" s="93">
        <v>0.01</v>
      </c>
      <c r="G1009" s="64">
        <f>VLOOKUP(D1009,upahbahan,3,FALSE)</f>
        <v>145000</v>
      </c>
      <c r="H1009" s="64">
        <f t="shared" ref="H1009:H1010" si="114">F1009*G1009</f>
        <v>1450</v>
      </c>
      <c r="I1009" s="54"/>
      <c r="J1009" s="159"/>
      <c r="M1009" s="65"/>
    </row>
    <row r="1010" spans="3:13" s="55" customFormat="1" ht="13.8">
      <c r="C1010" s="301">
        <v>3</v>
      </c>
      <c r="D1010" s="59" t="s">
        <v>19</v>
      </c>
      <c r="E1010" s="302" t="s">
        <v>6</v>
      </c>
      <c r="F1010" s="93">
        <v>2E-3</v>
      </c>
      <c r="G1010" s="64">
        <f>VLOOKUP(D1010,upahbahan,3,FALSE)</f>
        <v>200000</v>
      </c>
      <c r="H1010" s="64">
        <f t="shared" si="114"/>
        <v>400</v>
      </c>
      <c r="I1010" s="54"/>
    </row>
    <row r="1011" spans="3:13" s="55" customFormat="1" ht="13.8">
      <c r="C1011" s="83" t="s">
        <v>1210</v>
      </c>
      <c r="D1011" s="80"/>
      <c r="E1011" s="80"/>
      <c r="F1011" s="217"/>
      <c r="G1011" s="218"/>
      <c r="H1011" s="64">
        <f>SUM(H1008:H1010)</f>
        <v>3750</v>
      </c>
      <c r="I1011" s="219"/>
    </row>
    <row r="1012" spans="3:13" s="55" customFormat="1" ht="13.8">
      <c r="C1012" s="72" t="s">
        <v>1211</v>
      </c>
      <c r="D1012" s="59" t="s">
        <v>1212</v>
      </c>
      <c r="E1012" s="73"/>
      <c r="F1012" s="73"/>
      <c r="G1012" s="73"/>
      <c r="H1012" s="73"/>
      <c r="I1012" s="54"/>
    </row>
    <row r="1013" spans="3:13" s="55" customFormat="1" ht="13.8">
      <c r="C1013" s="83" t="s">
        <v>1216</v>
      </c>
      <c r="D1013" s="80"/>
      <c r="E1013" s="80"/>
      <c r="F1013" s="80"/>
      <c r="G1013" s="162"/>
      <c r="H1013" s="64">
        <f>SUM(H1012:H1012)</f>
        <v>0</v>
      </c>
      <c r="I1013" s="54"/>
    </row>
    <row r="1014" spans="3:13" s="55" customFormat="1" ht="13.8">
      <c r="C1014" s="72" t="s">
        <v>1217</v>
      </c>
      <c r="D1014" s="59" t="s">
        <v>1218</v>
      </c>
      <c r="E1014" s="170"/>
      <c r="F1014" s="73"/>
      <c r="G1014" s="73"/>
      <c r="H1014" s="73"/>
      <c r="I1014" s="54"/>
    </row>
    <row r="1015" spans="3:13" s="55" customFormat="1" ht="13.8">
      <c r="C1015" s="557">
        <v>1</v>
      </c>
      <c r="D1015" s="59" t="s">
        <v>5289</v>
      </c>
      <c r="E1015" s="170" t="s">
        <v>4771</v>
      </c>
      <c r="F1015" s="188">
        <v>4.0000000000000001E-3</v>
      </c>
      <c r="G1015" s="64">
        <f>VLOOKUP(D1015,upahbahan,3,FALSE)</f>
        <v>75000</v>
      </c>
      <c r="H1015" s="64">
        <f t="shared" ref="H1015" si="115">F1015*G1015</f>
        <v>300</v>
      </c>
      <c r="I1015" s="54"/>
    </row>
    <row r="1016" spans="3:13" s="55" customFormat="1" ht="13.8">
      <c r="C1016" s="83" t="s">
        <v>1219</v>
      </c>
      <c r="D1016" s="80"/>
      <c r="E1016" s="80"/>
      <c r="F1016" s="80"/>
      <c r="G1016" s="162"/>
      <c r="H1016" s="588">
        <f>SUM(H1014:H1015)</f>
        <v>300</v>
      </c>
      <c r="I1016" s="54"/>
    </row>
    <row r="1017" spans="3:13" s="55" customFormat="1" ht="13.8">
      <c r="C1017" s="58" t="s">
        <v>1220</v>
      </c>
      <c r="D1017" s="69" t="s">
        <v>1221</v>
      </c>
      <c r="E1017" s="70"/>
      <c r="F1017" s="70"/>
      <c r="G1017" s="71"/>
      <c r="H1017" s="304">
        <f>H1016+H1013+H1011</f>
        <v>4050</v>
      </c>
      <c r="I1017" s="319"/>
    </row>
    <row r="1018" spans="3:13" s="55" customFormat="1" ht="13.8">
      <c r="C1018" s="58" t="s">
        <v>1222</v>
      </c>
      <c r="D1018" s="69" t="s">
        <v>1325</v>
      </c>
      <c r="E1018" s="70"/>
      <c r="F1018" s="71"/>
      <c r="G1018" s="95">
        <v>0.1</v>
      </c>
      <c r="H1018" s="64">
        <f>H1017*G1018</f>
        <v>405</v>
      </c>
      <c r="I1018" s="319"/>
    </row>
    <row r="1019" spans="3:13" s="55" customFormat="1" ht="13.8">
      <c r="C1019" s="58" t="s">
        <v>1223</v>
      </c>
      <c r="D1019" s="69" t="s">
        <v>1224</v>
      </c>
      <c r="E1019" s="70"/>
      <c r="F1019" s="70"/>
      <c r="G1019" s="71"/>
      <c r="H1019" s="305">
        <f>SUM(H1017:H1018)</f>
        <v>4455</v>
      </c>
      <c r="I1019" s="319"/>
    </row>
    <row r="1021" spans="3:13" s="55" customFormat="1" ht="15" customHeight="1">
      <c r="C1021" s="52" t="s">
        <v>5290</v>
      </c>
      <c r="D1021" s="313" t="s">
        <v>5291</v>
      </c>
      <c r="E1021" s="313"/>
      <c r="F1021" s="313"/>
      <c r="G1021" s="313"/>
      <c r="H1021" s="313"/>
      <c r="I1021" s="56">
        <f>ROUNDDOWN(H1035,-2)</f>
        <v>12700</v>
      </c>
    </row>
    <row r="1022" spans="3:13" s="55" customFormat="1" ht="27.6">
      <c r="C1022" s="300" t="s">
        <v>1197</v>
      </c>
      <c r="D1022" s="300" t="s">
        <v>1198</v>
      </c>
      <c r="E1022" s="300" t="s">
        <v>1199</v>
      </c>
      <c r="F1022" s="300" t="s">
        <v>1200</v>
      </c>
      <c r="G1022" s="300" t="s">
        <v>1201</v>
      </c>
      <c r="H1022" s="300" t="s">
        <v>1202</v>
      </c>
      <c r="I1022" s="54"/>
    </row>
    <row r="1023" spans="3:13" s="55" customFormat="1" ht="13.8">
      <c r="C1023" s="72" t="s">
        <v>1203</v>
      </c>
      <c r="D1023" s="59" t="s">
        <v>1204</v>
      </c>
      <c r="E1023" s="73"/>
      <c r="F1023" s="73"/>
      <c r="G1023" s="73"/>
      <c r="H1023" s="73"/>
      <c r="I1023" s="54"/>
      <c r="J1023" s="159" t="s">
        <v>1249</v>
      </c>
    </row>
    <row r="1024" spans="3:13" s="55" customFormat="1" ht="13.8">
      <c r="C1024" s="301">
        <v>1</v>
      </c>
      <c r="D1024" s="59" t="s">
        <v>5</v>
      </c>
      <c r="E1024" s="302" t="s">
        <v>6</v>
      </c>
      <c r="F1024" s="93">
        <v>5.8000000000000003E-2</v>
      </c>
      <c r="G1024" s="64">
        <f>VLOOKUP(D1024,upahbahan,3,FALSE)</f>
        <v>100000</v>
      </c>
      <c r="H1024" s="64">
        <f>F1024*G1024</f>
        <v>5800</v>
      </c>
      <c r="I1024" s="54"/>
      <c r="J1024" s="159" t="s">
        <v>1250</v>
      </c>
      <c r="M1024" s="65">
        <v>0.1</v>
      </c>
    </row>
    <row r="1025" spans="3:13" s="55" customFormat="1" ht="13.8">
      <c r="C1025" s="301">
        <v>2</v>
      </c>
      <c r="D1025" s="59" t="s">
        <v>10</v>
      </c>
      <c r="E1025" s="302" t="s">
        <v>6</v>
      </c>
      <c r="F1025" s="93">
        <v>2.9000000000000001E-2</v>
      </c>
      <c r="G1025" s="64">
        <f>VLOOKUP(D1025,upahbahan,3,FALSE)</f>
        <v>145000</v>
      </c>
      <c r="H1025" s="64">
        <f t="shared" ref="H1025:H1026" si="116">F1025*G1025</f>
        <v>4205</v>
      </c>
      <c r="I1025" s="54"/>
      <c r="J1025" s="159"/>
      <c r="M1025" s="65"/>
    </row>
    <row r="1026" spans="3:13" s="55" customFormat="1" ht="13.8">
      <c r="C1026" s="301">
        <v>3</v>
      </c>
      <c r="D1026" s="59" t="s">
        <v>19</v>
      </c>
      <c r="E1026" s="302" t="s">
        <v>6</v>
      </c>
      <c r="F1026" s="93">
        <v>6.0000000000000001E-3</v>
      </c>
      <c r="G1026" s="64">
        <f>VLOOKUP(D1026,upahbahan,3,FALSE)</f>
        <v>200000</v>
      </c>
      <c r="H1026" s="64">
        <f t="shared" si="116"/>
        <v>1200</v>
      </c>
      <c r="I1026" s="54"/>
    </row>
    <row r="1027" spans="3:13" s="55" customFormat="1" ht="13.8">
      <c r="C1027" s="83" t="s">
        <v>1210</v>
      </c>
      <c r="D1027" s="80"/>
      <c r="E1027" s="80"/>
      <c r="F1027" s="217"/>
      <c r="G1027" s="218"/>
      <c r="H1027" s="64">
        <f>SUM(H1024:H1026)</f>
        <v>11205</v>
      </c>
      <c r="I1027" s="219"/>
    </row>
    <row r="1028" spans="3:13" s="55" customFormat="1" ht="13.8">
      <c r="C1028" s="72" t="s">
        <v>1211</v>
      </c>
      <c r="D1028" s="59" t="s">
        <v>1212</v>
      </c>
      <c r="E1028" s="73"/>
      <c r="F1028" s="73"/>
      <c r="G1028" s="73"/>
      <c r="H1028" s="73"/>
      <c r="I1028" s="54"/>
    </row>
    <row r="1029" spans="3:13" s="55" customFormat="1" ht="13.8">
      <c r="C1029" s="83" t="s">
        <v>1216</v>
      </c>
      <c r="D1029" s="80"/>
      <c r="E1029" s="80"/>
      <c r="F1029" s="80"/>
      <c r="G1029" s="162"/>
      <c r="H1029" s="64">
        <f>SUM(H1028:H1028)</f>
        <v>0</v>
      </c>
      <c r="I1029" s="54"/>
    </row>
    <row r="1030" spans="3:13" s="55" customFormat="1" ht="13.8">
      <c r="C1030" s="72" t="s">
        <v>1217</v>
      </c>
      <c r="D1030" s="59" t="s">
        <v>1218</v>
      </c>
      <c r="E1030" s="170"/>
      <c r="F1030" s="73"/>
      <c r="G1030" s="73"/>
      <c r="H1030" s="73"/>
      <c r="I1030" s="54"/>
    </row>
    <row r="1031" spans="3:13" s="55" customFormat="1" ht="13.8">
      <c r="C1031" s="557">
        <v>1</v>
      </c>
      <c r="D1031" s="59" t="s">
        <v>5289</v>
      </c>
      <c r="E1031" s="170" t="s">
        <v>4771</v>
      </c>
      <c r="F1031" s="188">
        <v>5.0000000000000001E-3</v>
      </c>
      <c r="G1031" s="64">
        <f>VLOOKUP(D1031,upahbahan,3,FALSE)</f>
        <v>75000</v>
      </c>
      <c r="H1031" s="64">
        <f t="shared" ref="H1031" si="117">F1031*G1031</f>
        <v>375</v>
      </c>
      <c r="I1031" s="54"/>
    </row>
    <row r="1032" spans="3:13" s="55" customFormat="1" ht="13.8">
      <c r="C1032" s="83" t="s">
        <v>1219</v>
      </c>
      <c r="D1032" s="80"/>
      <c r="E1032" s="80"/>
      <c r="F1032" s="80"/>
      <c r="G1032" s="162"/>
      <c r="H1032" s="588">
        <f>SUM(H1030:H1031)</f>
        <v>375</v>
      </c>
      <c r="I1032" s="54"/>
    </row>
    <row r="1033" spans="3:13" s="55" customFormat="1" ht="13.8">
      <c r="C1033" s="58" t="s">
        <v>1220</v>
      </c>
      <c r="D1033" s="69" t="s">
        <v>1221</v>
      </c>
      <c r="E1033" s="70"/>
      <c r="F1033" s="70"/>
      <c r="G1033" s="71"/>
      <c r="H1033" s="304">
        <f>H1032+H1029+H1027</f>
        <v>11580</v>
      </c>
      <c r="I1033" s="319"/>
    </row>
    <row r="1034" spans="3:13" s="55" customFormat="1" ht="13.8">
      <c r="C1034" s="58" t="s">
        <v>1222</v>
      </c>
      <c r="D1034" s="69" t="s">
        <v>1325</v>
      </c>
      <c r="E1034" s="70"/>
      <c r="F1034" s="71"/>
      <c r="G1034" s="95">
        <v>0.1</v>
      </c>
      <c r="H1034" s="64">
        <f>H1033*G1034</f>
        <v>1158</v>
      </c>
      <c r="I1034" s="319"/>
    </row>
    <row r="1035" spans="3:13" s="55" customFormat="1" ht="13.8">
      <c r="C1035" s="58" t="s">
        <v>1223</v>
      </c>
      <c r="D1035" s="69" t="s">
        <v>1224</v>
      </c>
      <c r="E1035" s="70"/>
      <c r="F1035" s="70"/>
      <c r="G1035" s="71"/>
      <c r="H1035" s="305">
        <f>SUM(H1033:H1034)</f>
        <v>12738</v>
      </c>
      <c r="I1035" s="319"/>
    </row>
    <row r="1037" spans="3:13" s="55" customFormat="1" ht="15" customHeight="1">
      <c r="C1037" s="52" t="s">
        <v>5292</v>
      </c>
      <c r="D1037" s="313" t="s">
        <v>5293</v>
      </c>
      <c r="E1037" s="313"/>
      <c r="F1037" s="313"/>
      <c r="G1037" s="313"/>
      <c r="H1037" s="313"/>
      <c r="I1037" s="56">
        <f>ROUNDDOWN(H1051,-2)</f>
        <v>19900</v>
      </c>
    </row>
    <row r="1038" spans="3:13" s="55" customFormat="1" ht="27.6">
      <c r="C1038" s="300" t="s">
        <v>1197</v>
      </c>
      <c r="D1038" s="300" t="s">
        <v>1198</v>
      </c>
      <c r="E1038" s="300" t="s">
        <v>1199</v>
      </c>
      <c r="F1038" s="300" t="s">
        <v>1200</v>
      </c>
      <c r="G1038" s="300" t="s">
        <v>1201</v>
      </c>
      <c r="H1038" s="300" t="s">
        <v>1202</v>
      </c>
      <c r="I1038" s="54"/>
    </row>
    <row r="1039" spans="3:13" s="55" customFormat="1" ht="13.8">
      <c r="C1039" s="72" t="s">
        <v>1203</v>
      </c>
      <c r="D1039" s="59" t="s">
        <v>1204</v>
      </c>
      <c r="E1039" s="73"/>
      <c r="F1039" s="73"/>
      <c r="G1039" s="73"/>
      <c r="H1039" s="73"/>
      <c r="I1039" s="54"/>
      <c r="J1039" s="159" t="s">
        <v>1249</v>
      </c>
    </row>
    <row r="1040" spans="3:13" s="55" customFormat="1" ht="13.8">
      <c r="C1040" s="301">
        <v>1</v>
      </c>
      <c r="D1040" s="59" t="s">
        <v>5</v>
      </c>
      <c r="E1040" s="302" t="s">
        <v>6</v>
      </c>
      <c r="F1040" s="93">
        <v>9.1999999999999998E-2</v>
      </c>
      <c r="G1040" s="64">
        <f>VLOOKUP(D1040,upahbahan,3,FALSE)</f>
        <v>100000</v>
      </c>
      <c r="H1040" s="64">
        <f>F1040*G1040</f>
        <v>9200</v>
      </c>
      <c r="I1040" s="54"/>
      <c r="J1040" s="159" t="s">
        <v>1250</v>
      </c>
      <c r="M1040" s="65">
        <v>0.1</v>
      </c>
    </row>
    <row r="1041" spans="3:13" s="55" customFormat="1" ht="13.8">
      <c r="C1041" s="301">
        <v>2</v>
      </c>
      <c r="D1041" s="59" t="s">
        <v>10</v>
      </c>
      <c r="E1041" s="302" t="s">
        <v>6</v>
      </c>
      <c r="F1041" s="93">
        <v>4.5999999999999999E-2</v>
      </c>
      <c r="G1041" s="64">
        <f>VLOOKUP(D1041,upahbahan,3,FALSE)</f>
        <v>145000</v>
      </c>
      <c r="H1041" s="64">
        <f t="shared" ref="H1041:H1042" si="118">F1041*G1041</f>
        <v>6670</v>
      </c>
      <c r="I1041" s="54"/>
      <c r="J1041" s="159"/>
      <c r="M1041" s="65"/>
    </row>
    <row r="1042" spans="3:13" s="55" customFormat="1" ht="13.8">
      <c r="C1042" s="301">
        <v>3</v>
      </c>
      <c r="D1042" s="59" t="s">
        <v>19</v>
      </c>
      <c r="E1042" s="302" t="s">
        <v>6</v>
      </c>
      <c r="F1042" s="93">
        <v>8.9999999999999993E-3</v>
      </c>
      <c r="G1042" s="64">
        <f>VLOOKUP(D1042,upahbahan,3,FALSE)</f>
        <v>200000</v>
      </c>
      <c r="H1042" s="64">
        <f t="shared" si="118"/>
        <v>1799.9999999999998</v>
      </c>
      <c r="I1042" s="54"/>
    </row>
    <row r="1043" spans="3:13" s="55" customFormat="1" ht="13.8">
      <c r="C1043" s="83" t="s">
        <v>1210</v>
      </c>
      <c r="D1043" s="80"/>
      <c r="E1043" s="80"/>
      <c r="F1043" s="217"/>
      <c r="G1043" s="218"/>
      <c r="H1043" s="64">
        <f>SUM(H1040:H1042)</f>
        <v>17670</v>
      </c>
      <c r="I1043" s="219"/>
    </row>
    <row r="1044" spans="3:13" s="55" customFormat="1" ht="13.8">
      <c r="C1044" s="72" t="s">
        <v>1211</v>
      </c>
      <c r="D1044" s="59" t="s">
        <v>1212</v>
      </c>
      <c r="E1044" s="73"/>
      <c r="F1044" s="73"/>
      <c r="G1044" s="73"/>
      <c r="H1044" s="73"/>
      <c r="I1044" s="54"/>
    </row>
    <row r="1045" spans="3:13" s="55" customFormat="1" ht="13.8">
      <c r="C1045" s="83" t="s">
        <v>1216</v>
      </c>
      <c r="D1045" s="80"/>
      <c r="E1045" s="80"/>
      <c r="F1045" s="80"/>
      <c r="G1045" s="162"/>
      <c r="H1045" s="64">
        <f>SUM(H1044:H1044)</f>
        <v>0</v>
      </c>
      <c r="I1045" s="54"/>
    </row>
    <row r="1046" spans="3:13" s="55" customFormat="1" ht="13.8">
      <c r="C1046" s="72" t="s">
        <v>1217</v>
      </c>
      <c r="D1046" s="59" t="s">
        <v>1218</v>
      </c>
      <c r="E1046" s="170"/>
      <c r="F1046" s="73"/>
      <c r="G1046" s="73"/>
      <c r="H1046" s="73"/>
      <c r="I1046" s="54"/>
    </row>
    <row r="1047" spans="3:13" s="55" customFormat="1" ht="13.8">
      <c r="C1047" s="557">
        <v>1</v>
      </c>
      <c r="D1047" s="59" t="s">
        <v>5289</v>
      </c>
      <c r="E1047" s="170" t="s">
        <v>4771</v>
      </c>
      <c r="F1047" s="188">
        <v>6.0000000000000001E-3</v>
      </c>
      <c r="G1047" s="64">
        <f>VLOOKUP(D1047,upahbahan,3,FALSE)</f>
        <v>75000</v>
      </c>
      <c r="H1047" s="64">
        <f t="shared" ref="H1047" si="119">F1047*G1047</f>
        <v>450</v>
      </c>
      <c r="I1047" s="54"/>
    </row>
    <row r="1048" spans="3:13" s="55" customFormat="1" ht="13.8">
      <c r="C1048" s="83" t="s">
        <v>1219</v>
      </c>
      <c r="D1048" s="80"/>
      <c r="E1048" s="80"/>
      <c r="F1048" s="80"/>
      <c r="G1048" s="162"/>
      <c r="H1048" s="588">
        <f>SUM(H1046:H1047)</f>
        <v>450</v>
      </c>
      <c r="I1048" s="54"/>
    </row>
    <row r="1049" spans="3:13" s="55" customFormat="1" ht="13.8">
      <c r="C1049" s="58" t="s">
        <v>1220</v>
      </c>
      <c r="D1049" s="69" t="s">
        <v>1221</v>
      </c>
      <c r="E1049" s="70"/>
      <c r="F1049" s="70"/>
      <c r="G1049" s="71"/>
      <c r="H1049" s="304">
        <f>H1048+H1045+H1043</f>
        <v>18120</v>
      </c>
      <c r="I1049" s="319"/>
    </row>
    <row r="1050" spans="3:13" s="55" customFormat="1" ht="13.8">
      <c r="C1050" s="58" t="s">
        <v>1222</v>
      </c>
      <c r="D1050" s="69" t="s">
        <v>1325</v>
      </c>
      <c r="E1050" s="70"/>
      <c r="F1050" s="71"/>
      <c r="G1050" s="95">
        <v>0.1</v>
      </c>
      <c r="H1050" s="64">
        <f>H1049*G1050</f>
        <v>1812</v>
      </c>
      <c r="I1050" s="319"/>
    </row>
    <row r="1051" spans="3:13" s="55" customFormat="1" ht="13.8">
      <c r="C1051" s="58" t="s">
        <v>1223</v>
      </c>
      <c r="D1051" s="69" t="s">
        <v>1224</v>
      </c>
      <c r="E1051" s="70"/>
      <c r="F1051" s="70"/>
      <c r="G1051" s="71"/>
      <c r="H1051" s="305">
        <f>SUM(H1049:H1050)</f>
        <v>19932</v>
      </c>
      <c r="I1051" s="319"/>
    </row>
    <row r="1053" spans="3:13" s="55" customFormat="1" ht="15" customHeight="1">
      <c r="C1053" s="52" t="s">
        <v>5294</v>
      </c>
      <c r="D1053" s="313" t="s">
        <v>5295</v>
      </c>
      <c r="E1053" s="313"/>
      <c r="F1053" s="313"/>
      <c r="G1053" s="313"/>
      <c r="H1053" s="313"/>
      <c r="I1053" s="56">
        <f>ROUNDDOWN(H1067,-2)</f>
        <v>28500</v>
      </c>
    </row>
    <row r="1054" spans="3:13" s="55" customFormat="1" ht="27.6">
      <c r="C1054" s="300" t="s">
        <v>1197</v>
      </c>
      <c r="D1054" s="300" t="s">
        <v>1198</v>
      </c>
      <c r="E1054" s="300" t="s">
        <v>1199</v>
      </c>
      <c r="F1054" s="300" t="s">
        <v>1200</v>
      </c>
      <c r="G1054" s="300" t="s">
        <v>1201</v>
      </c>
      <c r="H1054" s="300" t="s">
        <v>1202</v>
      </c>
      <c r="I1054" s="54"/>
    </row>
    <row r="1055" spans="3:13" s="55" customFormat="1" ht="13.8">
      <c r="C1055" s="72" t="s">
        <v>1203</v>
      </c>
      <c r="D1055" s="59" t="s">
        <v>1204</v>
      </c>
      <c r="E1055" s="73"/>
      <c r="F1055" s="73"/>
      <c r="G1055" s="73"/>
      <c r="H1055" s="73"/>
      <c r="I1055" s="54"/>
      <c r="J1055" s="159" t="s">
        <v>1249</v>
      </c>
    </row>
    <row r="1056" spans="3:13" s="55" customFormat="1" ht="13.8">
      <c r="C1056" s="301">
        <v>1</v>
      </c>
      <c r="D1056" s="59" t="s">
        <v>5</v>
      </c>
      <c r="E1056" s="302" t="s">
        <v>6</v>
      </c>
      <c r="F1056" s="93">
        <v>0.13100000000000001</v>
      </c>
      <c r="G1056" s="64">
        <f>VLOOKUP(D1056,upahbahan,3,FALSE)</f>
        <v>100000</v>
      </c>
      <c r="H1056" s="64">
        <f>F1056*G1056</f>
        <v>13100</v>
      </c>
      <c r="I1056" s="54"/>
      <c r="J1056" s="159" t="s">
        <v>1250</v>
      </c>
      <c r="M1056" s="65">
        <v>0.1</v>
      </c>
    </row>
    <row r="1057" spans="3:13" s="55" customFormat="1" ht="13.8">
      <c r="C1057" s="301">
        <v>2</v>
      </c>
      <c r="D1057" s="59" t="s">
        <v>10</v>
      </c>
      <c r="E1057" s="302" t="s">
        <v>6</v>
      </c>
      <c r="F1057" s="93">
        <v>6.6000000000000003E-2</v>
      </c>
      <c r="G1057" s="64">
        <f>VLOOKUP(D1057,upahbahan,3,FALSE)</f>
        <v>145000</v>
      </c>
      <c r="H1057" s="64">
        <f t="shared" ref="H1057:H1058" si="120">F1057*G1057</f>
        <v>9570</v>
      </c>
      <c r="I1057" s="54"/>
      <c r="J1057" s="159"/>
      <c r="M1057" s="65"/>
    </row>
    <row r="1058" spans="3:13" s="55" customFormat="1" ht="13.8">
      <c r="C1058" s="301">
        <v>3</v>
      </c>
      <c r="D1058" s="59" t="s">
        <v>19</v>
      </c>
      <c r="E1058" s="302" t="s">
        <v>6</v>
      </c>
      <c r="F1058" s="93">
        <v>1.2999999999999999E-2</v>
      </c>
      <c r="G1058" s="64">
        <f>VLOOKUP(D1058,upahbahan,3,FALSE)</f>
        <v>200000</v>
      </c>
      <c r="H1058" s="64">
        <f t="shared" si="120"/>
        <v>2600</v>
      </c>
      <c r="I1058" s="54"/>
    </row>
    <row r="1059" spans="3:13" s="55" customFormat="1" ht="13.8">
      <c r="C1059" s="83" t="s">
        <v>1210</v>
      </c>
      <c r="D1059" s="80"/>
      <c r="E1059" s="80"/>
      <c r="F1059" s="217"/>
      <c r="G1059" s="218"/>
      <c r="H1059" s="64">
        <f>SUM(H1056:H1058)</f>
        <v>25270</v>
      </c>
      <c r="I1059" s="219"/>
    </row>
    <row r="1060" spans="3:13" s="55" customFormat="1" ht="13.8">
      <c r="C1060" s="72" t="s">
        <v>1211</v>
      </c>
      <c r="D1060" s="59" t="s">
        <v>1212</v>
      </c>
      <c r="E1060" s="73"/>
      <c r="F1060" s="73"/>
      <c r="G1060" s="73"/>
      <c r="H1060" s="73"/>
      <c r="I1060" s="54"/>
    </row>
    <row r="1061" spans="3:13" s="55" customFormat="1" ht="13.8">
      <c r="C1061" s="83" t="s">
        <v>1216</v>
      </c>
      <c r="D1061" s="80"/>
      <c r="E1061" s="80"/>
      <c r="F1061" s="80"/>
      <c r="G1061" s="162"/>
      <c r="H1061" s="64">
        <f>SUM(H1060:H1060)</f>
        <v>0</v>
      </c>
      <c r="I1061" s="54"/>
    </row>
    <row r="1062" spans="3:13" s="55" customFormat="1" ht="13.8">
      <c r="C1062" s="72" t="s">
        <v>1217</v>
      </c>
      <c r="D1062" s="59" t="s">
        <v>1218</v>
      </c>
      <c r="E1062" s="170"/>
      <c r="F1062" s="73"/>
      <c r="G1062" s="73"/>
      <c r="H1062" s="73"/>
      <c r="I1062" s="54"/>
    </row>
    <row r="1063" spans="3:13" s="55" customFormat="1" ht="13.8">
      <c r="C1063" s="557">
        <v>1</v>
      </c>
      <c r="D1063" s="59" t="s">
        <v>5289</v>
      </c>
      <c r="E1063" s="170" t="s">
        <v>4771</v>
      </c>
      <c r="F1063" s="188">
        <v>8.9999999999999993E-3</v>
      </c>
      <c r="G1063" s="64">
        <f>VLOOKUP(D1063,upahbahan,3,FALSE)</f>
        <v>75000</v>
      </c>
      <c r="H1063" s="64">
        <f t="shared" ref="H1063" si="121">F1063*G1063</f>
        <v>675</v>
      </c>
      <c r="I1063" s="54"/>
    </row>
    <row r="1064" spans="3:13" s="55" customFormat="1" ht="13.8">
      <c r="C1064" s="83" t="s">
        <v>1219</v>
      </c>
      <c r="D1064" s="80"/>
      <c r="E1064" s="80"/>
      <c r="F1064" s="80"/>
      <c r="G1064" s="162"/>
      <c r="H1064" s="588">
        <f>SUM(H1062:H1063)</f>
        <v>675</v>
      </c>
      <c r="I1064" s="54"/>
    </row>
    <row r="1065" spans="3:13" s="55" customFormat="1" ht="13.8">
      <c r="C1065" s="58" t="s">
        <v>1220</v>
      </c>
      <c r="D1065" s="69" t="s">
        <v>1221</v>
      </c>
      <c r="E1065" s="70"/>
      <c r="F1065" s="70"/>
      <c r="G1065" s="71"/>
      <c r="H1065" s="304">
        <f>H1064+H1061+H1059</f>
        <v>25945</v>
      </c>
      <c r="I1065" s="319"/>
    </row>
    <row r="1066" spans="3:13" s="55" customFormat="1" ht="13.8">
      <c r="C1066" s="58" t="s">
        <v>1222</v>
      </c>
      <c r="D1066" s="69" t="s">
        <v>1325</v>
      </c>
      <c r="E1066" s="70"/>
      <c r="F1066" s="71"/>
      <c r="G1066" s="95">
        <v>0.1</v>
      </c>
      <c r="H1066" s="64">
        <f>H1065*G1066</f>
        <v>2594.5</v>
      </c>
      <c r="I1066" s="319"/>
    </row>
    <row r="1067" spans="3:13" s="55" customFormat="1" ht="13.8">
      <c r="C1067" s="58" t="s">
        <v>1223</v>
      </c>
      <c r="D1067" s="69" t="s">
        <v>1224</v>
      </c>
      <c r="E1067" s="70"/>
      <c r="F1067" s="70"/>
      <c r="G1067" s="71"/>
      <c r="H1067" s="305">
        <f>SUM(H1065:H1066)</f>
        <v>28539.5</v>
      </c>
      <c r="I1067" s="319"/>
    </row>
    <row r="1069" spans="3:13" s="55" customFormat="1" ht="15" customHeight="1">
      <c r="C1069" s="52" t="s">
        <v>5296</v>
      </c>
      <c r="D1069" s="313" t="s">
        <v>5297</v>
      </c>
      <c r="E1069" s="313"/>
      <c r="F1069" s="313"/>
      <c r="G1069" s="313"/>
      <c r="H1069" s="313"/>
      <c r="I1069" s="56">
        <f>ROUNDDOWN(H1083,-2)</f>
        <v>73300</v>
      </c>
    </row>
    <row r="1070" spans="3:13" s="55" customFormat="1" ht="27.6">
      <c r="C1070" s="300" t="s">
        <v>1197</v>
      </c>
      <c r="D1070" s="300" t="s">
        <v>1198</v>
      </c>
      <c r="E1070" s="300" t="s">
        <v>1199</v>
      </c>
      <c r="F1070" s="300" t="s">
        <v>1200</v>
      </c>
      <c r="G1070" s="300" t="s">
        <v>1201</v>
      </c>
      <c r="H1070" s="300" t="s">
        <v>1202</v>
      </c>
      <c r="I1070" s="54"/>
    </row>
    <row r="1071" spans="3:13" s="55" customFormat="1" ht="13.8">
      <c r="C1071" s="72" t="s">
        <v>1203</v>
      </c>
      <c r="D1071" s="59" t="s">
        <v>1204</v>
      </c>
      <c r="E1071" s="73"/>
      <c r="F1071" s="73"/>
      <c r="G1071" s="73"/>
      <c r="H1071" s="73"/>
      <c r="I1071" s="54"/>
      <c r="J1071" s="159" t="s">
        <v>1249</v>
      </c>
    </row>
    <row r="1072" spans="3:13" s="55" customFormat="1" ht="13.8">
      <c r="C1072" s="301">
        <v>1</v>
      </c>
      <c r="D1072" s="59" t="s">
        <v>5</v>
      </c>
      <c r="E1072" s="302" t="s">
        <v>6</v>
      </c>
      <c r="F1072" s="93">
        <v>0.34</v>
      </c>
      <c r="G1072" s="64">
        <f>VLOOKUP(D1072,upahbahan,3,FALSE)</f>
        <v>100000</v>
      </c>
      <c r="H1072" s="64">
        <f>F1072*G1072</f>
        <v>34000</v>
      </c>
      <c r="I1072" s="54"/>
      <c r="J1072" s="159" t="s">
        <v>1250</v>
      </c>
      <c r="M1072" s="65">
        <v>0.1</v>
      </c>
    </row>
    <row r="1073" spans="3:13" s="55" customFormat="1" ht="13.8">
      <c r="C1073" s="301">
        <v>2</v>
      </c>
      <c r="D1073" s="59" t="s">
        <v>10</v>
      </c>
      <c r="E1073" s="302" t="s">
        <v>6</v>
      </c>
      <c r="F1073" s="93">
        <v>0.17</v>
      </c>
      <c r="G1073" s="64">
        <f>VLOOKUP(D1073,upahbahan,3,FALSE)</f>
        <v>145000</v>
      </c>
      <c r="H1073" s="64">
        <f t="shared" ref="H1073:H1074" si="122">F1073*G1073</f>
        <v>24650</v>
      </c>
      <c r="I1073" s="54"/>
      <c r="J1073" s="159"/>
      <c r="M1073" s="65"/>
    </row>
    <row r="1074" spans="3:13" s="55" customFormat="1" ht="13.8">
      <c r="C1074" s="301">
        <v>3</v>
      </c>
      <c r="D1074" s="59" t="s">
        <v>19</v>
      </c>
      <c r="E1074" s="302" t="s">
        <v>6</v>
      </c>
      <c r="F1074" s="93">
        <v>3.4000000000000002E-2</v>
      </c>
      <c r="G1074" s="64">
        <f>VLOOKUP(D1074,upahbahan,3,FALSE)</f>
        <v>200000</v>
      </c>
      <c r="H1074" s="64">
        <f t="shared" si="122"/>
        <v>6800.0000000000009</v>
      </c>
      <c r="I1074" s="54"/>
    </row>
    <row r="1075" spans="3:13" s="55" customFormat="1" ht="13.8">
      <c r="C1075" s="83" t="s">
        <v>1210</v>
      </c>
      <c r="D1075" s="80"/>
      <c r="E1075" s="80"/>
      <c r="F1075" s="217"/>
      <c r="G1075" s="218"/>
      <c r="H1075" s="64">
        <f>SUM(H1072:H1074)</f>
        <v>65450</v>
      </c>
      <c r="I1075" s="219"/>
    </row>
    <row r="1076" spans="3:13" s="55" customFormat="1" ht="13.8">
      <c r="C1076" s="72" t="s">
        <v>1211</v>
      </c>
      <c r="D1076" s="59" t="s">
        <v>1212</v>
      </c>
      <c r="E1076" s="73"/>
      <c r="F1076" s="73"/>
      <c r="G1076" s="73"/>
      <c r="H1076" s="73"/>
      <c r="I1076" s="54"/>
    </row>
    <row r="1077" spans="3:13" s="55" customFormat="1" ht="13.8">
      <c r="C1077" s="83" t="s">
        <v>1216</v>
      </c>
      <c r="D1077" s="80"/>
      <c r="E1077" s="80"/>
      <c r="F1077" s="80"/>
      <c r="G1077" s="162"/>
      <c r="H1077" s="64">
        <f>SUM(H1076:H1076)</f>
        <v>0</v>
      </c>
      <c r="I1077" s="54"/>
    </row>
    <row r="1078" spans="3:13" s="55" customFormat="1" ht="13.8">
      <c r="C1078" s="72" t="s">
        <v>1217</v>
      </c>
      <c r="D1078" s="59" t="s">
        <v>1218</v>
      </c>
      <c r="E1078" s="170"/>
      <c r="F1078" s="73"/>
      <c r="G1078" s="73"/>
      <c r="H1078" s="73"/>
      <c r="I1078" s="54"/>
    </row>
    <row r="1079" spans="3:13" s="55" customFormat="1" ht="13.8">
      <c r="C1079" s="557">
        <v>1</v>
      </c>
      <c r="D1079" s="59" t="s">
        <v>5289</v>
      </c>
      <c r="E1079" s="170" t="s">
        <v>4771</v>
      </c>
      <c r="F1079" s="188">
        <v>1.7000000000000001E-2</v>
      </c>
      <c r="G1079" s="64">
        <f>VLOOKUP(D1079,upahbahan,3,FALSE)</f>
        <v>75000</v>
      </c>
      <c r="H1079" s="64">
        <f t="shared" ref="H1079" si="123">F1079*G1079</f>
        <v>1275</v>
      </c>
      <c r="I1079" s="54"/>
    </row>
    <row r="1080" spans="3:13" s="55" customFormat="1" ht="13.8">
      <c r="C1080" s="83" t="s">
        <v>1219</v>
      </c>
      <c r="D1080" s="80"/>
      <c r="E1080" s="80"/>
      <c r="F1080" s="80"/>
      <c r="G1080" s="162"/>
      <c r="H1080" s="588">
        <f>SUM(H1078:H1079)</f>
        <v>1275</v>
      </c>
      <c r="I1080" s="54"/>
    </row>
    <row r="1081" spans="3:13" s="55" customFormat="1" ht="13.8">
      <c r="C1081" s="58" t="s">
        <v>1220</v>
      </c>
      <c r="D1081" s="69" t="s">
        <v>1221</v>
      </c>
      <c r="E1081" s="70"/>
      <c r="F1081" s="70"/>
      <c r="G1081" s="71"/>
      <c r="H1081" s="304">
        <f>H1080+H1077+H1075</f>
        <v>66725</v>
      </c>
      <c r="I1081" s="319"/>
    </row>
    <row r="1082" spans="3:13" s="55" customFormat="1" ht="13.8">
      <c r="C1082" s="58" t="s">
        <v>1222</v>
      </c>
      <c r="D1082" s="69" t="s">
        <v>1325</v>
      </c>
      <c r="E1082" s="70"/>
      <c r="F1082" s="71"/>
      <c r="G1082" s="95">
        <v>0.1</v>
      </c>
      <c r="H1082" s="64">
        <f>H1081*G1082</f>
        <v>6672.5</v>
      </c>
      <c r="I1082" s="319"/>
    </row>
    <row r="1083" spans="3:13" s="55" customFormat="1" ht="13.8">
      <c r="C1083" s="58" t="s">
        <v>1223</v>
      </c>
      <c r="D1083" s="69" t="s">
        <v>1224</v>
      </c>
      <c r="E1083" s="70"/>
      <c r="F1083" s="70"/>
      <c r="G1083" s="71"/>
      <c r="H1083" s="305">
        <f>SUM(H1081:H1082)</f>
        <v>73397.5</v>
      </c>
      <c r="I1083" s="319"/>
    </row>
    <row r="1085" spans="3:13" s="55" customFormat="1" ht="15" customHeight="1">
      <c r="C1085" s="52" t="s">
        <v>5298</v>
      </c>
      <c r="D1085" s="313" t="s">
        <v>5299</v>
      </c>
      <c r="E1085" s="313"/>
      <c r="F1085" s="313"/>
      <c r="G1085" s="313"/>
      <c r="H1085" s="313"/>
      <c r="I1085" s="56">
        <f>ROUNDDOWN(H1099,-2)</f>
        <v>102200</v>
      </c>
    </row>
    <row r="1086" spans="3:13" s="55" customFormat="1" ht="27.6">
      <c r="C1086" s="300" t="s">
        <v>1197</v>
      </c>
      <c r="D1086" s="300" t="s">
        <v>1198</v>
      </c>
      <c r="E1086" s="300" t="s">
        <v>1199</v>
      </c>
      <c r="F1086" s="300" t="s">
        <v>1200</v>
      </c>
      <c r="G1086" s="300" t="s">
        <v>1201</v>
      </c>
      <c r="H1086" s="300" t="s">
        <v>1202</v>
      </c>
      <c r="I1086" s="54"/>
    </row>
    <row r="1087" spans="3:13" s="55" customFormat="1" ht="13.8">
      <c r="C1087" s="72" t="s">
        <v>1203</v>
      </c>
      <c r="D1087" s="59" t="s">
        <v>1204</v>
      </c>
      <c r="E1087" s="73"/>
      <c r="F1087" s="73"/>
      <c r="G1087" s="73"/>
      <c r="H1087" s="73"/>
      <c r="I1087" s="54"/>
      <c r="J1087" s="159" t="s">
        <v>1249</v>
      </c>
    </row>
    <row r="1088" spans="3:13" s="55" customFormat="1" ht="13.8">
      <c r="C1088" s="301">
        <v>1</v>
      </c>
      <c r="D1088" s="59" t="s">
        <v>5</v>
      </c>
      <c r="E1088" s="302" t="s">
        <v>6</v>
      </c>
      <c r="F1088" s="93">
        <v>0.47499999999999998</v>
      </c>
      <c r="G1088" s="64">
        <f>VLOOKUP(D1088,upahbahan,3,FALSE)</f>
        <v>100000</v>
      </c>
      <c r="H1088" s="64">
        <f>F1088*G1088</f>
        <v>47500</v>
      </c>
      <c r="I1088" s="54"/>
      <c r="J1088" s="159" t="s">
        <v>1250</v>
      </c>
      <c r="M1088" s="65">
        <v>0.1</v>
      </c>
    </row>
    <row r="1089" spans="3:13" s="55" customFormat="1" ht="13.8">
      <c r="C1089" s="301">
        <v>2</v>
      </c>
      <c r="D1089" s="59" t="s">
        <v>10</v>
      </c>
      <c r="E1089" s="302" t="s">
        <v>6</v>
      </c>
      <c r="F1089" s="93">
        <v>0.23699999999999999</v>
      </c>
      <c r="G1089" s="64">
        <f>VLOOKUP(D1089,upahbahan,3,FALSE)</f>
        <v>145000</v>
      </c>
      <c r="H1089" s="64">
        <f t="shared" ref="H1089:H1090" si="124">F1089*G1089</f>
        <v>34365</v>
      </c>
      <c r="I1089" s="54"/>
      <c r="J1089" s="159"/>
      <c r="M1089" s="65"/>
    </row>
    <row r="1090" spans="3:13" s="55" customFormat="1" ht="13.8">
      <c r="C1090" s="301">
        <v>3</v>
      </c>
      <c r="D1090" s="59" t="s">
        <v>19</v>
      </c>
      <c r="E1090" s="302" t="s">
        <v>6</v>
      </c>
      <c r="F1090" s="93">
        <v>4.7E-2</v>
      </c>
      <c r="G1090" s="64">
        <f>VLOOKUP(D1090,upahbahan,3,FALSE)</f>
        <v>200000</v>
      </c>
      <c r="H1090" s="64">
        <f t="shared" si="124"/>
        <v>9400</v>
      </c>
      <c r="I1090" s="54"/>
    </row>
    <row r="1091" spans="3:13" s="55" customFormat="1" ht="13.8">
      <c r="C1091" s="83" t="s">
        <v>1210</v>
      </c>
      <c r="D1091" s="80"/>
      <c r="E1091" s="80"/>
      <c r="F1091" s="217"/>
      <c r="G1091" s="218"/>
      <c r="H1091" s="64">
        <f>SUM(H1088:H1090)</f>
        <v>91265</v>
      </c>
      <c r="I1091" s="219"/>
    </row>
    <row r="1092" spans="3:13" s="55" customFormat="1" ht="13.8">
      <c r="C1092" s="72" t="s">
        <v>1211</v>
      </c>
      <c r="D1092" s="59" t="s">
        <v>1212</v>
      </c>
      <c r="E1092" s="73"/>
      <c r="F1092" s="73"/>
      <c r="G1092" s="73"/>
      <c r="H1092" s="73"/>
      <c r="I1092" s="54"/>
    </row>
    <row r="1093" spans="3:13" s="55" customFormat="1" ht="13.8">
      <c r="C1093" s="83" t="s">
        <v>1216</v>
      </c>
      <c r="D1093" s="80"/>
      <c r="E1093" s="80"/>
      <c r="F1093" s="80"/>
      <c r="G1093" s="162"/>
      <c r="H1093" s="64">
        <f>SUM(H1092:H1092)</f>
        <v>0</v>
      </c>
      <c r="I1093" s="54"/>
    </row>
    <row r="1094" spans="3:13" s="55" customFormat="1" ht="13.8">
      <c r="C1094" s="72" t="s">
        <v>1217</v>
      </c>
      <c r="D1094" s="59" t="s">
        <v>1218</v>
      </c>
      <c r="E1094" s="170"/>
      <c r="F1094" s="73"/>
      <c r="G1094" s="73"/>
      <c r="H1094" s="73"/>
      <c r="I1094" s="54"/>
    </row>
    <row r="1095" spans="3:13" s="55" customFormat="1" ht="13.8">
      <c r="C1095" s="557">
        <v>1</v>
      </c>
      <c r="D1095" s="59" t="s">
        <v>5289</v>
      </c>
      <c r="E1095" s="170" t="s">
        <v>4771</v>
      </c>
      <c r="F1095" s="188">
        <v>2.3E-2</v>
      </c>
      <c r="G1095" s="64">
        <f>VLOOKUP(D1095,upahbahan,3,FALSE)</f>
        <v>75000</v>
      </c>
      <c r="H1095" s="64">
        <f t="shared" ref="H1095" si="125">F1095*G1095</f>
        <v>1725</v>
      </c>
      <c r="I1095" s="54"/>
    </row>
    <row r="1096" spans="3:13" s="55" customFormat="1" ht="13.8">
      <c r="C1096" s="83" t="s">
        <v>1219</v>
      </c>
      <c r="D1096" s="80"/>
      <c r="E1096" s="80"/>
      <c r="F1096" s="80"/>
      <c r="G1096" s="162"/>
      <c r="H1096" s="588">
        <f>SUM(H1094:H1095)</f>
        <v>1725</v>
      </c>
      <c r="I1096" s="54"/>
    </row>
    <row r="1097" spans="3:13" s="55" customFormat="1" ht="13.8">
      <c r="C1097" s="58" t="s">
        <v>1220</v>
      </c>
      <c r="D1097" s="69" t="s">
        <v>1221</v>
      </c>
      <c r="E1097" s="70"/>
      <c r="F1097" s="70"/>
      <c r="G1097" s="71"/>
      <c r="H1097" s="304">
        <f>H1096+H1093+H1091</f>
        <v>92990</v>
      </c>
      <c r="I1097" s="319"/>
    </row>
    <row r="1098" spans="3:13" s="55" customFormat="1" ht="13.8">
      <c r="C1098" s="58" t="s">
        <v>1222</v>
      </c>
      <c r="D1098" s="69" t="s">
        <v>1325</v>
      </c>
      <c r="E1098" s="70"/>
      <c r="F1098" s="71"/>
      <c r="G1098" s="95">
        <v>0.1</v>
      </c>
      <c r="H1098" s="64">
        <f>H1097*G1098</f>
        <v>9299</v>
      </c>
      <c r="I1098" s="319"/>
    </row>
    <row r="1099" spans="3:13" s="55" customFormat="1" ht="13.8">
      <c r="C1099" s="58" t="s">
        <v>1223</v>
      </c>
      <c r="D1099" s="69" t="s">
        <v>1224</v>
      </c>
      <c r="E1099" s="70"/>
      <c r="F1099" s="70"/>
      <c r="G1099" s="71"/>
      <c r="H1099" s="305">
        <f>SUM(H1097:H1098)</f>
        <v>102289</v>
      </c>
      <c r="I1099" s="319"/>
    </row>
    <row r="1101" spans="3:13" s="55" customFormat="1" ht="15" customHeight="1">
      <c r="C1101" s="52" t="s">
        <v>5300</v>
      </c>
      <c r="D1101" s="313" t="s">
        <v>5301</v>
      </c>
      <c r="E1101" s="313"/>
      <c r="F1101" s="313"/>
      <c r="G1101" s="313"/>
      <c r="H1101" s="313"/>
      <c r="I1101" s="56">
        <f>ROUNDDOWN(H1115,-2)</f>
        <v>109100</v>
      </c>
    </row>
    <row r="1102" spans="3:13" s="55" customFormat="1" ht="27.6">
      <c r="C1102" s="300" t="s">
        <v>1197</v>
      </c>
      <c r="D1102" s="300" t="s">
        <v>1198</v>
      </c>
      <c r="E1102" s="300" t="s">
        <v>1199</v>
      </c>
      <c r="F1102" s="300" t="s">
        <v>1200</v>
      </c>
      <c r="G1102" s="300" t="s">
        <v>1201</v>
      </c>
      <c r="H1102" s="300" t="s">
        <v>1202</v>
      </c>
      <c r="I1102" s="54"/>
    </row>
    <row r="1103" spans="3:13" s="55" customFormat="1" ht="13.8">
      <c r="C1103" s="72" t="s">
        <v>1203</v>
      </c>
      <c r="D1103" s="59" t="s">
        <v>1204</v>
      </c>
      <c r="E1103" s="73"/>
      <c r="F1103" s="73"/>
      <c r="G1103" s="73"/>
      <c r="H1103" s="73"/>
      <c r="I1103" s="54"/>
      <c r="J1103" s="159" t="s">
        <v>1249</v>
      </c>
    </row>
    <row r="1104" spans="3:13" s="55" customFormat="1" ht="13.8">
      <c r="C1104" s="301">
        <v>1</v>
      </c>
      <c r="D1104" s="59" t="s">
        <v>5</v>
      </c>
      <c r="E1104" s="302" t="s">
        <v>6</v>
      </c>
      <c r="F1104" s="93">
        <v>0.504</v>
      </c>
      <c r="G1104" s="64">
        <f>VLOOKUP(D1104,upahbahan,3,FALSE)</f>
        <v>100000</v>
      </c>
      <c r="H1104" s="64">
        <f>F1104*G1104</f>
        <v>50400</v>
      </c>
      <c r="I1104" s="54"/>
      <c r="J1104" s="159" t="s">
        <v>1250</v>
      </c>
      <c r="M1104" s="65">
        <v>0.1</v>
      </c>
    </row>
    <row r="1105" spans="3:13" s="55" customFormat="1" ht="13.8">
      <c r="C1105" s="301">
        <v>2</v>
      </c>
      <c r="D1105" s="59" t="s">
        <v>10</v>
      </c>
      <c r="E1105" s="302" t="s">
        <v>6</v>
      </c>
      <c r="F1105" s="93">
        <v>0.252</v>
      </c>
      <c r="G1105" s="64">
        <f>VLOOKUP(D1105,upahbahan,3,FALSE)</f>
        <v>145000</v>
      </c>
      <c r="H1105" s="64">
        <f t="shared" ref="H1105:H1106" si="126">F1105*G1105</f>
        <v>36540</v>
      </c>
      <c r="I1105" s="54"/>
      <c r="J1105" s="159"/>
      <c r="M1105" s="65"/>
    </row>
    <row r="1106" spans="3:13" s="55" customFormat="1" ht="13.8">
      <c r="C1106" s="301">
        <v>3</v>
      </c>
      <c r="D1106" s="59" t="s">
        <v>19</v>
      </c>
      <c r="E1106" s="302" t="s">
        <v>6</v>
      </c>
      <c r="F1106" s="93">
        <v>0.05</v>
      </c>
      <c r="G1106" s="64">
        <f>VLOOKUP(D1106,upahbahan,3,FALSE)</f>
        <v>200000</v>
      </c>
      <c r="H1106" s="64">
        <f t="shared" si="126"/>
        <v>10000</v>
      </c>
      <c r="I1106" s="54"/>
    </row>
    <row r="1107" spans="3:13" s="55" customFormat="1" ht="13.8">
      <c r="C1107" s="83" t="s">
        <v>1210</v>
      </c>
      <c r="D1107" s="80"/>
      <c r="E1107" s="80"/>
      <c r="F1107" s="217"/>
      <c r="G1107" s="218"/>
      <c r="H1107" s="64">
        <f>SUM(H1104:H1106)</f>
        <v>96940</v>
      </c>
      <c r="I1107" s="219"/>
    </row>
    <row r="1108" spans="3:13" s="55" customFormat="1" ht="13.8">
      <c r="C1108" s="72" t="s">
        <v>1211</v>
      </c>
      <c r="D1108" s="59" t="s">
        <v>1212</v>
      </c>
      <c r="E1108" s="73"/>
      <c r="F1108" s="73"/>
      <c r="G1108" s="73"/>
      <c r="H1108" s="73"/>
      <c r="I1108" s="54"/>
    </row>
    <row r="1109" spans="3:13" s="55" customFormat="1" ht="13.8">
      <c r="C1109" s="83" t="s">
        <v>1216</v>
      </c>
      <c r="D1109" s="80"/>
      <c r="E1109" s="80"/>
      <c r="F1109" s="80"/>
      <c r="G1109" s="162"/>
      <c r="H1109" s="64">
        <f>SUM(H1108:H1108)</f>
        <v>0</v>
      </c>
      <c r="I1109" s="54"/>
    </row>
    <row r="1110" spans="3:13" s="55" customFormat="1" ht="13.8">
      <c r="C1110" s="72" t="s">
        <v>1217</v>
      </c>
      <c r="D1110" s="59" t="s">
        <v>1218</v>
      </c>
      <c r="E1110" s="170"/>
      <c r="F1110" s="73"/>
      <c r="G1110" s="73"/>
      <c r="H1110" s="73"/>
      <c r="I1110" s="54"/>
    </row>
    <row r="1111" spans="3:13" s="55" customFormat="1" ht="13.8">
      <c r="C1111" s="557">
        <v>1</v>
      </c>
      <c r="D1111" s="59" t="s">
        <v>5289</v>
      </c>
      <c r="E1111" s="170" t="s">
        <v>4771</v>
      </c>
      <c r="F1111" s="171">
        <v>0.03</v>
      </c>
      <c r="G1111" s="64">
        <f>VLOOKUP(D1111,upahbahan,3,FALSE)</f>
        <v>75000</v>
      </c>
      <c r="H1111" s="64">
        <f t="shared" ref="H1111" si="127">F1111*G1111</f>
        <v>2250</v>
      </c>
      <c r="I1111" s="54"/>
    </row>
    <row r="1112" spans="3:13" s="55" customFormat="1" ht="13.8">
      <c r="C1112" s="83" t="s">
        <v>1219</v>
      </c>
      <c r="D1112" s="80"/>
      <c r="E1112" s="80"/>
      <c r="F1112" s="80"/>
      <c r="G1112" s="162"/>
      <c r="H1112" s="588">
        <f>SUM(H1110:H1111)</f>
        <v>2250</v>
      </c>
      <c r="I1112" s="54"/>
    </row>
    <row r="1113" spans="3:13" s="55" customFormat="1" ht="13.8">
      <c r="C1113" s="58" t="s">
        <v>1220</v>
      </c>
      <c r="D1113" s="69" t="s">
        <v>1221</v>
      </c>
      <c r="E1113" s="70"/>
      <c r="F1113" s="70"/>
      <c r="G1113" s="71"/>
      <c r="H1113" s="304">
        <f>H1112+H1109+H1107</f>
        <v>99190</v>
      </c>
      <c r="I1113" s="319"/>
    </row>
    <row r="1114" spans="3:13" s="55" customFormat="1" ht="13.8">
      <c r="C1114" s="58" t="s">
        <v>1222</v>
      </c>
      <c r="D1114" s="69" t="s">
        <v>1325</v>
      </c>
      <c r="E1114" s="70"/>
      <c r="F1114" s="71"/>
      <c r="G1114" s="95">
        <v>0.1</v>
      </c>
      <c r="H1114" s="64">
        <f>H1113*G1114</f>
        <v>9919</v>
      </c>
      <c r="I1114" s="319"/>
    </row>
    <row r="1115" spans="3:13" s="55" customFormat="1" ht="13.8">
      <c r="C1115" s="58" t="s">
        <v>1223</v>
      </c>
      <c r="D1115" s="69" t="s">
        <v>1224</v>
      </c>
      <c r="E1115" s="70"/>
      <c r="F1115" s="70"/>
      <c r="G1115" s="71"/>
      <c r="H1115" s="305">
        <f>SUM(H1113:H1114)</f>
        <v>109109</v>
      </c>
      <c r="I1115" s="319"/>
    </row>
    <row r="1117" spans="3:13" s="55" customFormat="1" ht="15" customHeight="1">
      <c r="C1117" s="52" t="s">
        <v>5302</v>
      </c>
      <c r="D1117" s="313" t="s">
        <v>5303</v>
      </c>
      <c r="E1117" s="313"/>
      <c r="F1117" s="313"/>
      <c r="G1117" s="313"/>
      <c r="H1117" s="313"/>
      <c r="I1117" s="56">
        <f>ROUNDDOWN(H1131,-2)</f>
        <v>160800</v>
      </c>
    </row>
    <row r="1118" spans="3:13" s="55" customFormat="1" ht="27.6">
      <c r="C1118" s="300" t="s">
        <v>1197</v>
      </c>
      <c r="D1118" s="300" t="s">
        <v>1198</v>
      </c>
      <c r="E1118" s="300" t="s">
        <v>1199</v>
      </c>
      <c r="F1118" s="300" t="s">
        <v>1200</v>
      </c>
      <c r="G1118" s="300" t="s">
        <v>1201</v>
      </c>
      <c r="H1118" s="300" t="s">
        <v>1202</v>
      </c>
      <c r="I1118" s="54"/>
    </row>
    <row r="1119" spans="3:13" s="55" customFormat="1" ht="13.8">
      <c r="C1119" s="72" t="s">
        <v>1203</v>
      </c>
      <c r="D1119" s="59" t="s">
        <v>1204</v>
      </c>
      <c r="E1119" s="73"/>
      <c r="F1119" s="73"/>
      <c r="G1119" s="73"/>
      <c r="H1119" s="73"/>
      <c r="I1119" s="54"/>
      <c r="J1119" s="159" t="s">
        <v>1249</v>
      </c>
    </row>
    <row r="1120" spans="3:13" s="55" customFormat="1" ht="13.8">
      <c r="C1120" s="301">
        <v>1</v>
      </c>
      <c r="D1120" s="59" t="s">
        <v>5</v>
      </c>
      <c r="E1120" s="302" t="s">
        <v>6</v>
      </c>
      <c r="F1120" s="93">
        <v>0.73799999999999999</v>
      </c>
      <c r="G1120" s="64">
        <f>VLOOKUP(D1120,upahbahan,3,FALSE)</f>
        <v>100000</v>
      </c>
      <c r="H1120" s="64">
        <f>F1120*G1120</f>
        <v>73800</v>
      </c>
      <c r="I1120" s="54"/>
      <c r="J1120" s="159" t="s">
        <v>1250</v>
      </c>
      <c r="M1120" s="65">
        <v>0.1</v>
      </c>
    </row>
    <row r="1121" spans="3:13" s="55" customFormat="1" ht="13.8">
      <c r="C1121" s="301">
        <v>2</v>
      </c>
      <c r="D1121" s="59" t="s">
        <v>10</v>
      </c>
      <c r="E1121" s="302" t="s">
        <v>6</v>
      </c>
      <c r="F1121" s="93">
        <v>0.36899999999999999</v>
      </c>
      <c r="G1121" s="64">
        <f>VLOOKUP(D1121,upahbahan,3,FALSE)</f>
        <v>145000</v>
      </c>
      <c r="H1121" s="64">
        <f t="shared" ref="H1121:H1122" si="128">F1121*G1121</f>
        <v>53505</v>
      </c>
      <c r="I1121" s="54"/>
      <c r="J1121" s="159"/>
      <c r="M1121" s="65"/>
    </row>
    <row r="1122" spans="3:13" s="55" customFormat="1" ht="13.8">
      <c r="C1122" s="301">
        <v>3</v>
      </c>
      <c r="D1122" s="59" t="s">
        <v>19</v>
      </c>
      <c r="E1122" s="302" t="s">
        <v>6</v>
      </c>
      <c r="F1122" s="93">
        <v>7.3999999999999996E-2</v>
      </c>
      <c r="G1122" s="64">
        <f>VLOOKUP(D1122,upahbahan,3,FALSE)</f>
        <v>200000</v>
      </c>
      <c r="H1122" s="64">
        <f t="shared" si="128"/>
        <v>14800</v>
      </c>
      <c r="I1122" s="54"/>
    </row>
    <row r="1123" spans="3:13" s="55" customFormat="1" ht="13.8">
      <c r="C1123" s="83" t="s">
        <v>1210</v>
      </c>
      <c r="D1123" s="80"/>
      <c r="E1123" s="80"/>
      <c r="F1123" s="217"/>
      <c r="G1123" s="218"/>
      <c r="H1123" s="64">
        <f>SUM(H1120:H1122)</f>
        <v>142105</v>
      </c>
      <c r="I1123" s="219"/>
    </row>
    <row r="1124" spans="3:13" s="55" customFormat="1" ht="13.8">
      <c r="C1124" s="72" t="s">
        <v>1211</v>
      </c>
      <c r="D1124" s="59" t="s">
        <v>1212</v>
      </c>
      <c r="E1124" s="73"/>
      <c r="F1124" s="73"/>
      <c r="G1124" s="73"/>
      <c r="H1124" s="73"/>
      <c r="I1124" s="54"/>
    </row>
    <row r="1125" spans="3:13" s="55" customFormat="1" ht="13.8">
      <c r="C1125" s="83" t="s">
        <v>1216</v>
      </c>
      <c r="D1125" s="80"/>
      <c r="E1125" s="80"/>
      <c r="F1125" s="80"/>
      <c r="G1125" s="162"/>
      <c r="H1125" s="64">
        <f>SUM(H1124:H1124)</f>
        <v>0</v>
      </c>
      <c r="I1125" s="54"/>
    </row>
    <row r="1126" spans="3:13" s="55" customFormat="1" ht="13.8">
      <c r="C1126" s="72" t="s">
        <v>1217</v>
      </c>
      <c r="D1126" s="59" t="s">
        <v>1218</v>
      </c>
      <c r="E1126" s="170"/>
      <c r="F1126" s="73"/>
      <c r="G1126" s="73"/>
      <c r="H1126" s="73"/>
      <c r="I1126" s="54"/>
    </row>
    <row r="1127" spans="3:13" s="55" customFormat="1" ht="13.8">
      <c r="C1127" s="557">
        <v>1</v>
      </c>
      <c r="D1127" s="59" t="s">
        <v>5289</v>
      </c>
      <c r="E1127" s="170" t="s">
        <v>4771</v>
      </c>
      <c r="F1127" s="171">
        <v>5.5E-2</v>
      </c>
      <c r="G1127" s="64">
        <f>VLOOKUP(D1127,upahbahan,3,FALSE)</f>
        <v>75000</v>
      </c>
      <c r="H1127" s="64">
        <f t="shared" ref="H1127" si="129">F1127*G1127</f>
        <v>4125</v>
      </c>
      <c r="I1127" s="54"/>
    </row>
    <row r="1128" spans="3:13" s="55" customFormat="1" ht="13.8">
      <c r="C1128" s="83" t="s">
        <v>1219</v>
      </c>
      <c r="D1128" s="80"/>
      <c r="E1128" s="80"/>
      <c r="F1128" s="80"/>
      <c r="G1128" s="162"/>
      <c r="H1128" s="588">
        <f>SUM(H1126:H1127)</f>
        <v>4125</v>
      </c>
      <c r="I1128" s="54"/>
    </row>
    <row r="1129" spans="3:13" s="55" customFormat="1" ht="13.8">
      <c r="C1129" s="58" t="s">
        <v>1220</v>
      </c>
      <c r="D1129" s="69" t="s">
        <v>1221</v>
      </c>
      <c r="E1129" s="70"/>
      <c r="F1129" s="70"/>
      <c r="G1129" s="71"/>
      <c r="H1129" s="304">
        <f>H1128+H1125+H1123</f>
        <v>146230</v>
      </c>
      <c r="I1129" s="319"/>
    </row>
    <row r="1130" spans="3:13" s="55" customFormat="1" ht="13.8">
      <c r="C1130" s="58" t="s">
        <v>1222</v>
      </c>
      <c r="D1130" s="69" t="s">
        <v>1325</v>
      </c>
      <c r="E1130" s="70"/>
      <c r="F1130" s="71"/>
      <c r="G1130" s="95">
        <v>0.1</v>
      </c>
      <c r="H1130" s="64">
        <f>H1129*G1130</f>
        <v>14623</v>
      </c>
      <c r="I1130" s="319"/>
    </row>
    <row r="1131" spans="3:13" s="55" customFormat="1" ht="13.8">
      <c r="C1131" s="58" t="s">
        <v>1223</v>
      </c>
      <c r="D1131" s="69" t="s">
        <v>1224</v>
      </c>
      <c r="E1131" s="70"/>
      <c r="F1131" s="70"/>
      <c r="G1131" s="71"/>
      <c r="H1131" s="305">
        <f>SUM(H1129:H1130)</f>
        <v>160853</v>
      </c>
      <c r="I1131" s="319"/>
    </row>
    <row r="1133" spans="3:13" s="55" customFormat="1" ht="15" customHeight="1">
      <c r="C1133" s="52" t="s">
        <v>5304</v>
      </c>
      <c r="D1133" s="313" t="s">
        <v>5305</v>
      </c>
      <c r="E1133" s="313"/>
      <c r="F1133" s="313"/>
      <c r="G1133" s="313"/>
      <c r="H1133" s="313"/>
      <c r="I1133" s="56">
        <f>ROUNDDOWN(H1147,-2)</f>
        <v>185300</v>
      </c>
    </row>
    <row r="1134" spans="3:13" s="55" customFormat="1" ht="27.6">
      <c r="C1134" s="300" t="s">
        <v>1197</v>
      </c>
      <c r="D1134" s="300" t="s">
        <v>1198</v>
      </c>
      <c r="E1134" s="300" t="s">
        <v>1199</v>
      </c>
      <c r="F1134" s="300" t="s">
        <v>1200</v>
      </c>
      <c r="G1134" s="300" t="s">
        <v>1201</v>
      </c>
      <c r="H1134" s="300" t="s">
        <v>1202</v>
      </c>
      <c r="I1134" s="54"/>
    </row>
    <row r="1135" spans="3:13" s="55" customFormat="1" ht="13.8">
      <c r="C1135" s="72" t="s">
        <v>1203</v>
      </c>
      <c r="D1135" s="59" t="s">
        <v>1204</v>
      </c>
      <c r="E1135" s="73"/>
      <c r="F1135" s="73"/>
      <c r="G1135" s="73"/>
      <c r="H1135" s="73"/>
      <c r="I1135" s="54"/>
      <c r="J1135" s="159" t="s">
        <v>1249</v>
      </c>
    </row>
    <row r="1136" spans="3:13" s="55" customFormat="1" ht="13.8">
      <c r="C1136" s="301">
        <v>1</v>
      </c>
      <c r="D1136" s="59" t="s">
        <v>5</v>
      </c>
      <c r="E1136" s="302" t="s">
        <v>6</v>
      </c>
      <c r="F1136" s="93">
        <v>0.84799999999999998</v>
      </c>
      <c r="G1136" s="64">
        <f>VLOOKUP(D1136,upahbahan,3,FALSE)</f>
        <v>100000</v>
      </c>
      <c r="H1136" s="64">
        <f>F1136*G1136</f>
        <v>84800</v>
      </c>
      <c r="I1136" s="54"/>
      <c r="J1136" s="159" t="s">
        <v>1250</v>
      </c>
      <c r="M1136" s="65">
        <v>0.1</v>
      </c>
    </row>
    <row r="1137" spans="3:13" s="55" customFormat="1" ht="13.8">
      <c r="C1137" s="301">
        <v>2</v>
      </c>
      <c r="D1137" s="59" t="s">
        <v>10</v>
      </c>
      <c r="E1137" s="302" t="s">
        <v>6</v>
      </c>
      <c r="F1137" s="93">
        <v>0.42399999999999999</v>
      </c>
      <c r="G1137" s="64">
        <f>VLOOKUP(D1137,upahbahan,3,FALSE)</f>
        <v>145000</v>
      </c>
      <c r="H1137" s="64">
        <f t="shared" ref="H1137:H1138" si="130">F1137*G1137</f>
        <v>61480</v>
      </c>
      <c r="I1137" s="54"/>
      <c r="J1137" s="159"/>
      <c r="M1137" s="65"/>
    </row>
    <row r="1138" spans="3:13" s="55" customFormat="1" ht="13.8">
      <c r="C1138" s="301">
        <v>3</v>
      </c>
      <c r="D1138" s="59" t="s">
        <v>19</v>
      </c>
      <c r="E1138" s="302" t="s">
        <v>6</v>
      </c>
      <c r="F1138" s="93">
        <v>8.5000000000000006E-2</v>
      </c>
      <c r="G1138" s="64">
        <f>VLOOKUP(D1138,upahbahan,3,FALSE)</f>
        <v>200000</v>
      </c>
      <c r="H1138" s="64">
        <f t="shared" si="130"/>
        <v>17000</v>
      </c>
      <c r="I1138" s="54"/>
    </row>
    <row r="1139" spans="3:13" s="55" customFormat="1" ht="13.8">
      <c r="C1139" s="83" t="s">
        <v>1210</v>
      </c>
      <c r="D1139" s="80"/>
      <c r="E1139" s="80"/>
      <c r="F1139" s="217"/>
      <c r="G1139" s="218"/>
      <c r="H1139" s="64">
        <f>SUM(H1136:H1138)</f>
        <v>163280</v>
      </c>
      <c r="I1139" s="219"/>
    </row>
    <row r="1140" spans="3:13" s="55" customFormat="1" ht="13.8">
      <c r="C1140" s="72" t="s">
        <v>1211</v>
      </c>
      <c r="D1140" s="59" t="s">
        <v>1212</v>
      </c>
      <c r="E1140" s="73"/>
      <c r="F1140" s="73"/>
      <c r="G1140" s="73"/>
      <c r="H1140" s="73"/>
      <c r="I1140" s="54"/>
    </row>
    <row r="1141" spans="3:13" s="55" customFormat="1" ht="13.8">
      <c r="C1141" s="83" t="s">
        <v>1216</v>
      </c>
      <c r="D1141" s="80"/>
      <c r="E1141" s="80"/>
      <c r="F1141" s="80"/>
      <c r="G1141" s="162"/>
      <c r="H1141" s="64">
        <f>SUM(H1140:H1140)</f>
        <v>0</v>
      </c>
      <c r="I1141" s="54"/>
    </row>
    <row r="1142" spans="3:13" s="55" customFormat="1" ht="13.8">
      <c r="C1142" s="72" t="s">
        <v>1217</v>
      </c>
      <c r="D1142" s="59" t="s">
        <v>1218</v>
      </c>
      <c r="E1142" s="170"/>
      <c r="F1142" s="73"/>
      <c r="G1142" s="73"/>
      <c r="H1142" s="73"/>
      <c r="I1142" s="54"/>
    </row>
    <row r="1143" spans="3:13" s="55" customFormat="1" ht="13.8">
      <c r="C1143" s="557">
        <v>1</v>
      </c>
      <c r="D1143" s="59" t="s">
        <v>5289</v>
      </c>
      <c r="E1143" s="170" t="s">
        <v>4771</v>
      </c>
      <c r="F1143" s="171">
        <v>7.0000000000000007E-2</v>
      </c>
      <c r="G1143" s="64">
        <f>VLOOKUP(D1143,upahbahan,3,FALSE)</f>
        <v>75000</v>
      </c>
      <c r="H1143" s="64">
        <f t="shared" ref="H1143" si="131">F1143*G1143</f>
        <v>5250.0000000000009</v>
      </c>
      <c r="I1143" s="54"/>
    </row>
    <row r="1144" spans="3:13" s="55" customFormat="1" ht="13.8">
      <c r="C1144" s="83" t="s">
        <v>1219</v>
      </c>
      <c r="D1144" s="80"/>
      <c r="E1144" s="80"/>
      <c r="F1144" s="80"/>
      <c r="G1144" s="162"/>
      <c r="H1144" s="588">
        <f>SUM(H1142:H1143)</f>
        <v>5250.0000000000009</v>
      </c>
      <c r="I1144" s="54"/>
    </row>
    <row r="1145" spans="3:13" s="55" customFormat="1" ht="13.8">
      <c r="C1145" s="58" t="s">
        <v>1220</v>
      </c>
      <c r="D1145" s="69" t="s">
        <v>1221</v>
      </c>
      <c r="E1145" s="70"/>
      <c r="F1145" s="70"/>
      <c r="G1145" s="71"/>
      <c r="H1145" s="304">
        <f>H1144+H1141+H1139</f>
        <v>168530</v>
      </c>
      <c r="I1145" s="319"/>
    </row>
    <row r="1146" spans="3:13" s="55" customFormat="1" ht="13.8">
      <c r="C1146" s="58" t="s">
        <v>1222</v>
      </c>
      <c r="D1146" s="69" t="s">
        <v>1325</v>
      </c>
      <c r="E1146" s="70"/>
      <c r="F1146" s="71"/>
      <c r="G1146" s="95">
        <v>0.1</v>
      </c>
      <c r="H1146" s="64">
        <f>H1145*G1146</f>
        <v>16853</v>
      </c>
      <c r="I1146" s="319"/>
    </row>
    <row r="1147" spans="3:13" s="55" customFormat="1" ht="13.8">
      <c r="C1147" s="58" t="s">
        <v>1223</v>
      </c>
      <c r="D1147" s="69" t="s">
        <v>1224</v>
      </c>
      <c r="E1147" s="70"/>
      <c r="F1147" s="70"/>
      <c r="G1147" s="71"/>
      <c r="H1147" s="305">
        <f>SUM(H1145:H1146)</f>
        <v>185383</v>
      </c>
      <c r="I1147" s="319"/>
    </row>
    <row r="1149" spans="3:13" s="55" customFormat="1" ht="15" customHeight="1">
      <c r="C1149" s="52" t="s">
        <v>5306</v>
      </c>
      <c r="D1149" s="313" t="s">
        <v>5307</v>
      </c>
      <c r="E1149" s="313"/>
      <c r="F1149" s="313"/>
      <c r="G1149" s="313"/>
      <c r="H1149" s="313"/>
      <c r="I1149" s="56">
        <f>ROUNDDOWN(H1163,-2)</f>
        <v>206300</v>
      </c>
    </row>
    <row r="1150" spans="3:13" s="55" customFormat="1" ht="27.6">
      <c r="C1150" s="300" t="s">
        <v>1197</v>
      </c>
      <c r="D1150" s="300" t="s">
        <v>1198</v>
      </c>
      <c r="E1150" s="300" t="s">
        <v>1199</v>
      </c>
      <c r="F1150" s="300" t="s">
        <v>1200</v>
      </c>
      <c r="G1150" s="300" t="s">
        <v>1201</v>
      </c>
      <c r="H1150" s="300" t="s">
        <v>1202</v>
      </c>
      <c r="I1150" s="54"/>
    </row>
    <row r="1151" spans="3:13" s="55" customFormat="1" ht="13.8">
      <c r="C1151" s="72" t="s">
        <v>1203</v>
      </c>
      <c r="D1151" s="59" t="s">
        <v>1204</v>
      </c>
      <c r="E1151" s="73"/>
      <c r="F1151" s="73"/>
      <c r="G1151" s="73"/>
      <c r="H1151" s="73"/>
      <c r="I1151" s="54"/>
      <c r="J1151" s="159" t="s">
        <v>1249</v>
      </c>
    </row>
    <row r="1152" spans="3:13" s="55" customFormat="1" ht="13.8">
      <c r="C1152" s="301">
        <v>1</v>
      </c>
      <c r="D1152" s="59" t="s">
        <v>5</v>
      </c>
      <c r="E1152" s="302" t="s">
        <v>6</v>
      </c>
      <c r="F1152" s="93">
        <v>0.94099999999999995</v>
      </c>
      <c r="G1152" s="64">
        <f>VLOOKUP(D1152,upahbahan,3,FALSE)</f>
        <v>100000</v>
      </c>
      <c r="H1152" s="64">
        <f>F1152*G1152</f>
        <v>94100</v>
      </c>
      <c r="I1152" s="54"/>
      <c r="J1152" s="159" t="s">
        <v>1250</v>
      </c>
      <c r="M1152" s="65">
        <v>0.1</v>
      </c>
    </row>
    <row r="1153" spans="3:13" s="55" customFormat="1" ht="13.8">
      <c r="C1153" s="301">
        <v>2</v>
      </c>
      <c r="D1153" s="59" t="s">
        <v>10</v>
      </c>
      <c r="E1153" s="302" t="s">
        <v>6</v>
      </c>
      <c r="F1153" s="93">
        <v>0.47099999999999997</v>
      </c>
      <c r="G1153" s="64">
        <f>VLOOKUP(D1153,upahbahan,3,FALSE)</f>
        <v>145000</v>
      </c>
      <c r="H1153" s="64">
        <f t="shared" ref="H1153:H1154" si="132">F1153*G1153</f>
        <v>68295</v>
      </c>
      <c r="I1153" s="54"/>
      <c r="J1153" s="159"/>
      <c r="M1153" s="65"/>
    </row>
    <row r="1154" spans="3:13" s="55" customFormat="1" ht="13.8">
      <c r="C1154" s="301">
        <v>3</v>
      </c>
      <c r="D1154" s="59" t="s">
        <v>19</v>
      </c>
      <c r="E1154" s="302" t="s">
        <v>6</v>
      </c>
      <c r="F1154" s="93">
        <v>9.4E-2</v>
      </c>
      <c r="G1154" s="64">
        <f>VLOOKUP(D1154,upahbahan,3,FALSE)</f>
        <v>200000</v>
      </c>
      <c r="H1154" s="64">
        <f t="shared" si="132"/>
        <v>18800</v>
      </c>
      <c r="I1154" s="54"/>
    </row>
    <row r="1155" spans="3:13" s="55" customFormat="1" ht="13.8">
      <c r="C1155" s="83" t="s">
        <v>1210</v>
      </c>
      <c r="D1155" s="80"/>
      <c r="E1155" s="80"/>
      <c r="F1155" s="217"/>
      <c r="G1155" s="218"/>
      <c r="H1155" s="64">
        <f>SUM(H1152:H1154)</f>
        <v>181195</v>
      </c>
      <c r="I1155" s="219"/>
    </row>
    <row r="1156" spans="3:13" s="55" customFormat="1" ht="13.8">
      <c r="C1156" s="72" t="s">
        <v>1211</v>
      </c>
      <c r="D1156" s="59" t="s">
        <v>1212</v>
      </c>
      <c r="E1156" s="73"/>
      <c r="F1156" s="73"/>
      <c r="G1156" s="73"/>
      <c r="H1156" s="73"/>
      <c r="I1156" s="54"/>
    </row>
    <row r="1157" spans="3:13" s="55" customFormat="1" ht="13.8">
      <c r="C1157" s="83" t="s">
        <v>1216</v>
      </c>
      <c r="D1157" s="80"/>
      <c r="E1157" s="80"/>
      <c r="F1157" s="80"/>
      <c r="G1157" s="162"/>
      <c r="H1157" s="64">
        <f>SUM(H1156:H1156)</f>
        <v>0</v>
      </c>
      <c r="I1157" s="54"/>
    </row>
    <row r="1158" spans="3:13" s="55" customFormat="1" ht="13.8">
      <c r="C1158" s="72" t="s">
        <v>1217</v>
      </c>
      <c r="D1158" s="59" t="s">
        <v>1218</v>
      </c>
      <c r="E1158" s="170"/>
      <c r="F1158" s="73"/>
      <c r="G1158" s="73"/>
      <c r="H1158" s="73"/>
      <c r="I1158" s="54"/>
    </row>
    <row r="1159" spans="3:13" s="55" customFormat="1" ht="13.8">
      <c r="C1159" s="557">
        <v>1</v>
      </c>
      <c r="D1159" s="59" t="s">
        <v>5289</v>
      </c>
      <c r="E1159" s="170" t="s">
        <v>4771</v>
      </c>
      <c r="F1159" s="171">
        <v>8.5000000000000006E-2</v>
      </c>
      <c r="G1159" s="64">
        <f>VLOOKUP(D1159,upahbahan,3,FALSE)</f>
        <v>75000</v>
      </c>
      <c r="H1159" s="64">
        <f t="shared" ref="H1159" si="133">F1159*G1159</f>
        <v>6375.0000000000009</v>
      </c>
      <c r="I1159" s="54"/>
    </row>
    <row r="1160" spans="3:13" s="55" customFormat="1" ht="13.8">
      <c r="C1160" s="83" t="s">
        <v>1219</v>
      </c>
      <c r="D1160" s="80"/>
      <c r="E1160" s="80"/>
      <c r="F1160" s="80"/>
      <c r="G1160" s="162"/>
      <c r="H1160" s="588">
        <f>SUM(H1158:H1159)</f>
        <v>6375.0000000000009</v>
      </c>
      <c r="I1160" s="54"/>
    </row>
    <row r="1161" spans="3:13" s="55" customFormat="1" ht="13.8">
      <c r="C1161" s="58" t="s">
        <v>1220</v>
      </c>
      <c r="D1161" s="69" t="s">
        <v>1221</v>
      </c>
      <c r="E1161" s="70"/>
      <c r="F1161" s="70"/>
      <c r="G1161" s="71"/>
      <c r="H1161" s="304">
        <f>H1160+H1157+H1155</f>
        <v>187570</v>
      </c>
      <c r="I1161" s="319"/>
    </row>
    <row r="1162" spans="3:13" s="55" customFormat="1" ht="13.8">
      <c r="C1162" s="58" t="s">
        <v>1222</v>
      </c>
      <c r="D1162" s="69" t="s">
        <v>1325</v>
      </c>
      <c r="E1162" s="70"/>
      <c r="F1162" s="71"/>
      <c r="G1162" s="95">
        <v>0.1</v>
      </c>
      <c r="H1162" s="64">
        <f>H1161*G1162</f>
        <v>18757</v>
      </c>
      <c r="I1162" s="319"/>
    </row>
    <row r="1163" spans="3:13" s="55" customFormat="1" ht="13.8">
      <c r="C1163" s="58" t="s">
        <v>1223</v>
      </c>
      <c r="D1163" s="69" t="s">
        <v>1224</v>
      </c>
      <c r="E1163" s="70"/>
      <c r="F1163" s="70"/>
      <c r="G1163" s="71"/>
      <c r="H1163" s="305">
        <f>SUM(H1161:H1162)</f>
        <v>206327</v>
      </c>
      <c r="I1163" s="319"/>
    </row>
    <row r="1165" spans="3:13" s="55" customFormat="1" ht="15" customHeight="1">
      <c r="C1165" s="52" t="s">
        <v>5308</v>
      </c>
      <c r="D1165" s="313" t="s">
        <v>5309</v>
      </c>
      <c r="E1165" s="313"/>
      <c r="F1165" s="313"/>
      <c r="G1165" s="313"/>
      <c r="H1165" s="313"/>
      <c r="I1165" s="56">
        <f>ROUNDDOWN(H1179,-2)</f>
        <v>257100</v>
      </c>
    </row>
    <row r="1166" spans="3:13" s="55" customFormat="1" ht="27.6">
      <c r="C1166" s="300" t="s">
        <v>1197</v>
      </c>
      <c r="D1166" s="300" t="s">
        <v>1198</v>
      </c>
      <c r="E1166" s="300" t="s">
        <v>1199</v>
      </c>
      <c r="F1166" s="300" t="s">
        <v>1200</v>
      </c>
      <c r="G1166" s="300" t="s">
        <v>1201</v>
      </c>
      <c r="H1166" s="300" t="s">
        <v>1202</v>
      </c>
      <c r="I1166" s="54"/>
    </row>
    <row r="1167" spans="3:13" s="55" customFormat="1" ht="13.8">
      <c r="C1167" s="72" t="s">
        <v>1203</v>
      </c>
      <c r="D1167" s="59" t="s">
        <v>1204</v>
      </c>
      <c r="E1167" s="73"/>
      <c r="F1167" s="73"/>
      <c r="G1167" s="73"/>
      <c r="H1167" s="73"/>
      <c r="I1167" s="54"/>
      <c r="J1167" s="159" t="s">
        <v>1249</v>
      </c>
    </row>
    <row r="1168" spans="3:13" s="55" customFormat="1" ht="13.8">
      <c r="C1168" s="301">
        <v>1</v>
      </c>
      <c r="D1168" s="59" t="s">
        <v>5</v>
      </c>
      <c r="E1168" s="302" t="s">
        <v>6</v>
      </c>
      <c r="F1168" s="93">
        <v>1.175</v>
      </c>
      <c r="G1168" s="64">
        <f>VLOOKUP(D1168,upahbahan,3,FALSE)</f>
        <v>100000</v>
      </c>
      <c r="H1168" s="64">
        <f>F1168*G1168</f>
        <v>117500</v>
      </c>
      <c r="I1168" s="54"/>
      <c r="J1168" s="159" t="s">
        <v>1250</v>
      </c>
      <c r="M1168" s="65">
        <v>0.1</v>
      </c>
    </row>
    <row r="1169" spans="3:13" s="55" customFormat="1" ht="13.8">
      <c r="C1169" s="301">
        <v>2</v>
      </c>
      <c r="D1169" s="59" t="s">
        <v>10</v>
      </c>
      <c r="E1169" s="302" t="s">
        <v>6</v>
      </c>
      <c r="F1169" s="93">
        <v>0.58699999999999997</v>
      </c>
      <c r="G1169" s="64">
        <f>VLOOKUP(D1169,upahbahan,3,FALSE)</f>
        <v>145000</v>
      </c>
      <c r="H1169" s="64">
        <f t="shared" ref="H1169:H1170" si="134">F1169*G1169</f>
        <v>85115</v>
      </c>
      <c r="I1169" s="54"/>
      <c r="J1169" s="159"/>
      <c r="M1169" s="65"/>
    </row>
    <row r="1170" spans="3:13" s="55" customFormat="1" ht="13.8">
      <c r="C1170" s="301">
        <v>3</v>
      </c>
      <c r="D1170" s="59" t="s">
        <v>19</v>
      </c>
      <c r="E1170" s="302" t="s">
        <v>6</v>
      </c>
      <c r="F1170" s="93">
        <v>0.11799999999999999</v>
      </c>
      <c r="G1170" s="64">
        <f>VLOOKUP(D1170,upahbahan,3,FALSE)</f>
        <v>200000</v>
      </c>
      <c r="H1170" s="64">
        <f t="shared" si="134"/>
        <v>23600</v>
      </c>
      <c r="I1170" s="54"/>
    </row>
    <row r="1171" spans="3:13" s="55" customFormat="1" ht="13.8">
      <c r="C1171" s="83" t="s">
        <v>1210</v>
      </c>
      <c r="D1171" s="80"/>
      <c r="E1171" s="80"/>
      <c r="F1171" s="217"/>
      <c r="G1171" s="218"/>
      <c r="H1171" s="64">
        <f>SUM(H1168:H1170)</f>
        <v>226215</v>
      </c>
      <c r="I1171" s="219"/>
    </row>
    <row r="1172" spans="3:13" s="55" customFormat="1" ht="13.8">
      <c r="C1172" s="72" t="s">
        <v>1211</v>
      </c>
      <c r="D1172" s="59" t="s">
        <v>1212</v>
      </c>
      <c r="E1172" s="73"/>
      <c r="F1172" s="73"/>
      <c r="G1172" s="73"/>
      <c r="H1172" s="73"/>
      <c r="I1172" s="54"/>
    </row>
    <row r="1173" spans="3:13" s="55" customFormat="1" ht="13.8">
      <c r="C1173" s="83" t="s">
        <v>1216</v>
      </c>
      <c r="D1173" s="80"/>
      <c r="E1173" s="80"/>
      <c r="F1173" s="80"/>
      <c r="G1173" s="162"/>
      <c r="H1173" s="64">
        <f>SUM(H1172:H1172)</f>
        <v>0</v>
      </c>
      <c r="I1173" s="54"/>
    </row>
    <row r="1174" spans="3:13" s="55" customFormat="1" ht="13.8">
      <c r="C1174" s="72" t="s">
        <v>1217</v>
      </c>
      <c r="D1174" s="59" t="s">
        <v>1218</v>
      </c>
      <c r="E1174" s="170"/>
      <c r="F1174" s="73"/>
      <c r="G1174" s="73"/>
      <c r="H1174" s="73"/>
      <c r="I1174" s="54"/>
    </row>
    <row r="1175" spans="3:13" s="55" customFormat="1" ht="13.8">
      <c r="C1175" s="557">
        <v>1</v>
      </c>
      <c r="D1175" s="59" t="s">
        <v>5289</v>
      </c>
      <c r="E1175" s="170" t="s">
        <v>4771</v>
      </c>
      <c r="F1175" s="171">
        <v>0.10100000000000001</v>
      </c>
      <c r="G1175" s="64">
        <f>VLOOKUP(D1175,upahbahan,3,FALSE)</f>
        <v>75000</v>
      </c>
      <c r="H1175" s="64">
        <f t="shared" ref="H1175" si="135">F1175*G1175</f>
        <v>7575.0000000000009</v>
      </c>
      <c r="I1175" s="54"/>
    </row>
    <row r="1176" spans="3:13" s="55" customFormat="1" ht="13.8">
      <c r="C1176" s="83" t="s">
        <v>1219</v>
      </c>
      <c r="D1176" s="80"/>
      <c r="E1176" s="80"/>
      <c r="F1176" s="80"/>
      <c r="G1176" s="162"/>
      <c r="H1176" s="588">
        <f>SUM(H1174:H1175)</f>
        <v>7575.0000000000009</v>
      </c>
      <c r="I1176" s="54"/>
    </row>
    <row r="1177" spans="3:13" s="55" customFormat="1" ht="13.8">
      <c r="C1177" s="58" t="s">
        <v>1220</v>
      </c>
      <c r="D1177" s="69" t="s">
        <v>1221</v>
      </c>
      <c r="E1177" s="70"/>
      <c r="F1177" s="70"/>
      <c r="G1177" s="71"/>
      <c r="H1177" s="304">
        <f>H1176+H1173+H1171</f>
        <v>233790</v>
      </c>
      <c r="I1177" s="319"/>
    </row>
    <row r="1178" spans="3:13" s="55" customFormat="1" ht="13.8">
      <c r="C1178" s="58" t="s">
        <v>1222</v>
      </c>
      <c r="D1178" s="69" t="s">
        <v>1325</v>
      </c>
      <c r="E1178" s="70"/>
      <c r="F1178" s="71"/>
      <c r="G1178" s="95">
        <v>0.1</v>
      </c>
      <c r="H1178" s="64">
        <f>H1177*G1178</f>
        <v>23379</v>
      </c>
      <c r="I1178" s="319"/>
    </row>
    <row r="1179" spans="3:13" s="55" customFormat="1" ht="13.8">
      <c r="C1179" s="58" t="s">
        <v>1223</v>
      </c>
      <c r="D1179" s="69" t="s">
        <v>1224</v>
      </c>
      <c r="E1179" s="70"/>
      <c r="F1179" s="70"/>
      <c r="G1179" s="71"/>
      <c r="H1179" s="305">
        <f>SUM(H1177:H1178)</f>
        <v>257169</v>
      </c>
      <c r="I1179" s="319"/>
    </row>
    <row r="1181" spans="3:13" s="55" customFormat="1" ht="15" customHeight="1">
      <c r="C1181" s="52" t="s">
        <v>5310</v>
      </c>
      <c r="D1181" s="313" t="s">
        <v>5311</v>
      </c>
      <c r="E1181" s="313"/>
      <c r="F1181" s="313"/>
      <c r="G1181" s="313"/>
      <c r="H1181" s="313"/>
      <c r="I1181" s="56">
        <f>ROUNDDOWN(H1195,-2)</f>
        <v>346500</v>
      </c>
    </row>
    <row r="1182" spans="3:13" s="55" customFormat="1" ht="27.6">
      <c r="C1182" s="300" t="s">
        <v>1197</v>
      </c>
      <c r="D1182" s="300" t="s">
        <v>1198</v>
      </c>
      <c r="E1182" s="300" t="s">
        <v>1199</v>
      </c>
      <c r="F1182" s="300" t="s">
        <v>1200</v>
      </c>
      <c r="G1182" s="300" t="s">
        <v>1201</v>
      </c>
      <c r="H1182" s="300" t="s">
        <v>1202</v>
      </c>
      <c r="I1182" s="54"/>
    </row>
    <row r="1183" spans="3:13" s="55" customFormat="1" ht="13.8">
      <c r="C1183" s="72" t="s">
        <v>1203</v>
      </c>
      <c r="D1183" s="59" t="s">
        <v>1204</v>
      </c>
      <c r="E1183" s="73"/>
      <c r="F1183" s="73"/>
      <c r="G1183" s="73"/>
      <c r="H1183" s="73"/>
      <c r="I1183" s="54"/>
      <c r="J1183" s="159" t="s">
        <v>1249</v>
      </c>
    </row>
    <row r="1184" spans="3:13" s="55" customFormat="1" ht="13.8">
      <c r="C1184" s="301">
        <v>1</v>
      </c>
      <c r="D1184" s="59" t="s">
        <v>5</v>
      </c>
      <c r="E1184" s="302" t="s">
        <v>6</v>
      </c>
      <c r="F1184" s="93">
        <v>1.5669999999999999</v>
      </c>
      <c r="G1184" s="64">
        <f>VLOOKUP(D1184,upahbahan,3,FALSE)</f>
        <v>100000</v>
      </c>
      <c r="H1184" s="64">
        <f>F1184*G1184</f>
        <v>156700</v>
      </c>
      <c r="I1184" s="54"/>
      <c r="J1184" s="159" t="s">
        <v>1250</v>
      </c>
      <c r="M1184" s="65">
        <v>0.1</v>
      </c>
    </row>
    <row r="1185" spans="3:13" s="55" customFormat="1" ht="13.8">
      <c r="C1185" s="301">
        <v>2</v>
      </c>
      <c r="D1185" s="59" t="s">
        <v>10</v>
      </c>
      <c r="E1185" s="302" t="s">
        <v>6</v>
      </c>
      <c r="F1185" s="93">
        <v>0.78300000000000003</v>
      </c>
      <c r="G1185" s="64">
        <f>VLOOKUP(D1185,upahbahan,3,FALSE)</f>
        <v>145000</v>
      </c>
      <c r="H1185" s="64">
        <f t="shared" ref="H1185:H1186" si="136">F1185*G1185</f>
        <v>113535</v>
      </c>
      <c r="I1185" s="54"/>
      <c r="J1185" s="159"/>
      <c r="M1185" s="65"/>
    </row>
    <row r="1186" spans="3:13" s="55" customFormat="1" ht="13.8">
      <c r="C1186" s="301">
        <v>3</v>
      </c>
      <c r="D1186" s="59" t="s">
        <v>19</v>
      </c>
      <c r="E1186" s="302" t="s">
        <v>6</v>
      </c>
      <c r="F1186" s="93">
        <v>0.157</v>
      </c>
      <c r="G1186" s="64">
        <f>VLOOKUP(D1186,upahbahan,3,FALSE)</f>
        <v>200000</v>
      </c>
      <c r="H1186" s="64">
        <f t="shared" si="136"/>
        <v>31400</v>
      </c>
      <c r="I1186" s="54"/>
    </row>
    <row r="1187" spans="3:13" s="55" customFormat="1" ht="13.8">
      <c r="C1187" s="83" t="s">
        <v>1210</v>
      </c>
      <c r="D1187" s="80"/>
      <c r="E1187" s="80"/>
      <c r="F1187" s="217"/>
      <c r="G1187" s="218"/>
      <c r="H1187" s="64">
        <f>SUM(H1184:H1186)</f>
        <v>301635</v>
      </c>
      <c r="I1187" s="219"/>
    </row>
    <row r="1188" spans="3:13" s="55" customFormat="1" ht="13.8">
      <c r="C1188" s="72" t="s">
        <v>1211</v>
      </c>
      <c r="D1188" s="59" t="s">
        <v>1212</v>
      </c>
      <c r="E1188" s="73"/>
      <c r="F1188" s="73"/>
      <c r="G1188" s="73"/>
      <c r="H1188" s="73"/>
      <c r="I1188" s="54"/>
    </row>
    <row r="1189" spans="3:13" s="55" customFormat="1" ht="13.8">
      <c r="C1189" s="83" t="s">
        <v>1216</v>
      </c>
      <c r="D1189" s="80"/>
      <c r="E1189" s="80"/>
      <c r="F1189" s="80"/>
      <c r="G1189" s="162"/>
      <c r="H1189" s="64">
        <f>SUM(H1188:H1188)</f>
        <v>0</v>
      </c>
      <c r="I1189" s="54"/>
    </row>
    <row r="1190" spans="3:13" s="55" customFormat="1" ht="13.8">
      <c r="C1190" s="72" t="s">
        <v>1217</v>
      </c>
      <c r="D1190" s="59" t="s">
        <v>1218</v>
      </c>
      <c r="E1190" s="170"/>
      <c r="F1190" s="73"/>
      <c r="G1190" s="73"/>
      <c r="H1190" s="73"/>
      <c r="I1190" s="54"/>
    </row>
    <row r="1191" spans="3:13" s="55" customFormat="1" ht="13.8">
      <c r="C1191" s="557">
        <v>1</v>
      </c>
      <c r="D1191" s="59" t="s">
        <v>5289</v>
      </c>
      <c r="E1191" s="170" t="s">
        <v>4771</v>
      </c>
      <c r="F1191" s="171">
        <v>0.17899999999999999</v>
      </c>
      <c r="G1191" s="64">
        <f>VLOOKUP(D1191,upahbahan,3,FALSE)</f>
        <v>75000</v>
      </c>
      <c r="H1191" s="64">
        <f t="shared" ref="H1191" si="137">F1191*G1191</f>
        <v>13425</v>
      </c>
      <c r="I1191" s="54"/>
    </row>
    <row r="1192" spans="3:13" s="55" customFormat="1" ht="13.8">
      <c r="C1192" s="83" t="s">
        <v>1219</v>
      </c>
      <c r="D1192" s="80"/>
      <c r="E1192" s="80"/>
      <c r="F1192" s="80"/>
      <c r="G1192" s="162"/>
      <c r="H1192" s="588">
        <f>SUM(H1190:H1191)</f>
        <v>13425</v>
      </c>
      <c r="I1192" s="54"/>
    </row>
    <row r="1193" spans="3:13" s="55" customFormat="1" ht="13.8">
      <c r="C1193" s="58" t="s">
        <v>1220</v>
      </c>
      <c r="D1193" s="69" t="s">
        <v>1221</v>
      </c>
      <c r="E1193" s="70"/>
      <c r="F1193" s="70"/>
      <c r="G1193" s="71"/>
      <c r="H1193" s="304">
        <f>H1192+H1189+H1187</f>
        <v>315060</v>
      </c>
      <c r="I1193" s="319"/>
    </row>
    <row r="1194" spans="3:13" s="55" customFormat="1" ht="13.8">
      <c r="C1194" s="58" t="s">
        <v>1222</v>
      </c>
      <c r="D1194" s="69" t="s">
        <v>1325</v>
      </c>
      <c r="E1194" s="70"/>
      <c r="F1194" s="71"/>
      <c r="G1194" s="95">
        <v>0.1</v>
      </c>
      <c r="H1194" s="64">
        <f>H1193*G1194</f>
        <v>31506</v>
      </c>
      <c r="I1194" s="319"/>
    </row>
    <row r="1195" spans="3:13" s="55" customFormat="1" ht="13.8">
      <c r="C1195" s="58" t="s">
        <v>1223</v>
      </c>
      <c r="D1195" s="69" t="s">
        <v>1224</v>
      </c>
      <c r="E1195" s="70"/>
      <c r="F1195" s="70"/>
      <c r="G1195" s="71"/>
      <c r="H1195" s="305">
        <f>SUM(H1193:H1194)</f>
        <v>346566</v>
      </c>
      <c r="I1195" s="319"/>
    </row>
    <row r="1197" spans="3:13" s="55" customFormat="1" ht="15" customHeight="1">
      <c r="C1197" s="52" t="s">
        <v>5312</v>
      </c>
      <c r="D1197" s="313" t="s">
        <v>5313</v>
      </c>
      <c r="E1197" s="313"/>
      <c r="F1197" s="313"/>
      <c r="G1197" s="313"/>
      <c r="H1197" s="313"/>
      <c r="I1197" s="56">
        <f>ROUNDDOWN(H1211,-2)</f>
        <v>397000</v>
      </c>
    </row>
    <row r="1198" spans="3:13" s="55" customFormat="1" ht="27.6">
      <c r="C1198" s="300" t="s">
        <v>1197</v>
      </c>
      <c r="D1198" s="300" t="s">
        <v>1198</v>
      </c>
      <c r="E1198" s="300" t="s">
        <v>1199</v>
      </c>
      <c r="F1198" s="300" t="s">
        <v>1200</v>
      </c>
      <c r="G1198" s="300" t="s">
        <v>1201</v>
      </c>
      <c r="H1198" s="300" t="s">
        <v>1202</v>
      </c>
      <c r="I1198" s="54"/>
    </row>
    <row r="1199" spans="3:13" s="55" customFormat="1" ht="13.8">
      <c r="C1199" s="72" t="s">
        <v>1203</v>
      </c>
      <c r="D1199" s="59" t="s">
        <v>1204</v>
      </c>
      <c r="E1199" s="73"/>
      <c r="F1199" s="73"/>
      <c r="G1199" s="73"/>
      <c r="H1199" s="73"/>
      <c r="I1199" s="54"/>
      <c r="J1199" s="159" t="s">
        <v>1249</v>
      </c>
    </row>
    <row r="1200" spans="3:13" s="55" customFormat="1" ht="13.8">
      <c r="C1200" s="301">
        <v>1</v>
      </c>
      <c r="D1200" s="59" t="s">
        <v>5</v>
      </c>
      <c r="E1200" s="302" t="s">
        <v>6</v>
      </c>
      <c r="F1200" s="93">
        <v>1.77</v>
      </c>
      <c r="G1200" s="64">
        <f>VLOOKUP(D1200,upahbahan,3,FALSE)</f>
        <v>100000</v>
      </c>
      <c r="H1200" s="64">
        <f>F1200*G1200</f>
        <v>177000</v>
      </c>
      <c r="I1200" s="54"/>
      <c r="J1200" s="159" t="s">
        <v>1250</v>
      </c>
      <c r="M1200" s="65">
        <v>0.1</v>
      </c>
    </row>
    <row r="1201" spans="3:13" s="55" customFormat="1" ht="13.8">
      <c r="C1201" s="301">
        <v>2</v>
      </c>
      <c r="D1201" s="59" t="s">
        <v>10</v>
      </c>
      <c r="E1201" s="302" t="s">
        <v>6</v>
      </c>
      <c r="F1201" s="93">
        <v>0.88500000000000001</v>
      </c>
      <c r="G1201" s="64">
        <f>VLOOKUP(D1201,upahbahan,3,FALSE)</f>
        <v>145000</v>
      </c>
      <c r="H1201" s="64">
        <f t="shared" ref="H1201:H1202" si="138">F1201*G1201</f>
        <v>128325</v>
      </c>
      <c r="I1201" s="54"/>
      <c r="J1201" s="159"/>
      <c r="M1201" s="65"/>
    </row>
    <row r="1202" spans="3:13" s="55" customFormat="1" ht="13.8">
      <c r="C1202" s="301">
        <v>3</v>
      </c>
      <c r="D1202" s="59" t="s">
        <v>19</v>
      </c>
      <c r="E1202" s="302" t="s">
        <v>6</v>
      </c>
      <c r="F1202" s="93">
        <v>0.17699999999999999</v>
      </c>
      <c r="G1202" s="64">
        <f>VLOOKUP(D1202,upahbahan,3,FALSE)</f>
        <v>200000</v>
      </c>
      <c r="H1202" s="64">
        <f t="shared" si="138"/>
        <v>35400</v>
      </c>
      <c r="I1202" s="54"/>
    </row>
    <row r="1203" spans="3:13" s="55" customFormat="1" ht="13.8">
      <c r="C1203" s="83" t="s">
        <v>1210</v>
      </c>
      <c r="D1203" s="80"/>
      <c r="E1203" s="80"/>
      <c r="F1203" s="217"/>
      <c r="G1203" s="218"/>
      <c r="H1203" s="64">
        <f>SUM(H1200:H1202)</f>
        <v>340725</v>
      </c>
      <c r="I1203" s="219"/>
    </row>
    <row r="1204" spans="3:13" s="55" customFormat="1" ht="13.8">
      <c r="C1204" s="72" t="s">
        <v>1211</v>
      </c>
      <c r="D1204" s="59" t="s">
        <v>1212</v>
      </c>
      <c r="E1204" s="73"/>
      <c r="F1204" s="73"/>
      <c r="G1204" s="73"/>
      <c r="H1204" s="73"/>
      <c r="I1204" s="54"/>
    </row>
    <row r="1205" spans="3:13" s="55" customFormat="1" ht="13.8">
      <c r="C1205" s="83" t="s">
        <v>1216</v>
      </c>
      <c r="D1205" s="80"/>
      <c r="E1205" s="80"/>
      <c r="F1205" s="80"/>
      <c r="G1205" s="162"/>
      <c r="H1205" s="64">
        <f>SUM(H1204:H1204)</f>
        <v>0</v>
      </c>
      <c r="I1205" s="54"/>
    </row>
    <row r="1206" spans="3:13" s="55" customFormat="1" ht="13.8">
      <c r="C1206" s="72" t="s">
        <v>1217</v>
      </c>
      <c r="D1206" s="59" t="s">
        <v>1218</v>
      </c>
      <c r="E1206" s="170"/>
      <c r="F1206" s="73"/>
      <c r="G1206" s="73"/>
      <c r="H1206" s="73"/>
      <c r="I1206" s="54"/>
    </row>
    <row r="1207" spans="3:13" s="55" customFormat="1" ht="13.8">
      <c r="C1207" s="557">
        <v>1</v>
      </c>
      <c r="D1207" s="59" t="s">
        <v>5289</v>
      </c>
      <c r="E1207" s="170" t="s">
        <v>4771</v>
      </c>
      <c r="F1207" s="171">
        <v>0.27</v>
      </c>
      <c r="G1207" s="64">
        <f>VLOOKUP(D1207,upahbahan,3,FALSE)</f>
        <v>75000</v>
      </c>
      <c r="H1207" s="64">
        <f t="shared" ref="H1207" si="139">F1207*G1207</f>
        <v>20250</v>
      </c>
      <c r="I1207" s="54"/>
    </row>
    <row r="1208" spans="3:13" s="55" customFormat="1" ht="13.8">
      <c r="C1208" s="83" t="s">
        <v>1219</v>
      </c>
      <c r="D1208" s="80"/>
      <c r="E1208" s="80"/>
      <c r="F1208" s="80"/>
      <c r="G1208" s="162"/>
      <c r="H1208" s="588">
        <f>SUM(H1206:H1207)</f>
        <v>20250</v>
      </c>
      <c r="I1208" s="54"/>
    </row>
    <row r="1209" spans="3:13" s="55" customFormat="1" ht="13.8">
      <c r="C1209" s="58" t="s">
        <v>1220</v>
      </c>
      <c r="D1209" s="69" t="s">
        <v>1221</v>
      </c>
      <c r="E1209" s="70"/>
      <c r="F1209" s="70"/>
      <c r="G1209" s="71"/>
      <c r="H1209" s="304">
        <f>H1208+H1205+H1203</f>
        <v>360975</v>
      </c>
      <c r="I1209" s="319"/>
    </row>
    <row r="1210" spans="3:13" s="55" customFormat="1" ht="13.8">
      <c r="C1210" s="58" t="s">
        <v>1222</v>
      </c>
      <c r="D1210" s="69" t="s">
        <v>1325</v>
      </c>
      <c r="E1210" s="70"/>
      <c r="F1210" s="71"/>
      <c r="G1210" s="95">
        <v>0.1</v>
      </c>
      <c r="H1210" s="64">
        <f>H1209*G1210</f>
        <v>36097.5</v>
      </c>
      <c r="I1210" s="319"/>
    </row>
    <row r="1211" spans="3:13" s="55" customFormat="1" ht="13.8">
      <c r="C1211" s="58" t="s">
        <v>1223</v>
      </c>
      <c r="D1211" s="69" t="s">
        <v>1224</v>
      </c>
      <c r="E1211" s="70"/>
      <c r="F1211" s="70"/>
      <c r="G1211" s="71"/>
      <c r="H1211" s="305">
        <f>SUM(H1209:H1210)</f>
        <v>397072.5</v>
      </c>
      <c r="I1211" s="319"/>
    </row>
    <row r="1213" spans="3:13" s="55" customFormat="1" ht="15" customHeight="1">
      <c r="C1213" s="52" t="s">
        <v>5314</v>
      </c>
      <c r="D1213" s="313" t="s">
        <v>5315</v>
      </c>
      <c r="E1213" s="313"/>
      <c r="F1213" s="313"/>
      <c r="G1213" s="313"/>
      <c r="H1213" s="313"/>
      <c r="I1213" s="56">
        <f>ROUNDDOWN(H1227,-2)</f>
        <v>445200</v>
      </c>
    </row>
    <row r="1214" spans="3:13" s="55" customFormat="1" ht="27.6">
      <c r="C1214" s="300" t="s">
        <v>1197</v>
      </c>
      <c r="D1214" s="300" t="s">
        <v>1198</v>
      </c>
      <c r="E1214" s="300" t="s">
        <v>1199</v>
      </c>
      <c r="F1214" s="300" t="s">
        <v>1200</v>
      </c>
      <c r="G1214" s="300" t="s">
        <v>1201</v>
      </c>
      <c r="H1214" s="300" t="s">
        <v>1202</v>
      </c>
      <c r="I1214" s="54"/>
    </row>
    <row r="1215" spans="3:13" s="55" customFormat="1" ht="13.8">
      <c r="C1215" s="72" t="s">
        <v>1203</v>
      </c>
      <c r="D1215" s="59" t="s">
        <v>1204</v>
      </c>
      <c r="E1215" s="73"/>
      <c r="F1215" s="73"/>
      <c r="G1215" s="73"/>
      <c r="H1215" s="73"/>
      <c r="I1215" s="54"/>
      <c r="J1215" s="159" t="s">
        <v>1249</v>
      </c>
    </row>
    <row r="1216" spans="3:13" s="55" customFormat="1" ht="13.8">
      <c r="C1216" s="301">
        <v>1</v>
      </c>
      <c r="D1216" s="59" t="s">
        <v>5</v>
      </c>
      <c r="E1216" s="302" t="s">
        <v>6</v>
      </c>
      <c r="F1216" s="93">
        <v>1.974</v>
      </c>
      <c r="G1216" s="64">
        <f>VLOOKUP(D1216,upahbahan,3,FALSE)</f>
        <v>100000</v>
      </c>
      <c r="H1216" s="64">
        <f>F1216*G1216</f>
        <v>197400</v>
      </c>
      <c r="I1216" s="54"/>
      <c r="J1216" s="159" t="s">
        <v>1250</v>
      </c>
      <c r="M1216" s="65">
        <v>0.1</v>
      </c>
    </row>
    <row r="1217" spans="3:13" s="55" customFormat="1" ht="13.8">
      <c r="C1217" s="301">
        <v>2</v>
      </c>
      <c r="D1217" s="59" t="s">
        <v>10</v>
      </c>
      <c r="E1217" s="302" t="s">
        <v>6</v>
      </c>
      <c r="F1217" s="93">
        <v>0.98699999999999999</v>
      </c>
      <c r="G1217" s="64">
        <f>VLOOKUP(D1217,upahbahan,3,FALSE)</f>
        <v>145000</v>
      </c>
      <c r="H1217" s="64">
        <f t="shared" ref="H1217:H1218" si="140">F1217*G1217</f>
        <v>143115</v>
      </c>
      <c r="I1217" s="54"/>
      <c r="J1217" s="159"/>
      <c r="M1217" s="65"/>
    </row>
    <row r="1218" spans="3:13" s="55" customFormat="1" ht="13.8">
      <c r="C1218" s="301">
        <v>3</v>
      </c>
      <c r="D1218" s="59" t="s">
        <v>19</v>
      </c>
      <c r="E1218" s="302" t="s">
        <v>6</v>
      </c>
      <c r="F1218" s="93">
        <v>0.19700000000000001</v>
      </c>
      <c r="G1218" s="64">
        <f>VLOOKUP(D1218,upahbahan,3,FALSE)</f>
        <v>200000</v>
      </c>
      <c r="H1218" s="64">
        <f t="shared" si="140"/>
        <v>39400</v>
      </c>
      <c r="I1218" s="54"/>
    </row>
    <row r="1219" spans="3:13" s="55" customFormat="1" ht="13.8">
      <c r="C1219" s="83" t="s">
        <v>1210</v>
      </c>
      <c r="D1219" s="80"/>
      <c r="E1219" s="80"/>
      <c r="F1219" s="217"/>
      <c r="G1219" s="218"/>
      <c r="H1219" s="64">
        <f>SUM(H1216:H1218)</f>
        <v>379915</v>
      </c>
      <c r="I1219" s="219"/>
    </row>
    <row r="1220" spans="3:13" s="55" customFormat="1" ht="13.8">
      <c r="C1220" s="72" t="s">
        <v>1211</v>
      </c>
      <c r="D1220" s="59" t="s">
        <v>1212</v>
      </c>
      <c r="E1220" s="73"/>
      <c r="F1220" s="73"/>
      <c r="G1220" s="73"/>
      <c r="H1220" s="73"/>
      <c r="I1220" s="54"/>
    </row>
    <row r="1221" spans="3:13" s="55" customFormat="1" ht="13.8">
      <c r="C1221" s="83" t="s">
        <v>1216</v>
      </c>
      <c r="D1221" s="80"/>
      <c r="E1221" s="80"/>
      <c r="F1221" s="80"/>
      <c r="G1221" s="162"/>
      <c r="H1221" s="64">
        <f>SUM(H1220:H1220)</f>
        <v>0</v>
      </c>
      <c r="I1221" s="54"/>
    </row>
    <row r="1222" spans="3:13" s="55" customFormat="1" ht="13.8">
      <c r="C1222" s="72" t="s">
        <v>1217</v>
      </c>
      <c r="D1222" s="59" t="s">
        <v>1218</v>
      </c>
      <c r="E1222" s="170"/>
      <c r="F1222" s="73"/>
      <c r="G1222" s="73"/>
      <c r="H1222" s="73"/>
      <c r="I1222" s="54"/>
    </row>
    <row r="1223" spans="3:13" s="55" customFormat="1" ht="13.8">
      <c r="C1223" s="557">
        <v>1</v>
      </c>
      <c r="D1223" s="59" t="s">
        <v>5289</v>
      </c>
      <c r="E1223" s="170" t="s">
        <v>4771</v>
      </c>
      <c r="F1223" s="171">
        <v>0.33200000000000002</v>
      </c>
      <c r="G1223" s="64">
        <f>VLOOKUP(D1223,upahbahan,3,FALSE)</f>
        <v>75000</v>
      </c>
      <c r="H1223" s="64">
        <f t="shared" ref="H1223" si="141">F1223*G1223</f>
        <v>24900</v>
      </c>
      <c r="I1223" s="54"/>
    </row>
    <row r="1224" spans="3:13" s="55" customFormat="1" ht="13.8">
      <c r="C1224" s="83" t="s">
        <v>1219</v>
      </c>
      <c r="D1224" s="80"/>
      <c r="E1224" s="80"/>
      <c r="F1224" s="80"/>
      <c r="G1224" s="162"/>
      <c r="H1224" s="588">
        <f>SUM(H1222:H1223)</f>
        <v>24900</v>
      </c>
      <c r="I1224" s="54"/>
    </row>
    <row r="1225" spans="3:13" s="55" customFormat="1" ht="13.8">
      <c r="C1225" s="58" t="s">
        <v>1220</v>
      </c>
      <c r="D1225" s="69" t="s">
        <v>1221</v>
      </c>
      <c r="E1225" s="70"/>
      <c r="F1225" s="70"/>
      <c r="G1225" s="71"/>
      <c r="H1225" s="304">
        <f>H1224+H1221+H1219</f>
        <v>404815</v>
      </c>
      <c r="I1225" s="319"/>
    </row>
    <row r="1226" spans="3:13" s="55" customFormat="1" ht="13.8">
      <c r="C1226" s="58" t="s">
        <v>1222</v>
      </c>
      <c r="D1226" s="69" t="s">
        <v>1325</v>
      </c>
      <c r="E1226" s="70"/>
      <c r="F1226" s="71"/>
      <c r="G1226" s="95">
        <v>0.1</v>
      </c>
      <c r="H1226" s="64">
        <f>H1225*G1226</f>
        <v>40481.5</v>
      </c>
      <c r="I1226" s="319"/>
    </row>
    <row r="1227" spans="3:13" s="55" customFormat="1" ht="13.8">
      <c r="C1227" s="58" t="s">
        <v>1223</v>
      </c>
      <c r="D1227" s="69" t="s">
        <v>1224</v>
      </c>
      <c r="E1227" s="70"/>
      <c r="F1227" s="70"/>
      <c r="G1227" s="71"/>
      <c r="H1227" s="305">
        <f>SUM(H1225:H1226)</f>
        <v>445296.5</v>
      </c>
      <c r="I1227" s="319"/>
    </row>
    <row r="1230" spans="3:13" s="55" customFormat="1" ht="15" customHeight="1">
      <c r="C1230" s="52" t="s">
        <v>5316</v>
      </c>
      <c r="D1230" s="313" t="s">
        <v>5317</v>
      </c>
      <c r="E1230" s="313"/>
      <c r="F1230" s="313"/>
      <c r="G1230" s="313"/>
      <c r="H1230" s="313"/>
      <c r="I1230" s="56">
        <f>ROUNDDOWN(H1244,-2)</f>
        <v>491300</v>
      </c>
    </row>
    <row r="1231" spans="3:13" s="55" customFormat="1" ht="27.6">
      <c r="C1231" s="300" t="s">
        <v>1197</v>
      </c>
      <c r="D1231" s="300" t="s">
        <v>1198</v>
      </c>
      <c r="E1231" s="300" t="s">
        <v>1199</v>
      </c>
      <c r="F1231" s="300" t="s">
        <v>1200</v>
      </c>
      <c r="G1231" s="300" t="s">
        <v>1201</v>
      </c>
      <c r="H1231" s="300" t="s">
        <v>1202</v>
      </c>
      <c r="I1231" s="54"/>
    </row>
    <row r="1232" spans="3:13" s="55" customFormat="1" ht="13.8">
      <c r="C1232" s="72" t="s">
        <v>1203</v>
      </c>
      <c r="D1232" s="59" t="s">
        <v>1204</v>
      </c>
      <c r="E1232" s="73"/>
      <c r="F1232" s="73"/>
      <c r="G1232" s="73"/>
      <c r="H1232" s="73"/>
      <c r="I1232" s="54"/>
      <c r="J1232" s="159" t="s">
        <v>1249</v>
      </c>
    </row>
    <row r="1233" spans="3:13" s="55" customFormat="1" ht="13.8">
      <c r="C1233" s="301">
        <v>1</v>
      </c>
      <c r="D1233" s="59" t="s">
        <v>5</v>
      </c>
      <c r="E1233" s="302" t="s">
        <v>6</v>
      </c>
      <c r="F1233" s="93">
        <v>2.1779999999999999</v>
      </c>
      <c r="G1233" s="64">
        <f>VLOOKUP(D1233,upahbahan,3,FALSE)</f>
        <v>100000</v>
      </c>
      <c r="H1233" s="64">
        <f>F1233*G1233</f>
        <v>217800</v>
      </c>
      <c r="I1233" s="54"/>
      <c r="J1233" s="159" t="s">
        <v>1250</v>
      </c>
      <c r="M1233" s="65">
        <v>0.1</v>
      </c>
    </row>
    <row r="1234" spans="3:13" s="55" customFormat="1" ht="13.8">
      <c r="C1234" s="301">
        <v>2</v>
      </c>
      <c r="D1234" s="59" t="s">
        <v>10</v>
      </c>
      <c r="E1234" s="302" t="s">
        <v>6</v>
      </c>
      <c r="F1234" s="93">
        <v>1.089</v>
      </c>
      <c r="G1234" s="64">
        <f>VLOOKUP(D1234,upahbahan,3,FALSE)</f>
        <v>145000</v>
      </c>
      <c r="H1234" s="64">
        <f t="shared" ref="H1234:H1235" si="142">F1234*G1234</f>
        <v>157905</v>
      </c>
      <c r="I1234" s="54"/>
      <c r="J1234" s="159"/>
      <c r="M1234" s="65"/>
    </row>
    <row r="1235" spans="3:13" s="55" customFormat="1" ht="13.8">
      <c r="C1235" s="301">
        <v>3</v>
      </c>
      <c r="D1235" s="59" t="s">
        <v>19</v>
      </c>
      <c r="E1235" s="302" t="s">
        <v>6</v>
      </c>
      <c r="F1235" s="93">
        <v>0.218</v>
      </c>
      <c r="G1235" s="64">
        <f>VLOOKUP(D1235,upahbahan,3,FALSE)</f>
        <v>200000</v>
      </c>
      <c r="H1235" s="64">
        <f t="shared" si="142"/>
        <v>43600</v>
      </c>
      <c r="I1235" s="54"/>
    </row>
    <row r="1236" spans="3:13" s="55" customFormat="1" ht="13.8">
      <c r="C1236" s="83" t="s">
        <v>1210</v>
      </c>
      <c r="D1236" s="80"/>
      <c r="E1236" s="80"/>
      <c r="F1236" s="217"/>
      <c r="G1236" s="218"/>
      <c r="H1236" s="64">
        <f>SUM(H1233:H1235)</f>
        <v>419305</v>
      </c>
      <c r="I1236" s="219"/>
    </row>
    <row r="1237" spans="3:13" s="55" customFormat="1" ht="13.8">
      <c r="C1237" s="72" t="s">
        <v>1211</v>
      </c>
      <c r="D1237" s="59" t="s">
        <v>1212</v>
      </c>
      <c r="E1237" s="73"/>
      <c r="F1237" s="73"/>
      <c r="G1237" s="73"/>
      <c r="H1237" s="73"/>
      <c r="I1237" s="54"/>
    </row>
    <row r="1238" spans="3:13" s="55" customFormat="1" ht="13.8">
      <c r="C1238" s="83" t="s">
        <v>1216</v>
      </c>
      <c r="D1238" s="80"/>
      <c r="E1238" s="80"/>
      <c r="F1238" s="80"/>
      <c r="G1238" s="162"/>
      <c r="H1238" s="64">
        <f>SUM(H1237:H1237)</f>
        <v>0</v>
      </c>
      <c r="I1238" s="54"/>
    </row>
    <row r="1239" spans="3:13" s="55" customFormat="1" ht="13.8">
      <c r="C1239" s="72" t="s">
        <v>1217</v>
      </c>
      <c r="D1239" s="59" t="s">
        <v>1218</v>
      </c>
      <c r="E1239" s="170"/>
      <c r="F1239" s="73"/>
      <c r="G1239" s="73"/>
      <c r="H1239" s="73"/>
      <c r="I1239" s="54"/>
    </row>
    <row r="1240" spans="3:13" s="55" customFormat="1" ht="13.8">
      <c r="C1240" s="557">
        <v>1</v>
      </c>
      <c r="D1240" s="59" t="s">
        <v>5289</v>
      </c>
      <c r="E1240" s="170" t="s">
        <v>4771</v>
      </c>
      <c r="F1240" s="171">
        <v>0.36499999999999999</v>
      </c>
      <c r="G1240" s="64">
        <f>VLOOKUP(D1240,upahbahan,3,FALSE)</f>
        <v>75000</v>
      </c>
      <c r="H1240" s="64">
        <f t="shared" ref="H1240" si="143">F1240*G1240</f>
        <v>27375</v>
      </c>
      <c r="I1240" s="54"/>
    </row>
    <row r="1241" spans="3:13" s="55" customFormat="1" ht="13.8">
      <c r="C1241" s="83" t="s">
        <v>1219</v>
      </c>
      <c r="D1241" s="80"/>
      <c r="E1241" s="80"/>
      <c r="F1241" s="80"/>
      <c r="G1241" s="162"/>
      <c r="H1241" s="588">
        <f>SUM(H1239:H1240)</f>
        <v>27375</v>
      </c>
      <c r="I1241" s="54"/>
    </row>
    <row r="1242" spans="3:13" s="55" customFormat="1" ht="13.8">
      <c r="C1242" s="58" t="s">
        <v>1220</v>
      </c>
      <c r="D1242" s="69" t="s">
        <v>1221</v>
      </c>
      <c r="E1242" s="70"/>
      <c r="F1242" s="70"/>
      <c r="G1242" s="71"/>
      <c r="H1242" s="304">
        <f>H1241+H1238+H1236</f>
        <v>446680</v>
      </c>
      <c r="I1242" s="319"/>
    </row>
    <row r="1243" spans="3:13" s="55" customFormat="1" ht="13.8">
      <c r="C1243" s="58" t="s">
        <v>1222</v>
      </c>
      <c r="D1243" s="69" t="s">
        <v>1325</v>
      </c>
      <c r="E1243" s="70"/>
      <c r="F1243" s="71"/>
      <c r="G1243" s="95">
        <v>0.1</v>
      </c>
      <c r="H1243" s="64">
        <f>H1242*G1243</f>
        <v>44668</v>
      </c>
      <c r="I1243" s="319"/>
    </row>
    <row r="1244" spans="3:13" s="55" customFormat="1" ht="13.8">
      <c r="C1244" s="58" t="s">
        <v>1223</v>
      </c>
      <c r="D1244" s="69" t="s">
        <v>1224</v>
      </c>
      <c r="E1244" s="70"/>
      <c r="F1244" s="70"/>
      <c r="G1244" s="71"/>
      <c r="H1244" s="305">
        <f>SUM(H1242:H1243)</f>
        <v>491348</v>
      </c>
      <c r="I1244" s="319"/>
    </row>
    <row r="1246" spans="3:13" s="55" customFormat="1" ht="15" customHeight="1">
      <c r="C1246" s="52" t="s">
        <v>5318</v>
      </c>
      <c r="D1246" s="313" t="s">
        <v>5319</v>
      </c>
      <c r="E1246" s="313"/>
      <c r="F1246" s="313"/>
      <c r="G1246" s="313"/>
      <c r="H1246" s="313"/>
      <c r="I1246" s="56">
        <f>ROUNDDOWN(H1260,-2)</f>
        <v>543600</v>
      </c>
    </row>
    <row r="1247" spans="3:13" s="55" customFormat="1" ht="27.6">
      <c r="C1247" s="300" t="s">
        <v>1197</v>
      </c>
      <c r="D1247" s="300" t="s">
        <v>1198</v>
      </c>
      <c r="E1247" s="300" t="s">
        <v>1199</v>
      </c>
      <c r="F1247" s="300" t="s">
        <v>1200</v>
      </c>
      <c r="G1247" s="300" t="s">
        <v>1201</v>
      </c>
      <c r="H1247" s="300" t="s">
        <v>1202</v>
      </c>
      <c r="I1247" s="54"/>
    </row>
    <row r="1248" spans="3:13" s="55" customFormat="1" ht="13.8">
      <c r="C1248" s="72" t="s">
        <v>1203</v>
      </c>
      <c r="D1248" s="59" t="s">
        <v>1204</v>
      </c>
      <c r="E1248" s="73"/>
      <c r="F1248" s="73"/>
      <c r="G1248" s="73"/>
      <c r="H1248" s="73"/>
      <c r="I1248" s="54"/>
      <c r="J1248" s="159" t="s">
        <v>1249</v>
      </c>
    </row>
    <row r="1249" spans="3:13" s="55" customFormat="1" ht="13.8">
      <c r="C1249" s="301">
        <v>1</v>
      </c>
      <c r="D1249" s="59" t="s">
        <v>5</v>
      </c>
      <c r="E1249" s="302" t="s">
        <v>6</v>
      </c>
      <c r="F1249" s="93">
        <v>2.3820000000000001</v>
      </c>
      <c r="G1249" s="64">
        <f>VLOOKUP(D1249,upahbahan,3,FALSE)</f>
        <v>100000</v>
      </c>
      <c r="H1249" s="64">
        <f>F1249*G1249</f>
        <v>238200</v>
      </c>
      <c r="I1249" s="54"/>
      <c r="J1249" s="159" t="s">
        <v>1250</v>
      </c>
      <c r="M1249" s="65">
        <v>0.1</v>
      </c>
    </row>
    <row r="1250" spans="3:13" s="55" customFormat="1" ht="13.8">
      <c r="C1250" s="301">
        <v>2</v>
      </c>
      <c r="D1250" s="59" t="s">
        <v>10</v>
      </c>
      <c r="E1250" s="302" t="s">
        <v>6</v>
      </c>
      <c r="F1250" s="93">
        <v>1.1910000000000001</v>
      </c>
      <c r="G1250" s="64">
        <f>VLOOKUP(D1250,upahbahan,3,FALSE)</f>
        <v>145000</v>
      </c>
      <c r="H1250" s="64">
        <f t="shared" ref="H1250:H1251" si="144">F1250*G1250</f>
        <v>172695</v>
      </c>
      <c r="I1250" s="54"/>
      <c r="J1250" s="159"/>
      <c r="M1250" s="65"/>
    </row>
    <row r="1251" spans="3:13" s="55" customFormat="1" ht="13.8">
      <c r="C1251" s="301">
        <v>3</v>
      </c>
      <c r="D1251" s="59" t="s">
        <v>19</v>
      </c>
      <c r="E1251" s="302" t="s">
        <v>6</v>
      </c>
      <c r="F1251" s="93">
        <v>0.23799999999999999</v>
      </c>
      <c r="G1251" s="64">
        <f>VLOOKUP(D1251,upahbahan,3,FALSE)</f>
        <v>200000</v>
      </c>
      <c r="H1251" s="64">
        <f t="shared" si="144"/>
        <v>47600</v>
      </c>
      <c r="I1251" s="54"/>
    </row>
    <row r="1252" spans="3:13" s="55" customFormat="1" ht="13.8">
      <c r="C1252" s="83" t="s">
        <v>1210</v>
      </c>
      <c r="D1252" s="80"/>
      <c r="E1252" s="80"/>
      <c r="F1252" s="217"/>
      <c r="G1252" s="218"/>
      <c r="H1252" s="64">
        <f>SUM(H1249:H1251)</f>
        <v>458495</v>
      </c>
      <c r="I1252" s="219"/>
    </row>
    <row r="1253" spans="3:13" s="55" customFormat="1" ht="13.8">
      <c r="C1253" s="72" t="s">
        <v>1211</v>
      </c>
      <c r="D1253" s="59" t="s">
        <v>1212</v>
      </c>
      <c r="E1253" s="73"/>
      <c r="F1253" s="73"/>
      <c r="G1253" s="73"/>
      <c r="H1253" s="73"/>
      <c r="I1253" s="54"/>
    </row>
    <row r="1254" spans="3:13" s="55" customFormat="1" ht="13.8">
      <c r="C1254" s="83" t="s">
        <v>1216</v>
      </c>
      <c r="D1254" s="80"/>
      <c r="E1254" s="80"/>
      <c r="F1254" s="80"/>
      <c r="G1254" s="162"/>
      <c r="H1254" s="64">
        <f>SUM(H1253:H1253)</f>
        <v>0</v>
      </c>
      <c r="I1254" s="54"/>
    </row>
    <row r="1255" spans="3:13" s="55" customFormat="1" ht="13.8">
      <c r="C1255" s="72" t="s">
        <v>1217</v>
      </c>
      <c r="D1255" s="59" t="s">
        <v>1218</v>
      </c>
      <c r="E1255" s="170"/>
      <c r="F1255" s="73"/>
      <c r="G1255" s="73"/>
      <c r="H1255" s="73"/>
      <c r="I1255" s="54"/>
    </row>
    <row r="1256" spans="3:13" s="55" customFormat="1" ht="13.8">
      <c r="C1256" s="557">
        <v>1</v>
      </c>
      <c r="D1256" s="59" t="s">
        <v>5289</v>
      </c>
      <c r="E1256" s="170" t="s">
        <v>4771</v>
      </c>
      <c r="F1256" s="171">
        <v>0.47699999999999998</v>
      </c>
      <c r="G1256" s="64">
        <f>VLOOKUP(D1256,upahbahan,3,FALSE)</f>
        <v>75000</v>
      </c>
      <c r="H1256" s="64">
        <f t="shared" ref="H1256" si="145">F1256*G1256</f>
        <v>35775</v>
      </c>
      <c r="I1256" s="54"/>
    </row>
    <row r="1257" spans="3:13" s="55" customFormat="1" ht="13.8">
      <c r="C1257" s="83" t="s">
        <v>1219</v>
      </c>
      <c r="D1257" s="80"/>
      <c r="E1257" s="80"/>
      <c r="F1257" s="80"/>
      <c r="G1257" s="162"/>
      <c r="H1257" s="588">
        <f>SUM(H1255:H1256)</f>
        <v>35775</v>
      </c>
      <c r="I1257" s="54"/>
    </row>
    <row r="1258" spans="3:13" s="55" customFormat="1" ht="13.8">
      <c r="C1258" s="58" t="s">
        <v>1220</v>
      </c>
      <c r="D1258" s="69" t="s">
        <v>1221</v>
      </c>
      <c r="E1258" s="70"/>
      <c r="F1258" s="70"/>
      <c r="G1258" s="71"/>
      <c r="H1258" s="304">
        <f>H1257+H1254+H1252</f>
        <v>494270</v>
      </c>
      <c r="I1258" s="319"/>
    </row>
    <row r="1259" spans="3:13" s="55" customFormat="1" ht="13.8">
      <c r="C1259" s="58" t="s">
        <v>1222</v>
      </c>
      <c r="D1259" s="69" t="s">
        <v>1325</v>
      </c>
      <c r="E1259" s="70"/>
      <c r="F1259" s="71"/>
      <c r="G1259" s="95">
        <v>0.1</v>
      </c>
      <c r="H1259" s="64">
        <f>H1258*G1259</f>
        <v>49427</v>
      </c>
      <c r="I1259" s="319"/>
    </row>
    <row r="1260" spans="3:13" s="55" customFormat="1" ht="13.8">
      <c r="C1260" s="58" t="s">
        <v>1223</v>
      </c>
      <c r="D1260" s="69" t="s">
        <v>1224</v>
      </c>
      <c r="E1260" s="70"/>
      <c r="F1260" s="70"/>
      <c r="G1260" s="71"/>
      <c r="H1260" s="305">
        <f>SUM(H1258:H1259)</f>
        <v>543697</v>
      </c>
      <c r="I1260" s="319"/>
    </row>
    <row r="1261" spans="3:13" s="55" customFormat="1" ht="13.8">
      <c r="C1261" s="57"/>
      <c r="D1261" s="81"/>
      <c r="E1261" s="81"/>
      <c r="F1261" s="81"/>
      <c r="G1261" s="81"/>
      <c r="H1261" s="82"/>
      <c r="I1261" s="54"/>
    </row>
    <row r="1262" spans="3:13" s="55" customFormat="1" ht="13.8">
      <c r="C1262" s="160" t="s">
        <v>5320</v>
      </c>
      <c r="D1262" s="436" t="s">
        <v>5321</v>
      </c>
      <c r="E1262" s="81"/>
      <c r="F1262" s="81"/>
      <c r="G1262" s="81"/>
      <c r="H1262" s="82"/>
      <c r="I1262" s="54"/>
    </row>
    <row r="1263" spans="3:13" ht="13.8">
      <c r="C1263" s="160" t="s">
        <v>5324</v>
      </c>
      <c r="D1263" s="436" t="s">
        <v>5322</v>
      </c>
    </row>
    <row r="1264" spans="3:13" ht="13.8">
      <c r="C1264" s="160" t="s">
        <v>5325</v>
      </c>
      <c r="D1264" s="436" t="s">
        <v>5323</v>
      </c>
      <c r="I1264" s="56">
        <f>ROUNDDOWN(H1279,-2)</f>
        <v>9400</v>
      </c>
    </row>
    <row r="1265" spans="3:13" s="55" customFormat="1" ht="27.6">
      <c r="C1265" s="300" t="s">
        <v>1197</v>
      </c>
      <c r="D1265" s="300" t="s">
        <v>1198</v>
      </c>
      <c r="E1265" s="300" t="s">
        <v>1199</v>
      </c>
      <c r="F1265" s="300" t="s">
        <v>1200</v>
      </c>
      <c r="G1265" s="300" t="s">
        <v>1201</v>
      </c>
      <c r="H1265" s="300" t="s">
        <v>1202</v>
      </c>
      <c r="I1265" s="54"/>
    </row>
    <row r="1266" spans="3:13" s="55" customFormat="1" ht="13.8">
      <c r="C1266" s="72" t="s">
        <v>1203</v>
      </c>
      <c r="D1266" s="59" t="s">
        <v>1204</v>
      </c>
      <c r="E1266" s="73"/>
      <c r="F1266" s="73"/>
      <c r="G1266" s="73"/>
      <c r="H1266" s="73"/>
      <c r="I1266" s="54"/>
      <c r="J1266" s="159" t="s">
        <v>1249</v>
      </c>
    </row>
    <row r="1267" spans="3:13" s="55" customFormat="1" ht="13.8">
      <c r="C1267" s="301">
        <v>1</v>
      </c>
      <c r="D1267" s="59" t="s">
        <v>5</v>
      </c>
      <c r="E1267" s="302" t="s">
        <v>6</v>
      </c>
      <c r="F1267" s="93">
        <v>3.5000000000000003E-2</v>
      </c>
      <c r="G1267" s="64">
        <f>VLOOKUP(D1267,upahbahan,3,FALSE)</f>
        <v>100000</v>
      </c>
      <c r="H1267" s="64">
        <f>F1267*G1267</f>
        <v>3500.0000000000005</v>
      </c>
      <c r="I1267" s="54"/>
      <c r="J1267" s="159" t="s">
        <v>1250</v>
      </c>
      <c r="M1267" s="65">
        <v>0.1</v>
      </c>
    </row>
    <row r="1268" spans="3:13" s="55" customFormat="1" ht="13.8">
      <c r="C1268" s="301">
        <v>2</v>
      </c>
      <c r="D1268" s="59" t="s">
        <v>10</v>
      </c>
      <c r="E1268" s="302" t="s">
        <v>6</v>
      </c>
      <c r="F1268" s="93">
        <v>1.7000000000000001E-2</v>
      </c>
      <c r="G1268" s="64">
        <f>VLOOKUP(D1268,upahbahan,3,FALSE)</f>
        <v>145000</v>
      </c>
      <c r="H1268" s="64">
        <f t="shared" ref="H1268:H1269" si="146">F1268*G1268</f>
        <v>2465</v>
      </c>
      <c r="I1268" s="54"/>
      <c r="J1268" s="159"/>
      <c r="M1268" s="65"/>
    </row>
    <row r="1269" spans="3:13" s="55" customFormat="1" ht="13.8">
      <c r="C1269" s="301">
        <v>3</v>
      </c>
      <c r="D1269" s="59" t="s">
        <v>19</v>
      </c>
      <c r="E1269" s="302" t="s">
        <v>6</v>
      </c>
      <c r="F1269" s="93">
        <v>3.0000000000000001E-3</v>
      </c>
      <c r="G1269" s="64">
        <f>VLOOKUP(D1269,upahbahan,3,FALSE)</f>
        <v>200000</v>
      </c>
      <c r="H1269" s="64">
        <f t="shared" si="146"/>
        <v>600</v>
      </c>
      <c r="I1269" s="54"/>
    </row>
    <row r="1270" spans="3:13" s="55" customFormat="1" ht="13.8">
      <c r="C1270" s="83" t="s">
        <v>1210</v>
      </c>
      <c r="D1270" s="80"/>
      <c r="E1270" s="80"/>
      <c r="F1270" s="217"/>
      <c r="G1270" s="218"/>
      <c r="H1270" s="64">
        <f>SUM(H1267:H1269)</f>
        <v>6565</v>
      </c>
      <c r="I1270" s="219"/>
    </row>
    <row r="1271" spans="3:13" s="55" customFormat="1" ht="13.8">
      <c r="C1271" s="72" t="s">
        <v>1211</v>
      </c>
      <c r="D1271" s="59" t="s">
        <v>1212</v>
      </c>
      <c r="E1271" s="73"/>
      <c r="F1271" s="73"/>
      <c r="G1271" s="73"/>
      <c r="H1271" s="73"/>
      <c r="I1271" s="54"/>
    </row>
    <row r="1272" spans="3:13" s="55" customFormat="1" ht="13.8">
      <c r="C1272" s="557"/>
      <c r="D1272" s="59" t="s">
        <v>5326</v>
      </c>
      <c r="E1272" s="170" t="s">
        <v>1304</v>
      </c>
      <c r="F1272" s="171">
        <v>1</v>
      </c>
      <c r="G1272" s="64">
        <f>VLOOKUP(D1272,upahbahan,3,FALSE)</f>
        <v>24700</v>
      </c>
      <c r="H1272" s="64">
        <f t="shared" ref="H1272" si="147">F1272*G1272</f>
        <v>24700</v>
      </c>
      <c r="I1272" s="54"/>
    </row>
    <row r="1273" spans="3:13" s="55" customFormat="1" ht="13.8">
      <c r="C1273" s="83" t="s">
        <v>1216</v>
      </c>
      <c r="D1273" s="80"/>
      <c r="E1273" s="80"/>
      <c r="F1273" s="80"/>
      <c r="G1273" s="162"/>
      <c r="H1273" s="64">
        <f>SUM(H1271:H1271)</f>
        <v>0</v>
      </c>
      <c r="I1273" s="54"/>
    </row>
    <row r="1274" spans="3:13" s="55" customFormat="1" ht="13.8">
      <c r="C1274" s="72" t="s">
        <v>1217</v>
      </c>
      <c r="D1274" s="59" t="s">
        <v>1218</v>
      </c>
      <c r="E1274" s="170"/>
      <c r="F1274" s="73"/>
      <c r="G1274" s="73"/>
      <c r="H1274" s="73"/>
      <c r="I1274" s="54"/>
    </row>
    <row r="1275" spans="3:13" s="55" customFormat="1" ht="13.8">
      <c r="C1275" s="557">
        <v>1</v>
      </c>
      <c r="D1275" s="59" t="s">
        <v>5134</v>
      </c>
      <c r="E1275" s="170" t="s">
        <v>4771</v>
      </c>
      <c r="F1275" s="171">
        <v>1.9E-2</v>
      </c>
      <c r="G1275" s="64">
        <f>VLOOKUP(D1275,upahbahan,3,FALSE)</f>
        <v>108000</v>
      </c>
      <c r="H1275" s="64">
        <f t="shared" ref="H1275" si="148">F1275*G1275</f>
        <v>2052</v>
      </c>
      <c r="I1275" s="54"/>
    </row>
    <row r="1276" spans="3:13" s="55" customFormat="1" ht="13.8">
      <c r="C1276" s="83" t="s">
        <v>1219</v>
      </c>
      <c r="D1276" s="80"/>
      <c r="E1276" s="80"/>
      <c r="F1276" s="80"/>
      <c r="G1276" s="162"/>
      <c r="H1276" s="588">
        <f>SUM(H1274:H1275)</f>
        <v>2052</v>
      </c>
      <c r="I1276" s="54"/>
    </row>
    <row r="1277" spans="3:13" s="55" customFormat="1" ht="13.8">
      <c r="C1277" s="58" t="s">
        <v>1220</v>
      </c>
      <c r="D1277" s="69" t="s">
        <v>1221</v>
      </c>
      <c r="E1277" s="70"/>
      <c r="F1277" s="70"/>
      <c r="G1277" s="71"/>
      <c r="H1277" s="304">
        <f>H1276+H1273+H1270</f>
        <v>8617</v>
      </c>
      <c r="I1277" s="319"/>
    </row>
    <row r="1278" spans="3:13" s="55" customFormat="1" ht="13.8">
      <c r="C1278" s="58" t="s">
        <v>1222</v>
      </c>
      <c r="D1278" s="69" t="s">
        <v>1325</v>
      </c>
      <c r="E1278" s="70"/>
      <c r="F1278" s="71"/>
      <c r="G1278" s="95">
        <v>0.1</v>
      </c>
      <c r="H1278" s="64">
        <f>H1277*G1278</f>
        <v>861.7</v>
      </c>
      <c r="I1278" s="319"/>
    </row>
    <row r="1279" spans="3:13" s="55" customFormat="1" ht="13.8">
      <c r="C1279" s="58" t="s">
        <v>1223</v>
      </c>
      <c r="D1279" s="69" t="s">
        <v>1224</v>
      </c>
      <c r="E1279" s="70"/>
      <c r="F1279" s="70"/>
      <c r="G1279" s="71"/>
      <c r="H1279" s="305">
        <f>SUM(H1277:H1278)</f>
        <v>9478.7000000000007</v>
      </c>
      <c r="I1279" s="319"/>
    </row>
    <row r="1280" spans="3:13" ht="16.5" customHeight="1"/>
    <row r="1281" spans="3:13" ht="13.8">
      <c r="C1281" s="160" t="s">
        <v>5327</v>
      </c>
      <c r="D1281" s="436" t="s">
        <v>5328</v>
      </c>
      <c r="I1281" s="56">
        <f>ROUNDDOWN(H1296,-2)</f>
        <v>10700</v>
      </c>
    </row>
    <row r="1282" spans="3:13" s="55" customFormat="1" ht="27.6">
      <c r="C1282" s="300" t="s">
        <v>1197</v>
      </c>
      <c r="D1282" s="300" t="s">
        <v>1198</v>
      </c>
      <c r="E1282" s="300" t="s">
        <v>1199</v>
      </c>
      <c r="F1282" s="300" t="s">
        <v>1200</v>
      </c>
      <c r="G1282" s="300" t="s">
        <v>1201</v>
      </c>
      <c r="H1282" s="300" t="s">
        <v>1202</v>
      </c>
      <c r="I1282" s="54"/>
    </row>
    <row r="1283" spans="3:13" s="55" customFormat="1" ht="13.8">
      <c r="C1283" s="72" t="s">
        <v>1203</v>
      </c>
      <c r="D1283" s="59" t="s">
        <v>1204</v>
      </c>
      <c r="E1283" s="73"/>
      <c r="F1283" s="73"/>
      <c r="G1283" s="73"/>
      <c r="H1283" s="73"/>
      <c r="I1283" s="54"/>
      <c r="J1283" s="159" t="s">
        <v>1249</v>
      </c>
    </row>
    <row r="1284" spans="3:13" s="55" customFormat="1" ht="13.8">
      <c r="C1284" s="301">
        <v>1</v>
      </c>
      <c r="D1284" s="59" t="s">
        <v>5</v>
      </c>
      <c r="E1284" s="302" t="s">
        <v>6</v>
      </c>
      <c r="F1284" s="93">
        <v>0.04</v>
      </c>
      <c r="G1284" s="64">
        <f>VLOOKUP(D1284,upahbahan,3,FALSE)</f>
        <v>100000</v>
      </c>
      <c r="H1284" s="64">
        <f>F1284*G1284</f>
        <v>4000</v>
      </c>
      <c r="I1284" s="54"/>
      <c r="J1284" s="159" t="s">
        <v>1250</v>
      </c>
      <c r="M1284" s="65">
        <v>0.1</v>
      </c>
    </row>
    <row r="1285" spans="3:13" s="55" customFormat="1" ht="13.8">
      <c r="C1285" s="301">
        <v>2</v>
      </c>
      <c r="D1285" s="59" t="s">
        <v>10</v>
      </c>
      <c r="E1285" s="302" t="s">
        <v>6</v>
      </c>
      <c r="F1285" s="93">
        <v>0.02</v>
      </c>
      <c r="G1285" s="64">
        <f>VLOOKUP(D1285,upahbahan,3,FALSE)</f>
        <v>145000</v>
      </c>
      <c r="H1285" s="64">
        <f t="shared" ref="H1285:H1286" si="149">F1285*G1285</f>
        <v>2900</v>
      </c>
      <c r="I1285" s="54"/>
      <c r="J1285" s="159"/>
      <c r="M1285" s="65"/>
    </row>
    <row r="1286" spans="3:13" s="55" customFormat="1" ht="13.8">
      <c r="C1286" s="301">
        <v>3</v>
      </c>
      <c r="D1286" s="59" t="s">
        <v>19</v>
      </c>
      <c r="E1286" s="302" t="s">
        <v>6</v>
      </c>
      <c r="F1286" s="93">
        <v>4.0000000000000001E-3</v>
      </c>
      <c r="G1286" s="64">
        <f>VLOOKUP(D1286,upahbahan,3,FALSE)</f>
        <v>200000</v>
      </c>
      <c r="H1286" s="64">
        <f t="shared" si="149"/>
        <v>800</v>
      </c>
      <c r="I1286" s="54"/>
    </row>
    <row r="1287" spans="3:13" s="55" customFormat="1" ht="13.8">
      <c r="C1287" s="83" t="s">
        <v>1210</v>
      </c>
      <c r="D1287" s="80"/>
      <c r="E1287" s="80"/>
      <c r="F1287" s="217"/>
      <c r="G1287" s="218"/>
      <c r="H1287" s="64">
        <f>SUM(H1284:H1286)</f>
        <v>7700</v>
      </c>
      <c r="I1287" s="219"/>
    </row>
    <row r="1288" spans="3:13" s="55" customFormat="1" ht="13.8">
      <c r="C1288" s="72" t="s">
        <v>1211</v>
      </c>
      <c r="D1288" s="59" t="s">
        <v>1212</v>
      </c>
      <c r="E1288" s="73"/>
      <c r="F1288" s="73"/>
      <c r="G1288" s="73"/>
      <c r="H1288" s="73"/>
      <c r="I1288" s="54"/>
    </row>
    <row r="1289" spans="3:13" s="55" customFormat="1" ht="13.8">
      <c r="C1289" s="557"/>
      <c r="D1289" s="59" t="s">
        <v>5332</v>
      </c>
      <c r="E1289" s="170" t="s">
        <v>1304</v>
      </c>
      <c r="F1289" s="171">
        <v>1</v>
      </c>
      <c r="G1289" s="64">
        <f>VLOOKUP(D1289,upahbahan,3,FALSE)</f>
        <v>49000</v>
      </c>
      <c r="H1289" s="64">
        <f t="shared" ref="H1289" si="150">F1289*G1289</f>
        <v>49000</v>
      </c>
      <c r="I1289" s="54"/>
    </row>
    <row r="1290" spans="3:13" s="55" customFormat="1" ht="13.8">
      <c r="C1290" s="83" t="s">
        <v>1216</v>
      </c>
      <c r="D1290" s="80"/>
      <c r="E1290" s="80"/>
      <c r="F1290" s="80"/>
      <c r="G1290" s="162"/>
      <c r="H1290" s="64">
        <f>SUM(H1288:H1288)</f>
        <v>0</v>
      </c>
      <c r="I1290" s="54"/>
    </row>
    <row r="1291" spans="3:13" s="55" customFormat="1" ht="13.8">
      <c r="C1291" s="72" t="s">
        <v>1217</v>
      </c>
      <c r="D1291" s="59" t="s">
        <v>1218</v>
      </c>
      <c r="E1291" s="170"/>
      <c r="F1291" s="73"/>
      <c r="G1291" s="73"/>
      <c r="H1291" s="73"/>
      <c r="I1291" s="54"/>
    </row>
    <row r="1292" spans="3:13" s="55" customFormat="1" ht="13.8">
      <c r="C1292" s="557">
        <v>1</v>
      </c>
      <c r="D1292" s="59" t="s">
        <v>5134</v>
      </c>
      <c r="E1292" s="170" t="s">
        <v>4771</v>
      </c>
      <c r="F1292" s="171">
        <v>1.9E-2</v>
      </c>
      <c r="G1292" s="64">
        <f>VLOOKUP(D1292,upahbahan,3,FALSE)</f>
        <v>108000</v>
      </c>
      <c r="H1292" s="64">
        <f t="shared" ref="H1292" si="151">F1292*G1292</f>
        <v>2052</v>
      </c>
      <c r="I1292" s="54"/>
    </row>
    <row r="1293" spans="3:13" s="55" customFormat="1" ht="13.8">
      <c r="C1293" s="83" t="s">
        <v>1219</v>
      </c>
      <c r="D1293" s="80"/>
      <c r="E1293" s="80"/>
      <c r="F1293" s="80"/>
      <c r="G1293" s="162"/>
      <c r="H1293" s="588">
        <f>SUM(H1291:H1292)</f>
        <v>2052</v>
      </c>
      <c r="I1293" s="54"/>
    </row>
    <row r="1294" spans="3:13" s="55" customFormat="1" ht="13.8">
      <c r="C1294" s="58" t="s">
        <v>1220</v>
      </c>
      <c r="D1294" s="69" t="s">
        <v>1221</v>
      </c>
      <c r="E1294" s="70"/>
      <c r="F1294" s="70"/>
      <c r="G1294" s="71"/>
      <c r="H1294" s="304">
        <f>H1293+H1290+H1287</f>
        <v>9752</v>
      </c>
      <c r="I1294" s="319"/>
    </row>
    <row r="1295" spans="3:13" s="55" customFormat="1" ht="13.8">
      <c r="C1295" s="58" t="s">
        <v>1222</v>
      </c>
      <c r="D1295" s="69" t="s">
        <v>1325</v>
      </c>
      <c r="E1295" s="70"/>
      <c r="F1295" s="71"/>
      <c r="G1295" s="95">
        <v>0.1</v>
      </c>
      <c r="H1295" s="64">
        <f>H1294*G1295</f>
        <v>975.2</v>
      </c>
      <c r="I1295" s="319"/>
    </row>
    <row r="1296" spans="3:13" s="55" customFormat="1" ht="24.75" customHeight="1">
      <c r="C1296" s="58" t="s">
        <v>1223</v>
      </c>
      <c r="D1296" s="69" t="s">
        <v>1224</v>
      </c>
      <c r="E1296" s="70"/>
      <c r="F1296" s="70"/>
      <c r="G1296" s="71"/>
      <c r="H1296" s="305">
        <f>SUM(H1294:H1295)</f>
        <v>10727.2</v>
      </c>
      <c r="I1296" s="319"/>
    </row>
    <row r="1298" spans="3:13" ht="13.8">
      <c r="C1298" s="160" t="s">
        <v>5329</v>
      </c>
      <c r="D1298" s="436" t="s">
        <v>5330</v>
      </c>
      <c r="I1298" s="56">
        <f>ROUNDDOWN(H1313,-2)</f>
        <v>11900</v>
      </c>
    </row>
    <row r="1299" spans="3:13" s="55" customFormat="1" ht="27.6">
      <c r="C1299" s="300" t="s">
        <v>1197</v>
      </c>
      <c r="D1299" s="300" t="s">
        <v>1198</v>
      </c>
      <c r="E1299" s="300" t="s">
        <v>1199</v>
      </c>
      <c r="F1299" s="300" t="s">
        <v>1200</v>
      </c>
      <c r="G1299" s="300" t="s">
        <v>1201</v>
      </c>
      <c r="H1299" s="300" t="s">
        <v>1202</v>
      </c>
      <c r="I1299" s="54"/>
    </row>
    <row r="1300" spans="3:13" s="55" customFormat="1" ht="13.8">
      <c r="C1300" s="72" t="s">
        <v>1203</v>
      </c>
      <c r="D1300" s="59" t="s">
        <v>1204</v>
      </c>
      <c r="E1300" s="73"/>
      <c r="F1300" s="73"/>
      <c r="G1300" s="73"/>
      <c r="H1300" s="73"/>
      <c r="I1300" s="54"/>
      <c r="J1300" s="159" t="s">
        <v>1249</v>
      </c>
    </row>
    <row r="1301" spans="3:13" s="55" customFormat="1" ht="13.8">
      <c r="C1301" s="301">
        <v>1</v>
      </c>
      <c r="D1301" s="59" t="s">
        <v>5</v>
      </c>
      <c r="E1301" s="302" t="s">
        <v>6</v>
      </c>
      <c r="F1301" s="93">
        <v>4.4999999999999998E-2</v>
      </c>
      <c r="G1301" s="64">
        <f>VLOOKUP(D1301,upahbahan,3,FALSE)</f>
        <v>100000</v>
      </c>
      <c r="H1301" s="64">
        <f>F1301*G1301</f>
        <v>4500</v>
      </c>
      <c r="I1301" s="54"/>
      <c r="J1301" s="159" t="s">
        <v>1250</v>
      </c>
      <c r="M1301" s="65">
        <v>0.1</v>
      </c>
    </row>
    <row r="1302" spans="3:13" s="55" customFormat="1" ht="13.8">
      <c r="C1302" s="301">
        <v>2</v>
      </c>
      <c r="D1302" s="59" t="s">
        <v>10</v>
      </c>
      <c r="E1302" s="302" t="s">
        <v>6</v>
      </c>
      <c r="F1302" s="93">
        <v>2.3E-2</v>
      </c>
      <c r="G1302" s="64">
        <f>VLOOKUP(D1302,upahbahan,3,FALSE)</f>
        <v>145000</v>
      </c>
      <c r="H1302" s="64">
        <f t="shared" ref="H1302:H1303" si="152">F1302*G1302</f>
        <v>3335</v>
      </c>
      <c r="I1302" s="54"/>
      <c r="J1302" s="159"/>
      <c r="M1302" s="65"/>
    </row>
    <row r="1303" spans="3:13" s="55" customFormat="1" ht="13.8">
      <c r="C1303" s="301">
        <v>3</v>
      </c>
      <c r="D1303" s="59" t="s">
        <v>19</v>
      </c>
      <c r="E1303" s="302" t="s">
        <v>6</v>
      </c>
      <c r="F1303" s="93">
        <v>5.0000000000000001E-3</v>
      </c>
      <c r="G1303" s="64">
        <f>VLOOKUP(D1303,upahbahan,3,FALSE)</f>
        <v>200000</v>
      </c>
      <c r="H1303" s="64">
        <f t="shared" si="152"/>
        <v>1000</v>
      </c>
      <c r="I1303" s="54"/>
    </row>
    <row r="1304" spans="3:13" s="55" customFormat="1" ht="13.8">
      <c r="C1304" s="83" t="s">
        <v>1210</v>
      </c>
      <c r="D1304" s="80"/>
      <c r="E1304" s="80"/>
      <c r="F1304" s="217"/>
      <c r="G1304" s="218"/>
      <c r="H1304" s="64">
        <f>SUM(H1301:H1303)</f>
        <v>8835</v>
      </c>
      <c r="I1304" s="219"/>
    </row>
    <row r="1305" spans="3:13" s="55" customFormat="1" ht="13.8">
      <c r="C1305" s="72" t="s">
        <v>1211</v>
      </c>
      <c r="D1305" s="59" t="s">
        <v>1212</v>
      </c>
      <c r="E1305" s="73"/>
      <c r="F1305" s="73"/>
      <c r="G1305" s="73"/>
      <c r="H1305" s="73"/>
      <c r="I1305" s="54"/>
    </row>
    <row r="1306" spans="3:13" s="55" customFormat="1" ht="13.8">
      <c r="C1306" s="557"/>
      <c r="D1306" s="59" t="s">
        <v>5331</v>
      </c>
      <c r="E1306" s="170" t="s">
        <v>1304</v>
      </c>
      <c r="F1306" s="171">
        <v>1</v>
      </c>
      <c r="G1306" s="64">
        <f>VLOOKUP(D1306,upahbahan,3,FALSE)</f>
        <v>57000</v>
      </c>
      <c r="H1306" s="64">
        <f t="shared" ref="H1306" si="153">F1306*G1306</f>
        <v>57000</v>
      </c>
      <c r="I1306" s="54"/>
    </row>
    <row r="1307" spans="3:13" s="55" customFormat="1" ht="13.8">
      <c r="C1307" s="83" t="s">
        <v>1216</v>
      </c>
      <c r="D1307" s="80"/>
      <c r="E1307" s="80"/>
      <c r="F1307" s="80"/>
      <c r="G1307" s="162"/>
      <c r="H1307" s="64">
        <f>SUM(H1305:H1305)</f>
        <v>0</v>
      </c>
      <c r="I1307" s="54"/>
    </row>
    <row r="1308" spans="3:13" s="55" customFormat="1" ht="13.8">
      <c r="C1308" s="72" t="s">
        <v>1217</v>
      </c>
      <c r="D1308" s="59" t="s">
        <v>1218</v>
      </c>
      <c r="E1308" s="170"/>
      <c r="F1308" s="73"/>
      <c r="G1308" s="73"/>
      <c r="H1308" s="73"/>
      <c r="I1308" s="54"/>
    </row>
    <row r="1309" spans="3:13" s="55" customFormat="1" ht="13.8">
      <c r="C1309" s="557">
        <v>1</v>
      </c>
      <c r="D1309" s="59" t="s">
        <v>5134</v>
      </c>
      <c r="E1309" s="170" t="s">
        <v>4771</v>
      </c>
      <c r="F1309" s="171">
        <v>1.9E-2</v>
      </c>
      <c r="G1309" s="64">
        <f>VLOOKUP(D1309,upahbahan,3,FALSE)</f>
        <v>108000</v>
      </c>
      <c r="H1309" s="64">
        <f t="shared" ref="H1309" si="154">F1309*G1309</f>
        <v>2052</v>
      </c>
      <c r="I1309" s="54"/>
    </row>
    <row r="1310" spans="3:13" s="55" customFormat="1" ht="13.8">
      <c r="C1310" s="83" t="s">
        <v>1219</v>
      </c>
      <c r="D1310" s="80"/>
      <c r="E1310" s="80"/>
      <c r="F1310" s="80"/>
      <c r="G1310" s="162"/>
      <c r="H1310" s="588">
        <f>SUM(H1308:H1309)</f>
        <v>2052</v>
      </c>
      <c r="I1310" s="54"/>
    </row>
    <row r="1311" spans="3:13" s="55" customFormat="1" ht="13.8">
      <c r="C1311" s="58" t="s">
        <v>1220</v>
      </c>
      <c r="D1311" s="69" t="s">
        <v>1221</v>
      </c>
      <c r="E1311" s="70"/>
      <c r="F1311" s="70"/>
      <c r="G1311" s="71"/>
      <c r="H1311" s="304">
        <f>H1310+H1307+H1304</f>
        <v>10887</v>
      </c>
      <c r="I1311" s="319"/>
    </row>
    <row r="1312" spans="3:13" s="55" customFormat="1" ht="13.8">
      <c r="C1312" s="58" t="s">
        <v>1222</v>
      </c>
      <c r="D1312" s="69" t="s">
        <v>1325</v>
      </c>
      <c r="E1312" s="70"/>
      <c r="F1312" s="71"/>
      <c r="G1312" s="95">
        <v>0.1</v>
      </c>
      <c r="H1312" s="64">
        <f>H1311*G1312</f>
        <v>1088.7</v>
      </c>
      <c r="I1312" s="319"/>
    </row>
    <row r="1313" spans="3:13" s="55" customFormat="1" ht="24.75" customHeight="1">
      <c r="C1313" s="58" t="s">
        <v>1223</v>
      </c>
      <c r="D1313" s="69" t="s">
        <v>1224</v>
      </c>
      <c r="E1313" s="70"/>
      <c r="F1313" s="70"/>
      <c r="G1313" s="71"/>
      <c r="H1313" s="305">
        <f>SUM(H1311:H1312)</f>
        <v>11975.7</v>
      </c>
      <c r="I1313" s="319"/>
    </row>
    <row r="1316" spans="3:13" ht="13.8">
      <c r="C1316" s="160" t="s">
        <v>5333</v>
      </c>
      <c r="D1316" s="436" t="s">
        <v>5334</v>
      </c>
      <c r="I1316" s="56">
        <f>ROUNDDOWN(H1331,-2)</f>
        <v>15300</v>
      </c>
    </row>
    <row r="1317" spans="3:13" s="55" customFormat="1" ht="27.6">
      <c r="C1317" s="300" t="s">
        <v>1197</v>
      </c>
      <c r="D1317" s="300" t="s">
        <v>1198</v>
      </c>
      <c r="E1317" s="300" t="s">
        <v>1199</v>
      </c>
      <c r="F1317" s="300" t="s">
        <v>1200</v>
      </c>
      <c r="G1317" s="300" t="s">
        <v>1201</v>
      </c>
      <c r="H1317" s="300" t="s">
        <v>1202</v>
      </c>
      <c r="I1317" s="54"/>
    </row>
    <row r="1318" spans="3:13" s="55" customFormat="1" ht="13.8">
      <c r="C1318" s="72" t="s">
        <v>1203</v>
      </c>
      <c r="D1318" s="59" t="s">
        <v>1204</v>
      </c>
      <c r="E1318" s="73"/>
      <c r="F1318" s="73"/>
      <c r="G1318" s="73"/>
      <c r="H1318" s="73"/>
      <c r="I1318" s="54"/>
      <c r="J1318" s="159" t="s">
        <v>1249</v>
      </c>
    </row>
    <row r="1319" spans="3:13" s="55" customFormat="1" ht="13.8">
      <c r="C1319" s="301">
        <v>1</v>
      </c>
      <c r="D1319" s="59" t="s">
        <v>5</v>
      </c>
      <c r="E1319" s="302" t="s">
        <v>6</v>
      </c>
      <c r="F1319" s="93">
        <v>6.2E-2</v>
      </c>
      <c r="G1319" s="64">
        <f>VLOOKUP(D1319,upahbahan,3,FALSE)</f>
        <v>100000</v>
      </c>
      <c r="H1319" s="64">
        <f>F1319*G1319</f>
        <v>6200</v>
      </c>
      <c r="I1319" s="54"/>
      <c r="J1319" s="159" t="s">
        <v>1250</v>
      </c>
      <c r="M1319" s="65">
        <v>0.1</v>
      </c>
    </row>
    <row r="1320" spans="3:13" s="55" customFormat="1" ht="13.8">
      <c r="C1320" s="301">
        <v>2</v>
      </c>
      <c r="D1320" s="59" t="s">
        <v>10</v>
      </c>
      <c r="E1320" s="302" t="s">
        <v>6</v>
      </c>
      <c r="F1320" s="93">
        <v>3.1E-2</v>
      </c>
      <c r="G1320" s="64">
        <f>VLOOKUP(D1320,upahbahan,3,FALSE)</f>
        <v>145000</v>
      </c>
      <c r="H1320" s="64">
        <f t="shared" ref="H1320:H1321" si="155">F1320*G1320</f>
        <v>4495</v>
      </c>
      <c r="I1320" s="54"/>
      <c r="J1320" s="159"/>
      <c r="M1320" s="65"/>
    </row>
    <row r="1321" spans="3:13" s="55" customFormat="1" ht="13.8">
      <c r="C1321" s="301">
        <v>3</v>
      </c>
      <c r="D1321" s="59" t="s">
        <v>19</v>
      </c>
      <c r="E1321" s="302" t="s">
        <v>6</v>
      </c>
      <c r="F1321" s="93">
        <v>6.0000000000000001E-3</v>
      </c>
      <c r="G1321" s="64">
        <f>VLOOKUP(D1321,upahbahan,3,FALSE)</f>
        <v>200000</v>
      </c>
      <c r="H1321" s="64">
        <f t="shared" si="155"/>
        <v>1200</v>
      </c>
      <c r="I1321" s="54"/>
    </row>
    <row r="1322" spans="3:13" s="55" customFormat="1" ht="13.8">
      <c r="C1322" s="83" t="s">
        <v>1210</v>
      </c>
      <c r="D1322" s="80"/>
      <c r="E1322" s="80"/>
      <c r="F1322" s="217"/>
      <c r="G1322" s="218"/>
      <c r="H1322" s="64">
        <f>SUM(H1319:H1321)</f>
        <v>11895</v>
      </c>
      <c r="I1322" s="219"/>
    </row>
    <row r="1323" spans="3:13" s="55" customFormat="1" ht="13.8">
      <c r="C1323" s="72" t="s">
        <v>1211</v>
      </c>
      <c r="D1323" s="59" t="s">
        <v>1212</v>
      </c>
      <c r="E1323" s="73"/>
      <c r="F1323" s="73"/>
      <c r="G1323" s="73"/>
      <c r="H1323" s="73"/>
      <c r="I1323" s="54"/>
    </row>
    <row r="1324" spans="3:13" s="55" customFormat="1" ht="13.8">
      <c r="C1324" s="557"/>
      <c r="D1324" s="59" t="s">
        <v>5335</v>
      </c>
      <c r="E1324" s="170" t="s">
        <v>1304</v>
      </c>
      <c r="F1324" s="171">
        <v>1</v>
      </c>
      <c r="G1324" s="64">
        <f>VLOOKUP(D1324,upahbahan,3,FALSE)</f>
        <v>63000</v>
      </c>
      <c r="H1324" s="64">
        <f t="shared" ref="H1324" si="156">F1324*G1324</f>
        <v>63000</v>
      </c>
      <c r="I1324" s="54"/>
    </row>
    <row r="1325" spans="3:13" s="55" customFormat="1" ht="13.8">
      <c r="C1325" s="83" t="s">
        <v>1216</v>
      </c>
      <c r="D1325" s="80"/>
      <c r="E1325" s="80"/>
      <c r="F1325" s="80"/>
      <c r="G1325" s="162"/>
      <c r="H1325" s="64">
        <f>SUM(H1323:H1323)</f>
        <v>0</v>
      </c>
      <c r="I1325" s="54"/>
    </row>
    <row r="1326" spans="3:13" s="55" customFormat="1" ht="13.8">
      <c r="C1326" s="72" t="s">
        <v>1217</v>
      </c>
      <c r="D1326" s="59" t="s">
        <v>1218</v>
      </c>
      <c r="E1326" s="170"/>
      <c r="F1326" s="73"/>
      <c r="G1326" s="73"/>
      <c r="H1326" s="73"/>
      <c r="I1326" s="54"/>
    </row>
    <row r="1327" spans="3:13" s="55" customFormat="1" ht="13.8">
      <c r="C1327" s="557">
        <v>1</v>
      </c>
      <c r="D1327" s="59" t="s">
        <v>5134</v>
      </c>
      <c r="E1327" s="170" t="s">
        <v>4771</v>
      </c>
      <c r="F1327" s="171">
        <v>1.9E-2</v>
      </c>
      <c r="G1327" s="64">
        <f>VLOOKUP(D1327,upahbahan,3,FALSE)</f>
        <v>108000</v>
      </c>
      <c r="H1327" s="64">
        <f t="shared" ref="H1327" si="157">F1327*G1327</f>
        <v>2052</v>
      </c>
      <c r="I1327" s="54"/>
    </row>
    <row r="1328" spans="3:13" s="55" customFormat="1" ht="13.8">
      <c r="C1328" s="83" t="s">
        <v>1219</v>
      </c>
      <c r="D1328" s="80"/>
      <c r="E1328" s="80"/>
      <c r="F1328" s="80"/>
      <c r="G1328" s="162"/>
      <c r="H1328" s="588">
        <f>SUM(H1326:H1327)</f>
        <v>2052</v>
      </c>
      <c r="I1328" s="54"/>
    </row>
    <row r="1329" spans="3:13" s="55" customFormat="1" ht="13.8">
      <c r="C1329" s="58" t="s">
        <v>1220</v>
      </c>
      <c r="D1329" s="69" t="s">
        <v>1221</v>
      </c>
      <c r="E1329" s="70"/>
      <c r="F1329" s="70"/>
      <c r="G1329" s="71"/>
      <c r="H1329" s="304">
        <f>H1328+H1325+H1322</f>
        <v>13947</v>
      </c>
      <c r="I1329" s="319"/>
    </row>
    <row r="1330" spans="3:13" s="55" customFormat="1" ht="13.8">
      <c r="C1330" s="58" t="s">
        <v>1222</v>
      </c>
      <c r="D1330" s="69" t="s">
        <v>1325</v>
      </c>
      <c r="E1330" s="70"/>
      <c r="F1330" s="71"/>
      <c r="G1330" s="95">
        <v>0.1</v>
      </c>
      <c r="H1330" s="64">
        <f>H1329*G1330</f>
        <v>1394.7</v>
      </c>
      <c r="I1330" s="319"/>
    </row>
    <row r="1331" spans="3:13" s="55" customFormat="1" ht="24.75" customHeight="1">
      <c r="C1331" s="58" t="s">
        <v>1223</v>
      </c>
      <c r="D1331" s="69" t="s">
        <v>1224</v>
      </c>
      <c r="E1331" s="70"/>
      <c r="F1331" s="70"/>
      <c r="G1331" s="71"/>
      <c r="H1331" s="305">
        <f>SUM(H1329:H1330)</f>
        <v>15341.7</v>
      </c>
      <c r="I1331" s="319"/>
    </row>
    <row r="1333" spans="3:13" ht="13.8">
      <c r="C1333" s="160" t="s">
        <v>5336</v>
      </c>
      <c r="D1333" s="436" t="s">
        <v>5337</v>
      </c>
      <c r="I1333" s="56">
        <f>ROUNDDOWN(H1348,-2)</f>
        <v>23800</v>
      </c>
    </row>
    <row r="1334" spans="3:13" s="55" customFormat="1" ht="27.6">
      <c r="C1334" s="300" t="s">
        <v>1197</v>
      </c>
      <c r="D1334" s="300" t="s">
        <v>1198</v>
      </c>
      <c r="E1334" s="300" t="s">
        <v>1199</v>
      </c>
      <c r="F1334" s="300" t="s">
        <v>1200</v>
      </c>
      <c r="G1334" s="300" t="s">
        <v>1201</v>
      </c>
      <c r="H1334" s="300" t="s">
        <v>1202</v>
      </c>
      <c r="I1334" s="54"/>
    </row>
    <row r="1335" spans="3:13" s="55" customFormat="1" ht="13.8">
      <c r="C1335" s="72" t="s">
        <v>1203</v>
      </c>
      <c r="D1335" s="59" t="s">
        <v>1204</v>
      </c>
      <c r="E1335" s="73"/>
      <c r="F1335" s="73"/>
      <c r="G1335" s="73"/>
      <c r="H1335" s="73"/>
      <c r="I1335" s="54"/>
      <c r="J1335" s="159" t="s">
        <v>1249</v>
      </c>
    </row>
    <row r="1336" spans="3:13" s="55" customFormat="1" ht="13.8">
      <c r="C1336" s="301">
        <v>1</v>
      </c>
      <c r="D1336" s="59" t="s">
        <v>5</v>
      </c>
      <c r="E1336" s="302" t="s">
        <v>6</v>
      </c>
      <c r="F1336" s="93">
        <v>0.10199999999999999</v>
      </c>
      <c r="G1336" s="64">
        <f>VLOOKUP(D1336,upahbahan,3,FALSE)</f>
        <v>100000</v>
      </c>
      <c r="H1336" s="64">
        <f>F1336*G1336</f>
        <v>10200</v>
      </c>
      <c r="I1336" s="54"/>
      <c r="J1336" s="159" t="s">
        <v>1250</v>
      </c>
      <c r="M1336" s="65">
        <v>0.1</v>
      </c>
    </row>
    <row r="1337" spans="3:13" s="55" customFormat="1" ht="13.8">
      <c r="C1337" s="301">
        <v>2</v>
      </c>
      <c r="D1337" s="59" t="s">
        <v>10</v>
      </c>
      <c r="E1337" s="302" t="s">
        <v>6</v>
      </c>
      <c r="F1337" s="93">
        <v>5.0999999999999997E-2</v>
      </c>
      <c r="G1337" s="64">
        <f>VLOOKUP(D1337,upahbahan,3,FALSE)</f>
        <v>145000</v>
      </c>
      <c r="H1337" s="64">
        <f t="shared" ref="H1337:H1338" si="158">F1337*G1337</f>
        <v>7394.9999999999991</v>
      </c>
      <c r="I1337" s="54"/>
      <c r="J1337" s="159"/>
      <c r="M1337" s="65"/>
    </row>
    <row r="1338" spans="3:13" s="55" customFormat="1" ht="13.8">
      <c r="C1338" s="301">
        <v>3</v>
      </c>
      <c r="D1338" s="59" t="s">
        <v>19</v>
      </c>
      <c r="E1338" s="302" t="s">
        <v>6</v>
      </c>
      <c r="F1338" s="93">
        <v>0.01</v>
      </c>
      <c r="G1338" s="64">
        <f>VLOOKUP(D1338,upahbahan,3,FALSE)</f>
        <v>200000</v>
      </c>
      <c r="H1338" s="64">
        <f t="shared" si="158"/>
        <v>2000</v>
      </c>
      <c r="I1338" s="54"/>
    </row>
    <row r="1339" spans="3:13" s="55" customFormat="1" ht="13.8">
      <c r="C1339" s="83" t="s">
        <v>1210</v>
      </c>
      <c r="D1339" s="80"/>
      <c r="E1339" s="80"/>
      <c r="F1339" s="217"/>
      <c r="G1339" s="218"/>
      <c r="H1339" s="64">
        <f>SUM(H1336:H1338)</f>
        <v>19595</v>
      </c>
      <c r="I1339" s="219"/>
    </row>
    <row r="1340" spans="3:13" s="55" customFormat="1" ht="13.8">
      <c r="C1340" s="72" t="s">
        <v>1211</v>
      </c>
      <c r="D1340" s="59" t="s">
        <v>1212</v>
      </c>
      <c r="E1340" s="73"/>
      <c r="F1340" s="73"/>
      <c r="G1340" s="73"/>
      <c r="H1340" s="73"/>
      <c r="I1340" s="54"/>
    </row>
    <row r="1341" spans="3:13" s="55" customFormat="1" ht="13.8">
      <c r="C1341" s="557"/>
      <c r="D1341" s="59" t="s">
        <v>5338</v>
      </c>
      <c r="E1341" s="170" t="s">
        <v>1304</v>
      </c>
      <c r="F1341" s="171">
        <v>1</v>
      </c>
      <c r="G1341" s="64">
        <f>VLOOKUP(D1341,upahbahan,3,FALSE)</f>
        <v>74000</v>
      </c>
      <c r="H1341" s="64">
        <f t="shared" ref="H1341" si="159">F1341*G1341</f>
        <v>74000</v>
      </c>
      <c r="I1341" s="54"/>
    </row>
    <row r="1342" spans="3:13" s="55" customFormat="1" ht="13.8">
      <c r="C1342" s="83" t="s">
        <v>1216</v>
      </c>
      <c r="D1342" s="80"/>
      <c r="E1342" s="80"/>
      <c r="F1342" s="80"/>
      <c r="G1342" s="162"/>
      <c r="H1342" s="64">
        <f>SUM(H1340:H1340)</f>
        <v>0</v>
      </c>
      <c r="I1342" s="54"/>
    </row>
    <row r="1343" spans="3:13" s="55" customFormat="1" ht="13.8">
      <c r="C1343" s="72" t="s">
        <v>1217</v>
      </c>
      <c r="D1343" s="59" t="s">
        <v>1218</v>
      </c>
      <c r="E1343" s="170"/>
      <c r="F1343" s="73"/>
      <c r="G1343" s="73"/>
      <c r="H1343" s="73"/>
      <c r="I1343" s="54"/>
    </row>
    <row r="1344" spans="3:13" s="55" customFormat="1" ht="13.8">
      <c r="C1344" s="557">
        <v>1</v>
      </c>
      <c r="D1344" s="59" t="s">
        <v>5134</v>
      </c>
      <c r="E1344" s="170" t="s">
        <v>4771</v>
      </c>
      <c r="F1344" s="171">
        <v>1.9E-2</v>
      </c>
      <c r="G1344" s="64">
        <f>VLOOKUP(D1344,upahbahan,3,FALSE)</f>
        <v>108000</v>
      </c>
      <c r="H1344" s="64">
        <f t="shared" ref="H1344" si="160">F1344*G1344</f>
        <v>2052</v>
      </c>
      <c r="I1344" s="54"/>
    </row>
    <row r="1345" spans="3:13" s="55" customFormat="1" ht="13.8">
      <c r="C1345" s="83" t="s">
        <v>1219</v>
      </c>
      <c r="D1345" s="80"/>
      <c r="E1345" s="80"/>
      <c r="F1345" s="80"/>
      <c r="G1345" s="162"/>
      <c r="H1345" s="588">
        <f>SUM(H1343:H1344)</f>
        <v>2052</v>
      </c>
      <c r="I1345" s="54"/>
    </row>
    <row r="1346" spans="3:13" s="55" customFormat="1" ht="13.8">
      <c r="C1346" s="58" t="s">
        <v>1220</v>
      </c>
      <c r="D1346" s="69" t="s">
        <v>1221</v>
      </c>
      <c r="E1346" s="70"/>
      <c r="F1346" s="70"/>
      <c r="G1346" s="71"/>
      <c r="H1346" s="304">
        <f>H1345+H1342+H1339</f>
        <v>21647</v>
      </c>
      <c r="I1346" s="319"/>
    </row>
    <row r="1347" spans="3:13" s="55" customFormat="1" ht="13.8">
      <c r="C1347" s="58" t="s">
        <v>1222</v>
      </c>
      <c r="D1347" s="69" t="s">
        <v>1325</v>
      </c>
      <c r="E1347" s="70"/>
      <c r="F1347" s="71"/>
      <c r="G1347" s="95">
        <v>0.1</v>
      </c>
      <c r="H1347" s="64">
        <f>H1346*G1347</f>
        <v>2164.7000000000003</v>
      </c>
      <c r="I1347" s="319"/>
    </row>
    <row r="1348" spans="3:13" s="55" customFormat="1" ht="24.75" customHeight="1">
      <c r="C1348" s="58" t="s">
        <v>1223</v>
      </c>
      <c r="D1348" s="69" t="s">
        <v>1224</v>
      </c>
      <c r="E1348" s="70"/>
      <c r="F1348" s="70"/>
      <c r="G1348" s="71"/>
      <c r="H1348" s="305">
        <f>SUM(H1346:H1347)</f>
        <v>23811.7</v>
      </c>
      <c r="I1348" s="319"/>
    </row>
    <row r="1350" spans="3:13" ht="13.8">
      <c r="C1350" s="160" t="s">
        <v>5339</v>
      </c>
      <c r="D1350" s="436" t="s">
        <v>5340</v>
      </c>
      <c r="I1350" s="56">
        <f>ROUNDDOWN(H1365,-2)</f>
        <v>33100</v>
      </c>
    </row>
    <row r="1351" spans="3:13" s="55" customFormat="1" ht="27.6">
      <c r="C1351" s="300" t="s">
        <v>1197</v>
      </c>
      <c r="D1351" s="300" t="s">
        <v>1198</v>
      </c>
      <c r="E1351" s="300" t="s">
        <v>1199</v>
      </c>
      <c r="F1351" s="300" t="s">
        <v>1200</v>
      </c>
      <c r="G1351" s="300" t="s">
        <v>1201</v>
      </c>
      <c r="H1351" s="300" t="s">
        <v>1202</v>
      </c>
      <c r="I1351" s="54"/>
    </row>
    <row r="1352" spans="3:13" s="55" customFormat="1" ht="13.8">
      <c r="C1352" s="72" t="s">
        <v>1203</v>
      </c>
      <c r="D1352" s="59" t="s">
        <v>1204</v>
      </c>
      <c r="E1352" s="73"/>
      <c r="F1352" s="73"/>
      <c r="G1352" s="73"/>
      <c r="H1352" s="73"/>
      <c r="I1352" s="54"/>
      <c r="J1352" s="159" t="s">
        <v>1249</v>
      </c>
    </row>
    <row r="1353" spans="3:13" s="55" customFormat="1" ht="13.8">
      <c r="C1353" s="301">
        <v>1</v>
      </c>
      <c r="D1353" s="59" t="s">
        <v>5</v>
      </c>
      <c r="E1353" s="302" t="s">
        <v>6</v>
      </c>
      <c r="F1353" s="93">
        <v>0.13300000000000001</v>
      </c>
      <c r="G1353" s="64">
        <f>VLOOKUP(D1353,upahbahan,3,FALSE)</f>
        <v>100000</v>
      </c>
      <c r="H1353" s="64">
        <f>F1353*G1353</f>
        <v>13300</v>
      </c>
      <c r="I1353" s="54"/>
      <c r="J1353" s="159" t="s">
        <v>1250</v>
      </c>
      <c r="M1353" s="65">
        <v>0.1</v>
      </c>
    </row>
    <row r="1354" spans="3:13" s="55" customFormat="1" ht="13.8">
      <c r="C1354" s="301">
        <v>2</v>
      </c>
      <c r="D1354" s="59" t="s">
        <v>10</v>
      </c>
      <c r="E1354" s="302" t="s">
        <v>6</v>
      </c>
      <c r="F1354" s="93">
        <v>6.7000000000000004E-2</v>
      </c>
      <c r="G1354" s="64">
        <f>VLOOKUP(D1354,upahbahan,3,FALSE)</f>
        <v>145000</v>
      </c>
      <c r="H1354" s="64">
        <f t="shared" ref="H1354:H1355" si="161">F1354*G1354</f>
        <v>9715</v>
      </c>
      <c r="I1354" s="54"/>
      <c r="J1354" s="159"/>
      <c r="M1354" s="65"/>
    </row>
    <row r="1355" spans="3:13" s="55" customFormat="1" ht="13.8">
      <c r="C1355" s="301">
        <v>3</v>
      </c>
      <c r="D1355" s="59" t="s">
        <v>19</v>
      </c>
      <c r="E1355" s="302" t="s">
        <v>6</v>
      </c>
      <c r="F1355" s="93">
        <v>1.2999999999999999E-2</v>
      </c>
      <c r="G1355" s="64">
        <f>VLOOKUP(D1355,upahbahan,3,FALSE)</f>
        <v>200000</v>
      </c>
      <c r="H1355" s="64">
        <f t="shared" si="161"/>
        <v>2600</v>
      </c>
      <c r="I1355" s="54"/>
    </row>
    <row r="1356" spans="3:13" s="55" customFormat="1" ht="13.8">
      <c r="C1356" s="83" t="s">
        <v>1210</v>
      </c>
      <c r="D1356" s="80"/>
      <c r="E1356" s="80"/>
      <c r="F1356" s="217"/>
      <c r="G1356" s="218"/>
      <c r="H1356" s="64">
        <f>SUM(H1353:H1355)</f>
        <v>25615</v>
      </c>
      <c r="I1356" s="219"/>
    </row>
    <row r="1357" spans="3:13" s="55" customFormat="1" ht="13.8">
      <c r="C1357" s="72" t="s">
        <v>1211</v>
      </c>
      <c r="D1357" s="59" t="s">
        <v>1212</v>
      </c>
      <c r="E1357" s="73"/>
      <c r="F1357" s="73"/>
      <c r="G1357" s="73"/>
      <c r="H1357" s="73"/>
      <c r="I1357" s="54"/>
    </row>
    <row r="1358" spans="3:13" s="55" customFormat="1" ht="13.8">
      <c r="C1358" s="557"/>
      <c r="D1358" s="59" t="s">
        <v>5341</v>
      </c>
      <c r="E1358" s="170" t="s">
        <v>1304</v>
      </c>
      <c r="F1358" s="171">
        <v>1</v>
      </c>
      <c r="G1358" s="64">
        <f>VLOOKUP(D1358,upahbahan,3,FALSE)</f>
        <v>81000</v>
      </c>
      <c r="H1358" s="64">
        <f t="shared" ref="H1358" si="162">F1358*G1358</f>
        <v>81000</v>
      </c>
      <c r="I1358" s="54"/>
    </row>
    <row r="1359" spans="3:13" s="55" customFormat="1" ht="13.8">
      <c r="C1359" s="83" t="s">
        <v>1216</v>
      </c>
      <c r="D1359" s="80"/>
      <c r="E1359" s="80"/>
      <c r="F1359" s="80"/>
      <c r="G1359" s="162"/>
      <c r="H1359" s="64">
        <f>SUM(H1357:H1357)</f>
        <v>0</v>
      </c>
      <c r="I1359" s="54"/>
    </row>
    <row r="1360" spans="3:13" s="55" customFormat="1" ht="13.8">
      <c r="C1360" s="72" t="s">
        <v>1217</v>
      </c>
      <c r="D1360" s="59" t="s">
        <v>1218</v>
      </c>
      <c r="E1360" s="170"/>
      <c r="F1360" s="73"/>
      <c r="G1360" s="73"/>
      <c r="H1360" s="73"/>
      <c r="I1360" s="54"/>
    </row>
    <row r="1361" spans="3:13" s="55" customFormat="1" ht="13.8">
      <c r="C1361" s="557">
        <v>1</v>
      </c>
      <c r="D1361" s="59" t="s">
        <v>5134</v>
      </c>
      <c r="E1361" s="170" t="s">
        <v>4771</v>
      </c>
      <c r="F1361" s="171">
        <v>4.2000000000000003E-2</v>
      </c>
      <c r="G1361" s="64">
        <f>VLOOKUP(D1361,upahbahan,3,FALSE)</f>
        <v>108000</v>
      </c>
      <c r="H1361" s="64">
        <f t="shared" ref="H1361" si="163">F1361*G1361</f>
        <v>4536</v>
      </c>
      <c r="I1361" s="54"/>
    </row>
    <row r="1362" spans="3:13" s="55" customFormat="1" ht="13.8">
      <c r="C1362" s="83" t="s">
        <v>1219</v>
      </c>
      <c r="D1362" s="80"/>
      <c r="E1362" s="80"/>
      <c r="F1362" s="80"/>
      <c r="G1362" s="162"/>
      <c r="H1362" s="588">
        <f>SUM(H1360:H1361)</f>
        <v>4536</v>
      </c>
      <c r="I1362" s="54"/>
    </row>
    <row r="1363" spans="3:13" s="55" customFormat="1" ht="13.8">
      <c r="C1363" s="58" t="s">
        <v>1220</v>
      </c>
      <c r="D1363" s="69" t="s">
        <v>1221</v>
      </c>
      <c r="E1363" s="70"/>
      <c r="F1363" s="70"/>
      <c r="G1363" s="71"/>
      <c r="H1363" s="304">
        <f>H1362+H1359+H1356</f>
        <v>30151</v>
      </c>
      <c r="I1363" s="319"/>
    </row>
    <row r="1364" spans="3:13" s="55" customFormat="1" ht="13.8">
      <c r="C1364" s="58" t="s">
        <v>1222</v>
      </c>
      <c r="D1364" s="69" t="s">
        <v>1325</v>
      </c>
      <c r="E1364" s="70"/>
      <c r="F1364" s="71"/>
      <c r="G1364" s="95">
        <v>0.1</v>
      </c>
      <c r="H1364" s="64">
        <f>H1363*G1364</f>
        <v>3015.1000000000004</v>
      </c>
      <c r="I1364" s="319"/>
    </row>
    <row r="1365" spans="3:13" s="55" customFormat="1" ht="24.75" customHeight="1">
      <c r="C1365" s="58" t="s">
        <v>1223</v>
      </c>
      <c r="D1365" s="69" t="s">
        <v>1224</v>
      </c>
      <c r="E1365" s="70"/>
      <c r="F1365" s="70"/>
      <c r="G1365" s="71"/>
      <c r="H1365" s="305">
        <f>SUM(H1363:H1364)</f>
        <v>33166.1</v>
      </c>
      <c r="I1365" s="319"/>
    </row>
    <row r="1368" spans="3:13" ht="13.8">
      <c r="C1368" s="160" t="s">
        <v>5342</v>
      </c>
      <c r="D1368" s="436" t="s">
        <v>5343</v>
      </c>
      <c r="I1368" s="56">
        <f>ROUNDDOWN(H1383,-2)</f>
        <v>43700</v>
      </c>
    </row>
    <row r="1369" spans="3:13" s="55" customFormat="1" ht="27.6">
      <c r="C1369" s="300" t="s">
        <v>1197</v>
      </c>
      <c r="D1369" s="300" t="s">
        <v>1198</v>
      </c>
      <c r="E1369" s="300" t="s">
        <v>1199</v>
      </c>
      <c r="F1369" s="300" t="s">
        <v>1200</v>
      </c>
      <c r="G1369" s="300" t="s">
        <v>1201</v>
      </c>
      <c r="H1369" s="300" t="s">
        <v>1202</v>
      </c>
      <c r="I1369" s="54"/>
    </row>
    <row r="1370" spans="3:13" s="55" customFormat="1" ht="13.8">
      <c r="C1370" s="72" t="s">
        <v>1203</v>
      </c>
      <c r="D1370" s="59" t="s">
        <v>1204</v>
      </c>
      <c r="E1370" s="73"/>
      <c r="F1370" s="73"/>
      <c r="G1370" s="73"/>
      <c r="H1370" s="73"/>
      <c r="I1370" s="54"/>
      <c r="J1370" s="159" t="s">
        <v>1249</v>
      </c>
    </row>
    <row r="1371" spans="3:13" s="55" customFormat="1" ht="13.8">
      <c r="C1371" s="301">
        <v>1</v>
      </c>
      <c r="D1371" s="59" t="s">
        <v>5</v>
      </c>
      <c r="E1371" s="302" t="s">
        <v>6</v>
      </c>
      <c r="F1371" s="93">
        <v>0.17</v>
      </c>
      <c r="G1371" s="64">
        <f>VLOOKUP(D1371,upahbahan,3,FALSE)</f>
        <v>100000</v>
      </c>
      <c r="H1371" s="64">
        <f>F1371*G1371</f>
        <v>17000</v>
      </c>
      <c r="I1371" s="54"/>
      <c r="J1371" s="159" t="s">
        <v>1250</v>
      </c>
      <c r="M1371" s="65">
        <v>0.1</v>
      </c>
    </row>
    <row r="1372" spans="3:13" s="55" customFormat="1" ht="13.8">
      <c r="C1372" s="301">
        <v>2</v>
      </c>
      <c r="D1372" s="59" t="s">
        <v>10</v>
      </c>
      <c r="E1372" s="302" t="s">
        <v>6</v>
      </c>
      <c r="F1372" s="93">
        <v>8.5000000000000006E-2</v>
      </c>
      <c r="G1372" s="64">
        <f>VLOOKUP(D1372,upahbahan,3,FALSE)</f>
        <v>145000</v>
      </c>
      <c r="H1372" s="64">
        <f t="shared" ref="H1372:H1373" si="164">F1372*G1372</f>
        <v>12325</v>
      </c>
      <c r="I1372" s="54"/>
      <c r="J1372" s="159"/>
      <c r="M1372" s="65"/>
    </row>
    <row r="1373" spans="3:13" s="55" customFormat="1" ht="13.8">
      <c r="C1373" s="301">
        <v>3</v>
      </c>
      <c r="D1373" s="59" t="s">
        <v>19</v>
      </c>
      <c r="E1373" s="302" t="s">
        <v>6</v>
      </c>
      <c r="F1373" s="93">
        <v>1.7000000000000001E-2</v>
      </c>
      <c r="G1373" s="64">
        <f>VLOOKUP(D1373,upahbahan,3,FALSE)</f>
        <v>200000</v>
      </c>
      <c r="H1373" s="64">
        <f t="shared" si="164"/>
        <v>3400.0000000000005</v>
      </c>
      <c r="I1373" s="54"/>
    </row>
    <row r="1374" spans="3:13" s="55" customFormat="1" ht="13.8">
      <c r="C1374" s="83" t="s">
        <v>1210</v>
      </c>
      <c r="D1374" s="80"/>
      <c r="E1374" s="80"/>
      <c r="F1374" s="217"/>
      <c r="G1374" s="218"/>
      <c r="H1374" s="64">
        <f>SUM(H1371:H1373)</f>
        <v>32725</v>
      </c>
      <c r="I1374" s="219"/>
    </row>
    <row r="1375" spans="3:13" s="55" customFormat="1" ht="13.8">
      <c r="C1375" s="72" t="s">
        <v>1211</v>
      </c>
      <c r="D1375" s="59" t="s">
        <v>1212</v>
      </c>
      <c r="E1375" s="73"/>
      <c r="F1375" s="73"/>
      <c r="G1375" s="73"/>
      <c r="H1375" s="73"/>
      <c r="I1375" s="54"/>
    </row>
    <row r="1376" spans="3:13" s="55" customFormat="1" ht="13.8">
      <c r="C1376" s="557"/>
      <c r="D1376" s="59" t="s">
        <v>5347</v>
      </c>
      <c r="E1376" s="170" t="s">
        <v>1304</v>
      </c>
      <c r="F1376" s="171">
        <v>1</v>
      </c>
      <c r="G1376" s="64">
        <f>VLOOKUP(D1376,upahbahan,3,FALSE)</f>
        <v>93000</v>
      </c>
      <c r="H1376" s="64">
        <f t="shared" ref="H1376" si="165">F1376*G1376</f>
        <v>93000</v>
      </c>
      <c r="I1376" s="54"/>
    </row>
    <row r="1377" spans="3:13" s="55" customFormat="1" ht="13.8">
      <c r="C1377" s="83" t="s">
        <v>1216</v>
      </c>
      <c r="D1377" s="80"/>
      <c r="E1377" s="80"/>
      <c r="F1377" s="80"/>
      <c r="G1377" s="162"/>
      <c r="H1377" s="64">
        <f>SUM(H1375:H1375)</f>
        <v>0</v>
      </c>
      <c r="I1377" s="54"/>
    </row>
    <row r="1378" spans="3:13" s="55" customFormat="1" ht="13.8">
      <c r="C1378" s="72" t="s">
        <v>1217</v>
      </c>
      <c r="D1378" s="59" t="s">
        <v>1218</v>
      </c>
      <c r="E1378" s="170"/>
      <c r="F1378" s="73"/>
      <c r="G1378" s="73"/>
      <c r="H1378" s="73"/>
      <c r="I1378" s="54"/>
    </row>
    <row r="1379" spans="3:13" s="55" customFormat="1" ht="13.8">
      <c r="C1379" s="557">
        <v>1</v>
      </c>
      <c r="D1379" s="59" t="s">
        <v>5134</v>
      </c>
      <c r="E1379" s="170" t="s">
        <v>4771</v>
      </c>
      <c r="F1379" s="171">
        <v>6.5000000000000002E-2</v>
      </c>
      <c r="G1379" s="64">
        <f>VLOOKUP(D1379,upahbahan,3,FALSE)</f>
        <v>108000</v>
      </c>
      <c r="H1379" s="64">
        <f t="shared" ref="H1379" si="166">F1379*G1379</f>
        <v>7020</v>
      </c>
      <c r="I1379" s="54"/>
    </row>
    <row r="1380" spans="3:13" s="55" customFormat="1" ht="13.8">
      <c r="C1380" s="83" t="s">
        <v>1219</v>
      </c>
      <c r="D1380" s="80"/>
      <c r="E1380" s="80"/>
      <c r="F1380" s="80"/>
      <c r="G1380" s="162"/>
      <c r="H1380" s="588">
        <f>SUM(H1378:H1379)</f>
        <v>7020</v>
      </c>
      <c r="I1380" s="54"/>
    </row>
    <row r="1381" spans="3:13" s="55" customFormat="1" ht="13.8">
      <c r="C1381" s="58" t="s">
        <v>1220</v>
      </c>
      <c r="D1381" s="69" t="s">
        <v>1221</v>
      </c>
      <c r="E1381" s="70"/>
      <c r="F1381" s="70"/>
      <c r="G1381" s="71"/>
      <c r="H1381" s="304">
        <f>H1380+H1377+H1374</f>
        <v>39745</v>
      </c>
      <c r="I1381" s="319"/>
    </row>
    <row r="1382" spans="3:13" s="55" customFormat="1" ht="13.8">
      <c r="C1382" s="58" t="s">
        <v>1222</v>
      </c>
      <c r="D1382" s="69" t="s">
        <v>1325</v>
      </c>
      <c r="E1382" s="70"/>
      <c r="F1382" s="71"/>
      <c r="G1382" s="95">
        <v>0.1</v>
      </c>
      <c r="H1382" s="64">
        <f>H1381*G1382</f>
        <v>3974.5</v>
      </c>
      <c r="I1382" s="319"/>
    </row>
    <row r="1383" spans="3:13" s="55" customFormat="1" ht="24.75" customHeight="1">
      <c r="C1383" s="58" t="s">
        <v>1223</v>
      </c>
      <c r="D1383" s="69" t="s">
        <v>1224</v>
      </c>
      <c r="E1383" s="70"/>
      <c r="F1383" s="70"/>
      <c r="G1383" s="71"/>
      <c r="H1383" s="305">
        <f>SUM(H1381:H1382)</f>
        <v>43719.5</v>
      </c>
      <c r="I1383" s="319"/>
    </row>
    <row r="1385" spans="3:13" ht="13.8">
      <c r="C1385" s="160" t="s">
        <v>5344</v>
      </c>
      <c r="D1385" s="436" t="s">
        <v>5345</v>
      </c>
      <c r="I1385" s="56">
        <f>ROUNDDOWN(H1400,-2)</f>
        <v>79400</v>
      </c>
    </row>
    <row r="1386" spans="3:13" s="55" customFormat="1" ht="27.6">
      <c r="C1386" s="300" t="s">
        <v>1197</v>
      </c>
      <c r="D1386" s="300" t="s">
        <v>1198</v>
      </c>
      <c r="E1386" s="300" t="s">
        <v>1199</v>
      </c>
      <c r="F1386" s="300" t="s">
        <v>1200</v>
      </c>
      <c r="G1386" s="300" t="s">
        <v>1201</v>
      </c>
      <c r="H1386" s="300" t="s">
        <v>1202</v>
      </c>
      <c r="I1386" s="54"/>
    </row>
    <row r="1387" spans="3:13" s="55" customFormat="1" ht="13.8">
      <c r="C1387" s="72" t="s">
        <v>1203</v>
      </c>
      <c r="D1387" s="59" t="s">
        <v>1204</v>
      </c>
      <c r="E1387" s="73"/>
      <c r="F1387" s="73"/>
      <c r="G1387" s="73"/>
      <c r="H1387" s="73"/>
      <c r="I1387" s="54"/>
      <c r="J1387" s="159" t="s">
        <v>1249</v>
      </c>
    </row>
    <row r="1388" spans="3:13" s="55" customFormat="1" ht="13.8">
      <c r="C1388" s="301">
        <v>1</v>
      </c>
      <c r="D1388" s="59" t="s">
        <v>5</v>
      </c>
      <c r="E1388" s="302" t="s">
        <v>6</v>
      </c>
      <c r="F1388" s="93">
        <v>0.28999999999999998</v>
      </c>
      <c r="G1388" s="64">
        <f>VLOOKUP(D1388,upahbahan,3,FALSE)</f>
        <v>100000</v>
      </c>
      <c r="H1388" s="64">
        <f>F1388*G1388</f>
        <v>28999.999999999996</v>
      </c>
      <c r="I1388" s="54"/>
      <c r="J1388" s="159" t="s">
        <v>1250</v>
      </c>
      <c r="M1388" s="65">
        <v>0.1</v>
      </c>
    </row>
    <row r="1389" spans="3:13" s="55" customFormat="1" ht="13.8">
      <c r="C1389" s="301">
        <v>2</v>
      </c>
      <c r="D1389" s="59" t="s">
        <v>10</v>
      </c>
      <c r="E1389" s="302" t="s">
        <v>6</v>
      </c>
      <c r="F1389" s="93">
        <v>0.14499999999999999</v>
      </c>
      <c r="G1389" s="64">
        <f>VLOOKUP(D1389,upahbahan,3,FALSE)</f>
        <v>145000</v>
      </c>
      <c r="H1389" s="64">
        <f t="shared" ref="H1389:H1390" si="167">F1389*G1389</f>
        <v>21025</v>
      </c>
      <c r="I1389" s="54"/>
      <c r="J1389" s="159"/>
      <c r="M1389" s="65"/>
    </row>
    <row r="1390" spans="3:13" s="55" customFormat="1" ht="13.8">
      <c r="C1390" s="301">
        <v>3</v>
      </c>
      <c r="D1390" s="59" t="s">
        <v>19</v>
      </c>
      <c r="E1390" s="302" t="s">
        <v>6</v>
      </c>
      <c r="F1390" s="93">
        <v>2.9000000000000001E-2</v>
      </c>
      <c r="G1390" s="64">
        <f>VLOOKUP(D1390,upahbahan,3,FALSE)</f>
        <v>200000</v>
      </c>
      <c r="H1390" s="64">
        <f t="shared" si="167"/>
        <v>5800</v>
      </c>
      <c r="I1390" s="54"/>
    </row>
    <row r="1391" spans="3:13" s="55" customFormat="1" ht="13.8">
      <c r="C1391" s="83" t="s">
        <v>1210</v>
      </c>
      <c r="D1391" s="80"/>
      <c r="E1391" s="80"/>
      <c r="F1391" s="217"/>
      <c r="G1391" s="218"/>
      <c r="H1391" s="64">
        <f>SUM(H1388:H1390)</f>
        <v>55825</v>
      </c>
      <c r="I1391" s="219"/>
    </row>
    <row r="1392" spans="3:13" s="55" customFormat="1" ht="13.8">
      <c r="C1392" s="72" t="s">
        <v>1211</v>
      </c>
      <c r="D1392" s="59" t="s">
        <v>1212</v>
      </c>
      <c r="E1392" s="73"/>
      <c r="F1392" s="73"/>
      <c r="G1392" s="73"/>
      <c r="H1392" s="73"/>
      <c r="I1392" s="54"/>
    </row>
    <row r="1393" spans="3:13" s="55" customFormat="1" ht="13.8">
      <c r="C1393" s="557"/>
      <c r="D1393" s="59" t="s">
        <v>5346</v>
      </c>
      <c r="E1393" s="170" t="s">
        <v>1304</v>
      </c>
      <c r="F1393" s="171">
        <v>1</v>
      </c>
      <c r="G1393" s="64">
        <f>VLOOKUP(D1393,upahbahan,3,FALSE)</f>
        <v>101000</v>
      </c>
      <c r="H1393" s="64">
        <f t="shared" ref="H1393" si="168">F1393*G1393</f>
        <v>101000</v>
      </c>
      <c r="I1393" s="54"/>
    </row>
    <row r="1394" spans="3:13" s="55" customFormat="1" ht="13.8">
      <c r="C1394" s="83" t="s">
        <v>1216</v>
      </c>
      <c r="D1394" s="80"/>
      <c r="E1394" s="80"/>
      <c r="F1394" s="80"/>
      <c r="G1394" s="162"/>
      <c r="H1394" s="64">
        <f>SUM(H1392:H1392)</f>
        <v>0</v>
      </c>
      <c r="I1394" s="54"/>
    </row>
    <row r="1395" spans="3:13" s="55" customFormat="1" ht="13.8">
      <c r="C1395" s="72" t="s">
        <v>1217</v>
      </c>
      <c r="D1395" s="59" t="s">
        <v>1218</v>
      </c>
      <c r="E1395" s="170"/>
      <c r="F1395" s="73"/>
      <c r="G1395" s="73"/>
      <c r="H1395" s="73"/>
      <c r="I1395" s="54"/>
    </row>
    <row r="1396" spans="3:13" s="55" customFormat="1" ht="13.8">
      <c r="C1396" s="557">
        <v>1</v>
      </c>
      <c r="D1396" s="59" t="s">
        <v>5134</v>
      </c>
      <c r="E1396" s="170" t="s">
        <v>4771</v>
      </c>
      <c r="F1396" s="171">
        <v>0.152</v>
      </c>
      <c r="G1396" s="64">
        <f>VLOOKUP(D1396,upahbahan,3,FALSE)</f>
        <v>108000</v>
      </c>
      <c r="H1396" s="64">
        <f t="shared" ref="H1396" si="169">F1396*G1396</f>
        <v>16416</v>
      </c>
      <c r="I1396" s="54"/>
    </row>
    <row r="1397" spans="3:13" s="55" customFormat="1" ht="13.8">
      <c r="C1397" s="83" t="s">
        <v>1219</v>
      </c>
      <c r="D1397" s="80"/>
      <c r="E1397" s="80"/>
      <c r="F1397" s="80"/>
      <c r="G1397" s="162"/>
      <c r="H1397" s="588">
        <f>SUM(H1395:H1396)</f>
        <v>16416</v>
      </c>
      <c r="I1397" s="54"/>
    </row>
    <row r="1398" spans="3:13" s="55" customFormat="1" ht="13.8">
      <c r="C1398" s="58" t="s">
        <v>1220</v>
      </c>
      <c r="D1398" s="69" t="s">
        <v>1221</v>
      </c>
      <c r="E1398" s="70"/>
      <c r="F1398" s="70"/>
      <c r="G1398" s="71"/>
      <c r="H1398" s="304">
        <f>H1397+H1394+H1391</f>
        <v>72241</v>
      </c>
      <c r="I1398" s="319"/>
    </row>
    <row r="1399" spans="3:13" s="55" customFormat="1" ht="13.8">
      <c r="C1399" s="58" t="s">
        <v>1222</v>
      </c>
      <c r="D1399" s="69" t="s">
        <v>1325</v>
      </c>
      <c r="E1399" s="70"/>
      <c r="F1399" s="71"/>
      <c r="G1399" s="95">
        <v>0.1</v>
      </c>
      <c r="H1399" s="64">
        <f>H1398*G1399</f>
        <v>7224.1</v>
      </c>
      <c r="I1399" s="319"/>
    </row>
    <row r="1400" spans="3:13" s="55" customFormat="1" ht="24.75" customHeight="1">
      <c r="C1400" s="58" t="s">
        <v>1223</v>
      </c>
      <c r="D1400" s="69" t="s">
        <v>1224</v>
      </c>
      <c r="E1400" s="70"/>
      <c r="F1400" s="70"/>
      <c r="G1400" s="71"/>
      <c r="H1400" s="305">
        <f>SUM(H1398:H1399)</f>
        <v>79465.100000000006</v>
      </c>
      <c r="I1400" s="319"/>
    </row>
    <row r="1402" spans="3:13" ht="13.8">
      <c r="C1402" s="160" t="s">
        <v>5348</v>
      </c>
      <c r="D1402" s="436" t="s">
        <v>5350</v>
      </c>
      <c r="I1402" s="56">
        <f>ROUNDDOWN(H1417,-2)</f>
        <v>99800</v>
      </c>
    </row>
    <row r="1403" spans="3:13" s="55" customFormat="1" ht="27.6">
      <c r="C1403" s="300" t="s">
        <v>1197</v>
      </c>
      <c r="D1403" s="300" t="s">
        <v>1198</v>
      </c>
      <c r="E1403" s="300" t="s">
        <v>1199</v>
      </c>
      <c r="F1403" s="300" t="s">
        <v>1200</v>
      </c>
      <c r="G1403" s="300" t="s">
        <v>1201</v>
      </c>
      <c r="H1403" s="300" t="s">
        <v>1202</v>
      </c>
      <c r="I1403" s="54"/>
    </row>
    <row r="1404" spans="3:13" s="55" customFormat="1" ht="13.8">
      <c r="C1404" s="72" t="s">
        <v>1203</v>
      </c>
      <c r="D1404" s="59" t="s">
        <v>1204</v>
      </c>
      <c r="E1404" s="73"/>
      <c r="F1404" s="73"/>
      <c r="G1404" s="73"/>
      <c r="H1404" s="73"/>
      <c r="I1404" s="54"/>
      <c r="J1404" s="159" t="s">
        <v>1249</v>
      </c>
    </row>
    <row r="1405" spans="3:13" s="55" customFormat="1" ht="13.8">
      <c r="C1405" s="301">
        <v>1</v>
      </c>
      <c r="D1405" s="59" t="s">
        <v>5</v>
      </c>
      <c r="E1405" s="302" t="s">
        <v>6</v>
      </c>
      <c r="F1405" s="93">
        <v>0.35899999999999999</v>
      </c>
      <c r="G1405" s="64">
        <f>VLOOKUP(D1405,upahbahan,3,FALSE)</f>
        <v>100000</v>
      </c>
      <c r="H1405" s="64">
        <f>F1405*G1405</f>
        <v>35900</v>
      </c>
      <c r="I1405" s="54"/>
      <c r="J1405" s="159" t="s">
        <v>1250</v>
      </c>
      <c r="M1405" s="65">
        <v>0.1</v>
      </c>
    </row>
    <row r="1406" spans="3:13" s="55" customFormat="1" ht="13.8">
      <c r="C1406" s="301">
        <v>2</v>
      </c>
      <c r="D1406" s="59" t="s">
        <v>10</v>
      </c>
      <c r="E1406" s="302" t="s">
        <v>6</v>
      </c>
      <c r="F1406" s="93">
        <v>0.18</v>
      </c>
      <c r="G1406" s="64">
        <f>VLOOKUP(D1406,upahbahan,3,FALSE)</f>
        <v>145000</v>
      </c>
      <c r="H1406" s="64">
        <f t="shared" ref="H1406:H1407" si="170">F1406*G1406</f>
        <v>26100</v>
      </c>
      <c r="I1406" s="54"/>
      <c r="J1406" s="159"/>
      <c r="M1406" s="65"/>
    </row>
    <row r="1407" spans="3:13" s="55" customFormat="1" ht="13.8">
      <c r="C1407" s="301">
        <v>3</v>
      </c>
      <c r="D1407" s="59" t="s">
        <v>19</v>
      </c>
      <c r="E1407" s="302" t="s">
        <v>6</v>
      </c>
      <c r="F1407" s="93">
        <v>3.5999999999999997E-2</v>
      </c>
      <c r="G1407" s="64">
        <f>VLOOKUP(D1407,upahbahan,3,FALSE)</f>
        <v>200000</v>
      </c>
      <c r="H1407" s="64">
        <f t="shared" si="170"/>
        <v>7199.9999999999991</v>
      </c>
      <c r="I1407" s="54"/>
    </row>
    <row r="1408" spans="3:13" s="55" customFormat="1" ht="13.8">
      <c r="C1408" s="83" t="s">
        <v>1210</v>
      </c>
      <c r="D1408" s="80"/>
      <c r="E1408" s="80"/>
      <c r="F1408" s="217"/>
      <c r="G1408" s="218"/>
      <c r="H1408" s="64">
        <f>SUM(H1405:H1407)</f>
        <v>69200</v>
      </c>
      <c r="I1408" s="219"/>
    </row>
    <row r="1409" spans="3:13" s="55" customFormat="1" ht="13.8">
      <c r="C1409" s="72" t="s">
        <v>1211</v>
      </c>
      <c r="D1409" s="59" t="s">
        <v>1212</v>
      </c>
      <c r="E1409" s="73"/>
      <c r="F1409" s="73"/>
      <c r="G1409" s="73"/>
      <c r="H1409" s="73"/>
      <c r="I1409" s="54"/>
    </row>
    <row r="1410" spans="3:13" s="55" customFormat="1" ht="13.8">
      <c r="C1410" s="557"/>
      <c r="D1410" s="59" t="s">
        <v>5349</v>
      </c>
      <c r="E1410" s="170" t="s">
        <v>1304</v>
      </c>
      <c r="F1410" s="171">
        <v>1</v>
      </c>
      <c r="G1410" s="64">
        <f>VLOOKUP(D1410,upahbahan,3,FALSE)</f>
        <v>123000</v>
      </c>
      <c r="H1410" s="64">
        <f t="shared" ref="H1410" si="171">F1410*G1410</f>
        <v>123000</v>
      </c>
      <c r="I1410" s="54"/>
    </row>
    <row r="1411" spans="3:13" s="55" customFormat="1" ht="13.8">
      <c r="C1411" s="83" t="s">
        <v>1216</v>
      </c>
      <c r="D1411" s="80"/>
      <c r="E1411" s="80"/>
      <c r="F1411" s="80"/>
      <c r="G1411" s="162"/>
      <c r="H1411" s="64">
        <f>SUM(H1409:H1409)</f>
        <v>0</v>
      </c>
      <c r="I1411" s="54"/>
    </row>
    <row r="1412" spans="3:13" s="55" customFormat="1" ht="13.8">
      <c r="C1412" s="72" t="s">
        <v>1217</v>
      </c>
      <c r="D1412" s="59" t="s">
        <v>1218</v>
      </c>
      <c r="E1412" s="170"/>
      <c r="F1412" s="73"/>
      <c r="G1412" s="73"/>
      <c r="H1412" s="73"/>
      <c r="I1412" s="54"/>
    </row>
    <row r="1413" spans="3:13" s="55" customFormat="1" ht="13.8">
      <c r="C1413" s="557">
        <v>1</v>
      </c>
      <c r="D1413" s="59" t="s">
        <v>5134</v>
      </c>
      <c r="E1413" s="170" t="s">
        <v>4771</v>
      </c>
      <c r="F1413" s="171">
        <v>0.2</v>
      </c>
      <c r="G1413" s="64">
        <f>VLOOKUP(D1413,upahbahan,3,FALSE)</f>
        <v>108000</v>
      </c>
      <c r="H1413" s="64">
        <f t="shared" ref="H1413" si="172">F1413*G1413</f>
        <v>21600</v>
      </c>
      <c r="I1413" s="54"/>
    </row>
    <row r="1414" spans="3:13" s="55" customFormat="1" ht="13.8">
      <c r="C1414" s="83" t="s">
        <v>1219</v>
      </c>
      <c r="D1414" s="80"/>
      <c r="E1414" s="80"/>
      <c r="F1414" s="80"/>
      <c r="G1414" s="162"/>
      <c r="H1414" s="588">
        <f>SUM(H1412:H1413)</f>
        <v>21600</v>
      </c>
      <c r="I1414" s="54"/>
    </row>
    <row r="1415" spans="3:13" s="55" customFormat="1" ht="13.8">
      <c r="C1415" s="58" t="s">
        <v>1220</v>
      </c>
      <c r="D1415" s="69" t="s">
        <v>1221</v>
      </c>
      <c r="E1415" s="70"/>
      <c r="F1415" s="70"/>
      <c r="G1415" s="71"/>
      <c r="H1415" s="304">
        <f>H1414+H1411+H1408</f>
        <v>90800</v>
      </c>
      <c r="I1415" s="319"/>
    </row>
    <row r="1416" spans="3:13" s="55" customFormat="1" ht="13.8">
      <c r="C1416" s="58" t="s">
        <v>1222</v>
      </c>
      <c r="D1416" s="69" t="s">
        <v>1325</v>
      </c>
      <c r="E1416" s="70"/>
      <c r="F1416" s="71"/>
      <c r="G1416" s="95">
        <v>0.1</v>
      </c>
      <c r="H1416" s="64">
        <f>H1415*G1416</f>
        <v>9080</v>
      </c>
      <c r="I1416" s="319"/>
    </row>
    <row r="1417" spans="3:13" s="55" customFormat="1" ht="24.75" customHeight="1">
      <c r="C1417" s="58" t="s">
        <v>1223</v>
      </c>
      <c r="D1417" s="69" t="s">
        <v>1224</v>
      </c>
      <c r="E1417" s="70"/>
      <c r="F1417" s="70"/>
      <c r="G1417" s="71"/>
      <c r="H1417" s="305">
        <f>SUM(H1415:H1416)</f>
        <v>99880</v>
      </c>
      <c r="I1417" s="319"/>
    </row>
    <row r="1419" spans="3:13" ht="13.8">
      <c r="C1419" s="160" t="s">
        <v>5351</v>
      </c>
      <c r="D1419" s="436" t="s">
        <v>5352</v>
      </c>
      <c r="I1419" s="56">
        <f>ROUNDDOWN(H1434,-2)</f>
        <v>121300</v>
      </c>
    </row>
    <row r="1420" spans="3:13" s="55" customFormat="1" ht="27.6">
      <c r="C1420" s="300" t="s">
        <v>1197</v>
      </c>
      <c r="D1420" s="300" t="s">
        <v>1198</v>
      </c>
      <c r="E1420" s="300" t="s">
        <v>1199</v>
      </c>
      <c r="F1420" s="300" t="s">
        <v>1200</v>
      </c>
      <c r="G1420" s="300" t="s">
        <v>1201</v>
      </c>
      <c r="H1420" s="300" t="s">
        <v>1202</v>
      </c>
      <c r="I1420" s="54"/>
    </row>
    <row r="1421" spans="3:13" s="55" customFormat="1" ht="13.8">
      <c r="C1421" s="72" t="s">
        <v>1203</v>
      </c>
      <c r="D1421" s="59" t="s">
        <v>1204</v>
      </c>
      <c r="E1421" s="73"/>
      <c r="F1421" s="73"/>
      <c r="G1421" s="73"/>
      <c r="H1421" s="73"/>
      <c r="I1421" s="54"/>
      <c r="J1421" s="159" t="s">
        <v>1249</v>
      </c>
    </row>
    <row r="1422" spans="3:13" s="55" customFormat="1" ht="13.8">
      <c r="C1422" s="301">
        <v>1</v>
      </c>
      <c r="D1422" s="59" t="s">
        <v>5</v>
      </c>
      <c r="E1422" s="302" t="s">
        <v>6</v>
      </c>
      <c r="F1422" s="93">
        <v>0.433</v>
      </c>
      <c r="G1422" s="64">
        <f>VLOOKUP(D1422,upahbahan,3,FALSE)</f>
        <v>100000</v>
      </c>
      <c r="H1422" s="64">
        <f>F1422*G1422</f>
        <v>43300</v>
      </c>
      <c r="I1422" s="54"/>
      <c r="J1422" s="159" t="s">
        <v>1250</v>
      </c>
      <c r="M1422" s="65">
        <v>0.1</v>
      </c>
    </row>
    <row r="1423" spans="3:13" s="55" customFormat="1" ht="13.8">
      <c r="C1423" s="301">
        <v>2</v>
      </c>
      <c r="D1423" s="59" t="s">
        <v>10</v>
      </c>
      <c r="E1423" s="302" t="s">
        <v>6</v>
      </c>
      <c r="F1423" s="93">
        <v>0.216</v>
      </c>
      <c r="G1423" s="64">
        <f>VLOOKUP(D1423,upahbahan,3,FALSE)</f>
        <v>145000</v>
      </c>
      <c r="H1423" s="64">
        <f t="shared" ref="H1423:H1424" si="173">F1423*G1423</f>
        <v>31320</v>
      </c>
      <c r="I1423" s="54"/>
      <c r="J1423" s="159"/>
      <c r="M1423" s="65"/>
    </row>
    <row r="1424" spans="3:13" s="55" customFormat="1" ht="13.8">
      <c r="C1424" s="301">
        <v>3</v>
      </c>
      <c r="D1424" s="59" t="s">
        <v>19</v>
      </c>
      <c r="E1424" s="302" t="s">
        <v>6</v>
      </c>
      <c r="F1424" s="93">
        <v>4.2999999999999997E-2</v>
      </c>
      <c r="G1424" s="64">
        <f>VLOOKUP(D1424,upahbahan,3,FALSE)</f>
        <v>200000</v>
      </c>
      <c r="H1424" s="64">
        <f t="shared" si="173"/>
        <v>8600</v>
      </c>
      <c r="I1424" s="54"/>
    </row>
    <row r="1425" spans="3:13" s="55" customFormat="1" ht="13.8">
      <c r="C1425" s="83" t="s">
        <v>1210</v>
      </c>
      <c r="D1425" s="80"/>
      <c r="E1425" s="80"/>
      <c r="F1425" s="217"/>
      <c r="G1425" s="218"/>
      <c r="H1425" s="64">
        <f>SUM(H1422:H1424)</f>
        <v>83220</v>
      </c>
      <c r="I1425" s="219"/>
    </row>
    <row r="1426" spans="3:13" s="55" customFormat="1" ht="13.8">
      <c r="C1426" s="72" t="s">
        <v>1211</v>
      </c>
      <c r="D1426" s="59" t="s">
        <v>1212</v>
      </c>
      <c r="E1426" s="73"/>
      <c r="F1426" s="73"/>
      <c r="G1426" s="73"/>
      <c r="H1426" s="73"/>
      <c r="I1426" s="54"/>
    </row>
    <row r="1427" spans="3:13" s="55" customFormat="1" ht="13.8">
      <c r="C1427" s="557"/>
      <c r="D1427" s="59" t="s">
        <v>5353</v>
      </c>
      <c r="E1427" s="170" t="s">
        <v>1304</v>
      </c>
      <c r="F1427" s="171">
        <v>1</v>
      </c>
      <c r="G1427" s="64">
        <f>VLOOKUP(D1427,upahbahan,3,FALSE)</f>
        <v>142000</v>
      </c>
      <c r="H1427" s="64">
        <f t="shared" ref="H1427" si="174">F1427*G1427</f>
        <v>142000</v>
      </c>
      <c r="I1427" s="54"/>
    </row>
    <row r="1428" spans="3:13" s="55" customFormat="1" ht="13.8">
      <c r="C1428" s="83" t="s">
        <v>1216</v>
      </c>
      <c r="D1428" s="80"/>
      <c r="E1428" s="80"/>
      <c r="F1428" s="80"/>
      <c r="G1428" s="162"/>
      <c r="H1428" s="64">
        <f>SUM(H1426:H1426)</f>
        <v>0</v>
      </c>
      <c r="I1428" s="54"/>
    </row>
    <row r="1429" spans="3:13" s="55" customFormat="1" ht="13.8">
      <c r="C1429" s="72" t="s">
        <v>1217</v>
      </c>
      <c r="D1429" s="59" t="s">
        <v>1218</v>
      </c>
      <c r="E1429" s="170"/>
      <c r="F1429" s="73"/>
      <c r="G1429" s="73"/>
      <c r="H1429" s="73"/>
      <c r="I1429" s="54"/>
    </row>
    <row r="1430" spans="3:13" s="55" customFormat="1" ht="13.8">
      <c r="C1430" s="557">
        <v>1</v>
      </c>
      <c r="D1430" s="59" t="s">
        <v>5134</v>
      </c>
      <c r="E1430" s="170" t="s">
        <v>4771</v>
      </c>
      <c r="F1430" s="171">
        <v>0.251</v>
      </c>
      <c r="G1430" s="64">
        <f>VLOOKUP(D1430,upahbahan,3,FALSE)</f>
        <v>108000</v>
      </c>
      <c r="H1430" s="64">
        <f t="shared" ref="H1430" si="175">F1430*G1430</f>
        <v>27108</v>
      </c>
      <c r="I1430" s="54"/>
    </row>
    <row r="1431" spans="3:13" s="55" customFormat="1" ht="13.8">
      <c r="C1431" s="83" t="s">
        <v>1219</v>
      </c>
      <c r="D1431" s="80"/>
      <c r="E1431" s="80"/>
      <c r="F1431" s="80"/>
      <c r="G1431" s="162"/>
      <c r="H1431" s="588">
        <f>SUM(H1429:H1430)</f>
        <v>27108</v>
      </c>
      <c r="I1431" s="54"/>
    </row>
    <row r="1432" spans="3:13" s="55" customFormat="1" ht="13.8">
      <c r="C1432" s="58" t="s">
        <v>1220</v>
      </c>
      <c r="D1432" s="69" t="s">
        <v>1221</v>
      </c>
      <c r="E1432" s="70"/>
      <c r="F1432" s="70"/>
      <c r="G1432" s="71"/>
      <c r="H1432" s="304">
        <f>H1431+H1428+H1425</f>
        <v>110328</v>
      </c>
      <c r="I1432" s="319"/>
    </row>
    <row r="1433" spans="3:13" s="55" customFormat="1" ht="13.8">
      <c r="C1433" s="58" t="s">
        <v>1222</v>
      </c>
      <c r="D1433" s="69" t="s">
        <v>1325</v>
      </c>
      <c r="E1433" s="70"/>
      <c r="F1433" s="71"/>
      <c r="G1433" s="95">
        <v>0.1</v>
      </c>
      <c r="H1433" s="64">
        <f>H1432*G1433</f>
        <v>11032.800000000001</v>
      </c>
      <c r="I1433" s="319"/>
    </row>
    <row r="1434" spans="3:13" s="55" customFormat="1" ht="24.75" customHeight="1">
      <c r="C1434" s="58" t="s">
        <v>1223</v>
      </c>
      <c r="D1434" s="69" t="s">
        <v>1224</v>
      </c>
      <c r="E1434" s="70"/>
      <c r="F1434" s="70"/>
      <c r="G1434" s="71"/>
      <c r="H1434" s="305">
        <f>SUM(H1432:H1433)</f>
        <v>121360.8</v>
      </c>
      <c r="I1434" s="319"/>
    </row>
    <row r="1436" spans="3:13" ht="13.8">
      <c r="C1436" s="160" t="s">
        <v>5354</v>
      </c>
      <c r="D1436" s="436" t="s">
        <v>5355</v>
      </c>
      <c r="I1436" s="56">
        <f>ROUNDDOWN(H1451,-2)</f>
        <v>144800</v>
      </c>
    </row>
    <row r="1437" spans="3:13" s="55" customFormat="1" ht="27.6">
      <c r="C1437" s="300" t="s">
        <v>1197</v>
      </c>
      <c r="D1437" s="300" t="s">
        <v>1198</v>
      </c>
      <c r="E1437" s="300" t="s">
        <v>1199</v>
      </c>
      <c r="F1437" s="300" t="s">
        <v>1200</v>
      </c>
      <c r="G1437" s="300" t="s">
        <v>1201</v>
      </c>
      <c r="H1437" s="300" t="s">
        <v>1202</v>
      </c>
      <c r="I1437" s="54"/>
    </row>
    <row r="1438" spans="3:13" s="55" customFormat="1" ht="13.8">
      <c r="C1438" s="72" t="s">
        <v>1203</v>
      </c>
      <c r="D1438" s="59" t="s">
        <v>1204</v>
      </c>
      <c r="E1438" s="73"/>
      <c r="F1438" s="73"/>
      <c r="G1438" s="73"/>
      <c r="H1438" s="73"/>
      <c r="I1438" s="54"/>
      <c r="J1438" s="159" t="s">
        <v>1249</v>
      </c>
    </row>
    <row r="1439" spans="3:13" s="55" customFormat="1" ht="13.8">
      <c r="C1439" s="301">
        <v>1</v>
      </c>
      <c r="D1439" s="59" t="s">
        <v>5</v>
      </c>
      <c r="E1439" s="302" t="s">
        <v>6</v>
      </c>
      <c r="F1439" s="93">
        <v>0.51200000000000001</v>
      </c>
      <c r="G1439" s="64">
        <f>VLOOKUP(D1439,upahbahan,3,FALSE)</f>
        <v>100000</v>
      </c>
      <c r="H1439" s="64">
        <f>F1439*G1439</f>
        <v>51200</v>
      </c>
      <c r="I1439" s="54"/>
      <c r="J1439" s="159" t="s">
        <v>1250</v>
      </c>
      <c r="M1439" s="65">
        <v>0.1</v>
      </c>
    </row>
    <row r="1440" spans="3:13" s="55" customFormat="1" ht="13.8">
      <c r="C1440" s="301">
        <v>2</v>
      </c>
      <c r="D1440" s="59" t="s">
        <v>10</v>
      </c>
      <c r="E1440" s="302" t="s">
        <v>6</v>
      </c>
      <c r="F1440" s="93">
        <v>0.25600000000000001</v>
      </c>
      <c r="G1440" s="64">
        <f>VLOOKUP(D1440,upahbahan,3,FALSE)</f>
        <v>145000</v>
      </c>
      <c r="H1440" s="64">
        <f t="shared" ref="H1440:H1441" si="176">F1440*G1440</f>
        <v>37120</v>
      </c>
      <c r="I1440" s="54"/>
      <c r="J1440" s="159"/>
      <c r="M1440" s="65"/>
    </row>
    <row r="1441" spans="3:13" s="55" customFormat="1" ht="13.8">
      <c r="C1441" s="301">
        <v>3</v>
      </c>
      <c r="D1441" s="59" t="s">
        <v>19</v>
      </c>
      <c r="E1441" s="302" t="s">
        <v>6</v>
      </c>
      <c r="F1441" s="93">
        <v>5.0999999999999997E-2</v>
      </c>
      <c r="G1441" s="64">
        <f>VLOOKUP(D1441,upahbahan,3,FALSE)</f>
        <v>200000</v>
      </c>
      <c r="H1441" s="64">
        <f t="shared" si="176"/>
        <v>10200</v>
      </c>
      <c r="I1441" s="54"/>
    </row>
    <row r="1442" spans="3:13" s="55" customFormat="1" ht="13.8">
      <c r="C1442" s="83" t="s">
        <v>1210</v>
      </c>
      <c r="D1442" s="80"/>
      <c r="E1442" s="80"/>
      <c r="F1442" s="217"/>
      <c r="G1442" s="218"/>
      <c r="H1442" s="64">
        <f>SUM(H1439:H1441)</f>
        <v>98520</v>
      </c>
      <c r="I1442" s="219"/>
    </row>
    <row r="1443" spans="3:13" s="55" customFormat="1" ht="13.8">
      <c r="C1443" s="72" t="s">
        <v>1211</v>
      </c>
      <c r="D1443" s="59" t="s">
        <v>1212</v>
      </c>
      <c r="E1443" s="73"/>
      <c r="F1443" s="73"/>
      <c r="G1443" s="73"/>
      <c r="H1443" s="73"/>
      <c r="I1443" s="54"/>
    </row>
    <row r="1444" spans="3:13" s="55" customFormat="1" ht="13.8">
      <c r="C1444" s="557"/>
      <c r="D1444" s="59" t="s">
        <v>5356</v>
      </c>
      <c r="E1444" s="170" t="s">
        <v>1304</v>
      </c>
      <c r="F1444" s="171">
        <v>1</v>
      </c>
      <c r="G1444" s="64">
        <f>VLOOKUP(D1444,upahbahan,3,FALSE)</f>
        <v>156000</v>
      </c>
      <c r="H1444" s="64">
        <f t="shared" ref="H1444" si="177">F1444*G1444</f>
        <v>156000</v>
      </c>
      <c r="I1444" s="54"/>
    </row>
    <row r="1445" spans="3:13" s="55" customFormat="1" ht="13.8">
      <c r="C1445" s="83" t="s">
        <v>1216</v>
      </c>
      <c r="D1445" s="80"/>
      <c r="E1445" s="80"/>
      <c r="F1445" s="80"/>
      <c r="G1445" s="162"/>
      <c r="H1445" s="64">
        <f>SUM(H1443:H1443)</f>
        <v>0</v>
      </c>
      <c r="I1445" s="54"/>
    </row>
    <row r="1446" spans="3:13" s="55" customFormat="1" ht="13.8">
      <c r="C1446" s="72" t="s">
        <v>1217</v>
      </c>
      <c r="D1446" s="59" t="s">
        <v>1218</v>
      </c>
      <c r="E1446" s="170"/>
      <c r="F1446" s="73"/>
      <c r="G1446" s="73"/>
      <c r="H1446" s="73"/>
      <c r="I1446" s="54"/>
    </row>
    <row r="1447" spans="3:13" s="55" customFormat="1" ht="13.8">
      <c r="C1447" s="557">
        <v>1</v>
      </c>
      <c r="D1447" s="59" t="s">
        <v>5134</v>
      </c>
      <c r="E1447" s="170" t="s">
        <v>4771</v>
      </c>
      <c r="F1447" s="171">
        <v>0.307</v>
      </c>
      <c r="G1447" s="64">
        <f>VLOOKUP(D1447,upahbahan,3,FALSE)</f>
        <v>108000</v>
      </c>
      <c r="H1447" s="64">
        <f t="shared" ref="H1447" si="178">F1447*G1447</f>
        <v>33156</v>
      </c>
      <c r="I1447" s="54"/>
    </row>
    <row r="1448" spans="3:13" s="55" customFormat="1" ht="13.8">
      <c r="C1448" s="83" t="s">
        <v>1219</v>
      </c>
      <c r="D1448" s="80"/>
      <c r="E1448" s="80"/>
      <c r="F1448" s="80"/>
      <c r="G1448" s="162"/>
      <c r="H1448" s="588">
        <f>SUM(H1446:H1447)</f>
        <v>33156</v>
      </c>
      <c r="I1448" s="54"/>
    </row>
    <row r="1449" spans="3:13" s="55" customFormat="1" ht="13.8">
      <c r="C1449" s="58" t="s">
        <v>1220</v>
      </c>
      <c r="D1449" s="69" t="s">
        <v>1221</v>
      </c>
      <c r="E1449" s="70"/>
      <c r="F1449" s="70"/>
      <c r="G1449" s="71"/>
      <c r="H1449" s="304">
        <f>H1448+H1445+H1442</f>
        <v>131676</v>
      </c>
      <c r="I1449" s="319"/>
    </row>
    <row r="1450" spans="3:13" s="55" customFormat="1" ht="13.8">
      <c r="C1450" s="58" t="s">
        <v>1222</v>
      </c>
      <c r="D1450" s="69" t="s">
        <v>1325</v>
      </c>
      <c r="E1450" s="70"/>
      <c r="F1450" s="71"/>
      <c r="G1450" s="95">
        <v>0.1</v>
      </c>
      <c r="H1450" s="64">
        <f>H1449*G1450</f>
        <v>13167.6</v>
      </c>
      <c r="I1450" s="319"/>
    </row>
    <row r="1451" spans="3:13" s="55" customFormat="1" ht="24.75" customHeight="1">
      <c r="C1451" s="58" t="s">
        <v>1223</v>
      </c>
      <c r="D1451" s="69" t="s">
        <v>1224</v>
      </c>
      <c r="E1451" s="70"/>
      <c r="F1451" s="70"/>
      <c r="G1451" s="71"/>
      <c r="H1451" s="305">
        <f>SUM(H1449:H1450)</f>
        <v>144843.6</v>
      </c>
      <c r="I1451" s="319"/>
    </row>
    <row r="1453" spans="3:13" ht="13.8">
      <c r="C1453" s="160" t="s">
        <v>5357</v>
      </c>
      <c r="D1453" s="436" t="s">
        <v>5358</v>
      </c>
      <c r="I1453" s="56">
        <f>ROUNDDOWN(H1468,-2)</f>
        <v>257000</v>
      </c>
    </row>
    <row r="1454" spans="3:13" s="55" customFormat="1" ht="27.6">
      <c r="C1454" s="300" t="s">
        <v>1197</v>
      </c>
      <c r="D1454" s="300" t="s">
        <v>1198</v>
      </c>
      <c r="E1454" s="300" t="s">
        <v>1199</v>
      </c>
      <c r="F1454" s="300" t="s">
        <v>1200</v>
      </c>
      <c r="G1454" s="300" t="s">
        <v>1201</v>
      </c>
      <c r="H1454" s="300" t="s">
        <v>1202</v>
      </c>
      <c r="I1454" s="54"/>
    </row>
    <row r="1455" spans="3:13" s="55" customFormat="1" ht="13.8">
      <c r="C1455" s="72" t="s">
        <v>1203</v>
      </c>
      <c r="D1455" s="59" t="s">
        <v>1204</v>
      </c>
      <c r="E1455" s="73"/>
      <c r="F1455" s="73"/>
      <c r="G1455" s="73"/>
      <c r="H1455" s="73"/>
      <c r="I1455" s="54"/>
      <c r="J1455" s="159" t="s">
        <v>1249</v>
      </c>
    </row>
    <row r="1456" spans="3:13" s="55" customFormat="1" ht="13.8">
      <c r="C1456" s="301">
        <v>1</v>
      </c>
      <c r="D1456" s="59" t="s">
        <v>5</v>
      </c>
      <c r="E1456" s="302" t="s">
        <v>6</v>
      </c>
      <c r="F1456" s="93">
        <v>0.89300000000000002</v>
      </c>
      <c r="G1456" s="64">
        <f>VLOOKUP(D1456,upahbahan,3,FALSE)</f>
        <v>100000</v>
      </c>
      <c r="H1456" s="64">
        <f>F1456*G1456</f>
        <v>89300</v>
      </c>
      <c r="I1456" s="54"/>
      <c r="J1456" s="159" t="s">
        <v>1250</v>
      </c>
      <c r="M1456" s="65">
        <v>0.1</v>
      </c>
    </row>
    <row r="1457" spans="3:13" s="55" customFormat="1" ht="13.8">
      <c r="C1457" s="301">
        <v>2</v>
      </c>
      <c r="D1457" s="59" t="s">
        <v>10</v>
      </c>
      <c r="E1457" s="302" t="s">
        <v>6</v>
      </c>
      <c r="F1457" s="93">
        <v>0.44600000000000001</v>
      </c>
      <c r="G1457" s="64">
        <f>VLOOKUP(D1457,upahbahan,3,FALSE)</f>
        <v>145000</v>
      </c>
      <c r="H1457" s="64">
        <f t="shared" ref="H1457:H1458" si="179">F1457*G1457</f>
        <v>64670</v>
      </c>
      <c r="I1457" s="54"/>
      <c r="J1457" s="159"/>
      <c r="M1457" s="65"/>
    </row>
    <row r="1458" spans="3:13" s="55" customFormat="1" ht="13.8">
      <c r="C1458" s="301">
        <v>3</v>
      </c>
      <c r="D1458" s="59" t="s">
        <v>19</v>
      </c>
      <c r="E1458" s="302" t="s">
        <v>6</v>
      </c>
      <c r="F1458" s="93">
        <v>8.8999999999999996E-2</v>
      </c>
      <c r="G1458" s="64">
        <f>VLOOKUP(D1458,upahbahan,3,FALSE)</f>
        <v>200000</v>
      </c>
      <c r="H1458" s="64">
        <f t="shared" si="179"/>
        <v>17800</v>
      </c>
      <c r="I1458" s="54"/>
    </row>
    <row r="1459" spans="3:13" s="55" customFormat="1" ht="13.8">
      <c r="C1459" s="83" t="s">
        <v>1210</v>
      </c>
      <c r="D1459" s="80"/>
      <c r="E1459" s="80"/>
      <c r="F1459" s="217"/>
      <c r="G1459" s="218"/>
      <c r="H1459" s="64">
        <f>SUM(H1456:H1458)</f>
        <v>171770</v>
      </c>
      <c r="I1459" s="219"/>
    </row>
    <row r="1460" spans="3:13" s="55" customFormat="1" ht="13.8">
      <c r="C1460" s="72" t="s">
        <v>1211</v>
      </c>
      <c r="D1460" s="59" t="s">
        <v>1212</v>
      </c>
      <c r="E1460" s="73"/>
      <c r="F1460" s="73"/>
      <c r="G1460" s="73"/>
      <c r="H1460" s="73"/>
      <c r="I1460" s="54"/>
    </row>
    <row r="1461" spans="3:13" s="55" customFormat="1" ht="13.8">
      <c r="C1461" s="557"/>
      <c r="D1461" s="59" t="s">
        <v>5359</v>
      </c>
      <c r="E1461" s="170" t="s">
        <v>1304</v>
      </c>
      <c r="F1461" s="171">
        <v>1</v>
      </c>
      <c r="G1461" s="64">
        <f>VLOOKUP(D1461,upahbahan,3,FALSE)</f>
        <v>164000</v>
      </c>
      <c r="H1461" s="64">
        <f t="shared" ref="H1461" si="180">F1461*G1461</f>
        <v>164000</v>
      </c>
      <c r="I1461" s="54"/>
    </row>
    <row r="1462" spans="3:13" s="55" customFormat="1" ht="13.8">
      <c r="C1462" s="83" t="s">
        <v>1216</v>
      </c>
      <c r="D1462" s="80"/>
      <c r="E1462" s="80"/>
      <c r="F1462" s="80"/>
      <c r="G1462" s="162"/>
      <c r="H1462" s="64">
        <f>SUM(H1460:H1460)</f>
        <v>0</v>
      </c>
      <c r="I1462" s="54"/>
    </row>
    <row r="1463" spans="3:13" s="55" customFormat="1" ht="13.8">
      <c r="C1463" s="72" t="s">
        <v>1217</v>
      </c>
      <c r="D1463" s="59" t="s">
        <v>1218</v>
      </c>
      <c r="E1463" s="170"/>
      <c r="F1463" s="73"/>
      <c r="G1463" s="73"/>
      <c r="H1463" s="73"/>
      <c r="I1463" s="54"/>
    </row>
    <row r="1464" spans="3:13" s="55" customFormat="1" ht="13.8">
      <c r="C1464" s="557">
        <v>1</v>
      </c>
      <c r="D1464" s="59" t="s">
        <v>5134</v>
      </c>
      <c r="E1464" s="170" t="s">
        <v>4771</v>
      </c>
      <c r="F1464" s="171">
        <v>0.57299999999999995</v>
      </c>
      <c r="G1464" s="64">
        <f>VLOOKUP(D1464,upahbahan,3,FALSE)</f>
        <v>108000</v>
      </c>
      <c r="H1464" s="64">
        <f t="shared" ref="H1464" si="181">F1464*G1464</f>
        <v>61883.999999999993</v>
      </c>
      <c r="I1464" s="54"/>
    </row>
    <row r="1465" spans="3:13" s="55" customFormat="1" ht="13.8">
      <c r="C1465" s="83" t="s">
        <v>1219</v>
      </c>
      <c r="D1465" s="80"/>
      <c r="E1465" s="80"/>
      <c r="F1465" s="80"/>
      <c r="G1465" s="162"/>
      <c r="H1465" s="588">
        <f>SUM(H1463:H1464)</f>
        <v>61883.999999999993</v>
      </c>
      <c r="I1465" s="54"/>
    </row>
    <row r="1466" spans="3:13" s="55" customFormat="1" ht="13.8">
      <c r="C1466" s="58" t="s">
        <v>1220</v>
      </c>
      <c r="D1466" s="69" t="s">
        <v>1221</v>
      </c>
      <c r="E1466" s="70"/>
      <c r="F1466" s="70"/>
      <c r="G1466" s="71"/>
      <c r="H1466" s="304">
        <f>H1465+H1462+H1459</f>
        <v>233654</v>
      </c>
      <c r="I1466" s="319"/>
    </row>
    <row r="1467" spans="3:13" s="55" customFormat="1" ht="13.8">
      <c r="C1467" s="58" t="s">
        <v>1222</v>
      </c>
      <c r="D1467" s="69" t="s">
        <v>1325</v>
      </c>
      <c r="E1467" s="70"/>
      <c r="F1467" s="71"/>
      <c r="G1467" s="95">
        <v>0.1</v>
      </c>
      <c r="H1467" s="64">
        <f>H1466*G1467</f>
        <v>23365.4</v>
      </c>
      <c r="I1467" s="319"/>
    </row>
    <row r="1468" spans="3:13" s="55" customFormat="1" ht="24.75" customHeight="1">
      <c r="C1468" s="58" t="s">
        <v>1223</v>
      </c>
      <c r="D1468" s="69" t="s">
        <v>1224</v>
      </c>
      <c r="E1468" s="70"/>
      <c r="F1468" s="70"/>
      <c r="G1468" s="71"/>
      <c r="H1468" s="305">
        <f>SUM(H1466:H1467)</f>
        <v>257019.4</v>
      </c>
      <c r="I1468" s="319"/>
    </row>
    <row r="1470" spans="3:13" ht="13.8">
      <c r="C1470" s="160" t="s">
        <v>5360</v>
      </c>
      <c r="D1470" s="436" t="s">
        <v>5361</v>
      </c>
      <c r="I1470" s="56">
        <f>ROUNDDOWN(H1485,-2)</f>
        <v>385400</v>
      </c>
    </row>
    <row r="1471" spans="3:13" s="55" customFormat="1" ht="27.6">
      <c r="C1471" s="300" t="s">
        <v>1197</v>
      </c>
      <c r="D1471" s="300" t="s">
        <v>1198</v>
      </c>
      <c r="E1471" s="300" t="s">
        <v>1199</v>
      </c>
      <c r="F1471" s="300" t="s">
        <v>1200</v>
      </c>
      <c r="G1471" s="300" t="s">
        <v>1201</v>
      </c>
      <c r="H1471" s="300" t="s">
        <v>1202</v>
      </c>
      <c r="I1471" s="54"/>
    </row>
    <row r="1472" spans="3:13" s="55" customFormat="1" ht="13.8">
      <c r="C1472" s="72" t="s">
        <v>1203</v>
      </c>
      <c r="D1472" s="59" t="s">
        <v>1204</v>
      </c>
      <c r="E1472" s="73"/>
      <c r="F1472" s="73"/>
      <c r="G1472" s="73"/>
      <c r="H1472" s="73"/>
      <c r="I1472" s="54"/>
      <c r="J1472" s="159" t="s">
        <v>1249</v>
      </c>
    </row>
    <row r="1473" spans="3:13" s="55" customFormat="1" ht="13.8">
      <c r="C1473" s="301">
        <v>1</v>
      </c>
      <c r="D1473" s="59" t="s">
        <v>5</v>
      </c>
      <c r="E1473" s="302" t="s">
        <v>6</v>
      </c>
      <c r="F1473" s="93">
        <v>1.353</v>
      </c>
      <c r="G1473" s="64">
        <f>VLOOKUP(D1473,upahbahan,3,FALSE)</f>
        <v>100000</v>
      </c>
      <c r="H1473" s="64">
        <f>F1473*G1473</f>
        <v>135300</v>
      </c>
      <c r="I1473" s="54"/>
      <c r="J1473" s="159" t="s">
        <v>1250</v>
      </c>
      <c r="M1473" s="65">
        <v>0.1</v>
      </c>
    </row>
    <row r="1474" spans="3:13" s="55" customFormat="1" ht="13.8">
      <c r="C1474" s="301">
        <v>2</v>
      </c>
      <c r="D1474" s="59" t="s">
        <v>10</v>
      </c>
      <c r="E1474" s="302" t="s">
        <v>6</v>
      </c>
      <c r="F1474" s="93">
        <v>0.67700000000000005</v>
      </c>
      <c r="G1474" s="64">
        <f>VLOOKUP(D1474,upahbahan,3,FALSE)</f>
        <v>145000</v>
      </c>
      <c r="H1474" s="64">
        <f t="shared" ref="H1474:H1475" si="182">F1474*G1474</f>
        <v>98165</v>
      </c>
      <c r="I1474" s="54"/>
      <c r="J1474" s="159"/>
      <c r="M1474" s="65"/>
    </row>
    <row r="1475" spans="3:13" s="55" customFormat="1" ht="13.8">
      <c r="C1475" s="301">
        <v>3</v>
      </c>
      <c r="D1475" s="59" t="s">
        <v>19</v>
      </c>
      <c r="E1475" s="302" t="s">
        <v>6</v>
      </c>
      <c r="F1475" s="93">
        <v>0.13500000000000001</v>
      </c>
      <c r="G1475" s="64">
        <f>VLOOKUP(D1475,upahbahan,3,FALSE)</f>
        <v>200000</v>
      </c>
      <c r="H1475" s="64">
        <f t="shared" si="182"/>
        <v>27000</v>
      </c>
      <c r="I1475" s="54"/>
    </row>
    <row r="1476" spans="3:13" s="55" customFormat="1" ht="13.8">
      <c r="C1476" s="83" t="s">
        <v>1210</v>
      </c>
      <c r="D1476" s="80"/>
      <c r="E1476" s="80"/>
      <c r="F1476" s="217"/>
      <c r="G1476" s="218"/>
      <c r="H1476" s="64">
        <f>SUM(H1473:H1475)</f>
        <v>260465</v>
      </c>
      <c r="I1476" s="219"/>
    </row>
    <row r="1477" spans="3:13" s="55" customFormat="1" ht="13.8">
      <c r="C1477" s="72" t="s">
        <v>1211</v>
      </c>
      <c r="D1477" s="59" t="s">
        <v>1212</v>
      </c>
      <c r="E1477" s="73"/>
      <c r="F1477" s="73"/>
      <c r="G1477" s="73"/>
      <c r="H1477" s="73"/>
      <c r="I1477" s="54"/>
    </row>
    <row r="1478" spans="3:13" s="55" customFormat="1" ht="13.8">
      <c r="C1478" s="557"/>
      <c r="D1478" s="59" t="s">
        <v>5362</v>
      </c>
      <c r="E1478" s="170" t="s">
        <v>1304</v>
      </c>
      <c r="F1478" s="171">
        <v>1</v>
      </c>
      <c r="G1478" s="64">
        <f>VLOOKUP(D1478,upahbahan,3,FALSE)</f>
        <v>172000</v>
      </c>
      <c r="H1478" s="64">
        <f t="shared" ref="H1478" si="183">F1478*G1478</f>
        <v>172000</v>
      </c>
      <c r="I1478" s="54"/>
    </row>
    <row r="1479" spans="3:13" s="55" customFormat="1" ht="13.8">
      <c r="C1479" s="83" t="s">
        <v>1216</v>
      </c>
      <c r="D1479" s="80"/>
      <c r="E1479" s="80"/>
      <c r="F1479" s="80"/>
      <c r="G1479" s="162"/>
      <c r="H1479" s="64">
        <f>SUM(H1477:H1477)</f>
        <v>0</v>
      </c>
      <c r="I1479" s="54"/>
    </row>
    <row r="1480" spans="3:13" s="55" customFormat="1" ht="13.8">
      <c r="C1480" s="72" t="s">
        <v>1217</v>
      </c>
      <c r="D1480" s="59" t="s">
        <v>1218</v>
      </c>
      <c r="E1480" s="170"/>
      <c r="F1480" s="73"/>
      <c r="G1480" s="73"/>
      <c r="H1480" s="73"/>
      <c r="I1480" s="54"/>
    </row>
    <row r="1481" spans="3:13" s="55" customFormat="1" ht="13.8">
      <c r="C1481" s="557">
        <v>1</v>
      </c>
      <c r="D1481" s="59" t="s">
        <v>5134</v>
      </c>
      <c r="E1481" s="170" t="s">
        <v>4771</v>
      </c>
      <c r="F1481" s="171">
        <v>0.83299999999999996</v>
      </c>
      <c r="G1481" s="64">
        <f>VLOOKUP(D1481,upahbahan,3,FALSE)</f>
        <v>108000</v>
      </c>
      <c r="H1481" s="64">
        <f t="shared" ref="H1481" si="184">F1481*G1481</f>
        <v>89964</v>
      </c>
      <c r="I1481" s="54"/>
    </row>
    <row r="1482" spans="3:13" s="55" customFormat="1" ht="13.8">
      <c r="C1482" s="83" t="s">
        <v>1219</v>
      </c>
      <c r="D1482" s="80"/>
      <c r="E1482" s="80"/>
      <c r="F1482" s="80"/>
      <c r="G1482" s="162"/>
      <c r="H1482" s="588">
        <f>SUM(H1480:H1481)</f>
        <v>89964</v>
      </c>
      <c r="I1482" s="54"/>
    </row>
    <row r="1483" spans="3:13" s="55" customFormat="1" ht="13.8">
      <c r="C1483" s="58" t="s">
        <v>1220</v>
      </c>
      <c r="D1483" s="69" t="s">
        <v>1221</v>
      </c>
      <c r="E1483" s="70"/>
      <c r="F1483" s="70"/>
      <c r="G1483" s="71"/>
      <c r="H1483" s="304">
        <f>H1482+H1479+H1476</f>
        <v>350429</v>
      </c>
      <c r="I1483" s="319"/>
    </row>
    <row r="1484" spans="3:13" s="55" customFormat="1" ht="13.8">
      <c r="C1484" s="58" t="s">
        <v>1222</v>
      </c>
      <c r="D1484" s="69" t="s">
        <v>1325</v>
      </c>
      <c r="E1484" s="70"/>
      <c r="F1484" s="71"/>
      <c r="G1484" s="95">
        <v>0.1</v>
      </c>
      <c r="H1484" s="64">
        <f>H1483*G1484</f>
        <v>35042.9</v>
      </c>
      <c r="I1484" s="319"/>
    </row>
    <row r="1485" spans="3:13" s="55" customFormat="1" ht="24.75" customHeight="1">
      <c r="C1485" s="58" t="s">
        <v>1223</v>
      </c>
      <c r="D1485" s="69" t="s">
        <v>1224</v>
      </c>
      <c r="E1485" s="70"/>
      <c r="F1485" s="70"/>
      <c r="G1485" s="71"/>
      <c r="H1485" s="305">
        <f>SUM(H1483:H1484)</f>
        <v>385471.9</v>
      </c>
      <c r="I1485" s="319"/>
    </row>
    <row r="1487" spans="3:13" ht="13.8">
      <c r="C1487" s="160" t="s">
        <v>5363</v>
      </c>
      <c r="D1487" s="436" t="s">
        <v>5364</v>
      </c>
      <c r="I1487" s="56">
        <f>ROUNDDOWN(H1502,-2)</f>
        <v>481200</v>
      </c>
    </row>
    <row r="1488" spans="3:13" s="55" customFormat="1" ht="27.6">
      <c r="C1488" s="300" t="s">
        <v>1197</v>
      </c>
      <c r="D1488" s="300" t="s">
        <v>1198</v>
      </c>
      <c r="E1488" s="300" t="s">
        <v>1199</v>
      </c>
      <c r="F1488" s="300" t="s">
        <v>1200</v>
      </c>
      <c r="G1488" s="300" t="s">
        <v>1201</v>
      </c>
      <c r="H1488" s="300" t="s">
        <v>1202</v>
      </c>
      <c r="I1488" s="54"/>
    </row>
    <row r="1489" spans="3:13" s="55" customFormat="1" ht="13.8">
      <c r="C1489" s="72" t="s">
        <v>1203</v>
      </c>
      <c r="D1489" s="59" t="s">
        <v>1204</v>
      </c>
      <c r="E1489" s="73"/>
      <c r="F1489" s="73"/>
      <c r="G1489" s="73"/>
      <c r="H1489" s="73"/>
      <c r="I1489" s="54"/>
      <c r="J1489" s="159" t="s">
        <v>1249</v>
      </c>
    </row>
    <row r="1490" spans="3:13" s="55" customFormat="1" ht="13.8">
      <c r="C1490" s="301">
        <v>1</v>
      </c>
      <c r="D1490" s="59" t="s">
        <v>5</v>
      </c>
      <c r="E1490" s="302" t="s">
        <v>6</v>
      </c>
      <c r="F1490" s="93">
        <v>1.659</v>
      </c>
      <c r="G1490" s="64">
        <f>VLOOKUP(D1490,upahbahan,3,FALSE)</f>
        <v>100000</v>
      </c>
      <c r="H1490" s="64">
        <f>F1490*G1490</f>
        <v>165900</v>
      </c>
      <c r="I1490" s="54"/>
      <c r="J1490" s="159" t="s">
        <v>1250</v>
      </c>
      <c r="M1490" s="65">
        <v>0.1</v>
      </c>
    </row>
    <row r="1491" spans="3:13" s="55" customFormat="1" ht="13.8">
      <c r="C1491" s="301">
        <v>2</v>
      </c>
      <c r="D1491" s="59" t="s">
        <v>10</v>
      </c>
      <c r="E1491" s="302" t="s">
        <v>6</v>
      </c>
      <c r="F1491" s="93">
        <v>0.83</v>
      </c>
      <c r="G1491" s="64">
        <f>VLOOKUP(D1491,upahbahan,3,FALSE)</f>
        <v>145000</v>
      </c>
      <c r="H1491" s="64">
        <f t="shared" ref="H1491:H1492" si="185">F1491*G1491</f>
        <v>120350</v>
      </c>
      <c r="I1491" s="54"/>
      <c r="J1491" s="159"/>
      <c r="M1491" s="65"/>
    </row>
    <row r="1492" spans="3:13" s="55" customFormat="1" ht="13.8">
      <c r="C1492" s="301">
        <v>3</v>
      </c>
      <c r="D1492" s="59" t="s">
        <v>19</v>
      </c>
      <c r="E1492" s="302" t="s">
        <v>6</v>
      </c>
      <c r="F1492" s="93">
        <v>0.16600000000000001</v>
      </c>
      <c r="G1492" s="64">
        <f>VLOOKUP(D1492,upahbahan,3,FALSE)</f>
        <v>200000</v>
      </c>
      <c r="H1492" s="64">
        <f t="shared" si="185"/>
        <v>33200</v>
      </c>
      <c r="I1492" s="54"/>
    </row>
    <row r="1493" spans="3:13" s="55" customFormat="1" ht="13.8">
      <c r="C1493" s="83" t="s">
        <v>1210</v>
      </c>
      <c r="D1493" s="80"/>
      <c r="E1493" s="80"/>
      <c r="F1493" s="217"/>
      <c r="G1493" s="218"/>
      <c r="H1493" s="64">
        <f>SUM(H1490:H1492)</f>
        <v>319450</v>
      </c>
      <c r="I1493" s="219"/>
    </row>
    <row r="1494" spans="3:13" s="55" customFormat="1" ht="13.8">
      <c r="C1494" s="72" t="s">
        <v>1211</v>
      </c>
      <c r="D1494" s="59" t="s">
        <v>1212</v>
      </c>
      <c r="E1494" s="73"/>
      <c r="F1494" s="73"/>
      <c r="G1494" s="73"/>
      <c r="H1494" s="73"/>
      <c r="I1494" s="54"/>
    </row>
    <row r="1495" spans="3:13" s="55" customFormat="1" ht="13.8">
      <c r="C1495" s="557"/>
      <c r="D1495" s="59" t="s">
        <v>5365</v>
      </c>
      <c r="E1495" s="170" t="s">
        <v>1304</v>
      </c>
      <c r="F1495" s="171">
        <v>1</v>
      </c>
      <c r="G1495" s="64">
        <f>VLOOKUP(D1495,upahbahan,3,FALSE)</f>
        <v>186000</v>
      </c>
      <c r="H1495" s="64">
        <f t="shared" ref="H1495" si="186">F1495*G1495</f>
        <v>186000</v>
      </c>
      <c r="I1495" s="54"/>
    </row>
    <row r="1496" spans="3:13" s="55" customFormat="1" ht="13.8">
      <c r="C1496" s="83" t="s">
        <v>1216</v>
      </c>
      <c r="D1496" s="80"/>
      <c r="E1496" s="80"/>
      <c r="F1496" s="80"/>
      <c r="G1496" s="162"/>
      <c r="H1496" s="64">
        <f>SUM(H1494:H1494)</f>
        <v>0</v>
      </c>
      <c r="I1496" s="54"/>
    </row>
    <row r="1497" spans="3:13" s="55" customFormat="1" ht="13.8">
      <c r="C1497" s="72" t="s">
        <v>1217</v>
      </c>
      <c r="D1497" s="59" t="s">
        <v>1218</v>
      </c>
      <c r="E1497" s="170"/>
      <c r="F1497" s="73"/>
      <c r="G1497" s="73"/>
      <c r="H1497" s="73"/>
      <c r="I1497" s="54"/>
    </row>
    <row r="1498" spans="3:13" s="55" customFormat="1" ht="13.8">
      <c r="C1498" s="557">
        <v>1</v>
      </c>
      <c r="D1498" s="59" t="s">
        <v>5134</v>
      </c>
      <c r="E1498" s="170" t="s">
        <v>4771</v>
      </c>
      <c r="F1498" s="171">
        <v>1.093</v>
      </c>
      <c r="G1498" s="64">
        <f>VLOOKUP(D1498,upahbahan,3,FALSE)</f>
        <v>108000</v>
      </c>
      <c r="H1498" s="64">
        <f t="shared" ref="H1498" si="187">F1498*G1498</f>
        <v>118044</v>
      </c>
      <c r="I1498" s="54"/>
    </row>
    <row r="1499" spans="3:13" s="55" customFormat="1" ht="13.8">
      <c r="C1499" s="83" t="s">
        <v>1219</v>
      </c>
      <c r="D1499" s="80"/>
      <c r="E1499" s="80"/>
      <c r="F1499" s="80"/>
      <c r="G1499" s="162"/>
      <c r="H1499" s="588">
        <f>SUM(H1497:H1498)</f>
        <v>118044</v>
      </c>
      <c r="I1499" s="54"/>
    </row>
    <row r="1500" spans="3:13" s="55" customFormat="1" ht="13.8">
      <c r="C1500" s="58" t="s">
        <v>1220</v>
      </c>
      <c r="D1500" s="69" t="s">
        <v>1221</v>
      </c>
      <c r="E1500" s="70"/>
      <c r="F1500" s="70"/>
      <c r="G1500" s="71"/>
      <c r="H1500" s="304">
        <f>H1499+H1496+H1493</f>
        <v>437494</v>
      </c>
      <c r="I1500" s="319"/>
    </row>
    <row r="1501" spans="3:13" s="55" customFormat="1" ht="13.8">
      <c r="C1501" s="58" t="s">
        <v>1222</v>
      </c>
      <c r="D1501" s="69" t="s">
        <v>1325</v>
      </c>
      <c r="E1501" s="70"/>
      <c r="F1501" s="71"/>
      <c r="G1501" s="95">
        <v>0.1</v>
      </c>
      <c r="H1501" s="64">
        <f>H1500*G1501</f>
        <v>43749.4</v>
      </c>
      <c r="I1501" s="319"/>
    </row>
    <row r="1502" spans="3:13" s="55" customFormat="1" ht="24.75" customHeight="1">
      <c r="C1502" s="58" t="s">
        <v>1223</v>
      </c>
      <c r="D1502" s="69" t="s">
        <v>1224</v>
      </c>
      <c r="E1502" s="70"/>
      <c r="F1502" s="70"/>
      <c r="G1502" s="71"/>
      <c r="H1502" s="305">
        <f>SUM(H1500:H1501)</f>
        <v>481243.4</v>
      </c>
      <c r="I1502" s="319"/>
    </row>
    <row r="1504" spans="3:13" ht="13.8">
      <c r="C1504" s="160" t="s">
        <v>5366</v>
      </c>
      <c r="D1504" s="436" t="s">
        <v>5367</v>
      </c>
      <c r="I1504" s="56">
        <f>ROUNDDOWN(H1519,-2)</f>
        <v>528100</v>
      </c>
    </row>
    <row r="1505" spans="3:13" s="55" customFormat="1" ht="27.6">
      <c r="C1505" s="300" t="s">
        <v>1197</v>
      </c>
      <c r="D1505" s="300" t="s">
        <v>1198</v>
      </c>
      <c r="E1505" s="300" t="s">
        <v>1199</v>
      </c>
      <c r="F1505" s="300" t="s">
        <v>1200</v>
      </c>
      <c r="G1505" s="300" t="s">
        <v>1201</v>
      </c>
      <c r="H1505" s="300" t="s">
        <v>1202</v>
      </c>
      <c r="I1505" s="54"/>
    </row>
    <row r="1506" spans="3:13" s="55" customFormat="1" ht="13.8">
      <c r="C1506" s="72" t="s">
        <v>1203</v>
      </c>
      <c r="D1506" s="59" t="s">
        <v>1204</v>
      </c>
      <c r="E1506" s="73"/>
      <c r="F1506" s="73"/>
      <c r="G1506" s="73"/>
      <c r="H1506" s="73"/>
      <c r="I1506" s="54"/>
      <c r="J1506" s="159" t="s">
        <v>1249</v>
      </c>
    </row>
    <row r="1507" spans="3:13" s="55" customFormat="1" ht="13.8">
      <c r="C1507" s="301">
        <v>1</v>
      </c>
      <c r="D1507" s="59" t="s">
        <v>5</v>
      </c>
      <c r="E1507" s="302" t="s">
        <v>6</v>
      </c>
      <c r="F1507" s="93">
        <v>1.8180000000000001</v>
      </c>
      <c r="G1507" s="64">
        <f>VLOOKUP(D1507,upahbahan,3,FALSE)</f>
        <v>100000</v>
      </c>
      <c r="H1507" s="64">
        <f>F1507*G1507</f>
        <v>181800</v>
      </c>
      <c r="I1507" s="54"/>
      <c r="J1507" s="159" t="s">
        <v>1250</v>
      </c>
      <c r="M1507" s="65">
        <v>0.1</v>
      </c>
    </row>
    <row r="1508" spans="3:13" s="55" customFormat="1" ht="13.8">
      <c r="C1508" s="301">
        <v>2</v>
      </c>
      <c r="D1508" s="59" t="s">
        <v>10</v>
      </c>
      <c r="E1508" s="302" t="s">
        <v>6</v>
      </c>
      <c r="F1508" s="93">
        <v>0.90900000000000003</v>
      </c>
      <c r="G1508" s="64">
        <f>VLOOKUP(D1508,upahbahan,3,FALSE)</f>
        <v>145000</v>
      </c>
      <c r="H1508" s="64">
        <f t="shared" ref="H1508:H1509" si="188">F1508*G1508</f>
        <v>131805</v>
      </c>
      <c r="I1508" s="54"/>
      <c r="J1508" s="159"/>
      <c r="M1508" s="65"/>
    </row>
    <row r="1509" spans="3:13" s="55" customFormat="1" ht="13.8">
      <c r="C1509" s="301">
        <v>3</v>
      </c>
      <c r="D1509" s="59" t="s">
        <v>19</v>
      </c>
      <c r="E1509" s="302" t="s">
        <v>6</v>
      </c>
      <c r="F1509" s="93">
        <v>0.182</v>
      </c>
      <c r="G1509" s="64">
        <f>VLOOKUP(D1509,upahbahan,3,FALSE)</f>
        <v>200000</v>
      </c>
      <c r="H1509" s="64">
        <f t="shared" si="188"/>
        <v>36400</v>
      </c>
      <c r="I1509" s="54"/>
    </row>
    <row r="1510" spans="3:13" s="55" customFormat="1" ht="13.8">
      <c r="C1510" s="83" t="s">
        <v>1210</v>
      </c>
      <c r="D1510" s="80"/>
      <c r="E1510" s="80"/>
      <c r="F1510" s="217"/>
      <c r="G1510" s="218"/>
      <c r="H1510" s="64">
        <f>SUM(H1507:H1509)</f>
        <v>350005</v>
      </c>
      <c r="I1510" s="219"/>
    </row>
    <row r="1511" spans="3:13" s="55" customFormat="1" ht="13.8">
      <c r="C1511" s="72" t="s">
        <v>1211</v>
      </c>
      <c r="D1511" s="59" t="s">
        <v>1212</v>
      </c>
      <c r="E1511" s="73"/>
      <c r="F1511" s="73"/>
      <c r="G1511" s="73"/>
      <c r="H1511" s="73"/>
      <c r="I1511" s="54"/>
    </row>
    <row r="1512" spans="3:13" s="55" customFormat="1" ht="13.8">
      <c r="C1512" s="557"/>
      <c r="D1512" s="59" t="s">
        <v>5368</v>
      </c>
      <c r="E1512" s="170" t="s">
        <v>1304</v>
      </c>
      <c r="F1512" s="171">
        <v>1</v>
      </c>
      <c r="G1512" s="64">
        <f>VLOOKUP(D1512,upahbahan,3,FALSE)</f>
        <v>197000</v>
      </c>
      <c r="H1512" s="64">
        <f t="shared" ref="H1512" si="189">F1512*G1512</f>
        <v>197000</v>
      </c>
      <c r="I1512" s="54"/>
    </row>
    <row r="1513" spans="3:13" s="55" customFormat="1" ht="13.8">
      <c r="C1513" s="83" t="s">
        <v>1216</v>
      </c>
      <c r="D1513" s="80"/>
      <c r="E1513" s="80"/>
      <c r="F1513" s="80"/>
      <c r="G1513" s="162"/>
      <c r="H1513" s="64">
        <f>SUM(H1511:H1511)</f>
        <v>0</v>
      </c>
      <c r="I1513" s="54"/>
    </row>
    <row r="1514" spans="3:13" s="55" customFormat="1" ht="13.8">
      <c r="C1514" s="72" t="s">
        <v>1217</v>
      </c>
      <c r="D1514" s="59" t="s">
        <v>1218</v>
      </c>
      <c r="E1514" s="170"/>
      <c r="F1514" s="73"/>
      <c r="G1514" s="73"/>
      <c r="H1514" s="73"/>
      <c r="I1514" s="54"/>
    </row>
    <row r="1515" spans="3:13" s="55" customFormat="1" ht="13.8">
      <c r="C1515" s="557">
        <v>1</v>
      </c>
      <c r="D1515" s="59" t="s">
        <v>5134</v>
      </c>
      <c r="E1515" s="170" t="s">
        <v>4771</v>
      </c>
      <c r="F1515" s="171">
        <v>1.2050000000000001</v>
      </c>
      <c r="G1515" s="64">
        <f>VLOOKUP(D1515,upahbahan,3,FALSE)</f>
        <v>108000</v>
      </c>
      <c r="H1515" s="64">
        <f t="shared" ref="H1515" si="190">F1515*G1515</f>
        <v>130140.00000000001</v>
      </c>
      <c r="I1515" s="54"/>
    </row>
    <row r="1516" spans="3:13" s="55" customFormat="1" ht="13.8">
      <c r="C1516" s="83" t="s">
        <v>1219</v>
      </c>
      <c r="D1516" s="80"/>
      <c r="E1516" s="80"/>
      <c r="F1516" s="80"/>
      <c r="G1516" s="162"/>
      <c r="H1516" s="588">
        <f>SUM(H1514:H1515)</f>
        <v>130140.00000000001</v>
      </c>
      <c r="I1516" s="54"/>
    </row>
    <row r="1517" spans="3:13" s="55" customFormat="1" ht="13.8">
      <c r="C1517" s="58" t="s">
        <v>1220</v>
      </c>
      <c r="D1517" s="69" t="s">
        <v>1221</v>
      </c>
      <c r="E1517" s="70"/>
      <c r="F1517" s="70"/>
      <c r="G1517" s="71"/>
      <c r="H1517" s="304">
        <f>H1516+H1513+H1510</f>
        <v>480145</v>
      </c>
      <c r="I1517" s="319"/>
    </row>
    <row r="1518" spans="3:13" s="55" customFormat="1" ht="13.8">
      <c r="C1518" s="58" t="s">
        <v>1222</v>
      </c>
      <c r="D1518" s="69" t="s">
        <v>1325</v>
      </c>
      <c r="E1518" s="70"/>
      <c r="F1518" s="71"/>
      <c r="G1518" s="95">
        <v>0.1</v>
      </c>
      <c r="H1518" s="64">
        <f>H1517*G1518</f>
        <v>48014.5</v>
      </c>
      <c r="I1518" s="319"/>
    </row>
    <row r="1519" spans="3:13" s="55" customFormat="1" ht="24.75" customHeight="1">
      <c r="C1519" s="58" t="s">
        <v>1223</v>
      </c>
      <c r="D1519" s="69" t="s">
        <v>1224</v>
      </c>
      <c r="E1519" s="70"/>
      <c r="F1519" s="70"/>
      <c r="G1519" s="71"/>
      <c r="H1519" s="305">
        <f>SUM(H1517:H1518)</f>
        <v>528159.5</v>
      </c>
      <c r="I1519" s="319"/>
    </row>
    <row r="1521" spans="3:13" ht="13.8">
      <c r="C1521" s="160" t="s">
        <v>5369</v>
      </c>
      <c r="D1521" s="436" t="s">
        <v>5370</v>
      </c>
      <c r="I1521" s="56">
        <f>ROUNDDOWN(H1536,-2)</f>
        <v>690000</v>
      </c>
    </row>
    <row r="1522" spans="3:13" s="55" customFormat="1" ht="27.6">
      <c r="C1522" s="300" t="s">
        <v>1197</v>
      </c>
      <c r="D1522" s="300" t="s">
        <v>1198</v>
      </c>
      <c r="E1522" s="300" t="s">
        <v>1199</v>
      </c>
      <c r="F1522" s="300" t="s">
        <v>1200</v>
      </c>
      <c r="G1522" s="300" t="s">
        <v>1201</v>
      </c>
      <c r="H1522" s="300" t="s">
        <v>1202</v>
      </c>
      <c r="I1522" s="54"/>
    </row>
    <row r="1523" spans="3:13" s="55" customFormat="1" ht="13.8">
      <c r="C1523" s="72" t="s">
        <v>1203</v>
      </c>
      <c r="D1523" s="59" t="s">
        <v>1204</v>
      </c>
      <c r="E1523" s="73"/>
      <c r="F1523" s="73"/>
      <c r="G1523" s="73"/>
      <c r="H1523" s="73"/>
      <c r="I1523" s="54"/>
      <c r="J1523" s="159" t="s">
        <v>1249</v>
      </c>
    </row>
    <row r="1524" spans="3:13" s="55" customFormat="1" ht="13.8">
      <c r="C1524" s="301">
        <v>1</v>
      </c>
      <c r="D1524" s="59" t="s">
        <v>5</v>
      </c>
      <c r="E1524" s="302" t="s">
        <v>6</v>
      </c>
      <c r="F1524" s="93">
        <v>2.37</v>
      </c>
      <c r="G1524" s="64">
        <f>VLOOKUP(D1524,upahbahan,3,FALSE)</f>
        <v>100000</v>
      </c>
      <c r="H1524" s="64">
        <f>F1524*G1524</f>
        <v>237000</v>
      </c>
      <c r="I1524" s="54"/>
      <c r="J1524" s="159" t="s">
        <v>1250</v>
      </c>
      <c r="M1524" s="65">
        <v>0.1</v>
      </c>
    </row>
    <row r="1525" spans="3:13" s="55" customFormat="1" ht="13.8">
      <c r="C1525" s="301">
        <v>2</v>
      </c>
      <c r="D1525" s="59" t="s">
        <v>10</v>
      </c>
      <c r="E1525" s="302" t="s">
        <v>6</v>
      </c>
      <c r="F1525" s="93">
        <v>1.1850000000000001</v>
      </c>
      <c r="G1525" s="64">
        <f>VLOOKUP(D1525,upahbahan,3,FALSE)</f>
        <v>145000</v>
      </c>
      <c r="H1525" s="64">
        <f t="shared" ref="H1525:H1526" si="191">F1525*G1525</f>
        <v>171825</v>
      </c>
      <c r="I1525" s="54"/>
      <c r="J1525" s="159"/>
      <c r="M1525" s="65"/>
    </row>
    <row r="1526" spans="3:13" s="55" customFormat="1" ht="13.8">
      <c r="C1526" s="301">
        <v>3</v>
      </c>
      <c r="D1526" s="59" t="s">
        <v>19</v>
      </c>
      <c r="E1526" s="302" t="s">
        <v>6</v>
      </c>
      <c r="F1526" s="93">
        <v>0.23699999999999999</v>
      </c>
      <c r="G1526" s="64">
        <f>VLOOKUP(D1526,upahbahan,3,FALSE)</f>
        <v>200000</v>
      </c>
      <c r="H1526" s="64">
        <f t="shared" si="191"/>
        <v>47400</v>
      </c>
      <c r="I1526" s="54"/>
    </row>
    <row r="1527" spans="3:13" s="55" customFormat="1" ht="13.8">
      <c r="C1527" s="83" t="s">
        <v>1210</v>
      </c>
      <c r="D1527" s="80"/>
      <c r="E1527" s="80"/>
      <c r="F1527" s="217"/>
      <c r="G1527" s="218"/>
      <c r="H1527" s="64">
        <f>SUM(H1524:H1526)</f>
        <v>456225</v>
      </c>
      <c r="I1527" s="219"/>
    </row>
    <row r="1528" spans="3:13" s="55" customFormat="1" ht="13.8">
      <c r="C1528" s="72" t="s">
        <v>1211</v>
      </c>
      <c r="D1528" s="59" t="s">
        <v>1212</v>
      </c>
      <c r="E1528" s="73"/>
      <c r="F1528" s="73"/>
      <c r="G1528" s="73"/>
      <c r="H1528" s="73"/>
      <c r="I1528" s="54"/>
    </row>
    <row r="1529" spans="3:13" s="55" customFormat="1" ht="13.8">
      <c r="C1529" s="557"/>
      <c r="D1529" s="59" t="s">
        <v>5371</v>
      </c>
      <c r="E1529" s="170" t="s">
        <v>1304</v>
      </c>
      <c r="F1529" s="171">
        <v>1</v>
      </c>
      <c r="G1529" s="64">
        <f>VLOOKUP(D1529,upahbahan,3,FALSE)</f>
        <v>215000</v>
      </c>
      <c r="H1529" s="64">
        <f t="shared" ref="H1529" si="192">F1529*G1529</f>
        <v>215000</v>
      </c>
      <c r="I1529" s="54"/>
    </row>
    <row r="1530" spans="3:13" s="55" customFormat="1" ht="13.8">
      <c r="C1530" s="83" t="s">
        <v>1216</v>
      </c>
      <c r="D1530" s="80"/>
      <c r="E1530" s="80"/>
      <c r="F1530" s="80"/>
      <c r="G1530" s="162"/>
      <c r="H1530" s="64">
        <f>SUM(H1528:H1528)</f>
        <v>0</v>
      </c>
      <c r="I1530" s="54"/>
    </row>
    <row r="1531" spans="3:13" s="55" customFormat="1" ht="13.8">
      <c r="C1531" s="72" t="s">
        <v>1217</v>
      </c>
      <c r="D1531" s="59" t="s">
        <v>1218</v>
      </c>
      <c r="E1531" s="170"/>
      <c r="F1531" s="73"/>
      <c r="G1531" s="73"/>
      <c r="H1531" s="73"/>
      <c r="I1531" s="54"/>
    </row>
    <row r="1532" spans="3:13" s="55" customFormat="1" ht="13.8">
      <c r="C1532" s="557">
        <v>1</v>
      </c>
      <c r="D1532" s="59" t="s">
        <v>5134</v>
      </c>
      <c r="E1532" s="170" t="s">
        <v>4771</v>
      </c>
      <c r="F1532" s="171">
        <v>1.5840000000000001</v>
      </c>
      <c r="G1532" s="64">
        <f>VLOOKUP(D1532,upahbahan,3,FALSE)</f>
        <v>108000</v>
      </c>
      <c r="H1532" s="64">
        <f t="shared" ref="H1532" si="193">F1532*G1532</f>
        <v>171072</v>
      </c>
      <c r="I1532" s="54"/>
    </row>
    <row r="1533" spans="3:13" s="55" customFormat="1" ht="13.8">
      <c r="C1533" s="83" t="s">
        <v>1219</v>
      </c>
      <c r="D1533" s="80"/>
      <c r="E1533" s="80"/>
      <c r="F1533" s="80"/>
      <c r="G1533" s="162"/>
      <c r="H1533" s="588">
        <f>SUM(H1531:H1532)</f>
        <v>171072</v>
      </c>
      <c r="I1533" s="54"/>
    </row>
    <row r="1534" spans="3:13" s="55" customFormat="1" ht="13.8">
      <c r="C1534" s="58" t="s">
        <v>1220</v>
      </c>
      <c r="D1534" s="69" t="s">
        <v>1221</v>
      </c>
      <c r="E1534" s="70"/>
      <c r="F1534" s="70"/>
      <c r="G1534" s="71"/>
      <c r="H1534" s="304">
        <f>H1533+H1530+H1527</f>
        <v>627297</v>
      </c>
      <c r="I1534" s="319"/>
    </row>
    <row r="1535" spans="3:13" s="55" customFormat="1" ht="13.8">
      <c r="C1535" s="58" t="s">
        <v>1222</v>
      </c>
      <c r="D1535" s="69" t="s">
        <v>1325</v>
      </c>
      <c r="E1535" s="70"/>
      <c r="F1535" s="71"/>
      <c r="G1535" s="95">
        <v>0.1</v>
      </c>
      <c r="H1535" s="64">
        <f>H1534*G1535</f>
        <v>62729.700000000004</v>
      </c>
      <c r="I1535" s="319"/>
    </row>
    <row r="1536" spans="3:13" s="55" customFormat="1" ht="24.75" customHeight="1">
      <c r="C1536" s="58" t="s">
        <v>1223</v>
      </c>
      <c r="D1536" s="69" t="s">
        <v>1224</v>
      </c>
      <c r="E1536" s="70"/>
      <c r="F1536" s="70"/>
      <c r="G1536" s="71"/>
      <c r="H1536" s="305">
        <f>SUM(H1534:H1535)</f>
        <v>690026.7</v>
      </c>
      <c r="I1536" s="319"/>
    </row>
    <row r="1538" spans="3:13" ht="13.8">
      <c r="C1538" s="160" t="s">
        <v>5373</v>
      </c>
      <c r="D1538" s="436" t="s">
        <v>5374</v>
      </c>
      <c r="I1538" s="56">
        <f>ROUNDDOWN(H1552,-2)</f>
        <v>18300</v>
      </c>
    </row>
    <row r="1539" spans="3:13" s="55" customFormat="1" ht="27.6">
      <c r="C1539" s="300" t="s">
        <v>1197</v>
      </c>
      <c r="D1539" s="300" t="s">
        <v>1198</v>
      </c>
      <c r="E1539" s="300" t="s">
        <v>1199</v>
      </c>
      <c r="F1539" s="300" t="s">
        <v>1200</v>
      </c>
      <c r="G1539" s="300" t="s">
        <v>1201</v>
      </c>
      <c r="H1539" s="300" t="s">
        <v>1202</v>
      </c>
      <c r="I1539" s="54"/>
    </row>
    <row r="1540" spans="3:13" s="55" customFormat="1" ht="13.8">
      <c r="C1540" s="72" t="s">
        <v>1203</v>
      </c>
      <c r="D1540" s="59" t="s">
        <v>1204</v>
      </c>
      <c r="E1540" s="73"/>
      <c r="F1540" s="73"/>
      <c r="G1540" s="73"/>
      <c r="H1540" s="73"/>
      <c r="I1540" s="54"/>
      <c r="J1540" s="159" t="s">
        <v>1249</v>
      </c>
    </row>
    <row r="1541" spans="3:13" s="55" customFormat="1" ht="13.8">
      <c r="C1541" s="301">
        <v>1</v>
      </c>
      <c r="D1541" s="59" t="s">
        <v>5</v>
      </c>
      <c r="E1541" s="302" t="s">
        <v>6</v>
      </c>
      <c r="F1541" s="93">
        <v>2.1999999999999999E-2</v>
      </c>
      <c r="G1541" s="64">
        <f>VLOOKUP(D1541,upahbahan,3,FALSE)</f>
        <v>100000</v>
      </c>
      <c r="H1541" s="64">
        <f>F1541*G1541</f>
        <v>2200</v>
      </c>
      <c r="I1541" s="54"/>
      <c r="J1541" s="159" t="s">
        <v>1250</v>
      </c>
      <c r="M1541" s="65">
        <v>0.1</v>
      </c>
    </row>
    <row r="1542" spans="3:13" s="55" customFormat="1" ht="13.8">
      <c r="C1542" s="301">
        <v>2</v>
      </c>
      <c r="D1542" s="59" t="s">
        <v>10</v>
      </c>
      <c r="E1542" s="302" t="s">
        <v>6</v>
      </c>
      <c r="F1542" s="93">
        <v>1.0999999999999999E-2</v>
      </c>
      <c r="G1542" s="64">
        <f>VLOOKUP(D1542,upahbahan,3,FALSE)</f>
        <v>145000</v>
      </c>
      <c r="H1542" s="64">
        <f t="shared" ref="H1542:H1543" si="194">F1542*G1542</f>
        <v>1595</v>
      </c>
      <c r="I1542" s="54"/>
      <c r="J1542" s="159"/>
      <c r="M1542" s="65"/>
    </row>
    <row r="1543" spans="3:13" s="55" customFormat="1" ht="13.8">
      <c r="C1543" s="301">
        <v>3</v>
      </c>
      <c r="D1543" s="59" t="s">
        <v>19</v>
      </c>
      <c r="E1543" s="302" t="s">
        <v>6</v>
      </c>
      <c r="F1543" s="93">
        <v>2E-3</v>
      </c>
      <c r="G1543" s="64">
        <f>VLOOKUP(D1543,upahbahan,3,FALSE)</f>
        <v>200000</v>
      </c>
      <c r="H1543" s="64">
        <f t="shared" si="194"/>
        <v>400</v>
      </c>
      <c r="I1543" s="54"/>
    </row>
    <row r="1544" spans="3:13" s="55" customFormat="1" ht="13.8">
      <c r="C1544" s="83" t="s">
        <v>1210</v>
      </c>
      <c r="D1544" s="80"/>
      <c r="E1544" s="80"/>
      <c r="F1544" s="217"/>
      <c r="G1544" s="218"/>
      <c r="H1544" s="64">
        <f>SUM(H1541:H1543)</f>
        <v>4195</v>
      </c>
      <c r="I1544" s="219"/>
    </row>
    <row r="1545" spans="3:13" s="55" customFormat="1" ht="13.8">
      <c r="C1545" s="72" t="s">
        <v>1211</v>
      </c>
      <c r="D1545" s="59" t="s">
        <v>1212</v>
      </c>
      <c r="E1545" s="73"/>
      <c r="F1545" s="73"/>
      <c r="G1545" s="73"/>
      <c r="H1545" s="73"/>
      <c r="I1545" s="54"/>
    </row>
    <row r="1546" spans="3:13" s="55" customFormat="1" ht="13.8">
      <c r="C1546" s="557"/>
      <c r="D1546" s="59" t="s">
        <v>5375</v>
      </c>
      <c r="E1546" s="170" t="s">
        <v>1304</v>
      </c>
      <c r="F1546" s="171">
        <v>1</v>
      </c>
      <c r="G1546" s="64">
        <f>VLOOKUP(D1546,upahbahan,3,FALSE)</f>
        <v>12500</v>
      </c>
      <c r="H1546" s="64">
        <f t="shared" ref="H1546" si="195">F1546*G1546</f>
        <v>12500</v>
      </c>
      <c r="I1546" s="54"/>
    </row>
    <row r="1547" spans="3:13" s="55" customFormat="1" ht="13.8">
      <c r="C1547" s="83" t="s">
        <v>1216</v>
      </c>
      <c r="D1547" s="80"/>
      <c r="E1547" s="80"/>
      <c r="F1547" s="80"/>
      <c r="G1547" s="162"/>
      <c r="H1547" s="64">
        <f>SUM(H1545:H1546)</f>
        <v>12500</v>
      </c>
      <c r="I1547" s="54"/>
    </row>
    <row r="1548" spans="3:13" s="55" customFormat="1" ht="13.8">
      <c r="C1548" s="72" t="s">
        <v>1217</v>
      </c>
      <c r="D1548" s="59" t="s">
        <v>1218</v>
      </c>
      <c r="E1548" s="170"/>
      <c r="F1548" s="73"/>
      <c r="G1548" s="73"/>
      <c r="H1548" s="73"/>
      <c r="I1548" s="54"/>
    </row>
    <row r="1549" spans="3:13" s="55" customFormat="1" ht="13.8">
      <c r="C1549" s="83" t="s">
        <v>1219</v>
      </c>
      <c r="D1549" s="80"/>
      <c r="E1549" s="80"/>
      <c r="F1549" s="80"/>
      <c r="G1549" s="162"/>
      <c r="H1549" s="588">
        <f>SUM(H1548:H1548)</f>
        <v>0</v>
      </c>
      <c r="I1549" s="54"/>
    </row>
    <row r="1550" spans="3:13" s="55" customFormat="1" ht="13.8">
      <c r="C1550" s="58" t="s">
        <v>1220</v>
      </c>
      <c r="D1550" s="69" t="s">
        <v>1221</v>
      </c>
      <c r="E1550" s="70"/>
      <c r="F1550" s="70"/>
      <c r="G1550" s="71"/>
      <c r="H1550" s="304">
        <f>H1549+H1547+H1544</f>
        <v>16695</v>
      </c>
      <c r="I1550" s="319"/>
    </row>
    <row r="1551" spans="3:13" s="55" customFormat="1" ht="13.8">
      <c r="C1551" s="58" t="s">
        <v>1222</v>
      </c>
      <c r="D1551" s="69" t="s">
        <v>1325</v>
      </c>
      <c r="E1551" s="70"/>
      <c r="F1551" s="71"/>
      <c r="G1551" s="95">
        <v>0.1</v>
      </c>
      <c r="H1551" s="64">
        <f>H1550*G1551</f>
        <v>1669.5</v>
      </c>
      <c r="I1551" s="319"/>
    </row>
    <row r="1552" spans="3:13" s="55" customFormat="1" ht="24.75" customHeight="1">
      <c r="C1552" s="58" t="s">
        <v>1223</v>
      </c>
      <c r="D1552" s="69" t="s">
        <v>1224</v>
      </c>
      <c r="E1552" s="70"/>
      <c r="F1552" s="70"/>
      <c r="G1552" s="71"/>
      <c r="H1552" s="305">
        <f>SUM(H1550:H1551)</f>
        <v>18364.5</v>
      </c>
      <c r="I1552" s="319"/>
    </row>
    <row r="1554" spans="3:13" ht="13.8">
      <c r="C1554" s="160" t="s">
        <v>5376</v>
      </c>
      <c r="D1554" s="436" t="s">
        <v>5377</v>
      </c>
      <c r="I1554" s="56">
        <f>ROUNDDOWN(H1568,-2)</f>
        <v>24300</v>
      </c>
    </row>
    <row r="1555" spans="3:13" s="55" customFormat="1" ht="27.6">
      <c r="C1555" s="300" t="s">
        <v>1197</v>
      </c>
      <c r="D1555" s="300" t="s">
        <v>1198</v>
      </c>
      <c r="E1555" s="300" t="s">
        <v>1199</v>
      </c>
      <c r="F1555" s="300" t="s">
        <v>1200</v>
      </c>
      <c r="G1555" s="300" t="s">
        <v>1201</v>
      </c>
      <c r="H1555" s="300" t="s">
        <v>1202</v>
      </c>
      <c r="I1555" s="54"/>
    </row>
    <row r="1556" spans="3:13" s="55" customFormat="1" ht="13.8">
      <c r="C1556" s="72" t="s">
        <v>1203</v>
      </c>
      <c r="D1556" s="59" t="s">
        <v>1204</v>
      </c>
      <c r="E1556" s="73"/>
      <c r="F1556" s="73"/>
      <c r="G1556" s="73"/>
      <c r="H1556" s="73"/>
      <c r="I1556" s="54"/>
      <c r="J1556" s="159" t="s">
        <v>1249</v>
      </c>
    </row>
    <row r="1557" spans="3:13" s="55" customFormat="1" ht="13.8">
      <c r="C1557" s="301">
        <v>1</v>
      </c>
      <c r="D1557" s="59" t="s">
        <v>5</v>
      </c>
      <c r="E1557" s="302" t="s">
        <v>6</v>
      </c>
      <c r="F1557" s="93">
        <v>2.1999999999999999E-2</v>
      </c>
      <c r="G1557" s="64">
        <f>VLOOKUP(D1557,upahbahan,3,FALSE)</f>
        <v>100000</v>
      </c>
      <c r="H1557" s="64">
        <f>F1557*G1557</f>
        <v>2200</v>
      </c>
      <c r="I1557" s="54"/>
      <c r="J1557" s="159" t="s">
        <v>1250</v>
      </c>
      <c r="M1557" s="65">
        <v>0.1</v>
      </c>
    </row>
    <row r="1558" spans="3:13" s="55" customFormat="1" ht="13.8">
      <c r="C1558" s="301">
        <v>2</v>
      </c>
      <c r="D1558" s="59" t="s">
        <v>10</v>
      </c>
      <c r="E1558" s="302" t="s">
        <v>6</v>
      </c>
      <c r="F1558" s="93">
        <v>1.0999999999999999E-2</v>
      </c>
      <c r="G1558" s="64">
        <f>VLOOKUP(D1558,upahbahan,3,FALSE)</f>
        <v>145000</v>
      </c>
      <c r="H1558" s="64">
        <f t="shared" ref="H1558:H1559" si="196">F1558*G1558</f>
        <v>1595</v>
      </c>
      <c r="I1558" s="54"/>
      <c r="J1558" s="159"/>
      <c r="M1558" s="65"/>
    </row>
    <row r="1559" spans="3:13" s="55" customFormat="1" ht="13.8">
      <c r="C1559" s="301">
        <v>3</v>
      </c>
      <c r="D1559" s="59" t="s">
        <v>19</v>
      </c>
      <c r="E1559" s="302" t="s">
        <v>6</v>
      </c>
      <c r="F1559" s="93">
        <v>2E-3</v>
      </c>
      <c r="G1559" s="64">
        <f>VLOOKUP(D1559,upahbahan,3,FALSE)</f>
        <v>200000</v>
      </c>
      <c r="H1559" s="64">
        <f t="shared" si="196"/>
        <v>400</v>
      </c>
      <c r="I1559" s="54"/>
    </row>
    <row r="1560" spans="3:13" s="55" customFormat="1" ht="13.8">
      <c r="C1560" s="83" t="s">
        <v>1210</v>
      </c>
      <c r="D1560" s="80"/>
      <c r="E1560" s="80"/>
      <c r="F1560" s="217"/>
      <c r="G1560" s="218"/>
      <c r="H1560" s="64">
        <f>SUM(H1557:H1559)</f>
        <v>4195</v>
      </c>
      <c r="I1560" s="219"/>
    </row>
    <row r="1561" spans="3:13" s="55" customFormat="1" ht="13.8">
      <c r="C1561" s="72" t="s">
        <v>1211</v>
      </c>
      <c r="D1561" s="59" t="s">
        <v>1212</v>
      </c>
      <c r="E1561" s="73"/>
      <c r="F1561" s="73"/>
      <c r="G1561" s="73"/>
      <c r="H1561" s="73"/>
      <c r="I1561" s="54"/>
    </row>
    <row r="1562" spans="3:13" s="55" customFormat="1" ht="13.8">
      <c r="C1562" s="557"/>
      <c r="D1562" s="59" t="s">
        <v>5378</v>
      </c>
      <c r="E1562" s="170" t="s">
        <v>1304</v>
      </c>
      <c r="F1562" s="171">
        <v>1</v>
      </c>
      <c r="G1562" s="64">
        <f>VLOOKUP(D1562,upahbahan,3,FALSE)</f>
        <v>17900</v>
      </c>
      <c r="H1562" s="64">
        <f t="shared" ref="H1562" si="197">F1562*G1562</f>
        <v>17900</v>
      </c>
      <c r="I1562" s="54"/>
    </row>
    <row r="1563" spans="3:13" s="55" customFormat="1" ht="13.8">
      <c r="C1563" s="83" t="s">
        <v>1216</v>
      </c>
      <c r="D1563" s="80"/>
      <c r="E1563" s="80"/>
      <c r="F1563" s="80"/>
      <c r="G1563" s="162"/>
      <c r="H1563" s="64">
        <f>SUM(H1561:H1562)</f>
        <v>17900</v>
      </c>
      <c r="I1563" s="54"/>
    </row>
    <row r="1564" spans="3:13" s="55" customFormat="1" ht="13.8">
      <c r="C1564" s="72" t="s">
        <v>1217</v>
      </c>
      <c r="D1564" s="59" t="s">
        <v>1218</v>
      </c>
      <c r="E1564" s="170"/>
      <c r="F1564" s="73"/>
      <c r="G1564" s="73"/>
      <c r="H1564" s="73"/>
      <c r="I1564" s="54"/>
    </row>
    <row r="1565" spans="3:13" s="55" customFormat="1" ht="13.8">
      <c r="C1565" s="83" t="s">
        <v>1219</v>
      </c>
      <c r="D1565" s="80"/>
      <c r="E1565" s="80"/>
      <c r="F1565" s="80"/>
      <c r="G1565" s="162"/>
      <c r="H1565" s="588">
        <f>SUM(H1564:H1564)</f>
        <v>0</v>
      </c>
      <c r="I1565" s="54"/>
    </row>
    <row r="1566" spans="3:13" s="55" customFormat="1" ht="13.8">
      <c r="C1566" s="58" t="s">
        <v>1220</v>
      </c>
      <c r="D1566" s="69" t="s">
        <v>1221</v>
      </c>
      <c r="E1566" s="70"/>
      <c r="F1566" s="70"/>
      <c r="G1566" s="71"/>
      <c r="H1566" s="304">
        <f>H1565+H1563+H1560</f>
        <v>22095</v>
      </c>
      <c r="I1566" s="319"/>
    </row>
    <row r="1567" spans="3:13" s="55" customFormat="1" ht="13.8">
      <c r="C1567" s="58" t="s">
        <v>1222</v>
      </c>
      <c r="D1567" s="69" t="s">
        <v>1325</v>
      </c>
      <c r="E1567" s="70"/>
      <c r="F1567" s="71"/>
      <c r="G1567" s="95">
        <v>0.1</v>
      </c>
      <c r="H1567" s="64">
        <f>H1566*G1567</f>
        <v>2209.5</v>
      </c>
      <c r="I1567" s="319"/>
    </row>
    <row r="1568" spans="3:13" s="55" customFormat="1" ht="24.75" customHeight="1">
      <c r="C1568" s="58" t="s">
        <v>1223</v>
      </c>
      <c r="D1568" s="69" t="s">
        <v>1224</v>
      </c>
      <c r="E1568" s="70"/>
      <c r="F1568" s="70"/>
      <c r="G1568" s="71"/>
      <c r="H1568" s="305">
        <f>SUM(H1566:H1567)</f>
        <v>24304.5</v>
      </c>
      <c r="I1568" s="319"/>
    </row>
    <row r="1571" spans="3:13" ht="13.8">
      <c r="C1571" s="160" t="s">
        <v>5380</v>
      </c>
      <c r="D1571" s="436" t="s">
        <v>5379</v>
      </c>
      <c r="I1571" s="56">
        <f>ROUNDDOWN(H1585,-2)</f>
        <v>28700</v>
      </c>
    </row>
    <row r="1572" spans="3:13" s="55" customFormat="1" ht="27.6">
      <c r="C1572" s="300" t="s">
        <v>1197</v>
      </c>
      <c r="D1572" s="300" t="s">
        <v>1198</v>
      </c>
      <c r="E1572" s="300" t="s">
        <v>1199</v>
      </c>
      <c r="F1572" s="300" t="s">
        <v>1200</v>
      </c>
      <c r="G1572" s="300" t="s">
        <v>1201</v>
      </c>
      <c r="H1572" s="300" t="s">
        <v>1202</v>
      </c>
      <c r="I1572" s="54"/>
    </row>
    <row r="1573" spans="3:13" s="55" customFormat="1" ht="13.8">
      <c r="C1573" s="72" t="s">
        <v>1203</v>
      </c>
      <c r="D1573" s="59" t="s">
        <v>1204</v>
      </c>
      <c r="E1573" s="73"/>
      <c r="F1573" s="73"/>
      <c r="G1573" s="73"/>
      <c r="H1573" s="73"/>
      <c r="I1573" s="54"/>
      <c r="J1573" s="159" t="s">
        <v>1249</v>
      </c>
    </row>
    <row r="1574" spans="3:13" s="55" customFormat="1" ht="13.8">
      <c r="C1574" s="301">
        <v>1</v>
      </c>
      <c r="D1574" s="59" t="s">
        <v>5</v>
      </c>
      <c r="E1574" s="302" t="s">
        <v>6</v>
      </c>
      <c r="F1574" s="93">
        <v>2.8000000000000001E-2</v>
      </c>
      <c r="G1574" s="64">
        <f>VLOOKUP(D1574,upahbahan,3,FALSE)</f>
        <v>100000</v>
      </c>
      <c r="H1574" s="64">
        <f>F1574*G1574</f>
        <v>2800</v>
      </c>
      <c r="I1574" s="54"/>
      <c r="J1574" s="159" t="s">
        <v>1250</v>
      </c>
      <c r="M1574" s="65">
        <v>0.1</v>
      </c>
    </row>
    <row r="1575" spans="3:13" s="55" customFormat="1" ht="13.8">
      <c r="C1575" s="301">
        <v>2</v>
      </c>
      <c r="D1575" s="59" t="s">
        <v>10</v>
      </c>
      <c r="E1575" s="302" t="s">
        <v>6</v>
      </c>
      <c r="F1575" s="93">
        <v>1.4E-2</v>
      </c>
      <c r="G1575" s="64">
        <f>VLOOKUP(D1575,upahbahan,3,FALSE)</f>
        <v>145000</v>
      </c>
      <c r="H1575" s="64">
        <f t="shared" ref="H1575:H1576" si="198">F1575*G1575</f>
        <v>2030</v>
      </c>
      <c r="I1575" s="54"/>
      <c r="J1575" s="159"/>
      <c r="M1575" s="65"/>
    </row>
    <row r="1576" spans="3:13" s="55" customFormat="1" ht="13.8">
      <c r="C1576" s="301">
        <v>3</v>
      </c>
      <c r="D1576" s="59" t="s">
        <v>19</v>
      </c>
      <c r="E1576" s="302" t="s">
        <v>6</v>
      </c>
      <c r="F1576" s="93">
        <v>3.0000000000000001E-3</v>
      </c>
      <c r="G1576" s="64">
        <f>VLOOKUP(D1576,upahbahan,3,FALSE)</f>
        <v>200000</v>
      </c>
      <c r="H1576" s="64">
        <f t="shared" si="198"/>
        <v>600</v>
      </c>
      <c r="I1576" s="54"/>
    </row>
    <row r="1577" spans="3:13" s="55" customFormat="1" ht="13.8">
      <c r="C1577" s="83" t="s">
        <v>1210</v>
      </c>
      <c r="D1577" s="80"/>
      <c r="E1577" s="80"/>
      <c r="F1577" s="217"/>
      <c r="G1577" s="218"/>
      <c r="H1577" s="64">
        <f>SUM(H1574:H1576)</f>
        <v>5430</v>
      </c>
      <c r="I1577" s="219"/>
    </row>
    <row r="1578" spans="3:13" s="55" customFormat="1" ht="13.8">
      <c r="C1578" s="72" t="s">
        <v>1211</v>
      </c>
      <c r="D1578" s="59" t="s">
        <v>1212</v>
      </c>
      <c r="E1578" s="73"/>
      <c r="F1578" s="73"/>
      <c r="G1578" s="73"/>
      <c r="H1578" s="73"/>
      <c r="I1578" s="54"/>
    </row>
    <row r="1579" spans="3:13" s="55" customFormat="1" ht="13.8">
      <c r="C1579" s="557"/>
      <c r="D1579" s="59" t="s">
        <v>5381</v>
      </c>
      <c r="E1579" s="170" t="s">
        <v>1304</v>
      </c>
      <c r="F1579" s="171">
        <v>1</v>
      </c>
      <c r="G1579" s="64">
        <f>VLOOKUP(D1579,upahbahan,3,FALSE)</f>
        <v>20700</v>
      </c>
      <c r="H1579" s="64">
        <f t="shared" ref="H1579" si="199">F1579*G1579</f>
        <v>20700</v>
      </c>
      <c r="I1579" s="54"/>
    </row>
    <row r="1580" spans="3:13" s="55" customFormat="1" ht="13.8">
      <c r="C1580" s="83" t="s">
        <v>1216</v>
      </c>
      <c r="D1580" s="80"/>
      <c r="E1580" s="80"/>
      <c r="F1580" s="80"/>
      <c r="G1580" s="162"/>
      <c r="H1580" s="64">
        <f>SUM(H1578:H1579)</f>
        <v>20700</v>
      </c>
      <c r="I1580" s="54"/>
    </row>
    <row r="1581" spans="3:13" s="55" customFormat="1" ht="13.8">
      <c r="C1581" s="72" t="s">
        <v>1217</v>
      </c>
      <c r="D1581" s="59" t="s">
        <v>1218</v>
      </c>
      <c r="E1581" s="170"/>
      <c r="F1581" s="73"/>
      <c r="G1581" s="73"/>
      <c r="H1581" s="73"/>
      <c r="I1581" s="54"/>
    </row>
    <row r="1582" spans="3:13" s="55" customFormat="1" ht="13.8">
      <c r="C1582" s="83" t="s">
        <v>1219</v>
      </c>
      <c r="D1582" s="80"/>
      <c r="E1582" s="80"/>
      <c r="F1582" s="80"/>
      <c r="G1582" s="162"/>
      <c r="H1582" s="588">
        <f>SUM(H1581:H1581)</f>
        <v>0</v>
      </c>
      <c r="I1582" s="54"/>
    </row>
    <row r="1583" spans="3:13" s="55" customFormat="1" ht="13.8">
      <c r="C1583" s="58" t="s">
        <v>1220</v>
      </c>
      <c r="D1583" s="69" t="s">
        <v>1221</v>
      </c>
      <c r="E1583" s="70"/>
      <c r="F1583" s="70"/>
      <c r="G1583" s="71"/>
      <c r="H1583" s="304">
        <f>H1582+H1580+H1577</f>
        <v>26130</v>
      </c>
      <c r="I1583" s="319"/>
    </row>
    <row r="1584" spans="3:13" s="55" customFormat="1" ht="13.8">
      <c r="C1584" s="58" t="s">
        <v>1222</v>
      </c>
      <c r="D1584" s="69" t="s">
        <v>1325</v>
      </c>
      <c r="E1584" s="70"/>
      <c r="F1584" s="71"/>
      <c r="G1584" s="95">
        <v>0.1</v>
      </c>
      <c r="H1584" s="64">
        <f>H1583*G1584</f>
        <v>2613</v>
      </c>
      <c r="I1584" s="319"/>
    </row>
    <row r="1585" spans="3:13" s="55" customFormat="1" ht="24.75" customHeight="1">
      <c r="C1585" s="58" t="s">
        <v>1223</v>
      </c>
      <c r="D1585" s="69" t="s">
        <v>1224</v>
      </c>
      <c r="E1585" s="70"/>
      <c r="F1585" s="70"/>
      <c r="G1585" s="71"/>
      <c r="H1585" s="305">
        <f>SUM(H1583:H1584)</f>
        <v>28743</v>
      </c>
      <c r="I1585" s="319"/>
    </row>
    <row r="1587" spans="3:13" ht="13.8">
      <c r="C1587" s="160" t="s">
        <v>5382</v>
      </c>
      <c r="D1587" s="436" t="s">
        <v>5383</v>
      </c>
      <c r="I1587" s="56">
        <f>ROUNDDOWN(H1601,-2)</f>
        <v>29400</v>
      </c>
    </row>
    <row r="1588" spans="3:13" s="55" customFormat="1" ht="27.6">
      <c r="C1588" s="300" t="s">
        <v>1197</v>
      </c>
      <c r="D1588" s="300" t="s">
        <v>1198</v>
      </c>
      <c r="E1588" s="300" t="s">
        <v>1199</v>
      </c>
      <c r="F1588" s="300" t="s">
        <v>1200</v>
      </c>
      <c r="G1588" s="300" t="s">
        <v>1201</v>
      </c>
      <c r="H1588" s="300" t="s">
        <v>1202</v>
      </c>
      <c r="I1588" s="54"/>
    </row>
    <row r="1589" spans="3:13" s="55" customFormat="1" ht="13.8">
      <c r="C1589" s="72" t="s">
        <v>1203</v>
      </c>
      <c r="D1589" s="59" t="s">
        <v>1204</v>
      </c>
      <c r="E1589" s="73"/>
      <c r="F1589" s="73"/>
      <c r="G1589" s="73"/>
      <c r="H1589" s="73"/>
      <c r="I1589" s="54"/>
      <c r="J1589" s="159" t="s">
        <v>1249</v>
      </c>
    </row>
    <row r="1590" spans="3:13" s="55" customFormat="1" ht="13.8">
      <c r="C1590" s="301">
        <v>1</v>
      </c>
      <c r="D1590" s="59" t="s">
        <v>5</v>
      </c>
      <c r="E1590" s="302" t="s">
        <v>6</v>
      </c>
      <c r="F1590" s="93">
        <v>2.8000000000000001E-2</v>
      </c>
      <c r="G1590" s="64">
        <f>VLOOKUP(D1590,upahbahan,3,FALSE)</f>
        <v>100000</v>
      </c>
      <c r="H1590" s="64">
        <f>F1590*G1590</f>
        <v>2800</v>
      </c>
      <c r="I1590" s="54"/>
      <c r="J1590" s="159" t="s">
        <v>1250</v>
      </c>
      <c r="M1590" s="65">
        <v>0.1</v>
      </c>
    </row>
    <row r="1591" spans="3:13" s="55" customFormat="1" ht="13.8">
      <c r="C1591" s="301">
        <v>2</v>
      </c>
      <c r="D1591" s="59" t="s">
        <v>10</v>
      </c>
      <c r="E1591" s="302" t="s">
        <v>6</v>
      </c>
      <c r="F1591" s="93">
        <v>1.4E-2</v>
      </c>
      <c r="G1591" s="64">
        <f>VLOOKUP(D1591,upahbahan,3,FALSE)</f>
        <v>145000</v>
      </c>
      <c r="H1591" s="64">
        <f t="shared" ref="H1591:H1592" si="200">F1591*G1591</f>
        <v>2030</v>
      </c>
      <c r="I1591" s="54"/>
      <c r="J1591" s="159"/>
      <c r="M1591" s="65"/>
    </row>
    <row r="1592" spans="3:13" s="55" customFormat="1" ht="13.8">
      <c r="C1592" s="301">
        <v>3</v>
      </c>
      <c r="D1592" s="59" t="s">
        <v>19</v>
      </c>
      <c r="E1592" s="302" t="s">
        <v>6</v>
      </c>
      <c r="F1592" s="93">
        <v>3.0000000000000001E-3</v>
      </c>
      <c r="G1592" s="64">
        <f>VLOOKUP(D1592,upahbahan,3,FALSE)</f>
        <v>200000</v>
      </c>
      <c r="H1592" s="64">
        <f t="shared" si="200"/>
        <v>600</v>
      </c>
      <c r="I1592" s="54"/>
    </row>
    <row r="1593" spans="3:13" s="55" customFormat="1" ht="13.8">
      <c r="C1593" s="83" t="s">
        <v>1210</v>
      </c>
      <c r="D1593" s="80"/>
      <c r="E1593" s="80"/>
      <c r="F1593" s="217"/>
      <c r="G1593" s="218"/>
      <c r="H1593" s="64">
        <f>SUM(H1590:H1592)</f>
        <v>5430</v>
      </c>
      <c r="I1593" s="219"/>
    </row>
    <row r="1594" spans="3:13" s="55" customFormat="1" ht="13.8">
      <c r="C1594" s="72" t="s">
        <v>1211</v>
      </c>
      <c r="D1594" s="59" t="s">
        <v>1212</v>
      </c>
      <c r="E1594" s="73"/>
      <c r="F1594" s="73"/>
      <c r="G1594" s="73"/>
      <c r="H1594" s="73"/>
      <c r="I1594" s="54"/>
    </row>
    <row r="1595" spans="3:13" s="55" customFormat="1" ht="13.8">
      <c r="C1595" s="557"/>
      <c r="D1595" s="59" t="s">
        <v>5384</v>
      </c>
      <c r="E1595" s="170" t="s">
        <v>1304</v>
      </c>
      <c r="F1595" s="171">
        <v>1</v>
      </c>
      <c r="G1595" s="64">
        <f>VLOOKUP(D1595,upahbahan,3,FALSE)</f>
        <v>21300</v>
      </c>
      <c r="H1595" s="64">
        <f t="shared" ref="H1595" si="201">F1595*G1595</f>
        <v>21300</v>
      </c>
      <c r="I1595" s="54"/>
    </row>
    <row r="1596" spans="3:13" s="55" customFormat="1" ht="13.8">
      <c r="C1596" s="83" t="s">
        <v>1216</v>
      </c>
      <c r="D1596" s="80"/>
      <c r="E1596" s="80"/>
      <c r="F1596" s="80"/>
      <c r="G1596" s="162"/>
      <c r="H1596" s="64">
        <f>SUM(H1594:H1595)</f>
        <v>21300</v>
      </c>
      <c r="I1596" s="54"/>
    </row>
    <row r="1597" spans="3:13" s="55" customFormat="1" ht="13.8">
      <c r="C1597" s="72" t="s">
        <v>1217</v>
      </c>
      <c r="D1597" s="59" t="s">
        <v>1218</v>
      </c>
      <c r="E1597" s="170"/>
      <c r="F1597" s="73"/>
      <c r="G1597" s="73"/>
      <c r="H1597" s="73"/>
      <c r="I1597" s="54"/>
    </row>
    <row r="1598" spans="3:13" s="55" customFormat="1" ht="13.8">
      <c r="C1598" s="83" t="s">
        <v>1219</v>
      </c>
      <c r="D1598" s="80"/>
      <c r="E1598" s="80"/>
      <c r="F1598" s="80"/>
      <c r="G1598" s="162"/>
      <c r="H1598" s="588">
        <f>SUM(H1597:H1597)</f>
        <v>0</v>
      </c>
      <c r="I1598" s="54"/>
    </row>
    <row r="1599" spans="3:13" s="55" customFormat="1" ht="13.8">
      <c r="C1599" s="58" t="s">
        <v>1220</v>
      </c>
      <c r="D1599" s="69" t="s">
        <v>1221</v>
      </c>
      <c r="E1599" s="70"/>
      <c r="F1599" s="70"/>
      <c r="G1599" s="71"/>
      <c r="H1599" s="304">
        <f>H1598+H1596+H1593</f>
        <v>26730</v>
      </c>
      <c r="I1599" s="319"/>
    </row>
    <row r="1600" spans="3:13" s="55" customFormat="1" ht="13.8">
      <c r="C1600" s="58" t="s">
        <v>1222</v>
      </c>
      <c r="D1600" s="69" t="s">
        <v>1325</v>
      </c>
      <c r="E1600" s="70"/>
      <c r="F1600" s="71"/>
      <c r="G1600" s="95">
        <v>0.1</v>
      </c>
      <c r="H1600" s="64">
        <f>H1599*G1600</f>
        <v>2673</v>
      </c>
      <c r="I1600" s="319"/>
    </row>
    <row r="1601" spans="3:13" s="55" customFormat="1" ht="24.75" customHeight="1">
      <c r="C1601" s="58" t="s">
        <v>1223</v>
      </c>
      <c r="D1601" s="69" t="s">
        <v>1224</v>
      </c>
      <c r="E1601" s="70"/>
      <c r="F1601" s="70"/>
      <c r="G1601" s="71"/>
      <c r="H1601" s="305">
        <f>SUM(H1599:H1600)</f>
        <v>29403</v>
      </c>
      <c r="I1601" s="319"/>
    </row>
    <row r="1603" spans="3:13" ht="13.8">
      <c r="C1603" s="160" t="s">
        <v>5385</v>
      </c>
      <c r="D1603" s="436" t="s">
        <v>5386</v>
      </c>
      <c r="I1603" s="56">
        <f>ROUNDDOWN(H1617,-2)</f>
        <v>30700</v>
      </c>
    </row>
    <row r="1604" spans="3:13" s="55" customFormat="1" ht="27.6">
      <c r="C1604" s="300" t="s">
        <v>1197</v>
      </c>
      <c r="D1604" s="300" t="s">
        <v>1198</v>
      </c>
      <c r="E1604" s="300" t="s">
        <v>1199</v>
      </c>
      <c r="F1604" s="300" t="s">
        <v>1200</v>
      </c>
      <c r="G1604" s="300" t="s">
        <v>1201</v>
      </c>
      <c r="H1604" s="300" t="s">
        <v>1202</v>
      </c>
      <c r="I1604" s="54"/>
    </row>
    <row r="1605" spans="3:13" s="55" customFormat="1" ht="13.8">
      <c r="C1605" s="72" t="s">
        <v>1203</v>
      </c>
      <c r="D1605" s="59" t="s">
        <v>1204</v>
      </c>
      <c r="E1605" s="73"/>
      <c r="F1605" s="73"/>
      <c r="G1605" s="73"/>
      <c r="H1605" s="73"/>
      <c r="I1605" s="54"/>
      <c r="J1605" s="159" t="s">
        <v>1249</v>
      </c>
    </row>
    <row r="1606" spans="3:13" s="55" customFormat="1" ht="13.8">
      <c r="C1606" s="301">
        <v>1</v>
      </c>
      <c r="D1606" s="59" t="s">
        <v>5</v>
      </c>
      <c r="E1606" s="302" t="s">
        <v>6</v>
      </c>
      <c r="F1606" s="93">
        <v>2.8000000000000001E-2</v>
      </c>
      <c r="G1606" s="64">
        <f>VLOOKUP(D1606,upahbahan,3,FALSE)</f>
        <v>100000</v>
      </c>
      <c r="H1606" s="64">
        <f>F1606*G1606</f>
        <v>2800</v>
      </c>
      <c r="I1606" s="54"/>
      <c r="J1606" s="159" t="s">
        <v>1250</v>
      </c>
      <c r="M1606" s="65">
        <v>0.1</v>
      </c>
    </row>
    <row r="1607" spans="3:13" s="55" customFormat="1" ht="13.8">
      <c r="C1607" s="301">
        <v>2</v>
      </c>
      <c r="D1607" s="59" t="s">
        <v>10</v>
      </c>
      <c r="E1607" s="302" t="s">
        <v>6</v>
      </c>
      <c r="F1607" s="93">
        <v>1.4E-2</v>
      </c>
      <c r="G1607" s="64">
        <f>VLOOKUP(D1607,upahbahan,3,FALSE)</f>
        <v>145000</v>
      </c>
      <c r="H1607" s="64">
        <f t="shared" ref="H1607:H1608" si="202">F1607*G1607</f>
        <v>2030</v>
      </c>
      <c r="I1607" s="54"/>
      <c r="J1607" s="159"/>
      <c r="M1607" s="65"/>
    </row>
    <row r="1608" spans="3:13" s="55" customFormat="1" ht="13.8">
      <c r="C1608" s="301">
        <v>3</v>
      </c>
      <c r="D1608" s="59" t="s">
        <v>19</v>
      </c>
      <c r="E1608" s="302" t="s">
        <v>6</v>
      </c>
      <c r="F1608" s="93">
        <v>3.0000000000000001E-3</v>
      </c>
      <c r="G1608" s="64">
        <f>VLOOKUP(D1608,upahbahan,3,FALSE)</f>
        <v>200000</v>
      </c>
      <c r="H1608" s="64">
        <f t="shared" si="202"/>
        <v>600</v>
      </c>
      <c r="I1608" s="54"/>
    </row>
    <row r="1609" spans="3:13" s="55" customFormat="1" ht="13.8">
      <c r="C1609" s="83" t="s">
        <v>1210</v>
      </c>
      <c r="D1609" s="80"/>
      <c r="E1609" s="80"/>
      <c r="F1609" s="217"/>
      <c r="G1609" s="218"/>
      <c r="H1609" s="64">
        <f>SUM(H1606:H1608)</f>
        <v>5430</v>
      </c>
      <c r="I1609" s="219"/>
    </row>
    <row r="1610" spans="3:13" s="55" customFormat="1" ht="13.8">
      <c r="C1610" s="72" t="s">
        <v>1211</v>
      </c>
      <c r="D1610" s="59" t="s">
        <v>1212</v>
      </c>
      <c r="E1610" s="73"/>
      <c r="F1610" s="73"/>
      <c r="G1610" s="73"/>
      <c r="H1610" s="73"/>
      <c r="I1610" s="54"/>
    </row>
    <row r="1611" spans="3:13" s="55" customFormat="1" ht="13.8">
      <c r="C1611" s="557"/>
      <c r="D1611" s="59" t="s">
        <v>5387</v>
      </c>
      <c r="E1611" s="170" t="s">
        <v>1304</v>
      </c>
      <c r="F1611" s="171">
        <v>1</v>
      </c>
      <c r="G1611" s="64">
        <f>VLOOKUP(D1611,upahbahan,3,FALSE)</f>
        <v>22500</v>
      </c>
      <c r="H1611" s="64">
        <f t="shared" ref="H1611" si="203">F1611*G1611</f>
        <v>22500</v>
      </c>
      <c r="I1611" s="54"/>
    </row>
    <row r="1612" spans="3:13" s="55" customFormat="1" ht="13.8">
      <c r="C1612" s="83" t="s">
        <v>1216</v>
      </c>
      <c r="D1612" s="80"/>
      <c r="E1612" s="80"/>
      <c r="F1612" s="80"/>
      <c r="G1612" s="162"/>
      <c r="H1612" s="64">
        <f>SUM(H1610:H1611)</f>
        <v>22500</v>
      </c>
      <c r="I1612" s="54"/>
    </row>
    <row r="1613" spans="3:13" s="55" customFormat="1" ht="13.8">
      <c r="C1613" s="72" t="s">
        <v>1217</v>
      </c>
      <c r="D1613" s="59" t="s">
        <v>1218</v>
      </c>
      <c r="E1613" s="170"/>
      <c r="F1613" s="73"/>
      <c r="G1613" s="73"/>
      <c r="H1613" s="73"/>
      <c r="I1613" s="54"/>
    </row>
    <row r="1614" spans="3:13" s="55" customFormat="1" ht="13.8">
      <c r="C1614" s="83" t="s">
        <v>1219</v>
      </c>
      <c r="D1614" s="80"/>
      <c r="E1614" s="80"/>
      <c r="F1614" s="80"/>
      <c r="G1614" s="162"/>
      <c r="H1614" s="588">
        <f>SUM(H1613:H1613)</f>
        <v>0</v>
      </c>
      <c r="I1614" s="54"/>
    </row>
    <row r="1615" spans="3:13" s="55" customFormat="1" ht="13.8">
      <c r="C1615" s="58" t="s">
        <v>1220</v>
      </c>
      <c r="D1615" s="69" t="s">
        <v>1221</v>
      </c>
      <c r="E1615" s="70"/>
      <c r="F1615" s="70"/>
      <c r="G1615" s="71"/>
      <c r="H1615" s="304">
        <f>H1614+H1612+H1609</f>
        <v>27930</v>
      </c>
      <c r="I1615" s="319"/>
    </row>
    <row r="1616" spans="3:13" s="55" customFormat="1" ht="13.8">
      <c r="C1616" s="58" t="s">
        <v>1222</v>
      </c>
      <c r="D1616" s="69" t="s">
        <v>1325</v>
      </c>
      <c r="E1616" s="70"/>
      <c r="F1616" s="71"/>
      <c r="G1616" s="95">
        <v>0.1</v>
      </c>
      <c r="H1616" s="64">
        <f>H1615*G1616</f>
        <v>2793</v>
      </c>
      <c r="I1616" s="319"/>
    </row>
    <row r="1617" spans="3:13" s="55" customFormat="1" ht="24.75" customHeight="1">
      <c r="C1617" s="58" t="s">
        <v>1223</v>
      </c>
      <c r="D1617" s="69" t="s">
        <v>1224</v>
      </c>
      <c r="E1617" s="70"/>
      <c r="F1617" s="70"/>
      <c r="G1617" s="71"/>
      <c r="H1617" s="305">
        <f>SUM(H1615:H1616)</f>
        <v>30723</v>
      </c>
      <c r="I1617" s="319"/>
    </row>
    <row r="1619" spans="3:13" ht="13.8">
      <c r="C1619" s="160" t="s">
        <v>5388</v>
      </c>
      <c r="D1619" s="436" t="s">
        <v>5389</v>
      </c>
      <c r="I1619" s="56">
        <f>ROUNDDOWN(H1633,-2)</f>
        <v>32600</v>
      </c>
    </row>
    <row r="1620" spans="3:13" s="55" customFormat="1" ht="27.6">
      <c r="C1620" s="300" t="s">
        <v>1197</v>
      </c>
      <c r="D1620" s="300" t="s">
        <v>1198</v>
      </c>
      <c r="E1620" s="300" t="s">
        <v>1199</v>
      </c>
      <c r="F1620" s="300" t="s">
        <v>1200</v>
      </c>
      <c r="G1620" s="300" t="s">
        <v>1201</v>
      </c>
      <c r="H1620" s="300" t="s">
        <v>1202</v>
      </c>
      <c r="I1620" s="54"/>
    </row>
    <row r="1621" spans="3:13" s="55" customFormat="1" ht="13.8">
      <c r="C1621" s="72" t="s">
        <v>1203</v>
      </c>
      <c r="D1621" s="59" t="s">
        <v>1204</v>
      </c>
      <c r="E1621" s="73"/>
      <c r="F1621" s="73"/>
      <c r="G1621" s="73"/>
      <c r="H1621" s="73"/>
      <c r="I1621" s="54"/>
      <c r="J1621" s="159" t="s">
        <v>1249</v>
      </c>
    </row>
    <row r="1622" spans="3:13" s="55" customFormat="1" ht="13.8">
      <c r="C1622" s="301">
        <v>1</v>
      </c>
      <c r="D1622" s="59" t="s">
        <v>5</v>
      </c>
      <c r="E1622" s="302" t="s">
        <v>6</v>
      </c>
      <c r="F1622" s="93">
        <v>3.5000000000000003E-2</v>
      </c>
      <c r="G1622" s="64">
        <f>VLOOKUP(D1622,upahbahan,3,FALSE)</f>
        <v>100000</v>
      </c>
      <c r="H1622" s="64">
        <f>F1622*G1622</f>
        <v>3500.0000000000005</v>
      </c>
      <c r="I1622" s="54"/>
      <c r="J1622" s="159" t="s">
        <v>1250</v>
      </c>
      <c r="M1622" s="65">
        <v>0.1</v>
      </c>
    </row>
    <row r="1623" spans="3:13" s="55" customFormat="1" ht="13.8">
      <c r="C1623" s="301">
        <v>2</v>
      </c>
      <c r="D1623" s="59" t="s">
        <v>10</v>
      </c>
      <c r="E1623" s="302" t="s">
        <v>6</v>
      </c>
      <c r="F1623" s="93">
        <v>1.7000000000000001E-2</v>
      </c>
      <c r="G1623" s="64">
        <f>VLOOKUP(D1623,upahbahan,3,FALSE)</f>
        <v>145000</v>
      </c>
      <c r="H1623" s="64">
        <f t="shared" ref="H1623:H1624" si="204">F1623*G1623</f>
        <v>2465</v>
      </c>
      <c r="I1623" s="54"/>
      <c r="J1623" s="159"/>
      <c r="M1623" s="65"/>
    </row>
    <row r="1624" spans="3:13" s="55" customFormat="1" ht="13.8">
      <c r="C1624" s="301">
        <v>3</v>
      </c>
      <c r="D1624" s="59" t="s">
        <v>19</v>
      </c>
      <c r="E1624" s="302" t="s">
        <v>6</v>
      </c>
      <c r="F1624" s="93">
        <v>3.0000000000000001E-3</v>
      </c>
      <c r="G1624" s="64">
        <f>VLOOKUP(D1624,upahbahan,3,FALSE)</f>
        <v>200000</v>
      </c>
      <c r="H1624" s="64">
        <f t="shared" si="204"/>
        <v>600</v>
      </c>
      <c r="I1624" s="54"/>
    </row>
    <row r="1625" spans="3:13" s="55" customFormat="1" ht="13.8">
      <c r="C1625" s="83" t="s">
        <v>1210</v>
      </c>
      <c r="D1625" s="80"/>
      <c r="E1625" s="80"/>
      <c r="F1625" s="217"/>
      <c r="G1625" s="218"/>
      <c r="H1625" s="64">
        <f>SUM(H1622:H1624)</f>
        <v>6565</v>
      </c>
      <c r="I1625" s="219"/>
    </row>
    <row r="1626" spans="3:13" s="55" customFormat="1" ht="13.8">
      <c r="C1626" s="72" t="s">
        <v>1211</v>
      </c>
      <c r="D1626" s="59" t="s">
        <v>1212</v>
      </c>
      <c r="E1626" s="73"/>
      <c r="F1626" s="73"/>
      <c r="G1626" s="73"/>
      <c r="H1626" s="73"/>
      <c r="I1626" s="54"/>
    </row>
    <row r="1627" spans="3:13" s="55" customFormat="1" ht="13.8">
      <c r="C1627" s="557"/>
      <c r="D1627" s="59" t="s">
        <v>5390</v>
      </c>
      <c r="E1627" s="170" t="s">
        <v>1304</v>
      </c>
      <c r="F1627" s="171">
        <v>1</v>
      </c>
      <c r="G1627" s="64">
        <f>VLOOKUP(D1627,upahbahan,3,FALSE)</f>
        <v>23100</v>
      </c>
      <c r="H1627" s="64">
        <f t="shared" ref="H1627" si="205">F1627*G1627</f>
        <v>23100</v>
      </c>
      <c r="I1627" s="54"/>
    </row>
    <row r="1628" spans="3:13" s="55" customFormat="1" ht="13.8">
      <c r="C1628" s="83" t="s">
        <v>1216</v>
      </c>
      <c r="D1628" s="80"/>
      <c r="E1628" s="80"/>
      <c r="F1628" s="80"/>
      <c r="G1628" s="162"/>
      <c r="H1628" s="64">
        <f>SUM(H1626:H1627)</f>
        <v>23100</v>
      </c>
      <c r="I1628" s="54"/>
    </row>
    <row r="1629" spans="3:13" s="55" customFormat="1" ht="13.8">
      <c r="C1629" s="72" t="s">
        <v>1217</v>
      </c>
      <c r="D1629" s="59" t="s">
        <v>1218</v>
      </c>
      <c r="E1629" s="170"/>
      <c r="F1629" s="73"/>
      <c r="G1629" s="73"/>
      <c r="H1629" s="73"/>
      <c r="I1629" s="54"/>
    </row>
    <row r="1630" spans="3:13" s="55" customFormat="1" ht="13.8">
      <c r="C1630" s="83" t="s">
        <v>1219</v>
      </c>
      <c r="D1630" s="80"/>
      <c r="E1630" s="80"/>
      <c r="F1630" s="80"/>
      <c r="G1630" s="162"/>
      <c r="H1630" s="588">
        <f>SUM(H1629:H1629)</f>
        <v>0</v>
      </c>
      <c r="I1630" s="54"/>
    </row>
    <row r="1631" spans="3:13" s="55" customFormat="1" ht="13.8">
      <c r="C1631" s="58" t="s">
        <v>1220</v>
      </c>
      <c r="D1631" s="69" t="s">
        <v>1221</v>
      </c>
      <c r="E1631" s="70"/>
      <c r="F1631" s="70"/>
      <c r="G1631" s="71"/>
      <c r="H1631" s="304">
        <f>H1630+H1628+H1625</f>
        <v>29665</v>
      </c>
      <c r="I1631" s="319"/>
    </row>
    <row r="1632" spans="3:13" s="55" customFormat="1" ht="13.8">
      <c r="C1632" s="58" t="s">
        <v>1222</v>
      </c>
      <c r="D1632" s="69" t="s">
        <v>1325</v>
      </c>
      <c r="E1632" s="70"/>
      <c r="F1632" s="71"/>
      <c r="G1632" s="95">
        <v>0.1</v>
      </c>
      <c r="H1632" s="64">
        <f>H1631*G1632</f>
        <v>2966.5</v>
      </c>
      <c r="I1632" s="319"/>
    </row>
    <row r="1633" spans="3:13" s="55" customFormat="1" ht="24.75" customHeight="1">
      <c r="C1633" s="58" t="s">
        <v>1223</v>
      </c>
      <c r="D1633" s="69" t="s">
        <v>1224</v>
      </c>
      <c r="E1633" s="70"/>
      <c r="F1633" s="70"/>
      <c r="G1633" s="71"/>
      <c r="H1633" s="305">
        <f>SUM(H1631:H1632)</f>
        <v>32631.5</v>
      </c>
      <c r="I1633" s="319"/>
    </row>
    <row r="1635" spans="3:13" ht="13.8">
      <c r="C1635" s="160" t="s">
        <v>5391</v>
      </c>
      <c r="D1635" s="436" t="s">
        <v>5392</v>
      </c>
    </row>
    <row r="1636" spans="3:13" ht="13.8">
      <c r="C1636" s="160" t="s">
        <v>5393</v>
      </c>
      <c r="D1636" s="436" t="s">
        <v>5394</v>
      </c>
      <c r="I1636" s="56">
        <f>ROUNDDOWN(H1650,-2)</f>
        <v>700</v>
      </c>
    </row>
    <row r="1637" spans="3:13" s="55" customFormat="1" ht="27.6">
      <c r="C1637" s="300" t="s">
        <v>1197</v>
      </c>
      <c r="D1637" s="300" t="s">
        <v>1198</v>
      </c>
      <c r="E1637" s="300" t="s">
        <v>1199</v>
      </c>
      <c r="F1637" s="300" t="s">
        <v>1200</v>
      </c>
      <c r="G1637" s="300" t="s">
        <v>1201</v>
      </c>
      <c r="H1637" s="300" t="s">
        <v>1202</v>
      </c>
      <c r="I1637" s="54"/>
    </row>
    <row r="1638" spans="3:13" s="55" customFormat="1" ht="13.8">
      <c r="C1638" s="72" t="s">
        <v>1203</v>
      </c>
      <c r="D1638" s="59" t="s">
        <v>1204</v>
      </c>
      <c r="E1638" s="73"/>
      <c r="F1638" s="73"/>
      <c r="G1638" s="73"/>
      <c r="H1638" s="73"/>
      <c r="I1638" s="54"/>
      <c r="J1638" s="159" t="s">
        <v>1249</v>
      </c>
    </row>
    <row r="1639" spans="3:13" s="55" customFormat="1" ht="13.8">
      <c r="C1639" s="301">
        <v>1</v>
      </c>
      <c r="D1639" s="59" t="s">
        <v>5</v>
      </c>
      <c r="E1639" s="302" t="s">
        <v>6</v>
      </c>
      <c r="F1639" s="93">
        <v>2E-3</v>
      </c>
      <c r="G1639" s="64">
        <f>VLOOKUP(D1639,upahbahan,3,FALSE)</f>
        <v>100000</v>
      </c>
      <c r="H1639" s="64">
        <f>F1639*G1639</f>
        <v>200</v>
      </c>
      <c r="I1639" s="54"/>
      <c r="J1639" s="159" t="s">
        <v>1250</v>
      </c>
      <c r="M1639" s="65">
        <v>0.1</v>
      </c>
    </row>
    <row r="1640" spans="3:13" s="55" customFormat="1" ht="13.8">
      <c r="C1640" s="301">
        <v>2</v>
      </c>
      <c r="D1640" s="59" t="s">
        <v>10</v>
      </c>
      <c r="E1640" s="302" t="s">
        <v>6</v>
      </c>
      <c r="F1640" s="93">
        <v>1E-3</v>
      </c>
      <c r="G1640" s="64">
        <f>VLOOKUP(D1640,upahbahan,3,FALSE)</f>
        <v>145000</v>
      </c>
      <c r="H1640" s="64">
        <f t="shared" ref="H1640:H1641" si="206">F1640*G1640</f>
        <v>145</v>
      </c>
      <c r="I1640" s="54"/>
      <c r="J1640" s="159"/>
      <c r="M1640" s="65"/>
    </row>
    <row r="1641" spans="3:13" s="55" customFormat="1" ht="13.8">
      <c r="C1641" s="301">
        <v>3</v>
      </c>
      <c r="D1641" s="59" t="s">
        <v>19</v>
      </c>
      <c r="E1641" s="302" t="s">
        <v>6</v>
      </c>
      <c r="F1641" s="93">
        <v>2.0000000000000001E-4</v>
      </c>
      <c r="G1641" s="64">
        <f>VLOOKUP(D1641,upahbahan,3,FALSE)</f>
        <v>200000</v>
      </c>
      <c r="H1641" s="64">
        <f t="shared" si="206"/>
        <v>40</v>
      </c>
      <c r="I1641" s="54"/>
    </row>
    <row r="1642" spans="3:13" s="55" customFormat="1" ht="13.8">
      <c r="C1642" s="83" t="s">
        <v>1210</v>
      </c>
      <c r="D1642" s="80"/>
      <c r="E1642" s="80"/>
      <c r="F1642" s="217"/>
      <c r="G1642" s="218"/>
      <c r="H1642" s="64">
        <f>SUM(H1639:H1641)</f>
        <v>385</v>
      </c>
      <c r="I1642" s="219"/>
    </row>
    <row r="1643" spans="3:13" s="55" customFormat="1" ht="13.8">
      <c r="C1643" s="72" t="s">
        <v>1211</v>
      </c>
      <c r="D1643" s="59" t="s">
        <v>1212</v>
      </c>
      <c r="E1643" s="73"/>
      <c r="F1643" s="73"/>
      <c r="G1643" s="73"/>
      <c r="H1643" s="73"/>
      <c r="I1643" s="54"/>
    </row>
    <row r="1644" spans="3:13" s="55" customFormat="1" ht="13.8">
      <c r="C1644" s="83" t="s">
        <v>1216</v>
      </c>
      <c r="D1644" s="80"/>
      <c r="E1644" s="80"/>
      <c r="F1644" s="80"/>
      <c r="G1644" s="162"/>
      <c r="H1644" s="64">
        <f>SUM(H1643:H1643)</f>
        <v>0</v>
      </c>
      <c r="I1644" s="54"/>
    </row>
    <row r="1645" spans="3:13" s="55" customFormat="1" ht="13.8">
      <c r="C1645" s="72" t="s">
        <v>1217</v>
      </c>
      <c r="D1645" s="59" t="s">
        <v>1218</v>
      </c>
      <c r="E1645" s="170"/>
      <c r="F1645" s="73"/>
      <c r="G1645" s="73"/>
      <c r="H1645" s="73"/>
      <c r="I1645" s="54"/>
    </row>
    <row r="1646" spans="3:13" s="55" customFormat="1" ht="13.8">
      <c r="C1646" s="557"/>
      <c r="D1646" s="446" t="s">
        <v>5289</v>
      </c>
      <c r="E1646" s="590" t="s">
        <v>1995</v>
      </c>
      <c r="F1646" s="591">
        <v>4.0000000000000001E-3</v>
      </c>
      <c r="G1646" s="64">
        <f>VLOOKUP(D1646,upahbahan,3,FALSE)</f>
        <v>75000</v>
      </c>
      <c r="H1646" s="64">
        <f t="shared" ref="H1646" si="207">F1646*G1646</f>
        <v>300</v>
      </c>
      <c r="I1646" s="54"/>
    </row>
    <row r="1647" spans="3:13" s="55" customFormat="1" ht="13.8">
      <c r="C1647" s="83" t="s">
        <v>1219</v>
      </c>
      <c r="D1647" s="80"/>
      <c r="E1647" s="80"/>
      <c r="F1647" s="80"/>
      <c r="G1647" s="162"/>
      <c r="H1647" s="588">
        <f>SUM(H1646)</f>
        <v>300</v>
      </c>
      <c r="I1647" s="54"/>
    </row>
    <row r="1648" spans="3:13" s="55" customFormat="1" ht="13.8">
      <c r="C1648" s="58" t="s">
        <v>1220</v>
      </c>
      <c r="D1648" s="69" t="s">
        <v>1221</v>
      </c>
      <c r="E1648" s="70"/>
      <c r="F1648" s="70"/>
      <c r="G1648" s="71"/>
      <c r="H1648" s="304">
        <f>H1647+H1644+H1642</f>
        <v>685</v>
      </c>
      <c r="I1648" s="319"/>
    </row>
    <row r="1649" spans="3:13" s="55" customFormat="1" ht="13.8">
      <c r="C1649" s="58" t="s">
        <v>1222</v>
      </c>
      <c r="D1649" s="69" t="s">
        <v>1325</v>
      </c>
      <c r="E1649" s="70"/>
      <c r="F1649" s="71"/>
      <c r="G1649" s="95">
        <v>0.1</v>
      </c>
      <c r="H1649" s="64">
        <f>H1648*G1649</f>
        <v>68.5</v>
      </c>
      <c r="I1649" s="319"/>
    </row>
    <row r="1650" spans="3:13" s="55" customFormat="1" ht="24.75" customHeight="1">
      <c r="C1650" s="58" t="s">
        <v>1223</v>
      </c>
      <c r="D1650" s="69" t="s">
        <v>1224</v>
      </c>
      <c r="E1650" s="70"/>
      <c r="F1650" s="70"/>
      <c r="G1650" s="71"/>
      <c r="H1650" s="305">
        <f>SUM(H1648:H1649)</f>
        <v>753.5</v>
      </c>
      <c r="I1650" s="319"/>
    </row>
    <row r="1652" spans="3:13" ht="13.8">
      <c r="C1652" s="160" t="s">
        <v>5395</v>
      </c>
      <c r="D1652" s="436" t="s">
        <v>5396</v>
      </c>
      <c r="I1652" s="56">
        <f>ROUNDDOWN(H1666,-2)</f>
        <v>1700</v>
      </c>
    </row>
    <row r="1653" spans="3:13" s="55" customFormat="1" ht="27.6">
      <c r="C1653" s="300" t="s">
        <v>1197</v>
      </c>
      <c r="D1653" s="300" t="s">
        <v>1198</v>
      </c>
      <c r="E1653" s="300" t="s">
        <v>1199</v>
      </c>
      <c r="F1653" s="300" t="s">
        <v>1200</v>
      </c>
      <c r="G1653" s="300" t="s">
        <v>1201</v>
      </c>
      <c r="H1653" s="300" t="s">
        <v>1202</v>
      </c>
      <c r="I1653" s="54"/>
    </row>
    <row r="1654" spans="3:13" s="55" customFormat="1" ht="13.8">
      <c r="C1654" s="72" t="s">
        <v>1203</v>
      </c>
      <c r="D1654" s="59" t="s">
        <v>1204</v>
      </c>
      <c r="E1654" s="73"/>
      <c r="F1654" s="73"/>
      <c r="G1654" s="73"/>
      <c r="H1654" s="73"/>
      <c r="I1654" s="54"/>
      <c r="J1654" s="159" t="s">
        <v>1249</v>
      </c>
    </row>
    <row r="1655" spans="3:13" s="55" customFormat="1" ht="13.8">
      <c r="C1655" s="301">
        <v>1</v>
      </c>
      <c r="D1655" s="59" t="s">
        <v>5</v>
      </c>
      <c r="E1655" s="302" t="s">
        <v>6</v>
      </c>
      <c r="F1655" s="93">
        <v>6.0000000000000001E-3</v>
      </c>
      <c r="G1655" s="64">
        <f>VLOOKUP(D1655,upahbahan,3,FALSE)</f>
        <v>100000</v>
      </c>
      <c r="H1655" s="64">
        <f>F1655*G1655</f>
        <v>600</v>
      </c>
      <c r="I1655" s="54"/>
      <c r="J1655" s="159" t="s">
        <v>1250</v>
      </c>
      <c r="M1655" s="65">
        <v>0.1</v>
      </c>
    </row>
    <row r="1656" spans="3:13" s="55" customFormat="1" ht="13.8">
      <c r="C1656" s="301">
        <v>2</v>
      </c>
      <c r="D1656" s="59" t="s">
        <v>10</v>
      </c>
      <c r="E1656" s="302" t="s">
        <v>6</v>
      </c>
      <c r="F1656" s="93">
        <v>3.0000000000000001E-3</v>
      </c>
      <c r="G1656" s="64">
        <f>VLOOKUP(D1656,upahbahan,3,FALSE)</f>
        <v>145000</v>
      </c>
      <c r="H1656" s="64">
        <f t="shared" ref="H1656:H1657" si="208">F1656*G1656</f>
        <v>435</v>
      </c>
      <c r="I1656" s="54"/>
      <c r="J1656" s="159"/>
      <c r="M1656" s="65"/>
    </row>
    <row r="1657" spans="3:13" s="55" customFormat="1" ht="13.8">
      <c r="C1657" s="301">
        <v>3</v>
      </c>
      <c r="D1657" s="59" t="s">
        <v>19</v>
      </c>
      <c r="E1657" s="302" t="s">
        <v>6</v>
      </c>
      <c r="F1657" s="93">
        <v>1E-3</v>
      </c>
      <c r="G1657" s="64">
        <f>VLOOKUP(D1657,upahbahan,3,FALSE)</f>
        <v>200000</v>
      </c>
      <c r="H1657" s="64">
        <f t="shared" si="208"/>
        <v>200</v>
      </c>
      <c r="I1657" s="54"/>
    </row>
    <row r="1658" spans="3:13" s="55" customFormat="1" ht="13.8">
      <c r="C1658" s="83" t="s">
        <v>1210</v>
      </c>
      <c r="D1658" s="80"/>
      <c r="E1658" s="80"/>
      <c r="F1658" s="217"/>
      <c r="G1658" s="218"/>
      <c r="H1658" s="64">
        <f>SUM(H1655:H1657)</f>
        <v>1235</v>
      </c>
      <c r="I1658" s="219"/>
    </row>
    <row r="1659" spans="3:13" s="55" customFormat="1" ht="13.8">
      <c r="C1659" s="72" t="s">
        <v>1211</v>
      </c>
      <c r="D1659" s="59" t="s">
        <v>1212</v>
      </c>
      <c r="E1659" s="73"/>
      <c r="F1659" s="73"/>
      <c r="G1659" s="73"/>
      <c r="H1659" s="73"/>
      <c r="I1659" s="54"/>
    </row>
    <row r="1660" spans="3:13" s="55" customFormat="1" ht="13.8">
      <c r="C1660" s="83" t="s">
        <v>1216</v>
      </c>
      <c r="D1660" s="80"/>
      <c r="E1660" s="80"/>
      <c r="F1660" s="80"/>
      <c r="G1660" s="162"/>
      <c r="H1660" s="64">
        <f>SUM(H1659:H1659)</f>
        <v>0</v>
      </c>
      <c r="I1660" s="54"/>
    </row>
    <row r="1661" spans="3:13" s="55" customFormat="1" ht="13.8">
      <c r="C1661" s="72" t="s">
        <v>1217</v>
      </c>
      <c r="D1661" s="59" t="s">
        <v>1218</v>
      </c>
      <c r="E1661" s="170"/>
      <c r="F1661" s="73"/>
      <c r="G1661" s="73"/>
      <c r="H1661" s="73"/>
      <c r="I1661" s="54"/>
    </row>
    <row r="1662" spans="3:13" s="55" customFormat="1" ht="13.8">
      <c r="C1662" s="557"/>
      <c r="D1662" s="446" t="s">
        <v>5289</v>
      </c>
      <c r="E1662" s="590" t="s">
        <v>1995</v>
      </c>
      <c r="F1662" s="591">
        <v>5.0000000000000001E-3</v>
      </c>
      <c r="G1662" s="64">
        <f>VLOOKUP(D1662,upahbahan,3,FALSE)</f>
        <v>75000</v>
      </c>
      <c r="H1662" s="64">
        <f t="shared" ref="H1662" si="209">F1662*G1662</f>
        <v>375</v>
      </c>
      <c r="I1662" s="54"/>
    </row>
    <row r="1663" spans="3:13" s="55" customFormat="1" ht="13.8">
      <c r="C1663" s="83" t="s">
        <v>1219</v>
      </c>
      <c r="D1663" s="80"/>
      <c r="E1663" s="80"/>
      <c r="F1663" s="80"/>
      <c r="G1663" s="162"/>
      <c r="H1663" s="588">
        <f>SUM(H1662)</f>
        <v>375</v>
      </c>
      <c r="I1663" s="54"/>
    </row>
    <row r="1664" spans="3:13" s="55" customFormat="1" ht="13.8">
      <c r="C1664" s="58" t="s">
        <v>1220</v>
      </c>
      <c r="D1664" s="69" t="s">
        <v>1221</v>
      </c>
      <c r="E1664" s="70"/>
      <c r="F1664" s="70"/>
      <c r="G1664" s="71"/>
      <c r="H1664" s="304">
        <f>H1663+H1660+H1658</f>
        <v>1610</v>
      </c>
      <c r="I1664" s="319"/>
    </row>
    <row r="1665" spans="3:13" s="55" customFormat="1" ht="13.8">
      <c r="C1665" s="58" t="s">
        <v>1222</v>
      </c>
      <c r="D1665" s="69" t="s">
        <v>1325</v>
      </c>
      <c r="E1665" s="70"/>
      <c r="F1665" s="71"/>
      <c r="G1665" s="95">
        <v>0.1</v>
      </c>
      <c r="H1665" s="64">
        <f>H1664*G1665</f>
        <v>161</v>
      </c>
      <c r="I1665" s="319"/>
    </row>
    <row r="1666" spans="3:13" s="55" customFormat="1" ht="24.75" customHeight="1">
      <c r="C1666" s="58" t="s">
        <v>1223</v>
      </c>
      <c r="D1666" s="69" t="s">
        <v>1224</v>
      </c>
      <c r="E1666" s="70"/>
      <c r="F1666" s="70"/>
      <c r="G1666" s="71"/>
      <c r="H1666" s="305">
        <f>SUM(H1664:H1665)</f>
        <v>1771</v>
      </c>
      <c r="I1666" s="319"/>
    </row>
    <row r="1668" spans="3:13" ht="13.8">
      <c r="C1668" s="160" t="s">
        <v>5397</v>
      </c>
      <c r="D1668" s="436" t="s">
        <v>5398</v>
      </c>
      <c r="I1668" s="56">
        <f>ROUNDDOWN(H1682,-2)</f>
        <v>2500</v>
      </c>
    </row>
    <row r="1669" spans="3:13" s="55" customFormat="1" ht="27.6">
      <c r="C1669" s="300" t="s">
        <v>1197</v>
      </c>
      <c r="D1669" s="300" t="s">
        <v>1198</v>
      </c>
      <c r="E1669" s="300" t="s">
        <v>1199</v>
      </c>
      <c r="F1669" s="300" t="s">
        <v>1200</v>
      </c>
      <c r="G1669" s="300" t="s">
        <v>1201</v>
      </c>
      <c r="H1669" s="300" t="s">
        <v>1202</v>
      </c>
      <c r="I1669" s="54"/>
    </row>
    <row r="1670" spans="3:13" s="55" customFormat="1" ht="13.8">
      <c r="C1670" s="72" t="s">
        <v>1203</v>
      </c>
      <c r="D1670" s="59" t="s">
        <v>1204</v>
      </c>
      <c r="E1670" s="73"/>
      <c r="F1670" s="73"/>
      <c r="G1670" s="73"/>
      <c r="H1670" s="73"/>
      <c r="I1670" s="54"/>
      <c r="J1670" s="159" t="s">
        <v>1249</v>
      </c>
    </row>
    <row r="1671" spans="3:13" s="55" customFormat="1" ht="13.8">
      <c r="C1671" s="301">
        <v>1</v>
      </c>
      <c r="D1671" s="59" t="s">
        <v>5</v>
      </c>
      <c r="E1671" s="302" t="s">
        <v>6</v>
      </c>
      <c r="F1671" s="93">
        <v>8.9999999999999993E-3</v>
      </c>
      <c r="G1671" s="64">
        <f>VLOOKUP(D1671,upahbahan,3,FALSE)</f>
        <v>100000</v>
      </c>
      <c r="H1671" s="64">
        <f>F1671*G1671</f>
        <v>899.99999999999989</v>
      </c>
      <c r="I1671" s="54"/>
      <c r="J1671" s="159" t="s">
        <v>1250</v>
      </c>
      <c r="M1671" s="65">
        <v>0.1</v>
      </c>
    </row>
    <row r="1672" spans="3:13" s="55" customFormat="1" ht="13.8">
      <c r="C1672" s="301">
        <v>2</v>
      </c>
      <c r="D1672" s="59" t="s">
        <v>10</v>
      </c>
      <c r="E1672" s="302" t="s">
        <v>6</v>
      </c>
      <c r="F1672" s="93">
        <v>5.0000000000000001E-3</v>
      </c>
      <c r="G1672" s="64">
        <f>VLOOKUP(D1672,upahbahan,3,FALSE)</f>
        <v>145000</v>
      </c>
      <c r="H1672" s="64">
        <f t="shared" ref="H1672:H1673" si="210">F1672*G1672</f>
        <v>725</v>
      </c>
      <c r="I1672" s="54"/>
      <c r="J1672" s="159"/>
      <c r="M1672" s="65"/>
    </row>
    <row r="1673" spans="3:13" s="55" customFormat="1" ht="13.8">
      <c r="C1673" s="301">
        <v>3</v>
      </c>
      <c r="D1673" s="59" t="s">
        <v>19</v>
      </c>
      <c r="E1673" s="302" t="s">
        <v>6</v>
      </c>
      <c r="F1673" s="93">
        <v>1E-3</v>
      </c>
      <c r="G1673" s="64">
        <f>VLOOKUP(D1673,upahbahan,3,FALSE)</f>
        <v>200000</v>
      </c>
      <c r="H1673" s="64">
        <f t="shared" si="210"/>
        <v>200</v>
      </c>
      <c r="I1673" s="54"/>
    </row>
    <row r="1674" spans="3:13" s="55" customFormat="1" ht="13.8">
      <c r="C1674" s="83" t="s">
        <v>1210</v>
      </c>
      <c r="D1674" s="80"/>
      <c r="E1674" s="80"/>
      <c r="F1674" s="217"/>
      <c r="G1674" s="218"/>
      <c r="H1674" s="64">
        <f>SUM(H1671:H1673)</f>
        <v>1825</v>
      </c>
      <c r="I1674" s="219"/>
    </row>
    <row r="1675" spans="3:13" s="55" customFormat="1" ht="13.8">
      <c r="C1675" s="72" t="s">
        <v>1211</v>
      </c>
      <c r="D1675" s="59" t="s">
        <v>1212</v>
      </c>
      <c r="E1675" s="73"/>
      <c r="F1675" s="73"/>
      <c r="G1675" s="73"/>
      <c r="H1675" s="73"/>
      <c r="I1675" s="54"/>
    </row>
    <row r="1676" spans="3:13" s="55" customFormat="1" ht="13.8">
      <c r="C1676" s="83" t="s">
        <v>1216</v>
      </c>
      <c r="D1676" s="80"/>
      <c r="E1676" s="80"/>
      <c r="F1676" s="80"/>
      <c r="G1676" s="162"/>
      <c r="H1676" s="64">
        <f>SUM(H1675:H1675)</f>
        <v>0</v>
      </c>
      <c r="I1676" s="54"/>
    </row>
    <row r="1677" spans="3:13" s="55" customFormat="1" ht="13.8">
      <c r="C1677" s="72" t="s">
        <v>1217</v>
      </c>
      <c r="D1677" s="59" t="s">
        <v>1218</v>
      </c>
      <c r="E1677" s="170"/>
      <c r="F1677" s="73"/>
      <c r="G1677" s="73"/>
      <c r="H1677" s="73"/>
      <c r="I1677" s="54"/>
    </row>
    <row r="1678" spans="3:13" s="55" customFormat="1" ht="13.8">
      <c r="C1678" s="557"/>
      <c r="D1678" s="446" t="s">
        <v>5289</v>
      </c>
      <c r="E1678" s="590" t="s">
        <v>1995</v>
      </c>
      <c r="F1678" s="591">
        <v>6.0000000000000001E-3</v>
      </c>
      <c r="G1678" s="64">
        <f>VLOOKUP(D1678,upahbahan,3,FALSE)</f>
        <v>75000</v>
      </c>
      <c r="H1678" s="64">
        <f t="shared" ref="H1678" si="211">F1678*G1678</f>
        <v>450</v>
      </c>
      <c r="I1678" s="54"/>
    </row>
    <row r="1679" spans="3:13" s="55" customFormat="1" ht="13.8">
      <c r="C1679" s="83" t="s">
        <v>1219</v>
      </c>
      <c r="D1679" s="80"/>
      <c r="E1679" s="80"/>
      <c r="F1679" s="80"/>
      <c r="G1679" s="162"/>
      <c r="H1679" s="588">
        <f>SUM(H1678)</f>
        <v>450</v>
      </c>
      <c r="I1679" s="54"/>
    </row>
    <row r="1680" spans="3:13" s="55" customFormat="1" ht="13.8">
      <c r="C1680" s="58" t="s">
        <v>1220</v>
      </c>
      <c r="D1680" s="69" t="s">
        <v>1221</v>
      </c>
      <c r="E1680" s="70"/>
      <c r="F1680" s="70"/>
      <c r="G1680" s="71"/>
      <c r="H1680" s="304">
        <f>H1679+H1676+H1674</f>
        <v>2275</v>
      </c>
      <c r="I1680" s="319"/>
    </row>
    <row r="1681" spans="3:13" s="55" customFormat="1" ht="13.8">
      <c r="C1681" s="58" t="s">
        <v>1222</v>
      </c>
      <c r="D1681" s="69" t="s">
        <v>1325</v>
      </c>
      <c r="E1681" s="70"/>
      <c r="F1681" s="71"/>
      <c r="G1681" s="95">
        <v>0.1</v>
      </c>
      <c r="H1681" s="64">
        <f>H1680*G1681</f>
        <v>227.5</v>
      </c>
      <c r="I1681" s="319"/>
    </row>
    <row r="1682" spans="3:13" s="55" customFormat="1" ht="24.75" customHeight="1">
      <c r="C1682" s="58" t="s">
        <v>1223</v>
      </c>
      <c r="D1682" s="69" t="s">
        <v>1224</v>
      </c>
      <c r="E1682" s="70"/>
      <c r="F1682" s="70"/>
      <c r="G1682" s="71"/>
      <c r="H1682" s="305">
        <f>SUM(H1680:H1681)</f>
        <v>2502.5</v>
      </c>
      <c r="I1682" s="319"/>
    </row>
    <row r="1684" spans="3:13" ht="13.8">
      <c r="C1684" s="160" t="s">
        <v>5399</v>
      </c>
      <c r="D1684" s="436" t="s">
        <v>5400</v>
      </c>
      <c r="I1684" s="56">
        <f>ROUNDDOWN(H1698,-2)</f>
        <v>4200</v>
      </c>
    </row>
    <row r="1685" spans="3:13" s="55" customFormat="1" ht="27.6">
      <c r="C1685" s="300" t="s">
        <v>1197</v>
      </c>
      <c r="D1685" s="300" t="s">
        <v>1198</v>
      </c>
      <c r="E1685" s="300" t="s">
        <v>1199</v>
      </c>
      <c r="F1685" s="300" t="s">
        <v>1200</v>
      </c>
      <c r="G1685" s="300" t="s">
        <v>1201</v>
      </c>
      <c r="H1685" s="300" t="s">
        <v>1202</v>
      </c>
      <c r="I1685" s="54"/>
    </row>
    <row r="1686" spans="3:13" s="55" customFormat="1" ht="13.8">
      <c r="C1686" s="72" t="s">
        <v>1203</v>
      </c>
      <c r="D1686" s="59" t="s">
        <v>1204</v>
      </c>
      <c r="E1686" s="73"/>
      <c r="F1686" s="73"/>
      <c r="G1686" s="73"/>
      <c r="H1686" s="73"/>
      <c r="I1686" s="54"/>
      <c r="J1686" s="159" t="s">
        <v>1249</v>
      </c>
    </row>
    <row r="1687" spans="3:13" s="55" customFormat="1" ht="13.8">
      <c r="C1687" s="301">
        <v>1</v>
      </c>
      <c r="D1687" s="59" t="s">
        <v>5</v>
      </c>
      <c r="E1687" s="302" t="s">
        <v>6</v>
      </c>
      <c r="F1687" s="93">
        <v>1.6E-2</v>
      </c>
      <c r="G1687" s="64">
        <f>VLOOKUP(D1687,upahbahan,3,FALSE)</f>
        <v>100000</v>
      </c>
      <c r="H1687" s="64">
        <f>F1687*G1687</f>
        <v>1600</v>
      </c>
      <c r="I1687" s="54"/>
      <c r="J1687" s="159" t="s">
        <v>1250</v>
      </c>
      <c r="M1687" s="65">
        <v>0.1</v>
      </c>
    </row>
    <row r="1688" spans="3:13" s="55" customFormat="1" ht="13.8">
      <c r="C1688" s="301">
        <v>2</v>
      </c>
      <c r="D1688" s="59" t="s">
        <v>10</v>
      </c>
      <c r="E1688" s="302" t="s">
        <v>6</v>
      </c>
      <c r="F1688" s="93">
        <v>8.0000000000000002E-3</v>
      </c>
      <c r="G1688" s="64">
        <f>VLOOKUP(D1688,upahbahan,3,FALSE)</f>
        <v>145000</v>
      </c>
      <c r="H1688" s="64">
        <f t="shared" ref="H1688:H1689" si="212">F1688*G1688</f>
        <v>1160</v>
      </c>
      <c r="I1688" s="54"/>
      <c r="J1688" s="159"/>
      <c r="M1688" s="65"/>
    </row>
    <row r="1689" spans="3:13" s="55" customFormat="1" ht="13.8">
      <c r="C1689" s="301">
        <v>3</v>
      </c>
      <c r="D1689" s="59" t="s">
        <v>19</v>
      </c>
      <c r="E1689" s="302" t="s">
        <v>6</v>
      </c>
      <c r="F1689" s="93">
        <v>2E-3</v>
      </c>
      <c r="G1689" s="64">
        <f>VLOOKUP(D1689,upahbahan,3,FALSE)</f>
        <v>200000</v>
      </c>
      <c r="H1689" s="64">
        <f t="shared" si="212"/>
        <v>400</v>
      </c>
      <c r="I1689" s="54"/>
    </row>
    <row r="1690" spans="3:13" s="55" customFormat="1" ht="13.8">
      <c r="C1690" s="83" t="s">
        <v>1210</v>
      </c>
      <c r="D1690" s="80"/>
      <c r="E1690" s="80"/>
      <c r="F1690" s="217"/>
      <c r="G1690" s="218"/>
      <c r="H1690" s="64">
        <f>SUM(H1687:H1689)</f>
        <v>3160</v>
      </c>
      <c r="I1690" s="219"/>
    </row>
    <row r="1691" spans="3:13" s="55" customFormat="1" ht="13.8">
      <c r="C1691" s="72" t="s">
        <v>1211</v>
      </c>
      <c r="D1691" s="59" t="s">
        <v>1212</v>
      </c>
      <c r="E1691" s="73"/>
      <c r="F1691" s="73"/>
      <c r="G1691" s="73"/>
      <c r="H1691" s="73"/>
      <c r="I1691" s="54"/>
    </row>
    <row r="1692" spans="3:13" s="55" customFormat="1" ht="13.8">
      <c r="C1692" s="83" t="s">
        <v>1216</v>
      </c>
      <c r="D1692" s="80"/>
      <c r="E1692" s="80"/>
      <c r="F1692" s="80"/>
      <c r="G1692" s="162"/>
      <c r="H1692" s="64">
        <f>SUM(H1691:H1691)</f>
        <v>0</v>
      </c>
      <c r="I1692" s="54"/>
    </row>
    <row r="1693" spans="3:13" s="55" customFormat="1" ht="13.8">
      <c r="C1693" s="72" t="s">
        <v>1217</v>
      </c>
      <c r="D1693" s="59" t="s">
        <v>1218</v>
      </c>
      <c r="E1693" s="170"/>
      <c r="F1693" s="73"/>
      <c r="G1693" s="73"/>
      <c r="H1693" s="73"/>
      <c r="I1693" s="54"/>
    </row>
    <row r="1694" spans="3:13" s="55" customFormat="1" ht="13.8">
      <c r="C1694" s="557"/>
      <c r="D1694" s="446" t="s">
        <v>5289</v>
      </c>
      <c r="E1694" s="590" t="s">
        <v>1995</v>
      </c>
      <c r="F1694" s="591">
        <v>8.9999999999999993E-3</v>
      </c>
      <c r="G1694" s="64">
        <f>VLOOKUP(D1694,upahbahan,3,FALSE)</f>
        <v>75000</v>
      </c>
      <c r="H1694" s="64">
        <f t="shared" ref="H1694" si="213">F1694*G1694</f>
        <v>675</v>
      </c>
      <c r="I1694" s="54"/>
    </row>
    <row r="1695" spans="3:13" s="55" customFormat="1" ht="13.8">
      <c r="C1695" s="83" t="s">
        <v>1219</v>
      </c>
      <c r="D1695" s="80"/>
      <c r="E1695" s="80"/>
      <c r="F1695" s="80"/>
      <c r="G1695" s="162"/>
      <c r="H1695" s="588">
        <f>SUM(H1694)</f>
        <v>675</v>
      </c>
      <c r="I1695" s="54"/>
    </row>
    <row r="1696" spans="3:13" s="55" customFormat="1" ht="13.8">
      <c r="C1696" s="58" t="s">
        <v>1220</v>
      </c>
      <c r="D1696" s="69" t="s">
        <v>1221</v>
      </c>
      <c r="E1696" s="70"/>
      <c r="F1696" s="70"/>
      <c r="G1696" s="71"/>
      <c r="H1696" s="304">
        <f>H1695+H1692+H1690</f>
        <v>3835</v>
      </c>
      <c r="I1696" s="319"/>
    </row>
    <row r="1697" spans="3:13" s="55" customFormat="1" ht="13.8">
      <c r="C1697" s="58" t="s">
        <v>1222</v>
      </c>
      <c r="D1697" s="69" t="s">
        <v>1325</v>
      </c>
      <c r="E1697" s="70"/>
      <c r="F1697" s="71"/>
      <c r="G1697" s="95">
        <v>0.1</v>
      </c>
      <c r="H1697" s="64">
        <f>H1696*G1697</f>
        <v>383.5</v>
      </c>
      <c r="I1697" s="319"/>
    </row>
    <row r="1698" spans="3:13" s="55" customFormat="1" ht="24.75" customHeight="1">
      <c r="C1698" s="58" t="s">
        <v>1223</v>
      </c>
      <c r="D1698" s="69" t="s">
        <v>1224</v>
      </c>
      <c r="E1698" s="70"/>
      <c r="F1698" s="70"/>
      <c r="G1698" s="71"/>
      <c r="H1698" s="305">
        <f>SUM(H1696:H1697)</f>
        <v>4218.5</v>
      </c>
      <c r="I1698" s="319"/>
    </row>
    <row r="1700" spans="3:13" ht="13.8">
      <c r="C1700" s="160" t="s">
        <v>5401</v>
      </c>
      <c r="D1700" s="436" t="s">
        <v>5402</v>
      </c>
      <c r="I1700" s="56">
        <f>ROUNDDOWN(H1714,-2)</f>
        <v>10600</v>
      </c>
    </row>
    <row r="1701" spans="3:13" s="55" customFormat="1" ht="27.6">
      <c r="C1701" s="300" t="s">
        <v>1197</v>
      </c>
      <c r="D1701" s="300" t="s">
        <v>1198</v>
      </c>
      <c r="E1701" s="300" t="s">
        <v>1199</v>
      </c>
      <c r="F1701" s="300" t="s">
        <v>1200</v>
      </c>
      <c r="G1701" s="300" t="s">
        <v>1201</v>
      </c>
      <c r="H1701" s="300" t="s">
        <v>1202</v>
      </c>
      <c r="I1701" s="54"/>
    </row>
    <row r="1702" spans="3:13" s="55" customFormat="1" ht="13.8">
      <c r="C1702" s="72" t="s">
        <v>1203</v>
      </c>
      <c r="D1702" s="59" t="s">
        <v>1204</v>
      </c>
      <c r="E1702" s="73"/>
      <c r="F1702" s="73"/>
      <c r="G1702" s="73"/>
      <c r="H1702" s="73"/>
      <c r="I1702" s="54"/>
      <c r="J1702" s="159" t="s">
        <v>1249</v>
      </c>
    </row>
    <row r="1703" spans="3:13" s="55" customFormat="1" ht="13.8">
      <c r="C1703" s="301">
        <v>1</v>
      </c>
      <c r="D1703" s="59" t="s">
        <v>5</v>
      </c>
      <c r="E1703" s="302" t="s">
        <v>6</v>
      </c>
      <c r="F1703" s="93">
        <v>4.3999999999999997E-2</v>
      </c>
      <c r="G1703" s="64">
        <f>VLOOKUP(D1703,upahbahan,3,FALSE)</f>
        <v>100000</v>
      </c>
      <c r="H1703" s="64">
        <f>F1703*G1703</f>
        <v>4400</v>
      </c>
      <c r="I1703" s="54"/>
      <c r="J1703" s="159" t="s">
        <v>1250</v>
      </c>
      <c r="M1703" s="65">
        <v>0.1</v>
      </c>
    </row>
    <row r="1704" spans="3:13" s="55" customFormat="1" ht="13.8">
      <c r="C1704" s="301">
        <v>2</v>
      </c>
      <c r="D1704" s="59" t="s">
        <v>10</v>
      </c>
      <c r="E1704" s="302" t="s">
        <v>6</v>
      </c>
      <c r="F1704" s="93">
        <v>2.1999999999999999E-2</v>
      </c>
      <c r="G1704" s="64">
        <f>VLOOKUP(D1704,upahbahan,3,FALSE)</f>
        <v>145000</v>
      </c>
      <c r="H1704" s="64">
        <f t="shared" ref="H1704:H1705" si="214">F1704*G1704</f>
        <v>3190</v>
      </c>
      <c r="I1704" s="54"/>
      <c r="J1704" s="159"/>
      <c r="M1704" s="65"/>
    </row>
    <row r="1705" spans="3:13" s="55" customFormat="1" ht="13.8">
      <c r="C1705" s="301">
        <v>3</v>
      </c>
      <c r="D1705" s="59" t="s">
        <v>19</v>
      </c>
      <c r="E1705" s="302" t="s">
        <v>6</v>
      </c>
      <c r="F1705" s="93">
        <v>4.0000000000000001E-3</v>
      </c>
      <c r="G1705" s="64">
        <f>VLOOKUP(D1705,upahbahan,3,FALSE)</f>
        <v>200000</v>
      </c>
      <c r="H1705" s="64">
        <f t="shared" si="214"/>
        <v>800</v>
      </c>
      <c r="I1705" s="54"/>
    </row>
    <row r="1706" spans="3:13" s="55" customFormat="1" ht="13.8">
      <c r="C1706" s="83" t="s">
        <v>1210</v>
      </c>
      <c r="D1706" s="80"/>
      <c r="E1706" s="80"/>
      <c r="F1706" s="217"/>
      <c r="G1706" s="218"/>
      <c r="H1706" s="64">
        <f>SUM(H1703:H1705)</f>
        <v>8390</v>
      </c>
      <c r="I1706" s="219"/>
    </row>
    <row r="1707" spans="3:13" s="55" customFormat="1" ht="13.8">
      <c r="C1707" s="72" t="s">
        <v>1211</v>
      </c>
      <c r="D1707" s="59" t="s">
        <v>1212</v>
      </c>
      <c r="E1707" s="73"/>
      <c r="F1707" s="73"/>
      <c r="G1707" s="73"/>
      <c r="H1707" s="73"/>
      <c r="I1707" s="54"/>
    </row>
    <row r="1708" spans="3:13" s="55" customFormat="1" ht="13.8">
      <c r="C1708" s="83" t="s">
        <v>1216</v>
      </c>
      <c r="D1708" s="80"/>
      <c r="E1708" s="80"/>
      <c r="F1708" s="80"/>
      <c r="G1708" s="162"/>
      <c r="H1708" s="64">
        <f>SUM(H1707:H1707)</f>
        <v>0</v>
      </c>
      <c r="I1708" s="54"/>
    </row>
    <row r="1709" spans="3:13" s="55" customFormat="1" ht="13.8">
      <c r="C1709" s="72" t="s">
        <v>1217</v>
      </c>
      <c r="D1709" s="59" t="s">
        <v>1218</v>
      </c>
      <c r="E1709" s="170"/>
      <c r="F1709" s="73"/>
      <c r="G1709" s="73"/>
      <c r="H1709" s="73"/>
      <c r="I1709" s="54"/>
    </row>
    <row r="1710" spans="3:13" s="55" customFormat="1" ht="13.8">
      <c r="C1710" s="557"/>
      <c r="D1710" s="446" t="s">
        <v>5289</v>
      </c>
      <c r="E1710" s="590" t="s">
        <v>1995</v>
      </c>
      <c r="F1710" s="591">
        <v>1.7000000000000001E-2</v>
      </c>
      <c r="G1710" s="64">
        <f>VLOOKUP(D1710,upahbahan,3,FALSE)</f>
        <v>75000</v>
      </c>
      <c r="H1710" s="64">
        <f t="shared" ref="H1710" si="215">F1710*G1710</f>
        <v>1275</v>
      </c>
      <c r="I1710" s="54"/>
    </row>
    <row r="1711" spans="3:13" s="55" customFormat="1" ht="13.8">
      <c r="C1711" s="83" t="s">
        <v>1219</v>
      </c>
      <c r="D1711" s="80"/>
      <c r="E1711" s="80"/>
      <c r="F1711" s="80"/>
      <c r="G1711" s="162"/>
      <c r="H1711" s="588">
        <f>SUM(H1710)</f>
        <v>1275</v>
      </c>
      <c r="I1711" s="54"/>
    </row>
    <row r="1712" spans="3:13" s="55" customFormat="1" ht="13.8">
      <c r="C1712" s="58" t="s">
        <v>1220</v>
      </c>
      <c r="D1712" s="69" t="s">
        <v>1221</v>
      </c>
      <c r="E1712" s="70"/>
      <c r="F1712" s="70"/>
      <c r="G1712" s="71"/>
      <c r="H1712" s="304">
        <f>H1711+H1708+H1706</f>
        <v>9665</v>
      </c>
      <c r="I1712" s="319"/>
    </row>
    <row r="1713" spans="3:13" s="55" customFormat="1" ht="13.8">
      <c r="C1713" s="58" t="s">
        <v>1222</v>
      </c>
      <c r="D1713" s="69" t="s">
        <v>1325</v>
      </c>
      <c r="E1713" s="70"/>
      <c r="F1713" s="71"/>
      <c r="G1713" s="95">
        <v>0.1</v>
      </c>
      <c r="H1713" s="64">
        <f>H1712*G1713</f>
        <v>966.5</v>
      </c>
      <c r="I1713" s="319"/>
    </row>
    <row r="1714" spans="3:13" s="55" customFormat="1" ht="24.75" customHeight="1">
      <c r="C1714" s="58" t="s">
        <v>1223</v>
      </c>
      <c r="D1714" s="69" t="s">
        <v>1224</v>
      </c>
      <c r="E1714" s="70"/>
      <c r="F1714" s="70"/>
      <c r="G1714" s="71"/>
      <c r="H1714" s="305">
        <f>SUM(H1712:H1713)</f>
        <v>10631.5</v>
      </c>
      <c r="I1714" s="319"/>
    </row>
    <row r="1716" spans="3:13" ht="13.8">
      <c r="C1716" s="160" t="s">
        <v>5403</v>
      </c>
      <c r="D1716" s="436" t="s">
        <v>5404</v>
      </c>
      <c r="I1716" s="56">
        <f>ROUNDDOWN(H1730,-2)</f>
        <v>16000</v>
      </c>
    </row>
    <row r="1717" spans="3:13" s="55" customFormat="1" ht="27.6">
      <c r="C1717" s="300" t="s">
        <v>1197</v>
      </c>
      <c r="D1717" s="300" t="s">
        <v>1198</v>
      </c>
      <c r="E1717" s="300" t="s">
        <v>1199</v>
      </c>
      <c r="F1717" s="300" t="s">
        <v>1200</v>
      </c>
      <c r="G1717" s="300" t="s">
        <v>1201</v>
      </c>
      <c r="H1717" s="300" t="s">
        <v>1202</v>
      </c>
      <c r="I1717" s="54"/>
    </row>
    <row r="1718" spans="3:13" s="55" customFormat="1" ht="13.8">
      <c r="C1718" s="72" t="s">
        <v>1203</v>
      </c>
      <c r="D1718" s="59" t="s">
        <v>1204</v>
      </c>
      <c r="E1718" s="73"/>
      <c r="F1718" s="73"/>
      <c r="G1718" s="73"/>
      <c r="H1718" s="73"/>
      <c r="I1718" s="54"/>
      <c r="J1718" s="159" t="s">
        <v>1249</v>
      </c>
    </row>
    <row r="1719" spans="3:13" s="55" customFormat="1" ht="13.8">
      <c r="C1719" s="301">
        <v>1</v>
      </c>
      <c r="D1719" s="59" t="s">
        <v>5</v>
      </c>
      <c r="E1719" s="302" t="s">
        <v>6</v>
      </c>
      <c r="F1719" s="93">
        <v>6.7000000000000004E-2</v>
      </c>
      <c r="G1719" s="64">
        <f>VLOOKUP(D1719,upahbahan,3,FALSE)</f>
        <v>100000</v>
      </c>
      <c r="H1719" s="64">
        <f>F1719*G1719</f>
        <v>6700</v>
      </c>
      <c r="I1719" s="54"/>
      <c r="J1719" s="159" t="s">
        <v>1250</v>
      </c>
      <c r="M1719" s="65">
        <v>0.1</v>
      </c>
    </row>
    <row r="1720" spans="3:13" s="55" customFormat="1" ht="13.8">
      <c r="C1720" s="301">
        <v>2</v>
      </c>
      <c r="D1720" s="59" t="s">
        <v>10</v>
      </c>
      <c r="E1720" s="302" t="s">
        <v>6</v>
      </c>
      <c r="F1720" s="93">
        <v>3.3000000000000002E-2</v>
      </c>
      <c r="G1720" s="64">
        <f>VLOOKUP(D1720,upahbahan,3,FALSE)</f>
        <v>145000</v>
      </c>
      <c r="H1720" s="64">
        <f t="shared" ref="H1720:H1721" si="216">F1720*G1720</f>
        <v>4785</v>
      </c>
      <c r="I1720" s="54"/>
      <c r="J1720" s="159"/>
      <c r="M1720" s="65"/>
    </row>
    <row r="1721" spans="3:13" s="55" customFormat="1" ht="13.8">
      <c r="C1721" s="301">
        <v>3</v>
      </c>
      <c r="D1721" s="59" t="s">
        <v>19</v>
      </c>
      <c r="E1721" s="302" t="s">
        <v>6</v>
      </c>
      <c r="F1721" s="93">
        <v>7.0000000000000001E-3</v>
      </c>
      <c r="G1721" s="64">
        <f>VLOOKUP(D1721,upahbahan,3,FALSE)</f>
        <v>200000</v>
      </c>
      <c r="H1721" s="64">
        <f t="shared" si="216"/>
        <v>1400</v>
      </c>
      <c r="I1721" s="54"/>
    </row>
    <row r="1722" spans="3:13" s="55" customFormat="1" ht="13.8">
      <c r="C1722" s="83" t="s">
        <v>1210</v>
      </c>
      <c r="D1722" s="80"/>
      <c r="E1722" s="80"/>
      <c r="F1722" s="217"/>
      <c r="G1722" s="218"/>
      <c r="H1722" s="64">
        <f>SUM(H1719:H1721)</f>
        <v>12885</v>
      </c>
      <c r="I1722" s="219"/>
    </row>
    <row r="1723" spans="3:13" s="55" customFormat="1" ht="13.8">
      <c r="C1723" s="72" t="s">
        <v>1211</v>
      </c>
      <c r="D1723" s="59" t="s">
        <v>1212</v>
      </c>
      <c r="E1723" s="73"/>
      <c r="F1723" s="73"/>
      <c r="G1723" s="73"/>
      <c r="H1723" s="73"/>
      <c r="I1723" s="54"/>
    </row>
    <row r="1724" spans="3:13" s="55" customFormat="1" ht="13.8">
      <c r="C1724" s="83" t="s">
        <v>1216</v>
      </c>
      <c r="D1724" s="80"/>
      <c r="E1724" s="80"/>
      <c r="F1724" s="80"/>
      <c r="G1724" s="162"/>
      <c r="H1724" s="64">
        <f>SUM(H1723:H1723)</f>
        <v>0</v>
      </c>
      <c r="I1724" s="54"/>
    </row>
    <row r="1725" spans="3:13" s="55" customFormat="1" ht="13.8">
      <c r="C1725" s="72" t="s">
        <v>1217</v>
      </c>
      <c r="D1725" s="59" t="s">
        <v>1218</v>
      </c>
      <c r="E1725" s="170"/>
      <c r="F1725" s="73"/>
      <c r="G1725" s="73"/>
      <c r="H1725" s="73"/>
      <c r="I1725" s="54"/>
    </row>
    <row r="1726" spans="3:13" s="55" customFormat="1" ht="13.8">
      <c r="C1726" s="557"/>
      <c r="D1726" s="446" t="s">
        <v>5289</v>
      </c>
      <c r="E1726" s="590" t="s">
        <v>1995</v>
      </c>
      <c r="F1726" s="591">
        <v>2.3E-2</v>
      </c>
      <c r="G1726" s="64">
        <f>VLOOKUP(D1726,upahbahan,3,FALSE)</f>
        <v>75000</v>
      </c>
      <c r="H1726" s="64">
        <f t="shared" ref="H1726" si="217">F1726*G1726</f>
        <v>1725</v>
      </c>
      <c r="I1726" s="54"/>
    </row>
    <row r="1727" spans="3:13" s="55" customFormat="1" ht="13.8">
      <c r="C1727" s="83" t="s">
        <v>1219</v>
      </c>
      <c r="D1727" s="80"/>
      <c r="E1727" s="80"/>
      <c r="F1727" s="80"/>
      <c r="G1727" s="162"/>
      <c r="H1727" s="588">
        <f>SUM(H1726)</f>
        <v>1725</v>
      </c>
      <c r="I1727" s="54"/>
    </row>
    <row r="1728" spans="3:13" s="55" customFormat="1" ht="13.8">
      <c r="C1728" s="58" t="s">
        <v>1220</v>
      </c>
      <c r="D1728" s="69" t="s">
        <v>1221</v>
      </c>
      <c r="E1728" s="70"/>
      <c r="F1728" s="70"/>
      <c r="G1728" s="71"/>
      <c r="H1728" s="304">
        <f>H1727+H1724+H1722</f>
        <v>14610</v>
      </c>
      <c r="I1728" s="319"/>
    </row>
    <row r="1729" spans="3:13" s="55" customFormat="1" ht="13.8">
      <c r="C1729" s="58" t="s">
        <v>1222</v>
      </c>
      <c r="D1729" s="69" t="s">
        <v>1325</v>
      </c>
      <c r="E1729" s="70"/>
      <c r="F1729" s="71"/>
      <c r="G1729" s="95">
        <v>0.1</v>
      </c>
      <c r="H1729" s="64">
        <f>H1728*G1729</f>
        <v>1461</v>
      </c>
      <c r="I1729" s="319"/>
    </row>
    <row r="1730" spans="3:13" s="55" customFormat="1" ht="24.75" customHeight="1">
      <c r="C1730" s="58" t="s">
        <v>1223</v>
      </c>
      <c r="D1730" s="69" t="s">
        <v>1224</v>
      </c>
      <c r="E1730" s="70"/>
      <c r="F1730" s="70"/>
      <c r="G1730" s="71"/>
      <c r="H1730" s="305">
        <f>SUM(H1728:H1729)</f>
        <v>16071</v>
      </c>
      <c r="I1730" s="319"/>
    </row>
    <row r="1732" spans="3:13" ht="13.8">
      <c r="C1732" s="160" t="s">
        <v>5405</v>
      </c>
      <c r="D1732" s="436" t="s">
        <v>5406</v>
      </c>
      <c r="I1732" s="56">
        <f>ROUNDDOWN(H1746,-2)</f>
        <v>21500</v>
      </c>
    </row>
    <row r="1733" spans="3:13" s="55" customFormat="1" ht="27.6">
      <c r="C1733" s="300" t="s">
        <v>1197</v>
      </c>
      <c r="D1733" s="300" t="s">
        <v>1198</v>
      </c>
      <c r="E1733" s="300" t="s">
        <v>1199</v>
      </c>
      <c r="F1733" s="300" t="s">
        <v>1200</v>
      </c>
      <c r="G1733" s="300" t="s">
        <v>1201</v>
      </c>
      <c r="H1733" s="300" t="s">
        <v>1202</v>
      </c>
      <c r="I1733" s="54"/>
    </row>
    <row r="1734" spans="3:13" s="55" customFormat="1" ht="13.8">
      <c r="C1734" s="72" t="s">
        <v>1203</v>
      </c>
      <c r="D1734" s="59" t="s">
        <v>1204</v>
      </c>
      <c r="E1734" s="73"/>
      <c r="F1734" s="73"/>
      <c r="G1734" s="73"/>
      <c r="H1734" s="73"/>
      <c r="I1734" s="54"/>
      <c r="J1734" s="159" t="s">
        <v>1249</v>
      </c>
    </row>
    <row r="1735" spans="3:13" s="55" customFormat="1" ht="13.8">
      <c r="C1735" s="301">
        <v>1</v>
      </c>
      <c r="D1735" s="59" t="s">
        <v>5</v>
      </c>
      <c r="E1735" s="302" t="s">
        <v>6</v>
      </c>
      <c r="F1735" s="93">
        <v>0.09</v>
      </c>
      <c r="G1735" s="64">
        <f>VLOOKUP(D1735,upahbahan,3,FALSE)</f>
        <v>100000</v>
      </c>
      <c r="H1735" s="64">
        <f>F1735*G1735</f>
        <v>9000</v>
      </c>
      <c r="I1735" s="54"/>
      <c r="J1735" s="159" t="s">
        <v>1250</v>
      </c>
      <c r="M1735" s="65">
        <v>0.1</v>
      </c>
    </row>
    <row r="1736" spans="3:13" s="55" customFormat="1" ht="13.8">
      <c r="C1736" s="301">
        <v>2</v>
      </c>
      <c r="D1736" s="59" t="s">
        <v>10</v>
      </c>
      <c r="E1736" s="302" t="s">
        <v>6</v>
      </c>
      <c r="F1736" s="93">
        <v>4.4999999999999998E-2</v>
      </c>
      <c r="G1736" s="64">
        <f>VLOOKUP(D1736,upahbahan,3,FALSE)</f>
        <v>145000</v>
      </c>
      <c r="H1736" s="64">
        <f t="shared" ref="H1736:H1737" si="218">F1736*G1736</f>
        <v>6525</v>
      </c>
      <c r="I1736" s="54"/>
      <c r="J1736" s="159"/>
      <c r="M1736" s="65"/>
    </row>
    <row r="1737" spans="3:13" s="55" customFormat="1" ht="13.8">
      <c r="C1737" s="301">
        <v>3</v>
      </c>
      <c r="D1737" s="59" t="s">
        <v>19</v>
      </c>
      <c r="E1737" s="302" t="s">
        <v>6</v>
      </c>
      <c r="F1737" s="93">
        <v>8.9999999999999993E-3</v>
      </c>
      <c r="G1737" s="64">
        <f>VLOOKUP(D1737,upahbahan,3,FALSE)</f>
        <v>200000</v>
      </c>
      <c r="H1737" s="64">
        <f t="shared" si="218"/>
        <v>1799.9999999999998</v>
      </c>
      <c r="I1737" s="54"/>
    </row>
    <row r="1738" spans="3:13" s="55" customFormat="1" ht="13.8">
      <c r="C1738" s="83" t="s">
        <v>1210</v>
      </c>
      <c r="D1738" s="80"/>
      <c r="E1738" s="80"/>
      <c r="F1738" s="217"/>
      <c r="G1738" s="218"/>
      <c r="H1738" s="64">
        <f>SUM(H1735:H1737)</f>
        <v>17325</v>
      </c>
      <c r="I1738" s="219"/>
    </row>
    <row r="1739" spans="3:13" s="55" customFormat="1" ht="13.8">
      <c r="C1739" s="72" t="s">
        <v>1211</v>
      </c>
      <c r="D1739" s="59" t="s">
        <v>1212</v>
      </c>
      <c r="E1739" s="73"/>
      <c r="F1739" s="73"/>
      <c r="G1739" s="73"/>
      <c r="H1739" s="73"/>
      <c r="I1739" s="54"/>
    </row>
    <row r="1740" spans="3:13" s="55" customFormat="1" ht="13.8">
      <c r="C1740" s="83" t="s">
        <v>1216</v>
      </c>
      <c r="D1740" s="80"/>
      <c r="E1740" s="80"/>
      <c r="F1740" s="80"/>
      <c r="G1740" s="162"/>
      <c r="H1740" s="64">
        <f>SUM(H1739:H1739)</f>
        <v>0</v>
      </c>
      <c r="I1740" s="54"/>
    </row>
    <row r="1741" spans="3:13" s="55" customFormat="1" ht="13.8">
      <c r="C1741" s="72" t="s">
        <v>1217</v>
      </c>
      <c r="D1741" s="59" t="s">
        <v>1218</v>
      </c>
      <c r="E1741" s="170"/>
      <c r="F1741" s="73"/>
      <c r="G1741" s="73"/>
      <c r="H1741" s="73"/>
      <c r="I1741" s="54"/>
    </row>
    <row r="1742" spans="3:13" s="55" customFormat="1" ht="13.8">
      <c r="C1742" s="557"/>
      <c r="D1742" s="446" t="s">
        <v>5289</v>
      </c>
      <c r="E1742" s="590" t="s">
        <v>1995</v>
      </c>
      <c r="F1742" s="591">
        <v>0.03</v>
      </c>
      <c r="G1742" s="64">
        <f>VLOOKUP(D1742,upahbahan,3,FALSE)</f>
        <v>75000</v>
      </c>
      <c r="H1742" s="64">
        <f t="shared" ref="H1742" si="219">F1742*G1742</f>
        <v>2250</v>
      </c>
      <c r="I1742" s="54"/>
    </row>
    <row r="1743" spans="3:13" s="55" customFormat="1" ht="13.8">
      <c r="C1743" s="83" t="s">
        <v>1219</v>
      </c>
      <c r="D1743" s="80"/>
      <c r="E1743" s="80"/>
      <c r="F1743" s="80"/>
      <c r="G1743" s="162"/>
      <c r="H1743" s="588">
        <f>SUM(H1742)</f>
        <v>2250</v>
      </c>
      <c r="I1743" s="54"/>
    </row>
    <row r="1744" spans="3:13" s="55" customFormat="1" ht="13.8">
      <c r="C1744" s="58" t="s">
        <v>1220</v>
      </c>
      <c r="D1744" s="69" t="s">
        <v>1221</v>
      </c>
      <c r="E1744" s="70"/>
      <c r="F1744" s="70"/>
      <c r="G1744" s="71"/>
      <c r="H1744" s="304">
        <f>H1743+H1740+H1738</f>
        <v>19575</v>
      </c>
      <c r="I1744" s="319"/>
    </row>
    <row r="1745" spans="3:13" s="55" customFormat="1" ht="13.8">
      <c r="C1745" s="58" t="s">
        <v>1222</v>
      </c>
      <c r="D1745" s="69" t="s">
        <v>1325</v>
      </c>
      <c r="E1745" s="70"/>
      <c r="F1745" s="71"/>
      <c r="G1745" s="95">
        <v>0.1</v>
      </c>
      <c r="H1745" s="64">
        <f>H1744*G1745</f>
        <v>1957.5</v>
      </c>
      <c r="I1745" s="319"/>
    </row>
    <row r="1746" spans="3:13" s="55" customFormat="1" ht="24.75" customHeight="1">
      <c r="C1746" s="58" t="s">
        <v>1223</v>
      </c>
      <c r="D1746" s="69" t="s">
        <v>1224</v>
      </c>
      <c r="E1746" s="70"/>
      <c r="F1746" s="70"/>
      <c r="G1746" s="71"/>
      <c r="H1746" s="305">
        <f>SUM(H1744:H1745)</f>
        <v>21532.5</v>
      </c>
      <c r="I1746" s="319"/>
    </row>
    <row r="1748" spans="3:13" ht="13.8">
      <c r="C1748" s="160" t="s">
        <v>5407</v>
      </c>
      <c r="D1748" s="436" t="s">
        <v>5408</v>
      </c>
      <c r="I1748" s="56">
        <f>ROUNDDOWN(H1762,-2)</f>
        <v>42000</v>
      </c>
    </row>
    <row r="1749" spans="3:13" s="55" customFormat="1" ht="27.6">
      <c r="C1749" s="300" t="s">
        <v>1197</v>
      </c>
      <c r="D1749" s="300" t="s">
        <v>1198</v>
      </c>
      <c r="E1749" s="300" t="s">
        <v>1199</v>
      </c>
      <c r="F1749" s="300" t="s">
        <v>1200</v>
      </c>
      <c r="G1749" s="300" t="s">
        <v>1201</v>
      </c>
      <c r="H1749" s="300" t="s">
        <v>1202</v>
      </c>
      <c r="I1749" s="54"/>
    </row>
    <row r="1750" spans="3:13" s="55" customFormat="1" ht="13.8">
      <c r="C1750" s="72" t="s">
        <v>1203</v>
      </c>
      <c r="D1750" s="59" t="s">
        <v>1204</v>
      </c>
      <c r="E1750" s="73"/>
      <c r="F1750" s="73"/>
      <c r="G1750" s="73"/>
      <c r="H1750" s="73"/>
      <c r="I1750" s="54"/>
      <c r="J1750" s="159" t="s">
        <v>1249</v>
      </c>
    </row>
    <row r="1751" spans="3:13" s="55" customFormat="1" ht="13.8">
      <c r="C1751" s="301">
        <v>1</v>
      </c>
      <c r="D1751" s="59" t="s">
        <v>5</v>
      </c>
      <c r="E1751" s="302" t="s">
        <v>6</v>
      </c>
      <c r="F1751" s="93">
        <v>0.17699999999999999</v>
      </c>
      <c r="G1751" s="64">
        <f>VLOOKUP(D1751,upahbahan,3,FALSE)</f>
        <v>100000</v>
      </c>
      <c r="H1751" s="64">
        <f>F1751*G1751</f>
        <v>17700</v>
      </c>
      <c r="I1751" s="54"/>
      <c r="J1751" s="159" t="s">
        <v>1250</v>
      </c>
      <c r="M1751" s="65">
        <v>0.1</v>
      </c>
    </row>
    <row r="1752" spans="3:13" s="55" customFormat="1" ht="13.8">
      <c r="C1752" s="301">
        <v>2</v>
      </c>
      <c r="D1752" s="59" t="s">
        <v>10</v>
      </c>
      <c r="E1752" s="302" t="s">
        <v>6</v>
      </c>
      <c r="F1752" s="93">
        <v>8.7999999999999995E-2</v>
      </c>
      <c r="G1752" s="64">
        <f>VLOOKUP(D1752,upahbahan,3,FALSE)</f>
        <v>145000</v>
      </c>
      <c r="H1752" s="64">
        <f t="shared" ref="H1752:H1753" si="220">F1752*G1752</f>
        <v>12760</v>
      </c>
      <c r="I1752" s="54"/>
      <c r="J1752" s="159"/>
      <c r="M1752" s="65"/>
    </row>
    <row r="1753" spans="3:13" s="55" customFormat="1" ht="13.8">
      <c r="C1753" s="301">
        <v>3</v>
      </c>
      <c r="D1753" s="59" t="s">
        <v>19</v>
      </c>
      <c r="E1753" s="302" t="s">
        <v>6</v>
      </c>
      <c r="F1753" s="93">
        <v>1.7999999999999999E-2</v>
      </c>
      <c r="G1753" s="64">
        <f>VLOOKUP(D1753,upahbahan,3,FALSE)</f>
        <v>200000</v>
      </c>
      <c r="H1753" s="64">
        <f t="shared" si="220"/>
        <v>3599.9999999999995</v>
      </c>
      <c r="I1753" s="54"/>
    </row>
    <row r="1754" spans="3:13" s="55" customFormat="1" ht="13.8">
      <c r="C1754" s="83" t="s">
        <v>1210</v>
      </c>
      <c r="D1754" s="80"/>
      <c r="E1754" s="80"/>
      <c r="F1754" s="217"/>
      <c r="G1754" s="218"/>
      <c r="H1754" s="64">
        <f>SUM(H1751:H1753)</f>
        <v>34060</v>
      </c>
      <c r="I1754" s="219"/>
    </row>
    <row r="1755" spans="3:13" s="55" customFormat="1" ht="13.8">
      <c r="C1755" s="72" t="s">
        <v>1211</v>
      </c>
      <c r="D1755" s="59" t="s">
        <v>1212</v>
      </c>
      <c r="E1755" s="73"/>
      <c r="F1755" s="73"/>
      <c r="G1755" s="73"/>
      <c r="H1755" s="73"/>
      <c r="I1755" s="54"/>
    </row>
    <row r="1756" spans="3:13" s="55" customFormat="1" ht="13.8">
      <c r="C1756" s="83" t="s">
        <v>1216</v>
      </c>
      <c r="D1756" s="80"/>
      <c r="E1756" s="80"/>
      <c r="F1756" s="80"/>
      <c r="G1756" s="162"/>
      <c r="H1756" s="64">
        <f>SUM(H1755:H1755)</f>
        <v>0</v>
      </c>
      <c r="I1756" s="54"/>
    </row>
    <row r="1757" spans="3:13" s="55" customFormat="1" ht="13.8">
      <c r="C1757" s="72" t="s">
        <v>1217</v>
      </c>
      <c r="D1757" s="59" t="s">
        <v>1218</v>
      </c>
      <c r="E1757" s="170"/>
      <c r="F1757" s="73"/>
      <c r="G1757" s="73"/>
      <c r="H1757" s="73"/>
      <c r="I1757" s="54"/>
    </row>
    <row r="1758" spans="3:13" s="55" customFormat="1" ht="13.8">
      <c r="C1758" s="557"/>
      <c r="D1758" s="446" t="s">
        <v>5289</v>
      </c>
      <c r="E1758" s="590" t="s">
        <v>1995</v>
      </c>
      <c r="F1758" s="591">
        <v>5.5E-2</v>
      </c>
      <c r="G1758" s="64">
        <f>VLOOKUP(D1758,upahbahan,3,FALSE)</f>
        <v>75000</v>
      </c>
      <c r="H1758" s="64">
        <f t="shared" ref="H1758" si="221">F1758*G1758</f>
        <v>4125</v>
      </c>
      <c r="I1758" s="54"/>
    </row>
    <row r="1759" spans="3:13" s="55" customFormat="1" ht="13.8">
      <c r="C1759" s="83" t="s">
        <v>1219</v>
      </c>
      <c r="D1759" s="80"/>
      <c r="E1759" s="80"/>
      <c r="F1759" s="80"/>
      <c r="G1759" s="162"/>
      <c r="H1759" s="588">
        <f>SUM(H1758)</f>
        <v>4125</v>
      </c>
      <c r="I1759" s="54"/>
    </row>
    <row r="1760" spans="3:13" s="55" customFormat="1" ht="13.8">
      <c r="C1760" s="58" t="s">
        <v>1220</v>
      </c>
      <c r="D1760" s="69" t="s">
        <v>1221</v>
      </c>
      <c r="E1760" s="70"/>
      <c r="F1760" s="70"/>
      <c r="G1760" s="71"/>
      <c r="H1760" s="304">
        <f>H1759+H1756+H1754</f>
        <v>38185</v>
      </c>
      <c r="I1760" s="319"/>
    </row>
    <row r="1761" spans="3:13" s="55" customFormat="1" ht="13.8">
      <c r="C1761" s="58" t="s">
        <v>1222</v>
      </c>
      <c r="D1761" s="69" t="s">
        <v>1325</v>
      </c>
      <c r="E1761" s="70"/>
      <c r="F1761" s="71"/>
      <c r="G1761" s="95">
        <v>0.1</v>
      </c>
      <c r="H1761" s="64">
        <f>H1760*G1761</f>
        <v>3818.5</v>
      </c>
      <c r="I1761" s="319"/>
    </row>
    <row r="1762" spans="3:13" s="55" customFormat="1" ht="24.75" customHeight="1">
      <c r="C1762" s="58" t="s">
        <v>1223</v>
      </c>
      <c r="D1762" s="69" t="s">
        <v>1224</v>
      </c>
      <c r="E1762" s="70"/>
      <c r="F1762" s="70"/>
      <c r="G1762" s="71"/>
      <c r="H1762" s="305">
        <f>SUM(H1760:H1761)</f>
        <v>42003.5</v>
      </c>
      <c r="I1762" s="319"/>
    </row>
    <row r="1764" spans="3:13" ht="13.8">
      <c r="C1764" s="160" t="s">
        <v>5409</v>
      </c>
      <c r="D1764" s="436" t="s">
        <v>5410</v>
      </c>
      <c r="I1764" s="56">
        <f>ROUNDDOWN(H1778,-2)</f>
        <v>53600</v>
      </c>
    </row>
    <row r="1765" spans="3:13" s="55" customFormat="1" ht="27.6">
      <c r="C1765" s="300" t="s">
        <v>1197</v>
      </c>
      <c r="D1765" s="300" t="s">
        <v>1198</v>
      </c>
      <c r="E1765" s="300" t="s">
        <v>1199</v>
      </c>
      <c r="F1765" s="300" t="s">
        <v>1200</v>
      </c>
      <c r="G1765" s="300" t="s">
        <v>1201</v>
      </c>
      <c r="H1765" s="300" t="s">
        <v>1202</v>
      </c>
      <c r="I1765" s="54"/>
    </row>
    <row r="1766" spans="3:13" s="55" customFormat="1" ht="13.8">
      <c r="C1766" s="72" t="s">
        <v>1203</v>
      </c>
      <c r="D1766" s="59" t="s">
        <v>1204</v>
      </c>
      <c r="E1766" s="73"/>
      <c r="F1766" s="73"/>
      <c r="G1766" s="73"/>
      <c r="H1766" s="73"/>
      <c r="I1766" s="54"/>
      <c r="J1766" s="159" t="s">
        <v>1249</v>
      </c>
    </row>
    <row r="1767" spans="3:13" s="55" customFormat="1" ht="13.8">
      <c r="C1767" s="301">
        <v>1</v>
      </c>
      <c r="D1767" s="59" t="s">
        <v>5</v>
      </c>
      <c r="E1767" s="302" t="s">
        <v>6</v>
      </c>
      <c r="F1767" s="93">
        <v>0.22500000000000001</v>
      </c>
      <c r="G1767" s="64">
        <f>VLOOKUP(D1767,upahbahan,3,FALSE)</f>
        <v>100000</v>
      </c>
      <c r="H1767" s="64">
        <f>F1767*G1767</f>
        <v>22500</v>
      </c>
      <c r="I1767" s="54"/>
      <c r="J1767" s="159" t="s">
        <v>1250</v>
      </c>
      <c r="M1767" s="65">
        <v>0.1</v>
      </c>
    </row>
    <row r="1768" spans="3:13" s="55" customFormat="1" ht="13.8">
      <c r="C1768" s="301">
        <v>2</v>
      </c>
      <c r="D1768" s="59" t="s">
        <v>10</v>
      </c>
      <c r="E1768" s="302" t="s">
        <v>6</v>
      </c>
      <c r="F1768" s="93">
        <v>0.113</v>
      </c>
      <c r="G1768" s="64">
        <f>VLOOKUP(D1768,upahbahan,3,FALSE)</f>
        <v>145000</v>
      </c>
      <c r="H1768" s="64">
        <f t="shared" ref="H1768:H1769" si="222">F1768*G1768</f>
        <v>16385</v>
      </c>
      <c r="I1768" s="54"/>
      <c r="J1768" s="159"/>
      <c r="M1768" s="65"/>
    </row>
    <row r="1769" spans="3:13" s="55" customFormat="1" ht="13.8">
      <c r="C1769" s="301">
        <v>3</v>
      </c>
      <c r="D1769" s="59" t="s">
        <v>19</v>
      </c>
      <c r="E1769" s="302" t="s">
        <v>6</v>
      </c>
      <c r="F1769" s="93">
        <v>2.3E-2</v>
      </c>
      <c r="G1769" s="64">
        <f>VLOOKUP(D1769,upahbahan,3,FALSE)</f>
        <v>200000</v>
      </c>
      <c r="H1769" s="64">
        <f t="shared" si="222"/>
        <v>4600</v>
      </c>
      <c r="I1769" s="54"/>
    </row>
    <row r="1770" spans="3:13" s="55" customFormat="1" ht="13.8">
      <c r="C1770" s="83" t="s">
        <v>1210</v>
      </c>
      <c r="D1770" s="80"/>
      <c r="E1770" s="80"/>
      <c r="F1770" s="217"/>
      <c r="G1770" s="218"/>
      <c r="H1770" s="64">
        <f>SUM(H1767:H1769)</f>
        <v>43485</v>
      </c>
      <c r="I1770" s="219"/>
    </row>
    <row r="1771" spans="3:13" s="55" customFormat="1" ht="13.8">
      <c r="C1771" s="72" t="s">
        <v>1211</v>
      </c>
      <c r="D1771" s="59" t="s">
        <v>1212</v>
      </c>
      <c r="E1771" s="73"/>
      <c r="F1771" s="73"/>
      <c r="G1771" s="73"/>
      <c r="H1771" s="73"/>
      <c r="I1771" s="54"/>
    </row>
    <row r="1772" spans="3:13" s="55" customFormat="1" ht="13.8">
      <c r="C1772" s="83" t="s">
        <v>1216</v>
      </c>
      <c r="D1772" s="80"/>
      <c r="E1772" s="80"/>
      <c r="F1772" s="80"/>
      <c r="G1772" s="162"/>
      <c r="H1772" s="64">
        <f>SUM(H1771:H1771)</f>
        <v>0</v>
      </c>
      <c r="I1772" s="54"/>
    </row>
    <row r="1773" spans="3:13" s="55" customFormat="1" ht="13.8">
      <c r="C1773" s="72" t="s">
        <v>1217</v>
      </c>
      <c r="D1773" s="59" t="s">
        <v>1218</v>
      </c>
      <c r="E1773" s="170"/>
      <c r="F1773" s="73"/>
      <c r="G1773" s="73"/>
      <c r="H1773" s="73"/>
      <c r="I1773" s="54"/>
    </row>
    <row r="1774" spans="3:13" s="55" customFormat="1" ht="13.8">
      <c r="C1774" s="557"/>
      <c r="D1774" s="446" t="s">
        <v>5289</v>
      </c>
      <c r="E1774" s="590" t="s">
        <v>1995</v>
      </c>
      <c r="F1774" s="591">
        <v>7.0000000000000007E-2</v>
      </c>
      <c r="G1774" s="64">
        <f>VLOOKUP(D1774,upahbahan,3,FALSE)</f>
        <v>75000</v>
      </c>
      <c r="H1774" s="64">
        <f t="shared" ref="H1774" si="223">F1774*G1774</f>
        <v>5250.0000000000009</v>
      </c>
      <c r="I1774" s="54"/>
    </row>
    <row r="1775" spans="3:13" s="55" customFormat="1" ht="13.8">
      <c r="C1775" s="83" t="s">
        <v>1219</v>
      </c>
      <c r="D1775" s="80"/>
      <c r="E1775" s="80"/>
      <c r="F1775" s="80"/>
      <c r="G1775" s="162"/>
      <c r="H1775" s="588">
        <f>SUM(H1774)</f>
        <v>5250.0000000000009</v>
      </c>
      <c r="I1775" s="54"/>
    </row>
    <row r="1776" spans="3:13" s="55" customFormat="1" ht="13.8">
      <c r="C1776" s="58" t="s">
        <v>1220</v>
      </c>
      <c r="D1776" s="69" t="s">
        <v>1221</v>
      </c>
      <c r="E1776" s="70"/>
      <c r="F1776" s="70"/>
      <c r="G1776" s="71"/>
      <c r="H1776" s="304">
        <f>H1775+H1772+H1770</f>
        <v>48735</v>
      </c>
      <c r="I1776" s="319"/>
    </row>
    <row r="1777" spans="3:13" s="55" customFormat="1" ht="13.8">
      <c r="C1777" s="58" t="s">
        <v>1222</v>
      </c>
      <c r="D1777" s="69" t="s">
        <v>1325</v>
      </c>
      <c r="E1777" s="70"/>
      <c r="F1777" s="71"/>
      <c r="G1777" s="95">
        <v>0.1</v>
      </c>
      <c r="H1777" s="64">
        <f>H1776*G1777</f>
        <v>4873.5</v>
      </c>
      <c r="I1777" s="319"/>
    </row>
    <row r="1778" spans="3:13" s="55" customFormat="1" ht="24.75" customHeight="1">
      <c r="C1778" s="58" t="s">
        <v>1223</v>
      </c>
      <c r="D1778" s="69" t="s">
        <v>1224</v>
      </c>
      <c r="E1778" s="70"/>
      <c r="F1778" s="70"/>
      <c r="G1778" s="71"/>
      <c r="H1778" s="305">
        <f>SUM(H1776:H1777)</f>
        <v>53608.5</v>
      </c>
      <c r="I1778" s="319"/>
    </row>
    <row r="1780" spans="3:13" ht="13.8">
      <c r="C1780" s="160" t="s">
        <v>5411</v>
      </c>
      <c r="D1780" s="436" t="s">
        <v>5413</v>
      </c>
      <c r="I1780" s="56">
        <f>ROUNDDOWN(H1794,-2)</f>
        <v>65800</v>
      </c>
    </row>
    <row r="1781" spans="3:13" s="55" customFormat="1" ht="27.6">
      <c r="C1781" s="300" t="s">
        <v>1197</v>
      </c>
      <c r="D1781" s="300" t="s">
        <v>1198</v>
      </c>
      <c r="E1781" s="300" t="s">
        <v>1199</v>
      </c>
      <c r="F1781" s="300" t="s">
        <v>1200</v>
      </c>
      <c r="G1781" s="300" t="s">
        <v>1201</v>
      </c>
      <c r="H1781" s="300" t="s">
        <v>1202</v>
      </c>
      <c r="I1781" s="54"/>
    </row>
    <row r="1782" spans="3:13" s="55" customFormat="1" ht="13.8">
      <c r="C1782" s="72" t="s">
        <v>1203</v>
      </c>
      <c r="D1782" s="59" t="s">
        <v>1204</v>
      </c>
      <c r="E1782" s="73"/>
      <c r="F1782" s="73"/>
      <c r="G1782" s="73"/>
      <c r="H1782" s="73"/>
      <c r="I1782" s="54"/>
      <c r="J1782" s="159" t="s">
        <v>1249</v>
      </c>
    </row>
    <row r="1783" spans="3:13" s="55" customFormat="1" ht="13.8">
      <c r="C1783" s="301">
        <v>1</v>
      </c>
      <c r="D1783" s="59" t="s">
        <v>5</v>
      </c>
      <c r="E1783" s="302" t="s">
        <v>6</v>
      </c>
      <c r="F1783" s="93">
        <v>0.27700000000000002</v>
      </c>
      <c r="G1783" s="64">
        <f>VLOOKUP(D1783,upahbahan,3,FALSE)</f>
        <v>100000</v>
      </c>
      <c r="H1783" s="64">
        <f>F1783*G1783</f>
        <v>27700.000000000004</v>
      </c>
      <c r="I1783" s="54"/>
      <c r="J1783" s="159" t="s">
        <v>1250</v>
      </c>
      <c r="M1783" s="65">
        <v>0.1</v>
      </c>
    </row>
    <row r="1784" spans="3:13" s="55" customFormat="1" ht="13.8">
      <c r="C1784" s="301">
        <v>2</v>
      </c>
      <c r="D1784" s="59" t="s">
        <v>10</v>
      </c>
      <c r="E1784" s="302" t="s">
        <v>6</v>
      </c>
      <c r="F1784" s="93">
        <v>0.13900000000000001</v>
      </c>
      <c r="G1784" s="64">
        <f>VLOOKUP(D1784,upahbahan,3,FALSE)</f>
        <v>145000</v>
      </c>
      <c r="H1784" s="64">
        <f t="shared" ref="H1784:H1785" si="224">F1784*G1784</f>
        <v>20155</v>
      </c>
      <c r="I1784" s="54"/>
      <c r="J1784" s="159"/>
      <c r="M1784" s="65"/>
    </row>
    <row r="1785" spans="3:13" s="55" customFormat="1" ht="13.8">
      <c r="C1785" s="301">
        <v>3</v>
      </c>
      <c r="D1785" s="59" t="s">
        <v>19</v>
      </c>
      <c r="E1785" s="302" t="s">
        <v>6</v>
      </c>
      <c r="F1785" s="93">
        <v>2.8000000000000001E-2</v>
      </c>
      <c r="G1785" s="64">
        <f>VLOOKUP(D1785,upahbahan,3,FALSE)</f>
        <v>200000</v>
      </c>
      <c r="H1785" s="64">
        <f t="shared" si="224"/>
        <v>5600</v>
      </c>
      <c r="I1785" s="54"/>
    </row>
    <row r="1786" spans="3:13" s="55" customFormat="1" ht="13.8">
      <c r="C1786" s="83" t="s">
        <v>1210</v>
      </c>
      <c r="D1786" s="80"/>
      <c r="E1786" s="80"/>
      <c r="F1786" s="217"/>
      <c r="G1786" s="218"/>
      <c r="H1786" s="64">
        <f>SUM(H1783:H1785)</f>
        <v>53455</v>
      </c>
      <c r="I1786" s="219"/>
    </row>
    <row r="1787" spans="3:13" s="55" customFormat="1" ht="13.8">
      <c r="C1787" s="72" t="s">
        <v>1211</v>
      </c>
      <c r="D1787" s="59" t="s">
        <v>1212</v>
      </c>
      <c r="E1787" s="73"/>
      <c r="F1787" s="73"/>
      <c r="G1787" s="73"/>
      <c r="H1787" s="73"/>
      <c r="I1787" s="54"/>
    </row>
    <row r="1788" spans="3:13" s="55" customFormat="1" ht="13.8">
      <c r="C1788" s="83" t="s">
        <v>1216</v>
      </c>
      <c r="D1788" s="80"/>
      <c r="E1788" s="80"/>
      <c r="F1788" s="80"/>
      <c r="G1788" s="162"/>
      <c r="H1788" s="64">
        <f>SUM(H1787:H1787)</f>
        <v>0</v>
      </c>
      <c r="I1788" s="54"/>
    </row>
    <row r="1789" spans="3:13" s="55" customFormat="1" ht="13.8">
      <c r="C1789" s="72" t="s">
        <v>1217</v>
      </c>
      <c r="D1789" s="59" t="s">
        <v>1218</v>
      </c>
      <c r="E1789" s="170"/>
      <c r="F1789" s="73"/>
      <c r="G1789" s="73"/>
      <c r="H1789" s="73"/>
      <c r="I1789" s="54"/>
    </row>
    <row r="1790" spans="3:13" s="55" customFormat="1" ht="13.8">
      <c r="C1790" s="557"/>
      <c r="D1790" s="446" t="s">
        <v>5289</v>
      </c>
      <c r="E1790" s="590" t="s">
        <v>1995</v>
      </c>
      <c r="F1790" s="591">
        <v>8.5000000000000006E-2</v>
      </c>
      <c r="G1790" s="64">
        <f>VLOOKUP(D1790,upahbahan,3,FALSE)</f>
        <v>75000</v>
      </c>
      <c r="H1790" s="64">
        <f t="shared" ref="H1790" si="225">F1790*G1790</f>
        <v>6375.0000000000009</v>
      </c>
      <c r="I1790" s="54"/>
    </row>
    <row r="1791" spans="3:13" s="55" customFormat="1" ht="13.8">
      <c r="C1791" s="83" t="s">
        <v>1219</v>
      </c>
      <c r="D1791" s="80"/>
      <c r="E1791" s="80"/>
      <c r="F1791" s="80"/>
      <c r="G1791" s="162"/>
      <c r="H1791" s="588">
        <f>SUM(H1790)</f>
        <v>6375.0000000000009</v>
      </c>
      <c r="I1791" s="54"/>
    </row>
    <row r="1792" spans="3:13" s="55" customFormat="1" ht="13.8">
      <c r="C1792" s="58" t="s">
        <v>1220</v>
      </c>
      <c r="D1792" s="69" t="s">
        <v>1221</v>
      </c>
      <c r="E1792" s="70"/>
      <c r="F1792" s="70"/>
      <c r="G1792" s="71"/>
      <c r="H1792" s="304">
        <f>H1791+H1788+H1786</f>
        <v>59830</v>
      </c>
      <c r="I1792" s="319"/>
    </row>
    <row r="1793" spans="3:13" s="55" customFormat="1" ht="13.8">
      <c r="C1793" s="58" t="s">
        <v>1222</v>
      </c>
      <c r="D1793" s="69" t="s">
        <v>1325</v>
      </c>
      <c r="E1793" s="70"/>
      <c r="F1793" s="71"/>
      <c r="G1793" s="95">
        <v>0.1</v>
      </c>
      <c r="H1793" s="64">
        <f>H1792*G1793</f>
        <v>5983</v>
      </c>
      <c r="I1793" s="319"/>
    </row>
    <row r="1794" spans="3:13" s="55" customFormat="1" ht="24.75" customHeight="1">
      <c r="C1794" s="58" t="s">
        <v>1223</v>
      </c>
      <c r="D1794" s="69" t="s">
        <v>1224</v>
      </c>
      <c r="E1794" s="70"/>
      <c r="F1794" s="70"/>
      <c r="G1794" s="71"/>
      <c r="H1794" s="305">
        <f>SUM(H1792:H1793)</f>
        <v>65813</v>
      </c>
      <c r="I1794" s="319"/>
    </row>
    <row r="1796" spans="3:13" ht="13.8">
      <c r="C1796" s="160" t="s">
        <v>5412</v>
      </c>
      <c r="D1796" s="436" t="s">
        <v>5414</v>
      </c>
      <c r="I1796" s="56">
        <f>ROUNDDOWN(H1810,-2)</f>
        <v>78800</v>
      </c>
    </row>
    <row r="1797" spans="3:13" s="55" customFormat="1" ht="27.6">
      <c r="C1797" s="300" t="s">
        <v>1197</v>
      </c>
      <c r="D1797" s="300" t="s">
        <v>1198</v>
      </c>
      <c r="E1797" s="300" t="s">
        <v>1199</v>
      </c>
      <c r="F1797" s="300" t="s">
        <v>1200</v>
      </c>
      <c r="G1797" s="300" t="s">
        <v>1201</v>
      </c>
      <c r="H1797" s="300" t="s">
        <v>1202</v>
      </c>
      <c r="I1797" s="54"/>
    </row>
    <row r="1798" spans="3:13" s="55" customFormat="1" ht="13.8">
      <c r="C1798" s="72" t="s">
        <v>1203</v>
      </c>
      <c r="D1798" s="59" t="s">
        <v>1204</v>
      </c>
      <c r="E1798" s="73"/>
      <c r="F1798" s="73"/>
      <c r="G1798" s="73"/>
      <c r="H1798" s="73"/>
      <c r="I1798" s="54"/>
      <c r="J1798" s="159" t="s">
        <v>1249</v>
      </c>
    </row>
    <row r="1799" spans="3:13" s="55" customFormat="1" ht="13.8">
      <c r="C1799" s="301">
        <v>1</v>
      </c>
      <c r="D1799" s="59" t="s">
        <v>5</v>
      </c>
      <c r="E1799" s="302" t="s">
        <v>6</v>
      </c>
      <c r="F1799" s="93">
        <v>0.33300000000000002</v>
      </c>
      <c r="G1799" s="64">
        <f>VLOOKUP(D1799,upahbahan,3,FALSE)</f>
        <v>100000</v>
      </c>
      <c r="H1799" s="64">
        <f>F1799*G1799</f>
        <v>33300</v>
      </c>
      <c r="I1799" s="54"/>
      <c r="J1799" s="159" t="s">
        <v>1250</v>
      </c>
      <c r="M1799" s="65">
        <v>0.1</v>
      </c>
    </row>
    <row r="1800" spans="3:13" s="55" customFormat="1" ht="13.8">
      <c r="C1800" s="301">
        <v>2</v>
      </c>
      <c r="D1800" s="59" t="s">
        <v>10</v>
      </c>
      <c r="E1800" s="302" t="s">
        <v>6</v>
      </c>
      <c r="F1800" s="93">
        <v>0.16700000000000001</v>
      </c>
      <c r="G1800" s="64">
        <f>VLOOKUP(D1800,upahbahan,3,FALSE)</f>
        <v>145000</v>
      </c>
      <c r="H1800" s="64">
        <f t="shared" ref="H1800:H1801" si="226">F1800*G1800</f>
        <v>24215</v>
      </c>
      <c r="I1800" s="54"/>
      <c r="J1800" s="159"/>
      <c r="M1800" s="65"/>
    </row>
    <row r="1801" spans="3:13" s="55" customFormat="1" ht="13.8">
      <c r="C1801" s="301">
        <v>3</v>
      </c>
      <c r="D1801" s="59" t="s">
        <v>19</v>
      </c>
      <c r="E1801" s="302" t="s">
        <v>6</v>
      </c>
      <c r="F1801" s="93">
        <v>3.3000000000000002E-2</v>
      </c>
      <c r="G1801" s="64">
        <f>VLOOKUP(D1801,upahbahan,3,FALSE)</f>
        <v>200000</v>
      </c>
      <c r="H1801" s="64">
        <f t="shared" si="226"/>
        <v>6600</v>
      </c>
      <c r="I1801" s="54"/>
    </row>
    <row r="1802" spans="3:13" s="55" customFormat="1" ht="13.8">
      <c r="C1802" s="83" t="s">
        <v>1210</v>
      </c>
      <c r="D1802" s="80"/>
      <c r="E1802" s="80"/>
      <c r="F1802" s="217"/>
      <c r="G1802" s="218"/>
      <c r="H1802" s="64">
        <f>SUM(H1799:H1801)</f>
        <v>64115</v>
      </c>
      <c r="I1802" s="219"/>
    </row>
    <row r="1803" spans="3:13" s="55" customFormat="1" ht="13.8">
      <c r="C1803" s="72" t="s">
        <v>1211</v>
      </c>
      <c r="D1803" s="59" t="s">
        <v>1212</v>
      </c>
      <c r="E1803" s="73"/>
      <c r="F1803" s="73"/>
      <c r="G1803" s="73"/>
      <c r="H1803" s="73"/>
      <c r="I1803" s="54"/>
    </row>
    <row r="1804" spans="3:13" s="55" customFormat="1" ht="13.8">
      <c r="C1804" s="83" t="s">
        <v>1216</v>
      </c>
      <c r="D1804" s="80"/>
      <c r="E1804" s="80"/>
      <c r="F1804" s="80"/>
      <c r="G1804" s="162"/>
      <c r="H1804" s="64">
        <f>SUM(H1803:H1803)</f>
        <v>0</v>
      </c>
      <c r="I1804" s="54"/>
    </row>
    <row r="1805" spans="3:13" s="55" customFormat="1" ht="13.8">
      <c r="C1805" s="72" t="s">
        <v>1217</v>
      </c>
      <c r="D1805" s="59" t="s">
        <v>1218</v>
      </c>
      <c r="E1805" s="170"/>
      <c r="F1805" s="73"/>
      <c r="G1805" s="73"/>
      <c r="H1805" s="73"/>
      <c r="I1805" s="54"/>
    </row>
    <row r="1806" spans="3:13" s="55" customFormat="1" ht="13.8">
      <c r="C1806" s="557"/>
      <c r="D1806" s="446" t="s">
        <v>5289</v>
      </c>
      <c r="E1806" s="590" t="s">
        <v>1995</v>
      </c>
      <c r="F1806" s="591">
        <v>0.10100000000000001</v>
      </c>
      <c r="G1806" s="64">
        <f>VLOOKUP(D1806,upahbahan,3,FALSE)</f>
        <v>75000</v>
      </c>
      <c r="H1806" s="64">
        <f t="shared" ref="H1806" si="227">F1806*G1806</f>
        <v>7575.0000000000009</v>
      </c>
      <c r="I1806" s="54"/>
    </row>
    <row r="1807" spans="3:13" s="55" customFormat="1" ht="13.8">
      <c r="C1807" s="83" t="s">
        <v>1219</v>
      </c>
      <c r="D1807" s="80"/>
      <c r="E1807" s="80"/>
      <c r="F1807" s="80"/>
      <c r="G1807" s="162"/>
      <c r="H1807" s="588">
        <f>SUM(H1806)</f>
        <v>7575.0000000000009</v>
      </c>
      <c r="I1807" s="54"/>
    </row>
    <row r="1808" spans="3:13" s="55" customFormat="1" ht="13.8">
      <c r="C1808" s="58" t="s">
        <v>1220</v>
      </c>
      <c r="D1808" s="69" t="s">
        <v>1221</v>
      </c>
      <c r="E1808" s="70"/>
      <c r="F1808" s="70"/>
      <c r="G1808" s="71"/>
      <c r="H1808" s="304">
        <f>H1807+H1804+H1802</f>
        <v>71690</v>
      </c>
      <c r="I1808" s="319"/>
    </row>
    <row r="1809" spans="3:13" s="55" customFormat="1" ht="13.8">
      <c r="C1809" s="58" t="s">
        <v>1222</v>
      </c>
      <c r="D1809" s="69" t="s">
        <v>1325</v>
      </c>
      <c r="E1809" s="70"/>
      <c r="F1809" s="71"/>
      <c r="G1809" s="95">
        <v>0.1</v>
      </c>
      <c r="H1809" s="64">
        <f>H1808*G1809</f>
        <v>7169</v>
      </c>
      <c r="I1809" s="319"/>
    </row>
    <row r="1810" spans="3:13" s="55" customFormat="1" ht="24.75" customHeight="1">
      <c r="C1810" s="58" t="s">
        <v>1223</v>
      </c>
      <c r="D1810" s="69" t="s">
        <v>1224</v>
      </c>
      <c r="E1810" s="70"/>
      <c r="F1810" s="70"/>
      <c r="G1810" s="71"/>
      <c r="H1810" s="305">
        <f>SUM(H1808:H1809)</f>
        <v>78859</v>
      </c>
      <c r="I1810" s="319"/>
    </row>
    <row r="1812" spans="3:13" ht="13.8">
      <c r="C1812" s="160" t="s">
        <v>5415</v>
      </c>
      <c r="D1812" s="436" t="s">
        <v>5416</v>
      </c>
      <c r="I1812" s="56">
        <f>ROUNDDOWN(H1826,-2)</f>
        <v>142000</v>
      </c>
    </row>
    <row r="1813" spans="3:13" s="55" customFormat="1" ht="27.6">
      <c r="C1813" s="300" t="s">
        <v>1197</v>
      </c>
      <c r="D1813" s="300" t="s">
        <v>1198</v>
      </c>
      <c r="E1813" s="300" t="s">
        <v>1199</v>
      </c>
      <c r="F1813" s="300" t="s">
        <v>1200</v>
      </c>
      <c r="G1813" s="300" t="s">
        <v>1201</v>
      </c>
      <c r="H1813" s="300" t="s">
        <v>1202</v>
      </c>
      <c r="I1813" s="54"/>
    </row>
    <row r="1814" spans="3:13" s="55" customFormat="1" ht="13.8">
      <c r="C1814" s="72" t="s">
        <v>1203</v>
      </c>
      <c r="D1814" s="59" t="s">
        <v>1204</v>
      </c>
      <c r="E1814" s="73"/>
      <c r="F1814" s="73"/>
      <c r="G1814" s="73"/>
      <c r="H1814" s="73"/>
      <c r="I1814" s="54"/>
      <c r="J1814" s="159" t="s">
        <v>1249</v>
      </c>
    </row>
    <row r="1815" spans="3:13" s="55" customFormat="1" ht="13.8">
      <c r="C1815" s="301">
        <v>1</v>
      </c>
      <c r="D1815" s="59" t="s">
        <v>5</v>
      </c>
      <c r="E1815" s="302" t="s">
        <v>6</v>
      </c>
      <c r="F1815" s="93">
        <v>0.60099999999999998</v>
      </c>
      <c r="G1815" s="64">
        <f>VLOOKUP(D1815,upahbahan,3,FALSE)</f>
        <v>100000</v>
      </c>
      <c r="H1815" s="64">
        <f>F1815*G1815</f>
        <v>60100</v>
      </c>
      <c r="I1815" s="54"/>
      <c r="J1815" s="159" t="s">
        <v>1250</v>
      </c>
      <c r="M1815" s="65">
        <v>0.1</v>
      </c>
    </row>
    <row r="1816" spans="3:13" s="55" customFormat="1" ht="13.8">
      <c r="C1816" s="301">
        <v>2</v>
      </c>
      <c r="D1816" s="59" t="s">
        <v>10</v>
      </c>
      <c r="E1816" s="302" t="s">
        <v>6</v>
      </c>
      <c r="F1816" s="93">
        <v>0.30099999999999999</v>
      </c>
      <c r="G1816" s="64">
        <f>VLOOKUP(D1816,upahbahan,3,FALSE)</f>
        <v>145000</v>
      </c>
      <c r="H1816" s="64">
        <f t="shared" ref="H1816:H1817" si="228">F1816*G1816</f>
        <v>43645</v>
      </c>
      <c r="I1816" s="54"/>
      <c r="J1816" s="159"/>
      <c r="M1816" s="65"/>
    </row>
    <row r="1817" spans="3:13" s="55" customFormat="1" ht="13.8">
      <c r="C1817" s="301">
        <v>3</v>
      </c>
      <c r="D1817" s="59" t="s">
        <v>19</v>
      </c>
      <c r="E1817" s="302" t="s">
        <v>6</v>
      </c>
      <c r="F1817" s="93">
        <v>0.06</v>
      </c>
      <c r="G1817" s="64">
        <f>VLOOKUP(D1817,upahbahan,3,FALSE)</f>
        <v>200000</v>
      </c>
      <c r="H1817" s="64">
        <f t="shared" si="228"/>
        <v>12000</v>
      </c>
      <c r="I1817" s="54"/>
    </row>
    <row r="1818" spans="3:13" s="55" customFormat="1" ht="13.8">
      <c r="C1818" s="83" t="s">
        <v>1210</v>
      </c>
      <c r="D1818" s="80"/>
      <c r="E1818" s="80"/>
      <c r="F1818" s="217"/>
      <c r="G1818" s="218"/>
      <c r="H1818" s="64">
        <f>SUM(H1815:H1817)</f>
        <v>115745</v>
      </c>
      <c r="I1818" s="219"/>
    </row>
    <row r="1819" spans="3:13" s="55" customFormat="1" ht="13.8">
      <c r="C1819" s="72" t="s">
        <v>1211</v>
      </c>
      <c r="D1819" s="59" t="s">
        <v>1212</v>
      </c>
      <c r="E1819" s="73"/>
      <c r="F1819" s="73"/>
      <c r="G1819" s="73"/>
      <c r="H1819" s="73"/>
      <c r="I1819" s="54"/>
    </row>
    <row r="1820" spans="3:13" s="55" customFormat="1" ht="13.8">
      <c r="C1820" s="83" t="s">
        <v>1216</v>
      </c>
      <c r="D1820" s="80"/>
      <c r="E1820" s="80"/>
      <c r="F1820" s="80"/>
      <c r="G1820" s="162"/>
      <c r="H1820" s="64">
        <f>SUM(H1819:H1819)</f>
        <v>0</v>
      </c>
      <c r="I1820" s="54"/>
    </row>
    <row r="1821" spans="3:13" s="55" customFormat="1" ht="13.8">
      <c r="C1821" s="72" t="s">
        <v>1217</v>
      </c>
      <c r="D1821" s="59" t="s">
        <v>1218</v>
      </c>
      <c r="E1821" s="170"/>
      <c r="F1821" s="73"/>
      <c r="G1821" s="73"/>
      <c r="H1821" s="73"/>
      <c r="I1821" s="54"/>
    </row>
    <row r="1822" spans="3:13" s="55" customFormat="1" ht="13.8">
      <c r="C1822" s="557"/>
      <c r="D1822" s="446" t="s">
        <v>5289</v>
      </c>
      <c r="E1822" s="590" t="s">
        <v>1995</v>
      </c>
      <c r="F1822" s="591">
        <v>0.17899999999999999</v>
      </c>
      <c r="G1822" s="64">
        <f>VLOOKUP(D1822,upahbahan,3,FALSE)</f>
        <v>75000</v>
      </c>
      <c r="H1822" s="64">
        <f t="shared" ref="H1822" si="229">F1822*G1822</f>
        <v>13425</v>
      </c>
      <c r="I1822" s="54"/>
    </row>
    <row r="1823" spans="3:13" s="55" customFormat="1" ht="13.8">
      <c r="C1823" s="83" t="s">
        <v>1219</v>
      </c>
      <c r="D1823" s="80"/>
      <c r="E1823" s="80"/>
      <c r="F1823" s="80"/>
      <c r="G1823" s="162"/>
      <c r="H1823" s="588">
        <f>SUM(H1822)</f>
        <v>13425</v>
      </c>
      <c r="I1823" s="54"/>
    </row>
    <row r="1824" spans="3:13" s="55" customFormat="1" ht="13.8">
      <c r="C1824" s="58" t="s">
        <v>1220</v>
      </c>
      <c r="D1824" s="69" t="s">
        <v>1221</v>
      </c>
      <c r="E1824" s="70"/>
      <c r="F1824" s="70"/>
      <c r="G1824" s="71"/>
      <c r="H1824" s="304">
        <f>H1823+H1820+H1818</f>
        <v>129170</v>
      </c>
      <c r="I1824" s="319"/>
    </row>
    <row r="1825" spans="3:13" s="55" customFormat="1" ht="13.8">
      <c r="C1825" s="58" t="s">
        <v>1222</v>
      </c>
      <c r="D1825" s="69" t="s">
        <v>1325</v>
      </c>
      <c r="E1825" s="70"/>
      <c r="F1825" s="71"/>
      <c r="G1825" s="95">
        <v>0.1</v>
      </c>
      <c r="H1825" s="64">
        <f>H1824*G1825</f>
        <v>12917</v>
      </c>
      <c r="I1825" s="319"/>
    </row>
    <row r="1826" spans="3:13" s="55" customFormat="1" ht="24.75" customHeight="1">
      <c r="C1826" s="58" t="s">
        <v>1223</v>
      </c>
      <c r="D1826" s="69" t="s">
        <v>1224</v>
      </c>
      <c r="E1826" s="70"/>
      <c r="F1826" s="70"/>
      <c r="G1826" s="71"/>
      <c r="H1826" s="305">
        <f>SUM(H1824:H1825)</f>
        <v>142087</v>
      </c>
      <c r="I1826" s="319"/>
    </row>
    <row r="1828" spans="3:13" ht="13.8">
      <c r="C1828" s="160" t="s">
        <v>5417</v>
      </c>
      <c r="D1828" s="436" t="s">
        <v>5418</v>
      </c>
      <c r="I1828" s="56">
        <f>ROUNDDOWN(H1842,-2)</f>
        <v>217400</v>
      </c>
    </row>
    <row r="1829" spans="3:13" s="55" customFormat="1" ht="27.6">
      <c r="C1829" s="300" t="s">
        <v>1197</v>
      </c>
      <c r="D1829" s="300" t="s">
        <v>1198</v>
      </c>
      <c r="E1829" s="300" t="s">
        <v>1199</v>
      </c>
      <c r="F1829" s="300" t="s">
        <v>1200</v>
      </c>
      <c r="G1829" s="300" t="s">
        <v>1201</v>
      </c>
      <c r="H1829" s="300" t="s">
        <v>1202</v>
      </c>
      <c r="I1829" s="54"/>
    </row>
    <row r="1830" spans="3:13" s="55" customFormat="1" ht="13.8">
      <c r="C1830" s="72" t="s">
        <v>1203</v>
      </c>
      <c r="D1830" s="59" t="s">
        <v>1204</v>
      </c>
      <c r="E1830" s="73"/>
      <c r="F1830" s="73"/>
      <c r="G1830" s="73"/>
      <c r="H1830" s="73"/>
      <c r="I1830" s="54"/>
      <c r="J1830" s="159" t="s">
        <v>1249</v>
      </c>
    </row>
    <row r="1831" spans="3:13" s="55" customFormat="1" ht="13.8">
      <c r="C1831" s="301">
        <v>1</v>
      </c>
      <c r="D1831" s="59" t="s">
        <v>5</v>
      </c>
      <c r="E1831" s="302" t="s">
        <v>6</v>
      </c>
      <c r="F1831" s="93">
        <v>0.93100000000000005</v>
      </c>
      <c r="G1831" s="64">
        <f>VLOOKUP(D1831,upahbahan,3,FALSE)</f>
        <v>100000</v>
      </c>
      <c r="H1831" s="64">
        <f>F1831*G1831</f>
        <v>93100</v>
      </c>
      <c r="I1831" s="54"/>
      <c r="J1831" s="159" t="s">
        <v>1250</v>
      </c>
      <c r="M1831" s="65">
        <v>0.1</v>
      </c>
    </row>
    <row r="1832" spans="3:13" s="55" customFormat="1" ht="13.8">
      <c r="C1832" s="301">
        <v>2</v>
      </c>
      <c r="D1832" s="59" t="s">
        <v>10</v>
      </c>
      <c r="E1832" s="302" t="s">
        <v>6</v>
      </c>
      <c r="F1832" s="93">
        <v>0.45600000000000002</v>
      </c>
      <c r="G1832" s="64">
        <f>VLOOKUP(D1832,upahbahan,3,FALSE)</f>
        <v>145000</v>
      </c>
      <c r="H1832" s="64">
        <f t="shared" ref="H1832:H1833" si="230">F1832*G1832</f>
        <v>66120</v>
      </c>
      <c r="I1832" s="54"/>
      <c r="J1832" s="159"/>
      <c r="M1832" s="65"/>
    </row>
    <row r="1833" spans="3:13" s="55" customFormat="1" ht="13.8">
      <c r="C1833" s="301">
        <v>3</v>
      </c>
      <c r="D1833" s="59" t="s">
        <v>19</v>
      </c>
      <c r="E1833" s="302" t="s">
        <v>6</v>
      </c>
      <c r="F1833" s="93">
        <v>9.0999999999999998E-2</v>
      </c>
      <c r="G1833" s="64">
        <f>VLOOKUP(D1833,upahbahan,3,FALSE)</f>
        <v>200000</v>
      </c>
      <c r="H1833" s="64">
        <f t="shared" si="230"/>
        <v>18200</v>
      </c>
      <c r="I1833" s="54"/>
    </row>
    <row r="1834" spans="3:13" s="55" customFormat="1" ht="13.8">
      <c r="C1834" s="83" t="s">
        <v>1210</v>
      </c>
      <c r="D1834" s="80"/>
      <c r="E1834" s="80"/>
      <c r="F1834" s="217"/>
      <c r="G1834" s="218"/>
      <c r="H1834" s="64">
        <f>SUM(H1831:H1833)</f>
        <v>177420</v>
      </c>
      <c r="I1834" s="219"/>
    </row>
    <row r="1835" spans="3:13" s="55" customFormat="1" ht="13.8">
      <c r="C1835" s="72" t="s">
        <v>1211</v>
      </c>
      <c r="D1835" s="59" t="s">
        <v>1212</v>
      </c>
      <c r="E1835" s="73"/>
      <c r="F1835" s="73"/>
      <c r="G1835" s="73"/>
      <c r="H1835" s="73"/>
      <c r="I1835" s="54"/>
    </row>
    <row r="1836" spans="3:13" s="55" customFormat="1" ht="13.8">
      <c r="C1836" s="83" t="s">
        <v>1216</v>
      </c>
      <c r="D1836" s="80"/>
      <c r="E1836" s="80"/>
      <c r="F1836" s="80"/>
      <c r="G1836" s="162"/>
      <c r="H1836" s="64">
        <f>SUM(H1835:H1835)</f>
        <v>0</v>
      </c>
      <c r="I1836" s="54"/>
    </row>
    <row r="1837" spans="3:13" s="55" customFormat="1" ht="13.8">
      <c r="C1837" s="72" t="s">
        <v>1217</v>
      </c>
      <c r="D1837" s="59" t="s">
        <v>1218</v>
      </c>
      <c r="E1837" s="170"/>
      <c r="F1837" s="73"/>
      <c r="G1837" s="73"/>
      <c r="H1837" s="73"/>
      <c r="I1837" s="54"/>
    </row>
    <row r="1838" spans="3:13" s="55" customFormat="1" ht="13.8">
      <c r="C1838" s="557"/>
      <c r="D1838" s="446" t="s">
        <v>5289</v>
      </c>
      <c r="E1838" s="590" t="s">
        <v>1995</v>
      </c>
      <c r="F1838" s="591">
        <v>0.27</v>
      </c>
      <c r="G1838" s="64">
        <f>VLOOKUP(D1838,upahbahan,3,FALSE)</f>
        <v>75000</v>
      </c>
      <c r="H1838" s="64">
        <f t="shared" ref="H1838" si="231">F1838*G1838</f>
        <v>20250</v>
      </c>
      <c r="I1838" s="54"/>
    </row>
    <row r="1839" spans="3:13" s="55" customFormat="1" ht="13.8">
      <c r="C1839" s="83" t="s">
        <v>1219</v>
      </c>
      <c r="D1839" s="80"/>
      <c r="E1839" s="80"/>
      <c r="F1839" s="80"/>
      <c r="G1839" s="162"/>
      <c r="H1839" s="588">
        <f>SUM(H1838)</f>
        <v>20250</v>
      </c>
      <c r="I1839" s="54"/>
    </row>
    <row r="1840" spans="3:13" s="55" customFormat="1" ht="13.8">
      <c r="C1840" s="58" t="s">
        <v>1220</v>
      </c>
      <c r="D1840" s="69" t="s">
        <v>1221</v>
      </c>
      <c r="E1840" s="70"/>
      <c r="F1840" s="70"/>
      <c r="G1840" s="71"/>
      <c r="H1840" s="304">
        <f>H1839+H1836+H1834</f>
        <v>197670</v>
      </c>
      <c r="I1840" s="319"/>
    </row>
    <row r="1841" spans="3:13" s="55" customFormat="1" ht="13.8">
      <c r="C1841" s="58" t="s">
        <v>1222</v>
      </c>
      <c r="D1841" s="69" t="s">
        <v>1325</v>
      </c>
      <c r="E1841" s="70"/>
      <c r="F1841" s="71"/>
      <c r="G1841" s="95">
        <v>0.1</v>
      </c>
      <c r="H1841" s="64">
        <f>H1840*G1841</f>
        <v>19767</v>
      </c>
      <c r="I1841" s="319"/>
    </row>
    <row r="1842" spans="3:13" s="55" customFormat="1" ht="24.75" customHeight="1">
      <c r="C1842" s="58" t="s">
        <v>1223</v>
      </c>
      <c r="D1842" s="69" t="s">
        <v>1224</v>
      </c>
      <c r="E1842" s="70"/>
      <c r="F1842" s="70"/>
      <c r="G1842" s="71"/>
      <c r="H1842" s="305">
        <f>SUM(H1840:H1841)</f>
        <v>217437</v>
      </c>
      <c r="I1842" s="319"/>
    </row>
    <row r="1845" spans="3:13" ht="13.8">
      <c r="C1845" s="160" t="s">
        <v>5419</v>
      </c>
      <c r="D1845" s="436" t="s">
        <v>5420</v>
      </c>
      <c r="I1845" s="56">
        <f>ROUNDDOWN(H1859,-2)</f>
        <v>267600</v>
      </c>
    </row>
    <row r="1846" spans="3:13" s="55" customFormat="1" ht="27.6">
      <c r="C1846" s="300" t="s">
        <v>1197</v>
      </c>
      <c r="D1846" s="300" t="s">
        <v>1198</v>
      </c>
      <c r="E1846" s="300" t="s">
        <v>1199</v>
      </c>
      <c r="F1846" s="300" t="s">
        <v>1200</v>
      </c>
      <c r="G1846" s="300" t="s">
        <v>1201</v>
      </c>
      <c r="H1846" s="300" t="s">
        <v>1202</v>
      </c>
      <c r="I1846" s="54"/>
    </row>
    <row r="1847" spans="3:13" s="55" customFormat="1" ht="13.8">
      <c r="C1847" s="72" t="s">
        <v>1203</v>
      </c>
      <c r="D1847" s="59" t="s">
        <v>1204</v>
      </c>
      <c r="E1847" s="73"/>
      <c r="F1847" s="73"/>
      <c r="G1847" s="73"/>
      <c r="H1847" s="73"/>
      <c r="I1847" s="54"/>
      <c r="J1847" s="159" t="s">
        <v>1249</v>
      </c>
    </row>
    <row r="1848" spans="3:13" s="55" customFormat="1" ht="13.8">
      <c r="C1848" s="301">
        <v>1</v>
      </c>
      <c r="D1848" s="59" t="s">
        <v>5</v>
      </c>
      <c r="E1848" s="302" t="s">
        <v>6</v>
      </c>
      <c r="F1848" s="93">
        <v>1.125</v>
      </c>
      <c r="G1848" s="64">
        <f>VLOOKUP(D1848,upahbahan,3,FALSE)</f>
        <v>100000</v>
      </c>
      <c r="H1848" s="64">
        <f>F1848*G1848</f>
        <v>112500</v>
      </c>
      <c r="I1848" s="54"/>
      <c r="J1848" s="159" t="s">
        <v>1250</v>
      </c>
      <c r="M1848" s="65">
        <v>0.1</v>
      </c>
    </row>
    <row r="1849" spans="3:13" s="55" customFormat="1" ht="13.8">
      <c r="C1849" s="301">
        <v>2</v>
      </c>
      <c r="D1849" s="59" t="s">
        <v>10</v>
      </c>
      <c r="E1849" s="302" t="s">
        <v>6</v>
      </c>
      <c r="F1849" s="93">
        <v>0.56200000000000006</v>
      </c>
      <c r="G1849" s="64">
        <f>VLOOKUP(D1849,upahbahan,3,FALSE)</f>
        <v>145000</v>
      </c>
      <c r="H1849" s="64">
        <f t="shared" ref="H1849:H1850" si="232">F1849*G1849</f>
        <v>81490.000000000015</v>
      </c>
      <c r="I1849" s="54"/>
      <c r="J1849" s="159"/>
      <c r="M1849" s="65"/>
    </row>
    <row r="1850" spans="3:13" s="55" customFormat="1" ht="13.8">
      <c r="C1850" s="301">
        <v>3</v>
      </c>
      <c r="D1850" s="59" t="s">
        <v>19</v>
      </c>
      <c r="E1850" s="302" t="s">
        <v>6</v>
      </c>
      <c r="F1850" s="93">
        <v>0.122</v>
      </c>
      <c r="G1850" s="64">
        <f>VLOOKUP(D1850,upahbahan,3,FALSE)</f>
        <v>200000</v>
      </c>
      <c r="H1850" s="64">
        <f t="shared" si="232"/>
        <v>24400</v>
      </c>
      <c r="I1850" s="54"/>
    </row>
    <row r="1851" spans="3:13" s="55" customFormat="1" ht="13.8">
      <c r="C1851" s="83" t="s">
        <v>1210</v>
      </c>
      <c r="D1851" s="80"/>
      <c r="E1851" s="80"/>
      <c r="F1851" s="217"/>
      <c r="G1851" s="218"/>
      <c r="H1851" s="64">
        <f>SUM(H1848:H1850)</f>
        <v>218390</v>
      </c>
      <c r="I1851" s="219"/>
    </row>
    <row r="1852" spans="3:13" s="55" customFormat="1" ht="13.8">
      <c r="C1852" s="72" t="s">
        <v>1211</v>
      </c>
      <c r="D1852" s="59" t="s">
        <v>1212</v>
      </c>
      <c r="E1852" s="73"/>
      <c r="F1852" s="73"/>
      <c r="G1852" s="73"/>
      <c r="H1852" s="73"/>
      <c r="I1852" s="54"/>
    </row>
    <row r="1853" spans="3:13" s="55" customFormat="1" ht="13.8">
      <c r="C1853" s="83" t="s">
        <v>1216</v>
      </c>
      <c r="D1853" s="80"/>
      <c r="E1853" s="80"/>
      <c r="F1853" s="80"/>
      <c r="G1853" s="162"/>
      <c r="H1853" s="64">
        <f>SUM(H1852:H1852)</f>
        <v>0</v>
      </c>
      <c r="I1853" s="54"/>
    </row>
    <row r="1854" spans="3:13" s="55" customFormat="1" ht="13.8">
      <c r="C1854" s="72" t="s">
        <v>1217</v>
      </c>
      <c r="D1854" s="59" t="s">
        <v>1218</v>
      </c>
      <c r="E1854" s="170"/>
      <c r="F1854" s="73"/>
      <c r="G1854" s="73"/>
      <c r="H1854" s="73"/>
      <c r="I1854" s="54"/>
    </row>
    <row r="1855" spans="3:13" s="55" customFormat="1" ht="13.8">
      <c r="C1855" s="557"/>
      <c r="D1855" s="446" t="s">
        <v>5289</v>
      </c>
      <c r="E1855" s="590" t="s">
        <v>1995</v>
      </c>
      <c r="F1855" s="591">
        <v>0.33200000000000002</v>
      </c>
      <c r="G1855" s="64">
        <f>VLOOKUP(D1855,upahbahan,3,FALSE)</f>
        <v>75000</v>
      </c>
      <c r="H1855" s="64">
        <f t="shared" ref="H1855" si="233">F1855*G1855</f>
        <v>24900</v>
      </c>
      <c r="I1855" s="54"/>
    </row>
    <row r="1856" spans="3:13" s="55" customFormat="1" ht="13.8">
      <c r="C1856" s="83" t="s">
        <v>1219</v>
      </c>
      <c r="D1856" s="80"/>
      <c r="E1856" s="80"/>
      <c r="F1856" s="80"/>
      <c r="G1856" s="162"/>
      <c r="H1856" s="588">
        <f>SUM(H1855)</f>
        <v>24900</v>
      </c>
      <c r="I1856" s="54"/>
    </row>
    <row r="1857" spans="3:13" s="55" customFormat="1" ht="13.8">
      <c r="C1857" s="58" t="s">
        <v>1220</v>
      </c>
      <c r="D1857" s="69" t="s">
        <v>1221</v>
      </c>
      <c r="E1857" s="70"/>
      <c r="F1857" s="70"/>
      <c r="G1857" s="71"/>
      <c r="H1857" s="304">
        <f>H1856+H1853+H1851</f>
        <v>243290</v>
      </c>
      <c r="I1857" s="319"/>
    </row>
    <row r="1858" spans="3:13" s="55" customFormat="1" ht="13.8">
      <c r="C1858" s="58" t="s">
        <v>1222</v>
      </c>
      <c r="D1858" s="69" t="s">
        <v>1325</v>
      </c>
      <c r="E1858" s="70"/>
      <c r="F1858" s="71"/>
      <c r="G1858" s="95">
        <v>0.1</v>
      </c>
      <c r="H1858" s="64">
        <f>H1857*G1858</f>
        <v>24329</v>
      </c>
      <c r="I1858" s="319"/>
    </row>
    <row r="1859" spans="3:13" s="55" customFormat="1" ht="24.75" customHeight="1">
      <c r="C1859" s="58" t="s">
        <v>1223</v>
      </c>
      <c r="D1859" s="69" t="s">
        <v>1224</v>
      </c>
      <c r="E1859" s="70"/>
      <c r="F1859" s="70"/>
      <c r="G1859" s="71"/>
      <c r="H1859" s="305">
        <f>SUM(H1857:H1858)</f>
        <v>267619</v>
      </c>
      <c r="I1859" s="319"/>
    </row>
    <row r="1861" spans="3:13" ht="13.8">
      <c r="C1861" s="160" t="s">
        <v>5421</v>
      </c>
      <c r="D1861" s="436" t="s">
        <v>5422</v>
      </c>
      <c r="I1861" s="56">
        <f>ROUNDDOWN(H1875,-2)</f>
        <v>292300</v>
      </c>
    </row>
    <row r="1862" spans="3:13" s="55" customFormat="1" ht="27.6">
      <c r="C1862" s="300" t="s">
        <v>1197</v>
      </c>
      <c r="D1862" s="300" t="s">
        <v>1198</v>
      </c>
      <c r="E1862" s="300" t="s">
        <v>1199</v>
      </c>
      <c r="F1862" s="300" t="s">
        <v>1200</v>
      </c>
      <c r="G1862" s="300" t="s">
        <v>1201</v>
      </c>
      <c r="H1862" s="300" t="s">
        <v>1202</v>
      </c>
      <c r="I1862" s="54"/>
    </row>
    <row r="1863" spans="3:13" s="55" customFormat="1" ht="13.8">
      <c r="C1863" s="72" t="s">
        <v>1203</v>
      </c>
      <c r="D1863" s="59" t="s">
        <v>1204</v>
      </c>
      <c r="E1863" s="73"/>
      <c r="F1863" s="73"/>
      <c r="G1863" s="73"/>
      <c r="H1863" s="73"/>
      <c r="I1863" s="54"/>
      <c r="J1863" s="159" t="s">
        <v>1249</v>
      </c>
    </row>
    <row r="1864" spans="3:13" s="55" customFormat="1" ht="13.8">
      <c r="C1864" s="301">
        <v>1</v>
      </c>
      <c r="D1864" s="59" t="s">
        <v>5</v>
      </c>
      <c r="E1864" s="302" t="s">
        <v>6</v>
      </c>
      <c r="F1864" s="93">
        <v>1.238</v>
      </c>
      <c r="G1864" s="64">
        <f>VLOOKUP(D1864,upahbahan,3,FALSE)</f>
        <v>100000</v>
      </c>
      <c r="H1864" s="64">
        <f>F1864*G1864</f>
        <v>123800</v>
      </c>
      <c r="I1864" s="54"/>
      <c r="J1864" s="159" t="s">
        <v>1250</v>
      </c>
      <c r="M1864" s="65">
        <v>0.1</v>
      </c>
    </row>
    <row r="1865" spans="3:13" s="55" customFormat="1" ht="13.8">
      <c r="C1865" s="301">
        <v>2</v>
      </c>
      <c r="D1865" s="59" t="s">
        <v>10</v>
      </c>
      <c r="E1865" s="302" t="s">
        <v>6</v>
      </c>
      <c r="F1865" s="93">
        <v>0.61899999999999999</v>
      </c>
      <c r="G1865" s="64">
        <f>VLOOKUP(D1865,upahbahan,3,FALSE)</f>
        <v>145000</v>
      </c>
      <c r="H1865" s="64">
        <f t="shared" ref="H1865:H1866" si="234">F1865*G1865</f>
        <v>89755</v>
      </c>
      <c r="I1865" s="54"/>
      <c r="J1865" s="159"/>
      <c r="M1865" s="65"/>
    </row>
    <row r="1866" spans="3:13" s="55" customFormat="1" ht="13.8">
      <c r="C1866" s="301">
        <v>3</v>
      </c>
      <c r="D1866" s="59" t="s">
        <v>19</v>
      </c>
      <c r="E1866" s="302" t="s">
        <v>6</v>
      </c>
      <c r="F1866" s="93">
        <v>0.124</v>
      </c>
      <c r="G1866" s="64">
        <f>VLOOKUP(D1866,upahbahan,3,FALSE)</f>
        <v>200000</v>
      </c>
      <c r="H1866" s="64">
        <f t="shared" si="234"/>
        <v>24800</v>
      </c>
      <c r="I1866" s="54"/>
    </row>
    <row r="1867" spans="3:13" s="55" customFormat="1" ht="13.8">
      <c r="C1867" s="83" t="s">
        <v>1210</v>
      </c>
      <c r="D1867" s="80"/>
      <c r="E1867" s="80"/>
      <c r="F1867" s="217"/>
      <c r="G1867" s="218"/>
      <c r="H1867" s="64">
        <f>SUM(H1864:H1866)</f>
        <v>238355</v>
      </c>
      <c r="I1867" s="219"/>
    </row>
    <row r="1868" spans="3:13" s="55" customFormat="1" ht="13.8">
      <c r="C1868" s="72" t="s">
        <v>1211</v>
      </c>
      <c r="D1868" s="59" t="s">
        <v>1212</v>
      </c>
      <c r="E1868" s="73"/>
      <c r="F1868" s="73"/>
      <c r="G1868" s="73"/>
      <c r="H1868" s="73"/>
      <c r="I1868" s="54"/>
    </row>
    <row r="1869" spans="3:13" s="55" customFormat="1" ht="13.8">
      <c r="C1869" s="83" t="s">
        <v>1216</v>
      </c>
      <c r="D1869" s="80"/>
      <c r="E1869" s="80"/>
      <c r="F1869" s="80"/>
      <c r="G1869" s="162"/>
      <c r="H1869" s="64">
        <f>SUM(H1868:H1868)</f>
        <v>0</v>
      </c>
      <c r="I1869" s="54"/>
    </row>
    <row r="1870" spans="3:13" s="55" customFormat="1" ht="13.8">
      <c r="C1870" s="72" t="s">
        <v>1217</v>
      </c>
      <c r="D1870" s="59" t="s">
        <v>1218</v>
      </c>
      <c r="E1870" s="170"/>
      <c r="F1870" s="73"/>
      <c r="G1870" s="73"/>
      <c r="H1870" s="73"/>
      <c r="I1870" s="54"/>
    </row>
    <row r="1871" spans="3:13" s="55" customFormat="1" ht="13.8">
      <c r="C1871" s="557"/>
      <c r="D1871" s="446" t="s">
        <v>5289</v>
      </c>
      <c r="E1871" s="590" t="s">
        <v>1995</v>
      </c>
      <c r="F1871" s="591">
        <v>0.36499999999999999</v>
      </c>
      <c r="G1871" s="64">
        <f>VLOOKUP(D1871,upahbahan,3,FALSE)</f>
        <v>75000</v>
      </c>
      <c r="H1871" s="64">
        <f t="shared" ref="H1871" si="235">F1871*G1871</f>
        <v>27375</v>
      </c>
      <c r="I1871" s="54"/>
    </row>
    <row r="1872" spans="3:13" s="55" customFormat="1" ht="13.8">
      <c r="C1872" s="83" t="s">
        <v>1219</v>
      </c>
      <c r="D1872" s="80"/>
      <c r="E1872" s="80"/>
      <c r="F1872" s="80"/>
      <c r="G1872" s="162"/>
      <c r="H1872" s="588">
        <f>SUM(H1871)</f>
        <v>27375</v>
      </c>
      <c r="I1872" s="54"/>
    </row>
    <row r="1873" spans="3:13" s="55" customFormat="1" ht="13.8">
      <c r="C1873" s="58" t="s">
        <v>1220</v>
      </c>
      <c r="D1873" s="69" t="s">
        <v>1221</v>
      </c>
      <c r="E1873" s="70"/>
      <c r="F1873" s="70"/>
      <c r="G1873" s="71"/>
      <c r="H1873" s="304">
        <f>H1872+H1869+H1867</f>
        <v>265730</v>
      </c>
      <c r="I1873" s="319"/>
    </row>
    <row r="1874" spans="3:13" s="55" customFormat="1" ht="13.8">
      <c r="C1874" s="58" t="s">
        <v>1222</v>
      </c>
      <c r="D1874" s="69" t="s">
        <v>1325</v>
      </c>
      <c r="E1874" s="70"/>
      <c r="F1874" s="71"/>
      <c r="G1874" s="95">
        <v>0.1</v>
      </c>
      <c r="H1874" s="64">
        <f>H1873*G1874</f>
        <v>26573</v>
      </c>
      <c r="I1874" s="319"/>
    </row>
    <row r="1875" spans="3:13" s="55" customFormat="1" ht="24.75" customHeight="1">
      <c r="C1875" s="58" t="s">
        <v>1223</v>
      </c>
      <c r="D1875" s="69" t="s">
        <v>1224</v>
      </c>
      <c r="E1875" s="70"/>
      <c r="F1875" s="70"/>
      <c r="G1875" s="71"/>
      <c r="H1875" s="305">
        <f>SUM(H1873:H1874)</f>
        <v>292303</v>
      </c>
      <c r="I1875" s="319"/>
    </row>
    <row r="1877" spans="3:13" ht="13.8">
      <c r="C1877" s="160" t="s">
        <v>5423</v>
      </c>
      <c r="D1877" s="436" t="s">
        <v>5424</v>
      </c>
      <c r="I1877" s="56">
        <f>ROUNDDOWN(H1891,-2)</f>
        <v>382100</v>
      </c>
    </row>
    <row r="1878" spans="3:13" s="55" customFormat="1" ht="27.6">
      <c r="C1878" s="300" t="s">
        <v>1197</v>
      </c>
      <c r="D1878" s="300" t="s">
        <v>1198</v>
      </c>
      <c r="E1878" s="300" t="s">
        <v>1199</v>
      </c>
      <c r="F1878" s="300" t="s">
        <v>1200</v>
      </c>
      <c r="G1878" s="300" t="s">
        <v>1201</v>
      </c>
      <c r="H1878" s="300" t="s">
        <v>1202</v>
      </c>
      <c r="I1878" s="54"/>
    </row>
    <row r="1879" spans="3:13" s="55" customFormat="1" ht="13.8">
      <c r="C1879" s="72" t="s">
        <v>1203</v>
      </c>
      <c r="D1879" s="59" t="s">
        <v>1204</v>
      </c>
      <c r="E1879" s="73"/>
      <c r="F1879" s="73"/>
      <c r="G1879" s="73"/>
      <c r="H1879" s="73"/>
      <c r="I1879" s="54"/>
      <c r="J1879" s="159" t="s">
        <v>1249</v>
      </c>
    </row>
    <row r="1880" spans="3:13" s="55" customFormat="1" ht="13.8">
      <c r="C1880" s="301">
        <v>1</v>
      </c>
      <c r="D1880" s="59" t="s">
        <v>5</v>
      </c>
      <c r="E1880" s="302" t="s">
        <v>6</v>
      </c>
      <c r="F1880" s="93">
        <v>1.619</v>
      </c>
      <c r="G1880" s="64">
        <f>VLOOKUP(D1880,upahbahan,3,FALSE)</f>
        <v>100000</v>
      </c>
      <c r="H1880" s="64">
        <f>F1880*G1880</f>
        <v>161900</v>
      </c>
      <c r="I1880" s="54"/>
      <c r="J1880" s="159" t="s">
        <v>1250</v>
      </c>
      <c r="M1880" s="65">
        <v>0.1</v>
      </c>
    </row>
    <row r="1881" spans="3:13" s="55" customFormat="1" ht="13.8">
      <c r="C1881" s="301">
        <v>2</v>
      </c>
      <c r="D1881" s="59" t="s">
        <v>10</v>
      </c>
      <c r="E1881" s="302" t="s">
        <v>6</v>
      </c>
      <c r="F1881" s="93">
        <v>0.80900000000000005</v>
      </c>
      <c r="G1881" s="64">
        <f>VLOOKUP(D1881,upahbahan,3,FALSE)</f>
        <v>145000</v>
      </c>
      <c r="H1881" s="64">
        <f t="shared" ref="H1881:H1882" si="236">F1881*G1881</f>
        <v>117305.00000000001</v>
      </c>
      <c r="I1881" s="54"/>
      <c r="J1881" s="159"/>
      <c r="M1881" s="65"/>
    </row>
    <row r="1882" spans="3:13" s="55" customFormat="1" ht="13.8">
      <c r="C1882" s="301">
        <v>3</v>
      </c>
      <c r="D1882" s="59" t="s">
        <v>19</v>
      </c>
      <c r="E1882" s="302" t="s">
        <v>6</v>
      </c>
      <c r="F1882" s="93">
        <v>0.16200000000000001</v>
      </c>
      <c r="G1882" s="64">
        <f>VLOOKUP(D1882,upahbahan,3,FALSE)</f>
        <v>200000</v>
      </c>
      <c r="H1882" s="64">
        <f t="shared" si="236"/>
        <v>32400</v>
      </c>
      <c r="I1882" s="54"/>
    </row>
    <row r="1883" spans="3:13" s="55" customFormat="1" ht="13.8">
      <c r="C1883" s="83" t="s">
        <v>1210</v>
      </c>
      <c r="D1883" s="80"/>
      <c r="E1883" s="80"/>
      <c r="F1883" s="217"/>
      <c r="G1883" s="218"/>
      <c r="H1883" s="64">
        <f>SUM(H1880:H1882)</f>
        <v>311605</v>
      </c>
      <c r="I1883" s="219"/>
    </row>
    <row r="1884" spans="3:13" s="55" customFormat="1" ht="13.8">
      <c r="C1884" s="72" t="s">
        <v>1211</v>
      </c>
      <c r="D1884" s="59" t="s">
        <v>1212</v>
      </c>
      <c r="E1884" s="73"/>
      <c r="F1884" s="73"/>
      <c r="G1884" s="73"/>
      <c r="H1884" s="73"/>
      <c r="I1884" s="54"/>
    </row>
    <row r="1885" spans="3:13" s="55" customFormat="1" ht="13.8">
      <c r="C1885" s="83" t="s">
        <v>1216</v>
      </c>
      <c r="D1885" s="80"/>
      <c r="E1885" s="80"/>
      <c r="F1885" s="80"/>
      <c r="G1885" s="162"/>
      <c r="H1885" s="64">
        <f>SUM(H1884:H1884)</f>
        <v>0</v>
      </c>
      <c r="I1885" s="54"/>
    </row>
    <row r="1886" spans="3:13" s="55" customFormat="1" ht="13.8">
      <c r="C1886" s="72" t="s">
        <v>1217</v>
      </c>
      <c r="D1886" s="59" t="s">
        <v>1218</v>
      </c>
      <c r="E1886" s="170"/>
      <c r="F1886" s="73"/>
      <c r="G1886" s="73"/>
      <c r="H1886" s="73"/>
      <c r="I1886" s="54"/>
    </row>
    <row r="1887" spans="3:13" s="55" customFormat="1" ht="13.8">
      <c r="C1887" s="557"/>
      <c r="D1887" s="446" t="s">
        <v>5289</v>
      </c>
      <c r="E1887" s="590" t="s">
        <v>1995</v>
      </c>
      <c r="F1887" s="591">
        <v>0.47699999999999998</v>
      </c>
      <c r="G1887" s="64">
        <f>VLOOKUP(D1887,upahbahan,3,FALSE)</f>
        <v>75000</v>
      </c>
      <c r="H1887" s="64">
        <f t="shared" ref="H1887" si="237">F1887*G1887</f>
        <v>35775</v>
      </c>
      <c r="I1887" s="54"/>
    </row>
    <row r="1888" spans="3:13" s="55" customFormat="1" ht="13.8">
      <c r="C1888" s="83" t="s">
        <v>1219</v>
      </c>
      <c r="D1888" s="80"/>
      <c r="E1888" s="80"/>
      <c r="F1888" s="80"/>
      <c r="G1888" s="162"/>
      <c r="H1888" s="588">
        <f>SUM(H1887)</f>
        <v>35775</v>
      </c>
      <c r="I1888" s="54"/>
    </row>
    <row r="1889" spans="3:13" s="55" customFormat="1" ht="13.8">
      <c r="C1889" s="58" t="s">
        <v>1220</v>
      </c>
      <c r="D1889" s="69" t="s">
        <v>1221</v>
      </c>
      <c r="E1889" s="70"/>
      <c r="F1889" s="70"/>
      <c r="G1889" s="71"/>
      <c r="H1889" s="304">
        <f>H1888+H1885+H1883</f>
        <v>347380</v>
      </c>
      <c r="I1889" s="319"/>
    </row>
    <row r="1890" spans="3:13" s="55" customFormat="1" ht="13.8">
      <c r="C1890" s="58" t="s">
        <v>1222</v>
      </c>
      <c r="D1890" s="69" t="s">
        <v>1325</v>
      </c>
      <c r="E1890" s="70"/>
      <c r="F1890" s="71"/>
      <c r="G1890" s="95">
        <v>0.1</v>
      </c>
      <c r="H1890" s="64">
        <f>H1889*G1890</f>
        <v>34738</v>
      </c>
      <c r="I1890" s="319"/>
    </row>
    <row r="1891" spans="3:13" s="55" customFormat="1" ht="24.75" customHeight="1">
      <c r="C1891" s="58" t="s">
        <v>1223</v>
      </c>
      <c r="D1891" s="69" t="s">
        <v>1224</v>
      </c>
      <c r="E1891" s="70"/>
      <c r="F1891" s="70"/>
      <c r="G1891" s="71"/>
      <c r="H1891" s="305">
        <f>SUM(H1889:H1890)</f>
        <v>382118</v>
      </c>
      <c r="I1891" s="319"/>
    </row>
    <row r="1893" spans="3:13" ht="13.8">
      <c r="C1893" s="160" t="s">
        <v>5425</v>
      </c>
      <c r="D1893" s="436" t="s">
        <v>5426</v>
      </c>
    </row>
    <row r="1894" spans="3:13" ht="13.8">
      <c r="C1894" s="160" t="s">
        <v>5428</v>
      </c>
      <c r="D1894" s="436" t="s">
        <v>5427</v>
      </c>
    </row>
    <row r="1895" spans="3:13" ht="13.8">
      <c r="C1895" s="160" t="s">
        <v>5429</v>
      </c>
      <c r="D1895" s="436" t="s">
        <v>5430</v>
      </c>
      <c r="I1895" s="56">
        <f>ROUNDDOWN(H1910,-2)</f>
        <v>1317000</v>
      </c>
    </row>
    <row r="1896" spans="3:13" s="55" customFormat="1" ht="27.6">
      <c r="C1896" s="300" t="s">
        <v>1197</v>
      </c>
      <c r="D1896" s="300" t="s">
        <v>1198</v>
      </c>
      <c r="E1896" s="300" t="s">
        <v>1199</v>
      </c>
      <c r="F1896" s="300" t="s">
        <v>1200</v>
      </c>
      <c r="G1896" s="300" t="s">
        <v>1201</v>
      </c>
      <c r="H1896" s="300" t="s">
        <v>1202</v>
      </c>
      <c r="I1896" s="54"/>
    </row>
    <row r="1897" spans="3:13" s="55" customFormat="1" ht="13.8">
      <c r="C1897" s="72" t="s">
        <v>1203</v>
      </c>
      <c r="D1897" s="59" t="s">
        <v>1204</v>
      </c>
      <c r="E1897" s="73"/>
      <c r="F1897" s="73"/>
      <c r="G1897" s="73"/>
      <c r="H1897" s="73"/>
      <c r="I1897" s="54"/>
      <c r="J1897" s="159" t="s">
        <v>1249</v>
      </c>
    </row>
    <row r="1898" spans="3:13" s="55" customFormat="1" ht="13.8">
      <c r="C1898" s="301">
        <v>1</v>
      </c>
      <c r="D1898" s="59" t="s">
        <v>5</v>
      </c>
      <c r="E1898" s="302" t="s">
        <v>6</v>
      </c>
      <c r="F1898" s="93">
        <v>0.48899999999999999</v>
      </c>
      <c r="G1898" s="64">
        <f>VLOOKUP(D1898,upahbahan,3,FALSE)</f>
        <v>100000</v>
      </c>
      <c r="H1898" s="64">
        <f>F1898*G1898</f>
        <v>48900</v>
      </c>
      <c r="I1898" s="54"/>
      <c r="J1898" s="159" t="s">
        <v>1250</v>
      </c>
      <c r="M1898" s="65">
        <v>0.1</v>
      </c>
    </row>
    <row r="1899" spans="3:13" s="55" customFormat="1" ht="13.8">
      <c r="C1899" s="301">
        <v>2</v>
      </c>
      <c r="D1899" s="59" t="s">
        <v>10</v>
      </c>
      <c r="E1899" s="302" t="s">
        <v>6</v>
      </c>
      <c r="F1899" s="93">
        <v>9.8000000000000004E-2</v>
      </c>
      <c r="G1899" s="64">
        <f>VLOOKUP(D1899,upahbahan,3,FALSE)</f>
        <v>145000</v>
      </c>
      <c r="H1899" s="64">
        <f t="shared" ref="H1899:H1900" si="238">F1899*G1899</f>
        <v>14210</v>
      </c>
      <c r="I1899" s="54"/>
      <c r="J1899" s="159"/>
      <c r="M1899" s="65"/>
    </row>
    <row r="1900" spans="3:13" s="55" customFormat="1" ht="13.8">
      <c r="C1900" s="301">
        <v>3</v>
      </c>
      <c r="D1900" s="59" t="s">
        <v>19</v>
      </c>
      <c r="E1900" s="302" t="s">
        <v>6</v>
      </c>
      <c r="F1900" s="93">
        <v>4.9000000000000002E-2</v>
      </c>
      <c r="G1900" s="64">
        <f>VLOOKUP(D1900,upahbahan,3,FALSE)</f>
        <v>200000</v>
      </c>
      <c r="H1900" s="64">
        <f t="shared" si="238"/>
        <v>9800</v>
      </c>
      <c r="I1900" s="54"/>
    </row>
    <row r="1901" spans="3:13" s="55" customFormat="1" ht="13.8">
      <c r="C1901" s="83" t="s">
        <v>1210</v>
      </c>
      <c r="D1901" s="80"/>
      <c r="E1901" s="80"/>
      <c r="F1901" s="217"/>
      <c r="G1901" s="218"/>
      <c r="H1901" s="64">
        <f>SUM(H1898:H1900)</f>
        <v>72910</v>
      </c>
      <c r="I1901" s="219"/>
    </row>
    <row r="1902" spans="3:13" s="55" customFormat="1" ht="13.8">
      <c r="C1902" s="72" t="s">
        <v>1211</v>
      </c>
      <c r="D1902" s="59" t="s">
        <v>1212</v>
      </c>
      <c r="E1902" s="73"/>
      <c r="F1902" s="73"/>
      <c r="G1902" s="73"/>
      <c r="H1902" s="73"/>
      <c r="I1902" s="54"/>
    </row>
    <row r="1903" spans="3:13" s="55" customFormat="1" ht="13.8">
      <c r="C1903" s="557">
        <v>1</v>
      </c>
      <c r="D1903" s="59" t="s">
        <v>5431</v>
      </c>
      <c r="E1903" s="170" t="s">
        <v>1304</v>
      </c>
      <c r="F1903" s="171">
        <v>1</v>
      </c>
      <c r="G1903" s="64">
        <f>VLOOKUP(D1903,upahbahan,3,FALSE)</f>
        <v>1083333.3333333333</v>
      </c>
      <c r="H1903" s="64">
        <f t="shared" ref="H1903" si="239">F1903*G1903</f>
        <v>1083333.3333333333</v>
      </c>
      <c r="I1903" s="54"/>
    </row>
    <row r="1904" spans="3:13" s="55" customFormat="1" ht="13.8">
      <c r="C1904" s="83" t="s">
        <v>1216</v>
      </c>
      <c r="D1904" s="80"/>
      <c r="E1904" s="80"/>
      <c r="F1904" s="80"/>
      <c r="G1904" s="162"/>
      <c r="H1904" s="64">
        <f>SUM(H1902:H1903)</f>
        <v>1083333.3333333333</v>
      </c>
      <c r="I1904" s="54"/>
    </row>
    <row r="1905" spans="3:13" s="55" customFormat="1" ht="13.8">
      <c r="C1905" s="72" t="s">
        <v>1217</v>
      </c>
      <c r="D1905" s="59" t="s">
        <v>1218</v>
      </c>
      <c r="E1905" s="170"/>
      <c r="F1905" s="73"/>
      <c r="G1905" s="73"/>
      <c r="H1905" s="73"/>
      <c r="I1905" s="54"/>
    </row>
    <row r="1906" spans="3:13" s="55" customFormat="1" ht="13.8">
      <c r="C1906" s="557"/>
      <c r="D1906" s="59" t="s">
        <v>5134</v>
      </c>
      <c r="E1906" s="170" t="s">
        <v>1995</v>
      </c>
      <c r="F1906" s="592">
        <v>0.38</v>
      </c>
      <c r="G1906" s="64">
        <f>VLOOKUP(D1906,upahbahan,3,FALSE)</f>
        <v>108000</v>
      </c>
      <c r="H1906" s="64">
        <f t="shared" ref="H1906" si="240">F1906*G1906</f>
        <v>41040</v>
      </c>
      <c r="I1906" s="54"/>
    </row>
    <row r="1907" spans="3:13" s="55" customFormat="1" ht="13.8">
      <c r="C1907" s="83" t="s">
        <v>1219</v>
      </c>
      <c r="D1907" s="80"/>
      <c r="E1907" s="80"/>
      <c r="F1907" s="80"/>
      <c r="G1907" s="162"/>
      <c r="H1907" s="588">
        <f>SUM(H1906)</f>
        <v>41040</v>
      </c>
      <c r="I1907" s="54"/>
    </row>
    <row r="1908" spans="3:13" s="55" customFormat="1" ht="13.8">
      <c r="C1908" s="58" t="s">
        <v>1220</v>
      </c>
      <c r="D1908" s="69" t="s">
        <v>1221</v>
      </c>
      <c r="E1908" s="70"/>
      <c r="F1908" s="70"/>
      <c r="G1908" s="71"/>
      <c r="H1908" s="304">
        <f>H1907+H1904+H1901</f>
        <v>1197283.3333333333</v>
      </c>
      <c r="I1908" s="319"/>
    </row>
    <row r="1909" spans="3:13" s="55" customFormat="1" ht="13.8">
      <c r="C1909" s="58" t="s">
        <v>1222</v>
      </c>
      <c r="D1909" s="69" t="s">
        <v>1325</v>
      </c>
      <c r="E1909" s="70"/>
      <c r="F1909" s="71"/>
      <c r="G1909" s="95">
        <v>0.1</v>
      </c>
      <c r="H1909" s="64">
        <f>H1908*G1909</f>
        <v>119728.33333333333</v>
      </c>
      <c r="I1909" s="319"/>
    </row>
    <row r="1910" spans="3:13" s="55" customFormat="1" ht="24.75" customHeight="1">
      <c r="C1910" s="58" t="s">
        <v>1223</v>
      </c>
      <c r="D1910" s="69" t="s">
        <v>1224</v>
      </c>
      <c r="E1910" s="70"/>
      <c r="F1910" s="70"/>
      <c r="G1910" s="71"/>
      <c r="H1910" s="305">
        <f>SUM(H1908:H1909)</f>
        <v>1317011.6666666665</v>
      </c>
      <c r="I1910" s="319"/>
    </row>
    <row r="1912" spans="3:13" ht="13.8">
      <c r="C1912" s="160" t="s">
        <v>5432</v>
      </c>
      <c r="D1912" s="436" t="s">
        <v>5433</v>
      </c>
      <c r="I1912" s="56">
        <f>ROUNDDOWN(H1927,-2)</f>
        <v>1344700</v>
      </c>
    </row>
    <row r="1913" spans="3:13" s="55" customFormat="1" ht="27.6">
      <c r="C1913" s="300" t="s">
        <v>1197</v>
      </c>
      <c r="D1913" s="300" t="s">
        <v>1198</v>
      </c>
      <c r="E1913" s="300" t="s">
        <v>1199</v>
      </c>
      <c r="F1913" s="300" t="s">
        <v>1200</v>
      </c>
      <c r="G1913" s="300" t="s">
        <v>1201</v>
      </c>
      <c r="H1913" s="300" t="s">
        <v>1202</v>
      </c>
      <c r="I1913" s="54"/>
    </row>
    <row r="1914" spans="3:13" s="55" customFormat="1" ht="13.8">
      <c r="C1914" s="72" t="s">
        <v>1203</v>
      </c>
      <c r="D1914" s="59" t="s">
        <v>1204</v>
      </c>
      <c r="E1914" s="73"/>
      <c r="F1914" s="73"/>
      <c r="G1914" s="73"/>
      <c r="H1914" s="73"/>
      <c r="I1914" s="54"/>
      <c r="J1914" s="159" t="s">
        <v>1249</v>
      </c>
    </row>
    <row r="1915" spans="3:13" s="55" customFormat="1" ht="13.8">
      <c r="C1915" s="301">
        <v>1</v>
      </c>
      <c r="D1915" s="59" t="s">
        <v>5</v>
      </c>
      <c r="E1915" s="302" t="s">
        <v>6</v>
      </c>
      <c r="F1915" s="93">
        <v>0.54700000000000004</v>
      </c>
      <c r="G1915" s="64">
        <f>VLOOKUP(D1915,upahbahan,3,FALSE)</f>
        <v>100000</v>
      </c>
      <c r="H1915" s="64">
        <f>F1915*G1915</f>
        <v>54700.000000000007</v>
      </c>
      <c r="I1915" s="54"/>
      <c r="J1915" s="159" t="s">
        <v>1250</v>
      </c>
      <c r="M1915" s="65">
        <v>0.1</v>
      </c>
    </row>
    <row r="1916" spans="3:13" s="55" customFormat="1" ht="13.8">
      <c r="C1916" s="301">
        <v>2</v>
      </c>
      <c r="D1916" s="59" t="s">
        <v>10</v>
      </c>
      <c r="E1916" s="302" t="s">
        <v>6</v>
      </c>
      <c r="F1916" s="93">
        <v>0.109</v>
      </c>
      <c r="G1916" s="64">
        <f>VLOOKUP(D1916,upahbahan,3,FALSE)</f>
        <v>145000</v>
      </c>
      <c r="H1916" s="64">
        <f t="shared" ref="H1916:H1917" si="241">F1916*G1916</f>
        <v>15805</v>
      </c>
      <c r="I1916" s="54"/>
      <c r="J1916" s="159"/>
      <c r="M1916" s="65"/>
    </row>
    <row r="1917" spans="3:13" s="55" customFormat="1" ht="13.8">
      <c r="C1917" s="301">
        <v>3</v>
      </c>
      <c r="D1917" s="59" t="s">
        <v>19</v>
      </c>
      <c r="E1917" s="302" t="s">
        <v>6</v>
      </c>
      <c r="F1917" s="93">
        <v>5.5E-2</v>
      </c>
      <c r="G1917" s="64">
        <f>VLOOKUP(D1917,upahbahan,3,FALSE)</f>
        <v>200000</v>
      </c>
      <c r="H1917" s="64">
        <f t="shared" si="241"/>
        <v>11000</v>
      </c>
      <c r="I1917" s="54"/>
    </row>
    <row r="1918" spans="3:13" s="55" customFormat="1" ht="13.8">
      <c r="C1918" s="83" t="s">
        <v>1210</v>
      </c>
      <c r="D1918" s="80"/>
      <c r="E1918" s="80"/>
      <c r="F1918" s="217"/>
      <c r="G1918" s="218"/>
      <c r="H1918" s="64">
        <f>SUM(H1915:H1917)</f>
        <v>81505</v>
      </c>
      <c r="I1918" s="219"/>
    </row>
    <row r="1919" spans="3:13" s="55" customFormat="1" ht="13.8">
      <c r="C1919" s="72" t="s">
        <v>1211</v>
      </c>
      <c r="D1919" s="59" t="s">
        <v>1212</v>
      </c>
      <c r="E1919" s="73"/>
      <c r="F1919" s="73"/>
      <c r="G1919" s="73"/>
      <c r="H1919" s="73"/>
      <c r="I1919" s="54"/>
    </row>
    <row r="1920" spans="3:13" s="55" customFormat="1" ht="13.8">
      <c r="C1920" s="557">
        <v>1</v>
      </c>
      <c r="D1920" s="59" t="s">
        <v>5434</v>
      </c>
      <c r="E1920" s="170" t="s">
        <v>1304</v>
      </c>
      <c r="F1920" s="171">
        <v>1</v>
      </c>
      <c r="G1920" s="64">
        <f>VLOOKUP(D1920,upahbahan,3,FALSE)</f>
        <v>1100000</v>
      </c>
      <c r="H1920" s="64">
        <f t="shared" ref="H1920" si="242">F1920*G1920</f>
        <v>1100000</v>
      </c>
      <c r="I1920" s="54"/>
    </row>
    <row r="1921" spans="3:13" s="55" customFormat="1" ht="13.8">
      <c r="C1921" s="83" t="s">
        <v>1216</v>
      </c>
      <c r="D1921" s="80"/>
      <c r="E1921" s="80"/>
      <c r="F1921" s="80"/>
      <c r="G1921" s="162"/>
      <c r="H1921" s="64">
        <f>SUM(H1919:H1920)</f>
        <v>1100000</v>
      </c>
      <c r="I1921" s="54"/>
    </row>
    <row r="1922" spans="3:13" s="55" customFormat="1" ht="13.8">
      <c r="C1922" s="72" t="s">
        <v>1217</v>
      </c>
      <c r="D1922" s="59" t="s">
        <v>1218</v>
      </c>
      <c r="E1922" s="170"/>
      <c r="F1922" s="73"/>
      <c r="G1922" s="73"/>
      <c r="H1922" s="73"/>
      <c r="I1922" s="54"/>
    </row>
    <row r="1923" spans="3:13" s="55" customFormat="1" ht="13.8">
      <c r="C1923" s="557"/>
      <c r="D1923" s="59" t="s">
        <v>5134</v>
      </c>
      <c r="E1923" s="170" t="s">
        <v>1995</v>
      </c>
      <c r="F1923" s="592">
        <v>0.38</v>
      </c>
      <c r="G1923" s="64">
        <f>VLOOKUP(D1923,upahbahan,3,FALSE)</f>
        <v>108000</v>
      </c>
      <c r="H1923" s="64">
        <f t="shared" ref="H1923" si="243">F1923*G1923</f>
        <v>41040</v>
      </c>
      <c r="I1923" s="54"/>
    </row>
    <row r="1924" spans="3:13" s="55" customFormat="1" ht="13.8">
      <c r="C1924" s="83" t="s">
        <v>1219</v>
      </c>
      <c r="D1924" s="80"/>
      <c r="E1924" s="80"/>
      <c r="F1924" s="80"/>
      <c r="G1924" s="162"/>
      <c r="H1924" s="588">
        <f>SUM(H1923)</f>
        <v>41040</v>
      </c>
      <c r="I1924" s="54"/>
    </row>
    <row r="1925" spans="3:13" s="55" customFormat="1" ht="13.8">
      <c r="C1925" s="58" t="s">
        <v>1220</v>
      </c>
      <c r="D1925" s="69" t="s">
        <v>1221</v>
      </c>
      <c r="E1925" s="70"/>
      <c r="F1925" s="70"/>
      <c r="G1925" s="71"/>
      <c r="H1925" s="304">
        <f>H1924+H1921+H1918</f>
        <v>1222545</v>
      </c>
      <c r="I1925" s="319"/>
    </row>
    <row r="1926" spans="3:13" s="55" customFormat="1" ht="13.8">
      <c r="C1926" s="58" t="s">
        <v>1222</v>
      </c>
      <c r="D1926" s="69" t="s">
        <v>1325</v>
      </c>
      <c r="E1926" s="70"/>
      <c r="F1926" s="71"/>
      <c r="G1926" s="95">
        <v>0.1</v>
      </c>
      <c r="H1926" s="64">
        <f>H1925*G1926</f>
        <v>122254.5</v>
      </c>
      <c r="I1926" s="319"/>
    </row>
    <row r="1927" spans="3:13" s="55" customFormat="1" ht="24.75" customHeight="1">
      <c r="C1927" s="58" t="s">
        <v>1223</v>
      </c>
      <c r="D1927" s="69" t="s">
        <v>1224</v>
      </c>
      <c r="E1927" s="70"/>
      <c r="F1927" s="70"/>
      <c r="G1927" s="71"/>
      <c r="H1927" s="305">
        <f>SUM(H1925:H1926)</f>
        <v>1344799.5</v>
      </c>
      <c r="I1927" s="319"/>
    </row>
    <row r="1929" spans="3:13" ht="13.8">
      <c r="C1929" s="160" t="s">
        <v>5435</v>
      </c>
      <c r="D1929" s="436" t="s">
        <v>5436</v>
      </c>
      <c r="I1929" s="56">
        <f>ROUNDDOWN(H1944,-2)</f>
        <v>1575600</v>
      </c>
    </row>
    <row r="1930" spans="3:13" s="55" customFormat="1" ht="27.6">
      <c r="C1930" s="300" t="s">
        <v>1197</v>
      </c>
      <c r="D1930" s="300" t="s">
        <v>1198</v>
      </c>
      <c r="E1930" s="300" t="s">
        <v>1199</v>
      </c>
      <c r="F1930" s="300" t="s">
        <v>1200</v>
      </c>
      <c r="G1930" s="300" t="s">
        <v>1201</v>
      </c>
      <c r="H1930" s="300" t="s">
        <v>1202</v>
      </c>
      <c r="I1930" s="54"/>
    </row>
    <row r="1931" spans="3:13" s="55" customFormat="1" ht="13.8">
      <c r="C1931" s="72" t="s">
        <v>1203</v>
      </c>
      <c r="D1931" s="59" t="s">
        <v>1204</v>
      </c>
      <c r="E1931" s="73"/>
      <c r="F1931" s="73"/>
      <c r="G1931" s="73"/>
      <c r="H1931" s="73"/>
      <c r="I1931" s="54"/>
      <c r="J1931" s="159" t="s">
        <v>1249</v>
      </c>
    </row>
    <row r="1932" spans="3:13" s="55" customFormat="1" ht="13.8">
      <c r="C1932" s="301">
        <v>1</v>
      </c>
      <c r="D1932" s="59" t="s">
        <v>5</v>
      </c>
      <c r="E1932" s="302" t="s">
        <v>6</v>
      </c>
      <c r="F1932" s="93">
        <v>0.61299999999999999</v>
      </c>
      <c r="G1932" s="64">
        <f>VLOOKUP(D1932,upahbahan,3,FALSE)</f>
        <v>100000</v>
      </c>
      <c r="H1932" s="64">
        <f>F1932*G1932</f>
        <v>61300</v>
      </c>
      <c r="I1932" s="54"/>
      <c r="J1932" s="159" t="s">
        <v>1250</v>
      </c>
      <c r="M1932" s="65">
        <v>0.1</v>
      </c>
    </row>
    <row r="1933" spans="3:13" s="55" customFormat="1" ht="13.8">
      <c r="C1933" s="301">
        <v>2</v>
      </c>
      <c r="D1933" s="59" t="s">
        <v>10</v>
      </c>
      <c r="E1933" s="302" t="s">
        <v>6</v>
      </c>
      <c r="F1933" s="93">
        <v>0.123</v>
      </c>
      <c r="G1933" s="64">
        <f>VLOOKUP(D1933,upahbahan,3,FALSE)</f>
        <v>145000</v>
      </c>
      <c r="H1933" s="64">
        <f t="shared" ref="H1933:H1934" si="244">F1933*G1933</f>
        <v>17835</v>
      </c>
      <c r="I1933" s="54"/>
      <c r="J1933" s="159"/>
      <c r="M1933" s="65"/>
    </row>
    <row r="1934" spans="3:13" s="55" customFormat="1" ht="13.8">
      <c r="C1934" s="301">
        <v>3</v>
      </c>
      <c r="D1934" s="59" t="s">
        <v>19</v>
      </c>
      <c r="E1934" s="302" t="s">
        <v>6</v>
      </c>
      <c r="F1934" s="93">
        <v>6.0999999999999999E-2</v>
      </c>
      <c r="G1934" s="64">
        <f>VLOOKUP(D1934,upahbahan,3,FALSE)</f>
        <v>200000</v>
      </c>
      <c r="H1934" s="64">
        <f t="shared" si="244"/>
        <v>12200</v>
      </c>
      <c r="I1934" s="54"/>
    </row>
    <row r="1935" spans="3:13" s="55" customFormat="1" ht="13.8">
      <c r="C1935" s="83" t="s">
        <v>1210</v>
      </c>
      <c r="D1935" s="80"/>
      <c r="E1935" s="80"/>
      <c r="F1935" s="217"/>
      <c r="G1935" s="218"/>
      <c r="H1935" s="64">
        <f>SUM(H1932:H1934)</f>
        <v>91335</v>
      </c>
      <c r="I1935" s="219"/>
    </row>
    <row r="1936" spans="3:13" s="55" customFormat="1" ht="13.8">
      <c r="C1936" s="72" t="s">
        <v>1211</v>
      </c>
      <c r="D1936" s="59" t="s">
        <v>1212</v>
      </c>
      <c r="E1936" s="73"/>
      <c r="F1936" s="73"/>
      <c r="G1936" s="73"/>
      <c r="H1936" s="73"/>
      <c r="I1936" s="54"/>
    </row>
    <row r="1937" spans="3:13" s="55" customFormat="1" ht="13.8">
      <c r="C1937" s="557">
        <v>1</v>
      </c>
      <c r="D1937" s="59" t="s">
        <v>5437</v>
      </c>
      <c r="E1937" s="170" t="s">
        <v>1304</v>
      </c>
      <c r="F1937" s="171">
        <v>1</v>
      </c>
      <c r="G1937" s="64">
        <f>VLOOKUP(D1937,upahbahan,3,FALSE)</f>
        <v>1300000</v>
      </c>
      <c r="H1937" s="64">
        <f t="shared" ref="H1937" si="245">F1937*G1937</f>
        <v>1300000</v>
      </c>
      <c r="I1937" s="54"/>
    </row>
    <row r="1938" spans="3:13" s="55" customFormat="1" ht="13.8">
      <c r="C1938" s="83" t="s">
        <v>1216</v>
      </c>
      <c r="D1938" s="80"/>
      <c r="E1938" s="80"/>
      <c r="F1938" s="80"/>
      <c r="G1938" s="162"/>
      <c r="H1938" s="64">
        <f>SUM(H1936:H1937)</f>
        <v>1300000</v>
      </c>
      <c r="I1938" s="54"/>
    </row>
    <row r="1939" spans="3:13" s="55" customFormat="1" ht="13.8">
      <c r="C1939" s="72" t="s">
        <v>1217</v>
      </c>
      <c r="D1939" s="59" t="s">
        <v>1218</v>
      </c>
      <c r="E1939" s="170"/>
      <c r="F1939" s="73"/>
      <c r="G1939" s="73"/>
      <c r="H1939" s="73"/>
      <c r="I1939" s="54"/>
    </row>
    <row r="1940" spans="3:13" s="55" customFormat="1" ht="13.8">
      <c r="C1940" s="557"/>
      <c r="D1940" s="59" t="s">
        <v>5134</v>
      </c>
      <c r="E1940" s="170" t="s">
        <v>1995</v>
      </c>
      <c r="F1940" s="592">
        <v>0.38</v>
      </c>
      <c r="G1940" s="64">
        <f>VLOOKUP(D1940,upahbahan,3,FALSE)</f>
        <v>108000</v>
      </c>
      <c r="H1940" s="64">
        <f t="shared" ref="H1940" si="246">F1940*G1940</f>
        <v>41040</v>
      </c>
      <c r="I1940" s="54"/>
    </row>
    <row r="1941" spans="3:13" s="55" customFormat="1" ht="13.8">
      <c r="C1941" s="83" t="s">
        <v>1219</v>
      </c>
      <c r="D1941" s="80"/>
      <c r="E1941" s="80"/>
      <c r="F1941" s="80"/>
      <c r="G1941" s="162"/>
      <c r="H1941" s="588">
        <f>SUM(H1940)</f>
        <v>41040</v>
      </c>
      <c r="I1941" s="54"/>
    </row>
    <row r="1942" spans="3:13" s="55" customFormat="1" ht="13.8">
      <c r="C1942" s="58" t="s">
        <v>1220</v>
      </c>
      <c r="D1942" s="69" t="s">
        <v>1221</v>
      </c>
      <c r="E1942" s="70"/>
      <c r="F1942" s="70"/>
      <c r="G1942" s="71"/>
      <c r="H1942" s="304">
        <f>H1941+H1938+H1935</f>
        <v>1432375</v>
      </c>
      <c r="I1942" s="319"/>
    </row>
    <row r="1943" spans="3:13" s="55" customFormat="1" ht="13.8">
      <c r="C1943" s="58" t="s">
        <v>1222</v>
      </c>
      <c r="D1943" s="69" t="s">
        <v>1325</v>
      </c>
      <c r="E1943" s="70"/>
      <c r="F1943" s="71"/>
      <c r="G1943" s="95">
        <v>0.1</v>
      </c>
      <c r="H1943" s="64">
        <f>H1942*G1943</f>
        <v>143237.5</v>
      </c>
      <c r="I1943" s="319"/>
    </row>
    <row r="1944" spans="3:13" s="55" customFormat="1" ht="24.75" customHeight="1">
      <c r="C1944" s="58" t="s">
        <v>1223</v>
      </c>
      <c r="D1944" s="69" t="s">
        <v>1224</v>
      </c>
      <c r="E1944" s="70"/>
      <c r="F1944" s="70"/>
      <c r="G1944" s="71"/>
      <c r="H1944" s="305">
        <f>SUM(H1942:H1943)</f>
        <v>1575612.5</v>
      </c>
      <c r="I1944" s="319"/>
    </row>
    <row r="1946" spans="3:13" ht="13.8">
      <c r="C1946" s="160" t="s">
        <v>5438</v>
      </c>
      <c r="D1946" s="436" t="s">
        <v>5439</v>
      </c>
      <c r="I1946" s="56">
        <f>ROUNDDOWN(H1961,-2)</f>
        <v>1780100</v>
      </c>
    </row>
    <row r="1947" spans="3:13" s="55" customFormat="1" ht="27.6">
      <c r="C1947" s="300" t="s">
        <v>1197</v>
      </c>
      <c r="D1947" s="300" t="s">
        <v>1198</v>
      </c>
      <c r="E1947" s="300" t="s">
        <v>1199</v>
      </c>
      <c r="F1947" s="300" t="s">
        <v>1200</v>
      </c>
      <c r="G1947" s="300" t="s">
        <v>1201</v>
      </c>
      <c r="H1947" s="300" t="s">
        <v>1202</v>
      </c>
      <c r="I1947" s="54"/>
    </row>
    <row r="1948" spans="3:13" s="55" customFormat="1" ht="13.8">
      <c r="C1948" s="72" t="s">
        <v>1203</v>
      </c>
      <c r="D1948" s="59" t="s">
        <v>1204</v>
      </c>
      <c r="E1948" s="73"/>
      <c r="F1948" s="73"/>
      <c r="G1948" s="73"/>
      <c r="H1948" s="73"/>
      <c r="I1948" s="54"/>
      <c r="J1948" s="159" t="s">
        <v>1249</v>
      </c>
    </row>
    <row r="1949" spans="3:13" s="55" customFormat="1" ht="13.8">
      <c r="C1949" s="301">
        <v>1</v>
      </c>
      <c r="D1949" s="59" t="s">
        <v>5</v>
      </c>
      <c r="E1949" s="302" t="s">
        <v>6</v>
      </c>
      <c r="F1949" s="93">
        <v>0.85499999999999998</v>
      </c>
      <c r="G1949" s="64">
        <f>VLOOKUP(D1949,upahbahan,3,FALSE)</f>
        <v>100000</v>
      </c>
      <c r="H1949" s="64">
        <f>F1949*G1949</f>
        <v>85500</v>
      </c>
      <c r="I1949" s="54"/>
      <c r="J1949" s="159" t="s">
        <v>1250</v>
      </c>
      <c r="M1949" s="65">
        <v>0.1</v>
      </c>
    </row>
    <row r="1950" spans="3:13" s="55" customFormat="1" ht="13.8">
      <c r="C1950" s="301">
        <v>2</v>
      </c>
      <c r="D1950" s="59" t="s">
        <v>10</v>
      </c>
      <c r="E1950" s="302" t="s">
        <v>6</v>
      </c>
      <c r="F1950" s="93">
        <v>0.17100000000000001</v>
      </c>
      <c r="G1950" s="64">
        <f>VLOOKUP(D1950,upahbahan,3,FALSE)</f>
        <v>145000</v>
      </c>
      <c r="H1950" s="64">
        <f t="shared" ref="H1950:H1951" si="247">F1950*G1950</f>
        <v>24795.000000000004</v>
      </c>
      <c r="I1950" s="54"/>
      <c r="J1950" s="159"/>
      <c r="M1950" s="65"/>
    </row>
    <row r="1951" spans="3:13" s="55" customFormat="1" ht="13.8">
      <c r="C1951" s="301">
        <v>3</v>
      </c>
      <c r="D1951" s="59" t="s">
        <v>19</v>
      </c>
      <c r="E1951" s="302" t="s">
        <v>6</v>
      </c>
      <c r="F1951" s="93">
        <v>8.5000000000000006E-2</v>
      </c>
      <c r="G1951" s="64">
        <f>VLOOKUP(D1951,upahbahan,3,FALSE)</f>
        <v>200000</v>
      </c>
      <c r="H1951" s="64">
        <f t="shared" si="247"/>
        <v>17000</v>
      </c>
      <c r="I1951" s="54"/>
    </row>
    <row r="1952" spans="3:13" s="55" customFormat="1" ht="13.8">
      <c r="C1952" s="83" t="s">
        <v>1210</v>
      </c>
      <c r="D1952" s="80"/>
      <c r="E1952" s="80"/>
      <c r="F1952" s="217"/>
      <c r="G1952" s="218"/>
      <c r="H1952" s="64">
        <f>SUM(H1949:H1951)</f>
        <v>127295</v>
      </c>
      <c r="I1952" s="219"/>
    </row>
    <row r="1953" spans="3:13" s="55" customFormat="1" ht="13.8">
      <c r="C1953" s="72" t="s">
        <v>1211</v>
      </c>
      <c r="D1953" s="59" t="s">
        <v>1212</v>
      </c>
      <c r="E1953" s="73"/>
      <c r="F1953" s="73"/>
      <c r="G1953" s="73"/>
      <c r="H1953" s="73"/>
      <c r="I1953" s="54"/>
    </row>
    <row r="1954" spans="3:13" s="55" customFormat="1" ht="13.8">
      <c r="C1954" s="557">
        <v>1</v>
      </c>
      <c r="D1954" s="59" t="s">
        <v>5440</v>
      </c>
      <c r="E1954" s="170" t="s">
        <v>1304</v>
      </c>
      <c r="F1954" s="171">
        <v>1</v>
      </c>
      <c r="G1954" s="64">
        <f>VLOOKUP(D1954,upahbahan,3,FALSE)</f>
        <v>1450000</v>
      </c>
      <c r="H1954" s="64">
        <f t="shared" ref="H1954" si="248">F1954*G1954</f>
        <v>1450000</v>
      </c>
      <c r="I1954" s="54"/>
    </row>
    <row r="1955" spans="3:13" s="55" customFormat="1" ht="13.8">
      <c r="C1955" s="83" t="s">
        <v>1216</v>
      </c>
      <c r="D1955" s="80"/>
      <c r="E1955" s="80"/>
      <c r="F1955" s="80"/>
      <c r="G1955" s="162"/>
      <c r="H1955" s="64">
        <f>SUM(H1953:H1954)</f>
        <v>1450000</v>
      </c>
      <c r="I1955" s="54"/>
    </row>
    <row r="1956" spans="3:13" s="55" customFormat="1" ht="13.8">
      <c r="C1956" s="72" t="s">
        <v>1217</v>
      </c>
      <c r="D1956" s="59" t="s">
        <v>1218</v>
      </c>
      <c r="E1956" s="170"/>
      <c r="F1956" s="73"/>
      <c r="G1956" s="73"/>
      <c r="H1956" s="73"/>
      <c r="I1956" s="54"/>
    </row>
    <row r="1957" spans="3:13" s="55" customFormat="1" ht="13.8">
      <c r="C1957" s="557"/>
      <c r="D1957" s="59" t="s">
        <v>5134</v>
      </c>
      <c r="E1957" s="170" t="s">
        <v>1995</v>
      </c>
      <c r="F1957" s="592">
        <v>0.38</v>
      </c>
      <c r="G1957" s="64">
        <f>VLOOKUP(D1957,upahbahan,3,FALSE)</f>
        <v>108000</v>
      </c>
      <c r="H1957" s="64">
        <f t="shared" ref="H1957" si="249">F1957*G1957</f>
        <v>41040</v>
      </c>
      <c r="I1957" s="54"/>
    </row>
    <row r="1958" spans="3:13" s="55" customFormat="1" ht="13.8">
      <c r="C1958" s="83" t="s">
        <v>1219</v>
      </c>
      <c r="D1958" s="80"/>
      <c r="E1958" s="80"/>
      <c r="F1958" s="80"/>
      <c r="G1958" s="162"/>
      <c r="H1958" s="588">
        <f>SUM(H1957)</f>
        <v>41040</v>
      </c>
      <c r="I1958" s="54"/>
    </row>
    <row r="1959" spans="3:13" s="55" customFormat="1" ht="13.8">
      <c r="C1959" s="58" t="s">
        <v>1220</v>
      </c>
      <c r="D1959" s="69" t="s">
        <v>1221</v>
      </c>
      <c r="E1959" s="70"/>
      <c r="F1959" s="70"/>
      <c r="G1959" s="71"/>
      <c r="H1959" s="304">
        <f>H1958+H1955+H1952</f>
        <v>1618335</v>
      </c>
      <c r="I1959" s="319"/>
    </row>
    <row r="1960" spans="3:13" s="55" customFormat="1" ht="13.8">
      <c r="C1960" s="58" t="s">
        <v>1222</v>
      </c>
      <c r="D1960" s="69" t="s">
        <v>1325</v>
      </c>
      <c r="E1960" s="70"/>
      <c r="F1960" s="71"/>
      <c r="G1960" s="95">
        <v>0.1</v>
      </c>
      <c r="H1960" s="64">
        <f>H1959*G1960</f>
        <v>161833.5</v>
      </c>
      <c r="I1960" s="319"/>
    </row>
    <row r="1961" spans="3:13" s="55" customFormat="1" ht="24.75" customHeight="1">
      <c r="C1961" s="58" t="s">
        <v>1223</v>
      </c>
      <c r="D1961" s="69" t="s">
        <v>1224</v>
      </c>
      <c r="E1961" s="70"/>
      <c r="F1961" s="70"/>
      <c r="G1961" s="71"/>
      <c r="H1961" s="305">
        <f>SUM(H1959:H1960)</f>
        <v>1780168.5</v>
      </c>
      <c r="I1961" s="319"/>
    </row>
    <row r="1963" spans="3:13" ht="13.8">
      <c r="C1963" s="160" t="s">
        <v>5441</v>
      </c>
      <c r="D1963" s="436" t="s">
        <v>5442</v>
      </c>
      <c r="I1963" s="56">
        <f>ROUNDDOWN(H1978,-2)</f>
        <v>1888700</v>
      </c>
    </row>
    <row r="1964" spans="3:13" s="55" customFormat="1" ht="27.6">
      <c r="C1964" s="300" t="s">
        <v>1197</v>
      </c>
      <c r="D1964" s="300" t="s">
        <v>1198</v>
      </c>
      <c r="E1964" s="300" t="s">
        <v>1199</v>
      </c>
      <c r="F1964" s="300" t="s">
        <v>1200</v>
      </c>
      <c r="G1964" s="300" t="s">
        <v>1201</v>
      </c>
      <c r="H1964" s="300" t="s">
        <v>1202</v>
      </c>
      <c r="I1964" s="54"/>
    </row>
    <row r="1965" spans="3:13" s="55" customFormat="1" ht="13.8">
      <c r="C1965" s="72" t="s">
        <v>1203</v>
      </c>
      <c r="D1965" s="59" t="s">
        <v>1204</v>
      </c>
      <c r="E1965" s="73"/>
      <c r="F1965" s="73"/>
      <c r="G1965" s="73"/>
      <c r="H1965" s="73"/>
      <c r="I1965" s="54"/>
      <c r="J1965" s="159" t="s">
        <v>1249</v>
      </c>
    </row>
    <row r="1966" spans="3:13" s="55" customFormat="1" ht="13.8">
      <c r="C1966" s="301">
        <v>1</v>
      </c>
      <c r="D1966" s="59" t="s">
        <v>5</v>
      </c>
      <c r="E1966" s="302" t="s">
        <v>6</v>
      </c>
      <c r="F1966" s="93">
        <v>0.95099999999999996</v>
      </c>
      <c r="G1966" s="64">
        <f>VLOOKUP(D1966,upahbahan,3,FALSE)</f>
        <v>100000</v>
      </c>
      <c r="H1966" s="64">
        <f>F1966*G1966</f>
        <v>95100</v>
      </c>
      <c r="I1966" s="54"/>
      <c r="J1966" s="159" t="s">
        <v>1250</v>
      </c>
      <c r="M1966" s="65">
        <v>0.1</v>
      </c>
    </row>
    <row r="1967" spans="3:13" s="55" customFormat="1" ht="13.8">
      <c r="C1967" s="301">
        <v>2</v>
      </c>
      <c r="D1967" s="59" t="s">
        <v>10</v>
      </c>
      <c r="E1967" s="302" t="s">
        <v>6</v>
      </c>
      <c r="F1967" s="93">
        <v>0.19</v>
      </c>
      <c r="G1967" s="64">
        <f>VLOOKUP(D1967,upahbahan,3,FALSE)</f>
        <v>145000</v>
      </c>
      <c r="H1967" s="64">
        <f t="shared" ref="H1967:H1968" si="250">F1967*G1967</f>
        <v>27550</v>
      </c>
      <c r="I1967" s="54"/>
      <c r="J1967" s="159"/>
      <c r="M1967" s="65"/>
    </row>
    <row r="1968" spans="3:13" s="55" customFormat="1" ht="13.8">
      <c r="C1968" s="301">
        <v>3</v>
      </c>
      <c r="D1968" s="59" t="s">
        <v>19</v>
      </c>
      <c r="E1968" s="302" t="s">
        <v>6</v>
      </c>
      <c r="F1968" s="93">
        <v>9.5000000000000001E-2</v>
      </c>
      <c r="G1968" s="64">
        <f>VLOOKUP(D1968,upahbahan,3,FALSE)</f>
        <v>200000</v>
      </c>
      <c r="H1968" s="64">
        <f t="shared" si="250"/>
        <v>19000</v>
      </c>
      <c r="I1968" s="54"/>
    </row>
    <row r="1969" spans="3:13" s="55" customFormat="1" ht="13.8">
      <c r="C1969" s="83" t="s">
        <v>1210</v>
      </c>
      <c r="D1969" s="80"/>
      <c r="E1969" s="80"/>
      <c r="F1969" s="217"/>
      <c r="G1969" s="218"/>
      <c r="H1969" s="64">
        <f>SUM(H1966:H1968)</f>
        <v>141650</v>
      </c>
      <c r="I1969" s="219"/>
    </row>
    <row r="1970" spans="3:13" s="55" customFormat="1" ht="13.8">
      <c r="C1970" s="72" t="s">
        <v>1211</v>
      </c>
      <c r="D1970" s="59" t="s">
        <v>1212</v>
      </c>
      <c r="E1970" s="73"/>
      <c r="F1970" s="73"/>
      <c r="G1970" s="73"/>
      <c r="H1970" s="73"/>
      <c r="I1970" s="54"/>
    </row>
    <row r="1971" spans="3:13" s="55" customFormat="1" ht="13.8">
      <c r="C1971" s="557">
        <v>1</v>
      </c>
      <c r="D1971" s="59" t="s">
        <v>5443</v>
      </c>
      <c r="E1971" s="170" t="s">
        <v>1304</v>
      </c>
      <c r="F1971" s="171">
        <v>1</v>
      </c>
      <c r="G1971" s="64">
        <f>VLOOKUP(D1971,upahbahan,3,FALSE)</f>
        <v>1570000</v>
      </c>
      <c r="H1971" s="64">
        <f t="shared" ref="H1971" si="251">F1971*G1971</f>
        <v>1570000</v>
      </c>
      <c r="I1971" s="54"/>
    </row>
    <row r="1972" spans="3:13" s="55" customFormat="1" ht="13.8">
      <c r="C1972" s="83" t="s">
        <v>1216</v>
      </c>
      <c r="D1972" s="80"/>
      <c r="E1972" s="80"/>
      <c r="F1972" s="80"/>
      <c r="G1972" s="162"/>
      <c r="H1972" s="64">
        <f>SUM(H1970:H1971)</f>
        <v>1570000</v>
      </c>
      <c r="I1972" s="54"/>
    </row>
    <row r="1973" spans="3:13" s="55" customFormat="1" ht="13.8">
      <c r="C1973" s="72" t="s">
        <v>1217</v>
      </c>
      <c r="D1973" s="59" t="s">
        <v>1218</v>
      </c>
      <c r="E1973" s="170"/>
      <c r="F1973" s="73"/>
      <c r="G1973" s="73"/>
      <c r="H1973" s="73"/>
      <c r="I1973" s="54"/>
    </row>
    <row r="1974" spans="3:13" s="55" customFormat="1" ht="13.8">
      <c r="C1974" s="557"/>
      <c r="D1974" s="59" t="s">
        <v>5134</v>
      </c>
      <c r="E1974" s="170" t="s">
        <v>1995</v>
      </c>
      <c r="F1974" s="592">
        <v>0.05</v>
      </c>
      <c r="G1974" s="64">
        <f>VLOOKUP(D1974,upahbahan,3,FALSE)</f>
        <v>108000</v>
      </c>
      <c r="H1974" s="64">
        <f t="shared" ref="H1974" si="252">F1974*G1974</f>
        <v>5400</v>
      </c>
      <c r="I1974" s="54"/>
    </row>
    <row r="1975" spans="3:13" s="55" customFormat="1" ht="13.8">
      <c r="C1975" s="83" t="s">
        <v>1219</v>
      </c>
      <c r="D1975" s="80"/>
      <c r="E1975" s="80"/>
      <c r="F1975" s="80"/>
      <c r="G1975" s="162"/>
      <c r="H1975" s="588">
        <f>SUM(H1974)</f>
        <v>5400</v>
      </c>
      <c r="I1975" s="54"/>
    </row>
    <row r="1976" spans="3:13" s="55" customFormat="1" ht="13.8">
      <c r="C1976" s="58" t="s">
        <v>1220</v>
      </c>
      <c r="D1976" s="69" t="s">
        <v>1221</v>
      </c>
      <c r="E1976" s="70"/>
      <c r="F1976" s="70"/>
      <c r="G1976" s="71"/>
      <c r="H1976" s="304">
        <f>H1975+H1972+H1969</f>
        <v>1717050</v>
      </c>
      <c r="I1976" s="319"/>
    </row>
    <row r="1977" spans="3:13" s="55" customFormat="1" ht="13.8">
      <c r="C1977" s="58" t="s">
        <v>1222</v>
      </c>
      <c r="D1977" s="69" t="s">
        <v>1325</v>
      </c>
      <c r="E1977" s="70"/>
      <c r="F1977" s="71"/>
      <c r="G1977" s="95">
        <v>0.1</v>
      </c>
      <c r="H1977" s="64">
        <f>H1976*G1977</f>
        <v>171705</v>
      </c>
      <c r="I1977" s="319"/>
    </row>
    <row r="1978" spans="3:13" s="55" customFormat="1" ht="24.75" customHeight="1">
      <c r="C1978" s="58" t="s">
        <v>1223</v>
      </c>
      <c r="D1978" s="69" t="s">
        <v>1224</v>
      </c>
      <c r="E1978" s="70"/>
      <c r="F1978" s="70"/>
      <c r="G1978" s="71"/>
      <c r="H1978" s="305">
        <f>SUM(H1976:H1977)</f>
        <v>1888755</v>
      </c>
      <c r="I1978" s="319"/>
    </row>
    <row r="1980" spans="3:13" ht="13.8">
      <c r="C1980" s="160" t="s">
        <v>5444</v>
      </c>
      <c r="D1980" s="436" t="s">
        <v>5445</v>
      </c>
      <c r="I1980" s="56">
        <f>ROUNDDOWN(H1995,-2)</f>
        <v>1960900</v>
      </c>
    </row>
    <row r="1981" spans="3:13" s="55" customFormat="1" ht="27.6">
      <c r="C1981" s="300" t="s">
        <v>1197</v>
      </c>
      <c r="D1981" s="300" t="s">
        <v>1198</v>
      </c>
      <c r="E1981" s="300" t="s">
        <v>1199</v>
      </c>
      <c r="F1981" s="300" t="s">
        <v>1200</v>
      </c>
      <c r="G1981" s="300" t="s">
        <v>1201</v>
      </c>
      <c r="H1981" s="300" t="s">
        <v>1202</v>
      </c>
      <c r="I1981" s="54"/>
    </row>
    <row r="1982" spans="3:13" s="55" customFormat="1" ht="13.8">
      <c r="C1982" s="72" t="s">
        <v>1203</v>
      </c>
      <c r="D1982" s="59" t="s">
        <v>1204</v>
      </c>
      <c r="E1982" s="73"/>
      <c r="F1982" s="73"/>
      <c r="G1982" s="73"/>
      <c r="H1982" s="73"/>
      <c r="I1982" s="54"/>
      <c r="J1982" s="159" t="s">
        <v>1249</v>
      </c>
    </row>
    <row r="1983" spans="3:13" s="55" customFormat="1" ht="13.8">
      <c r="C1983" s="301">
        <v>1</v>
      </c>
      <c r="D1983" s="59" t="s">
        <v>5</v>
      </c>
      <c r="E1983" s="302" t="s">
        <v>6</v>
      </c>
      <c r="F1983" s="93">
        <v>0.97299999999999998</v>
      </c>
      <c r="G1983" s="64">
        <f>VLOOKUP(D1983,upahbahan,3,FALSE)</f>
        <v>100000</v>
      </c>
      <c r="H1983" s="64">
        <f>F1983*G1983</f>
        <v>97300</v>
      </c>
      <c r="I1983" s="54"/>
      <c r="J1983" s="159" t="s">
        <v>1250</v>
      </c>
      <c r="M1983" s="65">
        <v>0.1</v>
      </c>
    </row>
    <row r="1984" spans="3:13" s="55" customFormat="1" ht="13.8">
      <c r="C1984" s="301">
        <v>2</v>
      </c>
      <c r="D1984" s="59" t="s">
        <v>10</v>
      </c>
      <c r="E1984" s="302" t="s">
        <v>6</v>
      </c>
      <c r="F1984" s="93">
        <v>0.19500000000000001</v>
      </c>
      <c r="G1984" s="64">
        <f>VLOOKUP(D1984,upahbahan,3,FALSE)</f>
        <v>145000</v>
      </c>
      <c r="H1984" s="64">
        <f t="shared" ref="H1984:H1985" si="253">F1984*G1984</f>
        <v>28275</v>
      </c>
      <c r="I1984" s="54"/>
      <c r="J1984" s="159"/>
      <c r="M1984" s="65"/>
    </row>
    <row r="1985" spans="3:13" s="55" customFormat="1" ht="13.8">
      <c r="C1985" s="301">
        <v>3</v>
      </c>
      <c r="D1985" s="59" t="s">
        <v>19</v>
      </c>
      <c r="E1985" s="302" t="s">
        <v>6</v>
      </c>
      <c r="F1985" s="93">
        <v>9.7000000000000003E-2</v>
      </c>
      <c r="G1985" s="64">
        <f>VLOOKUP(D1985,upahbahan,3,FALSE)</f>
        <v>200000</v>
      </c>
      <c r="H1985" s="64">
        <f t="shared" si="253"/>
        <v>19400</v>
      </c>
      <c r="I1985" s="54"/>
    </row>
    <row r="1986" spans="3:13" s="55" customFormat="1" ht="13.8">
      <c r="C1986" s="83" t="s">
        <v>1210</v>
      </c>
      <c r="D1986" s="80"/>
      <c r="E1986" s="80"/>
      <c r="F1986" s="217"/>
      <c r="G1986" s="218"/>
      <c r="H1986" s="64">
        <f>SUM(H1983:H1985)</f>
        <v>144975</v>
      </c>
      <c r="I1986" s="219"/>
    </row>
    <row r="1987" spans="3:13" s="55" customFormat="1" ht="13.8">
      <c r="C1987" s="72" t="s">
        <v>1211</v>
      </c>
      <c r="D1987" s="59" t="s">
        <v>1212</v>
      </c>
      <c r="E1987" s="73"/>
      <c r="F1987" s="73"/>
      <c r="G1987" s="73"/>
      <c r="H1987" s="73"/>
      <c r="I1987" s="54"/>
    </row>
    <row r="1988" spans="3:13" s="55" customFormat="1" ht="13.8">
      <c r="C1988" s="557">
        <v>1</v>
      </c>
      <c r="D1988" s="59" t="s">
        <v>5446</v>
      </c>
      <c r="E1988" s="170" t="s">
        <v>1304</v>
      </c>
      <c r="F1988" s="171">
        <v>1</v>
      </c>
      <c r="G1988" s="64">
        <f>VLOOKUP(D1988,upahbahan,3,FALSE)</f>
        <v>1630000</v>
      </c>
      <c r="H1988" s="64">
        <f t="shared" ref="H1988" si="254">F1988*G1988</f>
        <v>1630000</v>
      </c>
      <c r="I1988" s="54"/>
    </row>
    <row r="1989" spans="3:13" s="55" customFormat="1" ht="13.8">
      <c r="C1989" s="83" t="s">
        <v>1216</v>
      </c>
      <c r="D1989" s="80"/>
      <c r="E1989" s="80"/>
      <c r="F1989" s="80"/>
      <c r="G1989" s="162"/>
      <c r="H1989" s="64">
        <f>SUM(H1987:H1988)</f>
        <v>1630000</v>
      </c>
      <c r="I1989" s="54"/>
    </row>
    <row r="1990" spans="3:13" s="55" customFormat="1" ht="13.8">
      <c r="C1990" s="72" t="s">
        <v>1217</v>
      </c>
      <c r="D1990" s="59" t="s">
        <v>1218</v>
      </c>
      <c r="E1990" s="170"/>
      <c r="F1990" s="73"/>
      <c r="G1990" s="73"/>
      <c r="H1990" s="73"/>
      <c r="I1990" s="54"/>
    </row>
    <row r="1991" spans="3:13" s="55" customFormat="1" ht="13.8">
      <c r="C1991" s="557"/>
      <c r="D1991" s="59" t="s">
        <v>5134</v>
      </c>
      <c r="E1991" s="170" t="s">
        <v>1995</v>
      </c>
      <c r="F1991" s="592">
        <v>7.0999999999999994E-2</v>
      </c>
      <c r="G1991" s="64">
        <f>VLOOKUP(D1991,upahbahan,3,FALSE)</f>
        <v>108000</v>
      </c>
      <c r="H1991" s="64">
        <f t="shared" ref="H1991" si="255">F1991*G1991</f>
        <v>7667.9999999999991</v>
      </c>
      <c r="I1991" s="54"/>
    </row>
    <row r="1992" spans="3:13" s="55" customFormat="1" ht="13.8">
      <c r="C1992" s="83" t="s">
        <v>1219</v>
      </c>
      <c r="D1992" s="80"/>
      <c r="E1992" s="80"/>
      <c r="F1992" s="80"/>
      <c r="G1992" s="162"/>
      <c r="H1992" s="588">
        <f>SUM(H1991)</f>
        <v>7667.9999999999991</v>
      </c>
      <c r="I1992" s="54"/>
    </row>
    <row r="1993" spans="3:13" s="55" customFormat="1" ht="13.8">
      <c r="C1993" s="58" t="s">
        <v>1220</v>
      </c>
      <c r="D1993" s="69" t="s">
        <v>1221</v>
      </c>
      <c r="E1993" s="70"/>
      <c r="F1993" s="70"/>
      <c r="G1993" s="71"/>
      <c r="H1993" s="304">
        <f>H1992+H1989+H1986</f>
        <v>1782643</v>
      </c>
      <c r="I1993" s="319"/>
    </row>
    <row r="1994" spans="3:13" s="55" customFormat="1" ht="13.8">
      <c r="C1994" s="58" t="s">
        <v>1222</v>
      </c>
      <c r="D1994" s="69" t="s">
        <v>1325</v>
      </c>
      <c r="E1994" s="70"/>
      <c r="F1994" s="71"/>
      <c r="G1994" s="95">
        <v>0.1</v>
      </c>
      <c r="H1994" s="64">
        <f>H1993*G1994</f>
        <v>178264.30000000002</v>
      </c>
      <c r="I1994" s="319"/>
    </row>
    <row r="1995" spans="3:13" s="55" customFormat="1" ht="24.75" customHeight="1">
      <c r="C1995" s="58" t="s">
        <v>1223</v>
      </c>
      <c r="D1995" s="69" t="s">
        <v>1224</v>
      </c>
      <c r="E1995" s="70"/>
      <c r="F1995" s="70"/>
      <c r="G1995" s="71"/>
      <c r="H1995" s="305">
        <f>SUM(H1993:H1994)</f>
        <v>1960907.3</v>
      </c>
      <c r="I1995" s="319"/>
    </row>
    <row r="1997" spans="3:13" ht="13.8">
      <c r="C1997" s="160" t="s">
        <v>5447</v>
      </c>
      <c r="D1997" s="436" t="s">
        <v>5448</v>
      </c>
      <c r="I1997" s="56">
        <f>ROUNDDOWN(H2013,-2)</f>
        <v>2349800</v>
      </c>
    </row>
    <row r="1998" spans="3:13" s="55" customFormat="1" ht="27.6">
      <c r="C1998" s="300" t="s">
        <v>1197</v>
      </c>
      <c r="D1998" s="300" t="s">
        <v>1198</v>
      </c>
      <c r="E1998" s="300" t="s">
        <v>1199</v>
      </c>
      <c r="F1998" s="300" t="s">
        <v>1200</v>
      </c>
      <c r="G1998" s="300" t="s">
        <v>1201</v>
      </c>
      <c r="H1998" s="300" t="s">
        <v>1202</v>
      </c>
      <c r="I1998" s="54"/>
    </row>
    <row r="1999" spans="3:13" s="55" customFormat="1" ht="13.8">
      <c r="C1999" s="72" t="s">
        <v>1203</v>
      </c>
      <c r="D1999" s="59" t="s">
        <v>1204</v>
      </c>
      <c r="E1999" s="73"/>
      <c r="F1999" s="73"/>
      <c r="G1999" s="73"/>
      <c r="H1999" s="73"/>
      <c r="I1999" s="54"/>
      <c r="J1999" s="159" t="s">
        <v>1249</v>
      </c>
    </row>
    <row r="2000" spans="3:13" s="55" customFormat="1" ht="13.8">
      <c r="C2000" s="301">
        <v>1</v>
      </c>
      <c r="D2000" s="59" t="s">
        <v>5</v>
      </c>
      <c r="E2000" s="302" t="s">
        <v>6</v>
      </c>
      <c r="F2000" s="93">
        <v>1.5449999999999999</v>
      </c>
      <c r="G2000" s="64">
        <f>VLOOKUP(D2000,upahbahan,3,FALSE)</f>
        <v>100000</v>
      </c>
      <c r="H2000" s="64">
        <f>F2000*G2000</f>
        <v>154500</v>
      </c>
      <c r="I2000" s="54"/>
      <c r="J2000" s="159" t="s">
        <v>1250</v>
      </c>
      <c r="M2000" s="65">
        <v>0.1</v>
      </c>
    </row>
    <row r="2001" spans="3:13" s="55" customFormat="1" ht="13.8">
      <c r="C2001" s="301">
        <v>2</v>
      </c>
      <c r="D2001" s="59" t="s">
        <v>10</v>
      </c>
      <c r="E2001" s="302" t="s">
        <v>6</v>
      </c>
      <c r="F2001" s="93">
        <v>0.309</v>
      </c>
      <c r="G2001" s="64">
        <f>VLOOKUP(D2001,upahbahan,3,FALSE)</f>
        <v>145000</v>
      </c>
      <c r="H2001" s="64">
        <f>F2001*G2001</f>
        <v>44805</v>
      </c>
      <c r="I2001" s="54"/>
      <c r="J2001" s="159"/>
      <c r="M2001" s="65"/>
    </row>
    <row r="2002" spans="3:13" s="55" customFormat="1" ht="13.8">
      <c r="C2002" s="301">
        <v>3</v>
      </c>
      <c r="D2002" s="59" t="s">
        <v>19</v>
      </c>
      <c r="E2002" s="302" t="s">
        <v>6</v>
      </c>
      <c r="F2002" s="93">
        <v>0.154</v>
      </c>
      <c r="G2002" s="64">
        <f>VLOOKUP(D2002,upahbahan,3,FALSE)</f>
        <v>200000</v>
      </c>
      <c r="H2002" s="64">
        <f t="shared" ref="H2002" si="256">F2002*G2002</f>
        <v>30800</v>
      </c>
      <c r="I2002" s="54"/>
    </row>
    <row r="2003" spans="3:13" s="55" customFormat="1" ht="13.8">
      <c r="C2003" s="83" t="s">
        <v>1210</v>
      </c>
      <c r="D2003" s="80"/>
      <c r="E2003" s="80"/>
      <c r="F2003" s="217"/>
      <c r="G2003" s="218"/>
      <c r="H2003" s="64">
        <f>SUM(H2000:H2002)</f>
        <v>230105</v>
      </c>
      <c r="I2003" s="219"/>
    </row>
    <row r="2004" spans="3:13" s="55" customFormat="1" ht="13.8">
      <c r="C2004" s="72" t="s">
        <v>1211</v>
      </c>
      <c r="D2004" s="59" t="s">
        <v>1212</v>
      </c>
      <c r="E2004" s="73"/>
      <c r="F2004" s="73"/>
      <c r="G2004" s="73"/>
      <c r="H2004" s="73"/>
      <c r="I2004" s="54"/>
    </row>
    <row r="2005" spans="3:13" s="55" customFormat="1" ht="13.8">
      <c r="C2005" s="557">
        <v>1</v>
      </c>
      <c r="D2005" s="59" t="s">
        <v>5449</v>
      </c>
      <c r="E2005" s="170" t="s">
        <v>1304</v>
      </c>
      <c r="F2005" s="171">
        <v>1</v>
      </c>
      <c r="G2005" s="64">
        <f>VLOOKUP(D2005,upahbahan,3,FALSE)</f>
        <v>1780000</v>
      </c>
      <c r="H2005" s="64">
        <f>F2005*G2005</f>
        <v>1780000</v>
      </c>
      <c r="I2005" s="54"/>
    </row>
    <row r="2006" spans="3:13" s="55" customFormat="1" ht="13.8">
      <c r="C2006" s="83" t="s">
        <v>1216</v>
      </c>
      <c r="D2006" s="80"/>
      <c r="E2006" s="80"/>
      <c r="F2006" s="80"/>
      <c r="G2006" s="162"/>
      <c r="H2006" s="64">
        <f>SUM(H2004:H2005)</f>
        <v>1780000</v>
      </c>
      <c r="I2006" s="54"/>
    </row>
    <row r="2007" spans="3:13" s="55" customFormat="1" ht="13.8">
      <c r="C2007" s="72" t="s">
        <v>1217</v>
      </c>
      <c r="D2007" s="59" t="s">
        <v>1218</v>
      </c>
      <c r="E2007" s="170"/>
      <c r="F2007" s="73"/>
      <c r="G2007" s="73"/>
      <c r="H2007" s="73"/>
      <c r="I2007" s="54"/>
    </row>
    <row r="2008" spans="3:13" s="55" customFormat="1" ht="13.8">
      <c r="C2008" s="557">
        <v>1</v>
      </c>
      <c r="D2008" s="59" t="s">
        <v>5450</v>
      </c>
      <c r="E2008" s="170" t="s">
        <v>1995</v>
      </c>
      <c r="F2008" s="594">
        <v>2.3E-2</v>
      </c>
      <c r="G2008" s="64">
        <f>VLOOKUP(D2008,upahbahan,3,FALSE)</f>
        <v>5150000</v>
      </c>
      <c r="H2008" s="64">
        <f>F2008*G2008</f>
        <v>118450</v>
      </c>
      <c r="I2008" s="54"/>
    </row>
    <row r="2009" spans="3:13" s="55" customFormat="1" ht="13.8">
      <c r="C2009" s="557">
        <v>2</v>
      </c>
      <c r="D2009" s="59" t="s">
        <v>5134</v>
      </c>
      <c r="E2009" s="170" t="s">
        <v>1995</v>
      </c>
      <c r="F2009" s="592">
        <v>7.0999999999999994E-2</v>
      </c>
      <c r="G2009" s="64">
        <f>VLOOKUP(D2009,upahbahan,3,FALSE)</f>
        <v>108000</v>
      </c>
      <c r="H2009" s="64">
        <f t="shared" ref="H2009" si="257">F2009*G2009</f>
        <v>7667.9999999999991</v>
      </c>
      <c r="I2009" s="54"/>
    </row>
    <row r="2010" spans="3:13" s="55" customFormat="1" ht="13.8">
      <c r="C2010" s="83" t="s">
        <v>1219</v>
      </c>
      <c r="D2010" s="80"/>
      <c r="E2010" s="80"/>
      <c r="F2010" s="80"/>
      <c r="G2010" s="162"/>
      <c r="H2010" s="588">
        <f>SUM(H2008:H2009)</f>
        <v>126118</v>
      </c>
      <c r="I2010" s="54"/>
    </row>
    <row r="2011" spans="3:13" s="55" customFormat="1" ht="13.8">
      <c r="C2011" s="58" t="s">
        <v>1220</v>
      </c>
      <c r="D2011" s="69" t="s">
        <v>1221</v>
      </c>
      <c r="E2011" s="70"/>
      <c r="F2011" s="70"/>
      <c r="G2011" s="71"/>
      <c r="H2011" s="304">
        <f>H2010+H2006+H2003</f>
        <v>2136223</v>
      </c>
      <c r="I2011" s="319"/>
    </row>
    <row r="2012" spans="3:13" s="55" customFormat="1" ht="13.8">
      <c r="C2012" s="58" t="s">
        <v>1222</v>
      </c>
      <c r="D2012" s="69" t="s">
        <v>1325</v>
      </c>
      <c r="E2012" s="70"/>
      <c r="F2012" s="71"/>
      <c r="G2012" s="95">
        <v>0.1</v>
      </c>
      <c r="H2012" s="64">
        <f>H2011*G2012</f>
        <v>213622.30000000002</v>
      </c>
      <c r="I2012" s="319"/>
    </row>
    <row r="2013" spans="3:13" s="55" customFormat="1" ht="24.75" customHeight="1">
      <c r="C2013" s="58" t="s">
        <v>1223</v>
      </c>
      <c r="D2013" s="69" t="s">
        <v>1224</v>
      </c>
      <c r="E2013" s="70"/>
      <c r="F2013" s="70"/>
      <c r="G2013" s="71"/>
      <c r="H2013" s="305">
        <f>SUM(H2011:H2012)</f>
        <v>2349845.2999999998</v>
      </c>
      <c r="I2013" s="319"/>
    </row>
    <row r="2015" spans="3:13" ht="13.8">
      <c r="C2015" s="160" t="s">
        <v>5451</v>
      </c>
      <c r="D2015" s="436" t="s">
        <v>5452</v>
      </c>
      <c r="I2015" s="56">
        <f>ROUNDDOWN(H2031,-2)</f>
        <v>2490000</v>
      </c>
    </row>
    <row r="2016" spans="3:13" s="55" customFormat="1" ht="27.6">
      <c r="C2016" s="300" t="s">
        <v>1197</v>
      </c>
      <c r="D2016" s="300" t="s">
        <v>1198</v>
      </c>
      <c r="E2016" s="300" t="s">
        <v>1199</v>
      </c>
      <c r="F2016" s="300" t="s">
        <v>1200</v>
      </c>
      <c r="G2016" s="300" t="s">
        <v>1201</v>
      </c>
      <c r="H2016" s="300" t="s">
        <v>1202</v>
      </c>
      <c r="I2016" s="54"/>
    </row>
    <row r="2017" spans="3:13" s="55" customFormat="1" ht="13.8">
      <c r="C2017" s="72" t="s">
        <v>1203</v>
      </c>
      <c r="D2017" s="59" t="s">
        <v>1204</v>
      </c>
      <c r="E2017" s="73"/>
      <c r="F2017" s="73"/>
      <c r="G2017" s="73"/>
      <c r="H2017" s="73"/>
      <c r="I2017" s="54"/>
      <c r="J2017" s="159" t="s">
        <v>1249</v>
      </c>
    </row>
    <row r="2018" spans="3:13" s="55" customFormat="1" ht="13.8">
      <c r="C2018" s="301">
        <v>1</v>
      </c>
      <c r="D2018" s="59" t="s">
        <v>5</v>
      </c>
      <c r="E2018" s="302" t="s">
        <v>6</v>
      </c>
      <c r="F2018" s="93">
        <v>1.8129999999999999</v>
      </c>
      <c r="G2018" s="64">
        <f>VLOOKUP(D2018,upahbahan,3,FALSE)</f>
        <v>100000</v>
      </c>
      <c r="H2018" s="64">
        <f>F2018*G2018</f>
        <v>181300</v>
      </c>
      <c r="I2018" s="54"/>
      <c r="J2018" s="159" t="s">
        <v>1250</v>
      </c>
      <c r="M2018" s="65">
        <v>0.1</v>
      </c>
    </row>
    <row r="2019" spans="3:13" s="55" customFormat="1" ht="13.8">
      <c r="C2019" s="301">
        <v>2</v>
      </c>
      <c r="D2019" s="59" t="s">
        <v>10</v>
      </c>
      <c r="E2019" s="302" t="s">
        <v>6</v>
      </c>
      <c r="F2019" s="93">
        <v>0.36299999999999999</v>
      </c>
      <c r="G2019" s="64">
        <f>VLOOKUP(D2019,upahbahan,3,FALSE)</f>
        <v>145000</v>
      </c>
      <c r="H2019" s="64">
        <f>F2019*G2019</f>
        <v>52635</v>
      </c>
      <c r="I2019" s="54"/>
      <c r="J2019" s="159"/>
      <c r="M2019" s="65"/>
    </row>
    <row r="2020" spans="3:13" s="55" customFormat="1" ht="13.8">
      <c r="C2020" s="301">
        <v>3</v>
      </c>
      <c r="D2020" s="59" t="s">
        <v>19</v>
      </c>
      <c r="E2020" s="302" t="s">
        <v>6</v>
      </c>
      <c r="F2020" s="93">
        <v>0.18099999999999999</v>
      </c>
      <c r="G2020" s="64">
        <f>VLOOKUP(D2020,upahbahan,3,FALSE)</f>
        <v>200000</v>
      </c>
      <c r="H2020" s="64">
        <f t="shared" ref="H2020" si="258">F2020*G2020</f>
        <v>36200</v>
      </c>
      <c r="I2020" s="54"/>
    </row>
    <row r="2021" spans="3:13" s="55" customFormat="1" ht="13.8">
      <c r="C2021" s="83" t="s">
        <v>1210</v>
      </c>
      <c r="D2021" s="80"/>
      <c r="E2021" s="80"/>
      <c r="F2021" s="217"/>
      <c r="G2021" s="218"/>
      <c r="H2021" s="64">
        <f>SUM(H2018:H2020)</f>
        <v>270135</v>
      </c>
      <c r="I2021" s="219"/>
    </row>
    <row r="2022" spans="3:13" s="55" customFormat="1" ht="13.8">
      <c r="C2022" s="72" t="s">
        <v>1211</v>
      </c>
      <c r="D2022" s="59" t="s">
        <v>1212</v>
      </c>
      <c r="E2022" s="73"/>
      <c r="F2022" s="73"/>
      <c r="G2022" s="73"/>
      <c r="H2022" s="73"/>
      <c r="I2022" s="54"/>
    </row>
    <row r="2023" spans="3:13" s="55" customFormat="1" ht="13.8">
      <c r="C2023" s="557">
        <v>1</v>
      </c>
      <c r="D2023" s="59" t="s">
        <v>5453</v>
      </c>
      <c r="E2023" s="170" t="s">
        <v>1304</v>
      </c>
      <c r="F2023" s="171">
        <v>1</v>
      </c>
      <c r="G2023" s="64">
        <f>VLOOKUP(D2023,upahbahan,3,FALSE)</f>
        <v>1840000</v>
      </c>
      <c r="H2023" s="64">
        <f>F2023*G2023</f>
        <v>1840000</v>
      </c>
      <c r="I2023" s="54"/>
    </row>
    <row r="2024" spans="3:13" s="55" customFormat="1" ht="13.8">
      <c r="C2024" s="83" t="s">
        <v>1216</v>
      </c>
      <c r="D2024" s="80"/>
      <c r="E2024" s="80"/>
      <c r="F2024" s="80"/>
      <c r="G2024" s="162"/>
      <c r="H2024" s="64">
        <f>SUM(H2022:H2023)</f>
        <v>1840000</v>
      </c>
      <c r="I2024" s="54"/>
    </row>
    <row r="2025" spans="3:13" s="55" customFormat="1" ht="13.8">
      <c r="C2025" s="72" t="s">
        <v>1217</v>
      </c>
      <c r="D2025" s="59" t="s">
        <v>1218</v>
      </c>
      <c r="E2025" s="170"/>
      <c r="F2025" s="73"/>
      <c r="G2025" s="73"/>
      <c r="H2025" s="73"/>
      <c r="I2025" s="54"/>
    </row>
    <row r="2026" spans="3:13" s="55" customFormat="1" ht="13.8">
      <c r="C2026" s="557">
        <v>1</v>
      </c>
      <c r="D2026" s="59" t="s">
        <v>5450</v>
      </c>
      <c r="E2026" s="170" t="s">
        <v>1995</v>
      </c>
      <c r="F2026" s="594">
        <v>2.9000000000000001E-2</v>
      </c>
      <c r="G2026" s="64">
        <f>VLOOKUP(D2026,upahbahan,3,FALSE)</f>
        <v>5150000</v>
      </c>
      <c r="H2026" s="64">
        <f>F2026*G2026</f>
        <v>149350</v>
      </c>
      <c r="I2026" s="54"/>
    </row>
    <row r="2027" spans="3:13" s="55" customFormat="1" ht="13.8">
      <c r="C2027" s="557">
        <v>2</v>
      </c>
      <c r="D2027" s="59" t="s">
        <v>5134</v>
      </c>
      <c r="E2027" s="170" t="s">
        <v>1995</v>
      </c>
      <c r="F2027" s="592">
        <v>3.9E-2</v>
      </c>
      <c r="G2027" s="64">
        <f>VLOOKUP(D2027,upahbahan,3,FALSE)</f>
        <v>108000</v>
      </c>
      <c r="H2027" s="64">
        <f t="shared" ref="H2027" si="259">F2027*G2027</f>
        <v>4212</v>
      </c>
      <c r="I2027" s="54"/>
    </row>
    <row r="2028" spans="3:13" s="55" customFormat="1" ht="13.8">
      <c r="C2028" s="83" t="s">
        <v>1219</v>
      </c>
      <c r="D2028" s="80"/>
      <c r="E2028" s="80"/>
      <c r="F2028" s="80"/>
      <c r="G2028" s="162"/>
      <c r="H2028" s="588">
        <f>SUM(H2026:H2027)</f>
        <v>153562</v>
      </c>
      <c r="I2028" s="54"/>
    </row>
    <row r="2029" spans="3:13" s="55" customFormat="1" ht="13.8">
      <c r="C2029" s="58" t="s">
        <v>1220</v>
      </c>
      <c r="D2029" s="69" t="s">
        <v>1221</v>
      </c>
      <c r="E2029" s="70"/>
      <c r="F2029" s="70"/>
      <c r="G2029" s="71"/>
      <c r="H2029" s="304">
        <f>H2028+H2024+H2021</f>
        <v>2263697</v>
      </c>
      <c r="I2029" s="319"/>
    </row>
    <row r="2030" spans="3:13" s="55" customFormat="1" ht="13.8">
      <c r="C2030" s="58" t="s">
        <v>1222</v>
      </c>
      <c r="D2030" s="69" t="s">
        <v>1325</v>
      </c>
      <c r="E2030" s="70"/>
      <c r="F2030" s="71"/>
      <c r="G2030" s="95">
        <v>0.1</v>
      </c>
      <c r="H2030" s="64">
        <f>H2029*G2030</f>
        <v>226369.7</v>
      </c>
      <c r="I2030" s="319"/>
    </row>
    <row r="2031" spans="3:13" s="55" customFormat="1" ht="24.75" customHeight="1">
      <c r="C2031" s="58" t="s">
        <v>1223</v>
      </c>
      <c r="D2031" s="69" t="s">
        <v>1224</v>
      </c>
      <c r="E2031" s="70"/>
      <c r="F2031" s="70"/>
      <c r="G2031" s="71"/>
      <c r="H2031" s="305">
        <f>SUM(H2029:H2030)</f>
        <v>2490066.7000000002</v>
      </c>
      <c r="I2031" s="319"/>
    </row>
    <row r="2033" spans="3:13" ht="13.8">
      <c r="C2033" s="160" t="s">
        <v>5454</v>
      </c>
      <c r="D2033" s="436" t="s">
        <v>5455</v>
      </c>
      <c r="I2033" s="56">
        <f>ROUNDDOWN(H2049,-2)</f>
        <v>2678400</v>
      </c>
    </row>
    <row r="2034" spans="3:13" s="55" customFormat="1" ht="27.6">
      <c r="C2034" s="300" t="s">
        <v>1197</v>
      </c>
      <c r="D2034" s="300" t="s">
        <v>1198</v>
      </c>
      <c r="E2034" s="300" t="s">
        <v>1199</v>
      </c>
      <c r="F2034" s="300" t="s">
        <v>1200</v>
      </c>
      <c r="G2034" s="300" t="s">
        <v>1201</v>
      </c>
      <c r="H2034" s="300" t="s">
        <v>1202</v>
      </c>
      <c r="I2034" s="54"/>
    </row>
    <row r="2035" spans="3:13" s="55" customFormat="1" ht="13.8">
      <c r="C2035" s="72" t="s">
        <v>1203</v>
      </c>
      <c r="D2035" s="59" t="s">
        <v>1204</v>
      </c>
      <c r="E2035" s="73"/>
      <c r="F2035" s="73"/>
      <c r="G2035" s="73"/>
      <c r="H2035" s="73"/>
      <c r="I2035" s="54"/>
      <c r="J2035" s="159" t="s">
        <v>1249</v>
      </c>
    </row>
    <row r="2036" spans="3:13" s="55" customFormat="1" ht="13.8">
      <c r="C2036" s="301">
        <v>1</v>
      </c>
      <c r="D2036" s="59" t="s">
        <v>5</v>
      </c>
      <c r="E2036" s="302" t="s">
        <v>6</v>
      </c>
      <c r="F2036" s="93">
        <v>2.0470000000000002</v>
      </c>
      <c r="G2036" s="64">
        <f>VLOOKUP(D2036,upahbahan,3,FALSE)</f>
        <v>100000</v>
      </c>
      <c r="H2036" s="64">
        <f>F2036*G2036</f>
        <v>204700.00000000003</v>
      </c>
      <c r="I2036" s="54"/>
      <c r="J2036" s="159" t="s">
        <v>1250</v>
      </c>
      <c r="M2036" s="65">
        <v>0.1</v>
      </c>
    </row>
    <row r="2037" spans="3:13" s="55" customFormat="1" ht="13.8">
      <c r="C2037" s="301">
        <v>2</v>
      </c>
      <c r="D2037" s="59" t="s">
        <v>10</v>
      </c>
      <c r="E2037" s="302" t="s">
        <v>6</v>
      </c>
      <c r="F2037" s="93">
        <v>0.40899999999999997</v>
      </c>
      <c r="G2037" s="64">
        <f>VLOOKUP(D2037,upahbahan,3,FALSE)</f>
        <v>145000</v>
      </c>
      <c r="H2037" s="64">
        <f>F2037*G2037</f>
        <v>59304.999999999993</v>
      </c>
      <c r="I2037" s="54"/>
      <c r="J2037" s="159"/>
      <c r="M2037" s="65"/>
    </row>
    <row r="2038" spans="3:13" s="55" customFormat="1" ht="13.8">
      <c r="C2038" s="301">
        <v>3</v>
      </c>
      <c r="D2038" s="59" t="s">
        <v>19</v>
      </c>
      <c r="E2038" s="302" t="s">
        <v>6</v>
      </c>
      <c r="F2038" s="93">
        <v>0.20499999999999999</v>
      </c>
      <c r="G2038" s="64">
        <f>VLOOKUP(D2038,upahbahan,3,FALSE)</f>
        <v>200000</v>
      </c>
      <c r="H2038" s="64">
        <f t="shared" ref="H2038" si="260">F2038*G2038</f>
        <v>41000</v>
      </c>
      <c r="I2038" s="54"/>
    </row>
    <row r="2039" spans="3:13" s="55" customFormat="1" ht="13.8">
      <c r="C2039" s="83" t="s">
        <v>1210</v>
      </c>
      <c r="D2039" s="80"/>
      <c r="E2039" s="80"/>
      <c r="F2039" s="217"/>
      <c r="G2039" s="218"/>
      <c r="H2039" s="64">
        <f>SUM(H2036:H2038)</f>
        <v>305005</v>
      </c>
      <c r="I2039" s="219"/>
    </row>
    <row r="2040" spans="3:13" s="55" customFormat="1" ht="13.8">
      <c r="C2040" s="72" t="s">
        <v>1211</v>
      </c>
      <c r="D2040" s="59" t="s">
        <v>1212</v>
      </c>
      <c r="E2040" s="73"/>
      <c r="F2040" s="73"/>
      <c r="G2040" s="73"/>
      <c r="H2040" s="73"/>
      <c r="I2040" s="54"/>
    </row>
    <row r="2041" spans="3:13" s="55" customFormat="1" ht="13.8">
      <c r="C2041" s="557">
        <v>1</v>
      </c>
      <c r="D2041" s="59" t="s">
        <v>5456</v>
      </c>
      <c r="E2041" s="170" t="s">
        <v>1304</v>
      </c>
      <c r="F2041" s="171">
        <v>1</v>
      </c>
      <c r="G2041" s="64">
        <f>VLOOKUP(D2041,upahbahan,3,FALSE)</f>
        <v>1950000</v>
      </c>
      <c r="H2041" s="64">
        <f>F2041*G2041</f>
        <v>1950000</v>
      </c>
      <c r="I2041" s="54"/>
    </row>
    <row r="2042" spans="3:13" s="55" customFormat="1" ht="13.8">
      <c r="C2042" s="83" t="s">
        <v>1216</v>
      </c>
      <c r="D2042" s="80"/>
      <c r="E2042" s="80"/>
      <c r="F2042" s="80"/>
      <c r="G2042" s="162"/>
      <c r="H2042" s="64">
        <f>SUM(H2040:H2041)</f>
        <v>1950000</v>
      </c>
      <c r="I2042" s="54"/>
    </row>
    <row r="2043" spans="3:13" s="55" customFormat="1" ht="13.8">
      <c r="C2043" s="72" t="s">
        <v>1217</v>
      </c>
      <c r="D2043" s="59" t="s">
        <v>1218</v>
      </c>
      <c r="E2043" s="170"/>
      <c r="F2043" s="73"/>
      <c r="G2043" s="73"/>
      <c r="H2043" s="73"/>
      <c r="I2043" s="54"/>
    </row>
    <row r="2044" spans="3:13" s="55" customFormat="1" ht="13.8">
      <c r="C2044" s="557">
        <v>1</v>
      </c>
      <c r="D2044" s="59" t="s">
        <v>5450</v>
      </c>
      <c r="E2044" s="170" t="s">
        <v>1995</v>
      </c>
      <c r="F2044" s="594">
        <v>3.4000000000000002E-2</v>
      </c>
      <c r="G2044" s="64">
        <f>VLOOKUP(D2044,upahbahan,3,FALSE)</f>
        <v>5150000</v>
      </c>
      <c r="H2044" s="64">
        <f>F2044*G2044</f>
        <v>175100</v>
      </c>
      <c r="I2044" s="54"/>
    </row>
    <row r="2045" spans="3:13" s="55" customFormat="1" ht="13.8">
      <c r="C2045" s="557">
        <v>2</v>
      </c>
      <c r="D2045" s="59" t="s">
        <v>5134</v>
      </c>
      <c r="E2045" s="170" t="s">
        <v>1995</v>
      </c>
      <c r="F2045" s="592">
        <v>4.4999999999999998E-2</v>
      </c>
      <c r="G2045" s="64">
        <f>VLOOKUP(D2045,upahbahan,3,FALSE)</f>
        <v>108000</v>
      </c>
      <c r="H2045" s="64">
        <f t="shared" ref="H2045" si="261">F2045*G2045</f>
        <v>4860</v>
      </c>
      <c r="I2045" s="54"/>
    </row>
    <row r="2046" spans="3:13" s="55" customFormat="1" ht="13.8">
      <c r="C2046" s="83" t="s">
        <v>1219</v>
      </c>
      <c r="D2046" s="80"/>
      <c r="E2046" s="80"/>
      <c r="F2046" s="80"/>
      <c r="G2046" s="162"/>
      <c r="H2046" s="588">
        <f>SUM(H2044:H2045)</f>
        <v>179960</v>
      </c>
      <c r="I2046" s="54"/>
    </row>
    <row r="2047" spans="3:13" s="55" customFormat="1" ht="13.8">
      <c r="C2047" s="58" t="s">
        <v>1220</v>
      </c>
      <c r="D2047" s="69" t="s">
        <v>1221</v>
      </c>
      <c r="E2047" s="70"/>
      <c r="F2047" s="70"/>
      <c r="G2047" s="71"/>
      <c r="H2047" s="304">
        <f>H2046+H2042+H2039</f>
        <v>2434965</v>
      </c>
      <c r="I2047" s="319"/>
    </row>
    <row r="2048" spans="3:13" s="55" customFormat="1" ht="13.8">
      <c r="C2048" s="58" t="s">
        <v>1222</v>
      </c>
      <c r="D2048" s="69" t="s">
        <v>1325</v>
      </c>
      <c r="E2048" s="70"/>
      <c r="F2048" s="71"/>
      <c r="G2048" s="95">
        <v>0.1</v>
      </c>
      <c r="H2048" s="64">
        <f>H2047*G2048</f>
        <v>243496.5</v>
      </c>
      <c r="I2048" s="319"/>
    </row>
    <row r="2049" spans="3:13" s="55" customFormat="1" ht="24.75" customHeight="1">
      <c r="C2049" s="58" t="s">
        <v>1223</v>
      </c>
      <c r="D2049" s="69" t="s">
        <v>1224</v>
      </c>
      <c r="E2049" s="70"/>
      <c r="F2049" s="70"/>
      <c r="G2049" s="71"/>
      <c r="H2049" s="305">
        <f>SUM(H2047:H2048)</f>
        <v>2678461.5</v>
      </c>
      <c r="I2049" s="319"/>
    </row>
    <row r="2051" spans="3:13" ht="13.8">
      <c r="C2051" s="160" t="s">
        <v>5457</v>
      </c>
      <c r="D2051" s="436" t="s">
        <v>5458</v>
      </c>
      <c r="I2051" s="56">
        <f>ROUNDDOWN(H2067,-2)</f>
        <v>3122200</v>
      </c>
    </row>
    <row r="2052" spans="3:13" s="55" customFormat="1" ht="27.6">
      <c r="C2052" s="300" t="s">
        <v>1197</v>
      </c>
      <c r="D2052" s="300" t="s">
        <v>1198</v>
      </c>
      <c r="E2052" s="300" t="s">
        <v>1199</v>
      </c>
      <c r="F2052" s="300" t="s">
        <v>1200</v>
      </c>
      <c r="G2052" s="300" t="s">
        <v>1201</v>
      </c>
      <c r="H2052" s="300" t="s">
        <v>1202</v>
      </c>
      <c r="I2052" s="54"/>
    </row>
    <row r="2053" spans="3:13" s="55" customFormat="1" ht="13.8">
      <c r="C2053" s="72" t="s">
        <v>1203</v>
      </c>
      <c r="D2053" s="59" t="s">
        <v>1204</v>
      </c>
      <c r="E2053" s="73"/>
      <c r="F2053" s="73"/>
      <c r="G2053" s="73"/>
      <c r="H2053" s="73"/>
      <c r="I2053" s="54"/>
      <c r="J2053" s="159" t="s">
        <v>1249</v>
      </c>
    </row>
    <row r="2054" spans="3:13" s="55" customFormat="1" ht="13.8">
      <c r="C2054" s="301">
        <v>1</v>
      </c>
      <c r="D2054" s="59" t="s">
        <v>5</v>
      </c>
      <c r="E2054" s="302" t="s">
        <v>6</v>
      </c>
      <c r="F2054" s="93">
        <v>2.8940000000000001</v>
      </c>
      <c r="G2054" s="64">
        <f>VLOOKUP(D2054,upahbahan,3,FALSE)</f>
        <v>100000</v>
      </c>
      <c r="H2054" s="64">
        <f>F2054*G2054</f>
        <v>289400</v>
      </c>
      <c r="I2054" s="54"/>
      <c r="J2054" s="159" t="s">
        <v>1250</v>
      </c>
      <c r="M2054" s="65">
        <v>0.1</v>
      </c>
    </row>
    <row r="2055" spans="3:13" s="55" customFormat="1" ht="13.8">
      <c r="C2055" s="301">
        <v>2</v>
      </c>
      <c r="D2055" s="59" t="s">
        <v>10</v>
      </c>
      <c r="E2055" s="302" t="s">
        <v>6</v>
      </c>
      <c r="F2055" s="93">
        <v>0.57899999999999996</v>
      </c>
      <c r="G2055" s="64">
        <f>VLOOKUP(D2055,upahbahan,3,FALSE)</f>
        <v>145000</v>
      </c>
      <c r="H2055" s="64">
        <f>F2055*G2055</f>
        <v>83955</v>
      </c>
      <c r="I2055" s="54"/>
      <c r="J2055" s="159"/>
      <c r="M2055" s="65"/>
    </row>
    <row r="2056" spans="3:13" s="55" customFormat="1" ht="13.8">
      <c r="C2056" s="301">
        <v>3</v>
      </c>
      <c r="D2056" s="59" t="s">
        <v>19</v>
      </c>
      <c r="E2056" s="302" t="s">
        <v>6</v>
      </c>
      <c r="F2056" s="93">
        <v>0.28999999999999998</v>
      </c>
      <c r="G2056" s="64">
        <f>VLOOKUP(D2056,upahbahan,3,FALSE)</f>
        <v>200000</v>
      </c>
      <c r="H2056" s="64">
        <f t="shared" ref="H2056" si="262">F2056*G2056</f>
        <v>57999.999999999993</v>
      </c>
      <c r="I2056" s="54"/>
    </row>
    <row r="2057" spans="3:13" s="55" customFormat="1" ht="13.8">
      <c r="C2057" s="83" t="s">
        <v>1210</v>
      </c>
      <c r="D2057" s="80"/>
      <c r="E2057" s="80"/>
      <c r="F2057" s="217"/>
      <c r="G2057" s="218"/>
      <c r="H2057" s="64">
        <f>SUM(H2054:H2056)</f>
        <v>431355</v>
      </c>
      <c r="I2057" s="219"/>
    </row>
    <row r="2058" spans="3:13" s="55" customFormat="1" ht="13.8">
      <c r="C2058" s="72" t="s">
        <v>1211</v>
      </c>
      <c r="D2058" s="59" t="s">
        <v>1212</v>
      </c>
      <c r="E2058" s="73"/>
      <c r="F2058" s="73"/>
      <c r="G2058" s="73"/>
      <c r="H2058" s="73"/>
      <c r="I2058" s="54"/>
    </row>
    <row r="2059" spans="3:13" s="55" customFormat="1" ht="13.8">
      <c r="C2059" s="557">
        <v>1</v>
      </c>
      <c r="D2059" s="59" t="s">
        <v>5459</v>
      </c>
      <c r="E2059" s="170" t="s">
        <v>1304</v>
      </c>
      <c r="F2059" s="171">
        <v>1</v>
      </c>
      <c r="G2059" s="64">
        <f>VLOOKUP(D2059,upahbahan,3,FALSE)</f>
        <v>2100000</v>
      </c>
      <c r="H2059" s="64">
        <f>F2059*G2059</f>
        <v>2100000</v>
      </c>
      <c r="I2059" s="54"/>
    </row>
    <row r="2060" spans="3:13" s="55" customFormat="1" ht="13.8">
      <c r="C2060" s="83" t="s">
        <v>1216</v>
      </c>
      <c r="D2060" s="80"/>
      <c r="E2060" s="80"/>
      <c r="F2060" s="80"/>
      <c r="G2060" s="162"/>
      <c r="H2060" s="64">
        <f>SUM(H2058:H2059)</f>
        <v>2100000</v>
      </c>
      <c r="I2060" s="54"/>
    </row>
    <row r="2061" spans="3:13" s="55" customFormat="1" ht="13.8">
      <c r="C2061" s="72" t="s">
        <v>1217</v>
      </c>
      <c r="D2061" s="59" t="s">
        <v>1218</v>
      </c>
      <c r="E2061" s="170"/>
      <c r="F2061" s="73"/>
      <c r="G2061" s="73"/>
      <c r="H2061" s="73"/>
      <c r="I2061" s="54"/>
    </row>
    <row r="2062" spans="3:13" s="55" customFormat="1" ht="13.8">
      <c r="C2062" s="557">
        <v>1</v>
      </c>
      <c r="D2062" s="59" t="s">
        <v>5450</v>
      </c>
      <c r="E2062" s="170" t="s">
        <v>1995</v>
      </c>
      <c r="F2062" s="594">
        <v>5.8000000000000003E-2</v>
      </c>
      <c r="G2062" s="64">
        <f>VLOOKUP(D2062,upahbahan,3,FALSE)</f>
        <v>5150000</v>
      </c>
      <c r="H2062" s="64">
        <f>F2062*G2062</f>
        <v>298700</v>
      </c>
      <c r="I2062" s="54"/>
    </row>
    <row r="2063" spans="3:13" s="55" customFormat="1" ht="13.8">
      <c r="C2063" s="557">
        <v>2</v>
      </c>
      <c r="D2063" s="59" t="s">
        <v>5134</v>
      </c>
      <c r="E2063" s="170" t="s">
        <v>1995</v>
      </c>
      <c r="F2063" s="592">
        <v>7.6999999999999999E-2</v>
      </c>
      <c r="G2063" s="64">
        <f>VLOOKUP(D2063,upahbahan,3,FALSE)</f>
        <v>108000</v>
      </c>
      <c r="H2063" s="64">
        <f t="shared" ref="H2063" si="263">F2063*G2063</f>
        <v>8316</v>
      </c>
      <c r="I2063" s="54"/>
    </row>
    <row r="2064" spans="3:13" s="55" customFormat="1" ht="13.8">
      <c r="C2064" s="83" t="s">
        <v>1219</v>
      </c>
      <c r="D2064" s="80"/>
      <c r="E2064" s="80"/>
      <c r="F2064" s="80"/>
      <c r="G2064" s="162"/>
      <c r="H2064" s="588">
        <f>SUM(H2062:H2063)</f>
        <v>307016</v>
      </c>
      <c r="I2064" s="54"/>
    </row>
    <row r="2065" spans="3:13" s="55" customFormat="1" ht="13.8">
      <c r="C2065" s="58" t="s">
        <v>1220</v>
      </c>
      <c r="D2065" s="69" t="s">
        <v>1221</v>
      </c>
      <c r="E2065" s="70"/>
      <c r="F2065" s="70"/>
      <c r="G2065" s="71"/>
      <c r="H2065" s="304">
        <f>H2064+H2060+H2057</f>
        <v>2838371</v>
      </c>
      <c r="I2065" s="319"/>
    </row>
    <row r="2066" spans="3:13" s="55" customFormat="1" ht="13.8">
      <c r="C2066" s="58" t="s">
        <v>1222</v>
      </c>
      <c r="D2066" s="69" t="s">
        <v>1325</v>
      </c>
      <c r="E2066" s="70"/>
      <c r="F2066" s="71"/>
      <c r="G2066" s="95">
        <v>0.1</v>
      </c>
      <c r="H2066" s="64">
        <f>H2065*G2066</f>
        <v>283837.10000000003</v>
      </c>
      <c r="I2066" s="319"/>
    </row>
    <row r="2067" spans="3:13" s="55" customFormat="1" ht="24.75" customHeight="1">
      <c r="C2067" s="58" t="s">
        <v>1223</v>
      </c>
      <c r="D2067" s="69" t="s">
        <v>1224</v>
      </c>
      <c r="E2067" s="70"/>
      <c r="F2067" s="70"/>
      <c r="G2067" s="71"/>
      <c r="H2067" s="305">
        <f>SUM(H2065:H2066)</f>
        <v>3122208.1</v>
      </c>
      <c r="I2067" s="319"/>
    </row>
    <row r="2069" spans="3:13" ht="13.8">
      <c r="C2069" s="160" t="s">
        <v>5460</v>
      </c>
      <c r="D2069" s="436" t="s">
        <v>5461</v>
      </c>
      <c r="I2069" s="56">
        <f>ROUNDDOWN(H2085,-2)</f>
        <v>3720100</v>
      </c>
    </row>
    <row r="2070" spans="3:13" s="55" customFormat="1" ht="27.6">
      <c r="C2070" s="300" t="s">
        <v>1197</v>
      </c>
      <c r="D2070" s="300" t="s">
        <v>1198</v>
      </c>
      <c r="E2070" s="300" t="s">
        <v>1199</v>
      </c>
      <c r="F2070" s="300" t="s">
        <v>1200</v>
      </c>
      <c r="G2070" s="300" t="s">
        <v>1201</v>
      </c>
      <c r="H2070" s="300" t="s">
        <v>1202</v>
      </c>
      <c r="I2070" s="54"/>
    </row>
    <row r="2071" spans="3:13" s="55" customFormat="1" ht="13.8">
      <c r="C2071" s="72" t="s">
        <v>1203</v>
      </c>
      <c r="D2071" s="59" t="s">
        <v>1204</v>
      </c>
      <c r="E2071" s="73"/>
      <c r="F2071" s="73"/>
      <c r="G2071" s="73"/>
      <c r="H2071" s="73"/>
      <c r="I2071" s="54"/>
      <c r="J2071" s="159" t="s">
        <v>1249</v>
      </c>
    </row>
    <row r="2072" spans="3:13" s="55" customFormat="1" ht="13.8">
      <c r="C2072" s="301">
        <v>1</v>
      </c>
      <c r="D2072" s="59" t="s">
        <v>5</v>
      </c>
      <c r="E2072" s="302" t="s">
        <v>6</v>
      </c>
      <c r="F2072" s="93">
        <v>3.859</v>
      </c>
      <c r="G2072" s="64">
        <f>VLOOKUP(D2072,upahbahan,3,FALSE)</f>
        <v>100000</v>
      </c>
      <c r="H2072" s="64">
        <f>F2072*G2072</f>
        <v>385900</v>
      </c>
      <c r="I2072" s="54"/>
      <c r="J2072" s="159" t="s">
        <v>1250</v>
      </c>
      <c r="M2072" s="65">
        <v>0.1</v>
      </c>
    </row>
    <row r="2073" spans="3:13" s="55" customFormat="1" ht="13.8">
      <c r="C2073" s="301">
        <v>2</v>
      </c>
      <c r="D2073" s="59" t="s">
        <v>10</v>
      </c>
      <c r="E2073" s="302" t="s">
        <v>6</v>
      </c>
      <c r="F2073" s="93">
        <v>0.77200000000000002</v>
      </c>
      <c r="G2073" s="64">
        <f>VLOOKUP(D2073,upahbahan,3,FALSE)</f>
        <v>145000</v>
      </c>
      <c r="H2073" s="64">
        <f>F2073*G2073</f>
        <v>111940</v>
      </c>
      <c r="I2073" s="54"/>
      <c r="J2073" s="159"/>
      <c r="M2073" s="65"/>
    </row>
    <row r="2074" spans="3:13" s="55" customFormat="1" ht="13.8">
      <c r="C2074" s="301">
        <v>3</v>
      </c>
      <c r="D2074" s="59" t="s">
        <v>19</v>
      </c>
      <c r="E2074" s="302" t="s">
        <v>6</v>
      </c>
      <c r="F2074" s="93">
        <v>0.38600000000000001</v>
      </c>
      <c r="G2074" s="64">
        <f>VLOOKUP(D2074,upahbahan,3,FALSE)</f>
        <v>200000</v>
      </c>
      <c r="H2074" s="64">
        <f t="shared" ref="H2074" si="264">F2074*G2074</f>
        <v>77200</v>
      </c>
      <c r="I2074" s="54"/>
    </row>
    <row r="2075" spans="3:13" s="55" customFormat="1" ht="13.8">
      <c r="C2075" s="83" t="s">
        <v>1210</v>
      </c>
      <c r="D2075" s="80"/>
      <c r="E2075" s="80"/>
      <c r="F2075" s="217"/>
      <c r="G2075" s="218"/>
      <c r="H2075" s="64">
        <f>SUM(H2072:H2074)</f>
        <v>575040</v>
      </c>
      <c r="I2075" s="219"/>
    </row>
    <row r="2076" spans="3:13" s="55" customFormat="1" ht="13.8">
      <c r="C2076" s="72" t="s">
        <v>1211</v>
      </c>
      <c r="D2076" s="59" t="s">
        <v>1212</v>
      </c>
      <c r="E2076" s="73"/>
      <c r="F2076" s="73"/>
      <c r="G2076" s="73"/>
      <c r="H2076" s="73"/>
      <c r="I2076" s="54"/>
    </row>
    <row r="2077" spans="3:13" s="55" customFormat="1" ht="13.8">
      <c r="C2077" s="557">
        <v>1</v>
      </c>
      <c r="D2077" s="59" t="s">
        <v>5462</v>
      </c>
      <c r="E2077" s="170" t="s">
        <v>1304</v>
      </c>
      <c r="F2077" s="171">
        <v>1</v>
      </c>
      <c r="G2077" s="64">
        <f>VLOOKUP(D2077,upahbahan,3,FALSE)</f>
        <v>2350000</v>
      </c>
      <c r="H2077" s="64">
        <f>F2077*G2077</f>
        <v>2350000</v>
      </c>
      <c r="I2077" s="54"/>
    </row>
    <row r="2078" spans="3:13" s="55" customFormat="1" ht="13.8">
      <c r="C2078" s="83" t="s">
        <v>1216</v>
      </c>
      <c r="D2078" s="80"/>
      <c r="E2078" s="80"/>
      <c r="F2078" s="80"/>
      <c r="G2078" s="162"/>
      <c r="H2078" s="64">
        <f>SUM(H2076:H2077)</f>
        <v>2350000</v>
      </c>
      <c r="I2078" s="54"/>
    </row>
    <row r="2079" spans="3:13" s="55" customFormat="1" ht="13.8">
      <c r="C2079" s="72" t="s">
        <v>1217</v>
      </c>
      <c r="D2079" s="59" t="s">
        <v>1218</v>
      </c>
      <c r="E2079" s="170"/>
      <c r="F2079" s="73"/>
      <c r="G2079" s="73"/>
      <c r="H2079" s="73"/>
      <c r="I2079" s="54"/>
    </row>
    <row r="2080" spans="3:13" s="55" customFormat="1" ht="13.8">
      <c r="C2080" s="557">
        <v>1</v>
      </c>
      <c r="D2080" s="59" t="s">
        <v>5450</v>
      </c>
      <c r="E2080" s="170" t="s">
        <v>1995</v>
      </c>
      <c r="F2080" s="594">
        <v>8.4000000000000005E-2</v>
      </c>
      <c r="G2080" s="64">
        <f>VLOOKUP(D2080,upahbahan,3,FALSE)</f>
        <v>5150000</v>
      </c>
      <c r="H2080" s="64">
        <f>F2080*G2080</f>
        <v>432600</v>
      </c>
      <c r="I2080" s="54"/>
    </row>
    <row r="2081" spans="3:13" s="55" customFormat="1" ht="13.8">
      <c r="C2081" s="557">
        <v>2</v>
      </c>
      <c r="D2081" s="59" t="s">
        <v>5134</v>
      </c>
      <c r="E2081" s="170" t="s">
        <v>1995</v>
      </c>
      <c r="F2081" s="592">
        <v>0.22500000000000001</v>
      </c>
      <c r="G2081" s="64">
        <f>VLOOKUP(D2081,upahbahan,3,FALSE)</f>
        <v>108000</v>
      </c>
      <c r="H2081" s="64">
        <f t="shared" ref="H2081" si="265">F2081*G2081</f>
        <v>24300</v>
      </c>
      <c r="I2081" s="54"/>
    </row>
    <row r="2082" spans="3:13" s="55" customFormat="1" ht="13.8">
      <c r="C2082" s="83" t="s">
        <v>1219</v>
      </c>
      <c r="D2082" s="80"/>
      <c r="E2082" s="80"/>
      <c r="F2082" s="80"/>
      <c r="G2082" s="162"/>
      <c r="H2082" s="588">
        <f>SUM(H2080:H2081)</f>
        <v>456900</v>
      </c>
      <c r="I2082" s="54"/>
    </row>
    <row r="2083" spans="3:13" s="55" customFormat="1" ht="13.8">
      <c r="C2083" s="58" t="s">
        <v>1220</v>
      </c>
      <c r="D2083" s="69" t="s">
        <v>1221</v>
      </c>
      <c r="E2083" s="70"/>
      <c r="F2083" s="70"/>
      <c r="G2083" s="71"/>
      <c r="H2083" s="304">
        <f>H2082+H2078+H2075</f>
        <v>3381940</v>
      </c>
      <c r="I2083" s="319"/>
    </row>
    <row r="2084" spans="3:13" s="55" customFormat="1" ht="13.8">
      <c r="C2084" s="58" t="s">
        <v>1222</v>
      </c>
      <c r="D2084" s="69" t="s">
        <v>1325</v>
      </c>
      <c r="E2084" s="70"/>
      <c r="F2084" s="71"/>
      <c r="G2084" s="95">
        <v>0.1</v>
      </c>
      <c r="H2084" s="64">
        <f>H2083*G2084</f>
        <v>338194</v>
      </c>
      <c r="I2084" s="319"/>
    </row>
    <row r="2085" spans="3:13" s="55" customFormat="1" ht="24.75" customHeight="1">
      <c r="C2085" s="58" t="s">
        <v>1223</v>
      </c>
      <c r="D2085" s="69" t="s">
        <v>1224</v>
      </c>
      <c r="E2085" s="70"/>
      <c r="F2085" s="70"/>
      <c r="G2085" s="71"/>
      <c r="H2085" s="305">
        <f>SUM(H2083:H2084)</f>
        <v>3720134</v>
      </c>
      <c r="I2085" s="319"/>
    </row>
    <row r="2087" spans="3:13" ht="13.8">
      <c r="C2087" s="160" t="s">
        <v>5463</v>
      </c>
      <c r="D2087" s="436" t="s">
        <v>5464</v>
      </c>
      <c r="I2087" s="56">
        <f>ROUNDDOWN(H2103,-2)</f>
        <v>4047800</v>
      </c>
    </row>
    <row r="2088" spans="3:13" s="55" customFormat="1" ht="27.6">
      <c r="C2088" s="300" t="s">
        <v>1197</v>
      </c>
      <c r="D2088" s="300" t="s">
        <v>1198</v>
      </c>
      <c r="E2088" s="300" t="s">
        <v>1199</v>
      </c>
      <c r="F2088" s="300" t="s">
        <v>1200</v>
      </c>
      <c r="G2088" s="300" t="s">
        <v>1201</v>
      </c>
      <c r="H2088" s="300" t="s">
        <v>1202</v>
      </c>
      <c r="I2088" s="54"/>
    </row>
    <row r="2089" spans="3:13" s="55" customFormat="1" ht="13.8">
      <c r="C2089" s="72" t="s">
        <v>1203</v>
      </c>
      <c r="D2089" s="59" t="s">
        <v>1204</v>
      </c>
      <c r="E2089" s="73"/>
      <c r="F2089" s="73"/>
      <c r="G2089" s="73"/>
      <c r="H2089" s="73"/>
      <c r="I2089" s="54"/>
      <c r="J2089" s="159" t="s">
        <v>1249</v>
      </c>
    </row>
    <row r="2090" spans="3:13" s="55" customFormat="1" ht="13.8">
      <c r="C2090" s="301">
        <v>1</v>
      </c>
      <c r="D2090" s="59" t="s">
        <v>5</v>
      </c>
      <c r="E2090" s="302" t="s">
        <v>6</v>
      </c>
      <c r="F2090" s="93">
        <v>4.9950000000000001</v>
      </c>
      <c r="G2090" s="64">
        <f>VLOOKUP(D2090,upahbahan,3,FALSE)</f>
        <v>100000</v>
      </c>
      <c r="H2090" s="64">
        <f>F2090*G2090</f>
        <v>499500</v>
      </c>
      <c r="I2090" s="54"/>
      <c r="J2090" s="159" t="s">
        <v>1250</v>
      </c>
      <c r="M2090" s="65">
        <v>0.1</v>
      </c>
    </row>
    <row r="2091" spans="3:13" s="55" customFormat="1" ht="13.8">
      <c r="C2091" s="301">
        <v>2</v>
      </c>
      <c r="D2091" s="59" t="s">
        <v>10</v>
      </c>
      <c r="E2091" s="302" t="s">
        <v>6</v>
      </c>
      <c r="F2091" s="93">
        <v>0.999</v>
      </c>
      <c r="G2091" s="64">
        <f>VLOOKUP(D2091,upahbahan,3,FALSE)</f>
        <v>145000</v>
      </c>
      <c r="H2091" s="64">
        <f>F2091*G2091</f>
        <v>144855</v>
      </c>
      <c r="I2091" s="54"/>
      <c r="J2091" s="159"/>
      <c r="M2091" s="65"/>
    </row>
    <row r="2092" spans="3:13" s="55" customFormat="1" ht="13.8">
      <c r="C2092" s="301">
        <v>3</v>
      </c>
      <c r="D2092" s="59" t="s">
        <v>19</v>
      </c>
      <c r="E2092" s="302" t="s">
        <v>6</v>
      </c>
      <c r="F2092" s="93">
        <v>0.499</v>
      </c>
      <c r="G2092" s="64">
        <f>VLOOKUP(D2092,upahbahan,3,FALSE)</f>
        <v>200000</v>
      </c>
      <c r="H2092" s="64">
        <f t="shared" ref="H2092" si="266">F2092*G2092</f>
        <v>99800</v>
      </c>
      <c r="I2092" s="54"/>
    </row>
    <row r="2093" spans="3:13" s="55" customFormat="1" ht="13.8">
      <c r="C2093" s="83" t="s">
        <v>1210</v>
      </c>
      <c r="D2093" s="80"/>
      <c r="E2093" s="80"/>
      <c r="F2093" s="217"/>
      <c r="G2093" s="218"/>
      <c r="H2093" s="64">
        <f>SUM(H2090:H2092)</f>
        <v>744155</v>
      </c>
      <c r="I2093" s="219"/>
    </row>
    <row r="2094" spans="3:13" s="55" customFormat="1" ht="13.8">
      <c r="C2094" s="72" t="s">
        <v>1211</v>
      </c>
      <c r="D2094" s="59" t="s">
        <v>1212</v>
      </c>
      <c r="E2094" s="73"/>
      <c r="F2094" s="73"/>
      <c r="G2094" s="73"/>
      <c r="H2094" s="73"/>
      <c r="I2094" s="54"/>
    </row>
    <row r="2095" spans="3:13" s="55" customFormat="1" ht="13.8">
      <c r="C2095" s="557">
        <v>1</v>
      </c>
      <c r="D2095" s="59" t="s">
        <v>5466</v>
      </c>
      <c r="E2095" s="170" t="s">
        <v>1304</v>
      </c>
      <c r="F2095" s="171">
        <v>1</v>
      </c>
      <c r="G2095" s="64">
        <f>VLOOKUP(D2095,upahbahan,3,FALSE)</f>
        <v>2430000</v>
      </c>
      <c r="H2095" s="64">
        <f>F2095*G2095</f>
        <v>2430000</v>
      </c>
      <c r="I2095" s="54"/>
    </row>
    <row r="2096" spans="3:13" s="55" customFormat="1" ht="13.8">
      <c r="C2096" s="83" t="s">
        <v>1216</v>
      </c>
      <c r="D2096" s="80"/>
      <c r="E2096" s="80"/>
      <c r="F2096" s="80"/>
      <c r="G2096" s="162"/>
      <c r="H2096" s="64">
        <f>SUM(H2094:H2095)</f>
        <v>2430000</v>
      </c>
      <c r="I2096" s="54"/>
    </row>
    <row r="2097" spans="3:13" s="55" customFormat="1" ht="13.8">
      <c r="C2097" s="72" t="s">
        <v>1217</v>
      </c>
      <c r="D2097" s="59" t="s">
        <v>1218</v>
      </c>
      <c r="E2097" s="170"/>
      <c r="F2097" s="73"/>
      <c r="G2097" s="73"/>
      <c r="H2097" s="73"/>
      <c r="I2097" s="54"/>
    </row>
    <row r="2098" spans="3:13" s="55" customFormat="1" ht="13.8">
      <c r="C2098" s="557">
        <v>1</v>
      </c>
      <c r="D2098" s="59" t="s">
        <v>5450</v>
      </c>
      <c r="E2098" s="170" t="s">
        <v>1995</v>
      </c>
      <c r="F2098" s="594">
        <v>9.2999999999999999E-2</v>
      </c>
      <c r="G2098" s="64">
        <f>VLOOKUP(D2098,upahbahan,3,FALSE)</f>
        <v>5150000</v>
      </c>
      <c r="H2098" s="64">
        <f>F2098*G2098</f>
        <v>478950</v>
      </c>
      <c r="I2098" s="54"/>
    </row>
    <row r="2099" spans="3:13" s="55" customFormat="1" ht="13.8">
      <c r="C2099" s="557">
        <v>2</v>
      </c>
      <c r="D2099" s="59" t="s">
        <v>5134</v>
      </c>
      <c r="E2099" s="170" t="s">
        <v>1995</v>
      </c>
      <c r="F2099" s="592">
        <v>0.248</v>
      </c>
      <c r="G2099" s="64">
        <f>VLOOKUP(D2099,upahbahan,3,FALSE)</f>
        <v>108000</v>
      </c>
      <c r="H2099" s="64">
        <f t="shared" ref="H2099" si="267">F2099*G2099</f>
        <v>26784</v>
      </c>
      <c r="I2099" s="54"/>
    </row>
    <row r="2100" spans="3:13" s="55" customFormat="1" ht="13.8">
      <c r="C2100" s="83" t="s">
        <v>1219</v>
      </c>
      <c r="D2100" s="80"/>
      <c r="E2100" s="80"/>
      <c r="F2100" s="80"/>
      <c r="G2100" s="162"/>
      <c r="H2100" s="588">
        <f>SUM(H2098:H2099)</f>
        <v>505734</v>
      </c>
      <c r="I2100" s="54"/>
    </row>
    <row r="2101" spans="3:13" s="55" customFormat="1" ht="13.8">
      <c r="C2101" s="58" t="s">
        <v>1220</v>
      </c>
      <c r="D2101" s="69" t="s">
        <v>1221</v>
      </c>
      <c r="E2101" s="70"/>
      <c r="F2101" s="70"/>
      <c r="G2101" s="71"/>
      <c r="H2101" s="304">
        <f>H2100+H2096+H2093</f>
        <v>3679889</v>
      </c>
      <c r="I2101" s="319"/>
    </row>
    <row r="2102" spans="3:13" s="55" customFormat="1" ht="13.8">
      <c r="C2102" s="58" t="s">
        <v>1222</v>
      </c>
      <c r="D2102" s="69" t="s">
        <v>1325</v>
      </c>
      <c r="E2102" s="70"/>
      <c r="F2102" s="71"/>
      <c r="G2102" s="95">
        <v>0.1</v>
      </c>
      <c r="H2102" s="64">
        <f>H2101*G2102</f>
        <v>367988.9</v>
      </c>
      <c r="I2102" s="319"/>
    </row>
    <row r="2103" spans="3:13" s="55" customFormat="1" ht="24.75" customHeight="1">
      <c r="C2103" s="58" t="s">
        <v>1223</v>
      </c>
      <c r="D2103" s="69" t="s">
        <v>1224</v>
      </c>
      <c r="E2103" s="70"/>
      <c r="F2103" s="70"/>
      <c r="G2103" s="71"/>
      <c r="H2103" s="305">
        <f>SUM(H2101:H2102)</f>
        <v>4047877.9</v>
      </c>
      <c r="I2103" s="319"/>
    </row>
    <row r="2105" spans="3:13" ht="13.8">
      <c r="C2105" s="160" t="s">
        <v>5465</v>
      </c>
      <c r="D2105" s="436" t="s">
        <v>5467</v>
      </c>
      <c r="I2105" s="56">
        <f>ROUNDDOWN(H2121,-2)</f>
        <v>4479900</v>
      </c>
    </row>
    <row r="2106" spans="3:13" s="55" customFormat="1" ht="27.6">
      <c r="C2106" s="300" t="s">
        <v>1197</v>
      </c>
      <c r="D2106" s="300" t="s">
        <v>1198</v>
      </c>
      <c r="E2106" s="300" t="s">
        <v>1199</v>
      </c>
      <c r="F2106" s="300" t="s">
        <v>1200</v>
      </c>
      <c r="G2106" s="300" t="s">
        <v>1201</v>
      </c>
      <c r="H2106" s="300" t="s">
        <v>1202</v>
      </c>
      <c r="I2106" s="54"/>
    </row>
    <row r="2107" spans="3:13" s="55" customFormat="1" ht="13.8">
      <c r="C2107" s="72" t="s">
        <v>1203</v>
      </c>
      <c r="D2107" s="59" t="s">
        <v>1204</v>
      </c>
      <c r="E2107" s="73"/>
      <c r="F2107" s="73"/>
      <c r="G2107" s="73"/>
      <c r="H2107" s="73"/>
      <c r="I2107" s="54"/>
      <c r="J2107" s="159" t="s">
        <v>1249</v>
      </c>
    </row>
    <row r="2108" spans="3:13" s="55" customFormat="1" ht="13.8">
      <c r="C2108" s="301">
        <v>1</v>
      </c>
      <c r="D2108" s="59" t="s">
        <v>5</v>
      </c>
      <c r="E2108" s="302" t="s">
        <v>6</v>
      </c>
      <c r="F2108" s="93">
        <v>5.931</v>
      </c>
      <c r="G2108" s="64">
        <f>VLOOKUP(D2108,upahbahan,3,FALSE)</f>
        <v>100000</v>
      </c>
      <c r="H2108" s="64">
        <f>F2108*G2108</f>
        <v>593100</v>
      </c>
      <c r="I2108" s="54"/>
      <c r="J2108" s="159" t="s">
        <v>1250</v>
      </c>
      <c r="M2108" s="65">
        <v>0.1</v>
      </c>
    </row>
    <row r="2109" spans="3:13" s="55" customFormat="1" ht="13.8">
      <c r="C2109" s="301">
        <v>2</v>
      </c>
      <c r="D2109" s="59" t="s">
        <v>10</v>
      </c>
      <c r="E2109" s="302" t="s">
        <v>6</v>
      </c>
      <c r="F2109" s="93">
        <v>1.1859999999999999</v>
      </c>
      <c r="G2109" s="64">
        <f>VLOOKUP(D2109,upahbahan,3,FALSE)</f>
        <v>145000</v>
      </c>
      <c r="H2109" s="64">
        <f>F2109*G2109</f>
        <v>171970</v>
      </c>
      <c r="I2109" s="54"/>
      <c r="J2109" s="159"/>
      <c r="M2109" s="65"/>
    </row>
    <row r="2110" spans="3:13" s="55" customFormat="1" ht="13.8">
      <c r="C2110" s="301">
        <v>3</v>
      </c>
      <c r="D2110" s="59" t="s">
        <v>19</v>
      </c>
      <c r="E2110" s="302" t="s">
        <v>6</v>
      </c>
      <c r="F2110" s="93">
        <v>0.69299999999999995</v>
      </c>
      <c r="G2110" s="64">
        <f>VLOOKUP(D2110,upahbahan,3,FALSE)</f>
        <v>200000</v>
      </c>
      <c r="H2110" s="64">
        <f t="shared" ref="H2110" si="268">F2110*G2110</f>
        <v>138600</v>
      </c>
      <c r="I2110" s="54"/>
    </row>
    <row r="2111" spans="3:13" s="55" customFormat="1" ht="13.8">
      <c r="C2111" s="83" t="s">
        <v>1210</v>
      </c>
      <c r="D2111" s="80"/>
      <c r="E2111" s="80"/>
      <c r="F2111" s="217"/>
      <c r="G2111" s="218"/>
      <c r="H2111" s="64">
        <f>SUM(H2108:H2110)</f>
        <v>903670</v>
      </c>
      <c r="I2111" s="219"/>
    </row>
    <row r="2112" spans="3:13" s="55" customFormat="1" ht="13.8">
      <c r="C2112" s="72" t="s">
        <v>1211</v>
      </c>
      <c r="D2112" s="59" t="s">
        <v>1212</v>
      </c>
      <c r="E2112" s="73"/>
      <c r="F2112" s="73"/>
      <c r="G2112" s="73"/>
      <c r="H2112" s="73"/>
      <c r="I2112" s="54"/>
    </row>
    <row r="2113" spans="3:13" s="55" customFormat="1" ht="13.8">
      <c r="C2113" s="557">
        <v>1</v>
      </c>
      <c r="D2113" s="59" t="s">
        <v>5470</v>
      </c>
      <c r="E2113" s="170" t="s">
        <v>1304</v>
      </c>
      <c r="F2113" s="171">
        <v>1</v>
      </c>
      <c r="G2113" s="64">
        <f>VLOOKUP(D2113,upahbahan,3,FALSE)</f>
        <v>2560000</v>
      </c>
      <c r="H2113" s="64">
        <f>F2113*G2113</f>
        <v>2560000</v>
      </c>
      <c r="I2113" s="54"/>
    </row>
    <row r="2114" spans="3:13" s="55" customFormat="1" ht="13.8">
      <c r="C2114" s="83" t="s">
        <v>1216</v>
      </c>
      <c r="D2114" s="80"/>
      <c r="E2114" s="80"/>
      <c r="F2114" s="80"/>
      <c r="G2114" s="162"/>
      <c r="H2114" s="64">
        <f>SUM(H2112:H2113)</f>
        <v>2560000</v>
      </c>
      <c r="I2114" s="54"/>
    </row>
    <row r="2115" spans="3:13" s="55" customFormat="1" ht="13.8">
      <c r="C2115" s="72" t="s">
        <v>1217</v>
      </c>
      <c r="D2115" s="59" t="s">
        <v>1218</v>
      </c>
      <c r="E2115" s="170"/>
      <c r="F2115" s="73"/>
      <c r="G2115" s="73"/>
      <c r="H2115" s="73"/>
      <c r="I2115" s="54"/>
    </row>
    <row r="2116" spans="3:13" s="55" customFormat="1" ht="13.8">
      <c r="C2116" s="557">
        <v>1</v>
      </c>
      <c r="D2116" s="59" t="s">
        <v>5450</v>
      </c>
      <c r="E2116" s="170" t="s">
        <v>1995</v>
      </c>
      <c r="F2116" s="594">
        <v>0.112</v>
      </c>
      <c r="G2116" s="64">
        <f>VLOOKUP(D2116,upahbahan,3,FALSE)</f>
        <v>5150000</v>
      </c>
      <c r="H2116" s="64">
        <f>F2116*G2116</f>
        <v>576800</v>
      </c>
      <c r="I2116" s="54"/>
    </row>
    <row r="2117" spans="3:13" s="55" customFormat="1" ht="13.8">
      <c r="C2117" s="557">
        <v>2</v>
      </c>
      <c r="D2117" s="59" t="s">
        <v>5134</v>
      </c>
      <c r="E2117" s="170" t="s">
        <v>1995</v>
      </c>
      <c r="F2117" s="592">
        <v>0.29799999999999999</v>
      </c>
      <c r="G2117" s="64">
        <f>VLOOKUP(D2117,upahbahan,3,FALSE)</f>
        <v>108000</v>
      </c>
      <c r="H2117" s="64">
        <f t="shared" ref="H2117" si="269">F2117*G2117</f>
        <v>32184</v>
      </c>
      <c r="I2117" s="54"/>
    </row>
    <row r="2118" spans="3:13" s="55" customFormat="1" ht="13.8">
      <c r="C2118" s="83" t="s">
        <v>1219</v>
      </c>
      <c r="D2118" s="80"/>
      <c r="E2118" s="80"/>
      <c r="F2118" s="80"/>
      <c r="G2118" s="162"/>
      <c r="H2118" s="588">
        <f>SUM(H2116:H2117)</f>
        <v>608984</v>
      </c>
      <c r="I2118" s="54"/>
    </row>
    <row r="2119" spans="3:13" s="55" customFormat="1" ht="13.8">
      <c r="C2119" s="58" t="s">
        <v>1220</v>
      </c>
      <c r="D2119" s="69" t="s">
        <v>1221</v>
      </c>
      <c r="E2119" s="70"/>
      <c r="F2119" s="70"/>
      <c r="G2119" s="71"/>
      <c r="H2119" s="304">
        <f>H2118+H2114+H2111</f>
        <v>4072654</v>
      </c>
      <c r="I2119" s="319"/>
    </row>
    <row r="2120" spans="3:13" s="55" customFormat="1" ht="13.8">
      <c r="C2120" s="58" t="s">
        <v>1222</v>
      </c>
      <c r="D2120" s="69" t="s">
        <v>1325</v>
      </c>
      <c r="E2120" s="70"/>
      <c r="F2120" s="71"/>
      <c r="G2120" s="95">
        <v>0.1</v>
      </c>
      <c r="H2120" s="64">
        <f>H2119*G2120</f>
        <v>407265.4</v>
      </c>
      <c r="I2120" s="319"/>
    </row>
    <row r="2121" spans="3:13" s="55" customFormat="1" ht="24.75" customHeight="1">
      <c r="C2121" s="58" t="s">
        <v>1223</v>
      </c>
      <c r="D2121" s="69" t="s">
        <v>1224</v>
      </c>
      <c r="E2121" s="70"/>
      <c r="F2121" s="70"/>
      <c r="G2121" s="71"/>
      <c r="H2121" s="305">
        <f>SUM(H2119:H2120)</f>
        <v>4479919.4000000004</v>
      </c>
      <c r="I2121" s="319"/>
    </row>
    <row r="2123" spans="3:13" ht="13.8">
      <c r="C2123" s="160" t="s">
        <v>5468</v>
      </c>
      <c r="D2123" s="436" t="s">
        <v>5469</v>
      </c>
      <c r="I2123" s="56">
        <f>ROUNDDOWN(H2139,-2)</f>
        <v>5028100</v>
      </c>
    </row>
    <row r="2124" spans="3:13" s="55" customFormat="1" ht="27.6">
      <c r="C2124" s="300" t="s">
        <v>1197</v>
      </c>
      <c r="D2124" s="300" t="s">
        <v>1198</v>
      </c>
      <c r="E2124" s="300" t="s">
        <v>1199</v>
      </c>
      <c r="F2124" s="300" t="s">
        <v>1200</v>
      </c>
      <c r="G2124" s="300" t="s">
        <v>1201</v>
      </c>
      <c r="H2124" s="300" t="s">
        <v>1202</v>
      </c>
      <c r="I2124" s="54"/>
    </row>
    <row r="2125" spans="3:13" s="55" customFormat="1" ht="13.8">
      <c r="C2125" s="72" t="s">
        <v>1203</v>
      </c>
      <c r="D2125" s="59" t="s">
        <v>1204</v>
      </c>
      <c r="E2125" s="73"/>
      <c r="F2125" s="73"/>
      <c r="G2125" s="73"/>
      <c r="H2125" s="73"/>
      <c r="I2125" s="54"/>
      <c r="J2125" s="159" t="s">
        <v>1249</v>
      </c>
    </row>
    <row r="2126" spans="3:13" s="55" customFormat="1" ht="13.8">
      <c r="C2126" s="301">
        <v>1</v>
      </c>
      <c r="D2126" s="59" t="s">
        <v>5</v>
      </c>
      <c r="E2126" s="302" t="s">
        <v>6</v>
      </c>
      <c r="F2126" s="93">
        <v>6.9489999999999998</v>
      </c>
      <c r="G2126" s="64">
        <f>VLOOKUP(D2126,upahbahan,3,FALSE)</f>
        <v>100000</v>
      </c>
      <c r="H2126" s="64">
        <f>F2126*G2126</f>
        <v>694900</v>
      </c>
      <c r="I2126" s="54"/>
      <c r="J2126" s="159" t="s">
        <v>1250</v>
      </c>
      <c r="M2126" s="65">
        <v>0.1</v>
      </c>
    </row>
    <row r="2127" spans="3:13" s="55" customFormat="1" ht="13.8">
      <c r="C2127" s="301">
        <v>2</v>
      </c>
      <c r="D2127" s="59" t="s">
        <v>10</v>
      </c>
      <c r="E2127" s="302" t="s">
        <v>6</v>
      </c>
      <c r="F2127" s="93">
        <v>1.39</v>
      </c>
      <c r="G2127" s="64">
        <f>VLOOKUP(D2127,upahbahan,3,FALSE)</f>
        <v>145000</v>
      </c>
      <c r="H2127" s="64">
        <f>F2127*G2127</f>
        <v>201550</v>
      </c>
      <c r="I2127" s="54"/>
      <c r="J2127" s="159"/>
      <c r="M2127" s="65"/>
    </row>
    <row r="2128" spans="3:13" s="55" customFormat="1" ht="13.8">
      <c r="C2128" s="301">
        <v>3</v>
      </c>
      <c r="D2128" s="59" t="s">
        <v>19</v>
      </c>
      <c r="E2128" s="302" t="s">
        <v>6</v>
      </c>
      <c r="F2128" s="93">
        <v>0.69499999999999995</v>
      </c>
      <c r="G2128" s="64">
        <f>VLOOKUP(D2128,upahbahan,3,FALSE)</f>
        <v>200000</v>
      </c>
      <c r="H2128" s="64">
        <f t="shared" ref="H2128" si="270">F2128*G2128</f>
        <v>139000</v>
      </c>
      <c r="I2128" s="54"/>
    </row>
    <row r="2129" spans="3:13" s="55" customFormat="1" ht="13.8">
      <c r="C2129" s="83" t="s">
        <v>1210</v>
      </c>
      <c r="D2129" s="80"/>
      <c r="E2129" s="80"/>
      <c r="F2129" s="217"/>
      <c r="G2129" s="218"/>
      <c r="H2129" s="64">
        <f>SUM(H2126:H2128)</f>
        <v>1035450</v>
      </c>
      <c r="I2129" s="219"/>
    </row>
    <row r="2130" spans="3:13" s="55" customFormat="1" ht="13.8">
      <c r="C2130" s="72" t="s">
        <v>1211</v>
      </c>
      <c r="D2130" s="59" t="s">
        <v>1212</v>
      </c>
      <c r="E2130" s="73"/>
      <c r="F2130" s="73"/>
      <c r="G2130" s="73"/>
      <c r="H2130" s="73"/>
      <c r="I2130" s="54"/>
    </row>
    <row r="2131" spans="3:13" s="55" customFormat="1" ht="13.8">
      <c r="C2131" s="557">
        <v>1</v>
      </c>
      <c r="D2131" s="59" t="s">
        <v>5471</v>
      </c>
      <c r="E2131" s="170" t="s">
        <v>1304</v>
      </c>
      <c r="F2131" s="171">
        <v>1</v>
      </c>
      <c r="G2131" s="64">
        <f>VLOOKUP(D2131,upahbahan,3,FALSE)</f>
        <v>2720000</v>
      </c>
      <c r="H2131" s="64">
        <f>F2131*G2131</f>
        <v>2720000</v>
      </c>
      <c r="I2131" s="54"/>
    </row>
    <row r="2132" spans="3:13" s="55" customFormat="1" ht="13.8">
      <c r="C2132" s="83" t="s">
        <v>1216</v>
      </c>
      <c r="D2132" s="80"/>
      <c r="E2132" s="80"/>
      <c r="F2132" s="80"/>
      <c r="G2132" s="162"/>
      <c r="H2132" s="64">
        <f>SUM(H2130:H2131)</f>
        <v>2720000</v>
      </c>
      <c r="I2132" s="54"/>
    </row>
    <row r="2133" spans="3:13" s="55" customFormat="1" ht="13.8">
      <c r="C2133" s="72" t="s">
        <v>1217</v>
      </c>
      <c r="D2133" s="59" t="s">
        <v>1218</v>
      </c>
      <c r="E2133" s="170"/>
      <c r="F2133" s="73"/>
      <c r="G2133" s="73"/>
      <c r="H2133" s="73"/>
      <c r="I2133" s="54"/>
    </row>
    <row r="2134" spans="3:13" s="55" customFormat="1" ht="13.8">
      <c r="C2134" s="557">
        <v>1</v>
      </c>
      <c r="D2134" s="59" t="s">
        <v>5450</v>
      </c>
      <c r="E2134" s="170" t="s">
        <v>1995</v>
      </c>
      <c r="F2134" s="594">
        <v>0.152</v>
      </c>
      <c r="G2134" s="64">
        <f>VLOOKUP(D2134,upahbahan,3,FALSE)</f>
        <v>5150000</v>
      </c>
      <c r="H2134" s="64">
        <f>F2134*G2134</f>
        <v>782800</v>
      </c>
      <c r="I2134" s="54"/>
    </row>
    <row r="2135" spans="3:13" s="55" customFormat="1" ht="13.8">
      <c r="C2135" s="557">
        <v>2</v>
      </c>
      <c r="D2135" s="59" t="s">
        <v>5134</v>
      </c>
      <c r="E2135" s="170" t="s">
        <v>1995</v>
      </c>
      <c r="F2135" s="592">
        <v>0.30399999999999999</v>
      </c>
      <c r="G2135" s="64">
        <f>VLOOKUP(D2135,upahbahan,3,FALSE)</f>
        <v>108000</v>
      </c>
      <c r="H2135" s="64">
        <f t="shared" ref="H2135" si="271">F2135*G2135</f>
        <v>32832</v>
      </c>
      <c r="I2135" s="54"/>
    </row>
    <row r="2136" spans="3:13" s="55" customFormat="1" ht="13.8">
      <c r="C2136" s="83" t="s">
        <v>1219</v>
      </c>
      <c r="D2136" s="80"/>
      <c r="E2136" s="80"/>
      <c r="F2136" s="80"/>
      <c r="G2136" s="162"/>
      <c r="H2136" s="588">
        <f>SUM(H2134:H2135)</f>
        <v>815632</v>
      </c>
      <c r="I2136" s="54"/>
    </row>
    <row r="2137" spans="3:13" s="55" customFormat="1" ht="13.8">
      <c r="C2137" s="58" t="s">
        <v>1220</v>
      </c>
      <c r="D2137" s="69" t="s">
        <v>1221</v>
      </c>
      <c r="E2137" s="70"/>
      <c r="F2137" s="70"/>
      <c r="G2137" s="71"/>
      <c r="H2137" s="304">
        <f>H2136+H2132+H2129</f>
        <v>4571082</v>
      </c>
      <c r="I2137" s="319"/>
    </row>
    <row r="2138" spans="3:13" s="55" customFormat="1" ht="13.8">
      <c r="C2138" s="58" t="s">
        <v>1222</v>
      </c>
      <c r="D2138" s="69" t="s">
        <v>1325</v>
      </c>
      <c r="E2138" s="70"/>
      <c r="F2138" s="71"/>
      <c r="G2138" s="95">
        <v>0.1</v>
      </c>
      <c r="H2138" s="64">
        <f>H2137*G2138</f>
        <v>457108.2</v>
      </c>
      <c r="I2138" s="319"/>
    </row>
    <row r="2139" spans="3:13" s="55" customFormat="1" ht="24.75" customHeight="1">
      <c r="C2139" s="58" t="s">
        <v>1223</v>
      </c>
      <c r="D2139" s="69" t="s">
        <v>1224</v>
      </c>
      <c r="E2139" s="70"/>
      <c r="F2139" s="70"/>
      <c r="G2139" s="71"/>
      <c r="H2139" s="305">
        <f>SUM(H2137:H2138)</f>
        <v>5028190.2</v>
      </c>
      <c r="I2139" s="319"/>
    </row>
    <row r="2141" spans="3:13" ht="13.8">
      <c r="C2141" s="160" t="s">
        <v>5472</v>
      </c>
      <c r="D2141" s="436" t="s">
        <v>5473</v>
      </c>
      <c r="I2141" s="56">
        <f>ROUNDDOWN(H2157,-2)</f>
        <v>5363000</v>
      </c>
    </row>
    <row r="2142" spans="3:13" s="55" customFormat="1" ht="27.6">
      <c r="C2142" s="300" t="s">
        <v>1197</v>
      </c>
      <c r="D2142" s="300" t="s">
        <v>1198</v>
      </c>
      <c r="E2142" s="300" t="s">
        <v>1199</v>
      </c>
      <c r="F2142" s="300" t="s">
        <v>1200</v>
      </c>
      <c r="G2142" s="300" t="s">
        <v>1201</v>
      </c>
      <c r="H2142" s="300" t="s">
        <v>1202</v>
      </c>
      <c r="I2142" s="54"/>
    </row>
    <row r="2143" spans="3:13" s="55" customFormat="1" ht="13.8">
      <c r="C2143" s="72" t="s">
        <v>1203</v>
      </c>
      <c r="D2143" s="59" t="s">
        <v>1204</v>
      </c>
      <c r="E2143" s="73"/>
      <c r="F2143" s="73"/>
      <c r="G2143" s="73"/>
      <c r="H2143" s="73"/>
      <c r="I2143" s="54"/>
      <c r="J2143" s="159" t="s">
        <v>1249</v>
      </c>
    </row>
    <row r="2144" spans="3:13" s="55" customFormat="1" ht="13.8">
      <c r="C2144" s="301">
        <v>1</v>
      </c>
      <c r="D2144" s="59" t="s">
        <v>5</v>
      </c>
      <c r="E2144" s="302" t="s">
        <v>6</v>
      </c>
      <c r="F2144" s="93">
        <v>8.0559999999999992</v>
      </c>
      <c r="G2144" s="64">
        <f>VLOOKUP(D2144,upahbahan,3,FALSE)</f>
        <v>100000</v>
      </c>
      <c r="H2144" s="64">
        <f>F2144*G2144</f>
        <v>805599.99999999988</v>
      </c>
      <c r="I2144" s="54"/>
      <c r="J2144" s="159" t="s">
        <v>1250</v>
      </c>
      <c r="M2144" s="65">
        <v>0.1</v>
      </c>
    </row>
    <row r="2145" spans="3:13" s="55" customFormat="1" ht="13.8">
      <c r="C2145" s="301">
        <v>2</v>
      </c>
      <c r="D2145" s="59" t="s">
        <v>10</v>
      </c>
      <c r="E2145" s="302" t="s">
        <v>6</v>
      </c>
      <c r="F2145" s="93">
        <v>1.611</v>
      </c>
      <c r="G2145" s="64">
        <f>VLOOKUP(D2145,upahbahan,3,FALSE)</f>
        <v>145000</v>
      </c>
      <c r="H2145" s="64">
        <f>F2145*G2145</f>
        <v>233595</v>
      </c>
      <c r="I2145" s="54"/>
      <c r="J2145" s="159"/>
      <c r="M2145" s="65"/>
    </row>
    <row r="2146" spans="3:13" s="55" customFormat="1" ht="13.8">
      <c r="C2146" s="301">
        <v>3</v>
      </c>
      <c r="D2146" s="59" t="s">
        <v>19</v>
      </c>
      <c r="E2146" s="302" t="s">
        <v>6</v>
      </c>
      <c r="F2146" s="93">
        <v>0.80600000000000005</v>
      </c>
      <c r="G2146" s="64">
        <f>VLOOKUP(D2146,upahbahan,3,FALSE)</f>
        <v>200000</v>
      </c>
      <c r="H2146" s="64">
        <f t="shared" ref="H2146" si="272">F2146*G2146</f>
        <v>161200</v>
      </c>
      <c r="I2146" s="54"/>
    </row>
    <row r="2147" spans="3:13" s="55" customFormat="1" ht="13.8">
      <c r="C2147" s="83" t="s">
        <v>1210</v>
      </c>
      <c r="D2147" s="80"/>
      <c r="E2147" s="80"/>
      <c r="F2147" s="217"/>
      <c r="G2147" s="218"/>
      <c r="H2147" s="64">
        <f>SUM(H2144:H2146)</f>
        <v>1200395</v>
      </c>
      <c r="I2147" s="219"/>
    </row>
    <row r="2148" spans="3:13" s="55" customFormat="1" ht="13.8">
      <c r="C2148" s="72" t="s">
        <v>1211</v>
      </c>
      <c r="D2148" s="59" t="s">
        <v>1212</v>
      </c>
      <c r="E2148" s="73"/>
      <c r="F2148" s="73"/>
      <c r="G2148" s="73"/>
      <c r="H2148" s="73"/>
      <c r="I2148" s="54"/>
    </row>
    <row r="2149" spans="3:13" s="55" customFormat="1" ht="13.8">
      <c r="C2149" s="557">
        <v>1</v>
      </c>
      <c r="D2149" s="59" t="s">
        <v>5471</v>
      </c>
      <c r="E2149" s="170" t="s">
        <v>1304</v>
      </c>
      <c r="F2149" s="171">
        <v>1</v>
      </c>
      <c r="G2149" s="64">
        <f>VLOOKUP(D2149,upahbahan,3,FALSE)</f>
        <v>2720000</v>
      </c>
      <c r="H2149" s="64">
        <f>F2149*G2149</f>
        <v>2720000</v>
      </c>
      <c r="I2149" s="54"/>
    </row>
    <row r="2150" spans="3:13" s="55" customFormat="1" ht="13.8">
      <c r="C2150" s="83" t="s">
        <v>1216</v>
      </c>
      <c r="D2150" s="80"/>
      <c r="E2150" s="80"/>
      <c r="F2150" s="80"/>
      <c r="G2150" s="162"/>
      <c r="H2150" s="64">
        <f>SUM(H2148:H2149)</f>
        <v>2720000</v>
      </c>
      <c r="I2150" s="54"/>
    </row>
    <row r="2151" spans="3:13" s="55" customFormat="1" ht="13.8">
      <c r="C2151" s="72" t="s">
        <v>1217</v>
      </c>
      <c r="D2151" s="59" t="s">
        <v>1218</v>
      </c>
      <c r="E2151" s="170"/>
      <c r="F2151" s="73"/>
      <c r="G2151" s="73"/>
      <c r="H2151" s="73"/>
      <c r="I2151" s="54"/>
    </row>
    <row r="2152" spans="3:13" s="55" customFormat="1" ht="13.8">
      <c r="C2152" s="557">
        <v>1</v>
      </c>
      <c r="D2152" s="59" t="s">
        <v>5450</v>
      </c>
      <c r="E2152" s="170" t="s">
        <v>1995</v>
      </c>
      <c r="F2152" s="594">
        <v>0.18</v>
      </c>
      <c r="G2152" s="64">
        <f>VLOOKUP(D2152,upahbahan,3,FALSE)</f>
        <v>5150000</v>
      </c>
      <c r="H2152" s="64">
        <f>F2152*G2152</f>
        <v>927000</v>
      </c>
      <c r="I2152" s="54"/>
    </row>
    <row r="2153" spans="3:13" s="55" customFormat="1" ht="13.8">
      <c r="C2153" s="557">
        <v>2</v>
      </c>
      <c r="D2153" s="59" t="s">
        <v>5134</v>
      </c>
      <c r="E2153" s="170" t="s">
        <v>1995</v>
      </c>
      <c r="F2153" s="592">
        <v>0.26</v>
      </c>
      <c r="G2153" s="64">
        <f>VLOOKUP(D2153,upahbahan,3,FALSE)</f>
        <v>108000</v>
      </c>
      <c r="H2153" s="64">
        <f t="shared" ref="H2153" si="273">F2153*G2153</f>
        <v>28080</v>
      </c>
      <c r="I2153" s="54"/>
    </row>
    <row r="2154" spans="3:13" s="55" customFormat="1" ht="13.8">
      <c r="C2154" s="83" t="s">
        <v>1219</v>
      </c>
      <c r="D2154" s="80"/>
      <c r="E2154" s="80"/>
      <c r="F2154" s="80"/>
      <c r="G2154" s="162"/>
      <c r="H2154" s="588">
        <f>SUM(H2152:H2153)</f>
        <v>955080</v>
      </c>
      <c r="I2154" s="54"/>
    </row>
    <row r="2155" spans="3:13" s="55" customFormat="1" ht="13.8">
      <c r="C2155" s="58" t="s">
        <v>1220</v>
      </c>
      <c r="D2155" s="69" t="s">
        <v>1221</v>
      </c>
      <c r="E2155" s="70"/>
      <c r="F2155" s="70"/>
      <c r="G2155" s="71"/>
      <c r="H2155" s="304">
        <f>H2154+H2150+H2147</f>
        <v>4875475</v>
      </c>
      <c r="I2155" s="319"/>
    </row>
    <row r="2156" spans="3:13" s="55" customFormat="1" ht="13.8">
      <c r="C2156" s="58" t="s">
        <v>1222</v>
      </c>
      <c r="D2156" s="69" t="s">
        <v>1325</v>
      </c>
      <c r="E2156" s="70"/>
      <c r="F2156" s="71"/>
      <c r="G2156" s="95">
        <v>0.1</v>
      </c>
      <c r="H2156" s="64">
        <f>H2155*G2156</f>
        <v>487547.5</v>
      </c>
      <c r="I2156" s="319"/>
    </row>
    <row r="2157" spans="3:13" s="55" customFormat="1" ht="24.75" customHeight="1">
      <c r="C2157" s="58" t="s">
        <v>1223</v>
      </c>
      <c r="D2157" s="69" t="s">
        <v>1224</v>
      </c>
      <c r="E2157" s="70"/>
      <c r="F2157" s="70"/>
      <c r="G2157" s="71"/>
      <c r="H2157" s="305">
        <f>SUM(H2155:H2156)</f>
        <v>5363022.5</v>
      </c>
      <c r="I2157" s="319"/>
    </row>
    <row r="2160" spans="3:13" ht="13.8">
      <c r="C2160" s="160" t="s">
        <v>5475</v>
      </c>
      <c r="D2160" s="436" t="s">
        <v>5476</v>
      </c>
    </row>
    <row r="2161" spans="3:13" ht="13.8">
      <c r="C2161" s="160" t="s">
        <v>5474</v>
      </c>
      <c r="D2161" s="436" t="s">
        <v>5477</v>
      </c>
      <c r="I2161" s="56">
        <f>ROUNDDOWN(H2175,-2)</f>
        <v>11900</v>
      </c>
    </row>
    <row r="2162" spans="3:13" s="55" customFormat="1" ht="27.6">
      <c r="C2162" s="300" t="s">
        <v>1197</v>
      </c>
      <c r="D2162" s="300" t="s">
        <v>1198</v>
      </c>
      <c r="E2162" s="300" t="s">
        <v>1199</v>
      </c>
      <c r="F2162" s="300" t="s">
        <v>1200</v>
      </c>
      <c r="G2162" s="300" t="s">
        <v>1201</v>
      </c>
      <c r="H2162" s="300" t="s">
        <v>1202</v>
      </c>
      <c r="I2162" s="54"/>
    </row>
    <row r="2163" spans="3:13" s="55" customFormat="1" ht="13.8">
      <c r="C2163" s="72" t="s">
        <v>1203</v>
      </c>
      <c r="D2163" s="59" t="s">
        <v>1204</v>
      </c>
      <c r="E2163" s="73"/>
      <c r="F2163" s="73"/>
      <c r="G2163" s="73"/>
      <c r="H2163" s="73"/>
      <c r="I2163" s="54"/>
      <c r="J2163" s="159" t="s">
        <v>1249</v>
      </c>
    </row>
    <row r="2164" spans="3:13" s="55" customFormat="1" ht="13.8">
      <c r="C2164" s="301">
        <v>1</v>
      </c>
      <c r="D2164" s="59" t="s">
        <v>5</v>
      </c>
      <c r="E2164" s="302" t="s">
        <v>6</v>
      </c>
      <c r="F2164" s="93">
        <v>7.0999999999999994E-2</v>
      </c>
      <c r="G2164" s="64">
        <f>VLOOKUP(D2164,upahbahan,3,FALSE)</f>
        <v>100000</v>
      </c>
      <c r="H2164" s="64">
        <f>F2164*G2164</f>
        <v>7099.9999999999991</v>
      </c>
      <c r="I2164" s="54"/>
      <c r="J2164" s="159" t="s">
        <v>1250</v>
      </c>
      <c r="M2164" s="65">
        <v>0.1</v>
      </c>
    </row>
    <row r="2165" spans="3:13" s="55" customFormat="1" ht="13.8">
      <c r="C2165" s="301">
        <v>2</v>
      </c>
      <c r="D2165" s="59" t="s">
        <v>10</v>
      </c>
      <c r="E2165" s="302" t="s">
        <v>6</v>
      </c>
      <c r="F2165" s="93">
        <v>1.4E-2</v>
      </c>
      <c r="G2165" s="64">
        <f>VLOOKUP(D2165,upahbahan,3,FALSE)</f>
        <v>145000</v>
      </c>
      <c r="H2165" s="64">
        <f>F2165*G2165</f>
        <v>2030</v>
      </c>
      <c r="I2165" s="54"/>
      <c r="J2165" s="159"/>
      <c r="M2165" s="65"/>
    </row>
    <row r="2166" spans="3:13" s="55" customFormat="1" ht="13.8">
      <c r="C2166" s="301">
        <v>3</v>
      </c>
      <c r="D2166" s="59" t="s">
        <v>19</v>
      </c>
      <c r="E2166" s="302" t="s">
        <v>6</v>
      </c>
      <c r="F2166" s="93">
        <v>7.0000000000000001E-3</v>
      </c>
      <c r="G2166" s="64">
        <f>VLOOKUP(D2166,upahbahan,3,FALSE)</f>
        <v>200000</v>
      </c>
      <c r="H2166" s="64">
        <f t="shared" ref="H2166" si="274">F2166*G2166</f>
        <v>1400</v>
      </c>
      <c r="I2166" s="54"/>
    </row>
    <row r="2167" spans="3:13" s="55" customFormat="1" ht="13.8">
      <c r="C2167" s="83" t="s">
        <v>1210</v>
      </c>
      <c r="D2167" s="80"/>
      <c r="E2167" s="80"/>
      <c r="F2167" s="217"/>
      <c r="G2167" s="218"/>
      <c r="H2167" s="64">
        <f>SUM(H2164:H2166)</f>
        <v>10530</v>
      </c>
      <c r="I2167" s="219"/>
    </row>
    <row r="2168" spans="3:13" s="55" customFormat="1" ht="13.8">
      <c r="C2168" s="72" t="s">
        <v>1211</v>
      </c>
      <c r="D2168" s="59" t="s">
        <v>1212</v>
      </c>
      <c r="E2168" s="73"/>
      <c r="F2168" s="73"/>
      <c r="G2168" s="73"/>
      <c r="H2168" s="73"/>
      <c r="I2168" s="54"/>
    </row>
    <row r="2169" spans="3:13" s="55" customFormat="1" ht="13.8">
      <c r="C2169" s="83" t="s">
        <v>1216</v>
      </c>
      <c r="D2169" s="80"/>
      <c r="E2169" s="80"/>
      <c r="F2169" s="80"/>
      <c r="G2169" s="162"/>
      <c r="H2169" s="64">
        <f>SUM(H2168:H2168)</f>
        <v>0</v>
      </c>
      <c r="I2169" s="54"/>
    </row>
    <row r="2170" spans="3:13" s="55" customFormat="1" ht="13.8">
      <c r="C2170" s="72" t="s">
        <v>1217</v>
      </c>
      <c r="D2170" s="59" t="s">
        <v>1218</v>
      </c>
      <c r="E2170" s="170"/>
      <c r="F2170" s="73"/>
      <c r="G2170" s="73"/>
      <c r="H2170" s="73"/>
      <c r="I2170" s="54"/>
    </row>
    <row r="2171" spans="3:13" s="55" customFormat="1" ht="13.8">
      <c r="C2171" s="557">
        <v>1</v>
      </c>
      <c r="D2171" s="59" t="s">
        <v>5134</v>
      </c>
      <c r="E2171" s="170" t="s">
        <v>1995</v>
      </c>
      <c r="F2171" s="592">
        <v>3.0000000000000001E-3</v>
      </c>
      <c r="G2171" s="64">
        <f>VLOOKUP(D2171,upahbahan,3,FALSE)</f>
        <v>108000</v>
      </c>
      <c r="H2171" s="64">
        <f t="shared" ref="H2171" si="275">F2171*G2171</f>
        <v>324</v>
      </c>
      <c r="I2171" s="54"/>
    </row>
    <row r="2172" spans="3:13" s="55" customFormat="1" ht="13.8">
      <c r="C2172" s="83" t="s">
        <v>1219</v>
      </c>
      <c r="D2172" s="80"/>
      <c r="E2172" s="80"/>
      <c r="F2172" s="80"/>
      <c r="G2172" s="162"/>
      <c r="H2172" s="588">
        <f>SUM(H2171:H2171)</f>
        <v>324</v>
      </c>
      <c r="I2172" s="54"/>
    </row>
    <row r="2173" spans="3:13" s="55" customFormat="1" ht="13.8">
      <c r="C2173" s="58" t="s">
        <v>1220</v>
      </c>
      <c r="D2173" s="69" t="s">
        <v>1221</v>
      </c>
      <c r="E2173" s="70"/>
      <c r="F2173" s="70"/>
      <c r="G2173" s="71"/>
      <c r="H2173" s="304">
        <f>H2172+H2169+H2167</f>
        <v>10854</v>
      </c>
      <c r="I2173" s="319"/>
    </row>
    <row r="2174" spans="3:13" s="55" customFormat="1" ht="13.8">
      <c r="C2174" s="58" t="s">
        <v>1222</v>
      </c>
      <c r="D2174" s="69" t="s">
        <v>1325</v>
      </c>
      <c r="E2174" s="70"/>
      <c r="F2174" s="71"/>
      <c r="G2174" s="95">
        <v>0.1</v>
      </c>
      <c r="H2174" s="64">
        <f>H2173*G2174</f>
        <v>1085.4000000000001</v>
      </c>
      <c r="I2174" s="319"/>
    </row>
    <row r="2175" spans="3:13" s="55" customFormat="1" ht="24.75" customHeight="1">
      <c r="C2175" s="58" t="s">
        <v>1223</v>
      </c>
      <c r="D2175" s="69" t="s">
        <v>1224</v>
      </c>
      <c r="E2175" s="70"/>
      <c r="F2175" s="70"/>
      <c r="G2175" s="71"/>
      <c r="H2175" s="305">
        <f>SUM(H2173:H2174)</f>
        <v>11939.4</v>
      </c>
      <c r="I2175" s="319"/>
    </row>
    <row r="2177" spans="3:13" ht="13.8">
      <c r="C2177" s="160" t="s">
        <v>5478</v>
      </c>
      <c r="D2177" s="436" t="s">
        <v>5479</v>
      </c>
      <c r="I2177" s="56">
        <f>ROUNDDOWN(H2191,-2)</f>
        <v>19400</v>
      </c>
    </row>
    <row r="2178" spans="3:13" s="55" customFormat="1" ht="27.6">
      <c r="C2178" s="300" t="s">
        <v>1197</v>
      </c>
      <c r="D2178" s="300" t="s">
        <v>1198</v>
      </c>
      <c r="E2178" s="300" t="s">
        <v>1199</v>
      </c>
      <c r="F2178" s="300" t="s">
        <v>1200</v>
      </c>
      <c r="G2178" s="300" t="s">
        <v>1201</v>
      </c>
      <c r="H2178" s="300" t="s">
        <v>1202</v>
      </c>
      <c r="I2178" s="54"/>
    </row>
    <row r="2179" spans="3:13" s="55" customFormat="1" ht="13.8">
      <c r="C2179" s="72" t="s">
        <v>1203</v>
      </c>
      <c r="D2179" s="59" t="s">
        <v>1204</v>
      </c>
      <c r="E2179" s="73"/>
      <c r="F2179" s="73"/>
      <c r="G2179" s="73"/>
      <c r="H2179" s="73"/>
      <c r="I2179" s="54"/>
      <c r="J2179" s="159" t="s">
        <v>1249</v>
      </c>
    </row>
    <row r="2180" spans="3:13" s="55" customFormat="1" ht="13.8">
      <c r="C2180" s="301">
        <v>1</v>
      </c>
      <c r="D2180" s="59" t="s">
        <v>5</v>
      </c>
      <c r="E2180" s="302" t="s">
        <v>6</v>
      </c>
      <c r="F2180" s="93">
        <v>0.112</v>
      </c>
      <c r="G2180" s="64">
        <f>VLOOKUP(D2180,upahbahan,3,FALSE)</f>
        <v>100000</v>
      </c>
      <c r="H2180" s="64">
        <f>F2180*G2180</f>
        <v>11200</v>
      </c>
      <c r="I2180" s="54"/>
      <c r="J2180" s="159" t="s">
        <v>1250</v>
      </c>
      <c r="M2180" s="65">
        <v>0.1</v>
      </c>
    </row>
    <row r="2181" spans="3:13" s="55" customFormat="1" ht="13.8">
      <c r="C2181" s="301">
        <v>2</v>
      </c>
      <c r="D2181" s="59" t="s">
        <v>10</v>
      </c>
      <c r="E2181" s="302" t="s">
        <v>6</v>
      </c>
      <c r="F2181" s="93">
        <v>2.1999999999999999E-2</v>
      </c>
      <c r="G2181" s="64">
        <f>VLOOKUP(D2181,upahbahan,3,FALSE)</f>
        <v>145000</v>
      </c>
      <c r="H2181" s="64">
        <f>F2181*G2181</f>
        <v>3190</v>
      </c>
      <c r="I2181" s="54"/>
      <c r="J2181" s="159"/>
      <c r="M2181" s="65"/>
    </row>
    <row r="2182" spans="3:13" s="55" customFormat="1" ht="13.8">
      <c r="C2182" s="301">
        <v>3</v>
      </c>
      <c r="D2182" s="59" t="s">
        <v>19</v>
      </c>
      <c r="E2182" s="302" t="s">
        <v>6</v>
      </c>
      <c r="F2182" s="93">
        <v>1.0999999999999999E-2</v>
      </c>
      <c r="G2182" s="64">
        <f>VLOOKUP(D2182,upahbahan,3,FALSE)</f>
        <v>200000</v>
      </c>
      <c r="H2182" s="64">
        <f t="shared" ref="H2182" si="276">F2182*G2182</f>
        <v>2200</v>
      </c>
      <c r="I2182" s="54"/>
    </row>
    <row r="2183" spans="3:13" s="55" customFormat="1" ht="13.8">
      <c r="C2183" s="83" t="s">
        <v>1210</v>
      </c>
      <c r="D2183" s="80"/>
      <c r="E2183" s="80"/>
      <c r="F2183" s="217"/>
      <c r="G2183" s="218"/>
      <c r="H2183" s="64">
        <f>SUM(H2180:H2182)</f>
        <v>16590</v>
      </c>
      <c r="I2183" s="219"/>
    </row>
    <row r="2184" spans="3:13" s="55" customFormat="1" ht="13.8">
      <c r="C2184" s="72" t="s">
        <v>1211</v>
      </c>
      <c r="D2184" s="59" t="s">
        <v>1212</v>
      </c>
      <c r="E2184" s="73"/>
      <c r="F2184" s="73"/>
      <c r="G2184" s="73"/>
      <c r="H2184" s="73"/>
      <c r="I2184" s="54"/>
    </row>
    <row r="2185" spans="3:13" s="55" customFormat="1" ht="13.8">
      <c r="C2185" s="83" t="s">
        <v>1216</v>
      </c>
      <c r="D2185" s="80"/>
      <c r="E2185" s="80"/>
      <c r="F2185" s="80"/>
      <c r="G2185" s="162"/>
      <c r="H2185" s="64">
        <f>SUM(H2184:H2184)</f>
        <v>0</v>
      </c>
      <c r="I2185" s="54"/>
    </row>
    <row r="2186" spans="3:13" s="55" customFormat="1" ht="13.8">
      <c r="C2186" s="72" t="s">
        <v>1217</v>
      </c>
      <c r="D2186" s="59" t="s">
        <v>1218</v>
      </c>
      <c r="E2186" s="170"/>
      <c r="F2186" s="73"/>
      <c r="G2186" s="73"/>
      <c r="H2186" s="73"/>
      <c r="I2186" s="54"/>
    </row>
    <row r="2187" spans="3:13" s="55" customFormat="1" ht="13.8">
      <c r="C2187" s="557">
        <v>1</v>
      </c>
      <c r="D2187" s="59" t="s">
        <v>5134</v>
      </c>
      <c r="E2187" s="170" t="s">
        <v>1995</v>
      </c>
      <c r="F2187" s="592">
        <v>0.01</v>
      </c>
      <c r="G2187" s="64">
        <f>VLOOKUP(D2187,upahbahan,3,FALSE)</f>
        <v>108000</v>
      </c>
      <c r="H2187" s="64">
        <f t="shared" ref="H2187" si="277">F2187*G2187</f>
        <v>1080</v>
      </c>
      <c r="I2187" s="54"/>
    </row>
    <row r="2188" spans="3:13" s="55" customFormat="1" ht="13.8">
      <c r="C2188" s="83" t="s">
        <v>1219</v>
      </c>
      <c r="D2188" s="80"/>
      <c r="E2188" s="80"/>
      <c r="F2188" s="80"/>
      <c r="G2188" s="162"/>
      <c r="H2188" s="588">
        <f>SUM(H2187:H2187)</f>
        <v>1080</v>
      </c>
      <c r="I2188" s="54"/>
    </row>
    <row r="2189" spans="3:13" s="55" customFormat="1" ht="13.8">
      <c r="C2189" s="58" t="s">
        <v>1220</v>
      </c>
      <c r="D2189" s="69" t="s">
        <v>1221</v>
      </c>
      <c r="E2189" s="70"/>
      <c r="F2189" s="70"/>
      <c r="G2189" s="71"/>
      <c r="H2189" s="304">
        <f>H2188+H2185+H2183</f>
        <v>17670</v>
      </c>
      <c r="I2189" s="319"/>
    </row>
    <row r="2190" spans="3:13" s="55" customFormat="1" ht="13.8">
      <c r="C2190" s="58" t="s">
        <v>1222</v>
      </c>
      <c r="D2190" s="69" t="s">
        <v>1325</v>
      </c>
      <c r="E2190" s="70"/>
      <c r="F2190" s="71"/>
      <c r="G2190" s="95">
        <v>0.1</v>
      </c>
      <c r="H2190" s="64">
        <f>H2189*G2190</f>
        <v>1767</v>
      </c>
      <c r="I2190" s="319"/>
    </row>
    <row r="2191" spans="3:13" s="55" customFormat="1" ht="24.75" customHeight="1">
      <c r="C2191" s="58" t="s">
        <v>1223</v>
      </c>
      <c r="D2191" s="69" t="s">
        <v>1224</v>
      </c>
      <c r="E2191" s="70"/>
      <c r="F2191" s="70"/>
      <c r="G2191" s="71"/>
      <c r="H2191" s="305">
        <f>SUM(H2189:H2190)</f>
        <v>19437</v>
      </c>
      <c r="I2191" s="319"/>
    </row>
    <row r="2193" spans="3:13" ht="13.8">
      <c r="C2193" s="160" t="s">
        <v>5480</v>
      </c>
      <c r="D2193" s="436" t="s">
        <v>5481</v>
      </c>
      <c r="I2193" s="56">
        <f>ROUNDDOWN(H2207,-2)</f>
        <v>28200</v>
      </c>
    </row>
    <row r="2194" spans="3:13" s="55" customFormat="1" ht="27.6">
      <c r="C2194" s="300" t="s">
        <v>1197</v>
      </c>
      <c r="D2194" s="300" t="s">
        <v>1198</v>
      </c>
      <c r="E2194" s="300" t="s">
        <v>1199</v>
      </c>
      <c r="F2194" s="300" t="s">
        <v>1200</v>
      </c>
      <c r="G2194" s="300" t="s">
        <v>1201</v>
      </c>
      <c r="H2194" s="300" t="s">
        <v>1202</v>
      </c>
      <c r="I2194" s="54"/>
    </row>
    <row r="2195" spans="3:13" s="55" customFormat="1" ht="13.8">
      <c r="C2195" s="72" t="s">
        <v>1203</v>
      </c>
      <c r="D2195" s="59" t="s">
        <v>1204</v>
      </c>
      <c r="E2195" s="73"/>
      <c r="F2195" s="73"/>
      <c r="G2195" s="73"/>
      <c r="H2195" s="73"/>
      <c r="I2195" s="54"/>
      <c r="J2195" s="159" t="s">
        <v>1249</v>
      </c>
    </row>
    <row r="2196" spans="3:13" s="55" customFormat="1" ht="13.8">
      <c r="C2196" s="301">
        <v>1</v>
      </c>
      <c r="D2196" s="59" t="s">
        <v>5</v>
      </c>
      <c r="E2196" s="302" t="s">
        <v>6</v>
      </c>
      <c r="F2196" s="93">
        <v>0.159</v>
      </c>
      <c r="G2196" s="64">
        <f>VLOOKUP(D2196,upahbahan,3,FALSE)</f>
        <v>100000</v>
      </c>
      <c r="H2196" s="64">
        <f>F2196*G2196</f>
        <v>15900</v>
      </c>
      <c r="I2196" s="54"/>
      <c r="J2196" s="159" t="s">
        <v>1250</v>
      </c>
      <c r="M2196" s="65">
        <v>0.1</v>
      </c>
    </row>
    <row r="2197" spans="3:13" s="55" customFormat="1" ht="13.8">
      <c r="C2197" s="301">
        <v>2</v>
      </c>
      <c r="D2197" s="59" t="s">
        <v>10</v>
      </c>
      <c r="E2197" s="302" t="s">
        <v>6</v>
      </c>
      <c r="F2197" s="93">
        <v>3.2000000000000001E-2</v>
      </c>
      <c r="G2197" s="64">
        <f>VLOOKUP(D2197,upahbahan,3,FALSE)</f>
        <v>145000</v>
      </c>
      <c r="H2197" s="64">
        <f>F2197*G2197</f>
        <v>4640</v>
      </c>
      <c r="I2197" s="54"/>
      <c r="J2197" s="159"/>
      <c r="M2197" s="65"/>
    </row>
    <row r="2198" spans="3:13" s="55" customFormat="1" ht="13.8">
      <c r="C2198" s="301">
        <v>3</v>
      </c>
      <c r="D2198" s="59" t="s">
        <v>19</v>
      </c>
      <c r="E2198" s="302" t="s">
        <v>6</v>
      </c>
      <c r="F2198" s="93">
        <v>1.6E-2</v>
      </c>
      <c r="G2198" s="64">
        <f>VLOOKUP(D2198,upahbahan,3,FALSE)</f>
        <v>200000</v>
      </c>
      <c r="H2198" s="64">
        <f t="shared" ref="H2198" si="278">F2198*G2198</f>
        <v>3200</v>
      </c>
      <c r="I2198" s="54"/>
    </row>
    <row r="2199" spans="3:13" s="55" customFormat="1" ht="13.8">
      <c r="C2199" s="83" t="s">
        <v>1210</v>
      </c>
      <c r="D2199" s="80"/>
      <c r="E2199" s="80"/>
      <c r="F2199" s="217"/>
      <c r="G2199" s="218"/>
      <c r="H2199" s="64">
        <f>SUM(H2196:H2198)</f>
        <v>23740</v>
      </c>
      <c r="I2199" s="219"/>
    </row>
    <row r="2200" spans="3:13" s="55" customFormat="1" ht="13.8">
      <c r="C2200" s="72" t="s">
        <v>1211</v>
      </c>
      <c r="D2200" s="59" t="s">
        <v>1212</v>
      </c>
      <c r="E2200" s="73"/>
      <c r="F2200" s="73"/>
      <c r="G2200" s="73"/>
      <c r="H2200" s="73"/>
      <c r="I2200" s="54"/>
    </row>
    <row r="2201" spans="3:13" s="55" customFormat="1" ht="13.8">
      <c r="C2201" s="83" t="s">
        <v>1216</v>
      </c>
      <c r="D2201" s="80"/>
      <c r="E2201" s="80"/>
      <c r="F2201" s="80"/>
      <c r="G2201" s="162"/>
      <c r="H2201" s="64">
        <f>SUM(H2200:H2200)</f>
        <v>0</v>
      </c>
      <c r="I2201" s="54"/>
    </row>
    <row r="2202" spans="3:13" s="55" customFormat="1" ht="13.8">
      <c r="C2202" s="72" t="s">
        <v>1217</v>
      </c>
      <c r="D2202" s="59" t="s">
        <v>1218</v>
      </c>
      <c r="E2202" s="170"/>
      <c r="F2202" s="73"/>
      <c r="G2202" s="73"/>
      <c r="H2202" s="73"/>
      <c r="I2202" s="54"/>
    </row>
    <row r="2203" spans="3:13" s="55" customFormat="1" ht="13.8">
      <c r="C2203" s="557">
        <v>1</v>
      </c>
      <c r="D2203" s="59" t="s">
        <v>5134</v>
      </c>
      <c r="E2203" s="170" t="s">
        <v>1995</v>
      </c>
      <c r="F2203" s="592">
        <v>1.7999999999999999E-2</v>
      </c>
      <c r="G2203" s="64">
        <f>VLOOKUP(D2203,upahbahan,3,FALSE)</f>
        <v>108000</v>
      </c>
      <c r="H2203" s="64">
        <f t="shared" ref="H2203" si="279">F2203*G2203</f>
        <v>1943.9999999999998</v>
      </c>
      <c r="I2203" s="54"/>
    </row>
    <row r="2204" spans="3:13" s="55" customFormat="1" ht="13.8">
      <c r="C2204" s="83" t="s">
        <v>1219</v>
      </c>
      <c r="D2204" s="80"/>
      <c r="E2204" s="80"/>
      <c r="F2204" s="80"/>
      <c r="G2204" s="162"/>
      <c r="H2204" s="588">
        <f>SUM(H2203:H2203)</f>
        <v>1943.9999999999998</v>
      </c>
      <c r="I2204" s="54"/>
    </row>
    <row r="2205" spans="3:13" s="55" customFormat="1" ht="13.8">
      <c r="C2205" s="58" t="s">
        <v>1220</v>
      </c>
      <c r="D2205" s="69" t="s">
        <v>1221</v>
      </c>
      <c r="E2205" s="70"/>
      <c r="F2205" s="70"/>
      <c r="G2205" s="71"/>
      <c r="H2205" s="304">
        <f>H2204+H2201+H2199</f>
        <v>25684</v>
      </c>
      <c r="I2205" s="319"/>
    </row>
    <row r="2206" spans="3:13" s="55" customFormat="1" ht="13.8">
      <c r="C2206" s="58" t="s">
        <v>1222</v>
      </c>
      <c r="D2206" s="69" t="s">
        <v>1325</v>
      </c>
      <c r="E2206" s="70"/>
      <c r="F2206" s="71"/>
      <c r="G2206" s="95">
        <v>0.1</v>
      </c>
      <c r="H2206" s="64">
        <f>H2205*G2206</f>
        <v>2568.4</v>
      </c>
      <c r="I2206" s="319"/>
    </row>
    <row r="2207" spans="3:13" s="55" customFormat="1" ht="24.75" customHeight="1">
      <c r="C2207" s="58" t="s">
        <v>1223</v>
      </c>
      <c r="D2207" s="69" t="s">
        <v>1224</v>
      </c>
      <c r="E2207" s="70"/>
      <c r="F2207" s="70"/>
      <c r="G2207" s="71"/>
      <c r="H2207" s="305">
        <f>SUM(H2205:H2206)</f>
        <v>28252.400000000001</v>
      </c>
      <c r="I2207" s="319"/>
    </row>
    <row r="2209" spans="3:13" ht="13.8">
      <c r="C2209" s="160" t="s">
        <v>5482</v>
      </c>
      <c r="D2209" s="436" t="s">
        <v>5483</v>
      </c>
      <c r="I2209" s="56">
        <f>ROUNDDOWN(H2223,-2)</f>
        <v>66400</v>
      </c>
    </row>
    <row r="2210" spans="3:13" s="55" customFormat="1" ht="27.6">
      <c r="C2210" s="300" t="s">
        <v>1197</v>
      </c>
      <c r="D2210" s="300" t="s">
        <v>1198</v>
      </c>
      <c r="E2210" s="300" t="s">
        <v>1199</v>
      </c>
      <c r="F2210" s="300" t="s">
        <v>1200</v>
      </c>
      <c r="G2210" s="300" t="s">
        <v>1201</v>
      </c>
      <c r="H2210" s="300" t="s">
        <v>1202</v>
      </c>
      <c r="I2210" s="54"/>
    </row>
    <row r="2211" spans="3:13" s="55" customFormat="1" ht="13.8">
      <c r="C2211" s="72" t="s">
        <v>1203</v>
      </c>
      <c r="D2211" s="59" t="s">
        <v>1204</v>
      </c>
      <c r="E2211" s="73"/>
      <c r="F2211" s="73"/>
      <c r="G2211" s="73"/>
      <c r="H2211" s="73"/>
      <c r="I2211" s="54"/>
      <c r="J2211" s="159" t="s">
        <v>1249</v>
      </c>
    </row>
    <row r="2212" spans="3:13" s="55" customFormat="1" ht="13.8">
      <c r="C2212" s="301">
        <v>1</v>
      </c>
      <c r="D2212" s="59" t="s">
        <v>5</v>
      </c>
      <c r="E2212" s="302" t="s">
        <v>6</v>
      </c>
      <c r="F2212" s="93">
        <v>0.36599999999999999</v>
      </c>
      <c r="G2212" s="64">
        <f>VLOOKUP(D2212,upahbahan,3,FALSE)</f>
        <v>100000</v>
      </c>
      <c r="H2212" s="64">
        <f>F2212*G2212</f>
        <v>36600</v>
      </c>
      <c r="I2212" s="54"/>
      <c r="J2212" s="159" t="s">
        <v>1250</v>
      </c>
      <c r="M2212" s="65">
        <v>0.1</v>
      </c>
    </row>
    <row r="2213" spans="3:13" s="55" customFormat="1" ht="13.8">
      <c r="C2213" s="301">
        <v>2</v>
      </c>
      <c r="D2213" s="59" t="s">
        <v>10</v>
      </c>
      <c r="E2213" s="302" t="s">
        <v>6</v>
      </c>
      <c r="F2213" s="93">
        <v>7.2999999999999995E-2</v>
      </c>
      <c r="G2213" s="64">
        <f>VLOOKUP(D2213,upahbahan,3,FALSE)</f>
        <v>145000</v>
      </c>
      <c r="H2213" s="64">
        <f>F2213*G2213</f>
        <v>10585</v>
      </c>
      <c r="I2213" s="54"/>
      <c r="J2213" s="159"/>
      <c r="M2213" s="65"/>
    </row>
    <row r="2214" spans="3:13" s="55" customFormat="1" ht="13.8">
      <c r="C2214" s="301">
        <v>3</v>
      </c>
      <c r="D2214" s="59" t="s">
        <v>19</v>
      </c>
      <c r="E2214" s="302" t="s">
        <v>6</v>
      </c>
      <c r="F2214" s="93">
        <v>3.6999999999999998E-2</v>
      </c>
      <c r="G2214" s="64">
        <f>VLOOKUP(D2214,upahbahan,3,FALSE)</f>
        <v>200000</v>
      </c>
      <c r="H2214" s="64">
        <f t="shared" ref="H2214" si="280">F2214*G2214</f>
        <v>7400</v>
      </c>
      <c r="I2214" s="54"/>
    </row>
    <row r="2215" spans="3:13" s="55" customFormat="1" ht="13.8">
      <c r="C2215" s="83" t="s">
        <v>1210</v>
      </c>
      <c r="D2215" s="80"/>
      <c r="E2215" s="80"/>
      <c r="F2215" s="217"/>
      <c r="G2215" s="218"/>
      <c r="H2215" s="64">
        <f>SUM(H2212:H2214)</f>
        <v>54585</v>
      </c>
      <c r="I2215" s="219"/>
    </row>
    <row r="2216" spans="3:13" s="55" customFormat="1" ht="13.8">
      <c r="C2216" s="72" t="s">
        <v>1211</v>
      </c>
      <c r="D2216" s="59" t="s">
        <v>1212</v>
      </c>
      <c r="E2216" s="73"/>
      <c r="F2216" s="73"/>
      <c r="G2216" s="73"/>
      <c r="H2216" s="73"/>
      <c r="I2216" s="54"/>
    </row>
    <row r="2217" spans="3:13" s="55" customFormat="1" ht="13.8">
      <c r="C2217" s="83" t="s">
        <v>1216</v>
      </c>
      <c r="D2217" s="80"/>
      <c r="E2217" s="80"/>
      <c r="F2217" s="80"/>
      <c r="G2217" s="162"/>
      <c r="H2217" s="64">
        <f>SUM(H2216:H2216)</f>
        <v>0</v>
      </c>
      <c r="I2217" s="54"/>
    </row>
    <row r="2218" spans="3:13" s="55" customFormat="1" ht="13.8">
      <c r="C2218" s="72" t="s">
        <v>1217</v>
      </c>
      <c r="D2218" s="59" t="s">
        <v>1218</v>
      </c>
      <c r="E2218" s="170"/>
      <c r="F2218" s="73"/>
      <c r="G2218" s="73"/>
      <c r="H2218" s="73"/>
      <c r="I2218" s="54"/>
    </row>
    <row r="2219" spans="3:13" s="55" customFormat="1" ht="13.8">
      <c r="C2219" s="557">
        <v>1</v>
      </c>
      <c r="D2219" s="59" t="s">
        <v>5134</v>
      </c>
      <c r="E2219" s="170" t="s">
        <v>1995</v>
      </c>
      <c r="F2219" s="592">
        <v>5.3999999999999999E-2</v>
      </c>
      <c r="G2219" s="64">
        <f>VLOOKUP(D2219,upahbahan,3,FALSE)</f>
        <v>108000</v>
      </c>
      <c r="H2219" s="64">
        <f t="shared" ref="H2219" si="281">F2219*G2219</f>
        <v>5832</v>
      </c>
      <c r="I2219" s="54"/>
    </row>
    <row r="2220" spans="3:13" s="55" customFormat="1" ht="13.8">
      <c r="C2220" s="83" t="s">
        <v>1219</v>
      </c>
      <c r="D2220" s="80"/>
      <c r="E2220" s="80"/>
      <c r="F2220" s="80"/>
      <c r="G2220" s="162"/>
      <c r="H2220" s="588">
        <f>SUM(H2219:H2219)</f>
        <v>5832</v>
      </c>
      <c r="I2220" s="54"/>
    </row>
    <row r="2221" spans="3:13" s="55" customFormat="1" ht="13.8">
      <c r="C2221" s="58" t="s">
        <v>1220</v>
      </c>
      <c r="D2221" s="69" t="s">
        <v>1221</v>
      </c>
      <c r="E2221" s="70"/>
      <c r="F2221" s="70"/>
      <c r="G2221" s="71"/>
      <c r="H2221" s="304">
        <f>H2220+H2217+H2215</f>
        <v>60417</v>
      </c>
      <c r="I2221" s="319"/>
    </row>
    <row r="2222" spans="3:13" s="55" customFormat="1" ht="13.8">
      <c r="C2222" s="58" t="s">
        <v>1222</v>
      </c>
      <c r="D2222" s="69" t="s">
        <v>1325</v>
      </c>
      <c r="E2222" s="70"/>
      <c r="F2222" s="71"/>
      <c r="G2222" s="95">
        <v>0.1</v>
      </c>
      <c r="H2222" s="64">
        <f>H2221*G2222</f>
        <v>6041.7000000000007</v>
      </c>
      <c r="I2222" s="319"/>
    </row>
    <row r="2223" spans="3:13" s="55" customFormat="1" ht="24.75" customHeight="1">
      <c r="C2223" s="58" t="s">
        <v>1223</v>
      </c>
      <c r="D2223" s="69" t="s">
        <v>1224</v>
      </c>
      <c r="E2223" s="70"/>
      <c r="F2223" s="70"/>
      <c r="G2223" s="71"/>
      <c r="H2223" s="305">
        <f>SUM(H2221:H2222)</f>
        <v>66458.7</v>
      </c>
      <c r="I2223" s="319"/>
    </row>
    <row r="2225" spans="3:13" ht="13.8">
      <c r="C2225" s="160" t="s">
        <v>5484</v>
      </c>
      <c r="D2225" s="436" t="s">
        <v>5483</v>
      </c>
      <c r="I2225" s="56">
        <f>ROUNDDOWN(H2239,-2)</f>
        <v>86700</v>
      </c>
    </row>
    <row r="2226" spans="3:13" s="55" customFormat="1" ht="27.6">
      <c r="C2226" s="300" t="s">
        <v>1197</v>
      </c>
      <c r="D2226" s="300" t="s">
        <v>1198</v>
      </c>
      <c r="E2226" s="300" t="s">
        <v>1199</v>
      </c>
      <c r="F2226" s="300" t="s">
        <v>1200</v>
      </c>
      <c r="G2226" s="300" t="s">
        <v>1201</v>
      </c>
      <c r="H2226" s="300" t="s">
        <v>1202</v>
      </c>
      <c r="I2226" s="54"/>
    </row>
    <row r="2227" spans="3:13" s="55" customFormat="1" ht="13.8">
      <c r="C2227" s="72" t="s">
        <v>1203</v>
      </c>
      <c r="D2227" s="59" t="s">
        <v>1204</v>
      </c>
      <c r="E2227" s="73"/>
      <c r="F2227" s="73"/>
      <c r="G2227" s="73"/>
      <c r="H2227" s="73"/>
      <c r="I2227" s="54"/>
      <c r="J2227" s="159" t="s">
        <v>1249</v>
      </c>
    </row>
    <row r="2228" spans="3:13" s="55" customFormat="1" ht="13.8">
      <c r="C2228" s="301">
        <v>1</v>
      </c>
      <c r="D2228" s="59" t="s">
        <v>5</v>
      </c>
      <c r="E2228" s="302" t="s">
        <v>6</v>
      </c>
      <c r="F2228" s="93">
        <v>0.47599999999999998</v>
      </c>
      <c r="G2228" s="64">
        <f>VLOOKUP(D2228,upahbahan,3,FALSE)</f>
        <v>100000</v>
      </c>
      <c r="H2228" s="64">
        <f>F2228*G2228</f>
        <v>47600</v>
      </c>
      <c r="I2228" s="54"/>
      <c r="J2228" s="159" t="s">
        <v>1250</v>
      </c>
      <c r="M2228" s="65">
        <v>0.1</v>
      </c>
    </row>
    <row r="2229" spans="3:13" s="55" customFormat="1" ht="13.8">
      <c r="C2229" s="301">
        <v>2</v>
      </c>
      <c r="D2229" s="59" t="s">
        <v>10</v>
      </c>
      <c r="E2229" s="302" t="s">
        <v>6</v>
      </c>
      <c r="F2229" s="93">
        <v>9.5000000000000001E-2</v>
      </c>
      <c r="G2229" s="64">
        <f>VLOOKUP(D2229,upahbahan,3,FALSE)</f>
        <v>145000</v>
      </c>
      <c r="H2229" s="64">
        <f>F2229*G2229</f>
        <v>13775</v>
      </c>
      <c r="I2229" s="54"/>
      <c r="J2229" s="159"/>
      <c r="M2229" s="65"/>
    </row>
    <row r="2230" spans="3:13" s="55" customFormat="1" ht="13.8">
      <c r="C2230" s="301">
        <v>3</v>
      </c>
      <c r="D2230" s="59" t="s">
        <v>19</v>
      </c>
      <c r="E2230" s="302" t="s">
        <v>6</v>
      </c>
      <c r="F2230" s="93">
        <v>4.8000000000000001E-2</v>
      </c>
      <c r="G2230" s="64">
        <f>VLOOKUP(D2230,upahbahan,3,FALSE)</f>
        <v>200000</v>
      </c>
      <c r="H2230" s="64">
        <f t="shared" ref="H2230" si="282">F2230*G2230</f>
        <v>9600</v>
      </c>
      <c r="I2230" s="54"/>
    </row>
    <row r="2231" spans="3:13" s="55" customFormat="1" ht="13.8">
      <c r="C2231" s="83" t="s">
        <v>1210</v>
      </c>
      <c r="D2231" s="80"/>
      <c r="E2231" s="80"/>
      <c r="F2231" s="217"/>
      <c r="G2231" s="218"/>
      <c r="H2231" s="64">
        <f>SUM(H2228:H2230)</f>
        <v>70975</v>
      </c>
      <c r="I2231" s="219"/>
    </row>
    <row r="2232" spans="3:13" s="55" customFormat="1" ht="13.8">
      <c r="C2232" s="72" t="s">
        <v>1211</v>
      </c>
      <c r="D2232" s="59" t="s">
        <v>1212</v>
      </c>
      <c r="E2232" s="73"/>
      <c r="F2232" s="73"/>
      <c r="G2232" s="73"/>
      <c r="H2232" s="73"/>
      <c r="I2232" s="54"/>
    </row>
    <row r="2233" spans="3:13" s="55" customFormat="1" ht="13.8">
      <c r="C2233" s="83" t="s">
        <v>1216</v>
      </c>
      <c r="D2233" s="80"/>
      <c r="E2233" s="80"/>
      <c r="F2233" s="80"/>
      <c r="G2233" s="162"/>
      <c r="H2233" s="64">
        <f>SUM(H2232:H2232)</f>
        <v>0</v>
      </c>
      <c r="I2233" s="54"/>
    </row>
    <row r="2234" spans="3:13" s="55" customFormat="1" ht="13.8">
      <c r="C2234" s="72" t="s">
        <v>1217</v>
      </c>
      <c r="D2234" s="59" t="s">
        <v>1218</v>
      </c>
      <c r="E2234" s="170"/>
      <c r="F2234" s="73"/>
      <c r="G2234" s="73"/>
      <c r="H2234" s="73"/>
      <c r="I2234" s="54"/>
    </row>
    <row r="2235" spans="3:13" s="55" customFormat="1" ht="13.8">
      <c r="C2235" s="557">
        <v>1</v>
      </c>
      <c r="D2235" s="59" t="s">
        <v>5134</v>
      </c>
      <c r="E2235" s="170" t="s">
        <v>1995</v>
      </c>
      <c r="F2235" s="592">
        <v>7.2999999999999995E-2</v>
      </c>
      <c r="G2235" s="64">
        <f>VLOOKUP(D2235,upahbahan,3,FALSE)</f>
        <v>108000</v>
      </c>
      <c r="H2235" s="64">
        <f t="shared" ref="H2235" si="283">F2235*G2235</f>
        <v>7883.9999999999991</v>
      </c>
      <c r="I2235" s="54"/>
    </row>
    <row r="2236" spans="3:13" s="55" customFormat="1" ht="13.8">
      <c r="C2236" s="83" t="s">
        <v>1219</v>
      </c>
      <c r="D2236" s="80"/>
      <c r="E2236" s="80"/>
      <c r="F2236" s="80"/>
      <c r="G2236" s="162"/>
      <c r="H2236" s="588">
        <f>SUM(H2235:H2235)</f>
        <v>7883.9999999999991</v>
      </c>
      <c r="I2236" s="54"/>
    </row>
    <row r="2237" spans="3:13" s="55" customFormat="1" ht="13.8">
      <c r="C2237" s="58" t="s">
        <v>1220</v>
      </c>
      <c r="D2237" s="69" t="s">
        <v>1221</v>
      </c>
      <c r="E2237" s="70"/>
      <c r="F2237" s="70"/>
      <c r="G2237" s="71"/>
      <c r="H2237" s="304">
        <f>H2236+H2233+H2231</f>
        <v>78859</v>
      </c>
      <c r="I2237" s="319"/>
    </row>
    <row r="2238" spans="3:13" s="55" customFormat="1" ht="13.8">
      <c r="C2238" s="58" t="s">
        <v>1222</v>
      </c>
      <c r="D2238" s="69" t="s">
        <v>1325</v>
      </c>
      <c r="E2238" s="70"/>
      <c r="F2238" s="71"/>
      <c r="G2238" s="95">
        <v>0.1</v>
      </c>
      <c r="H2238" s="64">
        <f>H2237*G2238</f>
        <v>7885.9000000000005</v>
      </c>
      <c r="I2238" s="319"/>
    </row>
    <row r="2239" spans="3:13" s="55" customFormat="1" ht="24.75" customHeight="1">
      <c r="C2239" s="58" t="s">
        <v>1223</v>
      </c>
      <c r="D2239" s="69" t="s">
        <v>1224</v>
      </c>
      <c r="E2239" s="70"/>
      <c r="F2239" s="70"/>
      <c r="G2239" s="71"/>
      <c r="H2239" s="305">
        <f>SUM(H2237:H2238)</f>
        <v>86744.9</v>
      </c>
      <c r="I2239" s="319"/>
    </row>
    <row r="2241" spans="3:13" ht="13.8">
      <c r="C2241" s="160" t="s">
        <v>5485</v>
      </c>
      <c r="D2241" s="436" t="s">
        <v>5486</v>
      </c>
      <c r="I2241" s="56">
        <f>ROUNDDOWN(H2255,-2)</f>
        <v>93100</v>
      </c>
    </row>
    <row r="2242" spans="3:13" s="55" customFormat="1" ht="27.6">
      <c r="C2242" s="300" t="s">
        <v>1197</v>
      </c>
      <c r="D2242" s="300" t="s">
        <v>1198</v>
      </c>
      <c r="E2242" s="300" t="s">
        <v>1199</v>
      </c>
      <c r="F2242" s="300" t="s">
        <v>1200</v>
      </c>
      <c r="G2242" s="300" t="s">
        <v>1201</v>
      </c>
      <c r="H2242" s="300" t="s">
        <v>1202</v>
      </c>
      <c r="I2242" s="54"/>
    </row>
    <row r="2243" spans="3:13" s="55" customFormat="1" ht="13.8">
      <c r="C2243" s="72" t="s">
        <v>1203</v>
      </c>
      <c r="D2243" s="59" t="s">
        <v>1204</v>
      </c>
      <c r="E2243" s="73"/>
      <c r="F2243" s="73"/>
      <c r="G2243" s="73"/>
      <c r="H2243" s="73"/>
      <c r="I2243" s="54"/>
      <c r="J2243" s="159" t="s">
        <v>1249</v>
      </c>
    </row>
    <row r="2244" spans="3:13" s="55" customFormat="1" ht="13.8">
      <c r="C2244" s="301">
        <v>1</v>
      </c>
      <c r="D2244" s="59" t="s">
        <v>5</v>
      </c>
      <c r="E2244" s="302" t="s">
        <v>6</v>
      </c>
      <c r="F2244" s="93">
        <v>0.51200000000000001</v>
      </c>
      <c r="G2244" s="64">
        <f>VLOOKUP(D2244,upahbahan,3,FALSE)</f>
        <v>100000</v>
      </c>
      <c r="H2244" s="64">
        <f>F2244*G2244</f>
        <v>51200</v>
      </c>
      <c r="I2244" s="54"/>
      <c r="J2244" s="159" t="s">
        <v>1250</v>
      </c>
      <c r="M2244" s="65">
        <v>0.1</v>
      </c>
    </row>
    <row r="2245" spans="3:13" s="55" customFormat="1" ht="13.8">
      <c r="C2245" s="301">
        <v>2</v>
      </c>
      <c r="D2245" s="59" t="s">
        <v>10</v>
      </c>
      <c r="E2245" s="302" t="s">
        <v>6</v>
      </c>
      <c r="F2245" s="93">
        <v>0.10199999999999999</v>
      </c>
      <c r="G2245" s="64">
        <f>VLOOKUP(D2245,upahbahan,3,FALSE)</f>
        <v>145000</v>
      </c>
      <c r="H2245" s="64">
        <f>F2245*G2245</f>
        <v>14789.999999999998</v>
      </c>
      <c r="I2245" s="54"/>
      <c r="J2245" s="159"/>
      <c r="M2245" s="65"/>
    </row>
    <row r="2246" spans="3:13" s="55" customFormat="1" ht="13.8">
      <c r="C2246" s="301">
        <v>3</v>
      </c>
      <c r="D2246" s="59" t="s">
        <v>19</v>
      </c>
      <c r="E2246" s="302" t="s">
        <v>6</v>
      </c>
      <c r="F2246" s="93">
        <v>5.0999999999999997E-2</v>
      </c>
      <c r="G2246" s="64">
        <f>VLOOKUP(D2246,upahbahan,3,FALSE)</f>
        <v>200000</v>
      </c>
      <c r="H2246" s="64">
        <f t="shared" ref="H2246" si="284">F2246*G2246</f>
        <v>10200</v>
      </c>
      <c r="I2246" s="54"/>
    </row>
    <row r="2247" spans="3:13" s="55" customFormat="1" ht="13.8">
      <c r="C2247" s="83" t="s">
        <v>1210</v>
      </c>
      <c r="D2247" s="80"/>
      <c r="E2247" s="80"/>
      <c r="F2247" s="217"/>
      <c r="G2247" s="218"/>
      <c r="H2247" s="64">
        <f>SUM(H2244:H2246)</f>
        <v>76190</v>
      </c>
      <c r="I2247" s="219"/>
    </row>
    <row r="2248" spans="3:13" s="55" customFormat="1" ht="13.8">
      <c r="C2248" s="72" t="s">
        <v>1211</v>
      </c>
      <c r="D2248" s="59" t="s">
        <v>1212</v>
      </c>
      <c r="E2248" s="73"/>
      <c r="F2248" s="73"/>
      <c r="G2248" s="73"/>
      <c r="H2248" s="73"/>
      <c r="I2248" s="54"/>
    </row>
    <row r="2249" spans="3:13" s="55" customFormat="1" ht="13.8">
      <c r="C2249" s="83" t="s">
        <v>1216</v>
      </c>
      <c r="D2249" s="80"/>
      <c r="E2249" s="80"/>
      <c r="F2249" s="80"/>
      <c r="G2249" s="162"/>
      <c r="H2249" s="64">
        <f>SUM(H2248:H2248)</f>
        <v>0</v>
      </c>
      <c r="I2249" s="54"/>
    </row>
    <row r="2250" spans="3:13" s="55" customFormat="1" ht="13.8">
      <c r="C2250" s="72" t="s">
        <v>1217</v>
      </c>
      <c r="D2250" s="59" t="s">
        <v>1218</v>
      </c>
      <c r="E2250" s="170"/>
      <c r="F2250" s="73"/>
      <c r="G2250" s="73"/>
      <c r="H2250" s="73"/>
      <c r="I2250" s="54"/>
    </row>
    <row r="2251" spans="3:13" s="55" customFormat="1" ht="13.8">
      <c r="C2251" s="557">
        <v>1</v>
      </c>
      <c r="D2251" s="59" t="s">
        <v>5134</v>
      </c>
      <c r="E2251" s="170" t="s">
        <v>1995</v>
      </c>
      <c r="F2251" s="592">
        <v>7.9000000000000001E-2</v>
      </c>
      <c r="G2251" s="64">
        <f>VLOOKUP(D2251,upahbahan,3,FALSE)</f>
        <v>108000</v>
      </c>
      <c r="H2251" s="64">
        <f t="shared" ref="H2251" si="285">F2251*G2251</f>
        <v>8532</v>
      </c>
      <c r="I2251" s="54"/>
    </row>
    <row r="2252" spans="3:13" s="55" customFormat="1" ht="13.8">
      <c r="C2252" s="83" t="s">
        <v>1219</v>
      </c>
      <c r="D2252" s="80"/>
      <c r="E2252" s="80"/>
      <c r="F2252" s="80"/>
      <c r="G2252" s="162"/>
      <c r="H2252" s="588">
        <f>SUM(H2251:H2251)</f>
        <v>8532</v>
      </c>
      <c r="I2252" s="54"/>
    </row>
    <row r="2253" spans="3:13" s="55" customFormat="1" ht="13.8">
      <c r="C2253" s="58" t="s">
        <v>1220</v>
      </c>
      <c r="D2253" s="69" t="s">
        <v>1221</v>
      </c>
      <c r="E2253" s="70"/>
      <c r="F2253" s="70"/>
      <c r="G2253" s="71"/>
      <c r="H2253" s="304">
        <f>H2252+H2249+H2247</f>
        <v>84722</v>
      </c>
      <c r="I2253" s="319"/>
    </row>
    <row r="2254" spans="3:13" s="55" customFormat="1" ht="13.8">
      <c r="C2254" s="58" t="s">
        <v>1222</v>
      </c>
      <c r="D2254" s="69" t="s">
        <v>1325</v>
      </c>
      <c r="E2254" s="70"/>
      <c r="F2254" s="71"/>
      <c r="G2254" s="95">
        <v>0.1</v>
      </c>
      <c r="H2254" s="64">
        <f>H2253*G2254</f>
        <v>8472.2000000000007</v>
      </c>
      <c r="I2254" s="319"/>
    </row>
    <row r="2255" spans="3:13" s="55" customFormat="1" ht="24.75" customHeight="1">
      <c r="C2255" s="58" t="s">
        <v>1223</v>
      </c>
      <c r="D2255" s="69" t="s">
        <v>1224</v>
      </c>
      <c r="E2255" s="70"/>
      <c r="F2255" s="70"/>
      <c r="G2255" s="71"/>
      <c r="H2255" s="305">
        <f>SUM(H2253:H2254)</f>
        <v>93194.2</v>
      </c>
      <c r="I2255" s="319"/>
    </row>
    <row r="2256" spans="3:13" ht="13.65" customHeight="1"/>
    <row r="2257" spans="3:13" ht="13.8">
      <c r="C2257" s="160" t="s">
        <v>5487</v>
      </c>
      <c r="D2257" s="436" t="s">
        <v>5488</v>
      </c>
      <c r="I2257" s="56">
        <f>ROUNDDOWN(H2271,-2)</f>
        <v>172900</v>
      </c>
    </row>
    <row r="2258" spans="3:13" s="55" customFormat="1" ht="27.6">
      <c r="C2258" s="300" t="s">
        <v>1197</v>
      </c>
      <c r="D2258" s="300" t="s">
        <v>1198</v>
      </c>
      <c r="E2258" s="300" t="s">
        <v>1199</v>
      </c>
      <c r="F2258" s="300" t="s">
        <v>1200</v>
      </c>
      <c r="G2258" s="300" t="s">
        <v>1201</v>
      </c>
      <c r="H2258" s="300" t="s">
        <v>1202</v>
      </c>
      <c r="I2258" s="54"/>
    </row>
    <row r="2259" spans="3:13" s="55" customFormat="1" ht="13.8">
      <c r="C2259" s="72" t="s">
        <v>1203</v>
      </c>
      <c r="D2259" s="59" t="s">
        <v>1204</v>
      </c>
      <c r="E2259" s="73"/>
      <c r="F2259" s="73"/>
      <c r="G2259" s="73"/>
      <c r="H2259" s="73"/>
      <c r="I2259" s="54"/>
      <c r="J2259" s="159" t="s">
        <v>1249</v>
      </c>
    </row>
    <row r="2260" spans="3:13" s="55" customFormat="1" ht="13.8">
      <c r="C2260" s="301">
        <v>1</v>
      </c>
      <c r="D2260" s="59" t="s">
        <v>5</v>
      </c>
      <c r="E2260" s="302" t="s">
        <v>6</v>
      </c>
      <c r="F2260" s="93">
        <v>0.94099999999999995</v>
      </c>
      <c r="G2260" s="64">
        <f>VLOOKUP(D2260,upahbahan,3,FALSE)</f>
        <v>100000</v>
      </c>
      <c r="H2260" s="64">
        <f>F2260*G2260</f>
        <v>94100</v>
      </c>
      <c r="I2260" s="54"/>
      <c r="J2260" s="159" t="s">
        <v>1250</v>
      </c>
      <c r="M2260" s="65">
        <v>0.1</v>
      </c>
    </row>
    <row r="2261" spans="3:13" s="55" customFormat="1" ht="13.8">
      <c r="C2261" s="301">
        <v>2</v>
      </c>
      <c r="D2261" s="59" t="s">
        <v>10</v>
      </c>
      <c r="E2261" s="302" t="s">
        <v>6</v>
      </c>
      <c r="F2261" s="93">
        <v>0.188</v>
      </c>
      <c r="G2261" s="64">
        <f>VLOOKUP(D2261,upahbahan,3,FALSE)</f>
        <v>145000</v>
      </c>
      <c r="H2261" s="64">
        <f>F2261*G2261</f>
        <v>27260</v>
      </c>
      <c r="I2261" s="54"/>
      <c r="J2261" s="159"/>
      <c r="M2261" s="65"/>
    </row>
    <row r="2262" spans="3:13" s="55" customFormat="1" ht="13.8">
      <c r="C2262" s="301">
        <v>3</v>
      </c>
      <c r="D2262" s="59" t="s">
        <v>19</v>
      </c>
      <c r="E2262" s="302" t="s">
        <v>6</v>
      </c>
      <c r="F2262" s="93">
        <v>9.4E-2</v>
      </c>
      <c r="G2262" s="64">
        <f>VLOOKUP(D2262,upahbahan,3,FALSE)</f>
        <v>200000</v>
      </c>
      <c r="H2262" s="64">
        <f t="shared" ref="H2262" si="286">F2262*G2262</f>
        <v>18800</v>
      </c>
      <c r="I2262" s="54"/>
    </row>
    <row r="2263" spans="3:13" s="55" customFormat="1" ht="13.8">
      <c r="C2263" s="83" t="s">
        <v>1210</v>
      </c>
      <c r="D2263" s="80"/>
      <c r="E2263" s="80"/>
      <c r="F2263" s="217"/>
      <c r="G2263" s="218"/>
      <c r="H2263" s="64">
        <f>SUM(H2260:H2262)</f>
        <v>140160</v>
      </c>
      <c r="I2263" s="219"/>
    </row>
    <row r="2264" spans="3:13" s="55" customFormat="1" ht="13.8">
      <c r="C2264" s="72" t="s">
        <v>1211</v>
      </c>
      <c r="D2264" s="59" t="s">
        <v>1212</v>
      </c>
      <c r="E2264" s="73"/>
      <c r="F2264" s="73"/>
      <c r="G2264" s="73"/>
      <c r="H2264" s="73"/>
      <c r="I2264" s="54"/>
    </row>
    <row r="2265" spans="3:13" s="55" customFormat="1" ht="13.8">
      <c r="C2265" s="83" t="s">
        <v>1216</v>
      </c>
      <c r="D2265" s="80"/>
      <c r="E2265" s="80"/>
      <c r="F2265" s="80"/>
      <c r="G2265" s="162"/>
      <c r="H2265" s="64">
        <f>SUM(H2264:H2264)</f>
        <v>0</v>
      </c>
      <c r="I2265" s="54"/>
    </row>
    <row r="2266" spans="3:13" s="55" customFormat="1" ht="13.8">
      <c r="C2266" s="72" t="s">
        <v>1217</v>
      </c>
      <c r="D2266" s="59" t="s">
        <v>1218</v>
      </c>
      <c r="E2266" s="170"/>
      <c r="F2266" s="73"/>
      <c r="G2266" s="73"/>
      <c r="H2266" s="73"/>
      <c r="I2266" s="54"/>
    </row>
    <row r="2267" spans="3:13" s="55" customFormat="1" ht="13.8">
      <c r="C2267" s="557">
        <v>1</v>
      </c>
      <c r="D2267" s="59" t="s">
        <v>5134</v>
      </c>
      <c r="E2267" s="170" t="s">
        <v>1995</v>
      </c>
      <c r="F2267" s="592">
        <v>0.158</v>
      </c>
      <c r="G2267" s="64">
        <f>VLOOKUP(D2267,upahbahan,3,FALSE)</f>
        <v>108000</v>
      </c>
      <c r="H2267" s="64">
        <f t="shared" ref="H2267" si="287">F2267*G2267</f>
        <v>17064</v>
      </c>
      <c r="I2267" s="54"/>
    </row>
    <row r="2268" spans="3:13" s="55" customFormat="1" ht="13.8">
      <c r="C2268" s="83" t="s">
        <v>1219</v>
      </c>
      <c r="D2268" s="80"/>
      <c r="E2268" s="80"/>
      <c r="F2268" s="80"/>
      <c r="G2268" s="162"/>
      <c r="H2268" s="588">
        <f>SUM(H2267:H2267)</f>
        <v>17064</v>
      </c>
      <c r="I2268" s="54"/>
    </row>
    <row r="2269" spans="3:13" s="55" customFormat="1" ht="13.8">
      <c r="C2269" s="58" t="s">
        <v>1220</v>
      </c>
      <c r="D2269" s="69" t="s">
        <v>1221</v>
      </c>
      <c r="E2269" s="70"/>
      <c r="F2269" s="70"/>
      <c r="G2269" s="71"/>
      <c r="H2269" s="304">
        <f>H2268+H2265+H2263</f>
        <v>157224</v>
      </c>
      <c r="I2269" s="319"/>
    </row>
    <row r="2270" spans="3:13" s="55" customFormat="1" ht="13.8">
      <c r="C2270" s="58" t="s">
        <v>1222</v>
      </c>
      <c r="D2270" s="69" t="s">
        <v>1325</v>
      </c>
      <c r="E2270" s="70"/>
      <c r="F2270" s="71"/>
      <c r="G2270" s="95">
        <v>0.1</v>
      </c>
      <c r="H2270" s="64">
        <f>H2269*G2270</f>
        <v>15722.400000000001</v>
      </c>
      <c r="I2270" s="319"/>
    </row>
    <row r="2271" spans="3:13" s="55" customFormat="1" ht="24.75" customHeight="1">
      <c r="C2271" s="58" t="s">
        <v>1223</v>
      </c>
      <c r="D2271" s="69" t="s">
        <v>1224</v>
      </c>
      <c r="E2271" s="70"/>
      <c r="F2271" s="70"/>
      <c r="G2271" s="71"/>
      <c r="H2271" s="305">
        <f>SUM(H2269:H2270)</f>
        <v>172946.4</v>
      </c>
      <c r="I2271" s="319"/>
    </row>
    <row r="2273" spans="3:13" ht="13.8">
      <c r="C2273" s="160" t="s">
        <v>5489</v>
      </c>
      <c r="D2273" s="436" t="s">
        <v>5490</v>
      </c>
      <c r="I2273" s="56">
        <f>ROUNDDOWN(H2287,-2)</f>
        <v>207200</v>
      </c>
    </row>
    <row r="2274" spans="3:13" s="55" customFormat="1" ht="27.6">
      <c r="C2274" s="300" t="s">
        <v>1197</v>
      </c>
      <c r="D2274" s="300" t="s">
        <v>1198</v>
      </c>
      <c r="E2274" s="300" t="s">
        <v>1199</v>
      </c>
      <c r="F2274" s="300" t="s">
        <v>1200</v>
      </c>
      <c r="G2274" s="300" t="s">
        <v>1201</v>
      </c>
      <c r="H2274" s="300" t="s">
        <v>1202</v>
      </c>
      <c r="I2274" s="54"/>
    </row>
    <row r="2275" spans="3:13" s="55" customFormat="1" ht="13.8">
      <c r="C2275" s="72" t="s">
        <v>1203</v>
      </c>
      <c r="D2275" s="59" t="s">
        <v>1204</v>
      </c>
      <c r="E2275" s="73"/>
      <c r="F2275" s="73"/>
      <c r="G2275" s="73"/>
      <c r="H2275" s="73"/>
      <c r="I2275" s="54"/>
      <c r="J2275" s="159" t="s">
        <v>1249</v>
      </c>
    </row>
    <row r="2276" spans="3:13" s="55" customFormat="1" ht="13.8">
      <c r="C2276" s="301">
        <v>1</v>
      </c>
      <c r="D2276" s="59" t="s">
        <v>5</v>
      </c>
      <c r="E2276" s="302" t="s">
        <v>6</v>
      </c>
      <c r="F2276" s="93">
        <v>1.137</v>
      </c>
      <c r="G2276" s="64">
        <f>VLOOKUP(D2276,upahbahan,3,FALSE)</f>
        <v>100000</v>
      </c>
      <c r="H2276" s="64">
        <f>F2276*G2276</f>
        <v>113700</v>
      </c>
      <c r="I2276" s="54"/>
      <c r="J2276" s="159" t="s">
        <v>1250</v>
      </c>
      <c r="M2276" s="65">
        <v>0.1</v>
      </c>
    </row>
    <row r="2277" spans="3:13" s="55" customFormat="1" ht="13.8">
      <c r="C2277" s="301">
        <v>2</v>
      </c>
      <c r="D2277" s="59" t="s">
        <v>10</v>
      </c>
      <c r="E2277" s="302" t="s">
        <v>6</v>
      </c>
      <c r="F2277" s="93">
        <v>0.22700000000000001</v>
      </c>
      <c r="G2277" s="64">
        <f>VLOOKUP(D2277,upahbahan,3,FALSE)</f>
        <v>145000</v>
      </c>
      <c r="H2277" s="64">
        <f>F2277*G2277</f>
        <v>32915</v>
      </c>
      <c r="I2277" s="54"/>
      <c r="J2277" s="159"/>
      <c r="M2277" s="65"/>
    </row>
    <row r="2278" spans="3:13" s="55" customFormat="1" ht="13.8">
      <c r="C2278" s="301">
        <v>3</v>
      </c>
      <c r="D2278" s="59" t="s">
        <v>19</v>
      </c>
      <c r="E2278" s="302" t="s">
        <v>6</v>
      </c>
      <c r="F2278" s="93">
        <v>0.114</v>
      </c>
      <c r="G2278" s="64">
        <f>VLOOKUP(D2278,upahbahan,3,FALSE)</f>
        <v>200000</v>
      </c>
      <c r="H2278" s="64">
        <f t="shared" ref="H2278" si="288">F2278*G2278</f>
        <v>22800</v>
      </c>
      <c r="I2278" s="54"/>
    </row>
    <row r="2279" spans="3:13" s="55" customFormat="1" ht="13.8">
      <c r="C2279" s="83" t="s">
        <v>1210</v>
      </c>
      <c r="D2279" s="80"/>
      <c r="E2279" s="80"/>
      <c r="F2279" s="217"/>
      <c r="G2279" s="218"/>
      <c r="H2279" s="64">
        <f>SUM(H2276:H2278)</f>
        <v>169415</v>
      </c>
      <c r="I2279" s="219"/>
    </row>
    <row r="2280" spans="3:13" s="55" customFormat="1" ht="13.8">
      <c r="C2280" s="72" t="s">
        <v>1211</v>
      </c>
      <c r="D2280" s="59" t="s">
        <v>1212</v>
      </c>
      <c r="E2280" s="73"/>
      <c r="F2280" s="73"/>
      <c r="G2280" s="73"/>
      <c r="H2280" s="73"/>
      <c r="I2280" s="54"/>
    </row>
    <row r="2281" spans="3:13" s="55" customFormat="1" ht="13.8">
      <c r="C2281" s="83" t="s">
        <v>1216</v>
      </c>
      <c r="D2281" s="80"/>
      <c r="E2281" s="80"/>
      <c r="F2281" s="80"/>
      <c r="G2281" s="162"/>
      <c r="H2281" s="64">
        <f>SUM(H2280:H2280)</f>
        <v>0</v>
      </c>
      <c r="I2281" s="54"/>
    </row>
    <row r="2282" spans="3:13" s="55" customFormat="1" ht="13.8">
      <c r="C2282" s="72" t="s">
        <v>1217</v>
      </c>
      <c r="D2282" s="59" t="s">
        <v>1218</v>
      </c>
      <c r="E2282" s="170"/>
      <c r="F2282" s="73"/>
      <c r="G2282" s="73"/>
      <c r="H2282" s="73"/>
      <c r="I2282" s="54"/>
    </row>
    <row r="2283" spans="3:13" s="55" customFormat="1" ht="13.8">
      <c r="C2283" s="557">
        <v>1</v>
      </c>
      <c r="D2283" s="59" t="s">
        <v>5134</v>
      </c>
      <c r="E2283" s="170" t="s">
        <v>1995</v>
      </c>
      <c r="F2283" s="592">
        <v>0.17599999999999999</v>
      </c>
      <c r="G2283" s="64">
        <f>VLOOKUP(D2283,upahbahan,3,FALSE)</f>
        <v>108000</v>
      </c>
      <c r="H2283" s="64">
        <f t="shared" ref="H2283" si="289">F2283*G2283</f>
        <v>19008</v>
      </c>
      <c r="I2283" s="54"/>
    </row>
    <row r="2284" spans="3:13" s="55" customFormat="1" ht="13.8">
      <c r="C2284" s="83" t="s">
        <v>1219</v>
      </c>
      <c r="D2284" s="80"/>
      <c r="E2284" s="80"/>
      <c r="F2284" s="80"/>
      <c r="G2284" s="162"/>
      <c r="H2284" s="588">
        <f>SUM(H2283:H2283)</f>
        <v>19008</v>
      </c>
      <c r="I2284" s="54"/>
    </row>
    <row r="2285" spans="3:13" s="55" customFormat="1" ht="13.8">
      <c r="C2285" s="58" t="s">
        <v>1220</v>
      </c>
      <c r="D2285" s="69" t="s">
        <v>1221</v>
      </c>
      <c r="E2285" s="70"/>
      <c r="F2285" s="70"/>
      <c r="G2285" s="71"/>
      <c r="H2285" s="304">
        <f>H2284+H2281+H2279</f>
        <v>188423</v>
      </c>
      <c r="I2285" s="319"/>
    </row>
    <row r="2286" spans="3:13" s="55" customFormat="1" ht="13.8">
      <c r="C2286" s="58" t="s">
        <v>1222</v>
      </c>
      <c r="D2286" s="69" t="s">
        <v>1325</v>
      </c>
      <c r="E2286" s="70"/>
      <c r="F2286" s="71"/>
      <c r="G2286" s="95">
        <v>0.1</v>
      </c>
      <c r="H2286" s="64">
        <f>H2285*G2286</f>
        <v>18842.3</v>
      </c>
      <c r="I2286" s="319"/>
    </row>
    <row r="2287" spans="3:13" s="55" customFormat="1" ht="24.75" customHeight="1">
      <c r="C2287" s="58" t="s">
        <v>1223</v>
      </c>
      <c r="D2287" s="69" t="s">
        <v>1224</v>
      </c>
      <c r="E2287" s="70"/>
      <c r="F2287" s="70"/>
      <c r="G2287" s="71"/>
      <c r="H2287" s="305">
        <f>SUM(H2285:H2286)</f>
        <v>207265.3</v>
      </c>
      <c r="I2287" s="319"/>
    </row>
    <row r="2289" spans="3:13" ht="13.8">
      <c r="C2289" s="160" t="s">
        <v>5491</v>
      </c>
      <c r="D2289" s="436" t="s">
        <v>5492</v>
      </c>
      <c r="I2289" s="56">
        <f>ROUNDDOWN(H2303,-2)</f>
        <v>237700</v>
      </c>
    </row>
    <row r="2290" spans="3:13" s="55" customFormat="1" ht="27.6">
      <c r="C2290" s="300" t="s">
        <v>1197</v>
      </c>
      <c r="D2290" s="300" t="s">
        <v>1198</v>
      </c>
      <c r="E2290" s="300" t="s">
        <v>1199</v>
      </c>
      <c r="F2290" s="300" t="s">
        <v>1200</v>
      </c>
      <c r="G2290" s="300" t="s">
        <v>1201</v>
      </c>
      <c r="H2290" s="300" t="s">
        <v>1202</v>
      </c>
      <c r="I2290" s="54"/>
    </row>
    <row r="2291" spans="3:13" s="55" customFormat="1" ht="13.8">
      <c r="C2291" s="72" t="s">
        <v>1203</v>
      </c>
      <c r="D2291" s="59" t="s">
        <v>1204</v>
      </c>
      <c r="E2291" s="73"/>
      <c r="F2291" s="73"/>
      <c r="G2291" s="73"/>
      <c r="H2291" s="73"/>
      <c r="I2291" s="54"/>
      <c r="J2291" s="159" t="s">
        <v>1249</v>
      </c>
    </row>
    <row r="2292" spans="3:13" s="55" customFormat="1" ht="13.8">
      <c r="C2292" s="301">
        <v>1</v>
      </c>
      <c r="D2292" s="59" t="s">
        <v>5</v>
      </c>
      <c r="E2292" s="302" t="s">
        <v>6</v>
      </c>
      <c r="F2292" s="93">
        <v>1.3120000000000001</v>
      </c>
      <c r="G2292" s="64">
        <f>VLOOKUP(D2292,upahbahan,3,FALSE)</f>
        <v>100000</v>
      </c>
      <c r="H2292" s="64">
        <f>F2292*G2292</f>
        <v>131200</v>
      </c>
      <c r="I2292" s="54"/>
      <c r="J2292" s="159" t="s">
        <v>1250</v>
      </c>
      <c r="M2292" s="65">
        <v>0.1</v>
      </c>
    </row>
    <row r="2293" spans="3:13" s="55" customFormat="1" ht="13.8">
      <c r="C2293" s="301">
        <v>2</v>
      </c>
      <c r="D2293" s="59" t="s">
        <v>10</v>
      </c>
      <c r="E2293" s="302" t="s">
        <v>6</v>
      </c>
      <c r="F2293" s="93">
        <v>0.26200000000000001</v>
      </c>
      <c r="G2293" s="64">
        <f>VLOOKUP(D2293,upahbahan,3,FALSE)</f>
        <v>145000</v>
      </c>
      <c r="H2293" s="64">
        <f>F2293*G2293</f>
        <v>37990</v>
      </c>
      <c r="I2293" s="54"/>
      <c r="J2293" s="159"/>
      <c r="M2293" s="65"/>
    </row>
    <row r="2294" spans="3:13" s="55" customFormat="1" ht="13.8">
      <c r="C2294" s="301">
        <v>3</v>
      </c>
      <c r="D2294" s="59" t="s">
        <v>19</v>
      </c>
      <c r="E2294" s="302" t="s">
        <v>6</v>
      </c>
      <c r="F2294" s="93">
        <v>0.13100000000000001</v>
      </c>
      <c r="G2294" s="64">
        <f>VLOOKUP(D2294,upahbahan,3,FALSE)</f>
        <v>200000</v>
      </c>
      <c r="H2294" s="64">
        <f t="shared" ref="H2294" si="290">F2294*G2294</f>
        <v>26200</v>
      </c>
      <c r="I2294" s="54"/>
    </row>
    <row r="2295" spans="3:13" s="55" customFormat="1" ht="13.8">
      <c r="C2295" s="83" t="s">
        <v>1210</v>
      </c>
      <c r="D2295" s="80"/>
      <c r="E2295" s="80"/>
      <c r="F2295" s="217"/>
      <c r="G2295" s="218"/>
      <c r="H2295" s="64">
        <f>SUM(H2292:H2294)</f>
        <v>195390</v>
      </c>
      <c r="I2295" s="219"/>
    </row>
    <row r="2296" spans="3:13" s="55" customFormat="1" ht="13.8">
      <c r="C2296" s="72" t="s">
        <v>1211</v>
      </c>
      <c r="D2296" s="59" t="s">
        <v>1212</v>
      </c>
      <c r="E2296" s="73"/>
      <c r="F2296" s="73"/>
      <c r="G2296" s="73"/>
      <c r="H2296" s="73"/>
      <c r="I2296" s="54"/>
    </row>
    <row r="2297" spans="3:13" s="55" customFormat="1" ht="13.8">
      <c r="C2297" s="83" t="s">
        <v>1216</v>
      </c>
      <c r="D2297" s="80"/>
      <c r="E2297" s="80"/>
      <c r="F2297" s="80"/>
      <c r="G2297" s="162"/>
      <c r="H2297" s="64">
        <f>SUM(H2296:H2296)</f>
        <v>0</v>
      </c>
      <c r="I2297" s="54"/>
    </row>
    <row r="2298" spans="3:13" s="55" customFormat="1" ht="13.8">
      <c r="C2298" s="72" t="s">
        <v>1217</v>
      </c>
      <c r="D2298" s="59" t="s">
        <v>1218</v>
      </c>
      <c r="E2298" s="170"/>
      <c r="F2298" s="73"/>
      <c r="G2298" s="73"/>
      <c r="H2298" s="73"/>
      <c r="I2298" s="54"/>
    </row>
    <row r="2299" spans="3:13" s="55" customFormat="1" ht="13.8">
      <c r="C2299" s="557">
        <v>1</v>
      </c>
      <c r="D2299" s="59" t="s">
        <v>5134</v>
      </c>
      <c r="E2299" s="170" t="s">
        <v>1995</v>
      </c>
      <c r="F2299" s="592">
        <v>0.192</v>
      </c>
      <c r="G2299" s="64">
        <f>VLOOKUP(D2299,upahbahan,3,FALSE)</f>
        <v>108000</v>
      </c>
      <c r="H2299" s="64">
        <f t="shared" ref="H2299" si="291">F2299*G2299</f>
        <v>20736</v>
      </c>
      <c r="I2299" s="54"/>
    </row>
    <row r="2300" spans="3:13" s="55" customFormat="1" ht="13.8">
      <c r="C2300" s="83" t="s">
        <v>1219</v>
      </c>
      <c r="D2300" s="80"/>
      <c r="E2300" s="80"/>
      <c r="F2300" s="80"/>
      <c r="G2300" s="162"/>
      <c r="H2300" s="588">
        <f>SUM(H2299:H2299)</f>
        <v>20736</v>
      </c>
      <c r="I2300" s="54"/>
    </row>
    <row r="2301" spans="3:13" s="55" customFormat="1" ht="13.8">
      <c r="C2301" s="58" t="s">
        <v>1220</v>
      </c>
      <c r="D2301" s="69" t="s">
        <v>1221</v>
      </c>
      <c r="E2301" s="70"/>
      <c r="F2301" s="70"/>
      <c r="G2301" s="71"/>
      <c r="H2301" s="304">
        <f>H2300+H2297+H2295</f>
        <v>216126</v>
      </c>
      <c r="I2301" s="319"/>
    </row>
    <row r="2302" spans="3:13" s="55" customFormat="1" ht="13.8">
      <c r="C2302" s="58" t="s">
        <v>1222</v>
      </c>
      <c r="D2302" s="69" t="s">
        <v>1325</v>
      </c>
      <c r="E2302" s="70"/>
      <c r="F2302" s="71"/>
      <c r="G2302" s="95">
        <v>0.1</v>
      </c>
      <c r="H2302" s="64">
        <f>H2301*G2302</f>
        <v>21612.600000000002</v>
      </c>
      <c r="I2302" s="319"/>
    </row>
    <row r="2303" spans="3:13" s="55" customFormat="1" ht="24.75" customHeight="1">
      <c r="C2303" s="58" t="s">
        <v>1223</v>
      </c>
      <c r="D2303" s="69" t="s">
        <v>1224</v>
      </c>
      <c r="E2303" s="70"/>
      <c r="F2303" s="70"/>
      <c r="G2303" s="71"/>
      <c r="H2303" s="305">
        <f>SUM(H2301:H2302)</f>
        <v>237738.6</v>
      </c>
      <c r="I2303" s="319"/>
    </row>
    <row r="2305" spans="3:13" ht="13.8">
      <c r="C2305" s="160" t="s">
        <v>5493</v>
      </c>
      <c r="D2305" s="436" t="s">
        <v>5494</v>
      </c>
      <c r="I2305" s="56">
        <f>ROUNDDOWN(H2319,-2)</f>
        <v>285000</v>
      </c>
    </row>
    <row r="2306" spans="3:13" s="55" customFormat="1" ht="27.6">
      <c r="C2306" s="300" t="s">
        <v>1197</v>
      </c>
      <c r="D2306" s="300" t="s">
        <v>1198</v>
      </c>
      <c r="E2306" s="300" t="s">
        <v>1199</v>
      </c>
      <c r="F2306" s="300" t="s">
        <v>1200</v>
      </c>
      <c r="G2306" s="300" t="s">
        <v>1201</v>
      </c>
      <c r="H2306" s="300" t="s">
        <v>1202</v>
      </c>
      <c r="I2306" s="54"/>
    </row>
    <row r="2307" spans="3:13" s="55" customFormat="1" ht="13.8">
      <c r="C2307" s="72" t="s">
        <v>1203</v>
      </c>
      <c r="D2307" s="59" t="s">
        <v>1204</v>
      </c>
      <c r="E2307" s="73"/>
      <c r="F2307" s="73"/>
      <c r="G2307" s="73"/>
      <c r="H2307" s="73"/>
      <c r="I2307" s="54"/>
      <c r="J2307" s="159" t="s">
        <v>1249</v>
      </c>
    </row>
    <row r="2308" spans="3:13" s="55" customFormat="1" ht="13.8">
      <c r="C2308" s="301">
        <v>1</v>
      </c>
      <c r="D2308" s="59" t="s">
        <v>5</v>
      </c>
      <c r="E2308" s="302" t="s">
        <v>6</v>
      </c>
      <c r="F2308" s="93">
        <v>1.5740000000000001</v>
      </c>
      <c r="G2308" s="64">
        <f>VLOOKUP(D2308,upahbahan,3,FALSE)</f>
        <v>100000</v>
      </c>
      <c r="H2308" s="64">
        <f>F2308*G2308</f>
        <v>157400</v>
      </c>
      <c r="I2308" s="54"/>
      <c r="J2308" s="159" t="s">
        <v>1250</v>
      </c>
      <c r="M2308" s="65">
        <v>0.1</v>
      </c>
    </row>
    <row r="2309" spans="3:13" s="55" customFormat="1" ht="13.8">
      <c r="C2309" s="301">
        <v>2</v>
      </c>
      <c r="D2309" s="59" t="s">
        <v>10</v>
      </c>
      <c r="E2309" s="302" t="s">
        <v>6</v>
      </c>
      <c r="F2309" s="93">
        <v>0.314</v>
      </c>
      <c r="G2309" s="64">
        <f>VLOOKUP(D2309,upahbahan,3,FALSE)</f>
        <v>145000</v>
      </c>
      <c r="H2309" s="64">
        <f>F2309*G2309</f>
        <v>45530</v>
      </c>
      <c r="I2309" s="54"/>
      <c r="J2309" s="159"/>
      <c r="M2309" s="65"/>
    </row>
    <row r="2310" spans="3:13" s="55" customFormat="1" ht="13.8">
      <c r="C2310" s="301">
        <v>3</v>
      </c>
      <c r="D2310" s="59" t="s">
        <v>19</v>
      </c>
      <c r="E2310" s="302" t="s">
        <v>6</v>
      </c>
      <c r="F2310" s="93">
        <v>0.157</v>
      </c>
      <c r="G2310" s="64">
        <f>VLOOKUP(D2310,upahbahan,3,FALSE)</f>
        <v>200000</v>
      </c>
      <c r="H2310" s="64">
        <f t="shared" ref="H2310" si="292">F2310*G2310</f>
        <v>31400</v>
      </c>
      <c r="I2310" s="54"/>
    </row>
    <row r="2311" spans="3:13" s="55" customFormat="1" ht="13.8">
      <c r="C2311" s="83" t="s">
        <v>1210</v>
      </c>
      <c r="D2311" s="80"/>
      <c r="E2311" s="80"/>
      <c r="F2311" s="217"/>
      <c r="G2311" s="218"/>
      <c r="H2311" s="64">
        <f>SUM(H2308:H2310)</f>
        <v>234330</v>
      </c>
      <c r="I2311" s="219"/>
    </row>
    <row r="2312" spans="3:13" s="55" customFormat="1" ht="13.8">
      <c r="C2312" s="72" t="s">
        <v>1211</v>
      </c>
      <c r="D2312" s="59" t="s">
        <v>1212</v>
      </c>
      <c r="E2312" s="73"/>
      <c r="F2312" s="73"/>
      <c r="G2312" s="73"/>
      <c r="H2312" s="73"/>
      <c r="I2312" s="54"/>
    </row>
    <row r="2313" spans="3:13" s="55" customFormat="1" ht="13.8">
      <c r="C2313" s="83" t="s">
        <v>1216</v>
      </c>
      <c r="D2313" s="80"/>
      <c r="E2313" s="80"/>
      <c r="F2313" s="80"/>
      <c r="G2313" s="162"/>
      <c r="H2313" s="64">
        <f>SUM(H2312:H2312)</f>
        <v>0</v>
      </c>
      <c r="I2313" s="54"/>
    </row>
    <row r="2314" spans="3:13" s="55" customFormat="1" ht="13.8">
      <c r="C2314" s="72" t="s">
        <v>1217</v>
      </c>
      <c r="D2314" s="59" t="s">
        <v>1218</v>
      </c>
      <c r="E2314" s="170"/>
      <c r="F2314" s="73"/>
      <c r="G2314" s="73"/>
      <c r="H2314" s="73"/>
      <c r="I2314" s="54"/>
    </row>
    <row r="2315" spans="3:13" s="55" customFormat="1" ht="13.8">
      <c r="C2315" s="557">
        <v>1</v>
      </c>
      <c r="D2315" s="59" t="s">
        <v>5134</v>
      </c>
      <c r="E2315" s="170" t="s">
        <v>1995</v>
      </c>
      <c r="F2315" s="592">
        <v>0.23</v>
      </c>
      <c r="G2315" s="64">
        <f>VLOOKUP(D2315,upahbahan,3,FALSE)</f>
        <v>108000</v>
      </c>
      <c r="H2315" s="64">
        <f t="shared" ref="H2315" si="293">F2315*G2315</f>
        <v>24840</v>
      </c>
      <c r="I2315" s="54"/>
    </row>
    <row r="2316" spans="3:13" s="55" customFormat="1" ht="13.8">
      <c r="C2316" s="83" t="s">
        <v>1219</v>
      </c>
      <c r="D2316" s="80"/>
      <c r="E2316" s="80"/>
      <c r="F2316" s="80"/>
      <c r="G2316" s="162"/>
      <c r="H2316" s="588">
        <f>SUM(H2315:H2315)</f>
        <v>24840</v>
      </c>
      <c r="I2316" s="54"/>
    </row>
    <row r="2317" spans="3:13" s="55" customFormat="1" ht="13.8">
      <c r="C2317" s="58" t="s">
        <v>1220</v>
      </c>
      <c r="D2317" s="69" t="s">
        <v>1221</v>
      </c>
      <c r="E2317" s="70"/>
      <c r="F2317" s="70"/>
      <c r="G2317" s="71"/>
      <c r="H2317" s="304">
        <f>H2316+H2313+H2311</f>
        <v>259170</v>
      </c>
      <c r="I2317" s="319"/>
    </row>
    <row r="2318" spans="3:13" s="55" customFormat="1" ht="13.8">
      <c r="C2318" s="58" t="s">
        <v>1222</v>
      </c>
      <c r="D2318" s="69" t="s">
        <v>1325</v>
      </c>
      <c r="E2318" s="70"/>
      <c r="F2318" s="71"/>
      <c r="G2318" s="95">
        <v>0.1</v>
      </c>
      <c r="H2318" s="64">
        <f>H2317*G2318</f>
        <v>25917</v>
      </c>
      <c r="I2318" s="319"/>
    </row>
    <row r="2319" spans="3:13" s="55" customFormat="1" ht="24.75" customHeight="1">
      <c r="C2319" s="58" t="s">
        <v>1223</v>
      </c>
      <c r="D2319" s="69" t="s">
        <v>1224</v>
      </c>
      <c r="E2319" s="70"/>
      <c r="F2319" s="70"/>
      <c r="G2319" s="71"/>
      <c r="H2319" s="305">
        <f>SUM(H2317:H2318)</f>
        <v>285087</v>
      </c>
      <c r="I2319" s="319"/>
    </row>
    <row r="2320" spans="3:13" ht="13.65" customHeight="1"/>
    <row r="2321" spans="3:13" ht="13.8">
      <c r="C2321" s="160" t="s">
        <v>5495</v>
      </c>
      <c r="D2321" s="436" t="s">
        <v>5496</v>
      </c>
      <c r="I2321" s="56">
        <f>ROUNDDOWN(H2335,-2)</f>
        <v>462700</v>
      </c>
    </row>
    <row r="2322" spans="3:13" s="55" customFormat="1" ht="27.6">
      <c r="C2322" s="300" t="s">
        <v>1197</v>
      </c>
      <c r="D2322" s="300" t="s">
        <v>1198</v>
      </c>
      <c r="E2322" s="300" t="s">
        <v>1199</v>
      </c>
      <c r="F2322" s="300" t="s">
        <v>1200</v>
      </c>
      <c r="G2322" s="300" t="s">
        <v>1201</v>
      </c>
      <c r="H2322" s="300" t="s">
        <v>1202</v>
      </c>
      <c r="I2322" s="54"/>
    </row>
    <row r="2323" spans="3:13" s="55" customFormat="1" ht="13.8">
      <c r="C2323" s="72" t="s">
        <v>1203</v>
      </c>
      <c r="D2323" s="59" t="s">
        <v>1204</v>
      </c>
      <c r="E2323" s="73"/>
      <c r="F2323" s="73"/>
      <c r="G2323" s="73"/>
      <c r="H2323" s="73"/>
      <c r="I2323" s="54"/>
      <c r="J2323" s="159" t="s">
        <v>1249</v>
      </c>
    </row>
    <row r="2324" spans="3:13" s="55" customFormat="1" ht="13.8">
      <c r="C2324" s="301">
        <v>1</v>
      </c>
      <c r="D2324" s="59" t="s">
        <v>5</v>
      </c>
      <c r="E2324" s="302" t="s">
        <v>6</v>
      </c>
      <c r="F2324" s="93">
        <v>2.5979999999999999</v>
      </c>
      <c r="G2324" s="64">
        <f>VLOOKUP(D2324,upahbahan,3,FALSE)</f>
        <v>100000</v>
      </c>
      <c r="H2324" s="64">
        <f>F2324*G2324</f>
        <v>259800</v>
      </c>
      <c r="I2324" s="54"/>
      <c r="J2324" s="159" t="s">
        <v>1250</v>
      </c>
      <c r="M2324" s="65">
        <v>0.1</v>
      </c>
    </row>
    <row r="2325" spans="3:13" s="55" customFormat="1" ht="13.8">
      <c r="C2325" s="301">
        <v>2</v>
      </c>
      <c r="D2325" s="59" t="s">
        <v>10</v>
      </c>
      <c r="E2325" s="302" t="s">
        <v>6</v>
      </c>
      <c r="F2325" s="93">
        <v>0.52</v>
      </c>
      <c r="G2325" s="64">
        <f>VLOOKUP(D2325,upahbahan,3,FALSE)</f>
        <v>145000</v>
      </c>
      <c r="H2325" s="64">
        <f>F2325*G2325</f>
        <v>75400</v>
      </c>
      <c r="I2325" s="54"/>
      <c r="J2325" s="159"/>
      <c r="M2325" s="65"/>
    </row>
    <row r="2326" spans="3:13" s="55" customFormat="1" ht="13.8">
      <c r="C2326" s="301">
        <v>3</v>
      </c>
      <c r="D2326" s="59" t="s">
        <v>19</v>
      </c>
      <c r="E2326" s="302" t="s">
        <v>6</v>
      </c>
      <c r="F2326" s="93">
        <v>0.26</v>
      </c>
      <c r="G2326" s="64">
        <f>VLOOKUP(D2326,upahbahan,3,FALSE)</f>
        <v>200000</v>
      </c>
      <c r="H2326" s="64">
        <f t="shared" ref="H2326" si="294">F2326*G2326</f>
        <v>52000</v>
      </c>
      <c r="I2326" s="54"/>
    </row>
    <row r="2327" spans="3:13" s="55" customFormat="1" ht="13.8">
      <c r="C2327" s="83" t="s">
        <v>1210</v>
      </c>
      <c r="D2327" s="80"/>
      <c r="E2327" s="80"/>
      <c r="F2327" s="217"/>
      <c r="G2327" s="218"/>
      <c r="H2327" s="64">
        <f>SUM(H2324:H2326)</f>
        <v>387200</v>
      </c>
      <c r="I2327" s="219"/>
    </row>
    <row r="2328" spans="3:13" s="55" customFormat="1" ht="13.8">
      <c r="C2328" s="72" t="s">
        <v>1211</v>
      </c>
      <c r="D2328" s="59" t="s">
        <v>1212</v>
      </c>
      <c r="E2328" s="73"/>
      <c r="F2328" s="73"/>
      <c r="G2328" s="73"/>
      <c r="H2328" s="73"/>
      <c r="I2328" s="54"/>
    </row>
    <row r="2329" spans="3:13" s="55" customFormat="1" ht="13.8">
      <c r="C2329" s="83" t="s">
        <v>1216</v>
      </c>
      <c r="D2329" s="80"/>
      <c r="E2329" s="80"/>
      <c r="F2329" s="80"/>
      <c r="G2329" s="162"/>
      <c r="H2329" s="64">
        <f>SUM(H2328:H2328)</f>
        <v>0</v>
      </c>
      <c r="I2329" s="54"/>
    </row>
    <row r="2330" spans="3:13" s="55" customFormat="1" ht="13.8">
      <c r="C2330" s="72" t="s">
        <v>1217</v>
      </c>
      <c r="D2330" s="59" t="s">
        <v>1218</v>
      </c>
      <c r="E2330" s="170"/>
      <c r="F2330" s="73"/>
      <c r="G2330" s="73"/>
      <c r="H2330" s="73"/>
      <c r="I2330" s="54"/>
    </row>
    <row r="2331" spans="3:13" s="55" customFormat="1" ht="13.8">
      <c r="C2331" s="557">
        <v>1</v>
      </c>
      <c r="D2331" s="59" t="s">
        <v>5134</v>
      </c>
      <c r="E2331" s="170" t="s">
        <v>1995</v>
      </c>
      <c r="F2331" s="592">
        <v>0.31</v>
      </c>
      <c r="G2331" s="64">
        <f>VLOOKUP(D2331,upahbahan,3,FALSE)</f>
        <v>108000</v>
      </c>
      <c r="H2331" s="64">
        <f t="shared" ref="H2331" si="295">F2331*G2331</f>
        <v>33480</v>
      </c>
      <c r="I2331" s="54"/>
    </row>
    <row r="2332" spans="3:13" s="55" customFormat="1" ht="13.8">
      <c r="C2332" s="83" t="s">
        <v>1219</v>
      </c>
      <c r="D2332" s="80"/>
      <c r="E2332" s="80"/>
      <c r="F2332" s="80"/>
      <c r="G2332" s="162"/>
      <c r="H2332" s="588">
        <f>SUM(H2331:H2331)</f>
        <v>33480</v>
      </c>
      <c r="I2332" s="54"/>
    </row>
    <row r="2333" spans="3:13" s="55" customFormat="1" ht="13.8">
      <c r="C2333" s="58" t="s">
        <v>1220</v>
      </c>
      <c r="D2333" s="69" t="s">
        <v>1221</v>
      </c>
      <c r="E2333" s="70"/>
      <c r="F2333" s="70"/>
      <c r="G2333" s="71"/>
      <c r="H2333" s="304">
        <f>H2332+H2329+H2327</f>
        <v>420680</v>
      </c>
      <c r="I2333" s="319"/>
    </row>
    <row r="2334" spans="3:13" s="55" customFormat="1" ht="13.8">
      <c r="C2334" s="58" t="s">
        <v>1222</v>
      </c>
      <c r="D2334" s="69" t="s">
        <v>1325</v>
      </c>
      <c r="E2334" s="70"/>
      <c r="F2334" s="71"/>
      <c r="G2334" s="95">
        <v>0.1</v>
      </c>
      <c r="H2334" s="64">
        <f>H2333*G2334</f>
        <v>42068</v>
      </c>
      <c r="I2334" s="319"/>
    </row>
    <row r="2335" spans="3:13" s="55" customFormat="1" ht="24.75" customHeight="1">
      <c r="C2335" s="58" t="s">
        <v>1223</v>
      </c>
      <c r="D2335" s="69" t="s">
        <v>1224</v>
      </c>
      <c r="E2335" s="70"/>
      <c r="F2335" s="70"/>
      <c r="G2335" s="71"/>
      <c r="H2335" s="305">
        <f>SUM(H2333:H2334)</f>
        <v>462748</v>
      </c>
      <c r="I2335" s="319"/>
    </row>
    <row r="2338" spans="3:13" ht="13.8">
      <c r="C2338" s="160" t="s">
        <v>5497</v>
      </c>
      <c r="D2338" s="436" t="s">
        <v>5498</v>
      </c>
      <c r="I2338" s="56">
        <f>ROUNDDOWN(H2352,-2)</f>
        <v>597600</v>
      </c>
    </row>
    <row r="2339" spans="3:13" s="55" customFormat="1" ht="27.6">
      <c r="C2339" s="300" t="s">
        <v>1197</v>
      </c>
      <c r="D2339" s="300" t="s">
        <v>1198</v>
      </c>
      <c r="E2339" s="300" t="s">
        <v>1199</v>
      </c>
      <c r="F2339" s="300" t="s">
        <v>1200</v>
      </c>
      <c r="G2339" s="300" t="s">
        <v>1201</v>
      </c>
      <c r="H2339" s="300" t="s">
        <v>1202</v>
      </c>
      <c r="I2339" s="54"/>
    </row>
    <row r="2340" spans="3:13" s="55" customFormat="1" ht="13.8">
      <c r="C2340" s="72" t="s">
        <v>1203</v>
      </c>
      <c r="D2340" s="59" t="s">
        <v>1204</v>
      </c>
      <c r="E2340" s="73"/>
      <c r="F2340" s="73"/>
      <c r="G2340" s="73"/>
      <c r="H2340" s="73"/>
      <c r="I2340" s="54"/>
      <c r="J2340" s="159" t="s">
        <v>1249</v>
      </c>
    </row>
    <row r="2341" spans="3:13" s="55" customFormat="1" ht="13.8">
      <c r="C2341" s="301">
        <v>1</v>
      </c>
      <c r="D2341" s="59" t="s">
        <v>5</v>
      </c>
      <c r="E2341" s="302" t="s">
        <v>6</v>
      </c>
      <c r="F2341" s="93">
        <v>3.37</v>
      </c>
      <c r="G2341" s="64">
        <f>VLOOKUP(D2341,upahbahan,3,FALSE)</f>
        <v>100000</v>
      </c>
      <c r="H2341" s="64">
        <f>F2341*G2341</f>
        <v>337000</v>
      </c>
      <c r="I2341" s="54"/>
      <c r="J2341" s="159" t="s">
        <v>1250</v>
      </c>
      <c r="M2341" s="65">
        <v>0.1</v>
      </c>
    </row>
    <row r="2342" spans="3:13" s="55" customFormat="1" ht="13.8">
      <c r="C2342" s="301">
        <v>2</v>
      </c>
      <c r="D2342" s="59" t="s">
        <v>10</v>
      </c>
      <c r="E2342" s="302" t="s">
        <v>6</v>
      </c>
      <c r="F2342" s="93">
        <v>0.67400000000000004</v>
      </c>
      <c r="G2342" s="64">
        <f>VLOOKUP(D2342,upahbahan,3,FALSE)</f>
        <v>145000</v>
      </c>
      <c r="H2342" s="64">
        <f>F2342*G2342</f>
        <v>97730</v>
      </c>
      <c r="I2342" s="54"/>
      <c r="J2342" s="159"/>
      <c r="M2342" s="65"/>
    </row>
    <row r="2343" spans="3:13" s="55" customFormat="1" ht="13.8">
      <c r="C2343" s="301">
        <v>3</v>
      </c>
      <c r="D2343" s="59" t="s">
        <v>19</v>
      </c>
      <c r="E2343" s="302" t="s">
        <v>6</v>
      </c>
      <c r="F2343" s="93">
        <v>0.33700000000000002</v>
      </c>
      <c r="G2343" s="64">
        <f>VLOOKUP(D2343,upahbahan,3,FALSE)</f>
        <v>200000</v>
      </c>
      <c r="H2343" s="64">
        <f t="shared" ref="H2343" si="296">F2343*G2343</f>
        <v>67400</v>
      </c>
      <c r="I2343" s="54"/>
    </row>
    <row r="2344" spans="3:13" s="55" customFormat="1" ht="13.8">
      <c r="C2344" s="83" t="s">
        <v>1210</v>
      </c>
      <c r="D2344" s="80"/>
      <c r="E2344" s="80"/>
      <c r="F2344" s="217"/>
      <c r="G2344" s="218"/>
      <c r="H2344" s="64">
        <f>SUM(H2341:H2343)</f>
        <v>502130</v>
      </c>
      <c r="I2344" s="219"/>
    </row>
    <row r="2345" spans="3:13" s="55" customFormat="1" ht="13.8">
      <c r="C2345" s="72" t="s">
        <v>1211</v>
      </c>
      <c r="D2345" s="59" t="s">
        <v>1212</v>
      </c>
      <c r="E2345" s="73"/>
      <c r="F2345" s="73"/>
      <c r="G2345" s="73"/>
      <c r="H2345" s="73"/>
      <c r="I2345" s="54"/>
    </row>
    <row r="2346" spans="3:13" s="55" customFormat="1" ht="13.8">
      <c r="C2346" s="83" t="s">
        <v>1216</v>
      </c>
      <c r="D2346" s="80"/>
      <c r="E2346" s="80"/>
      <c r="F2346" s="80"/>
      <c r="G2346" s="162"/>
      <c r="H2346" s="64">
        <f>SUM(H2345:H2345)</f>
        <v>0</v>
      </c>
      <c r="I2346" s="54"/>
    </row>
    <row r="2347" spans="3:13" s="55" customFormat="1" ht="13.8">
      <c r="C2347" s="72" t="s">
        <v>1217</v>
      </c>
      <c r="D2347" s="59" t="s">
        <v>1218</v>
      </c>
      <c r="E2347" s="170"/>
      <c r="F2347" s="73"/>
      <c r="G2347" s="73"/>
      <c r="H2347" s="73"/>
      <c r="I2347" s="54"/>
    </row>
    <row r="2348" spans="3:13" s="55" customFormat="1" ht="13.8">
      <c r="C2348" s="557">
        <v>1</v>
      </c>
      <c r="D2348" s="59" t="s">
        <v>5134</v>
      </c>
      <c r="E2348" s="170" t="s">
        <v>1995</v>
      </c>
      <c r="F2348" s="592">
        <v>0.38100000000000001</v>
      </c>
      <c r="G2348" s="64">
        <f>VLOOKUP(D2348,upahbahan,3,FALSE)</f>
        <v>108000</v>
      </c>
      <c r="H2348" s="64">
        <f t="shared" ref="H2348" si="297">F2348*G2348</f>
        <v>41148</v>
      </c>
      <c r="I2348" s="54"/>
    </row>
    <row r="2349" spans="3:13" s="55" customFormat="1" ht="13.8">
      <c r="C2349" s="83" t="s">
        <v>1219</v>
      </c>
      <c r="D2349" s="80"/>
      <c r="E2349" s="80"/>
      <c r="F2349" s="80"/>
      <c r="G2349" s="162"/>
      <c r="H2349" s="588">
        <f>SUM(H2348:H2348)</f>
        <v>41148</v>
      </c>
      <c r="I2349" s="54"/>
    </row>
    <row r="2350" spans="3:13" s="55" customFormat="1" ht="13.8">
      <c r="C2350" s="58" t="s">
        <v>1220</v>
      </c>
      <c r="D2350" s="69" t="s">
        <v>1221</v>
      </c>
      <c r="E2350" s="70"/>
      <c r="F2350" s="70"/>
      <c r="G2350" s="71"/>
      <c r="H2350" s="304">
        <f>H2349+H2346+H2344</f>
        <v>543278</v>
      </c>
      <c r="I2350" s="319"/>
    </row>
    <row r="2351" spans="3:13" s="55" customFormat="1" ht="13.8">
      <c r="C2351" s="58" t="s">
        <v>1222</v>
      </c>
      <c r="D2351" s="69" t="s">
        <v>1325</v>
      </c>
      <c r="E2351" s="70"/>
      <c r="F2351" s="71"/>
      <c r="G2351" s="95">
        <v>0.1</v>
      </c>
      <c r="H2351" s="64">
        <f>H2350*G2351</f>
        <v>54327.8</v>
      </c>
      <c r="I2351" s="319"/>
    </row>
    <row r="2352" spans="3:13" s="55" customFormat="1" ht="24.75" customHeight="1">
      <c r="C2352" s="58" t="s">
        <v>1223</v>
      </c>
      <c r="D2352" s="69" t="s">
        <v>1224</v>
      </c>
      <c r="E2352" s="70"/>
      <c r="F2352" s="70"/>
      <c r="G2352" s="71"/>
      <c r="H2352" s="305">
        <f>SUM(H2350:H2351)</f>
        <v>597605.80000000005</v>
      </c>
      <c r="I2352" s="319"/>
    </row>
    <row r="2354" spans="3:13" ht="13.8">
      <c r="C2354" s="160" t="s">
        <v>5499</v>
      </c>
      <c r="D2354" s="436" t="s">
        <v>5500</v>
      </c>
      <c r="I2354" s="56">
        <f>ROUNDDOWN(H2368,-2)</f>
        <v>711300</v>
      </c>
    </row>
    <row r="2355" spans="3:13" s="55" customFormat="1" ht="27.6">
      <c r="C2355" s="300" t="s">
        <v>1197</v>
      </c>
      <c r="D2355" s="300" t="s">
        <v>1198</v>
      </c>
      <c r="E2355" s="300" t="s">
        <v>1199</v>
      </c>
      <c r="F2355" s="300" t="s">
        <v>1200</v>
      </c>
      <c r="G2355" s="300" t="s">
        <v>1201</v>
      </c>
      <c r="H2355" s="300" t="s">
        <v>1202</v>
      </c>
      <c r="I2355" s="54"/>
    </row>
    <row r="2356" spans="3:13" s="55" customFormat="1" ht="13.8">
      <c r="C2356" s="72" t="s">
        <v>1203</v>
      </c>
      <c r="D2356" s="59" t="s">
        <v>1204</v>
      </c>
      <c r="E2356" s="73"/>
      <c r="F2356" s="73"/>
      <c r="G2356" s="73"/>
      <c r="H2356" s="73"/>
      <c r="I2356" s="54"/>
      <c r="J2356" s="159" t="s">
        <v>1249</v>
      </c>
    </row>
    <row r="2357" spans="3:13" s="55" customFormat="1" ht="13.8">
      <c r="C2357" s="301">
        <v>1</v>
      </c>
      <c r="D2357" s="59" t="s">
        <v>5</v>
      </c>
      <c r="E2357" s="302" t="s">
        <v>6</v>
      </c>
      <c r="F2357" s="93">
        <v>4.0209999999999999</v>
      </c>
      <c r="G2357" s="64">
        <f>VLOOKUP(D2357,upahbahan,3,FALSE)</f>
        <v>100000</v>
      </c>
      <c r="H2357" s="64">
        <f>F2357*G2357</f>
        <v>402100</v>
      </c>
      <c r="I2357" s="54"/>
      <c r="J2357" s="159" t="s">
        <v>1250</v>
      </c>
      <c r="M2357" s="65">
        <v>0.1</v>
      </c>
    </row>
    <row r="2358" spans="3:13" s="55" customFormat="1" ht="13.8">
      <c r="C2358" s="301">
        <v>2</v>
      </c>
      <c r="D2358" s="59" t="s">
        <v>10</v>
      </c>
      <c r="E2358" s="302" t="s">
        <v>6</v>
      </c>
      <c r="F2358" s="93">
        <v>0.80400000000000005</v>
      </c>
      <c r="G2358" s="64">
        <f>VLOOKUP(D2358,upahbahan,3,FALSE)</f>
        <v>145000</v>
      </c>
      <c r="H2358" s="64">
        <f>F2358*G2358</f>
        <v>116580</v>
      </c>
      <c r="I2358" s="54"/>
      <c r="J2358" s="159"/>
      <c r="M2358" s="65"/>
    </row>
    <row r="2359" spans="3:13" s="55" customFormat="1" ht="13.8">
      <c r="C2359" s="301">
        <v>3</v>
      </c>
      <c r="D2359" s="59" t="s">
        <v>19</v>
      </c>
      <c r="E2359" s="302" t="s">
        <v>6</v>
      </c>
      <c r="F2359" s="93">
        <v>0.40200000000000002</v>
      </c>
      <c r="G2359" s="64">
        <f>VLOOKUP(D2359,upahbahan,3,FALSE)</f>
        <v>200000</v>
      </c>
      <c r="H2359" s="64">
        <f t="shared" ref="H2359" si="298">F2359*G2359</f>
        <v>80400</v>
      </c>
      <c r="I2359" s="54"/>
    </row>
    <row r="2360" spans="3:13" s="55" customFormat="1" ht="13.8">
      <c r="C2360" s="83" t="s">
        <v>1210</v>
      </c>
      <c r="D2360" s="80"/>
      <c r="E2360" s="80"/>
      <c r="F2360" s="217"/>
      <c r="G2360" s="218"/>
      <c r="H2360" s="64">
        <f>SUM(H2357:H2359)</f>
        <v>599080</v>
      </c>
      <c r="I2360" s="219"/>
    </row>
    <row r="2361" spans="3:13" s="55" customFormat="1" ht="13.8">
      <c r="C2361" s="72" t="s">
        <v>1211</v>
      </c>
      <c r="D2361" s="59" t="s">
        <v>1212</v>
      </c>
      <c r="E2361" s="73"/>
      <c r="F2361" s="73"/>
      <c r="G2361" s="73"/>
      <c r="H2361" s="73"/>
      <c r="I2361" s="54"/>
    </row>
    <row r="2362" spans="3:13" s="55" customFormat="1" ht="13.8">
      <c r="C2362" s="83" t="s">
        <v>1216</v>
      </c>
      <c r="D2362" s="80"/>
      <c r="E2362" s="80"/>
      <c r="F2362" s="80"/>
      <c r="G2362" s="162"/>
      <c r="H2362" s="64">
        <f>SUM(H2361:H2361)</f>
        <v>0</v>
      </c>
      <c r="I2362" s="54"/>
    </row>
    <row r="2363" spans="3:13" s="55" customFormat="1" ht="13.8">
      <c r="C2363" s="72" t="s">
        <v>1217</v>
      </c>
      <c r="D2363" s="59" t="s">
        <v>1218</v>
      </c>
      <c r="E2363" s="170"/>
      <c r="F2363" s="73"/>
      <c r="G2363" s="73"/>
      <c r="H2363" s="73"/>
      <c r="I2363" s="54"/>
    </row>
    <row r="2364" spans="3:13" s="55" customFormat="1" ht="13.8">
      <c r="C2364" s="557">
        <v>1</v>
      </c>
      <c r="D2364" s="59" t="s">
        <v>5134</v>
      </c>
      <c r="E2364" s="170" t="s">
        <v>1995</v>
      </c>
      <c r="F2364" s="592">
        <v>0.441</v>
      </c>
      <c r="G2364" s="64">
        <f>VLOOKUP(D2364,upahbahan,3,FALSE)</f>
        <v>108000</v>
      </c>
      <c r="H2364" s="64">
        <f t="shared" ref="H2364" si="299">F2364*G2364</f>
        <v>47628</v>
      </c>
      <c r="I2364" s="54"/>
    </row>
    <row r="2365" spans="3:13" s="55" customFormat="1" ht="13.8">
      <c r="C2365" s="83" t="s">
        <v>1219</v>
      </c>
      <c r="D2365" s="80"/>
      <c r="E2365" s="80"/>
      <c r="F2365" s="80"/>
      <c r="G2365" s="162"/>
      <c r="H2365" s="588">
        <f>SUM(H2364:H2364)</f>
        <v>47628</v>
      </c>
      <c r="I2365" s="54"/>
    </row>
    <row r="2366" spans="3:13" s="55" customFormat="1" ht="13.8">
      <c r="C2366" s="58" t="s">
        <v>1220</v>
      </c>
      <c r="D2366" s="69" t="s">
        <v>1221</v>
      </c>
      <c r="E2366" s="70"/>
      <c r="F2366" s="70"/>
      <c r="G2366" s="71"/>
      <c r="H2366" s="304">
        <f>H2365+H2362+H2360</f>
        <v>646708</v>
      </c>
      <c r="I2366" s="319"/>
    </row>
    <row r="2367" spans="3:13" s="55" customFormat="1" ht="13.8">
      <c r="C2367" s="58" t="s">
        <v>1222</v>
      </c>
      <c r="D2367" s="69" t="s">
        <v>1325</v>
      </c>
      <c r="E2367" s="70"/>
      <c r="F2367" s="71"/>
      <c r="G2367" s="95">
        <v>0.1</v>
      </c>
      <c r="H2367" s="64">
        <f>H2366*G2367</f>
        <v>64670.8</v>
      </c>
      <c r="I2367" s="319"/>
    </row>
    <row r="2368" spans="3:13" s="55" customFormat="1" ht="24.75" customHeight="1">
      <c r="C2368" s="58" t="s">
        <v>1223</v>
      </c>
      <c r="D2368" s="69" t="s">
        <v>1224</v>
      </c>
      <c r="E2368" s="70"/>
      <c r="F2368" s="70"/>
      <c r="G2368" s="71"/>
      <c r="H2368" s="305">
        <f>SUM(H2366:H2367)</f>
        <v>711378.8</v>
      </c>
      <c r="I2368" s="319"/>
    </row>
    <row r="2370" spans="3:13" ht="13.8">
      <c r="C2370" s="160" t="s">
        <v>5501</v>
      </c>
      <c r="D2370" s="436" t="s">
        <v>5502</v>
      </c>
      <c r="I2370" s="56">
        <f>ROUNDDOWN(H2384,-2)</f>
        <v>835400</v>
      </c>
    </row>
    <row r="2371" spans="3:13" s="55" customFormat="1" ht="27.6">
      <c r="C2371" s="300" t="s">
        <v>1197</v>
      </c>
      <c r="D2371" s="300" t="s">
        <v>1198</v>
      </c>
      <c r="E2371" s="300" t="s">
        <v>1199</v>
      </c>
      <c r="F2371" s="300" t="s">
        <v>1200</v>
      </c>
      <c r="G2371" s="300" t="s">
        <v>1201</v>
      </c>
      <c r="H2371" s="300" t="s">
        <v>1202</v>
      </c>
      <c r="I2371" s="54"/>
    </row>
    <row r="2372" spans="3:13" s="55" customFormat="1" ht="13.8">
      <c r="C2372" s="72" t="s">
        <v>1203</v>
      </c>
      <c r="D2372" s="59" t="s">
        <v>1204</v>
      </c>
      <c r="E2372" s="73"/>
      <c r="F2372" s="73"/>
      <c r="G2372" s="73"/>
      <c r="H2372" s="73"/>
      <c r="I2372" s="54"/>
      <c r="J2372" s="159" t="s">
        <v>1249</v>
      </c>
    </row>
    <row r="2373" spans="3:13" s="55" customFormat="1" ht="13.8">
      <c r="C2373" s="301">
        <v>1</v>
      </c>
      <c r="D2373" s="59" t="s">
        <v>5</v>
      </c>
      <c r="E2373" s="302" t="s">
        <v>6</v>
      </c>
      <c r="F2373" s="93">
        <v>4.7309999999999999</v>
      </c>
      <c r="G2373" s="64">
        <f>VLOOKUP(D2373,upahbahan,3,FALSE)</f>
        <v>100000</v>
      </c>
      <c r="H2373" s="64">
        <f>F2373*G2373</f>
        <v>473100</v>
      </c>
      <c r="I2373" s="54"/>
      <c r="J2373" s="159" t="s">
        <v>1250</v>
      </c>
      <c r="M2373" s="65">
        <v>0.1</v>
      </c>
    </row>
    <row r="2374" spans="3:13" s="55" customFormat="1" ht="13.8">
      <c r="C2374" s="301">
        <v>2</v>
      </c>
      <c r="D2374" s="59" t="s">
        <v>10</v>
      </c>
      <c r="E2374" s="302" t="s">
        <v>6</v>
      </c>
      <c r="F2374" s="93">
        <v>0.94599999999999995</v>
      </c>
      <c r="G2374" s="64">
        <f>VLOOKUP(D2374,upahbahan,3,FALSE)</f>
        <v>145000</v>
      </c>
      <c r="H2374" s="64">
        <f>F2374*G2374</f>
        <v>137170</v>
      </c>
      <c r="I2374" s="54"/>
      <c r="J2374" s="159"/>
      <c r="M2374" s="65"/>
    </row>
    <row r="2375" spans="3:13" s="55" customFormat="1" ht="13.8">
      <c r="C2375" s="301">
        <v>3</v>
      </c>
      <c r="D2375" s="59" t="s">
        <v>19</v>
      </c>
      <c r="E2375" s="302" t="s">
        <v>6</v>
      </c>
      <c r="F2375" s="93">
        <v>0.47299999999999998</v>
      </c>
      <c r="G2375" s="64">
        <f>VLOOKUP(D2375,upahbahan,3,FALSE)</f>
        <v>200000</v>
      </c>
      <c r="H2375" s="64">
        <f t="shared" ref="H2375" si="300">F2375*G2375</f>
        <v>94600</v>
      </c>
      <c r="I2375" s="54"/>
    </row>
    <row r="2376" spans="3:13" s="55" customFormat="1" ht="13.8">
      <c r="C2376" s="83" t="s">
        <v>1210</v>
      </c>
      <c r="D2376" s="80"/>
      <c r="E2376" s="80"/>
      <c r="F2376" s="217"/>
      <c r="G2376" s="218"/>
      <c r="H2376" s="64">
        <f>SUM(H2373:H2375)</f>
        <v>704870</v>
      </c>
      <c r="I2376" s="219"/>
    </row>
    <row r="2377" spans="3:13" s="55" customFormat="1" ht="13.8">
      <c r="C2377" s="72" t="s">
        <v>1211</v>
      </c>
      <c r="D2377" s="59" t="s">
        <v>1212</v>
      </c>
      <c r="E2377" s="73"/>
      <c r="F2377" s="73"/>
      <c r="G2377" s="73"/>
      <c r="H2377" s="73"/>
      <c r="I2377" s="54"/>
    </row>
    <row r="2378" spans="3:13" s="55" customFormat="1" ht="13.8">
      <c r="C2378" s="83" t="s">
        <v>1216</v>
      </c>
      <c r="D2378" s="80"/>
      <c r="E2378" s="80"/>
      <c r="F2378" s="80"/>
      <c r="G2378" s="162"/>
      <c r="H2378" s="64">
        <f>SUM(H2377:H2377)</f>
        <v>0</v>
      </c>
      <c r="I2378" s="54"/>
    </row>
    <row r="2379" spans="3:13" s="55" customFormat="1" ht="13.8">
      <c r="C2379" s="72" t="s">
        <v>1217</v>
      </c>
      <c r="D2379" s="59" t="s">
        <v>1218</v>
      </c>
      <c r="E2379" s="170"/>
      <c r="F2379" s="73"/>
      <c r="G2379" s="73"/>
      <c r="H2379" s="73"/>
      <c r="I2379" s="54"/>
    </row>
    <row r="2380" spans="3:13" s="55" customFormat="1" ht="13.8">
      <c r="C2380" s="557">
        <v>1</v>
      </c>
      <c r="D2380" s="59" t="s">
        <v>5134</v>
      </c>
      <c r="E2380" s="170" t="s">
        <v>1995</v>
      </c>
      <c r="F2380" s="592">
        <v>0.50600000000000001</v>
      </c>
      <c r="G2380" s="64">
        <f>VLOOKUP(D2380,upahbahan,3,FALSE)</f>
        <v>108000</v>
      </c>
      <c r="H2380" s="64">
        <f t="shared" ref="H2380" si="301">F2380*G2380</f>
        <v>54648</v>
      </c>
      <c r="I2380" s="54"/>
    </row>
    <row r="2381" spans="3:13" s="55" customFormat="1" ht="13.8">
      <c r="C2381" s="83" t="s">
        <v>1219</v>
      </c>
      <c r="D2381" s="80"/>
      <c r="E2381" s="80"/>
      <c r="F2381" s="80"/>
      <c r="G2381" s="162"/>
      <c r="H2381" s="588">
        <f>SUM(H2380:H2380)</f>
        <v>54648</v>
      </c>
      <c r="I2381" s="54"/>
    </row>
    <row r="2382" spans="3:13" s="55" customFormat="1" ht="13.8">
      <c r="C2382" s="58" t="s">
        <v>1220</v>
      </c>
      <c r="D2382" s="69" t="s">
        <v>1221</v>
      </c>
      <c r="E2382" s="70"/>
      <c r="F2382" s="70"/>
      <c r="G2382" s="71"/>
      <c r="H2382" s="304">
        <f>H2381+H2378+H2376</f>
        <v>759518</v>
      </c>
      <c r="I2382" s="319"/>
    </row>
    <row r="2383" spans="3:13" s="55" customFormat="1" ht="13.8">
      <c r="C2383" s="58" t="s">
        <v>1222</v>
      </c>
      <c r="D2383" s="69" t="s">
        <v>1325</v>
      </c>
      <c r="E2383" s="70"/>
      <c r="F2383" s="71"/>
      <c r="G2383" s="95">
        <v>0.1</v>
      </c>
      <c r="H2383" s="64">
        <f>H2382*G2383</f>
        <v>75951.8</v>
      </c>
      <c r="I2383" s="319"/>
    </row>
    <row r="2384" spans="3:13" s="55" customFormat="1" ht="24.75" customHeight="1">
      <c r="C2384" s="58" t="s">
        <v>1223</v>
      </c>
      <c r="D2384" s="69" t="s">
        <v>1224</v>
      </c>
      <c r="E2384" s="70"/>
      <c r="F2384" s="70"/>
      <c r="G2384" s="71"/>
      <c r="H2384" s="305">
        <f>SUM(H2382:H2383)</f>
        <v>835469.8</v>
      </c>
      <c r="I2384" s="319"/>
    </row>
    <row r="2386" spans="3:13" ht="13.8">
      <c r="C2386" s="160" t="s">
        <v>5503</v>
      </c>
      <c r="D2386" s="436" t="s">
        <v>5504</v>
      </c>
      <c r="I2386" s="56">
        <f>ROUNDDOWN(H2400,-2)</f>
        <v>970000</v>
      </c>
    </row>
    <row r="2387" spans="3:13" s="55" customFormat="1" ht="27.6">
      <c r="C2387" s="300" t="s">
        <v>1197</v>
      </c>
      <c r="D2387" s="300" t="s">
        <v>1198</v>
      </c>
      <c r="E2387" s="300" t="s">
        <v>1199</v>
      </c>
      <c r="F2387" s="300" t="s">
        <v>1200</v>
      </c>
      <c r="G2387" s="300" t="s">
        <v>1201</v>
      </c>
      <c r="H2387" s="300" t="s">
        <v>1202</v>
      </c>
      <c r="I2387" s="54"/>
    </row>
    <row r="2388" spans="3:13" s="55" customFormat="1" ht="13.8">
      <c r="C2388" s="72" t="s">
        <v>1203</v>
      </c>
      <c r="D2388" s="59" t="s">
        <v>1204</v>
      </c>
      <c r="E2388" s="73"/>
      <c r="F2388" s="73"/>
      <c r="G2388" s="73"/>
      <c r="H2388" s="73"/>
      <c r="I2388" s="54"/>
      <c r="J2388" s="159" t="s">
        <v>1249</v>
      </c>
    </row>
    <row r="2389" spans="3:13" s="55" customFormat="1" ht="13.8">
      <c r="C2389" s="301">
        <v>1</v>
      </c>
      <c r="D2389" s="59" t="s">
        <v>5</v>
      </c>
      <c r="E2389" s="302" t="s">
        <v>6</v>
      </c>
      <c r="F2389" s="93">
        <v>5.5019999999999998</v>
      </c>
      <c r="G2389" s="64">
        <f>VLOOKUP(D2389,upahbahan,3,FALSE)</f>
        <v>100000</v>
      </c>
      <c r="H2389" s="64">
        <f>F2389*G2389</f>
        <v>550200</v>
      </c>
      <c r="I2389" s="54"/>
      <c r="J2389" s="159" t="s">
        <v>1250</v>
      </c>
      <c r="M2389" s="65">
        <v>0.1</v>
      </c>
    </row>
    <row r="2390" spans="3:13" s="55" customFormat="1" ht="13.8">
      <c r="C2390" s="301">
        <v>2</v>
      </c>
      <c r="D2390" s="59" t="s">
        <v>10</v>
      </c>
      <c r="E2390" s="302" t="s">
        <v>6</v>
      </c>
      <c r="F2390" s="93">
        <v>1.1000000000000001</v>
      </c>
      <c r="G2390" s="64">
        <f>VLOOKUP(D2390,upahbahan,3,FALSE)</f>
        <v>145000</v>
      </c>
      <c r="H2390" s="64">
        <f>F2390*G2390</f>
        <v>159500</v>
      </c>
      <c r="I2390" s="54"/>
      <c r="J2390" s="159"/>
      <c r="M2390" s="65"/>
    </row>
    <row r="2391" spans="3:13" s="55" customFormat="1" ht="13.8">
      <c r="C2391" s="301">
        <v>3</v>
      </c>
      <c r="D2391" s="59" t="s">
        <v>19</v>
      </c>
      <c r="E2391" s="302" t="s">
        <v>6</v>
      </c>
      <c r="F2391" s="93">
        <v>0.55000000000000004</v>
      </c>
      <c r="G2391" s="64">
        <f>VLOOKUP(D2391,upahbahan,3,FALSE)</f>
        <v>200000</v>
      </c>
      <c r="H2391" s="64">
        <f t="shared" ref="H2391" si="302">F2391*G2391</f>
        <v>110000.00000000001</v>
      </c>
      <c r="I2391" s="54"/>
    </row>
    <row r="2392" spans="3:13" s="55" customFormat="1" ht="13.8">
      <c r="C2392" s="83" t="s">
        <v>1210</v>
      </c>
      <c r="D2392" s="80"/>
      <c r="E2392" s="80"/>
      <c r="F2392" s="217"/>
      <c r="G2392" s="218"/>
      <c r="H2392" s="64">
        <f>SUM(H2389:H2391)</f>
        <v>819700</v>
      </c>
      <c r="I2392" s="219"/>
    </row>
    <row r="2393" spans="3:13" s="55" customFormat="1" ht="13.8">
      <c r="C2393" s="72" t="s">
        <v>1211</v>
      </c>
      <c r="D2393" s="59" t="s">
        <v>1212</v>
      </c>
      <c r="E2393" s="73"/>
      <c r="F2393" s="73"/>
      <c r="G2393" s="73"/>
      <c r="H2393" s="73"/>
      <c r="I2393" s="54"/>
    </row>
    <row r="2394" spans="3:13" s="55" customFormat="1" ht="13.8">
      <c r="C2394" s="83" t="s">
        <v>1216</v>
      </c>
      <c r="D2394" s="80"/>
      <c r="E2394" s="80"/>
      <c r="F2394" s="80"/>
      <c r="G2394" s="162"/>
      <c r="H2394" s="64">
        <f>SUM(H2393:H2393)</f>
        <v>0</v>
      </c>
      <c r="I2394" s="54"/>
    </row>
    <row r="2395" spans="3:13" s="55" customFormat="1" ht="13.8">
      <c r="C2395" s="72" t="s">
        <v>1217</v>
      </c>
      <c r="D2395" s="59" t="s">
        <v>1218</v>
      </c>
      <c r="E2395" s="170"/>
      <c r="F2395" s="73"/>
      <c r="G2395" s="73"/>
      <c r="H2395" s="73"/>
      <c r="I2395" s="54"/>
    </row>
    <row r="2396" spans="3:13" s="55" customFormat="1" ht="13.8">
      <c r="C2396" s="557">
        <v>1</v>
      </c>
      <c r="D2396" s="59" t="s">
        <v>5134</v>
      </c>
      <c r="E2396" s="170" t="s">
        <v>1995</v>
      </c>
      <c r="F2396" s="592">
        <v>0.57599999999999996</v>
      </c>
      <c r="G2396" s="64">
        <f>VLOOKUP(D2396,upahbahan,3,FALSE)</f>
        <v>108000</v>
      </c>
      <c r="H2396" s="64">
        <f t="shared" ref="H2396" si="303">F2396*G2396</f>
        <v>62207.999999999993</v>
      </c>
      <c r="I2396" s="54"/>
    </row>
    <row r="2397" spans="3:13" s="55" customFormat="1" ht="13.8">
      <c r="C2397" s="83" t="s">
        <v>1219</v>
      </c>
      <c r="D2397" s="80"/>
      <c r="E2397" s="80"/>
      <c r="F2397" s="80"/>
      <c r="G2397" s="162"/>
      <c r="H2397" s="588">
        <f>SUM(H2396:H2396)</f>
        <v>62207.999999999993</v>
      </c>
      <c r="I2397" s="54"/>
    </row>
    <row r="2398" spans="3:13" s="55" customFormat="1" ht="13.8">
      <c r="C2398" s="58" t="s">
        <v>1220</v>
      </c>
      <c r="D2398" s="69" t="s">
        <v>1221</v>
      </c>
      <c r="E2398" s="70"/>
      <c r="F2398" s="70"/>
      <c r="G2398" s="71"/>
      <c r="H2398" s="304">
        <f>H2397+H2394+H2392</f>
        <v>881908</v>
      </c>
      <c r="I2398" s="319"/>
    </row>
    <row r="2399" spans="3:13" s="55" customFormat="1" ht="13.8">
      <c r="C2399" s="58" t="s">
        <v>1222</v>
      </c>
      <c r="D2399" s="69" t="s">
        <v>1325</v>
      </c>
      <c r="E2399" s="70"/>
      <c r="F2399" s="71"/>
      <c r="G2399" s="95">
        <v>0.1</v>
      </c>
      <c r="H2399" s="64">
        <f>H2398*G2399</f>
        <v>88190.8</v>
      </c>
      <c r="I2399" s="319"/>
    </row>
    <row r="2400" spans="3:13" s="55" customFormat="1" ht="24.75" customHeight="1">
      <c r="C2400" s="58" t="s">
        <v>1223</v>
      </c>
      <c r="D2400" s="69" t="s">
        <v>1224</v>
      </c>
      <c r="E2400" s="70"/>
      <c r="F2400" s="70"/>
      <c r="G2400" s="71"/>
      <c r="H2400" s="305">
        <f>SUM(H2398:H2399)</f>
        <v>970098.8</v>
      </c>
      <c r="I2400" s="319"/>
    </row>
    <row r="2402" spans="3:13" ht="13.8">
      <c r="C2402" s="160" t="s">
        <v>5505</v>
      </c>
      <c r="D2402" s="436" t="s">
        <v>5506</v>
      </c>
    </row>
    <row r="2403" spans="3:13" ht="13.8">
      <c r="C2403" s="458" t="s">
        <v>5508</v>
      </c>
      <c r="D2403" s="436" t="s">
        <v>5507</v>
      </c>
    </row>
    <row r="2404" spans="3:13" ht="13.8">
      <c r="C2404" s="160" t="s">
        <v>5509</v>
      </c>
      <c r="D2404" s="436" t="s">
        <v>5510</v>
      </c>
      <c r="I2404" s="56">
        <f>ROUNDDOWN(H2419,-2)</f>
        <v>654300</v>
      </c>
    </row>
    <row r="2405" spans="3:13" s="55" customFormat="1" ht="27.6">
      <c r="C2405" s="300" t="s">
        <v>1197</v>
      </c>
      <c r="D2405" s="300" t="s">
        <v>1198</v>
      </c>
      <c r="E2405" s="300" t="s">
        <v>1199</v>
      </c>
      <c r="F2405" s="300" t="s">
        <v>1200</v>
      </c>
      <c r="G2405" s="300" t="s">
        <v>1201</v>
      </c>
      <c r="H2405" s="300" t="s">
        <v>1202</v>
      </c>
      <c r="I2405" s="54"/>
    </row>
    <row r="2406" spans="3:13" s="55" customFormat="1" ht="13.8">
      <c r="C2406" s="72" t="s">
        <v>1203</v>
      </c>
      <c r="D2406" s="59" t="s">
        <v>1204</v>
      </c>
      <c r="E2406" s="73"/>
      <c r="F2406" s="73"/>
      <c r="G2406" s="73"/>
      <c r="H2406" s="73"/>
      <c r="I2406" s="54"/>
      <c r="J2406" s="159" t="s">
        <v>1249</v>
      </c>
    </row>
    <row r="2407" spans="3:13" s="55" customFormat="1" ht="13.8">
      <c r="C2407" s="301">
        <v>1</v>
      </c>
      <c r="D2407" s="59" t="s">
        <v>5</v>
      </c>
      <c r="E2407" s="302" t="s">
        <v>6</v>
      </c>
      <c r="F2407" s="93">
        <v>0.499</v>
      </c>
      <c r="G2407" s="64">
        <f>VLOOKUP(D2407,upahbahan,3,FALSE)</f>
        <v>100000</v>
      </c>
      <c r="H2407" s="64">
        <f>F2407*G2407</f>
        <v>49900</v>
      </c>
      <c r="I2407" s="54"/>
      <c r="J2407" s="159" t="s">
        <v>1250</v>
      </c>
      <c r="M2407" s="65">
        <v>0.1</v>
      </c>
    </row>
    <row r="2408" spans="3:13" s="55" customFormat="1" ht="13.8">
      <c r="C2408" s="301">
        <v>2</v>
      </c>
      <c r="D2408" s="59" t="s">
        <v>10</v>
      </c>
      <c r="E2408" s="302" t="s">
        <v>6</v>
      </c>
      <c r="F2408" s="93">
        <v>0.1</v>
      </c>
      <c r="G2408" s="64">
        <f>VLOOKUP(D2408,upahbahan,3,FALSE)</f>
        <v>145000</v>
      </c>
      <c r="H2408" s="64">
        <f>F2408*G2408</f>
        <v>14500</v>
      </c>
      <c r="I2408" s="54"/>
      <c r="J2408" s="159"/>
      <c r="M2408" s="65"/>
    </row>
    <row r="2409" spans="3:13" s="55" customFormat="1" ht="13.8">
      <c r="C2409" s="301">
        <v>3</v>
      </c>
      <c r="D2409" s="59" t="s">
        <v>19</v>
      </c>
      <c r="E2409" s="302" t="s">
        <v>6</v>
      </c>
      <c r="F2409" s="93">
        <v>0.05</v>
      </c>
      <c r="G2409" s="64">
        <f>VLOOKUP(D2409,upahbahan,3,FALSE)</f>
        <v>200000</v>
      </c>
      <c r="H2409" s="64">
        <f t="shared" ref="H2409" si="304">F2409*G2409</f>
        <v>10000</v>
      </c>
      <c r="I2409" s="54"/>
    </row>
    <row r="2410" spans="3:13" s="55" customFormat="1" ht="13.8">
      <c r="C2410" s="83" t="s">
        <v>1210</v>
      </c>
      <c r="D2410" s="80"/>
      <c r="E2410" s="80"/>
      <c r="F2410" s="217"/>
      <c r="G2410" s="218"/>
      <c r="H2410" s="64">
        <f>SUM(H2407:H2409)</f>
        <v>74400</v>
      </c>
      <c r="I2410" s="219"/>
    </row>
    <row r="2411" spans="3:13" s="55" customFormat="1" ht="13.8">
      <c r="C2411" s="72" t="s">
        <v>1211</v>
      </c>
      <c r="D2411" s="59" t="s">
        <v>1212</v>
      </c>
      <c r="E2411" s="73"/>
      <c r="F2411" s="73"/>
      <c r="G2411" s="73"/>
      <c r="H2411" s="73"/>
      <c r="I2411" s="54"/>
    </row>
    <row r="2412" spans="3:13" s="55" customFormat="1" ht="13.8">
      <c r="C2412" s="557">
        <v>1</v>
      </c>
      <c r="D2412" s="59" t="s">
        <v>5511</v>
      </c>
      <c r="E2412" s="590" t="s">
        <v>1304</v>
      </c>
      <c r="F2412" s="171">
        <v>1</v>
      </c>
      <c r="G2412" s="64">
        <f>VLOOKUP(D2412,upahbahan,3,FALSE)</f>
        <v>520000</v>
      </c>
      <c r="H2412" s="64">
        <f>F2412*G2412</f>
        <v>520000</v>
      </c>
      <c r="I2412" s="54"/>
    </row>
    <row r="2413" spans="3:13" s="55" customFormat="1" ht="13.8">
      <c r="C2413" s="83" t="s">
        <v>1216</v>
      </c>
      <c r="D2413" s="80"/>
      <c r="E2413" s="80"/>
      <c r="F2413" s="80"/>
      <c r="G2413" s="162"/>
      <c r="H2413" s="64">
        <f>SUM(H2411:H2412)</f>
        <v>520000</v>
      </c>
      <c r="I2413" s="54"/>
    </row>
    <row r="2414" spans="3:13" s="55" customFormat="1" ht="13.8">
      <c r="C2414" s="72" t="s">
        <v>1217</v>
      </c>
      <c r="D2414" s="59" t="s">
        <v>1218</v>
      </c>
      <c r="E2414" s="170"/>
      <c r="F2414" s="73"/>
      <c r="G2414" s="73"/>
      <c r="H2414" s="73"/>
      <c r="I2414" s="54"/>
    </row>
    <row r="2415" spans="3:13" s="55" customFormat="1" ht="13.8">
      <c r="C2415" s="557">
        <v>1</v>
      </c>
      <c r="D2415" s="59" t="s">
        <v>5134</v>
      </c>
      <c r="E2415" s="170" t="s">
        <v>1995</v>
      </c>
      <c r="F2415" s="592">
        <v>4.0000000000000001E-3</v>
      </c>
      <c r="G2415" s="64">
        <f>VLOOKUP(D2415,upahbahan,3,FALSE)</f>
        <v>108000</v>
      </c>
      <c r="H2415" s="64">
        <f t="shared" ref="H2415" si="305">F2415*G2415</f>
        <v>432</v>
      </c>
      <c r="I2415" s="54"/>
    </row>
    <row r="2416" spans="3:13" s="55" customFormat="1" ht="13.8">
      <c r="C2416" s="83" t="s">
        <v>1219</v>
      </c>
      <c r="D2416" s="80"/>
      <c r="E2416" s="80"/>
      <c r="F2416" s="80"/>
      <c r="G2416" s="162"/>
      <c r="H2416" s="588">
        <f>SUM(H2415:H2415)</f>
        <v>432</v>
      </c>
      <c r="I2416" s="54"/>
    </row>
    <row r="2417" spans="3:13" s="55" customFormat="1" ht="13.8">
      <c r="C2417" s="58" t="s">
        <v>1220</v>
      </c>
      <c r="D2417" s="69" t="s">
        <v>1221</v>
      </c>
      <c r="E2417" s="70"/>
      <c r="F2417" s="70"/>
      <c r="G2417" s="71"/>
      <c r="H2417" s="304">
        <f>H2416+H2413+H2410</f>
        <v>594832</v>
      </c>
      <c r="I2417" s="319"/>
    </row>
    <row r="2418" spans="3:13" s="55" customFormat="1" ht="13.8">
      <c r="C2418" s="58" t="s">
        <v>1222</v>
      </c>
      <c r="D2418" s="69" t="s">
        <v>1325</v>
      </c>
      <c r="E2418" s="70"/>
      <c r="F2418" s="71"/>
      <c r="G2418" s="95">
        <v>0.1</v>
      </c>
      <c r="H2418" s="64">
        <f>H2417*G2418</f>
        <v>59483.200000000004</v>
      </c>
      <c r="I2418" s="319"/>
    </row>
    <row r="2419" spans="3:13" s="55" customFormat="1" ht="24.75" customHeight="1">
      <c r="C2419" s="58" t="s">
        <v>1223</v>
      </c>
      <c r="D2419" s="69" t="s">
        <v>1224</v>
      </c>
      <c r="E2419" s="70"/>
      <c r="F2419" s="70"/>
      <c r="G2419" s="71"/>
      <c r="H2419" s="305">
        <f>SUM(H2417:H2418)</f>
        <v>654315.19999999995</v>
      </c>
      <c r="I2419" s="319"/>
    </row>
    <row r="2421" spans="3:13" ht="13.8">
      <c r="C2421" s="160" t="s">
        <v>5512</v>
      </c>
      <c r="D2421" s="436" t="s">
        <v>5513</v>
      </c>
      <c r="I2421" s="56">
        <f>ROUNDDOWN(H2436,-2)</f>
        <v>804900</v>
      </c>
    </row>
    <row r="2422" spans="3:13" s="55" customFormat="1" ht="27.6">
      <c r="C2422" s="300" t="s">
        <v>1197</v>
      </c>
      <c r="D2422" s="300" t="s">
        <v>1198</v>
      </c>
      <c r="E2422" s="300" t="s">
        <v>1199</v>
      </c>
      <c r="F2422" s="300" t="s">
        <v>1200</v>
      </c>
      <c r="G2422" s="300" t="s">
        <v>1201</v>
      </c>
      <c r="H2422" s="300" t="s">
        <v>1202</v>
      </c>
      <c r="I2422" s="54"/>
    </row>
    <row r="2423" spans="3:13" s="55" customFormat="1" ht="13.8">
      <c r="C2423" s="72" t="s">
        <v>1203</v>
      </c>
      <c r="D2423" s="59" t="s">
        <v>1204</v>
      </c>
      <c r="E2423" s="73"/>
      <c r="F2423" s="73"/>
      <c r="G2423" s="73"/>
      <c r="H2423" s="73"/>
      <c r="I2423" s="54"/>
      <c r="J2423" s="159" t="s">
        <v>1249</v>
      </c>
    </row>
    <row r="2424" spans="3:13" s="55" customFormat="1" ht="13.8">
      <c r="C2424" s="301">
        <v>1</v>
      </c>
      <c r="D2424" s="59" t="s">
        <v>5</v>
      </c>
      <c r="E2424" s="302" t="s">
        <v>6</v>
      </c>
      <c r="F2424" s="93">
        <v>0.57899999999999996</v>
      </c>
      <c r="G2424" s="64">
        <f>VLOOKUP(D2424,upahbahan,3,FALSE)</f>
        <v>100000</v>
      </c>
      <c r="H2424" s="64">
        <f>F2424*G2424</f>
        <v>57899.999999999993</v>
      </c>
      <c r="I2424" s="54"/>
      <c r="J2424" s="159" t="s">
        <v>1250</v>
      </c>
      <c r="M2424" s="65">
        <v>0.1</v>
      </c>
    </row>
    <row r="2425" spans="3:13" s="55" customFormat="1" ht="13.8">
      <c r="C2425" s="301">
        <v>2</v>
      </c>
      <c r="D2425" s="59" t="s">
        <v>10</v>
      </c>
      <c r="E2425" s="302" t="s">
        <v>6</v>
      </c>
      <c r="F2425" s="93">
        <v>0.11600000000000001</v>
      </c>
      <c r="G2425" s="64">
        <f>VLOOKUP(D2425,upahbahan,3,FALSE)</f>
        <v>145000</v>
      </c>
      <c r="H2425" s="64">
        <f>F2425*G2425</f>
        <v>16820</v>
      </c>
      <c r="I2425" s="54"/>
      <c r="J2425" s="159"/>
      <c r="M2425" s="65"/>
    </row>
    <row r="2426" spans="3:13" s="55" customFormat="1" ht="13.8">
      <c r="C2426" s="301">
        <v>3</v>
      </c>
      <c r="D2426" s="59" t="s">
        <v>19</v>
      </c>
      <c r="E2426" s="302" t="s">
        <v>6</v>
      </c>
      <c r="F2426" s="93">
        <v>5.8000000000000003E-2</v>
      </c>
      <c r="G2426" s="64">
        <f>VLOOKUP(D2426,upahbahan,3,FALSE)</f>
        <v>200000</v>
      </c>
      <c r="H2426" s="64">
        <f t="shared" ref="H2426" si="306">F2426*G2426</f>
        <v>11600</v>
      </c>
      <c r="I2426" s="54"/>
    </row>
    <row r="2427" spans="3:13" s="55" customFormat="1" ht="13.8">
      <c r="C2427" s="83" t="s">
        <v>1210</v>
      </c>
      <c r="D2427" s="80"/>
      <c r="E2427" s="80"/>
      <c r="F2427" s="217"/>
      <c r="G2427" s="218"/>
      <c r="H2427" s="64">
        <f>SUM(H2424:H2426)</f>
        <v>86320</v>
      </c>
      <c r="I2427" s="219"/>
    </row>
    <row r="2428" spans="3:13" s="55" customFormat="1" ht="13.8">
      <c r="C2428" s="72" t="s">
        <v>1211</v>
      </c>
      <c r="D2428" s="59" t="s">
        <v>1212</v>
      </c>
      <c r="E2428" s="73"/>
      <c r="F2428" s="73"/>
      <c r="G2428" s="73"/>
      <c r="H2428" s="73"/>
      <c r="I2428" s="54"/>
    </row>
    <row r="2429" spans="3:13" s="55" customFormat="1" ht="13.8">
      <c r="C2429" s="557">
        <v>1</v>
      </c>
      <c r="D2429" s="59" t="s">
        <v>5514</v>
      </c>
      <c r="E2429" s="590" t="s">
        <v>1304</v>
      </c>
      <c r="F2429" s="171">
        <v>1</v>
      </c>
      <c r="G2429" s="64">
        <f>VLOOKUP(D2429,upahbahan,3,FALSE)</f>
        <v>645000</v>
      </c>
      <c r="H2429" s="64">
        <f>F2429*G2429</f>
        <v>645000</v>
      </c>
      <c r="I2429" s="54"/>
    </row>
    <row r="2430" spans="3:13" s="55" customFormat="1" ht="13.8">
      <c r="C2430" s="83" t="s">
        <v>1216</v>
      </c>
      <c r="D2430" s="80"/>
      <c r="E2430" s="80"/>
      <c r="F2430" s="80"/>
      <c r="G2430" s="162"/>
      <c r="H2430" s="64">
        <f>SUM(H2428:H2429)</f>
        <v>645000</v>
      </c>
      <c r="I2430" s="54"/>
    </row>
    <row r="2431" spans="3:13" s="55" customFormat="1" ht="13.8">
      <c r="C2431" s="72" t="s">
        <v>1217</v>
      </c>
      <c r="D2431" s="59" t="s">
        <v>1218</v>
      </c>
      <c r="E2431" s="170"/>
      <c r="F2431" s="73"/>
      <c r="G2431" s="73"/>
      <c r="H2431" s="73"/>
      <c r="I2431" s="54"/>
    </row>
    <row r="2432" spans="3:13" s="55" customFormat="1" ht="13.8">
      <c r="C2432" s="557">
        <v>1</v>
      </c>
      <c r="D2432" s="59" t="s">
        <v>5134</v>
      </c>
      <c r="E2432" s="170" t="s">
        <v>1995</v>
      </c>
      <c r="F2432" s="592">
        <v>4.0000000000000001E-3</v>
      </c>
      <c r="G2432" s="64">
        <f>VLOOKUP(D2432,upahbahan,3,FALSE)</f>
        <v>108000</v>
      </c>
      <c r="H2432" s="64">
        <f t="shared" ref="H2432" si="307">F2432*G2432</f>
        <v>432</v>
      </c>
      <c r="I2432" s="54"/>
    </row>
    <row r="2433" spans="3:13" s="55" customFormat="1" ht="13.8">
      <c r="C2433" s="83" t="s">
        <v>1219</v>
      </c>
      <c r="D2433" s="80"/>
      <c r="E2433" s="80"/>
      <c r="F2433" s="80"/>
      <c r="G2433" s="162"/>
      <c r="H2433" s="588">
        <f>SUM(H2432:H2432)</f>
        <v>432</v>
      </c>
      <c r="I2433" s="54"/>
    </row>
    <row r="2434" spans="3:13" s="55" customFormat="1" ht="13.8">
      <c r="C2434" s="58" t="s">
        <v>1220</v>
      </c>
      <c r="D2434" s="69" t="s">
        <v>1221</v>
      </c>
      <c r="E2434" s="70"/>
      <c r="F2434" s="70"/>
      <c r="G2434" s="71"/>
      <c r="H2434" s="304">
        <f>H2433+H2430+H2427</f>
        <v>731752</v>
      </c>
      <c r="I2434" s="319"/>
    </row>
    <row r="2435" spans="3:13" s="55" customFormat="1" ht="13.8">
      <c r="C2435" s="58" t="s">
        <v>1222</v>
      </c>
      <c r="D2435" s="69" t="s">
        <v>1325</v>
      </c>
      <c r="E2435" s="70"/>
      <c r="F2435" s="71"/>
      <c r="G2435" s="95">
        <v>0.1</v>
      </c>
      <c r="H2435" s="64">
        <f>H2434*G2435</f>
        <v>73175.199999999997</v>
      </c>
      <c r="I2435" s="319"/>
    </row>
    <row r="2436" spans="3:13" s="55" customFormat="1" ht="24.75" customHeight="1">
      <c r="C2436" s="58" t="s">
        <v>1223</v>
      </c>
      <c r="D2436" s="69" t="s">
        <v>1224</v>
      </c>
      <c r="E2436" s="70"/>
      <c r="F2436" s="70"/>
      <c r="G2436" s="71"/>
      <c r="H2436" s="305">
        <f>SUM(H2434:H2435)</f>
        <v>804927.2</v>
      </c>
      <c r="I2436" s="319"/>
    </row>
    <row r="2439" spans="3:13" ht="13.8">
      <c r="C2439" s="160" t="s">
        <v>5515</v>
      </c>
      <c r="D2439" s="436" t="s">
        <v>5516</v>
      </c>
      <c r="I2439" s="56">
        <f>ROUNDDOWN(H2454,-2)</f>
        <v>949300</v>
      </c>
    </row>
    <row r="2440" spans="3:13" s="55" customFormat="1" ht="27.6">
      <c r="C2440" s="300" t="s">
        <v>1197</v>
      </c>
      <c r="D2440" s="300" t="s">
        <v>1198</v>
      </c>
      <c r="E2440" s="300" t="s">
        <v>1199</v>
      </c>
      <c r="F2440" s="300" t="s">
        <v>1200</v>
      </c>
      <c r="G2440" s="300" t="s">
        <v>1201</v>
      </c>
      <c r="H2440" s="300" t="s">
        <v>1202</v>
      </c>
      <c r="I2440" s="54"/>
    </row>
    <row r="2441" spans="3:13" s="55" customFormat="1" ht="13.8">
      <c r="C2441" s="72" t="s">
        <v>1203</v>
      </c>
      <c r="D2441" s="59" t="s">
        <v>1204</v>
      </c>
      <c r="E2441" s="73"/>
      <c r="F2441" s="73"/>
      <c r="G2441" s="73"/>
      <c r="H2441" s="73"/>
      <c r="I2441" s="54"/>
      <c r="J2441" s="159" t="s">
        <v>1249</v>
      </c>
    </row>
    <row r="2442" spans="3:13" s="55" customFormat="1" ht="13.8">
      <c r="C2442" s="301">
        <v>1</v>
      </c>
      <c r="D2442" s="59" t="s">
        <v>5</v>
      </c>
      <c r="E2442" s="302" t="s">
        <v>6</v>
      </c>
      <c r="F2442" s="93">
        <v>0.64800000000000002</v>
      </c>
      <c r="G2442" s="64">
        <f>VLOOKUP(D2442,upahbahan,3,FALSE)</f>
        <v>100000</v>
      </c>
      <c r="H2442" s="64">
        <f>F2442*G2442</f>
        <v>64800</v>
      </c>
      <c r="I2442" s="54"/>
      <c r="J2442" s="159" t="s">
        <v>1250</v>
      </c>
      <c r="M2442" s="65">
        <v>0.1</v>
      </c>
    </row>
    <row r="2443" spans="3:13" s="55" customFormat="1" ht="13.8">
      <c r="C2443" s="301">
        <v>2</v>
      </c>
      <c r="D2443" s="59" t="s">
        <v>10</v>
      </c>
      <c r="E2443" s="302" t="s">
        <v>6</v>
      </c>
      <c r="F2443" s="93">
        <v>0.13</v>
      </c>
      <c r="G2443" s="64">
        <f>VLOOKUP(D2443,upahbahan,3,FALSE)</f>
        <v>145000</v>
      </c>
      <c r="H2443" s="64">
        <f>F2443*G2443</f>
        <v>18850</v>
      </c>
      <c r="I2443" s="54"/>
      <c r="J2443" s="159"/>
      <c r="M2443" s="65"/>
    </row>
    <row r="2444" spans="3:13" s="55" customFormat="1" ht="13.8">
      <c r="C2444" s="301">
        <v>3</v>
      </c>
      <c r="D2444" s="59" t="s">
        <v>19</v>
      </c>
      <c r="E2444" s="302" t="s">
        <v>6</v>
      </c>
      <c r="F2444" s="93">
        <v>6.5000000000000002E-2</v>
      </c>
      <c r="G2444" s="64">
        <f>VLOOKUP(D2444,upahbahan,3,FALSE)</f>
        <v>200000</v>
      </c>
      <c r="H2444" s="64">
        <f t="shared" ref="H2444" si="308">F2444*G2444</f>
        <v>13000</v>
      </c>
      <c r="I2444" s="54"/>
    </row>
    <row r="2445" spans="3:13" s="55" customFormat="1" ht="13.8">
      <c r="C2445" s="83" t="s">
        <v>1210</v>
      </c>
      <c r="D2445" s="80"/>
      <c r="E2445" s="80"/>
      <c r="F2445" s="217"/>
      <c r="G2445" s="218"/>
      <c r="H2445" s="64">
        <f>SUM(H2442:H2444)</f>
        <v>96650</v>
      </c>
      <c r="I2445" s="219"/>
    </row>
    <row r="2446" spans="3:13" s="55" customFormat="1" ht="13.8">
      <c r="C2446" s="72" t="s">
        <v>1211</v>
      </c>
      <c r="D2446" s="59" t="s">
        <v>1212</v>
      </c>
      <c r="E2446" s="73"/>
      <c r="F2446" s="73"/>
      <c r="G2446" s="73"/>
      <c r="H2446" s="73"/>
      <c r="I2446" s="54"/>
    </row>
    <row r="2447" spans="3:13" s="55" customFormat="1" ht="13.8">
      <c r="C2447" s="557">
        <v>1</v>
      </c>
      <c r="D2447" s="59" t="s">
        <v>5517</v>
      </c>
      <c r="E2447" s="590" t="s">
        <v>1304</v>
      </c>
      <c r="F2447" s="171">
        <v>1</v>
      </c>
      <c r="G2447" s="64">
        <f>VLOOKUP(D2447,upahbahan,3,FALSE)</f>
        <v>766000</v>
      </c>
      <c r="H2447" s="64">
        <f>F2447*G2447</f>
        <v>766000</v>
      </c>
      <c r="I2447" s="54"/>
    </row>
    <row r="2448" spans="3:13" s="55" customFormat="1" ht="13.8">
      <c r="C2448" s="83" t="s">
        <v>1216</v>
      </c>
      <c r="D2448" s="80"/>
      <c r="E2448" s="80"/>
      <c r="F2448" s="80"/>
      <c r="G2448" s="162"/>
      <c r="H2448" s="64">
        <f>SUM(H2446:H2447)</f>
        <v>766000</v>
      </c>
      <c r="I2448" s="54"/>
    </row>
    <row r="2449" spans="3:13" s="55" customFormat="1" ht="13.8">
      <c r="C2449" s="72" t="s">
        <v>1217</v>
      </c>
      <c r="D2449" s="59" t="s">
        <v>1218</v>
      </c>
      <c r="E2449" s="170"/>
      <c r="F2449" s="73"/>
      <c r="G2449" s="73"/>
      <c r="H2449" s="73"/>
      <c r="I2449" s="54"/>
    </row>
    <row r="2450" spans="3:13" s="55" customFormat="1" ht="13.8">
      <c r="C2450" s="557">
        <v>1</v>
      </c>
      <c r="D2450" s="59" t="s">
        <v>5134</v>
      </c>
      <c r="E2450" s="170" t="s">
        <v>1995</v>
      </c>
      <c r="F2450" s="592">
        <v>4.0000000000000001E-3</v>
      </c>
      <c r="G2450" s="64">
        <f>VLOOKUP(D2450,upahbahan,3,FALSE)</f>
        <v>108000</v>
      </c>
      <c r="H2450" s="64">
        <f t="shared" ref="H2450" si="309">F2450*G2450</f>
        <v>432</v>
      </c>
      <c r="I2450" s="54"/>
    </row>
    <row r="2451" spans="3:13" s="55" customFormat="1" ht="13.8">
      <c r="C2451" s="83" t="s">
        <v>1219</v>
      </c>
      <c r="D2451" s="80"/>
      <c r="E2451" s="80"/>
      <c r="F2451" s="80"/>
      <c r="G2451" s="162"/>
      <c r="H2451" s="588">
        <f>SUM(H2450:H2450)</f>
        <v>432</v>
      </c>
      <c r="I2451" s="54"/>
    </row>
    <row r="2452" spans="3:13" s="55" customFormat="1" ht="13.8">
      <c r="C2452" s="58" t="s">
        <v>1220</v>
      </c>
      <c r="D2452" s="69" t="s">
        <v>1221</v>
      </c>
      <c r="E2452" s="70"/>
      <c r="F2452" s="70"/>
      <c r="G2452" s="71"/>
      <c r="H2452" s="304">
        <f>H2451+H2448+H2445</f>
        <v>863082</v>
      </c>
      <c r="I2452" s="319"/>
    </row>
    <row r="2453" spans="3:13" s="55" customFormat="1" ht="13.8">
      <c r="C2453" s="58" t="s">
        <v>1222</v>
      </c>
      <c r="D2453" s="69" t="s">
        <v>1325</v>
      </c>
      <c r="E2453" s="70"/>
      <c r="F2453" s="71"/>
      <c r="G2453" s="95">
        <v>0.1</v>
      </c>
      <c r="H2453" s="64">
        <f>H2452*G2453</f>
        <v>86308.200000000012</v>
      </c>
      <c r="I2453" s="319"/>
    </row>
    <row r="2454" spans="3:13" s="55" customFormat="1" ht="24.75" customHeight="1">
      <c r="C2454" s="58" t="s">
        <v>1223</v>
      </c>
      <c r="D2454" s="69" t="s">
        <v>1224</v>
      </c>
      <c r="E2454" s="70"/>
      <c r="F2454" s="70"/>
      <c r="G2454" s="71"/>
      <c r="H2454" s="305">
        <f>SUM(H2452:H2453)</f>
        <v>949390.2</v>
      </c>
      <c r="I2454" s="319"/>
    </row>
    <row r="2456" spans="3:13" ht="13.8">
      <c r="C2456" s="160" t="s">
        <v>5518</v>
      </c>
      <c r="D2456" s="436" t="s">
        <v>5519</v>
      </c>
      <c r="I2456" s="56">
        <f>ROUNDDOWN(H2471,-2)</f>
        <v>1007600</v>
      </c>
    </row>
    <row r="2457" spans="3:13" s="55" customFormat="1" ht="27.6">
      <c r="C2457" s="300" t="s">
        <v>1197</v>
      </c>
      <c r="D2457" s="300" t="s">
        <v>1198</v>
      </c>
      <c r="E2457" s="300" t="s">
        <v>1199</v>
      </c>
      <c r="F2457" s="300" t="s">
        <v>1200</v>
      </c>
      <c r="G2457" s="300" t="s">
        <v>1201</v>
      </c>
      <c r="H2457" s="300" t="s">
        <v>1202</v>
      </c>
      <c r="I2457" s="54"/>
    </row>
    <row r="2458" spans="3:13" s="55" customFormat="1" ht="13.8">
      <c r="C2458" s="72" t="s">
        <v>1203</v>
      </c>
      <c r="D2458" s="59" t="s">
        <v>1204</v>
      </c>
      <c r="E2458" s="73"/>
      <c r="F2458" s="73"/>
      <c r="G2458" s="73"/>
      <c r="H2458" s="73"/>
      <c r="I2458" s="54"/>
      <c r="J2458" s="159" t="s">
        <v>1249</v>
      </c>
    </row>
    <row r="2459" spans="3:13" s="55" customFormat="1" ht="13.8">
      <c r="C2459" s="301">
        <v>1</v>
      </c>
      <c r="D2459" s="59" t="s">
        <v>5</v>
      </c>
      <c r="E2459" s="302" t="s">
        <v>6</v>
      </c>
      <c r="F2459" s="93">
        <v>0.70799999999999996</v>
      </c>
      <c r="G2459" s="64">
        <f>VLOOKUP(D2459,upahbahan,3,FALSE)</f>
        <v>100000</v>
      </c>
      <c r="H2459" s="64">
        <f>F2459*G2459</f>
        <v>70800</v>
      </c>
      <c r="I2459" s="54"/>
      <c r="J2459" s="159" t="s">
        <v>1250</v>
      </c>
      <c r="M2459" s="65">
        <v>0.1</v>
      </c>
    </row>
    <row r="2460" spans="3:13" s="55" customFormat="1" ht="13.8">
      <c r="C2460" s="301">
        <v>2</v>
      </c>
      <c r="D2460" s="59" t="s">
        <v>10</v>
      </c>
      <c r="E2460" s="302" t="s">
        <v>6</v>
      </c>
      <c r="F2460" s="93">
        <v>0.14199999999999999</v>
      </c>
      <c r="G2460" s="64">
        <f>VLOOKUP(D2460,upahbahan,3,FALSE)</f>
        <v>145000</v>
      </c>
      <c r="H2460" s="64">
        <f>F2460*G2460</f>
        <v>20589.999999999996</v>
      </c>
      <c r="I2460" s="54"/>
      <c r="J2460" s="159"/>
      <c r="M2460" s="65"/>
    </row>
    <row r="2461" spans="3:13" s="55" customFormat="1" ht="13.8">
      <c r="C2461" s="301">
        <v>3</v>
      </c>
      <c r="D2461" s="59" t="s">
        <v>19</v>
      </c>
      <c r="E2461" s="302" t="s">
        <v>6</v>
      </c>
      <c r="F2461" s="93">
        <v>7.0999999999999994E-2</v>
      </c>
      <c r="G2461" s="64">
        <f>VLOOKUP(D2461,upahbahan,3,FALSE)</f>
        <v>200000</v>
      </c>
      <c r="H2461" s="64">
        <f t="shared" ref="H2461" si="310">F2461*G2461</f>
        <v>14199.999999999998</v>
      </c>
      <c r="I2461" s="54"/>
    </row>
    <row r="2462" spans="3:13" s="55" customFormat="1" ht="13.8">
      <c r="C2462" s="83" t="s">
        <v>1210</v>
      </c>
      <c r="D2462" s="80"/>
      <c r="E2462" s="80"/>
      <c r="F2462" s="217"/>
      <c r="G2462" s="218"/>
      <c r="H2462" s="64">
        <f>SUM(H2459:H2461)</f>
        <v>105590</v>
      </c>
      <c r="I2462" s="219"/>
    </row>
    <row r="2463" spans="3:13" s="55" customFormat="1" ht="13.8">
      <c r="C2463" s="72" t="s">
        <v>1211</v>
      </c>
      <c r="D2463" s="59" t="s">
        <v>1212</v>
      </c>
      <c r="E2463" s="73"/>
      <c r="F2463" s="73"/>
      <c r="G2463" s="73"/>
      <c r="H2463" s="73"/>
      <c r="I2463" s="54"/>
    </row>
    <row r="2464" spans="3:13" s="55" customFormat="1" ht="13.8">
      <c r="C2464" s="557">
        <v>1</v>
      </c>
      <c r="D2464" s="59" t="s">
        <v>5520</v>
      </c>
      <c r="E2464" s="590" t="s">
        <v>1304</v>
      </c>
      <c r="F2464" s="171">
        <v>1</v>
      </c>
      <c r="G2464" s="64">
        <f>VLOOKUP(D2464,upahbahan,3,FALSE)</f>
        <v>810000</v>
      </c>
      <c r="H2464" s="64">
        <f>F2464*G2464</f>
        <v>810000</v>
      </c>
      <c r="I2464" s="54"/>
    </row>
    <row r="2465" spans="3:13" s="55" customFormat="1" ht="13.8">
      <c r="C2465" s="83" t="s">
        <v>1216</v>
      </c>
      <c r="D2465" s="80"/>
      <c r="E2465" s="80"/>
      <c r="F2465" s="80"/>
      <c r="G2465" s="162"/>
      <c r="H2465" s="64">
        <f>SUM(H2463:H2464)</f>
        <v>810000</v>
      </c>
      <c r="I2465" s="54"/>
    </row>
    <row r="2466" spans="3:13" s="55" customFormat="1" ht="13.8">
      <c r="C2466" s="72" t="s">
        <v>1217</v>
      </c>
      <c r="D2466" s="59" t="s">
        <v>1218</v>
      </c>
      <c r="E2466" s="170"/>
      <c r="F2466" s="73"/>
      <c r="G2466" s="73"/>
      <c r="H2466" s="73"/>
      <c r="I2466" s="54"/>
    </row>
    <row r="2467" spans="3:13" s="55" customFormat="1" ht="13.8">
      <c r="C2467" s="557">
        <v>1</v>
      </c>
      <c r="D2467" s="59" t="s">
        <v>5134</v>
      </c>
      <c r="E2467" s="170" t="s">
        <v>1995</v>
      </c>
      <c r="F2467" s="592">
        <v>4.0000000000000001E-3</v>
      </c>
      <c r="G2467" s="64">
        <f>VLOOKUP(D2467,upahbahan,3,FALSE)</f>
        <v>108000</v>
      </c>
      <c r="H2467" s="64">
        <f t="shared" ref="H2467" si="311">F2467*G2467</f>
        <v>432</v>
      </c>
      <c r="I2467" s="54"/>
    </row>
    <row r="2468" spans="3:13" s="55" customFormat="1" ht="13.8">
      <c r="C2468" s="83" t="s">
        <v>1219</v>
      </c>
      <c r="D2468" s="80"/>
      <c r="E2468" s="80"/>
      <c r="F2468" s="80"/>
      <c r="G2468" s="162"/>
      <c r="H2468" s="588">
        <f>SUM(H2467:H2467)</f>
        <v>432</v>
      </c>
      <c r="I2468" s="54"/>
    </row>
    <row r="2469" spans="3:13" s="55" customFormat="1" ht="13.8">
      <c r="C2469" s="58" t="s">
        <v>1220</v>
      </c>
      <c r="D2469" s="69" t="s">
        <v>1221</v>
      </c>
      <c r="E2469" s="70"/>
      <c r="F2469" s="70"/>
      <c r="G2469" s="71"/>
      <c r="H2469" s="304">
        <f>H2468+H2465+H2462</f>
        <v>916022</v>
      </c>
      <c r="I2469" s="319"/>
    </row>
    <row r="2470" spans="3:13" s="55" customFormat="1" ht="13.8">
      <c r="C2470" s="58" t="s">
        <v>1222</v>
      </c>
      <c r="D2470" s="69" t="s">
        <v>1325</v>
      </c>
      <c r="E2470" s="70"/>
      <c r="F2470" s="71"/>
      <c r="G2470" s="95">
        <v>0.1</v>
      </c>
      <c r="H2470" s="64">
        <f>H2469*G2470</f>
        <v>91602.200000000012</v>
      </c>
      <c r="I2470" s="319"/>
    </row>
    <row r="2471" spans="3:13" s="55" customFormat="1" ht="24.75" customHeight="1">
      <c r="C2471" s="58" t="s">
        <v>1223</v>
      </c>
      <c r="D2471" s="69" t="s">
        <v>1224</v>
      </c>
      <c r="E2471" s="70"/>
      <c r="F2471" s="70"/>
      <c r="G2471" s="71"/>
      <c r="H2471" s="305">
        <f>SUM(H2469:H2470)</f>
        <v>1007624.2</v>
      </c>
      <c r="I2471" s="319"/>
    </row>
    <row r="2473" spans="3:13" ht="13.8">
      <c r="C2473" s="160" t="s">
        <v>5521</v>
      </c>
      <c r="D2473" s="436" t="s">
        <v>5522</v>
      </c>
      <c r="I2473" s="56">
        <f>ROUNDDOWN(H2488,-2)</f>
        <v>1161800</v>
      </c>
    </row>
    <row r="2474" spans="3:13" s="55" customFormat="1" ht="27.6">
      <c r="C2474" s="300" t="s">
        <v>1197</v>
      </c>
      <c r="D2474" s="300" t="s">
        <v>1198</v>
      </c>
      <c r="E2474" s="300" t="s">
        <v>1199</v>
      </c>
      <c r="F2474" s="300" t="s">
        <v>1200</v>
      </c>
      <c r="G2474" s="300" t="s">
        <v>1201</v>
      </c>
      <c r="H2474" s="300" t="s">
        <v>1202</v>
      </c>
      <c r="I2474" s="54"/>
    </row>
    <row r="2475" spans="3:13" s="55" customFormat="1" ht="13.8">
      <c r="C2475" s="72" t="s">
        <v>1203</v>
      </c>
      <c r="D2475" s="59" t="s">
        <v>1204</v>
      </c>
      <c r="E2475" s="73"/>
      <c r="F2475" s="73"/>
      <c r="G2475" s="73"/>
      <c r="H2475" s="73"/>
      <c r="I2475" s="54"/>
      <c r="J2475" s="159" t="s">
        <v>1249</v>
      </c>
    </row>
    <row r="2476" spans="3:13" s="55" customFormat="1" ht="13.8">
      <c r="C2476" s="301">
        <v>1</v>
      </c>
      <c r="D2476" s="59" t="s">
        <v>5</v>
      </c>
      <c r="E2476" s="302" t="s">
        <v>6</v>
      </c>
      <c r="F2476" s="93">
        <v>1.113</v>
      </c>
      <c r="G2476" s="64">
        <f>VLOOKUP(D2476,upahbahan,3,FALSE)</f>
        <v>100000</v>
      </c>
      <c r="H2476" s="64">
        <f>F2476*G2476</f>
        <v>111300</v>
      </c>
      <c r="I2476" s="54"/>
      <c r="J2476" s="159" t="s">
        <v>1250</v>
      </c>
      <c r="M2476" s="65">
        <v>0.1</v>
      </c>
    </row>
    <row r="2477" spans="3:13" s="55" customFormat="1" ht="13.8">
      <c r="C2477" s="301">
        <v>2</v>
      </c>
      <c r="D2477" s="59" t="s">
        <v>10</v>
      </c>
      <c r="E2477" s="302" t="s">
        <v>6</v>
      </c>
      <c r="F2477" s="93">
        <v>0.223</v>
      </c>
      <c r="G2477" s="64">
        <f>VLOOKUP(D2477,upahbahan,3,FALSE)</f>
        <v>145000</v>
      </c>
      <c r="H2477" s="64">
        <f>F2477*G2477</f>
        <v>32335</v>
      </c>
      <c r="I2477" s="54"/>
      <c r="J2477" s="159"/>
      <c r="M2477" s="65"/>
    </row>
    <row r="2478" spans="3:13" s="55" customFormat="1" ht="13.8">
      <c r="C2478" s="301">
        <v>3</v>
      </c>
      <c r="D2478" s="59" t="s">
        <v>19</v>
      </c>
      <c r="E2478" s="302" t="s">
        <v>6</v>
      </c>
      <c r="F2478" s="93">
        <v>0.111</v>
      </c>
      <c r="G2478" s="64">
        <f>VLOOKUP(D2478,upahbahan,3,FALSE)</f>
        <v>200000</v>
      </c>
      <c r="H2478" s="64">
        <f t="shared" ref="H2478" si="312">F2478*G2478</f>
        <v>22200</v>
      </c>
      <c r="I2478" s="54"/>
    </row>
    <row r="2479" spans="3:13" s="55" customFormat="1" ht="13.8">
      <c r="C2479" s="83" t="s">
        <v>1210</v>
      </c>
      <c r="D2479" s="80"/>
      <c r="E2479" s="80"/>
      <c r="F2479" s="217"/>
      <c r="G2479" s="218"/>
      <c r="H2479" s="64">
        <f>SUM(H2476:H2478)</f>
        <v>165835</v>
      </c>
      <c r="I2479" s="219"/>
    </row>
    <row r="2480" spans="3:13" s="55" customFormat="1" ht="13.8">
      <c r="C2480" s="72" t="s">
        <v>1211</v>
      </c>
      <c r="D2480" s="59" t="s">
        <v>1212</v>
      </c>
      <c r="E2480" s="73"/>
      <c r="F2480" s="73"/>
      <c r="G2480" s="73"/>
      <c r="H2480" s="73"/>
      <c r="I2480" s="54"/>
    </row>
    <row r="2481" spans="3:13" s="55" customFormat="1" ht="13.8">
      <c r="C2481" s="557">
        <v>1</v>
      </c>
      <c r="D2481" s="59" t="s">
        <v>5523</v>
      </c>
      <c r="E2481" s="590" t="s">
        <v>1304</v>
      </c>
      <c r="F2481" s="171">
        <v>1</v>
      </c>
      <c r="G2481" s="64">
        <f>VLOOKUP(D2481,upahbahan,3,FALSE)</f>
        <v>890000</v>
      </c>
      <c r="H2481" s="64">
        <f>F2481*G2481</f>
        <v>890000</v>
      </c>
      <c r="I2481" s="54"/>
    </row>
    <row r="2482" spans="3:13" s="55" customFormat="1" ht="13.8">
      <c r="C2482" s="83" t="s">
        <v>1216</v>
      </c>
      <c r="D2482" s="80"/>
      <c r="E2482" s="80"/>
      <c r="F2482" s="80"/>
      <c r="G2482" s="162"/>
      <c r="H2482" s="64">
        <f>SUM(H2480:H2481)</f>
        <v>890000</v>
      </c>
      <c r="I2482" s="54"/>
    </row>
    <row r="2483" spans="3:13" s="55" customFormat="1" ht="13.8">
      <c r="C2483" s="72" t="s">
        <v>1217</v>
      </c>
      <c r="D2483" s="59" t="s">
        <v>1218</v>
      </c>
      <c r="E2483" s="170"/>
      <c r="F2483" s="73"/>
      <c r="G2483" s="73"/>
      <c r="H2483" s="73"/>
      <c r="I2483" s="54"/>
    </row>
    <row r="2484" spans="3:13" s="55" customFormat="1" ht="13.8">
      <c r="C2484" s="557">
        <v>1</v>
      </c>
      <c r="D2484" s="59" t="s">
        <v>5134</v>
      </c>
      <c r="E2484" s="170" t="s">
        <v>1995</v>
      </c>
      <c r="F2484" s="592">
        <v>4.0000000000000001E-3</v>
      </c>
      <c r="G2484" s="64">
        <f>VLOOKUP(D2484,upahbahan,3,FALSE)</f>
        <v>108000</v>
      </c>
      <c r="H2484" s="64">
        <f t="shared" ref="H2484" si="313">F2484*G2484</f>
        <v>432</v>
      </c>
      <c r="I2484" s="54"/>
    </row>
    <row r="2485" spans="3:13" s="55" customFormat="1" ht="13.8">
      <c r="C2485" s="83" t="s">
        <v>1219</v>
      </c>
      <c r="D2485" s="80"/>
      <c r="E2485" s="80"/>
      <c r="F2485" s="80"/>
      <c r="G2485" s="162"/>
      <c r="H2485" s="588">
        <f>SUM(H2484:H2484)</f>
        <v>432</v>
      </c>
      <c r="I2485" s="54"/>
    </row>
    <row r="2486" spans="3:13" s="55" customFormat="1" ht="13.8">
      <c r="C2486" s="58" t="s">
        <v>1220</v>
      </c>
      <c r="D2486" s="69" t="s">
        <v>1221</v>
      </c>
      <c r="E2486" s="70"/>
      <c r="F2486" s="70"/>
      <c r="G2486" s="71"/>
      <c r="H2486" s="304">
        <f>H2485+H2482+H2479</f>
        <v>1056267</v>
      </c>
      <c r="I2486" s="319"/>
    </row>
    <row r="2487" spans="3:13" s="55" customFormat="1" ht="13.8">
      <c r="C2487" s="58" t="s">
        <v>1222</v>
      </c>
      <c r="D2487" s="69" t="s">
        <v>1325</v>
      </c>
      <c r="E2487" s="70"/>
      <c r="F2487" s="71"/>
      <c r="G2487" s="95">
        <v>0.1</v>
      </c>
      <c r="H2487" s="64">
        <f>H2486*G2487</f>
        <v>105626.70000000001</v>
      </c>
      <c r="I2487" s="319"/>
    </row>
    <row r="2488" spans="3:13" s="55" customFormat="1" ht="24.75" customHeight="1">
      <c r="C2488" s="58" t="s">
        <v>1223</v>
      </c>
      <c r="D2488" s="69" t="s">
        <v>1224</v>
      </c>
      <c r="E2488" s="70"/>
      <c r="F2488" s="70"/>
      <c r="G2488" s="71"/>
      <c r="H2488" s="305">
        <f>SUM(H2486:H2487)</f>
        <v>1161893.7</v>
      </c>
      <c r="I2488" s="319"/>
    </row>
    <row r="2490" spans="3:13" ht="13.8">
      <c r="C2490" s="160" t="s">
        <v>5524</v>
      </c>
      <c r="D2490" s="436" t="s">
        <v>5525</v>
      </c>
      <c r="I2490" s="56">
        <f>ROUNDDOWN(H2505,-2)</f>
        <v>1251700</v>
      </c>
    </row>
    <row r="2491" spans="3:13" s="55" customFormat="1" ht="27.6">
      <c r="C2491" s="300" t="s">
        <v>1197</v>
      </c>
      <c r="D2491" s="300" t="s">
        <v>1198</v>
      </c>
      <c r="E2491" s="300" t="s">
        <v>1199</v>
      </c>
      <c r="F2491" s="300" t="s">
        <v>1200</v>
      </c>
      <c r="G2491" s="300" t="s">
        <v>1201</v>
      </c>
      <c r="H2491" s="300" t="s">
        <v>1202</v>
      </c>
      <c r="I2491" s="54"/>
    </row>
    <row r="2492" spans="3:13" s="55" customFormat="1" ht="13.8">
      <c r="C2492" s="72" t="s">
        <v>1203</v>
      </c>
      <c r="D2492" s="59" t="s">
        <v>1204</v>
      </c>
      <c r="E2492" s="73"/>
      <c r="F2492" s="73"/>
      <c r="G2492" s="73"/>
      <c r="H2492" s="73"/>
      <c r="I2492" s="54"/>
      <c r="J2492" s="159" t="s">
        <v>1249</v>
      </c>
    </row>
    <row r="2493" spans="3:13" s="55" customFormat="1" ht="13.8">
      <c r="C2493" s="301">
        <v>1</v>
      </c>
      <c r="D2493" s="59" t="s">
        <v>5</v>
      </c>
      <c r="E2493" s="302" t="s">
        <v>6</v>
      </c>
      <c r="F2493" s="93">
        <v>1.325</v>
      </c>
      <c r="G2493" s="64">
        <f>VLOOKUP(D2493,upahbahan,3,FALSE)</f>
        <v>100000</v>
      </c>
      <c r="H2493" s="64">
        <f>F2493*G2493</f>
        <v>132500</v>
      </c>
      <c r="I2493" s="54"/>
      <c r="J2493" s="159" t="s">
        <v>1250</v>
      </c>
      <c r="M2493" s="65">
        <v>0.1</v>
      </c>
    </row>
    <row r="2494" spans="3:13" s="55" customFormat="1" ht="13.8">
      <c r="C2494" s="301">
        <v>2</v>
      </c>
      <c r="D2494" s="59" t="s">
        <v>10</v>
      </c>
      <c r="E2494" s="302" t="s">
        <v>6</v>
      </c>
      <c r="F2494" s="93">
        <v>0.26500000000000001</v>
      </c>
      <c r="G2494" s="64">
        <f>VLOOKUP(D2494,upahbahan,3,FALSE)</f>
        <v>145000</v>
      </c>
      <c r="H2494" s="64">
        <f>F2494*G2494</f>
        <v>38425</v>
      </c>
      <c r="I2494" s="54"/>
      <c r="J2494" s="159"/>
      <c r="M2494" s="65"/>
    </row>
    <row r="2495" spans="3:13" s="55" customFormat="1" ht="13.8">
      <c r="C2495" s="301">
        <v>3</v>
      </c>
      <c r="D2495" s="59" t="s">
        <v>19</v>
      </c>
      <c r="E2495" s="302" t="s">
        <v>6</v>
      </c>
      <c r="F2495" s="93">
        <v>0.13300000000000001</v>
      </c>
      <c r="G2495" s="64">
        <f>VLOOKUP(D2495,upahbahan,3,FALSE)</f>
        <v>200000</v>
      </c>
      <c r="H2495" s="64">
        <f t="shared" ref="H2495" si="314">F2495*G2495</f>
        <v>26600</v>
      </c>
      <c r="I2495" s="54"/>
    </row>
    <row r="2496" spans="3:13" s="55" customFormat="1" ht="13.8">
      <c r="C2496" s="83" t="s">
        <v>1210</v>
      </c>
      <c r="D2496" s="80"/>
      <c r="E2496" s="80"/>
      <c r="F2496" s="217"/>
      <c r="G2496" s="218"/>
      <c r="H2496" s="64">
        <f>SUM(H2493:H2495)</f>
        <v>197525</v>
      </c>
      <c r="I2496" s="219"/>
    </row>
    <row r="2497" spans="3:13" s="55" customFormat="1" ht="13.8">
      <c r="C2497" s="72" t="s">
        <v>1211</v>
      </c>
      <c r="D2497" s="59" t="s">
        <v>1212</v>
      </c>
      <c r="E2497" s="73"/>
      <c r="F2497" s="73"/>
      <c r="G2497" s="73"/>
      <c r="H2497" s="73"/>
      <c r="I2497" s="54"/>
    </row>
    <row r="2498" spans="3:13" s="55" customFormat="1" ht="13.8">
      <c r="C2498" s="557">
        <v>1</v>
      </c>
      <c r="D2498" s="59" t="s">
        <v>5526</v>
      </c>
      <c r="E2498" s="590" t="s">
        <v>1304</v>
      </c>
      <c r="F2498" s="171">
        <v>1</v>
      </c>
      <c r="G2498" s="64">
        <f>VLOOKUP(D2498,upahbahan,3,FALSE)</f>
        <v>940000</v>
      </c>
      <c r="H2498" s="64">
        <f>F2498*G2498</f>
        <v>940000</v>
      </c>
      <c r="I2498" s="54"/>
    </row>
    <row r="2499" spans="3:13" s="55" customFormat="1" ht="13.8">
      <c r="C2499" s="83" t="s">
        <v>1216</v>
      </c>
      <c r="D2499" s="80"/>
      <c r="E2499" s="80"/>
      <c r="F2499" s="80"/>
      <c r="G2499" s="162"/>
      <c r="H2499" s="64">
        <f>SUM(H2497:H2498)</f>
        <v>940000</v>
      </c>
      <c r="I2499" s="54"/>
    </row>
    <row r="2500" spans="3:13" s="55" customFormat="1" ht="13.8">
      <c r="C2500" s="72" t="s">
        <v>1217</v>
      </c>
      <c r="D2500" s="59" t="s">
        <v>1218</v>
      </c>
      <c r="E2500" s="170"/>
      <c r="F2500" s="73"/>
      <c r="G2500" s="73"/>
      <c r="H2500" s="73"/>
      <c r="I2500" s="54"/>
    </row>
    <row r="2501" spans="3:13" s="55" customFormat="1" ht="13.8">
      <c r="C2501" s="557">
        <v>1</v>
      </c>
      <c r="D2501" s="59" t="s">
        <v>5134</v>
      </c>
      <c r="E2501" s="170" t="s">
        <v>1995</v>
      </c>
      <c r="F2501" s="592">
        <v>4.0000000000000001E-3</v>
      </c>
      <c r="G2501" s="64">
        <f>VLOOKUP(D2501,upahbahan,3,FALSE)</f>
        <v>108000</v>
      </c>
      <c r="H2501" s="64">
        <f t="shared" ref="H2501" si="315">F2501*G2501</f>
        <v>432</v>
      </c>
      <c r="I2501" s="54"/>
    </row>
    <row r="2502" spans="3:13" s="55" customFormat="1" ht="13.8">
      <c r="C2502" s="83" t="s">
        <v>1219</v>
      </c>
      <c r="D2502" s="80"/>
      <c r="E2502" s="80"/>
      <c r="F2502" s="80"/>
      <c r="G2502" s="162"/>
      <c r="H2502" s="588">
        <f>SUM(H2501:H2501)</f>
        <v>432</v>
      </c>
      <c r="I2502" s="54"/>
    </row>
    <row r="2503" spans="3:13" s="55" customFormat="1" ht="13.8">
      <c r="C2503" s="58" t="s">
        <v>1220</v>
      </c>
      <c r="D2503" s="69" t="s">
        <v>1221</v>
      </c>
      <c r="E2503" s="70"/>
      <c r="F2503" s="70"/>
      <c r="G2503" s="71"/>
      <c r="H2503" s="304">
        <f>H2502+H2499+H2496</f>
        <v>1137957</v>
      </c>
      <c r="I2503" s="319"/>
    </row>
    <row r="2504" spans="3:13" s="55" customFormat="1" ht="13.8">
      <c r="C2504" s="58" t="s">
        <v>1222</v>
      </c>
      <c r="D2504" s="69" t="s">
        <v>1325</v>
      </c>
      <c r="E2504" s="70"/>
      <c r="F2504" s="71"/>
      <c r="G2504" s="95">
        <v>0.1</v>
      </c>
      <c r="H2504" s="64">
        <f>H2503*G2504</f>
        <v>113795.70000000001</v>
      </c>
      <c r="I2504" s="319"/>
    </row>
    <row r="2505" spans="3:13" s="55" customFormat="1" ht="24.75" customHeight="1">
      <c r="C2505" s="58" t="s">
        <v>1223</v>
      </c>
      <c r="D2505" s="69" t="s">
        <v>1224</v>
      </c>
      <c r="E2505" s="70"/>
      <c r="F2505" s="70"/>
      <c r="G2505" s="71"/>
      <c r="H2505" s="305">
        <f>SUM(H2503:H2504)</f>
        <v>1251752.7</v>
      </c>
      <c r="I2505" s="319"/>
    </row>
    <row r="2507" spans="3:13" ht="13.8">
      <c r="C2507" s="160" t="s">
        <v>5527</v>
      </c>
      <c r="D2507" s="436" t="s">
        <v>5528</v>
      </c>
      <c r="I2507" s="56">
        <f>ROUNDDOWN(H2522,-2)</f>
        <v>1387200</v>
      </c>
    </row>
    <row r="2508" spans="3:13" s="55" customFormat="1" ht="27.6">
      <c r="C2508" s="300" t="s">
        <v>1197</v>
      </c>
      <c r="D2508" s="300" t="s">
        <v>1198</v>
      </c>
      <c r="E2508" s="300" t="s">
        <v>1199</v>
      </c>
      <c r="F2508" s="300" t="s">
        <v>1200</v>
      </c>
      <c r="G2508" s="300" t="s">
        <v>1201</v>
      </c>
      <c r="H2508" s="300" t="s">
        <v>1202</v>
      </c>
      <c r="I2508" s="54"/>
    </row>
    <row r="2509" spans="3:13" s="55" customFormat="1" ht="13.8">
      <c r="C2509" s="72" t="s">
        <v>1203</v>
      </c>
      <c r="D2509" s="59" t="s">
        <v>1204</v>
      </c>
      <c r="E2509" s="73"/>
      <c r="F2509" s="73"/>
      <c r="G2509" s="73"/>
      <c r="H2509" s="73"/>
      <c r="I2509" s="54"/>
      <c r="J2509" s="159" t="s">
        <v>1249</v>
      </c>
    </row>
    <row r="2510" spans="3:13" s="55" customFormat="1" ht="13.8">
      <c r="C2510" s="301">
        <v>1</v>
      </c>
      <c r="D2510" s="59" t="s">
        <v>5</v>
      </c>
      <c r="E2510" s="302" t="s">
        <v>6</v>
      </c>
      <c r="F2510" s="93">
        <v>1.415</v>
      </c>
      <c r="G2510" s="64">
        <f>VLOOKUP(D2510,upahbahan,3,FALSE)</f>
        <v>100000</v>
      </c>
      <c r="H2510" s="64">
        <f>F2510*G2510</f>
        <v>141500</v>
      </c>
      <c r="I2510" s="54"/>
      <c r="J2510" s="159" t="s">
        <v>1250</v>
      </c>
      <c r="M2510" s="65">
        <v>0.1</v>
      </c>
    </row>
    <row r="2511" spans="3:13" s="55" customFormat="1" ht="13.8">
      <c r="C2511" s="301">
        <v>2</v>
      </c>
      <c r="D2511" s="59" t="s">
        <v>10</v>
      </c>
      <c r="E2511" s="302" t="s">
        <v>6</v>
      </c>
      <c r="F2511" s="93">
        <v>0.28299999999999997</v>
      </c>
      <c r="G2511" s="64">
        <f>VLOOKUP(D2511,upahbahan,3,FALSE)</f>
        <v>145000</v>
      </c>
      <c r="H2511" s="64">
        <f>F2511*G2511</f>
        <v>41034.999999999993</v>
      </c>
      <c r="I2511" s="54"/>
      <c r="J2511" s="159"/>
      <c r="M2511" s="65"/>
    </row>
    <row r="2512" spans="3:13" s="55" customFormat="1" ht="13.8">
      <c r="C2512" s="301">
        <v>3</v>
      </c>
      <c r="D2512" s="59" t="s">
        <v>19</v>
      </c>
      <c r="E2512" s="302" t="s">
        <v>6</v>
      </c>
      <c r="F2512" s="93">
        <v>0.14099999999999999</v>
      </c>
      <c r="G2512" s="64">
        <f>VLOOKUP(D2512,upahbahan,3,FALSE)</f>
        <v>200000</v>
      </c>
      <c r="H2512" s="64">
        <f t="shared" ref="H2512" si="316">F2512*G2512</f>
        <v>28199.999999999996</v>
      </c>
      <c r="I2512" s="54"/>
    </row>
    <row r="2513" spans="3:13" s="55" customFormat="1" ht="13.8">
      <c r="C2513" s="83" t="s">
        <v>1210</v>
      </c>
      <c r="D2513" s="80"/>
      <c r="E2513" s="80"/>
      <c r="F2513" s="217"/>
      <c r="G2513" s="218"/>
      <c r="H2513" s="64">
        <f>SUM(H2510:H2512)</f>
        <v>210735</v>
      </c>
      <c r="I2513" s="219"/>
    </row>
    <row r="2514" spans="3:13" s="55" customFormat="1" ht="13.8">
      <c r="C2514" s="72" t="s">
        <v>1211</v>
      </c>
      <c r="D2514" s="59" t="s">
        <v>1212</v>
      </c>
      <c r="E2514" s="73"/>
      <c r="F2514" s="73"/>
      <c r="G2514" s="73"/>
      <c r="H2514" s="73"/>
      <c r="I2514" s="54"/>
    </row>
    <row r="2515" spans="3:13" s="55" customFormat="1" ht="13.8">
      <c r="C2515" s="557">
        <v>1</v>
      </c>
      <c r="D2515" s="59" t="s">
        <v>5550</v>
      </c>
      <c r="E2515" s="590" t="s">
        <v>1304</v>
      </c>
      <c r="F2515" s="171">
        <v>1</v>
      </c>
      <c r="G2515" s="64">
        <f>VLOOKUP(D2515,upahbahan,3,FALSE)</f>
        <v>1050000</v>
      </c>
      <c r="H2515" s="64">
        <f>F2515*G2515</f>
        <v>1050000</v>
      </c>
      <c r="I2515" s="54"/>
    </row>
    <row r="2516" spans="3:13" s="55" customFormat="1" ht="13.8">
      <c r="C2516" s="83" t="s">
        <v>1216</v>
      </c>
      <c r="D2516" s="80"/>
      <c r="E2516" s="80"/>
      <c r="F2516" s="80"/>
      <c r="G2516" s="162"/>
      <c r="H2516" s="64">
        <f>SUM(H2514:H2515)</f>
        <v>1050000</v>
      </c>
      <c r="I2516" s="54"/>
    </row>
    <row r="2517" spans="3:13" s="55" customFormat="1" ht="13.8">
      <c r="C2517" s="72" t="s">
        <v>1217</v>
      </c>
      <c r="D2517" s="59" t="s">
        <v>1218</v>
      </c>
      <c r="E2517" s="170"/>
      <c r="F2517" s="73"/>
      <c r="G2517" s="73"/>
      <c r="H2517" s="73"/>
      <c r="I2517" s="54"/>
    </row>
    <row r="2518" spans="3:13" s="55" customFormat="1" ht="13.8">
      <c r="C2518" s="557">
        <v>1</v>
      </c>
      <c r="D2518" s="59" t="s">
        <v>5134</v>
      </c>
      <c r="E2518" s="170" t="s">
        <v>1995</v>
      </c>
      <c r="F2518" s="592">
        <v>4.0000000000000001E-3</v>
      </c>
      <c r="G2518" s="64">
        <f>VLOOKUP(D2518,upahbahan,3,FALSE)</f>
        <v>108000</v>
      </c>
      <c r="H2518" s="64">
        <f t="shared" ref="H2518" si="317">F2518*G2518</f>
        <v>432</v>
      </c>
      <c r="I2518" s="54"/>
    </row>
    <row r="2519" spans="3:13" s="55" customFormat="1" ht="13.8">
      <c r="C2519" s="83" t="s">
        <v>1219</v>
      </c>
      <c r="D2519" s="80"/>
      <c r="E2519" s="80"/>
      <c r="F2519" s="80"/>
      <c r="G2519" s="162"/>
      <c r="H2519" s="588">
        <f>SUM(H2518:H2518)</f>
        <v>432</v>
      </c>
      <c r="I2519" s="54"/>
    </row>
    <row r="2520" spans="3:13" s="55" customFormat="1" ht="13.8">
      <c r="C2520" s="58" t="s">
        <v>1220</v>
      </c>
      <c r="D2520" s="69" t="s">
        <v>1221</v>
      </c>
      <c r="E2520" s="70"/>
      <c r="F2520" s="70"/>
      <c r="G2520" s="71"/>
      <c r="H2520" s="304">
        <f>H2519+H2516+H2513</f>
        <v>1261167</v>
      </c>
      <c r="I2520" s="319"/>
    </row>
    <row r="2521" spans="3:13" s="55" customFormat="1" ht="13.8">
      <c r="C2521" s="58" t="s">
        <v>1222</v>
      </c>
      <c r="D2521" s="69" t="s">
        <v>1325</v>
      </c>
      <c r="E2521" s="70"/>
      <c r="F2521" s="71"/>
      <c r="G2521" s="95">
        <v>0.1</v>
      </c>
      <c r="H2521" s="64">
        <f>H2520*G2521</f>
        <v>126116.70000000001</v>
      </c>
      <c r="I2521" s="319"/>
    </row>
    <row r="2522" spans="3:13" s="55" customFormat="1" ht="24.75" customHeight="1">
      <c r="C2522" s="58" t="s">
        <v>1223</v>
      </c>
      <c r="D2522" s="69" t="s">
        <v>1224</v>
      </c>
      <c r="E2522" s="70"/>
      <c r="F2522" s="70"/>
      <c r="G2522" s="71"/>
      <c r="H2522" s="305">
        <f>SUM(H2520:H2521)</f>
        <v>1387283.7</v>
      </c>
      <c r="I2522" s="319"/>
    </row>
    <row r="2524" spans="3:13" ht="13.8">
      <c r="C2524" s="160" t="s">
        <v>5529</v>
      </c>
      <c r="D2524" s="436" t="s">
        <v>5530</v>
      </c>
      <c r="I2524" s="56">
        <f>ROUNDDOWN(H2540,-2)</f>
        <v>3075400</v>
      </c>
    </row>
    <row r="2525" spans="3:13" s="55" customFormat="1" ht="27.6">
      <c r="C2525" s="300" t="s">
        <v>1197</v>
      </c>
      <c r="D2525" s="300" t="s">
        <v>1198</v>
      </c>
      <c r="E2525" s="300" t="s">
        <v>1199</v>
      </c>
      <c r="F2525" s="300" t="s">
        <v>1200</v>
      </c>
      <c r="G2525" s="300" t="s">
        <v>1201</v>
      </c>
      <c r="H2525" s="300" t="s">
        <v>1202</v>
      </c>
      <c r="I2525" s="54"/>
    </row>
    <row r="2526" spans="3:13" s="55" customFormat="1" ht="13.8">
      <c r="C2526" s="72" t="s">
        <v>1203</v>
      </c>
      <c r="D2526" s="59" t="s">
        <v>1204</v>
      </c>
      <c r="E2526" s="73"/>
      <c r="F2526" s="73"/>
      <c r="G2526" s="73"/>
      <c r="H2526" s="73"/>
      <c r="I2526" s="54"/>
      <c r="J2526" s="159" t="s">
        <v>1249</v>
      </c>
    </row>
    <row r="2527" spans="3:13" s="55" customFormat="1" ht="13.8">
      <c r="C2527" s="301">
        <v>1</v>
      </c>
      <c r="D2527" s="59" t="s">
        <v>5</v>
      </c>
      <c r="E2527" s="302" t="s">
        <v>6</v>
      </c>
      <c r="F2527" s="93">
        <v>2.3660000000000001</v>
      </c>
      <c r="G2527" s="64">
        <f>VLOOKUP(D2527,upahbahan,3,FALSE)</f>
        <v>100000</v>
      </c>
      <c r="H2527" s="64">
        <f>F2527*G2527</f>
        <v>236600</v>
      </c>
      <c r="I2527" s="54"/>
      <c r="J2527" s="159" t="s">
        <v>1250</v>
      </c>
      <c r="M2527" s="65">
        <v>0.1</v>
      </c>
    </row>
    <row r="2528" spans="3:13" s="55" customFormat="1" ht="13.8">
      <c r="C2528" s="301">
        <v>2</v>
      </c>
      <c r="D2528" s="59" t="s">
        <v>10</v>
      </c>
      <c r="E2528" s="302" t="s">
        <v>6</v>
      </c>
      <c r="F2528" s="93">
        <v>0.47299999999999998</v>
      </c>
      <c r="G2528" s="64">
        <f>VLOOKUP(D2528,upahbahan,3,FALSE)</f>
        <v>145000</v>
      </c>
      <c r="H2528" s="64">
        <f>F2528*G2528</f>
        <v>68585</v>
      </c>
      <c r="I2528" s="54"/>
      <c r="J2528" s="159"/>
      <c r="M2528" s="65"/>
    </row>
    <row r="2529" spans="3:10" s="55" customFormat="1" ht="13.8">
      <c r="C2529" s="301">
        <v>3</v>
      </c>
      <c r="D2529" s="59" t="s">
        <v>19</v>
      </c>
      <c r="E2529" s="302" t="s">
        <v>6</v>
      </c>
      <c r="F2529" s="93">
        <v>0.23699999999999999</v>
      </c>
      <c r="G2529" s="64">
        <f>VLOOKUP(D2529,upahbahan,3,FALSE)</f>
        <v>200000</v>
      </c>
      <c r="H2529" s="64">
        <f t="shared" ref="H2529" si="318">F2529*G2529</f>
        <v>47400</v>
      </c>
      <c r="I2529" s="54"/>
    </row>
    <row r="2530" spans="3:10" s="55" customFormat="1" ht="13.8">
      <c r="C2530" s="83" t="s">
        <v>1210</v>
      </c>
      <c r="D2530" s="80"/>
      <c r="E2530" s="80"/>
      <c r="F2530" s="217"/>
      <c r="G2530" s="218"/>
      <c r="H2530" s="64">
        <f>SUM(H2527:H2529)</f>
        <v>352585</v>
      </c>
      <c r="I2530" s="219"/>
    </row>
    <row r="2531" spans="3:10" s="55" customFormat="1" ht="13.8">
      <c r="C2531" s="72" t="s">
        <v>1211</v>
      </c>
      <c r="D2531" s="59" t="s">
        <v>1212</v>
      </c>
      <c r="E2531" s="73"/>
      <c r="F2531" s="73"/>
      <c r="G2531" s="73"/>
      <c r="H2531" s="73"/>
      <c r="I2531" s="54"/>
    </row>
    <row r="2532" spans="3:10" s="55" customFormat="1" ht="13.8">
      <c r="C2532" s="557">
        <v>1</v>
      </c>
      <c r="D2532" s="59" t="s">
        <v>5551</v>
      </c>
      <c r="E2532" s="590" t="s">
        <v>1304</v>
      </c>
      <c r="F2532" s="171">
        <v>1</v>
      </c>
      <c r="G2532" s="64">
        <f>VLOOKUP(D2532,upahbahan,3,FALSE)</f>
        <v>2300000</v>
      </c>
      <c r="H2532" s="64">
        <f>F2532*G2532</f>
        <v>2300000</v>
      </c>
      <c r="I2532" s="54"/>
    </row>
    <row r="2533" spans="3:10" s="55" customFormat="1" ht="13.8">
      <c r="C2533" s="83" t="s">
        <v>1216</v>
      </c>
      <c r="D2533" s="80"/>
      <c r="E2533" s="80"/>
      <c r="F2533" s="80"/>
      <c r="G2533" s="162"/>
      <c r="H2533" s="64">
        <f>SUM(H2531:H2532)</f>
        <v>2300000</v>
      </c>
      <c r="I2533" s="54"/>
    </row>
    <row r="2534" spans="3:10" s="55" customFormat="1" ht="13.8">
      <c r="C2534" s="72" t="s">
        <v>1217</v>
      </c>
      <c r="D2534" s="59" t="s">
        <v>1218</v>
      </c>
      <c r="E2534" s="170"/>
      <c r="F2534" s="73"/>
      <c r="G2534" s="73"/>
      <c r="H2534" s="73"/>
      <c r="I2534" s="54"/>
    </row>
    <row r="2535" spans="3:10" s="55" customFormat="1" ht="13.8">
      <c r="C2535" s="557">
        <v>1</v>
      </c>
      <c r="D2535" s="59" t="s">
        <v>5450</v>
      </c>
      <c r="E2535" s="170" t="s">
        <v>1995</v>
      </c>
      <c r="F2535" s="591">
        <v>2.7E-2</v>
      </c>
      <c r="G2535" s="64">
        <f>VLOOKUP(D2535,upahbahan,3,FALSE)</f>
        <v>5150000</v>
      </c>
      <c r="H2535" s="64">
        <f t="shared" ref="H2535" si="319">F2535*G2535</f>
        <v>139050</v>
      </c>
      <c r="I2535" s="54"/>
    </row>
    <row r="2536" spans="3:10" s="55" customFormat="1" ht="13.8">
      <c r="C2536" s="557">
        <v>1</v>
      </c>
      <c r="D2536" s="59" t="s">
        <v>5134</v>
      </c>
      <c r="E2536" s="170" t="s">
        <v>1995</v>
      </c>
      <c r="F2536" s="592">
        <v>3.9E-2</v>
      </c>
      <c r="G2536" s="64">
        <f>VLOOKUP(D2536,upahbahan,3,FALSE)</f>
        <v>108000</v>
      </c>
      <c r="H2536" s="64">
        <f t="shared" ref="H2536" si="320">F2536*G2536</f>
        <v>4212</v>
      </c>
      <c r="I2536" s="54"/>
    </row>
    <row r="2537" spans="3:10" s="55" customFormat="1" ht="13.8">
      <c r="C2537" s="83" t="s">
        <v>1219</v>
      </c>
      <c r="D2537" s="80"/>
      <c r="E2537" s="80"/>
      <c r="F2537" s="80"/>
      <c r="G2537" s="162"/>
      <c r="H2537" s="588">
        <f>SUM(H2535:H2536)</f>
        <v>143262</v>
      </c>
      <c r="I2537" s="54"/>
    </row>
    <row r="2538" spans="3:10" s="55" customFormat="1" ht="13.8">
      <c r="C2538" s="58" t="s">
        <v>1220</v>
      </c>
      <c r="D2538" s="69" t="s">
        <v>1221</v>
      </c>
      <c r="E2538" s="70"/>
      <c r="F2538" s="70"/>
      <c r="G2538" s="71"/>
      <c r="H2538" s="304">
        <f>H2537+H2533+H2530</f>
        <v>2795847</v>
      </c>
      <c r="I2538" s="319"/>
    </row>
    <row r="2539" spans="3:10" s="55" customFormat="1" ht="13.8">
      <c r="C2539" s="58" t="s">
        <v>1222</v>
      </c>
      <c r="D2539" s="69" t="s">
        <v>1325</v>
      </c>
      <c r="E2539" s="70"/>
      <c r="F2539" s="71"/>
      <c r="G2539" s="95">
        <v>0.1</v>
      </c>
      <c r="H2539" s="64">
        <f>H2538*G2539</f>
        <v>279584.7</v>
      </c>
      <c r="I2539" s="319"/>
    </row>
    <row r="2540" spans="3:10" s="55" customFormat="1" ht="24.75" customHeight="1">
      <c r="C2540" s="58" t="s">
        <v>1223</v>
      </c>
      <c r="D2540" s="69" t="s">
        <v>1224</v>
      </c>
      <c r="E2540" s="70"/>
      <c r="F2540" s="70"/>
      <c r="G2540" s="71"/>
      <c r="H2540" s="305">
        <f>SUM(H2538:H2539)</f>
        <v>3075431.7</v>
      </c>
      <c r="I2540" s="319"/>
    </row>
    <row r="2542" spans="3:10" ht="13.8">
      <c r="C2542" s="160" t="s">
        <v>5531</v>
      </c>
      <c r="D2542" s="436" t="s">
        <v>5532</v>
      </c>
      <c r="I2542" s="56">
        <f>ROUNDDOWN(H2558,-2)</f>
        <v>3306500</v>
      </c>
    </row>
    <row r="2543" spans="3:10" s="55" customFormat="1" ht="27.6">
      <c r="C2543" s="300" t="s">
        <v>1197</v>
      </c>
      <c r="D2543" s="300" t="s">
        <v>1198</v>
      </c>
      <c r="E2543" s="300" t="s">
        <v>1199</v>
      </c>
      <c r="F2543" s="300" t="s">
        <v>1200</v>
      </c>
      <c r="G2543" s="300" t="s">
        <v>1201</v>
      </c>
      <c r="H2543" s="300" t="s">
        <v>1202</v>
      </c>
      <c r="I2543" s="54"/>
    </row>
    <row r="2544" spans="3:10" s="55" customFormat="1" ht="13.8">
      <c r="C2544" s="72" t="s">
        <v>1203</v>
      </c>
      <c r="D2544" s="59" t="s">
        <v>1204</v>
      </c>
      <c r="E2544" s="73"/>
      <c r="F2544" s="73"/>
      <c r="G2544" s="73"/>
      <c r="H2544" s="73"/>
      <c r="I2544" s="54"/>
      <c r="J2544" s="159" t="s">
        <v>1249</v>
      </c>
    </row>
    <row r="2545" spans="3:13" s="55" customFormat="1" ht="13.8">
      <c r="C2545" s="301">
        <v>1</v>
      </c>
      <c r="D2545" s="59" t="s">
        <v>5</v>
      </c>
      <c r="E2545" s="302" t="s">
        <v>6</v>
      </c>
      <c r="F2545" s="93">
        <v>2.6619999999999999</v>
      </c>
      <c r="G2545" s="64">
        <f>VLOOKUP(D2545,upahbahan,3,FALSE)</f>
        <v>100000</v>
      </c>
      <c r="H2545" s="64">
        <f>F2545*G2545</f>
        <v>266200</v>
      </c>
      <c r="I2545" s="54"/>
      <c r="J2545" s="159" t="s">
        <v>1250</v>
      </c>
      <c r="M2545" s="65">
        <v>0.1</v>
      </c>
    </row>
    <row r="2546" spans="3:13" s="55" customFormat="1" ht="13.8">
      <c r="C2546" s="301">
        <v>2</v>
      </c>
      <c r="D2546" s="59" t="s">
        <v>10</v>
      </c>
      <c r="E2546" s="302" t="s">
        <v>6</v>
      </c>
      <c r="F2546" s="93">
        <v>0.53200000000000003</v>
      </c>
      <c r="G2546" s="64">
        <f>VLOOKUP(D2546,upahbahan,3,FALSE)</f>
        <v>145000</v>
      </c>
      <c r="H2546" s="64">
        <f>F2546*G2546</f>
        <v>77140</v>
      </c>
      <c r="I2546" s="54"/>
      <c r="J2546" s="159"/>
      <c r="M2546" s="65"/>
    </row>
    <row r="2547" spans="3:13" s="55" customFormat="1" ht="13.8">
      <c r="C2547" s="301">
        <v>3</v>
      </c>
      <c r="D2547" s="59" t="s">
        <v>19</v>
      </c>
      <c r="E2547" s="302" t="s">
        <v>6</v>
      </c>
      <c r="F2547" s="93">
        <v>0.26700000000000002</v>
      </c>
      <c r="G2547" s="64">
        <f>VLOOKUP(D2547,upahbahan,3,FALSE)</f>
        <v>200000</v>
      </c>
      <c r="H2547" s="64">
        <f t="shared" ref="H2547" si="321">F2547*G2547</f>
        <v>53400</v>
      </c>
      <c r="I2547" s="54"/>
    </row>
    <row r="2548" spans="3:13" s="55" customFormat="1" ht="13.8">
      <c r="C2548" s="83" t="s">
        <v>1210</v>
      </c>
      <c r="D2548" s="80"/>
      <c r="E2548" s="80"/>
      <c r="F2548" s="217"/>
      <c r="G2548" s="218"/>
      <c r="H2548" s="64">
        <f>SUM(H2545:H2547)</f>
        <v>396740</v>
      </c>
      <c r="I2548" s="219"/>
    </row>
    <row r="2549" spans="3:13" s="55" customFormat="1" ht="13.8">
      <c r="C2549" s="72" t="s">
        <v>1211</v>
      </c>
      <c r="D2549" s="59" t="s">
        <v>1212</v>
      </c>
      <c r="E2549" s="73"/>
      <c r="F2549" s="73"/>
      <c r="G2549" s="73"/>
      <c r="H2549" s="73"/>
      <c r="I2549" s="54"/>
    </row>
    <row r="2550" spans="3:13" s="55" customFormat="1" ht="13.8">
      <c r="C2550" s="557">
        <v>1</v>
      </c>
      <c r="D2550" s="59" t="s">
        <v>5559</v>
      </c>
      <c r="E2550" s="590" t="s">
        <v>1304</v>
      </c>
      <c r="F2550" s="171">
        <v>1</v>
      </c>
      <c r="G2550" s="64">
        <f>VLOOKUP(D2550,upahbahan,3,FALSE)</f>
        <v>2450000</v>
      </c>
      <c r="H2550" s="64">
        <f>F2550*G2550</f>
        <v>2450000</v>
      </c>
      <c r="I2550" s="54"/>
    </row>
    <row r="2551" spans="3:13" s="55" customFormat="1" ht="13.8">
      <c r="C2551" s="83" t="s">
        <v>1216</v>
      </c>
      <c r="D2551" s="80"/>
      <c r="E2551" s="80"/>
      <c r="F2551" s="80"/>
      <c r="G2551" s="162"/>
      <c r="H2551" s="64">
        <f>SUM(H2549:H2550)</f>
        <v>2450000</v>
      </c>
      <c r="I2551" s="54"/>
    </row>
    <row r="2552" spans="3:13" s="55" customFormat="1" ht="13.8">
      <c r="C2552" s="72" t="s">
        <v>1217</v>
      </c>
      <c r="D2552" s="59" t="s">
        <v>1218</v>
      </c>
      <c r="E2552" s="170"/>
      <c r="F2552" s="73"/>
      <c r="G2552" s="73"/>
      <c r="H2552" s="73"/>
      <c r="I2552" s="54"/>
    </row>
    <row r="2553" spans="3:13" s="55" customFormat="1" ht="13.8">
      <c r="C2553" s="557">
        <v>1</v>
      </c>
      <c r="D2553" s="59" t="s">
        <v>5450</v>
      </c>
      <c r="E2553" s="170" t="s">
        <v>1995</v>
      </c>
      <c r="F2553" s="591">
        <v>0.03</v>
      </c>
      <c r="G2553" s="64">
        <f>VLOOKUP(D2553,upahbahan,3,FALSE)</f>
        <v>5150000</v>
      </c>
      <c r="H2553" s="64">
        <f t="shared" ref="H2553:H2554" si="322">F2553*G2553</f>
        <v>154500</v>
      </c>
      <c r="I2553" s="54"/>
    </row>
    <row r="2554" spans="3:13" s="55" customFormat="1" ht="13.8">
      <c r="C2554" s="557">
        <v>2</v>
      </c>
      <c r="D2554" s="59" t="s">
        <v>5134</v>
      </c>
      <c r="E2554" s="170" t="s">
        <v>1995</v>
      </c>
      <c r="F2554" s="592">
        <v>4.3999999999999997E-2</v>
      </c>
      <c r="G2554" s="64">
        <f>VLOOKUP(D2554,upahbahan,3,FALSE)</f>
        <v>108000</v>
      </c>
      <c r="H2554" s="64">
        <f t="shared" si="322"/>
        <v>4752</v>
      </c>
      <c r="I2554" s="54"/>
    </row>
    <row r="2555" spans="3:13" s="55" customFormat="1" ht="13.8">
      <c r="C2555" s="83" t="s">
        <v>1219</v>
      </c>
      <c r="D2555" s="80"/>
      <c r="E2555" s="80"/>
      <c r="F2555" s="80"/>
      <c r="G2555" s="162"/>
      <c r="H2555" s="588">
        <f>SUM(H2553:H2554)</f>
        <v>159252</v>
      </c>
      <c r="I2555" s="54"/>
    </row>
    <row r="2556" spans="3:13" s="55" customFormat="1" ht="13.8">
      <c r="C2556" s="58" t="s">
        <v>1220</v>
      </c>
      <c r="D2556" s="69" t="s">
        <v>1221</v>
      </c>
      <c r="E2556" s="70"/>
      <c r="F2556" s="70"/>
      <c r="G2556" s="71"/>
      <c r="H2556" s="304">
        <f>H2555+H2551+H2548</f>
        <v>3005992</v>
      </c>
      <c r="I2556" s="319"/>
    </row>
    <row r="2557" spans="3:13" s="55" customFormat="1" ht="13.8">
      <c r="C2557" s="58" t="s">
        <v>1222</v>
      </c>
      <c r="D2557" s="69" t="s">
        <v>1325</v>
      </c>
      <c r="E2557" s="70"/>
      <c r="F2557" s="71"/>
      <c r="G2557" s="95">
        <v>0.1</v>
      </c>
      <c r="H2557" s="64">
        <f>H2556*G2557</f>
        <v>300599.2</v>
      </c>
      <c r="I2557" s="319"/>
    </row>
    <row r="2558" spans="3:13" s="55" customFormat="1" ht="24.75" customHeight="1">
      <c r="C2558" s="58" t="s">
        <v>1223</v>
      </c>
      <c r="D2558" s="69" t="s">
        <v>1224</v>
      </c>
      <c r="E2558" s="70"/>
      <c r="F2558" s="70"/>
      <c r="G2558" s="71"/>
      <c r="H2558" s="305">
        <f>SUM(H2556:H2557)</f>
        <v>3306591.2</v>
      </c>
      <c r="I2558" s="319"/>
    </row>
    <row r="2560" spans="3:13" ht="13.8">
      <c r="C2560" s="160" t="s">
        <v>5533</v>
      </c>
      <c r="D2560" s="436" t="s">
        <v>5534</v>
      </c>
      <c r="I2560" s="56">
        <f>ROUNDDOWN(H2576,-2)</f>
        <v>3499100</v>
      </c>
    </row>
    <row r="2561" spans="3:13" s="55" customFormat="1" ht="27.6">
      <c r="C2561" s="300" t="s">
        <v>1197</v>
      </c>
      <c r="D2561" s="300" t="s">
        <v>1198</v>
      </c>
      <c r="E2561" s="300" t="s">
        <v>1199</v>
      </c>
      <c r="F2561" s="300" t="s">
        <v>1200</v>
      </c>
      <c r="G2561" s="300" t="s">
        <v>1201</v>
      </c>
      <c r="H2561" s="300" t="s">
        <v>1202</v>
      </c>
      <c r="I2561" s="54"/>
    </row>
    <row r="2562" spans="3:13" s="55" customFormat="1" ht="13.8">
      <c r="C2562" s="72" t="s">
        <v>1203</v>
      </c>
      <c r="D2562" s="59" t="s">
        <v>1204</v>
      </c>
      <c r="E2562" s="73"/>
      <c r="F2562" s="73"/>
      <c r="G2562" s="73"/>
      <c r="H2562" s="73"/>
      <c r="I2562" s="54"/>
      <c r="J2562" s="159" t="s">
        <v>1249</v>
      </c>
    </row>
    <row r="2563" spans="3:13" s="55" customFormat="1" ht="13.8">
      <c r="C2563" s="301">
        <v>1</v>
      </c>
      <c r="D2563" s="59" t="s">
        <v>5</v>
      </c>
      <c r="E2563" s="302" t="s">
        <v>6</v>
      </c>
      <c r="F2563" s="93">
        <v>2.9580000000000002</v>
      </c>
      <c r="G2563" s="64">
        <f>VLOOKUP(D2563,upahbahan,3,FALSE)</f>
        <v>100000</v>
      </c>
      <c r="H2563" s="64">
        <f>F2563*G2563</f>
        <v>295800</v>
      </c>
      <c r="I2563" s="54"/>
      <c r="J2563" s="159" t="s">
        <v>1250</v>
      </c>
      <c r="M2563" s="65">
        <v>0.1</v>
      </c>
    </row>
    <row r="2564" spans="3:13" s="55" customFormat="1" ht="13.8">
      <c r="C2564" s="301">
        <v>2</v>
      </c>
      <c r="D2564" s="59" t="s">
        <v>10</v>
      </c>
      <c r="E2564" s="302" t="s">
        <v>6</v>
      </c>
      <c r="F2564" s="93">
        <v>0.59099999999999997</v>
      </c>
      <c r="G2564" s="64">
        <f>VLOOKUP(D2564,upahbahan,3,FALSE)</f>
        <v>145000</v>
      </c>
      <c r="H2564" s="64">
        <f>F2564*G2564</f>
        <v>85695</v>
      </c>
      <c r="I2564" s="54"/>
      <c r="J2564" s="159"/>
      <c r="M2564" s="65"/>
    </row>
    <row r="2565" spans="3:13" s="55" customFormat="1" ht="13.8">
      <c r="C2565" s="301">
        <v>3</v>
      </c>
      <c r="D2565" s="59" t="s">
        <v>19</v>
      </c>
      <c r="E2565" s="302" t="s">
        <v>6</v>
      </c>
      <c r="F2565" s="93">
        <v>0.29599999999999999</v>
      </c>
      <c r="G2565" s="64">
        <f>VLOOKUP(D2565,upahbahan,3,FALSE)</f>
        <v>200000</v>
      </c>
      <c r="H2565" s="64">
        <f t="shared" ref="H2565" si="323">F2565*G2565</f>
        <v>59200</v>
      </c>
      <c r="I2565" s="54"/>
    </row>
    <row r="2566" spans="3:13" s="55" customFormat="1" ht="13.8">
      <c r="C2566" s="83" t="s">
        <v>1210</v>
      </c>
      <c r="D2566" s="80"/>
      <c r="E2566" s="80"/>
      <c r="F2566" s="217"/>
      <c r="G2566" s="218"/>
      <c r="H2566" s="64">
        <f>SUM(H2563:H2565)</f>
        <v>440695</v>
      </c>
      <c r="I2566" s="219"/>
    </row>
    <row r="2567" spans="3:13" s="55" customFormat="1" ht="13.8">
      <c r="C2567" s="72" t="s">
        <v>1211</v>
      </c>
      <c r="D2567" s="59" t="s">
        <v>1212</v>
      </c>
      <c r="E2567" s="73"/>
      <c r="F2567" s="73"/>
      <c r="G2567" s="73"/>
      <c r="H2567" s="73"/>
      <c r="I2567" s="54"/>
    </row>
    <row r="2568" spans="3:13" s="55" customFormat="1" ht="13.8">
      <c r="C2568" s="557">
        <v>1</v>
      </c>
      <c r="D2568" s="59" t="s">
        <v>5552</v>
      </c>
      <c r="E2568" s="590" t="s">
        <v>1304</v>
      </c>
      <c r="F2568" s="171">
        <v>1</v>
      </c>
      <c r="G2568" s="64">
        <f>VLOOKUP(D2568,upahbahan,3,FALSE)</f>
        <v>2560000</v>
      </c>
      <c r="H2568" s="64">
        <f>F2568*G2568</f>
        <v>2560000</v>
      </c>
      <c r="I2568" s="54"/>
    </row>
    <row r="2569" spans="3:13" s="55" customFormat="1" ht="13.8">
      <c r="C2569" s="83" t="s">
        <v>1216</v>
      </c>
      <c r="D2569" s="80"/>
      <c r="E2569" s="80"/>
      <c r="F2569" s="80"/>
      <c r="G2569" s="162"/>
      <c r="H2569" s="64">
        <f>SUM(H2567:H2568)</f>
        <v>2560000</v>
      </c>
      <c r="I2569" s="54"/>
    </row>
    <row r="2570" spans="3:13" s="55" customFormat="1" ht="13.8">
      <c r="C2570" s="72" t="s">
        <v>1217</v>
      </c>
      <c r="D2570" s="59" t="s">
        <v>1218</v>
      </c>
      <c r="E2570" s="170"/>
      <c r="F2570" s="73"/>
      <c r="G2570" s="73"/>
      <c r="H2570" s="73"/>
      <c r="I2570" s="54"/>
    </row>
    <row r="2571" spans="3:13" s="55" customFormat="1" ht="13.8">
      <c r="C2571" s="557">
        <v>1</v>
      </c>
      <c r="D2571" s="59" t="s">
        <v>5450</v>
      </c>
      <c r="E2571" s="170" t="s">
        <v>1995</v>
      </c>
      <c r="F2571" s="591">
        <v>3.4000000000000002E-2</v>
      </c>
      <c r="G2571" s="64">
        <f>VLOOKUP(D2571,upahbahan,3,FALSE)</f>
        <v>5150000</v>
      </c>
      <c r="H2571" s="64">
        <f t="shared" ref="H2571:H2572" si="324">F2571*G2571</f>
        <v>175100</v>
      </c>
      <c r="I2571" s="54"/>
    </row>
    <row r="2572" spans="3:13" s="55" customFormat="1" ht="13.8">
      <c r="C2572" s="557">
        <v>2</v>
      </c>
      <c r="D2572" s="59" t="s">
        <v>5134</v>
      </c>
      <c r="E2572" s="170" t="s">
        <v>1995</v>
      </c>
      <c r="F2572" s="592">
        <v>4.9000000000000002E-2</v>
      </c>
      <c r="G2572" s="64">
        <f>VLOOKUP(D2572,upahbahan,3,FALSE)</f>
        <v>108000</v>
      </c>
      <c r="H2572" s="64">
        <f t="shared" si="324"/>
        <v>5292</v>
      </c>
      <c r="I2572" s="54"/>
    </row>
    <row r="2573" spans="3:13" s="55" customFormat="1" ht="13.8">
      <c r="C2573" s="83" t="s">
        <v>1219</v>
      </c>
      <c r="D2573" s="80"/>
      <c r="E2573" s="80"/>
      <c r="F2573" s="80"/>
      <c r="G2573" s="162"/>
      <c r="H2573" s="588">
        <f>SUM(H2571:H2572)</f>
        <v>180392</v>
      </c>
      <c r="I2573" s="54"/>
    </row>
    <row r="2574" spans="3:13" s="55" customFormat="1" ht="13.8">
      <c r="C2574" s="58" t="s">
        <v>1220</v>
      </c>
      <c r="D2574" s="69" t="s">
        <v>1221</v>
      </c>
      <c r="E2574" s="70"/>
      <c r="F2574" s="70"/>
      <c r="G2574" s="71"/>
      <c r="H2574" s="304">
        <f>H2573+H2569+H2566</f>
        <v>3181087</v>
      </c>
      <c r="I2574" s="319"/>
    </row>
    <row r="2575" spans="3:13" s="55" customFormat="1" ht="13.8">
      <c r="C2575" s="58" t="s">
        <v>1222</v>
      </c>
      <c r="D2575" s="69" t="s">
        <v>1325</v>
      </c>
      <c r="E2575" s="70"/>
      <c r="F2575" s="71"/>
      <c r="G2575" s="95">
        <v>0.1</v>
      </c>
      <c r="H2575" s="64">
        <f>H2574*G2575</f>
        <v>318108.7</v>
      </c>
      <c r="I2575" s="319"/>
    </row>
    <row r="2576" spans="3:13" s="55" customFormat="1" ht="24.75" customHeight="1">
      <c r="C2576" s="58" t="s">
        <v>1223</v>
      </c>
      <c r="D2576" s="69" t="s">
        <v>1224</v>
      </c>
      <c r="E2576" s="70"/>
      <c r="F2576" s="70"/>
      <c r="G2576" s="71"/>
      <c r="H2576" s="305">
        <f>SUM(H2574:H2575)</f>
        <v>3499195.7</v>
      </c>
      <c r="I2576" s="319"/>
    </row>
    <row r="2578" spans="3:13" ht="13.8">
      <c r="C2578" s="160" t="s">
        <v>5535</v>
      </c>
      <c r="D2578" s="436" t="s">
        <v>5536</v>
      </c>
      <c r="I2578" s="56">
        <f>ROUNDDOWN(H2594,-2)</f>
        <v>3736200</v>
      </c>
    </row>
    <row r="2579" spans="3:13" s="55" customFormat="1" ht="27.6">
      <c r="C2579" s="300" t="s">
        <v>1197</v>
      </c>
      <c r="D2579" s="300" t="s">
        <v>1198</v>
      </c>
      <c r="E2579" s="300" t="s">
        <v>1199</v>
      </c>
      <c r="F2579" s="300" t="s">
        <v>1200</v>
      </c>
      <c r="G2579" s="300" t="s">
        <v>1201</v>
      </c>
      <c r="H2579" s="300" t="s">
        <v>1202</v>
      </c>
      <c r="I2579" s="54"/>
    </row>
    <row r="2580" spans="3:13" s="55" customFormat="1" ht="13.8">
      <c r="C2580" s="72" t="s">
        <v>1203</v>
      </c>
      <c r="D2580" s="59" t="s">
        <v>1204</v>
      </c>
      <c r="E2580" s="73"/>
      <c r="F2580" s="73"/>
      <c r="G2580" s="73"/>
      <c r="H2580" s="73"/>
      <c r="I2580" s="54"/>
      <c r="J2580" s="159" t="s">
        <v>1249</v>
      </c>
    </row>
    <row r="2581" spans="3:13" s="55" customFormat="1" ht="13.8">
      <c r="C2581" s="301">
        <v>1</v>
      </c>
      <c r="D2581" s="59" t="s">
        <v>5</v>
      </c>
      <c r="E2581" s="302" t="s">
        <v>6</v>
      </c>
      <c r="F2581" s="93">
        <v>3.5489999999999999</v>
      </c>
      <c r="G2581" s="64">
        <f>VLOOKUP(D2581,upahbahan,3,FALSE)</f>
        <v>100000</v>
      </c>
      <c r="H2581" s="64">
        <f>F2581*G2581</f>
        <v>354900</v>
      </c>
      <c r="I2581" s="54"/>
      <c r="J2581" s="159" t="s">
        <v>1250</v>
      </c>
      <c r="M2581" s="65">
        <v>0.1</v>
      </c>
    </row>
    <row r="2582" spans="3:13" s="55" customFormat="1" ht="13.8">
      <c r="C2582" s="301">
        <v>2</v>
      </c>
      <c r="D2582" s="59" t="s">
        <v>10</v>
      </c>
      <c r="E2582" s="302" t="s">
        <v>6</v>
      </c>
      <c r="F2582" s="93">
        <v>0.71</v>
      </c>
      <c r="G2582" s="64">
        <f>VLOOKUP(D2582,upahbahan,3,FALSE)</f>
        <v>145000</v>
      </c>
      <c r="H2582" s="64">
        <f>F2582*G2582</f>
        <v>102950</v>
      </c>
      <c r="I2582" s="54"/>
      <c r="J2582" s="159"/>
      <c r="M2582" s="65"/>
    </row>
    <row r="2583" spans="3:13" s="55" customFormat="1" ht="13.8">
      <c r="C2583" s="301">
        <v>3</v>
      </c>
      <c r="D2583" s="59" t="s">
        <v>19</v>
      </c>
      <c r="E2583" s="302" t="s">
        <v>6</v>
      </c>
      <c r="F2583" s="93">
        <v>0.35599999999999998</v>
      </c>
      <c r="G2583" s="64">
        <f>VLOOKUP(D2583,upahbahan,3,FALSE)</f>
        <v>200000</v>
      </c>
      <c r="H2583" s="64">
        <f t="shared" ref="H2583" si="325">F2583*G2583</f>
        <v>71200</v>
      </c>
      <c r="I2583" s="54"/>
    </row>
    <row r="2584" spans="3:13" s="55" customFormat="1" ht="13.8">
      <c r="C2584" s="83" t="s">
        <v>1210</v>
      </c>
      <c r="D2584" s="80"/>
      <c r="E2584" s="80"/>
      <c r="F2584" s="217"/>
      <c r="G2584" s="218"/>
      <c r="H2584" s="64">
        <f>SUM(H2581:H2583)</f>
        <v>529050</v>
      </c>
      <c r="I2584" s="219"/>
    </row>
    <row r="2585" spans="3:13" s="55" customFormat="1" ht="13.8">
      <c r="C2585" s="72" t="s">
        <v>1211</v>
      </c>
      <c r="D2585" s="59" t="s">
        <v>1212</v>
      </c>
      <c r="E2585" s="73"/>
      <c r="F2585" s="73"/>
      <c r="G2585" s="73"/>
      <c r="H2585" s="73"/>
      <c r="I2585" s="54"/>
    </row>
    <row r="2586" spans="3:13" s="55" customFormat="1" ht="13.8">
      <c r="C2586" s="557">
        <v>1</v>
      </c>
      <c r="D2586" s="59" t="s">
        <v>5553</v>
      </c>
      <c r="E2586" s="590" t="s">
        <v>1304</v>
      </c>
      <c r="F2586" s="171">
        <v>1</v>
      </c>
      <c r="G2586" s="64">
        <f>VLOOKUP(D2586,upahbahan,3,FALSE)</f>
        <v>2650000</v>
      </c>
      <c r="H2586" s="64">
        <f>F2586*G2586</f>
        <v>2650000</v>
      </c>
      <c r="I2586" s="54"/>
    </row>
    <row r="2587" spans="3:13" s="55" customFormat="1" ht="13.8">
      <c r="C2587" s="83" t="s">
        <v>1216</v>
      </c>
      <c r="D2587" s="80"/>
      <c r="E2587" s="80"/>
      <c r="F2587" s="80"/>
      <c r="G2587" s="162"/>
      <c r="H2587" s="64">
        <f>SUM(H2585:H2586)</f>
        <v>2650000</v>
      </c>
      <c r="I2587" s="54"/>
    </row>
    <row r="2588" spans="3:13" s="55" customFormat="1" ht="13.8">
      <c r="C2588" s="72" t="s">
        <v>1217</v>
      </c>
      <c r="D2588" s="59" t="s">
        <v>1218</v>
      </c>
      <c r="E2588" s="170"/>
      <c r="F2588" s="73"/>
      <c r="G2588" s="73"/>
      <c r="H2588" s="73"/>
      <c r="I2588" s="54"/>
    </row>
    <row r="2589" spans="3:13" s="55" customFormat="1" ht="13.8">
      <c r="C2589" s="557">
        <v>1</v>
      </c>
      <c r="D2589" s="59" t="s">
        <v>5450</v>
      </c>
      <c r="E2589" s="170" t="s">
        <v>1995</v>
      </c>
      <c r="F2589" s="591">
        <v>4.1000000000000002E-2</v>
      </c>
      <c r="G2589" s="64">
        <f>VLOOKUP(D2589,upahbahan,3,FALSE)</f>
        <v>5150000</v>
      </c>
      <c r="H2589" s="64">
        <f t="shared" ref="H2589:H2590" si="326">F2589*G2589</f>
        <v>211150</v>
      </c>
      <c r="I2589" s="54"/>
    </row>
    <row r="2590" spans="3:13" s="55" customFormat="1" ht="13.8">
      <c r="C2590" s="557">
        <v>2</v>
      </c>
      <c r="D2590" s="59" t="s">
        <v>5134</v>
      </c>
      <c r="E2590" s="170" t="s">
        <v>1995</v>
      </c>
      <c r="F2590" s="592">
        <v>5.8999999999999997E-2</v>
      </c>
      <c r="G2590" s="64">
        <f>VLOOKUP(D2590,upahbahan,3,FALSE)</f>
        <v>108000</v>
      </c>
      <c r="H2590" s="64">
        <f t="shared" si="326"/>
        <v>6372</v>
      </c>
      <c r="I2590" s="54"/>
    </row>
    <row r="2591" spans="3:13" s="55" customFormat="1" ht="13.8">
      <c r="C2591" s="83" t="s">
        <v>1219</v>
      </c>
      <c r="D2591" s="80"/>
      <c r="E2591" s="80"/>
      <c r="F2591" s="80"/>
      <c r="G2591" s="162"/>
      <c r="H2591" s="588">
        <f>SUM(H2589:H2590)</f>
        <v>217522</v>
      </c>
      <c r="I2591" s="54"/>
    </row>
    <row r="2592" spans="3:13" s="55" customFormat="1" ht="13.8">
      <c r="C2592" s="58" t="s">
        <v>1220</v>
      </c>
      <c r="D2592" s="69" t="s">
        <v>1221</v>
      </c>
      <c r="E2592" s="70"/>
      <c r="F2592" s="70"/>
      <c r="G2592" s="71"/>
      <c r="H2592" s="304">
        <f>H2591+H2587+H2584</f>
        <v>3396572</v>
      </c>
      <c r="I2592" s="319"/>
    </row>
    <row r="2593" spans="3:13" s="55" customFormat="1" ht="13.8">
      <c r="C2593" s="58" t="s">
        <v>1222</v>
      </c>
      <c r="D2593" s="69" t="s">
        <v>1325</v>
      </c>
      <c r="E2593" s="70"/>
      <c r="F2593" s="71"/>
      <c r="G2593" s="95">
        <v>0.1</v>
      </c>
      <c r="H2593" s="64">
        <f>H2592*G2593</f>
        <v>339657.2</v>
      </c>
      <c r="I2593" s="319"/>
    </row>
    <row r="2594" spans="3:13" s="55" customFormat="1" ht="24.75" customHeight="1">
      <c r="C2594" s="58" t="s">
        <v>1223</v>
      </c>
      <c r="D2594" s="69" t="s">
        <v>1224</v>
      </c>
      <c r="E2594" s="70"/>
      <c r="F2594" s="70"/>
      <c r="G2594" s="71"/>
      <c r="H2594" s="305">
        <f>SUM(H2592:H2593)</f>
        <v>3736229.2</v>
      </c>
      <c r="I2594" s="319"/>
    </row>
    <row r="2596" spans="3:13" ht="13.8">
      <c r="C2596" s="160" t="s">
        <v>5537</v>
      </c>
      <c r="D2596" s="436" t="s">
        <v>5538</v>
      </c>
      <c r="I2596" s="56">
        <f>ROUNDDOWN(H2612,-2)</f>
        <v>3979900</v>
      </c>
    </row>
    <row r="2597" spans="3:13" s="55" customFormat="1" ht="27.6">
      <c r="C2597" s="300" t="s">
        <v>1197</v>
      </c>
      <c r="D2597" s="300" t="s">
        <v>1198</v>
      </c>
      <c r="E2597" s="300" t="s">
        <v>1199</v>
      </c>
      <c r="F2597" s="300" t="s">
        <v>1200</v>
      </c>
      <c r="G2597" s="300" t="s">
        <v>1201</v>
      </c>
      <c r="H2597" s="300" t="s">
        <v>1202</v>
      </c>
      <c r="I2597" s="54"/>
    </row>
    <row r="2598" spans="3:13" s="55" customFormat="1" ht="13.8">
      <c r="C2598" s="72" t="s">
        <v>1203</v>
      </c>
      <c r="D2598" s="59" t="s">
        <v>1204</v>
      </c>
      <c r="E2598" s="73"/>
      <c r="F2598" s="73"/>
      <c r="G2598" s="73"/>
      <c r="H2598" s="73"/>
      <c r="I2598" s="54"/>
      <c r="J2598" s="159" t="s">
        <v>1249</v>
      </c>
    </row>
    <row r="2599" spans="3:13" s="55" customFormat="1" ht="13.8">
      <c r="C2599" s="301">
        <v>1</v>
      </c>
      <c r="D2599" s="59" t="s">
        <v>5</v>
      </c>
      <c r="E2599" s="302" t="s">
        <v>6</v>
      </c>
      <c r="F2599" s="93">
        <v>3.8969999999999998</v>
      </c>
      <c r="G2599" s="64">
        <f>VLOOKUP(D2599,upahbahan,3,FALSE)</f>
        <v>100000</v>
      </c>
      <c r="H2599" s="64">
        <f>F2599*G2599</f>
        <v>389700</v>
      </c>
      <c r="I2599" s="54"/>
      <c r="J2599" s="159" t="s">
        <v>1250</v>
      </c>
      <c r="M2599" s="65">
        <v>0.1</v>
      </c>
    </row>
    <row r="2600" spans="3:13" s="55" customFormat="1" ht="13.8">
      <c r="C2600" s="301">
        <v>2</v>
      </c>
      <c r="D2600" s="59" t="s">
        <v>10</v>
      </c>
      <c r="E2600" s="302" t="s">
        <v>6</v>
      </c>
      <c r="F2600" s="93">
        <v>0.77900000000000003</v>
      </c>
      <c r="G2600" s="64">
        <f>VLOOKUP(D2600,upahbahan,3,FALSE)</f>
        <v>145000</v>
      </c>
      <c r="H2600" s="64">
        <f>F2600*G2600</f>
        <v>112955</v>
      </c>
      <c r="I2600" s="54"/>
      <c r="J2600" s="159"/>
      <c r="M2600" s="65"/>
    </row>
    <row r="2601" spans="3:13" s="55" customFormat="1" ht="13.8">
      <c r="C2601" s="301">
        <v>3</v>
      </c>
      <c r="D2601" s="59" t="s">
        <v>19</v>
      </c>
      <c r="E2601" s="302" t="s">
        <v>6</v>
      </c>
      <c r="F2601" s="93">
        <v>0.39</v>
      </c>
      <c r="G2601" s="64">
        <f>VLOOKUP(D2601,upahbahan,3,FALSE)</f>
        <v>200000</v>
      </c>
      <c r="H2601" s="64">
        <f t="shared" ref="H2601" si="327">F2601*G2601</f>
        <v>78000</v>
      </c>
      <c r="I2601" s="54"/>
    </row>
    <row r="2602" spans="3:13" s="55" customFormat="1" ht="13.8">
      <c r="C2602" s="83" t="s">
        <v>1210</v>
      </c>
      <c r="D2602" s="80"/>
      <c r="E2602" s="80"/>
      <c r="F2602" s="217"/>
      <c r="G2602" s="218"/>
      <c r="H2602" s="64">
        <f>SUM(H2599:H2601)</f>
        <v>580655</v>
      </c>
      <c r="I2602" s="219"/>
    </row>
    <row r="2603" spans="3:13" s="55" customFormat="1" ht="13.8">
      <c r="C2603" s="72" t="s">
        <v>1211</v>
      </c>
      <c r="D2603" s="59" t="s">
        <v>1212</v>
      </c>
      <c r="E2603" s="73"/>
      <c r="F2603" s="73"/>
      <c r="G2603" s="73"/>
      <c r="H2603" s="73"/>
      <c r="I2603" s="54"/>
    </row>
    <row r="2604" spans="3:13" s="55" customFormat="1" ht="13.8">
      <c r="C2604" s="557">
        <v>1</v>
      </c>
      <c r="D2604" s="59" t="s">
        <v>5554</v>
      </c>
      <c r="E2604" s="590" t="s">
        <v>1304</v>
      </c>
      <c r="F2604" s="171">
        <v>1</v>
      </c>
      <c r="G2604" s="64">
        <f>VLOOKUP(D2604,upahbahan,3,FALSE)</f>
        <v>2790000</v>
      </c>
      <c r="H2604" s="64">
        <f>F2604*G2604</f>
        <v>2790000</v>
      </c>
      <c r="I2604" s="54"/>
    </row>
    <row r="2605" spans="3:13" s="55" customFormat="1" ht="13.8">
      <c r="C2605" s="83" t="s">
        <v>1216</v>
      </c>
      <c r="D2605" s="80"/>
      <c r="E2605" s="80"/>
      <c r="F2605" s="80"/>
      <c r="G2605" s="162"/>
      <c r="H2605" s="64">
        <f>SUM(H2603:H2604)</f>
        <v>2790000</v>
      </c>
      <c r="I2605" s="54"/>
    </row>
    <row r="2606" spans="3:13" s="55" customFormat="1" ht="13.8">
      <c r="C2606" s="72" t="s">
        <v>1217</v>
      </c>
      <c r="D2606" s="59" t="s">
        <v>1218</v>
      </c>
      <c r="E2606" s="170"/>
      <c r="F2606" s="73"/>
      <c r="G2606" s="73"/>
      <c r="H2606" s="73"/>
      <c r="I2606" s="54"/>
    </row>
    <row r="2607" spans="3:13" s="55" customFormat="1" ht="13.8">
      <c r="C2607" s="557">
        <v>1</v>
      </c>
      <c r="D2607" s="59" t="s">
        <v>5450</v>
      </c>
      <c r="E2607" s="170" t="s">
        <v>1995</v>
      </c>
      <c r="F2607" s="591">
        <v>4.5999999999999999E-2</v>
      </c>
      <c r="G2607" s="64">
        <f>VLOOKUP(D2607,upahbahan,3,FALSE)</f>
        <v>5150000</v>
      </c>
      <c r="H2607" s="64">
        <f t="shared" ref="H2607:H2608" si="328">F2607*G2607</f>
        <v>236900</v>
      </c>
      <c r="I2607" s="54"/>
    </row>
    <row r="2608" spans="3:13" s="55" customFormat="1" ht="13.8">
      <c r="C2608" s="557">
        <v>2</v>
      </c>
      <c r="D2608" s="59" t="s">
        <v>5134</v>
      </c>
      <c r="E2608" s="170" t="s">
        <v>1995</v>
      </c>
      <c r="F2608" s="592">
        <v>9.8000000000000004E-2</v>
      </c>
      <c r="G2608" s="64">
        <f>VLOOKUP(D2608,upahbahan,3,FALSE)</f>
        <v>108000</v>
      </c>
      <c r="H2608" s="64">
        <f t="shared" si="328"/>
        <v>10584</v>
      </c>
      <c r="I2608" s="54"/>
    </row>
    <row r="2609" spans="3:13" s="55" customFormat="1" ht="13.8">
      <c r="C2609" s="83" t="s">
        <v>1219</v>
      </c>
      <c r="D2609" s="80"/>
      <c r="E2609" s="80"/>
      <c r="F2609" s="80"/>
      <c r="G2609" s="162"/>
      <c r="H2609" s="588">
        <f>SUM(H2607:H2608)</f>
        <v>247484</v>
      </c>
      <c r="I2609" s="54"/>
    </row>
    <row r="2610" spans="3:13" s="55" customFormat="1" ht="13.8">
      <c r="C2610" s="58" t="s">
        <v>1220</v>
      </c>
      <c r="D2610" s="69" t="s">
        <v>1221</v>
      </c>
      <c r="E2610" s="70"/>
      <c r="F2610" s="70"/>
      <c r="G2610" s="71"/>
      <c r="H2610" s="304">
        <f>H2609+H2605+H2602</f>
        <v>3618139</v>
      </c>
      <c r="I2610" s="319"/>
    </row>
    <row r="2611" spans="3:13" s="55" customFormat="1" ht="13.8">
      <c r="C2611" s="58" t="s">
        <v>1222</v>
      </c>
      <c r="D2611" s="69" t="s">
        <v>1325</v>
      </c>
      <c r="E2611" s="70"/>
      <c r="F2611" s="71"/>
      <c r="G2611" s="95">
        <v>0.1</v>
      </c>
      <c r="H2611" s="64">
        <f>H2610*G2611</f>
        <v>361813.9</v>
      </c>
      <c r="I2611" s="319"/>
    </row>
    <row r="2612" spans="3:13" s="55" customFormat="1" ht="24.75" customHeight="1">
      <c r="C2612" s="58" t="s">
        <v>1223</v>
      </c>
      <c r="D2612" s="69" t="s">
        <v>1224</v>
      </c>
      <c r="E2612" s="70"/>
      <c r="F2612" s="70"/>
      <c r="G2612" s="71"/>
      <c r="H2612" s="305">
        <f>SUM(H2610:H2611)</f>
        <v>3979952.9</v>
      </c>
      <c r="I2612" s="319"/>
    </row>
    <row r="2614" spans="3:13" ht="13.8">
      <c r="C2614" s="160" t="s">
        <v>5539</v>
      </c>
      <c r="D2614" s="436" t="s">
        <v>5540</v>
      </c>
      <c r="I2614" s="56">
        <f>ROUNDDOWN(H2630,-2)</f>
        <v>4147200</v>
      </c>
    </row>
    <row r="2615" spans="3:13" s="55" customFormat="1" ht="27.6">
      <c r="C2615" s="300" t="s">
        <v>1197</v>
      </c>
      <c r="D2615" s="300" t="s">
        <v>1198</v>
      </c>
      <c r="E2615" s="300" t="s">
        <v>1199</v>
      </c>
      <c r="F2615" s="300" t="s">
        <v>1200</v>
      </c>
      <c r="G2615" s="300" t="s">
        <v>1201</v>
      </c>
      <c r="H2615" s="300" t="s">
        <v>1202</v>
      </c>
      <c r="I2615" s="54"/>
    </row>
    <row r="2616" spans="3:13" s="55" customFormat="1" ht="13.8">
      <c r="C2616" s="72" t="s">
        <v>1203</v>
      </c>
      <c r="D2616" s="59" t="s">
        <v>1204</v>
      </c>
      <c r="E2616" s="73"/>
      <c r="F2616" s="73"/>
      <c r="G2616" s="73"/>
      <c r="H2616" s="73"/>
      <c r="I2616" s="54"/>
      <c r="J2616" s="159" t="s">
        <v>1249</v>
      </c>
    </row>
    <row r="2617" spans="3:13" s="55" customFormat="1" ht="13.8">
      <c r="C2617" s="301">
        <v>1</v>
      </c>
      <c r="D2617" s="59" t="s">
        <v>5</v>
      </c>
      <c r="E2617" s="302" t="s">
        <v>6</v>
      </c>
      <c r="F2617" s="93">
        <v>4.4029999999999996</v>
      </c>
      <c r="G2617" s="64">
        <f>VLOOKUP(D2617,upahbahan,3,FALSE)</f>
        <v>100000</v>
      </c>
      <c r="H2617" s="64">
        <f>F2617*G2617</f>
        <v>440299.99999999994</v>
      </c>
      <c r="I2617" s="54"/>
      <c r="J2617" s="159" t="s">
        <v>1250</v>
      </c>
      <c r="M2617" s="65">
        <v>0.1</v>
      </c>
    </row>
    <row r="2618" spans="3:13" s="55" customFormat="1" ht="13.8">
      <c r="C2618" s="301">
        <v>2</v>
      </c>
      <c r="D2618" s="59" t="s">
        <v>10</v>
      </c>
      <c r="E2618" s="302" t="s">
        <v>6</v>
      </c>
      <c r="F2618" s="93">
        <v>8.1000000000000003E-2</v>
      </c>
      <c r="G2618" s="64">
        <f>VLOOKUP(D2618,upahbahan,3,FALSE)</f>
        <v>145000</v>
      </c>
      <c r="H2618" s="64">
        <f>F2618*G2618</f>
        <v>11745</v>
      </c>
      <c r="I2618" s="54"/>
      <c r="J2618" s="159"/>
      <c r="M2618" s="65"/>
    </row>
    <row r="2619" spans="3:13" s="55" customFormat="1" ht="13.8">
      <c r="C2619" s="301">
        <v>3</v>
      </c>
      <c r="D2619" s="59" t="s">
        <v>19</v>
      </c>
      <c r="E2619" s="302" t="s">
        <v>6</v>
      </c>
      <c r="F2619" s="93">
        <v>0.44</v>
      </c>
      <c r="G2619" s="64">
        <f>VLOOKUP(D2619,upahbahan,3,FALSE)</f>
        <v>200000</v>
      </c>
      <c r="H2619" s="64">
        <f t="shared" ref="H2619" si="329">F2619*G2619</f>
        <v>88000</v>
      </c>
      <c r="I2619" s="54"/>
    </row>
    <row r="2620" spans="3:13" s="55" customFormat="1" ht="13.8">
      <c r="C2620" s="83" t="s">
        <v>1210</v>
      </c>
      <c r="D2620" s="80"/>
      <c r="E2620" s="80"/>
      <c r="F2620" s="217"/>
      <c r="G2620" s="218"/>
      <c r="H2620" s="64">
        <f>SUM(H2617:H2619)</f>
        <v>540045</v>
      </c>
      <c r="I2620" s="219"/>
    </row>
    <row r="2621" spans="3:13" s="55" customFormat="1" ht="13.8">
      <c r="C2621" s="72" t="s">
        <v>1211</v>
      </c>
      <c r="D2621" s="59" t="s">
        <v>1212</v>
      </c>
      <c r="E2621" s="73"/>
      <c r="F2621" s="73"/>
      <c r="G2621" s="73"/>
      <c r="H2621" s="73"/>
      <c r="I2621" s="54"/>
    </row>
    <row r="2622" spans="3:13" s="55" customFormat="1" ht="13.8">
      <c r="C2622" s="557">
        <v>1</v>
      </c>
      <c r="D2622" s="59" t="s">
        <v>5555</v>
      </c>
      <c r="E2622" s="590" t="s">
        <v>1304</v>
      </c>
      <c r="F2622" s="171">
        <v>1</v>
      </c>
      <c r="G2622" s="64">
        <f>VLOOKUP(D2622,upahbahan,3,FALSE)</f>
        <v>2950000</v>
      </c>
      <c r="H2622" s="64">
        <f>F2622*G2622</f>
        <v>2950000</v>
      </c>
      <c r="I2622" s="54"/>
    </row>
    <row r="2623" spans="3:13" s="55" customFormat="1" ht="13.8">
      <c r="C2623" s="83" t="s">
        <v>1216</v>
      </c>
      <c r="D2623" s="80"/>
      <c r="E2623" s="80"/>
      <c r="F2623" s="80"/>
      <c r="G2623" s="162"/>
      <c r="H2623" s="64">
        <f>SUM(H2621:H2622)</f>
        <v>2950000</v>
      </c>
      <c r="I2623" s="54"/>
    </row>
    <row r="2624" spans="3:13" s="55" customFormat="1" ht="13.8">
      <c r="C2624" s="72" t="s">
        <v>1217</v>
      </c>
      <c r="D2624" s="59" t="s">
        <v>1218</v>
      </c>
      <c r="E2624" s="170"/>
      <c r="F2624" s="73"/>
      <c r="G2624" s="73"/>
      <c r="H2624" s="73"/>
      <c r="I2624" s="54"/>
    </row>
    <row r="2625" spans="3:13" s="55" customFormat="1" ht="13.8">
      <c r="C2625" s="557">
        <v>1</v>
      </c>
      <c r="D2625" s="59" t="s">
        <v>5450</v>
      </c>
      <c r="E2625" s="170" t="s">
        <v>1995</v>
      </c>
      <c r="F2625" s="591">
        <v>5.1999999999999998E-2</v>
      </c>
      <c r="G2625" s="64">
        <f>VLOOKUP(D2625,upahbahan,3,FALSE)</f>
        <v>5150000</v>
      </c>
      <c r="H2625" s="64">
        <f t="shared" ref="H2625:H2626" si="330">F2625*G2625</f>
        <v>267800</v>
      </c>
      <c r="I2625" s="54"/>
    </row>
    <row r="2626" spans="3:13" s="55" customFormat="1" ht="13.8">
      <c r="C2626" s="557">
        <v>2</v>
      </c>
      <c r="D2626" s="59" t="s">
        <v>5134</v>
      </c>
      <c r="E2626" s="170" t="s">
        <v>1995</v>
      </c>
      <c r="F2626" s="592">
        <v>0.115</v>
      </c>
      <c r="G2626" s="64">
        <f>VLOOKUP(D2626,upahbahan,3,FALSE)</f>
        <v>108000</v>
      </c>
      <c r="H2626" s="64">
        <f t="shared" si="330"/>
        <v>12420</v>
      </c>
      <c r="I2626" s="54"/>
    </row>
    <row r="2627" spans="3:13" s="55" customFormat="1" ht="13.8">
      <c r="C2627" s="83" t="s">
        <v>1219</v>
      </c>
      <c r="D2627" s="80"/>
      <c r="E2627" s="80"/>
      <c r="F2627" s="80"/>
      <c r="G2627" s="162"/>
      <c r="H2627" s="588">
        <f>SUM(H2625:H2626)</f>
        <v>280220</v>
      </c>
      <c r="I2627" s="54"/>
    </row>
    <row r="2628" spans="3:13" s="55" customFormat="1" ht="13.8">
      <c r="C2628" s="58" t="s">
        <v>1220</v>
      </c>
      <c r="D2628" s="69" t="s">
        <v>1221</v>
      </c>
      <c r="E2628" s="70"/>
      <c r="F2628" s="70"/>
      <c r="G2628" s="71"/>
      <c r="H2628" s="304">
        <f>H2627+H2623+H2620</f>
        <v>3770265</v>
      </c>
      <c r="I2628" s="319"/>
    </row>
    <row r="2629" spans="3:13" s="55" customFormat="1" ht="13.8">
      <c r="C2629" s="58" t="s">
        <v>1222</v>
      </c>
      <c r="D2629" s="69" t="s">
        <v>1325</v>
      </c>
      <c r="E2629" s="70"/>
      <c r="F2629" s="71"/>
      <c r="G2629" s="95">
        <v>0.1</v>
      </c>
      <c r="H2629" s="64">
        <f>H2628*G2629</f>
        <v>377026.5</v>
      </c>
      <c r="I2629" s="319"/>
    </row>
    <row r="2630" spans="3:13" s="55" customFormat="1" ht="24.75" customHeight="1">
      <c r="C2630" s="58" t="s">
        <v>1223</v>
      </c>
      <c r="D2630" s="69" t="s">
        <v>1224</v>
      </c>
      <c r="E2630" s="70"/>
      <c r="F2630" s="70"/>
      <c r="G2630" s="71"/>
      <c r="H2630" s="305">
        <f>SUM(H2628:H2629)</f>
        <v>4147291.5</v>
      </c>
      <c r="I2630" s="319"/>
    </row>
    <row r="2632" spans="3:13" ht="13.8">
      <c r="C2632" s="160" t="s">
        <v>5541</v>
      </c>
      <c r="D2632" s="436" t="s">
        <v>5543</v>
      </c>
      <c r="I2632" s="56">
        <f>ROUNDDOWN(H2648,-2)</f>
        <v>4567500</v>
      </c>
    </row>
    <row r="2633" spans="3:13" s="55" customFormat="1" ht="27.6">
      <c r="C2633" s="300" t="s">
        <v>1197</v>
      </c>
      <c r="D2633" s="300" t="s">
        <v>1198</v>
      </c>
      <c r="E2633" s="300" t="s">
        <v>1199</v>
      </c>
      <c r="F2633" s="300" t="s">
        <v>1200</v>
      </c>
      <c r="G2633" s="300" t="s">
        <v>1201</v>
      </c>
      <c r="H2633" s="300" t="s">
        <v>1202</v>
      </c>
      <c r="I2633" s="54"/>
    </row>
    <row r="2634" spans="3:13" s="55" customFormat="1" ht="13.8">
      <c r="C2634" s="72" t="s">
        <v>1203</v>
      </c>
      <c r="D2634" s="59" t="s">
        <v>1204</v>
      </c>
      <c r="E2634" s="73"/>
      <c r="F2634" s="73"/>
      <c r="G2634" s="73"/>
      <c r="H2634" s="73"/>
      <c r="I2634" s="54"/>
      <c r="J2634" s="159" t="s">
        <v>1249</v>
      </c>
    </row>
    <row r="2635" spans="3:13" s="55" customFormat="1" ht="13.8">
      <c r="C2635" s="301">
        <v>1</v>
      </c>
      <c r="D2635" s="59" t="s">
        <v>5</v>
      </c>
      <c r="E2635" s="302" t="s">
        <v>6</v>
      </c>
      <c r="F2635" s="93">
        <v>4.8949999999999996</v>
      </c>
      <c r="G2635" s="64">
        <f>VLOOKUP(D2635,upahbahan,3,FALSE)</f>
        <v>100000</v>
      </c>
      <c r="H2635" s="64">
        <f>F2635*G2635</f>
        <v>489499.99999999994</v>
      </c>
      <c r="I2635" s="54"/>
      <c r="J2635" s="159" t="s">
        <v>1250</v>
      </c>
      <c r="M2635" s="65">
        <v>0.1</v>
      </c>
    </row>
    <row r="2636" spans="3:13" s="55" customFormat="1" ht="13.8">
      <c r="C2636" s="301">
        <v>2</v>
      </c>
      <c r="D2636" s="59" t="s">
        <v>10</v>
      </c>
      <c r="E2636" s="302" t="s">
        <v>6</v>
      </c>
      <c r="F2636" s="93">
        <v>0.97899999999999998</v>
      </c>
      <c r="G2636" s="64">
        <f>VLOOKUP(D2636,upahbahan,3,FALSE)</f>
        <v>145000</v>
      </c>
      <c r="H2636" s="64">
        <f>F2636*G2636</f>
        <v>141955</v>
      </c>
      <c r="I2636" s="54"/>
      <c r="J2636" s="159"/>
      <c r="M2636" s="65"/>
    </row>
    <row r="2637" spans="3:13" s="55" customFormat="1" ht="13.8">
      <c r="C2637" s="301">
        <v>3</v>
      </c>
      <c r="D2637" s="59" t="s">
        <v>19</v>
      </c>
      <c r="E2637" s="302" t="s">
        <v>6</v>
      </c>
      <c r="F2637" s="93">
        <v>0.48899999999999999</v>
      </c>
      <c r="G2637" s="64">
        <f>VLOOKUP(D2637,upahbahan,3,FALSE)</f>
        <v>200000</v>
      </c>
      <c r="H2637" s="64">
        <f t="shared" ref="H2637" si="331">F2637*G2637</f>
        <v>97800</v>
      </c>
      <c r="I2637" s="54"/>
    </row>
    <row r="2638" spans="3:13" s="55" customFormat="1" ht="13.8">
      <c r="C2638" s="83" t="s">
        <v>1210</v>
      </c>
      <c r="D2638" s="80"/>
      <c r="E2638" s="80"/>
      <c r="F2638" s="217"/>
      <c r="G2638" s="218"/>
      <c r="H2638" s="64">
        <f>SUM(H2635:H2637)</f>
        <v>729255</v>
      </c>
      <c r="I2638" s="219"/>
    </row>
    <row r="2639" spans="3:13" s="55" customFormat="1" ht="13.8">
      <c r="C2639" s="72" t="s">
        <v>1211</v>
      </c>
      <c r="D2639" s="59" t="s">
        <v>1212</v>
      </c>
      <c r="E2639" s="73"/>
      <c r="F2639" s="73"/>
      <c r="G2639" s="73"/>
      <c r="H2639" s="73"/>
      <c r="I2639" s="54"/>
    </row>
    <row r="2640" spans="3:13" s="55" customFormat="1" ht="13.8">
      <c r="C2640" s="557">
        <v>1</v>
      </c>
      <c r="D2640" s="59" t="s">
        <v>5556</v>
      </c>
      <c r="E2640" s="590" t="s">
        <v>1304</v>
      </c>
      <c r="F2640" s="171">
        <v>1</v>
      </c>
      <c r="G2640" s="64">
        <f>VLOOKUP(D2640,upahbahan,3,FALSE)</f>
        <v>3110000</v>
      </c>
      <c r="H2640" s="64">
        <f>F2640*G2640</f>
        <v>3110000</v>
      </c>
      <c r="I2640" s="54"/>
    </row>
    <row r="2641" spans="3:13" s="55" customFormat="1" ht="13.8">
      <c r="C2641" s="83" t="s">
        <v>1216</v>
      </c>
      <c r="D2641" s="80"/>
      <c r="E2641" s="80"/>
      <c r="F2641" s="80"/>
      <c r="G2641" s="162"/>
      <c r="H2641" s="64">
        <f>SUM(H2639:H2640)</f>
        <v>3110000</v>
      </c>
      <c r="I2641" s="54"/>
    </row>
    <row r="2642" spans="3:13" s="55" customFormat="1" ht="13.8">
      <c r="C2642" s="72" t="s">
        <v>1217</v>
      </c>
      <c r="D2642" s="59" t="s">
        <v>1218</v>
      </c>
      <c r="E2642" s="170"/>
      <c r="F2642" s="73"/>
      <c r="G2642" s="73"/>
      <c r="H2642" s="73"/>
      <c r="I2642" s="54"/>
    </row>
    <row r="2643" spans="3:13" s="55" customFormat="1" ht="13.8">
      <c r="C2643" s="557">
        <v>1</v>
      </c>
      <c r="D2643" s="59" t="s">
        <v>5450</v>
      </c>
      <c r="E2643" s="170" t="s">
        <v>1995</v>
      </c>
      <c r="F2643" s="591">
        <v>5.8000000000000003E-2</v>
      </c>
      <c r="G2643" s="64">
        <f>VLOOKUP(D2643,upahbahan,3,FALSE)</f>
        <v>5150000</v>
      </c>
      <c r="H2643" s="64">
        <f t="shared" ref="H2643:H2644" si="332">F2643*G2643</f>
        <v>298700</v>
      </c>
      <c r="I2643" s="54"/>
    </row>
    <row r="2644" spans="3:13" s="55" customFormat="1" ht="13.8">
      <c r="C2644" s="557">
        <v>2</v>
      </c>
      <c r="D2644" s="59" t="s">
        <v>5134</v>
      </c>
      <c r="E2644" s="170" t="s">
        <v>1995</v>
      </c>
      <c r="F2644" s="592">
        <v>0.13300000000000001</v>
      </c>
      <c r="G2644" s="64">
        <f>VLOOKUP(D2644,upahbahan,3,FALSE)</f>
        <v>108000</v>
      </c>
      <c r="H2644" s="64">
        <f t="shared" si="332"/>
        <v>14364</v>
      </c>
      <c r="I2644" s="54"/>
    </row>
    <row r="2645" spans="3:13" s="55" customFormat="1" ht="13.8">
      <c r="C2645" s="83" t="s">
        <v>1219</v>
      </c>
      <c r="D2645" s="80"/>
      <c r="E2645" s="80"/>
      <c r="F2645" s="80"/>
      <c r="G2645" s="162"/>
      <c r="H2645" s="588">
        <f>SUM(H2643:H2644)</f>
        <v>313064</v>
      </c>
      <c r="I2645" s="54"/>
    </row>
    <row r="2646" spans="3:13" s="55" customFormat="1" ht="13.8">
      <c r="C2646" s="58" t="s">
        <v>1220</v>
      </c>
      <c r="D2646" s="69" t="s">
        <v>1221</v>
      </c>
      <c r="E2646" s="70"/>
      <c r="F2646" s="70"/>
      <c r="G2646" s="71"/>
      <c r="H2646" s="304">
        <f>H2645+H2641+H2638</f>
        <v>4152319</v>
      </c>
      <c r="I2646" s="319"/>
    </row>
    <row r="2647" spans="3:13" s="55" customFormat="1" ht="13.8">
      <c r="C2647" s="58" t="s">
        <v>1222</v>
      </c>
      <c r="D2647" s="69" t="s">
        <v>1325</v>
      </c>
      <c r="E2647" s="70"/>
      <c r="F2647" s="71"/>
      <c r="G2647" s="95">
        <v>0.1</v>
      </c>
      <c r="H2647" s="64">
        <f>H2646*G2647</f>
        <v>415231.9</v>
      </c>
      <c r="I2647" s="319"/>
    </row>
    <row r="2648" spans="3:13" s="55" customFormat="1" ht="24.75" customHeight="1">
      <c r="C2648" s="58" t="s">
        <v>1223</v>
      </c>
      <c r="D2648" s="69" t="s">
        <v>1224</v>
      </c>
      <c r="E2648" s="70"/>
      <c r="F2648" s="70"/>
      <c r="G2648" s="71"/>
      <c r="H2648" s="305">
        <f>SUM(H2646:H2647)</f>
        <v>4567550.9000000004</v>
      </c>
      <c r="I2648" s="319"/>
    </row>
    <row r="2650" spans="3:13" ht="13.8">
      <c r="C2650" s="160" t="s">
        <v>5542</v>
      </c>
      <c r="D2650" s="436" t="s">
        <v>5544</v>
      </c>
      <c r="I2650" s="56">
        <f>ROUNDDOWN(H2666,-2)</f>
        <v>4816300</v>
      </c>
    </row>
    <row r="2651" spans="3:13" s="55" customFormat="1" ht="27.6">
      <c r="C2651" s="300" t="s">
        <v>1197</v>
      </c>
      <c r="D2651" s="300" t="s">
        <v>1198</v>
      </c>
      <c r="E2651" s="300" t="s">
        <v>1199</v>
      </c>
      <c r="F2651" s="300" t="s">
        <v>1200</v>
      </c>
      <c r="G2651" s="300" t="s">
        <v>1201</v>
      </c>
      <c r="H2651" s="300" t="s">
        <v>1202</v>
      </c>
      <c r="I2651" s="54"/>
    </row>
    <row r="2652" spans="3:13" s="55" customFormat="1" ht="13.8">
      <c r="C2652" s="72" t="s">
        <v>1203</v>
      </c>
      <c r="D2652" s="59" t="s">
        <v>1204</v>
      </c>
      <c r="E2652" s="73"/>
      <c r="F2652" s="73"/>
      <c r="G2652" s="73"/>
      <c r="H2652" s="73"/>
      <c r="I2652" s="54"/>
      <c r="J2652" s="159" t="s">
        <v>1249</v>
      </c>
    </row>
    <row r="2653" spans="3:13" s="55" customFormat="1" ht="13.8">
      <c r="C2653" s="301">
        <v>1</v>
      </c>
      <c r="D2653" s="59" t="s">
        <v>5</v>
      </c>
      <c r="E2653" s="302" t="s">
        <v>6</v>
      </c>
      <c r="F2653" s="93">
        <v>5.3869999999999996</v>
      </c>
      <c r="G2653" s="64">
        <f>VLOOKUP(D2653,upahbahan,3,FALSE)</f>
        <v>100000</v>
      </c>
      <c r="H2653" s="64">
        <f>F2653*G2653</f>
        <v>538700</v>
      </c>
      <c r="I2653" s="54"/>
      <c r="J2653" s="159" t="s">
        <v>1250</v>
      </c>
      <c r="M2653" s="65">
        <v>0.1</v>
      </c>
    </row>
    <row r="2654" spans="3:13" s="55" customFormat="1" ht="13.8">
      <c r="C2654" s="301">
        <v>2</v>
      </c>
      <c r="D2654" s="59" t="s">
        <v>10</v>
      </c>
      <c r="E2654" s="302" t="s">
        <v>6</v>
      </c>
      <c r="F2654" s="93">
        <v>1.077</v>
      </c>
      <c r="G2654" s="64">
        <f>VLOOKUP(D2654,upahbahan,3,FALSE)</f>
        <v>145000</v>
      </c>
      <c r="H2654" s="64">
        <f>F2654*G2654</f>
        <v>156165</v>
      </c>
      <c r="I2654" s="54"/>
      <c r="J2654" s="159"/>
      <c r="M2654" s="65"/>
    </row>
    <row r="2655" spans="3:13" s="55" customFormat="1" ht="13.8">
      <c r="C2655" s="301">
        <v>3</v>
      </c>
      <c r="D2655" s="59" t="s">
        <v>19</v>
      </c>
      <c r="E2655" s="302" t="s">
        <v>6</v>
      </c>
      <c r="F2655" s="93">
        <v>0.53900000000000003</v>
      </c>
      <c r="G2655" s="64">
        <f>VLOOKUP(D2655,upahbahan,3,FALSE)</f>
        <v>200000</v>
      </c>
      <c r="H2655" s="64">
        <f t="shared" ref="H2655" si="333">F2655*G2655</f>
        <v>107800</v>
      </c>
      <c r="I2655" s="54"/>
    </row>
    <row r="2656" spans="3:13" s="55" customFormat="1" ht="13.8">
      <c r="C2656" s="83" t="s">
        <v>1210</v>
      </c>
      <c r="D2656" s="80"/>
      <c r="E2656" s="80"/>
      <c r="F2656" s="217"/>
      <c r="G2656" s="218"/>
      <c r="H2656" s="64">
        <f>SUM(H2653:H2655)</f>
        <v>802665</v>
      </c>
      <c r="I2656" s="219"/>
    </row>
    <row r="2657" spans="3:13" s="55" customFormat="1" ht="13.8">
      <c r="C2657" s="72" t="s">
        <v>1211</v>
      </c>
      <c r="D2657" s="59" t="s">
        <v>1212</v>
      </c>
      <c r="E2657" s="73"/>
      <c r="F2657" s="73"/>
      <c r="G2657" s="73"/>
      <c r="H2657" s="73"/>
      <c r="I2657" s="54"/>
    </row>
    <row r="2658" spans="3:13" s="55" customFormat="1" ht="13.8">
      <c r="C2658" s="557">
        <v>1</v>
      </c>
      <c r="D2658" s="59" t="s">
        <v>5557</v>
      </c>
      <c r="E2658" s="590" t="s">
        <v>1304</v>
      </c>
      <c r="F2658" s="171">
        <v>1</v>
      </c>
      <c r="G2658" s="64">
        <f>VLOOKUP(D2658,upahbahan,3,FALSE)</f>
        <v>3230000</v>
      </c>
      <c r="H2658" s="64">
        <f>F2658*G2658</f>
        <v>3230000</v>
      </c>
      <c r="I2658" s="54"/>
    </row>
    <row r="2659" spans="3:13" s="55" customFormat="1" ht="13.8">
      <c r="C2659" s="83" t="s">
        <v>1216</v>
      </c>
      <c r="D2659" s="80"/>
      <c r="E2659" s="80"/>
      <c r="F2659" s="80"/>
      <c r="G2659" s="162"/>
      <c r="H2659" s="64">
        <f>SUM(H2657:H2658)</f>
        <v>3230000</v>
      </c>
      <c r="I2659" s="54"/>
    </row>
    <row r="2660" spans="3:13" s="55" customFormat="1" ht="13.8">
      <c r="C2660" s="72" t="s">
        <v>1217</v>
      </c>
      <c r="D2660" s="59" t="s">
        <v>1218</v>
      </c>
      <c r="E2660" s="170"/>
      <c r="F2660" s="73"/>
      <c r="G2660" s="73"/>
      <c r="H2660" s="73"/>
      <c r="I2660" s="54"/>
    </row>
    <row r="2661" spans="3:13" s="55" customFormat="1" ht="13.8">
      <c r="C2661" s="557">
        <v>1</v>
      </c>
      <c r="D2661" s="59" t="s">
        <v>5450</v>
      </c>
      <c r="E2661" s="170" t="s">
        <v>1995</v>
      </c>
      <c r="F2661" s="591">
        <v>6.4000000000000001E-2</v>
      </c>
      <c r="G2661" s="64">
        <f>VLOOKUP(D2661,upahbahan,3,FALSE)</f>
        <v>5150000</v>
      </c>
      <c r="H2661" s="64">
        <f t="shared" ref="H2661:H2662" si="334">F2661*G2661</f>
        <v>329600</v>
      </c>
      <c r="I2661" s="54"/>
    </row>
    <row r="2662" spans="3:13" s="55" customFormat="1" ht="13.8">
      <c r="C2662" s="557">
        <v>2</v>
      </c>
      <c r="D2662" s="59" t="s">
        <v>5134</v>
      </c>
      <c r="E2662" s="170" t="s">
        <v>1995</v>
      </c>
      <c r="F2662" s="592">
        <v>0.15</v>
      </c>
      <c r="G2662" s="64">
        <f>VLOOKUP(D2662,upahbahan,3,FALSE)</f>
        <v>108000</v>
      </c>
      <c r="H2662" s="64">
        <f t="shared" si="334"/>
        <v>16200</v>
      </c>
      <c r="I2662" s="54"/>
    </row>
    <row r="2663" spans="3:13" s="55" customFormat="1" ht="13.8">
      <c r="C2663" s="83" t="s">
        <v>1219</v>
      </c>
      <c r="D2663" s="80"/>
      <c r="E2663" s="80"/>
      <c r="F2663" s="80"/>
      <c r="G2663" s="162"/>
      <c r="H2663" s="588">
        <f>SUM(H2661:H2662)</f>
        <v>345800</v>
      </c>
      <c r="I2663" s="54"/>
    </row>
    <row r="2664" spans="3:13" s="55" customFormat="1" ht="13.8">
      <c r="C2664" s="58" t="s">
        <v>1220</v>
      </c>
      <c r="D2664" s="69" t="s">
        <v>1221</v>
      </c>
      <c r="E2664" s="70"/>
      <c r="F2664" s="70"/>
      <c r="G2664" s="71"/>
      <c r="H2664" s="304">
        <f>H2663+H2659+H2656</f>
        <v>4378465</v>
      </c>
      <c r="I2664" s="319"/>
    </row>
    <row r="2665" spans="3:13" s="55" customFormat="1" ht="13.8">
      <c r="C2665" s="58" t="s">
        <v>1222</v>
      </c>
      <c r="D2665" s="69" t="s">
        <v>1325</v>
      </c>
      <c r="E2665" s="70"/>
      <c r="F2665" s="71"/>
      <c r="G2665" s="95">
        <v>0.1</v>
      </c>
      <c r="H2665" s="64">
        <f>H2664*G2665</f>
        <v>437846.5</v>
      </c>
      <c r="I2665" s="319"/>
    </row>
    <row r="2666" spans="3:13" s="55" customFormat="1" ht="24.75" customHeight="1">
      <c r="C2666" s="58" t="s">
        <v>1223</v>
      </c>
      <c r="D2666" s="69" t="s">
        <v>1224</v>
      </c>
      <c r="E2666" s="70"/>
      <c r="F2666" s="70"/>
      <c r="G2666" s="71"/>
      <c r="H2666" s="305">
        <f>SUM(H2664:H2665)</f>
        <v>4816311.5</v>
      </c>
      <c r="I2666" s="319"/>
    </row>
    <row r="2668" spans="3:13" ht="13.8">
      <c r="C2668" s="160" t="s">
        <v>5545</v>
      </c>
      <c r="D2668" s="436" t="s">
        <v>5546</v>
      </c>
      <c r="I2668" s="56">
        <f>ROUNDDOWN(H2684,-2)</f>
        <v>5066900</v>
      </c>
    </row>
    <row r="2669" spans="3:13" s="55" customFormat="1" ht="27.6">
      <c r="C2669" s="300" t="s">
        <v>1197</v>
      </c>
      <c r="D2669" s="300" t="s">
        <v>1198</v>
      </c>
      <c r="E2669" s="300" t="s">
        <v>1199</v>
      </c>
      <c r="F2669" s="300" t="s">
        <v>1200</v>
      </c>
      <c r="G2669" s="300" t="s">
        <v>1201</v>
      </c>
      <c r="H2669" s="300" t="s">
        <v>1202</v>
      </c>
      <c r="I2669" s="54"/>
    </row>
    <row r="2670" spans="3:13" s="55" customFormat="1" ht="13.8">
      <c r="C2670" s="72" t="s">
        <v>1203</v>
      </c>
      <c r="D2670" s="59" t="s">
        <v>1204</v>
      </c>
      <c r="E2670" s="73"/>
      <c r="F2670" s="73"/>
      <c r="G2670" s="73"/>
      <c r="H2670" s="73"/>
      <c r="I2670" s="54"/>
      <c r="J2670" s="159" t="s">
        <v>1249</v>
      </c>
    </row>
    <row r="2671" spans="3:13" s="55" customFormat="1" ht="13.8">
      <c r="C2671" s="301">
        <v>1</v>
      </c>
      <c r="D2671" s="59" t="s">
        <v>5</v>
      </c>
      <c r="E2671" s="302" t="s">
        <v>6</v>
      </c>
      <c r="F2671" s="93">
        <v>5.8970000000000002</v>
      </c>
      <c r="G2671" s="64">
        <f>VLOOKUP(D2671,upahbahan,3,FALSE)</f>
        <v>100000</v>
      </c>
      <c r="H2671" s="64">
        <f>F2671*G2671</f>
        <v>589700</v>
      </c>
      <c r="I2671" s="54"/>
      <c r="J2671" s="159" t="s">
        <v>1250</v>
      </c>
      <c r="M2671" s="65">
        <v>0.1</v>
      </c>
    </row>
    <row r="2672" spans="3:13" s="55" customFormat="1" ht="13.8">
      <c r="C2672" s="301">
        <v>2</v>
      </c>
      <c r="D2672" s="59" t="s">
        <v>10</v>
      </c>
      <c r="E2672" s="302" t="s">
        <v>6</v>
      </c>
      <c r="F2672" s="93">
        <v>1.1759999999999999</v>
      </c>
      <c r="G2672" s="64">
        <f>VLOOKUP(D2672,upahbahan,3,FALSE)</f>
        <v>145000</v>
      </c>
      <c r="H2672" s="64">
        <f>F2672*G2672</f>
        <v>170520</v>
      </c>
      <c r="I2672" s="54"/>
      <c r="J2672" s="159"/>
      <c r="M2672" s="65"/>
    </row>
    <row r="2673" spans="3:9" s="55" customFormat="1" ht="13.8">
      <c r="C2673" s="301">
        <v>3</v>
      </c>
      <c r="D2673" s="59" t="s">
        <v>19</v>
      </c>
      <c r="E2673" s="302" t="s">
        <v>6</v>
      </c>
      <c r="F2673" s="93">
        <v>0.58799999999999997</v>
      </c>
      <c r="G2673" s="64">
        <f>VLOOKUP(D2673,upahbahan,3,FALSE)</f>
        <v>200000</v>
      </c>
      <c r="H2673" s="64">
        <f t="shared" ref="H2673" si="335">F2673*G2673</f>
        <v>117600</v>
      </c>
      <c r="I2673" s="54"/>
    </row>
    <row r="2674" spans="3:9" s="55" customFormat="1" ht="13.8">
      <c r="C2674" s="83" t="s">
        <v>1210</v>
      </c>
      <c r="D2674" s="80"/>
      <c r="E2674" s="80"/>
      <c r="F2674" s="217"/>
      <c r="G2674" s="218"/>
      <c r="H2674" s="64">
        <f>SUM(H2671:H2673)</f>
        <v>877820</v>
      </c>
      <c r="I2674" s="219"/>
    </row>
    <row r="2675" spans="3:9" s="55" customFormat="1" ht="13.8">
      <c r="C2675" s="72" t="s">
        <v>1211</v>
      </c>
      <c r="D2675" s="59" t="s">
        <v>1212</v>
      </c>
      <c r="E2675" s="73"/>
      <c r="F2675" s="73"/>
      <c r="G2675" s="73"/>
      <c r="H2675" s="73"/>
      <c r="I2675" s="54"/>
    </row>
    <row r="2676" spans="3:9" s="55" customFormat="1" ht="13.8">
      <c r="C2676" s="557">
        <v>1</v>
      </c>
      <c r="D2676" s="59" t="s">
        <v>5558</v>
      </c>
      <c r="E2676" s="590" t="s">
        <v>1304</v>
      </c>
      <c r="F2676" s="171">
        <v>1</v>
      </c>
      <c r="G2676" s="64">
        <f>VLOOKUP(D2676,upahbahan,3,FALSE)</f>
        <v>3350000</v>
      </c>
      <c r="H2676" s="64">
        <f>F2676*G2676</f>
        <v>3350000</v>
      </c>
      <c r="I2676" s="54"/>
    </row>
    <row r="2677" spans="3:9" s="55" customFormat="1" ht="13.8">
      <c r="C2677" s="83" t="s">
        <v>1216</v>
      </c>
      <c r="D2677" s="80"/>
      <c r="E2677" s="80"/>
      <c r="F2677" s="80"/>
      <c r="G2677" s="162"/>
      <c r="H2677" s="64">
        <f>SUM(H2675:H2676)</f>
        <v>3350000</v>
      </c>
      <c r="I2677" s="54"/>
    </row>
    <row r="2678" spans="3:9" s="55" customFormat="1" ht="13.8">
      <c r="C2678" s="72" t="s">
        <v>1217</v>
      </c>
      <c r="D2678" s="59" t="s">
        <v>1218</v>
      </c>
      <c r="E2678" s="170"/>
      <c r="F2678" s="73"/>
      <c r="G2678" s="73"/>
      <c r="H2678" s="73"/>
      <c r="I2678" s="54"/>
    </row>
    <row r="2679" spans="3:9" s="55" customFormat="1" ht="13.8">
      <c r="C2679" s="557">
        <v>1</v>
      </c>
      <c r="D2679" s="59" t="s">
        <v>5450</v>
      </c>
      <c r="E2679" s="170" t="s">
        <v>1995</v>
      </c>
      <c r="F2679" s="592">
        <v>7.0000000000000007E-2</v>
      </c>
      <c r="G2679" s="64">
        <f>VLOOKUP(D2679,upahbahan,3,FALSE)</f>
        <v>5150000</v>
      </c>
      <c r="H2679" s="64">
        <f t="shared" ref="H2679:H2680" si="336">F2679*G2679</f>
        <v>360500.00000000006</v>
      </c>
      <c r="I2679" s="54"/>
    </row>
    <row r="2680" spans="3:9" s="55" customFormat="1" ht="13.8">
      <c r="C2680" s="557">
        <v>2</v>
      </c>
      <c r="D2680" s="59" t="s">
        <v>5134</v>
      </c>
      <c r="E2680" s="170" t="s">
        <v>1995</v>
      </c>
      <c r="F2680" s="592">
        <v>0.16700000000000001</v>
      </c>
      <c r="G2680" s="64">
        <f>VLOOKUP(D2680,upahbahan,3,FALSE)</f>
        <v>108000</v>
      </c>
      <c r="H2680" s="64">
        <f t="shared" si="336"/>
        <v>18036</v>
      </c>
      <c r="I2680" s="54"/>
    </row>
    <row r="2681" spans="3:9" s="55" customFormat="1" ht="13.8">
      <c r="C2681" s="83" t="s">
        <v>1219</v>
      </c>
      <c r="D2681" s="80"/>
      <c r="E2681" s="80"/>
      <c r="F2681" s="80"/>
      <c r="G2681" s="162"/>
      <c r="H2681" s="588">
        <f>SUM(H2679:H2680)</f>
        <v>378536.00000000006</v>
      </c>
      <c r="I2681" s="54"/>
    </row>
    <row r="2682" spans="3:9" s="55" customFormat="1" ht="13.8">
      <c r="C2682" s="58" t="s">
        <v>1220</v>
      </c>
      <c r="D2682" s="69" t="s">
        <v>1221</v>
      </c>
      <c r="E2682" s="70"/>
      <c r="F2682" s="70"/>
      <c r="G2682" s="71"/>
      <c r="H2682" s="304">
        <f>H2681+H2677+H2674</f>
        <v>4606356</v>
      </c>
      <c r="I2682" s="319"/>
    </row>
    <row r="2683" spans="3:9" s="55" customFormat="1" ht="13.8">
      <c r="C2683" s="58" t="s">
        <v>1222</v>
      </c>
      <c r="D2683" s="69" t="s">
        <v>1325</v>
      </c>
      <c r="E2683" s="70"/>
      <c r="F2683" s="71"/>
      <c r="G2683" s="95">
        <v>0.1</v>
      </c>
      <c r="H2683" s="64">
        <f>H2682*G2683</f>
        <v>460635.60000000003</v>
      </c>
      <c r="I2683" s="319"/>
    </row>
    <row r="2684" spans="3:9" s="55" customFormat="1" ht="24.75" customHeight="1">
      <c r="C2684" s="58" t="s">
        <v>1223</v>
      </c>
      <c r="D2684" s="69" t="s">
        <v>1224</v>
      </c>
      <c r="E2684" s="70"/>
      <c r="F2684" s="70"/>
      <c r="G2684" s="71"/>
      <c r="H2684" s="305">
        <f>SUM(H2682:H2683)</f>
        <v>5066991.5999999996</v>
      </c>
      <c r="I2684" s="319"/>
    </row>
    <row r="2686" spans="3:9" ht="13.8">
      <c r="C2686" s="160" t="s">
        <v>5547</v>
      </c>
      <c r="D2686" s="436" t="s">
        <v>5548</v>
      </c>
    </row>
    <row r="2687" spans="3:9" ht="13.8">
      <c r="C2687" s="160" t="s">
        <v>5549</v>
      </c>
      <c r="D2687" s="436" t="s">
        <v>5560</v>
      </c>
      <c r="I2687" s="56">
        <f>ROUNDDOWN(H2701,-2)</f>
        <v>18400</v>
      </c>
    </row>
    <row r="2688" spans="3:9" s="55" customFormat="1" ht="27.6">
      <c r="C2688" s="300" t="s">
        <v>1197</v>
      </c>
      <c r="D2688" s="300" t="s">
        <v>1198</v>
      </c>
      <c r="E2688" s="300" t="s">
        <v>1199</v>
      </c>
      <c r="F2688" s="300" t="s">
        <v>1200</v>
      </c>
      <c r="G2688" s="300" t="s">
        <v>1201</v>
      </c>
      <c r="H2688" s="300" t="s">
        <v>1202</v>
      </c>
      <c r="I2688" s="54"/>
    </row>
    <row r="2689" spans="3:13" s="55" customFormat="1" ht="13.8">
      <c r="C2689" s="72" t="s">
        <v>1203</v>
      </c>
      <c r="D2689" s="59" t="s">
        <v>1204</v>
      </c>
      <c r="E2689" s="73"/>
      <c r="F2689" s="73"/>
      <c r="G2689" s="73"/>
      <c r="H2689" s="73"/>
      <c r="I2689" s="54"/>
      <c r="J2689" s="159" t="s">
        <v>1249</v>
      </c>
    </row>
    <row r="2690" spans="3:13" s="55" customFormat="1" ht="13.8">
      <c r="C2690" s="301">
        <v>1</v>
      </c>
      <c r="D2690" s="59" t="s">
        <v>5</v>
      </c>
      <c r="E2690" s="302" t="s">
        <v>6</v>
      </c>
      <c r="F2690" s="93">
        <v>2.8000000000000001E-2</v>
      </c>
      <c r="G2690" s="64">
        <f>VLOOKUP(D2690,upahbahan,3,FALSE)</f>
        <v>100000</v>
      </c>
      <c r="H2690" s="64">
        <f>F2690*G2690</f>
        <v>2800</v>
      </c>
      <c r="I2690" s="54"/>
      <c r="J2690" s="159" t="s">
        <v>1250</v>
      </c>
      <c r="M2690" s="65">
        <v>0.1</v>
      </c>
    </row>
    <row r="2691" spans="3:13" s="55" customFormat="1" ht="13.8">
      <c r="C2691" s="301">
        <v>2</v>
      </c>
      <c r="D2691" s="59" t="s">
        <v>10</v>
      </c>
      <c r="E2691" s="302" t="s">
        <v>6</v>
      </c>
      <c r="F2691" s="93">
        <v>6.0000000000000001E-3</v>
      </c>
      <c r="G2691" s="64">
        <f>VLOOKUP(D2691,upahbahan,3,FALSE)</f>
        <v>145000</v>
      </c>
      <c r="H2691" s="64">
        <f>F2691*G2691</f>
        <v>870</v>
      </c>
      <c r="I2691" s="54"/>
      <c r="J2691" s="159"/>
      <c r="M2691" s="65"/>
    </row>
    <row r="2692" spans="3:13" s="55" customFormat="1" ht="13.8">
      <c r="C2692" s="301">
        <v>3</v>
      </c>
      <c r="D2692" s="59" t="s">
        <v>19</v>
      </c>
      <c r="E2692" s="302" t="s">
        <v>6</v>
      </c>
      <c r="F2692" s="93">
        <v>3.0000000000000001E-3</v>
      </c>
      <c r="G2692" s="64">
        <f>VLOOKUP(D2692,upahbahan,3,FALSE)</f>
        <v>200000</v>
      </c>
      <c r="H2692" s="64">
        <f t="shared" ref="H2692" si="337">F2692*G2692</f>
        <v>600</v>
      </c>
      <c r="I2692" s="54"/>
    </row>
    <row r="2693" spans="3:13" s="55" customFormat="1" ht="13.8">
      <c r="C2693" s="83" t="s">
        <v>1210</v>
      </c>
      <c r="D2693" s="80"/>
      <c r="E2693" s="80"/>
      <c r="F2693" s="217"/>
      <c r="G2693" s="218"/>
      <c r="H2693" s="64">
        <f>SUM(H2690:H2692)</f>
        <v>4270</v>
      </c>
      <c r="I2693" s="219"/>
    </row>
    <row r="2694" spans="3:13" s="55" customFormat="1" ht="13.8">
      <c r="C2694" s="72" t="s">
        <v>1211</v>
      </c>
      <c r="D2694" s="59" t="s">
        <v>1212</v>
      </c>
      <c r="E2694" s="73"/>
      <c r="F2694" s="73"/>
      <c r="G2694" s="73"/>
      <c r="H2694" s="73"/>
      <c r="I2694" s="54"/>
    </row>
    <row r="2695" spans="3:13" s="55" customFormat="1" ht="13.8">
      <c r="C2695" s="83" t="s">
        <v>1216</v>
      </c>
      <c r="D2695" s="80"/>
      <c r="E2695" s="80"/>
      <c r="F2695" s="80"/>
      <c r="G2695" s="162"/>
      <c r="H2695" s="64">
        <f>SUM(H2694:H2694)</f>
        <v>0</v>
      </c>
      <c r="I2695" s="54"/>
    </row>
    <row r="2696" spans="3:13" s="55" customFormat="1" ht="13.8">
      <c r="C2696" s="72" t="s">
        <v>1217</v>
      </c>
      <c r="D2696" s="59" t="s">
        <v>1218</v>
      </c>
      <c r="E2696" s="170"/>
      <c r="F2696" s="73"/>
      <c r="G2696" s="73"/>
      <c r="H2696" s="73"/>
      <c r="I2696" s="54"/>
    </row>
    <row r="2697" spans="3:13" s="55" customFormat="1" ht="13.8">
      <c r="C2697" s="557">
        <v>1</v>
      </c>
      <c r="D2697" s="59" t="s">
        <v>5289</v>
      </c>
      <c r="E2697" s="170" t="s">
        <v>1995</v>
      </c>
      <c r="F2697" s="592">
        <v>0.16700000000000001</v>
      </c>
      <c r="G2697" s="64">
        <f>VLOOKUP(D2697,upahbahan,3,FALSE)</f>
        <v>75000</v>
      </c>
      <c r="H2697" s="64">
        <f t="shared" ref="H2697" si="338">F2697*G2697</f>
        <v>12525</v>
      </c>
      <c r="I2697" s="54"/>
    </row>
    <row r="2698" spans="3:13" s="55" customFormat="1" ht="13.8">
      <c r="C2698" s="83" t="s">
        <v>1219</v>
      </c>
      <c r="D2698" s="80"/>
      <c r="E2698" s="80"/>
      <c r="F2698" s="80"/>
      <c r="G2698" s="162"/>
      <c r="H2698" s="588">
        <f>SUM(H2697:H2697)</f>
        <v>12525</v>
      </c>
      <c r="I2698" s="54"/>
    </row>
    <row r="2699" spans="3:13" s="55" customFormat="1" ht="13.8">
      <c r="C2699" s="58" t="s">
        <v>1220</v>
      </c>
      <c r="D2699" s="69" t="s">
        <v>1221</v>
      </c>
      <c r="E2699" s="70"/>
      <c r="F2699" s="70"/>
      <c r="G2699" s="71"/>
      <c r="H2699" s="304">
        <f>H2698+H2695+H2693</f>
        <v>16795</v>
      </c>
      <c r="I2699" s="319"/>
    </row>
    <row r="2700" spans="3:13" s="55" customFormat="1" ht="13.8">
      <c r="C2700" s="58" t="s">
        <v>1222</v>
      </c>
      <c r="D2700" s="69" t="s">
        <v>1325</v>
      </c>
      <c r="E2700" s="70"/>
      <c r="F2700" s="71"/>
      <c r="G2700" s="95">
        <v>0.1</v>
      </c>
      <c r="H2700" s="64">
        <f>H2699*G2700</f>
        <v>1679.5</v>
      </c>
      <c r="I2700" s="319"/>
    </row>
    <row r="2701" spans="3:13" s="55" customFormat="1" ht="24.75" customHeight="1">
      <c r="C2701" s="58" t="s">
        <v>1223</v>
      </c>
      <c r="D2701" s="69" t="s">
        <v>1224</v>
      </c>
      <c r="E2701" s="70"/>
      <c r="F2701" s="70"/>
      <c r="G2701" s="71"/>
      <c r="H2701" s="305">
        <f>SUM(H2699:H2700)</f>
        <v>18474.5</v>
      </c>
      <c r="I2701" s="319"/>
    </row>
    <row r="2704" spans="3:13" ht="13.8">
      <c r="C2704" s="160" t="s">
        <v>5561</v>
      </c>
      <c r="D2704" s="436" t="s">
        <v>5562</v>
      </c>
      <c r="I2704" s="56">
        <f>ROUNDDOWN(H2718,-2)</f>
        <v>17100</v>
      </c>
    </row>
    <row r="2705" spans="3:13" s="55" customFormat="1" ht="27.6">
      <c r="C2705" s="300" t="s">
        <v>1197</v>
      </c>
      <c r="D2705" s="300" t="s">
        <v>1198</v>
      </c>
      <c r="E2705" s="300" t="s">
        <v>1199</v>
      </c>
      <c r="F2705" s="300" t="s">
        <v>1200</v>
      </c>
      <c r="G2705" s="300" t="s">
        <v>1201</v>
      </c>
      <c r="H2705" s="300" t="s">
        <v>1202</v>
      </c>
      <c r="I2705" s="54"/>
    </row>
    <row r="2706" spans="3:13" s="55" customFormat="1" ht="13.8">
      <c r="C2706" s="72" t="s">
        <v>1203</v>
      </c>
      <c r="D2706" s="59" t="s">
        <v>1204</v>
      </c>
      <c r="E2706" s="73"/>
      <c r="F2706" s="73"/>
      <c r="G2706" s="73"/>
      <c r="H2706" s="73"/>
      <c r="I2706" s="54"/>
      <c r="J2706" s="159" t="s">
        <v>1249</v>
      </c>
    </row>
    <row r="2707" spans="3:13" s="55" customFormat="1" ht="13.8">
      <c r="C2707" s="301">
        <v>1</v>
      </c>
      <c r="D2707" s="59" t="s">
        <v>5</v>
      </c>
      <c r="E2707" s="302" t="s">
        <v>6</v>
      </c>
      <c r="F2707" s="93">
        <v>8.5000000000000006E-2</v>
      </c>
      <c r="G2707" s="64">
        <f>VLOOKUP(D2707,upahbahan,3,FALSE)</f>
        <v>100000</v>
      </c>
      <c r="H2707" s="64">
        <f>F2707*G2707</f>
        <v>8500</v>
      </c>
      <c r="I2707" s="54"/>
      <c r="J2707" s="159" t="s">
        <v>1250</v>
      </c>
      <c r="M2707" s="65">
        <v>0.1</v>
      </c>
    </row>
    <row r="2708" spans="3:13" s="55" customFormat="1" ht="13.8">
      <c r="C2708" s="301">
        <v>2</v>
      </c>
      <c r="D2708" s="59" t="s">
        <v>10</v>
      </c>
      <c r="E2708" s="302" t="s">
        <v>6</v>
      </c>
      <c r="F2708" s="93">
        <v>1.7000000000000001E-2</v>
      </c>
      <c r="G2708" s="64">
        <f>VLOOKUP(D2708,upahbahan,3,FALSE)</f>
        <v>145000</v>
      </c>
      <c r="H2708" s="64">
        <f>F2708*G2708</f>
        <v>2465</v>
      </c>
      <c r="I2708" s="54"/>
      <c r="J2708" s="159"/>
      <c r="M2708" s="65"/>
    </row>
    <row r="2709" spans="3:13" s="55" customFormat="1" ht="13.8">
      <c r="C2709" s="301">
        <v>3</v>
      </c>
      <c r="D2709" s="59" t="s">
        <v>19</v>
      </c>
      <c r="E2709" s="302" t="s">
        <v>6</v>
      </c>
      <c r="F2709" s="93">
        <v>8.0000000000000002E-3</v>
      </c>
      <c r="G2709" s="64">
        <f>VLOOKUP(D2709,upahbahan,3,FALSE)</f>
        <v>200000</v>
      </c>
      <c r="H2709" s="64">
        <f t="shared" ref="H2709" si="339">F2709*G2709</f>
        <v>1600</v>
      </c>
      <c r="I2709" s="54"/>
    </row>
    <row r="2710" spans="3:13" s="55" customFormat="1" ht="13.8">
      <c r="C2710" s="83" t="s">
        <v>1210</v>
      </c>
      <c r="D2710" s="80"/>
      <c r="E2710" s="80"/>
      <c r="F2710" s="217"/>
      <c r="G2710" s="218"/>
      <c r="H2710" s="64">
        <f>SUM(H2707:H2709)</f>
        <v>12565</v>
      </c>
      <c r="I2710" s="219"/>
    </row>
    <row r="2711" spans="3:13" s="55" customFormat="1" ht="13.8">
      <c r="C2711" s="72" t="s">
        <v>1211</v>
      </c>
      <c r="D2711" s="59" t="s">
        <v>1212</v>
      </c>
      <c r="E2711" s="73"/>
      <c r="F2711" s="73"/>
      <c r="G2711" s="73"/>
      <c r="H2711" s="73"/>
      <c r="I2711" s="54"/>
    </row>
    <row r="2712" spans="3:13" s="55" customFormat="1" ht="13.8">
      <c r="C2712" s="83" t="s">
        <v>1216</v>
      </c>
      <c r="D2712" s="80"/>
      <c r="E2712" s="80"/>
      <c r="F2712" s="80"/>
      <c r="G2712" s="162"/>
      <c r="H2712" s="64">
        <f>SUM(H2711:H2711)</f>
        <v>0</v>
      </c>
      <c r="I2712" s="54"/>
    </row>
    <row r="2713" spans="3:13" s="55" customFormat="1" ht="13.8">
      <c r="C2713" s="72" t="s">
        <v>1217</v>
      </c>
      <c r="D2713" s="59" t="s">
        <v>1218</v>
      </c>
      <c r="E2713" s="170"/>
      <c r="F2713" s="73"/>
      <c r="G2713" s="73"/>
      <c r="H2713" s="73"/>
      <c r="I2713" s="54"/>
    </row>
    <row r="2714" spans="3:13" s="55" customFormat="1" ht="13.8">
      <c r="C2714" s="557">
        <v>1</v>
      </c>
      <c r="D2714" s="59" t="s">
        <v>5289</v>
      </c>
      <c r="E2714" s="170" t="s">
        <v>1995</v>
      </c>
      <c r="F2714" s="592">
        <v>0.04</v>
      </c>
      <c r="G2714" s="64">
        <f>VLOOKUP(D2714,upahbahan,3,FALSE)</f>
        <v>75000</v>
      </c>
      <c r="H2714" s="64">
        <f t="shared" ref="H2714" si="340">F2714*G2714</f>
        <v>3000</v>
      </c>
      <c r="I2714" s="54"/>
    </row>
    <row r="2715" spans="3:13" s="55" customFormat="1" ht="13.8">
      <c r="C2715" s="83" t="s">
        <v>1219</v>
      </c>
      <c r="D2715" s="80"/>
      <c r="E2715" s="80"/>
      <c r="F2715" s="80"/>
      <c r="G2715" s="162"/>
      <c r="H2715" s="588">
        <f>SUM(H2714:H2714)</f>
        <v>3000</v>
      </c>
      <c r="I2715" s="54"/>
    </row>
    <row r="2716" spans="3:13" s="55" customFormat="1" ht="13.8">
      <c r="C2716" s="58" t="s">
        <v>1220</v>
      </c>
      <c r="D2716" s="69" t="s">
        <v>1221</v>
      </c>
      <c r="E2716" s="70"/>
      <c r="F2716" s="70"/>
      <c r="G2716" s="71"/>
      <c r="H2716" s="304">
        <f>H2715+H2712+H2710</f>
        <v>15565</v>
      </c>
      <c r="I2716" s="319"/>
    </row>
    <row r="2717" spans="3:13" s="55" customFormat="1" ht="13.8">
      <c r="C2717" s="58" t="s">
        <v>1222</v>
      </c>
      <c r="D2717" s="69" t="s">
        <v>1325</v>
      </c>
      <c r="E2717" s="70"/>
      <c r="F2717" s="71"/>
      <c r="G2717" s="95">
        <v>0.1</v>
      </c>
      <c r="H2717" s="64">
        <f>H2716*G2717</f>
        <v>1556.5</v>
      </c>
      <c r="I2717" s="319"/>
    </row>
    <row r="2718" spans="3:13" s="55" customFormat="1" ht="24.75" customHeight="1">
      <c r="C2718" s="58" t="s">
        <v>1223</v>
      </c>
      <c r="D2718" s="69" t="s">
        <v>1224</v>
      </c>
      <c r="E2718" s="70"/>
      <c r="F2718" s="70"/>
      <c r="G2718" s="71"/>
      <c r="H2718" s="305">
        <f>SUM(H2716:H2717)</f>
        <v>17121.5</v>
      </c>
      <c r="I2718" s="319"/>
    </row>
    <row r="2720" spans="3:13" ht="13.8">
      <c r="C2720" s="160" t="s">
        <v>5563</v>
      </c>
      <c r="D2720" s="436" t="s">
        <v>5564</v>
      </c>
      <c r="I2720" s="56">
        <f>ROUNDDOWN(H2734,-2)</f>
        <v>25200</v>
      </c>
    </row>
    <row r="2721" spans="3:13" s="55" customFormat="1" ht="27.6">
      <c r="C2721" s="300" t="s">
        <v>1197</v>
      </c>
      <c r="D2721" s="300" t="s">
        <v>1198</v>
      </c>
      <c r="E2721" s="300" t="s">
        <v>1199</v>
      </c>
      <c r="F2721" s="300" t="s">
        <v>1200</v>
      </c>
      <c r="G2721" s="300" t="s">
        <v>1201</v>
      </c>
      <c r="H2721" s="300" t="s">
        <v>1202</v>
      </c>
      <c r="I2721" s="54"/>
    </row>
    <row r="2722" spans="3:13" s="55" customFormat="1" ht="13.8">
      <c r="C2722" s="72" t="s">
        <v>1203</v>
      </c>
      <c r="D2722" s="59" t="s">
        <v>1204</v>
      </c>
      <c r="E2722" s="73"/>
      <c r="F2722" s="73"/>
      <c r="G2722" s="73"/>
      <c r="H2722" s="73"/>
      <c r="I2722" s="54"/>
      <c r="J2722" s="159" t="s">
        <v>1249</v>
      </c>
    </row>
    <row r="2723" spans="3:13" s="55" customFormat="1" ht="13.8">
      <c r="C2723" s="301">
        <v>1</v>
      </c>
      <c r="D2723" s="59" t="s">
        <v>5</v>
      </c>
      <c r="E2723" s="302" t="s">
        <v>6</v>
      </c>
      <c r="F2723" s="93">
        <v>0.13300000000000001</v>
      </c>
      <c r="G2723" s="64">
        <f>VLOOKUP(D2723,upahbahan,3,FALSE)</f>
        <v>100000</v>
      </c>
      <c r="H2723" s="64">
        <f>F2723*G2723</f>
        <v>13300</v>
      </c>
      <c r="I2723" s="54"/>
      <c r="J2723" s="159" t="s">
        <v>1250</v>
      </c>
      <c r="M2723" s="65">
        <v>0.1</v>
      </c>
    </row>
    <row r="2724" spans="3:13" s="55" customFormat="1" ht="13.8">
      <c r="C2724" s="301">
        <v>2</v>
      </c>
      <c r="D2724" s="59" t="s">
        <v>10</v>
      </c>
      <c r="E2724" s="302" t="s">
        <v>6</v>
      </c>
      <c r="F2724" s="93">
        <v>2.7E-2</v>
      </c>
      <c r="G2724" s="64">
        <f>VLOOKUP(D2724,upahbahan,3,FALSE)</f>
        <v>145000</v>
      </c>
      <c r="H2724" s="64">
        <f>F2724*G2724</f>
        <v>3915</v>
      </c>
      <c r="I2724" s="54"/>
      <c r="J2724" s="159"/>
      <c r="M2724" s="65"/>
    </row>
    <row r="2725" spans="3:13" s="55" customFormat="1" ht="13.8">
      <c r="C2725" s="301">
        <v>3</v>
      </c>
      <c r="D2725" s="59" t="s">
        <v>19</v>
      </c>
      <c r="E2725" s="302" t="s">
        <v>6</v>
      </c>
      <c r="F2725" s="93">
        <v>1.2999999999999999E-2</v>
      </c>
      <c r="G2725" s="64">
        <f>VLOOKUP(D2725,upahbahan,3,FALSE)</f>
        <v>200000</v>
      </c>
      <c r="H2725" s="64">
        <f t="shared" ref="H2725" si="341">F2725*G2725</f>
        <v>2600</v>
      </c>
      <c r="I2725" s="54"/>
    </row>
    <row r="2726" spans="3:13" s="55" customFormat="1" ht="13.8">
      <c r="C2726" s="83" t="s">
        <v>1210</v>
      </c>
      <c r="D2726" s="80"/>
      <c r="E2726" s="80"/>
      <c r="F2726" s="217"/>
      <c r="G2726" s="218"/>
      <c r="H2726" s="64">
        <f>SUM(H2723:H2725)</f>
        <v>19815</v>
      </c>
      <c r="I2726" s="219"/>
    </row>
    <row r="2727" spans="3:13" s="55" customFormat="1" ht="13.8">
      <c r="C2727" s="72" t="s">
        <v>1211</v>
      </c>
      <c r="D2727" s="59" t="s">
        <v>1212</v>
      </c>
      <c r="E2727" s="73"/>
      <c r="F2727" s="73"/>
      <c r="G2727" s="73"/>
      <c r="H2727" s="73"/>
      <c r="I2727" s="54"/>
    </row>
    <row r="2728" spans="3:13" s="55" customFormat="1" ht="13.8">
      <c r="C2728" s="83" t="s">
        <v>1216</v>
      </c>
      <c r="D2728" s="80"/>
      <c r="E2728" s="80"/>
      <c r="F2728" s="80"/>
      <c r="G2728" s="162"/>
      <c r="H2728" s="64">
        <f>SUM(H2727:H2727)</f>
        <v>0</v>
      </c>
      <c r="I2728" s="54"/>
    </row>
    <row r="2729" spans="3:13" s="55" customFormat="1" ht="13.8">
      <c r="C2729" s="72" t="s">
        <v>1217</v>
      </c>
      <c r="D2729" s="59" t="s">
        <v>1218</v>
      </c>
      <c r="E2729" s="170"/>
      <c r="F2729" s="73"/>
      <c r="G2729" s="73"/>
      <c r="H2729" s="73"/>
      <c r="I2729" s="54"/>
    </row>
    <row r="2730" spans="3:13" s="55" customFormat="1" ht="13.8">
      <c r="C2730" s="557">
        <v>1</v>
      </c>
      <c r="D2730" s="59" t="s">
        <v>5289</v>
      </c>
      <c r="E2730" s="170" t="s">
        <v>1995</v>
      </c>
      <c r="F2730" s="592">
        <v>4.2000000000000003E-2</v>
      </c>
      <c r="G2730" s="64">
        <f>VLOOKUP(D2730,upahbahan,3,FALSE)</f>
        <v>75000</v>
      </c>
      <c r="H2730" s="64">
        <f t="shared" ref="H2730" si="342">F2730*G2730</f>
        <v>3150</v>
      </c>
      <c r="I2730" s="54"/>
    </row>
    <row r="2731" spans="3:13" s="55" customFormat="1" ht="13.8">
      <c r="C2731" s="83" t="s">
        <v>1219</v>
      </c>
      <c r="D2731" s="80"/>
      <c r="E2731" s="80"/>
      <c r="F2731" s="80"/>
      <c r="G2731" s="162"/>
      <c r="H2731" s="588">
        <f>SUM(H2730:H2730)</f>
        <v>3150</v>
      </c>
      <c r="I2731" s="54"/>
    </row>
    <row r="2732" spans="3:13" s="55" customFormat="1" ht="13.8">
      <c r="C2732" s="58" t="s">
        <v>1220</v>
      </c>
      <c r="D2732" s="69" t="s">
        <v>1221</v>
      </c>
      <c r="E2732" s="70"/>
      <c r="F2732" s="70"/>
      <c r="G2732" s="71"/>
      <c r="H2732" s="304">
        <f>H2731+H2728+H2726</f>
        <v>22965</v>
      </c>
      <c r="I2732" s="319"/>
    </row>
    <row r="2733" spans="3:13" s="55" customFormat="1" ht="13.8">
      <c r="C2733" s="58" t="s">
        <v>1222</v>
      </c>
      <c r="D2733" s="69" t="s">
        <v>1325</v>
      </c>
      <c r="E2733" s="70"/>
      <c r="F2733" s="71"/>
      <c r="G2733" s="95">
        <v>0.1</v>
      </c>
      <c r="H2733" s="64">
        <f>H2732*G2733</f>
        <v>2296.5</v>
      </c>
      <c r="I2733" s="319"/>
    </row>
    <row r="2734" spans="3:13" s="55" customFormat="1" ht="24.75" customHeight="1">
      <c r="C2734" s="58" t="s">
        <v>1223</v>
      </c>
      <c r="D2734" s="69" t="s">
        <v>1224</v>
      </c>
      <c r="E2734" s="70"/>
      <c r="F2734" s="70"/>
      <c r="G2734" s="71"/>
      <c r="H2734" s="305">
        <f>SUM(H2732:H2733)</f>
        <v>25261.5</v>
      </c>
      <c r="I2734" s="319"/>
    </row>
    <row r="2736" spans="3:13" ht="13.8">
      <c r="C2736" s="160" t="s">
        <v>5565</v>
      </c>
      <c r="D2736" s="436" t="s">
        <v>5566</v>
      </c>
      <c r="I2736" s="56">
        <f>ROUNDDOWN(H2750,-2)</f>
        <v>33800</v>
      </c>
    </row>
    <row r="2737" spans="3:13" s="55" customFormat="1" ht="27.6">
      <c r="C2737" s="300" t="s">
        <v>1197</v>
      </c>
      <c r="D2737" s="300" t="s">
        <v>1198</v>
      </c>
      <c r="E2737" s="300" t="s">
        <v>1199</v>
      </c>
      <c r="F2737" s="300" t="s">
        <v>1200</v>
      </c>
      <c r="G2737" s="300" t="s">
        <v>1201</v>
      </c>
      <c r="H2737" s="300" t="s">
        <v>1202</v>
      </c>
      <c r="I2737" s="54"/>
    </row>
    <row r="2738" spans="3:13" s="55" customFormat="1" ht="13.8">
      <c r="C2738" s="72" t="s">
        <v>1203</v>
      </c>
      <c r="D2738" s="59" t="s">
        <v>1204</v>
      </c>
      <c r="E2738" s="73"/>
      <c r="F2738" s="73"/>
      <c r="G2738" s="73"/>
      <c r="H2738" s="73"/>
      <c r="I2738" s="54"/>
      <c r="J2738" s="159" t="s">
        <v>1249</v>
      </c>
    </row>
    <row r="2739" spans="3:13" s="55" customFormat="1" ht="13.8">
      <c r="C2739" s="301">
        <v>1</v>
      </c>
      <c r="D2739" s="59" t="s">
        <v>5</v>
      </c>
      <c r="E2739" s="302" t="s">
        <v>6</v>
      </c>
      <c r="F2739" s="93">
        <v>0.184</v>
      </c>
      <c r="G2739" s="64">
        <f>VLOOKUP(D2739,upahbahan,3,FALSE)</f>
        <v>100000</v>
      </c>
      <c r="H2739" s="64">
        <f>F2739*G2739</f>
        <v>18400</v>
      </c>
      <c r="I2739" s="54"/>
      <c r="J2739" s="159" t="s">
        <v>1250</v>
      </c>
      <c r="M2739" s="65">
        <v>0.1</v>
      </c>
    </row>
    <row r="2740" spans="3:13" s="55" customFormat="1" ht="13.8">
      <c r="C2740" s="301">
        <v>2</v>
      </c>
      <c r="D2740" s="59" t="s">
        <v>10</v>
      </c>
      <c r="E2740" s="302" t="s">
        <v>6</v>
      </c>
      <c r="F2740" s="93">
        <v>3.6999999999999998E-2</v>
      </c>
      <c r="G2740" s="64">
        <f>VLOOKUP(D2740,upahbahan,3,FALSE)</f>
        <v>145000</v>
      </c>
      <c r="H2740" s="64">
        <f>F2740*G2740</f>
        <v>5365</v>
      </c>
      <c r="I2740" s="54"/>
      <c r="J2740" s="159"/>
      <c r="M2740" s="65"/>
    </row>
    <row r="2741" spans="3:13" s="55" customFormat="1" ht="13.8">
      <c r="C2741" s="301">
        <v>3</v>
      </c>
      <c r="D2741" s="59" t="s">
        <v>19</v>
      </c>
      <c r="E2741" s="302" t="s">
        <v>6</v>
      </c>
      <c r="F2741" s="93">
        <v>1.7999999999999999E-2</v>
      </c>
      <c r="G2741" s="64">
        <f>VLOOKUP(D2741,upahbahan,3,FALSE)</f>
        <v>200000</v>
      </c>
      <c r="H2741" s="64">
        <f t="shared" ref="H2741" si="343">F2741*G2741</f>
        <v>3599.9999999999995</v>
      </c>
      <c r="I2741" s="54"/>
    </row>
    <row r="2742" spans="3:13" s="55" customFormat="1" ht="13.8">
      <c r="C2742" s="83" t="s">
        <v>1210</v>
      </c>
      <c r="D2742" s="80"/>
      <c r="E2742" s="80"/>
      <c r="F2742" s="217"/>
      <c r="G2742" s="218"/>
      <c r="H2742" s="64">
        <f>SUM(H2739:H2741)</f>
        <v>27365</v>
      </c>
      <c r="I2742" s="219"/>
    </row>
    <row r="2743" spans="3:13" s="55" customFormat="1" ht="13.8">
      <c r="C2743" s="72" t="s">
        <v>1211</v>
      </c>
      <c r="D2743" s="59" t="s">
        <v>1212</v>
      </c>
      <c r="E2743" s="73"/>
      <c r="F2743" s="73"/>
      <c r="G2743" s="73"/>
      <c r="H2743" s="73"/>
      <c r="I2743" s="54"/>
    </row>
    <row r="2744" spans="3:13" s="55" customFormat="1" ht="13.8">
      <c r="C2744" s="83" t="s">
        <v>1216</v>
      </c>
      <c r="D2744" s="80"/>
      <c r="E2744" s="80"/>
      <c r="F2744" s="80"/>
      <c r="G2744" s="162"/>
      <c r="H2744" s="64">
        <f>SUM(H2743:H2743)</f>
        <v>0</v>
      </c>
      <c r="I2744" s="54"/>
    </row>
    <row r="2745" spans="3:13" s="55" customFormat="1" ht="13.8">
      <c r="C2745" s="72" t="s">
        <v>1217</v>
      </c>
      <c r="D2745" s="59" t="s">
        <v>1218</v>
      </c>
      <c r="E2745" s="170"/>
      <c r="F2745" s="73"/>
      <c r="G2745" s="73"/>
      <c r="H2745" s="73"/>
      <c r="I2745" s="54"/>
    </row>
    <row r="2746" spans="3:13" s="55" customFormat="1" ht="13.8">
      <c r="C2746" s="557">
        <v>1</v>
      </c>
      <c r="D2746" s="59" t="s">
        <v>5289</v>
      </c>
      <c r="E2746" s="170" t="s">
        <v>1995</v>
      </c>
      <c r="F2746" s="592">
        <v>4.4999999999999998E-2</v>
      </c>
      <c r="G2746" s="64">
        <f>VLOOKUP(D2746,upahbahan,3,FALSE)</f>
        <v>75000</v>
      </c>
      <c r="H2746" s="64">
        <f t="shared" ref="H2746" si="344">F2746*G2746</f>
        <v>3375</v>
      </c>
      <c r="I2746" s="54"/>
    </row>
    <row r="2747" spans="3:13" s="55" customFormat="1" ht="13.8">
      <c r="C2747" s="83" t="s">
        <v>1219</v>
      </c>
      <c r="D2747" s="80"/>
      <c r="E2747" s="80"/>
      <c r="F2747" s="80"/>
      <c r="G2747" s="162"/>
      <c r="H2747" s="588">
        <f>SUM(H2746:H2746)</f>
        <v>3375</v>
      </c>
      <c r="I2747" s="54"/>
    </row>
    <row r="2748" spans="3:13" s="55" customFormat="1" ht="13.8">
      <c r="C2748" s="58" t="s">
        <v>1220</v>
      </c>
      <c r="D2748" s="69" t="s">
        <v>1221</v>
      </c>
      <c r="E2748" s="70"/>
      <c r="F2748" s="70"/>
      <c r="G2748" s="71"/>
      <c r="H2748" s="304">
        <f>H2747+H2744+H2742</f>
        <v>30740</v>
      </c>
      <c r="I2748" s="319"/>
    </row>
    <row r="2749" spans="3:13" s="55" customFormat="1" ht="13.8">
      <c r="C2749" s="58" t="s">
        <v>1222</v>
      </c>
      <c r="D2749" s="69" t="s">
        <v>1325</v>
      </c>
      <c r="E2749" s="70"/>
      <c r="F2749" s="71"/>
      <c r="G2749" s="95">
        <v>0.1</v>
      </c>
      <c r="H2749" s="64">
        <f>H2748*G2749</f>
        <v>3074</v>
      </c>
      <c r="I2749" s="319"/>
    </row>
    <row r="2750" spans="3:13" s="55" customFormat="1" ht="24.75" customHeight="1">
      <c r="C2750" s="58" t="s">
        <v>1223</v>
      </c>
      <c r="D2750" s="69" t="s">
        <v>1224</v>
      </c>
      <c r="E2750" s="70"/>
      <c r="F2750" s="70"/>
      <c r="G2750" s="71"/>
      <c r="H2750" s="305">
        <f>SUM(H2748:H2749)</f>
        <v>33814</v>
      </c>
      <c r="I2750" s="319"/>
    </row>
    <row r="2752" spans="3:13" ht="13.8">
      <c r="C2752" s="160" t="s">
        <v>5567</v>
      </c>
      <c r="D2752" s="436" t="s">
        <v>5568</v>
      </c>
      <c r="I2752" s="56">
        <f>ROUNDDOWN(H2766,-2)</f>
        <v>83000</v>
      </c>
    </row>
    <row r="2753" spans="3:13" s="55" customFormat="1" ht="27.6">
      <c r="C2753" s="300" t="s">
        <v>1197</v>
      </c>
      <c r="D2753" s="300" t="s">
        <v>1198</v>
      </c>
      <c r="E2753" s="300" t="s">
        <v>1199</v>
      </c>
      <c r="F2753" s="300" t="s">
        <v>1200</v>
      </c>
      <c r="G2753" s="300" t="s">
        <v>1201</v>
      </c>
      <c r="H2753" s="300" t="s">
        <v>1202</v>
      </c>
      <c r="I2753" s="54"/>
    </row>
    <row r="2754" spans="3:13" s="55" customFormat="1" ht="13.8">
      <c r="C2754" s="72" t="s">
        <v>1203</v>
      </c>
      <c r="D2754" s="59" t="s">
        <v>1204</v>
      </c>
      <c r="E2754" s="73"/>
      <c r="F2754" s="73"/>
      <c r="G2754" s="73"/>
      <c r="H2754" s="73"/>
      <c r="I2754" s="54"/>
      <c r="J2754" s="159" t="s">
        <v>1249</v>
      </c>
    </row>
    <row r="2755" spans="3:13" s="55" customFormat="1" ht="13.8">
      <c r="C2755" s="301">
        <v>1</v>
      </c>
      <c r="D2755" s="59" t="s">
        <v>5</v>
      </c>
      <c r="E2755" s="302" t="s">
        <v>6</v>
      </c>
      <c r="F2755" s="93">
        <v>0.47599999999999998</v>
      </c>
      <c r="G2755" s="64">
        <f>VLOOKUP(D2755,upahbahan,3,FALSE)</f>
        <v>100000</v>
      </c>
      <c r="H2755" s="64">
        <f>F2755*G2755</f>
        <v>47600</v>
      </c>
      <c r="I2755" s="54"/>
      <c r="J2755" s="159" t="s">
        <v>1250</v>
      </c>
      <c r="M2755" s="65">
        <v>0.1</v>
      </c>
    </row>
    <row r="2756" spans="3:13" s="55" customFormat="1" ht="13.8">
      <c r="C2756" s="301">
        <v>2</v>
      </c>
      <c r="D2756" s="59" t="s">
        <v>10</v>
      </c>
      <c r="E2756" s="302" t="s">
        <v>6</v>
      </c>
      <c r="F2756" s="93">
        <v>9.5000000000000001E-2</v>
      </c>
      <c r="G2756" s="64">
        <f>VLOOKUP(D2756,upahbahan,3,FALSE)</f>
        <v>145000</v>
      </c>
      <c r="H2756" s="64">
        <f>F2756*G2756</f>
        <v>13775</v>
      </c>
      <c r="I2756" s="54"/>
      <c r="J2756" s="159"/>
      <c r="M2756" s="65"/>
    </row>
    <row r="2757" spans="3:13" s="55" customFormat="1" ht="13.8">
      <c r="C2757" s="301">
        <v>3</v>
      </c>
      <c r="D2757" s="59" t="s">
        <v>19</v>
      </c>
      <c r="E2757" s="302" t="s">
        <v>6</v>
      </c>
      <c r="F2757" s="93">
        <v>4.8000000000000001E-2</v>
      </c>
      <c r="G2757" s="64">
        <f>VLOOKUP(D2757,upahbahan,3,FALSE)</f>
        <v>200000</v>
      </c>
      <c r="H2757" s="64">
        <f t="shared" ref="H2757" si="345">F2757*G2757</f>
        <v>9600</v>
      </c>
      <c r="I2757" s="54"/>
    </row>
    <row r="2758" spans="3:13" s="55" customFormat="1" ht="13.8">
      <c r="C2758" s="83" t="s">
        <v>1210</v>
      </c>
      <c r="D2758" s="80"/>
      <c r="E2758" s="80"/>
      <c r="F2758" s="217"/>
      <c r="G2758" s="218"/>
      <c r="H2758" s="64">
        <f>SUM(H2755:H2757)</f>
        <v>70975</v>
      </c>
      <c r="I2758" s="219"/>
    </row>
    <row r="2759" spans="3:13" s="55" customFormat="1" ht="13.8">
      <c r="C2759" s="72" t="s">
        <v>1211</v>
      </c>
      <c r="D2759" s="59" t="s">
        <v>1212</v>
      </c>
      <c r="E2759" s="73"/>
      <c r="F2759" s="73"/>
      <c r="G2759" s="73"/>
      <c r="H2759" s="73"/>
      <c r="I2759" s="54"/>
    </row>
    <row r="2760" spans="3:13" s="55" customFormat="1" ht="13.8">
      <c r="C2760" s="83" t="s">
        <v>1216</v>
      </c>
      <c r="D2760" s="80"/>
      <c r="E2760" s="80"/>
      <c r="F2760" s="80"/>
      <c r="G2760" s="162"/>
      <c r="H2760" s="64">
        <f>SUM(H2759:H2759)</f>
        <v>0</v>
      </c>
      <c r="I2760" s="54"/>
    </row>
    <row r="2761" spans="3:13" s="55" customFormat="1" ht="13.8">
      <c r="C2761" s="72" t="s">
        <v>1217</v>
      </c>
      <c r="D2761" s="59" t="s">
        <v>1218</v>
      </c>
      <c r="E2761" s="170"/>
      <c r="F2761" s="73"/>
      <c r="G2761" s="73"/>
      <c r="H2761" s="73"/>
      <c r="I2761" s="54"/>
    </row>
    <row r="2762" spans="3:13" s="55" customFormat="1" ht="13.8">
      <c r="C2762" s="557">
        <v>1</v>
      </c>
      <c r="D2762" s="59" t="s">
        <v>5289</v>
      </c>
      <c r="E2762" s="170" t="s">
        <v>1995</v>
      </c>
      <c r="F2762" s="592">
        <v>0.06</v>
      </c>
      <c r="G2762" s="64">
        <f>VLOOKUP(D2762,upahbahan,3,FALSE)</f>
        <v>75000</v>
      </c>
      <c r="H2762" s="64">
        <f t="shared" ref="H2762" si="346">F2762*G2762</f>
        <v>4500</v>
      </c>
      <c r="I2762" s="54"/>
    </row>
    <row r="2763" spans="3:13" s="55" customFormat="1" ht="13.8">
      <c r="C2763" s="83" t="s">
        <v>1219</v>
      </c>
      <c r="D2763" s="80"/>
      <c r="E2763" s="80"/>
      <c r="F2763" s="80"/>
      <c r="G2763" s="162"/>
      <c r="H2763" s="588">
        <f>SUM(H2762:H2762)</f>
        <v>4500</v>
      </c>
      <c r="I2763" s="54"/>
    </row>
    <row r="2764" spans="3:13" s="55" customFormat="1" ht="13.8">
      <c r="C2764" s="58" t="s">
        <v>1220</v>
      </c>
      <c r="D2764" s="69" t="s">
        <v>1221</v>
      </c>
      <c r="E2764" s="70"/>
      <c r="F2764" s="70"/>
      <c r="G2764" s="71"/>
      <c r="H2764" s="304">
        <f>H2763+H2760+H2758</f>
        <v>75475</v>
      </c>
      <c r="I2764" s="319"/>
    </row>
    <row r="2765" spans="3:13" s="55" customFormat="1" ht="13.8">
      <c r="C2765" s="58" t="s">
        <v>1222</v>
      </c>
      <c r="D2765" s="69" t="s">
        <v>1325</v>
      </c>
      <c r="E2765" s="70"/>
      <c r="F2765" s="71"/>
      <c r="G2765" s="95">
        <v>0.1</v>
      </c>
      <c r="H2765" s="64">
        <f>H2764*G2765</f>
        <v>7547.5</v>
      </c>
      <c r="I2765" s="319"/>
    </row>
    <row r="2766" spans="3:13" s="55" customFormat="1" ht="24.75" customHeight="1">
      <c r="C2766" s="58" t="s">
        <v>1223</v>
      </c>
      <c r="D2766" s="69" t="s">
        <v>1224</v>
      </c>
      <c r="E2766" s="70"/>
      <c r="F2766" s="70"/>
      <c r="G2766" s="71"/>
      <c r="H2766" s="305">
        <f>SUM(H2764:H2765)</f>
        <v>83022.5</v>
      </c>
      <c r="I2766" s="319"/>
    </row>
    <row r="2768" spans="3:13" ht="13.8">
      <c r="C2768" s="160" t="s">
        <v>5569</v>
      </c>
      <c r="D2768" s="436" t="s">
        <v>5570</v>
      </c>
      <c r="I2768" s="56">
        <f>ROUNDDOWN(H2782,-2)</f>
        <v>114200</v>
      </c>
    </row>
    <row r="2769" spans="3:13" s="55" customFormat="1" ht="27.6">
      <c r="C2769" s="300" t="s">
        <v>1197</v>
      </c>
      <c r="D2769" s="300" t="s">
        <v>1198</v>
      </c>
      <c r="E2769" s="300" t="s">
        <v>1199</v>
      </c>
      <c r="F2769" s="300" t="s">
        <v>1200</v>
      </c>
      <c r="G2769" s="300" t="s">
        <v>1201</v>
      </c>
      <c r="H2769" s="300" t="s">
        <v>1202</v>
      </c>
      <c r="I2769" s="54"/>
    </row>
    <row r="2770" spans="3:13" s="55" customFormat="1" ht="13.8">
      <c r="C2770" s="72" t="s">
        <v>1203</v>
      </c>
      <c r="D2770" s="59" t="s">
        <v>1204</v>
      </c>
      <c r="E2770" s="73"/>
      <c r="F2770" s="73"/>
      <c r="G2770" s="73"/>
      <c r="H2770" s="73"/>
      <c r="I2770" s="54"/>
      <c r="J2770" s="159" t="s">
        <v>1249</v>
      </c>
    </row>
    <row r="2771" spans="3:13" s="55" customFormat="1" ht="13.8">
      <c r="C2771" s="301">
        <v>1</v>
      </c>
      <c r="D2771" s="59" t="s">
        <v>5</v>
      </c>
      <c r="E2771" s="302" t="s">
        <v>6</v>
      </c>
      <c r="F2771" s="93">
        <v>0.66300000000000003</v>
      </c>
      <c r="G2771" s="64">
        <f>VLOOKUP(D2771,upahbahan,3,FALSE)</f>
        <v>100000</v>
      </c>
      <c r="H2771" s="64">
        <f>F2771*G2771</f>
        <v>66300</v>
      </c>
      <c r="I2771" s="54"/>
      <c r="J2771" s="159" t="s">
        <v>1250</v>
      </c>
      <c r="M2771" s="65">
        <v>0.1</v>
      </c>
    </row>
    <row r="2772" spans="3:13" s="55" customFormat="1" ht="13.8">
      <c r="C2772" s="301">
        <v>2</v>
      </c>
      <c r="D2772" s="59" t="s">
        <v>10</v>
      </c>
      <c r="E2772" s="302" t="s">
        <v>6</v>
      </c>
      <c r="F2772" s="93">
        <v>0.13300000000000001</v>
      </c>
      <c r="G2772" s="64">
        <f>VLOOKUP(D2772,upahbahan,3,FALSE)</f>
        <v>145000</v>
      </c>
      <c r="H2772" s="64">
        <f>F2772*G2772</f>
        <v>19285</v>
      </c>
      <c r="I2772" s="54"/>
      <c r="J2772" s="159"/>
      <c r="M2772" s="65"/>
    </row>
    <row r="2773" spans="3:13" s="55" customFormat="1" ht="13.8">
      <c r="C2773" s="301">
        <v>3</v>
      </c>
      <c r="D2773" s="59" t="s">
        <v>19</v>
      </c>
      <c r="E2773" s="302" t="s">
        <v>6</v>
      </c>
      <c r="F2773" s="93">
        <v>6.6000000000000003E-2</v>
      </c>
      <c r="G2773" s="64">
        <f>VLOOKUP(D2773,upahbahan,3,FALSE)</f>
        <v>200000</v>
      </c>
      <c r="H2773" s="64">
        <f t="shared" ref="H2773" si="347">F2773*G2773</f>
        <v>13200</v>
      </c>
      <c r="I2773" s="54"/>
    </row>
    <row r="2774" spans="3:13" s="55" customFormat="1" ht="13.8">
      <c r="C2774" s="83" t="s">
        <v>1210</v>
      </c>
      <c r="D2774" s="80"/>
      <c r="E2774" s="80"/>
      <c r="F2774" s="217"/>
      <c r="G2774" s="218"/>
      <c r="H2774" s="64">
        <f>SUM(H2771:H2773)</f>
        <v>98785</v>
      </c>
      <c r="I2774" s="219"/>
    </row>
    <row r="2775" spans="3:13" s="55" customFormat="1" ht="13.8">
      <c r="C2775" s="72" t="s">
        <v>1211</v>
      </c>
      <c r="D2775" s="59" t="s">
        <v>1212</v>
      </c>
      <c r="E2775" s="73"/>
      <c r="F2775" s="73"/>
      <c r="G2775" s="73"/>
      <c r="H2775" s="73"/>
      <c r="I2775" s="54"/>
    </row>
    <row r="2776" spans="3:13" s="55" customFormat="1" ht="13.8">
      <c r="C2776" s="83" t="s">
        <v>1216</v>
      </c>
      <c r="D2776" s="80"/>
      <c r="E2776" s="80"/>
      <c r="F2776" s="80"/>
      <c r="G2776" s="162"/>
      <c r="H2776" s="64">
        <f>SUM(H2775:H2775)</f>
        <v>0</v>
      </c>
      <c r="I2776" s="54"/>
    </row>
    <row r="2777" spans="3:13" s="55" customFormat="1" ht="13.8">
      <c r="C2777" s="72" t="s">
        <v>1217</v>
      </c>
      <c r="D2777" s="59" t="s">
        <v>1218</v>
      </c>
      <c r="E2777" s="170"/>
      <c r="F2777" s="73"/>
      <c r="G2777" s="73"/>
      <c r="H2777" s="73"/>
      <c r="I2777" s="54"/>
    </row>
    <row r="2778" spans="3:13" s="55" customFormat="1" ht="13.8">
      <c r="C2778" s="557">
        <v>1</v>
      </c>
      <c r="D2778" s="59" t="s">
        <v>5289</v>
      </c>
      <c r="E2778" s="170" t="s">
        <v>1995</v>
      </c>
      <c r="F2778" s="592">
        <v>6.8000000000000005E-2</v>
      </c>
      <c r="G2778" s="64">
        <f>VLOOKUP(D2778,upahbahan,3,FALSE)</f>
        <v>75000</v>
      </c>
      <c r="H2778" s="64">
        <f t="shared" ref="H2778" si="348">F2778*G2778</f>
        <v>5100</v>
      </c>
      <c r="I2778" s="54"/>
    </row>
    <row r="2779" spans="3:13" s="55" customFormat="1" ht="13.8">
      <c r="C2779" s="83" t="s">
        <v>1219</v>
      </c>
      <c r="D2779" s="80"/>
      <c r="E2779" s="80"/>
      <c r="F2779" s="80"/>
      <c r="G2779" s="162"/>
      <c r="H2779" s="588">
        <f>SUM(H2778:H2778)</f>
        <v>5100</v>
      </c>
      <c r="I2779" s="54"/>
    </row>
    <row r="2780" spans="3:13" s="55" customFormat="1" ht="13.8">
      <c r="C2780" s="58" t="s">
        <v>1220</v>
      </c>
      <c r="D2780" s="69" t="s">
        <v>1221</v>
      </c>
      <c r="E2780" s="70"/>
      <c r="F2780" s="70"/>
      <c r="G2780" s="71"/>
      <c r="H2780" s="304">
        <f>H2779+H2776+H2774</f>
        <v>103885</v>
      </c>
      <c r="I2780" s="319"/>
    </row>
    <row r="2781" spans="3:13" s="55" customFormat="1" ht="13.8">
      <c r="C2781" s="58" t="s">
        <v>1222</v>
      </c>
      <c r="D2781" s="69" t="s">
        <v>1325</v>
      </c>
      <c r="E2781" s="70"/>
      <c r="F2781" s="71"/>
      <c r="G2781" s="95">
        <v>0.1</v>
      </c>
      <c r="H2781" s="64">
        <f>H2780*G2781</f>
        <v>10388.5</v>
      </c>
      <c r="I2781" s="319"/>
    </row>
    <row r="2782" spans="3:13" s="55" customFormat="1" ht="24.75" customHeight="1">
      <c r="C2782" s="58" t="s">
        <v>1223</v>
      </c>
      <c r="D2782" s="69" t="s">
        <v>1224</v>
      </c>
      <c r="E2782" s="70"/>
      <c r="F2782" s="70"/>
      <c r="G2782" s="71"/>
      <c r="H2782" s="305">
        <f>SUM(H2780:H2781)</f>
        <v>114273.5</v>
      </c>
      <c r="I2782" s="319"/>
    </row>
    <row r="2784" spans="3:13" ht="13.8">
      <c r="C2784" s="160" t="s">
        <v>5571</v>
      </c>
      <c r="D2784" s="436" t="s">
        <v>5572</v>
      </c>
      <c r="I2784" s="56">
        <f>ROUNDDOWN(H2798,-2)</f>
        <v>127900</v>
      </c>
    </row>
    <row r="2785" spans="3:13" s="55" customFormat="1" ht="27.6">
      <c r="C2785" s="300" t="s">
        <v>1197</v>
      </c>
      <c r="D2785" s="300" t="s">
        <v>1198</v>
      </c>
      <c r="E2785" s="300" t="s">
        <v>1199</v>
      </c>
      <c r="F2785" s="300" t="s">
        <v>1200</v>
      </c>
      <c r="G2785" s="300" t="s">
        <v>1201</v>
      </c>
      <c r="H2785" s="300" t="s">
        <v>1202</v>
      </c>
      <c r="I2785" s="54"/>
    </row>
    <row r="2786" spans="3:13" s="55" customFormat="1" ht="13.8">
      <c r="C2786" s="72" t="s">
        <v>1203</v>
      </c>
      <c r="D2786" s="59" t="s">
        <v>1204</v>
      </c>
      <c r="E2786" s="73"/>
      <c r="F2786" s="73"/>
      <c r="G2786" s="73"/>
      <c r="H2786" s="73"/>
      <c r="I2786" s="54"/>
      <c r="J2786" s="159" t="s">
        <v>1249</v>
      </c>
    </row>
    <row r="2787" spans="3:13" s="55" customFormat="1" ht="13.8">
      <c r="C2787" s="301">
        <v>1</v>
      </c>
      <c r="D2787" s="59" t="s">
        <v>5</v>
      </c>
      <c r="E2787" s="302" t="s">
        <v>6</v>
      </c>
      <c r="F2787" s="93">
        <v>0.745</v>
      </c>
      <c r="G2787" s="64">
        <f>VLOOKUP(D2787,upahbahan,3,FALSE)</f>
        <v>100000</v>
      </c>
      <c r="H2787" s="64">
        <f>F2787*G2787</f>
        <v>74500</v>
      </c>
      <c r="I2787" s="54"/>
      <c r="J2787" s="159" t="s">
        <v>1250</v>
      </c>
      <c r="M2787" s="65">
        <v>0.1</v>
      </c>
    </row>
    <row r="2788" spans="3:13" s="55" customFormat="1" ht="13.8">
      <c r="C2788" s="301">
        <v>2</v>
      </c>
      <c r="D2788" s="59" t="s">
        <v>10</v>
      </c>
      <c r="E2788" s="302" t="s">
        <v>6</v>
      </c>
      <c r="F2788" s="93">
        <v>0.14899999999999999</v>
      </c>
      <c r="G2788" s="64">
        <f>VLOOKUP(D2788,upahbahan,3,FALSE)</f>
        <v>145000</v>
      </c>
      <c r="H2788" s="64">
        <f>F2788*G2788</f>
        <v>21605</v>
      </c>
      <c r="I2788" s="54"/>
      <c r="J2788" s="159"/>
      <c r="M2788" s="65"/>
    </row>
    <row r="2789" spans="3:13" s="55" customFormat="1" ht="13.8">
      <c r="C2789" s="301">
        <v>3</v>
      </c>
      <c r="D2789" s="59" t="s">
        <v>19</v>
      </c>
      <c r="E2789" s="302" t="s">
        <v>6</v>
      </c>
      <c r="F2789" s="93">
        <v>7.3999999999999996E-2</v>
      </c>
      <c r="G2789" s="64">
        <f>VLOOKUP(D2789,upahbahan,3,FALSE)</f>
        <v>200000</v>
      </c>
      <c r="H2789" s="64">
        <f t="shared" ref="H2789" si="349">F2789*G2789</f>
        <v>14800</v>
      </c>
      <c r="I2789" s="54"/>
    </row>
    <row r="2790" spans="3:13" s="55" customFormat="1" ht="13.8">
      <c r="C2790" s="83" t="s">
        <v>1210</v>
      </c>
      <c r="D2790" s="80"/>
      <c r="E2790" s="80"/>
      <c r="F2790" s="217"/>
      <c r="G2790" s="218"/>
      <c r="H2790" s="64">
        <f>SUM(H2787:H2789)</f>
        <v>110905</v>
      </c>
      <c r="I2790" s="219"/>
    </row>
    <row r="2791" spans="3:13" s="55" customFormat="1" ht="13.8">
      <c r="C2791" s="72" t="s">
        <v>1211</v>
      </c>
      <c r="D2791" s="59" t="s">
        <v>1212</v>
      </c>
      <c r="E2791" s="73"/>
      <c r="F2791" s="73"/>
      <c r="G2791" s="73"/>
      <c r="H2791" s="73"/>
      <c r="I2791" s="54"/>
    </row>
    <row r="2792" spans="3:13" s="55" customFormat="1" ht="13.8">
      <c r="C2792" s="83" t="s">
        <v>1216</v>
      </c>
      <c r="D2792" s="80"/>
      <c r="E2792" s="80"/>
      <c r="F2792" s="80"/>
      <c r="G2792" s="162"/>
      <c r="H2792" s="64">
        <f>SUM(H2791:H2791)</f>
        <v>0</v>
      </c>
      <c r="I2792" s="54"/>
    </row>
    <row r="2793" spans="3:13" s="55" customFormat="1" ht="13.8">
      <c r="C2793" s="72" t="s">
        <v>1217</v>
      </c>
      <c r="D2793" s="59" t="s">
        <v>1218</v>
      </c>
      <c r="E2793" s="170"/>
      <c r="F2793" s="73"/>
      <c r="G2793" s="73"/>
      <c r="H2793" s="73"/>
      <c r="I2793" s="54"/>
    </row>
    <row r="2794" spans="3:13" s="55" customFormat="1" ht="13.8">
      <c r="C2794" s="557">
        <v>1</v>
      </c>
      <c r="D2794" s="59" t="s">
        <v>5289</v>
      </c>
      <c r="E2794" s="170" t="s">
        <v>1995</v>
      </c>
      <c r="F2794" s="592">
        <v>7.1999999999999995E-2</v>
      </c>
      <c r="G2794" s="64">
        <f>VLOOKUP(D2794,upahbahan,3,FALSE)</f>
        <v>75000</v>
      </c>
      <c r="H2794" s="64">
        <f t="shared" ref="H2794" si="350">F2794*G2794</f>
        <v>5400</v>
      </c>
      <c r="I2794" s="54"/>
    </row>
    <row r="2795" spans="3:13" s="55" customFormat="1" ht="13.8">
      <c r="C2795" s="83" t="s">
        <v>1219</v>
      </c>
      <c r="D2795" s="80"/>
      <c r="E2795" s="80"/>
      <c r="F2795" s="80"/>
      <c r="G2795" s="162"/>
      <c r="H2795" s="588">
        <f>SUM(H2794:H2794)</f>
        <v>5400</v>
      </c>
      <c r="I2795" s="54"/>
    </row>
    <row r="2796" spans="3:13" s="55" customFormat="1" ht="13.8">
      <c r="C2796" s="58" t="s">
        <v>1220</v>
      </c>
      <c r="D2796" s="69" t="s">
        <v>1221</v>
      </c>
      <c r="E2796" s="70"/>
      <c r="F2796" s="70"/>
      <c r="G2796" s="71"/>
      <c r="H2796" s="304">
        <f>H2795+H2792+H2790</f>
        <v>116305</v>
      </c>
      <c r="I2796" s="319"/>
    </row>
    <row r="2797" spans="3:13" s="55" customFormat="1" ht="13.8">
      <c r="C2797" s="58" t="s">
        <v>1222</v>
      </c>
      <c r="D2797" s="69" t="s">
        <v>1325</v>
      </c>
      <c r="E2797" s="70"/>
      <c r="F2797" s="71"/>
      <c r="G2797" s="95">
        <v>0.1</v>
      </c>
      <c r="H2797" s="64">
        <f>H2796*G2797</f>
        <v>11630.5</v>
      </c>
      <c r="I2797" s="319"/>
    </row>
    <row r="2798" spans="3:13" s="55" customFormat="1" ht="16.5" customHeight="1">
      <c r="C2798" s="58" t="s">
        <v>1223</v>
      </c>
      <c r="D2798" s="69" t="s">
        <v>1224</v>
      </c>
      <c r="E2798" s="70"/>
      <c r="F2798" s="70"/>
      <c r="G2798" s="71"/>
      <c r="H2798" s="305">
        <f>SUM(H2796:H2797)</f>
        <v>127935.5</v>
      </c>
      <c r="I2798" s="319"/>
    </row>
    <row r="2800" spans="3:13" ht="13.8">
      <c r="C2800" s="160" t="s">
        <v>5573</v>
      </c>
      <c r="D2800" s="436" t="s">
        <v>5574</v>
      </c>
      <c r="I2800" s="56">
        <f>ROUNDDOWN(H2814,-2)</f>
        <v>244600</v>
      </c>
    </row>
    <row r="2801" spans="3:13" s="55" customFormat="1" ht="27.6">
      <c r="C2801" s="300" t="s">
        <v>1197</v>
      </c>
      <c r="D2801" s="300" t="s">
        <v>1198</v>
      </c>
      <c r="E2801" s="300" t="s">
        <v>1199</v>
      </c>
      <c r="F2801" s="300" t="s">
        <v>1200</v>
      </c>
      <c r="G2801" s="300" t="s">
        <v>1201</v>
      </c>
      <c r="H2801" s="300" t="s">
        <v>1202</v>
      </c>
      <c r="I2801" s="54"/>
    </row>
    <row r="2802" spans="3:13" s="55" customFormat="1" ht="13.8">
      <c r="C2802" s="72" t="s">
        <v>1203</v>
      </c>
      <c r="D2802" s="59" t="s">
        <v>1204</v>
      </c>
      <c r="E2802" s="73"/>
      <c r="F2802" s="73"/>
      <c r="G2802" s="73"/>
      <c r="H2802" s="73"/>
      <c r="I2802" s="54"/>
      <c r="J2802" s="159" t="s">
        <v>1249</v>
      </c>
    </row>
    <row r="2803" spans="3:13" s="55" customFormat="1" ht="13.8">
      <c r="C2803" s="301">
        <v>1</v>
      </c>
      <c r="D2803" s="59" t="s">
        <v>5</v>
      </c>
      <c r="E2803" s="302" t="s">
        <v>6</v>
      </c>
      <c r="F2803" s="93">
        <v>1.44</v>
      </c>
      <c r="G2803" s="64">
        <f>VLOOKUP(D2803,upahbahan,3,FALSE)</f>
        <v>100000</v>
      </c>
      <c r="H2803" s="64">
        <f>F2803*G2803</f>
        <v>144000</v>
      </c>
      <c r="I2803" s="54"/>
      <c r="J2803" s="159" t="s">
        <v>1250</v>
      </c>
      <c r="M2803" s="65">
        <v>0.1</v>
      </c>
    </row>
    <row r="2804" spans="3:13" s="55" customFormat="1" ht="13.8">
      <c r="C2804" s="301">
        <v>2</v>
      </c>
      <c r="D2804" s="59" t="s">
        <v>10</v>
      </c>
      <c r="E2804" s="302" t="s">
        <v>6</v>
      </c>
      <c r="F2804" s="93">
        <v>0.28799999999999998</v>
      </c>
      <c r="G2804" s="64">
        <f>VLOOKUP(D2804,upahbahan,3,FALSE)</f>
        <v>145000</v>
      </c>
      <c r="H2804" s="64">
        <f>F2804*G2804</f>
        <v>41760</v>
      </c>
      <c r="I2804" s="54"/>
      <c r="J2804" s="159"/>
      <c r="M2804" s="65"/>
    </row>
    <row r="2805" spans="3:13" s="55" customFormat="1" ht="13.8">
      <c r="C2805" s="301">
        <v>3</v>
      </c>
      <c r="D2805" s="59" t="s">
        <v>19</v>
      </c>
      <c r="E2805" s="302" t="s">
        <v>6</v>
      </c>
      <c r="F2805" s="93">
        <v>0.14399999999999999</v>
      </c>
      <c r="G2805" s="64">
        <f>VLOOKUP(D2805,upahbahan,3,FALSE)</f>
        <v>200000</v>
      </c>
      <c r="H2805" s="64">
        <f t="shared" ref="H2805" si="351">F2805*G2805</f>
        <v>28799.999999999996</v>
      </c>
      <c r="I2805" s="54"/>
    </row>
    <row r="2806" spans="3:13" s="55" customFormat="1" ht="13.8">
      <c r="C2806" s="83" t="s">
        <v>1210</v>
      </c>
      <c r="D2806" s="80"/>
      <c r="E2806" s="80"/>
      <c r="F2806" s="217"/>
      <c r="G2806" s="218"/>
      <c r="H2806" s="64">
        <f>SUM(H2803:H2805)</f>
        <v>214560</v>
      </c>
      <c r="I2806" s="219"/>
    </row>
    <row r="2807" spans="3:13" s="55" customFormat="1" ht="13.8">
      <c r="C2807" s="72" t="s">
        <v>1211</v>
      </c>
      <c r="D2807" s="59" t="s">
        <v>1212</v>
      </c>
      <c r="E2807" s="73"/>
      <c r="F2807" s="73"/>
      <c r="G2807" s="73"/>
      <c r="H2807" s="73"/>
      <c r="I2807" s="54"/>
    </row>
    <row r="2808" spans="3:13" s="55" customFormat="1" ht="13.8">
      <c r="C2808" s="83" t="s">
        <v>1216</v>
      </c>
      <c r="D2808" s="80"/>
      <c r="E2808" s="80"/>
      <c r="F2808" s="80"/>
      <c r="G2808" s="162"/>
      <c r="H2808" s="64">
        <f>SUM(H2807:H2807)</f>
        <v>0</v>
      </c>
      <c r="I2808" s="54"/>
    </row>
    <row r="2809" spans="3:13" s="55" customFormat="1" ht="13.8">
      <c r="C2809" s="72" t="s">
        <v>1217</v>
      </c>
      <c r="D2809" s="59" t="s">
        <v>1218</v>
      </c>
      <c r="E2809" s="170"/>
      <c r="F2809" s="73"/>
      <c r="G2809" s="73"/>
      <c r="H2809" s="73"/>
      <c r="I2809" s="54"/>
    </row>
    <row r="2810" spans="3:13" s="55" customFormat="1" ht="13.8">
      <c r="C2810" s="557">
        <v>1</v>
      </c>
      <c r="D2810" s="59" t="s">
        <v>5289</v>
      </c>
      <c r="E2810" s="170" t="s">
        <v>1995</v>
      </c>
      <c r="F2810" s="592">
        <v>0.105</v>
      </c>
      <c r="G2810" s="64">
        <f>VLOOKUP(D2810,upahbahan,3,FALSE)</f>
        <v>75000</v>
      </c>
      <c r="H2810" s="64">
        <f t="shared" ref="H2810" si="352">F2810*G2810</f>
        <v>7875</v>
      </c>
      <c r="I2810" s="54"/>
    </row>
    <row r="2811" spans="3:13" s="55" customFormat="1" ht="13.8">
      <c r="C2811" s="83" t="s">
        <v>1219</v>
      </c>
      <c r="D2811" s="80"/>
      <c r="E2811" s="80"/>
      <c r="F2811" s="80"/>
      <c r="G2811" s="162"/>
      <c r="H2811" s="588">
        <f>SUM(H2810:H2810)</f>
        <v>7875</v>
      </c>
      <c r="I2811" s="54"/>
    </row>
    <row r="2812" spans="3:13" s="55" customFormat="1" ht="13.8">
      <c r="C2812" s="58" t="s">
        <v>1220</v>
      </c>
      <c r="D2812" s="69" t="s">
        <v>1221</v>
      </c>
      <c r="E2812" s="70"/>
      <c r="F2812" s="70"/>
      <c r="G2812" s="71"/>
      <c r="H2812" s="304">
        <f>H2811+H2808+H2806</f>
        <v>222435</v>
      </c>
      <c r="I2812" s="319"/>
    </row>
    <row r="2813" spans="3:13" s="55" customFormat="1" ht="13.8">
      <c r="C2813" s="58" t="s">
        <v>1222</v>
      </c>
      <c r="D2813" s="69" t="s">
        <v>1325</v>
      </c>
      <c r="E2813" s="70"/>
      <c r="F2813" s="71"/>
      <c r="G2813" s="95">
        <v>0.1</v>
      </c>
      <c r="H2813" s="64">
        <f>H2812*G2813</f>
        <v>22243.5</v>
      </c>
      <c r="I2813" s="319"/>
    </row>
    <row r="2814" spans="3:13" s="55" customFormat="1" ht="16.5" customHeight="1">
      <c r="C2814" s="58" t="s">
        <v>1223</v>
      </c>
      <c r="D2814" s="69" t="s">
        <v>1224</v>
      </c>
      <c r="E2814" s="70"/>
      <c r="F2814" s="70"/>
      <c r="G2814" s="71"/>
      <c r="H2814" s="305">
        <f>SUM(H2812:H2813)</f>
        <v>244678.5</v>
      </c>
      <c r="I2814" s="319"/>
    </row>
    <row r="2816" spans="3:13" ht="13.8">
      <c r="C2816" s="160" t="s">
        <v>5575</v>
      </c>
      <c r="D2816" s="436" t="s">
        <v>5576</v>
      </c>
      <c r="I2816" s="56">
        <f>ROUNDDOWN(H2830,-2)</f>
        <v>254400</v>
      </c>
    </row>
    <row r="2817" spans="3:13" s="55" customFormat="1" ht="27.6">
      <c r="C2817" s="300" t="s">
        <v>1197</v>
      </c>
      <c r="D2817" s="300" t="s">
        <v>1198</v>
      </c>
      <c r="E2817" s="300" t="s">
        <v>1199</v>
      </c>
      <c r="F2817" s="300" t="s">
        <v>1200</v>
      </c>
      <c r="G2817" s="300" t="s">
        <v>1201</v>
      </c>
      <c r="H2817" s="300" t="s">
        <v>1202</v>
      </c>
      <c r="I2817" s="54"/>
    </row>
    <row r="2818" spans="3:13" s="55" customFormat="1" ht="13.8">
      <c r="C2818" s="72" t="s">
        <v>1203</v>
      </c>
      <c r="D2818" s="59" t="s">
        <v>1204</v>
      </c>
      <c r="E2818" s="73"/>
      <c r="F2818" s="73"/>
      <c r="G2818" s="73"/>
      <c r="H2818" s="73"/>
      <c r="I2818" s="54"/>
      <c r="J2818" s="159" t="s">
        <v>1249</v>
      </c>
    </row>
    <row r="2819" spans="3:13" s="55" customFormat="1" ht="13.8">
      <c r="C2819" s="301">
        <v>1</v>
      </c>
      <c r="D2819" s="59" t="s">
        <v>5</v>
      </c>
      <c r="E2819" s="302" t="s">
        <v>6</v>
      </c>
      <c r="F2819" s="93">
        <v>1.4990000000000001</v>
      </c>
      <c r="G2819" s="64">
        <f>VLOOKUP(D2819,upahbahan,3,FALSE)</f>
        <v>100000</v>
      </c>
      <c r="H2819" s="64">
        <f>F2819*G2819</f>
        <v>149900</v>
      </c>
      <c r="I2819" s="54"/>
      <c r="J2819" s="159" t="s">
        <v>1250</v>
      </c>
      <c r="M2819" s="65">
        <v>0.1</v>
      </c>
    </row>
    <row r="2820" spans="3:13" s="55" customFormat="1" ht="13.8">
      <c r="C2820" s="301">
        <v>2</v>
      </c>
      <c r="D2820" s="59" t="s">
        <v>10</v>
      </c>
      <c r="E2820" s="302" t="s">
        <v>6</v>
      </c>
      <c r="F2820" s="93">
        <v>0.3</v>
      </c>
      <c r="G2820" s="64">
        <f>VLOOKUP(D2820,upahbahan,3,FALSE)</f>
        <v>145000</v>
      </c>
      <c r="H2820" s="64">
        <f>F2820*G2820</f>
        <v>43500</v>
      </c>
      <c r="I2820" s="54"/>
      <c r="J2820" s="159"/>
      <c r="M2820" s="65"/>
    </row>
    <row r="2821" spans="3:13" s="55" customFormat="1" ht="13.8">
      <c r="C2821" s="301">
        <v>3</v>
      </c>
      <c r="D2821" s="59" t="s">
        <v>19</v>
      </c>
      <c r="E2821" s="302" t="s">
        <v>6</v>
      </c>
      <c r="F2821" s="93">
        <v>0.15</v>
      </c>
      <c r="G2821" s="64">
        <f>VLOOKUP(D2821,upahbahan,3,FALSE)</f>
        <v>200000</v>
      </c>
      <c r="H2821" s="64">
        <f t="shared" ref="H2821" si="353">F2821*G2821</f>
        <v>30000</v>
      </c>
      <c r="I2821" s="54"/>
    </row>
    <row r="2822" spans="3:13" s="55" customFormat="1" ht="13.8">
      <c r="C2822" s="83" t="s">
        <v>1210</v>
      </c>
      <c r="D2822" s="80"/>
      <c r="E2822" s="80"/>
      <c r="F2822" s="217"/>
      <c r="G2822" s="218"/>
      <c r="H2822" s="64">
        <f>SUM(H2819:H2821)</f>
        <v>223400</v>
      </c>
      <c r="I2822" s="219"/>
    </row>
    <row r="2823" spans="3:13" s="55" customFormat="1" ht="13.8">
      <c r="C2823" s="72" t="s">
        <v>1211</v>
      </c>
      <c r="D2823" s="59" t="s">
        <v>1212</v>
      </c>
      <c r="E2823" s="73"/>
      <c r="F2823" s="73"/>
      <c r="G2823" s="73"/>
      <c r="H2823" s="73"/>
      <c r="I2823" s="54"/>
    </row>
    <row r="2824" spans="3:13" s="55" customFormat="1" ht="13.8">
      <c r="C2824" s="83" t="s">
        <v>1216</v>
      </c>
      <c r="D2824" s="80"/>
      <c r="E2824" s="80"/>
      <c r="F2824" s="80"/>
      <c r="G2824" s="162"/>
      <c r="H2824" s="64">
        <f>SUM(H2823:H2823)</f>
        <v>0</v>
      </c>
      <c r="I2824" s="54"/>
    </row>
    <row r="2825" spans="3:13" s="55" customFormat="1" ht="13.8">
      <c r="C2825" s="72" t="s">
        <v>1217</v>
      </c>
      <c r="D2825" s="59" t="s">
        <v>1218</v>
      </c>
      <c r="E2825" s="170"/>
      <c r="F2825" s="73"/>
      <c r="G2825" s="73"/>
      <c r="H2825" s="73"/>
      <c r="I2825" s="54"/>
    </row>
    <row r="2826" spans="3:13" s="55" customFormat="1" ht="13.8">
      <c r="C2826" s="557">
        <v>1</v>
      </c>
      <c r="D2826" s="59" t="s">
        <v>5289</v>
      </c>
      <c r="E2826" s="170" t="s">
        <v>1995</v>
      </c>
      <c r="F2826" s="592">
        <v>0.106</v>
      </c>
      <c r="G2826" s="64">
        <f>VLOOKUP(D2826,upahbahan,3,FALSE)</f>
        <v>75000</v>
      </c>
      <c r="H2826" s="64">
        <f t="shared" ref="H2826" si="354">F2826*G2826</f>
        <v>7950</v>
      </c>
      <c r="I2826" s="54"/>
    </row>
    <row r="2827" spans="3:13" s="55" customFormat="1" ht="13.8">
      <c r="C2827" s="83" t="s">
        <v>1219</v>
      </c>
      <c r="D2827" s="80"/>
      <c r="E2827" s="80"/>
      <c r="F2827" s="80"/>
      <c r="G2827" s="162"/>
      <c r="H2827" s="588">
        <f>SUM(H2826:H2826)</f>
        <v>7950</v>
      </c>
      <c r="I2827" s="54"/>
    </row>
    <row r="2828" spans="3:13" s="55" customFormat="1" ht="13.8">
      <c r="C2828" s="58" t="s">
        <v>1220</v>
      </c>
      <c r="D2828" s="69" t="s">
        <v>1221</v>
      </c>
      <c r="E2828" s="70"/>
      <c r="F2828" s="70"/>
      <c r="G2828" s="71"/>
      <c r="H2828" s="304">
        <f>H2827+H2824+H2822</f>
        <v>231350</v>
      </c>
      <c r="I2828" s="319"/>
    </row>
    <row r="2829" spans="3:13" s="55" customFormat="1" ht="13.8">
      <c r="C2829" s="58" t="s">
        <v>1222</v>
      </c>
      <c r="D2829" s="69" t="s">
        <v>1325</v>
      </c>
      <c r="E2829" s="70"/>
      <c r="F2829" s="71"/>
      <c r="G2829" s="95">
        <v>0.1</v>
      </c>
      <c r="H2829" s="64">
        <f>H2828*G2829</f>
        <v>23135</v>
      </c>
      <c r="I2829" s="319"/>
    </row>
    <row r="2830" spans="3:13" s="55" customFormat="1" ht="16.5" customHeight="1">
      <c r="C2830" s="58" t="s">
        <v>1223</v>
      </c>
      <c r="D2830" s="69" t="s">
        <v>1224</v>
      </c>
      <c r="E2830" s="70"/>
      <c r="F2830" s="70"/>
      <c r="G2830" s="71"/>
      <c r="H2830" s="305">
        <f>SUM(H2828:H2829)</f>
        <v>254485</v>
      </c>
      <c r="I2830" s="319"/>
    </row>
    <row r="2832" spans="3:13" ht="13.8">
      <c r="C2832" s="160" t="s">
        <v>5577</v>
      </c>
      <c r="D2832" s="436" t="s">
        <v>5578</v>
      </c>
      <c r="I2832" s="56">
        <f>ROUNDDOWN(H2846,-2)</f>
        <v>264200</v>
      </c>
    </row>
    <row r="2833" spans="3:13" s="55" customFormat="1" ht="27.6">
      <c r="C2833" s="300" t="s">
        <v>1197</v>
      </c>
      <c r="D2833" s="300" t="s">
        <v>1198</v>
      </c>
      <c r="E2833" s="300" t="s">
        <v>1199</v>
      </c>
      <c r="F2833" s="300" t="s">
        <v>1200</v>
      </c>
      <c r="G2833" s="300" t="s">
        <v>1201</v>
      </c>
      <c r="H2833" s="300" t="s">
        <v>1202</v>
      </c>
      <c r="I2833" s="54"/>
    </row>
    <row r="2834" spans="3:13" s="55" customFormat="1" ht="13.8">
      <c r="C2834" s="72" t="s">
        <v>1203</v>
      </c>
      <c r="D2834" s="59" t="s">
        <v>1204</v>
      </c>
      <c r="E2834" s="73"/>
      <c r="F2834" s="73"/>
      <c r="G2834" s="73"/>
      <c r="H2834" s="73"/>
      <c r="I2834" s="54"/>
      <c r="J2834" s="159" t="s">
        <v>1249</v>
      </c>
    </row>
    <row r="2835" spans="3:13" s="55" customFormat="1" ht="13.8">
      <c r="C2835" s="301">
        <v>1</v>
      </c>
      <c r="D2835" s="59" t="s">
        <v>5</v>
      </c>
      <c r="E2835" s="302" t="s">
        <v>6</v>
      </c>
      <c r="F2835" s="93">
        <v>1.5580000000000001</v>
      </c>
      <c r="G2835" s="64">
        <f>VLOOKUP(D2835,upahbahan,3,FALSE)</f>
        <v>100000</v>
      </c>
      <c r="H2835" s="64">
        <f>F2835*G2835</f>
        <v>155800</v>
      </c>
      <c r="I2835" s="54"/>
      <c r="J2835" s="159" t="s">
        <v>1250</v>
      </c>
      <c r="M2835" s="65">
        <v>0.1</v>
      </c>
    </row>
    <row r="2836" spans="3:13" s="55" customFormat="1" ht="13.8">
      <c r="C2836" s="301">
        <v>2</v>
      </c>
      <c r="D2836" s="59" t="s">
        <v>10</v>
      </c>
      <c r="E2836" s="302" t="s">
        <v>6</v>
      </c>
      <c r="F2836" s="93">
        <v>0.312</v>
      </c>
      <c r="G2836" s="64">
        <f>VLOOKUP(D2836,upahbahan,3,FALSE)</f>
        <v>145000</v>
      </c>
      <c r="H2836" s="64">
        <f>F2836*G2836</f>
        <v>45240</v>
      </c>
      <c r="I2836" s="54"/>
      <c r="J2836" s="159"/>
      <c r="M2836" s="65"/>
    </row>
    <row r="2837" spans="3:13" s="55" customFormat="1" ht="13.8">
      <c r="C2837" s="301">
        <v>3</v>
      </c>
      <c r="D2837" s="59" t="s">
        <v>19</v>
      </c>
      <c r="E2837" s="302" t="s">
        <v>6</v>
      </c>
      <c r="F2837" s="93">
        <v>0.156</v>
      </c>
      <c r="G2837" s="64">
        <f>VLOOKUP(D2837,upahbahan,3,FALSE)</f>
        <v>200000</v>
      </c>
      <c r="H2837" s="64">
        <f t="shared" ref="H2837" si="355">F2837*G2837</f>
        <v>31200</v>
      </c>
      <c r="I2837" s="54"/>
    </row>
    <row r="2838" spans="3:13" s="55" customFormat="1" ht="13.8">
      <c r="C2838" s="83" t="s">
        <v>1210</v>
      </c>
      <c r="D2838" s="80"/>
      <c r="E2838" s="80"/>
      <c r="F2838" s="217"/>
      <c r="G2838" s="218"/>
      <c r="H2838" s="64">
        <f>SUM(H2835:H2837)</f>
        <v>232240</v>
      </c>
      <c r="I2838" s="219"/>
    </row>
    <row r="2839" spans="3:13" s="55" customFormat="1" ht="13.8">
      <c r="C2839" s="72" t="s">
        <v>1211</v>
      </c>
      <c r="D2839" s="59" t="s">
        <v>1212</v>
      </c>
      <c r="E2839" s="73"/>
      <c r="F2839" s="73"/>
      <c r="G2839" s="73"/>
      <c r="H2839" s="73"/>
      <c r="I2839" s="54"/>
    </row>
    <row r="2840" spans="3:13" s="55" customFormat="1" ht="13.8">
      <c r="C2840" s="83" t="s">
        <v>1216</v>
      </c>
      <c r="D2840" s="80"/>
      <c r="E2840" s="80"/>
      <c r="F2840" s="80"/>
      <c r="G2840" s="162"/>
      <c r="H2840" s="64">
        <f>SUM(H2839:H2839)</f>
        <v>0</v>
      </c>
      <c r="I2840" s="54"/>
    </row>
    <row r="2841" spans="3:13" s="55" customFormat="1" ht="13.8">
      <c r="C2841" s="72" t="s">
        <v>1217</v>
      </c>
      <c r="D2841" s="59" t="s">
        <v>1218</v>
      </c>
      <c r="E2841" s="170"/>
      <c r="F2841" s="73"/>
      <c r="G2841" s="73"/>
      <c r="H2841" s="73"/>
      <c r="I2841" s="54"/>
    </row>
    <row r="2842" spans="3:13" s="55" customFormat="1" ht="13.8">
      <c r="C2842" s="557">
        <v>1</v>
      </c>
      <c r="D2842" s="59" t="s">
        <v>5289</v>
      </c>
      <c r="E2842" s="170" t="s">
        <v>1995</v>
      </c>
      <c r="F2842" s="592">
        <v>0.107</v>
      </c>
      <c r="G2842" s="64">
        <f>VLOOKUP(D2842,upahbahan,3,FALSE)</f>
        <v>75000</v>
      </c>
      <c r="H2842" s="64">
        <f t="shared" ref="H2842" si="356">F2842*G2842</f>
        <v>8025</v>
      </c>
      <c r="I2842" s="54"/>
    </row>
    <row r="2843" spans="3:13" s="55" customFormat="1" ht="13.8">
      <c r="C2843" s="83" t="s">
        <v>1219</v>
      </c>
      <c r="D2843" s="80"/>
      <c r="E2843" s="80"/>
      <c r="F2843" s="80"/>
      <c r="G2843" s="162"/>
      <c r="H2843" s="588">
        <f>SUM(H2842:H2842)</f>
        <v>8025</v>
      </c>
      <c r="I2843" s="54"/>
    </row>
    <row r="2844" spans="3:13" s="55" customFormat="1" ht="13.8">
      <c r="C2844" s="58" t="s">
        <v>1220</v>
      </c>
      <c r="D2844" s="69" t="s">
        <v>1221</v>
      </c>
      <c r="E2844" s="70"/>
      <c r="F2844" s="70"/>
      <c r="G2844" s="71"/>
      <c r="H2844" s="304">
        <f>H2843+H2840+H2838</f>
        <v>240265</v>
      </c>
      <c r="I2844" s="319"/>
    </row>
    <row r="2845" spans="3:13" s="55" customFormat="1" ht="13.8">
      <c r="C2845" s="58" t="s">
        <v>1222</v>
      </c>
      <c r="D2845" s="69" t="s">
        <v>1325</v>
      </c>
      <c r="E2845" s="70"/>
      <c r="F2845" s="71"/>
      <c r="G2845" s="95">
        <v>0.1</v>
      </c>
      <c r="H2845" s="64">
        <f>H2844*G2845</f>
        <v>24026.5</v>
      </c>
      <c r="I2845" s="319"/>
    </row>
    <row r="2846" spans="3:13" s="55" customFormat="1" ht="16.5" customHeight="1">
      <c r="C2846" s="58" t="s">
        <v>1223</v>
      </c>
      <c r="D2846" s="69" t="s">
        <v>1224</v>
      </c>
      <c r="E2846" s="70"/>
      <c r="F2846" s="70"/>
      <c r="G2846" s="71"/>
      <c r="H2846" s="305">
        <f>SUM(H2844:H2845)</f>
        <v>264291.5</v>
      </c>
      <c r="I2846" s="319"/>
    </row>
    <row r="2848" spans="3:13" ht="13.8">
      <c r="C2848" s="160" t="s">
        <v>5579</v>
      </c>
      <c r="D2848" s="436" t="s">
        <v>5580</v>
      </c>
      <c r="I2848" s="56">
        <f>ROUNDDOWN(H2862,-2)</f>
        <v>332900</v>
      </c>
    </row>
    <row r="2849" spans="3:13" s="55" customFormat="1" ht="27.6">
      <c r="C2849" s="300" t="s">
        <v>1197</v>
      </c>
      <c r="D2849" s="300" t="s">
        <v>1198</v>
      </c>
      <c r="E2849" s="300" t="s">
        <v>1199</v>
      </c>
      <c r="F2849" s="300" t="s">
        <v>1200</v>
      </c>
      <c r="G2849" s="300" t="s">
        <v>1201</v>
      </c>
      <c r="H2849" s="300" t="s">
        <v>1202</v>
      </c>
      <c r="I2849" s="54"/>
    </row>
    <row r="2850" spans="3:13" s="55" customFormat="1" ht="13.8">
      <c r="C2850" s="72" t="s">
        <v>1203</v>
      </c>
      <c r="D2850" s="59" t="s">
        <v>1204</v>
      </c>
      <c r="E2850" s="73"/>
      <c r="F2850" s="73"/>
      <c r="G2850" s="73"/>
      <c r="H2850" s="73"/>
      <c r="I2850" s="54"/>
      <c r="J2850" s="159" t="s">
        <v>1249</v>
      </c>
    </row>
    <row r="2851" spans="3:13" s="55" customFormat="1" ht="13.8">
      <c r="C2851" s="301">
        <v>1</v>
      </c>
      <c r="D2851" s="59" t="s">
        <v>5</v>
      </c>
      <c r="E2851" s="302" t="s">
        <v>6</v>
      </c>
      <c r="F2851" s="93">
        <v>1.968</v>
      </c>
      <c r="G2851" s="64">
        <f>VLOOKUP(D2851,upahbahan,3,FALSE)</f>
        <v>100000</v>
      </c>
      <c r="H2851" s="64">
        <f>F2851*G2851</f>
        <v>196800</v>
      </c>
      <c r="I2851" s="54"/>
      <c r="J2851" s="159" t="s">
        <v>1250</v>
      </c>
      <c r="M2851" s="65">
        <v>0.1</v>
      </c>
    </row>
    <row r="2852" spans="3:13" s="55" customFormat="1" ht="13.8">
      <c r="C2852" s="301">
        <v>2</v>
      </c>
      <c r="D2852" s="59" t="s">
        <v>10</v>
      </c>
      <c r="E2852" s="302" t="s">
        <v>6</v>
      </c>
      <c r="F2852" s="93">
        <v>0.39400000000000002</v>
      </c>
      <c r="G2852" s="64">
        <f>VLOOKUP(D2852,upahbahan,3,FALSE)</f>
        <v>145000</v>
      </c>
      <c r="H2852" s="64">
        <f>F2852*G2852</f>
        <v>57130</v>
      </c>
      <c r="I2852" s="54"/>
      <c r="J2852" s="159"/>
      <c r="M2852" s="65"/>
    </row>
    <row r="2853" spans="3:13" s="55" customFormat="1" ht="13.8">
      <c r="C2853" s="301">
        <v>3</v>
      </c>
      <c r="D2853" s="59" t="s">
        <v>19</v>
      </c>
      <c r="E2853" s="302" t="s">
        <v>6</v>
      </c>
      <c r="F2853" s="93">
        <v>0.19700000000000001</v>
      </c>
      <c r="G2853" s="64">
        <f>VLOOKUP(D2853,upahbahan,3,FALSE)</f>
        <v>200000</v>
      </c>
      <c r="H2853" s="64">
        <f t="shared" ref="H2853" si="357">F2853*G2853</f>
        <v>39400</v>
      </c>
      <c r="I2853" s="54"/>
    </row>
    <row r="2854" spans="3:13" s="55" customFormat="1" ht="13.8">
      <c r="C2854" s="83" t="s">
        <v>1210</v>
      </c>
      <c r="D2854" s="80"/>
      <c r="E2854" s="80"/>
      <c r="F2854" s="217"/>
      <c r="G2854" s="218"/>
      <c r="H2854" s="64">
        <f>SUM(H2851:H2853)</f>
        <v>293330</v>
      </c>
      <c r="I2854" s="219"/>
    </row>
    <row r="2855" spans="3:13" s="55" customFormat="1" ht="13.8">
      <c r="C2855" s="72" t="s">
        <v>1211</v>
      </c>
      <c r="D2855" s="59" t="s">
        <v>1212</v>
      </c>
      <c r="E2855" s="73"/>
      <c r="F2855" s="73"/>
      <c r="G2855" s="73"/>
      <c r="H2855" s="73"/>
      <c r="I2855" s="54"/>
    </row>
    <row r="2856" spans="3:13" s="55" customFormat="1" ht="13.8">
      <c r="C2856" s="83" t="s">
        <v>1216</v>
      </c>
      <c r="D2856" s="80"/>
      <c r="E2856" s="80"/>
      <c r="F2856" s="80"/>
      <c r="G2856" s="162"/>
      <c r="H2856" s="64">
        <f>SUM(H2855:H2855)</f>
        <v>0</v>
      </c>
      <c r="I2856" s="54"/>
    </row>
    <row r="2857" spans="3:13" s="55" customFormat="1" ht="13.8">
      <c r="C2857" s="72" t="s">
        <v>1217</v>
      </c>
      <c r="D2857" s="59" t="s">
        <v>1218</v>
      </c>
      <c r="E2857" s="170"/>
      <c r="F2857" s="73"/>
      <c r="G2857" s="73"/>
      <c r="H2857" s="73"/>
      <c r="I2857" s="54"/>
    </row>
    <row r="2858" spans="3:13" s="55" customFormat="1" ht="13.8">
      <c r="C2858" s="557">
        <v>1</v>
      </c>
      <c r="D2858" s="59" t="s">
        <v>5289</v>
      </c>
      <c r="E2858" s="170" t="s">
        <v>1995</v>
      </c>
      <c r="F2858" s="592">
        <v>0.125</v>
      </c>
      <c r="G2858" s="64">
        <f>VLOOKUP(D2858,upahbahan,3,FALSE)</f>
        <v>75000</v>
      </c>
      <c r="H2858" s="64">
        <f t="shared" ref="H2858" si="358">F2858*G2858</f>
        <v>9375</v>
      </c>
      <c r="I2858" s="54"/>
    </row>
    <row r="2859" spans="3:13" s="55" customFormat="1" ht="13.8">
      <c r="C2859" s="83" t="s">
        <v>1219</v>
      </c>
      <c r="D2859" s="80"/>
      <c r="E2859" s="80"/>
      <c r="F2859" s="80"/>
      <c r="G2859" s="162"/>
      <c r="H2859" s="588">
        <f>SUM(H2858:H2858)</f>
        <v>9375</v>
      </c>
      <c r="I2859" s="54"/>
    </row>
    <row r="2860" spans="3:13" s="55" customFormat="1" ht="13.8">
      <c r="C2860" s="58" t="s">
        <v>1220</v>
      </c>
      <c r="D2860" s="69" t="s">
        <v>1221</v>
      </c>
      <c r="E2860" s="70"/>
      <c r="F2860" s="70"/>
      <c r="G2860" s="71"/>
      <c r="H2860" s="304">
        <f>H2859+H2856+H2854</f>
        <v>302705</v>
      </c>
      <c r="I2860" s="319"/>
    </row>
    <row r="2861" spans="3:13" s="55" customFormat="1" ht="13.8">
      <c r="C2861" s="58" t="s">
        <v>1222</v>
      </c>
      <c r="D2861" s="69" t="s">
        <v>1325</v>
      </c>
      <c r="E2861" s="70"/>
      <c r="F2861" s="71"/>
      <c r="G2861" s="95">
        <v>0.1</v>
      </c>
      <c r="H2861" s="64">
        <f>H2860*G2861</f>
        <v>30270.5</v>
      </c>
      <c r="I2861" s="319"/>
    </row>
    <row r="2862" spans="3:13" s="55" customFormat="1" ht="16.5" customHeight="1">
      <c r="C2862" s="58" t="s">
        <v>1223</v>
      </c>
      <c r="D2862" s="69" t="s">
        <v>1224</v>
      </c>
      <c r="E2862" s="70"/>
      <c r="F2862" s="70"/>
      <c r="G2862" s="71"/>
      <c r="H2862" s="305">
        <f>SUM(H2860:H2861)</f>
        <v>332975.5</v>
      </c>
      <c r="I2862" s="319"/>
    </row>
    <row r="2864" spans="3:13" ht="13.8">
      <c r="C2864" s="160" t="s">
        <v>5581</v>
      </c>
      <c r="D2864" s="436" t="s">
        <v>5582</v>
      </c>
      <c r="I2864" s="56">
        <f>ROUNDDOWN(H2878,-2)</f>
        <v>404100</v>
      </c>
    </row>
    <row r="2865" spans="3:13" s="55" customFormat="1" ht="27.6">
      <c r="C2865" s="300" t="s">
        <v>1197</v>
      </c>
      <c r="D2865" s="300" t="s">
        <v>1198</v>
      </c>
      <c r="E2865" s="300" t="s">
        <v>1199</v>
      </c>
      <c r="F2865" s="300" t="s">
        <v>1200</v>
      </c>
      <c r="G2865" s="300" t="s">
        <v>1201</v>
      </c>
      <c r="H2865" s="300" t="s">
        <v>1202</v>
      </c>
      <c r="I2865" s="54"/>
    </row>
    <row r="2866" spans="3:13" s="55" customFormat="1" ht="13.8">
      <c r="C2866" s="72" t="s">
        <v>1203</v>
      </c>
      <c r="D2866" s="59" t="s">
        <v>1204</v>
      </c>
      <c r="E2866" s="73"/>
      <c r="F2866" s="73"/>
      <c r="G2866" s="73"/>
      <c r="H2866" s="73"/>
      <c r="I2866" s="54"/>
      <c r="J2866" s="159" t="s">
        <v>1249</v>
      </c>
    </row>
    <row r="2867" spans="3:13" s="55" customFormat="1" ht="13.8">
      <c r="C2867" s="301">
        <v>1</v>
      </c>
      <c r="D2867" s="59" t="s">
        <v>5</v>
      </c>
      <c r="E2867" s="302" t="s">
        <v>6</v>
      </c>
      <c r="F2867" s="93">
        <v>2.2639999999999998</v>
      </c>
      <c r="G2867" s="64">
        <f>VLOOKUP(D2867,upahbahan,3,FALSE)</f>
        <v>100000</v>
      </c>
      <c r="H2867" s="64">
        <f>F2867*G2867</f>
        <v>226399.99999999997</v>
      </c>
      <c r="I2867" s="54"/>
      <c r="J2867" s="159" t="s">
        <v>1250</v>
      </c>
      <c r="M2867" s="65">
        <v>0.1</v>
      </c>
    </row>
    <row r="2868" spans="3:13" s="55" customFormat="1" ht="13.8">
      <c r="C2868" s="301">
        <v>2</v>
      </c>
      <c r="D2868" s="59" t="s">
        <v>10</v>
      </c>
      <c r="E2868" s="302" t="s">
        <v>6</v>
      </c>
      <c r="F2868" s="93">
        <v>0.52500000000000002</v>
      </c>
      <c r="G2868" s="64">
        <f>VLOOKUP(D2868,upahbahan,3,FALSE)</f>
        <v>145000</v>
      </c>
      <c r="H2868" s="64">
        <f>F2868*G2868</f>
        <v>76125</v>
      </c>
      <c r="I2868" s="54"/>
      <c r="J2868" s="159"/>
      <c r="M2868" s="65"/>
    </row>
    <row r="2869" spans="3:13" s="55" customFormat="1" ht="13.8">
      <c r="C2869" s="301">
        <v>3</v>
      </c>
      <c r="D2869" s="59" t="s">
        <v>19</v>
      </c>
      <c r="E2869" s="302" t="s">
        <v>6</v>
      </c>
      <c r="F2869" s="93">
        <v>0.26200000000000001</v>
      </c>
      <c r="G2869" s="64">
        <f>VLOOKUP(D2869,upahbahan,3,FALSE)</f>
        <v>200000</v>
      </c>
      <c r="H2869" s="64">
        <f t="shared" ref="H2869" si="359">F2869*G2869</f>
        <v>52400</v>
      </c>
      <c r="I2869" s="54"/>
    </row>
    <row r="2870" spans="3:13" s="55" customFormat="1" ht="13.8">
      <c r="C2870" s="83" t="s">
        <v>1210</v>
      </c>
      <c r="D2870" s="80"/>
      <c r="E2870" s="80"/>
      <c r="F2870" s="217"/>
      <c r="G2870" s="218"/>
      <c r="H2870" s="64">
        <f>SUM(H2867:H2869)</f>
        <v>354925</v>
      </c>
      <c r="I2870" s="219"/>
    </row>
    <row r="2871" spans="3:13" s="55" customFormat="1" ht="13.8">
      <c r="C2871" s="72" t="s">
        <v>1211</v>
      </c>
      <c r="D2871" s="59" t="s">
        <v>1212</v>
      </c>
      <c r="E2871" s="73"/>
      <c r="F2871" s="73"/>
      <c r="G2871" s="73"/>
      <c r="H2871" s="73"/>
      <c r="I2871" s="54"/>
    </row>
    <row r="2872" spans="3:13" s="55" customFormat="1" ht="13.8">
      <c r="C2872" s="83" t="s">
        <v>1216</v>
      </c>
      <c r="D2872" s="80"/>
      <c r="E2872" s="80"/>
      <c r="F2872" s="80"/>
      <c r="G2872" s="162"/>
      <c r="H2872" s="64">
        <f>SUM(H2871:H2871)</f>
        <v>0</v>
      </c>
      <c r="I2872" s="54"/>
    </row>
    <row r="2873" spans="3:13" s="55" customFormat="1" ht="13.8">
      <c r="C2873" s="72" t="s">
        <v>1217</v>
      </c>
      <c r="D2873" s="59" t="s">
        <v>1218</v>
      </c>
      <c r="E2873" s="170"/>
      <c r="F2873" s="73"/>
      <c r="G2873" s="73"/>
      <c r="H2873" s="73"/>
      <c r="I2873" s="54"/>
    </row>
    <row r="2874" spans="3:13" s="55" customFormat="1" ht="13.8">
      <c r="C2874" s="557">
        <v>1</v>
      </c>
      <c r="D2874" s="59" t="s">
        <v>5289</v>
      </c>
      <c r="E2874" s="170" t="s">
        <v>1995</v>
      </c>
      <c r="F2874" s="592">
        <v>0.16600000000000001</v>
      </c>
      <c r="G2874" s="64">
        <f>VLOOKUP(D2874,upahbahan,3,FALSE)</f>
        <v>75000</v>
      </c>
      <c r="H2874" s="64">
        <f t="shared" ref="H2874" si="360">F2874*G2874</f>
        <v>12450</v>
      </c>
      <c r="I2874" s="54"/>
    </row>
    <row r="2875" spans="3:13" s="55" customFormat="1" ht="13.8">
      <c r="C2875" s="83" t="s">
        <v>1219</v>
      </c>
      <c r="D2875" s="80"/>
      <c r="E2875" s="80"/>
      <c r="F2875" s="80"/>
      <c r="G2875" s="162"/>
      <c r="H2875" s="588">
        <f>SUM(H2874:H2874)</f>
        <v>12450</v>
      </c>
      <c r="I2875" s="54"/>
    </row>
    <row r="2876" spans="3:13" s="55" customFormat="1" ht="13.8">
      <c r="C2876" s="58" t="s">
        <v>1220</v>
      </c>
      <c r="D2876" s="69" t="s">
        <v>1221</v>
      </c>
      <c r="E2876" s="70"/>
      <c r="F2876" s="70"/>
      <c r="G2876" s="71"/>
      <c r="H2876" s="304">
        <f>H2875+H2872+H2870</f>
        <v>367375</v>
      </c>
      <c r="I2876" s="319"/>
    </row>
    <row r="2877" spans="3:13" s="55" customFormat="1" ht="13.8">
      <c r="C2877" s="58" t="s">
        <v>1222</v>
      </c>
      <c r="D2877" s="69" t="s">
        <v>1325</v>
      </c>
      <c r="E2877" s="70"/>
      <c r="F2877" s="71"/>
      <c r="G2877" s="95">
        <v>0.1</v>
      </c>
      <c r="H2877" s="64">
        <f>H2876*G2877</f>
        <v>36737.5</v>
      </c>
      <c r="I2877" s="319"/>
    </row>
    <row r="2878" spans="3:13" s="55" customFormat="1" ht="16.5" customHeight="1">
      <c r="C2878" s="58" t="s">
        <v>1223</v>
      </c>
      <c r="D2878" s="69" t="s">
        <v>1224</v>
      </c>
      <c r="E2878" s="70"/>
      <c r="F2878" s="70"/>
      <c r="G2878" s="71"/>
      <c r="H2878" s="305">
        <f>SUM(H2876:H2877)</f>
        <v>404112.5</v>
      </c>
      <c r="I2878" s="319"/>
    </row>
    <row r="2880" spans="3:13" ht="13.8">
      <c r="C2880" s="160" t="s">
        <v>5583</v>
      </c>
      <c r="D2880" s="436" t="s">
        <v>5584</v>
      </c>
      <c r="I2880" s="56">
        <f>ROUNDDOWN(H2894,-2)</f>
        <v>501900</v>
      </c>
    </row>
    <row r="2881" spans="3:13" s="55" customFormat="1" ht="27.6">
      <c r="C2881" s="300" t="s">
        <v>1197</v>
      </c>
      <c r="D2881" s="300" t="s">
        <v>1198</v>
      </c>
      <c r="E2881" s="300" t="s">
        <v>1199</v>
      </c>
      <c r="F2881" s="300" t="s">
        <v>1200</v>
      </c>
      <c r="G2881" s="300" t="s">
        <v>1201</v>
      </c>
      <c r="H2881" s="300" t="s">
        <v>1202</v>
      </c>
      <c r="I2881" s="54"/>
    </row>
    <row r="2882" spans="3:13" s="55" customFormat="1" ht="13.8">
      <c r="C2882" s="72" t="s">
        <v>1203</v>
      </c>
      <c r="D2882" s="59" t="s">
        <v>1204</v>
      </c>
      <c r="E2882" s="73"/>
      <c r="F2882" s="73"/>
      <c r="G2882" s="73"/>
      <c r="H2882" s="73"/>
      <c r="I2882" s="54"/>
      <c r="J2882" s="159" t="s">
        <v>1249</v>
      </c>
    </row>
    <row r="2883" spans="3:13" s="55" customFormat="1" ht="13.8">
      <c r="C2883" s="301">
        <v>1</v>
      </c>
      <c r="D2883" s="59" t="s">
        <v>5</v>
      </c>
      <c r="E2883" s="302" t="s">
        <v>6</v>
      </c>
      <c r="F2883" s="93">
        <v>2.9710000000000001</v>
      </c>
      <c r="G2883" s="64">
        <f>VLOOKUP(D2883,upahbahan,3,FALSE)</f>
        <v>100000</v>
      </c>
      <c r="H2883" s="64">
        <f>F2883*G2883</f>
        <v>297100</v>
      </c>
      <c r="I2883" s="54"/>
      <c r="J2883" s="159" t="s">
        <v>1250</v>
      </c>
      <c r="M2883" s="65">
        <v>0.1</v>
      </c>
    </row>
    <row r="2884" spans="3:13" s="55" customFormat="1" ht="13.8">
      <c r="C2884" s="301">
        <v>2</v>
      </c>
      <c r="D2884" s="59" t="s">
        <v>10</v>
      </c>
      <c r="E2884" s="302" t="s">
        <v>6</v>
      </c>
      <c r="F2884" s="93">
        <v>0.59399999999999997</v>
      </c>
      <c r="G2884" s="64">
        <f>VLOOKUP(D2884,upahbahan,3,FALSE)</f>
        <v>145000</v>
      </c>
      <c r="H2884" s="64">
        <f>F2884*G2884</f>
        <v>86130</v>
      </c>
      <c r="I2884" s="54"/>
      <c r="J2884" s="159"/>
      <c r="M2884" s="65"/>
    </row>
    <row r="2885" spans="3:13" s="55" customFormat="1" ht="13.8">
      <c r="C2885" s="301">
        <v>3</v>
      </c>
      <c r="D2885" s="59" t="s">
        <v>19</v>
      </c>
      <c r="E2885" s="302" t="s">
        <v>6</v>
      </c>
      <c r="F2885" s="93">
        <v>0.29699999999999999</v>
      </c>
      <c r="G2885" s="64">
        <f>VLOOKUP(D2885,upahbahan,3,FALSE)</f>
        <v>200000</v>
      </c>
      <c r="H2885" s="64">
        <f t="shared" ref="H2885" si="361">F2885*G2885</f>
        <v>59400</v>
      </c>
      <c r="I2885" s="54"/>
    </row>
    <row r="2886" spans="3:13" s="55" customFormat="1" ht="13.8">
      <c r="C2886" s="83" t="s">
        <v>1210</v>
      </c>
      <c r="D2886" s="80"/>
      <c r="E2886" s="80"/>
      <c r="F2886" s="217"/>
      <c r="G2886" s="218"/>
      <c r="H2886" s="64">
        <f>SUM(H2883:H2885)</f>
        <v>442630</v>
      </c>
      <c r="I2886" s="219"/>
    </row>
    <row r="2887" spans="3:13" s="55" customFormat="1" ht="13.8">
      <c r="C2887" s="72" t="s">
        <v>1211</v>
      </c>
      <c r="D2887" s="59" t="s">
        <v>1212</v>
      </c>
      <c r="E2887" s="73"/>
      <c r="F2887" s="73"/>
      <c r="G2887" s="73"/>
      <c r="H2887" s="73"/>
      <c r="I2887" s="54"/>
    </row>
    <row r="2888" spans="3:13" s="55" customFormat="1" ht="13.8">
      <c r="C2888" s="83" t="s">
        <v>1216</v>
      </c>
      <c r="D2888" s="80"/>
      <c r="E2888" s="80"/>
      <c r="F2888" s="80"/>
      <c r="G2888" s="162"/>
      <c r="H2888" s="64">
        <f>SUM(H2887:H2887)</f>
        <v>0</v>
      </c>
      <c r="I2888" s="54"/>
    </row>
    <row r="2889" spans="3:13" s="55" customFormat="1" ht="13.8">
      <c r="C2889" s="72" t="s">
        <v>1217</v>
      </c>
      <c r="D2889" s="59" t="s">
        <v>1218</v>
      </c>
      <c r="E2889" s="170"/>
      <c r="F2889" s="73"/>
      <c r="G2889" s="73"/>
      <c r="H2889" s="73"/>
      <c r="I2889" s="54"/>
    </row>
    <row r="2890" spans="3:13" s="55" customFormat="1" ht="13.8">
      <c r="C2890" s="557">
        <v>1</v>
      </c>
      <c r="D2890" s="59" t="s">
        <v>5289</v>
      </c>
      <c r="E2890" s="170" t="s">
        <v>1995</v>
      </c>
      <c r="F2890" s="592">
        <v>0.183</v>
      </c>
      <c r="G2890" s="64">
        <f>VLOOKUP(D2890,upahbahan,3,FALSE)</f>
        <v>75000</v>
      </c>
      <c r="H2890" s="64">
        <f t="shared" ref="H2890" si="362">F2890*G2890</f>
        <v>13725</v>
      </c>
      <c r="I2890" s="54"/>
    </row>
    <row r="2891" spans="3:13" s="55" customFormat="1" ht="13.8">
      <c r="C2891" s="83" t="s">
        <v>1219</v>
      </c>
      <c r="D2891" s="80"/>
      <c r="E2891" s="80"/>
      <c r="F2891" s="80"/>
      <c r="G2891" s="162"/>
      <c r="H2891" s="588">
        <f>SUM(H2890:H2890)</f>
        <v>13725</v>
      </c>
      <c r="I2891" s="54"/>
    </row>
    <row r="2892" spans="3:13" s="55" customFormat="1" ht="13.8">
      <c r="C2892" s="58" t="s">
        <v>1220</v>
      </c>
      <c r="D2892" s="69" t="s">
        <v>1221</v>
      </c>
      <c r="E2892" s="70"/>
      <c r="F2892" s="70"/>
      <c r="G2892" s="71"/>
      <c r="H2892" s="304">
        <f>H2891+H2888+H2886</f>
        <v>456355</v>
      </c>
      <c r="I2892" s="319"/>
    </row>
    <row r="2893" spans="3:13" s="55" customFormat="1" ht="13.8">
      <c r="C2893" s="58" t="s">
        <v>1222</v>
      </c>
      <c r="D2893" s="69" t="s">
        <v>1325</v>
      </c>
      <c r="E2893" s="70"/>
      <c r="F2893" s="71"/>
      <c r="G2893" s="95">
        <v>0.1</v>
      </c>
      <c r="H2893" s="64">
        <f>H2892*G2893</f>
        <v>45635.5</v>
      </c>
      <c r="I2893" s="319"/>
    </row>
    <row r="2894" spans="3:13" s="55" customFormat="1" ht="16.5" customHeight="1">
      <c r="C2894" s="58" t="s">
        <v>1223</v>
      </c>
      <c r="D2894" s="69" t="s">
        <v>1224</v>
      </c>
      <c r="E2894" s="70"/>
      <c r="F2894" s="70"/>
      <c r="G2894" s="71"/>
      <c r="H2894" s="305">
        <f>SUM(H2892:H2893)</f>
        <v>501990.5</v>
      </c>
      <c r="I2894" s="319"/>
    </row>
    <row r="2896" spans="3:13" ht="13.8">
      <c r="C2896" s="160" t="s">
        <v>5585</v>
      </c>
      <c r="D2896" s="436" t="s">
        <v>5586</v>
      </c>
      <c r="I2896" s="56">
        <f>ROUNDDOWN(H2910,-2)</f>
        <v>560600</v>
      </c>
    </row>
    <row r="2897" spans="3:13" s="55" customFormat="1" ht="27.6">
      <c r="C2897" s="300" t="s">
        <v>1197</v>
      </c>
      <c r="D2897" s="300" t="s">
        <v>1198</v>
      </c>
      <c r="E2897" s="300" t="s">
        <v>1199</v>
      </c>
      <c r="F2897" s="300" t="s">
        <v>1200</v>
      </c>
      <c r="G2897" s="300" t="s">
        <v>1201</v>
      </c>
      <c r="H2897" s="300" t="s">
        <v>1202</v>
      </c>
      <c r="I2897" s="54"/>
    </row>
    <row r="2898" spans="3:13" s="55" customFormat="1" ht="13.8">
      <c r="C2898" s="72" t="s">
        <v>1203</v>
      </c>
      <c r="D2898" s="59" t="s">
        <v>1204</v>
      </c>
      <c r="E2898" s="73"/>
      <c r="F2898" s="73"/>
      <c r="G2898" s="73"/>
      <c r="H2898" s="73"/>
      <c r="I2898" s="54"/>
      <c r="J2898" s="159" t="s">
        <v>1249</v>
      </c>
    </row>
    <row r="2899" spans="3:13" s="55" customFormat="1" ht="13.8">
      <c r="C2899" s="301">
        <v>1</v>
      </c>
      <c r="D2899" s="59" t="s">
        <v>5</v>
      </c>
      <c r="E2899" s="302" t="s">
        <v>6</v>
      </c>
      <c r="F2899" s="93">
        <v>3.319</v>
      </c>
      <c r="G2899" s="64">
        <f>VLOOKUP(D2899,upahbahan,3,FALSE)</f>
        <v>100000</v>
      </c>
      <c r="H2899" s="64">
        <f>F2899*G2899</f>
        <v>331900</v>
      </c>
      <c r="I2899" s="54"/>
      <c r="J2899" s="159" t="s">
        <v>1250</v>
      </c>
      <c r="M2899" s="65">
        <v>0.1</v>
      </c>
    </row>
    <row r="2900" spans="3:13" s="55" customFormat="1" ht="13.8">
      <c r="C2900" s="301">
        <v>2</v>
      </c>
      <c r="D2900" s="59" t="s">
        <v>10</v>
      </c>
      <c r="E2900" s="302" t="s">
        <v>6</v>
      </c>
      <c r="F2900" s="93">
        <v>0.66400000000000003</v>
      </c>
      <c r="G2900" s="64">
        <f>VLOOKUP(D2900,upahbahan,3,FALSE)</f>
        <v>145000</v>
      </c>
      <c r="H2900" s="64">
        <f>F2900*G2900</f>
        <v>96280</v>
      </c>
      <c r="I2900" s="54"/>
      <c r="J2900" s="159"/>
      <c r="M2900" s="65"/>
    </row>
    <row r="2901" spans="3:13" s="55" customFormat="1" ht="13.8">
      <c r="C2901" s="301">
        <v>3</v>
      </c>
      <c r="D2901" s="59" t="s">
        <v>19</v>
      </c>
      <c r="E2901" s="302" t="s">
        <v>6</v>
      </c>
      <c r="F2901" s="93">
        <v>0.33200000000000002</v>
      </c>
      <c r="G2901" s="64">
        <f>VLOOKUP(D2901,upahbahan,3,FALSE)</f>
        <v>200000</v>
      </c>
      <c r="H2901" s="64">
        <f t="shared" ref="H2901" si="363">F2901*G2901</f>
        <v>66400</v>
      </c>
      <c r="I2901" s="54"/>
    </row>
    <row r="2902" spans="3:13" s="55" customFormat="1" ht="13.8">
      <c r="C2902" s="83" t="s">
        <v>1210</v>
      </c>
      <c r="D2902" s="80"/>
      <c r="E2902" s="80"/>
      <c r="F2902" s="217"/>
      <c r="G2902" s="218"/>
      <c r="H2902" s="64">
        <f>SUM(H2899:H2901)</f>
        <v>494580</v>
      </c>
      <c r="I2902" s="219"/>
    </row>
    <row r="2903" spans="3:13" s="55" customFormat="1" ht="13.8">
      <c r="C2903" s="72" t="s">
        <v>1211</v>
      </c>
      <c r="D2903" s="59" t="s">
        <v>1212</v>
      </c>
      <c r="E2903" s="73"/>
      <c r="F2903" s="73"/>
      <c r="G2903" s="73"/>
      <c r="H2903" s="73"/>
      <c r="I2903" s="54"/>
    </row>
    <row r="2904" spans="3:13" s="55" customFormat="1" ht="13.8">
      <c r="C2904" s="83" t="s">
        <v>1216</v>
      </c>
      <c r="D2904" s="80"/>
      <c r="E2904" s="80"/>
      <c r="F2904" s="80"/>
      <c r="G2904" s="162"/>
      <c r="H2904" s="64">
        <f>SUM(H2903:H2903)</f>
        <v>0</v>
      </c>
      <c r="I2904" s="54"/>
    </row>
    <row r="2905" spans="3:13" s="55" customFormat="1" ht="13.8">
      <c r="C2905" s="72" t="s">
        <v>1217</v>
      </c>
      <c r="D2905" s="59" t="s">
        <v>1218</v>
      </c>
      <c r="E2905" s="170"/>
      <c r="F2905" s="73"/>
      <c r="G2905" s="73"/>
      <c r="H2905" s="73"/>
      <c r="I2905" s="54"/>
    </row>
    <row r="2906" spans="3:13" s="55" customFormat="1" ht="13.8">
      <c r="C2906" s="557">
        <v>1</v>
      </c>
      <c r="D2906" s="59" t="s">
        <v>5289</v>
      </c>
      <c r="E2906" s="170" t="s">
        <v>1995</v>
      </c>
      <c r="F2906" s="592">
        <v>0.20100000000000001</v>
      </c>
      <c r="G2906" s="64">
        <f>VLOOKUP(D2906,upahbahan,3,FALSE)</f>
        <v>75000</v>
      </c>
      <c r="H2906" s="64">
        <f t="shared" ref="H2906" si="364">F2906*G2906</f>
        <v>15075</v>
      </c>
      <c r="I2906" s="54"/>
    </row>
    <row r="2907" spans="3:13" s="55" customFormat="1" ht="13.8">
      <c r="C2907" s="83" t="s">
        <v>1219</v>
      </c>
      <c r="D2907" s="80"/>
      <c r="E2907" s="80"/>
      <c r="F2907" s="80"/>
      <c r="G2907" s="162"/>
      <c r="H2907" s="588">
        <f>SUM(H2906:H2906)</f>
        <v>15075</v>
      </c>
      <c r="I2907" s="54"/>
    </row>
    <row r="2908" spans="3:13" s="55" customFormat="1" ht="13.8">
      <c r="C2908" s="58" t="s">
        <v>1220</v>
      </c>
      <c r="D2908" s="69" t="s">
        <v>1221</v>
      </c>
      <c r="E2908" s="70"/>
      <c r="F2908" s="70"/>
      <c r="G2908" s="71"/>
      <c r="H2908" s="304">
        <f>H2907+H2904+H2902</f>
        <v>509655</v>
      </c>
      <c r="I2908" s="319"/>
    </row>
    <row r="2909" spans="3:13" s="55" customFormat="1" ht="13.8">
      <c r="C2909" s="58" t="s">
        <v>1222</v>
      </c>
      <c r="D2909" s="69" t="s">
        <v>1325</v>
      </c>
      <c r="E2909" s="70"/>
      <c r="F2909" s="71"/>
      <c r="G2909" s="95">
        <v>0.1</v>
      </c>
      <c r="H2909" s="64">
        <f>H2908*G2909</f>
        <v>50965.5</v>
      </c>
      <c r="I2909" s="319"/>
    </row>
    <row r="2910" spans="3:13" s="55" customFormat="1" ht="16.5" customHeight="1">
      <c r="C2910" s="58" t="s">
        <v>1223</v>
      </c>
      <c r="D2910" s="69" t="s">
        <v>1224</v>
      </c>
      <c r="E2910" s="70"/>
      <c r="F2910" s="70"/>
      <c r="G2910" s="71"/>
      <c r="H2910" s="305">
        <f>SUM(H2908:H2909)</f>
        <v>560620.5</v>
      </c>
      <c r="I2910" s="319"/>
    </row>
    <row r="2912" spans="3:13" ht="13.8">
      <c r="C2912" s="160" t="s">
        <v>5587</v>
      </c>
      <c r="D2912" s="436" t="s">
        <v>5588</v>
      </c>
      <c r="I2912" s="56">
        <f>ROUNDDOWN(H2926,-2)</f>
        <v>619000</v>
      </c>
    </row>
    <row r="2913" spans="3:13" s="55" customFormat="1" ht="27.6">
      <c r="C2913" s="300" t="s">
        <v>1197</v>
      </c>
      <c r="D2913" s="300" t="s">
        <v>1198</v>
      </c>
      <c r="E2913" s="300" t="s">
        <v>1199</v>
      </c>
      <c r="F2913" s="300" t="s">
        <v>1200</v>
      </c>
      <c r="G2913" s="300" t="s">
        <v>1201</v>
      </c>
      <c r="H2913" s="300" t="s">
        <v>1202</v>
      </c>
      <c r="I2913" s="54"/>
    </row>
    <row r="2914" spans="3:13" s="55" customFormat="1" ht="13.8">
      <c r="C2914" s="72" t="s">
        <v>1203</v>
      </c>
      <c r="D2914" s="59" t="s">
        <v>1204</v>
      </c>
      <c r="E2914" s="73"/>
      <c r="F2914" s="73"/>
      <c r="G2914" s="73"/>
      <c r="H2914" s="73"/>
      <c r="I2914" s="54"/>
      <c r="J2914" s="159" t="s">
        <v>1249</v>
      </c>
    </row>
    <row r="2915" spans="3:13" s="55" customFormat="1" ht="13.8">
      <c r="C2915" s="301">
        <v>1</v>
      </c>
      <c r="D2915" s="59" t="s">
        <v>5</v>
      </c>
      <c r="E2915" s="302" t="s">
        <v>6</v>
      </c>
      <c r="F2915" s="93">
        <v>3.6669999999999998</v>
      </c>
      <c r="G2915" s="64">
        <f>VLOOKUP(D2915,upahbahan,3,FALSE)</f>
        <v>100000</v>
      </c>
      <c r="H2915" s="64">
        <f>F2915*G2915</f>
        <v>366700</v>
      </c>
      <c r="I2915" s="54"/>
      <c r="J2915" s="159" t="s">
        <v>1250</v>
      </c>
      <c r="M2915" s="65">
        <v>0.1</v>
      </c>
    </row>
    <row r="2916" spans="3:13" s="55" customFormat="1" ht="13.8">
      <c r="C2916" s="301">
        <v>2</v>
      </c>
      <c r="D2916" s="59" t="s">
        <v>10</v>
      </c>
      <c r="E2916" s="302" t="s">
        <v>6</v>
      </c>
      <c r="F2916" s="93">
        <v>0.73299999999999998</v>
      </c>
      <c r="G2916" s="64">
        <f>VLOOKUP(D2916,upahbahan,3,FALSE)</f>
        <v>145000</v>
      </c>
      <c r="H2916" s="64">
        <f>F2916*G2916</f>
        <v>106285</v>
      </c>
      <c r="I2916" s="54"/>
      <c r="J2916" s="159"/>
      <c r="M2916" s="65"/>
    </row>
    <row r="2917" spans="3:13" s="55" customFormat="1" ht="13.8">
      <c r="C2917" s="301">
        <v>3</v>
      </c>
      <c r="D2917" s="59" t="s">
        <v>19</v>
      </c>
      <c r="E2917" s="302" t="s">
        <v>6</v>
      </c>
      <c r="F2917" s="93">
        <v>0.36699999999999999</v>
      </c>
      <c r="G2917" s="64">
        <f>VLOOKUP(D2917,upahbahan,3,FALSE)</f>
        <v>200000</v>
      </c>
      <c r="H2917" s="64">
        <f t="shared" ref="H2917" si="365">F2917*G2917</f>
        <v>73400</v>
      </c>
      <c r="I2917" s="54"/>
    </row>
    <row r="2918" spans="3:13" s="55" customFormat="1" ht="13.8">
      <c r="C2918" s="83" t="s">
        <v>1210</v>
      </c>
      <c r="D2918" s="80"/>
      <c r="E2918" s="80"/>
      <c r="F2918" s="217"/>
      <c r="G2918" s="218"/>
      <c r="H2918" s="64">
        <f>SUM(H2915:H2917)</f>
        <v>546385</v>
      </c>
      <c r="I2918" s="219"/>
    </row>
    <row r="2919" spans="3:13" s="55" customFormat="1" ht="13.8">
      <c r="C2919" s="72" t="s">
        <v>1211</v>
      </c>
      <c r="D2919" s="59" t="s">
        <v>1212</v>
      </c>
      <c r="E2919" s="73"/>
      <c r="F2919" s="73"/>
      <c r="G2919" s="73"/>
      <c r="H2919" s="73"/>
      <c r="I2919" s="54"/>
    </row>
    <row r="2920" spans="3:13" s="55" customFormat="1" ht="13.8">
      <c r="C2920" s="83" t="s">
        <v>1216</v>
      </c>
      <c r="D2920" s="80"/>
      <c r="E2920" s="80"/>
      <c r="F2920" s="80"/>
      <c r="G2920" s="162"/>
      <c r="H2920" s="64">
        <f>SUM(H2919:H2919)</f>
        <v>0</v>
      </c>
      <c r="I2920" s="54"/>
    </row>
    <row r="2921" spans="3:13" s="55" customFormat="1" ht="13.8">
      <c r="C2921" s="72" t="s">
        <v>1217</v>
      </c>
      <c r="D2921" s="59" t="s">
        <v>1218</v>
      </c>
      <c r="E2921" s="170"/>
      <c r="F2921" s="73"/>
      <c r="G2921" s="73"/>
      <c r="H2921" s="73"/>
      <c r="I2921" s="54"/>
    </row>
    <row r="2922" spans="3:13" s="55" customFormat="1" ht="13.8">
      <c r="C2922" s="557">
        <v>1</v>
      </c>
      <c r="D2922" s="59" t="s">
        <v>5289</v>
      </c>
      <c r="E2922" s="170" t="s">
        <v>1995</v>
      </c>
      <c r="F2922" s="592">
        <v>0.218</v>
      </c>
      <c r="G2922" s="64">
        <f>VLOOKUP(D2922,upahbahan,3,FALSE)</f>
        <v>75000</v>
      </c>
      <c r="H2922" s="64">
        <f t="shared" ref="H2922" si="366">F2922*G2922</f>
        <v>16350</v>
      </c>
      <c r="I2922" s="54"/>
    </row>
    <row r="2923" spans="3:13" s="55" customFormat="1" ht="13.8">
      <c r="C2923" s="83" t="s">
        <v>1219</v>
      </c>
      <c r="D2923" s="80"/>
      <c r="E2923" s="80"/>
      <c r="F2923" s="80"/>
      <c r="G2923" s="162"/>
      <c r="H2923" s="588">
        <f>SUM(H2922:H2922)</f>
        <v>16350</v>
      </c>
      <c r="I2923" s="54"/>
    </row>
    <row r="2924" spans="3:13" s="55" customFormat="1" ht="13.8">
      <c r="C2924" s="58" t="s">
        <v>1220</v>
      </c>
      <c r="D2924" s="69" t="s">
        <v>1221</v>
      </c>
      <c r="E2924" s="70"/>
      <c r="F2924" s="70"/>
      <c r="G2924" s="71"/>
      <c r="H2924" s="304">
        <f>H2923+H2920+H2918</f>
        <v>562735</v>
      </c>
      <c r="I2924" s="319"/>
    </row>
    <row r="2925" spans="3:13" s="55" customFormat="1" ht="13.8">
      <c r="C2925" s="58" t="s">
        <v>1222</v>
      </c>
      <c r="D2925" s="69" t="s">
        <v>1325</v>
      </c>
      <c r="E2925" s="70"/>
      <c r="F2925" s="71"/>
      <c r="G2925" s="95">
        <v>0.1</v>
      </c>
      <c r="H2925" s="64">
        <f>H2924*G2925</f>
        <v>56273.5</v>
      </c>
      <c r="I2925" s="319"/>
    </row>
    <row r="2926" spans="3:13" s="55" customFormat="1" ht="16.5" customHeight="1">
      <c r="C2926" s="58" t="s">
        <v>1223</v>
      </c>
      <c r="D2926" s="69" t="s">
        <v>1224</v>
      </c>
      <c r="E2926" s="70"/>
      <c r="F2926" s="70"/>
      <c r="G2926" s="71"/>
      <c r="H2926" s="305">
        <f>SUM(H2924:H2925)</f>
        <v>619008.5</v>
      </c>
      <c r="I2926" s="319"/>
    </row>
    <row r="2928" spans="3:13" ht="13.8">
      <c r="C2928" s="160" t="s">
        <v>5589</v>
      </c>
      <c r="D2928" s="436" t="s">
        <v>5590</v>
      </c>
      <c r="I2928" s="56">
        <f>ROUNDDOWN(H2942,-2)</f>
        <v>677600</v>
      </c>
    </row>
    <row r="2929" spans="3:13" s="55" customFormat="1" ht="27.6">
      <c r="C2929" s="300" t="s">
        <v>1197</v>
      </c>
      <c r="D2929" s="300" t="s">
        <v>1198</v>
      </c>
      <c r="E2929" s="300" t="s">
        <v>1199</v>
      </c>
      <c r="F2929" s="300" t="s">
        <v>1200</v>
      </c>
      <c r="G2929" s="300" t="s">
        <v>1201</v>
      </c>
      <c r="H2929" s="300" t="s">
        <v>1202</v>
      </c>
      <c r="I2929" s="54"/>
    </row>
    <row r="2930" spans="3:13" s="55" customFormat="1" ht="13.8">
      <c r="C2930" s="72" t="s">
        <v>1203</v>
      </c>
      <c r="D2930" s="59" t="s">
        <v>1204</v>
      </c>
      <c r="E2930" s="73"/>
      <c r="F2930" s="73"/>
      <c r="G2930" s="73"/>
      <c r="H2930" s="73"/>
      <c r="I2930" s="54"/>
      <c r="J2930" s="159" t="s">
        <v>1249</v>
      </c>
    </row>
    <row r="2931" spans="3:13" s="55" customFormat="1" ht="13.8">
      <c r="C2931" s="301">
        <v>1</v>
      </c>
      <c r="D2931" s="59" t="s">
        <v>5</v>
      </c>
      <c r="E2931" s="302" t="s">
        <v>6</v>
      </c>
      <c r="F2931" s="93">
        <v>4.0149999999999997</v>
      </c>
      <c r="G2931" s="64">
        <f>VLOOKUP(D2931,upahbahan,3,FALSE)</f>
        <v>100000</v>
      </c>
      <c r="H2931" s="64">
        <f>F2931*G2931</f>
        <v>401499.99999999994</v>
      </c>
      <c r="I2931" s="54"/>
      <c r="J2931" s="159" t="s">
        <v>1250</v>
      </c>
      <c r="M2931" s="65">
        <v>0.1</v>
      </c>
    </row>
    <row r="2932" spans="3:13" s="55" customFormat="1" ht="13.8">
      <c r="C2932" s="301">
        <v>2</v>
      </c>
      <c r="D2932" s="59" t="s">
        <v>10</v>
      </c>
      <c r="E2932" s="302" t="s">
        <v>6</v>
      </c>
      <c r="F2932" s="93">
        <v>0.80300000000000005</v>
      </c>
      <c r="G2932" s="64">
        <f>VLOOKUP(D2932,upahbahan,3,FALSE)</f>
        <v>145000</v>
      </c>
      <c r="H2932" s="64">
        <f>F2932*G2932</f>
        <v>116435</v>
      </c>
      <c r="I2932" s="54"/>
      <c r="J2932" s="159"/>
      <c r="M2932" s="65"/>
    </row>
    <row r="2933" spans="3:13" s="55" customFormat="1" ht="13.8">
      <c r="C2933" s="301">
        <v>3</v>
      </c>
      <c r="D2933" s="59" t="s">
        <v>19</v>
      </c>
      <c r="E2933" s="302" t="s">
        <v>6</v>
      </c>
      <c r="F2933" s="93">
        <v>0.40200000000000002</v>
      </c>
      <c r="G2933" s="64">
        <f>VLOOKUP(D2933,upahbahan,3,FALSE)</f>
        <v>200000</v>
      </c>
      <c r="H2933" s="64">
        <f t="shared" ref="H2933" si="367">F2933*G2933</f>
        <v>80400</v>
      </c>
      <c r="I2933" s="54"/>
    </row>
    <row r="2934" spans="3:13" s="55" customFormat="1" ht="13.8">
      <c r="C2934" s="83" t="s">
        <v>1210</v>
      </c>
      <c r="D2934" s="80"/>
      <c r="E2934" s="80"/>
      <c r="F2934" s="217"/>
      <c r="G2934" s="218"/>
      <c r="H2934" s="64">
        <f>SUM(H2931:H2933)</f>
        <v>598335</v>
      </c>
      <c r="I2934" s="219"/>
    </row>
    <row r="2935" spans="3:13" s="55" customFormat="1" ht="13.8">
      <c r="C2935" s="72" t="s">
        <v>1211</v>
      </c>
      <c r="D2935" s="59" t="s">
        <v>1212</v>
      </c>
      <c r="E2935" s="73"/>
      <c r="F2935" s="73"/>
      <c r="G2935" s="73"/>
      <c r="H2935" s="73"/>
      <c r="I2935" s="54"/>
    </row>
    <row r="2936" spans="3:13" s="55" customFormat="1" ht="13.8">
      <c r="C2936" s="83" t="s">
        <v>1216</v>
      </c>
      <c r="D2936" s="80"/>
      <c r="E2936" s="80"/>
      <c r="F2936" s="80"/>
      <c r="G2936" s="162"/>
      <c r="H2936" s="64">
        <f>SUM(H2935:H2935)</f>
        <v>0</v>
      </c>
      <c r="I2936" s="54"/>
    </row>
    <row r="2937" spans="3:13" s="55" customFormat="1" ht="13.8">
      <c r="C2937" s="72" t="s">
        <v>1217</v>
      </c>
      <c r="D2937" s="59" t="s">
        <v>1218</v>
      </c>
      <c r="E2937" s="170"/>
      <c r="F2937" s="73"/>
      <c r="G2937" s="73"/>
      <c r="H2937" s="73"/>
      <c r="I2937" s="54"/>
    </row>
    <row r="2938" spans="3:13" s="55" customFormat="1" ht="13.8">
      <c r="C2938" s="557">
        <v>1</v>
      </c>
      <c r="D2938" s="59" t="s">
        <v>5289</v>
      </c>
      <c r="E2938" s="170" t="s">
        <v>1995</v>
      </c>
      <c r="F2938" s="592">
        <v>0.23599999999999999</v>
      </c>
      <c r="G2938" s="64">
        <f>VLOOKUP(D2938,upahbahan,3,FALSE)</f>
        <v>75000</v>
      </c>
      <c r="H2938" s="64">
        <f t="shared" ref="H2938" si="368">F2938*G2938</f>
        <v>17700</v>
      </c>
      <c r="I2938" s="54"/>
    </row>
    <row r="2939" spans="3:13" s="55" customFormat="1" ht="13.8">
      <c r="C2939" s="83" t="s">
        <v>1219</v>
      </c>
      <c r="D2939" s="80"/>
      <c r="E2939" s="80"/>
      <c r="F2939" s="80"/>
      <c r="G2939" s="162"/>
      <c r="H2939" s="588">
        <f>SUM(H2938:H2938)</f>
        <v>17700</v>
      </c>
      <c r="I2939" s="54"/>
    </row>
    <row r="2940" spans="3:13" s="55" customFormat="1" ht="13.8">
      <c r="C2940" s="58" t="s">
        <v>1220</v>
      </c>
      <c r="D2940" s="69" t="s">
        <v>1221</v>
      </c>
      <c r="E2940" s="70"/>
      <c r="F2940" s="70"/>
      <c r="G2940" s="71"/>
      <c r="H2940" s="304">
        <f>H2939+H2936+H2934</f>
        <v>616035</v>
      </c>
      <c r="I2940" s="319"/>
    </row>
    <row r="2941" spans="3:13" s="55" customFormat="1" ht="13.8">
      <c r="C2941" s="58" t="s">
        <v>1222</v>
      </c>
      <c r="D2941" s="69" t="s">
        <v>1325</v>
      </c>
      <c r="E2941" s="70"/>
      <c r="F2941" s="71"/>
      <c r="G2941" s="95">
        <v>0.1</v>
      </c>
      <c r="H2941" s="64">
        <f>H2940*G2941</f>
        <v>61603.5</v>
      </c>
      <c r="I2941" s="319"/>
    </row>
    <row r="2942" spans="3:13" s="55" customFormat="1" ht="16.5" customHeight="1">
      <c r="C2942" s="58" t="s">
        <v>1223</v>
      </c>
      <c r="D2942" s="69" t="s">
        <v>1224</v>
      </c>
      <c r="E2942" s="70"/>
      <c r="F2942" s="70"/>
      <c r="G2942" s="71"/>
      <c r="H2942" s="305">
        <f>SUM(H2940:H2941)</f>
        <v>677638.5</v>
      </c>
      <c r="I2942" s="319"/>
    </row>
    <row r="2944" spans="3:13" ht="13.8">
      <c r="C2944" s="160" t="s">
        <v>5591</v>
      </c>
      <c r="D2944" s="436" t="s">
        <v>5592</v>
      </c>
      <c r="I2944" s="56"/>
    </row>
    <row r="2945" spans="3:13" ht="13.8">
      <c r="C2945" s="160" t="s">
        <v>5593</v>
      </c>
      <c r="D2945" s="436" t="s">
        <v>5594</v>
      </c>
    </row>
    <row r="2946" spans="3:13" ht="13.8">
      <c r="C2946" s="160" t="s">
        <v>5595</v>
      </c>
      <c r="D2946" s="436" t="s">
        <v>5596</v>
      </c>
      <c r="I2946" s="56">
        <f>ROUNDDOWN(H2964,-2)</f>
        <v>301700</v>
      </c>
    </row>
    <row r="2947" spans="3:13" s="55" customFormat="1" ht="27.6">
      <c r="C2947" s="300" t="s">
        <v>1197</v>
      </c>
      <c r="D2947" s="300" t="s">
        <v>1198</v>
      </c>
      <c r="E2947" s="300" t="s">
        <v>1199</v>
      </c>
      <c r="F2947" s="300" t="s">
        <v>1200</v>
      </c>
      <c r="G2947" s="300" t="s">
        <v>1201</v>
      </c>
      <c r="H2947" s="300" t="s">
        <v>1202</v>
      </c>
      <c r="I2947" s="54"/>
    </row>
    <row r="2948" spans="3:13" s="55" customFormat="1" ht="13.8">
      <c r="C2948" s="72" t="s">
        <v>1203</v>
      </c>
      <c r="D2948" s="59" t="s">
        <v>1204</v>
      </c>
      <c r="E2948" s="73"/>
      <c r="F2948" s="73"/>
      <c r="G2948" s="73"/>
      <c r="H2948" s="73"/>
      <c r="I2948" s="54"/>
      <c r="J2948" s="159" t="s">
        <v>1249</v>
      </c>
    </row>
    <row r="2949" spans="3:13" s="55" customFormat="1" ht="13.8">
      <c r="C2949" s="301">
        <v>1</v>
      </c>
      <c r="D2949" s="59" t="s">
        <v>5</v>
      </c>
      <c r="E2949" s="302" t="s">
        <v>6</v>
      </c>
      <c r="F2949" s="93">
        <v>7.9000000000000001E-2</v>
      </c>
      <c r="G2949" s="64">
        <f>VLOOKUP(D2949,upahbahan,3,FALSE)</f>
        <v>100000</v>
      </c>
      <c r="H2949" s="64">
        <f>F2949*G2949</f>
        <v>7900</v>
      </c>
      <c r="I2949" s="54"/>
      <c r="J2949" s="159" t="s">
        <v>1250</v>
      </c>
      <c r="M2949" s="65">
        <v>0.1</v>
      </c>
    </row>
    <row r="2950" spans="3:13" s="55" customFormat="1" ht="13.8">
      <c r="C2950" s="301">
        <v>2</v>
      </c>
      <c r="D2950" s="59" t="s">
        <v>7</v>
      </c>
      <c r="E2950" s="302" t="s">
        <v>6</v>
      </c>
      <c r="F2950" s="93">
        <v>3.9E-2</v>
      </c>
      <c r="G2950" s="64">
        <f>VLOOKUP(D2950,upahbahan,3,FALSE)</f>
        <v>145000</v>
      </c>
      <c r="H2950" s="64">
        <f>F2950*G2950</f>
        <v>5655</v>
      </c>
      <c r="I2950" s="54"/>
      <c r="J2950" s="159"/>
      <c r="M2950" s="65"/>
    </row>
    <row r="2951" spans="3:13" s="55" customFormat="1" ht="13.8">
      <c r="C2951" s="301">
        <v>3</v>
      </c>
      <c r="D2951" s="59" t="s">
        <v>18</v>
      </c>
      <c r="E2951" s="302" t="s">
        <v>6</v>
      </c>
      <c r="F2951" s="93">
        <v>4.0000000000000001E-3</v>
      </c>
      <c r="G2951" s="64">
        <f>VLOOKUP(D2951,upahbahan,3,FALSE)</f>
        <v>175000</v>
      </c>
      <c r="H2951" s="64">
        <f t="shared" ref="H2951:H2952" si="369">F2951*G2951</f>
        <v>700</v>
      </c>
      <c r="I2951" s="54"/>
      <c r="J2951" s="159"/>
      <c r="M2951" s="65"/>
    </row>
    <row r="2952" spans="3:13" s="55" customFormat="1" ht="13.8">
      <c r="C2952" s="301">
        <v>4</v>
      </c>
      <c r="D2952" s="59" t="s">
        <v>19</v>
      </c>
      <c r="E2952" s="302" t="s">
        <v>6</v>
      </c>
      <c r="F2952" s="93">
        <v>4.0000000000000001E-3</v>
      </c>
      <c r="G2952" s="64">
        <f>VLOOKUP(D2952,upahbahan,3,FALSE)</f>
        <v>200000</v>
      </c>
      <c r="H2952" s="64">
        <f t="shared" si="369"/>
        <v>800</v>
      </c>
      <c r="I2952" s="54"/>
    </row>
    <row r="2953" spans="3:13" s="55" customFormat="1" ht="13.8">
      <c r="C2953" s="83" t="s">
        <v>1210</v>
      </c>
      <c r="D2953" s="80"/>
      <c r="E2953" s="80"/>
      <c r="F2953" s="217"/>
      <c r="G2953" s="218"/>
      <c r="H2953" s="64">
        <f>SUM(H2949:H2952)</f>
        <v>15055</v>
      </c>
      <c r="I2953" s="219"/>
    </row>
    <row r="2954" spans="3:13" s="55" customFormat="1" ht="13.8">
      <c r="C2954" s="72" t="s">
        <v>1211</v>
      </c>
      <c r="D2954" s="59" t="s">
        <v>1212</v>
      </c>
      <c r="E2954" s="73"/>
      <c r="F2954" s="73"/>
      <c r="G2954" s="73"/>
      <c r="H2954" s="73"/>
      <c r="I2954" s="54"/>
    </row>
    <row r="2955" spans="3:13" s="55" customFormat="1" ht="13.8">
      <c r="C2955" s="72">
        <v>1</v>
      </c>
      <c r="D2955" s="59" t="s">
        <v>5597</v>
      </c>
      <c r="E2955" s="170" t="s">
        <v>114</v>
      </c>
      <c r="F2955" s="171">
        <v>1.05</v>
      </c>
      <c r="G2955" s="64">
        <f>VLOOKUP(D2955,upahbahan,3,FALSE)</f>
        <v>235000</v>
      </c>
      <c r="H2955" s="64">
        <f>F2955*G2955</f>
        <v>246750</v>
      </c>
      <c r="I2955" s="54"/>
    </row>
    <row r="2956" spans="3:13" s="55" customFormat="1" ht="13.8">
      <c r="C2956" s="72">
        <v>2</v>
      </c>
      <c r="D2956" s="59" t="s">
        <v>1812</v>
      </c>
      <c r="E2956" s="170" t="s">
        <v>66</v>
      </c>
      <c r="F2956" s="171">
        <v>2.7</v>
      </c>
      <c r="G2956" s="64">
        <f>VLOOKUP(D2956,upahbahan,3,FALSE)</f>
        <v>1300</v>
      </c>
      <c r="H2956" s="64">
        <f>F2956*G2956</f>
        <v>3510.0000000000005</v>
      </c>
      <c r="I2956" s="54"/>
    </row>
    <row r="2957" spans="3:13" s="55" customFormat="1" ht="27.6">
      <c r="C2957" s="72">
        <v>3</v>
      </c>
      <c r="D2957" s="59" t="s">
        <v>86</v>
      </c>
      <c r="E2957" s="170" t="s">
        <v>42</v>
      </c>
      <c r="F2957" s="171">
        <v>1.6E-2</v>
      </c>
      <c r="G2957" s="64">
        <f>VLOOKUP(D2957,upahbahan,3,FALSE)</f>
        <v>275000</v>
      </c>
      <c r="H2957" s="64">
        <f>F2957*G2957</f>
        <v>4400</v>
      </c>
      <c r="I2957" s="54"/>
    </row>
    <row r="2958" spans="3:13" s="55" customFormat="1" ht="27.6">
      <c r="C2958" s="72">
        <v>4</v>
      </c>
      <c r="D2958" s="59" t="s">
        <v>89</v>
      </c>
      <c r="E2958" s="170" t="s">
        <v>42</v>
      </c>
      <c r="F2958" s="171">
        <v>1.7999999999999999E-2</v>
      </c>
      <c r="G2958" s="64">
        <f>VLOOKUP(D2958,upahbahan,3,FALSE)</f>
        <v>254700</v>
      </c>
      <c r="H2958" s="64">
        <f>F2958*G2958</f>
        <v>4584.5999999999995</v>
      </c>
      <c r="I2958" s="54"/>
    </row>
    <row r="2959" spans="3:13" s="55" customFormat="1" ht="13.8">
      <c r="C2959" s="83" t="s">
        <v>1216</v>
      </c>
      <c r="D2959" s="80"/>
      <c r="E2959" s="80"/>
      <c r="F2959" s="80"/>
      <c r="G2959" s="162"/>
      <c r="H2959" s="64">
        <f>SUM(H2954:H2958)</f>
        <v>259244.6</v>
      </c>
      <c r="I2959" s="54"/>
    </row>
    <row r="2960" spans="3:13" s="55" customFormat="1" ht="13.8">
      <c r="C2960" s="72" t="s">
        <v>1217</v>
      </c>
      <c r="D2960" s="59" t="s">
        <v>1218</v>
      </c>
      <c r="E2960" s="170"/>
      <c r="F2960" s="73"/>
      <c r="G2960" s="73"/>
      <c r="H2960" s="73"/>
      <c r="I2960" s="54"/>
    </row>
    <row r="2961" spans="3:13" s="55" customFormat="1" ht="13.8">
      <c r="C2961" s="83" t="s">
        <v>1219</v>
      </c>
      <c r="D2961" s="80"/>
      <c r="E2961" s="80"/>
      <c r="F2961" s="80"/>
      <c r="G2961" s="162"/>
      <c r="H2961" s="588">
        <f>SUM(H2960)</f>
        <v>0</v>
      </c>
      <c r="I2961" s="54"/>
    </row>
    <row r="2962" spans="3:13" s="55" customFormat="1" ht="13.8">
      <c r="C2962" s="58" t="s">
        <v>1220</v>
      </c>
      <c r="D2962" s="69" t="s">
        <v>1221</v>
      </c>
      <c r="E2962" s="70"/>
      <c r="F2962" s="70"/>
      <c r="G2962" s="71"/>
      <c r="H2962" s="304">
        <f>H2961+H2959+H2953</f>
        <v>274299.59999999998</v>
      </c>
      <c r="I2962" s="319"/>
    </row>
    <row r="2963" spans="3:13" s="55" customFormat="1" ht="13.8">
      <c r="C2963" s="58" t="s">
        <v>1222</v>
      </c>
      <c r="D2963" s="69" t="s">
        <v>1325</v>
      </c>
      <c r="E2963" s="70"/>
      <c r="F2963" s="71"/>
      <c r="G2963" s="95">
        <v>0.1</v>
      </c>
      <c r="H2963" s="64">
        <f>H2962*G2963</f>
        <v>27429.96</v>
      </c>
      <c r="I2963" s="319"/>
    </row>
    <row r="2964" spans="3:13" s="55" customFormat="1" ht="16.5" customHeight="1">
      <c r="C2964" s="58" t="s">
        <v>1223</v>
      </c>
      <c r="D2964" s="69" t="s">
        <v>1224</v>
      </c>
      <c r="E2964" s="70"/>
      <c r="F2964" s="70"/>
      <c r="G2964" s="71"/>
      <c r="H2964" s="305">
        <f>SUM(H2962:H2963)</f>
        <v>301729.56</v>
      </c>
      <c r="I2964" s="319"/>
    </row>
    <row r="2966" spans="3:13" ht="13.8">
      <c r="C2966" s="160" t="s">
        <v>5598</v>
      </c>
      <c r="D2966" s="436" t="s">
        <v>5599</v>
      </c>
      <c r="I2966" s="56">
        <f>ROUNDDOWN(H2984,-2)</f>
        <v>338800</v>
      </c>
    </row>
    <row r="2967" spans="3:13" s="55" customFormat="1" ht="27.6">
      <c r="C2967" s="300" t="s">
        <v>1197</v>
      </c>
      <c r="D2967" s="300" t="s">
        <v>1198</v>
      </c>
      <c r="E2967" s="300" t="s">
        <v>1199</v>
      </c>
      <c r="F2967" s="300" t="s">
        <v>1200</v>
      </c>
      <c r="G2967" s="300" t="s">
        <v>1201</v>
      </c>
      <c r="H2967" s="300" t="s">
        <v>1202</v>
      </c>
      <c r="I2967" s="54"/>
    </row>
    <row r="2968" spans="3:13" s="55" customFormat="1" ht="13.8">
      <c r="C2968" s="72" t="s">
        <v>1203</v>
      </c>
      <c r="D2968" s="59" t="s">
        <v>1204</v>
      </c>
      <c r="E2968" s="73"/>
      <c r="F2968" s="73"/>
      <c r="G2968" s="73"/>
      <c r="H2968" s="73"/>
      <c r="I2968" s="54"/>
      <c r="J2968" s="159" t="s">
        <v>1249</v>
      </c>
    </row>
    <row r="2969" spans="3:13" s="55" customFormat="1" ht="13.8">
      <c r="C2969" s="301">
        <v>1</v>
      </c>
      <c r="D2969" s="59" t="s">
        <v>5</v>
      </c>
      <c r="E2969" s="302" t="s">
        <v>6</v>
      </c>
      <c r="F2969" s="93">
        <v>7.9000000000000001E-2</v>
      </c>
      <c r="G2969" s="64">
        <f>VLOOKUP(D2969,upahbahan,3,FALSE)</f>
        <v>100000</v>
      </c>
      <c r="H2969" s="64">
        <f>F2969*G2969</f>
        <v>7900</v>
      </c>
      <c r="I2969" s="54"/>
      <c r="J2969" s="159" t="s">
        <v>1250</v>
      </c>
      <c r="M2969" s="65">
        <v>0.1</v>
      </c>
    </row>
    <row r="2970" spans="3:13" s="55" customFormat="1" ht="13.8">
      <c r="C2970" s="301">
        <v>2</v>
      </c>
      <c r="D2970" s="59" t="s">
        <v>7</v>
      </c>
      <c r="E2970" s="302" t="s">
        <v>6</v>
      </c>
      <c r="F2970" s="93">
        <v>3.9E-2</v>
      </c>
      <c r="G2970" s="64">
        <f>VLOOKUP(D2970,upahbahan,3,FALSE)</f>
        <v>145000</v>
      </c>
      <c r="H2970" s="64">
        <f>F2970*G2970</f>
        <v>5655</v>
      </c>
      <c r="I2970" s="54"/>
      <c r="J2970" s="159"/>
      <c r="M2970" s="65"/>
    </row>
    <row r="2971" spans="3:13" s="55" customFormat="1" ht="13.8">
      <c r="C2971" s="301">
        <v>3</v>
      </c>
      <c r="D2971" s="59" t="s">
        <v>18</v>
      </c>
      <c r="E2971" s="302" t="s">
        <v>6</v>
      </c>
      <c r="F2971" s="93">
        <v>4.0000000000000001E-3</v>
      </c>
      <c r="G2971" s="64">
        <f>VLOOKUP(D2971,upahbahan,3,FALSE)</f>
        <v>175000</v>
      </c>
      <c r="H2971" s="64">
        <f t="shared" ref="H2971:H2972" si="370">F2971*G2971</f>
        <v>700</v>
      </c>
      <c r="I2971" s="54"/>
      <c r="J2971" s="159"/>
      <c r="M2971" s="65"/>
    </row>
    <row r="2972" spans="3:13" s="55" customFormat="1" ht="13.8">
      <c r="C2972" s="301">
        <v>4</v>
      </c>
      <c r="D2972" s="59" t="s">
        <v>19</v>
      </c>
      <c r="E2972" s="302" t="s">
        <v>6</v>
      </c>
      <c r="F2972" s="93">
        <v>4.0000000000000001E-3</v>
      </c>
      <c r="G2972" s="64">
        <f>VLOOKUP(D2972,upahbahan,3,FALSE)</f>
        <v>200000</v>
      </c>
      <c r="H2972" s="64">
        <f t="shared" si="370"/>
        <v>800</v>
      </c>
      <c r="I2972" s="54"/>
    </row>
    <row r="2973" spans="3:13" s="55" customFormat="1" ht="13.8">
      <c r="C2973" s="83" t="s">
        <v>1210</v>
      </c>
      <c r="D2973" s="80"/>
      <c r="E2973" s="80"/>
      <c r="F2973" s="217"/>
      <c r="G2973" s="218"/>
      <c r="H2973" s="64">
        <f>SUM(H2969:H2972)</f>
        <v>15055</v>
      </c>
      <c r="I2973" s="219"/>
    </row>
    <row r="2974" spans="3:13" s="55" customFormat="1" ht="13.8">
      <c r="C2974" s="72" t="s">
        <v>1211</v>
      </c>
      <c r="D2974" s="59" t="s">
        <v>1212</v>
      </c>
      <c r="E2974" s="73"/>
      <c r="F2974" s="73"/>
      <c r="G2974" s="73"/>
      <c r="H2974" s="73"/>
      <c r="I2974" s="54"/>
    </row>
    <row r="2975" spans="3:13" s="55" customFormat="1" ht="13.8">
      <c r="C2975" s="72">
        <v>1</v>
      </c>
      <c r="D2975" s="59" t="s">
        <v>5600</v>
      </c>
      <c r="E2975" s="170" t="s">
        <v>114</v>
      </c>
      <c r="F2975" s="171">
        <v>1.05</v>
      </c>
      <c r="G2975" s="64">
        <f>VLOOKUP(D2975,upahbahan,3,FALSE)</f>
        <v>264000</v>
      </c>
      <c r="H2975" s="64">
        <f>F2975*G2975</f>
        <v>277200</v>
      </c>
      <c r="I2975" s="54"/>
    </row>
    <row r="2976" spans="3:13" s="55" customFormat="1" ht="13.8">
      <c r="C2976" s="72">
        <v>2</v>
      </c>
      <c r="D2976" s="59" t="s">
        <v>1812</v>
      </c>
      <c r="E2976" s="170" t="s">
        <v>66</v>
      </c>
      <c r="F2976" s="171">
        <v>3.38</v>
      </c>
      <c r="G2976" s="64">
        <f>VLOOKUP(D2976,upahbahan,3,FALSE)</f>
        <v>1300</v>
      </c>
      <c r="H2976" s="64">
        <f>F2976*G2976</f>
        <v>4394</v>
      </c>
      <c r="I2976" s="54"/>
    </row>
    <row r="2977" spans="3:13" s="55" customFormat="1" ht="27.6">
      <c r="C2977" s="72">
        <v>3</v>
      </c>
      <c r="D2977" s="59" t="s">
        <v>86</v>
      </c>
      <c r="E2977" s="170" t="s">
        <v>42</v>
      </c>
      <c r="F2977" s="171">
        <v>0.02</v>
      </c>
      <c r="G2977" s="64">
        <f>VLOOKUP(D2977,upahbahan,3,FALSE)</f>
        <v>275000</v>
      </c>
      <c r="H2977" s="64">
        <f>F2977*G2977</f>
        <v>5500</v>
      </c>
      <c r="I2977" s="54"/>
    </row>
    <row r="2978" spans="3:13" s="55" customFormat="1" ht="27.6">
      <c r="C2978" s="72">
        <v>4</v>
      </c>
      <c r="D2978" s="59" t="s">
        <v>89</v>
      </c>
      <c r="E2978" s="170" t="s">
        <v>42</v>
      </c>
      <c r="F2978" s="171">
        <v>2.3E-2</v>
      </c>
      <c r="G2978" s="64">
        <f>VLOOKUP(D2978,upahbahan,3,FALSE)</f>
        <v>254700</v>
      </c>
      <c r="H2978" s="64">
        <f>F2978*G2978</f>
        <v>5858.0999999999995</v>
      </c>
      <c r="I2978" s="54"/>
    </row>
    <row r="2979" spans="3:13" s="55" customFormat="1" ht="13.8">
      <c r="C2979" s="83" t="s">
        <v>1216</v>
      </c>
      <c r="D2979" s="80"/>
      <c r="E2979" s="80"/>
      <c r="F2979" s="80"/>
      <c r="G2979" s="162"/>
      <c r="H2979" s="64">
        <f>SUM(H2974:H2978)</f>
        <v>292952.09999999998</v>
      </c>
      <c r="I2979" s="54"/>
    </row>
    <row r="2980" spans="3:13" s="55" customFormat="1" ht="13.8">
      <c r="C2980" s="72" t="s">
        <v>1217</v>
      </c>
      <c r="D2980" s="59" t="s">
        <v>1218</v>
      </c>
      <c r="E2980" s="170"/>
      <c r="F2980" s="73"/>
      <c r="G2980" s="73"/>
      <c r="H2980" s="73"/>
      <c r="I2980" s="54"/>
    </row>
    <row r="2981" spans="3:13" s="55" customFormat="1" ht="13.8">
      <c r="C2981" s="83" t="s">
        <v>1219</v>
      </c>
      <c r="D2981" s="80"/>
      <c r="E2981" s="80"/>
      <c r="F2981" s="80"/>
      <c r="G2981" s="162"/>
      <c r="H2981" s="588">
        <f>SUM(H2980)</f>
        <v>0</v>
      </c>
      <c r="I2981" s="54"/>
    </row>
    <row r="2982" spans="3:13" s="55" customFormat="1" ht="13.8">
      <c r="C2982" s="58" t="s">
        <v>1220</v>
      </c>
      <c r="D2982" s="69" t="s">
        <v>1221</v>
      </c>
      <c r="E2982" s="70"/>
      <c r="F2982" s="70"/>
      <c r="G2982" s="71"/>
      <c r="H2982" s="304">
        <f>H2981+H2979+H2973</f>
        <v>308007.09999999998</v>
      </c>
      <c r="I2982" s="319"/>
    </row>
    <row r="2983" spans="3:13" s="55" customFormat="1" ht="13.8">
      <c r="C2983" s="58" t="s">
        <v>1222</v>
      </c>
      <c r="D2983" s="69" t="s">
        <v>1325</v>
      </c>
      <c r="E2983" s="70"/>
      <c r="F2983" s="71"/>
      <c r="G2983" s="95">
        <v>0.1</v>
      </c>
      <c r="H2983" s="64">
        <f>H2982*G2983</f>
        <v>30800.71</v>
      </c>
      <c r="I2983" s="319"/>
    </row>
    <row r="2984" spans="3:13" s="55" customFormat="1" ht="16.5" customHeight="1">
      <c r="C2984" s="58" t="s">
        <v>1223</v>
      </c>
      <c r="D2984" s="69" t="s">
        <v>1224</v>
      </c>
      <c r="E2984" s="70"/>
      <c r="F2984" s="70"/>
      <c r="G2984" s="71"/>
      <c r="H2984" s="305">
        <f>SUM(H2982:H2983)</f>
        <v>338807.81</v>
      </c>
      <c r="I2984" s="319"/>
    </row>
    <row r="2986" spans="3:13" ht="13.8">
      <c r="C2986" s="160" t="s">
        <v>5601</v>
      </c>
      <c r="D2986" s="436" t="s">
        <v>5602</v>
      </c>
      <c r="I2986" s="56">
        <f>ROUNDDOWN(H3004,-2)</f>
        <v>373900</v>
      </c>
    </row>
    <row r="2987" spans="3:13" s="55" customFormat="1" ht="27.6">
      <c r="C2987" s="300" t="s">
        <v>1197</v>
      </c>
      <c r="D2987" s="300" t="s">
        <v>1198</v>
      </c>
      <c r="E2987" s="300" t="s">
        <v>1199</v>
      </c>
      <c r="F2987" s="300" t="s">
        <v>1200</v>
      </c>
      <c r="G2987" s="300" t="s">
        <v>1201</v>
      </c>
      <c r="H2987" s="300" t="s">
        <v>1202</v>
      </c>
      <c r="I2987" s="54"/>
    </row>
    <row r="2988" spans="3:13" s="55" customFormat="1" ht="13.8">
      <c r="C2988" s="72" t="s">
        <v>1203</v>
      </c>
      <c r="D2988" s="59" t="s">
        <v>1204</v>
      </c>
      <c r="E2988" s="73"/>
      <c r="F2988" s="73"/>
      <c r="G2988" s="73"/>
      <c r="H2988" s="73"/>
      <c r="I2988" s="54"/>
      <c r="J2988" s="159" t="s">
        <v>1249</v>
      </c>
    </row>
    <row r="2989" spans="3:13" s="55" customFormat="1" ht="13.8">
      <c r="C2989" s="301">
        <v>1</v>
      </c>
      <c r="D2989" s="59" t="s">
        <v>5</v>
      </c>
      <c r="E2989" s="302" t="s">
        <v>6</v>
      </c>
      <c r="F2989" s="93">
        <v>0.11</v>
      </c>
      <c r="G2989" s="64">
        <f>VLOOKUP(D2989,upahbahan,3,FALSE)</f>
        <v>100000</v>
      </c>
      <c r="H2989" s="64">
        <f>F2989*G2989</f>
        <v>11000</v>
      </c>
      <c r="I2989" s="54"/>
      <c r="J2989" s="159" t="s">
        <v>1250</v>
      </c>
      <c r="M2989" s="65">
        <v>0.1</v>
      </c>
    </row>
    <row r="2990" spans="3:13" s="55" customFormat="1" ht="13.8">
      <c r="C2990" s="301">
        <v>2</v>
      </c>
      <c r="D2990" s="59" t="s">
        <v>7</v>
      </c>
      <c r="E2990" s="302" t="s">
        <v>6</v>
      </c>
      <c r="F2990" s="93">
        <v>5.5E-2</v>
      </c>
      <c r="G2990" s="64">
        <f>VLOOKUP(D2990,upahbahan,3,FALSE)</f>
        <v>145000</v>
      </c>
      <c r="H2990" s="64">
        <f>F2990*G2990</f>
        <v>7975</v>
      </c>
      <c r="I2990" s="54"/>
      <c r="J2990" s="159"/>
      <c r="M2990" s="65"/>
    </row>
    <row r="2991" spans="3:13" s="55" customFormat="1" ht="13.8">
      <c r="C2991" s="301">
        <v>3</v>
      </c>
      <c r="D2991" s="59" t="s">
        <v>18</v>
      </c>
      <c r="E2991" s="302" t="s">
        <v>6</v>
      </c>
      <c r="F2991" s="93">
        <v>6.0000000000000001E-3</v>
      </c>
      <c r="G2991" s="64">
        <f>VLOOKUP(D2991,upahbahan,3,FALSE)</f>
        <v>175000</v>
      </c>
      <c r="H2991" s="64">
        <f t="shared" ref="H2991:H2992" si="371">F2991*G2991</f>
        <v>1050</v>
      </c>
      <c r="I2991" s="54"/>
      <c r="J2991" s="159"/>
      <c r="M2991" s="65"/>
    </row>
    <row r="2992" spans="3:13" s="55" customFormat="1" ht="13.8">
      <c r="C2992" s="301">
        <v>4</v>
      </c>
      <c r="D2992" s="59" t="s">
        <v>19</v>
      </c>
      <c r="E2992" s="302" t="s">
        <v>6</v>
      </c>
      <c r="F2992" s="93">
        <v>6.0000000000000001E-3</v>
      </c>
      <c r="G2992" s="64">
        <f>VLOOKUP(D2992,upahbahan,3,FALSE)</f>
        <v>200000</v>
      </c>
      <c r="H2992" s="64">
        <f t="shared" si="371"/>
        <v>1200</v>
      </c>
      <c r="I2992" s="54"/>
    </row>
    <row r="2993" spans="3:10" s="55" customFormat="1" ht="13.8">
      <c r="C2993" s="83" t="s">
        <v>1210</v>
      </c>
      <c r="D2993" s="80"/>
      <c r="E2993" s="80"/>
      <c r="F2993" s="217"/>
      <c r="G2993" s="218"/>
      <c r="H2993" s="64">
        <f>SUM(H2989:H2992)</f>
        <v>21225</v>
      </c>
      <c r="I2993" s="219"/>
    </row>
    <row r="2994" spans="3:10" s="55" customFormat="1" ht="13.8">
      <c r="C2994" s="72" t="s">
        <v>1211</v>
      </c>
      <c r="D2994" s="59" t="s">
        <v>1212</v>
      </c>
      <c r="E2994" s="73"/>
      <c r="F2994" s="73"/>
      <c r="G2994" s="73"/>
      <c r="H2994" s="73"/>
      <c r="I2994" s="54"/>
    </row>
    <row r="2995" spans="3:10" s="55" customFormat="1" ht="13.8">
      <c r="C2995" s="72">
        <v>1</v>
      </c>
      <c r="D2995" s="59" t="s">
        <v>5603</v>
      </c>
      <c r="E2995" s="170" t="s">
        <v>114</v>
      </c>
      <c r="F2995" s="171">
        <v>1.05</v>
      </c>
      <c r="G2995" s="64">
        <f>VLOOKUP(D2995,upahbahan,3,FALSE)</f>
        <v>285000</v>
      </c>
      <c r="H2995" s="64">
        <f>F2995*G2995</f>
        <v>299250</v>
      </c>
      <c r="I2995" s="54"/>
    </row>
    <row r="2996" spans="3:10" s="55" customFormat="1" ht="13.8">
      <c r="C2996" s="72">
        <v>2</v>
      </c>
      <c r="D2996" s="59" t="s">
        <v>1812</v>
      </c>
      <c r="E2996" s="170" t="s">
        <v>66</v>
      </c>
      <c r="F2996" s="171">
        <v>4.22</v>
      </c>
      <c r="G2996" s="64">
        <f>VLOOKUP(D2996,upahbahan,3,FALSE)</f>
        <v>1300</v>
      </c>
      <c r="H2996" s="64">
        <f>F2996*G2996</f>
        <v>5486</v>
      </c>
      <c r="I2996" s="54"/>
    </row>
    <row r="2997" spans="3:10" s="55" customFormat="1" ht="27.6">
      <c r="C2997" s="72">
        <v>3</v>
      </c>
      <c r="D2997" s="59" t="s">
        <v>86</v>
      </c>
      <c r="E2997" s="170" t="s">
        <v>42</v>
      </c>
      <c r="F2997" s="171">
        <v>2.5000000000000001E-2</v>
      </c>
      <c r="G2997" s="64">
        <f>VLOOKUP(D2997,upahbahan,3,FALSE)</f>
        <v>275000</v>
      </c>
      <c r="H2997" s="64">
        <f>F2997*G2997</f>
        <v>6875</v>
      </c>
      <c r="I2997" s="54"/>
    </row>
    <row r="2998" spans="3:10" s="55" customFormat="1" ht="27.6">
      <c r="C2998" s="72">
        <v>4</v>
      </c>
      <c r="D2998" s="59" t="s">
        <v>89</v>
      </c>
      <c r="E2998" s="170" t="s">
        <v>42</v>
      </c>
      <c r="F2998" s="171">
        <v>2.8000000000000001E-2</v>
      </c>
      <c r="G2998" s="64">
        <f>VLOOKUP(D2998,upahbahan,3,FALSE)</f>
        <v>254700</v>
      </c>
      <c r="H2998" s="64">
        <f>F2998*G2998</f>
        <v>7131.6</v>
      </c>
      <c r="I2998" s="54"/>
    </row>
    <row r="2999" spans="3:10" s="55" customFormat="1" ht="13.8">
      <c r="C2999" s="83" t="s">
        <v>1216</v>
      </c>
      <c r="D2999" s="80"/>
      <c r="E2999" s="80"/>
      <c r="F2999" s="80"/>
      <c r="G2999" s="162"/>
      <c r="H2999" s="64">
        <f>SUM(H2994:H2998)</f>
        <v>318742.59999999998</v>
      </c>
      <c r="I2999" s="54"/>
    </row>
    <row r="3000" spans="3:10" s="55" customFormat="1" ht="13.8">
      <c r="C3000" s="72" t="s">
        <v>1217</v>
      </c>
      <c r="D3000" s="59" t="s">
        <v>1218</v>
      </c>
      <c r="E3000" s="170"/>
      <c r="F3000" s="73"/>
      <c r="G3000" s="73"/>
      <c r="H3000" s="73"/>
      <c r="I3000" s="54"/>
    </row>
    <row r="3001" spans="3:10" s="55" customFormat="1" ht="13.8">
      <c r="C3001" s="83" t="s">
        <v>1219</v>
      </c>
      <c r="D3001" s="80"/>
      <c r="E3001" s="80"/>
      <c r="F3001" s="80"/>
      <c r="G3001" s="162"/>
      <c r="H3001" s="588">
        <f>SUM(H3000)</f>
        <v>0</v>
      </c>
      <c r="I3001" s="54"/>
    </row>
    <row r="3002" spans="3:10" s="55" customFormat="1" ht="13.8">
      <c r="C3002" s="58" t="s">
        <v>1220</v>
      </c>
      <c r="D3002" s="69" t="s">
        <v>1221</v>
      </c>
      <c r="E3002" s="70"/>
      <c r="F3002" s="70"/>
      <c r="G3002" s="71"/>
      <c r="H3002" s="304">
        <f>H3001+H2999+H2993</f>
        <v>339967.6</v>
      </c>
      <c r="I3002" s="319"/>
    </row>
    <row r="3003" spans="3:10" s="55" customFormat="1" ht="13.8">
      <c r="C3003" s="58" t="s">
        <v>1222</v>
      </c>
      <c r="D3003" s="69" t="s">
        <v>1325</v>
      </c>
      <c r="E3003" s="70"/>
      <c r="F3003" s="71"/>
      <c r="G3003" s="95">
        <v>0.1</v>
      </c>
      <c r="H3003" s="64">
        <f>H3002*G3003</f>
        <v>33996.76</v>
      </c>
      <c r="I3003" s="319"/>
    </row>
    <row r="3004" spans="3:10" s="55" customFormat="1" ht="16.5" customHeight="1">
      <c r="C3004" s="58" t="s">
        <v>1223</v>
      </c>
      <c r="D3004" s="69" t="s">
        <v>1224</v>
      </c>
      <c r="E3004" s="70"/>
      <c r="F3004" s="70"/>
      <c r="G3004" s="71"/>
      <c r="H3004" s="305">
        <f>SUM(H3002:H3003)</f>
        <v>373964.36</v>
      </c>
      <c r="I3004" s="319"/>
    </row>
    <row r="3006" spans="3:10" ht="13.8">
      <c r="C3006" s="160" t="s">
        <v>5604</v>
      </c>
      <c r="D3006" s="436" t="s">
        <v>5605</v>
      </c>
      <c r="I3006" s="56">
        <f>ROUNDDOWN(H3024,-2)</f>
        <v>395400</v>
      </c>
    </row>
    <row r="3007" spans="3:10" s="55" customFormat="1" ht="27.6">
      <c r="C3007" s="300" t="s">
        <v>1197</v>
      </c>
      <c r="D3007" s="300" t="s">
        <v>1198</v>
      </c>
      <c r="E3007" s="300" t="s">
        <v>1199</v>
      </c>
      <c r="F3007" s="300" t="s">
        <v>1200</v>
      </c>
      <c r="G3007" s="300" t="s">
        <v>1201</v>
      </c>
      <c r="H3007" s="300" t="s">
        <v>1202</v>
      </c>
      <c r="I3007" s="54"/>
    </row>
    <row r="3008" spans="3:10" s="55" customFormat="1" ht="13.8">
      <c r="C3008" s="72" t="s">
        <v>1203</v>
      </c>
      <c r="D3008" s="59" t="s">
        <v>1204</v>
      </c>
      <c r="E3008" s="73"/>
      <c r="F3008" s="73"/>
      <c r="G3008" s="73"/>
      <c r="H3008" s="73"/>
      <c r="I3008" s="54"/>
      <c r="J3008" s="159" t="s">
        <v>1249</v>
      </c>
    </row>
    <row r="3009" spans="3:13" s="55" customFormat="1" ht="13.8">
      <c r="C3009" s="301">
        <v>1</v>
      </c>
      <c r="D3009" s="59" t="s">
        <v>5</v>
      </c>
      <c r="E3009" s="302" t="s">
        <v>6</v>
      </c>
      <c r="F3009" s="93">
        <v>0.11</v>
      </c>
      <c r="G3009" s="64">
        <f>VLOOKUP(D3009,upahbahan,3,FALSE)</f>
        <v>100000</v>
      </c>
      <c r="H3009" s="64">
        <f>F3009*G3009</f>
        <v>11000</v>
      </c>
      <c r="I3009" s="54"/>
      <c r="J3009" s="159" t="s">
        <v>1250</v>
      </c>
      <c r="M3009" s="65">
        <v>0.1</v>
      </c>
    </row>
    <row r="3010" spans="3:13" s="55" customFormat="1" ht="13.8">
      <c r="C3010" s="301">
        <v>2</v>
      </c>
      <c r="D3010" s="59" t="s">
        <v>7</v>
      </c>
      <c r="E3010" s="302" t="s">
        <v>6</v>
      </c>
      <c r="F3010" s="93">
        <v>5.5E-2</v>
      </c>
      <c r="G3010" s="64">
        <f>VLOOKUP(D3010,upahbahan,3,FALSE)</f>
        <v>145000</v>
      </c>
      <c r="H3010" s="64">
        <f>F3010*G3010</f>
        <v>7975</v>
      </c>
      <c r="I3010" s="54"/>
      <c r="J3010" s="159"/>
      <c r="M3010" s="65"/>
    </row>
    <row r="3011" spans="3:13" s="55" customFormat="1" ht="13.8">
      <c r="C3011" s="301">
        <v>3</v>
      </c>
      <c r="D3011" s="59" t="s">
        <v>18</v>
      </c>
      <c r="E3011" s="302" t="s">
        <v>6</v>
      </c>
      <c r="F3011" s="93">
        <v>6.0000000000000001E-3</v>
      </c>
      <c r="G3011" s="64">
        <f>VLOOKUP(D3011,upahbahan,3,FALSE)</f>
        <v>175000</v>
      </c>
      <c r="H3011" s="64">
        <f t="shared" ref="H3011:H3012" si="372">F3011*G3011</f>
        <v>1050</v>
      </c>
      <c r="I3011" s="54"/>
      <c r="J3011" s="159"/>
      <c r="M3011" s="65"/>
    </row>
    <row r="3012" spans="3:13" s="55" customFormat="1" ht="13.8">
      <c r="C3012" s="301">
        <v>4</v>
      </c>
      <c r="D3012" s="59" t="s">
        <v>19</v>
      </c>
      <c r="E3012" s="302" t="s">
        <v>6</v>
      </c>
      <c r="F3012" s="93">
        <v>6.0000000000000001E-3</v>
      </c>
      <c r="G3012" s="64">
        <f>VLOOKUP(D3012,upahbahan,3,FALSE)</f>
        <v>200000</v>
      </c>
      <c r="H3012" s="64">
        <f t="shared" si="372"/>
        <v>1200</v>
      </c>
      <c r="I3012" s="54"/>
    </row>
    <row r="3013" spans="3:13" s="55" customFormat="1" ht="13.8">
      <c r="C3013" s="83" t="s">
        <v>1210</v>
      </c>
      <c r="D3013" s="80"/>
      <c r="E3013" s="80"/>
      <c r="F3013" s="217"/>
      <c r="G3013" s="218"/>
      <c r="H3013" s="64">
        <f>SUM(H3009:H3012)</f>
        <v>21225</v>
      </c>
      <c r="I3013" s="219"/>
    </row>
    <row r="3014" spans="3:13" s="55" customFormat="1" ht="13.8">
      <c r="C3014" s="72" t="s">
        <v>1211</v>
      </c>
      <c r="D3014" s="59" t="s">
        <v>1212</v>
      </c>
      <c r="E3014" s="73"/>
      <c r="F3014" s="73"/>
      <c r="G3014" s="73"/>
      <c r="H3014" s="73"/>
      <c r="I3014" s="54"/>
    </row>
    <row r="3015" spans="3:13" s="55" customFormat="1" ht="13.8">
      <c r="C3015" s="72">
        <v>1</v>
      </c>
      <c r="D3015" s="59" t="s">
        <v>5606</v>
      </c>
      <c r="E3015" s="170" t="s">
        <v>114</v>
      </c>
      <c r="F3015" s="171">
        <v>1.05</v>
      </c>
      <c r="G3015" s="64">
        <f>VLOOKUP(D3015,upahbahan,3,FALSE)</f>
        <v>299000</v>
      </c>
      <c r="H3015" s="64">
        <f>F3015*G3015</f>
        <v>313950</v>
      </c>
      <c r="I3015" s="54"/>
    </row>
    <row r="3016" spans="3:13" s="55" customFormat="1" ht="13.8">
      <c r="C3016" s="72">
        <v>2</v>
      </c>
      <c r="D3016" s="59" t="s">
        <v>1812</v>
      </c>
      <c r="E3016" s="170" t="s">
        <v>66</v>
      </c>
      <c r="F3016" s="171">
        <v>5.27</v>
      </c>
      <c r="G3016" s="64">
        <f>VLOOKUP(D3016,upahbahan,3,FALSE)</f>
        <v>1300</v>
      </c>
      <c r="H3016" s="64">
        <f>F3016*G3016</f>
        <v>6850.9999999999991</v>
      </c>
      <c r="I3016" s="54"/>
    </row>
    <row r="3017" spans="3:13" s="55" customFormat="1" ht="27.6">
      <c r="C3017" s="72">
        <v>3</v>
      </c>
      <c r="D3017" s="59" t="s">
        <v>86</v>
      </c>
      <c r="E3017" s="170" t="s">
        <v>42</v>
      </c>
      <c r="F3017" s="171">
        <v>3.1E-2</v>
      </c>
      <c r="G3017" s="64">
        <f>VLOOKUP(D3017,upahbahan,3,FALSE)</f>
        <v>275000</v>
      </c>
      <c r="H3017" s="64">
        <f>F3017*G3017</f>
        <v>8525</v>
      </c>
      <c r="I3017" s="54"/>
    </row>
    <row r="3018" spans="3:13" s="55" customFormat="1" ht="27.6">
      <c r="C3018" s="72">
        <v>4</v>
      </c>
      <c r="D3018" s="59" t="s">
        <v>89</v>
      </c>
      <c r="E3018" s="170" t="s">
        <v>42</v>
      </c>
      <c r="F3018" s="171">
        <v>3.5000000000000003E-2</v>
      </c>
      <c r="G3018" s="64">
        <f>VLOOKUP(D3018,upahbahan,3,FALSE)</f>
        <v>254700</v>
      </c>
      <c r="H3018" s="64">
        <f>F3018*G3018</f>
        <v>8914.5</v>
      </c>
      <c r="I3018" s="54"/>
    </row>
    <row r="3019" spans="3:13" s="55" customFormat="1" ht="13.8">
      <c r="C3019" s="83" t="s">
        <v>1216</v>
      </c>
      <c r="D3019" s="80"/>
      <c r="E3019" s="80"/>
      <c r="F3019" s="80"/>
      <c r="G3019" s="162"/>
      <c r="H3019" s="64">
        <f>SUM(H3014:H3018)</f>
        <v>338240.5</v>
      </c>
      <c r="I3019" s="54"/>
    </row>
    <row r="3020" spans="3:13" s="55" customFormat="1" ht="13.8">
      <c r="C3020" s="72" t="s">
        <v>1217</v>
      </c>
      <c r="D3020" s="59" t="s">
        <v>1218</v>
      </c>
      <c r="E3020" s="170"/>
      <c r="F3020" s="73"/>
      <c r="G3020" s="73"/>
      <c r="H3020" s="73"/>
      <c r="I3020" s="54"/>
    </row>
    <row r="3021" spans="3:13" s="55" customFormat="1" ht="13.8">
      <c r="C3021" s="83" t="s">
        <v>1219</v>
      </c>
      <c r="D3021" s="80"/>
      <c r="E3021" s="80"/>
      <c r="F3021" s="80"/>
      <c r="G3021" s="162"/>
      <c r="H3021" s="588">
        <f>SUM(H3020)</f>
        <v>0</v>
      </c>
      <c r="I3021" s="54"/>
    </row>
    <row r="3022" spans="3:13" s="55" customFormat="1" ht="13.8">
      <c r="C3022" s="58" t="s">
        <v>1220</v>
      </c>
      <c r="D3022" s="69" t="s">
        <v>1221</v>
      </c>
      <c r="E3022" s="70"/>
      <c r="F3022" s="70"/>
      <c r="G3022" s="71"/>
      <c r="H3022" s="304">
        <f>H3021+H3019+H3013</f>
        <v>359465.5</v>
      </c>
      <c r="I3022" s="319"/>
    </row>
    <row r="3023" spans="3:13" s="55" customFormat="1" ht="13.8">
      <c r="C3023" s="58" t="s">
        <v>1222</v>
      </c>
      <c r="D3023" s="69" t="s">
        <v>1325</v>
      </c>
      <c r="E3023" s="70"/>
      <c r="F3023" s="71"/>
      <c r="G3023" s="95">
        <v>0.1</v>
      </c>
      <c r="H3023" s="64">
        <f>H3022*G3023</f>
        <v>35946.550000000003</v>
      </c>
      <c r="I3023" s="319"/>
    </row>
    <row r="3024" spans="3:13" s="55" customFormat="1" ht="16.5" customHeight="1">
      <c r="C3024" s="58" t="s">
        <v>1223</v>
      </c>
      <c r="D3024" s="69" t="s">
        <v>1224</v>
      </c>
      <c r="E3024" s="70"/>
      <c r="F3024" s="70"/>
      <c r="G3024" s="71"/>
      <c r="H3024" s="305">
        <f>SUM(H3022:H3023)</f>
        <v>395412.05</v>
      </c>
      <c r="I3024" s="319"/>
    </row>
    <row r="3026" spans="3:13" ht="13.8">
      <c r="C3026" s="160" t="s">
        <v>5607</v>
      </c>
      <c r="D3026" s="436" t="s">
        <v>5608</v>
      </c>
      <c r="I3026" s="56">
        <f>ROUNDDOWN(H3044,-2)</f>
        <v>477200</v>
      </c>
    </row>
    <row r="3027" spans="3:13" s="55" customFormat="1" ht="27.6">
      <c r="C3027" s="300" t="s">
        <v>1197</v>
      </c>
      <c r="D3027" s="300" t="s">
        <v>1198</v>
      </c>
      <c r="E3027" s="300" t="s">
        <v>1199</v>
      </c>
      <c r="F3027" s="300" t="s">
        <v>1200</v>
      </c>
      <c r="G3027" s="300" t="s">
        <v>1201</v>
      </c>
      <c r="H3027" s="300" t="s">
        <v>1202</v>
      </c>
      <c r="I3027" s="54"/>
    </row>
    <row r="3028" spans="3:13" s="55" customFormat="1" ht="13.8">
      <c r="C3028" s="72" t="s">
        <v>1203</v>
      </c>
      <c r="D3028" s="59" t="s">
        <v>1204</v>
      </c>
      <c r="E3028" s="73"/>
      <c r="F3028" s="73"/>
      <c r="G3028" s="73"/>
      <c r="H3028" s="73"/>
      <c r="I3028" s="54"/>
      <c r="J3028" s="159" t="s">
        <v>1249</v>
      </c>
    </row>
    <row r="3029" spans="3:13" s="55" customFormat="1" ht="13.8">
      <c r="C3029" s="301">
        <v>1</v>
      </c>
      <c r="D3029" s="59" t="s">
        <v>5</v>
      </c>
      <c r="E3029" s="302" t="s">
        <v>6</v>
      </c>
      <c r="F3029" s="93">
        <v>0.189</v>
      </c>
      <c r="G3029" s="64">
        <f>VLOOKUP(D3029,upahbahan,3,FALSE)</f>
        <v>100000</v>
      </c>
      <c r="H3029" s="64">
        <f>F3029*G3029</f>
        <v>18900</v>
      </c>
      <c r="I3029" s="54"/>
      <c r="J3029" s="159" t="s">
        <v>1250</v>
      </c>
      <c r="M3029" s="65">
        <v>0.1</v>
      </c>
    </row>
    <row r="3030" spans="3:13" s="55" customFormat="1" ht="13.8">
      <c r="C3030" s="301">
        <v>2</v>
      </c>
      <c r="D3030" s="59" t="s">
        <v>7</v>
      </c>
      <c r="E3030" s="302" t="s">
        <v>6</v>
      </c>
      <c r="F3030" s="93">
        <v>9.4E-2</v>
      </c>
      <c r="G3030" s="64">
        <f>VLOOKUP(D3030,upahbahan,3,FALSE)</f>
        <v>145000</v>
      </c>
      <c r="H3030" s="64">
        <f>F3030*G3030</f>
        <v>13630</v>
      </c>
      <c r="I3030" s="54"/>
      <c r="J3030" s="159"/>
      <c r="M3030" s="65"/>
    </row>
    <row r="3031" spans="3:13" s="55" customFormat="1" ht="13.8">
      <c r="C3031" s="301">
        <v>3</v>
      </c>
      <c r="D3031" s="59" t="s">
        <v>18</v>
      </c>
      <c r="E3031" s="302" t="s">
        <v>6</v>
      </c>
      <c r="F3031" s="93">
        <v>8.9999999999999993E-3</v>
      </c>
      <c r="G3031" s="64">
        <f>VLOOKUP(D3031,upahbahan,3,FALSE)</f>
        <v>175000</v>
      </c>
      <c r="H3031" s="64">
        <f t="shared" ref="H3031:H3032" si="373">F3031*G3031</f>
        <v>1574.9999999999998</v>
      </c>
      <c r="I3031" s="54"/>
      <c r="J3031" s="159"/>
      <c r="M3031" s="65"/>
    </row>
    <row r="3032" spans="3:13" s="55" customFormat="1" ht="13.8">
      <c r="C3032" s="301">
        <v>4</v>
      </c>
      <c r="D3032" s="59" t="s">
        <v>19</v>
      </c>
      <c r="E3032" s="302" t="s">
        <v>6</v>
      </c>
      <c r="F3032" s="93">
        <v>8.9999999999999993E-3</v>
      </c>
      <c r="G3032" s="64">
        <f>VLOOKUP(D3032,upahbahan,3,FALSE)</f>
        <v>200000</v>
      </c>
      <c r="H3032" s="64">
        <f t="shared" si="373"/>
        <v>1799.9999999999998</v>
      </c>
      <c r="I3032" s="54"/>
    </row>
    <row r="3033" spans="3:13" s="55" customFormat="1" ht="13.8">
      <c r="C3033" s="83" t="s">
        <v>1210</v>
      </c>
      <c r="D3033" s="80"/>
      <c r="E3033" s="80"/>
      <c r="F3033" s="217"/>
      <c r="G3033" s="218"/>
      <c r="H3033" s="64">
        <f>SUM(H3029:H3032)</f>
        <v>35905</v>
      </c>
      <c r="I3033" s="219"/>
    </row>
    <row r="3034" spans="3:13" s="55" customFormat="1" ht="13.8">
      <c r="C3034" s="72" t="s">
        <v>1211</v>
      </c>
      <c r="D3034" s="59" t="s">
        <v>1212</v>
      </c>
      <c r="E3034" s="73"/>
      <c r="F3034" s="73"/>
      <c r="G3034" s="73"/>
      <c r="H3034" s="73"/>
      <c r="I3034" s="54"/>
    </row>
    <row r="3035" spans="3:13" s="55" customFormat="1" ht="13.8">
      <c r="C3035" s="72">
        <v>1</v>
      </c>
      <c r="D3035" s="59" t="s">
        <v>5609</v>
      </c>
      <c r="E3035" s="170" t="s">
        <v>114</v>
      </c>
      <c r="F3035" s="171">
        <v>1.05</v>
      </c>
      <c r="G3035" s="64">
        <f>VLOOKUP(D3035,upahbahan,3,FALSE)</f>
        <v>350000</v>
      </c>
      <c r="H3035" s="64">
        <f>F3035*G3035</f>
        <v>367500</v>
      </c>
      <c r="I3035" s="54"/>
    </row>
    <row r="3036" spans="3:13" s="55" customFormat="1" ht="13.8">
      <c r="C3036" s="72">
        <v>2</v>
      </c>
      <c r="D3036" s="59" t="s">
        <v>1812</v>
      </c>
      <c r="E3036" s="170" t="s">
        <v>66</v>
      </c>
      <c r="F3036" s="171">
        <v>6.59</v>
      </c>
      <c r="G3036" s="64">
        <f>VLOOKUP(D3036,upahbahan,3,FALSE)</f>
        <v>1300</v>
      </c>
      <c r="H3036" s="64">
        <f>F3036*G3036</f>
        <v>8567</v>
      </c>
      <c r="I3036" s="54"/>
    </row>
    <row r="3037" spans="3:13" s="55" customFormat="1" ht="27.6">
      <c r="C3037" s="72">
        <v>3</v>
      </c>
      <c r="D3037" s="59" t="s">
        <v>86</v>
      </c>
      <c r="E3037" s="170" t="s">
        <v>42</v>
      </c>
      <c r="F3037" s="171">
        <v>3.9E-2</v>
      </c>
      <c r="G3037" s="64">
        <f>VLOOKUP(D3037,upahbahan,3,FALSE)</f>
        <v>275000</v>
      </c>
      <c r="H3037" s="64">
        <f>F3037*G3037</f>
        <v>10725</v>
      </c>
      <c r="I3037" s="54"/>
    </row>
    <row r="3038" spans="3:13" s="55" customFormat="1" ht="27.6">
      <c r="C3038" s="72">
        <v>4</v>
      </c>
      <c r="D3038" s="59" t="s">
        <v>89</v>
      </c>
      <c r="E3038" s="170" t="s">
        <v>42</v>
      </c>
      <c r="F3038" s="171">
        <v>4.3999999999999997E-2</v>
      </c>
      <c r="G3038" s="64">
        <f>VLOOKUP(D3038,upahbahan,3,FALSE)</f>
        <v>254700</v>
      </c>
      <c r="H3038" s="64">
        <f>F3038*G3038</f>
        <v>11206.8</v>
      </c>
      <c r="I3038" s="54"/>
    </row>
    <row r="3039" spans="3:13" s="55" customFormat="1" ht="13.8">
      <c r="C3039" s="83" t="s">
        <v>1216</v>
      </c>
      <c r="D3039" s="80"/>
      <c r="E3039" s="80"/>
      <c r="F3039" s="80"/>
      <c r="G3039" s="162"/>
      <c r="H3039" s="64">
        <f>SUM(H3034:H3038)</f>
        <v>397998.8</v>
      </c>
      <c r="I3039" s="54"/>
    </row>
    <row r="3040" spans="3:13" s="55" customFormat="1" ht="13.8">
      <c r="C3040" s="72" t="s">
        <v>1217</v>
      </c>
      <c r="D3040" s="59" t="s">
        <v>1218</v>
      </c>
      <c r="E3040" s="170"/>
      <c r="F3040" s="73"/>
      <c r="G3040" s="73"/>
      <c r="H3040" s="73"/>
      <c r="I3040" s="54"/>
    </row>
    <row r="3041" spans="3:13" s="55" customFormat="1" ht="13.8">
      <c r="C3041" s="83" t="s">
        <v>1219</v>
      </c>
      <c r="D3041" s="80"/>
      <c r="E3041" s="80"/>
      <c r="F3041" s="80"/>
      <c r="G3041" s="162"/>
      <c r="H3041" s="588">
        <f>SUM(H3040)</f>
        <v>0</v>
      </c>
      <c r="I3041" s="54"/>
    </row>
    <row r="3042" spans="3:13" s="55" customFormat="1" ht="13.8">
      <c r="C3042" s="58" t="s">
        <v>1220</v>
      </c>
      <c r="D3042" s="69" t="s">
        <v>1221</v>
      </c>
      <c r="E3042" s="70"/>
      <c r="F3042" s="70"/>
      <c r="G3042" s="71"/>
      <c r="H3042" s="304">
        <f>H3041+H3039+H3033</f>
        <v>433903.8</v>
      </c>
      <c r="I3042" s="319"/>
    </row>
    <row r="3043" spans="3:13" s="55" customFormat="1" ht="13.8">
      <c r="C3043" s="58" t="s">
        <v>1222</v>
      </c>
      <c r="D3043" s="69" t="s">
        <v>1325</v>
      </c>
      <c r="E3043" s="70"/>
      <c r="F3043" s="71"/>
      <c r="G3043" s="95">
        <v>0.1</v>
      </c>
      <c r="H3043" s="64">
        <f>H3042*G3043</f>
        <v>43390.380000000005</v>
      </c>
      <c r="I3043" s="319"/>
    </row>
    <row r="3044" spans="3:13" s="55" customFormat="1" ht="16.5" customHeight="1">
      <c r="C3044" s="58" t="s">
        <v>1223</v>
      </c>
      <c r="D3044" s="69" t="s">
        <v>1224</v>
      </c>
      <c r="E3044" s="70"/>
      <c r="F3044" s="70"/>
      <c r="G3044" s="71"/>
      <c r="H3044" s="305">
        <f>SUM(H3042:H3043)</f>
        <v>477294.18</v>
      </c>
      <c r="I3044" s="319"/>
    </row>
    <row r="3045" spans="3:13" ht="18" customHeight="1"/>
    <row r="3046" spans="3:13" ht="13.8">
      <c r="C3046" s="160" t="s">
        <v>5610</v>
      </c>
      <c r="D3046" s="436" t="s">
        <v>5611</v>
      </c>
      <c r="I3046" s="56">
        <f>ROUNDDOWN(H3064,-2)</f>
        <v>555000</v>
      </c>
    </row>
    <row r="3047" spans="3:13" s="55" customFormat="1" ht="27.6">
      <c r="C3047" s="300" t="s">
        <v>1197</v>
      </c>
      <c r="D3047" s="300" t="s">
        <v>1198</v>
      </c>
      <c r="E3047" s="300" t="s">
        <v>1199</v>
      </c>
      <c r="F3047" s="300" t="s">
        <v>1200</v>
      </c>
      <c r="G3047" s="300" t="s">
        <v>1201</v>
      </c>
      <c r="H3047" s="300" t="s">
        <v>1202</v>
      </c>
      <c r="I3047" s="54"/>
    </row>
    <row r="3048" spans="3:13" s="55" customFormat="1" ht="13.8">
      <c r="C3048" s="72" t="s">
        <v>1203</v>
      </c>
      <c r="D3048" s="59" t="s">
        <v>1204</v>
      </c>
      <c r="E3048" s="73"/>
      <c r="F3048" s="73"/>
      <c r="G3048" s="73"/>
      <c r="H3048" s="73"/>
      <c r="I3048" s="54"/>
      <c r="J3048" s="159" t="s">
        <v>1249</v>
      </c>
    </row>
    <row r="3049" spans="3:13" s="55" customFormat="1" ht="13.8">
      <c r="C3049" s="301">
        <v>1</v>
      </c>
      <c r="D3049" s="59" t="s">
        <v>5</v>
      </c>
      <c r="E3049" s="302" t="s">
        <v>6</v>
      </c>
      <c r="F3049" s="93">
        <v>0.189</v>
      </c>
      <c r="G3049" s="64">
        <f>VLOOKUP(D3049,upahbahan,3,FALSE)</f>
        <v>100000</v>
      </c>
      <c r="H3049" s="64">
        <f>F3049*G3049</f>
        <v>18900</v>
      </c>
      <c r="I3049" s="54"/>
      <c r="J3049" s="159" t="s">
        <v>1250</v>
      </c>
      <c r="M3049" s="65">
        <v>0.1</v>
      </c>
    </row>
    <row r="3050" spans="3:13" s="55" customFormat="1" ht="13.8">
      <c r="C3050" s="301">
        <v>2</v>
      </c>
      <c r="D3050" s="59" t="s">
        <v>7</v>
      </c>
      <c r="E3050" s="302" t="s">
        <v>6</v>
      </c>
      <c r="F3050" s="93">
        <v>9.4E-2</v>
      </c>
      <c r="G3050" s="64">
        <f>VLOOKUP(D3050,upahbahan,3,FALSE)</f>
        <v>145000</v>
      </c>
      <c r="H3050" s="64">
        <f>F3050*G3050</f>
        <v>13630</v>
      </c>
      <c r="I3050" s="54"/>
      <c r="J3050" s="159"/>
      <c r="M3050" s="65"/>
    </row>
    <row r="3051" spans="3:13" s="55" customFormat="1" ht="13.8">
      <c r="C3051" s="301">
        <v>3</v>
      </c>
      <c r="D3051" s="59" t="s">
        <v>18</v>
      </c>
      <c r="E3051" s="302" t="s">
        <v>6</v>
      </c>
      <c r="F3051" s="93">
        <v>8.9999999999999993E-3</v>
      </c>
      <c r="G3051" s="64">
        <f>VLOOKUP(D3051,upahbahan,3,FALSE)</f>
        <v>175000</v>
      </c>
      <c r="H3051" s="64">
        <f t="shared" ref="H3051:H3052" si="374">F3051*G3051</f>
        <v>1574.9999999999998</v>
      </c>
      <c r="I3051" s="54"/>
      <c r="J3051" s="159"/>
      <c r="M3051" s="65"/>
    </row>
    <row r="3052" spans="3:13" s="55" customFormat="1" ht="13.8">
      <c r="C3052" s="301">
        <v>4</v>
      </c>
      <c r="D3052" s="59" t="s">
        <v>19</v>
      </c>
      <c r="E3052" s="302" t="s">
        <v>6</v>
      </c>
      <c r="F3052" s="93">
        <v>8.9999999999999993E-3</v>
      </c>
      <c r="G3052" s="64">
        <f>VLOOKUP(D3052,upahbahan,3,FALSE)</f>
        <v>200000</v>
      </c>
      <c r="H3052" s="64">
        <f t="shared" si="374"/>
        <v>1799.9999999999998</v>
      </c>
      <c r="I3052" s="54"/>
    </row>
    <row r="3053" spans="3:13" s="55" customFormat="1" ht="13.8">
      <c r="C3053" s="83" t="s">
        <v>1210</v>
      </c>
      <c r="D3053" s="80"/>
      <c r="E3053" s="80"/>
      <c r="F3053" s="217"/>
      <c r="G3053" s="218"/>
      <c r="H3053" s="64">
        <f>SUM(H3049:H3052)</f>
        <v>35905</v>
      </c>
      <c r="I3053" s="219"/>
    </row>
    <row r="3054" spans="3:13" s="55" customFormat="1" ht="13.8">
      <c r="C3054" s="72" t="s">
        <v>1211</v>
      </c>
      <c r="D3054" s="59" t="s">
        <v>1212</v>
      </c>
      <c r="E3054" s="73"/>
      <c r="F3054" s="73"/>
      <c r="G3054" s="73"/>
      <c r="H3054" s="73"/>
      <c r="I3054" s="54"/>
    </row>
    <row r="3055" spans="3:13" s="55" customFormat="1" ht="13.8">
      <c r="C3055" s="72">
        <v>1</v>
      </c>
      <c r="D3055" s="59" t="s">
        <v>5612</v>
      </c>
      <c r="E3055" s="170" t="s">
        <v>114</v>
      </c>
      <c r="F3055" s="171">
        <v>1.05</v>
      </c>
      <c r="G3055" s="64">
        <f>VLOOKUP(D3055,upahbahan,3,FALSE)</f>
        <v>410000</v>
      </c>
      <c r="H3055" s="64">
        <f>F3055*G3055</f>
        <v>430500</v>
      </c>
      <c r="I3055" s="54"/>
    </row>
    <row r="3056" spans="3:13" s="55" customFormat="1" ht="13.8">
      <c r="C3056" s="72">
        <v>2</v>
      </c>
      <c r="D3056" s="59" t="s">
        <v>1812</v>
      </c>
      <c r="E3056" s="170" t="s">
        <v>66</v>
      </c>
      <c r="F3056" s="171">
        <v>8.24</v>
      </c>
      <c r="G3056" s="64">
        <f>VLOOKUP(D3056,upahbahan,3,FALSE)</f>
        <v>1300</v>
      </c>
      <c r="H3056" s="64">
        <f>F3056*G3056</f>
        <v>10712</v>
      </c>
      <c r="I3056" s="54"/>
    </row>
    <row r="3057" spans="3:13" s="55" customFormat="1" ht="27.6">
      <c r="C3057" s="72">
        <v>3</v>
      </c>
      <c r="D3057" s="59" t="s">
        <v>86</v>
      </c>
      <c r="E3057" s="170" t="s">
        <v>42</v>
      </c>
      <c r="F3057" s="171">
        <v>4.9000000000000002E-2</v>
      </c>
      <c r="G3057" s="64">
        <f>VLOOKUP(D3057,upahbahan,3,FALSE)</f>
        <v>275000</v>
      </c>
      <c r="H3057" s="64">
        <f>F3057*G3057</f>
        <v>13475</v>
      </c>
      <c r="I3057" s="54"/>
    </row>
    <row r="3058" spans="3:13" s="55" customFormat="1" ht="27.6">
      <c r="C3058" s="72">
        <v>4</v>
      </c>
      <c r="D3058" s="59" t="s">
        <v>89</v>
      </c>
      <c r="E3058" s="170" t="s">
        <v>42</v>
      </c>
      <c r="F3058" s="171">
        <v>5.5E-2</v>
      </c>
      <c r="G3058" s="64">
        <f>VLOOKUP(D3058,upahbahan,3,FALSE)</f>
        <v>254700</v>
      </c>
      <c r="H3058" s="64">
        <f>F3058*G3058</f>
        <v>14008.5</v>
      </c>
      <c r="I3058" s="54"/>
    </row>
    <row r="3059" spans="3:13" s="55" customFormat="1" ht="13.8">
      <c r="C3059" s="83" t="s">
        <v>1216</v>
      </c>
      <c r="D3059" s="80"/>
      <c r="E3059" s="80"/>
      <c r="F3059" s="80"/>
      <c r="G3059" s="162"/>
      <c r="H3059" s="64">
        <f>SUM(H3054:H3058)</f>
        <v>468695.5</v>
      </c>
      <c r="I3059" s="54"/>
    </row>
    <row r="3060" spans="3:13" s="55" customFormat="1" ht="13.8">
      <c r="C3060" s="72" t="s">
        <v>1217</v>
      </c>
      <c r="D3060" s="59" t="s">
        <v>1218</v>
      </c>
      <c r="E3060" s="170"/>
      <c r="F3060" s="73"/>
      <c r="G3060" s="73"/>
      <c r="H3060" s="73"/>
      <c r="I3060" s="54"/>
    </row>
    <row r="3061" spans="3:13" s="55" customFormat="1" ht="13.8">
      <c r="C3061" s="83" t="s">
        <v>1219</v>
      </c>
      <c r="D3061" s="80"/>
      <c r="E3061" s="80"/>
      <c r="F3061" s="80"/>
      <c r="G3061" s="162"/>
      <c r="H3061" s="588">
        <f>SUM(H3060)</f>
        <v>0</v>
      </c>
      <c r="I3061" s="54"/>
    </row>
    <row r="3062" spans="3:13" s="55" customFormat="1" ht="13.8">
      <c r="C3062" s="58" t="s">
        <v>1220</v>
      </c>
      <c r="D3062" s="69" t="s">
        <v>1221</v>
      </c>
      <c r="E3062" s="70"/>
      <c r="F3062" s="70"/>
      <c r="G3062" s="71"/>
      <c r="H3062" s="304">
        <f>H3061+H3059+H3053</f>
        <v>504600.5</v>
      </c>
      <c r="I3062" s="319"/>
    </row>
    <row r="3063" spans="3:13" s="55" customFormat="1" ht="13.8">
      <c r="C3063" s="58" t="s">
        <v>1222</v>
      </c>
      <c r="D3063" s="69" t="s">
        <v>1325</v>
      </c>
      <c r="E3063" s="70"/>
      <c r="F3063" s="71"/>
      <c r="G3063" s="95">
        <v>0.1</v>
      </c>
      <c r="H3063" s="64">
        <f>H3062*G3063</f>
        <v>50460.05</v>
      </c>
      <c r="I3063" s="319"/>
    </row>
    <row r="3064" spans="3:13" s="55" customFormat="1" ht="16.5" customHeight="1">
      <c r="C3064" s="58" t="s">
        <v>1223</v>
      </c>
      <c r="D3064" s="69" t="s">
        <v>1224</v>
      </c>
      <c r="E3064" s="70"/>
      <c r="F3064" s="70"/>
      <c r="G3064" s="71"/>
      <c r="H3064" s="305">
        <f>SUM(H3062:H3063)</f>
        <v>555060.55000000005</v>
      </c>
      <c r="I3064" s="319"/>
    </row>
    <row r="3066" spans="3:13" ht="13.8">
      <c r="C3066" s="160" t="s">
        <v>5613</v>
      </c>
      <c r="D3066" s="436" t="s">
        <v>5614</v>
      </c>
      <c r="I3066" s="56">
        <f>ROUNDDOWN(H3084,-2)</f>
        <v>697900</v>
      </c>
    </row>
    <row r="3067" spans="3:13" s="55" customFormat="1" ht="27.6">
      <c r="C3067" s="300" t="s">
        <v>1197</v>
      </c>
      <c r="D3067" s="300" t="s">
        <v>1198</v>
      </c>
      <c r="E3067" s="300" t="s">
        <v>1199</v>
      </c>
      <c r="F3067" s="300" t="s">
        <v>1200</v>
      </c>
      <c r="G3067" s="300" t="s">
        <v>1201</v>
      </c>
      <c r="H3067" s="300" t="s">
        <v>1202</v>
      </c>
      <c r="I3067" s="54"/>
    </row>
    <row r="3068" spans="3:13" s="55" customFormat="1" ht="13.8">
      <c r="C3068" s="72" t="s">
        <v>1203</v>
      </c>
      <c r="D3068" s="59" t="s">
        <v>1204</v>
      </c>
      <c r="E3068" s="73"/>
      <c r="F3068" s="73"/>
      <c r="G3068" s="73"/>
      <c r="H3068" s="73"/>
      <c r="I3068" s="54"/>
      <c r="J3068" s="159" t="s">
        <v>1249</v>
      </c>
    </row>
    <row r="3069" spans="3:13" s="55" customFormat="1" ht="13.8">
      <c r="C3069" s="301">
        <v>1</v>
      </c>
      <c r="D3069" s="59" t="s">
        <v>5</v>
      </c>
      <c r="E3069" s="302" t="s">
        <v>6</v>
      </c>
      <c r="F3069" s="93">
        <v>0.377</v>
      </c>
      <c r="G3069" s="64">
        <f>VLOOKUP(D3069,upahbahan,3,FALSE)</f>
        <v>100000</v>
      </c>
      <c r="H3069" s="64">
        <f>F3069*G3069</f>
        <v>37700</v>
      </c>
      <c r="I3069" s="54"/>
      <c r="J3069" s="159" t="s">
        <v>1250</v>
      </c>
      <c r="M3069" s="65">
        <v>0.1</v>
      </c>
    </row>
    <row r="3070" spans="3:13" s="55" customFormat="1" ht="13.8">
      <c r="C3070" s="301">
        <v>2</v>
      </c>
      <c r="D3070" s="59" t="s">
        <v>7</v>
      </c>
      <c r="E3070" s="302" t="s">
        <v>6</v>
      </c>
      <c r="F3070" s="93">
        <v>0.189</v>
      </c>
      <c r="G3070" s="64">
        <f>VLOOKUP(D3070,upahbahan,3,FALSE)</f>
        <v>145000</v>
      </c>
      <c r="H3070" s="64">
        <f>F3070*G3070</f>
        <v>27405</v>
      </c>
      <c r="I3070" s="54"/>
      <c r="J3070" s="159"/>
      <c r="M3070" s="65"/>
    </row>
    <row r="3071" spans="3:13" s="55" customFormat="1" ht="13.8">
      <c r="C3071" s="301">
        <v>3</v>
      </c>
      <c r="D3071" s="59" t="s">
        <v>18</v>
      </c>
      <c r="E3071" s="302" t="s">
        <v>6</v>
      </c>
      <c r="F3071" s="93">
        <v>1.9E-2</v>
      </c>
      <c r="G3071" s="64">
        <f>VLOOKUP(D3071,upahbahan,3,FALSE)</f>
        <v>175000</v>
      </c>
      <c r="H3071" s="64">
        <f t="shared" ref="H3071:H3072" si="375">F3071*G3071</f>
        <v>3325</v>
      </c>
      <c r="I3071" s="54"/>
      <c r="J3071" s="159"/>
      <c r="M3071" s="65"/>
    </row>
    <row r="3072" spans="3:13" s="55" customFormat="1" ht="13.8">
      <c r="C3072" s="301">
        <v>4</v>
      </c>
      <c r="D3072" s="59" t="s">
        <v>19</v>
      </c>
      <c r="E3072" s="302" t="s">
        <v>6</v>
      </c>
      <c r="F3072" s="93">
        <v>1.9E-2</v>
      </c>
      <c r="G3072" s="64">
        <f>VLOOKUP(D3072,upahbahan,3,FALSE)</f>
        <v>200000</v>
      </c>
      <c r="H3072" s="64">
        <f t="shared" si="375"/>
        <v>3800</v>
      </c>
      <c r="I3072" s="54"/>
    </row>
    <row r="3073" spans="3:10" s="55" customFormat="1" ht="13.8">
      <c r="C3073" s="83" t="s">
        <v>1210</v>
      </c>
      <c r="D3073" s="80"/>
      <c r="E3073" s="80"/>
      <c r="F3073" s="217"/>
      <c r="G3073" s="218"/>
      <c r="H3073" s="64">
        <f>SUM(H3069:H3072)</f>
        <v>72230</v>
      </c>
      <c r="I3073" s="219"/>
    </row>
    <row r="3074" spans="3:10" s="55" customFormat="1" ht="13.8">
      <c r="C3074" s="72" t="s">
        <v>1211</v>
      </c>
      <c r="D3074" s="59" t="s">
        <v>1212</v>
      </c>
      <c r="E3074" s="73"/>
      <c r="F3074" s="73"/>
      <c r="G3074" s="73"/>
      <c r="H3074" s="73"/>
      <c r="I3074" s="54"/>
    </row>
    <row r="3075" spans="3:10" s="55" customFormat="1" ht="13.8">
      <c r="C3075" s="72">
        <v>1</v>
      </c>
      <c r="D3075" s="59" t="s">
        <v>5618</v>
      </c>
      <c r="E3075" s="170" t="s">
        <v>114</v>
      </c>
      <c r="F3075" s="171">
        <v>1.05</v>
      </c>
      <c r="G3075" s="64">
        <f>VLOOKUP(D3075,upahbahan,3,FALSE)</f>
        <v>490000</v>
      </c>
      <c r="H3075" s="64">
        <f>F3075*G3075</f>
        <v>514500</v>
      </c>
      <c r="I3075" s="54"/>
    </row>
    <row r="3076" spans="3:10" s="55" customFormat="1" ht="13.8">
      <c r="C3076" s="72">
        <v>2</v>
      </c>
      <c r="D3076" s="59" t="s">
        <v>1812</v>
      </c>
      <c r="E3076" s="170" t="s">
        <v>66</v>
      </c>
      <c r="F3076" s="171">
        <v>10.3</v>
      </c>
      <c r="G3076" s="64">
        <f>VLOOKUP(D3076,upahbahan,3,FALSE)</f>
        <v>1300</v>
      </c>
      <c r="H3076" s="64">
        <f>F3076*G3076</f>
        <v>13390.000000000002</v>
      </c>
      <c r="I3076" s="54"/>
    </row>
    <row r="3077" spans="3:10" s="55" customFormat="1" ht="27.6">
      <c r="C3077" s="72">
        <v>3</v>
      </c>
      <c r="D3077" s="59" t="s">
        <v>86</v>
      </c>
      <c r="E3077" s="170" t="s">
        <v>42</v>
      </c>
      <c r="F3077" s="171">
        <v>6.0999999999999999E-2</v>
      </c>
      <c r="G3077" s="64">
        <f>VLOOKUP(D3077,upahbahan,3,FALSE)</f>
        <v>275000</v>
      </c>
      <c r="H3077" s="64">
        <f>F3077*G3077</f>
        <v>16775</v>
      </c>
      <c r="I3077" s="54"/>
    </row>
    <row r="3078" spans="3:10" s="55" customFormat="1" ht="27.6">
      <c r="C3078" s="72">
        <v>4</v>
      </c>
      <c r="D3078" s="59" t="s">
        <v>89</v>
      </c>
      <c r="E3078" s="170" t="s">
        <v>42</v>
      </c>
      <c r="F3078" s="171">
        <v>6.9000000000000006E-2</v>
      </c>
      <c r="G3078" s="64">
        <f>VLOOKUP(D3078,upahbahan,3,FALSE)</f>
        <v>254700</v>
      </c>
      <c r="H3078" s="64">
        <f>F3078*G3078</f>
        <v>17574.300000000003</v>
      </c>
      <c r="I3078" s="54"/>
    </row>
    <row r="3079" spans="3:10" s="55" customFormat="1" ht="13.8">
      <c r="C3079" s="83" t="s">
        <v>1216</v>
      </c>
      <c r="D3079" s="80"/>
      <c r="E3079" s="80"/>
      <c r="F3079" s="80"/>
      <c r="G3079" s="162"/>
      <c r="H3079" s="64">
        <f>SUM(H3074:H3078)</f>
        <v>562239.30000000005</v>
      </c>
      <c r="I3079" s="54"/>
    </row>
    <row r="3080" spans="3:10" s="55" customFormat="1" ht="13.8">
      <c r="C3080" s="72" t="s">
        <v>1217</v>
      </c>
      <c r="D3080" s="59" t="s">
        <v>1218</v>
      </c>
      <c r="E3080" s="170"/>
      <c r="F3080" s="73"/>
      <c r="G3080" s="73"/>
      <c r="H3080" s="73"/>
      <c r="I3080" s="54"/>
    </row>
    <row r="3081" spans="3:10" s="55" customFormat="1" ht="13.8">
      <c r="C3081" s="83" t="s">
        <v>1219</v>
      </c>
      <c r="D3081" s="80"/>
      <c r="E3081" s="80"/>
      <c r="F3081" s="80"/>
      <c r="G3081" s="162"/>
      <c r="H3081" s="588">
        <f>SUM(H3080)</f>
        <v>0</v>
      </c>
      <c r="I3081" s="54"/>
    </row>
    <row r="3082" spans="3:10" s="55" customFormat="1" ht="13.8">
      <c r="C3082" s="58" t="s">
        <v>1220</v>
      </c>
      <c r="D3082" s="69" t="s">
        <v>1221</v>
      </c>
      <c r="E3082" s="70"/>
      <c r="F3082" s="70"/>
      <c r="G3082" s="71"/>
      <c r="H3082" s="304">
        <f>H3081+H3079+H3073</f>
        <v>634469.30000000005</v>
      </c>
      <c r="I3082" s="319"/>
    </row>
    <row r="3083" spans="3:10" s="55" customFormat="1" ht="13.8">
      <c r="C3083" s="58" t="s">
        <v>1222</v>
      </c>
      <c r="D3083" s="69" t="s">
        <v>1325</v>
      </c>
      <c r="E3083" s="70"/>
      <c r="F3083" s="71"/>
      <c r="G3083" s="95">
        <v>0.1</v>
      </c>
      <c r="H3083" s="64">
        <f>H3082*G3083</f>
        <v>63446.930000000008</v>
      </c>
      <c r="I3083" s="319"/>
    </row>
    <row r="3084" spans="3:10" s="55" customFormat="1" ht="16.5" customHeight="1">
      <c r="C3084" s="58" t="s">
        <v>1223</v>
      </c>
      <c r="D3084" s="69" t="s">
        <v>1224</v>
      </c>
      <c r="E3084" s="70"/>
      <c r="F3084" s="70"/>
      <c r="G3084" s="71"/>
      <c r="H3084" s="305">
        <f>SUM(H3082:H3083)</f>
        <v>697916.2300000001</v>
      </c>
      <c r="I3084" s="319"/>
    </row>
    <row r="3086" spans="3:10" ht="13.8">
      <c r="C3086" s="160" t="s">
        <v>5615</v>
      </c>
      <c r="D3086" s="436" t="s">
        <v>5616</v>
      </c>
      <c r="I3086" s="56">
        <f>ROUNDDOWN(H3104,-2)</f>
        <v>790300</v>
      </c>
    </row>
    <row r="3087" spans="3:10" s="55" customFormat="1" ht="27.6">
      <c r="C3087" s="300" t="s">
        <v>1197</v>
      </c>
      <c r="D3087" s="300" t="s">
        <v>1198</v>
      </c>
      <c r="E3087" s="300" t="s">
        <v>1199</v>
      </c>
      <c r="F3087" s="300" t="s">
        <v>1200</v>
      </c>
      <c r="G3087" s="300" t="s">
        <v>1201</v>
      </c>
      <c r="H3087" s="300" t="s">
        <v>1202</v>
      </c>
      <c r="I3087" s="54"/>
    </row>
    <row r="3088" spans="3:10" s="55" customFormat="1" ht="13.8">
      <c r="C3088" s="72" t="s">
        <v>1203</v>
      </c>
      <c r="D3088" s="59" t="s">
        <v>1204</v>
      </c>
      <c r="E3088" s="73"/>
      <c r="F3088" s="73"/>
      <c r="G3088" s="73"/>
      <c r="H3088" s="73"/>
      <c r="I3088" s="54"/>
      <c r="J3088" s="159" t="s">
        <v>1249</v>
      </c>
    </row>
    <row r="3089" spans="3:13" s="55" customFormat="1" ht="13.8">
      <c r="C3089" s="301">
        <v>1</v>
      </c>
      <c r="D3089" s="59" t="s">
        <v>5</v>
      </c>
      <c r="E3089" s="302" t="s">
        <v>6</v>
      </c>
      <c r="F3089" s="93">
        <v>0.377</v>
      </c>
      <c r="G3089" s="64">
        <f>VLOOKUP(D3089,upahbahan,3,FALSE)</f>
        <v>100000</v>
      </c>
      <c r="H3089" s="64">
        <f>F3089*G3089</f>
        <v>37700</v>
      </c>
      <c r="I3089" s="54"/>
      <c r="J3089" s="159" t="s">
        <v>1250</v>
      </c>
      <c r="M3089" s="65">
        <v>0.1</v>
      </c>
    </row>
    <row r="3090" spans="3:13" s="55" customFormat="1" ht="13.8">
      <c r="C3090" s="301">
        <v>2</v>
      </c>
      <c r="D3090" s="59" t="s">
        <v>7</v>
      </c>
      <c r="E3090" s="302" t="s">
        <v>6</v>
      </c>
      <c r="F3090" s="93">
        <v>0.189</v>
      </c>
      <c r="G3090" s="64">
        <f>VLOOKUP(D3090,upahbahan,3,FALSE)</f>
        <v>145000</v>
      </c>
      <c r="H3090" s="64">
        <f>F3090*G3090</f>
        <v>27405</v>
      </c>
      <c r="I3090" s="54"/>
      <c r="J3090" s="159"/>
      <c r="M3090" s="65"/>
    </row>
    <row r="3091" spans="3:13" s="55" customFormat="1" ht="13.8">
      <c r="C3091" s="301">
        <v>3</v>
      </c>
      <c r="D3091" s="59" t="s">
        <v>18</v>
      </c>
      <c r="E3091" s="302" t="s">
        <v>6</v>
      </c>
      <c r="F3091" s="93">
        <v>1.9E-2</v>
      </c>
      <c r="G3091" s="64">
        <f>VLOOKUP(D3091,upahbahan,3,FALSE)</f>
        <v>175000</v>
      </c>
      <c r="H3091" s="64">
        <f t="shared" ref="H3091:H3092" si="376">F3091*G3091</f>
        <v>3325</v>
      </c>
      <c r="I3091" s="54"/>
      <c r="J3091" s="159"/>
      <c r="M3091" s="65"/>
    </row>
    <row r="3092" spans="3:13" s="55" customFormat="1" ht="13.8">
      <c r="C3092" s="301">
        <v>4</v>
      </c>
      <c r="D3092" s="59" t="s">
        <v>19</v>
      </c>
      <c r="E3092" s="302" t="s">
        <v>6</v>
      </c>
      <c r="F3092" s="93">
        <v>1.9E-2</v>
      </c>
      <c r="G3092" s="64">
        <f>VLOOKUP(D3092,upahbahan,3,FALSE)</f>
        <v>200000</v>
      </c>
      <c r="H3092" s="64">
        <f t="shared" si="376"/>
        <v>3800</v>
      </c>
      <c r="I3092" s="54"/>
    </row>
    <row r="3093" spans="3:13" s="55" customFormat="1" ht="13.8">
      <c r="C3093" s="83" t="s">
        <v>1210</v>
      </c>
      <c r="D3093" s="80"/>
      <c r="E3093" s="80"/>
      <c r="F3093" s="217"/>
      <c r="G3093" s="218"/>
      <c r="H3093" s="64">
        <f>SUM(H3089:H3092)</f>
        <v>72230</v>
      </c>
      <c r="I3093" s="219"/>
    </row>
    <row r="3094" spans="3:13" s="55" customFormat="1" ht="13.8">
      <c r="C3094" s="72" t="s">
        <v>1211</v>
      </c>
      <c r="D3094" s="59" t="s">
        <v>1212</v>
      </c>
      <c r="E3094" s="73"/>
      <c r="F3094" s="73"/>
      <c r="G3094" s="73"/>
      <c r="H3094" s="73"/>
      <c r="I3094" s="54"/>
    </row>
    <row r="3095" spans="3:13" s="55" customFormat="1" ht="13.8">
      <c r="C3095" s="72">
        <v>1</v>
      </c>
      <c r="D3095" s="59" t="s">
        <v>5617</v>
      </c>
      <c r="E3095" s="170" t="s">
        <v>114</v>
      </c>
      <c r="F3095" s="171">
        <v>1.05</v>
      </c>
      <c r="G3095" s="64">
        <f>VLOOKUP(D3095,upahbahan,3,FALSE)</f>
        <v>570000</v>
      </c>
      <c r="H3095" s="64">
        <f>F3095*G3095</f>
        <v>598500</v>
      </c>
      <c r="I3095" s="54"/>
    </row>
    <row r="3096" spans="3:13" s="55" customFormat="1" ht="13.8">
      <c r="C3096" s="72">
        <v>2</v>
      </c>
      <c r="D3096" s="59" t="s">
        <v>1812</v>
      </c>
      <c r="E3096" s="170" t="s">
        <v>66</v>
      </c>
      <c r="F3096" s="171">
        <v>10.3</v>
      </c>
      <c r="G3096" s="64">
        <f>VLOOKUP(D3096,upahbahan,3,FALSE)</f>
        <v>1300</v>
      </c>
      <c r="H3096" s="64">
        <f>F3096*G3096</f>
        <v>13390.000000000002</v>
      </c>
      <c r="I3096" s="54"/>
    </row>
    <row r="3097" spans="3:13" s="55" customFormat="1" ht="27.6">
      <c r="C3097" s="72">
        <v>3</v>
      </c>
      <c r="D3097" s="59" t="s">
        <v>86</v>
      </c>
      <c r="E3097" s="170" t="s">
        <v>42</v>
      </c>
      <c r="F3097" s="171">
        <v>6.0999999999999999E-2</v>
      </c>
      <c r="G3097" s="64">
        <f>VLOOKUP(D3097,upahbahan,3,FALSE)</f>
        <v>275000</v>
      </c>
      <c r="H3097" s="64">
        <f>F3097*G3097</f>
        <v>16775</v>
      </c>
      <c r="I3097" s="54"/>
    </row>
    <row r="3098" spans="3:13" s="55" customFormat="1" ht="27.6">
      <c r="C3098" s="72">
        <v>4</v>
      </c>
      <c r="D3098" s="59" t="s">
        <v>89</v>
      </c>
      <c r="E3098" s="170" t="s">
        <v>42</v>
      </c>
      <c r="F3098" s="171">
        <v>6.9000000000000006E-2</v>
      </c>
      <c r="G3098" s="64">
        <f>VLOOKUP(D3098,upahbahan,3,FALSE)</f>
        <v>254700</v>
      </c>
      <c r="H3098" s="64">
        <f>F3098*G3098</f>
        <v>17574.300000000003</v>
      </c>
      <c r="I3098" s="54"/>
    </row>
    <row r="3099" spans="3:13" s="55" customFormat="1" ht="13.8">
      <c r="C3099" s="83" t="s">
        <v>1216</v>
      </c>
      <c r="D3099" s="80"/>
      <c r="E3099" s="80"/>
      <c r="F3099" s="80"/>
      <c r="G3099" s="162"/>
      <c r="H3099" s="64">
        <f>SUM(H3094:H3098)</f>
        <v>646239.30000000005</v>
      </c>
      <c r="I3099" s="54"/>
    </row>
    <row r="3100" spans="3:13" s="55" customFormat="1" ht="13.8">
      <c r="C3100" s="72" t="s">
        <v>1217</v>
      </c>
      <c r="D3100" s="59" t="s">
        <v>1218</v>
      </c>
      <c r="E3100" s="170"/>
      <c r="F3100" s="73"/>
      <c r="G3100" s="73"/>
      <c r="H3100" s="73"/>
      <c r="I3100" s="54"/>
    </row>
    <row r="3101" spans="3:13" s="55" customFormat="1" ht="13.8">
      <c r="C3101" s="83" t="s">
        <v>1219</v>
      </c>
      <c r="D3101" s="80"/>
      <c r="E3101" s="80"/>
      <c r="F3101" s="80"/>
      <c r="G3101" s="162"/>
      <c r="H3101" s="588">
        <f>SUM(H3100)</f>
        <v>0</v>
      </c>
      <c r="I3101" s="54"/>
    </row>
    <row r="3102" spans="3:13" s="55" customFormat="1" ht="13.8">
      <c r="C3102" s="58" t="s">
        <v>1220</v>
      </c>
      <c r="D3102" s="69" t="s">
        <v>1221</v>
      </c>
      <c r="E3102" s="70"/>
      <c r="F3102" s="70"/>
      <c r="G3102" s="71"/>
      <c r="H3102" s="304">
        <f>H3101+H3099+H3093</f>
        <v>718469.3</v>
      </c>
      <c r="I3102" s="319"/>
    </row>
    <row r="3103" spans="3:13" s="55" customFormat="1" ht="13.8">
      <c r="C3103" s="58" t="s">
        <v>1222</v>
      </c>
      <c r="D3103" s="69" t="s">
        <v>1325</v>
      </c>
      <c r="E3103" s="70"/>
      <c r="F3103" s="71"/>
      <c r="G3103" s="95">
        <v>0.1</v>
      </c>
      <c r="H3103" s="64">
        <f>H3102*G3103</f>
        <v>71846.930000000008</v>
      </c>
      <c r="I3103" s="319"/>
    </row>
    <row r="3104" spans="3:13" s="55" customFormat="1" ht="16.5" customHeight="1">
      <c r="C3104" s="58" t="s">
        <v>1223</v>
      </c>
      <c r="D3104" s="69" t="s">
        <v>1224</v>
      </c>
      <c r="E3104" s="70"/>
      <c r="F3104" s="70"/>
      <c r="G3104" s="71"/>
      <c r="H3104" s="305">
        <f>SUM(H3102:H3103)</f>
        <v>790316.2300000001</v>
      </c>
      <c r="I3104" s="319"/>
    </row>
    <row r="3106" spans="3:13" ht="13.8">
      <c r="C3106" s="160" t="s">
        <v>5619</v>
      </c>
      <c r="D3106" s="436" t="s">
        <v>5620</v>
      </c>
      <c r="I3106" s="56">
        <f>ROUNDDOWN(H3124,-2)</f>
        <v>898400</v>
      </c>
    </row>
    <row r="3107" spans="3:13" s="55" customFormat="1" ht="27.6">
      <c r="C3107" s="300" t="s">
        <v>1197</v>
      </c>
      <c r="D3107" s="300" t="s">
        <v>1198</v>
      </c>
      <c r="E3107" s="300" t="s">
        <v>1199</v>
      </c>
      <c r="F3107" s="300" t="s">
        <v>1200</v>
      </c>
      <c r="G3107" s="300" t="s">
        <v>1201</v>
      </c>
      <c r="H3107" s="300" t="s">
        <v>1202</v>
      </c>
      <c r="I3107" s="54"/>
    </row>
    <row r="3108" spans="3:13" s="55" customFormat="1" ht="13.8">
      <c r="C3108" s="72" t="s">
        <v>1203</v>
      </c>
      <c r="D3108" s="59" t="s">
        <v>1204</v>
      </c>
      <c r="E3108" s="73"/>
      <c r="F3108" s="73"/>
      <c r="G3108" s="73"/>
      <c r="H3108" s="73"/>
      <c r="I3108" s="54"/>
      <c r="J3108" s="159" t="s">
        <v>1249</v>
      </c>
    </row>
    <row r="3109" spans="3:13" s="55" customFormat="1" ht="13.8">
      <c r="C3109" s="301">
        <v>1</v>
      </c>
      <c r="D3109" s="59" t="s">
        <v>5</v>
      </c>
      <c r="E3109" s="302" t="s">
        <v>6</v>
      </c>
      <c r="F3109" s="93">
        <v>0.47199999999999998</v>
      </c>
      <c r="G3109" s="64">
        <f>VLOOKUP(D3109,upahbahan,3,FALSE)</f>
        <v>100000</v>
      </c>
      <c r="H3109" s="64">
        <f>F3109*G3109</f>
        <v>47200</v>
      </c>
      <c r="I3109" s="54"/>
      <c r="J3109" s="159" t="s">
        <v>1250</v>
      </c>
      <c r="M3109" s="65">
        <v>0.1</v>
      </c>
    </row>
    <row r="3110" spans="3:13" s="55" customFormat="1" ht="13.8">
      <c r="C3110" s="301">
        <v>2</v>
      </c>
      <c r="D3110" s="59" t="s">
        <v>7</v>
      </c>
      <c r="E3110" s="302" t="s">
        <v>6</v>
      </c>
      <c r="F3110" s="93">
        <v>0.23599999999999999</v>
      </c>
      <c r="G3110" s="64">
        <f>VLOOKUP(D3110,upahbahan,3,FALSE)</f>
        <v>145000</v>
      </c>
      <c r="H3110" s="64">
        <f>F3110*G3110</f>
        <v>34220</v>
      </c>
      <c r="I3110" s="54"/>
      <c r="J3110" s="159"/>
      <c r="M3110" s="65"/>
    </row>
    <row r="3111" spans="3:13" s="55" customFormat="1" ht="13.8">
      <c r="C3111" s="301">
        <v>3</v>
      </c>
      <c r="D3111" s="59" t="s">
        <v>18</v>
      </c>
      <c r="E3111" s="302" t="s">
        <v>6</v>
      </c>
      <c r="F3111" s="93">
        <v>2.4E-2</v>
      </c>
      <c r="G3111" s="64">
        <f>VLOOKUP(D3111,upahbahan,3,FALSE)</f>
        <v>175000</v>
      </c>
      <c r="H3111" s="64">
        <f t="shared" ref="H3111:H3112" si="377">F3111*G3111</f>
        <v>4200</v>
      </c>
      <c r="I3111" s="54"/>
      <c r="J3111" s="159"/>
      <c r="M3111" s="65"/>
    </row>
    <row r="3112" spans="3:13" s="55" customFormat="1" ht="13.8">
      <c r="C3112" s="301">
        <v>4</v>
      </c>
      <c r="D3112" s="59" t="s">
        <v>19</v>
      </c>
      <c r="E3112" s="302" t="s">
        <v>6</v>
      </c>
      <c r="F3112" s="93">
        <v>2.4E-2</v>
      </c>
      <c r="G3112" s="64">
        <f>VLOOKUP(D3112,upahbahan,3,FALSE)</f>
        <v>200000</v>
      </c>
      <c r="H3112" s="64">
        <f t="shared" si="377"/>
        <v>4800</v>
      </c>
      <c r="I3112" s="54"/>
    </row>
    <row r="3113" spans="3:13" s="55" customFormat="1" ht="13.8">
      <c r="C3113" s="83" t="s">
        <v>1210</v>
      </c>
      <c r="D3113" s="80"/>
      <c r="E3113" s="80"/>
      <c r="F3113" s="217"/>
      <c r="G3113" s="218"/>
      <c r="H3113" s="64">
        <f>SUM(H3109:H3112)</f>
        <v>90420</v>
      </c>
      <c r="I3113" s="219"/>
    </row>
    <row r="3114" spans="3:13" s="55" customFormat="1" ht="13.8">
      <c r="C3114" s="72" t="s">
        <v>1211</v>
      </c>
      <c r="D3114" s="59" t="s">
        <v>1212</v>
      </c>
      <c r="E3114" s="73"/>
      <c r="F3114" s="73"/>
      <c r="G3114" s="73"/>
      <c r="H3114" s="73"/>
      <c r="I3114" s="54"/>
    </row>
    <row r="3115" spans="3:13" s="55" customFormat="1" ht="13.8">
      <c r="C3115" s="72">
        <v>1</v>
      </c>
      <c r="D3115" s="59" t="s">
        <v>5621</v>
      </c>
      <c r="E3115" s="170" t="s">
        <v>114</v>
      </c>
      <c r="F3115" s="171">
        <v>1.05</v>
      </c>
      <c r="G3115" s="64">
        <f>VLOOKUP(D3115,upahbahan,3,FALSE)</f>
        <v>640000</v>
      </c>
      <c r="H3115" s="64">
        <f>F3115*G3115</f>
        <v>672000</v>
      </c>
      <c r="I3115" s="54"/>
    </row>
    <row r="3116" spans="3:13" s="55" customFormat="1" ht="13.8">
      <c r="C3116" s="72">
        <v>2</v>
      </c>
      <c r="D3116" s="59" t="s">
        <v>1812</v>
      </c>
      <c r="E3116" s="170" t="s">
        <v>66</v>
      </c>
      <c r="F3116" s="171">
        <v>11.33</v>
      </c>
      <c r="G3116" s="64">
        <f>VLOOKUP(D3116,upahbahan,3,FALSE)</f>
        <v>1300</v>
      </c>
      <c r="H3116" s="64">
        <f>F3116*G3116</f>
        <v>14729</v>
      </c>
      <c r="I3116" s="54"/>
    </row>
    <row r="3117" spans="3:13" s="55" customFormat="1" ht="27.6">
      <c r="C3117" s="72">
        <v>3</v>
      </c>
      <c r="D3117" s="59" t="s">
        <v>86</v>
      </c>
      <c r="E3117" s="170" t="s">
        <v>42</v>
      </c>
      <c r="F3117" s="171">
        <v>7.0000000000000007E-2</v>
      </c>
      <c r="G3117" s="64">
        <f>VLOOKUP(D3117,upahbahan,3,FALSE)</f>
        <v>275000</v>
      </c>
      <c r="H3117" s="64">
        <f>F3117*G3117</f>
        <v>19250.000000000004</v>
      </c>
      <c r="I3117" s="54"/>
    </row>
    <row r="3118" spans="3:13" s="55" customFormat="1" ht="27.6">
      <c r="C3118" s="72">
        <v>4</v>
      </c>
      <c r="D3118" s="59" t="s">
        <v>89</v>
      </c>
      <c r="E3118" s="170" t="s">
        <v>42</v>
      </c>
      <c r="F3118" s="171">
        <v>0.08</v>
      </c>
      <c r="G3118" s="64">
        <f>VLOOKUP(D3118,upahbahan,3,FALSE)</f>
        <v>254700</v>
      </c>
      <c r="H3118" s="64">
        <f>F3118*G3118</f>
        <v>20376</v>
      </c>
      <c r="I3118" s="54"/>
    </row>
    <row r="3119" spans="3:13" s="55" customFormat="1" ht="13.8">
      <c r="C3119" s="83" t="s">
        <v>1216</v>
      </c>
      <c r="D3119" s="80"/>
      <c r="E3119" s="80"/>
      <c r="F3119" s="80"/>
      <c r="G3119" s="162"/>
      <c r="H3119" s="64">
        <f>SUM(H3114:H3118)</f>
        <v>726355</v>
      </c>
      <c r="I3119" s="54"/>
    </row>
    <row r="3120" spans="3:13" s="55" customFormat="1" ht="13.8">
      <c r="C3120" s="72" t="s">
        <v>1217</v>
      </c>
      <c r="D3120" s="59" t="s">
        <v>1218</v>
      </c>
      <c r="E3120" s="170"/>
      <c r="F3120" s="73"/>
      <c r="G3120" s="73"/>
      <c r="H3120" s="73"/>
      <c r="I3120" s="54"/>
    </row>
    <row r="3121" spans="3:13" s="55" customFormat="1" ht="13.8">
      <c r="C3121" s="83" t="s">
        <v>1219</v>
      </c>
      <c r="D3121" s="80"/>
      <c r="E3121" s="80"/>
      <c r="F3121" s="80"/>
      <c r="G3121" s="162"/>
      <c r="H3121" s="588">
        <f>SUM(H3120)</f>
        <v>0</v>
      </c>
      <c r="I3121" s="54"/>
    </row>
    <row r="3122" spans="3:13" s="55" customFormat="1" ht="13.8">
      <c r="C3122" s="58" t="s">
        <v>1220</v>
      </c>
      <c r="D3122" s="69" t="s">
        <v>1221</v>
      </c>
      <c r="E3122" s="70"/>
      <c r="F3122" s="70"/>
      <c r="G3122" s="71"/>
      <c r="H3122" s="304">
        <f>H3121+H3119+H3113</f>
        <v>816775</v>
      </c>
      <c r="I3122" s="319"/>
    </row>
    <row r="3123" spans="3:13" s="55" customFormat="1" ht="13.8">
      <c r="C3123" s="58" t="s">
        <v>1222</v>
      </c>
      <c r="D3123" s="69" t="s">
        <v>1325</v>
      </c>
      <c r="E3123" s="70"/>
      <c r="F3123" s="71"/>
      <c r="G3123" s="95">
        <v>0.1</v>
      </c>
      <c r="H3123" s="64">
        <f>H3122*G3123</f>
        <v>81677.5</v>
      </c>
      <c r="I3123" s="319"/>
    </row>
    <row r="3124" spans="3:13" s="55" customFormat="1" ht="16.5" customHeight="1">
      <c r="C3124" s="58" t="s">
        <v>1223</v>
      </c>
      <c r="D3124" s="69" t="s">
        <v>1224</v>
      </c>
      <c r="E3124" s="70"/>
      <c r="F3124" s="70"/>
      <c r="G3124" s="71"/>
      <c r="H3124" s="305">
        <f>SUM(H3122:H3123)</f>
        <v>898452.5</v>
      </c>
      <c r="I3124" s="319"/>
    </row>
    <row r="3126" spans="3:13" ht="13.8">
      <c r="C3126" s="160" t="s">
        <v>5622</v>
      </c>
      <c r="D3126" s="436" t="s">
        <v>5623</v>
      </c>
    </row>
    <row r="3127" spans="3:13" ht="13.8">
      <c r="C3127" s="160" t="s">
        <v>5624</v>
      </c>
      <c r="D3127" s="436" t="s">
        <v>5625</v>
      </c>
    </row>
    <row r="3128" spans="3:13" ht="13.8">
      <c r="C3128" s="160" t="s">
        <v>5626</v>
      </c>
      <c r="D3128" s="436" t="s">
        <v>5627</v>
      </c>
      <c r="I3128" s="56">
        <f>ROUNDDOWN(H3145,-2)</f>
        <v>773700</v>
      </c>
    </row>
    <row r="3129" spans="3:13" s="55" customFormat="1" ht="27.6">
      <c r="C3129" s="300" t="s">
        <v>1197</v>
      </c>
      <c r="D3129" s="300" t="s">
        <v>1198</v>
      </c>
      <c r="E3129" s="300" t="s">
        <v>1199</v>
      </c>
      <c r="F3129" s="300" t="s">
        <v>1200</v>
      </c>
      <c r="G3129" s="300" t="s">
        <v>1201</v>
      </c>
      <c r="H3129" s="300" t="s">
        <v>1202</v>
      </c>
      <c r="I3129" s="54"/>
    </row>
    <row r="3130" spans="3:13" s="55" customFormat="1" ht="13.8">
      <c r="C3130" s="72" t="s">
        <v>1203</v>
      </c>
      <c r="D3130" s="59" t="s">
        <v>1204</v>
      </c>
      <c r="E3130" s="73"/>
      <c r="F3130" s="73"/>
      <c r="G3130" s="73"/>
      <c r="H3130" s="73"/>
      <c r="I3130" s="54"/>
      <c r="J3130" s="159" t="s">
        <v>1249</v>
      </c>
    </row>
    <row r="3131" spans="3:13" s="55" customFormat="1" ht="13.8">
      <c r="C3131" s="301">
        <v>1</v>
      </c>
      <c r="D3131" s="59" t="s">
        <v>5</v>
      </c>
      <c r="E3131" s="302" t="s">
        <v>6</v>
      </c>
      <c r="F3131" s="93">
        <v>1.466</v>
      </c>
      <c r="G3131" s="64">
        <f>VLOOKUP(D3131,upahbahan,3,FALSE)</f>
        <v>100000</v>
      </c>
      <c r="H3131" s="64">
        <f>F3131*G3131</f>
        <v>146600</v>
      </c>
      <c r="I3131" s="54"/>
      <c r="J3131" s="159" t="s">
        <v>1250</v>
      </c>
      <c r="M3131" s="65">
        <v>0.1</v>
      </c>
    </row>
    <row r="3132" spans="3:13" s="55" customFormat="1" ht="13.8">
      <c r="C3132" s="301">
        <v>2</v>
      </c>
      <c r="D3132" s="59" t="s">
        <v>10</v>
      </c>
      <c r="E3132" s="302" t="s">
        <v>6</v>
      </c>
      <c r="F3132" s="93">
        <v>0.73299999999999998</v>
      </c>
      <c r="G3132" s="64">
        <f>VLOOKUP(D3132,upahbahan,3,FALSE)</f>
        <v>145000</v>
      </c>
      <c r="H3132" s="64">
        <f>F3132*G3132</f>
        <v>106285</v>
      </c>
      <c r="I3132" s="54"/>
      <c r="J3132" s="159"/>
      <c r="M3132" s="65"/>
    </row>
    <row r="3133" spans="3:13" s="55" customFormat="1" ht="13.8">
      <c r="C3133" s="301">
        <v>4</v>
      </c>
      <c r="D3133" s="59" t="s">
        <v>19</v>
      </c>
      <c r="E3133" s="302" t="s">
        <v>6</v>
      </c>
      <c r="F3133" s="93">
        <v>0.14699999999999999</v>
      </c>
      <c r="G3133" s="64">
        <f>VLOOKUP(D3133,upahbahan,3,FALSE)</f>
        <v>200000</v>
      </c>
      <c r="H3133" s="64">
        <f t="shared" ref="H3133" si="378">F3133*G3133</f>
        <v>29400</v>
      </c>
      <c r="I3133" s="54"/>
    </row>
    <row r="3134" spans="3:13" s="55" customFormat="1" ht="13.8">
      <c r="C3134" s="83" t="s">
        <v>1210</v>
      </c>
      <c r="D3134" s="80"/>
      <c r="E3134" s="80"/>
      <c r="F3134" s="217"/>
      <c r="G3134" s="218"/>
      <c r="H3134" s="64">
        <f>SUM(H3131:H3133)</f>
        <v>282285</v>
      </c>
      <c r="I3134" s="219"/>
    </row>
    <row r="3135" spans="3:13" s="55" customFormat="1" ht="13.8">
      <c r="C3135" s="72" t="s">
        <v>1211</v>
      </c>
      <c r="D3135" s="59" t="s">
        <v>1212</v>
      </c>
      <c r="E3135" s="73"/>
      <c r="F3135" s="73"/>
      <c r="G3135" s="73"/>
      <c r="H3135" s="73"/>
      <c r="I3135" s="54"/>
    </row>
    <row r="3136" spans="3:13" s="55" customFormat="1" ht="13.8">
      <c r="C3136" s="83" t="s">
        <v>1216</v>
      </c>
      <c r="D3136" s="80"/>
      <c r="E3136" s="80"/>
      <c r="F3136" s="80"/>
      <c r="G3136" s="162"/>
      <c r="H3136" s="64">
        <f>SUM(H3135:H3135)</f>
        <v>0</v>
      </c>
      <c r="I3136" s="54"/>
    </row>
    <row r="3137" spans="3:13" s="55" customFormat="1" ht="13.8">
      <c r="C3137" s="72" t="s">
        <v>1217</v>
      </c>
      <c r="D3137" s="59" t="s">
        <v>1218</v>
      </c>
      <c r="E3137" s="170"/>
      <c r="F3137" s="73"/>
      <c r="G3137" s="73"/>
      <c r="H3137" s="73"/>
      <c r="I3137" s="54"/>
    </row>
    <row r="3138" spans="3:13" s="55" customFormat="1" ht="13.8">
      <c r="C3138" s="557">
        <v>1</v>
      </c>
      <c r="D3138" s="59" t="s">
        <v>5289</v>
      </c>
      <c r="E3138" s="170" t="s">
        <v>1082</v>
      </c>
      <c r="F3138" s="188">
        <v>0.60599999999999998</v>
      </c>
      <c r="G3138" s="64">
        <f>VLOOKUP(D3138,upahbahan,3,FALSE)</f>
        <v>75000</v>
      </c>
      <c r="H3138" s="64">
        <f>F3138*G3138</f>
        <v>45450</v>
      </c>
      <c r="I3138" s="54"/>
    </row>
    <row r="3139" spans="3:13" s="55" customFormat="1" ht="13.8">
      <c r="C3139" s="557">
        <v>2</v>
      </c>
      <c r="D3139" s="59" t="s">
        <v>5628</v>
      </c>
      <c r="E3139" s="170" t="s">
        <v>1082</v>
      </c>
      <c r="F3139" s="188">
        <v>7.4999999999999997E-2</v>
      </c>
      <c r="G3139" s="64">
        <f>VLOOKUP(D3139,upahbahan,3,FALSE)</f>
        <v>150000</v>
      </c>
      <c r="H3139" s="64">
        <f t="shared" ref="H3139:H3141" si="379">F3139*G3139</f>
        <v>11250</v>
      </c>
      <c r="I3139" s="54"/>
    </row>
    <row r="3140" spans="3:13" s="55" customFormat="1" ht="13.8">
      <c r="C3140" s="557">
        <v>3</v>
      </c>
      <c r="D3140" s="59" t="s">
        <v>5629</v>
      </c>
      <c r="E3140" s="170" t="s">
        <v>1082</v>
      </c>
      <c r="F3140" s="188">
        <v>0.96799999999999997</v>
      </c>
      <c r="G3140" s="64">
        <f>VLOOKUP(D3140,upahbahan,3,FALSE)</f>
        <v>280000</v>
      </c>
      <c r="H3140" s="64">
        <f t="shared" si="379"/>
        <v>271040</v>
      </c>
      <c r="I3140" s="54"/>
    </row>
    <row r="3141" spans="3:13" s="55" customFormat="1" ht="13.8">
      <c r="C3141" s="557">
        <v>4</v>
      </c>
      <c r="D3141" s="59" t="s">
        <v>5134</v>
      </c>
      <c r="E3141" s="170" t="s">
        <v>1082</v>
      </c>
      <c r="F3141" s="188">
        <v>0.86499999999999999</v>
      </c>
      <c r="G3141" s="64">
        <f>VLOOKUP(D3141,upahbahan,3,FALSE)</f>
        <v>108000</v>
      </c>
      <c r="H3141" s="64">
        <f t="shared" si="379"/>
        <v>93420</v>
      </c>
      <c r="I3141" s="54"/>
    </row>
    <row r="3142" spans="3:13" s="55" customFormat="1" ht="13.8">
      <c r="C3142" s="83" t="s">
        <v>1219</v>
      </c>
      <c r="D3142" s="80"/>
      <c r="E3142" s="80"/>
      <c r="F3142" s="80"/>
      <c r="G3142" s="162"/>
      <c r="H3142" s="588">
        <f>SUM(H3137:H3141)</f>
        <v>421160</v>
      </c>
      <c r="I3142" s="54"/>
    </row>
    <row r="3143" spans="3:13" s="55" customFormat="1" ht="13.8">
      <c r="C3143" s="58" t="s">
        <v>1220</v>
      </c>
      <c r="D3143" s="69" t="s">
        <v>1221</v>
      </c>
      <c r="E3143" s="70"/>
      <c r="F3143" s="70"/>
      <c r="G3143" s="71"/>
      <c r="H3143" s="304">
        <f>H3142+H3136+H3134</f>
        <v>703445</v>
      </c>
      <c r="I3143" s="319"/>
    </row>
    <row r="3144" spans="3:13" s="55" customFormat="1" ht="13.8">
      <c r="C3144" s="58" t="s">
        <v>1222</v>
      </c>
      <c r="D3144" s="69" t="s">
        <v>1325</v>
      </c>
      <c r="E3144" s="70"/>
      <c r="F3144" s="71"/>
      <c r="G3144" s="95">
        <v>0.1</v>
      </c>
      <c r="H3144" s="64">
        <f>H3143*G3144</f>
        <v>70344.5</v>
      </c>
      <c r="I3144" s="319"/>
    </row>
    <row r="3145" spans="3:13" s="55" customFormat="1" ht="16.5" customHeight="1">
      <c r="C3145" s="58" t="s">
        <v>1223</v>
      </c>
      <c r="D3145" s="69" t="s">
        <v>1224</v>
      </c>
      <c r="E3145" s="70"/>
      <c r="F3145" s="70"/>
      <c r="G3145" s="71"/>
      <c r="H3145" s="305">
        <f>SUM(H3143:H3144)</f>
        <v>773789.5</v>
      </c>
      <c r="I3145" s="319"/>
    </row>
    <row r="3147" spans="3:13" ht="13.8">
      <c r="C3147" s="160" t="s">
        <v>5630</v>
      </c>
      <c r="D3147" s="436" t="s">
        <v>5631</v>
      </c>
      <c r="I3147" s="56">
        <f>ROUNDDOWN(H3164,-2)</f>
        <v>868700</v>
      </c>
    </row>
    <row r="3148" spans="3:13" s="55" customFormat="1" ht="27.6">
      <c r="C3148" s="300" t="s">
        <v>1197</v>
      </c>
      <c r="D3148" s="300" t="s">
        <v>1198</v>
      </c>
      <c r="E3148" s="300" t="s">
        <v>1199</v>
      </c>
      <c r="F3148" s="300" t="s">
        <v>1200</v>
      </c>
      <c r="G3148" s="300" t="s">
        <v>1201</v>
      </c>
      <c r="H3148" s="300" t="s">
        <v>1202</v>
      </c>
      <c r="I3148" s="54"/>
    </row>
    <row r="3149" spans="3:13" s="55" customFormat="1" ht="13.8">
      <c r="C3149" s="72" t="s">
        <v>1203</v>
      </c>
      <c r="D3149" s="59" t="s">
        <v>1204</v>
      </c>
      <c r="E3149" s="73"/>
      <c r="F3149" s="73"/>
      <c r="G3149" s="73"/>
      <c r="H3149" s="73"/>
      <c r="I3149" s="54"/>
      <c r="J3149" s="159" t="s">
        <v>1249</v>
      </c>
    </row>
    <row r="3150" spans="3:13" s="55" customFormat="1" ht="13.8">
      <c r="C3150" s="301">
        <v>1</v>
      </c>
      <c r="D3150" s="59" t="s">
        <v>5</v>
      </c>
      <c r="E3150" s="302" t="s">
        <v>6</v>
      </c>
      <c r="F3150" s="93">
        <v>1.6459999999999999</v>
      </c>
      <c r="G3150" s="64">
        <f>VLOOKUP(D3150,upahbahan,3,FALSE)</f>
        <v>100000</v>
      </c>
      <c r="H3150" s="64">
        <f>F3150*G3150</f>
        <v>164600</v>
      </c>
      <c r="I3150" s="54"/>
      <c r="J3150" s="159" t="s">
        <v>1250</v>
      </c>
      <c r="M3150" s="65">
        <v>0.1</v>
      </c>
    </row>
    <row r="3151" spans="3:13" s="55" customFormat="1" ht="13.8">
      <c r="C3151" s="301">
        <v>2</v>
      </c>
      <c r="D3151" s="59" t="s">
        <v>10</v>
      </c>
      <c r="E3151" s="302" t="s">
        <v>6</v>
      </c>
      <c r="F3151" s="93">
        <v>0.82299999999999995</v>
      </c>
      <c r="G3151" s="64">
        <f>VLOOKUP(D3151,upahbahan,3,FALSE)</f>
        <v>145000</v>
      </c>
      <c r="H3151" s="64">
        <f>F3151*G3151</f>
        <v>119335</v>
      </c>
      <c r="I3151" s="54"/>
      <c r="J3151" s="159"/>
      <c r="M3151" s="65"/>
    </row>
    <row r="3152" spans="3:13" s="55" customFormat="1" ht="13.8">
      <c r="C3152" s="301">
        <v>4</v>
      </c>
      <c r="D3152" s="59" t="s">
        <v>19</v>
      </c>
      <c r="E3152" s="302" t="s">
        <v>6</v>
      </c>
      <c r="F3152" s="93">
        <v>0.16500000000000001</v>
      </c>
      <c r="G3152" s="64">
        <f>VLOOKUP(D3152,upahbahan,3,FALSE)</f>
        <v>200000</v>
      </c>
      <c r="H3152" s="64">
        <f t="shared" ref="H3152" si="380">F3152*G3152</f>
        <v>33000</v>
      </c>
      <c r="I3152" s="54"/>
    </row>
    <row r="3153" spans="3:10" s="55" customFormat="1" ht="13.8">
      <c r="C3153" s="83" t="s">
        <v>1210</v>
      </c>
      <c r="D3153" s="80"/>
      <c r="E3153" s="80"/>
      <c r="F3153" s="217"/>
      <c r="G3153" s="218"/>
      <c r="H3153" s="64">
        <f>SUM(H3150:H3152)</f>
        <v>316935</v>
      </c>
      <c r="I3153" s="219"/>
    </row>
    <row r="3154" spans="3:10" s="55" customFormat="1" ht="13.8">
      <c r="C3154" s="72" t="s">
        <v>1211</v>
      </c>
      <c r="D3154" s="59" t="s">
        <v>1212</v>
      </c>
      <c r="E3154" s="73"/>
      <c r="F3154" s="73"/>
      <c r="G3154" s="73"/>
      <c r="H3154" s="73"/>
      <c r="I3154" s="54"/>
    </row>
    <row r="3155" spans="3:10" s="55" customFormat="1" ht="13.8">
      <c r="C3155" s="83" t="s">
        <v>1216</v>
      </c>
      <c r="D3155" s="80"/>
      <c r="E3155" s="80"/>
      <c r="F3155" s="80"/>
      <c r="G3155" s="162"/>
      <c r="H3155" s="64">
        <f>SUM(H3154:H3154)</f>
        <v>0</v>
      </c>
      <c r="I3155" s="54"/>
    </row>
    <row r="3156" spans="3:10" s="55" customFormat="1" ht="13.8">
      <c r="C3156" s="72" t="s">
        <v>1217</v>
      </c>
      <c r="D3156" s="59" t="s">
        <v>1218</v>
      </c>
      <c r="E3156" s="170"/>
      <c r="F3156" s="73"/>
      <c r="G3156" s="73"/>
      <c r="H3156" s="73"/>
      <c r="I3156" s="54"/>
    </row>
    <row r="3157" spans="3:10" s="55" customFormat="1" ht="13.8">
      <c r="C3157" s="557">
        <v>1</v>
      </c>
      <c r="D3157" s="59" t="s">
        <v>5289</v>
      </c>
      <c r="E3157" s="170" t="s">
        <v>1082</v>
      </c>
      <c r="F3157" s="171">
        <v>0.65</v>
      </c>
      <c r="G3157" s="64">
        <f>VLOOKUP(D3157,upahbahan,3,FALSE)</f>
        <v>75000</v>
      </c>
      <c r="H3157" s="64">
        <f>F3157*G3157</f>
        <v>48750</v>
      </c>
      <c r="I3157" s="54"/>
    </row>
    <row r="3158" spans="3:10" s="55" customFormat="1" ht="13.8">
      <c r="C3158" s="557">
        <v>2</v>
      </c>
      <c r="D3158" s="59" t="s">
        <v>5628</v>
      </c>
      <c r="E3158" s="170" t="s">
        <v>1082</v>
      </c>
      <c r="F3158" s="188">
        <v>0.159</v>
      </c>
      <c r="G3158" s="64">
        <f>VLOOKUP(D3158,upahbahan,3,FALSE)</f>
        <v>150000</v>
      </c>
      <c r="H3158" s="64">
        <f t="shared" ref="H3158:H3160" si="381">F3158*G3158</f>
        <v>23850</v>
      </c>
      <c r="I3158" s="54"/>
    </row>
    <row r="3159" spans="3:10" s="55" customFormat="1" ht="13.8">
      <c r="C3159" s="557">
        <v>3</v>
      </c>
      <c r="D3159" s="59" t="s">
        <v>5629</v>
      </c>
      <c r="E3159" s="170" t="s">
        <v>1082</v>
      </c>
      <c r="F3159" s="188">
        <v>1.0780000000000001</v>
      </c>
      <c r="G3159" s="64">
        <f>VLOOKUP(D3159,upahbahan,3,FALSE)</f>
        <v>280000</v>
      </c>
      <c r="H3159" s="64">
        <f t="shared" si="381"/>
        <v>301840</v>
      </c>
      <c r="I3159" s="54"/>
    </row>
    <row r="3160" spans="3:10" s="55" customFormat="1" ht="13.8">
      <c r="C3160" s="557">
        <v>4</v>
      </c>
      <c r="D3160" s="59" t="s">
        <v>5134</v>
      </c>
      <c r="E3160" s="170" t="s">
        <v>1082</v>
      </c>
      <c r="F3160" s="188">
        <v>0.91100000000000003</v>
      </c>
      <c r="G3160" s="64">
        <f>VLOOKUP(D3160,upahbahan,3,FALSE)</f>
        <v>108000</v>
      </c>
      <c r="H3160" s="64">
        <f t="shared" si="381"/>
        <v>98388</v>
      </c>
      <c r="I3160" s="54"/>
    </row>
    <row r="3161" spans="3:10" s="55" customFormat="1" ht="13.8">
      <c r="C3161" s="83" t="s">
        <v>1219</v>
      </c>
      <c r="D3161" s="80"/>
      <c r="E3161" s="80"/>
      <c r="F3161" s="80"/>
      <c r="G3161" s="162"/>
      <c r="H3161" s="588">
        <f>SUM(H3156:H3160)</f>
        <v>472828</v>
      </c>
      <c r="I3161" s="54"/>
    </row>
    <row r="3162" spans="3:10" s="55" customFormat="1" ht="13.8">
      <c r="C3162" s="58" t="s">
        <v>1220</v>
      </c>
      <c r="D3162" s="69" t="s">
        <v>1221</v>
      </c>
      <c r="E3162" s="70"/>
      <c r="F3162" s="70"/>
      <c r="G3162" s="71"/>
      <c r="H3162" s="304">
        <f>H3161+H3155+H3153</f>
        <v>789763</v>
      </c>
      <c r="I3162" s="319"/>
    </row>
    <row r="3163" spans="3:10" s="55" customFormat="1" ht="13.8">
      <c r="C3163" s="58" t="s">
        <v>1222</v>
      </c>
      <c r="D3163" s="69" t="s">
        <v>1325</v>
      </c>
      <c r="E3163" s="70"/>
      <c r="F3163" s="71"/>
      <c r="G3163" s="95">
        <v>0.1</v>
      </c>
      <c r="H3163" s="64">
        <f>H3162*G3163</f>
        <v>78976.3</v>
      </c>
      <c r="I3163" s="319"/>
    </row>
    <row r="3164" spans="3:10" s="55" customFormat="1" ht="16.5" customHeight="1">
      <c r="C3164" s="58" t="s">
        <v>1223</v>
      </c>
      <c r="D3164" s="69" t="s">
        <v>1224</v>
      </c>
      <c r="E3164" s="70"/>
      <c r="F3164" s="70"/>
      <c r="G3164" s="71"/>
      <c r="H3164" s="305">
        <f>SUM(H3162:H3163)</f>
        <v>868739.3</v>
      </c>
      <c r="I3164" s="319"/>
    </row>
    <row r="3165" spans="3:10" s="55" customFormat="1" ht="16.5" customHeight="1">
      <c r="C3165" s="57"/>
      <c r="D3165" s="81"/>
      <c r="E3165" s="81"/>
      <c r="F3165" s="81"/>
      <c r="G3165" s="81"/>
      <c r="H3165" s="82"/>
      <c r="I3165" s="54"/>
    </row>
    <row r="3166" spans="3:10" ht="13.8">
      <c r="C3166" s="160" t="s">
        <v>5632</v>
      </c>
      <c r="D3166" s="436" t="s">
        <v>5633</v>
      </c>
      <c r="I3166" s="56">
        <f>ROUNDDOWN(H3183,-2)</f>
        <v>1106100</v>
      </c>
    </row>
    <row r="3167" spans="3:10" s="55" customFormat="1" ht="27.6">
      <c r="C3167" s="300" t="s">
        <v>1197</v>
      </c>
      <c r="D3167" s="300" t="s">
        <v>1198</v>
      </c>
      <c r="E3167" s="300" t="s">
        <v>1199</v>
      </c>
      <c r="F3167" s="300" t="s">
        <v>1200</v>
      </c>
      <c r="G3167" s="300" t="s">
        <v>1201</v>
      </c>
      <c r="H3167" s="300" t="s">
        <v>1202</v>
      </c>
      <c r="I3167" s="54"/>
    </row>
    <row r="3168" spans="3:10" s="55" customFormat="1" ht="13.8">
      <c r="C3168" s="72" t="s">
        <v>1203</v>
      </c>
      <c r="D3168" s="59" t="s">
        <v>1204</v>
      </c>
      <c r="E3168" s="73"/>
      <c r="F3168" s="73"/>
      <c r="G3168" s="73"/>
      <c r="H3168" s="73"/>
      <c r="I3168" s="54"/>
      <c r="J3168" s="159" t="s">
        <v>1249</v>
      </c>
    </row>
    <row r="3169" spans="3:13" s="55" customFormat="1" ht="13.8">
      <c r="C3169" s="301">
        <v>1</v>
      </c>
      <c r="D3169" s="59" t="s">
        <v>5</v>
      </c>
      <c r="E3169" s="302" t="s">
        <v>6</v>
      </c>
      <c r="F3169" s="93">
        <v>2.0960000000000001</v>
      </c>
      <c r="G3169" s="64">
        <f>VLOOKUP(D3169,upahbahan,3,FALSE)</f>
        <v>100000</v>
      </c>
      <c r="H3169" s="64">
        <f>F3169*G3169</f>
        <v>209600</v>
      </c>
      <c r="I3169" s="54"/>
      <c r="J3169" s="159" t="s">
        <v>1250</v>
      </c>
      <c r="M3169" s="65">
        <v>0.1</v>
      </c>
    </row>
    <row r="3170" spans="3:13" s="55" customFormat="1" ht="13.8">
      <c r="C3170" s="301">
        <v>2</v>
      </c>
      <c r="D3170" s="59" t="s">
        <v>10</v>
      </c>
      <c r="E3170" s="302" t="s">
        <v>6</v>
      </c>
      <c r="F3170" s="93">
        <v>1.048</v>
      </c>
      <c r="G3170" s="64">
        <f>VLOOKUP(D3170,upahbahan,3,FALSE)</f>
        <v>145000</v>
      </c>
      <c r="H3170" s="64">
        <f>F3170*G3170</f>
        <v>151960</v>
      </c>
      <c r="I3170" s="54"/>
      <c r="J3170" s="159"/>
      <c r="M3170" s="65"/>
    </row>
    <row r="3171" spans="3:13" s="55" customFormat="1" ht="13.8">
      <c r="C3171" s="301">
        <v>4</v>
      </c>
      <c r="D3171" s="59" t="s">
        <v>19</v>
      </c>
      <c r="E3171" s="302" t="s">
        <v>6</v>
      </c>
      <c r="F3171" s="93">
        <v>0.21</v>
      </c>
      <c r="G3171" s="64">
        <f>VLOOKUP(D3171,upahbahan,3,FALSE)</f>
        <v>200000</v>
      </c>
      <c r="H3171" s="64">
        <f t="shared" ref="H3171" si="382">F3171*G3171</f>
        <v>42000</v>
      </c>
      <c r="I3171" s="54"/>
    </row>
    <row r="3172" spans="3:13" s="55" customFormat="1" ht="13.8">
      <c r="C3172" s="83" t="s">
        <v>1210</v>
      </c>
      <c r="D3172" s="80"/>
      <c r="E3172" s="80"/>
      <c r="F3172" s="217"/>
      <c r="G3172" s="218"/>
      <c r="H3172" s="64">
        <f>SUM(H3169:H3171)</f>
        <v>403560</v>
      </c>
      <c r="I3172" s="219"/>
    </row>
    <row r="3173" spans="3:13" s="55" customFormat="1" ht="13.8">
      <c r="C3173" s="72" t="s">
        <v>1211</v>
      </c>
      <c r="D3173" s="59" t="s">
        <v>1212</v>
      </c>
      <c r="E3173" s="73"/>
      <c r="F3173" s="73"/>
      <c r="G3173" s="73"/>
      <c r="H3173" s="73"/>
      <c r="I3173" s="54"/>
    </row>
    <row r="3174" spans="3:13" s="55" customFormat="1" ht="13.8">
      <c r="C3174" s="83" t="s">
        <v>1216</v>
      </c>
      <c r="D3174" s="80"/>
      <c r="E3174" s="80"/>
      <c r="F3174" s="80"/>
      <c r="G3174" s="162"/>
      <c r="H3174" s="64">
        <f>SUM(H3173:H3173)</f>
        <v>0</v>
      </c>
      <c r="I3174" s="54"/>
    </row>
    <row r="3175" spans="3:13" s="55" customFormat="1" ht="13.8">
      <c r="C3175" s="72" t="s">
        <v>1217</v>
      </c>
      <c r="D3175" s="59" t="s">
        <v>1218</v>
      </c>
      <c r="E3175" s="170"/>
      <c r="F3175" s="73"/>
      <c r="G3175" s="73"/>
      <c r="H3175" s="73"/>
      <c r="I3175" s="54"/>
    </row>
    <row r="3176" spans="3:13" s="55" customFormat="1" ht="13.8">
      <c r="C3176" s="557">
        <v>1</v>
      </c>
      <c r="D3176" s="59" t="s">
        <v>5289</v>
      </c>
      <c r="E3176" s="170" t="s">
        <v>1082</v>
      </c>
      <c r="F3176" s="171">
        <v>0.76</v>
      </c>
      <c r="G3176" s="64">
        <f>VLOOKUP(D3176,upahbahan,3,FALSE)</f>
        <v>75000</v>
      </c>
      <c r="H3176" s="64">
        <f>F3176*G3176</f>
        <v>57000</v>
      </c>
      <c r="I3176" s="54"/>
    </row>
    <row r="3177" spans="3:13" s="55" customFormat="1" ht="13.8">
      <c r="C3177" s="557">
        <v>2</v>
      </c>
      <c r="D3177" s="59" t="s">
        <v>5628</v>
      </c>
      <c r="E3177" s="170" t="s">
        <v>1082</v>
      </c>
      <c r="F3177" s="188">
        <v>0.36899999999999999</v>
      </c>
      <c r="G3177" s="64">
        <f>VLOOKUP(D3177,upahbahan,3,FALSE)</f>
        <v>150000</v>
      </c>
      <c r="H3177" s="64">
        <f t="shared" ref="H3177:H3179" si="383">F3177*G3177</f>
        <v>55350</v>
      </c>
      <c r="I3177" s="54"/>
    </row>
    <row r="3178" spans="3:13" s="55" customFormat="1" ht="13.8">
      <c r="C3178" s="557">
        <v>3</v>
      </c>
      <c r="D3178" s="59" t="s">
        <v>5629</v>
      </c>
      <c r="E3178" s="170" t="s">
        <v>1082</v>
      </c>
      <c r="F3178" s="188">
        <v>1.353</v>
      </c>
      <c r="G3178" s="64">
        <f>VLOOKUP(D3178,upahbahan,3,FALSE)</f>
        <v>280000</v>
      </c>
      <c r="H3178" s="64">
        <f t="shared" si="383"/>
        <v>378840</v>
      </c>
      <c r="I3178" s="54"/>
    </row>
    <row r="3179" spans="3:13" s="55" customFormat="1" ht="13.8">
      <c r="C3179" s="557">
        <v>4</v>
      </c>
      <c r="D3179" s="59" t="s">
        <v>5134</v>
      </c>
      <c r="E3179" s="170" t="s">
        <v>1082</v>
      </c>
      <c r="F3179" s="188">
        <v>1.026</v>
      </c>
      <c r="G3179" s="64">
        <f>VLOOKUP(D3179,upahbahan,3,FALSE)</f>
        <v>108000</v>
      </c>
      <c r="H3179" s="64">
        <f t="shared" si="383"/>
        <v>110808</v>
      </c>
      <c r="I3179" s="54"/>
    </row>
    <row r="3180" spans="3:13" s="55" customFormat="1" ht="13.8">
      <c r="C3180" s="83" t="s">
        <v>1219</v>
      </c>
      <c r="D3180" s="80"/>
      <c r="E3180" s="80"/>
      <c r="F3180" s="80"/>
      <c r="G3180" s="162"/>
      <c r="H3180" s="588">
        <f>SUM(H3175:H3179)</f>
        <v>601998</v>
      </c>
      <c r="I3180" s="54"/>
    </row>
    <row r="3181" spans="3:13" s="55" customFormat="1" ht="13.8">
      <c r="C3181" s="58" t="s">
        <v>1220</v>
      </c>
      <c r="D3181" s="69" t="s">
        <v>1221</v>
      </c>
      <c r="E3181" s="70"/>
      <c r="F3181" s="70"/>
      <c r="G3181" s="71"/>
      <c r="H3181" s="304">
        <f>H3180+H3174+H3172</f>
        <v>1005558</v>
      </c>
      <c r="I3181" s="319"/>
    </row>
    <row r="3182" spans="3:13" s="55" customFormat="1" ht="13.8">
      <c r="C3182" s="58" t="s">
        <v>1222</v>
      </c>
      <c r="D3182" s="69" t="s">
        <v>1325</v>
      </c>
      <c r="E3182" s="70"/>
      <c r="F3182" s="71"/>
      <c r="G3182" s="95">
        <v>0.1</v>
      </c>
      <c r="H3182" s="64">
        <f>H3181*G3182</f>
        <v>100555.8</v>
      </c>
      <c r="I3182" s="319"/>
    </row>
    <row r="3183" spans="3:13" s="55" customFormat="1" ht="16.5" customHeight="1">
      <c r="C3183" s="58" t="s">
        <v>1223</v>
      </c>
      <c r="D3183" s="69" t="s">
        <v>1224</v>
      </c>
      <c r="E3183" s="70"/>
      <c r="F3183" s="70"/>
      <c r="G3183" s="71"/>
      <c r="H3183" s="305">
        <f>SUM(H3181:H3182)</f>
        <v>1106113.8</v>
      </c>
      <c r="I3183" s="319"/>
    </row>
    <row r="3185" spans="3:13" ht="13.8">
      <c r="C3185" s="160" t="s">
        <v>5634</v>
      </c>
      <c r="D3185" s="436" t="s">
        <v>5635</v>
      </c>
      <c r="I3185" s="56">
        <f>ROUNDDOWN(H3202,-2)</f>
        <v>1343400</v>
      </c>
    </row>
    <row r="3186" spans="3:13" s="55" customFormat="1" ht="27.6">
      <c r="C3186" s="300" t="s">
        <v>1197</v>
      </c>
      <c r="D3186" s="300" t="s">
        <v>1198</v>
      </c>
      <c r="E3186" s="300" t="s">
        <v>1199</v>
      </c>
      <c r="F3186" s="300" t="s">
        <v>1200</v>
      </c>
      <c r="G3186" s="300" t="s">
        <v>1201</v>
      </c>
      <c r="H3186" s="300" t="s">
        <v>1202</v>
      </c>
      <c r="I3186" s="54"/>
    </row>
    <row r="3187" spans="3:13" s="55" customFormat="1" ht="13.8">
      <c r="C3187" s="72" t="s">
        <v>1203</v>
      </c>
      <c r="D3187" s="59" t="s">
        <v>1204</v>
      </c>
      <c r="E3187" s="73"/>
      <c r="F3187" s="73"/>
      <c r="G3187" s="73"/>
      <c r="H3187" s="73"/>
      <c r="I3187" s="54"/>
      <c r="J3187" s="159" t="s">
        <v>1249</v>
      </c>
    </row>
    <row r="3188" spans="3:13" s="55" customFormat="1" ht="13.8">
      <c r="C3188" s="301">
        <v>1</v>
      </c>
      <c r="D3188" s="59" t="s">
        <v>5</v>
      </c>
      <c r="E3188" s="302" t="s">
        <v>6</v>
      </c>
      <c r="F3188" s="93">
        <v>2.5459999999999998</v>
      </c>
      <c r="G3188" s="64">
        <f>VLOOKUP(D3188,upahbahan,3,FALSE)</f>
        <v>100000</v>
      </c>
      <c r="H3188" s="64">
        <f>F3188*G3188</f>
        <v>254599.99999999997</v>
      </c>
      <c r="I3188" s="54"/>
      <c r="J3188" s="159" t="s">
        <v>1250</v>
      </c>
      <c r="M3188" s="65">
        <v>0.1</v>
      </c>
    </row>
    <row r="3189" spans="3:13" s="55" customFormat="1" ht="13.8">
      <c r="C3189" s="301">
        <v>2</v>
      </c>
      <c r="D3189" s="59" t="s">
        <v>10</v>
      </c>
      <c r="E3189" s="302" t="s">
        <v>6</v>
      </c>
      <c r="F3189" s="93">
        <v>1.2729999999999999</v>
      </c>
      <c r="G3189" s="64">
        <f>VLOOKUP(D3189,upahbahan,3,FALSE)</f>
        <v>145000</v>
      </c>
      <c r="H3189" s="64">
        <f>F3189*G3189</f>
        <v>184585</v>
      </c>
      <c r="I3189" s="54"/>
      <c r="J3189" s="159"/>
      <c r="M3189" s="65"/>
    </row>
    <row r="3190" spans="3:13" s="55" customFormat="1" ht="13.8">
      <c r="C3190" s="301">
        <v>4</v>
      </c>
      <c r="D3190" s="59" t="s">
        <v>19</v>
      </c>
      <c r="E3190" s="302" t="s">
        <v>6</v>
      </c>
      <c r="F3190" s="93">
        <v>0.255</v>
      </c>
      <c r="G3190" s="64">
        <f>VLOOKUP(D3190,upahbahan,3,FALSE)</f>
        <v>200000</v>
      </c>
      <c r="H3190" s="64">
        <f t="shared" ref="H3190" si="384">F3190*G3190</f>
        <v>51000</v>
      </c>
      <c r="I3190" s="54"/>
    </row>
    <row r="3191" spans="3:13" s="55" customFormat="1" ht="13.8">
      <c r="C3191" s="83" t="s">
        <v>1210</v>
      </c>
      <c r="D3191" s="80"/>
      <c r="E3191" s="80"/>
      <c r="F3191" s="217"/>
      <c r="G3191" s="218"/>
      <c r="H3191" s="64">
        <f>SUM(H3188:H3190)</f>
        <v>490185</v>
      </c>
      <c r="I3191" s="219"/>
    </row>
    <row r="3192" spans="3:13" s="55" customFormat="1" ht="13.8">
      <c r="C3192" s="72" t="s">
        <v>1211</v>
      </c>
      <c r="D3192" s="59" t="s">
        <v>1212</v>
      </c>
      <c r="E3192" s="73"/>
      <c r="F3192" s="73"/>
      <c r="G3192" s="73"/>
      <c r="H3192" s="73"/>
      <c r="I3192" s="54"/>
    </row>
    <row r="3193" spans="3:13" s="55" customFormat="1" ht="13.8">
      <c r="C3193" s="83" t="s">
        <v>1216</v>
      </c>
      <c r="D3193" s="80"/>
      <c r="E3193" s="80"/>
      <c r="F3193" s="80"/>
      <c r="G3193" s="162"/>
      <c r="H3193" s="64">
        <f>SUM(H3192:H3192)</f>
        <v>0</v>
      </c>
      <c r="I3193" s="54"/>
    </row>
    <row r="3194" spans="3:13" s="55" customFormat="1" ht="13.8">
      <c r="C3194" s="72" t="s">
        <v>1217</v>
      </c>
      <c r="D3194" s="59" t="s">
        <v>1218</v>
      </c>
      <c r="E3194" s="170"/>
      <c r="F3194" s="73"/>
      <c r="G3194" s="73"/>
      <c r="H3194" s="73"/>
      <c r="I3194" s="54"/>
    </row>
    <row r="3195" spans="3:13" s="55" customFormat="1" ht="13.8">
      <c r="C3195" s="557">
        <v>1</v>
      </c>
      <c r="D3195" s="59" t="s">
        <v>5289</v>
      </c>
      <c r="E3195" s="170" t="s">
        <v>1082</v>
      </c>
      <c r="F3195" s="171">
        <v>0.87</v>
      </c>
      <c r="G3195" s="64">
        <f>VLOOKUP(D3195,upahbahan,3,FALSE)</f>
        <v>75000</v>
      </c>
      <c r="H3195" s="64">
        <f>F3195*G3195</f>
        <v>65250</v>
      </c>
      <c r="I3195" s="54"/>
    </row>
    <row r="3196" spans="3:13" s="55" customFormat="1" ht="13.8">
      <c r="C3196" s="557">
        <v>2</v>
      </c>
      <c r="D3196" s="59" t="s">
        <v>5628</v>
      </c>
      <c r="E3196" s="170" t="s">
        <v>1082</v>
      </c>
      <c r="F3196" s="188">
        <v>0.57899999999999996</v>
      </c>
      <c r="G3196" s="64">
        <f>VLOOKUP(D3196,upahbahan,3,FALSE)</f>
        <v>150000</v>
      </c>
      <c r="H3196" s="64">
        <f t="shared" ref="H3196:H3198" si="385">F3196*G3196</f>
        <v>86850</v>
      </c>
      <c r="I3196" s="54"/>
    </row>
    <row r="3197" spans="3:13" s="55" customFormat="1" ht="13.8">
      <c r="C3197" s="557">
        <v>3</v>
      </c>
      <c r="D3197" s="59" t="s">
        <v>5629</v>
      </c>
      <c r="E3197" s="170" t="s">
        <v>1082</v>
      </c>
      <c r="F3197" s="188">
        <v>1.6279999999999999</v>
      </c>
      <c r="G3197" s="64">
        <f>VLOOKUP(D3197,upahbahan,3,FALSE)</f>
        <v>280000</v>
      </c>
      <c r="H3197" s="64">
        <f t="shared" si="385"/>
        <v>455839.99999999994</v>
      </c>
      <c r="I3197" s="54"/>
    </row>
    <row r="3198" spans="3:13" s="55" customFormat="1" ht="13.8">
      <c r="C3198" s="557">
        <v>4</v>
      </c>
      <c r="D3198" s="59" t="s">
        <v>5134</v>
      </c>
      <c r="E3198" s="170" t="s">
        <v>1082</v>
      </c>
      <c r="F3198" s="188">
        <v>1.141</v>
      </c>
      <c r="G3198" s="64">
        <f>VLOOKUP(D3198,upahbahan,3,FALSE)</f>
        <v>108000</v>
      </c>
      <c r="H3198" s="64">
        <f t="shared" si="385"/>
        <v>123228</v>
      </c>
      <c r="I3198" s="54"/>
    </row>
    <row r="3199" spans="3:13" s="55" customFormat="1" ht="13.8">
      <c r="C3199" s="83" t="s">
        <v>1219</v>
      </c>
      <c r="D3199" s="80"/>
      <c r="E3199" s="80"/>
      <c r="F3199" s="80"/>
      <c r="G3199" s="162"/>
      <c r="H3199" s="588">
        <f>SUM(H3194:H3198)</f>
        <v>731168</v>
      </c>
      <c r="I3199" s="54"/>
    </row>
    <row r="3200" spans="3:13" s="55" customFormat="1" ht="13.8">
      <c r="C3200" s="58" t="s">
        <v>1220</v>
      </c>
      <c r="D3200" s="69" t="s">
        <v>1221</v>
      </c>
      <c r="E3200" s="70"/>
      <c r="F3200" s="70"/>
      <c r="G3200" s="71"/>
      <c r="H3200" s="304">
        <f>H3199+H3193+H3191</f>
        <v>1221353</v>
      </c>
      <c r="I3200" s="319"/>
    </row>
    <row r="3201" spans="3:13" s="55" customFormat="1" ht="13.8">
      <c r="C3201" s="58" t="s">
        <v>1222</v>
      </c>
      <c r="D3201" s="69" t="s">
        <v>1325</v>
      </c>
      <c r="E3201" s="70"/>
      <c r="F3201" s="71"/>
      <c r="G3201" s="95">
        <v>0.1</v>
      </c>
      <c r="H3201" s="64">
        <f>H3200*G3201</f>
        <v>122135.3</v>
      </c>
      <c r="I3201" s="319"/>
    </row>
    <row r="3202" spans="3:13" s="55" customFormat="1" ht="16.5" customHeight="1">
      <c r="C3202" s="58" t="s">
        <v>1223</v>
      </c>
      <c r="D3202" s="69" t="s">
        <v>1224</v>
      </c>
      <c r="E3202" s="70"/>
      <c r="F3202" s="70"/>
      <c r="G3202" s="71"/>
      <c r="H3202" s="305">
        <f>SUM(H3200:H3201)</f>
        <v>1343488.3</v>
      </c>
      <c r="I3202" s="319"/>
    </row>
    <row r="3204" spans="3:13" ht="13.8">
      <c r="C3204" s="160" t="s">
        <v>5636</v>
      </c>
      <c r="D3204" s="436" t="s">
        <v>5638</v>
      </c>
      <c r="I3204" s="56">
        <f>ROUNDDOWN(H3221,-2)</f>
        <v>1580800</v>
      </c>
    </row>
    <row r="3205" spans="3:13" s="55" customFormat="1" ht="27.6">
      <c r="C3205" s="300" t="s">
        <v>1197</v>
      </c>
      <c r="D3205" s="300" t="s">
        <v>1198</v>
      </c>
      <c r="E3205" s="300" t="s">
        <v>1199</v>
      </c>
      <c r="F3205" s="300" t="s">
        <v>1200</v>
      </c>
      <c r="G3205" s="300" t="s">
        <v>1201</v>
      </c>
      <c r="H3205" s="300" t="s">
        <v>1202</v>
      </c>
      <c r="I3205" s="54"/>
    </row>
    <row r="3206" spans="3:13" s="55" customFormat="1" ht="13.8">
      <c r="C3206" s="72" t="s">
        <v>1203</v>
      </c>
      <c r="D3206" s="59" t="s">
        <v>1204</v>
      </c>
      <c r="E3206" s="73"/>
      <c r="F3206" s="73"/>
      <c r="G3206" s="73"/>
      <c r="H3206" s="73"/>
      <c r="I3206" s="54"/>
      <c r="J3206" s="159" t="s">
        <v>1249</v>
      </c>
    </row>
    <row r="3207" spans="3:13" s="55" customFormat="1" ht="13.8">
      <c r="C3207" s="301">
        <v>1</v>
      </c>
      <c r="D3207" s="59" t="s">
        <v>5</v>
      </c>
      <c r="E3207" s="302" t="s">
        <v>6</v>
      </c>
      <c r="F3207" s="93">
        <v>2.996</v>
      </c>
      <c r="G3207" s="64">
        <f>VLOOKUP(D3207,upahbahan,3,FALSE)</f>
        <v>100000</v>
      </c>
      <c r="H3207" s="64">
        <f>F3207*G3207</f>
        <v>299600</v>
      </c>
      <c r="I3207" s="54"/>
      <c r="J3207" s="159" t="s">
        <v>1250</v>
      </c>
      <c r="M3207" s="65">
        <v>0.1</v>
      </c>
    </row>
    <row r="3208" spans="3:13" s="55" customFormat="1" ht="13.8">
      <c r="C3208" s="301">
        <v>2</v>
      </c>
      <c r="D3208" s="59" t="s">
        <v>10</v>
      </c>
      <c r="E3208" s="302" t="s">
        <v>6</v>
      </c>
      <c r="F3208" s="93">
        <v>1.498</v>
      </c>
      <c r="G3208" s="64">
        <f>VLOOKUP(D3208,upahbahan,3,FALSE)</f>
        <v>145000</v>
      </c>
      <c r="H3208" s="64">
        <f>F3208*G3208</f>
        <v>217210</v>
      </c>
      <c r="I3208" s="54"/>
      <c r="J3208" s="159"/>
      <c r="M3208" s="65"/>
    </row>
    <row r="3209" spans="3:13" s="55" customFormat="1" ht="13.8">
      <c r="C3209" s="301">
        <v>4</v>
      </c>
      <c r="D3209" s="59" t="s">
        <v>19</v>
      </c>
      <c r="E3209" s="302" t="s">
        <v>6</v>
      </c>
      <c r="F3209" s="93">
        <v>0.3</v>
      </c>
      <c r="G3209" s="64">
        <f>VLOOKUP(D3209,upahbahan,3,FALSE)</f>
        <v>200000</v>
      </c>
      <c r="H3209" s="64">
        <f t="shared" ref="H3209" si="386">F3209*G3209</f>
        <v>60000</v>
      </c>
      <c r="I3209" s="54"/>
    </row>
    <row r="3210" spans="3:13" s="55" customFormat="1" ht="13.8">
      <c r="C3210" s="83" t="s">
        <v>1210</v>
      </c>
      <c r="D3210" s="80"/>
      <c r="E3210" s="80"/>
      <c r="F3210" s="217"/>
      <c r="G3210" s="218"/>
      <c r="H3210" s="64">
        <f>SUM(H3207:H3209)</f>
        <v>576810</v>
      </c>
      <c r="I3210" s="219"/>
    </row>
    <row r="3211" spans="3:13" s="55" customFormat="1" ht="13.8">
      <c r="C3211" s="72" t="s">
        <v>1211</v>
      </c>
      <c r="D3211" s="59" t="s">
        <v>1212</v>
      </c>
      <c r="E3211" s="73"/>
      <c r="F3211" s="73"/>
      <c r="G3211" s="73"/>
      <c r="H3211" s="73"/>
      <c r="I3211" s="54"/>
    </row>
    <row r="3212" spans="3:13" s="55" customFormat="1" ht="13.8">
      <c r="C3212" s="83" t="s">
        <v>1216</v>
      </c>
      <c r="D3212" s="80"/>
      <c r="E3212" s="80"/>
      <c r="F3212" s="80"/>
      <c r="G3212" s="162"/>
      <c r="H3212" s="64">
        <f>SUM(H3211:H3211)</f>
        <v>0</v>
      </c>
      <c r="I3212" s="54"/>
    </row>
    <row r="3213" spans="3:13" s="55" customFormat="1" ht="13.8">
      <c r="C3213" s="72" t="s">
        <v>1217</v>
      </c>
      <c r="D3213" s="59" t="s">
        <v>1218</v>
      </c>
      <c r="E3213" s="170"/>
      <c r="F3213" s="73"/>
      <c r="G3213" s="73"/>
      <c r="H3213" s="73"/>
      <c r="I3213" s="54"/>
    </row>
    <row r="3214" spans="3:13" s="55" customFormat="1" ht="13.8">
      <c r="C3214" s="557">
        <v>1</v>
      </c>
      <c r="D3214" s="59" t="s">
        <v>5289</v>
      </c>
      <c r="E3214" s="170" t="s">
        <v>1082</v>
      </c>
      <c r="F3214" s="171">
        <v>0.98</v>
      </c>
      <c r="G3214" s="64">
        <f>VLOOKUP(D3214,upahbahan,3,FALSE)</f>
        <v>75000</v>
      </c>
      <c r="H3214" s="64">
        <f>F3214*G3214</f>
        <v>73500</v>
      </c>
      <c r="I3214" s="54"/>
    </row>
    <row r="3215" spans="3:13" s="55" customFormat="1" ht="13.8">
      <c r="C3215" s="557">
        <v>2</v>
      </c>
      <c r="D3215" s="59" t="s">
        <v>5628</v>
      </c>
      <c r="E3215" s="170" t="s">
        <v>1082</v>
      </c>
      <c r="F3215" s="188">
        <v>0.78900000000000003</v>
      </c>
      <c r="G3215" s="64">
        <f>VLOOKUP(D3215,upahbahan,3,FALSE)</f>
        <v>150000</v>
      </c>
      <c r="H3215" s="64">
        <f t="shared" ref="H3215:H3217" si="387">F3215*G3215</f>
        <v>118350</v>
      </c>
      <c r="I3215" s="54"/>
    </row>
    <row r="3216" spans="3:13" s="55" customFormat="1" ht="13.8">
      <c r="C3216" s="557">
        <v>3</v>
      </c>
      <c r="D3216" s="59" t="s">
        <v>5629</v>
      </c>
      <c r="E3216" s="170" t="s">
        <v>1082</v>
      </c>
      <c r="F3216" s="188">
        <v>1.903</v>
      </c>
      <c r="G3216" s="64">
        <f>VLOOKUP(D3216,upahbahan,3,FALSE)</f>
        <v>280000</v>
      </c>
      <c r="H3216" s="64">
        <f t="shared" si="387"/>
        <v>532840</v>
      </c>
      <c r="I3216" s="54"/>
    </row>
    <row r="3217" spans="3:13" s="55" customFormat="1" ht="13.8">
      <c r="C3217" s="557">
        <v>4</v>
      </c>
      <c r="D3217" s="59" t="s">
        <v>5134</v>
      </c>
      <c r="E3217" s="170" t="s">
        <v>1082</v>
      </c>
      <c r="F3217" s="188">
        <v>1.256</v>
      </c>
      <c r="G3217" s="64">
        <f>VLOOKUP(D3217,upahbahan,3,FALSE)</f>
        <v>108000</v>
      </c>
      <c r="H3217" s="64">
        <f t="shared" si="387"/>
        <v>135648</v>
      </c>
      <c r="I3217" s="54"/>
    </row>
    <row r="3218" spans="3:13" s="55" customFormat="1" ht="13.8">
      <c r="C3218" s="83" t="s">
        <v>1219</v>
      </c>
      <c r="D3218" s="80"/>
      <c r="E3218" s="80"/>
      <c r="F3218" s="80"/>
      <c r="G3218" s="162"/>
      <c r="H3218" s="588">
        <f>SUM(H3213:H3217)</f>
        <v>860338</v>
      </c>
      <c r="I3218" s="54"/>
    </row>
    <row r="3219" spans="3:13" s="55" customFormat="1" ht="13.8">
      <c r="C3219" s="58" t="s">
        <v>1220</v>
      </c>
      <c r="D3219" s="69" t="s">
        <v>1221</v>
      </c>
      <c r="E3219" s="70"/>
      <c r="F3219" s="70"/>
      <c r="G3219" s="71"/>
      <c r="H3219" s="304">
        <f>H3218+H3212+H3210</f>
        <v>1437148</v>
      </c>
      <c r="I3219" s="319"/>
    </row>
    <row r="3220" spans="3:13" s="55" customFormat="1" ht="13.8">
      <c r="C3220" s="58" t="s">
        <v>1222</v>
      </c>
      <c r="D3220" s="69" t="s">
        <v>1325</v>
      </c>
      <c r="E3220" s="70"/>
      <c r="F3220" s="71"/>
      <c r="G3220" s="95">
        <v>0.1</v>
      </c>
      <c r="H3220" s="64">
        <f>H3219*G3220</f>
        <v>143714.80000000002</v>
      </c>
      <c r="I3220" s="319"/>
    </row>
    <row r="3221" spans="3:13" s="55" customFormat="1" ht="16.5" customHeight="1">
      <c r="C3221" s="58" t="s">
        <v>1223</v>
      </c>
      <c r="D3221" s="69" t="s">
        <v>1224</v>
      </c>
      <c r="E3221" s="70"/>
      <c r="F3221" s="70"/>
      <c r="G3221" s="71"/>
      <c r="H3221" s="305">
        <f>SUM(H3219:H3220)</f>
        <v>1580862.8</v>
      </c>
      <c r="I3221" s="319"/>
    </row>
    <row r="3223" spans="3:13" ht="13.8">
      <c r="C3223" s="160" t="s">
        <v>5637</v>
      </c>
      <c r="D3223" s="436" t="s">
        <v>5639</v>
      </c>
      <c r="I3223" s="56">
        <f>ROUNDDOWN(H3240,-2)</f>
        <v>1818200</v>
      </c>
    </row>
    <row r="3224" spans="3:13" s="55" customFormat="1" ht="27.6">
      <c r="C3224" s="300" t="s">
        <v>1197</v>
      </c>
      <c r="D3224" s="300" t="s">
        <v>1198</v>
      </c>
      <c r="E3224" s="300" t="s">
        <v>1199</v>
      </c>
      <c r="F3224" s="300" t="s">
        <v>1200</v>
      </c>
      <c r="G3224" s="300" t="s">
        <v>1201</v>
      </c>
      <c r="H3224" s="300" t="s">
        <v>1202</v>
      </c>
      <c r="I3224" s="54"/>
    </row>
    <row r="3225" spans="3:13" s="55" customFormat="1" ht="13.8">
      <c r="C3225" s="72" t="s">
        <v>1203</v>
      </c>
      <c r="D3225" s="59" t="s">
        <v>1204</v>
      </c>
      <c r="E3225" s="73"/>
      <c r="F3225" s="73"/>
      <c r="G3225" s="73"/>
      <c r="H3225" s="73"/>
      <c r="I3225" s="54"/>
      <c r="J3225" s="159" t="s">
        <v>1249</v>
      </c>
    </row>
    <row r="3226" spans="3:13" s="55" customFormat="1" ht="13.8">
      <c r="C3226" s="301">
        <v>1</v>
      </c>
      <c r="D3226" s="59" t="s">
        <v>5</v>
      </c>
      <c r="E3226" s="302" t="s">
        <v>6</v>
      </c>
      <c r="F3226" s="93">
        <v>3.4460000000000002</v>
      </c>
      <c r="G3226" s="64">
        <f>VLOOKUP(D3226,upahbahan,3,FALSE)</f>
        <v>100000</v>
      </c>
      <c r="H3226" s="64">
        <f>F3226*G3226</f>
        <v>344600</v>
      </c>
      <c r="I3226" s="54"/>
      <c r="J3226" s="159" t="s">
        <v>1250</v>
      </c>
      <c r="M3226" s="65">
        <v>0.1</v>
      </c>
    </row>
    <row r="3227" spans="3:13" s="55" customFormat="1" ht="13.8">
      <c r="C3227" s="301">
        <v>2</v>
      </c>
      <c r="D3227" s="59" t="s">
        <v>10</v>
      </c>
      <c r="E3227" s="302" t="s">
        <v>6</v>
      </c>
      <c r="F3227" s="93">
        <v>1.7230000000000001</v>
      </c>
      <c r="G3227" s="64">
        <f>VLOOKUP(D3227,upahbahan,3,FALSE)</f>
        <v>145000</v>
      </c>
      <c r="H3227" s="64">
        <f>F3227*G3227</f>
        <v>249835</v>
      </c>
      <c r="I3227" s="54"/>
      <c r="J3227" s="159"/>
      <c r="M3227" s="65"/>
    </row>
    <row r="3228" spans="3:13" s="55" customFormat="1" ht="13.8">
      <c r="C3228" s="301">
        <v>4</v>
      </c>
      <c r="D3228" s="59" t="s">
        <v>19</v>
      </c>
      <c r="E3228" s="302" t="s">
        <v>6</v>
      </c>
      <c r="F3228" s="93">
        <v>0.34499999999999997</v>
      </c>
      <c r="G3228" s="64">
        <f>VLOOKUP(D3228,upahbahan,3,FALSE)</f>
        <v>200000</v>
      </c>
      <c r="H3228" s="64">
        <f t="shared" ref="H3228" si="388">F3228*G3228</f>
        <v>69000</v>
      </c>
      <c r="I3228" s="54"/>
    </row>
    <row r="3229" spans="3:13" s="55" customFormat="1" ht="13.8">
      <c r="C3229" s="83" t="s">
        <v>1210</v>
      </c>
      <c r="D3229" s="80"/>
      <c r="E3229" s="80"/>
      <c r="F3229" s="217"/>
      <c r="G3229" s="218"/>
      <c r="H3229" s="64">
        <f>SUM(H3226:H3228)</f>
        <v>663435</v>
      </c>
      <c r="I3229" s="219"/>
    </row>
    <row r="3230" spans="3:13" s="55" customFormat="1" ht="13.8">
      <c r="C3230" s="72" t="s">
        <v>1211</v>
      </c>
      <c r="D3230" s="59" t="s">
        <v>1212</v>
      </c>
      <c r="E3230" s="73"/>
      <c r="F3230" s="73"/>
      <c r="G3230" s="73"/>
      <c r="H3230" s="73"/>
      <c r="I3230" s="54"/>
    </row>
    <row r="3231" spans="3:13" s="55" customFormat="1" ht="13.8">
      <c r="C3231" s="83" t="s">
        <v>1216</v>
      </c>
      <c r="D3231" s="80"/>
      <c r="E3231" s="80"/>
      <c r="F3231" s="80"/>
      <c r="G3231" s="162"/>
      <c r="H3231" s="64">
        <f>SUM(H3230:H3230)</f>
        <v>0</v>
      </c>
      <c r="I3231" s="54"/>
    </row>
    <row r="3232" spans="3:13" s="55" customFormat="1" ht="13.8">
      <c r="C3232" s="72" t="s">
        <v>1217</v>
      </c>
      <c r="D3232" s="59" t="s">
        <v>1218</v>
      </c>
      <c r="E3232" s="170"/>
      <c r="F3232" s="73"/>
      <c r="G3232" s="73"/>
      <c r="H3232" s="73"/>
      <c r="I3232" s="54"/>
    </row>
    <row r="3233" spans="3:13" s="55" customFormat="1" ht="13.8">
      <c r="C3233" s="557">
        <v>1</v>
      </c>
      <c r="D3233" s="59" t="s">
        <v>5289</v>
      </c>
      <c r="E3233" s="170" t="s">
        <v>1082</v>
      </c>
      <c r="F3233" s="171">
        <v>1.0900000000000001</v>
      </c>
      <c r="G3233" s="64">
        <f>VLOOKUP(D3233,upahbahan,3,FALSE)</f>
        <v>75000</v>
      </c>
      <c r="H3233" s="64">
        <f>F3233*G3233</f>
        <v>81750</v>
      </c>
      <c r="I3233" s="54"/>
    </row>
    <row r="3234" spans="3:13" s="55" customFormat="1" ht="13.8">
      <c r="C3234" s="557">
        <v>2</v>
      </c>
      <c r="D3234" s="59" t="s">
        <v>5628</v>
      </c>
      <c r="E3234" s="170" t="s">
        <v>1082</v>
      </c>
      <c r="F3234" s="188">
        <v>0.999</v>
      </c>
      <c r="G3234" s="64">
        <f>VLOOKUP(D3234,upahbahan,3,FALSE)</f>
        <v>150000</v>
      </c>
      <c r="H3234" s="64">
        <f t="shared" ref="H3234:H3236" si="389">F3234*G3234</f>
        <v>149850</v>
      </c>
      <c r="I3234" s="54"/>
    </row>
    <row r="3235" spans="3:13" s="55" customFormat="1" ht="13.8">
      <c r="C3235" s="557">
        <v>3</v>
      </c>
      <c r="D3235" s="59" t="s">
        <v>5629</v>
      </c>
      <c r="E3235" s="170" t="s">
        <v>1082</v>
      </c>
      <c r="F3235" s="188">
        <v>2.1779999999999999</v>
      </c>
      <c r="G3235" s="64">
        <f>VLOOKUP(D3235,upahbahan,3,FALSE)</f>
        <v>280000</v>
      </c>
      <c r="H3235" s="64">
        <f t="shared" si="389"/>
        <v>609840</v>
      </c>
      <c r="I3235" s="54"/>
    </row>
    <row r="3236" spans="3:13" s="55" customFormat="1" ht="13.8">
      <c r="C3236" s="557">
        <v>4</v>
      </c>
      <c r="D3236" s="59" t="s">
        <v>5134</v>
      </c>
      <c r="E3236" s="170" t="s">
        <v>1082</v>
      </c>
      <c r="F3236" s="188">
        <v>1.371</v>
      </c>
      <c r="G3236" s="64">
        <f>VLOOKUP(D3236,upahbahan,3,FALSE)</f>
        <v>108000</v>
      </c>
      <c r="H3236" s="64">
        <f t="shared" si="389"/>
        <v>148068</v>
      </c>
      <c r="I3236" s="54"/>
    </row>
    <row r="3237" spans="3:13" s="55" customFormat="1" ht="13.8">
      <c r="C3237" s="83" t="s">
        <v>1219</v>
      </c>
      <c r="D3237" s="80"/>
      <c r="E3237" s="80"/>
      <c r="F3237" s="80"/>
      <c r="G3237" s="162"/>
      <c r="H3237" s="588">
        <f>SUM(H3232:H3236)</f>
        <v>989508</v>
      </c>
      <c r="I3237" s="54"/>
    </row>
    <row r="3238" spans="3:13" s="55" customFormat="1" ht="13.8">
      <c r="C3238" s="58" t="s">
        <v>1220</v>
      </c>
      <c r="D3238" s="69" t="s">
        <v>1221</v>
      </c>
      <c r="E3238" s="70"/>
      <c r="F3238" s="70"/>
      <c r="G3238" s="71"/>
      <c r="H3238" s="304">
        <f>H3237+H3231+H3229</f>
        <v>1652943</v>
      </c>
      <c r="I3238" s="319"/>
    </row>
    <row r="3239" spans="3:13" s="55" customFormat="1" ht="13.8">
      <c r="C3239" s="58" t="s">
        <v>1222</v>
      </c>
      <c r="D3239" s="69" t="s">
        <v>1325</v>
      </c>
      <c r="E3239" s="70"/>
      <c r="F3239" s="71"/>
      <c r="G3239" s="95">
        <v>0.1</v>
      </c>
      <c r="H3239" s="64">
        <f>H3238*G3239</f>
        <v>165294.30000000002</v>
      </c>
      <c r="I3239" s="319"/>
    </row>
    <row r="3240" spans="3:13" s="55" customFormat="1" ht="16.5" customHeight="1">
      <c r="C3240" s="58" t="s">
        <v>1223</v>
      </c>
      <c r="D3240" s="69" t="s">
        <v>1224</v>
      </c>
      <c r="E3240" s="70"/>
      <c r="F3240" s="70"/>
      <c r="G3240" s="71"/>
      <c r="H3240" s="305">
        <f>SUM(H3238:H3239)</f>
        <v>1818237.3</v>
      </c>
      <c r="I3240" s="319"/>
    </row>
    <row r="3242" spans="3:13" ht="13.8">
      <c r="C3242" s="160" t="s">
        <v>5640</v>
      </c>
      <c r="D3242" s="436" t="s">
        <v>5641</v>
      </c>
      <c r="I3242" s="56">
        <f>ROUNDDOWN(H3259,-2)</f>
        <v>2292900</v>
      </c>
    </row>
    <row r="3243" spans="3:13" s="55" customFormat="1" ht="27.6">
      <c r="C3243" s="300" t="s">
        <v>1197</v>
      </c>
      <c r="D3243" s="300" t="s">
        <v>1198</v>
      </c>
      <c r="E3243" s="300" t="s">
        <v>1199</v>
      </c>
      <c r="F3243" s="300" t="s">
        <v>1200</v>
      </c>
      <c r="G3243" s="300" t="s">
        <v>1201</v>
      </c>
      <c r="H3243" s="300" t="s">
        <v>1202</v>
      </c>
      <c r="I3243" s="54"/>
    </row>
    <row r="3244" spans="3:13" s="55" customFormat="1" ht="13.8">
      <c r="C3244" s="72" t="s">
        <v>1203</v>
      </c>
      <c r="D3244" s="59" t="s">
        <v>1204</v>
      </c>
      <c r="E3244" s="73"/>
      <c r="F3244" s="73"/>
      <c r="G3244" s="73"/>
      <c r="H3244" s="73"/>
      <c r="I3244" s="54"/>
      <c r="J3244" s="159" t="s">
        <v>1249</v>
      </c>
    </row>
    <row r="3245" spans="3:13" s="55" customFormat="1" ht="13.8">
      <c r="C3245" s="301">
        <v>1</v>
      </c>
      <c r="D3245" s="59" t="s">
        <v>5</v>
      </c>
      <c r="E3245" s="302" t="s">
        <v>6</v>
      </c>
      <c r="F3245" s="93">
        <v>4.3460000000000001</v>
      </c>
      <c r="G3245" s="64">
        <f>VLOOKUP(D3245,upahbahan,3,FALSE)</f>
        <v>100000</v>
      </c>
      <c r="H3245" s="64">
        <f>F3245*G3245</f>
        <v>434600</v>
      </c>
      <c r="I3245" s="54"/>
      <c r="J3245" s="159" t="s">
        <v>1250</v>
      </c>
      <c r="M3245" s="65">
        <v>0.1</v>
      </c>
    </row>
    <row r="3246" spans="3:13" s="55" customFormat="1" ht="13.8">
      <c r="C3246" s="301">
        <v>2</v>
      </c>
      <c r="D3246" s="59" t="s">
        <v>10</v>
      </c>
      <c r="E3246" s="302" t="s">
        <v>6</v>
      </c>
      <c r="F3246" s="93">
        <v>2.173</v>
      </c>
      <c r="G3246" s="64">
        <f>VLOOKUP(D3246,upahbahan,3,FALSE)</f>
        <v>145000</v>
      </c>
      <c r="H3246" s="64">
        <f>F3246*G3246</f>
        <v>315085</v>
      </c>
      <c r="I3246" s="54"/>
      <c r="J3246" s="159"/>
      <c r="M3246" s="65"/>
    </row>
    <row r="3247" spans="3:13" s="55" customFormat="1" ht="13.8">
      <c r="C3247" s="301">
        <v>4</v>
      </c>
      <c r="D3247" s="59" t="s">
        <v>19</v>
      </c>
      <c r="E3247" s="302" t="s">
        <v>6</v>
      </c>
      <c r="F3247" s="93">
        <v>0.435</v>
      </c>
      <c r="G3247" s="64">
        <f>VLOOKUP(D3247,upahbahan,3,FALSE)</f>
        <v>200000</v>
      </c>
      <c r="H3247" s="64">
        <f t="shared" ref="H3247" si="390">F3247*G3247</f>
        <v>87000</v>
      </c>
      <c r="I3247" s="54"/>
    </row>
    <row r="3248" spans="3:13" s="55" customFormat="1" ht="13.8">
      <c r="C3248" s="83" t="s">
        <v>1210</v>
      </c>
      <c r="D3248" s="80"/>
      <c r="E3248" s="80"/>
      <c r="F3248" s="217"/>
      <c r="G3248" s="218"/>
      <c r="H3248" s="64">
        <f>SUM(H3245:H3247)</f>
        <v>836685</v>
      </c>
      <c r="I3248" s="219"/>
    </row>
    <row r="3249" spans="3:13" s="55" customFormat="1" ht="13.8">
      <c r="C3249" s="72" t="s">
        <v>1211</v>
      </c>
      <c r="D3249" s="59" t="s">
        <v>1212</v>
      </c>
      <c r="E3249" s="73"/>
      <c r="F3249" s="73"/>
      <c r="G3249" s="73"/>
      <c r="H3249" s="73"/>
      <c r="I3249" s="54"/>
    </row>
    <row r="3250" spans="3:13" s="55" customFormat="1" ht="13.8">
      <c r="C3250" s="83" t="s">
        <v>1216</v>
      </c>
      <c r="D3250" s="80"/>
      <c r="E3250" s="80"/>
      <c r="F3250" s="80"/>
      <c r="G3250" s="162"/>
      <c r="H3250" s="64">
        <f>SUM(H3249:H3249)</f>
        <v>0</v>
      </c>
      <c r="I3250" s="54"/>
    </row>
    <row r="3251" spans="3:13" s="55" customFormat="1" ht="13.8">
      <c r="C3251" s="72" t="s">
        <v>1217</v>
      </c>
      <c r="D3251" s="59" t="s">
        <v>1218</v>
      </c>
      <c r="E3251" s="170"/>
      <c r="F3251" s="73"/>
      <c r="G3251" s="73"/>
      <c r="H3251" s="73"/>
      <c r="I3251" s="54"/>
    </row>
    <row r="3252" spans="3:13" s="55" customFormat="1" ht="13.8">
      <c r="C3252" s="557">
        <v>1</v>
      </c>
      <c r="D3252" s="59" t="s">
        <v>5289</v>
      </c>
      <c r="E3252" s="170" t="s">
        <v>1082</v>
      </c>
      <c r="F3252" s="171">
        <v>1.31</v>
      </c>
      <c r="G3252" s="64">
        <f>VLOOKUP(D3252,upahbahan,3,FALSE)</f>
        <v>75000</v>
      </c>
      <c r="H3252" s="64">
        <f>F3252*G3252</f>
        <v>98250</v>
      </c>
      <c r="I3252" s="54"/>
    </row>
    <row r="3253" spans="3:13" s="55" customFormat="1" ht="13.8">
      <c r="C3253" s="557">
        <v>2</v>
      </c>
      <c r="D3253" s="59" t="s">
        <v>5628</v>
      </c>
      <c r="E3253" s="170" t="s">
        <v>1082</v>
      </c>
      <c r="F3253" s="188">
        <v>1.419</v>
      </c>
      <c r="G3253" s="64">
        <f>VLOOKUP(D3253,upahbahan,3,FALSE)</f>
        <v>150000</v>
      </c>
      <c r="H3253" s="64">
        <f t="shared" ref="H3253:H3255" si="391">F3253*G3253</f>
        <v>212850</v>
      </c>
      <c r="I3253" s="54"/>
    </row>
    <row r="3254" spans="3:13" s="55" customFormat="1" ht="13.8">
      <c r="C3254" s="557">
        <v>3</v>
      </c>
      <c r="D3254" s="59" t="s">
        <v>5629</v>
      </c>
      <c r="E3254" s="170" t="s">
        <v>1082</v>
      </c>
      <c r="F3254" s="188">
        <v>2.7280000000000002</v>
      </c>
      <c r="G3254" s="64">
        <f>VLOOKUP(D3254,upahbahan,3,FALSE)</f>
        <v>280000</v>
      </c>
      <c r="H3254" s="64">
        <f t="shared" si="391"/>
        <v>763840</v>
      </c>
      <c r="I3254" s="54"/>
    </row>
    <row r="3255" spans="3:13" s="55" customFormat="1" ht="13.8">
      <c r="C3255" s="557">
        <v>4</v>
      </c>
      <c r="D3255" s="59" t="s">
        <v>5134</v>
      </c>
      <c r="E3255" s="170" t="s">
        <v>1082</v>
      </c>
      <c r="F3255" s="188">
        <v>1.601</v>
      </c>
      <c r="G3255" s="64">
        <f>VLOOKUP(D3255,upahbahan,3,FALSE)</f>
        <v>108000</v>
      </c>
      <c r="H3255" s="64">
        <f t="shared" si="391"/>
        <v>172908</v>
      </c>
      <c r="I3255" s="54"/>
    </row>
    <row r="3256" spans="3:13" s="55" customFormat="1" ht="13.8">
      <c r="C3256" s="83" t="s">
        <v>1219</v>
      </c>
      <c r="D3256" s="80"/>
      <c r="E3256" s="80"/>
      <c r="F3256" s="80"/>
      <c r="G3256" s="162"/>
      <c r="H3256" s="588">
        <f>SUM(H3251:H3255)</f>
        <v>1247848</v>
      </c>
      <c r="I3256" s="54"/>
    </row>
    <row r="3257" spans="3:13" s="55" customFormat="1" ht="13.8">
      <c r="C3257" s="58" t="s">
        <v>1220</v>
      </c>
      <c r="D3257" s="69" t="s">
        <v>1221</v>
      </c>
      <c r="E3257" s="70"/>
      <c r="F3257" s="70"/>
      <c r="G3257" s="71"/>
      <c r="H3257" s="304">
        <f>H3256+H3250+H3248</f>
        <v>2084533</v>
      </c>
      <c r="I3257" s="319"/>
    </row>
    <row r="3258" spans="3:13" s="55" customFormat="1" ht="13.8">
      <c r="C3258" s="58" t="s">
        <v>1222</v>
      </c>
      <c r="D3258" s="69" t="s">
        <v>1325</v>
      </c>
      <c r="E3258" s="70"/>
      <c r="F3258" s="71"/>
      <c r="G3258" s="95">
        <v>0.1</v>
      </c>
      <c r="H3258" s="64">
        <f>H3257*G3258</f>
        <v>208453.30000000002</v>
      </c>
      <c r="I3258" s="319"/>
    </row>
    <row r="3259" spans="3:13" s="55" customFormat="1" ht="16.5" customHeight="1">
      <c r="C3259" s="58" t="s">
        <v>1223</v>
      </c>
      <c r="D3259" s="69" t="s">
        <v>1224</v>
      </c>
      <c r="E3259" s="70"/>
      <c r="F3259" s="70"/>
      <c r="G3259" s="71"/>
      <c r="H3259" s="305">
        <f>SUM(H3257:H3258)</f>
        <v>2292986.2999999998</v>
      </c>
      <c r="I3259" s="319"/>
    </row>
    <row r="3261" spans="3:13" ht="13.8">
      <c r="C3261" s="160" t="s">
        <v>5642</v>
      </c>
      <c r="D3261" s="436" t="s">
        <v>5643</v>
      </c>
      <c r="I3261" s="56">
        <f>ROUNDDOWN(H3278,-2)</f>
        <v>2530300</v>
      </c>
    </row>
    <row r="3262" spans="3:13" s="55" customFormat="1" ht="27.6">
      <c r="C3262" s="300" t="s">
        <v>1197</v>
      </c>
      <c r="D3262" s="300" t="s">
        <v>1198</v>
      </c>
      <c r="E3262" s="300" t="s">
        <v>1199</v>
      </c>
      <c r="F3262" s="300" t="s">
        <v>1200</v>
      </c>
      <c r="G3262" s="300" t="s">
        <v>1201</v>
      </c>
      <c r="H3262" s="300" t="s">
        <v>1202</v>
      </c>
      <c r="I3262" s="54"/>
    </row>
    <row r="3263" spans="3:13" s="55" customFormat="1" ht="13.8">
      <c r="C3263" s="72" t="s">
        <v>1203</v>
      </c>
      <c r="D3263" s="59" t="s">
        <v>1204</v>
      </c>
      <c r="E3263" s="73"/>
      <c r="F3263" s="73"/>
      <c r="G3263" s="73"/>
      <c r="H3263" s="73"/>
      <c r="I3263" s="54"/>
      <c r="J3263" s="159" t="s">
        <v>1249</v>
      </c>
    </row>
    <row r="3264" spans="3:13" s="55" customFormat="1" ht="13.8">
      <c r="C3264" s="301">
        <v>1</v>
      </c>
      <c r="D3264" s="59" t="s">
        <v>5</v>
      </c>
      <c r="E3264" s="302" t="s">
        <v>6</v>
      </c>
      <c r="F3264" s="93">
        <v>4.7960000000000003</v>
      </c>
      <c r="G3264" s="64">
        <f>VLOOKUP(D3264,upahbahan,3,FALSE)</f>
        <v>100000</v>
      </c>
      <c r="H3264" s="64">
        <f>F3264*G3264</f>
        <v>479600</v>
      </c>
      <c r="I3264" s="54"/>
      <c r="J3264" s="159" t="s">
        <v>1250</v>
      </c>
      <c r="M3264" s="65">
        <v>0.1</v>
      </c>
    </row>
    <row r="3265" spans="3:13" s="55" customFormat="1" ht="13.8">
      <c r="C3265" s="301">
        <v>2</v>
      </c>
      <c r="D3265" s="59" t="s">
        <v>10</v>
      </c>
      <c r="E3265" s="302" t="s">
        <v>6</v>
      </c>
      <c r="F3265" s="93">
        <v>2.3980000000000001</v>
      </c>
      <c r="G3265" s="64">
        <f>VLOOKUP(D3265,upahbahan,3,FALSE)</f>
        <v>145000</v>
      </c>
      <c r="H3265" s="64">
        <f>F3265*G3265</f>
        <v>347710</v>
      </c>
      <c r="I3265" s="54"/>
      <c r="J3265" s="159"/>
      <c r="M3265" s="65"/>
    </row>
    <row r="3266" spans="3:13" s="55" customFormat="1" ht="13.8">
      <c r="C3266" s="301">
        <v>4</v>
      </c>
      <c r="D3266" s="59" t="s">
        <v>19</v>
      </c>
      <c r="E3266" s="302" t="s">
        <v>6</v>
      </c>
      <c r="F3266" s="93">
        <v>0.48</v>
      </c>
      <c r="G3266" s="64">
        <f>VLOOKUP(D3266,upahbahan,3,FALSE)</f>
        <v>200000</v>
      </c>
      <c r="H3266" s="64">
        <f t="shared" ref="H3266" si="392">F3266*G3266</f>
        <v>96000</v>
      </c>
      <c r="I3266" s="54"/>
    </row>
    <row r="3267" spans="3:13" s="55" customFormat="1" ht="13.8">
      <c r="C3267" s="83" t="s">
        <v>1210</v>
      </c>
      <c r="D3267" s="80"/>
      <c r="E3267" s="80"/>
      <c r="F3267" s="217"/>
      <c r="G3267" s="218"/>
      <c r="H3267" s="64">
        <f>SUM(H3264:H3266)</f>
        <v>923310</v>
      </c>
      <c r="I3267" s="219"/>
    </row>
    <row r="3268" spans="3:13" s="55" customFormat="1" ht="13.8">
      <c r="C3268" s="72" t="s">
        <v>1211</v>
      </c>
      <c r="D3268" s="59" t="s">
        <v>1212</v>
      </c>
      <c r="E3268" s="73"/>
      <c r="F3268" s="73"/>
      <c r="G3268" s="73"/>
      <c r="H3268" s="73"/>
      <c r="I3268" s="54"/>
    </row>
    <row r="3269" spans="3:13" s="55" customFormat="1" ht="13.8">
      <c r="C3269" s="83" t="s">
        <v>1216</v>
      </c>
      <c r="D3269" s="80"/>
      <c r="E3269" s="80"/>
      <c r="F3269" s="80"/>
      <c r="G3269" s="162"/>
      <c r="H3269" s="64">
        <f>SUM(H3268:H3268)</f>
        <v>0</v>
      </c>
      <c r="I3269" s="54"/>
    </row>
    <row r="3270" spans="3:13" s="55" customFormat="1" ht="13.8">
      <c r="C3270" s="72" t="s">
        <v>1217</v>
      </c>
      <c r="D3270" s="59" t="s">
        <v>1218</v>
      </c>
      <c r="E3270" s="170"/>
      <c r="F3270" s="73"/>
      <c r="G3270" s="73"/>
      <c r="H3270" s="73"/>
      <c r="I3270" s="54"/>
    </row>
    <row r="3271" spans="3:13" s="55" customFormat="1" ht="13.8">
      <c r="C3271" s="557">
        <v>1</v>
      </c>
      <c r="D3271" s="59" t="s">
        <v>5289</v>
      </c>
      <c r="E3271" s="170" t="s">
        <v>1082</v>
      </c>
      <c r="F3271" s="171">
        <v>1.42</v>
      </c>
      <c r="G3271" s="64">
        <f>VLOOKUP(D3271,upahbahan,3,FALSE)</f>
        <v>75000</v>
      </c>
      <c r="H3271" s="64">
        <f>F3271*G3271</f>
        <v>106500</v>
      </c>
      <c r="I3271" s="54"/>
    </row>
    <row r="3272" spans="3:13" s="55" customFormat="1" ht="13.8">
      <c r="C3272" s="557">
        <v>2</v>
      </c>
      <c r="D3272" s="59" t="s">
        <v>5628</v>
      </c>
      <c r="E3272" s="170" t="s">
        <v>1082</v>
      </c>
      <c r="F3272" s="188">
        <v>1.629</v>
      </c>
      <c r="G3272" s="64">
        <f>VLOOKUP(D3272,upahbahan,3,FALSE)</f>
        <v>150000</v>
      </c>
      <c r="H3272" s="64">
        <f t="shared" ref="H3272:H3274" si="393">F3272*G3272</f>
        <v>244350</v>
      </c>
      <c r="I3272" s="54"/>
    </row>
    <row r="3273" spans="3:13" s="55" customFormat="1" ht="13.8">
      <c r="C3273" s="557">
        <v>3</v>
      </c>
      <c r="D3273" s="59" t="s">
        <v>5629</v>
      </c>
      <c r="E3273" s="170" t="s">
        <v>1082</v>
      </c>
      <c r="F3273" s="188">
        <v>3.0030000000000001</v>
      </c>
      <c r="G3273" s="64">
        <f>VLOOKUP(D3273,upahbahan,3,FALSE)</f>
        <v>280000</v>
      </c>
      <c r="H3273" s="64">
        <f t="shared" si="393"/>
        <v>840840</v>
      </c>
      <c r="I3273" s="54"/>
    </row>
    <row r="3274" spans="3:13" s="55" customFormat="1" ht="13.8">
      <c r="C3274" s="557">
        <v>4</v>
      </c>
      <c r="D3274" s="59" t="s">
        <v>5134</v>
      </c>
      <c r="E3274" s="170" t="s">
        <v>1082</v>
      </c>
      <c r="F3274" s="188">
        <v>1.716</v>
      </c>
      <c r="G3274" s="64">
        <f>VLOOKUP(D3274,upahbahan,3,FALSE)</f>
        <v>108000</v>
      </c>
      <c r="H3274" s="64">
        <f t="shared" si="393"/>
        <v>185328</v>
      </c>
      <c r="I3274" s="54"/>
    </row>
    <row r="3275" spans="3:13" s="55" customFormat="1" ht="13.8">
      <c r="C3275" s="83" t="s">
        <v>1219</v>
      </c>
      <c r="D3275" s="80"/>
      <c r="E3275" s="80"/>
      <c r="F3275" s="80"/>
      <c r="G3275" s="162"/>
      <c r="H3275" s="588">
        <f>SUM(H3270:H3274)</f>
        <v>1377018</v>
      </c>
      <c r="I3275" s="54"/>
    </row>
    <row r="3276" spans="3:13" s="55" customFormat="1" ht="13.8">
      <c r="C3276" s="58" t="s">
        <v>1220</v>
      </c>
      <c r="D3276" s="69" t="s">
        <v>1221</v>
      </c>
      <c r="E3276" s="70"/>
      <c r="F3276" s="70"/>
      <c r="G3276" s="71"/>
      <c r="H3276" s="304">
        <f>H3275+H3269+H3267</f>
        <v>2300328</v>
      </c>
      <c r="I3276" s="319"/>
    </row>
    <row r="3277" spans="3:13" s="55" customFormat="1" ht="13.8">
      <c r="C3277" s="58" t="s">
        <v>1222</v>
      </c>
      <c r="D3277" s="69" t="s">
        <v>1325</v>
      </c>
      <c r="E3277" s="70"/>
      <c r="F3277" s="71"/>
      <c r="G3277" s="95">
        <v>0.1</v>
      </c>
      <c r="H3277" s="64">
        <f>H3276*G3277</f>
        <v>230032.80000000002</v>
      </c>
      <c r="I3277" s="319"/>
    </row>
    <row r="3278" spans="3:13" s="55" customFormat="1" ht="16.5" customHeight="1">
      <c r="C3278" s="58" t="s">
        <v>1223</v>
      </c>
      <c r="D3278" s="69" t="s">
        <v>1224</v>
      </c>
      <c r="E3278" s="70"/>
      <c r="F3278" s="70"/>
      <c r="G3278" s="71"/>
      <c r="H3278" s="305">
        <f>SUM(H3276:H3277)</f>
        <v>2530360.7999999998</v>
      </c>
      <c r="I3278" s="319"/>
    </row>
    <row r="3280" spans="3:13" ht="13.8">
      <c r="C3280" s="160" t="s">
        <v>5644</v>
      </c>
      <c r="D3280" s="436" t="s">
        <v>5645</v>
      </c>
      <c r="I3280" s="56">
        <f>ROUNDDOWN(H3297,-2)</f>
        <v>2767700</v>
      </c>
    </row>
    <row r="3281" spans="3:13" s="55" customFormat="1" ht="27.6">
      <c r="C3281" s="300" t="s">
        <v>1197</v>
      </c>
      <c r="D3281" s="300" t="s">
        <v>1198</v>
      </c>
      <c r="E3281" s="300" t="s">
        <v>1199</v>
      </c>
      <c r="F3281" s="300" t="s">
        <v>1200</v>
      </c>
      <c r="G3281" s="300" t="s">
        <v>1201</v>
      </c>
      <c r="H3281" s="300" t="s">
        <v>1202</v>
      </c>
      <c r="I3281" s="54"/>
    </row>
    <row r="3282" spans="3:13" s="55" customFormat="1" ht="13.8">
      <c r="C3282" s="72" t="s">
        <v>1203</v>
      </c>
      <c r="D3282" s="59" t="s">
        <v>1204</v>
      </c>
      <c r="E3282" s="73"/>
      <c r="F3282" s="73"/>
      <c r="G3282" s="73"/>
      <c r="H3282" s="73"/>
      <c r="I3282" s="54"/>
      <c r="J3282" s="159" t="s">
        <v>1249</v>
      </c>
    </row>
    <row r="3283" spans="3:13" s="55" customFormat="1" ht="13.8">
      <c r="C3283" s="301">
        <v>1</v>
      </c>
      <c r="D3283" s="59" t="s">
        <v>5</v>
      </c>
      <c r="E3283" s="302" t="s">
        <v>6</v>
      </c>
      <c r="F3283" s="93">
        <v>5.2460000000000004</v>
      </c>
      <c r="G3283" s="64">
        <f>VLOOKUP(D3283,upahbahan,3,FALSE)</f>
        <v>100000</v>
      </c>
      <c r="H3283" s="64">
        <f>F3283*G3283</f>
        <v>524600</v>
      </c>
      <c r="I3283" s="54"/>
      <c r="J3283" s="159" t="s">
        <v>1250</v>
      </c>
      <c r="M3283" s="65">
        <v>0.1</v>
      </c>
    </row>
    <row r="3284" spans="3:13" s="55" customFormat="1" ht="13.8">
      <c r="C3284" s="301">
        <v>2</v>
      </c>
      <c r="D3284" s="59" t="s">
        <v>10</v>
      </c>
      <c r="E3284" s="302" t="s">
        <v>6</v>
      </c>
      <c r="F3284" s="93">
        <v>2.6230000000000002</v>
      </c>
      <c r="G3284" s="64">
        <f>VLOOKUP(D3284,upahbahan,3,FALSE)</f>
        <v>145000</v>
      </c>
      <c r="H3284" s="64">
        <f>F3284*G3284</f>
        <v>380335.00000000006</v>
      </c>
      <c r="I3284" s="54"/>
      <c r="J3284" s="159"/>
      <c r="M3284" s="65"/>
    </row>
    <row r="3285" spans="3:13" s="55" customFormat="1" ht="13.8">
      <c r="C3285" s="301">
        <v>4</v>
      </c>
      <c r="D3285" s="59" t="s">
        <v>19</v>
      </c>
      <c r="E3285" s="302" t="s">
        <v>6</v>
      </c>
      <c r="F3285" s="93">
        <v>0.52500000000000002</v>
      </c>
      <c r="G3285" s="64">
        <f>VLOOKUP(D3285,upahbahan,3,FALSE)</f>
        <v>200000</v>
      </c>
      <c r="H3285" s="64">
        <f t="shared" ref="H3285" si="394">F3285*G3285</f>
        <v>105000</v>
      </c>
      <c r="I3285" s="54"/>
    </row>
    <row r="3286" spans="3:13" s="55" customFormat="1" ht="13.8">
      <c r="C3286" s="83" t="s">
        <v>1210</v>
      </c>
      <c r="D3286" s="80"/>
      <c r="E3286" s="80"/>
      <c r="F3286" s="217"/>
      <c r="G3286" s="218"/>
      <c r="H3286" s="64">
        <f>SUM(H3283:H3285)</f>
        <v>1009935</v>
      </c>
      <c r="I3286" s="219"/>
    </row>
    <row r="3287" spans="3:13" s="55" customFormat="1" ht="13.8">
      <c r="C3287" s="72" t="s">
        <v>1211</v>
      </c>
      <c r="D3287" s="59" t="s">
        <v>1212</v>
      </c>
      <c r="E3287" s="73"/>
      <c r="F3287" s="73"/>
      <c r="G3287" s="73"/>
      <c r="H3287" s="73"/>
      <c r="I3287" s="54"/>
    </row>
    <row r="3288" spans="3:13" s="55" customFormat="1" ht="13.8">
      <c r="C3288" s="83" t="s">
        <v>1216</v>
      </c>
      <c r="D3288" s="80"/>
      <c r="E3288" s="80"/>
      <c r="F3288" s="80"/>
      <c r="G3288" s="162"/>
      <c r="H3288" s="64">
        <f>SUM(H3287:H3287)</f>
        <v>0</v>
      </c>
      <c r="I3288" s="54"/>
    </row>
    <row r="3289" spans="3:13" s="55" customFormat="1" ht="13.8">
      <c r="C3289" s="72" t="s">
        <v>1217</v>
      </c>
      <c r="D3289" s="59" t="s">
        <v>1218</v>
      </c>
      <c r="E3289" s="170"/>
      <c r="F3289" s="73"/>
      <c r="G3289" s="73"/>
      <c r="H3289" s="73"/>
      <c r="I3289" s="54"/>
    </row>
    <row r="3290" spans="3:13" s="55" customFormat="1" ht="13.8">
      <c r="C3290" s="557">
        <v>1</v>
      </c>
      <c r="D3290" s="59" t="s">
        <v>5289</v>
      </c>
      <c r="E3290" s="170" t="s">
        <v>1082</v>
      </c>
      <c r="F3290" s="171">
        <v>1.53</v>
      </c>
      <c r="G3290" s="64">
        <f>VLOOKUP(D3290,upahbahan,3,FALSE)</f>
        <v>75000</v>
      </c>
      <c r="H3290" s="64">
        <f>F3290*G3290</f>
        <v>114750</v>
      </c>
      <c r="I3290" s="54"/>
    </row>
    <row r="3291" spans="3:13" s="55" customFormat="1" ht="13.8">
      <c r="C3291" s="557">
        <v>2</v>
      </c>
      <c r="D3291" s="59" t="s">
        <v>5628</v>
      </c>
      <c r="E3291" s="170" t="s">
        <v>1082</v>
      </c>
      <c r="F3291" s="188">
        <v>1.839</v>
      </c>
      <c r="G3291" s="64">
        <f>VLOOKUP(D3291,upahbahan,3,FALSE)</f>
        <v>150000</v>
      </c>
      <c r="H3291" s="64">
        <f t="shared" ref="H3291:H3293" si="395">F3291*G3291</f>
        <v>275850</v>
      </c>
      <c r="I3291" s="54"/>
    </row>
    <row r="3292" spans="3:13" s="55" customFormat="1" ht="13.8">
      <c r="C3292" s="557">
        <v>3</v>
      </c>
      <c r="D3292" s="59" t="s">
        <v>5629</v>
      </c>
      <c r="E3292" s="170" t="s">
        <v>1082</v>
      </c>
      <c r="F3292" s="188">
        <v>3.278</v>
      </c>
      <c r="G3292" s="64">
        <f>VLOOKUP(D3292,upahbahan,3,FALSE)</f>
        <v>280000</v>
      </c>
      <c r="H3292" s="64">
        <f t="shared" si="395"/>
        <v>917840</v>
      </c>
      <c r="I3292" s="54"/>
    </row>
    <row r="3293" spans="3:13" s="55" customFormat="1" ht="13.8">
      <c r="C3293" s="557">
        <v>4</v>
      </c>
      <c r="D3293" s="59" t="s">
        <v>5134</v>
      </c>
      <c r="E3293" s="170" t="s">
        <v>1082</v>
      </c>
      <c r="F3293" s="188">
        <v>1.831</v>
      </c>
      <c r="G3293" s="64">
        <f>VLOOKUP(D3293,upahbahan,3,FALSE)</f>
        <v>108000</v>
      </c>
      <c r="H3293" s="64">
        <f t="shared" si="395"/>
        <v>197748</v>
      </c>
      <c r="I3293" s="54"/>
    </row>
    <row r="3294" spans="3:13" s="55" customFormat="1" ht="13.8">
      <c r="C3294" s="83" t="s">
        <v>1219</v>
      </c>
      <c r="D3294" s="80"/>
      <c r="E3294" s="80"/>
      <c r="F3294" s="80"/>
      <c r="G3294" s="162"/>
      <c r="H3294" s="588">
        <f>SUM(H3289:H3293)</f>
        <v>1506188</v>
      </c>
      <c r="I3294" s="54"/>
    </row>
    <row r="3295" spans="3:13" s="55" customFormat="1" ht="13.8">
      <c r="C3295" s="58" t="s">
        <v>1220</v>
      </c>
      <c r="D3295" s="69" t="s">
        <v>1221</v>
      </c>
      <c r="E3295" s="70"/>
      <c r="F3295" s="70"/>
      <c r="G3295" s="71"/>
      <c r="H3295" s="304">
        <f>H3294+H3288+H3286</f>
        <v>2516123</v>
      </c>
      <c r="I3295" s="319"/>
    </row>
    <row r="3296" spans="3:13" s="55" customFormat="1" ht="13.8">
      <c r="C3296" s="58" t="s">
        <v>1222</v>
      </c>
      <c r="D3296" s="69" t="s">
        <v>1325</v>
      </c>
      <c r="E3296" s="70"/>
      <c r="F3296" s="71"/>
      <c r="G3296" s="95">
        <v>0.1</v>
      </c>
      <c r="H3296" s="64">
        <f>H3295*G3296</f>
        <v>251612.30000000002</v>
      </c>
      <c r="I3296" s="319"/>
    </row>
    <row r="3297" spans="3:13" s="55" customFormat="1" ht="16.5" customHeight="1">
      <c r="C3297" s="58" t="s">
        <v>1223</v>
      </c>
      <c r="D3297" s="69" t="s">
        <v>1224</v>
      </c>
      <c r="E3297" s="70"/>
      <c r="F3297" s="70"/>
      <c r="G3297" s="71"/>
      <c r="H3297" s="305">
        <f>SUM(H3295:H3296)</f>
        <v>2767735.3</v>
      </c>
      <c r="I3297" s="319"/>
    </row>
    <row r="3299" spans="3:13" ht="13.8">
      <c r="C3299" s="160" t="s">
        <v>5646</v>
      </c>
      <c r="D3299" s="436" t="s">
        <v>5647</v>
      </c>
      <c r="I3299" s="56">
        <f>ROUNDDOWN(H3316,-2)</f>
        <v>3242400</v>
      </c>
    </row>
    <row r="3300" spans="3:13" s="55" customFormat="1" ht="27.6">
      <c r="C3300" s="300" t="s">
        <v>1197</v>
      </c>
      <c r="D3300" s="300" t="s">
        <v>1198</v>
      </c>
      <c r="E3300" s="300" t="s">
        <v>1199</v>
      </c>
      <c r="F3300" s="300" t="s">
        <v>1200</v>
      </c>
      <c r="G3300" s="300" t="s">
        <v>1201</v>
      </c>
      <c r="H3300" s="300" t="s">
        <v>1202</v>
      </c>
      <c r="I3300" s="54"/>
    </row>
    <row r="3301" spans="3:13" s="55" customFormat="1" ht="13.8">
      <c r="C3301" s="72" t="s">
        <v>1203</v>
      </c>
      <c r="D3301" s="59" t="s">
        <v>1204</v>
      </c>
      <c r="E3301" s="73"/>
      <c r="F3301" s="73"/>
      <c r="G3301" s="73"/>
      <c r="H3301" s="73"/>
      <c r="I3301" s="54"/>
      <c r="J3301" s="159" t="s">
        <v>1249</v>
      </c>
    </row>
    <row r="3302" spans="3:13" s="55" customFormat="1" ht="13.8">
      <c r="C3302" s="301">
        <v>1</v>
      </c>
      <c r="D3302" s="59" t="s">
        <v>5</v>
      </c>
      <c r="E3302" s="302" t="s">
        <v>6</v>
      </c>
      <c r="F3302" s="93">
        <v>6.1459999999999999</v>
      </c>
      <c r="G3302" s="64">
        <f>VLOOKUP(D3302,upahbahan,3,FALSE)</f>
        <v>100000</v>
      </c>
      <c r="H3302" s="64">
        <f>F3302*G3302</f>
        <v>614600</v>
      </c>
      <c r="I3302" s="54"/>
      <c r="J3302" s="159" t="s">
        <v>1250</v>
      </c>
      <c r="M3302" s="65">
        <v>0.1</v>
      </c>
    </row>
    <row r="3303" spans="3:13" s="55" customFormat="1" ht="13.8">
      <c r="C3303" s="301">
        <v>2</v>
      </c>
      <c r="D3303" s="59" t="s">
        <v>10</v>
      </c>
      <c r="E3303" s="302" t="s">
        <v>6</v>
      </c>
      <c r="F3303" s="93">
        <v>3.073</v>
      </c>
      <c r="G3303" s="64">
        <f>VLOOKUP(D3303,upahbahan,3,FALSE)</f>
        <v>145000</v>
      </c>
      <c r="H3303" s="64">
        <f>F3303*G3303</f>
        <v>445585</v>
      </c>
      <c r="I3303" s="54"/>
      <c r="J3303" s="159"/>
      <c r="M3303" s="65"/>
    </row>
    <row r="3304" spans="3:13" s="55" customFormat="1" ht="13.8">
      <c r="C3304" s="301">
        <v>4</v>
      </c>
      <c r="D3304" s="59" t="s">
        <v>19</v>
      </c>
      <c r="E3304" s="302" t="s">
        <v>6</v>
      </c>
      <c r="F3304" s="93">
        <v>0.61499999999999999</v>
      </c>
      <c r="G3304" s="64">
        <f>VLOOKUP(D3304,upahbahan,3,FALSE)</f>
        <v>200000</v>
      </c>
      <c r="H3304" s="64">
        <f t="shared" ref="H3304" si="396">F3304*G3304</f>
        <v>123000</v>
      </c>
      <c r="I3304" s="54"/>
    </row>
    <row r="3305" spans="3:13" s="55" customFormat="1" ht="13.8">
      <c r="C3305" s="83" t="s">
        <v>1210</v>
      </c>
      <c r="D3305" s="80"/>
      <c r="E3305" s="80"/>
      <c r="F3305" s="217"/>
      <c r="G3305" s="218"/>
      <c r="H3305" s="64">
        <f>SUM(H3302:H3304)</f>
        <v>1183185</v>
      </c>
      <c r="I3305" s="219"/>
    </row>
    <row r="3306" spans="3:13" s="55" customFormat="1" ht="13.8">
      <c r="C3306" s="72" t="s">
        <v>1211</v>
      </c>
      <c r="D3306" s="59" t="s">
        <v>1212</v>
      </c>
      <c r="E3306" s="73"/>
      <c r="F3306" s="73"/>
      <c r="G3306" s="73"/>
      <c r="H3306" s="73"/>
      <c r="I3306" s="54"/>
    </row>
    <row r="3307" spans="3:13" s="55" customFormat="1" ht="13.8">
      <c r="C3307" s="83" t="s">
        <v>1216</v>
      </c>
      <c r="D3307" s="80"/>
      <c r="E3307" s="80"/>
      <c r="F3307" s="80"/>
      <c r="G3307" s="162"/>
      <c r="H3307" s="64">
        <f>SUM(H3306:H3306)</f>
        <v>0</v>
      </c>
      <c r="I3307" s="54"/>
    </row>
    <row r="3308" spans="3:13" s="55" customFormat="1" ht="13.8">
      <c r="C3308" s="72" t="s">
        <v>1217</v>
      </c>
      <c r="D3308" s="59" t="s">
        <v>1218</v>
      </c>
      <c r="E3308" s="170"/>
      <c r="F3308" s="73"/>
      <c r="G3308" s="73"/>
      <c r="H3308" s="73"/>
      <c r="I3308" s="54"/>
    </row>
    <row r="3309" spans="3:13" s="55" customFormat="1" ht="13.8">
      <c r="C3309" s="557">
        <v>1</v>
      </c>
      <c r="D3309" s="59" t="s">
        <v>5289</v>
      </c>
      <c r="E3309" s="170" t="s">
        <v>1082</v>
      </c>
      <c r="F3309" s="171">
        <v>1.75</v>
      </c>
      <c r="G3309" s="64">
        <f>VLOOKUP(D3309,upahbahan,3,FALSE)</f>
        <v>75000</v>
      </c>
      <c r="H3309" s="64">
        <f>F3309*G3309</f>
        <v>131250</v>
      </c>
      <c r="I3309" s="54"/>
    </row>
    <row r="3310" spans="3:13" s="55" customFormat="1" ht="13.8">
      <c r="C3310" s="557">
        <v>2</v>
      </c>
      <c r="D3310" s="59" t="s">
        <v>5628</v>
      </c>
      <c r="E3310" s="170" t="s">
        <v>1082</v>
      </c>
      <c r="F3310" s="188">
        <v>2.2589999999999999</v>
      </c>
      <c r="G3310" s="64">
        <f>VLOOKUP(D3310,upahbahan,3,FALSE)</f>
        <v>150000</v>
      </c>
      <c r="H3310" s="64">
        <f t="shared" ref="H3310:H3312" si="397">F3310*G3310</f>
        <v>338850</v>
      </c>
      <c r="I3310" s="54"/>
    </row>
    <row r="3311" spans="3:13" s="55" customFormat="1" ht="13.8">
      <c r="C3311" s="557">
        <v>3</v>
      </c>
      <c r="D3311" s="59" t="s">
        <v>5629</v>
      </c>
      <c r="E3311" s="170" t="s">
        <v>1082</v>
      </c>
      <c r="F3311" s="188">
        <v>3.8279999999999998</v>
      </c>
      <c r="G3311" s="64">
        <f>VLOOKUP(D3311,upahbahan,3,FALSE)</f>
        <v>280000</v>
      </c>
      <c r="H3311" s="64">
        <f t="shared" si="397"/>
        <v>1071840</v>
      </c>
      <c r="I3311" s="54"/>
    </row>
    <row r="3312" spans="3:13" s="55" customFormat="1" ht="13.8">
      <c r="C3312" s="557">
        <v>4</v>
      </c>
      <c r="D3312" s="59" t="s">
        <v>5134</v>
      </c>
      <c r="E3312" s="170" t="s">
        <v>1082</v>
      </c>
      <c r="F3312" s="188">
        <v>2.0609999999999999</v>
      </c>
      <c r="G3312" s="64">
        <f>VLOOKUP(D3312,upahbahan,3,FALSE)</f>
        <v>108000</v>
      </c>
      <c r="H3312" s="64">
        <f t="shared" si="397"/>
        <v>222588</v>
      </c>
      <c r="I3312" s="54"/>
    </row>
    <row r="3313" spans="3:13" s="55" customFormat="1" ht="13.8">
      <c r="C3313" s="83" t="s">
        <v>1219</v>
      </c>
      <c r="D3313" s="80"/>
      <c r="E3313" s="80"/>
      <c r="F3313" s="80"/>
      <c r="G3313" s="162"/>
      <c r="H3313" s="588">
        <f>SUM(H3308:H3312)</f>
        <v>1764528</v>
      </c>
      <c r="I3313" s="54"/>
    </row>
    <row r="3314" spans="3:13" s="55" customFormat="1" ht="13.8">
      <c r="C3314" s="58" t="s">
        <v>1220</v>
      </c>
      <c r="D3314" s="69" t="s">
        <v>1221</v>
      </c>
      <c r="E3314" s="70"/>
      <c r="F3314" s="70"/>
      <c r="G3314" s="71"/>
      <c r="H3314" s="304">
        <f>H3313+H3307+H3305</f>
        <v>2947713</v>
      </c>
      <c r="I3314" s="319"/>
    </row>
    <row r="3315" spans="3:13" s="55" customFormat="1" ht="13.8">
      <c r="C3315" s="58" t="s">
        <v>1222</v>
      </c>
      <c r="D3315" s="69" t="s">
        <v>1325</v>
      </c>
      <c r="E3315" s="70"/>
      <c r="F3315" s="71"/>
      <c r="G3315" s="95">
        <v>0.1</v>
      </c>
      <c r="H3315" s="64">
        <f>H3314*G3315</f>
        <v>294771.3</v>
      </c>
      <c r="I3315" s="319"/>
    </row>
    <row r="3316" spans="3:13" s="55" customFormat="1" ht="16.5" customHeight="1">
      <c r="C3316" s="58" t="s">
        <v>1223</v>
      </c>
      <c r="D3316" s="69" t="s">
        <v>1224</v>
      </c>
      <c r="E3316" s="70"/>
      <c r="F3316" s="70"/>
      <c r="G3316" s="71"/>
      <c r="H3316" s="305">
        <f>SUM(H3314:H3315)</f>
        <v>3242484.3</v>
      </c>
      <c r="I3316" s="319"/>
    </row>
    <row r="3318" spans="3:13" ht="13.8">
      <c r="C3318" s="160" t="s">
        <v>5648</v>
      </c>
      <c r="D3318" s="436" t="s">
        <v>5649</v>
      </c>
      <c r="I3318" s="56">
        <f>ROUNDDOWN(H3335,-2)</f>
        <v>3717200</v>
      </c>
    </row>
    <row r="3319" spans="3:13" s="55" customFormat="1" ht="27.6">
      <c r="C3319" s="300" t="s">
        <v>1197</v>
      </c>
      <c r="D3319" s="300" t="s">
        <v>1198</v>
      </c>
      <c r="E3319" s="300" t="s">
        <v>1199</v>
      </c>
      <c r="F3319" s="300" t="s">
        <v>1200</v>
      </c>
      <c r="G3319" s="300" t="s">
        <v>1201</v>
      </c>
      <c r="H3319" s="300" t="s">
        <v>1202</v>
      </c>
      <c r="I3319" s="54"/>
    </row>
    <row r="3320" spans="3:13" s="55" customFormat="1" ht="13.8">
      <c r="C3320" s="72" t="s">
        <v>1203</v>
      </c>
      <c r="D3320" s="59" t="s">
        <v>1204</v>
      </c>
      <c r="E3320" s="73"/>
      <c r="F3320" s="73"/>
      <c r="G3320" s="73"/>
      <c r="H3320" s="73"/>
      <c r="I3320" s="54"/>
      <c r="J3320" s="159" t="s">
        <v>1249</v>
      </c>
    </row>
    <row r="3321" spans="3:13" s="55" customFormat="1" ht="13.8">
      <c r="C3321" s="301">
        <v>1</v>
      </c>
      <c r="D3321" s="59" t="s">
        <v>5</v>
      </c>
      <c r="E3321" s="302" t="s">
        <v>6</v>
      </c>
      <c r="F3321" s="93">
        <v>7.0460000000000003</v>
      </c>
      <c r="G3321" s="64">
        <f>VLOOKUP(D3321,upahbahan,3,FALSE)</f>
        <v>100000</v>
      </c>
      <c r="H3321" s="64">
        <f>F3321*G3321</f>
        <v>704600</v>
      </c>
      <c r="I3321" s="54"/>
      <c r="J3321" s="159" t="s">
        <v>1250</v>
      </c>
      <c r="M3321" s="65">
        <v>0.1</v>
      </c>
    </row>
    <row r="3322" spans="3:13" s="55" customFormat="1" ht="13.8">
      <c r="C3322" s="301">
        <v>2</v>
      </c>
      <c r="D3322" s="59" t="s">
        <v>10</v>
      </c>
      <c r="E3322" s="302" t="s">
        <v>6</v>
      </c>
      <c r="F3322" s="93">
        <v>3.5230000000000001</v>
      </c>
      <c r="G3322" s="64">
        <f>VLOOKUP(D3322,upahbahan,3,FALSE)</f>
        <v>145000</v>
      </c>
      <c r="H3322" s="64">
        <f>F3322*G3322</f>
        <v>510835</v>
      </c>
      <c r="I3322" s="54"/>
      <c r="J3322" s="159"/>
      <c r="M3322" s="65"/>
    </row>
    <row r="3323" spans="3:13" s="55" customFormat="1" ht="13.8">
      <c r="C3323" s="301">
        <v>4</v>
      </c>
      <c r="D3323" s="59" t="s">
        <v>19</v>
      </c>
      <c r="E3323" s="302" t="s">
        <v>6</v>
      </c>
      <c r="F3323" s="93">
        <v>0.70499999999999996</v>
      </c>
      <c r="G3323" s="64">
        <f>VLOOKUP(D3323,upahbahan,3,FALSE)</f>
        <v>200000</v>
      </c>
      <c r="H3323" s="64">
        <f t="shared" ref="H3323" si="398">F3323*G3323</f>
        <v>141000</v>
      </c>
      <c r="I3323" s="54"/>
    </row>
    <row r="3324" spans="3:13" s="55" customFormat="1" ht="13.8">
      <c r="C3324" s="83" t="s">
        <v>1210</v>
      </c>
      <c r="D3324" s="80"/>
      <c r="E3324" s="80"/>
      <c r="F3324" s="217"/>
      <c r="G3324" s="218"/>
      <c r="H3324" s="64">
        <f>SUM(H3321:H3323)</f>
        <v>1356435</v>
      </c>
      <c r="I3324" s="219"/>
    </row>
    <row r="3325" spans="3:13" s="55" customFormat="1" ht="13.8">
      <c r="C3325" s="72" t="s">
        <v>1211</v>
      </c>
      <c r="D3325" s="59" t="s">
        <v>1212</v>
      </c>
      <c r="E3325" s="73"/>
      <c r="F3325" s="73"/>
      <c r="G3325" s="73"/>
      <c r="H3325" s="73"/>
      <c r="I3325" s="54"/>
    </row>
    <row r="3326" spans="3:13" s="55" customFormat="1" ht="13.8">
      <c r="C3326" s="83" t="s">
        <v>1216</v>
      </c>
      <c r="D3326" s="80"/>
      <c r="E3326" s="80"/>
      <c r="F3326" s="80"/>
      <c r="G3326" s="162"/>
      <c r="H3326" s="64">
        <f>SUM(H3325:H3325)</f>
        <v>0</v>
      </c>
      <c r="I3326" s="54"/>
    </row>
    <row r="3327" spans="3:13" s="55" customFormat="1" ht="13.8">
      <c r="C3327" s="72" t="s">
        <v>1217</v>
      </c>
      <c r="D3327" s="59" t="s">
        <v>1218</v>
      </c>
      <c r="E3327" s="170"/>
      <c r="F3327" s="73"/>
      <c r="G3327" s="73"/>
      <c r="H3327" s="73"/>
      <c r="I3327" s="54"/>
    </row>
    <row r="3328" spans="3:13" s="55" customFormat="1" ht="13.8">
      <c r="C3328" s="557">
        <v>1</v>
      </c>
      <c r="D3328" s="59" t="s">
        <v>5289</v>
      </c>
      <c r="E3328" s="170" t="s">
        <v>1082</v>
      </c>
      <c r="F3328" s="171">
        <v>1.97</v>
      </c>
      <c r="G3328" s="64">
        <f>VLOOKUP(D3328,upahbahan,3,FALSE)</f>
        <v>75000</v>
      </c>
      <c r="H3328" s="64">
        <f>F3328*G3328</f>
        <v>147750</v>
      </c>
      <c r="I3328" s="54"/>
    </row>
    <row r="3329" spans="3:13" s="55" customFormat="1" ht="13.8">
      <c r="C3329" s="557">
        <v>2</v>
      </c>
      <c r="D3329" s="59" t="s">
        <v>5628</v>
      </c>
      <c r="E3329" s="170" t="s">
        <v>1082</v>
      </c>
      <c r="F3329" s="188">
        <v>2.6789999999999998</v>
      </c>
      <c r="G3329" s="64">
        <f>VLOOKUP(D3329,upahbahan,3,FALSE)</f>
        <v>150000</v>
      </c>
      <c r="H3329" s="64">
        <f t="shared" ref="H3329:H3331" si="399">F3329*G3329</f>
        <v>401850</v>
      </c>
      <c r="I3329" s="54"/>
    </row>
    <row r="3330" spans="3:13" s="55" customFormat="1" ht="13.8">
      <c r="C3330" s="557">
        <v>3</v>
      </c>
      <c r="D3330" s="59" t="s">
        <v>5629</v>
      </c>
      <c r="E3330" s="170" t="s">
        <v>1082</v>
      </c>
      <c r="F3330" s="188">
        <v>4.3780000000000001</v>
      </c>
      <c r="G3330" s="64">
        <f>VLOOKUP(D3330,upahbahan,3,FALSE)</f>
        <v>280000</v>
      </c>
      <c r="H3330" s="64">
        <f t="shared" si="399"/>
        <v>1225840</v>
      </c>
      <c r="I3330" s="54"/>
    </row>
    <row r="3331" spans="3:13" s="55" customFormat="1" ht="13.8">
      <c r="C3331" s="557">
        <v>4</v>
      </c>
      <c r="D3331" s="59" t="s">
        <v>5134</v>
      </c>
      <c r="E3331" s="170" t="s">
        <v>1082</v>
      </c>
      <c r="F3331" s="188">
        <v>2.2909999999999999</v>
      </c>
      <c r="G3331" s="64">
        <f>VLOOKUP(D3331,upahbahan,3,FALSE)</f>
        <v>108000</v>
      </c>
      <c r="H3331" s="64">
        <f t="shared" si="399"/>
        <v>247428</v>
      </c>
      <c r="I3331" s="54"/>
    </row>
    <row r="3332" spans="3:13" s="55" customFormat="1" ht="13.8">
      <c r="C3332" s="83" t="s">
        <v>1219</v>
      </c>
      <c r="D3332" s="80"/>
      <c r="E3332" s="80"/>
      <c r="F3332" s="80"/>
      <c r="G3332" s="162"/>
      <c r="H3332" s="588">
        <f>SUM(H3327:H3331)</f>
        <v>2022868</v>
      </c>
      <c r="I3332" s="54"/>
    </row>
    <row r="3333" spans="3:13" s="55" customFormat="1" ht="13.8">
      <c r="C3333" s="58" t="s">
        <v>1220</v>
      </c>
      <c r="D3333" s="69" t="s">
        <v>1221</v>
      </c>
      <c r="E3333" s="70"/>
      <c r="F3333" s="70"/>
      <c r="G3333" s="71"/>
      <c r="H3333" s="304">
        <f>H3332+H3326+H3324</f>
        <v>3379303</v>
      </c>
      <c r="I3333" s="319"/>
    </row>
    <row r="3334" spans="3:13" s="55" customFormat="1" ht="13.8">
      <c r="C3334" s="58" t="s">
        <v>1222</v>
      </c>
      <c r="D3334" s="69" t="s">
        <v>1325</v>
      </c>
      <c r="E3334" s="70"/>
      <c r="F3334" s="71"/>
      <c r="G3334" s="95">
        <v>0.1</v>
      </c>
      <c r="H3334" s="64">
        <f>H3333*G3334</f>
        <v>337930.30000000005</v>
      </c>
      <c r="I3334" s="319"/>
    </row>
    <row r="3335" spans="3:13" s="55" customFormat="1" ht="16.5" customHeight="1">
      <c r="C3335" s="58" t="s">
        <v>1223</v>
      </c>
      <c r="D3335" s="69" t="s">
        <v>1224</v>
      </c>
      <c r="E3335" s="70"/>
      <c r="F3335" s="70"/>
      <c r="G3335" s="71"/>
      <c r="H3335" s="305">
        <f>SUM(H3333:H3334)</f>
        <v>3717233.3</v>
      </c>
      <c r="I3335" s="319"/>
    </row>
    <row r="3338" spans="3:13" ht="13.8">
      <c r="C3338" s="160" t="s">
        <v>5650</v>
      </c>
      <c r="D3338" s="436" t="s">
        <v>5651</v>
      </c>
      <c r="I3338" s="56">
        <f>ROUNDDOWN(H3355,-2)</f>
        <v>4191900</v>
      </c>
    </row>
    <row r="3339" spans="3:13" s="55" customFormat="1" ht="27.6">
      <c r="C3339" s="300" t="s">
        <v>1197</v>
      </c>
      <c r="D3339" s="300" t="s">
        <v>1198</v>
      </c>
      <c r="E3339" s="300" t="s">
        <v>1199</v>
      </c>
      <c r="F3339" s="300" t="s">
        <v>1200</v>
      </c>
      <c r="G3339" s="300" t="s">
        <v>1201</v>
      </c>
      <c r="H3339" s="300" t="s">
        <v>1202</v>
      </c>
      <c r="I3339" s="54"/>
    </row>
    <row r="3340" spans="3:13" s="55" customFormat="1" ht="13.8">
      <c r="C3340" s="72" t="s">
        <v>1203</v>
      </c>
      <c r="D3340" s="59" t="s">
        <v>1204</v>
      </c>
      <c r="E3340" s="73"/>
      <c r="F3340" s="73"/>
      <c r="G3340" s="73"/>
      <c r="H3340" s="73"/>
      <c r="I3340" s="54"/>
      <c r="J3340" s="159" t="s">
        <v>1249</v>
      </c>
    </row>
    <row r="3341" spans="3:13" s="55" customFormat="1" ht="13.8">
      <c r="C3341" s="301">
        <v>1</v>
      </c>
      <c r="D3341" s="59" t="s">
        <v>5</v>
      </c>
      <c r="E3341" s="302" t="s">
        <v>6</v>
      </c>
      <c r="F3341" s="93">
        <v>7.9459999999999997</v>
      </c>
      <c r="G3341" s="64">
        <f>VLOOKUP(D3341,upahbahan,3,FALSE)</f>
        <v>100000</v>
      </c>
      <c r="H3341" s="64">
        <f>F3341*G3341</f>
        <v>794600</v>
      </c>
      <c r="I3341" s="54"/>
      <c r="J3341" s="159" t="s">
        <v>1250</v>
      </c>
      <c r="M3341" s="65">
        <v>0.1</v>
      </c>
    </row>
    <row r="3342" spans="3:13" s="55" customFormat="1" ht="13.8">
      <c r="C3342" s="301">
        <v>2</v>
      </c>
      <c r="D3342" s="59" t="s">
        <v>10</v>
      </c>
      <c r="E3342" s="302" t="s">
        <v>6</v>
      </c>
      <c r="F3342" s="93">
        <v>3.9729999999999999</v>
      </c>
      <c r="G3342" s="64">
        <f>VLOOKUP(D3342,upahbahan,3,FALSE)</f>
        <v>145000</v>
      </c>
      <c r="H3342" s="64">
        <f>F3342*G3342</f>
        <v>576085</v>
      </c>
      <c r="I3342" s="54"/>
      <c r="J3342" s="159"/>
      <c r="M3342" s="65"/>
    </row>
    <row r="3343" spans="3:13" s="55" customFormat="1" ht="13.8">
      <c r="C3343" s="301">
        <v>4</v>
      </c>
      <c r="D3343" s="59" t="s">
        <v>19</v>
      </c>
      <c r="E3343" s="302" t="s">
        <v>6</v>
      </c>
      <c r="F3343" s="93">
        <v>0.79500000000000004</v>
      </c>
      <c r="G3343" s="64">
        <f>VLOOKUP(D3343,upahbahan,3,FALSE)</f>
        <v>200000</v>
      </c>
      <c r="H3343" s="64">
        <f t="shared" ref="H3343" si="400">F3343*G3343</f>
        <v>159000</v>
      </c>
      <c r="I3343" s="54"/>
    </row>
    <row r="3344" spans="3:13" s="55" customFormat="1" ht="13.8">
      <c r="C3344" s="83" t="s">
        <v>1210</v>
      </c>
      <c r="D3344" s="80"/>
      <c r="E3344" s="80"/>
      <c r="F3344" s="217"/>
      <c r="G3344" s="218"/>
      <c r="H3344" s="64">
        <f>SUM(H3341:H3343)</f>
        <v>1529685</v>
      </c>
      <c r="I3344" s="219"/>
    </row>
    <row r="3345" spans="3:13" s="55" customFormat="1" ht="13.8">
      <c r="C3345" s="72" t="s">
        <v>1211</v>
      </c>
      <c r="D3345" s="59" t="s">
        <v>1212</v>
      </c>
      <c r="E3345" s="73"/>
      <c r="F3345" s="73"/>
      <c r="G3345" s="73"/>
      <c r="H3345" s="73"/>
      <c r="I3345" s="54"/>
    </row>
    <row r="3346" spans="3:13" s="55" customFormat="1" ht="13.8">
      <c r="C3346" s="83" t="s">
        <v>1216</v>
      </c>
      <c r="D3346" s="80"/>
      <c r="E3346" s="80"/>
      <c r="F3346" s="80"/>
      <c r="G3346" s="162"/>
      <c r="H3346" s="64">
        <f>SUM(H3345:H3345)</f>
        <v>0</v>
      </c>
      <c r="I3346" s="54"/>
    </row>
    <row r="3347" spans="3:13" s="55" customFormat="1" ht="13.8">
      <c r="C3347" s="72" t="s">
        <v>1217</v>
      </c>
      <c r="D3347" s="59" t="s">
        <v>1218</v>
      </c>
      <c r="E3347" s="170"/>
      <c r="F3347" s="73"/>
      <c r="G3347" s="73"/>
      <c r="H3347" s="73"/>
      <c r="I3347" s="54"/>
    </row>
    <row r="3348" spans="3:13" s="55" customFormat="1" ht="13.8">
      <c r="C3348" s="557">
        <v>1</v>
      </c>
      <c r="D3348" s="59" t="s">
        <v>5289</v>
      </c>
      <c r="E3348" s="170" t="s">
        <v>1082</v>
      </c>
      <c r="F3348" s="171">
        <v>2.19</v>
      </c>
      <c r="G3348" s="64">
        <f>VLOOKUP(D3348,upahbahan,3,FALSE)</f>
        <v>75000</v>
      </c>
      <c r="H3348" s="64">
        <f>F3348*G3348</f>
        <v>164250</v>
      </c>
      <c r="I3348" s="54"/>
    </row>
    <row r="3349" spans="3:13" s="55" customFormat="1" ht="13.8">
      <c r="C3349" s="557">
        <v>2</v>
      </c>
      <c r="D3349" s="59" t="s">
        <v>5628</v>
      </c>
      <c r="E3349" s="170" t="s">
        <v>1082</v>
      </c>
      <c r="F3349" s="188">
        <v>3.0990000000000002</v>
      </c>
      <c r="G3349" s="64">
        <f>VLOOKUP(D3349,upahbahan,3,FALSE)</f>
        <v>150000</v>
      </c>
      <c r="H3349" s="64">
        <f t="shared" ref="H3349:H3351" si="401">F3349*G3349</f>
        <v>464850.00000000006</v>
      </c>
      <c r="I3349" s="54"/>
    </row>
    <row r="3350" spans="3:13" s="55" customFormat="1" ht="13.8">
      <c r="C3350" s="557">
        <v>3</v>
      </c>
      <c r="D3350" s="59" t="s">
        <v>5629</v>
      </c>
      <c r="E3350" s="170" t="s">
        <v>1082</v>
      </c>
      <c r="F3350" s="188">
        <v>4.9279999999999999</v>
      </c>
      <c r="G3350" s="64">
        <f>VLOOKUP(D3350,upahbahan,3,FALSE)</f>
        <v>280000</v>
      </c>
      <c r="H3350" s="64">
        <f t="shared" si="401"/>
        <v>1379840</v>
      </c>
      <c r="I3350" s="54"/>
    </row>
    <row r="3351" spans="3:13" s="55" customFormat="1" ht="13.8">
      <c r="C3351" s="557">
        <v>4</v>
      </c>
      <c r="D3351" s="59" t="s">
        <v>5134</v>
      </c>
      <c r="E3351" s="170" t="s">
        <v>1082</v>
      </c>
      <c r="F3351" s="188">
        <v>2.5209999999999999</v>
      </c>
      <c r="G3351" s="64">
        <f>VLOOKUP(D3351,upahbahan,3,FALSE)</f>
        <v>108000</v>
      </c>
      <c r="H3351" s="64">
        <f t="shared" si="401"/>
        <v>272268</v>
      </c>
      <c r="I3351" s="54"/>
    </row>
    <row r="3352" spans="3:13" s="55" customFormat="1" ht="13.8">
      <c r="C3352" s="83" t="s">
        <v>1219</v>
      </c>
      <c r="D3352" s="80"/>
      <c r="E3352" s="80"/>
      <c r="F3352" s="80"/>
      <c r="G3352" s="162"/>
      <c r="H3352" s="588">
        <f>SUM(H3347:H3351)</f>
        <v>2281208</v>
      </c>
      <c r="I3352" s="54"/>
    </row>
    <row r="3353" spans="3:13" s="55" customFormat="1" ht="13.8">
      <c r="C3353" s="58" t="s">
        <v>1220</v>
      </c>
      <c r="D3353" s="69" t="s">
        <v>1221</v>
      </c>
      <c r="E3353" s="70"/>
      <c r="F3353" s="70"/>
      <c r="G3353" s="71"/>
      <c r="H3353" s="304">
        <f>H3352+H3346+H3344</f>
        <v>3810893</v>
      </c>
      <c r="I3353" s="319"/>
    </row>
    <row r="3354" spans="3:13" s="55" customFormat="1" ht="13.8">
      <c r="C3354" s="58" t="s">
        <v>1222</v>
      </c>
      <c r="D3354" s="69" t="s">
        <v>1325</v>
      </c>
      <c r="E3354" s="70"/>
      <c r="F3354" s="71"/>
      <c r="G3354" s="95">
        <v>0.1</v>
      </c>
      <c r="H3354" s="64">
        <f>H3353*G3354</f>
        <v>381089.30000000005</v>
      </c>
      <c r="I3354" s="319"/>
    </row>
    <row r="3355" spans="3:13" s="55" customFormat="1" ht="16.5" customHeight="1">
      <c r="C3355" s="58" t="s">
        <v>1223</v>
      </c>
      <c r="D3355" s="69" t="s">
        <v>1224</v>
      </c>
      <c r="E3355" s="70"/>
      <c r="F3355" s="70"/>
      <c r="G3355" s="71"/>
      <c r="H3355" s="305">
        <f>SUM(H3353:H3354)</f>
        <v>4191982.3</v>
      </c>
      <c r="I3355" s="319"/>
    </row>
    <row r="3357" spans="3:13" ht="13.8">
      <c r="C3357" s="160" t="s">
        <v>5652</v>
      </c>
      <c r="D3357" s="436" t="s">
        <v>5653</v>
      </c>
      <c r="I3357" s="56">
        <f>ROUNDDOWN(H3371,-2)</f>
        <v>159400</v>
      </c>
    </row>
    <row r="3358" spans="3:13" s="55" customFormat="1" ht="27.6">
      <c r="C3358" s="300" t="s">
        <v>1197</v>
      </c>
      <c r="D3358" s="300" t="s">
        <v>1198</v>
      </c>
      <c r="E3358" s="300" t="s">
        <v>1199</v>
      </c>
      <c r="F3358" s="300" t="s">
        <v>1200</v>
      </c>
      <c r="G3358" s="300" t="s">
        <v>1201</v>
      </c>
      <c r="H3358" s="300" t="s">
        <v>1202</v>
      </c>
      <c r="I3358" s="54"/>
    </row>
    <row r="3359" spans="3:13" s="55" customFormat="1" ht="13.8">
      <c r="C3359" s="72" t="s">
        <v>1203</v>
      </c>
      <c r="D3359" s="59" t="s">
        <v>1204</v>
      </c>
      <c r="E3359" s="73"/>
      <c r="F3359" s="73"/>
      <c r="G3359" s="73"/>
      <c r="H3359" s="73"/>
      <c r="I3359" s="54"/>
      <c r="J3359" s="159" t="s">
        <v>1249</v>
      </c>
    </row>
    <row r="3360" spans="3:13" s="55" customFormat="1" ht="13.8">
      <c r="C3360" s="301">
        <v>1</v>
      </c>
      <c r="D3360" s="59" t="s">
        <v>5</v>
      </c>
      <c r="E3360" s="302" t="s">
        <v>6</v>
      </c>
      <c r="F3360" s="93">
        <v>0.38400000000000001</v>
      </c>
      <c r="G3360" s="64">
        <f>VLOOKUP(D3360,upahbahan,3,FALSE)</f>
        <v>100000</v>
      </c>
      <c r="H3360" s="64">
        <f>F3360*G3360</f>
        <v>38400</v>
      </c>
      <c r="I3360" s="54"/>
      <c r="J3360" s="159" t="s">
        <v>1250</v>
      </c>
      <c r="M3360" s="65">
        <v>0.1</v>
      </c>
    </row>
    <row r="3361" spans="3:13" s="55" customFormat="1" ht="13.8">
      <c r="C3361" s="301">
        <v>2</v>
      </c>
      <c r="D3361" s="59" t="s">
        <v>10</v>
      </c>
      <c r="E3361" s="302" t="s">
        <v>6</v>
      </c>
      <c r="F3361" s="93">
        <v>0.192</v>
      </c>
      <c r="G3361" s="64">
        <f>VLOOKUP(D3361,upahbahan,3,FALSE)</f>
        <v>145000</v>
      </c>
      <c r="H3361" s="64">
        <f>F3361*G3361</f>
        <v>27840</v>
      </c>
      <c r="I3361" s="54"/>
      <c r="J3361" s="159"/>
      <c r="M3361" s="65"/>
    </row>
    <row r="3362" spans="3:13" s="55" customFormat="1" ht="13.8">
      <c r="C3362" s="301">
        <v>4</v>
      </c>
      <c r="D3362" s="59" t="s">
        <v>19</v>
      </c>
      <c r="E3362" s="302" t="s">
        <v>6</v>
      </c>
      <c r="F3362" s="93">
        <v>3.7999999999999999E-2</v>
      </c>
      <c r="G3362" s="64">
        <f>VLOOKUP(D3362,upahbahan,3,FALSE)</f>
        <v>200000</v>
      </c>
      <c r="H3362" s="64">
        <f t="shared" ref="H3362" si="402">F3362*G3362</f>
        <v>7600</v>
      </c>
      <c r="I3362" s="54"/>
    </row>
    <row r="3363" spans="3:13" s="55" customFormat="1" ht="13.8">
      <c r="C3363" s="83" t="s">
        <v>1210</v>
      </c>
      <c r="D3363" s="80"/>
      <c r="E3363" s="80"/>
      <c r="F3363" s="217"/>
      <c r="G3363" s="218"/>
      <c r="H3363" s="64">
        <f>SUM(H3360:H3362)</f>
        <v>73840</v>
      </c>
      <c r="I3363" s="219"/>
    </row>
    <row r="3364" spans="3:13" s="55" customFormat="1" ht="13.8">
      <c r="C3364" s="72" t="s">
        <v>1211</v>
      </c>
      <c r="D3364" s="59" t="s">
        <v>1212</v>
      </c>
      <c r="E3364" s="73"/>
      <c r="F3364" s="73"/>
      <c r="G3364" s="73"/>
      <c r="H3364" s="73"/>
      <c r="I3364" s="54"/>
    </row>
    <row r="3365" spans="3:13" s="55" customFormat="1" ht="13.8">
      <c r="C3365" s="83" t="s">
        <v>1216</v>
      </c>
      <c r="D3365" s="80"/>
      <c r="E3365" s="80"/>
      <c r="F3365" s="80"/>
      <c r="G3365" s="162"/>
      <c r="H3365" s="64">
        <f>SUM(H3364:H3364)</f>
        <v>0</v>
      </c>
      <c r="I3365" s="54"/>
    </row>
    <row r="3366" spans="3:13" s="55" customFormat="1" ht="13.8">
      <c r="C3366" s="72" t="s">
        <v>1217</v>
      </c>
      <c r="D3366" s="59" t="s">
        <v>1218</v>
      </c>
      <c r="E3366" s="170"/>
      <c r="F3366" s="73"/>
      <c r="G3366" s="73"/>
      <c r="H3366" s="73"/>
      <c r="I3366" s="54"/>
    </row>
    <row r="3367" spans="3:13" s="55" customFormat="1" ht="13.8">
      <c r="C3367" s="557">
        <v>1</v>
      </c>
      <c r="D3367" s="59" t="s">
        <v>5629</v>
      </c>
      <c r="E3367" s="170" t="s">
        <v>1082</v>
      </c>
      <c r="F3367" s="188">
        <v>0.254</v>
      </c>
      <c r="G3367" s="64">
        <f>VLOOKUP(D3367,upahbahan,3,FALSE)</f>
        <v>280000</v>
      </c>
      <c r="H3367" s="64">
        <f t="shared" ref="H3367" si="403">F3367*G3367</f>
        <v>71120</v>
      </c>
      <c r="I3367" s="54"/>
    </row>
    <row r="3368" spans="3:13" s="55" customFormat="1" ht="13.8">
      <c r="C3368" s="83" t="s">
        <v>1219</v>
      </c>
      <c r="D3368" s="80"/>
      <c r="E3368" s="80"/>
      <c r="F3368" s="80"/>
      <c r="G3368" s="162"/>
      <c r="H3368" s="588">
        <f>SUM(H3366:H3367)</f>
        <v>71120</v>
      </c>
      <c r="I3368" s="54"/>
    </row>
    <row r="3369" spans="3:13" s="55" customFormat="1" ht="13.8">
      <c r="C3369" s="58" t="s">
        <v>1220</v>
      </c>
      <c r="D3369" s="69" t="s">
        <v>1221</v>
      </c>
      <c r="E3369" s="70"/>
      <c r="F3369" s="70"/>
      <c r="G3369" s="71"/>
      <c r="H3369" s="304">
        <f>H3368+H3365+H3363</f>
        <v>144960</v>
      </c>
      <c r="I3369" s="319"/>
    </row>
    <row r="3370" spans="3:13" s="55" customFormat="1" ht="13.8">
      <c r="C3370" s="58" t="s">
        <v>1222</v>
      </c>
      <c r="D3370" s="69" t="s">
        <v>1325</v>
      </c>
      <c r="E3370" s="70"/>
      <c r="F3370" s="71"/>
      <c r="G3370" s="95">
        <v>0.1</v>
      </c>
      <c r="H3370" s="64">
        <f>H3369*G3370</f>
        <v>14496</v>
      </c>
      <c r="I3370" s="319"/>
    </row>
    <row r="3371" spans="3:13" s="55" customFormat="1" ht="16.5" customHeight="1">
      <c r="C3371" s="58" t="s">
        <v>1223</v>
      </c>
      <c r="D3371" s="69" t="s">
        <v>1224</v>
      </c>
      <c r="E3371" s="70"/>
      <c r="F3371" s="70"/>
      <c r="G3371" s="71"/>
      <c r="H3371" s="305">
        <f>SUM(H3369:H3370)</f>
        <v>159456</v>
      </c>
      <c r="I3371" s="319"/>
    </row>
    <row r="3373" spans="3:13" ht="13.8">
      <c r="C3373" s="160" t="s">
        <v>5654</v>
      </c>
      <c r="D3373" s="436" t="s">
        <v>5655</v>
      </c>
      <c r="I3373" s="56">
        <f>ROUNDDOWN(H3387,-2)</f>
        <v>199200</v>
      </c>
    </row>
    <row r="3374" spans="3:13" s="55" customFormat="1" ht="27.6">
      <c r="C3374" s="300" t="s">
        <v>1197</v>
      </c>
      <c r="D3374" s="300" t="s">
        <v>1198</v>
      </c>
      <c r="E3374" s="300" t="s">
        <v>1199</v>
      </c>
      <c r="F3374" s="300" t="s">
        <v>1200</v>
      </c>
      <c r="G3374" s="300" t="s">
        <v>1201</v>
      </c>
      <c r="H3374" s="300" t="s">
        <v>1202</v>
      </c>
      <c r="I3374" s="54"/>
    </row>
    <row r="3375" spans="3:13" s="55" customFormat="1" ht="13.8">
      <c r="C3375" s="72" t="s">
        <v>1203</v>
      </c>
      <c r="D3375" s="59" t="s">
        <v>1204</v>
      </c>
      <c r="E3375" s="73"/>
      <c r="F3375" s="73"/>
      <c r="G3375" s="73"/>
      <c r="H3375" s="73"/>
      <c r="I3375" s="54"/>
      <c r="J3375" s="159" t="s">
        <v>1249</v>
      </c>
    </row>
    <row r="3376" spans="3:13" s="55" customFormat="1" ht="13.8">
      <c r="C3376" s="301">
        <v>1</v>
      </c>
      <c r="D3376" s="59" t="s">
        <v>5</v>
      </c>
      <c r="E3376" s="302" t="s">
        <v>6</v>
      </c>
      <c r="F3376" s="93">
        <v>0.48</v>
      </c>
      <c r="G3376" s="64">
        <f>VLOOKUP(D3376,upahbahan,3,FALSE)</f>
        <v>100000</v>
      </c>
      <c r="H3376" s="64">
        <f>F3376*G3376</f>
        <v>48000</v>
      </c>
      <c r="I3376" s="54"/>
      <c r="J3376" s="159" t="s">
        <v>1250</v>
      </c>
      <c r="M3376" s="65">
        <v>0.1</v>
      </c>
    </row>
    <row r="3377" spans="3:13" s="55" customFormat="1" ht="13.8">
      <c r="C3377" s="301">
        <v>2</v>
      </c>
      <c r="D3377" s="59" t="s">
        <v>10</v>
      </c>
      <c r="E3377" s="302" t="s">
        <v>6</v>
      </c>
      <c r="F3377" s="93">
        <v>0.24</v>
      </c>
      <c r="G3377" s="64">
        <f>VLOOKUP(D3377,upahbahan,3,FALSE)</f>
        <v>145000</v>
      </c>
      <c r="H3377" s="64">
        <f>F3377*G3377</f>
        <v>34800</v>
      </c>
      <c r="I3377" s="54"/>
      <c r="J3377" s="159"/>
      <c r="M3377" s="65"/>
    </row>
    <row r="3378" spans="3:13" s="55" customFormat="1" ht="13.8">
      <c r="C3378" s="301">
        <v>4</v>
      </c>
      <c r="D3378" s="59" t="s">
        <v>19</v>
      </c>
      <c r="E3378" s="302" t="s">
        <v>6</v>
      </c>
      <c r="F3378" s="93">
        <v>4.8000000000000001E-2</v>
      </c>
      <c r="G3378" s="64">
        <f>VLOOKUP(D3378,upahbahan,3,FALSE)</f>
        <v>200000</v>
      </c>
      <c r="H3378" s="64">
        <f t="shared" ref="H3378" si="404">F3378*G3378</f>
        <v>9600</v>
      </c>
      <c r="I3378" s="54"/>
    </row>
    <row r="3379" spans="3:13" s="55" customFormat="1" ht="13.8">
      <c r="C3379" s="83" t="s">
        <v>1210</v>
      </c>
      <c r="D3379" s="80"/>
      <c r="E3379" s="80"/>
      <c r="F3379" s="217"/>
      <c r="G3379" s="218"/>
      <c r="H3379" s="64">
        <f>SUM(H3376:H3378)</f>
        <v>92400</v>
      </c>
      <c r="I3379" s="219"/>
    </row>
    <row r="3380" spans="3:13" s="55" customFormat="1" ht="13.8">
      <c r="C3380" s="72" t="s">
        <v>1211</v>
      </c>
      <c r="D3380" s="59" t="s">
        <v>1212</v>
      </c>
      <c r="E3380" s="73"/>
      <c r="F3380" s="73"/>
      <c r="G3380" s="73"/>
      <c r="H3380" s="73"/>
      <c r="I3380" s="54"/>
    </row>
    <row r="3381" spans="3:13" s="55" customFormat="1" ht="13.8">
      <c r="C3381" s="83" t="s">
        <v>1216</v>
      </c>
      <c r="D3381" s="80"/>
      <c r="E3381" s="80"/>
      <c r="F3381" s="80"/>
      <c r="G3381" s="162"/>
      <c r="H3381" s="64">
        <f>SUM(H3380:H3380)</f>
        <v>0</v>
      </c>
      <c r="I3381" s="54"/>
    </row>
    <row r="3382" spans="3:13" s="55" customFormat="1" ht="13.8">
      <c r="C3382" s="72" t="s">
        <v>1217</v>
      </c>
      <c r="D3382" s="59" t="s">
        <v>1218</v>
      </c>
      <c r="E3382" s="170"/>
      <c r="F3382" s="73"/>
      <c r="G3382" s="73"/>
      <c r="H3382" s="73"/>
      <c r="I3382" s="54"/>
    </row>
    <row r="3383" spans="3:13" s="55" customFormat="1" ht="13.8">
      <c r="C3383" s="557">
        <v>1</v>
      </c>
      <c r="D3383" s="59" t="s">
        <v>5629</v>
      </c>
      <c r="E3383" s="170" t="s">
        <v>1082</v>
      </c>
      <c r="F3383" s="188">
        <v>0.317</v>
      </c>
      <c r="G3383" s="64">
        <f>VLOOKUP(D3383,upahbahan,3,FALSE)</f>
        <v>280000</v>
      </c>
      <c r="H3383" s="64">
        <f t="shared" ref="H3383" si="405">F3383*G3383</f>
        <v>88760</v>
      </c>
      <c r="I3383" s="54"/>
    </row>
    <row r="3384" spans="3:13" s="55" customFormat="1" ht="13.8">
      <c r="C3384" s="83" t="s">
        <v>1219</v>
      </c>
      <c r="D3384" s="80"/>
      <c r="E3384" s="80"/>
      <c r="F3384" s="80"/>
      <c r="G3384" s="162"/>
      <c r="H3384" s="588">
        <f>SUM(H3382:H3383)</f>
        <v>88760</v>
      </c>
      <c r="I3384" s="54"/>
    </row>
    <row r="3385" spans="3:13" s="55" customFormat="1" ht="13.8">
      <c r="C3385" s="58" t="s">
        <v>1220</v>
      </c>
      <c r="D3385" s="69" t="s">
        <v>1221</v>
      </c>
      <c r="E3385" s="70"/>
      <c r="F3385" s="70"/>
      <c r="G3385" s="71"/>
      <c r="H3385" s="304">
        <f>H3384+H3381+H3379</f>
        <v>181160</v>
      </c>
      <c r="I3385" s="319"/>
    </row>
    <row r="3386" spans="3:13" s="55" customFormat="1" ht="13.8">
      <c r="C3386" s="58" t="s">
        <v>1222</v>
      </c>
      <c r="D3386" s="69" t="s">
        <v>1325</v>
      </c>
      <c r="E3386" s="70"/>
      <c r="F3386" s="71"/>
      <c r="G3386" s="95">
        <v>0.1</v>
      </c>
      <c r="H3386" s="64">
        <f>H3385*G3386</f>
        <v>18116</v>
      </c>
      <c r="I3386" s="319"/>
    </row>
    <row r="3387" spans="3:13" s="55" customFormat="1" ht="16.5" customHeight="1">
      <c r="C3387" s="58" t="s">
        <v>1223</v>
      </c>
      <c r="D3387" s="69" t="s">
        <v>1224</v>
      </c>
      <c r="E3387" s="70"/>
      <c r="F3387" s="70"/>
      <c r="G3387" s="71"/>
      <c r="H3387" s="305">
        <f>SUM(H3385:H3386)</f>
        <v>199276</v>
      </c>
      <c r="I3387" s="319"/>
    </row>
    <row r="3389" spans="3:13" ht="13.8">
      <c r="C3389" s="160" t="s">
        <v>5656</v>
      </c>
      <c r="D3389" s="436" t="s">
        <v>5657</v>
      </c>
      <c r="I3389" s="56">
        <f>ROUNDDOWN(H3403,-2)</f>
        <v>249100</v>
      </c>
    </row>
    <row r="3390" spans="3:13" s="55" customFormat="1" ht="27.6">
      <c r="C3390" s="300" t="s">
        <v>1197</v>
      </c>
      <c r="D3390" s="300" t="s">
        <v>1198</v>
      </c>
      <c r="E3390" s="300" t="s">
        <v>1199</v>
      </c>
      <c r="F3390" s="300" t="s">
        <v>1200</v>
      </c>
      <c r="G3390" s="300" t="s">
        <v>1201</v>
      </c>
      <c r="H3390" s="300" t="s">
        <v>1202</v>
      </c>
      <c r="I3390" s="54"/>
    </row>
    <row r="3391" spans="3:13" s="55" customFormat="1" ht="13.8">
      <c r="C3391" s="72" t="s">
        <v>1203</v>
      </c>
      <c r="D3391" s="59" t="s">
        <v>1204</v>
      </c>
      <c r="E3391" s="73"/>
      <c r="F3391" s="73"/>
      <c r="G3391" s="73"/>
      <c r="H3391" s="73"/>
      <c r="I3391" s="54"/>
      <c r="J3391" s="159" t="s">
        <v>1249</v>
      </c>
    </row>
    <row r="3392" spans="3:13" s="55" customFormat="1" ht="13.8">
      <c r="C3392" s="301">
        <v>1</v>
      </c>
      <c r="D3392" s="59" t="s">
        <v>5</v>
      </c>
      <c r="E3392" s="302" t="s">
        <v>6</v>
      </c>
      <c r="F3392" s="93">
        <v>0.60099999999999998</v>
      </c>
      <c r="G3392" s="64">
        <f>VLOOKUP(D3392,upahbahan,3,FALSE)</f>
        <v>100000</v>
      </c>
      <c r="H3392" s="64">
        <f>F3392*G3392</f>
        <v>60100</v>
      </c>
      <c r="I3392" s="54"/>
      <c r="J3392" s="159" t="s">
        <v>1250</v>
      </c>
      <c r="M3392" s="65">
        <v>0.1</v>
      </c>
    </row>
    <row r="3393" spans="3:13" s="55" customFormat="1" ht="13.8">
      <c r="C3393" s="301">
        <v>2</v>
      </c>
      <c r="D3393" s="59" t="s">
        <v>10</v>
      </c>
      <c r="E3393" s="302" t="s">
        <v>6</v>
      </c>
      <c r="F3393" s="93">
        <v>0.3</v>
      </c>
      <c r="G3393" s="64">
        <f>VLOOKUP(D3393,upahbahan,3,FALSE)</f>
        <v>145000</v>
      </c>
      <c r="H3393" s="64">
        <f>F3393*G3393</f>
        <v>43500</v>
      </c>
      <c r="I3393" s="54"/>
      <c r="J3393" s="159"/>
      <c r="M3393" s="65"/>
    </row>
    <row r="3394" spans="3:13" s="55" customFormat="1" ht="13.8">
      <c r="C3394" s="301">
        <v>4</v>
      </c>
      <c r="D3394" s="59" t="s">
        <v>19</v>
      </c>
      <c r="E3394" s="302" t="s">
        <v>6</v>
      </c>
      <c r="F3394" s="93">
        <v>0.06</v>
      </c>
      <c r="G3394" s="64">
        <f>VLOOKUP(D3394,upahbahan,3,FALSE)</f>
        <v>200000</v>
      </c>
      <c r="H3394" s="64">
        <f t="shared" ref="H3394" si="406">F3394*G3394</f>
        <v>12000</v>
      </c>
      <c r="I3394" s="54"/>
    </row>
    <row r="3395" spans="3:13" s="55" customFormat="1" ht="13.8">
      <c r="C3395" s="83" t="s">
        <v>1210</v>
      </c>
      <c r="D3395" s="80"/>
      <c r="E3395" s="80"/>
      <c r="F3395" s="217"/>
      <c r="G3395" s="218"/>
      <c r="H3395" s="64">
        <f>SUM(H3392:H3394)</f>
        <v>115600</v>
      </c>
      <c r="I3395" s="219"/>
    </row>
    <row r="3396" spans="3:13" s="55" customFormat="1" ht="13.8">
      <c r="C3396" s="72" t="s">
        <v>1211</v>
      </c>
      <c r="D3396" s="59" t="s">
        <v>1212</v>
      </c>
      <c r="E3396" s="73"/>
      <c r="F3396" s="73"/>
      <c r="G3396" s="73"/>
      <c r="H3396" s="73"/>
      <c r="I3396" s="54"/>
    </row>
    <row r="3397" spans="3:13" s="55" customFormat="1" ht="13.8">
      <c r="C3397" s="83" t="s">
        <v>1216</v>
      </c>
      <c r="D3397" s="80"/>
      <c r="E3397" s="80"/>
      <c r="F3397" s="80"/>
      <c r="G3397" s="162"/>
      <c r="H3397" s="64">
        <f>SUM(H3396:H3396)</f>
        <v>0</v>
      </c>
      <c r="I3397" s="54"/>
    </row>
    <row r="3398" spans="3:13" s="55" customFormat="1" ht="13.8">
      <c r="C3398" s="72" t="s">
        <v>1217</v>
      </c>
      <c r="D3398" s="59" t="s">
        <v>1218</v>
      </c>
      <c r="E3398" s="170"/>
      <c r="F3398" s="73"/>
      <c r="G3398" s="73"/>
      <c r="H3398" s="73"/>
      <c r="I3398" s="54"/>
    </row>
    <row r="3399" spans="3:13" s="55" customFormat="1" ht="13.8">
      <c r="C3399" s="557">
        <v>1</v>
      </c>
      <c r="D3399" s="59" t="s">
        <v>5629</v>
      </c>
      <c r="E3399" s="170" t="s">
        <v>1082</v>
      </c>
      <c r="F3399" s="188">
        <v>0.39600000000000002</v>
      </c>
      <c r="G3399" s="64">
        <f>VLOOKUP(D3399,upahbahan,3,FALSE)</f>
        <v>280000</v>
      </c>
      <c r="H3399" s="64">
        <f t="shared" ref="H3399" si="407">F3399*G3399</f>
        <v>110880</v>
      </c>
      <c r="I3399" s="54"/>
    </row>
    <row r="3400" spans="3:13" s="55" customFormat="1" ht="13.8">
      <c r="C3400" s="83" t="s">
        <v>1219</v>
      </c>
      <c r="D3400" s="80"/>
      <c r="E3400" s="80"/>
      <c r="F3400" s="80"/>
      <c r="G3400" s="162"/>
      <c r="H3400" s="588">
        <f>SUM(H3398:H3399)</f>
        <v>110880</v>
      </c>
      <c r="I3400" s="54"/>
    </row>
    <row r="3401" spans="3:13" s="55" customFormat="1" ht="13.8">
      <c r="C3401" s="58" t="s">
        <v>1220</v>
      </c>
      <c r="D3401" s="69" t="s">
        <v>1221</v>
      </c>
      <c r="E3401" s="70"/>
      <c r="F3401" s="70"/>
      <c r="G3401" s="71"/>
      <c r="H3401" s="304">
        <f>H3400+H3397+H3395</f>
        <v>226480</v>
      </c>
      <c r="I3401" s="319"/>
    </row>
    <row r="3402" spans="3:13" s="55" customFormat="1" ht="13.8">
      <c r="C3402" s="58" t="s">
        <v>1222</v>
      </c>
      <c r="D3402" s="69" t="s">
        <v>1325</v>
      </c>
      <c r="E3402" s="70"/>
      <c r="F3402" s="71"/>
      <c r="G3402" s="95">
        <v>0.1</v>
      </c>
      <c r="H3402" s="64">
        <f>H3401*G3402</f>
        <v>22648</v>
      </c>
      <c r="I3402" s="319"/>
    </row>
    <row r="3403" spans="3:13" s="55" customFormat="1" ht="16.5" customHeight="1">
      <c r="C3403" s="58" t="s">
        <v>1223</v>
      </c>
      <c r="D3403" s="69" t="s">
        <v>1224</v>
      </c>
      <c r="E3403" s="70"/>
      <c r="F3403" s="70"/>
      <c r="G3403" s="71"/>
      <c r="H3403" s="305">
        <f>SUM(H3401:H3402)</f>
        <v>249128</v>
      </c>
      <c r="I3403" s="319"/>
    </row>
    <row r="3405" spans="3:13" ht="13.8">
      <c r="C3405" s="160" t="s">
        <v>5658</v>
      </c>
      <c r="D3405" s="436" t="s">
        <v>5659</v>
      </c>
      <c r="I3405" s="56">
        <f>ROUNDDOWN(H3419,-2)</f>
        <v>311600</v>
      </c>
    </row>
    <row r="3406" spans="3:13" s="55" customFormat="1" ht="27.6">
      <c r="C3406" s="300" t="s">
        <v>1197</v>
      </c>
      <c r="D3406" s="300" t="s">
        <v>1198</v>
      </c>
      <c r="E3406" s="300" t="s">
        <v>1199</v>
      </c>
      <c r="F3406" s="300" t="s">
        <v>1200</v>
      </c>
      <c r="G3406" s="300" t="s">
        <v>1201</v>
      </c>
      <c r="H3406" s="300" t="s">
        <v>1202</v>
      </c>
      <c r="I3406" s="54"/>
    </row>
    <row r="3407" spans="3:13" s="55" customFormat="1" ht="13.8">
      <c r="C3407" s="72" t="s">
        <v>1203</v>
      </c>
      <c r="D3407" s="59" t="s">
        <v>1204</v>
      </c>
      <c r="E3407" s="73"/>
      <c r="F3407" s="73"/>
      <c r="G3407" s="73"/>
      <c r="H3407" s="73"/>
      <c r="I3407" s="54"/>
      <c r="J3407" s="159" t="s">
        <v>1249</v>
      </c>
    </row>
    <row r="3408" spans="3:13" s="55" customFormat="1" ht="13.8">
      <c r="C3408" s="301">
        <v>1</v>
      </c>
      <c r="D3408" s="59" t="s">
        <v>5</v>
      </c>
      <c r="E3408" s="302" t="s">
        <v>6</v>
      </c>
      <c r="F3408" s="93">
        <v>0.751</v>
      </c>
      <c r="G3408" s="64">
        <f>VLOOKUP(D3408,upahbahan,3,FALSE)</f>
        <v>100000</v>
      </c>
      <c r="H3408" s="64">
        <f>F3408*G3408</f>
        <v>75100</v>
      </c>
      <c r="I3408" s="54"/>
      <c r="J3408" s="159" t="s">
        <v>1250</v>
      </c>
      <c r="M3408" s="65">
        <v>0.1</v>
      </c>
    </row>
    <row r="3409" spans="3:13" s="55" customFormat="1" ht="13.8">
      <c r="C3409" s="301">
        <v>2</v>
      </c>
      <c r="D3409" s="59" t="s">
        <v>10</v>
      </c>
      <c r="E3409" s="302" t="s">
        <v>6</v>
      </c>
      <c r="F3409" s="93">
        <v>0.375</v>
      </c>
      <c r="G3409" s="64">
        <f>VLOOKUP(D3409,upahbahan,3,FALSE)</f>
        <v>145000</v>
      </c>
      <c r="H3409" s="64">
        <f>F3409*G3409</f>
        <v>54375</v>
      </c>
      <c r="I3409" s="54"/>
      <c r="J3409" s="159"/>
      <c r="M3409" s="65"/>
    </row>
    <row r="3410" spans="3:13" s="55" customFormat="1" ht="13.8">
      <c r="C3410" s="301">
        <v>4</v>
      </c>
      <c r="D3410" s="59" t="s">
        <v>19</v>
      </c>
      <c r="E3410" s="302" t="s">
        <v>6</v>
      </c>
      <c r="F3410" s="93">
        <v>7.4999999999999997E-2</v>
      </c>
      <c r="G3410" s="64">
        <f>VLOOKUP(D3410,upahbahan,3,FALSE)</f>
        <v>200000</v>
      </c>
      <c r="H3410" s="64">
        <f t="shared" ref="H3410" si="408">F3410*G3410</f>
        <v>15000</v>
      </c>
      <c r="I3410" s="54"/>
    </row>
    <row r="3411" spans="3:13" s="55" customFormat="1" ht="13.8">
      <c r="C3411" s="83" t="s">
        <v>1210</v>
      </c>
      <c r="D3411" s="80"/>
      <c r="E3411" s="80"/>
      <c r="F3411" s="217"/>
      <c r="G3411" s="218"/>
      <c r="H3411" s="64">
        <f>SUM(H3408:H3410)</f>
        <v>144475</v>
      </c>
      <c r="I3411" s="219"/>
    </row>
    <row r="3412" spans="3:13" s="55" customFormat="1" ht="13.8">
      <c r="C3412" s="72" t="s">
        <v>1211</v>
      </c>
      <c r="D3412" s="59" t="s">
        <v>1212</v>
      </c>
      <c r="E3412" s="73"/>
      <c r="F3412" s="73"/>
      <c r="G3412" s="73"/>
      <c r="H3412" s="73"/>
      <c r="I3412" s="54"/>
    </row>
    <row r="3413" spans="3:13" s="55" customFormat="1" ht="13.8">
      <c r="C3413" s="83" t="s">
        <v>1216</v>
      </c>
      <c r="D3413" s="80"/>
      <c r="E3413" s="80"/>
      <c r="F3413" s="80"/>
      <c r="G3413" s="162"/>
      <c r="H3413" s="64">
        <f>SUM(H3412:H3412)</f>
        <v>0</v>
      </c>
      <c r="I3413" s="54"/>
    </row>
    <row r="3414" spans="3:13" s="55" customFormat="1" ht="13.8">
      <c r="C3414" s="72" t="s">
        <v>1217</v>
      </c>
      <c r="D3414" s="59" t="s">
        <v>1218</v>
      </c>
      <c r="E3414" s="170"/>
      <c r="F3414" s="73"/>
      <c r="G3414" s="73"/>
      <c r="H3414" s="73"/>
      <c r="I3414" s="54"/>
    </row>
    <row r="3415" spans="3:13" s="55" customFormat="1" ht="13.8">
      <c r="C3415" s="557">
        <v>1</v>
      </c>
      <c r="D3415" s="59" t="s">
        <v>5629</v>
      </c>
      <c r="E3415" s="170" t="s">
        <v>1082</v>
      </c>
      <c r="F3415" s="188">
        <v>0.496</v>
      </c>
      <c r="G3415" s="64">
        <f>VLOOKUP(D3415,upahbahan,3,FALSE)</f>
        <v>280000</v>
      </c>
      <c r="H3415" s="64">
        <f t="shared" ref="H3415" si="409">F3415*G3415</f>
        <v>138880</v>
      </c>
      <c r="I3415" s="54"/>
    </row>
    <row r="3416" spans="3:13" s="55" customFormat="1" ht="13.8">
      <c r="C3416" s="83" t="s">
        <v>1219</v>
      </c>
      <c r="D3416" s="80"/>
      <c r="E3416" s="80"/>
      <c r="F3416" s="80"/>
      <c r="G3416" s="162"/>
      <c r="H3416" s="588">
        <f>SUM(H3414:H3415)</f>
        <v>138880</v>
      </c>
      <c r="I3416" s="54"/>
    </row>
    <row r="3417" spans="3:13" s="55" customFormat="1" ht="13.8">
      <c r="C3417" s="58" t="s">
        <v>1220</v>
      </c>
      <c r="D3417" s="69" t="s">
        <v>1221</v>
      </c>
      <c r="E3417" s="70"/>
      <c r="F3417" s="70"/>
      <c r="G3417" s="71"/>
      <c r="H3417" s="304">
        <f>H3416+H3413+H3411</f>
        <v>283355</v>
      </c>
      <c r="I3417" s="319"/>
    </row>
    <row r="3418" spans="3:13" s="55" customFormat="1" ht="13.8">
      <c r="C3418" s="58" t="s">
        <v>1222</v>
      </c>
      <c r="D3418" s="69" t="s">
        <v>1325</v>
      </c>
      <c r="E3418" s="70"/>
      <c r="F3418" s="71"/>
      <c r="G3418" s="95">
        <v>0.1</v>
      </c>
      <c r="H3418" s="64">
        <f>H3417*G3418</f>
        <v>28335.5</v>
      </c>
      <c r="I3418" s="319"/>
    </row>
    <row r="3419" spans="3:13" s="55" customFormat="1" ht="16.5" customHeight="1">
      <c r="C3419" s="58" t="s">
        <v>1223</v>
      </c>
      <c r="D3419" s="69" t="s">
        <v>1224</v>
      </c>
      <c r="E3419" s="70"/>
      <c r="F3419" s="70"/>
      <c r="G3419" s="71"/>
      <c r="H3419" s="305">
        <f>SUM(H3417:H3418)</f>
        <v>311690.5</v>
      </c>
      <c r="I3419" s="319"/>
    </row>
    <row r="3421" spans="3:13" ht="13.8">
      <c r="C3421" s="160" t="s">
        <v>5660</v>
      </c>
      <c r="D3421" s="436" t="s">
        <v>5661</v>
      </c>
      <c r="I3421" s="56">
        <f>ROUNDDOWN(H3435,-2)</f>
        <v>311600</v>
      </c>
    </row>
    <row r="3422" spans="3:13" s="55" customFormat="1" ht="27.6">
      <c r="C3422" s="300" t="s">
        <v>1197</v>
      </c>
      <c r="D3422" s="300" t="s">
        <v>1198</v>
      </c>
      <c r="E3422" s="300" t="s">
        <v>1199</v>
      </c>
      <c r="F3422" s="300" t="s">
        <v>1200</v>
      </c>
      <c r="G3422" s="300" t="s">
        <v>1201</v>
      </c>
      <c r="H3422" s="300" t="s">
        <v>1202</v>
      </c>
      <c r="I3422" s="54"/>
    </row>
    <row r="3423" spans="3:13" s="55" customFormat="1" ht="13.8">
      <c r="C3423" s="72" t="s">
        <v>1203</v>
      </c>
      <c r="D3423" s="59" t="s">
        <v>1204</v>
      </c>
      <c r="E3423" s="73"/>
      <c r="F3423" s="73"/>
      <c r="G3423" s="73"/>
      <c r="H3423" s="73"/>
      <c r="I3423" s="54"/>
      <c r="J3423" s="159" t="s">
        <v>1249</v>
      </c>
    </row>
    <row r="3424" spans="3:13" s="55" customFormat="1" ht="13.8">
      <c r="C3424" s="301">
        <v>1</v>
      </c>
      <c r="D3424" s="59" t="s">
        <v>5</v>
      </c>
      <c r="E3424" s="302" t="s">
        <v>6</v>
      </c>
      <c r="F3424" s="93">
        <v>0.751</v>
      </c>
      <c r="G3424" s="64">
        <f>VLOOKUP(D3424,upahbahan,3,FALSE)</f>
        <v>100000</v>
      </c>
      <c r="H3424" s="64">
        <f>F3424*G3424</f>
        <v>75100</v>
      </c>
      <c r="I3424" s="54"/>
      <c r="J3424" s="159" t="s">
        <v>1250</v>
      </c>
      <c r="M3424" s="65">
        <v>0.1</v>
      </c>
    </row>
    <row r="3425" spans="3:13" s="55" customFormat="1" ht="13.8">
      <c r="C3425" s="301">
        <v>2</v>
      </c>
      <c r="D3425" s="59" t="s">
        <v>10</v>
      </c>
      <c r="E3425" s="302" t="s">
        <v>6</v>
      </c>
      <c r="F3425" s="93">
        <v>0.375</v>
      </c>
      <c r="G3425" s="64">
        <f>VLOOKUP(D3425,upahbahan,3,FALSE)</f>
        <v>145000</v>
      </c>
      <c r="H3425" s="64">
        <f>F3425*G3425</f>
        <v>54375</v>
      </c>
      <c r="I3425" s="54"/>
      <c r="J3425" s="159"/>
      <c r="M3425" s="65"/>
    </row>
    <row r="3426" spans="3:13" s="55" customFormat="1" ht="13.8">
      <c r="C3426" s="301">
        <v>4</v>
      </c>
      <c r="D3426" s="59" t="s">
        <v>19</v>
      </c>
      <c r="E3426" s="302" t="s">
        <v>6</v>
      </c>
      <c r="F3426" s="93">
        <v>7.4999999999999997E-2</v>
      </c>
      <c r="G3426" s="64">
        <f>VLOOKUP(D3426,upahbahan,3,FALSE)</f>
        <v>200000</v>
      </c>
      <c r="H3426" s="64">
        <f t="shared" ref="H3426" si="410">F3426*G3426</f>
        <v>15000</v>
      </c>
      <c r="I3426" s="54"/>
    </row>
    <row r="3427" spans="3:13" s="55" customFormat="1" ht="13.8">
      <c r="C3427" s="83" t="s">
        <v>1210</v>
      </c>
      <c r="D3427" s="80"/>
      <c r="E3427" s="80"/>
      <c r="F3427" s="217"/>
      <c r="G3427" s="218"/>
      <c r="H3427" s="64">
        <f>SUM(H3424:H3426)</f>
        <v>144475</v>
      </c>
      <c r="I3427" s="219"/>
    </row>
    <row r="3428" spans="3:13" s="55" customFormat="1" ht="13.8">
      <c r="C3428" s="72" t="s">
        <v>1211</v>
      </c>
      <c r="D3428" s="59" t="s">
        <v>1212</v>
      </c>
      <c r="E3428" s="73"/>
      <c r="F3428" s="73"/>
      <c r="G3428" s="73"/>
      <c r="H3428" s="73"/>
      <c r="I3428" s="54"/>
    </row>
    <row r="3429" spans="3:13" s="55" customFormat="1" ht="13.8">
      <c r="C3429" s="83" t="s">
        <v>1216</v>
      </c>
      <c r="D3429" s="80"/>
      <c r="E3429" s="80"/>
      <c r="F3429" s="80"/>
      <c r="G3429" s="162"/>
      <c r="H3429" s="64">
        <f>SUM(H3428:H3428)</f>
        <v>0</v>
      </c>
      <c r="I3429" s="54"/>
    </row>
    <row r="3430" spans="3:13" s="55" customFormat="1" ht="13.8">
      <c r="C3430" s="72" t="s">
        <v>1217</v>
      </c>
      <c r="D3430" s="59" t="s">
        <v>1218</v>
      </c>
      <c r="E3430" s="170"/>
      <c r="F3430" s="73"/>
      <c r="G3430" s="73"/>
      <c r="H3430" s="73"/>
      <c r="I3430" s="54"/>
    </row>
    <row r="3431" spans="3:13" s="55" customFormat="1" ht="13.8">
      <c r="C3431" s="557">
        <v>1</v>
      </c>
      <c r="D3431" s="59" t="s">
        <v>5629</v>
      </c>
      <c r="E3431" s="170" t="s">
        <v>1082</v>
      </c>
      <c r="F3431" s="188">
        <v>0.496</v>
      </c>
      <c r="G3431" s="64">
        <f>VLOOKUP(D3431,upahbahan,3,FALSE)</f>
        <v>280000</v>
      </c>
      <c r="H3431" s="64">
        <f t="shared" ref="H3431" si="411">F3431*G3431</f>
        <v>138880</v>
      </c>
      <c r="I3431" s="54"/>
    </row>
    <row r="3432" spans="3:13" s="55" customFormat="1" ht="13.8">
      <c r="C3432" s="83" t="s">
        <v>1219</v>
      </c>
      <c r="D3432" s="80"/>
      <c r="E3432" s="80"/>
      <c r="F3432" s="80"/>
      <c r="G3432" s="162"/>
      <c r="H3432" s="588">
        <f>SUM(H3430:H3431)</f>
        <v>138880</v>
      </c>
      <c r="I3432" s="54"/>
    </row>
    <row r="3433" spans="3:13" s="55" customFormat="1" ht="13.8">
      <c r="C3433" s="58" t="s">
        <v>1220</v>
      </c>
      <c r="D3433" s="69" t="s">
        <v>1221</v>
      </c>
      <c r="E3433" s="70"/>
      <c r="F3433" s="70"/>
      <c r="G3433" s="71"/>
      <c r="H3433" s="304">
        <f>H3432+H3429+H3427</f>
        <v>283355</v>
      </c>
      <c r="I3433" s="319"/>
    </row>
    <row r="3434" spans="3:13" s="55" customFormat="1" ht="13.8">
      <c r="C3434" s="58" t="s">
        <v>1222</v>
      </c>
      <c r="D3434" s="69" t="s">
        <v>1325</v>
      </c>
      <c r="E3434" s="70"/>
      <c r="F3434" s="71"/>
      <c r="G3434" s="95">
        <v>0.1</v>
      </c>
      <c r="H3434" s="64">
        <f>H3433*G3434</f>
        <v>28335.5</v>
      </c>
      <c r="I3434" s="319"/>
    </row>
    <row r="3435" spans="3:13" s="55" customFormat="1" ht="16.5" customHeight="1">
      <c r="C3435" s="58" t="s">
        <v>1223</v>
      </c>
      <c r="D3435" s="69" t="s">
        <v>1224</v>
      </c>
      <c r="E3435" s="70"/>
      <c r="F3435" s="70"/>
      <c r="G3435" s="71"/>
      <c r="H3435" s="305">
        <f>SUM(H3433:H3434)</f>
        <v>311690.5</v>
      </c>
      <c r="I3435" s="319"/>
    </row>
    <row r="3438" spans="3:13" ht="13.8">
      <c r="C3438" s="160" t="s">
        <v>5662</v>
      </c>
      <c r="D3438" s="436" t="s">
        <v>5663</v>
      </c>
      <c r="I3438" s="56">
        <f>ROUNDDOWN(H3452,-2)</f>
        <v>389600</v>
      </c>
    </row>
    <row r="3439" spans="3:13" s="55" customFormat="1" ht="27.6">
      <c r="C3439" s="300" t="s">
        <v>1197</v>
      </c>
      <c r="D3439" s="300" t="s">
        <v>1198</v>
      </c>
      <c r="E3439" s="300" t="s">
        <v>1199</v>
      </c>
      <c r="F3439" s="300" t="s">
        <v>1200</v>
      </c>
      <c r="G3439" s="300" t="s">
        <v>1201</v>
      </c>
      <c r="H3439" s="300" t="s">
        <v>1202</v>
      </c>
      <c r="I3439" s="54"/>
    </row>
    <row r="3440" spans="3:13" s="55" customFormat="1" ht="13.8">
      <c r="C3440" s="72" t="s">
        <v>1203</v>
      </c>
      <c r="D3440" s="59" t="s">
        <v>1204</v>
      </c>
      <c r="E3440" s="73"/>
      <c r="F3440" s="73"/>
      <c r="G3440" s="73"/>
      <c r="H3440" s="73"/>
      <c r="I3440" s="54"/>
      <c r="J3440" s="159" t="s">
        <v>1249</v>
      </c>
    </row>
    <row r="3441" spans="3:13" s="55" customFormat="1" ht="13.8">
      <c r="C3441" s="301">
        <v>1</v>
      </c>
      <c r="D3441" s="59" t="s">
        <v>5</v>
      </c>
      <c r="E3441" s="302" t="s">
        <v>6</v>
      </c>
      <c r="F3441" s="93">
        <v>0.93799999999999994</v>
      </c>
      <c r="G3441" s="64">
        <f>VLOOKUP(D3441,upahbahan,3,FALSE)</f>
        <v>100000</v>
      </c>
      <c r="H3441" s="64">
        <f>F3441*G3441</f>
        <v>93800</v>
      </c>
      <c r="I3441" s="54"/>
      <c r="J3441" s="159" t="s">
        <v>1250</v>
      </c>
      <c r="M3441" s="65">
        <v>0.1</v>
      </c>
    </row>
    <row r="3442" spans="3:13" s="55" customFormat="1" ht="13.8">
      <c r="C3442" s="301">
        <v>2</v>
      </c>
      <c r="D3442" s="59" t="s">
        <v>10</v>
      </c>
      <c r="E3442" s="302" t="s">
        <v>6</v>
      </c>
      <c r="F3442" s="93">
        <v>0.46899999999999997</v>
      </c>
      <c r="G3442" s="64">
        <f>VLOOKUP(D3442,upahbahan,3,FALSE)</f>
        <v>145000</v>
      </c>
      <c r="H3442" s="64">
        <f>F3442*G3442</f>
        <v>68005</v>
      </c>
      <c r="I3442" s="54"/>
      <c r="J3442" s="159"/>
      <c r="M3442" s="65"/>
    </row>
    <row r="3443" spans="3:13" s="55" customFormat="1" ht="13.8">
      <c r="C3443" s="301">
        <v>4</v>
      </c>
      <c r="D3443" s="59" t="s">
        <v>19</v>
      </c>
      <c r="E3443" s="302" t="s">
        <v>6</v>
      </c>
      <c r="F3443" s="93">
        <v>9.4E-2</v>
      </c>
      <c r="G3443" s="64">
        <f>VLOOKUP(D3443,upahbahan,3,FALSE)</f>
        <v>200000</v>
      </c>
      <c r="H3443" s="64">
        <f t="shared" ref="H3443" si="412">F3443*G3443</f>
        <v>18800</v>
      </c>
      <c r="I3443" s="54"/>
    </row>
    <row r="3444" spans="3:13" s="55" customFormat="1" ht="13.8">
      <c r="C3444" s="83" t="s">
        <v>1210</v>
      </c>
      <c r="D3444" s="80"/>
      <c r="E3444" s="80"/>
      <c r="F3444" s="217"/>
      <c r="G3444" s="218"/>
      <c r="H3444" s="64">
        <f>SUM(H3441:H3443)</f>
        <v>180605</v>
      </c>
      <c r="I3444" s="219"/>
    </row>
    <row r="3445" spans="3:13" s="55" customFormat="1" ht="13.8">
      <c r="C3445" s="72" t="s">
        <v>1211</v>
      </c>
      <c r="D3445" s="59" t="s">
        <v>1212</v>
      </c>
      <c r="E3445" s="73"/>
      <c r="F3445" s="73"/>
      <c r="G3445" s="73"/>
      <c r="H3445" s="73"/>
      <c r="I3445" s="54"/>
    </row>
    <row r="3446" spans="3:13" s="55" customFormat="1" ht="13.8">
      <c r="C3446" s="83" t="s">
        <v>1216</v>
      </c>
      <c r="D3446" s="80"/>
      <c r="E3446" s="80"/>
      <c r="F3446" s="80"/>
      <c r="G3446" s="162"/>
      <c r="H3446" s="64">
        <f>SUM(H3445:H3445)</f>
        <v>0</v>
      </c>
      <c r="I3446" s="54"/>
    </row>
    <row r="3447" spans="3:13" s="55" customFormat="1" ht="13.8">
      <c r="C3447" s="72" t="s">
        <v>1217</v>
      </c>
      <c r="D3447" s="59" t="s">
        <v>1218</v>
      </c>
      <c r="E3447" s="170"/>
      <c r="F3447" s="73"/>
      <c r="G3447" s="73"/>
      <c r="H3447" s="73"/>
      <c r="I3447" s="54"/>
    </row>
    <row r="3448" spans="3:13" s="55" customFormat="1" ht="13.8">
      <c r="C3448" s="557">
        <v>1</v>
      </c>
      <c r="D3448" s="59" t="s">
        <v>5629</v>
      </c>
      <c r="E3448" s="170" t="s">
        <v>1082</v>
      </c>
      <c r="F3448" s="188">
        <v>0.62</v>
      </c>
      <c r="G3448" s="64">
        <f>VLOOKUP(D3448,upahbahan,3,FALSE)</f>
        <v>280000</v>
      </c>
      <c r="H3448" s="64">
        <f t="shared" ref="H3448" si="413">F3448*G3448</f>
        <v>173600</v>
      </c>
      <c r="I3448" s="54"/>
    </row>
    <row r="3449" spans="3:13" s="55" customFormat="1" ht="13.8">
      <c r="C3449" s="83" t="s">
        <v>1219</v>
      </c>
      <c r="D3449" s="80"/>
      <c r="E3449" s="80"/>
      <c r="F3449" s="80"/>
      <c r="G3449" s="162"/>
      <c r="H3449" s="588">
        <f>SUM(H3447:H3448)</f>
        <v>173600</v>
      </c>
      <c r="I3449" s="54"/>
    </row>
    <row r="3450" spans="3:13" s="55" customFormat="1" ht="13.8">
      <c r="C3450" s="58" t="s">
        <v>1220</v>
      </c>
      <c r="D3450" s="69" t="s">
        <v>1221</v>
      </c>
      <c r="E3450" s="70"/>
      <c r="F3450" s="70"/>
      <c r="G3450" s="71"/>
      <c r="H3450" s="304">
        <f>H3449+H3446+H3444</f>
        <v>354205</v>
      </c>
      <c r="I3450" s="319"/>
    </row>
    <row r="3451" spans="3:13" s="55" customFormat="1" ht="13.8">
      <c r="C3451" s="58" t="s">
        <v>1222</v>
      </c>
      <c r="D3451" s="69" t="s">
        <v>1325</v>
      </c>
      <c r="E3451" s="70"/>
      <c r="F3451" s="71"/>
      <c r="G3451" s="95">
        <v>0.1</v>
      </c>
      <c r="H3451" s="64">
        <f>H3450*G3451</f>
        <v>35420.5</v>
      </c>
      <c r="I3451" s="319"/>
    </row>
    <row r="3452" spans="3:13" s="55" customFormat="1" ht="16.5" customHeight="1">
      <c r="C3452" s="58" t="s">
        <v>1223</v>
      </c>
      <c r="D3452" s="69" t="s">
        <v>1224</v>
      </c>
      <c r="E3452" s="70"/>
      <c r="F3452" s="70"/>
      <c r="G3452" s="71"/>
      <c r="H3452" s="305">
        <f>SUM(H3450:H3451)</f>
        <v>389625.5</v>
      </c>
      <c r="I3452" s="319"/>
    </row>
    <row r="3454" spans="3:13" ht="13.8">
      <c r="C3454" s="160" t="s">
        <v>5664</v>
      </c>
      <c r="D3454" s="436" t="s">
        <v>5665</v>
      </c>
      <c r="I3454" s="56">
        <f>ROUNDDOWN(H3468,-2)</f>
        <v>486700</v>
      </c>
    </row>
    <row r="3455" spans="3:13" s="55" customFormat="1" ht="27.6">
      <c r="C3455" s="300" t="s">
        <v>1197</v>
      </c>
      <c r="D3455" s="300" t="s">
        <v>1198</v>
      </c>
      <c r="E3455" s="300" t="s">
        <v>1199</v>
      </c>
      <c r="F3455" s="300" t="s">
        <v>1200</v>
      </c>
      <c r="G3455" s="300" t="s">
        <v>1201</v>
      </c>
      <c r="H3455" s="300" t="s">
        <v>1202</v>
      </c>
      <c r="I3455" s="54"/>
    </row>
    <row r="3456" spans="3:13" s="55" customFormat="1" ht="13.8">
      <c r="C3456" s="72" t="s">
        <v>1203</v>
      </c>
      <c r="D3456" s="59" t="s">
        <v>1204</v>
      </c>
      <c r="E3456" s="73"/>
      <c r="F3456" s="73"/>
      <c r="G3456" s="73"/>
      <c r="H3456" s="73"/>
      <c r="I3456" s="54"/>
      <c r="J3456" s="159" t="s">
        <v>1249</v>
      </c>
    </row>
    <row r="3457" spans="3:13" s="55" customFormat="1" ht="13.8">
      <c r="C3457" s="301">
        <v>1</v>
      </c>
      <c r="D3457" s="59" t="s">
        <v>5</v>
      </c>
      <c r="E3457" s="302" t="s">
        <v>6</v>
      </c>
      <c r="F3457" s="93">
        <v>1.173</v>
      </c>
      <c r="G3457" s="64">
        <f>VLOOKUP(D3457,upahbahan,3,FALSE)</f>
        <v>100000</v>
      </c>
      <c r="H3457" s="64">
        <f>F3457*G3457</f>
        <v>117300</v>
      </c>
      <c r="I3457" s="54"/>
      <c r="J3457" s="159" t="s">
        <v>1250</v>
      </c>
      <c r="M3457" s="65">
        <v>0.1</v>
      </c>
    </row>
    <row r="3458" spans="3:13" s="55" customFormat="1" ht="13.8">
      <c r="C3458" s="301">
        <v>2</v>
      </c>
      <c r="D3458" s="59" t="s">
        <v>10</v>
      </c>
      <c r="E3458" s="302" t="s">
        <v>6</v>
      </c>
      <c r="F3458" s="93">
        <v>0.58699999999999997</v>
      </c>
      <c r="G3458" s="64">
        <f>VLOOKUP(D3458,upahbahan,3,FALSE)</f>
        <v>145000</v>
      </c>
      <c r="H3458" s="64">
        <f>F3458*G3458</f>
        <v>85115</v>
      </c>
      <c r="I3458" s="54"/>
      <c r="J3458" s="159"/>
      <c r="M3458" s="65"/>
    </row>
    <row r="3459" spans="3:13" s="55" customFormat="1" ht="13.8">
      <c r="C3459" s="301">
        <v>4</v>
      </c>
      <c r="D3459" s="59" t="s">
        <v>19</v>
      </c>
      <c r="E3459" s="302" t="s">
        <v>6</v>
      </c>
      <c r="F3459" s="93">
        <v>0.11700000000000001</v>
      </c>
      <c r="G3459" s="64">
        <f>VLOOKUP(D3459,upahbahan,3,FALSE)</f>
        <v>200000</v>
      </c>
      <c r="H3459" s="64">
        <f t="shared" ref="H3459" si="414">F3459*G3459</f>
        <v>23400</v>
      </c>
      <c r="I3459" s="54"/>
    </row>
    <row r="3460" spans="3:13" s="55" customFormat="1" ht="13.8">
      <c r="C3460" s="83" t="s">
        <v>1210</v>
      </c>
      <c r="D3460" s="80"/>
      <c r="E3460" s="80"/>
      <c r="F3460" s="217"/>
      <c r="G3460" s="218"/>
      <c r="H3460" s="64">
        <f>SUM(H3457:H3459)</f>
        <v>225815</v>
      </c>
      <c r="I3460" s="219"/>
    </row>
    <row r="3461" spans="3:13" s="55" customFormat="1" ht="13.8">
      <c r="C3461" s="72" t="s">
        <v>1211</v>
      </c>
      <c r="D3461" s="59" t="s">
        <v>1212</v>
      </c>
      <c r="E3461" s="73"/>
      <c r="F3461" s="73"/>
      <c r="G3461" s="73"/>
      <c r="H3461" s="73"/>
      <c r="I3461" s="54"/>
    </row>
    <row r="3462" spans="3:13" s="55" customFormat="1" ht="13.8">
      <c r="C3462" s="83" t="s">
        <v>1216</v>
      </c>
      <c r="D3462" s="80"/>
      <c r="E3462" s="80"/>
      <c r="F3462" s="80"/>
      <c r="G3462" s="162"/>
      <c r="H3462" s="64">
        <f>SUM(H3461:H3461)</f>
        <v>0</v>
      </c>
      <c r="I3462" s="54"/>
    </row>
    <row r="3463" spans="3:13" s="55" customFormat="1" ht="13.8">
      <c r="C3463" s="72" t="s">
        <v>1217</v>
      </c>
      <c r="D3463" s="59" t="s">
        <v>1218</v>
      </c>
      <c r="E3463" s="170"/>
      <c r="F3463" s="73"/>
      <c r="G3463" s="73"/>
      <c r="H3463" s="73"/>
      <c r="I3463" s="54"/>
    </row>
    <row r="3464" spans="3:13" s="55" customFormat="1" ht="13.8">
      <c r="C3464" s="557">
        <v>1</v>
      </c>
      <c r="D3464" s="59" t="s">
        <v>5629</v>
      </c>
      <c r="E3464" s="170" t="s">
        <v>1082</v>
      </c>
      <c r="F3464" s="188">
        <v>0.77400000000000002</v>
      </c>
      <c r="G3464" s="64">
        <f>VLOOKUP(D3464,upahbahan,3,FALSE)</f>
        <v>280000</v>
      </c>
      <c r="H3464" s="64">
        <f t="shared" ref="H3464" si="415">F3464*G3464</f>
        <v>216720</v>
      </c>
      <c r="I3464" s="54"/>
    </row>
    <row r="3465" spans="3:13" s="55" customFormat="1" ht="13.8">
      <c r="C3465" s="83" t="s">
        <v>1219</v>
      </c>
      <c r="D3465" s="80"/>
      <c r="E3465" s="80"/>
      <c r="F3465" s="80"/>
      <c r="G3465" s="162"/>
      <c r="H3465" s="588">
        <f>SUM(H3463:H3464)</f>
        <v>216720</v>
      </c>
      <c r="I3465" s="54"/>
    </row>
    <row r="3466" spans="3:13" s="55" customFormat="1" ht="13.8">
      <c r="C3466" s="58" t="s">
        <v>1220</v>
      </c>
      <c r="D3466" s="69" t="s">
        <v>1221</v>
      </c>
      <c r="E3466" s="70"/>
      <c r="F3466" s="70"/>
      <c r="G3466" s="71"/>
      <c r="H3466" s="304">
        <f>H3465+H3462+H3460</f>
        <v>442535</v>
      </c>
      <c r="I3466" s="319"/>
    </row>
    <row r="3467" spans="3:13" s="55" customFormat="1" ht="13.8">
      <c r="C3467" s="58" t="s">
        <v>1222</v>
      </c>
      <c r="D3467" s="69" t="s">
        <v>1325</v>
      </c>
      <c r="E3467" s="70"/>
      <c r="F3467" s="71"/>
      <c r="G3467" s="95">
        <v>0.1</v>
      </c>
      <c r="H3467" s="64">
        <f>H3466*G3467</f>
        <v>44253.5</v>
      </c>
      <c r="I3467" s="319"/>
    </row>
    <row r="3468" spans="3:13" s="55" customFormat="1" ht="16.5" customHeight="1">
      <c r="C3468" s="58" t="s">
        <v>1223</v>
      </c>
      <c r="D3468" s="69" t="s">
        <v>1224</v>
      </c>
      <c r="E3468" s="70"/>
      <c r="F3468" s="70"/>
      <c r="G3468" s="71"/>
      <c r="H3468" s="305">
        <f>SUM(H3466:H3467)</f>
        <v>486788.5</v>
      </c>
      <c r="I3468" s="319"/>
    </row>
    <row r="3471" spans="3:13" ht="13.8">
      <c r="C3471" s="160" t="s">
        <v>5666</v>
      </c>
      <c r="D3471" s="436" t="s">
        <v>5667</v>
      </c>
    </row>
    <row r="3472" spans="3:13" ht="13.8">
      <c r="C3472" s="160" t="s">
        <v>5668</v>
      </c>
      <c r="D3472" s="436" t="s">
        <v>5669</v>
      </c>
      <c r="I3472" s="56">
        <f>ROUNDDOWN(H3487,-2)</f>
        <v>562000</v>
      </c>
    </row>
    <row r="3473" spans="3:13" s="55" customFormat="1" ht="27.6">
      <c r="C3473" s="300" t="s">
        <v>1197</v>
      </c>
      <c r="D3473" s="300" t="s">
        <v>1198</v>
      </c>
      <c r="E3473" s="300" t="s">
        <v>1199</v>
      </c>
      <c r="F3473" s="300" t="s">
        <v>1200</v>
      </c>
      <c r="G3473" s="300" t="s">
        <v>1201</v>
      </c>
      <c r="H3473" s="300" t="s">
        <v>1202</v>
      </c>
      <c r="I3473" s="54"/>
    </row>
    <row r="3474" spans="3:13" s="55" customFormat="1" ht="13.8">
      <c r="C3474" s="72" t="s">
        <v>1203</v>
      </c>
      <c r="D3474" s="59" t="s">
        <v>1204</v>
      </c>
      <c r="E3474" s="73"/>
      <c r="F3474" s="73"/>
      <c r="G3474" s="73"/>
      <c r="H3474" s="73"/>
      <c r="I3474" s="54"/>
      <c r="J3474" s="159" t="s">
        <v>1249</v>
      </c>
    </row>
    <row r="3475" spans="3:13" s="55" customFormat="1" ht="13.8">
      <c r="C3475" s="301">
        <v>1</v>
      </c>
      <c r="D3475" s="59" t="s">
        <v>5</v>
      </c>
      <c r="E3475" s="302" t="s">
        <v>6</v>
      </c>
      <c r="F3475" s="93">
        <v>1.429</v>
      </c>
      <c r="G3475" s="64">
        <f>VLOOKUP(D3475,upahbahan,3,FALSE)</f>
        <v>100000</v>
      </c>
      <c r="H3475" s="64">
        <f>F3475*G3475</f>
        <v>142900</v>
      </c>
      <c r="I3475" s="54"/>
      <c r="J3475" s="159" t="s">
        <v>1250</v>
      </c>
      <c r="M3475" s="65">
        <v>0.1</v>
      </c>
    </row>
    <row r="3476" spans="3:13" s="55" customFormat="1" ht="13.8">
      <c r="C3476" s="301">
        <v>2</v>
      </c>
      <c r="D3476" s="59" t="s">
        <v>10</v>
      </c>
      <c r="E3476" s="302" t="s">
        <v>6</v>
      </c>
      <c r="F3476" s="93">
        <v>0.71499999999999997</v>
      </c>
      <c r="G3476" s="64">
        <f>VLOOKUP(D3476,upahbahan,3,FALSE)</f>
        <v>145000</v>
      </c>
      <c r="H3476" s="64">
        <f>F3476*G3476</f>
        <v>103675</v>
      </c>
      <c r="I3476" s="54"/>
      <c r="J3476" s="159"/>
      <c r="M3476" s="65"/>
    </row>
    <row r="3477" spans="3:13" s="55" customFormat="1" ht="13.8">
      <c r="C3477" s="301">
        <v>4</v>
      </c>
      <c r="D3477" s="59" t="s">
        <v>19</v>
      </c>
      <c r="E3477" s="302" t="s">
        <v>6</v>
      </c>
      <c r="F3477" s="93">
        <v>0.14299999999999999</v>
      </c>
      <c r="G3477" s="64">
        <f>VLOOKUP(D3477,upahbahan,3,FALSE)</f>
        <v>200000</v>
      </c>
      <c r="H3477" s="64">
        <f t="shared" ref="H3477" si="416">F3477*G3477</f>
        <v>28599.999999999996</v>
      </c>
      <c r="I3477" s="54"/>
    </row>
    <row r="3478" spans="3:13" s="55" customFormat="1" ht="13.8">
      <c r="C3478" s="83" t="s">
        <v>1210</v>
      </c>
      <c r="D3478" s="80"/>
      <c r="E3478" s="80"/>
      <c r="F3478" s="217"/>
      <c r="G3478" s="218"/>
      <c r="H3478" s="64">
        <f>SUM(H3475:H3477)</f>
        <v>275175</v>
      </c>
      <c r="I3478" s="219"/>
    </row>
    <row r="3479" spans="3:13" s="55" customFormat="1" ht="13.8">
      <c r="C3479" s="72" t="s">
        <v>1211</v>
      </c>
      <c r="D3479" s="59" t="s">
        <v>1212</v>
      </c>
      <c r="E3479" s="73"/>
      <c r="F3479" s="73"/>
      <c r="G3479" s="73"/>
      <c r="H3479" s="73"/>
      <c r="I3479" s="54"/>
    </row>
    <row r="3480" spans="3:13" s="55" customFormat="1" ht="13.8">
      <c r="C3480" s="557">
        <v>1</v>
      </c>
      <c r="D3480" s="59" t="s">
        <v>5670</v>
      </c>
      <c r="E3480" s="170" t="s">
        <v>2188</v>
      </c>
      <c r="F3480" s="171">
        <v>1</v>
      </c>
      <c r="G3480" s="64">
        <f>VLOOKUP(D3480,upahbahan,3,FALSE)</f>
        <v>225000</v>
      </c>
      <c r="H3480" s="64">
        <f t="shared" ref="H3480" si="417">F3480*G3480</f>
        <v>225000</v>
      </c>
      <c r="I3480" s="54"/>
    </row>
    <row r="3481" spans="3:13" s="55" customFormat="1" ht="13.8">
      <c r="C3481" s="83" t="s">
        <v>1216</v>
      </c>
      <c r="D3481" s="80"/>
      <c r="E3481" s="80"/>
      <c r="F3481" s="80"/>
      <c r="G3481" s="162"/>
      <c r="H3481" s="64">
        <f>SUM(H3479:H3480)</f>
        <v>225000</v>
      </c>
      <c r="I3481" s="54"/>
    </row>
    <row r="3482" spans="3:13" s="55" customFormat="1" ht="13.8">
      <c r="C3482" s="72" t="s">
        <v>1217</v>
      </c>
      <c r="D3482" s="59" t="s">
        <v>1218</v>
      </c>
      <c r="E3482" s="170"/>
      <c r="F3482" s="73"/>
      <c r="G3482" s="73"/>
      <c r="H3482" s="73"/>
      <c r="I3482" s="54"/>
    </row>
    <row r="3483" spans="3:13" s="55" customFormat="1" ht="13.8">
      <c r="C3483" s="557">
        <v>1</v>
      </c>
      <c r="D3483" s="59" t="s">
        <v>5134</v>
      </c>
      <c r="E3483" s="170" t="s">
        <v>1082</v>
      </c>
      <c r="F3483" s="171">
        <v>0.1</v>
      </c>
      <c r="G3483" s="64">
        <f>VLOOKUP(D3483,upahbahan,3,FALSE)</f>
        <v>108000</v>
      </c>
      <c r="H3483" s="64">
        <f t="shared" ref="H3483" si="418">F3483*G3483</f>
        <v>10800</v>
      </c>
      <c r="I3483" s="54"/>
    </row>
    <row r="3484" spans="3:13" s="55" customFormat="1" ht="13.8">
      <c r="C3484" s="83" t="s">
        <v>1219</v>
      </c>
      <c r="D3484" s="80"/>
      <c r="E3484" s="80"/>
      <c r="F3484" s="80"/>
      <c r="G3484" s="162"/>
      <c r="H3484" s="588">
        <f>SUM(H3482:H3483)</f>
        <v>10800</v>
      </c>
      <c r="I3484" s="54"/>
    </row>
    <row r="3485" spans="3:13" s="55" customFormat="1" ht="13.8">
      <c r="C3485" s="58" t="s">
        <v>1220</v>
      </c>
      <c r="D3485" s="69" t="s">
        <v>1221</v>
      </c>
      <c r="E3485" s="70"/>
      <c r="F3485" s="70"/>
      <c r="G3485" s="71"/>
      <c r="H3485" s="304">
        <f>H3484+H3481+H3478</f>
        <v>510975</v>
      </c>
      <c r="I3485" s="319"/>
    </row>
    <row r="3486" spans="3:13" s="55" customFormat="1" ht="13.8">
      <c r="C3486" s="58" t="s">
        <v>1222</v>
      </c>
      <c r="D3486" s="69" t="s">
        <v>1325</v>
      </c>
      <c r="E3486" s="70"/>
      <c r="F3486" s="71"/>
      <c r="G3486" s="95">
        <v>0.1</v>
      </c>
      <c r="H3486" s="64">
        <f>H3485*G3486</f>
        <v>51097.5</v>
      </c>
      <c r="I3486" s="319"/>
    </row>
    <row r="3487" spans="3:13" s="55" customFormat="1" ht="16.5" customHeight="1">
      <c r="C3487" s="58" t="s">
        <v>1223</v>
      </c>
      <c r="D3487" s="69" t="s">
        <v>1224</v>
      </c>
      <c r="E3487" s="70"/>
      <c r="F3487" s="70"/>
      <c r="G3487" s="71"/>
      <c r="H3487" s="305">
        <f>SUM(H3485:H3486)</f>
        <v>562072.5</v>
      </c>
      <c r="I3487" s="319"/>
    </row>
    <row r="3490" spans="3:13" ht="13.8">
      <c r="C3490" s="160" t="s">
        <v>5671</v>
      </c>
      <c r="D3490" s="436" t="s">
        <v>5672</v>
      </c>
      <c r="I3490" s="56">
        <f>ROUNDDOWN(H3505,-2)</f>
        <v>717400</v>
      </c>
    </row>
    <row r="3491" spans="3:13" s="55" customFormat="1" ht="27.6">
      <c r="C3491" s="300" t="s">
        <v>1197</v>
      </c>
      <c r="D3491" s="300" t="s">
        <v>1198</v>
      </c>
      <c r="E3491" s="300" t="s">
        <v>1199</v>
      </c>
      <c r="F3491" s="300" t="s">
        <v>1200</v>
      </c>
      <c r="G3491" s="300" t="s">
        <v>1201</v>
      </c>
      <c r="H3491" s="300" t="s">
        <v>1202</v>
      </c>
      <c r="I3491" s="54"/>
    </row>
    <row r="3492" spans="3:13" s="55" customFormat="1" ht="13.8">
      <c r="C3492" s="72" t="s">
        <v>1203</v>
      </c>
      <c r="D3492" s="59" t="s">
        <v>1204</v>
      </c>
      <c r="E3492" s="73"/>
      <c r="F3492" s="73"/>
      <c r="G3492" s="73"/>
      <c r="H3492" s="73"/>
      <c r="I3492" s="54"/>
      <c r="J3492" s="159" t="s">
        <v>1249</v>
      </c>
    </row>
    <row r="3493" spans="3:13" s="55" customFormat="1" ht="13.8">
      <c r="C3493" s="301">
        <v>1</v>
      </c>
      <c r="D3493" s="59" t="s">
        <v>5</v>
      </c>
      <c r="E3493" s="302" t="s">
        <v>6</v>
      </c>
      <c r="F3493" s="93">
        <v>1.714</v>
      </c>
      <c r="G3493" s="64">
        <f>VLOOKUP(D3493,upahbahan,3,FALSE)</f>
        <v>100000</v>
      </c>
      <c r="H3493" s="64">
        <f>F3493*G3493</f>
        <v>171400</v>
      </c>
      <c r="I3493" s="54"/>
      <c r="J3493" s="159" t="s">
        <v>1250</v>
      </c>
      <c r="M3493" s="65">
        <v>0.1</v>
      </c>
    </row>
    <row r="3494" spans="3:13" s="55" customFormat="1" ht="13.8">
      <c r="C3494" s="301">
        <v>2</v>
      </c>
      <c r="D3494" s="59" t="s">
        <v>10</v>
      </c>
      <c r="E3494" s="302" t="s">
        <v>6</v>
      </c>
      <c r="F3494" s="93">
        <v>0.85699999999999998</v>
      </c>
      <c r="G3494" s="64">
        <f>VLOOKUP(D3494,upahbahan,3,FALSE)</f>
        <v>145000</v>
      </c>
      <c r="H3494" s="64">
        <f>F3494*G3494</f>
        <v>124265</v>
      </c>
      <c r="I3494" s="54"/>
      <c r="J3494" s="159"/>
      <c r="M3494" s="65"/>
    </row>
    <row r="3495" spans="3:13" s="55" customFormat="1" ht="13.8">
      <c r="C3495" s="301">
        <v>4</v>
      </c>
      <c r="D3495" s="59" t="s">
        <v>19</v>
      </c>
      <c r="E3495" s="302" t="s">
        <v>6</v>
      </c>
      <c r="F3495" s="93">
        <v>0.17100000000000001</v>
      </c>
      <c r="G3495" s="64">
        <f>VLOOKUP(D3495,upahbahan,3,FALSE)</f>
        <v>200000</v>
      </c>
      <c r="H3495" s="64">
        <f t="shared" ref="H3495" si="419">F3495*G3495</f>
        <v>34200</v>
      </c>
      <c r="I3495" s="54"/>
    </row>
    <row r="3496" spans="3:13" s="55" customFormat="1" ht="13.8">
      <c r="C3496" s="83" t="s">
        <v>1210</v>
      </c>
      <c r="D3496" s="80"/>
      <c r="E3496" s="80"/>
      <c r="F3496" s="217"/>
      <c r="G3496" s="218"/>
      <c r="H3496" s="64">
        <f>SUM(H3493:H3495)</f>
        <v>329865</v>
      </c>
      <c r="I3496" s="219"/>
    </row>
    <row r="3497" spans="3:13" s="55" customFormat="1" ht="13.8">
      <c r="C3497" s="72" t="s">
        <v>1211</v>
      </c>
      <c r="D3497" s="59" t="s">
        <v>1212</v>
      </c>
      <c r="E3497" s="73"/>
      <c r="F3497" s="73"/>
      <c r="G3497" s="73"/>
      <c r="H3497" s="73"/>
      <c r="I3497" s="54"/>
    </row>
    <row r="3498" spans="3:13" s="55" customFormat="1" ht="13.8">
      <c r="C3498" s="557">
        <v>1</v>
      </c>
      <c r="D3498" s="59" t="s">
        <v>5673</v>
      </c>
      <c r="E3498" s="170" t="s">
        <v>2188</v>
      </c>
      <c r="F3498" s="171">
        <v>1</v>
      </c>
      <c r="G3498" s="64">
        <f>VLOOKUP(D3498,upahbahan,3,FALSE)</f>
        <v>290000</v>
      </c>
      <c r="H3498" s="64">
        <f t="shared" ref="H3498" si="420">F3498*G3498</f>
        <v>290000</v>
      </c>
      <c r="I3498" s="54"/>
    </row>
    <row r="3499" spans="3:13" s="55" customFormat="1" ht="13.8">
      <c r="C3499" s="83" t="s">
        <v>1216</v>
      </c>
      <c r="D3499" s="80"/>
      <c r="E3499" s="80"/>
      <c r="F3499" s="80"/>
      <c r="G3499" s="162"/>
      <c r="H3499" s="64">
        <f>SUM(H3497:H3498)</f>
        <v>290000</v>
      </c>
      <c r="I3499" s="54"/>
    </row>
    <row r="3500" spans="3:13" s="55" customFormat="1" ht="13.8">
      <c r="C3500" s="72" t="s">
        <v>1217</v>
      </c>
      <c r="D3500" s="59" t="s">
        <v>1218</v>
      </c>
      <c r="E3500" s="170"/>
      <c r="F3500" s="73"/>
      <c r="G3500" s="73"/>
      <c r="H3500" s="73"/>
      <c r="I3500" s="54"/>
    </row>
    <row r="3501" spans="3:13" s="55" customFormat="1" ht="13.8">
      <c r="C3501" s="557">
        <v>1</v>
      </c>
      <c r="D3501" s="59" t="s">
        <v>5134</v>
      </c>
      <c r="E3501" s="170" t="s">
        <v>1082</v>
      </c>
      <c r="F3501" s="171">
        <v>0.3</v>
      </c>
      <c r="G3501" s="64">
        <f>VLOOKUP(D3501,upahbahan,3,FALSE)</f>
        <v>108000</v>
      </c>
      <c r="H3501" s="64">
        <f t="shared" ref="H3501" si="421">F3501*G3501</f>
        <v>32400</v>
      </c>
      <c r="I3501" s="54"/>
    </row>
    <row r="3502" spans="3:13" s="55" customFormat="1" ht="13.8">
      <c r="C3502" s="83" t="s">
        <v>1219</v>
      </c>
      <c r="D3502" s="80"/>
      <c r="E3502" s="80"/>
      <c r="F3502" s="80"/>
      <c r="G3502" s="162"/>
      <c r="H3502" s="588">
        <f>SUM(H3500:H3501)</f>
        <v>32400</v>
      </c>
      <c r="I3502" s="54"/>
    </row>
    <row r="3503" spans="3:13" s="55" customFormat="1" ht="13.8">
      <c r="C3503" s="58" t="s">
        <v>1220</v>
      </c>
      <c r="D3503" s="69" t="s">
        <v>1221</v>
      </c>
      <c r="E3503" s="70"/>
      <c r="F3503" s="70"/>
      <c r="G3503" s="71"/>
      <c r="H3503" s="304">
        <f>H3502+H3499+H3496</f>
        <v>652265</v>
      </c>
      <c r="I3503" s="319"/>
    </row>
    <row r="3504" spans="3:13" s="55" customFormat="1" ht="13.8">
      <c r="C3504" s="58" t="s">
        <v>1222</v>
      </c>
      <c r="D3504" s="69" t="s">
        <v>1325</v>
      </c>
      <c r="E3504" s="70"/>
      <c r="F3504" s="71"/>
      <c r="G3504" s="95">
        <v>0.1</v>
      </c>
      <c r="H3504" s="64">
        <f>H3503*G3504</f>
        <v>65226.5</v>
      </c>
      <c r="I3504" s="319"/>
    </row>
    <row r="3505" spans="3:13" s="55" customFormat="1" ht="16.5" customHeight="1">
      <c r="C3505" s="58" t="s">
        <v>1223</v>
      </c>
      <c r="D3505" s="69" t="s">
        <v>1224</v>
      </c>
      <c r="E3505" s="70"/>
      <c r="F3505" s="70"/>
      <c r="G3505" s="71"/>
      <c r="H3505" s="305">
        <f>SUM(H3503:H3504)</f>
        <v>717491.5</v>
      </c>
      <c r="I3505" s="319"/>
    </row>
    <row r="3508" spans="3:13" ht="13.8">
      <c r="C3508" s="160" t="s">
        <v>5674</v>
      </c>
      <c r="D3508" s="436" t="s">
        <v>5675</v>
      </c>
      <c r="I3508" s="56">
        <f>ROUNDDOWN(H3523,-2)</f>
        <v>825800</v>
      </c>
    </row>
    <row r="3509" spans="3:13" s="55" customFormat="1" ht="27.6">
      <c r="C3509" s="300" t="s">
        <v>1197</v>
      </c>
      <c r="D3509" s="300" t="s">
        <v>1198</v>
      </c>
      <c r="E3509" s="300" t="s">
        <v>1199</v>
      </c>
      <c r="F3509" s="300" t="s">
        <v>1200</v>
      </c>
      <c r="G3509" s="300" t="s">
        <v>1201</v>
      </c>
      <c r="H3509" s="300" t="s">
        <v>1202</v>
      </c>
      <c r="I3509" s="54"/>
    </row>
    <row r="3510" spans="3:13" s="55" customFormat="1" ht="13.8">
      <c r="C3510" s="72" t="s">
        <v>1203</v>
      </c>
      <c r="D3510" s="59" t="s">
        <v>1204</v>
      </c>
      <c r="E3510" s="73"/>
      <c r="F3510" s="73"/>
      <c r="G3510" s="73"/>
      <c r="H3510" s="73"/>
      <c r="I3510" s="54"/>
      <c r="J3510" s="159" t="s">
        <v>1249</v>
      </c>
    </row>
    <row r="3511" spans="3:13" s="55" customFormat="1" ht="13.8">
      <c r="C3511" s="301">
        <v>1</v>
      </c>
      <c r="D3511" s="59" t="s">
        <v>5</v>
      </c>
      <c r="E3511" s="302" t="s">
        <v>6</v>
      </c>
      <c r="F3511" s="93">
        <v>1.857</v>
      </c>
      <c r="G3511" s="64">
        <f>VLOOKUP(D3511,upahbahan,3,FALSE)</f>
        <v>100000</v>
      </c>
      <c r="H3511" s="64">
        <f>F3511*G3511</f>
        <v>185700</v>
      </c>
      <c r="I3511" s="54"/>
      <c r="J3511" s="159" t="s">
        <v>1250</v>
      </c>
      <c r="M3511" s="65">
        <v>0.1</v>
      </c>
    </row>
    <row r="3512" spans="3:13" s="55" customFormat="1" ht="13.8">
      <c r="C3512" s="301">
        <v>2</v>
      </c>
      <c r="D3512" s="59" t="s">
        <v>10</v>
      </c>
      <c r="E3512" s="302" t="s">
        <v>6</v>
      </c>
      <c r="F3512" s="93">
        <v>0.92900000000000005</v>
      </c>
      <c r="G3512" s="64">
        <f>VLOOKUP(D3512,upahbahan,3,FALSE)</f>
        <v>145000</v>
      </c>
      <c r="H3512" s="64">
        <f>F3512*G3512</f>
        <v>134705</v>
      </c>
      <c r="I3512" s="54"/>
      <c r="J3512" s="159"/>
      <c r="M3512" s="65"/>
    </row>
    <row r="3513" spans="3:13" s="55" customFormat="1" ht="13.8">
      <c r="C3513" s="301">
        <v>4</v>
      </c>
      <c r="D3513" s="59" t="s">
        <v>19</v>
      </c>
      <c r="E3513" s="302" t="s">
        <v>6</v>
      </c>
      <c r="F3513" s="93">
        <v>0.186</v>
      </c>
      <c r="G3513" s="64">
        <f>VLOOKUP(D3513,upahbahan,3,FALSE)</f>
        <v>200000</v>
      </c>
      <c r="H3513" s="64">
        <f t="shared" ref="H3513" si="422">F3513*G3513</f>
        <v>37200</v>
      </c>
      <c r="I3513" s="54"/>
    </row>
    <row r="3514" spans="3:13" s="55" customFormat="1" ht="13.8">
      <c r="C3514" s="83" t="s">
        <v>1210</v>
      </c>
      <c r="D3514" s="80"/>
      <c r="E3514" s="80"/>
      <c r="F3514" s="217"/>
      <c r="G3514" s="218"/>
      <c r="H3514" s="64">
        <f>SUM(H3511:H3513)</f>
        <v>357605</v>
      </c>
      <c r="I3514" s="219"/>
    </row>
    <row r="3515" spans="3:13" s="55" customFormat="1" ht="13.8">
      <c r="C3515" s="72" t="s">
        <v>1211</v>
      </c>
      <c r="D3515" s="59" t="s">
        <v>1212</v>
      </c>
      <c r="E3515" s="73"/>
      <c r="F3515" s="73"/>
      <c r="G3515" s="73"/>
      <c r="H3515" s="73"/>
      <c r="I3515" s="54"/>
    </row>
    <row r="3516" spans="3:13" s="55" customFormat="1" ht="13.8">
      <c r="C3516" s="557">
        <v>1</v>
      </c>
      <c r="D3516" s="59" t="s">
        <v>5676</v>
      </c>
      <c r="E3516" s="170" t="s">
        <v>2188</v>
      </c>
      <c r="F3516" s="171">
        <v>1</v>
      </c>
      <c r="G3516" s="64">
        <f>VLOOKUP(D3516,upahbahan,3,FALSE)</f>
        <v>350000</v>
      </c>
      <c r="H3516" s="64">
        <f t="shared" ref="H3516" si="423">F3516*G3516</f>
        <v>350000</v>
      </c>
      <c r="I3516" s="54"/>
    </row>
    <row r="3517" spans="3:13" s="55" customFormat="1" ht="13.8">
      <c r="C3517" s="83" t="s">
        <v>1216</v>
      </c>
      <c r="D3517" s="80"/>
      <c r="E3517" s="80"/>
      <c r="F3517" s="80"/>
      <c r="G3517" s="162"/>
      <c r="H3517" s="64">
        <f>SUM(H3515:H3516)</f>
        <v>350000</v>
      </c>
      <c r="I3517" s="54"/>
    </row>
    <row r="3518" spans="3:13" s="55" customFormat="1" ht="13.8">
      <c r="C3518" s="72" t="s">
        <v>1217</v>
      </c>
      <c r="D3518" s="59" t="s">
        <v>1218</v>
      </c>
      <c r="E3518" s="170"/>
      <c r="F3518" s="73"/>
      <c r="G3518" s="73"/>
      <c r="H3518" s="73"/>
      <c r="I3518" s="54"/>
    </row>
    <row r="3519" spans="3:13" s="55" customFormat="1" ht="13.8">
      <c r="C3519" s="557">
        <v>1</v>
      </c>
      <c r="D3519" s="59" t="s">
        <v>5134</v>
      </c>
      <c r="E3519" s="170" t="s">
        <v>1082</v>
      </c>
      <c r="F3519" s="171">
        <v>0.4</v>
      </c>
      <c r="G3519" s="64">
        <f>VLOOKUP(D3519,upahbahan,3,FALSE)</f>
        <v>108000</v>
      </c>
      <c r="H3519" s="64">
        <f t="shared" ref="H3519" si="424">F3519*G3519</f>
        <v>43200</v>
      </c>
      <c r="I3519" s="54"/>
    </row>
    <row r="3520" spans="3:13" s="55" customFormat="1" ht="13.8">
      <c r="C3520" s="83" t="s">
        <v>1219</v>
      </c>
      <c r="D3520" s="80"/>
      <c r="E3520" s="80"/>
      <c r="F3520" s="80"/>
      <c r="G3520" s="162"/>
      <c r="H3520" s="588">
        <f>SUM(H3518:H3519)</f>
        <v>43200</v>
      </c>
      <c r="I3520" s="54"/>
    </row>
    <row r="3521" spans="3:13" s="55" customFormat="1" ht="13.8">
      <c r="C3521" s="58" t="s">
        <v>1220</v>
      </c>
      <c r="D3521" s="69" t="s">
        <v>1221</v>
      </c>
      <c r="E3521" s="70"/>
      <c r="F3521" s="70"/>
      <c r="G3521" s="71"/>
      <c r="H3521" s="304">
        <f>H3520+H3517+H3514</f>
        <v>750805</v>
      </c>
      <c r="I3521" s="319"/>
    </row>
    <row r="3522" spans="3:13" s="55" customFormat="1" ht="13.8">
      <c r="C3522" s="58" t="s">
        <v>1222</v>
      </c>
      <c r="D3522" s="69" t="s">
        <v>1325</v>
      </c>
      <c r="E3522" s="70"/>
      <c r="F3522" s="71"/>
      <c r="G3522" s="95">
        <v>0.1</v>
      </c>
      <c r="H3522" s="64">
        <f>H3521*G3522</f>
        <v>75080.5</v>
      </c>
      <c r="I3522" s="319"/>
    </row>
    <row r="3523" spans="3:13" s="55" customFormat="1" ht="16.5" customHeight="1">
      <c r="C3523" s="58" t="s">
        <v>1223</v>
      </c>
      <c r="D3523" s="69" t="s">
        <v>1224</v>
      </c>
      <c r="E3523" s="70"/>
      <c r="F3523" s="70"/>
      <c r="G3523" s="71"/>
      <c r="H3523" s="305">
        <f>SUM(H3521:H3522)</f>
        <v>825885.5</v>
      </c>
      <c r="I3523" s="319"/>
    </row>
    <row r="3525" spans="3:13" ht="13.8">
      <c r="C3525" s="160" t="s">
        <v>5677</v>
      </c>
      <c r="D3525" s="436" t="s">
        <v>5678</v>
      </c>
      <c r="I3525" s="56">
        <f>ROUNDDOWN(H3540,-2)</f>
        <v>933900</v>
      </c>
    </row>
    <row r="3526" spans="3:13" s="55" customFormat="1" ht="27.6">
      <c r="C3526" s="300" t="s">
        <v>1197</v>
      </c>
      <c r="D3526" s="300" t="s">
        <v>1198</v>
      </c>
      <c r="E3526" s="300" t="s">
        <v>1199</v>
      </c>
      <c r="F3526" s="300" t="s">
        <v>1200</v>
      </c>
      <c r="G3526" s="300" t="s">
        <v>1201</v>
      </c>
      <c r="H3526" s="300" t="s">
        <v>1202</v>
      </c>
      <c r="I3526" s="54"/>
    </row>
    <row r="3527" spans="3:13" s="55" customFormat="1" ht="13.8">
      <c r="C3527" s="72" t="s">
        <v>1203</v>
      </c>
      <c r="D3527" s="59" t="s">
        <v>1204</v>
      </c>
      <c r="E3527" s="73"/>
      <c r="F3527" s="73"/>
      <c r="G3527" s="73"/>
      <c r="H3527" s="73"/>
      <c r="I3527" s="54"/>
      <c r="J3527" s="159" t="s">
        <v>1249</v>
      </c>
    </row>
    <row r="3528" spans="3:13" s="55" customFormat="1" ht="13.8">
      <c r="C3528" s="301">
        <v>1</v>
      </c>
      <c r="D3528" s="59" t="s">
        <v>5</v>
      </c>
      <c r="E3528" s="302" t="s">
        <v>6</v>
      </c>
      <c r="F3528" s="93">
        <v>2</v>
      </c>
      <c r="G3528" s="64">
        <f>VLOOKUP(D3528,upahbahan,3,FALSE)</f>
        <v>100000</v>
      </c>
      <c r="H3528" s="64">
        <f>F3528*G3528</f>
        <v>200000</v>
      </c>
      <c r="I3528" s="54"/>
      <c r="J3528" s="159" t="s">
        <v>1250</v>
      </c>
      <c r="M3528" s="65">
        <v>0.1</v>
      </c>
    </row>
    <row r="3529" spans="3:13" s="55" customFormat="1" ht="13.8">
      <c r="C3529" s="301">
        <v>2</v>
      </c>
      <c r="D3529" s="59" t="s">
        <v>10</v>
      </c>
      <c r="E3529" s="302" t="s">
        <v>6</v>
      </c>
      <c r="F3529" s="93">
        <v>1</v>
      </c>
      <c r="G3529" s="64">
        <f>VLOOKUP(D3529,upahbahan,3,FALSE)</f>
        <v>145000</v>
      </c>
      <c r="H3529" s="64">
        <f>F3529*G3529</f>
        <v>145000</v>
      </c>
      <c r="I3529" s="54"/>
      <c r="J3529" s="159"/>
      <c r="M3529" s="65"/>
    </row>
    <row r="3530" spans="3:13" s="55" customFormat="1" ht="13.8">
      <c r="C3530" s="301">
        <v>4</v>
      </c>
      <c r="D3530" s="59" t="s">
        <v>19</v>
      </c>
      <c r="E3530" s="302" t="s">
        <v>6</v>
      </c>
      <c r="F3530" s="93">
        <v>0.2</v>
      </c>
      <c r="G3530" s="64">
        <f>VLOOKUP(D3530,upahbahan,3,FALSE)</f>
        <v>200000</v>
      </c>
      <c r="H3530" s="64">
        <f t="shared" ref="H3530" si="425">F3530*G3530</f>
        <v>40000</v>
      </c>
      <c r="I3530" s="54"/>
    </row>
    <row r="3531" spans="3:13" s="55" customFormat="1" ht="13.8">
      <c r="C3531" s="83" t="s">
        <v>1210</v>
      </c>
      <c r="D3531" s="80"/>
      <c r="E3531" s="80"/>
      <c r="F3531" s="217"/>
      <c r="G3531" s="218"/>
      <c r="H3531" s="64">
        <f>SUM(H3528:H3530)</f>
        <v>385000</v>
      </c>
      <c r="I3531" s="219"/>
    </row>
    <row r="3532" spans="3:13" s="55" customFormat="1" ht="13.8">
      <c r="C3532" s="72" t="s">
        <v>1211</v>
      </c>
      <c r="D3532" s="59" t="s">
        <v>1212</v>
      </c>
      <c r="E3532" s="73"/>
      <c r="F3532" s="73"/>
      <c r="G3532" s="73"/>
      <c r="H3532" s="73"/>
      <c r="I3532" s="54"/>
    </row>
    <row r="3533" spans="3:13" s="55" customFormat="1" ht="13.8">
      <c r="C3533" s="557">
        <v>1</v>
      </c>
      <c r="D3533" s="59" t="s">
        <v>5679</v>
      </c>
      <c r="E3533" s="170" t="s">
        <v>2188</v>
      </c>
      <c r="F3533" s="171">
        <v>1</v>
      </c>
      <c r="G3533" s="64">
        <f>VLOOKUP(D3533,upahbahan,3,FALSE)</f>
        <v>410000</v>
      </c>
      <c r="H3533" s="64">
        <f t="shared" ref="H3533" si="426">F3533*G3533</f>
        <v>410000</v>
      </c>
      <c r="I3533" s="54"/>
    </row>
    <row r="3534" spans="3:13" s="55" customFormat="1" ht="13.8">
      <c r="C3534" s="83" t="s">
        <v>1216</v>
      </c>
      <c r="D3534" s="80"/>
      <c r="E3534" s="80"/>
      <c r="F3534" s="80"/>
      <c r="G3534" s="162"/>
      <c r="H3534" s="64">
        <f>SUM(H3532:H3533)</f>
        <v>410000</v>
      </c>
      <c r="I3534" s="54"/>
    </row>
    <row r="3535" spans="3:13" s="55" customFormat="1" ht="13.8">
      <c r="C3535" s="72" t="s">
        <v>1217</v>
      </c>
      <c r="D3535" s="59" t="s">
        <v>1218</v>
      </c>
      <c r="E3535" s="170"/>
      <c r="F3535" s="73"/>
      <c r="G3535" s="73"/>
      <c r="H3535" s="73"/>
      <c r="I3535" s="54"/>
    </row>
    <row r="3536" spans="3:13" s="55" customFormat="1" ht="13.8">
      <c r="C3536" s="557">
        <v>1</v>
      </c>
      <c r="D3536" s="59" t="s">
        <v>5134</v>
      </c>
      <c r="E3536" s="170" t="s">
        <v>1082</v>
      </c>
      <c r="F3536" s="171">
        <v>0.5</v>
      </c>
      <c r="G3536" s="64">
        <f>VLOOKUP(D3536,upahbahan,3,FALSE)</f>
        <v>108000</v>
      </c>
      <c r="H3536" s="64">
        <f t="shared" ref="H3536" si="427">F3536*G3536</f>
        <v>54000</v>
      </c>
      <c r="I3536" s="54"/>
    </row>
    <row r="3537" spans="3:13" s="55" customFormat="1" ht="13.8">
      <c r="C3537" s="83" t="s">
        <v>1219</v>
      </c>
      <c r="D3537" s="80"/>
      <c r="E3537" s="80"/>
      <c r="F3537" s="80"/>
      <c r="G3537" s="162"/>
      <c r="H3537" s="588">
        <f>SUM(H3535:H3536)</f>
        <v>54000</v>
      </c>
      <c r="I3537" s="54"/>
    </row>
    <row r="3538" spans="3:13" s="55" customFormat="1" ht="13.8">
      <c r="C3538" s="58" t="s">
        <v>1220</v>
      </c>
      <c r="D3538" s="69" t="s">
        <v>1221</v>
      </c>
      <c r="E3538" s="70"/>
      <c r="F3538" s="70"/>
      <c r="G3538" s="71"/>
      <c r="H3538" s="304">
        <f>H3537+H3534+H3531</f>
        <v>849000</v>
      </c>
      <c r="I3538" s="319"/>
    </row>
    <row r="3539" spans="3:13" s="55" customFormat="1" ht="13.8">
      <c r="C3539" s="58" t="s">
        <v>1222</v>
      </c>
      <c r="D3539" s="69" t="s">
        <v>1325</v>
      </c>
      <c r="E3539" s="70"/>
      <c r="F3539" s="71"/>
      <c r="G3539" s="95">
        <v>0.1</v>
      </c>
      <c r="H3539" s="64">
        <f>H3538*G3539</f>
        <v>84900</v>
      </c>
      <c r="I3539" s="319"/>
    </row>
    <row r="3540" spans="3:13" s="55" customFormat="1" ht="16.5" customHeight="1">
      <c r="C3540" s="58" t="s">
        <v>1223</v>
      </c>
      <c r="D3540" s="69" t="s">
        <v>1224</v>
      </c>
      <c r="E3540" s="70"/>
      <c r="F3540" s="70"/>
      <c r="G3540" s="71"/>
      <c r="H3540" s="305">
        <f>SUM(H3538:H3539)</f>
        <v>933900</v>
      </c>
      <c r="I3540" s="319"/>
    </row>
    <row r="3542" spans="3:13" ht="13.8">
      <c r="C3542" s="160" t="s">
        <v>5680</v>
      </c>
      <c r="D3542" s="436" t="s">
        <v>5681</v>
      </c>
      <c r="I3542" s="56">
        <f>ROUNDDOWN(H3557,-2)</f>
        <v>1383900</v>
      </c>
    </row>
    <row r="3543" spans="3:13" s="55" customFormat="1" ht="27.6">
      <c r="C3543" s="300" t="s">
        <v>1197</v>
      </c>
      <c r="D3543" s="300" t="s">
        <v>1198</v>
      </c>
      <c r="E3543" s="300" t="s">
        <v>1199</v>
      </c>
      <c r="F3543" s="300" t="s">
        <v>1200</v>
      </c>
      <c r="G3543" s="300" t="s">
        <v>1201</v>
      </c>
      <c r="H3543" s="300" t="s">
        <v>1202</v>
      </c>
      <c r="I3543" s="54"/>
    </row>
    <row r="3544" spans="3:13" s="55" customFormat="1" ht="13.8">
      <c r="C3544" s="72" t="s">
        <v>1203</v>
      </c>
      <c r="D3544" s="59" t="s">
        <v>1204</v>
      </c>
      <c r="E3544" s="73"/>
      <c r="F3544" s="73"/>
      <c r="G3544" s="73"/>
      <c r="H3544" s="73"/>
      <c r="I3544" s="54"/>
      <c r="J3544" s="159" t="s">
        <v>1249</v>
      </c>
    </row>
    <row r="3545" spans="3:13" s="55" customFormat="1" ht="13.8">
      <c r="C3545" s="301">
        <v>1</v>
      </c>
      <c r="D3545" s="59" t="s">
        <v>5</v>
      </c>
      <c r="E3545" s="302" t="s">
        <v>6</v>
      </c>
      <c r="F3545" s="93">
        <v>3.4289999999999998</v>
      </c>
      <c r="G3545" s="64">
        <f>VLOOKUP(D3545,upahbahan,3,FALSE)</f>
        <v>100000</v>
      </c>
      <c r="H3545" s="64">
        <f>F3545*G3545</f>
        <v>342900</v>
      </c>
      <c r="I3545" s="54"/>
      <c r="J3545" s="159" t="s">
        <v>1250</v>
      </c>
      <c r="M3545" s="65">
        <v>0.1</v>
      </c>
    </row>
    <row r="3546" spans="3:13" s="55" customFormat="1" ht="13.8">
      <c r="C3546" s="301">
        <v>2</v>
      </c>
      <c r="D3546" s="59" t="s">
        <v>10</v>
      </c>
      <c r="E3546" s="302" t="s">
        <v>6</v>
      </c>
      <c r="F3546" s="93">
        <v>1.7150000000000001</v>
      </c>
      <c r="G3546" s="64">
        <f>VLOOKUP(D3546,upahbahan,3,FALSE)</f>
        <v>145000</v>
      </c>
      <c r="H3546" s="64">
        <f>F3546*G3546</f>
        <v>248675</v>
      </c>
      <c r="I3546" s="54"/>
      <c r="J3546" s="159"/>
      <c r="M3546" s="65"/>
    </row>
    <row r="3547" spans="3:13" s="55" customFormat="1" ht="13.8">
      <c r="C3547" s="301">
        <v>4</v>
      </c>
      <c r="D3547" s="59" t="s">
        <v>19</v>
      </c>
      <c r="E3547" s="302" t="s">
        <v>6</v>
      </c>
      <c r="F3547" s="93">
        <v>0.34300000000000003</v>
      </c>
      <c r="G3547" s="64">
        <f>VLOOKUP(D3547,upahbahan,3,FALSE)</f>
        <v>200000</v>
      </c>
      <c r="H3547" s="64">
        <f t="shared" ref="H3547" si="428">F3547*G3547</f>
        <v>68600</v>
      </c>
      <c r="I3547" s="54"/>
    </row>
    <row r="3548" spans="3:13" s="55" customFormat="1" ht="13.8">
      <c r="C3548" s="83" t="s">
        <v>1210</v>
      </c>
      <c r="D3548" s="80"/>
      <c r="E3548" s="80"/>
      <c r="F3548" s="217"/>
      <c r="G3548" s="218"/>
      <c r="H3548" s="64">
        <f>SUM(H3545:H3547)</f>
        <v>660175</v>
      </c>
      <c r="I3548" s="219"/>
    </row>
    <row r="3549" spans="3:13" s="55" customFormat="1" ht="13.8">
      <c r="C3549" s="72" t="s">
        <v>1211</v>
      </c>
      <c r="D3549" s="59" t="s">
        <v>1212</v>
      </c>
      <c r="E3549" s="73"/>
      <c r="F3549" s="73"/>
      <c r="G3549" s="73"/>
      <c r="H3549" s="73"/>
      <c r="I3549" s="54"/>
    </row>
    <row r="3550" spans="3:13" s="55" customFormat="1" ht="13.8">
      <c r="C3550" s="557">
        <v>1</v>
      </c>
      <c r="D3550" s="59" t="s">
        <v>5682</v>
      </c>
      <c r="E3550" s="170" t="s">
        <v>2188</v>
      </c>
      <c r="F3550" s="171">
        <v>1</v>
      </c>
      <c r="G3550" s="64">
        <f>VLOOKUP(D3550,upahbahan,3,FALSE)</f>
        <v>490000</v>
      </c>
      <c r="H3550" s="64">
        <f t="shared" ref="H3550" si="429">F3550*G3550</f>
        <v>490000</v>
      </c>
      <c r="I3550" s="54"/>
    </row>
    <row r="3551" spans="3:13" s="55" customFormat="1" ht="13.8">
      <c r="C3551" s="83" t="s">
        <v>1216</v>
      </c>
      <c r="D3551" s="80"/>
      <c r="E3551" s="80"/>
      <c r="F3551" s="80"/>
      <c r="G3551" s="162"/>
      <c r="H3551" s="64">
        <f>SUM(H3549:H3550)</f>
        <v>490000</v>
      </c>
      <c r="I3551" s="54"/>
    </row>
    <row r="3552" spans="3:13" s="55" customFormat="1" ht="13.8">
      <c r="C3552" s="72" t="s">
        <v>1217</v>
      </c>
      <c r="D3552" s="59" t="s">
        <v>1218</v>
      </c>
      <c r="E3552" s="170"/>
      <c r="F3552" s="73"/>
      <c r="G3552" s="73"/>
      <c r="H3552" s="73"/>
      <c r="I3552" s="54"/>
    </row>
    <row r="3553" spans="3:13" s="55" customFormat="1" ht="13.8">
      <c r="C3553" s="557">
        <v>1</v>
      </c>
      <c r="D3553" s="59" t="s">
        <v>5134</v>
      </c>
      <c r="E3553" s="170" t="s">
        <v>1082</v>
      </c>
      <c r="F3553" s="171">
        <v>1</v>
      </c>
      <c r="G3553" s="64">
        <f>VLOOKUP(D3553,upahbahan,3,FALSE)</f>
        <v>108000</v>
      </c>
      <c r="H3553" s="64">
        <f t="shared" ref="H3553" si="430">F3553*G3553</f>
        <v>108000</v>
      </c>
      <c r="I3553" s="54"/>
    </row>
    <row r="3554" spans="3:13" s="55" customFormat="1" ht="13.8">
      <c r="C3554" s="83" t="s">
        <v>1219</v>
      </c>
      <c r="D3554" s="80"/>
      <c r="E3554" s="80"/>
      <c r="F3554" s="80"/>
      <c r="G3554" s="162"/>
      <c r="H3554" s="588">
        <f>SUM(H3552:H3553)</f>
        <v>108000</v>
      </c>
      <c r="I3554" s="54"/>
    </row>
    <row r="3555" spans="3:13" s="55" customFormat="1" ht="13.8">
      <c r="C3555" s="58" t="s">
        <v>1220</v>
      </c>
      <c r="D3555" s="69" t="s">
        <v>1221</v>
      </c>
      <c r="E3555" s="70"/>
      <c r="F3555" s="70"/>
      <c r="G3555" s="71"/>
      <c r="H3555" s="304">
        <f>H3554+H3551+H3548</f>
        <v>1258175</v>
      </c>
      <c r="I3555" s="319"/>
    </row>
    <row r="3556" spans="3:13" s="55" customFormat="1" ht="13.8">
      <c r="C3556" s="58" t="s">
        <v>1222</v>
      </c>
      <c r="D3556" s="69" t="s">
        <v>1325</v>
      </c>
      <c r="E3556" s="70"/>
      <c r="F3556" s="71"/>
      <c r="G3556" s="95">
        <v>0.1</v>
      </c>
      <c r="H3556" s="64">
        <f>H3555*G3556</f>
        <v>125817.5</v>
      </c>
      <c r="I3556" s="319"/>
    </row>
    <row r="3557" spans="3:13" s="55" customFormat="1" ht="16.5" customHeight="1">
      <c r="C3557" s="58" t="s">
        <v>1223</v>
      </c>
      <c r="D3557" s="69" t="s">
        <v>1224</v>
      </c>
      <c r="E3557" s="70"/>
      <c r="F3557" s="70"/>
      <c r="G3557" s="71"/>
      <c r="H3557" s="305">
        <f>SUM(H3555:H3556)</f>
        <v>1383992.5</v>
      </c>
      <c r="I3557" s="319"/>
    </row>
    <row r="3559" spans="3:13" ht="13.8">
      <c r="C3559" s="160" t="s">
        <v>5683</v>
      </c>
      <c r="D3559" s="436" t="s">
        <v>5684</v>
      </c>
      <c r="I3559" s="56">
        <f>ROUNDDOWN(H3574,-2)</f>
        <v>1488600</v>
      </c>
    </row>
    <row r="3560" spans="3:13" s="55" customFormat="1" ht="27.6">
      <c r="C3560" s="300" t="s">
        <v>1197</v>
      </c>
      <c r="D3560" s="300" t="s">
        <v>1198</v>
      </c>
      <c r="E3560" s="300" t="s">
        <v>1199</v>
      </c>
      <c r="F3560" s="300" t="s">
        <v>1200</v>
      </c>
      <c r="G3560" s="300" t="s">
        <v>1201</v>
      </c>
      <c r="H3560" s="300" t="s">
        <v>1202</v>
      </c>
      <c r="I3560" s="54"/>
    </row>
    <row r="3561" spans="3:13" s="55" customFormat="1" ht="13.8">
      <c r="C3561" s="72" t="s">
        <v>1203</v>
      </c>
      <c r="D3561" s="59" t="s">
        <v>1204</v>
      </c>
      <c r="E3561" s="73"/>
      <c r="F3561" s="73"/>
      <c r="G3561" s="73"/>
      <c r="H3561" s="73"/>
      <c r="I3561" s="54"/>
      <c r="J3561" s="159" t="s">
        <v>1249</v>
      </c>
    </row>
    <row r="3562" spans="3:13" s="55" customFormat="1" ht="13.8">
      <c r="C3562" s="301">
        <v>1</v>
      </c>
      <c r="D3562" s="59" t="s">
        <v>5</v>
      </c>
      <c r="E3562" s="302" t="s">
        <v>6</v>
      </c>
      <c r="F3562" s="93">
        <v>3.7149999999999999</v>
      </c>
      <c r="G3562" s="64">
        <f>VLOOKUP(D3562,upahbahan,3,FALSE)</f>
        <v>100000</v>
      </c>
      <c r="H3562" s="64">
        <f>F3562*G3562</f>
        <v>371500</v>
      </c>
      <c r="I3562" s="54"/>
      <c r="J3562" s="159" t="s">
        <v>1250</v>
      </c>
      <c r="M3562" s="65">
        <v>0.1</v>
      </c>
    </row>
    <row r="3563" spans="3:13" s="55" customFormat="1" ht="13.8">
      <c r="C3563" s="301">
        <v>2</v>
      </c>
      <c r="D3563" s="59" t="s">
        <v>10</v>
      </c>
      <c r="E3563" s="302" t="s">
        <v>6</v>
      </c>
      <c r="F3563" s="93">
        <v>1.8580000000000001</v>
      </c>
      <c r="G3563" s="64">
        <f>VLOOKUP(D3563,upahbahan,3,FALSE)</f>
        <v>145000</v>
      </c>
      <c r="H3563" s="64">
        <f>F3563*G3563</f>
        <v>269410</v>
      </c>
      <c r="I3563" s="54"/>
      <c r="J3563" s="159"/>
      <c r="M3563" s="65"/>
    </row>
    <row r="3564" spans="3:13" s="55" customFormat="1" ht="13.8">
      <c r="C3564" s="301">
        <v>4</v>
      </c>
      <c r="D3564" s="59" t="s">
        <v>19</v>
      </c>
      <c r="E3564" s="302" t="s">
        <v>6</v>
      </c>
      <c r="F3564" s="93">
        <v>0.372</v>
      </c>
      <c r="G3564" s="64">
        <f>VLOOKUP(D3564,upahbahan,3,FALSE)</f>
        <v>200000</v>
      </c>
      <c r="H3564" s="64">
        <f t="shared" ref="H3564" si="431">F3564*G3564</f>
        <v>74400</v>
      </c>
      <c r="I3564" s="54"/>
    </row>
    <row r="3565" spans="3:13" s="55" customFormat="1" ht="13.8">
      <c r="C3565" s="83" t="s">
        <v>1210</v>
      </c>
      <c r="D3565" s="80"/>
      <c r="E3565" s="80"/>
      <c r="F3565" s="217"/>
      <c r="G3565" s="218"/>
      <c r="H3565" s="64">
        <f>SUM(H3562:H3564)</f>
        <v>715310</v>
      </c>
      <c r="I3565" s="219"/>
    </row>
    <row r="3566" spans="3:13" s="55" customFormat="1" ht="13.8">
      <c r="C3566" s="72" t="s">
        <v>1211</v>
      </c>
      <c r="D3566" s="59" t="s">
        <v>1212</v>
      </c>
      <c r="E3566" s="73"/>
      <c r="F3566" s="73"/>
      <c r="G3566" s="73"/>
      <c r="H3566" s="73"/>
      <c r="I3566" s="54"/>
    </row>
    <row r="3567" spans="3:13" s="55" customFormat="1" ht="13.8">
      <c r="C3567" s="557">
        <v>1</v>
      </c>
      <c r="D3567" s="59" t="s">
        <v>5685</v>
      </c>
      <c r="E3567" s="170" t="s">
        <v>2188</v>
      </c>
      <c r="F3567" s="171">
        <v>1</v>
      </c>
      <c r="G3567" s="64">
        <f>VLOOKUP(D3567,upahbahan,3,FALSE)</f>
        <v>530000</v>
      </c>
      <c r="H3567" s="64">
        <f t="shared" ref="H3567" si="432">F3567*G3567</f>
        <v>530000</v>
      </c>
      <c r="I3567" s="54"/>
    </row>
    <row r="3568" spans="3:13" s="55" customFormat="1" ht="13.8">
      <c r="C3568" s="83" t="s">
        <v>1216</v>
      </c>
      <c r="D3568" s="80"/>
      <c r="E3568" s="80"/>
      <c r="F3568" s="80"/>
      <c r="G3568" s="162"/>
      <c r="H3568" s="64">
        <f>SUM(H3566:H3567)</f>
        <v>530000</v>
      </c>
      <c r="I3568" s="54"/>
    </row>
    <row r="3569" spans="3:13" s="55" customFormat="1" ht="13.8">
      <c r="C3569" s="72" t="s">
        <v>1217</v>
      </c>
      <c r="D3569" s="59" t="s">
        <v>1218</v>
      </c>
      <c r="E3569" s="170"/>
      <c r="F3569" s="73"/>
      <c r="G3569" s="73"/>
      <c r="H3569" s="73"/>
      <c r="I3569" s="54"/>
    </row>
    <row r="3570" spans="3:13" s="55" customFormat="1" ht="13.8">
      <c r="C3570" s="557">
        <v>1</v>
      </c>
      <c r="D3570" s="59" t="s">
        <v>5134</v>
      </c>
      <c r="E3570" s="170" t="s">
        <v>1082</v>
      </c>
      <c r="F3570" s="171">
        <v>1</v>
      </c>
      <c r="G3570" s="64">
        <f>VLOOKUP(D3570,upahbahan,3,FALSE)</f>
        <v>108000</v>
      </c>
      <c r="H3570" s="64">
        <f t="shared" ref="H3570" si="433">F3570*G3570</f>
        <v>108000</v>
      </c>
      <c r="I3570" s="54"/>
    </row>
    <row r="3571" spans="3:13" s="55" customFormat="1" ht="13.8">
      <c r="C3571" s="83" t="s">
        <v>1219</v>
      </c>
      <c r="D3571" s="80"/>
      <c r="E3571" s="80"/>
      <c r="F3571" s="80"/>
      <c r="G3571" s="162"/>
      <c r="H3571" s="588">
        <f>SUM(H3569:H3570)</f>
        <v>108000</v>
      </c>
      <c r="I3571" s="54"/>
    </row>
    <row r="3572" spans="3:13" s="55" customFormat="1" ht="13.8">
      <c r="C3572" s="58" t="s">
        <v>1220</v>
      </c>
      <c r="D3572" s="69" t="s">
        <v>1221</v>
      </c>
      <c r="E3572" s="70"/>
      <c r="F3572" s="70"/>
      <c r="G3572" s="71"/>
      <c r="H3572" s="304">
        <f>H3571+H3568+H3565</f>
        <v>1353310</v>
      </c>
      <c r="I3572" s="319"/>
    </row>
    <row r="3573" spans="3:13" s="55" customFormat="1" ht="13.8">
      <c r="C3573" s="58" t="s">
        <v>1222</v>
      </c>
      <c r="D3573" s="69" t="s">
        <v>1325</v>
      </c>
      <c r="E3573" s="70"/>
      <c r="F3573" s="71"/>
      <c r="G3573" s="95">
        <v>0.1</v>
      </c>
      <c r="H3573" s="64">
        <f>H3572*G3573</f>
        <v>135331</v>
      </c>
      <c r="I3573" s="319"/>
    </row>
    <row r="3574" spans="3:13" s="55" customFormat="1" ht="16.5" customHeight="1">
      <c r="C3574" s="58" t="s">
        <v>1223</v>
      </c>
      <c r="D3574" s="69" t="s">
        <v>1224</v>
      </c>
      <c r="E3574" s="70"/>
      <c r="F3574" s="70"/>
      <c r="G3574" s="71"/>
      <c r="H3574" s="305">
        <f>SUM(H3572:H3573)</f>
        <v>1488641</v>
      </c>
      <c r="I3574" s="319"/>
    </row>
    <row r="3576" spans="3:13" ht="13.8">
      <c r="C3576" s="160" t="s">
        <v>5686</v>
      </c>
      <c r="D3576" s="436" t="s">
        <v>5687</v>
      </c>
      <c r="I3576" s="56">
        <f>ROUNDDOWN(H3591,-2)</f>
        <v>1614800</v>
      </c>
    </row>
    <row r="3577" spans="3:13" s="55" customFormat="1" ht="27.6">
      <c r="C3577" s="300" t="s">
        <v>1197</v>
      </c>
      <c r="D3577" s="300" t="s">
        <v>1198</v>
      </c>
      <c r="E3577" s="300" t="s">
        <v>1199</v>
      </c>
      <c r="F3577" s="300" t="s">
        <v>1200</v>
      </c>
      <c r="G3577" s="300" t="s">
        <v>1201</v>
      </c>
      <c r="H3577" s="300" t="s">
        <v>1202</v>
      </c>
      <c r="I3577" s="54"/>
    </row>
    <row r="3578" spans="3:13" s="55" customFormat="1" ht="13.8">
      <c r="C3578" s="72" t="s">
        <v>1203</v>
      </c>
      <c r="D3578" s="59" t="s">
        <v>1204</v>
      </c>
      <c r="E3578" s="73"/>
      <c r="F3578" s="73"/>
      <c r="G3578" s="73"/>
      <c r="H3578" s="73"/>
      <c r="I3578" s="54"/>
      <c r="J3578" s="159" t="s">
        <v>1249</v>
      </c>
    </row>
    <row r="3579" spans="3:13" s="55" customFormat="1" ht="13.8">
      <c r="C3579" s="301">
        <v>1</v>
      </c>
      <c r="D3579" s="59" t="s">
        <v>5</v>
      </c>
      <c r="E3579" s="302" t="s">
        <v>6</v>
      </c>
      <c r="F3579" s="93">
        <v>4</v>
      </c>
      <c r="G3579" s="64">
        <f>VLOOKUP(D3579,upahbahan,3,FALSE)</f>
        <v>100000</v>
      </c>
      <c r="H3579" s="64">
        <f>F3579*G3579</f>
        <v>400000</v>
      </c>
      <c r="I3579" s="54"/>
      <c r="J3579" s="159" t="s">
        <v>1250</v>
      </c>
      <c r="M3579" s="65">
        <v>0.1</v>
      </c>
    </row>
    <row r="3580" spans="3:13" s="55" customFormat="1" ht="13.8">
      <c r="C3580" s="301">
        <v>2</v>
      </c>
      <c r="D3580" s="59" t="s">
        <v>10</v>
      </c>
      <c r="E3580" s="302" t="s">
        <v>6</v>
      </c>
      <c r="F3580" s="93">
        <v>2</v>
      </c>
      <c r="G3580" s="64">
        <f>VLOOKUP(D3580,upahbahan,3,FALSE)</f>
        <v>145000</v>
      </c>
      <c r="H3580" s="64">
        <f>F3580*G3580</f>
        <v>290000</v>
      </c>
      <c r="I3580" s="54"/>
      <c r="J3580" s="159"/>
      <c r="M3580" s="65"/>
    </row>
    <row r="3581" spans="3:13" s="55" customFormat="1" ht="13.8">
      <c r="C3581" s="301">
        <v>4</v>
      </c>
      <c r="D3581" s="59" t="s">
        <v>19</v>
      </c>
      <c r="E3581" s="302" t="s">
        <v>6</v>
      </c>
      <c r="F3581" s="93">
        <v>0.4</v>
      </c>
      <c r="G3581" s="64">
        <f>VLOOKUP(D3581,upahbahan,3,FALSE)</f>
        <v>200000</v>
      </c>
      <c r="H3581" s="64">
        <f t="shared" ref="H3581" si="434">F3581*G3581</f>
        <v>80000</v>
      </c>
      <c r="I3581" s="54"/>
    </row>
    <row r="3582" spans="3:13" s="55" customFormat="1" ht="13.8">
      <c r="C3582" s="83" t="s">
        <v>1210</v>
      </c>
      <c r="D3582" s="80"/>
      <c r="E3582" s="80"/>
      <c r="F3582" s="217"/>
      <c r="G3582" s="218"/>
      <c r="H3582" s="64">
        <f>SUM(H3579:H3581)</f>
        <v>770000</v>
      </c>
      <c r="I3582" s="219"/>
    </row>
    <row r="3583" spans="3:13" s="55" customFormat="1" ht="13.8">
      <c r="C3583" s="72" t="s">
        <v>1211</v>
      </c>
      <c r="D3583" s="59" t="s">
        <v>1212</v>
      </c>
      <c r="E3583" s="73"/>
      <c r="F3583" s="73"/>
      <c r="G3583" s="73"/>
      <c r="H3583" s="73"/>
      <c r="I3583" s="54"/>
    </row>
    <row r="3584" spans="3:13" s="55" customFormat="1" ht="13.8">
      <c r="C3584" s="557">
        <v>1</v>
      </c>
      <c r="D3584" s="59" t="s">
        <v>5688</v>
      </c>
      <c r="E3584" s="170" t="s">
        <v>2188</v>
      </c>
      <c r="F3584" s="171">
        <v>1</v>
      </c>
      <c r="G3584" s="64">
        <f>VLOOKUP(D3584,upahbahan,3,FALSE)</f>
        <v>590000</v>
      </c>
      <c r="H3584" s="64">
        <f t="shared" ref="H3584" si="435">F3584*G3584</f>
        <v>590000</v>
      </c>
      <c r="I3584" s="54"/>
    </row>
    <row r="3585" spans="3:13" s="55" customFormat="1" ht="13.8">
      <c r="C3585" s="83" t="s">
        <v>1216</v>
      </c>
      <c r="D3585" s="80"/>
      <c r="E3585" s="80"/>
      <c r="F3585" s="80"/>
      <c r="G3585" s="162"/>
      <c r="H3585" s="64">
        <f>SUM(H3583:H3584)</f>
        <v>590000</v>
      </c>
      <c r="I3585" s="54"/>
    </row>
    <row r="3586" spans="3:13" s="55" customFormat="1" ht="13.8">
      <c r="C3586" s="72" t="s">
        <v>1217</v>
      </c>
      <c r="D3586" s="59" t="s">
        <v>1218</v>
      </c>
      <c r="E3586" s="170"/>
      <c r="F3586" s="73"/>
      <c r="G3586" s="73"/>
      <c r="H3586" s="73"/>
      <c r="I3586" s="54"/>
    </row>
    <row r="3587" spans="3:13" s="55" customFormat="1" ht="13.8">
      <c r="C3587" s="557">
        <v>1</v>
      </c>
      <c r="D3587" s="59" t="s">
        <v>5134</v>
      </c>
      <c r="E3587" s="170" t="s">
        <v>1082</v>
      </c>
      <c r="F3587" s="171">
        <v>1</v>
      </c>
      <c r="G3587" s="64">
        <f>VLOOKUP(D3587,upahbahan,3,FALSE)</f>
        <v>108000</v>
      </c>
      <c r="H3587" s="64">
        <f t="shared" ref="H3587" si="436">F3587*G3587</f>
        <v>108000</v>
      </c>
      <c r="I3587" s="54"/>
    </row>
    <row r="3588" spans="3:13" s="55" customFormat="1" ht="13.8">
      <c r="C3588" s="83" t="s">
        <v>1219</v>
      </c>
      <c r="D3588" s="80"/>
      <c r="E3588" s="80"/>
      <c r="F3588" s="80"/>
      <c r="G3588" s="162"/>
      <c r="H3588" s="588">
        <f>SUM(H3586:H3587)</f>
        <v>108000</v>
      </c>
      <c r="I3588" s="54"/>
    </row>
    <row r="3589" spans="3:13" s="55" customFormat="1" ht="13.8">
      <c r="C3589" s="58" t="s">
        <v>1220</v>
      </c>
      <c r="D3589" s="69" t="s">
        <v>1221</v>
      </c>
      <c r="E3589" s="70"/>
      <c r="F3589" s="70"/>
      <c r="G3589" s="71"/>
      <c r="H3589" s="304">
        <f>H3588+H3585+H3582</f>
        <v>1468000</v>
      </c>
      <c r="I3589" s="319"/>
    </row>
    <row r="3590" spans="3:13" s="55" customFormat="1" ht="13.8">
      <c r="C3590" s="58" t="s">
        <v>1222</v>
      </c>
      <c r="D3590" s="69" t="s">
        <v>1325</v>
      </c>
      <c r="E3590" s="70"/>
      <c r="F3590" s="71"/>
      <c r="G3590" s="95">
        <v>0.1</v>
      </c>
      <c r="H3590" s="64">
        <f>H3589*G3590</f>
        <v>146800</v>
      </c>
      <c r="I3590" s="319"/>
    </row>
    <row r="3591" spans="3:13" s="55" customFormat="1" ht="16.5" customHeight="1">
      <c r="C3591" s="58" t="s">
        <v>1223</v>
      </c>
      <c r="D3591" s="69" t="s">
        <v>1224</v>
      </c>
      <c r="E3591" s="70"/>
      <c r="F3591" s="70"/>
      <c r="G3591" s="71"/>
      <c r="H3591" s="305">
        <f>SUM(H3589:H3590)</f>
        <v>1614800</v>
      </c>
      <c r="I3591" s="319"/>
    </row>
    <row r="3593" spans="3:13" ht="13.8">
      <c r="C3593" s="160" t="s">
        <v>5689</v>
      </c>
      <c r="D3593" s="436" t="s">
        <v>5690</v>
      </c>
      <c r="I3593" s="56">
        <f>ROUNDDOWN(H3609,-2)</f>
        <v>1552000</v>
      </c>
    </row>
    <row r="3594" spans="3:13" s="55" customFormat="1" ht="27.6">
      <c r="C3594" s="300" t="s">
        <v>1197</v>
      </c>
      <c r="D3594" s="300" t="s">
        <v>1198</v>
      </c>
      <c r="E3594" s="300" t="s">
        <v>1199</v>
      </c>
      <c r="F3594" s="300" t="s">
        <v>1200</v>
      </c>
      <c r="G3594" s="300" t="s">
        <v>1201</v>
      </c>
      <c r="H3594" s="300" t="s">
        <v>1202</v>
      </c>
      <c r="I3594" s="54"/>
    </row>
    <row r="3595" spans="3:13" s="55" customFormat="1" ht="13.8">
      <c r="C3595" s="72" t="s">
        <v>1203</v>
      </c>
      <c r="D3595" s="59" t="s">
        <v>1204</v>
      </c>
      <c r="E3595" s="73"/>
      <c r="F3595" s="73"/>
      <c r="G3595" s="73"/>
      <c r="H3595" s="73"/>
      <c r="I3595" s="54"/>
      <c r="J3595" s="159" t="s">
        <v>1249</v>
      </c>
    </row>
    <row r="3596" spans="3:13" s="55" customFormat="1" ht="13.8">
      <c r="C3596" s="301">
        <v>1</v>
      </c>
      <c r="D3596" s="59" t="s">
        <v>5</v>
      </c>
      <c r="E3596" s="302" t="s">
        <v>6</v>
      </c>
      <c r="F3596" s="93">
        <v>1.421</v>
      </c>
      <c r="G3596" s="64">
        <f>VLOOKUP(D3596,upahbahan,3,FALSE)</f>
        <v>100000</v>
      </c>
      <c r="H3596" s="64">
        <f>F3596*G3596</f>
        <v>142100</v>
      </c>
      <c r="I3596" s="54"/>
      <c r="J3596" s="159" t="s">
        <v>1250</v>
      </c>
      <c r="M3596" s="65">
        <v>0.1</v>
      </c>
    </row>
    <row r="3597" spans="3:13" s="55" customFormat="1" ht="13.8">
      <c r="C3597" s="301">
        <v>2</v>
      </c>
      <c r="D3597" s="59" t="s">
        <v>10</v>
      </c>
      <c r="E3597" s="302" t="s">
        <v>6</v>
      </c>
      <c r="F3597" s="93">
        <v>0.71099999999999997</v>
      </c>
      <c r="G3597" s="64">
        <f>VLOOKUP(D3597,upahbahan,3,FALSE)</f>
        <v>145000</v>
      </c>
      <c r="H3597" s="64">
        <f>F3597*G3597</f>
        <v>103095</v>
      </c>
      <c r="I3597" s="54"/>
      <c r="J3597" s="159"/>
      <c r="M3597" s="65"/>
    </row>
    <row r="3598" spans="3:13" s="55" customFormat="1" ht="13.8">
      <c r="C3598" s="301">
        <v>4</v>
      </c>
      <c r="D3598" s="59" t="s">
        <v>19</v>
      </c>
      <c r="E3598" s="302" t="s">
        <v>6</v>
      </c>
      <c r="F3598" s="93">
        <v>0.14199999999999999</v>
      </c>
      <c r="G3598" s="64">
        <f>VLOOKUP(D3598,upahbahan,3,FALSE)</f>
        <v>200000</v>
      </c>
      <c r="H3598" s="64">
        <f t="shared" ref="H3598" si="437">F3598*G3598</f>
        <v>28399.999999999996</v>
      </c>
      <c r="I3598" s="54"/>
    </row>
    <row r="3599" spans="3:13" s="55" customFormat="1" ht="13.8">
      <c r="C3599" s="83" t="s">
        <v>1210</v>
      </c>
      <c r="D3599" s="80"/>
      <c r="E3599" s="80"/>
      <c r="F3599" s="217"/>
      <c r="G3599" s="218"/>
      <c r="H3599" s="64">
        <f>SUM(H3596:H3598)</f>
        <v>273595</v>
      </c>
      <c r="I3599" s="219"/>
    </row>
    <row r="3600" spans="3:13" s="55" customFormat="1" ht="13.8">
      <c r="C3600" s="72" t="s">
        <v>1211</v>
      </c>
      <c r="D3600" s="59" t="s">
        <v>1212</v>
      </c>
      <c r="E3600" s="73"/>
      <c r="F3600" s="73"/>
      <c r="G3600" s="73"/>
      <c r="H3600" s="73"/>
      <c r="I3600" s="54"/>
    </row>
    <row r="3601" spans="3:13" s="55" customFormat="1" ht="13.8">
      <c r="C3601" s="557">
        <v>1</v>
      </c>
      <c r="D3601" s="59" t="s">
        <v>5691</v>
      </c>
      <c r="E3601" s="170" t="s">
        <v>2188</v>
      </c>
      <c r="F3601" s="171">
        <v>1</v>
      </c>
      <c r="G3601" s="64">
        <f>VLOOKUP(D3601,upahbahan,3,FALSE)</f>
        <v>670000</v>
      </c>
      <c r="H3601" s="64">
        <f t="shared" ref="H3601" si="438">F3601*G3601</f>
        <v>670000</v>
      </c>
      <c r="I3601" s="54"/>
    </row>
    <row r="3602" spans="3:13" s="55" customFormat="1" ht="13.8">
      <c r="C3602" s="83" t="s">
        <v>1216</v>
      </c>
      <c r="D3602" s="80"/>
      <c r="E3602" s="80"/>
      <c r="F3602" s="80"/>
      <c r="G3602" s="162"/>
      <c r="H3602" s="64">
        <f>SUM(H3600:H3601)</f>
        <v>670000</v>
      </c>
      <c r="I3602" s="54"/>
    </row>
    <row r="3603" spans="3:13" s="55" customFormat="1" ht="13.8">
      <c r="C3603" s="72" t="s">
        <v>1217</v>
      </c>
      <c r="D3603" s="59" t="s">
        <v>1218</v>
      </c>
      <c r="E3603" s="170"/>
      <c r="F3603" s="73"/>
      <c r="G3603" s="73"/>
      <c r="H3603" s="73"/>
      <c r="I3603" s="54"/>
    </row>
    <row r="3604" spans="3:13" s="55" customFormat="1" ht="13.8">
      <c r="C3604" s="557">
        <v>1</v>
      </c>
      <c r="D3604" s="59" t="s">
        <v>5134</v>
      </c>
      <c r="E3604" s="170" t="s">
        <v>1082</v>
      </c>
      <c r="F3604" s="171">
        <v>0.3</v>
      </c>
      <c r="G3604" s="64">
        <f>VLOOKUP(D3604,upahbahan,3,FALSE)</f>
        <v>108000</v>
      </c>
      <c r="H3604" s="64">
        <f t="shared" ref="H3604" si="439">F3604*G3604</f>
        <v>32400</v>
      </c>
      <c r="I3604" s="54"/>
    </row>
    <row r="3605" spans="3:13" s="55" customFormat="1" ht="13.8">
      <c r="C3605" s="557">
        <v>1</v>
      </c>
      <c r="D3605" s="59" t="s">
        <v>1183</v>
      </c>
      <c r="E3605" s="170" t="s">
        <v>1082</v>
      </c>
      <c r="F3605" s="171">
        <v>0.3</v>
      </c>
      <c r="G3605" s="64">
        <f>VLOOKUP(D3605,upahbahan,3,FALSE)</f>
        <v>1450000</v>
      </c>
      <c r="H3605" s="64">
        <f t="shared" ref="H3605" si="440">F3605*G3605</f>
        <v>435000</v>
      </c>
      <c r="I3605" s="54"/>
    </row>
    <row r="3606" spans="3:13" s="55" customFormat="1" ht="13.8">
      <c r="C3606" s="83" t="s">
        <v>1219</v>
      </c>
      <c r="D3606" s="80"/>
      <c r="E3606" s="80"/>
      <c r="F3606" s="80"/>
      <c r="G3606" s="162"/>
      <c r="H3606" s="588">
        <f>SUM(H3603:H3605)</f>
        <v>467400</v>
      </c>
      <c r="I3606" s="54"/>
    </row>
    <row r="3607" spans="3:13" s="55" customFormat="1" ht="13.8">
      <c r="C3607" s="58" t="s">
        <v>1220</v>
      </c>
      <c r="D3607" s="69" t="s">
        <v>1221</v>
      </c>
      <c r="E3607" s="70"/>
      <c r="F3607" s="70"/>
      <c r="G3607" s="71"/>
      <c r="H3607" s="304">
        <f>H3606+H3602+H3599</f>
        <v>1410995</v>
      </c>
      <c r="I3607" s="319"/>
    </row>
    <row r="3608" spans="3:13" s="55" customFormat="1" ht="13.8">
      <c r="C3608" s="58" t="s">
        <v>1222</v>
      </c>
      <c r="D3608" s="69" t="s">
        <v>1325</v>
      </c>
      <c r="E3608" s="70"/>
      <c r="F3608" s="71"/>
      <c r="G3608" s="95">
        <v>0.1</v>
      </c>
      <c r="H3608" s="64">
        <f>H3607*G3608</f>
        <v>141099.5</v>
      </c>
      <c r="I3608" s="319"/>
    </row>
    <row r="3609" spans="3:13" s="55" customFormat="1" ht="16.5" customHeight="1">
      <c r="C3609" s="58" t="s">
        <v>1223</v>
      </c>
      <c r="D3609" s="69" t="s">
        <v>1224</v>
      </c>
      <c r="E3609" s="70"/>
      <c r="F3609" s="70"/>
      <c r="G3609" s="71"/>
      <c r="H3609" s="305">
        <f>SUM(H3607:H3608)</f>
        <v>1552094.5</v>
      </c>
      <c r="I3609" s="319"/>
    </row>
    <row r="3611" spans="3:13" ht="13.8">
      <c r="C3611" s="160" t="s">
        <v>5692</v>
      </c>
      <c r="D3611" s="436" t="s">
        <v>5693</v>
      </c>
      <c r="I3611" s="56">
        <f>ROUNDDOWN(H3627,-2)</f>
        <v>2021600</v>
      </c>
    </row>
    <row r="3612" spans="3:13" s="55" customFormat="1" ht="27.6">
      <c r="C3612" s="300" t="s">
        <v>1197</v>
      </c>
      <c r="D3612" s="300" t="s">
        <v>1198</v>
      </c>
      <c r="E3612" s="300" t="s">
        <v>1199</v>
      </c>
      <c r="F3612" s="300" t="s">
        <v>1200</v>
      </c>
      <c r="G3612" s="300" t="s">
        <v>1201</v>
      </c>
      <c r="H3612" s="300" t="s">
        <v>1202</v>
      </c>
      <c r="I3612" s="54"/>
    </row>
    <row r="3613" spans="3:13" s="55" customFormat="1" ht="13.8">
      <c r="C3613" s="72" t="s">
        <v>1203</v>
      </c>
      <c r="D3613" s="59" t="s">
        <v>1204</v>
      </c>
      <c r="E3613" s="73"/>
      <c r="F3613" s="73"/>
      <c r="G3613" s="73"/>
      <c r="H3613" s="73"/>
      <c r="I3613" s="54"/>
      <c r="J3613" s="159" t="s">
        <v>1249</v>
      </c>
    </row>
    <row r="3614" spans="3:13" s="55" customFormat="1" ht="13.8">
      <c r="C3614" s="301">
        <v>1</v>
      </c>
      <c r="D3614" s="59" t="s">
        <v>5</v>
      </c>
      <c r="E3614" s="302" t="s">
        <v>6</v>
      </c>
      <c r="F3614" s="93">
        <v>1.6040000000000001</v>
      </c>
      <c r="G3614" s="64">
        <f>VLOOKUP(D3614,upahbahan,3,FALSE)</f>
        <v>100000</v>
      </c>
      <c r="H3614" s="64">
        <f>F3614*G3614</f>
        <v>160400</v>
      </c>
      <c r="I3614" s="54"/>
      <c r="J3614" s="159" t="s">
        <v>1250</v>
      </c>
      <c r="M3614" s="65">
        <v>0.1</v>
      </c>
    </row>
    <row r="3615" spans="3:13" s="55" customFormat="1" ht="13.8">
      <c r="C3615" s="301">
        <v>2</v>
      </c>
      <c r="D3615" s="59" t="s">
        <v>10</v>
      </c>
      <c r="E3615" s="302" t="s">
        <v>6</v>
      </c>
      <c r="F3615" s="93">
        <v>0.80200000000000005</v>
      </c>
      <c r="G3615" s="64">
        <f>VLOOKUP(D3615,upahbahan,3,FALSE)</f>
        <v>145000</v>
      </c>
      <c r="H3615" s="64">
        <f>F3615*G3615</f>
        <v>116290</v>
      </c>
      <c r="I3615" s="54"/>
      <c r="J3615" s="159"/>
      <c r="M3615" s="65"/>
    </row>
    <row r="3616" spans="3:13" s="55" customFormat="1" ht="13.8">
      <c r="C3616" s="301">
        <v>4</v>
      </c>
      <c r="D3616" s="59" t="s">
        <v>19</v>
      </c>
      <c r="E3616" s="302" t="s">
        <v>6</v>
      </c>
      <c r="F3616" s="93">
        <v>0.161</v>
      </c>
      <c r="G3616" s="64">
        <f>VLOOKUP(D3616,upahbahan,3,FALSE)</f>
        <v>200000</v>
      </c>
      <c r="H3616" s="64">
        <f t="shared" ref="H3616" si="441">F3616*G3616</f>
        <v>32200</v>
      </c>
      <c r="I3616" s="54"/>
    </row>
    <row r="3617" spans="3:13" s="55" customFormat="1" ht="13.8">
      <c r="C3617" s="83" t="s">
        <v>1210</v>
      </c>
      <c r="D3617" s="80"/>
      <c r="E3617" s="80"/>
      <c r="F3617" s="217"/>
      <c r="G3617" s="218"/>
      <c r="H3617" s="64">
        <f>SUM(H3614:H3616)</f>
        <v>308890</v>
      </c>
      <c r="I3617" s="219"/>
    </row>
    <row r="3618" spans="3:13" s="55" customFormat="1" ht="13.8">
      <c r="C3618" s="72" t="s">
        <v>1211</v>
      </c>
      <c r="D3618" s="59" t="s">
        <v>1212</v>
      </c>
      <c r="E3618" s="73"/>
      <c r="F3618" s="73"/>
      <c r="G3618" s="73"/>
      <c r="H3618" s="73"/>
      <c r="I3618" s="54"/>
    </row>
    <row r="3619" spans="3:13" s="55" customFormat="1" ht="13.8">
      <c r="C3619" s="557">
        <v>1</v>
      </c>
      <c r="D3619" s="59" t="s">
        <v>5694</v>
      </c>
      <c r="E3619" s="170" t="s">
        <v>2188</v>
      </c>
      <c r="F3619" s="171">
        <v>1</v>
      </c>
      <c r="G3619" s="64">
        <f>VLOOKUP(D3619,upahbahan,3,FALSE)</f>
        <v>750000</v>
      </c>
      <c r="H3619" s="64">
        <f t="shared" ref="H3619" si="442">F3619*G3619</f>
        <v>750000</v>
      </c>
      <c r="I3619" s="54"/>
    </row>
    <row r="3620" spans="3:13" s="55" customFormat="1" ht="13.8">
      <c r="C3620" s="83" t="s">
        <v>1216</v>
      </c>
      <c r="D3620" s="80"/>
      <c r="E3620" s="80"/>
      <c r="F3620" s="80"/>
      <c r="G3620" s="162"/>
      <c r="H3620" s="64">
        <f>SUM(H3618:H3619)</f>
        <v>750000</v>
      </c>
      <c r="I3620" s="54"/>
    </row>
    <row r="3621" spans="3:13" s="55" customFormat="1" ht="13.8">
      <c r="C3621" s="72" t="s">
        <v>1217</v>
      </c>
      <c r="D3621" s="59" t="s">
        <v>1218</v>
      </c>
      <c r="E3621" s="170"/>
      <c r="F3621" s="73"/>
      <c r="G3621" s="73"/>
      <c r="H3621" s="73"/>
      <c r="I3621" s="54"/>
    </row>
    <row r="3622" spans="3:13" s="55" customFormat="1" ht="13.8">
      <c r="C3622" s="557">
        <v>1</v>
      </c>
      <c r="D3622" s="59" t="s">
        <v>5134</v>
      </c>
      <c r="E3622" s="170" t="s">
        <v>1082</v>
      </c>
      <c r="F3622" s="171">
        <v>0.5</v>
      </c>
      <c r="G3622" s="64">
        <f>VLOOKUP(D3622,upahbahan,3,FALSE)</f>
        <v>108000</v>
      </c>
      <c r="H3622" s="64">
        <f t="shared" ref="H3622:H3623" si="443">F3622*G3622</f>
        <v>54000</v>
      </c>
      <c r="I3622" s="54"/>
    </row>
    <row r="3623" spans="3:13" s="55" customFormat="1" ht="13.8">
      <c r="C3623" s="557">
        <v>1</v>
      </c>
      <c r="D3623" s="59" t="s">
        <v>1183</v>
      </c>
      <c r="E3623" s="170" t="s">
        <v>1082</v>
      </c>
      <c r="F3623" s="171">
        <v>0.5</v>
      </c>
      <c r="G3623" s="64">
        <f>VLOOKUP(D3623,upahbahan,3,FALSE)</f>
        <v>1450000</v>
      </c>
      <c r="H3623" s="64">
        <f t="shared" si="443"/>
        <v>725000</v>
      </c>
      <c r="I3623" s="54"/>
    </row>
    <row r="3624" spans="3:13" s="55" customFormat="1" ht="13.8">
      <c r="C3624" s="83" t="s">
        <v>1219</v>
      </c>
      <c r="D3624" s="80"/>
      <c r="E3624" s="80"/>
      <c r="F3624" s="80"/>
      <c r="G3624" s="162"/>
      <c r="H3624" s="588">
        <f>SUM(H3621:H3623)</f>
        <v>779000</v>
      </c>
      <c r="I3624" s="54"/>
    </row>
    <row r="3625" spans="3:13" s="55" customFormat="1" ht="13.8">
      <c r="C3625" s="58" t="s">
        <v>1220</v>
      </c>
      <c r="D3625" s="69" t="s">
        <v>1221</v>
      </c>
      <c r="E3625" s="70"/>
      <c r="F3625" s="70"/>
      <c r="G3625" s="71"/>
      <c r="H3625" s="304">
        <f>H3624+H3620+H3617</f>
        <v>1837890</v>
      </c>
      <c r="I3625" s="319"/>
    </row>
    <row r="3626" spans="3:13" s="55" customFormat="1" ht="13.8">
      <c r="C3626" s="58" t="s">
        <v>1222</v>
      </c>
      <c r="D3626" s="69" t="s">
        <v>1325</v>
      </c>
      <c r="E3626" s="70"/>
      <c r="F3626" s="71"/>
      <c r="G3626" s="95">
        <v>0.1</v>
      </c>
      <c r="H3626" s="64">
        <f>H3625*G3626</f>
        <v>183789</v>
      </c>
      <c r="I3626" s="319"/>
    </row>
    <row r="3627" spans="3:13" s="55" customFormat="1" ht="16.5" customHeight="1">
      <c r="C3627" s="58" t="s">
        <v>1223</v>
      </c>
      <c r="D3627" s="69" t="s">
        <v>1224</v>
      </c>
      <c r="E3627" s="70"/>
      <c r="F3627" s="70"/>
      <c r="G3627" s="71"/>
      <c r="H3627" s="305">
        <f>SUM(H3625:H3626)</f>
        <v>2021679</v>
      </c>
      <c r="I3627" s="319"/>
    </row>
    <row r="3629" spans="3:13" ht="13.8">
      <c r="C3629" s="160" t="s">
        <v>5695</v>
      </c>
      <c r="D3629" s="436" t="s">
        <v>5696</v>
      </c>
      <c r="I3629" s="56">
        <f>ROUNDDOWN(H3645,-2)</f>
        <v>2126100</v>
      </c>
    </row>
    <row r="3630" spans="3:13" s="55" customFormat="1" ht="27.6">
      <c r="C3630" s="300" t="s">
        <v>1197</v>
      </c>
      <c r="D3630" s="300" t="s">
        <v>1198</v>
      </c>
      <c r="E3630" s="300" t="s">
        <v>1199</v>
      </c>
      <c r="F3630" s="300" t="s">
        <v>1200</v>
      </c>
      <c r="G3630" s="300" t="s">
        <v>1201</v>
      </c>
      <c r="H3630" s="300" t="s">
        <v>1202</v>
      </c>
      <c r="I3630" s="54"/>
    </row>
    <row r="3631" spans="3:13" s="55" customFormat="1" ht="13.8">
      <c r="C3631" s="72" t="s">
        <v>1203</v>
      </c>
      <c r="D3631" s="59" t="s">
        <v>1204</v>
      </c>
      <c r="E3631" s="73"/>
      <c r="F3631" s="73"/>
      <c r="G3631" s="73"/>
      <c r="H3631" s="73"/>
      <c r="I3631" s="54"/>
      <c r="J3631" s="159" t="s">
        <v>1249</v>
      </c>
    </row>
    <row r="3632" spans="3:13" s="55" customFormat="1" ht="13.8">
      <c r="C3632" s="301">
        <v>1</v>
      </c>
      <c r="D3632" s="59" t="s">
        <v>5</v>
      </c>
      <c r="E3632" s="302" t="s">
        <v>6</v>
      </c>
      <c r="F3632" s="93">
        <v>1.786</v>
      </c>
      <c r="G3632" s="64">
        <f>VLOOKUP(D3632,upahbahan,3,FALSE)</f>
        <v>100000</v>
      </c>
      <c r="H3632" s="64">
        <f>F3632*G3632</f>
        <v>178600</v>
      </c>
      <c r="I3632" s="54"/>
      <c r="J3632" s="159" t="s">
        <v>1250</v>
      </c>
      <c r="M3632" s="65">
        <v>0.1</v>
      </c>
    </row>
    <row r="3633" spans="3:13" s="55" customFormat="1" ht="13.8">
      <c r="C3633" s="301">
        <v>2</v>
      </c>
      <c r="D3633" s="59" t="s">
        <v>10</v>
      </c>
      <c r="E3633" s="302" t="s">
        <v>6</v>
      </c>
      <c r="F3633" s="93">
        <v>0.89300000000000002</v>
      </c>
      <c r="G3633" s="64">
        <f>VLOOKUP(D3633,upahbahan,3,FALSE)</f>
        <v>145000</v>
      </c>
      <c r="H3633" s="64">
        <f>F3633*G3633</f>
        <v>129485</v>
      </c>
      <c r="I3633" s="54"/>
      <c r="J3633" s="159"/>
      <c r="M3633" s="65"/>
    </row>
    <row r="3634" spans="3:13" s="55" customFormat="1" ht="13.8">
      <c r="C3634" s="301">
        <v>4</v>
      </c>
      <c r="D3634" s="59" t="s">
        <v>19</v>
      </c>
      <c r="E3634" s="302" t="s">
        <v>6</v>
      </c>
      <c r="F3634" s="93">
        <v>0.17899999999999999</v>
      </c>
      <c r="G3634" s="64">
        <f>VLOOKUP(D3634,upahbahan,3,FALSE)</f>
        <v>200000</v>
      </c>
      <c r="H3634" s="64">
        <f t="shared" ref="H3634" si="444">F3634*G3634</f>
        <v>35800</v>
      </c>
      <c r="I3634" s="54"/>
    </row>
    <row r="3635" spans="3:13" s="55" customFormat="1" ht="13.8">
      <c r="C3635" s="83" t="s">
        <v>1210</v>
      </c>
      <c r="D3635" s="80"/>
      <c r="E3635" s="80"/>
      <c r="F3635" s="217"/>
      <c r="G3635" s="218"/>
      <c r="H3635" s="64">
        <f>SUM(H3632:H3634)</f>
        <v>343885</v>
      </c>
      <c r="I3635" s="219"/>
    </row>
    <row r="3636" spans="3:13" s="55" customFormat="1" ht="13.8">
      <c r="C3636" s="72" t="s">
        <v>1211</v>
      </c>
      <c r="D3636" s="59" t="s">
        <v>1212</v>
      </c>
      <c r="E3636" s="73"/>
      <c r="F3636" s="73"/>
      <c r="G3636" s="73"/>
      <c r="H3636" s="73"/>
      <c r="I3636" s="54"/>
    </row>
    <row r="3637" spans="3:13" s="55" customFormat="1" ht="13.8">
      <c r="C3637" s="557">
        <v>1</v>
      </c>
      <c r="D3637" s="59" t="s">
        <v>5697</v>
      </c>
      <c r="E3637" s="170" t="s">
        <v>2188</v>
      </c>
      <c r="F3637" s="171">
        <v>1</v>
      </c>
      <c r="G3637" s="64">
        <f>VLOOKUP(D3637,upahbahan,3,FALSE)</f>
        <v>810000</v>
      </c>
      <c r="H3637" s="64">
        <f t="shared" ref="H3637" si="445">F3637*G3637</f>
        <v>810000</v>
      </c>
      <c r="I3637" s="54"/>
    </row>
    <row r="3638" spans="3:13" s="55" customFormat="1" ht="13.8">
      <c r="C3638" s="83" t="s">
        <v>1216</v>
      </c>
      <c r="D3638" s="80"/>
      <c r="E3638" s="80"/>
      <c r="F3638" s="80"/>
      <c r="G3638" s="162"/>
      <c r="H3638" s="64">
        <f>SUM(H3636:H3637)</f>
        <v>810000</v>
      </c>
      <c r="I3638" s="54"/>
    </row>
    <row r="3639" spans="3:13" s="55" customFormat="1" ht="13.8">
      <c r="C3639" s="72" t="s">
        <v>1217</v>
      </c>
      <c r="D3639" s="59" t="s">
        <v>1218</v>
      </c>
      <c r="E3639" s="170"/>
      <c r="F3639" s="73"/>
      <c r="G3639" s="73"/>
      <c r="H3639" s="73"/>
      <c r="I3639" s="54"/>
    </row>
    <row r="3640" spans="3:13" s="55" customFormat="1" ht="13.8">
      <c r="C3640" s="557">
        <v>1</v>
      </c>
      <c r="D3640" s="59" t="s">
        <v>5134</v>
      </c>
      <c r="E3640" s="170" t="s">
        <v>1082</v>
      </c>
      <c r="F3640" s="171">
        <v>0.5</v>
      </c>
      <c r="G3640" s="64">
        <f>VLOOKUP(D3640,upahbahan,3,FALSE)</f>
        <v>108000</v>
      </c>
      <c r="H3640" s="64">
        <f t="shared" ref="H3640:H3641" si="446">F3640*G3640</f>
        <v>54000</v>
      </c>
      <c r="I3640" s="54"/>
    </row>
    <row r="3641" spans="3:13" s="55" customFormat="1" ht="13.8">
      <c r="C3641" s="557">
        <v>1</v>
      </c>
      <c r="D3641" s="59" t="s">
        <v>1183</v>
      </c>
      <c r="E3641" s="170" t="s">
        <v>1082</v>
      </c>
      <c r="F3641" s="171">
        <v>0.5</v>
      </c>
      <c r="G3641" s="64">
        <f>VLOOKUP(D3641,upahbahan,3,FALSE)</f>
        <v>1450000</v>
      </c>
      <c r="H3641" s="64">
        <f t="shared" si="446"/>
        <v>725000</v>
      </c>
      <c r="I3641" s="54"/>
    </row>
    <row r="3642" spans="3:13" s="55" customFormat="1" ht="13.8">
      <c r="C3642" s="83" t="s">
        <v>1219</v>
      </c>
      <c r="D3642" s="80"/>
      <c r="E3642" s="80"/>
      <c r="F3642" s="80"/>
      <c r="G3642" s="162"/>
      <c r="H3642" s="588">
        <f>SUM(H3639:H3641)</f>
        <v>779000</v>
      </c>
      <c r="I3642" s="54"/>
    </row>
    <row r="3643" spans="3:13" s="55" customFormat="1" ht="13.8">
      <c r="C3643" s="58" t="s">
        <v>1220</v>
      </c>
      <c r="D3643" s="69" t="s">
        <v>1221</v>
      </c>
      <c r="E3643" s="70"/>
      <c r="F3643" s="70"/>
      <c r="G3643" s="71"/>
      <c r="H3643" s="304">
        <f>H3642+H3638+H3635</f>
        <v>1932885</v>
      </c>
      <c r="I3643" s="319"/>
    </row>
    <row r="3644" spans="3:13" s="55" customFormat="1" ht="13.8">
      <c r="C3644" s="58" t="s">
        <v>1222</v>
      </c>
      <c r="D3644" s="69" t="s">
        <v>1325</v>
      </c>
      <c r="E3644" s="70"/>
      <c r="F3644" s="71"/>
      <c r="G3644" s="95">
        <v>0.1</v>
      </c>
      <c r="H3644" s="64">
        <f>H3643*G3644</f>
        <v>193288.5</v>
      </c>
      <c r="I3644" s="319"/>
    </row>
    <row r="3645" spans="3:13" s="55" customFormat="1" ht="16.5" customHeight="1">
      <c r="C3645" s="58" t="s">
        <v>1223</v>
      </c>
      <c r="D3645" s="69" t="s">
        <v>1224</v>
      </c>
      <c r="E3645" s="70"/>
      <c r="F3645" s="70"/>
      <c r="G3645" s="71"/>
      <c r="H3645" s="305">
        <f>SUM(H3643:H3644)</f>
        <v>2126173.5</v>
      </c>
      <c r="I3645" s="319"/>
    </row>
    <row r="3647" spans="3:13" ht="13.8">
      <c r="C3647" s="160" t="s">
        <v>5698</v>
      </c>
      <c r="D3647" s="436" t="s">
        <v>5699</v>
      </c>
      <c r="I3647" s="56">
        <f>ROUNDDOWN(H3663,-2)</f>
        <v>2725800</v>
      </c>
    </row>
    <row r="3648" spans="3:13" s="55" customFormat="1" ht="27.6">
      <c r="C3648" s="300" t="s">
        <v>1197</v>
      </c>
      <c r="D3648" s="300" t="s">
        <v>1198</v>
      </c>
      <c r="E3648" s="300" t="s">
        <v>1199</v>
      </c>
      <c r="F3648" s="300" t="s">
        <v>1200</v>
      </c>
      <c r="G3648" s="300" t="s">
        <v>1201</v>
      </c>
      <c r="H3648" s="300" t="s">
        <v>1202</v>
      </c>
      <c r="I3648" s="54"/>
    </row>
    <row r="3649" spans="3:13" s="55" customFormat="1" ht="13.8">
      <c r="C3649" s="72" t="s">
        <v>1203</v>
      </c>
      <c r="D3649" s="59" t="s">
        <v>1204</v>
      </c>
      <c r="E3649" s="73"/>
      <c r="F3649" s="73"/>
      <c r="G3649" s="73"/>
      <c r="H3649" s="73"/>
      <c r="I3649" s="54"/>
      <c r="J3649" s="159" t="s">
        <v>1249</v>
      </c>
    </row>
    <row r="3650" spans="3:13" s="55" customFormat="1" ht="13.8">
      <c r="C3650" s="301">
        <v>1</v>
      </c>
      <c r="D3650" s="59" t="s">
        <v>5</v>
      </c>
      <c r="E3650" s="302" t="s">
        <v>6</v>
      </c>
      <c r="F3650" s="93">
        <v>2.1789999999999998</v>
      </c>
      <c r="G3650" s="64">
        <f>VLOOKUP(D3650,upahbahan,3,FALSE)</f>
        <v>100000</v>
      </c>
      <c r="H3650" s="64">
        <f>F3650*G3650</f>
        <v>217899.99999999997</v>
      </c>
      <c r="I3650" s="54"/>
      <c r="J3650" s="159" t="s">
        <v>1250</v>
      </c>
      <c r="M3650" s="65">
        <v>0.1</v>
      </c>
    </row>
    <row r="3651" spans="3:13" s="55" customFormat="1" ht="13.8">
      <c r="C3651" s="301">
        <v>2</v>
      </c>
      <c r="D3651" s="59" t="s">
        <v>10</v>
      </c>
      <c r="E3651" s="302" t="s">
        <v>6</v>
      </c>
      <c r="F3651" s="93">
        <v>1.0900000000000001</v>
      </c>
      <c r="G3651" s="64">
        <f>VLOOKUP(D3651,upahbahan,3,FALSE)</f>
        <v>145000</v>
      </c>
      <c r="H3651" s="64">
        <f>F3651*G3651</f>
        <v>158050</v>
      </c>
      <c r="I3651" s="54"/>
      <c r="J3651" s="159"/>
      <c r="M3651" s="65"/>
    </row>
    <row r="3652" spans="3:13" s="55" customFormat="1" ht="13.8">
      <c r="C3652" s="301">
        <v>4</v>
      </c>
      <c r="D3652" s="59" t="s">
        <v>19</v>
      </c>
      <c r="E3652" s="302" t="s">
        <v>6</v>
      </c>
      <c r="F3652" s="93">
        <v>0.218</v>
      </c>
      <c r="G3652" s="64">
        <f>VLOOKUP(D3652,upahbahan,3,FALSE)</f>
        <v>200000</v>
      </c>
      <c r="H3652" s="64">
        <f t="shared" ref="H3652" si="447">F3652*G3652</f>
        <v>43600</v>
      </c>
      <c r="I3652" s="54"/>
    </row>
    <row r="3653" spans="3:13" s="55" customFormat="1" ht="13.8">
      <c r="C3653" s="83" t="s">
        <v>1210</v>
      </c>
      <c r="D3653" s="80"/>
      <c r="E3653" s="80"/>
      <c r="F3653" s="217"/>
      <c r="G3653" s="218"/>
      <c r="H3653" s="64">
        <f>SUM(H3650:H3652)</f>
        <v>419550</v>
      </c>
      <c r="I3653" s="219"/>
    </row>
    <row r="3654" spans="3:13" s="55" customFormat="1" ht="13.8">
      <c r="C3654" s="72" t="s">
        <v>1211</v>
      </c>
      <c r="D3654" s="59" t="s">
        <v>1212</v>
      </c>
      <c r="E3654" s="73"/>
      <c r="F3654" s="73"/>
      <c r="G3654" s="73"/>
      <c r="H3654" s="73"/>
      <c r="I3654" s="54"/>
    </row>
    <row r="3655" spans="3:13" s="55" customFormat="1" ht="13.8">
      <c r="C3655" s="557">
        <v>1</v>
      </c>
      <c r="D3655" s="59" t="s">
        <v>5700</v>
      </c>
      <c r="E3655" s="170" t="s">
        <v>2188</v>
      </c>
      <c r="F3655" s="171">
        <v>1</v>
      </c>
      <c r="G3655" s="64">
        <f>VLOOKUP(D3655,upahbahan,3,FALSE)</f>
        <v>890000</v>
      </c>
      <c r="H3655" s="64">
        <f t="shared" ref="H3655" si="448">F3655*G3655</f>
        <v>890000</v>
      </c>
      <c r="I3655" s="54"/>
    </row>
    <row r="3656" spans="3:13" s="55" customFormat="1" ht="13.8">
      <c r="C3656" s="83" t="s">
        <v>1216</v>
      </c>
      <c r="D3656" s="80"/>
      <c r="E3656" s="80"/>
      <c r="F3656" s="80"/>
      <c r="G3656" s="162"/>
      <c r="H3656" s="64">
        <f>SUM(H3654:H3655)</f>
        <v>890000</v>
      </c>
      <c r="I3656" s="54"/>
    </row>
    <row r="3657" spans="3:13" s="55" customFormat="1" ht="13.8">
      <c r="C3657" s="72" t="s">
        <v>1217</v>
      </c>
      <c r="D3657" s="59" t="s">
        <v>1218</v>
      </c>
      <c r="E3657" s="170"/>
      <c r="F3657" s="73"/>
      <c r="G3657" s="73"/>
      <c r="H3657" s="73"/>
      <c r="I3657" s="54"/>
    </row>
    <row r="3658" spans="3:13" s="55" customFormat="1" ht="13.8">
      <c r="C3658" s="557">
        <v>1</v>
      </c>
      <c r="D3658" s="59" t="s">
        <v>5134</v>
      </c>
      <c r="E3658" s="170" t="s">
        <v>1082</v>
      </c>
      <c r="F3658" s="171">
        <v>0.75</v>
      </c>
      <c r="G3658" s="64">
        <f>VLOOKUP(D3658,upahbahan,3,FALSE)</f>
        <v>108000</v>
      </c>
      <c r="H3658" s="64">
        <f t="shared" ref="H3658:H3659" si="449">F3658*G3658</f>
        <v>81000</v>
      </c>
      <c r="I3658" s="54"/>
    </row>
    <row r="3659" spans="3:13" s="55" customFormat="1" ht="13.8">
      <c r="C3659" s="557">
        <v>1</v>
      </c>
      <c r="D3659" s="59" t="s">
        <v>1183</v>
      </c>
      <c r="E3659" s="170" t="s">
        <v>1082</v>
      </c>
      <c r="F3659" s="171">
        <v>0.75</v>
      </c>
      <c r="G3659" s="64">
        <f>VLOOKUP(D3659,upahbahan,3,FALSE)</f>
        <v>1450000</v>
      </c>
      <c r="H3659" s="64">
        <f t="shared" si="449"/>
        <v>1087500</v>
      </c>
      <c r="I3659" s="54"/>
    </row>
    <row r="3660" spans="3:13" s="55" customFormat="1" ht="13.8">
      <c r="C3660" s="83" t="s">
        <v>1219</v>
      </c>
      <c r="D3660" s="80"/>
      <c r="E3660" s="80"/>
      <c r="F3660" s="80"/>
      <c r="G3660" s="162"/>
      <c r="H3660" s="588">
        <f>SUM(H3657:H3659)</f>
        <v>1168500</v>
      </c>
      <c r="I3660" s="54"/>
    </row>
    <row r="3661" spans="3:13" s="55" customFormat="1" ht="13.8">
      <c r="C3661" s="58" t="s">
        <v>1220</v>
      </c>
      <c r="D3661" s="69" t="s">
        <v>1221</v>
      </c>
      <c r="E3661" s="70"/>
      <c r="F3661" s="70"/>
      <c r="G3661" s="71"/>
      <c r="H3661" s="304">
        <f>H3660+H3656+H3653</f>
        <v>2478050</v>
      </c>
      <c r="I3661" s="319"/>
    </row>
    <row r="3662" spans="3:13" s="55" customFormat="1" ht="13.8">
      <c r="C3662" s="58" t="s">
        <v>1222</v>
      </c>
      <c r="D3662" s="69" t="s">
        <v>1325</v>
      </c>
      <c r="E3662" s="70"/>
      <c r="F3662" s="71"/>
      <c r="G3662" s="95">
        <v>0.1</v>
      </c>
      <c r="H3662" s="64">
        <f>H3661*G3662</f>
        <v>247805</v>
      </c>
      <c r="I3662" s="319"/>
    </row>
    <row r="3663" spans="3:13" s="55" customFormat="1" ht="16.5" customHeight="1">
      <c r="C3663" s="58" t="s">
        <v>1223</v>
      </c>
      <c r="D3663" s="69" t="s">
        <v>1224</v>
      </c>
      <c r="E3663" s="70"/>
      <c r="F3663" s="70"/>
      <c r="G3663" s="71"/>
      <c r="H3663" s="305">
        <f>SUM(H3661:H3662)</f>
        <v>2725855</v>
      </c>
      <c r="I3663" s="319"/>
    </row>
    <row r="3665" spans="3:13" ht="13.8">
      <c r="C3665" s="160" t="s">
        <v>5701</v>
      </c>
      <c r="D3665" s="436" t="s">
        <v>5714</v>
      </c>
      <c r="I3665" s="56">
        <f>ROUNDDOWN(H3681,-2)</f>
        <v>3303200</v>
      </c>
    </row>
    <row r="3666" spans="3:13" s="55" customFormat="1" ht="27.6">
      <c r="C3666" s="300" t="s">
        <v>1197</v>
      </c>
      <c r="D3666" s="300" t="s">
        <v>1198</v>
      </c>
      <c r="E3666" s="300" t="s">
        <v>1199</v>
      </c>
      <c r="F3666" s="300" t="s">
        <v>1200</v>
      </c>
      <c r="G3666" s="300" t="s">
        <v>1201</v>
      </c>
      <c r="H3666" s="300" t="s">
        <v>1202</v>
      </c>
      <c r="I3666" s="54"/>
    </row>
    <row r="3667" spans="3:13" s="55" customFormat="1" ht="13.8">
      <c r="C3667" s="72" t="s">
        <v>1203</v>
      </c>
      <c r="D3667" s="59" t="s">
        <v>1204</v>
      </c>
      <c r="E3667" s="73"/>
      <c r="F3667" s="73"/>
      <c r="G3667" s="73"/>
      <c r="H3667" s="73"/>
      <c r="I3667" s="54"/>
      <c r="J3667" s="159" t="s">
        <v>1249</v>
      </c>
    </row>
    <row r="3668" spans="3:13" s="55" customFormat="1" ht="13.8">
      <c r="C3668" s="301">
        <v>1</v>
      </c>
      <c r="D3668" s="59" t="s">
        <v>5</v>
      </c>
      <c r="E3668" s="302" t="s">
        <v>6</v>
      </c>
      <c r="F3668" s="93">
        <v>2.5710000000000002</v>
      </c>
      <c r="G3668" s="64">
        <f>VLOOKUP(D3668,upahbahan,3,FALSE)</f>
        <v>100000</v>
      </c>
      <c r="H3668" s="64">
        <f>F3668*G3668</f>
        <v>257100.00000000003</v>
      </c>
      <c r="I3668" s="54"/>
      <c r="J3668" s="159" t="s">
        <v>1250</v>
      </c>
      <c r="M3668" s="65">
        <v>0.1</v>
      </c>
    </row>
    <row r="3669" spans="3:13" s="55" customFormat="1" ht="13.8">
      <c r="C3669" s="301">
        <v>2</v>
      </c>
      <c r="D3669" s="59" t="s">
        <v>10</v>
      </c>
      <c r="E3669" s="302" t="s">
        <v>6</v>
      </c>
      <c r="F3669" s="93">
        <v>1.286</v>
      </c>
      <c r="G3669" s="64">
        <f>VLOOKUP(D3669,upahbahan,3,FALSE)</f>
        <v>145000</v>
      </c>
      <c r="H3669" s="64">
        <f>F3669*G3669</f>
        <v>186470</v>
      </c>
      <c r="I3669" s="54"/>
      <c r="J3669" s="159"/>
      <c r="M3669" s="65"/>
    </row>
    <row r="3670" spans="3:13" s="55" customFormat="1" ht="13.8">
      <c r="C3670" s="301">
        <v>4</v>
      </c>
      <c r="D3670" s="59" t="s">
        <v>19</v>
      </c>
      <c r="E3670" s="302" t="s">
        <v>6</v>
      </c>
      <c r="F3670" s="93">
        <v>0.25700000000000001</v>
      </c>
      <c r="G3670" s="64">
        <f>VLOOKUP(D3670,upahbahan,3,FALSE)</f>
        <v>200000</v>
      </c>
      <c r="H3670" s="64">
        <f t="shared" ref="H3670" si="450">F3670*G3670</f>
        <v>51400</v>
      </c>
      <c r="I3670" s="54"/>
    </row>
    <row r="3671" spans="3:13" s="55" customFormat="1" ht="13.8">
      <c r="C3671" s="83" t="s">
        <v>1210</v>
      </c>
      <c r="D3671" s="80"/>
      <c r="E3671" s="80"/>
      <c r="F3671" s="217"/>
      <c r="G3671" s="218"/>
      <c r="H3671" s="64">
        <f>SUM(H3668:H3670)</f>
        <v>494970</v>
      </c>
      <c r="I3671" s="219"/>
    </row>
    <row r="3672" spans="3:13" s="55" customFormat="1" ht="13.8">
      <c r="C3672" s="72" t="s">
        <v>1211</v>
      </c>
      <c r="D3672" s="59" t="s">
        <v>1212</v>
      </c>
      <c r="E3672" s="73"/>
      <c r="F3672" s="73"/>
      <c r="G3672" s="73"/>
      <c r="H3672" s="73"/>
      <c r="I3672" s="54"/>
    </row>
    <row r="3673" spans="3:13" s="55" customFormat="1" ht="13.8">
      <c r="C3673" s="557">
        <v>1</v>
      </c>
      <c r="D3673" s="59" t="s">
        <v>5702</v>
      </c>
      <c r="E3673" s="170" t="s">
        <v>2188</v>
      </c>
      <c r="F3673" s="171">
        <v>1</v>
      </c>
      <c r="G3673" s="64">
        <f>VLOOKUP(D3673,upahbahan,3,FALSE)</f>
        <v>950000</v>
      </c>
      <c r="H3673" s="64">
        <f t="shared" ref="H3673" si="451">F3673*G3673</f>
        <v>950000</v>
      </c>
      <c r="I3673" s="54"/>
    </row>
    <row r="3674" spans="3:13" s="55" customFormat="1" ht="13.8">
      <c r="C3674" s="83" t="s">
        <v>1216</v>
      </c>
      <c r="D3674" s="80"/>
      <c r="E3674" s="80"/>
      <c r="F3674" s="80"/>
      <c r="G3674" s="162"/>
      <c r="H3674" s="64">
        <f>SUM(H3672:H3673)</f>
        <v>950000</v>
      </c>
      <c r="I3674" s="54"/>
    </row>
    <row r="3675" spans="3:13" s="55" customFormat="1" ht="13.8">
      <c r="C3675" s="72" t="s">
        <v>1217</v>
      </c>
      <c r="D3675" s="59" t="s">
        <v>1218</v>
      </c>
      <c r="E3675" s="170"/>
      <c r="F3675" s="73"/>
      <c r="G3675" s="73"/>
      <c r="H3675" s="73"/>
      <c r="I3675" s="54"/>
    </row>
    <row r="3676" spans="3:13" s="55" customFormat="1" ht="13.8">
      <c r="C3676" s="557">
        <v>1</v>
      </c>
      <c r="D3676" s="59" t="s">
        <v>5134</v>
      </c>
      <c r="E3676" s="170" t="s">
        <v>1082</v>
      </c>
      <c r="F3676" s="171">
        <v>1</v>
      </c>
      <c r="G3676" s="64">
        <f>VLOOKUP(D3676,upahbahan,3,FALSE)</f>
        <v>108000</v>
      </c>
      <c r="H3676" s="64">
        <f t="shared" ref="H3676:H3677" si="452">F3676*G3676</f>
        <v>108000</v>
      </c>
      <c r="I3676" s="54"/>
    </row>
    <row r="3677" spans="3:13" s="55" customFormat="1" ht="13.8">
      <c r="C3677" s="557">
        <v>1</v>
      </c>
      <c r="D3677" s="59" t="s">
        <v>1183</v>
      </c>
      <c r="E3677" s="170" t="s">
        <v>1082</v>
      </c>
      <c r="F3677" s="171">
        <v>1</v>
      </c>
      <c r="G3677" s="64">
        <f>VLOOKUP(D3677,upahbahan,3,FALSE)</f>
        <v>1450000</v>
      </c>
      <c r="H3677" s="64">
        <f t="shared" si="452"/>
        <v>1450000</v>
      </c>
      <c r="I3677" s="54"/>
    </row>
    <row r="3678" spans="3:13" s="55" customFormat="1" ht="13.8">
      <c r="C3678" s="83" t="s">
        <v>1219</v>
      </c>
      <c r="D3678" s="80"/>
      <c r="E3678" s="80"/>
      <c r="F3678" s="80"/>
      <c r="G3678" s="162"/>
      <c r="H3678" s="588">
        <f>SUM(H3675:H3677)</f>
        <v>1558000</v>
      </c>
      <c r="I3678" s="54"/>
    </row>
    <row r="3679" spans="3:13" s="55" customFormat="1" ht="13.8">
      <c r="C3679" s="58" t="s">
        <v>1220</v>
      </c>
      <c r="D3679" s="69" t="s">
        <v>1221</v>
      </c>
      <c r="E3679" s="70"/>
      <c r="F3679" s="70"/>
      <c r="G3679" s="71"/>
      <c r="H3679" s="304">
        <f>H3678+H3674+H3671</f>
        <v>3002970</v>
      </c>
      <c r="I3679" s="319"/>
    </row>
    <row r="3680" spans="3:13" s="55" customFormat="1" ht="13.8">
      <c r="C3680" s="58" t="s">
        <v>1222</v>
      </c>
      <c r="D3680" s="69" t="s">
        <v>1325</v>
      </c>
      <c r="E3680" s="70"/>
      <c r="F3680" s="71"/>
      <c r="G3680" s="95">
        <v>0.1</v>
      </c>
      <c r="H3680" s="64">
        <f>H3679*G3680</f>
        <v>300297</v>
      </c>
      <c r="I3680" s="319"/>
    </row>
    <row r="3681" spans="3:13" s="55" customFormat="1" ht="16.5" customHeight="1">
      <c r="C3681" s="58" t="s">
        <v>1223</v>
      </c>
      <c r="D3681" s="69" t="s">
        <v>1224</v>
      </c>
      <c r="E3681" s="70"/>
      <c r="F3681" s="70"/>
      <c r="G3681" s="71"/>
      <c r="H3681" s="305">
        <f>SUM(H3679:H3680)</f>
        <v>3303267</v>
      </c>
      <c r="I3681" s="319"/>
    </row>
    <row r="3683" spans="3:13" ht="13.8">
      <c r="C3683" s="160" t="s">
        <v>5703</v>
      </c>
      <c r="D3683" s="436" t="s">
        <v>5713</v>
      </c>
      <c r="I3683" s="56">
        <f>ROUNDDOWN(H3699,-2)</f>
        <v>3504000</v>
      </c>
    </row>
    <row r="3684" spans="3:13" s="55" customFormat="1" ht="27.6">
      <c r="C3684" s="300" t="s">
        <v>1197</v>
      </c>
      <c r="D3684" s="300" t="s">
        <v>1198</v>
      </c>
      <c r="E3684" s="300" t="s">
        <v>1199</v>
      </c>
      <c r="F3684" s="300" t="s">
        <v>1200</v>
      </c>
      <c r="G3684" s="300" t="s">
        <v>1201</v>
      </c>
      <c r="H3684" s="300" t="s">
        <v>1202</v>
      </c>
      <c r="I3684" s="54"/>
    </row>
    <row r="3685" spans="3:13" s="55" customFormat="1" ht="13.8">
      <c r="C3685" s="72" t="s">
        <v>1203</v>
      </c>
      <c r="D3685" s="59" t="s">
        <v>1204</v>
      </c>
      <c r="E3685" s="73"/>
      <c r="F3685" s="73"/>
      <c r="G3685" s="73"/>
      <c r="H3685" s="73"/>
      <c r="I3685" s="54"/>
      <c r="J3685" s="159" t="s">
        <v>1249</v>
      </c>
    </row>
    <row r="3686" spans="3:13" s="55" customFormat="1" ht="13.8">
      <c r="C3686" s="301">
        <v>1</v>
      </c>
      <c r="D3686" s="59" t="s">
        <v>5</v>
      </c>
      <c r="E3686" s="302" t="s">
        <v>6</v>
      </c>
      <c r="F3686" s="93">
        <v>3</v>
      </c>
      <c r="G3686" s="64">
        <f>VLOOKUP(D3686,upahbahan,3,FALSE)</f>
        <v>100000</v>
      </c>
      <c r="H3686" s="64">
        <f>F3686*G3686</f>
        <v>300000</v>
      </c>
      <c r="I3686" s="54"/>
      <c r="J3686" s="159" t="s">
        <v>1250</v>
      </c>
      <c r="M3686" s="65">
        <v>0.1</v>
      </c>
    </row>
    <row r="3687" spans="3:13" s="55" customFormat="1" ht="13.8">
      <c r="C3687" s="301">
        <v>2</v>
      </c>
      <c r="D3687" s="59" t="s">
        <v>10</v>
      </c>
      <c r="E3687" s="302" t="s">
        <v>6</v>
      </c>
      <c r="F3687" s="93">
        <v>1.5</v>
      </c>
      <c r="G3687" s="64">
        <f>VLOOKUP(D3687,upahbahan,3,FALSE)</f>
        <v>145000</v>
      </c>
      <c r="H3687" s="64">
        <f>F3687*G3687</f>
        <v>217500</v>
      </c>
      <c r="I3687" s="54"/>
      <c r="J3687" s="159"/>
      <c r="M3687" s="65"/>
    </row>
    <row r="3688" spans="3:13" s="55" customFormat="1" ht="13.8">
      <c r="C3688" s="301">
        <v>4</v>
      </c>
      <c r="D3688" s="59" t="s">
        <v>19</v>
      </c>
      <c r="E3688" s="302" t="s">
        <v>6</v>
      </c>
      <c r="F3688" s="93">
        <v>0.3</v>
      </c>
      <c r="G3688" s="64">
        <f>VLOOKUP(D3688,upahbahan,3,FALSE)</f>
        <v>200000</v>
      </c>
      <c r="H3688" s="64">
        <f t="shared" ref="H3688" si="453">F3688*G3688</f>
        <v>60000</v>
      </c>
      <c r="I3688" s="54"/>
    </row>
    <row r="3689" spans="3:13" s="55" customFormat="1" ht="13.8">
      <c r="C3689" s="83" t="s">
        <v>1210</v>
      </c>
      <c r="D3689" s="80"/>
      <c r="E3689" s="80"/>
      <c r="F3689" s="217"/>
      <c r="G3689" s="218"/>
      <c r="H3689" s="64">
        <f>SUM(H3686:H3688)</f>
        <v>577500</v>
      </c>
      <c r="I3689" s="219"/>
    </row>
    <row r="3690" spans="3:13" s="55" customFormat="1" ht="13.8">
      <c r="C3690" s="72" t="s">
        <v>1211</v>
      </c>
      <c r="D3690" s="59" t="s">
        <v>1212</v>
      </c>
      <c r="E3690" s="73"/>
      <c r="F3690" s="73"/>
      <c r="G3690" s="73"/>
      <c r="H3690" s="73"/>
      <c r="I3690" s="54"/>
    </row>
    <row r="3691" spans="3:13" s="55" customFormat="1" ht="13.8">
      <c r="C3691" s="557">
        <v>1</v>
      </c>
      <c r="D3691" s="59" t="s">
        <v>5704</v>
      </c>
      <c r="E3691" s="170" t="s">
        <v>2188</v>
      </c>
      <c r="F3691" s="171">
        <v>1</v>
      </c>
      <c r="G3691" s="64">
        <f>VLOOKUP(D3691,upahbahan,3,FALSE)</f>
        <v>1050000</v>
      </c>
      <c r="H3691" s="64">
        <f t="shared" ref="H3691" si="454">F3691*G3691</f>
        <v>1050000</v>
      </c>
      <c r="I3691" s="54"/>
    </row>
    <row r="3692" spans="3:13" s="55" customFormat="1" ht="13.8">
      <c r="C3692" s="83" t="s">
        <v>1216</v>
      </c>
      <c r="D3692" s="80"/>
      <c r="E3692" s="80"/>
      <c r="F3692" s="80"/>
      <c r="G3692" s="162"/>
      <c r="H3692" s="64">
        <f>SUM(H3690:H3691)</f>
        <v>1050000</v>
      </c>
      <c r="I3692" s="54"/>
    </row>
    <row r="3693" spans="3:13" s="55" customFormat="1" ht="13.8">
      <c r="C3693" s="72" t="s">
        <v>1217</v>
      </c>
      <c r="D3693" s="59" t="s">
        <v>1218</v>
      </c>
      <c r="E3693" s="170"/>
      <c r="F3693" s="73"/>
      <c r="G3693" s="73"/>
      <c r="H3693" s="73"/>
      <c r="I3693" s="54"/>
    </row>
    <row r="3694" spans="3:13" s="55" customFormat="1" ht="13.8">
      <c r="C3694" s="557">
        <v>1</v>
      </c>
      <c r="D3694" s="59" t="s">
        <v>5134</v>
      </c>
      <c r="E3694" s="170" t="s">
        <v>1082</v>
      </c>
      <c r="F3694" s="171">
        <v>1</v>
      </c>
      <c r="G3694" s="64">
        <f>VLOOKUP(D3694,upahbahan,3,FALSE)</f>
        <v>108000</v>
      </c>
      <c r="H3694" s="64">
        <f t="shared" ref="H3694:H3695" si="455">F3694*G3694</f>
        <v>108000</v>
      </c>
      <c r="I3694" s="54"/>
    </row>
    <row r="3695" spans="3:13" s="55" customFormat="1" ht="13.8">
      <c r="C3695" s="557">
        <v>1</v>
      </c>
      <c r="D3695" s="59" t="s">
        <v>1183</v>
      </c>
      <c r="E3695" s="170" t="s">
        <v>1082</v>
      </c>
      <c r="F3695" s="171">
        <v>1</v>
      </c>
      <c r="G3695" s="64">
        <f>VLOOKUP(D3695,upahbahan,3,FALSE)</f>
        <v>1450000</v>
      </c>
      <c r="H3695" s="64">
        <f t="shared" si="455"/>
        <v>1450000</v>
      </c>
      <c r="I3695" s="54"/>
    </row>
    <row r="3696" spans="3:13" s="55" customFormat="1" ht="13.8">
      <c r="C3696" s="83" t="s">
        <v>1219</v>
      </c>
      <c r="D3696" s="80"/>
      <c r="E3696" s="80"/>
      <c r="F3696" s="80"/>
      <c r="G3696" s="162"/>
      <c r="H3696" s="588">
        <f>SUM(H3693:H3695)</f>
        <v>1558000</v>
      </c>
      <c r="I3696" s="54"/>
    </row>
    <row r="3697" spans="3:13" s="55" customFormat="1" ht="13.8">
      <c r="C3697" s="58" t="s">
        <v>1220</v>
      </c>
      <c r="D3697" s="69" t="s">
        <v>1221</v>
      </c>
      <c r="E3697" s="70"/>
      <c r="F3697" s="70"/>
      <c r="G3697" s="71"/>
      <c r="H3697" s="304">
        <f>H3696+H3692+H3689</f>
        <v>3185500</v>
      </c>
      <c r="I3697" s="319"/>
    </row>
    <row r="3698" spans="3:13" s="55" customFormat="1" ht="13.8">
      <c r="C3698" s="58" t="s">
        <v>1222</v>
      </c>
      <c r="D3698" s="69" t="s">
        <v>1325</v>
      </c>
      <c r="E3698" s="70"/>
      <c r="F3698" s="71"/>
      <c r="G3698" s="95">
        <v>0.1</v>
      </c>
      <c r="H3698" s="64">
        <f>H3697*G3698</f>
        <v>318550</v>
      </c>
      <c r="I3698" s="319"/>
    </row>
    <row r="3699" spans="3:13" s="55" customFormat="1" ht="16.5" customHeight="1">
      <c r="C3699" s="58" t="s">
        <v>1223</v>
      </c>
      <c r="D3699" s="69" t="s">
        <v>1224</v>
      </c>
      <c r="E3699" s="70"/>
      <c r="F3699" s="70"/>
      <c r="G3699" s="71"/>
      <c r="H3699" s="305">
        <f>SUM(H3697:H3698)</f>
        <v>3504050</v>
      </c>
      <c r="I3699" s="319"/>
    </row>
    <row r="3702" spans="3:13" ht="13.8">
      <c r="C3702" s="160" t="s">
        <v>5705</v>
      </c>
      <c r="D3702" s="436" t="s">
        <v>5712</v>
      </c>
      <c r="I3702" s="56">
        <f>ROUNDDOWN(H3718,-2)</f>
        <v>3637600</v>
      </c>
    </row>
    <row r="3703" spans="3:13" s="55" customFormat="1" ht="27.6">
      <c r="C3703" s="300" t="s">
        <v>1197</v>
      </c>
      <c r="D3703" s="300" t="s">
        <v>1198</v>
      </c>
      <c r="E3703" s="300" t="s">
        <v>1199</v>
      </c>
      <c r="F3703" s="300" t="s">
        <v>1200</v>
      </c>
      <c r="G3703" s="300" t="s">
        <v>1201</v>
      </c>
      <c r="H3703" s="300" t="s">
        <v>1202</v>
      </c>
      <c r="I3703" s="54"/>
    </row>
    <row r="3704" spans="3:13" s="55" customFormat="1" ht="13.8">
      <c r="C3704" s="72" t="s">
        <v>1203</v>
      </c>
      <c r="D3704" s="59" t="s">
        <v>1204</v>
      </c>
      <c r="E3704" s="73"/>
      <c r="F3704" s="73"/>
      <c r="G3704" s="73"/>
      <c r="H3704" s="73"/>
      <c r="I3704" s="54"/>
      <c r="J3704" s="159" t="s">
        <v>1249</v>
      </c>
    </row>
    <row r="3705" spans="3:13" s="55" customFormat="1" ht="13.8">
      <c r="C3705" s="301">
        <v>1</v>
      </c>
      <c r="D3705" s="59" t="s">
        <v>5</v>
      </c>
      <c r="E3705" s="302" t="s">
        <v>6</v>
      </c>
      <c r="F3705" s="93">
        <v>3.2730000000000001</v>
      </c>
      <c r="G3705" s="64">
        <f>VLOOKUP(D3705,upahbahan,3,FALSE)</f>
        <v>100000</v>
      </c>
      <c r="H3705" s="64">
        <f>F3705*G3705</f>
        <v>327300</v>
      </c>
      <c r="I3705" s="54"/>
      <c r="J3705" s="159" t="s">
        <v>1250</v>
      </c>
      <c r="M3705" s="65">
        <v>0.1</v>
      </c>
    </row>
    <row r="3706" spans="3:13" s="55" customFormat="1" ht="13.8">
      <c r="C3706" s="301">
        <v>2</v>
      </c>
      <c r="D3706" s="59" t="s">
        <v>10</v>
      </c>
      <c r="E3706" s="302" t="s">
        <v>6</v>
      </c>
      <c r="F3706" s="93">
        <v>1.6359999999999999</v>
      </c>
      <c r="G3706" s="64">
        <f>VLOOKUP(D3706,upahbahan,3,FALSE)</f>
        <v>145000</v>
      </c>
      <c r="H3706" s="64">
        <f>F3706*G3706</f>
        <v>237219.99999999997</v>
      </c>
      <c r="I3706" s="54"/>
      <c r="J3706" s="159"/>
      <c r="M3706" s="65"/>
    </row>
    <row r="3707" spans="3:13" s="55" customFormat="1" ht="13.8">
      <c r="C3707" s="301">
        <v>4</v>
      </c>
      <c r="D3707" s="59" t="s">
        <v>19</v>
      </c>
      <c r="E3707" s="302" t="s">
        <v>6</v>
      </c>
      <c r="F3707" s="93">
        <v>0.32700000000000001</v>
      </c>
      <c r="G3707" s="64">
        <f>VLOOKUP(D3707,upahbahan,3,FALSE)</f>
        <v>200000</v>
      </c>
      <c r="H3707" s="64">
        <f t="shared" ref="H3707" si="456">F3707*G3707</f>
        <v>65400</v>
      </c>
      <c r="I3707" s="54"/>
    </row>
    <row r="3708" spans="3:13" s="55" customFormat="1" ht="13.8">
      <c r="C3708" s="83" t="s">
        <v>1210</v>
      </c>
      <c r="D3708" s="80"/>
      <c r="E3708" s="80"/>
      <c r="F3708" s="217"/>
      <c r="G3708" s="218"/>
      <c r="H3708" s="64">
        <f>SUM(H3705:H3707)</f>
        <v>629920</v>
      </c>
      <c r="I3708" s="219"/>
    </row>
    <row r="3709" spans="3:13" s="55" customFormat="1" ht="13.8">
      <c r="C3709" s="72" t="s">
        <v>1211</v>
      </c>
      <c r="D3709" s="59" t="s">
        <v>1212</v>
      </c>
      <c r="E3709" s="73"/>
      <c r="F3709" s="73"/>
      <c r="G3709" s="73"/>
      <c r="H3709" s="73"/>
      <c r="I3709" s="54"/>
    </row>
    <row r="3710" spans="3:13" s="55" customFormat="1" ht="13.8">
      <c r="C3710" s="557">
        <v>1</v>
      </c>
      <c r="D3710" s="59" t="s">
        <v>5706</v>
      </c>
      <c r="E3710" s="170" t="s">
        <v>2188</v>
      </c>
      <c r="F3710" s="171">
        <v>1</v>
      </c>
      <c r="G3710" s="64">
        <f>VLOOKUP(D3710,upahbahan,3,FALSE)</f>
        <v>1119000</v>
      </c>
      <c r="H3710" s="64">
        <f t="shared" ref="H3710" si="457">F3710*G3710</f>
        <v>1119000</v>
      </c>
      <c r="I3710" s="54"/>
    </row>
    <row r="3711" spans="3:13" s="55" customFormat="1" ht="13.8">
      <c r="C3711" s="83" t="s">
        <v>1216</v>
      </c>
      <c r="D3711" s="80"/>
      <c r="E3711" s="80"/>
      <c r="F3711" s="80"/>
      <c r="G3711" s="162"/>
      <c r="H3711" s="64">
        <f>SUM(H3709:H3710)</f>
        <v>1119000</v>
      </c>
      <c r="I3711" s="54"/>
    </row>
    <row r="3712" spans="3:13" s="55" customFormat="1" ht="13.8">
      <c r="C3712" s="72" t="s">
        <v>1217</v>
      </c>
      <c r="D3712" s="59" t="s">
        <v>1218</v>
      </c>
      <c r="E3712" s="170"/>
      <c r="F3712" s="73"/>
      <c r="G3712" s="73"/>
      <c r="H3712" s="73"/>
      <c r="I3712" s="54"/>
    </row>
    <row r="3713" spans="3:13" s="55" customFormat="1" ht="13.8">
      <c r="C3713" s="557">
        <v>1</v>
      </c>
      <c r="D3713" s="59" t="s">
        <v>5134</v>
      </c>
      <c r="E3713" s="170" t="s">
        <v>1082</v>
      </c>
      <c r="F3713" s="171">
        <v>1</v>
      </c>
      <c r="G3713" s="64">
        <f>VLOOKUP(D3713,upahbahan,3,FALSE)</f>
        <v>108000</v>
      </c>
      <c r="H3713" s="64">
        <f t="shared" ref="H3713:H3714" si="458">F3713*G3713</f>
        <v>108000</v>
      </c>
      <c r="I3713" s="54"/>
    </row>
    <row r="3714" spans="3:13" s="55" customFormat="1" ht="13.8">
      <c r="C3714" s="557">
        <v>1</v>
      </c>
      <c r="D3714" s="59" t="s">
        <v>1183</v>
      </c>
      <c r="E3714" s="170" t="s">
        <v>1082</v>
      </c>
      <c r="F3714" s="171">
        <v>1</v>
      </c>
      <c r="G3714" s="64">
        <f>VLOOKUP(D3714,upahbahan,3,FALSE)</f>
        <v>1450000</v>
      </c>
      <c r="H3714" s="64">
        <f t="shared" si="458"/>
        <v>1450000</v>
      </c>
      <c r="I3714" s="54"/>
    </row>
    <row r="3715" spans="3:13" s="55" customFormat="1" ht="13.8">
      <c r="C3715" s="83" t="s">
        <v>1219</v>
      </c>
      <c r="D3715" s="80"/>
      <c r="E3715" s="80"/>
      <c r="F3715" s="80"/>
      <c r="G3715" s="162"/>
      <c r="H3715" s="588">
        <f>SUM(H3712:H3714)</f>
        <v>1558000</v>
      </c>
      <c r="I3715" s="54"/>
    </row>
    <row r="3716" spans="3:13" s="55" customFormat="1" ht="13.8">
      <c r="C3716" s="58" t="s">
        <v>1220</v>
      </c>
      <c r="D3716" s="69" t="s">
        <v>1221</v>
      </c>
      <c r="E3716" s="70"/>
      <c r="F3716" s="70"/>
      <c r="G3716" s="71"/>
      <c r="H3716" s="304">
        <f>H3715+H3711+H3708</f>
        <v>3306920</v>
      </c>
      <c r="I3716" s="319"/>
    </row>
    <row r="3717" spans="3:13" s="55" customFormat="1" ht="13.8">
      <c r="C3717" s="58" t="s">
        <v>1222</v>
      </c>
      <c r="D3717" s="69" t="s">
        <v>1325</v>
      </c>
      <c r="E3717" s="70"/>
      <c r="F3717" s="71"/>
      <c r="G3717" s="95">
        <v>0.1</v>
      </c>
      <c r="H3717" s="64">
        <f>H3716*G3717</f>
        <v>330692</v>
      </c>
      <c r="I3717" s="319"/>
    </row>
    <row r="3718" spans="3:13" s="55" customFormat="1" ht="16.5" customHeight="1">
      <c r="C3718" s="58" t="s">
        <v>1223</v>
      </c>
      <c r="D3718" s="69" t="s">
        <v>1224</v>
      </c>
      <c r="E3718" s="70"/>
      <c r="F3718" s="70"/>
      <c r="G3718" s="71"/>
      <c r="H3718" s="305">
        <f>SUM(H3716:H3717)</f>
        <v>3637612</v>
      </c>
      <c r="I3718" s="319"/>
    </row>
    <row r="3720" spans="3:13" ht="13.8">
      <c r="C3720" s="160" t="s">
        <v>5707</v>
      </c>
      <c r="D3720" s="436" t="s">
        <v>5711</v>
      </c>
      <c r="I3720" s="56">
        <f>ROUNDDOWN(H3734,-2)</f>
        <v>122700</v>
      </c>
    </row>
    <row r="3721" spans="3:13" s="55" customFormat="1" ht="27.6">
      <c r="C3721" s="300" t="s">
        <v>1197</v>
      </c>
      <c r="D3721" s="300" t="s">
        <v>1198</v>
      </c>
      <c r="E3721" s="300" t="s">
        <v>1199</v>
      </c>
      <c r="F3721" s="300" t="s">
        <v>1200</v>
      </c>
      <c r="G3721" s="300" t="s">
        <v>1201</v>
      </c>
      <c r="H3721" s="300" t="s">
        <v>1202</v>
      </c>
      <c r="I3721" s="54"/>
    </row>
    <row r="3722" spans="3:13" s="55" customFormat="1" ht="13.8">
      <c r="C3722" s="72" t="s">
        <v>1203</v>
      </c>
      <c r="D3722" s="59" t="s">
        <v>1204</v>
      </c>
      <c r="E3722" s="73"/>
      <c r="F3722" s="73"/>
      <c r="G3722" s="73"/>
      <c r="H3722" s="73"/>
      <c r="I3722" s="54"/>
      <c r="J3722" s="159" t="s">
        <v>1249</v>
      </c>
    </row>
    <row r="3723" spans="3:13" s="55" customFormat="1" ht="13.8">
      <c r="C3723" s="301">
        <v>1</v>
      </c>
      <c r="D3723" s="59" t="s">
        <v>5</v>
      </c>
      <c r="E3723" s="302" t="s">
        <v>6</v>
      </c>
      <c r="F3723" s="93">
        <v>8.5999999999999993E-2</v>
      </c>
      <c r="G3723" s="64">
        <f>VLOOKUP(D3723,upahbahan,3,FALSE)</f>
        <v>100000</v>
      </c>
      <c r="H3723" s="64">
        <f>F3723*G3723</f>
        <v>8600</v>
      </c>
      <c r="I3723" s="54"/>
      <c r="J3723" s="159" t="s">
        <v>1250</v>
      </c>
      <c r="M3723" s="65">
        <v>0.1</v>
      </c>
    </row>
    <row r="3724" spans="3:13" s="55" customFormat="1" ht="13.8">
      <c r="C3724" s="301">
        <v>2</v>
      </c>
      <c r="D3724" s="59" t="s">
        <v>10</v>
      </c>
      <c r="E3724" s="302" t="s">
        <v>6</v>
      </c>
      <c r="F3724" s="93">
        <v>4.2999999999999997E-2</v>
      </c>
      <c r="G3724" s="64">
        <f>VLOOKUP(D3724,upahbahan,3,FALSE)</f>
        <v>145000</v>
      </c>
      <c r="H3724" s="64">
        <f>F3724*G3724</f>
        <v>6234.9999999999991</v>
      </c>
      <c r="I3724" s="54"/>
      <c r="J3724" s="159"/>
      <c r="M3724" s="65"/>
    </row>
    <row r="3725" spans="3:13" s="55" customFormat="1" ht="13.8">
      <c r="C3725" s="301">
        <v>4</v>
      </c>
      <c r="D3725" s="59" t="s">
        <v>19</v>
      </c>
      <c r="E3725" s="302" t="s">
        <v>6</v>
      </c>
      <c r="F3725" s="93">
        <v>8.9999999999999993E-3</v>
      </c>
      <c r="G3725" s="64">
        <f>VLOOKUP(D3725,upahbahan,3,FALSE)</f>
        <v>200000</v>
      </c>
      <c r="H3725" s="64">
        <f t="shared" ref="H3725" si="459">F3725*G3725</f>
        <v>1799.9999999999998</v>
      </c>
      <c r="I3725" s="54"/>
    </row>
    <row r="3726" spans="3:13" s="55" customFormat="1" ht="13.8">
      <c r="C3726" s="83" t="s">
        <v>1210</v>
      </c>
      <c r="D3726" s="80"/>
      <c r="E3726" s="80"/>
      <c r="F3726" s="217"/>
      <c r="G3726" s="218"/>
      <c r="H3726" s="64">
        <f>SUM(H3723:H3725)</f>
        <v>16635</v>
      </c>
      <c r="I3726" s="219"/>
    </row>
    <row r="3727" spans="3:13" s="55" customFormat="1" ht="13.8">
      <c r="C3727" s="72" t="s">
        <v>1211</v>
      </c>
      <c r="D3727" s="59" t="s">
        <v>1212</v>
      </c>
      <c r="E3727" s="73"/>
      <c r="F3727" s="73"/>
      <c r="G3727" s="73"/>
      <c r="H3727" s="73"/>
      <c r="I3727" s="54"/>
    </row>
    <row r="3728" spans="3:13" s="55" customFormat="1" ht="13.8">
      <c r="C3728" s="557">
        <v>1</v>
      </c>
      <c r="D3728" s="59" t="s">
        <v>5708</v>
      </c>
      <c r="E3728" s="170" t="s">
        <v>2188</v>
      </c>
      <c r="F3728" s="171">
        <v>1</v>
      </c>
      <c r="G3728" s="64">
        <f>VLOOKUP(D3728,upahbahan,3,FALSE)</f>
        <v>95000</v>
      </c>
      <c r="H3728" s="64">
        <f t="shared" ref="H3728" si="460">F3728*G3728</f>
        <v>95000</v>
      </c>
      <c r="I3728" s="54"/>
    </row>
    <row r="3729" spans="3:13" s="55" customFormat="1" ht="13.8">
      <c r="C3729" s="83" t="s">
        <v>1216</v>
      </c>
      <c r="D3729" s="80"/>
      <c r="E3729" s="80"/>
      <c r="F3729" s="80"/>
      <c r="G3729" s="162"/>
      <c r="H3729" s="64">
        <f>SUM(H3727:H3728)</f>
        <v>95000</v>
      </c>
      <c r="I3729" s="54"/>
    </row>
    <row r="3730" spans="3:13" s="55" customFormat="1" ht="13.8">
      <c r="C3730" s="72" t="s">
        <v>1217</v>
      </c>
      <c r="D3730" s="59" t="s">
        <v>1218</v>
      </c>
      <c r="E3730" s="170"/>
      <c r="F3730" s="73"/>
      <c r="G3730" s="73"/>
      <c r="H3730" s="73"/>
      <c r="I3730" s="54"/>
    </row>
    <row r="3731" spans="3:13" s="55" customFormat="1" ht="13.8">
      <c r="C3731" s="83" t="s">
        <v>1219</v>
      </c>
      <c r="D3731" s="80"/>
      <c r="E3731" s="80"/>
      <c r="F3731" s="80"/>
      <c r="G3731" s="162"/>
      <c r="H3731" s="588">
        <f>SUM(H3730:H3730)</f>
        <v>0</v>
      </c>
      <c r="I3731" s="54"/>
    </row>
    <row r="3732" spans="3:13" s="55" customFormat="1" ht="13.8">
      <c r="C3732" s="58" t="s">
        <v>1220</v>
      </c>
      <c r="D3732" s="69" t="s">
        <v>1221</v>
      </c>
      <c r="E3732" s="70"/>
      <c r="F3732" s="70"/>
      <c r="G3732" s="71"/>
      <c r="H3732" s="304">
        <f>H3731+H3729+H3726</f>
        <v>111635</v>
      </c>
      <c r="I3732" s="319"/>
    </row>
    <row r="3733" spans="3:13" s="55" customFormat="1" ht="13.8">
      <c r="C3733" s="58" t="s">
        <v>1222</v>
      </c>
      <c r="D3733" s="69" t="s">
        <v>1325</v>
      </c>
      <c r="E3733" s="70"/>
      <c r="F3733" s="71"/>
      <c r="G3733" s="95">
        <v>0.1</v>
      </c>
      <c r="H3733" s="64">
        <f>H3732*G3733</f>
        <v>11163.5</v>
      </c>
      <c r="I3733" s="319"/>
    </row>
    <row r="3734" spans="3:13" s="55" customFormat="1" ht="16.5" customHeight="1">
      <c r="C3734" s="58" t="s">
        <v>1223</v>
      </c>
      <c r="D3734" s="69" t="s">
        <v>1224</v>
      </c>
      <c r="E3734" s="70"/>
      <c r="F3734" s="70"/>
      <c r="G3734" s="71"/>
      <c r="H3734" s="305">
        <f>SUM(H3732:H3733)</f>
        <v>122798.5</v>
      </c>
      <c r="I3734" s="319"/>
    </row>
    <row r="3736" spans="3:13" ht="13.8">
      <c r="C3736" s="160" t="s">
        <v>5709</v>
      </c>
      <c r="D3736" s="436" t="s">
        <v>5710</v>
      </c>
      <c r="I3736" s="56">
        <f>ROUNDDOWN(H3750,-2)</f>
        <v>138400</v>
      </c>
    </row>
    <row r="3737" spans="3:13" s="55" customFormat="1" ht="27.6">
      <c r="C3737" s="300" t="s">
        <v>1197</v>
      </c>
      <c r="D3737" s="300" t="s">
        <v>1198</v>
      </c>
      <c r="E3737" s="300" t="s">
        <v>1199</v>
      </c>
      <c r="F3737" s="300" t="s">
        <v>1200</v>
      </c>
      <c r="G3737" s="300" t="s">
        <v>1201</v>
      </c>
      <c r="H3737" s="300" t="s">
        <v>1202</v>
      </c>
      <c r="I3737" s="54"/>
    </row>
    <row r="3738" spans="3:13" s="55" customFormat="1" ht="13.8">
      <c r="C3738" s="72" t="s">
        <v>1203</v>
      </c>
      <c r="D3738" s="59" t="s">
        <v>1204</v>
      </c>
      <c r="E3738" s="73"/>
      <c r="F3738" s="73"/>
      <c r="G3738" s="73"/>
      <c r="H3738" s="73"/>
      <c r="I3738" s="54"/>
      <c r="J3738" s="159" t="s">
        <v>1249</v>
      </c>
    </row>
    <row r="3739" spans="3:13" s="55" customFormat="1" ht="13.8">
      <c r="C3739" s="301">
        <v>1</v>
      </c>
      <c r="D3739" s="59" t="s">
        <v>5</v>
      </c>
      <c r="E3739" s="302" t="s">
        <v>6</v>
      </c>
      <c r="F3739" s="93">
        <v>0.108</v>
      </c>
      <c r="G3739" s="64">
        <f>VLOOKUP(D3739,upahbahan,3,FALSE)</f>
        <v>100000</v>
      </c>
      <c r="H3739" s="64">
        <f>F3739*G3739</f>
        <v>10800</v>
      </c>
      <c r="I3739" s="54"/>
      <c r="J3739" s="159" t="s">
        <v>1250</v>
      </c>
      <c r="M3739" s="65">
        <v>0.1</v>
      </c>
    </row>
    <row r="3740" spans="3:13" s="55" customFormat="1" ht="13.8">
      <c r="C3740" s="301">
        <v>2</v>
      </c>
      <c r="D3740" s="59" t="s">
        <v>10</v>
      </c>
      <c r="E3740" s="302" t="s">
        <v>6</v>
      </c>
      <c r="F3740" s="93">
        <v>5.3999999999999999E-2</v>
      </c>
      <c r="G3740" s="64">
        <f>VLOOKUP(D3740,upahbahan,3,FALSE)</f>
        <v>145000</v>
      </c>
      <c r="H3740" s="64">
        <f>F3740*G3740</f>
        <v>7830</v>
      </c>
      <c r="I3740" s="54"/>
      <c r="J3740" s="159"/>
      <c r="M3740" s="65"/>
    </row>
    <row r="3741" spans="3:13" s="55" customFormat="1" ht="13.8">
      <c r="C3741" s="301">
        <v>4</v>
      </c>
      <c r="D3741" s="59" t="s">
        <v>19</v>
      </c>
      <c r="E3741" s="302" t="s">
        <v>6</v>
      </c>
      <c r="F3741" s="93">
        <v>1.0999999999999999E-2</v>
      </c>
      <c r="G3741" s="64">
        <f>VLOOKUP(D3741,upahbahan,3,FALSE)</f>
        <v>200000</v>
      </c>
      <c r="H3741" s="64">
        <f t="shared" ref="H3741" si="461">F3741*G3741</f>
        <v>2200</v>
      </c>
      <c r="I3741" s="54"/>
    </row>
    <row r="3742" spans="3:13" s="55" customFormat="1" ht="13.8">
      <c r="C3742" s="83" t="s">
        <v>1210</v>
      </c>
      <c r="D3742" s="80"/>
      <c r="E3742" s="80"/>
      <c r="F3742" s="217"/>
      <c r="G3742" s="218"/>
      <c r="H3742" s="64">
        <f>SUM(H3739:H3741)</f>
        <v>20830</v>
      </c>
      <c r="I3742" s="219"/>
    </row>
    <row r="3743" spans="3:13" s="55" customFormat="1" ht="13.8">
      <c r="C3743" s="72" t="s">
        <v>1211</v>
      </c>
      <c r="D3743" s="59" t="s">
        <v>1212</v>
      </c>
      <c r="E3743" s="73"/>
      <c r="F3743" s="73"/>
      <c r="G3743" s="73"/>
      <c r="H3743" s="73"/>
      <c r="I3743" s="54"/>
    </row>
    <row r="3744" spans="3:13" s="55" customFormat="1" ht="13.8">
      <c r="C3744" s="557">
        <v>1</v>
      </c>
      <c r="D3744" s="59" t="s">
        <v>5715</v>
      </c>
      <c r="E3744" s="170" t="s">
        <v>2188</v>
      </c>
      <c r="F3744" s="171">
        <v>1</v>
      </c>
      <c r="G3744" s="64">
        <f>VLOOKUP(D3744,upahbahan,3,FALSE)</f>
        <v>105000</v>
      </c>
      <c r="H3744" s="64">
        <f t="shared" ref="H3744" si="462">F3744*G3744</f>
        <v>105000</v>
      </c>
      <c r="I3744" s="54"/>
    </row>
    <row r="3745" spans="3:13" s="55" customFormat="1" ht="13.8">
      <c r="C3745" s="83" t="s">
        <v>1216</v>
      </c>
      <c r="D3745" s="80"/>
      <c r="E3745" s="80"/>
      <c r="F3745" s="80"/>
      <c r="G3745" s="162"/>
      <c r="H3745" s="64">
        <f>SUM(H3743:H3744)</f>
        <v>105000</v>
      </c>
      <c r="I3745" s="54"/>
    </row>
    <row r="3746" spans="3:13" s="55" customFormat="1" ht="13.8">
      <c r="C3746" s="72" t="s">
        <v>1217</v>
      </c>
      <c r="D3746" s="59" t="s">
        <v>1218</v>
      </c>
      <c r="E3746" s="170"/>
      <c r="F3746" s="73"/>
      <c r="G3746" s="73"/>
      <c r="H3746" s="73"/>
      <c r="I3746" s="54"/>
    </row>
    <row r="3747" spans="3:13" s="55" customFormat="1" ht="13.8">
      <c r="C3747" s="83" t="s">
        <v>1219</v>
      </c>
      <c r="D3747" s="80"/>
      <c r="E3747" s="80"/>
      <c r="F3747" s="80"/>
      <c r="G3747" s="162"/>
      <c r="H3747" s="588">
        <f>SUM(H3746:H3746)</f>
        <v>0</v>
      </c>
      <c r="I3747" s="54"/>
    </row>
    <row r="3748" spans="3:13" s="55" customFormat="1" ht="13.8">
      <c r="C3748" s="58" t="s">
        <v>1220</v>
      </c>
      <c r="D3748" s="69" t="s">
        <v>1221</v>
      </c>
      <c r="E3748" s="70"/>
      <c r="F3748" s="70"/>
      <c r="G3748" s="71"/>
      <c r="H3748" s="304">
        <f>H3747+H3745+H3742</f>
        <v>125830</v>
      </c>
      <c r="I3748" s="319"/>
    </row>
    <row r="3749" spans="3:13" s="55" customFormat="1" ht="13.8">
      <c r="C3749" s="58" t="s">
        <v>1222</v>
      </c>
      <c r="D3749" s="69" t="s">
        <v>1325</v>
      </c>
      <c r="E3749" s="70"/>
      <c r="F3749" s="71"/>
      <c r="G3749" s="95">
        <v>0.1</v>
      </c>
      <c r="H3749" s="64">
        <f>H3748*G3749</f>
        <v>12583</v>
      </c>
      <c r="I3749" s="319"/>
    </row>
    <row r="3750" spans="3:13" s="55" customFormat="1" ht="16.5" customHeight="1">
      <c r="C3750" s="58" t="s">
        <v>1223</v>
      </c>
      <c r="D3750" s="69" t="s">
        <v>1224</v>
      </c>
      <c r="E3750" s="70"/>
      <c r="F3750" s="70"/>
      <c r="G3750" s="71"/>
      <c r="H3750" s="305">
        <f>SUM(H3748:H3749)</f>
        <v>138413</v>
      </c>
      <c r="I3750" s="319"/>
    </row>
    <row r="3752" spans="3:13" ht="13.8">
      <c r="C3752" s="160" t="s">
        <v>5716</v>
      </c>
      <c r="D3752" s="436" t="s">
        <v>5717</v>
      </c>
      <c r="I3752" s="56">
        <f>ROUNDDOWN(H3766,-2)</f>
        <v>154800</v>
      </c>
    </row>
    <row r="3753" spans="3:13" s="55" customFormat="1" ht="27.6">
      <c r="C3753" s="300" t="s">
        <v>1197</v>
      </c>
      <c r="D3753" s="300" t="s">
        <v>1198</v>
      </c>
      <c r="E3753" s="300" t="s">
        <v>1199</v>
      </c>
      <c r="F3753" s="300" t="s">
        <v>1200</v>
      </c>
      <c r="G3753" s="300" t="s">
        <v>1201</v>
      </c>
      <c r="H3753" s="300" t="s">
        <v>1202</v>
      </c>
      <c r="I3753" s="54"/>
    </row>
    <row r="3754" spans="3:13" s="55" customFormat="1" ht="13.8">
      <c r="C3754" s="72" t="s">
        <v>1203</v>
      </c>
      <c r="D3754" s="59" t="s">
        <v>1204</v>
      </c>
      <c r="E3754" s="73"/>
      <c r="F3754" s="73"/>
      <c r="G3754" s="73"/>
      <c r="H3754" s="73"/>
      <c r="I3754" s="54"/>
      <c r="J3754" s="159" t="s">
        <v>1249</v>
      </c>
    </row>
    <row r="3755" spans="3:13" s="55" customFormat="1" ht="13.8">
      <c r="C3755" s="301">
        <v>1</v>
      </c>
      <c r="D3755" s="59" t="s">
        <v>5</v>
      </c>
      <c r="E3755" s="302" t="s">
        <v>6</v>
      </c>
      <c r="F3755" s="93">
        <v>0.13500000000000001</v>
      </c>
      <c r="G3755" s="64">
        <f>VLOOKUP(D3755,upahbahan,3,FALSE)</f>
        <v>100000</v>
      </c>
      <c r="H3755" s="64">
        <f>F3755*G3755</f>
        <v>13500</v>
      </c>
      <c r="I3755" s="54"/>
      <c r="J3755" s="159" t="s">
        <v>1250</v>
      </c>
      <c r="M3755" s="65">
        <v>0.1</v>
      </c>
    </row>
    <row r="3756" spans="3:13" s="55" customFormat="1" ht="13.8">
      <c r="C3756" s="301">
        <v>2</v>
      </c>
      <c r="D3756" s="59" t="s">
        <v>10</v>
      </c>
      <c r="E3756" s="302" t="s">
        <v>6</v>
      </c>
      <c r="F3756" s="93">
        <v>6.7000000000000004E-2</v>
      </c>
      <c r="G3756" s="64">
        <f>VLOOKUP(D3756,upahbahan,3,FALSE)</f>
        <v>145000</v>
      </c>
      <c r="H3756" s="64">
        <f>F3756*G3756</f>
        <v>9715</v>
      </c>
      <c r="I3756" s="54"/>
      <c r="J3756" s="159"/>
      <c r="M3756" s="65"/>
    </row>
    <row r="3757" spans="3:13" s="55" customFormat="1" ht="13.8">
      <c r="C3757" s="301">
        <v>4</v>
      </c>
      <c r="D3757" s="59" t="s">
        <v>19</v>
      </c>
      <c r="E3757" s="302" t="s">
        <v>6</v>
      </c>
      <c r="F3757" s="93">
        <v>1.2999999999999999E-2</v>
      </c>
      <c r="G3757" s="64">
        <f>VLOOKUP(D3757,upahbahan,3,FALSE)</f>
        <v>200000</v>
      </c>
      <c r="H3757" s="64">
        <f t="shared" ref="H3757" si="463">F3757*G3757</f>
        <v>2600</v>
      </c>
      <c r="I3757" s="54"/>
    </row>
    <row r="3758" spans="3:13" s="55" customFormat="1" ht="13.8">
      <c r="C3758" s="83" t="s">
        <v>1210</v>
      </c>
      <c r="D3758" s="80"/>
      <c r="E3758" s="80"/>
      <c r="F3758" s="217"/>
      <c r="G3758" s="218"/>
      <c r="H3758" s="64">
        <f>SUM(H3755:H3757)</f>
        <v>25815</v>
      </c>
      <c r="I3758" s="219"/>
    </row>
    <row r="3759" spans="3:13" s="55" customFormat="1" ht="13.8">
      <c r="C3759" s="72" t="s">
        <v>1211</v>
      </c>
      <c r="D3759" s="59" t="s">
        <v>1212</v>
      </c>
      <c r="E3759" s="73"/>
      <c r="F3759" s="73"/>
      <c r="G3759" s="73"/>
      <c r="H3759" s="73"/>
      <c r="I3759" s="54"/>
    </row>
    <row r="3760" spans="3:13" s="55" customFormat="1" ht="13.8">
      <c r="C3760" s="557">
        <v>1</v>
      </c>
      <c r="D3760" s="59" t="s">
        <v>5718</v>
      </c>
      <c r="E3760" s="170" t="s">
        <v>2188</v>
      </c>
      <c r="F3760" s="171">
        <v>1</v>
      </c>
      <c r="G3760" s="64">
        <f>VLOOKUP(D3760,upahbahan,3,FALSE)</f>
        <v>115000</v>
      </c>
      <c r="H3760" s="64">
        <f t="shared" ref="H3760" si="464">F3760*G3760</f>
        <v>115000</v>
      </c>
      <c r="I3760" s="54"/>
    </row>
    <row r="3761" spans="3:13" s="55" customFormat="1" ht="13.8">
      <c r="C3761" s="83" t="s">
        <v>1216</v>
      </c>
      <c r="D3761" s="80"/>
      <c r="E3761" s="80"/>
      <c r="F3761" s="80"/>
      <c r="G3761" s="162"/>
      <c r="H3761" s="64">
        <f>SUM(H3759:H3760)</f>
        <v>115000</v>
      </c>
      <c r="I3761" s="54"/>
    </row>
    <row r="3762" spans="3:13" s="55" customFormat="1" ht="13.8">
      <c r="C3762" s="72" t="s">
        <v>1217</v>
      </c>
      <c r="D3762" s="59" t="s">
        <v>1218</v>
      </c>
      <c r="E3762" s="170"/>
      <c r="F3762" s="73"/>
      <c r="G3762" s="73"/>
      <c r="H3762" s="73"/>
      <c r="I3762" s="54"/>
    </row>
    <row r="3763" spans="3:13" s="55" customFormat="1" ht="13.8">
      <c r="C3763" s="83" t="s">
        <v>1219</v>
      </c>
      <c r="D3763" s="80"/>
      <c r="E3763" s="80"/>
      <c r="F3763" s="80"/>
      <c r="G3763" s="162"/>
      <c r="H3763" s="588">
        <f>SUM(H3762:H3762)</f>
        <v>0</v>
      </c>
      <c r="I3763" s="54"/>
    </row>
    <row r="3764" spans="3:13" s="55" customFormat="1" ht="13.8">
      <c r="C3764" s="58" t="s">
        <v>1220</v>
      </c>
      <c r="D3764" s="69" t="s">
        <v>1221</v>
      </c>
      <c r="E3764" s="70"/>
      <c r="F3764" s="70"/>
      <c r="G3764" s="71"/>
      <c r="H3764" s="304">
        <f>H3763+H3761+H3758</f>
        <v>140815</v>
      </c>
      <c r="I3764" s="319"/>
    </row>
    <row r="3765" spans="3:13" s="55" customFormat="1" ht="13.8">
      <c r="C3765" s="58" t="s">
        <v>1222</v>
      </c>
      <c r="D3765" s="69" t="s">
        <v>1325</v>
      </c>
      <c r="E3765" s="70"/>
      <c r="F3765" s="71"/>
      <c r="G3765" s="95">
        <v>0.1</v>
      </c>
      <c r="H3765" s="64">
        <f>H3764*G3765</f>
        <v>14081.5</v>
      </c>
      <c r="I3765" s="319"/>
    </row>
    <row r="3766" spans="3:13" s="55" customFormat="1" ht="16.5" customHeight="1">
      <c r="C3766" s="58" t="s">
        <v>1223</v>
      </c>
      <c r="D3766" s="69" t="s">
        <v>1224</v>
      </c>
      <c r="E3766" s="70"/>
      <c r="F3766" s="70"/>
      <c r="G3766" s="71"/>
      <c r="H3766" s="305">
        <f>SUM(H3764:H3765)</f>
        <v>154896.5</v>
      </c>
      <c r="I3766" s="319"/>
    </row>
    <row r="3768" spans="3:13" ht="13.8">
      <c r="C3768" s="160" t="s">
        <v>5719</v>
      </c>
      <c r="D3768" s="436" t="s">
        <v>5720</v>
      </c>
      <c r="I3768" s="56">
        <f>ROUNDDOWN(H3782,-2)</f>
        <v>177600</v>
      </c>
    </row>
    <row r="3769" spans="3:13" s="55" customFormat="1" ht="27.6">
      <c r="C3769" s="300" t="s">
        <v>1197</v>
      </c>
      <c r="D3769" s="300" t="s">
        <v>1198</v>
      </c>
      <c r="E3769" s="300" t="s">
        <v>1199</v>
      </c>
      <c r="F3769" s="300" t="s">
        <v>1200</v>
      </c>
      <c r="G3769" s="300" t="s">
        <v>1201</v>
      </c>
      <c r="H3769" s="300" t="s">
        <v>1202</v>
      </c>
      <c r="I3769" s="54"/>
    </row>
    <row r="3770" spans="3:13" s="55" customFormat="1" ht="13.8">
      <c r="C3770" s="72" t="s">
        <v>1203</v>
      </c>
      <c r="D3770" s="59" t="s">
        <v>1204</v>
      </c>
      <c r="E3770" s="73"/>
      <c r="F3770" s="73"/>
      <c r="G3770" s="73"/>
      <c r="H3770" s="73"/>
      <c r="I3770" s="54"/>
      <c r="J3770" s="159" t="s">
        <v>1249</v>
      </c>
    </row>
    <row r="3771" spans="3:13" s="55" customFormat="1" ht="13.8">
      <c r="C3771" s="301">
        <v>1</v>
      </c>
      <c r="D3771" s="59" t="s">
        <v>5</v>
      </c>
      <c r="E3771" s="302" t="s">
        <v>6</v>
      </c>
      <c r="F3771" s="93">
        <v>0.16900000000000001</v>
      </c>
      <c r="G3771" s="64">
        <f>VLOOKUP(D3771,upahbahan,3,FALSE)</f>
        <v>100000</v>
      </c>
      <c r="H3771" s="64">
        <f>F3771*G3771</f>
        <v>16900</v>
      </c>
      <c r="I3771" s="54"/>
      <c r="J3771" s="159" t="s">
        <v>1250</v>
      </c>
      <c r="M3771" s="65">
        <v>0.1</v>
      </c>
    </row>
    <row r="3772" spans="3:13" s="55" customFormat="1" ht="13.8">
      <c r="C3772" s="301">
        <v>2</v>
      </c>
      <c r="D3772" s="59" t="s">
        <v>10</v>
      </c>
      <c r="E3772" s="302" t="s">
        <v>6</v>
      </c>
      <c r="F3772" s="93">
        <v>8.4000000000000005E-2</v>
      </c>
      <c r="G3772" s="64">
        <f>VLOOKUP(D3772,upahbahan,3,FALSE)</f>
        <v>145000</v>
      </c>
      <c r="H3772" s="64">
        <f>F3772*G3772</f>
        <v>12180</v>
      </c>
      <c r="I3772" s="54"/>
      <c r="J3772" s="159"/>
      <c r="M3772" s="65"/>
    </row>
    <row r="3773" spans="3:13" s="55" customFormat="1" ht="13.8">
      <c r="C3773" s="301">
        <v>4</v>
      </c>
      <c r="D3773" s="59" t="s">
        <v>19</v>
      </c>
      <c r="E3773" s="302" t="s">
        <v>6</v>
      </c>
      <c r="F3773" s="93">
        <v>1.7000000000000001E-2</v>
      </c>
      <c r="G3773" s="64">
        <f>VLOOKUP(D3773,upahbahan,3,FALSE)</f>
        <v>200000</v>
      </c>
      <c r="H3773" s="64">
        <f t="shared" ref="H3773" si="465">F3773*G3773</f>
        <v>3400.0000000000005</v>
      </c>
      <c r="I3773" s="54"/>
    </row>
    <row r="3774" spans="3:13" s="55" customFormat="1" ht="13.8">
      <c r="C3774" s="83" t="s">
        <v>1210</v>
      </c>
      <c r="D3774" s="80"/>
      <c r="E3774" s="80"/>
      <c r="F3774" s="217"/>
      <c r="G3774" s="218"/>
      <c r="H3774" s="64">
        <f>SUM(H3771:H3773)</f>
        <v>32480</v>
      </c>
      <c r="I3774" s="219"/>
    </row>
    <row r="3775" spans="3:13" s="55" customFormat="1" ht="13.8">
      <c r="C3775" s="72" t="s">
        <v>1211</v>
      </c>
      <c r="D3775" s="59" t="s">
        <v>1212</v>
      </c>
      <c r="E3775" s="73"/>
      <c r="F3775" s="73"/>
      <c r="G3775" s="73"/>
      <c r="H3775" s="73"/>
      <c r="I3775" s="54"/>
    </row>
    <row r="3776" spans="3:13" s="55" customFormat="1" ht="13.8">
      <c r="C3776" s="557">
        <v>1</v>
      </c>
      <c r="D3776" s="59" t="s">
        <v>5721</v>
      </c>
      <c r="E3776" s="170" t="s">
        <v>2188</v>
      </c>
      <c r="F3776" s="171">
        <v>1</v>
      </c>
      <c r="G3776" s="64">
        <f>VLOOKUP(D3776,upahbahan,3,FALSE)</f>
        <v>129000</v>
      </c>
      <c r="H3776" s="64">
        <f t="shared" ref="H3776" si="466">F3776*G3776</f>
        <v>129000</v>
      </c>
      <c r="I3776" s="54"/>
    </row>
    <row r="3777" spans="3:13" s="55" customFormat="1" ht="13.8">
      <c r="C3777" s="83" t="s">
        <v>1216</v>
      </c>
      <c r="D3777" s="80"/>
      <c r="E3777" s="80"/>
      <c r="F3777" s="80"/>
      <c r="G3777" s="162"/>
      <c r="H3777" s="64">
        <f>SUM(H3775:H3776)</f>
        <v>129000</v>
      </c>
      <c r="I3777" s="54"/>
    </row>
    <row r="3778" spans="3:13" s="55" customFormat="1" ht="13.8">
      <c r="C3778" s="72" t="s">
        <v>1217</v>
      </c>
      <c r="D3778" s="59" t="s">
        <v>1218</v>
      </c>
      <c r="E3778" s="170"/>
      <c r="F3778" s="73"/>
      <c r="G3778" s="73"/>
      <c r="H3778" s="73"/>
      <c r="I3778" s="54"/>
    </row>
    <row r="3779" spans="3:13" s="55" customFormat="1" ht="13.8">
      <c r="C3779" s="83" t="s">
        <v>1219</v>
      </c>
      <c r="D3779" s="80"/>
      <c r="E3779" s="80"/>
      <c r="F3779" s="80"/>
      <c r="G3779" s="162"/>
      <c r="H3779" s="588">
        <f>SUM(H3778:H3778)</f>
        <v>0</v>
      </c>
      <c r="I3779" s="54"/>
    </row>
    <row r="3780" spans="3:13" s="55" customFormat="1" ht="13.8">
      <c r="C3780" s="58" t="s">
        <v>1220</v>
      </c>
      <c r="D3780" s="69" t="s">
        <v>1221</v>
      </c>
      <c r="E3780" s="70"/>
      <c r="F3780" s="70"/>
      <c r="G3780" s="71"/>
      <c r="H3780" s="304">
        <f>H3779+H3777+H3774</f>
        <v>161480</v>
      </c>
      <c r="I3780" s="319"/>
    </row>
    <row r="3781" spans="3:13" s="55" customFormat="1" ht="13.8">
      <c r="C3781" s="58" t="s">
        <v>1222</v>
      </c>
      <c r="D3781" s="69" t="s">
        <v>1325</v>
      </c>
      <c r="E3781" s="70"/>
      <c r="F3781" s="71"/>
      <c r="G3781" s="95">
        <v>0.1</v>
      </c>
      <c r="H3781" s="64">
        <f>H3780*G3781</f>
        <v>16148</v>
      </c>
      <c r="I3781" s="319"/>
    </row>
    <row r="3782" spans="3:13" s="55" customFormat="1" ht="16.5" customHeight="1">
      <c r="C3782" s="58" t="s">
        <v>1223</v>
      </c>
      <c r="D3782" s="69" t="s">
        <v>1224</v>
      </c>
      <c r="E3782" s="70"/>
      <c r="F3782" s="70"/>
      <c r="G3782" s="71"/>
      <c r="H3782" s="305">
        <f>SUM(H3780:H3781)</f>
        <v>177628</v>
      </c>
      <c r="I3782" s="319"/>
    </row>
    <row r="3784" spans="3:13" ht="13.8">
      <c r="C3784" s="160" t="s">
        <v>5722</v>
      </c>
      <c r="D3784" s="436" t="s">
        <v>5723</v>
      </c>
      <c r="I3784" s="56">
        <f>ROUNDDOWN(H3798,-2)</f>
        <v>193000</v>
      </c>
    </row>
    <row r="3785" spans="3:13" s="55" customFormat="1" ht="27.6">
      <c r="C3785" s="300" t="s">
        <v>1197</v>
      </c>
      <c r="D3785" s="300" t="s">
        <v>1198</v>
      </c>
      <c r="E3785" s="300" t="s">
        <v>1199</v>
      </c>
      <c r="F3785" s="300" t="s">
        <v>1200</v>
      </c>
      <c r="G3785" s="300" t="s">
        <v>1201</v>
      </c>
      <c r="H3785" s="300" t="s">
        <v>1202</v>
      </c>
      <c r="I3785" s="54"/>
    </row>
    <row r="3786" spans="3:13" s="55" customFormat="1" ht="13.8">
      <c r="C3786" s="72" t="s">
        <v>1203</v>
      </c>
      <c r="D3786" s="59" t="s">
        <v>1204</v>
      </c>
      <c r="E3786" s="73"/>
      <c r="F3786" s="73"/>
      <c r="G3786" s="73"/>
      <c r="H3786" s="73"/>
      <c r="I3786" s="54"/>
      <c r="J3786" s="159" t="s">
        <v>1249</v>
      </c>
    </row>
    <row r="3787" spans="3:13" s="55" customFormat="1" ht="13.8">
      <c r="C3787" s="301">
        <v>1</v>
      </c>
      <c r="D3787" s="59" t="s">
        <v>5</v>
      </c>
      <c r="E3787" s="302" t="s">
        <v>6</v>
      </c>
      <c r="F3787" s="93">
        <v>0.21099999999999999</v>
      </c>
      <c r="G3787" s="64">
        <f>VLOOKUP(D3787,upahbahan,3,FALSE)</f>
        <v>100000</v>
      </c>
      <c r="H3787" s="64">
        <f>F3787*G3787</f>
        <v>21100</v>
      </c>
      <c r="I3787" s="54"/>
      <c r="J3787" s="159" t="s">
        <v>1250</v>
      </c>
      <c r="M3787" s="65">
        <v>0.1</v>
      </c>
    </row>
    <row r="3788" spans="3:13" s="55" customFormat="1" ht="13.8">
      <c r="C3788" s="301">
        <v>2</v>
      </c>
      <c r="D3788" s="59" t="s">
        <v>10</v>
      </c>
      <c r="E3788" s="302" t="s">
        <v>6</v>
      </c>
      <c r="F3788" s="93">
        <v>0.105</v>
      </c>
      <c r="G3788" s="64">
        <f>VLOOKUP(D3788,upahbahan,3,FALSE)</f>
        <v>145000</v>
      </c>
      <c r="H3788" s="64">
        <f>F3788*G3788</f>
        <v>15225</v>
      </c>
      <c r="I3788" s="54"/>
      <c r="J3788" s="159"/>
      <c r="M3788" s="65"/>
    </row>
    <row r="3789" spans="3:13" s="55" customFormat="1" ht="13.8">
      <c r="C3789" s="301">
        <v>4</v>
      </c>
      <c r="D3789" s="59" t="s">
        <v>19</v>
      </c>
      <c r="E3789" s="302" t="s">
        <v>6</v>
      </c>
      <c r="F3789" s="93">
        <v>2.1000000000000001E-2</v>
      </c>
      <c r="G3789" s="64">
        <f>VLOOKUP(D3789,upahbahan,3,FALSE)</f>
        <v>200000</v>
      </c>
      <c r="H3789" s="64">
        <f t="shared" ref="H3789" si="467">F3789*G3789</f>
        <v>4200</v>
      </c>
      <c r="I3789" s="54"/>
    </row>
    <row r="3790" spans="3:13" s="55" customFormat="1" ht="13.8">
      <c r="C3790" s="83" t="s">
        <v>1210</v>
      </c>
      <c r="D3790" s="80"/>
      <c r="E3790" s="80"/>
      <c r="F3790" s="217"/>
      <c r="G3790" s="218"/>
      <c r="H3790" s="64">
        <f>SUM(H3787:H3789)</f>
        <v>40525</v>
      </c>
      <c r="I3790" s="219"/>
    </row>
    <row r="3791" spans="3:13" s="55" customFormat="1" ht="13.8">
      <c r="C3791" s="72" t="s">
        <v>1211</v>
      </c>
      <c r="D3791" s="59" t="s">
        <v>1212</v>
      </c>
      <c r="E3791" s="73"/>
      <c r="F3791" s="73"/>
      <c r="G3791" s="73"/>
      <c r="H3791" s="73"/>
      <c r="I3791" s="54"/>
    </row>
    <row r="3792" spans="3:13" s="55" customFormat="1" ht="13.8">
      <c r="C3792" s="557">
        <v>1</v>
      </c>
      <c r="D3792" s="59" t="s">
        <v>5724</v>
      </c>
      <c r="E3792" s="170" t="s">
        <v>2188</v>
      </c>
      <c r="F3792" s="171">
        <v>1</v>
      </c>
      <c r="G3792" s="64">
        <f>VLOOKUP(D3792,upahbahan,3,FALSE)</f>
        <v>135000</v>
      </c>
      <c r="H3792" s="64">
        <f t="shared" ref="H3792" si="468">F3792*G3792</f>
        <v>135000</v>
      </c>
      <c r="I3792" s="54"/>
    </row>
    <row r="3793" spans="3:13" s="55" customFormat="1" ht="13.8">
      <c r="C3793" s="83" t="s">
        <v>1216</v>
      </c>
      <c r="D3793" s="80"/>
      <c r="E3793" s="80"/>
      <c r="F3793" s="80"/>
      <c r="G3793" s="162"/>
      <c r="H3793" s="64">
        <f>SUM(H3791:H3792)</f>
        <v>135000</v>
      </c>
      <c r="I3793" s="54"/>
    </row>
    <row r="3794" spans="3:13" s="55" customFormat="1" ht="13.8">
      <c r="C3794" s="72" t="s">
        <v>1217</v>
      </c>
      <c r="D3794" s="59" t="s">
        <v>1218</v>
      </c>
      <c r="E3794" s="170"/>
      <c r="F3794" s="73"/>
      <c r="G3794" s="73"/>
      <c r="H3794" s="73"/>
      <c r="I3794" s="54"/>
    </row>
    <row r="3795" spans="3:13" s="55" customFormat="1" ht="13.8">
      <c r="C3795" s="83" t="s">
        <v>1219</v>
      </c>
      <c r="D3795" s="80"/>
      <c r="E3795" s="80"/>
      <c r="F3795" s="80"/>
      <c r="G3795" s="162"/>
      <c r="H3795" s="588">
        <f>SUM(H3794:H3794)</f>
        <v>0</v>
      </c>
      <c r="I3795" s="54"/>
    </row>
    <row r="3796" spans="3:13" s="55" customFormat="1" ht="13.8">
      <c r="C3796" s="58" t="s">
        <v>1220</v>
      </c>
      <c r="D3796" s="69" t="s">
        <v>1221</v>
      </c>
      <c r="E3796" s="70"/>
      <c r="F3796" s="70"/>
      <c r="G3796" s="71"/>
      <c r="H3796" s="304">
        <f>H3795+H3793+H3790</f>
        <v>175525</v>
      </c>
      <c r="I3796" s="319"/>
    </row>
    <row r="3797" spans="3:13" s="55" customFormat="1" ht="13.8">
      <c r="C3797" s="58" t="s">
        <v>1222</v>
      </c>
      <c r="D3797" s="69" t="s">
        <v>1325</v>
      </c>
      <c r="E3797" s="70"/>
      <c r="F3797" s="71"/>
      <c r="G3797" s="95">
        <v>0.1</v>
      </c>
      <c r="H3797" s="64">
        <f>H3796*G3797</f>
        <v>17552.5</v>
      </c>
      <c r="I3797" s="319"/>
    </row>
    <row r="3798" spans="3:13" s="55" customFormat="1" ht="16.5" customHeight="1">
      <c r="C3798" s="58" t="s">
        <v>1223</v>
      </c>
      <c r="D3798" s="69" t="s">
        <v>1224</v>
      </c>
      <c r="E3798" s="70"/>
      <c r="F3798" s="70"/>
      <c r="G3798" s="71"/>
      <c r="H3798" s="305">
        <f>SUM(H3796:H3797)</f>
        <v>193077.5</v>
      </c>
      <c r="I3798" s="319"/>
    </row>
    <row r="3800" spans="3:13" ht="13.8">
      <c r="C3800" s="160" t="s">
        <v>5725</v>
      </c>
      <c r="D3800" s="436" t="s">
        <v>5726</v>
      </c>
      <c r="I3800" s="56">
        <f>ROUNDDOWN(H3814,-2)</f>
        <v>220700</v>
      </c>
    </row>
    <row r="3801" spans="3:13" s="55" customFormat="1" ht="27.6">
      <c r="C3801" s="300" t="s">
        <v>1197</v>
      </c>
      <c r="D3801" s="300" t="s">
        <v>1198</v>
      </c>
      <c r="E3801" s="300" t="s">
        <v>1199</v>
      </c>
      <c r="F3801" s="300" t="s">
        <v>1200</v>
      </c>
      <c r="G3801" s="300" t="s">
        <v>1201</v>
      </c>
      <c r="H3801" s="300" t="s">
        <v>1202</v>
      </c>
      <c r="I3801" s="54"/>
    </row>
    <row r="3802" spans="3:13" s="55" customFormat="1" ht="13.8">
      <c r="C3802" s="72" t="s">
        <v>1203</v>
      </c>
      <c r="D3802" s="59" t="s">
        <v>1204</v>
      </c>
      <c r="E3802" s="73"/>
      <c r="F3802" s="73"/>
      <c r="G3802" s="73"/>
      <c r="H3802" s="73"/>
      <c r="I3802" s="54"/>
      <c r="J3802" s="159" t="s">
        <v>1249</v>
      </c>
    </row>
    <row r="3803" spans="3:13" s="55" customFormat="1" ht="13.8">
      <c r="C3803" s="301">
        <v>1</v>
      </c>
      <c r="D3803" s="59" t="s">
        <v>5</v>
      </c>
      <c r="E3803" s="302" t="s">
        <v>6</v>
      </c>
      <c r="F3803" s="93">
        <v>0.26300000000000001</v>
      </c>
      <c r="G3803" s="64">
        <f>VLOOKUP(D3803,upahbahan,3,FALSE)</f>
        <v>100000</v>
      </c>
      <c r="H3803" s="64">
        <f>F3803*G3803</f>
        <v>26300</v>
      </c>
      <c r="I3803" s="54"/>
      <c r="J3803" s="159" t="s">
        <v>1250</v>
      </c>
      <c r="M3803" s="65">
        <v>0.1</v>
      </c>
    </row>
    <row r="3804" spans="3:13" s="55" customFormat="1" ht="13.8">
      <c r="C3804" s="301">
        <v>2</v>
      </c>
      <c r="D3804" s="59" t="s">
        <v>10</v>
      </c>
      <c r="E3804" s="302" t="s">
        <v>6</v>
      </c>
      <c r="F3804" s="93">
        <v>0.13200000000000001</v>
      </c>
      <c r="G3804" s="64">
        <f>VLOOKUP(D3804,upahbahan,3,FALSE)</f>
        <v>145000</v>
      </c>
      <c r="H3804" s="64">
        <f>F3804*G3804</f>
        <v>19140</v>
      </c>
      <c r="I3804" s="54"/>
      <c r="J3804" s="159"/>
      <c r="M3804" s="65"/>
    </row>
    <row r="3805" spans="3:13" s="55" customFormat="1" ht="13.8">
      <c r="C3805" s="301">
        <v>4</v>
      </c>
      <c r="D3805" s="59" t="s">
        <v>19</v>
      </c>
      <c r="E3805" s="302" t="s">
        <v>6</v>
      </c>
      <c r="F3805" s="93">
        <v>2.5999999999999999E-2</v>
      </c>
      <c r="G3805" s="64">
        <f>VLOOKUP(D3805,upahbahan,3,FALSE)</f>
        <v>200000</v>
      </c>
      <c r="H3805" s="64">
        <f t="shared" ref="H3805" si="469">F3805*G3805</f>
        <v>5200</v>
      </c>
      <c r="I3805" s="54"/>
    </row>
    <row r="3806" spans="3:13" s="55" customFormat="1" ht="13.8">
      <c r="C3806" s="83" t="s">
        <v>1210</v>
      </c>
      <c r="D3806" s="80"/>
      <c r="E3806" s="80"/>
      <c r="F3806" s="217"/>
      <c r="G3806" s="218"/>
      <c r="H3806" s="64">
        <f>SUM(H3803:H3805)</f>
        <v>50640</v>
      </c>
      <c r="I3806" s="219"/>
    </row>
    <row r="3807" spans="3:13" s="55" customFormat="1" ht="13.8">
      <c r="C3807" s="72" t="s">
        <v>1211</v>
      </c>
      <c r="D3807" s="59" t="s">
        <v>1212</v>
      </c>
      <c r="E3807" s="73"/>
      <c r="F3807" s="73"/>
      <c r="G3807" s="73"/>
      <c r="H3807" s="73"/>
      <c r="I3807" s="54"/>
    </row>
    <row r="3808" spans="3:13" s="55" customFormat="1" ht="13.8">
      <c r="C3808" s="557">
        <v>1</v>
      </c>
      <c r="D3808" s="59" t="s">
        <v>5727</v>
      </c>
      <c r="E3808" s="170" t="s">
        <v>2188</v>
      </c>
      <c r="F3808" s="171">
        <v>1</v>
      </c>
      <c r="G3808" s="64">
        <f>VLOOKUP(D3808,upahbahan,3,FALSE)</f>
        <v>150000</v>
      </c>
      <c r="H3808" s="64">
        <f t="shared" ref="H3808" si="470">F3808*G3808</f>
        <v>150000</v>
      </c>
      <c r="I3808" s="54"/>
    </row>
    <row r="3809" spans="3:13" s="55" customFormat="1" ht="13.8">
      <c r="C3809" s="83" t="s">
        <v>1216</v>
      </c>
      <c r="D3809" s="80"/>
      <c r="E3809" s="80"/>
      <c r="F3809" s="80"/>
      <c r="G3809" s="162"/>
      <c r="H3809" s="64">
        <f>SUM(H3807:H3808)</f>
        <v>150000</v>
      </c>
      <c r="I3809" s="54"/>
    </row>
    <row r="3810" spans="3:13" s="55" customFormat="1" ht="13.8">
      <c r="C3810" s="72" t="s">
        <v>1217</v>
      </c>
      <c r="D3810" s="59" t="s">
        <v>1218</v>
      </c>
      <c r="E3810" s="170"/>
      <c r="F3810" s="73"/>
      <c r="G3810" s="73"/>
      <c r="H3810" s="73"/>
      <c r="I3810" s="54"/>
    </row>
    <row r="3811" spans="3:13" s="55" customFormat="1" ht="13.8">
      <c r="C3811" s="83" t="s">
        <v>1219</v>
      </c>
      <c r="D3811" s="80"/>
      <c r="E3811" s="80"/>
      <c r="F3811" s="80"/>
      <c r="G3811" s="162"/>
      <c r="H3811" s="588">
        <f>SUM(H3810:H3810)</f>
        <v>0</v>
      </c>
      <c r="I3811" s="54"/>
    </row>
    <row r="3812" spans="3:13" s="55" customFormat="1" ht="13.8">
      <c r="C3812" s="58" t="s">
        <v>1220</v>
      </c>
      <c r="D3812" s="69" t="s">
        <v>1221</v>
      </c>
      <c r="E3812" s="70"/>
      <c r="F3812" s="70"/>
      <c r="G3812" s="71"/>
      <c r="H3812" s="304">
        <f>H3811+H3809+H3806</f>
        <v>200640</v>
      </c>
      <c r="I3812" s="319"/>
    </row>
    <row r="3813" spans="3:13" s="55" customFormat="1" ht="13.8">
      <c r="C3813" s="58" t="s">
        <v>1222</v>
      </c>
      <c r="D3813" s="69" t="s">
        <v>1325</v>
      </c>
      <c r="E3813" s="70"/>
      <c r="F3813" s="71"/>
      <c r="G3813" s="95">
        <v>0.1</v>
      </c>
      <c r="H3813" s="64">
        <f>H3812*G3813</f>
        <v>20064</v>
      </c>
      <c r="I3813" s="319"/>
    </row>
    <row r="3814" spans="3:13" s="55" customFormat="1" ht="16.5" customHeight="1">
      <c r="C3814" s="58" t="s">
        <v>1223</v>
      </c>
      <c r="D3814" s="69" t="s">
        <v>1224</v>
      </c>
      <c r="E3814" s="70"/>
      <c r="F3814" s="70"/>
      <c r="G3814" s="71"/>
      <c r="H3814" s="305">
        <f>SUM(H3812:H3813)</f>
        <v>220704</v>
      </c>
      <c r="I3814" s="319"/>
    </row>
    <row r="3816" spans="3:13" ht="13.8">
      <c r="C3816" s="160" t="s">
        <v>5728</v>
      </c>
      <c r="D3816" s="436" t="s">
        <v>5729</v>
      </c>
      <c r="I3816" s="56">
        <f>ROUNDDOWN(H3830,-2)</f>
        <v>256700</v>
      </c>
    </row>
    <row r="3817" spans="3:13" s="55" customFormat="1" ht="27.6">
      <c r="C3817" s="300" t="s">
        <v>1197</v>
      </c>
      <c r="D3817" s="300" t="s">
        <v>1198</v>
      </c>
      <c r="E3817" s="300" t="s">
        <v>1199</v>
      </c>
      <c r="F3817" s="300" t="s">
        <v>1200</v>
      </c>
      <c r="G3817" s="300" t="s">
        <v>1201</v>
      </c>
      <c r="H3817" s="300" t="s">
        <v>1202</v>
      </c>
      <c r="I3817" s="54"/>
    </row>
    <row r="3818" spans="3:13" s="55" customFormat="1" ht="13.8">
      <c r="C3818" s="72" t="s">
        <v>1203</v>
      </c>
      <c r="D3818" s="59" t="s">
        <v>1204</v>
      </c>
      <c r="E3818" s="73"/>
      <c r="F3818" s="73"/>
      <c r="G3818" s="73"/>
      <c r="H3818" s="73"/>
      <c r="I3818" s="54"/>
      <c r="J3818" s="159" t="s">
        <v>1249</v>
      </c>
    </row>
    <row r="3819" spans="3:13" s="55" customFormat="1" ht="13.8">
      <c r="C3819" s="301">
        <v>1</v>
      </c>
      <c r="D3819" s="59" t="s">
        <v>5</v>
      </c>
      <c r="E3819" s="302" t="s">
        <v>6</v>
      </c>
      <c r="F3819" s="93">
        <v>0.32900000000000001</v>
      </c>
      <c r="G3819" s="64">
        <f>VLOOKUP(D3819,upahbahan,3,FALSE)</f>
        <v>100000</v>
      </c>
      <c r="H3819" s="64">
        <f>F3819*G3819</f>
        <v>32900</v>
      </c>
      <c r="I3819" s="54"/>
      <c r="J3819" s="159" t="s">
        <v>1250</v>
      </c>
      <c r="M3819" s="65">
        <v>0.1</v>
      </c>
    </row>
    <row r="3820" spans="3:13" s="55" customFormat="1" ht="13.8">
      <c r="C3820" s="301">
        <v>2</v>
      </c>
      <c r="D3820" s="59" t="s">
        <v>10</v>
      </c>
      <c r="E3820" s="302" t="s">
        <v>6</v>
      </c>
      <c r="F3820" s="93">
        <v>0.16500000000000001</v>
      </c>
      <c r="G3820" s="64">
        <f>VLOOKUP(D3820,upahbahan,3,FALSE)</f>
        <v>145000</v>
      </c>
      <c r="H3820" s="64">
        <f>F3820*G3820</f>
        <v>23925</v>
      </c>
      <c r="I3820" s="54"/>
      <c r="J3820" s="159"/>
      <c r="M3820" s="65"/>
    </row>
    <row r="3821" spans="3:13" s="55" customFormat="1" ht="13.8">
      <c r="C3821" s="301">
        <v>4</v>
      </c>
      <c r="D3821" s="59" t="s">
        <v>19</v>
      </c>
      <c r="E3821" s="302" t="s">
        <v>6</v>
      </c>
      <c r="F3821" s="93">
        <v>3.3000000000000002E-2</v>
      </c>
      <c r="G3821" s="64">
        <f>VLOOKUP(D3821,upahbahan,3,FALSE)</f>
        <v>200000</v>
      </c>
      <c r="H3821" s="64">
        <f t="shared" ref="H3821" si="471">F3821*G3821</f>
        <v>6600</v>
      </c>
      <c r="I3821" s="54"/>
    </row>
    <row r="3822" spans="3:13" s="55" customFormat="1" ht="13.8">
      <c r="C3822" s="83" t="s">
        <v>1210</v>
      </c>
      <c r="D3822" s="80"/>
      <c r="E3822" s="80"/>
      <c r="F3822" s="217"/>
      <c r="G3822" s="218"/>
      <c r="H3822" s="64">
        <f>SUM(H3819:H3821)</f>
        <v>63425</v>
      </c>
      <c r="I3822" s="219"/>
    </row>
    <row r="3823" spans="3:13" s="55" customFormat="1" ht="13.8">
      <c r="C3823" s="72" t="s">
        <v>1211</v>
      </c>
      <c r="D3823" s="59" t="s">
        <v>1212</v>
      </c>
      <c r="E3823" s="73"/>
      <c r="F3823" s="73"/>
      <c r="G3823" s="73"/>
      <c r="H3823" s="73"/>
      <c r="I3823" s="54"/>
    </row>
    <row r="3824" spans="3:13" s="55" customFormat="1" ht="13.8">
      <c r="C3824" s="557">
        <v>1</v>
      </c>
      <c r="D3824" s="59" t="s">
        <v>5730</v>
      </c>
      <c r="E3824" s="170" t="s">
        <v>2188</v>
      </c>
      <c r="F3824" s="171">
        <v>1</v>
      </c>
      <c r="G3824" s="64">
        <f>VLOOKUP(D3824,upahbahan,3,FALSE)</f>
        <v>170000</v>
      </c>
      <c r="H3824" s="64">
        <f t="shared" ref="H3824" si="472">F3824*G3824</f>
        <v>170000</v>
      </c>
      <c r="I3824" s="54"/>
    </row>
    <row r="3825" spans="3:13" s="55" customFormat="1" ht="13.8">
      <c r="C3825" s="83" t="s">
        <v>1216</v>
      </c>
      <c r="D3825" s="80"/>
      <c r="E3825" s="80"/>
      <c r="F3825" s="80"/>
      <c r="G3825" s="162"/>
      <c r="H3825" s="64">
        <f>SUM(H3823:H3824)</f>
        <v>170000</v>
      </c>
      <c r="I3825" s="54"/>
    </row>
    <row r="3826" spans="3:13" s="55" customFormat="1" ht="13.8">
      <c r="C3826" s="72" t="s">
        <v>1217</v>
      </c>
      <c r="D3826" s="59" t="s">
        <v>1218</v>
      </c>
      <c r="E3826" s="170"/>
      <c r="F3826" s="73"/>
      <c r="G3826" s="73"/>
      <c r="H3826" s="73"/>
      <c r="I3826" s="54"/>
    </row>
    <row r="3827" spans="3:13" s="55" customFormat="1" ht="13.8">
      <c r="C3827" s="83" t="s">
        <v>1219</v>
      </c>
      <c r="D3827" s="80"/>
      <c r="E3827" s="80"/>
      <c r="F3827" s="80"/>
      <c r="G3827" s="162"/>
      <c r="H3827" s="588">
        <f>SUM(H3826:H3826)</f>
        <v>0</v>
      </c>
      <c r="I3827" s="54"/>
    </row>
    <row r="3828" spans="3:13" s="55" customFormat="1" ht="13.8">
      <c r="C3828" s="58" t="s">
        <v>1220</v>
      </c>
      <c r="D3828" s="69" t="s">
        <v>1221</v>
      </c>
      <c r="E3828" s="70"/>
      <c r="F3828" s="70"/>
      <c r="G3828" s="71"/>
      <c r="H3828" s="304">
        <f>H3827+H3825+H3822</f>
        <v>233425</v>
      </c>
      <c r="I3828" s="319"/>
    </row>
    <row r="3829" spans="3:13" s="55" customFormat="1" ht="13.8">
      <c r="C3829" s="58" t="s">
        <v>1222</v>
      </c>
      <c r="D3829" s="69" t="s">
        <v>1325</v>
      </c>
      <c r="E3829" s="70"/>
      <c r="F3829" s="71"/>
      <c r="G3829" s="95">
        <v>0.1</v>
      </c>
      <c r="H3829" s="64">
        <f>H3828*G3829</f>
        <v>23342.5</v>
      </c>
      <c r="I3829" s="319"/>
    </row>
    <row r="3830" spans="3:13" s="55" customFormat="1" ht="16.5" customHeight="1">
      <c r="C3830" s="58" t="s">
        <v>1223</v>
      </c>
      <c r="D3830" s="69" t="s">
        <v>1224</v>
      </c>
      <c r="E3830" s="70"/>
      <c r="F3830" s="70"/>
      <c r="G3830" s="71"/>
      <c r="H3830" s="305">
        <f>SUM(H3828:H3829)</f>
        <v>256767.5</v>
      </c>
      <c r="I3830" s="319"/>
    </row>
    <row r="3833" spans="3:13" ht="13.8">
      <c r="C3833" s="160" t="s">
        <v>5731</v>
      </c>
      <c r="D3833" s="436" t="s">
        <v>5732</v>
      </c>
      <c r="I3833" s="56">
        <f>ROUNDDOWN(H3847,-2)</f>
        <v>298300</v>
      </c>
    </row>
    <row r="3834" spans="3:13" s="55" customFormat="1" ht="27.6">
      <c r="C3834" s="300" t="s">
        <v>1197</v>
      </c>
      <c r="D3834" s="300" t="s">
        <v>1198</v>
      </c>
      <c r="E3834" s="300" t="s">
        <v>1199</v>
      </c>
      <c r="F3834" s="300" t="s">
        <v>1200</v>
      </c>
      <c r="G3834" s="300" t="s">
        <v>1201</v>
      </c>
      <c r="H3834" s="300" t="s">
        <v>1202</v>
      </c>
      <c r="I3834" s="54"/>
    </row>
    <row r="3835" spans="3:13" s="55" customFormat="1" ht="13.8">
      <c r="C3835" s="72" t="s">
        <v>1203</v>
      </c>
      <c r="D3835" s="59" t="s">
        <v>1204</v>
      </c>
      <c r="E3835" s="73"/>
      <c r="F3835" s="73"/>
      <c r="G3835" s="73"/>
      <c r="H3835" s="73"/>
      <c r="I3835" s="54"/>
      <c r="J3835" s="159" t="s">
        <v>1249</v>
      </c>
    </row>
    <row r="3836" spans="3:13" s="55" customFormat="1" ht="13.8">
      <c r="C3836" s="301">
        <v>1</v>
      </c>
      <c r="D3836" s="59" t="s">
        <v>5</v>
      </c>
      <c r="E3836" s="302" t="s">
        <v>6</v>
      </c>
      <c r="F3836" s="93">
        <v>0.41199999999999998</v>
      </c>
      <c r="G3836" s="64">
        <f>VLOOKUP(D3836,upahbahan,3,FALSE)</f>
        <v>100000</v>
      </c>
      <c r="H3836" s="64">
        <f>F3836*G3836</f>
        <v>41200</v>
      </c>
      <c r="I3836" s="54"/>
      <c r="J3836" s="159" t="s">
        <v>1250</v>
      </c>
      <c r="M3836" s="65">
        <v>0.1</v>
      </c>
    </row>
    <row r="3837" spans="3:13" s="55" customFormat="1" ht="13.8">
      <c r="C3837" s="301">
        <v>2</v>
      </c>
      <c r="D3837" s="59" t="s">
        <v>10</v>
      </c>
      <c r="E3837" s="302" t="s">
        <v>6</v>
      </c>
      <c r="F3837" s="93">
        <v>0.20599999999999999</v>
      </c>
      <c r="G3837" s="64">
        <f>VLOOKUP(D3837,upahbahan,3,FALSE)</f>
        <v>145000</v>
      </c>
      <c r="H3837" s="64">
        <f>F3837*G3837</f>
        <v>29870</v>
      </c>
      <c r="I3837" s="54"/>
      <c r="J3837" s="159"/>
      <c r="M3837" s="65"/>
    </row>
    <row r="3838" spans="3:13" s="55" customFormat="1" ht="13.8">
      <c r="C3838" s="301">
        <v>4</v>
      </c>
      <c r="D3838" s="59" t="s">
        <v>19</v>
      </c>
      <c r="E3838" s="302" t="s">
        <v>6</v>
      </c>
      <c r="F3838" s="93">
        <v>4.1000000000000002E-2</v>
      </c>
      <c r="G3838" s="64">
        <f>VLOOKUP(D3838,upahbahan,3,FALSE)</f>
        <v>200000</v>
      </c>
      <c r="H3838" s="64">
        <f t="shared" ref="H3838" si="473">F3838*G3838</f>
        <v>8200</v>
      </c>
      <c r="I3838" s="54"/>
    </row>
    <row r="3839" spans="3:13" s="55" customFormat="1" ht="13.8">
      <c r="C3839" s="83" t="s">
        <v>1210</v>
      </c>
      <c r="D3839" s="80"/>
      <c r="E3839" s="80"/>
      <c r="F3839" s="217"/>
      <c r="G3839" s="218"/>
      <c r="H3839" s="64">
        <f>SUM(H3836:H3838)</f>
        <v>79270</v>
      </c>
      <c r="I3839" s="219"/>
    </row>
    <row r="3840" spans="3:13" s="55" customFormat="1" ht="13.8">
      <c r="C3840" s="72" t="s">
        <v>1211</v>
      </c>
      <c r="D3840" s="59" t="s">
        <v>1212</v>
      </c>
      <c r="E3840" s="73"/>
      <c r="F3840" s="73"/>
      <c r="G3840" s="73"/>
      <c r="H3840" s="73"/>
      <c r="I3840" s="54"/>
    </row>
    <row r="3841" spans="3:13" s="55" customFormat="1" ht="13.8">
      <c r="C3841" s="557">
        <v>1</v>
      </c>
      <c r="D3841" s="59" t="s">
        <v>5733</v>
      </c>
      <c r="E3841" s="170" t="s">
        <v>2188</v>
      </c>
      <c r="F3841" s="171">
        <v>1</v>
      </c>
      <c r="G3841" s="64">
        <f>VLOOKUP(D3841,upahbahan,3,FALSE)</f>
        <v>192000</v>
      </c>
      <c r="H3841" s="64">
        <f t="shared" ref="H3841" si="474">F3841*G3841</f>
        <v>192000</v>
      </c>
      <c r="I3841" s="54"/>
    </row>
    <row r="3842" spans="3:13" s="55" customFormat="1" ht="13.8">
      <c r="C3842" s="83" t="s">
        <v>1216</v>
      </c>
      <c r="D3842" s="80"/>
      <c r="E3842" s="80"/>
      <c r="F3842" s="80"/>
      <c r="G3842" s="162"/>
      <c r="H3842" s="64">
        <f>SUM(H3840:H3841)</f>
        <v>192000</v>
      </c>
      <c r="I3842" s="54"/>
    </row>
    <row r="3843" spans="3:13" s="55" customFormat="1" ht="13.8">
      <c r="C3843" s="72" t="s">
        <v>1217</v>
      </c>
      <c r="D3843" s="59" t="s">
        <v>1218</v>
      </c>
      <c r="E3843" s="170"/>
      <c r="F3843" s="73"/>
      <c r="G3843" s="73"/>
      <c r="H3843" s="73"/>
      <c r="I3843" s="54"/>
    </row>
    <row r="3844" spans="3:13" s="55" customFormat="1" ht="13.8">
      <c r="C3844" s="83" t="s">
        <v>1219</v>
      </c>
      <c r="D3844" s="80"/>
      <c r="E3844" s="80"/>
      <c r="F3844" s="80"/>
      <c r="G3844" s="162"/>
      <c r="H3844" s="588">
        <f>SUM(H3843:H3843)</f>
        <v>0</v>
      </c>
      <c r="I3844" s="54"/>
    </row>
    <row r="3845" spans="3:13" s="55" customFormat="1" ht="13.8">
      <c r="C3845" s="58" t="s">
        <v>1220</v>
      </c>
      <c r="D3845" s="69" t="s">
        <v>1221</v>
      </c>
      <c r="E3845" s="70"/>
      <c r="F3845" s="70"/>
      <c r="G3845" s="71"/>
      <c r="H3845" s="304">
        <f>H3844+H3842+H3839</f>
        <v>271270</v>
      </c>
      <c r="I3845" s="319"/>
    </row>
    <row r="3846" spans="3:13" s="55" customFormat="1" ht="13.8">
      <c r="C3846" s="58" t="s">
        <v>1222</v>
      </c>
      <c r="D3846" s="69" t="s">
        <v>1325</v>
      </c>
      <c r="E3846" s="70"/>
      <c r="F3846" s="71"/>
      <c r="G3846" s="95">
        <v>0.1</v>
      </c>
      <c r="H3846" s="64">
        <f>H3845*G3846</f>
        <v>27127</v>
      </c>
      <c r="I3846" s="319"/>
    </row>
    <row r="3847" spans="3:13" s="55" customFormat="1" ht="16.5" customHeight="1">
      <c r="C3847" s="58" t="s">
        <v>1223</v>
      </c>
      <c r="D3847" s="69" t="s">
        <v>1224</v>
      </c>
      <c r="E3847" s="70"/>
      <c r="F3847" s="70"/>
      <c r="G3847" s="71"/>
      <c r="H3847" s="305">
        <f>SUM(H3845:H3846)</f>
        <v>298397</v>
      </c>
      <c r="I3847" s="319"/>
    </row>
    <row r="3849" spans="3:13" ht="13.8">
      <c r="C3849" s="160" t="s">
        <v>5734</v>
      </c>
      <c r="D3849" s="436" t="s">
        <v>5735</v>
      </c>
      <c r="I3849" s="56">
        <f>ROUNDDOWN(H3863,-2)</f>
        <v>334300</v>
      </c>
    </row>
    <row r="3850" spans="3:13" s="55" customFormat="1" ht="27.6">
      <c r="C3850" s="300" t="s">
        <v>1197</v>
      </c>
      <c r="D3850" s="300" t="s">
        <v>1198</v>
      </c>
      <c r="E3850" s="300" t="s">
        <v>1199</v>
      </c>
      <c r="F3850" s="300" t="s">
        <v>1200</v>
      </c>
      <c r="G3850" s="300" t="s">
        <v>1201</v>
      </c>
      <c r="H3850" s="300" t="s">
        <v>1202</v>
      </c>
      <c r="I3850" s="54"/>
    </row>
    <row r="3851" spans="3:13" s="55" customFormat="1" ht="13.8">
      <c r="C3851" s="72" t="s">
        <v>1203</v>
      </c>
      <c r="D3851" s="59" t="s">
        <v>1204</v>
      </c>
      <c r="E3851" s="73"/>
      <c r="F3851" s="73"/>
      <c r="G3851" s="73"/>
      <c r="H3851" s="73"/>
      <c r="I3851" s="54"/>
      <c r="J3851" s="159" t="s">
        <v>1249</v>
      </c>
    </row>
    <row r="3852" spans="3:13" s="55" customFormat="1" ht="13.8">
      <c r="C3852" s="301">
        <v>1</v>
      </c>
      <c r="D3852" s="59" t="s">
        <v>5</v>
      </c>
      <c r="E3852" s="302" t="s">
        <v>6</v>
      </c>
      <c r="F3852" s="93">
        <v>0.51500000000000001</v>
      </c>
      <c r="G3852" s="64">
        <f>VLOOKUP(D3852,upahbahan,3,FALSE)</f>
        <v>100000</v>
      </c>
      <c r="H3852" s="64">
        <f>F3852*G3852</f>
        <v>51500</v>
      </c>
      <c r="I3852" s="54"/>
      <c r="J3852" s="159" t="s">
        <v>1250</v>
      </c>
      <c r="M3852" s="65">
        <v>0.1</v>
      </c>
    </row>
    <row r="3853" spans="3:13" s="55" customFormat="1" ht="13.8">
      <c r="C3853" s="301">
        <v>2</v>
      </c>
      <c r="D3853" s="59" t="s">
        <v>10</v>
      </c>
      <c r="E3853" s="302" t="s">
        <v>6</v>
      </c>
      <c r="F3853" s="93">
        <v>0.25700000000000001</v>
      </c>
      <c r="G3853" s="64">
        <f>VLOOKUP(D3853,upahbahan,3,FALSE)</f>
        <v>145000</v>
      </c>
      <c r="H3853" s="64">
        <f>F3853*G3853</f>
        <v>37265</v>
      </c>
      <c r="I3853" s="54"/>
      <c r="J3853" s="159"/>
      <c r="M3853" s="65"/>
    </row>
    <row r="3854" spans="3:13" s="55" customFormat="1" ht="13.8">
      <c r="C3854" s="301">
        <v>4</v>
      </c>
      <c r="D3854" s="59" t="s">
        <v>19</v>
      </c>
      <c r="E3854" s="302" t="s">
        <v>6</v>
      </c>
      <c r="F3854" s="93">
        <v>5.0999999999999997E-2</v>
      </c>
      <c r="G3854" s="64">
        <f>VLOOKUP(D3854,upahbahan,3,FALSE)</f>
        <v>200000</v>
      </c>
      <c r="H3854" s="64">
        <f t="shared" ref="H3854" si="475">F3854*G3854</f>
        <v>10200</v>
      </c>
      <c r="I3854" s="54"/>
    </row>
    <row r="3855" spans="3:13" s="55" customFormat="1" ht="13.8">
      <c r="C3855" s="83" t="s">
        <v>1210</v>
      </c>
      <c r="D3855" s="80"/>
      <c r="E3855" s="80"/>
      <c r="F3855" s="217"/>
      <c r="G3855" s="218"/>
      <c r="H3855" s="64">
        <f>SUM(H3852:H3854)</f>
        <v>98965</v>
      </c>
      <c r="I3855" s="219"/>
    </row>
    <row r="3856" spans="3:13" s="55" customFormat="1" ht="13.8">
      <c r="C3856" s="72" t="s">
        <v>1211</v>
      </c>
      <c r="D3856" s="59" t="s">
        <v>1212</v>
      </c>
      <c r="E3856" s="73"/>
      <c r="F3856" s="73"/>
      <c r="G3856" s="73"/>
      <c r="H3856" s="73"/>
      <c r="I3856" s="54"/>
    </row>
    <row r="3857" spans="3:13" s="55" customFormat="1" ht="13.8">
      <c r="C3857" s="557">
        <v>1</v>
      </c>
      <c r="D3857" s="59" t="s">
        <v>5736</v>
      </c>
      <c r="E3857" s="170" t="s">
        <v>2188</v>
      </c>
      <c r="F3857" s="171">
        <v>1</v>
      </c>
      <c r="G3857" s="64">
        <f>VLOOKUP(D3857,upahbahan,3,FALSE)</f>
        <v>205000</v>
      </c>
      <c r="H3857" s="64">
        <f t="shared" ref="H3857" si="476">F3857*G3857</f>
        <v>205000</v>
      </c>
      <c r="I3857" s="54"/>
    </row>
    <row r="3858" spans="3:13" s="55" customFormat="1" ht="13.8">
      <c r="C3858" s="83" t="s">
        <v>1216</v>
      </c>
      <c r="D3858" s="80"/>
      <c r="E3858" s="80"/>
      <c r="F3858" s="80"/>
      <c r="G3858" s="162"/>
      <c r="H3858" s="64">
        <f>SUM(H3856:H3857)</f>
        <v>205000</v>
      </c>
      <c r="I3858" s="54"/>
    </row>
    <row r="3859" spans="3:13" s="55" customFormat="1" ht="13.8">
      <c r="C3859" s="72" t="s">
        <v>1217</v>
      </c>
      <c r="D3859" s="59" t="s">
        <v>1218</v>
      </c>
      <c r="E3859" s="170"/>
      <c r="F3859" s="73"/>
      <c r="G3859" s="73"/>
      <c r="H3859" s="73"/>
      <c r="I3859" s="54"/>
    </row>
    <row r="3860" spans="3:13" s="55" customFormat="1" ht="13.8">
      <c r="C3860" s="83" t="s">
        <v>1219</v>
      </c>
      <c r="D3860" s="80"/>
      <c r="E3860" s="80"/>
      <c r="F3860" s="80"/>
      <c r="G3860" s="162"/>
      <c r="H3860" s="588">
        <f>SUM(H3859:H3859)</f>
        <v>0</v>
      </c>
      <c r="I3860" s="54"/>
    </row>
    <row r="3861" spans="3:13" s="55" customFormat="1" ht="13.8">
      <c r="C3861" s="58" t="s">
        <v>1220</v>
      </c>
      <c r="D3861" s="69" t="s">
        <v>1221</v>
      </c>
      <c r="E3861" s="70"/>
      <c r="F3861" s="70"/>
      <c r="G3861" s="71"/>
      <c r="H3861" s="304">
        <f>H3860+H3858+H3855</f>
        <v>303965</v>
      </c>
      <c r="I3861" s="319"/>
    </row>
    <row r="3862" spans="3:13" s="55" customFormat="1" ht="13.8">
      <c r="C3862" s="58" t="s">
        <v>1222</v>
      </c>
      <c r="D3862" s="69" t="s">
        <v>1325</v>
      </c>
      <c r="E3862" s="70"/>
      <c r="F3862" s="71"/>
      <c r="G3862" s="95">
        <v>0.1</v>
      </c>
      <c r="H3862" s="64">
        <f>H3861*G3862</f>
        <v>30396.5</v>
      </c>
      <c r="I3862" s="319"/>
    </row>
    <row r="3863" spans="3:13" s="55" customFormat="1" ht="16.5" customHeight="1">
      <c r="C3863" s="58" t="s">
        <v>1223</v>
      </c>
      <c r="D3863" s="69" t="s">
        <v>1224</v>
      </c>
      <c r="E3863" s="70"/>
      <c r="F3863" s="70"/>
      <c r="G3863" s="71"/>
      <c r="H3863" s="305">
        <f>SUM(H3861:H3862)</f>
        <v>334361.5</v>
      </c>
      <c r="I3863" s="319"/>
    </row>
    <row r="3865" spans="3:13" ht="13.8">
      <c r="C3865" s="160" t="s">
        <v>6267</v>
      </c>
      <c r="D3865" s="436" t="s">
        <v>6266</v>
      </c>
      <c r="I3865" s="56">
        <f>ROUNDDOWN(H3879,-2)</f>
        <v>410500</v>
      </c>
    </row>
    <row r="3866" spans="3:13" s="55" customFormat="1" ht="27.6">
      <c r="C3866" s="300" t="s">
        <v>1197</v>
      </c>
      <c r="D3866" s="300" t="s">
        <v>1198</v>
      </c>
      <c r="E3866" s="300" t="s">
        <v>1199</v>
      </c>
      <c r="F3866" s="300" t="s">
        <v>1200</v>
      </c>
      <c r="G3866" s="300" t="s">
        <v>1201</v>
      </c>
      <c r="H3866" s="300" t="s">
        <v>1202</v>
      </c>
      <c r="I3866" s="54"/>
    </row>
    <row r="3867" spans="3:13" s="55" customFormat="1" ht="13.8">
      <c r="C3867" s="72" t="s">
        <v>1203</v>
      </c>
      <c r="D3867" s="59" t="s">
        <v>1204</v>
      </c>
      <c r="E3867" s="73"/>
      <c r="F3867" s="73"/>
      <c r="G3867" s="73"/>
      <c r="H3867" s="73"/>
      <c r="I3867" s="54"/>
      <c r="J3867" s="159" t="s">
        <v>1249</v>
      </c>
    </row>
    <row r="3868" spans="3:13" s="55" customFormat="1" ht="13.8">
      <c r="C3868" s="301">
        <v>1</v>
      </c>
      <c r="D3868" s="59" t="s">
        <v>5</v>
      </c>
      <c r="E3868" s="302" t="s">
        <v>6</v>
      </c>
      <c r="F3868" s="93">
        <v>0.85799999999999998</v>
      </c>
      <c r="G3868" s="64">
        <f>VLOOKUP(D3868,upahbahan,3,FALSE)</f>
        <v>100000</v>
      </c>
      <c r="H3868" s="64">
        <f>F3868*G3868</f>
        <v>85800</v>
      </c>
      <c r="I3868" s="54"/>
      <c r="J3868" s="159" t="s">
        <v>1250</v>
      </c>
      <c r="M3868" s="65">
        <v>0.1</v>
      </c>
    </row>
    <row r="3869" spans="3:13" s="55" customFormat="1" ht="13.8">
      <c r="C3869" s="301">
        <v>2</v>
      </c>
      <c r="D3869" s="59" t="s">
        <v>10</v>
      </c>
      <c r="E3869" s="302" t="s">
        <v>6</v>
      </c>
      <c r="F3869" s="93">
        <v>0.42899999999999999</v>
      </c>
      <c r="G3869" s="64">
        <f>VLOOKUP(D3869,upahbahan,3,FALSE)</f>
        <v>145000</v>
      </c>
      <c r="H3869" s="64">
        <f>F3869*G3869</f>
        <v>62205</v>
      </c>
      <c r="I3869" s="54"/>
      <c r="J3869" s="159"/>
      <c r="M3869" s="65"/>
    </row>
    <row r="3870" spans="3:13" s="55" customFormat="1" ht="13.8">
      <c r="C3870" s="301">
        <v>4</v>
      </c>
      <c r="D3870" s="59" t="s">
        <v>19</v>
      </c>
      <c r="E3870" s="302" t="s">
        <v>6</v>
      </c>
      <c r="F3870" s="93">
        <v>5.0999999999999997E-2</v>
      </c>
      <c r="G3870" s="64">
        <f>VLOOKUP(D3870,upahbahan,3,FALSE)</f>
        <v>200000</v>
      </c>
      <c r="H3870" s="64">
        <f t="shared" ref="H3870" si="477">F3870*G3870</f>
        <v>10200</v>
      </c>
      <c r="I3870" s="54"/>
    </row>
    <row r="3871" spans="3:13" s="55" customFormat="1" ht="13.8">
      <c r="C3871" s="83" t="s">
        <v>1210</v>
      </c>
      <c r="D3871" s="80"/>
      <c r="E3871" s="80"/>
      <c r="F3871" s="217"/>
      <c r="G3871" s="218"/>
      <c r="H3871" s="64">
        <f>SUM(H3868:H3870)</f>
        <v>158205</v>
      </c>
      <c r="I3871" s="219"/>
    </row>
    <row r="3872" spans="3:13" s="55" customFormat="1" ht="13.8">
      <c r="C3872" s="72" t="s">
        <v>1211</v>
      </c>
      <c r="D3872" s="59" t="s">
        <v>1212</v>
      </c>
      <c r="E3872" s="73"/>
      <c r="F3872" s="73"/>
      <c r="G3872" s="73"/>
      <c r="H3872" s="73"/>
      <c r="I3872" s="54"/>
    </row>
    <row r="3873" spans="3:13" s="55" customFormat="1" ht="13.8">
      <c r="C3873" s="557">
        <v>1</v>
      </c>
      <c r="D3873" s="59" t="s">
        <v>5737</v>
      </c>
      <c r="E3873" s="170" t="s">
        <v>2188</v>
      </c>
      <c r="F3873" s="171">
        <v>1</v>
      </c>
      <c r="G3873" s="64">
        <f>VLOOKUP(D3873,upahbahan,3,FALSE)</f>
        <v>215000</v>
      </c>
      <c r="H3873" s="64">
        <f t="shared" ref="H3873" si="478">F3873*G3873</f>
        <v>215000</v>
      </c>
      <c r="I3873" s="54"/>
    </row>
    <row r="3874" spans="3:13" s="55" customFormat="1" ht="13.8">
      <c r="C3874" s="83" t="s">
        <v>1216</v>
      </c>
      <c r="D3874" s="80"/>
      <c r="E3874" s="80"/>
      <c r="F3874" s="80"/>
      <c r="G3874" s="162"/>
      <c r="H3874" s="64">
        <f>SUM(H3872:H3873)</f>
        <v>215000</v>
      </c>
      <c r="I3874" s="54"/>
    </row>
    <row r="3875" spans="3:13" s="55" customFormat="1" ht="13.8">
      <c r="C3875" s="72" t="s">
        <v>1217</v>
      </c>
      <c r="D3875" s="59" t="s">
        <v>1218</v>
      </c>
      <c r="E3875" s="170"/>
      <c r="F3875" s="73"/>
      <c r="G3875" s="73"/>
      <c r="H3875" s="73"/>
      <c r="I3875" s="54"/>
    </row>
    <row r="3876" spans="3:13" s="55" customFormat="1" ht="13.8">
      <c r="C3876" s="83" t="s">
        <v>1219</v>
      </c>
      <c r="D3876" s="80"/>
      <c r="E3876" s="80"/>
      <c r="F3876" s="80"/>
      <c r="G3876" s="162"/>
      <c r="H3876" s="588">
        <f>SUM(H3875:H3875)</f>
        <v>0</v>
      </c>
      <c r="I3876" s="54"/>
    </row>
    <row r="3877" spans="3:13" s="55" customFormat="1" ht="13.8">
      <c r="C3877" s="58" t="s">
        <v>1220</v>
      </c>
      <c r="D3877" s="69" t="s">
        <v>1221</v>
      </c>
      <c r="E3877" s="70"/>
      <c r="F3877" s="70"/>
      <c r="G3877" s="71"/>
      <c r="H3877" s="304">
        <f>H3876+H3874+H3871</f>
        <v>373205</v>
      </c>
      <c r="I3877" s="319"/>
    </row>
    <row r="3878" spans="3:13" s="55" customFormat="1" ht="13.8">
      <c r="C3878" s="58" t="s">
        <v>1222</v>
      </c>
      <c r="D3878" s="69" t="s">
        <v>1325</v>
      </c>
      <c r="E3878" s="70"/>
      <c r="F3878" s="71"/>
      <c r="G3878" s="95">
        <v>0.1</v>
      </c>
      <c r="H3878" s="64">
        <f>H3877*G3878</f>
        <v>37320.5</v>
      </c>
      <c r="I3878" s="319"/>
    </row>
    <row r="3879" spans="3:13" s="55" customFormat="1" ht="16.5" customHeight="1">
      <c r="C3879" s="58" t="s">
        <v>1223</v>
      </c>
      <c r="D3879" s="69" t="s">
        <v>1224</v>
      </c>
      <c r="E3879" s="70"/>
      <c r="F3879" s="70"/>
      <c r="G3879" s="71"/>
      <c r="H3879" s="305">
        <f>SUM(H3877:H3878)</f>
        <v>410525.5</v>
      </c>
      <c r="I3879" s="319"/>
    </row>
    <row r="3882" spans="3:13" ht="13.8">
      <c r="C3882" s="160" t="s">
        <v>5738</v>
      </c>
      <c r="D3882" s="436" t="s">
        <v>5739</v>
      </c>
    </row>
    <row r="3883" spans="3:13" ht="13.8">
      <c r="C3883" s="160" t="s">
        <v>5740</v>
      </c>
      <c r="D3883" s="436" t="s">
        <v>5741</v>
      </c>
      <c r="I3883" s="56">
        <f>ROUNDDOWN(H3898,-2)</f>
        <v>97300</v>
      </c>
    </row>
    <row r="3884" spans="3:13" s="55" customFormat="1" ht="27.6">
      <c r="C3884" s="300" t="s">
        <v>1197</v>
      </c>
      <c r="D3884" s="300" t="s">
        <v>1198</v>
      </c>
      <c r="E3884" s="300" t="s">
        <v>1199</v>
      </c>
      <c r="F3884" s="300" t="s">
        <v>1200</v>
      </c>
      <c r="G3884" s="300" t="s">
        <v>1201</v>
      </c>
      <c r="H3884" s="300" t="s">
        <v>1202</v>
      </c>
      <c r="I3884" s="54"/>
    </row>
    <row r="3885" spans="3:13" s="55" customFormat="1" ht="13.8">
      <c r="C3885" s="72" t="s">
        <v>1203</v>
      </c>
      <c r="D3885" s="59" t="s">
        <v>1204</v>
      </c>
      <c r="E3885" s="73"/>
      <c r="F3885" s="73"/>
      <c r="G3885" s="73"/>
      <c r="H3885" s="73"/>
      <c r="I3885" s="54"/>
      <c r="J3885" s="159" t="s">
        <v>1249</v>
      </c>
    </row>
    <row r="3886" spans="3:13" s="55" customFormat="1" ht="13.8">
      <c r="C3886" s="301">
        <v>1</v>
      </c>
      <c r="D3886" s="59" t="s">
        <v>5</v>
      </c>
      <c r="E3886" s="302" t="s">
        <v>6</v>
      </c>
      <c r="F3886" s="93">
        <v>0.106</v>
      </c>
      <c r="G3886" s="64">
        <f>VLOOKUP(D3886,upahbahan,3,FALSE)</f>
        <v>100000</v>
      </c>
      <c r="H3886" s="64">
        <f>F3886*G3886</f>
        <v>10600</v>
      </c>
      <c r="I3886" s="54"/>
      <c r="J3886" s="159" t="s">
        <v>1250</v>
      </c>
      <c r="M3886" s="65">
        <v>0.1</v>
      </c>
    </row>
    <row r="3887" spans="3:13" s="55" customFormat="1" ht="13.8">
      <c r="C3887" s="301">
        <v>2</v>
      </c>
      <c r="D3887" s="59" t="s">
        <v>10</v>
      </c>
      <c r="E3887" s="302" t="s">
        <v>6</v>
      </c>
      <c r="F3887" s="93">
        <v>5.2999999999999999E-2</v>
      </c>
      <c r="G3887" s="64">
        <f>VLOOKUP(D3887,upahbahan,3,FALSE)</f>
        <v>145000</v>
      </c>
      <c r="H3887" s="64">
        <f>F3887*G3887</f>
        <v>7685</v>
      </c>
      <c r="I3887" s="54"/>
      <c r="J3887" s="159"/>
      <c r="M3887" s="65"/>
    </row>
    <row r="3888" spans="3:13" s="55" customFormat="1" ht="13.8">
      <c r="C3888" s="301">
        <v>4</v>
      </c>
      <c r="D3888" s="59" t="s">
        <v>19</v>
      </c>
      <c r="E3888" s="302" t="s">
        <v>6</v>
      </c>
      <c r="F3888" s="93">
        <v>1.0999999999999999E-2</v>
      </c>
      <c r="G3888" s="64">
        <f>VLOOKUP(D3888,upahbahan,3,FALSE)</f>
        <v>200000</v>
      </c>
      <c r="H3888" s="64">
        <f t="shared" ref="H3888" si="479">F3888*G3888</f>
        <v>2200</v>
      </c>
      <c r="I3888" s="54"/>
    </row>
    <row r="3889" spans="3:13" s="55" customFormat="1" ht="13.8">
      <c r="C3889" s="83" t="s">
        <v>1210</v>
      </c>
      <c r="D3889" s="80"/>
      <c r="E3889" s="80"/>
      <c r="F3889" s="217"/>
      <c r="G3889" s="218"/>
      <c r="H3889" s="64">
        <f>SUM(H3886:H3888)</f>
        <v>20485</v>
      </c>
      <c r="I3889" s="219"/>
    </row>
    <row r="3890" spans="3:13" s="55" customFormat="1" ht="13.8">
      <c r="C3890" s="72" t="s">
        <v>1211</v>
      </c>
      <c r="D3890" s="59" t="s">
        <v>1212</v>
      </c>
      <c r="E3890" s="73"/>
      <c r="F3890" s="73"/>
      <c r="G3890" s="73"/>
      <c r="H3890" s="73"/>
      <c r="I3890" s="54"/>
    </row>
    <row r="3891" spans="3:13" s="55" customFormat="1" ht="13.8">
      <c r="C3891" s="557">
        <v>1</v>
      </c>
      <c r="D3891" s="59" t="s">
        <v>5742</v>
      </c>
      <c r="E3891" s="170" t="s">
        <v>2188</v>
      </c>
      <c r="F3891" s="171">
        <v>1</v>
      </c>
      <c r="G3891" s="64">
        <f>VLOOKUP(D3891,upahbahan,3,FALSE)</f>
        <v>65000</v>
      </c>
      <c r="H3891" s="64">
        <f t="shared" ref="H3891" si="480">F3891*G3891</f>
        <v>65000</v>
      </c>
      <c r="I3891" s="54"/>
    </row>
    <row r="3892" spans="3:13" s="55" customFormat="1" ht="13.8">
      <c r="C3892" s="83" t="s">
        <v>1216</v>
      </c>
      <c r="D3892" s="80"/>
      <c r="E3892" s="80"/>
      <c r="F3892" s="80"/>
      <c r="G3892" s="162"/>
      <c r="H3892" s="64">
        <f>SUM(H3890:H3891)</f>
        <v>65000</v>
      </c>
      <c r="I3892" s="54"/>
    </row>
    <row r="3893" spans="3:13" s="55" customFormat="1" ht="13.8">
      <c r="C3893" s="72" t="s">
        <v>1217</v>
      </c>
      <c r="D3893" s="59" t="s">
        <v>1218</v>
      </c>
      <c r="E3893" s="170"/>
      <c r="F3893" s="73"/>
      <c r="G3893" s="73"/>
      <c r="H3893" s="73"/>
      <c r="I3893" s="54"/>
    </row>
    <row r="3894" spans="3:13" s="55" customFormat="1" ht="13.8">
      <c r="C3894" s="557">
        <v>1</v>
      </c>
      <c r="D3894" s="59" t="s">
        <v>5134</v>
      </c>
      <c r="E3894" s="170" t="s">
        <v>1995</v>
      </c>
      <c r="F3894" s="189">
        <v>2.8000000000000001E-2</v>
      </c>
      <c r="G3894" s="64">
        <f>VLOOKUP(D3894,upahbahan,3,FALSE)</f>
        <v>108000</v>
      </c>
      <c r="H3894" s="64">
        <f>F3894*G3894</f>
        <v>3024</v>
      </c>
      <c r="I3894" s="54"/>
    </row>
    <row r="3895" spans="3:13" s="55" customFormat="1" ht="13.8">
      <c r="C3895" s="83" t="s">
        <v>1219</v>
      </c>
      <c r="D3895" s="80"/>
      <c r="E3895" s="80"/>
      <c r="F3895" s="80"/>
      <c r="G3895" s="162"/>
      <c r="H3895" s="588">
        <f>SUM(H3893:H3894)</f>
        <v>3024</v>
      </c>
      <c r="I3895" s="54"/>
    </row>
    <row r="3896" spans="3:13" s="55" customFormat="1" ht="13.8">
      <c r="C3896" s="58" t="s">
        <v>1220</v>
      </c>
      <c r="D3896" s="69" t="s">
        <v>1221</v>
      </c>
      <c r="E3896" s="70"/>
      <c r="F3896" s="70"/>
      <c r="G3896" s="71"/>
      <c r="H3896" s="304">
        <f>H3895+H3892+H3889</f>
        <v>88509</v>
      </c>
      <c r="I3896" s="319"/>
    </row>
    <row r="3897" spans="3:13" s="55" customFormat="1" ht="13.8">
      <c r="C3897" s="58" t="s">
        <v>1222</v>
      </c>
      <c r="D3897" s="69" t="s">
        <v>1325</v>
      </c>
      <c r="E3897" s="70"/>
      <c r="F3897" s="71"/>
      <c r="G3897" s="95">
        <v>0.1</v>
      </c>
      <c r="H3897" s="64">
        <f>H3896*G3897</f>
        <v>8850.9</v>
      </c>
      <c r="I3897" s="319"/>
    </row>
    <row r="3898" spans="3:13" s="55" customFormat="1" ht="16.5" customHeight="1">
      <c r="C3898" s="58" t="s">
        <v>1223</v>
      </c>
      <c r="D3898" s="69" t="s">
        <v>1224</v>
      </c>
      <c r="E3898" s="70"/>
      <c r="F3898" s="70"/>
      <c r="G3898" s="71"/>
      <c r="H3898" s="305">
        <f>SUM(H3896:H3897)</f>
        <v>97359.9</v>
      </c>
      <c r="I3898" s="319"/>
    </row>
    <row r="3900" spans="3:13" ht="13.8">
      <c r="C3900" s="160" t="s">
        <v>5743</v>
      </c>
      <c r="D3900" s="436" t="s">
        <v>5744</v>
      </c>
      <c r="I3900" s="56">
        <f>ROUNDDOWN(H3915,-2)</f>
        <v>201000</v>
      </c>
    </row>
    <row r="3901" spans="3:13" s="55" customFormat="1" ht="27.6">
      <c r="C3901" s="300" t="s">
        <v>1197</v>
      </c>
      <c r="D3901" s="300" t="s">
        <v>1198</v>
      </c>
      <c r="E3901" s="300" t="s">
        <v>1199</v>
      </c>
      <c r="F3901" s="300" t="s">
        <v>1200</v>
      </c>
      <c r="G3901" s="300" t="s">
        <v>1201</v>
      </c>
      <c r="H3901" s="300" t="s">
        <v>1202</v>
      </c>
      <c r="I3901" s="54"/>
    </row>
    <row r="3902" spans="3:13" s="55" customFormat="1" ht="13.8">
      <c r="C3902" s="72" t="s">
        <v>1203</v>
      </c>
      <c r="D3902" s="59" t="s">
        <v>1204</v>
      </c>
      <c r="E3902" s="73"/>
      <c r="F3902" s="73"/>
      <c r="G3902" s="73"/>
      <c r="H3902" s="73"/>
      <c r="I3902" s="54"/>
      <c r="J3902" s="159" t="s">
        <v>1249</v>
      </c>
    </row>
    <row r="3903" spans="3:13" s="55" customFormat="1" ht="13.8">
      <c r="C3903" s="301">
        <v>1</v>
      </c>
      <c r="D3903" s="59" t="s">
        <v>5</v>
      </c>
      <c r="E3903" s="302" t="s">
        <v>6</v>
      </c>
      <c r="F3903" s="93">
        <v>0.216</v>
      </c>
      <c r="G3903" s="64">
        <f>VLOOKUP(D3903,upahbahan,3,FALSE)</f>
        <v>100000</v>
      </c>
      <c r="H3903" s="64">
        <f>F3903*G3903</f>
        <v>21600</v>
      </c>
      <c r="I3903" s="54"/>
      <c r="J3903" s="159" t="s">
        <v>1250</v>
      </c>
      <c r="M3903" s="65">
        <v>0.1</v>
      </c>
    </row>
    <row r="3904" spans="3:13" s="55" customFormat="1" ht="13.8">
      <c r="C3904" s="301">
        <v>2</v>
      </c>
      <c r="D3904" s="59" t="s">
        <v>10</v>
      </c>
      <c r="E3904" s="302" t="s">
        <v>6</v>
      </c>
      <c r="F3904" s="93">
        <v>0.108</v>
      </c>
      <c r="G3904" s="64">
        <f>VLOOKUP(D3904,upahbahan,3,FALSE)</f>
        <v>145000</v>
      </c>
      <c r="H3904" s="64">
        <f>F3904*G3904</f>
        <v>15660</v>
      </c>
      <c r="I3904" s="54"/>
      <c r="J3904" s="159"/>
      <c r="M3904" s="65"/>
    </row>
    <row r="3905" spans="3:13" s="55" customFormat="1" ht="13.8">
      <c r="C3905" s="301">
        <v>4</v>
      </c>
      <c r="D3905" s="59" t="s">
        <v>19</v>
      </c>
      <c r="E3905" s="302" t="s">
        <v>6</v>
      </c>
      <c r="F3905" s="93">
        <v>2.1999999999999999E-2</v>
      </c>
      <c r="G3905" s="64">
        <f>VLOOKUP(D3905,upahbahan,3,FALSE)</f>
        <v>200000</v>
      </c>
      <c r="H3905" s="64">
        <f t="shared" ref="H3905" si="481">F3905*G3905</f>
        <v>4400</v>
      </c>
      <c r="I3905" s="54"/>
    </row>
    <row r="3906" spans="3:13" s="55" customFormat="1" ht="13.8">
      <c r="C3906" s="83" t="s">
        <v>1210</v>
      </c>
      <c r="D3906" s="80"/>
      <c r="E3906" s="80"/>
      <c r="F3906" s="217"/>
      <c r="G3906" s="218"/>
      <c r="H3906" s="64">
        <f>SUM(H3903:H3905)</f>
        <v>41660</v>
      </c>
      <c r="I3906" s="219"/>
    </row>
    <row r="3907" spans="3:13" s="55" customFormat="1" ht="13.8">
      <c r="C3907" s="72" t="s">
        <v>1211</v>
      </c>
      <c r="D3907" s="59" t="s">
        <v>1212</v>
      </c>
      <c r="E3907" s="73"/>
      <c r="F3907" s="73"/>
      <c r="G3907" s="73"/>
      <c r="H3907" s="73"/>
      <c r="I3907" s="54"/>
    </row>
    <row r="3908" spans="3:13" s="55" customFormat="1" ht="13.8">
      <c r="C3908" s="557">
        <v>1</v>
      </c>
      <c r="D3908" s="59" t="s">
        <v>5746</v>
      </c>
      <c r="E3908" s="170" t="s">
        <v>2188</v>
      </c>
      <c r="F3908" s="171">
        <v>1</v>
      </c>
      <c r="G3908" s="64">
        <f>VLOOKUP(D3908,upahbahan,3,FALSE)</f>
        <v>138000</v>
      </c>
      <c r="H3908" s="64">
        <f t="shared" ref="H3908" si="482">F3908*G3908</f>
        <v>138000</v>
      </c>
      <c r="I3908" s="54"/>
    </row>
    <row r="3909" spans="3:13" s="55" customFormat="1" ht="13.8">
      <c r="C3909" s="83" t="s">
        <v>1216</v>
      </c>
      <c r="D3909" s="80"/>
      <c r="E3909" s="80"/>
      <c r="F3909" s="80"/>
      <c r="G3909" s="162"/>
      <c r="H3909" s="64">
        <f>SUM(H3907:H3908)</f>
        <v>138000</v>
      </c>
      <c r="I3909" s="54"/>
    </row>
    <row r="3910" spans="3:13" s="55" customFormat="1" ht="13.8">
      <c r="C3910" s="72" t="s">
        <v>1217</v>
      </c>
      <c r="D3910" s="59" t="s">
        <v>1218</v>
      </c>
      <c r="E3910" s="170"/>
      <c r="F3910" s="73"/>
      <c r="G3910" s="73"/>
      <c r="H3910" s="73"/>
      <c r="I3910" s="54"/>
    </row>
    <row r="3911" spans="3:13" s="55" customFormat="1" ht="13.8">
      <c r="C3911" s="557">
        <v>1</v>
      </c>
      <c r="D3911" s="59" t="s">
        <v>5134</v>
      </c>
      <c r="E3911" s="170" t="s">
        <v>1995</v>
      </c>
      <c r="F3911" s="189">
        <v>2.9000000000000001E-2</v>
      </c>
      <c r="G3911" s="64">
        <f>VLOOKUP(D3911,upahbahan,3,FALSE)</f>
        <v>108000</v>
      </c>
      <c r="H3911" s="64">
        <f>F3911*G3911</f>
        <v>3132</v>
      </c>
      <c r="I3911" s="54"/>
    </row>
    <row r="3912" spans="3:13" s="55" customFormat="1" ht="13.8">
      <c r="C3912" s="83" t="s">
        <v>1219</v>
      </c>
      <c r="D3912" s="80"/>
      <c r="E3912" s="80"/>
      <c r="F3912" s="80"/>
      <c r="G3912" s="162"/>
      <c r="H3912" s="588">
        <f>SUM(H3910:H3911)</f>
        <v>3132</v>
      </c>
      <c r="I3912" s="54"/>
    </row>
    <row r="3913" spans="3:13" s="55" customFormat="1" ht="13.8">
      <c r="C3913" s="58" t="s">
        <v>1220</v>
      </c>
      <c r="D3913" s="69" t="s">
        <v>1221</v>
      </c>
      <c r="E3913" s="70"/>
      <c r="F3913" s="70"/>
      <c r="G3913" s="71"/>
      <c r="H3913" s="304">
        <f>H3912+H3909+H3906</f>
        <v>182792</v>
      </c>
      <c r="I3913" s="319"/>
    </row>
    <row r="3914" spans="3:13" s="55" customFormat="1" ht="13.8">
      <c r="C3914" s="58" t="s">
        <v>1222</v>
      </c>
      <c r="D3914" s="69" t="s">
        <v>1325</v>
      </c>
      <c r="E3914" s="70"/>
      <c r="F3914" s="71"/>
      <c r="G3914" s="95">
        <v>0.1</v>
      </c>
      <c r="H3914" s="64">
        <f>H3913*G3914</f>
        <v>18279.2</v>
      </c>
      <c r="I3914" s="319"/>
    </row>
    <row r="3915" spans="3:13" s="55" customFormat="1" ht="16.5" customHeight="1">
      <c r="C3915" s="58" t="s">
        <v>1223</v>
      </c>
      <c r="D3915" s="69" t="s">
        <v>1224</v>
      </c>
      <c r="E3915" s="70"/>
      <c r="F3915" s="70"/>
      <c r="G3915" s="71"/>
      <c r="H3915" s="305">
        <f>SUM(H3913:H3914)</f>
        <v>201071.2</v>
      </c>
      <c r="I3915" s="319"/>
    </row>
    <row r="3917" spans="3:13" ht="13.8">
      <c r="C3917" s="160" t="s">
        <v>5747</v>
      </c>
      <c r="D3917" s="436" t="s">
        <v>5748</v>
      </c>
      <c r="I3917" s="56">
        <f>ROUNDDOWN(H3932,-2)</f>
        <v>310200</v>
      </c>
    </row>
    <row r="3918" spans="3:13" s="55" customFormat="1" ht="27.6">
      <c r="C3918" s="300" t="s">
        <v>1197</v>
      </c>
      <c r="D3918" s="300" t="s">
        <v>1198</v>
      </c>
      <c r="E3918" s="300" t="s">
        <v>1199</v>
      </c>
      <c r="F3918" s="300" t="s">
        <v>1200</v>
      </c>
      <c r="G3918" s="300" t="s">
        <v>1201</v>
      </c>
      <c r="H3918" s="300" t="s">
        <v>1202</v>
      </c>
      <c r="I3918" s="54"/>
    </row>
    <row r="3919" spans="3:13" s="55" customFormat="1" ht="13.8">
      <c r="C3919" s="72" t="s">
        <v>1203</v>
      </c>
      <c r="D3919" s="59" t="s">
        <v>1204</v>
      </c>
      <c r="E3919" s="73"/>
      <c r="F3919" s="73"/>
      <c r="G3919" s="73"/>
      <c r="H3919" s="73"/>
      <c r="I3919" s="54"/>
      <c r="J3919" s="159" t="s">
        <v>1249</v>
      </c>
    </row>
    <row r="3920" spans="3:13" s="55" customFormat="1" ht="13.8">
      <c r="C3920" s="301">
        <v>1</v>
      </c>
      <c r="D3920" s="59" t="s">
        <v>5</v>
      </c>
      <c r="E3920" s="302" t="s">
        <v>6</v>
      </c>
      <c r="F3920" s="93">
        <v>0.32600000000000001</v>
      </c>
      <c r="G3920" s="64">
        <f>VLOOKUP(D3920,upahbahan,3,FALSE)</f>
        <v>100000</v>
      </c>
      <c r="H3920" s="64">
        <f>F3920*G3920</f>
        <v>32600</v>
      </c>
      <c r="I3920" s="54"/>
      <c r="J3920" s="159" t="s">
        <v>1250</v>
      </c>
      <c r="M3920" s="65">
        <v>0.1</v>
      </c>
    </row>
    <row r="3921" spans="3:13" s="55" customFormat="1" ht="13.8">
      <c r="C3921" s="301">
        <v>2</v>
      </c>
      <c r="D3921" s="59" t="s">
        <v>10</v>
      </c>
      <c r="E3921" s="302" t="s">
        <v>6</v>
      </c>
      <c r="F3921" s="93">
        <v>0.16300000000000001</v>
      </c>
      <c r="G3921" s="64">
        <f>VLOOKUP(D3921,upahbahan,3,FALSE)</f>
        <v>145000</v>
      </c>
      <c r="H3921" s="64">
        <f>F3921*G3921</f>
        <v>23635</v>
      </c>
      <c r="I3921" s="54"/>
      <c r="J3921" s="159"/>
      <c r="M3921" s="65"/>
    </row>
    <row r="3922" spans="3:13" s="55" customFormat="1" ht="13.8">
      <c r="C3922" s="301">
        <v>4</v>
      </c>
      <c r="D3922" s="59" t="s">
        <v>19</v>
      </c>
      <c r="E3922" s="302" t="s">
        <v>6</v>
      </c>
      <c r="F3922" s="93">
        <v>3.3000000000000002E-2</v>
      </c>
      <c r="G3922" s="64">
        <f>VLOOKUP(D3922,upahbahan,3,FALSE)</f>
        <v>200000</v>
      </c>
      <c r="H3922" s="64">
        <f t="shared" ref="H3922" si="483">F3922*G3922</f>
        <v>6600</v>
      </c>
      <c r="I3922" s="54"/>
    </row>
    <row r="3923" spans="3:13" s="55" customFormat="1" ht="13.8">
      <c r="C3923" s="83" t="s">
        <v>1210</v>
      </c>
      <c r="D3923" s="80"/>
      <c r="E3923" s="80"/>
      <c r="F3923" s="217"/>
      <c r="G3923" s="218"/>
      <c r="H3923" s="64">
        <f>SUM(H3920:H3922)</f>
        <v>62835</v>
      </c>
      <c r="I3923" s="219"/>
    </row>
    <row r="3924" spans="3:13" s="55" customFormat="1" ht="13.8">
      <c r="C3924" s="72" t="s">
        <v>1211</v>
      </c>
      <c r="D3924" s="59" t="s">
        <v>1212</v>
      </c>
      <c r="E3924" s="73"/>
      <c r="F3924" s="73"/>
      <c r="G3924" s="73"/>
      <c r="H3924" s="73"/>
      <c r="I3924" s="54"/>
    </row>
    <row r="3925" spans="3:13" s="55" customFormat="1" ht="13.8">
      <c r="C3925" s="557">
        <v>1</v>
      </c>
      <c r="D3925" s="59" t="s">
        <v>5749</v>
      </c>
      <c r="E3925" s="170" t="s">
        <v>2188</v>
      </c>
      <c r="F3925" s="171">
        <v>1</v>
      </c>
      <c r="G3925" s="64">
        <f>VLOOKUP(D3925,upahbahan,3,FALSE)</f>
        <v>215000</v>
      </c>
      <c r="H3925" s="64">
        <f t="shared" ref="H3925" si="484">F3925*G3925</f>
        <v>215000</v>
      </c>
      <c r="I3925" s="54"/>
    </row>
    <row r="3926" spans="3:13" s="55" customFormat="1" ht="13.8">
      <c r="C3926" s="83" t="s">
        <v>1216</v>
      </c>
      <c r="D3926" s="80"/>
      <c r="E3926" s="80"/>
      <c r="F3926" s="80"/>
      <c r="G3926" s="162"/>
      <c r="H3926" s="64">
        <f>SUM(H3924:H3925)</f>
        <v>215000</v>
      </c>
      <c r="I3926" s="54"/>
    </row>
    <row r="3927" spans="3:13" s="55" customFormat="1" ht="13.8">
      <c r="C3927" s="72" t="s">
        <v>1217</v>
      </c>
      <c r="D3927" s="59" t="s">
        <v>1218</v>
      </c>
      <c r="E3927" s="170"/>
      <c r="F3927" s="73"/>
      <c r="G3927" s="73"/>
      <c r="H3927" s="73"/>
      <c r="I3927" s="54"/>
    </row>
    <row r="3928" spans="3:13" s="55" customFormat="1" ht="13.8">
      <c r="C3928" s="557">
        <v>1</v>
      </c>
      <c r="D3928" s="59" t="s">
        <v>5134</v>
      </c>
      <c r="E3928" s="170" t="s">
        <v>1995</v>
      </c>
      <c r="F3928" s="189">
        <v>3.9E-2</v>
      </c>
      <c r="G3928" s="64">
        <f>VLOOKUP(D3928,upahbahan,3,FALSE)</f>
        <v>108000</v>
      </c>
      <c r="H3928" s="64">
        <f>F3928*G3928</f>
        <v>4212</v>
      </c>
      <c r="I3928" s="54"/>
    </row>
    <row r="3929" spans="3:13" s="55" customFormat="1" ht="13.8">
      <c r="C3929" s="83" t="s">
        <v>1219</v>
      </c>
      <c r="D3929" s="80"/>
      <c r="E3929" s="80"/>
      <c r="F3929" s="80"/>
      <c r="G3929" s="162"/>
      <c r="H3929" s="588">
        <f>SUM(H3927:H3928)</f>
        <v>4212</v>
      </c>
      <c r="I3929" s="54"/>
    </row>
    <row r="3930" spans="3:13" s="55" customFormat="1" ht="13.8">
      <c r="C3930" s="58" t="s">
        <v>1220</v>
      </c>
      <c r="D3930" s="69" t="s">
        <v>1221</v>
      </c>
      <c r="E3930" s="70"/>
      <c r="F3930" s="70"/>
      <c r="G3930" s="71"/>
      <c r="H3930" s="304">
        <f>H3929+H3926+H3923</f>
        <v>282047</v>
      </c>
      <c r="I3930" s="319"/>
    </row>
    <row r="3931" spans="3:13" s="55" customFormat="1" ht="13.8">
      <c r="C3931" s="58" t="s">
        <v>1222</v>
      </c>
      <c r="D3931" s="69" t="s">
        <v>1325</v>
      </c>
      <c r="E3931" s="70"/>
      <c r="F3931" s="71"/>
      <c r="G3931" s="95">
        <v>0.1</v>
      </c>
      <c r="H3931" s="64">
        <f>H3930*G3931</f>
        <v>28204.7</v>
      </c>
      <c r="I3931" s="319"/>
    </row>
    <row r="3932" spans="3:13" s="55" customFormat="1" ht="16.5" customHeight="1">
      <c r="C3932" s="58" t="s">
        <v>1223</v>
      </c>
      <c r="D3932" s="69" t="s">
        <v>1224</v>
      </c>
      <c r="E3932" s="70"/>
      <c r="F3932" s="70"/>
      <c r="G3932" s="71"/>
      <c r="H3932" s="305">
        <f>SUM(H3930:H3931)</f>
        <v>310251.7</v>
      </c>
      <c r="I3932" s="319"/>
    </row>
    <row r="3934" spans="3:13" ht="13.8">
      <c r="C3934" s="160" t="s">
        <v>5750</v>
      </c>
      <c r="D3934" s="436" t="s">
        <v>5751</v>
      </c>
      <c r="I3934" s="56">
        <f>ROUNDDOWN(H3949,-2)</f>
        <v>535100</v>
      </c>
    </row>
    <row r="3935" spans="3:13" s="55" customFormat="1" ht="27.6">
      <c r="C3935" s="300" t="s">
        <v>1197</v>
      </c>
      <c r="D3935" s="300" t="s">
        <v>1198</v>
      </c>
      <c r="E3935" s="300" t="s">
        <v>1199</v>
      </c>
      <c r="F3935" s="300" t="s">
        <v>1200</v>
      </c>
      <c r="G3935" s="300" t="s">
        <v>1201</v>
      </c>
      <c r="H3935" s="300" t="s">
        <v>1202</v>
      </c>
      <c r="I3935" s="54"/>
    </row>
    <row r="3936" spans="3:13" s="55" customFormat="1" ht="13.8">
      <c r="C3936" s="72" t="s">
        <v>1203</v>
      </c>
      <c r="D3936" s="59" t="s">
        <v>1204</v>
      </c>
      <c r="E3936" s="73"/>
      <c r="F3936" s="73"/>
      <c r="G3936" s="73"/>
      <c r="H3936" s="73"/>
      <c r="I3936" s="54"/>
      <c r="J3936" s="159" t="s">
        <v>1249</v>
      </c>
    </row>
    <row r="3937" spans="3:13" s="55" customFormat="1" ht="13.8">
      <c r="C3937" s="301">
        <v>1</v>
      </c>
      <c r="D3937" s="59" t="s">
        <v>5</v>
      </c>
      <c r="E3937" s="302" t="s">
        <v>6</v>
      </c>
      <c r="F3937" s="93">
        <v>0.76600000000000001</v>
      </c>
      <c r="G3937" s="64">
        <f>VLOOKUP(D3937,upahbahan,3,FALSE)</f>
        <v>100000</v>
      </c>
      <c r="H3937" s="64">
        <f>F3937*G3937</f>
        <v>76600</v>
      </c>
      <c r="I3937" s="54"/>
      <c r="J3937" s="159" t="s">
        <v>1250</v>
      </c>
      <c r="M3937" s="65">
        <v>0.1</v>
      </c>
    </row>
    <row r="3938" spans="3:13" s="55" customFormat="1" ht="13.8">
      <c r="C3938" s="301">
        <v>2</v>
      </c>
      <c r="D3938" s="59" t="s">
        <v>10</v>
      </c>
      <c r="E3938" s="302" t="s">
        <v>6</v>
      </c>
      <c r="F3938" s="93">
        <v>0.38300000000000001</v>
      </c>
      <c r="G3938" s="64">
        <f>VLOOKUP(D3938,upahbahan,3,FALSE)</f>
        <v>145000</v>
      </c>
      <c r="H3938" s="64">
        <f>F3938*G3938</f>
        <v>55535</v>
      </c>
      <c r="I3938" s="54"/>
      <c r="J3938" s="159"/>
      <c r="M3938" s="65"/>
    </row>
    <row r="3939" spans="3:13" s="55" customFormat="1" ht="13.8">
      <c r="C3939" s="301">
        <v>4</v>
      </c>
      <c r="D3939" s="59" t="s">
        <v>19</v>
      </c>
      <c r="E3939" s="302" t="s">
        <v>6</v>
      </c>
      <c r="F3939" s="93">
        <v>7.6999999999999999E-2</v>
      </c>
      <c r="G3939" s="64">
        <f>VLOOKUP(D3939,upahbahan,3,FALSE)</f>
        <v>200000</v>
      </c>
      <c r="H3939" s="64">
        <f t="shared" ref="H3939" si="485">F3939*G3939</f>
        <v>15400</v>
      </c>
      <c r="I3939" s="54"/>
    </row>
    <row r="3940" spans="3:13" s="55" customFormat="1" ht="13.8">
      <c r="C3940" s="83" t="s">
        <v>1210</v>
      </c>
      <c r="D3940" s="80"/>
      <c r="E3940" s="80"/>
      <c r="F3940" s="217"/>
      <c r="G3940" s="218"/>
      <c r="H3940" s="64">
        <f>SUM(H3937:H3939)</f>
        <v>147535</v>
      </c>
      <c r="I3940" s="219"/>
    </row>
    <row r="3941" spans="3:13" s="55" customFormat="1" ht="13.8">
      <c r="C3941" s="72" t="s">
        <v>1211</v>
      </c>
      <c r="D3941" s="59" t="s">
        <v>1212</v>
      </c>
      <c r="E3941" s="73"/>
      <c r="F3941" s="73"/>
      <c r="G3941" s="73"/>
      <c r="H3941" s="73"/>
      <c r="I3941" s="54"/>
    </row>
    <row r="3942" spans="3:13" s="55" customFormat="1" ht="13.8">
      <c r="C3942" s="557">
        <v>1</v>
      </c>
      <c r="D3942" s="59" t="s">
        <v>5755</v>
      </c>
      <c r="E3942" s="170" t="s">
        <v>2188</v>
      </c>
      <c r="F3942" s="171">
        <v>1</v>
      </c>
      <c r="G3942" s="64">
        <f>VLOOKUP(D3942,upahbahan,3,FALSE)</f>
        <v>285000</v>
      </c>
      <c r="H3942" s="64">
        <f t="shared" ref="H3942" si="486">F3942*G3942</f>
        <v>285000</v>
      </c>
      <c r="I3942" s="54"/>
    </row>
    <row r="3943" spans="3:13" s="55" customFormat="1" ht="13.8">
      <c r="C3943" s="83" t="s">
        <v>1216</v>
      </c>
      <c r="D3943" s="80"/>
      <c r="E3943" s="80"/>
      <c r="F3943" s="80"/>
      <c r="G3943" s="162"/>
      <c r="H3943" s="64">
        <f>SUM(H3941:H3942)</f>
        <v>285000</v>
      </c>
      <c r="I3943" s="54"/>
    </row>
    <row r="3944" spans="3:13" s="55" customFormat="1" ht="13.8">
      <c r="C3944" s="72" t="s">
        <v>1217</v>
      </c>
      <c r="D3944" s="59" t="s">
        <v>1218</v>
      </c>
      <c r="E3944" s="170"/>
      <c r="F3944" s="73"/>
      <c r="G3944" s="73"/>
      <c r="H3944" s="73"/>
      <c r="I3944" s="54"/>
    </row>
    <row r="3945" spans="3:13" s="55" customFormat="1" ht="13.8">
      <c r="C3945" s="557">
        <v>1</v>
      </c>
      <c r="D3945" s="59" t="s">
        <v>5134</v>
      </c>
      <c r="E3945" s="170" t="s">
        <v>1995</v>
      </c>
      <c r="F3945" s="189">
        <v>0.5</v>
      </c>
      <c r="G3945" s="64">
        <f>VLOOKUP(D3945,upahbahan,3,FALSE)</f>
        <v>108000</v>
      </c>
      <c r="H3945" s="64">
        <f>F3945*G3945</f>
        <v>54000</v>
      </c>
      <c r="I3945" s="54"/>
    </row>
    <row r="3946" spans="3:13" s="55" customFormat="1" ht="13.8">
      <c r="C3946" s="83" t="s">
        <v>1219</v>
      </c>
      <c r="D3946" s="80"/>
      <c r="E3946" s="80"/>
      <c r="F3946" s="80"/>
      <c r="G3946" s="162"/>
      <c r="H3946" s="588">
        <f>SUM(H3944:H3945)</f>
        <v>54000</v>
      </c>
      <c r="I3946" s="54"/>
    </row>
    <row r="3947" spans="3:13" s="55" customFormat="1" ht="13.8">
      <c r="C3947" s="58" t="s">
        <v>1220</v>
      </c>
      <c r="D3947" s="69" t="s">
        <v>1221</v>
      </c>
      <c r="E3947" s="70"/>
      <c r="F3947" s="70"/>
      <c r="G3947" s="71"/>
      <c r="H3947" s="304">
        <f>H3946+H3943+H3940</f>
        <v>486535</v>
      </c>
      <c r="I3947" s="319"/>
    </row>
    <row r="3948" spans="3:13" s="55" customFormat="1" ht="13.8">
      <c r="C3948" s="58" t="s">
        <v>1222</v>
      </c>
      <c r="D3948" s="69" t="s">
        <v>1325</v>
      </c>
      <c r="E3948" s="70"/>
      <c r="F3948" s="71"/>
      <c r="G3948" s="95">
        <v>0.1</v>
      </c>
      <c r="H3948" s="64">
        <f>H3947*G3948</f>
        <v>48653.5</v>
      </c>
      <c r="I3948" s="319"/>
    </row>
    <row r="3949" spans="3:13" s="55" customFormat="1" ht="16.5" customHeight="1">
      <c r="C3949" s="58" t="s">
        <v>1223</v>
      </c>
      <c r="D3949" s="69" t="s">
        <v>1224</v>
      </c>
      <c r="E3949" s="70"/>
      <c r="F3949" s="70"/>
      <c r="G3949" s="71"/>
      <c r="H3949" s="305">
        <f>SUM(H3947:H3948)</f>
        <v>535188.5</v>
      </c>
      <c r="I3949" s="319"/>
    </row>
    <row r="3951" spans="3:13" ht="13.8">
      <c r="C3951" s="160" t="s">
        <v>5752</v>
      </c>
      <c r="D3951" s="436" t="s">
        <v>5753</v>
      </c>
      <c r="I3951" s="56">
        <f>ROUNDDOWN(H3966,-2)</f>
        <v>641800</v>
      </c>
    </row>
    <row r="3952" spans="3:13" s="55" customFormat="1" ht="27.6">
      <c r="C3952" s="300" t="s">
        <v>1197</v>
      </c>
      <c r="D3952" s="300" t="s">
        <v>1198</v>
      </c>
      <c r="E3952" s="300" t="s">
        <v>1199</v>
      </c>
      <c r="F3952" s="300" t="s">
        <v>1200</v>
      </c>
      <c r="G3952" s="300" t="s">
        <v>1201</v>
      </c>
      <c r="H3952" s="300" t="s">
        <v>1202</v>
      </c>
      <c r="I3952" s="54"/>
    </row>
    <row r="3953" spans="3:13" s="55" customFormat="1" ht="13.8">
      <c r="C3953" s="72" t="s">
        <v>1203</v>
      </c>
      <c r="D3953" s="59" t="s">
        <v>1204</v>
      </c>
      <c r="E3953" s="73"/>
      <c r="F3953" s="73"/>
      <c r="G3953" s="73"/>
      <c r="H3953" s="73"/>
      <c r="I3953" s="54"/>
      <c r="J3953" s="159" t="s">
        <v>1249</v>
      </c>
    </row>
    <row r="3954" spans="3:13" s="55" customFormat="1" ht="13.8">
      <c r="C3954" s="301">
        <v>1</v>
      </c>
      <c r="D3954" s="59" t="s">
        <v>5</v>
      </c>
      <c r="E3954" s="302" t="s">
        <v>6</v>
      </c>
      <c r="F3954" s="93">
        <v>0.876</v>
      </c>
      <c r="G3954" s="64">
        <f>VLOOKUP(D3954,upahbahan,3,FALSE)</f>
        <v>100000</v>
      </c>
      <c r="H3954" s="64">
        <f>F3954*G3954</f>
        <v>87600</v>
      </c>
      <c r="I3954" s="54"/>
      <c r="J3954" s="159" t="s">
        <v>1250</v>
      </c>
      <c r="M3954" s="65">
        <v>0.1</v>
      </c>
    </row>
    <row r="3955" spans="3:13" s="55" customFormat="1" ht="13.8">
      <c r="C3955" s="301">
        <v>2</v>
      </c>
      <c r="D3955" s="59" t="s">
        <v>10</v>
      </c>
      <c r="E3955" s="302" t="s">
        <v>6</v>
      </c>
      <c r="F3955" s="93">
        <v>0.438</v>
      </c>
      <c r="G3955" s="64">
        <f>VLOOKUP(D3955,upahbahan,3,FALSE)</f>
        <v>145000</v>
      </c>
      <c r="H3955" s="64">
        <f>F3955*G3955</f>
        <v>63510</v>
      </c>
      <c r="I3955" s="54"/>
      <c r="J3955" s="159"/>
      <c r="M3955" s="65"/>
    </row>
    <row r="3956" spans="3:13" s="55" customFormat="1" ht="13.8">
      <c r="C3956" s="301">
        <v>4</v>
      </c>
      <c r="D3956" s="59" t="s">
        <v>19</v>
      </c>
      <c r="E3956" s="302" t="s">
        <v>6</v>
      </c>
      <c r="F3956" s="93">
        <v>8.7999999999999995E-2</v>
      </c>
      <c r="G3956" s="64">
        <f>VLOOKUP(D3956,upahbahan,3,FALSE)</f>
        <v>200000</v>
      </c>
      <c r="H3956" s="64">
        <f t="shared" ref="H3956" si="487">F3956*G3956</f>
        <v>17600</v>
      </c>
      <c r="I3956" s="54"/>
    </row>
    <row r="3957" spans="3:13" s="55" customFormat="1" ht="13.8">
      <c r="C3957" s="83" t="s">
        <v>1210</v>
      </c>
      <c r="D3957" s="80"/>
      <c r="E3957" s="80"/>
      <c r="F3957" s="217"/>
      <c r="G3957" s="218"/>
      <c r="H3957" s="64">
        <f>SUM(H3954:H3956)</f>
        <v>168710</v>
      </c>
      <c r="I3957" s="219"/>
    </row>
    <row r="3958" spans="3:13" s="55" customFormat="1" ht="13.8">
      <c r="C3958" s="72" t="s">
        <v>1211</v>
      </c>
      <c r="D3958" s="59" t="s">
        <v>1212</v>
      </c>
      <c r="E3958" s="73"/>
      <c r="F3958" s="73"/>
      <c r="G3958" s="73"/>
      <c r="H3958" s="73"/>
      <c r="I3958" s="54"/>
    </row>
    <row r="3959" spans="3:13" s="55" customFormat="1" ht="13.8">
      <c r="C3959" s="557">
        <v>1</v>
      </c>
      <c r="D3959" s="59" t="s">
        <v>5754</v>
      </c>
      <c r="E3959" s="170" t="s">
        <v>2188</v>
      </c>
      <c r="F3959" s="171">
        <v>1</v>
      </c>
      <c r="G3959" s="64">
        <f>VLOOKUP(D3959,upahbahan,3,FALSE)</f>
        <v>350000</v>
      </c>
      <c r="H3959" s="64">
        <f t="shared" ref="H3959" si="488">F3959*G3959</f>
        <v>350000</v>
      </c>
      <c r="I3959" s="54"/>
    </row>
    <row r="3960" spans="3:13" s="55" customFormat="1" ht="13.8">
      <c r="C3960" s="83" t="s">
        <v>1216</v>
      </c>
      <c r="D3960" s="80"/>
      <c r="E3960" s="80"/>
      <c r="F3960" s="80"/>
      <c r="G3960" s="162"/>
      <c r="H3960" s="64">
        <f>SUM(H3958:H3959)</f>
        <v>350000</v>
      </c>
      <c r="I3960" s="54"/>
    </row>
    <row r="3961" spans="3:13" s="55" customFormat="1" ht="13.8">
      <c r="C3961" s="72" t="s">
        <v>1217</v>
      </c>
      <c r="D3961" s="59" t="s">
        <v>1218</v>
      </c>
      <c r="E3961" s="170"/>
      <c r="F3961" s="73"/>
      <c r="G3961" s="73"/>
      <c r="H3961" s="73"/>
      <c r="I3961" s="54"/>
    </row>
    <row r="3962" spans="3:13" s="55" customFormat="1" ht="13.8">
      <c r="C3962" s="557">
        <v>1</v>
      </c>
      <c r="D3962" s="59" t="s">
        <v>5134</v>
      </c>
      <c r="E3962" s="170" t="s">
        <v>1995</v>
      </c>
      <c r="F3962" s="189">
        <v>0.6</v>
      </c>
      <c r="G3962" s="64">
        <f>VLOOKUP(D3962,upahbahan,3,FALSE)</f>
        <v>108000</v>
      </c>
      <c r="H3962" s="64">
        <f>F3962*G3962</f>
        <v>64800</v>
      </c>
      <c r="I3962" s="54"/>
    </row>
    <row r="3963" spans="3:13" s="55" customFormat="1" ht="13.8">
      <c r="C3963" s="83" t="s">
        <v>1219</v>
      </c>
      <c r="D3963" s="80"/>
      <c r="E3963" s="80"/>
      <c r="F3963" s="80"/>
      <c r="G3963" s="162"/>
      <c r="H3963" s="588">
        <f>SUM(H3961:H3962)</f>
        <v>64800</v>
      </c>
      <c r="I3963" s="54"/>
    </row>
    <row r="3964" spans="3:13" s="55" customFormat="1" ht="13.8">
      <c r="C3964" s="58" t="s">
        <v>1220</v>
      </c>
      <c r="D3964" s="69" t="s">
        <v>1221</v>
      </c>
      <c r="E3964" s="70"/>
      <c r="F3964" s="70"/>
      <c r="G3964" s="71"/>
      <c r="H3964" s="304">
        <f>H3963+H3960+H3957</f>
        <v>583510</v>
      </c>
      <c r="I3964" s="319"/>
    </row>
    <row r="3965" spans="3:13" s="55" customFormat="1" ht="13.8">
      <c r="C3965" s="58" t="s">
        <v>1222</v>
      </c>
      <c r="D3965" s="69" t="s">
        <v>1325</v>
      </c>
      <c r="E3965" s="70"/>
      <c r="F3965" s="71"/>
      <c r="G3965" s="95">
        <v>0.1</v>
      </c>
      <c r="H3965" s="64">
        <f>H3964*G3965</f>
        <v>58351</v>
      </c>
      <c r="I3965" s="319"/>
    </row>
    <row r="3966" spans="3:13" s="55" customFormat="1" ht="16.5" customHeight="1">
      <c r="C3966" s="58" t="s">
        <v>1223</v>
      </c>
      <c r="D3966" s="69" t="s">
        <v>1224</v>
      </c>
      <c r="E3966" s="70"/>
      <c r="F3966" s="70"/>
      <c r="G3966" s="71"/>
      <c r="H3966" s="305">
        <f>SUM(H3964:H3965)</f>
        <v>641861</v>
      </c>
      <c r="I3966" s="319"/>
    </row>
    <row r="3968" spans="3:13" ht="13.8">
      <c r="C3968" s="160" t="s">
        <v>5756</v>
      </c>
      <c r="D3968" s="436" t="s">
        <v>5757</v>
      </c>
      <c r="I3968" s="56">
        <f>ROUNDDOWN(H3984,-2)</f>
        <v>886700</v>
      </c>
    </row>
    <row r="3969" spans="3:13" s="55" customFormat="1" ht="27.6">
      <c r="C3969" s="300" t="s">
        <v>1197</v>
      </c>
      <c r="D3969" s="300" t="s">
        <v>1198</v>
      </c>
      <c r="E3969" s="300" t="s">
        <v>1199</v>
      </c>
      <c r="F3969" s="300" t="s">
        <v>1200</v>
      </c>
      <c r="G3969" s="300" t="s">
        <v>1201</v>
      </c>
      <c r="H3969" s="300" t="s">
        <v>1202</v>
      </c>
      <c r="I3969" s="54"/>
    </row>
    <row r="3970" spans="3:13" s="55" customFormat="1" ht="13.8">
      <c r="C3970" s="72" t="s">
        <v>1203</v>
      </c>
      <c r="D3970" s="59" t="s">
        <v>1204</v>
      </c>
      <c r="E3970" s="73"/>
      <c r="F3970" s="73"/>
      <c r="G3970" s="73"/>
      <c r="H3970" s="73"/>
      <c r="I3970" s="54"/>
      <c r="J3970" s="159" t="s">
        <v>1249</v>
      </c>
    </row>
    <row r="3971" spans="3:13" s="55" customFormat="1" ht="13.8">
      <c r="C3971" s="301">
        <v>1</v>
      </c>
      <c r="D3971" s="59" t="s">
        <v>5</v>
      </c>
      <c r="E3971" s="302" t="s">
        <v>6</v>
      </c>
      <c r="F3971" s="93">
        <v>1.0960000000000001</v>
      </c>
      <c r="G3971" s="64">
        <f>VLOOKUP(D3971,upahbahan,3,FALSE)</f>
        <v>100000</v>
      </c>
      <c r="H3971" s="64">
        <f>F3971*G3971</f>
        <v>109600.00000000001</v>
      </c>
      <c r="I3971" s="54"/>
      <c r="J3971" s="159" t="s">
        <v>1250</v>
      </c>
      <c r="M3971" s="65">
        <v>0.1</v>
      </c>
    </row>
    <row r="3972" spans="3:13" s="55" customFormat="1" ht="13.8">
      <c r="C3972" s="301">
        <v>2</v>
      </c>
      <c r="D3972" s="59" t="s">
        <v>10</v>
      </c>
      <c r="E3972" s="302" t="s">
        <v>6</v>
      </c>
      <c r="F3972" s="93">
        <v>0.54800000000000004</v>
      </c>
      <c r="G3972" s="64">
        <f>VLOOKUP(D3972,upahbahan,3,FALSE)</f>
        <v>145000</v>
      </c>
      <c r="H3972" s="64">
        <f>F3972*G3972</f>
        <v>79460</v>
      </c>
      <c r="I3972" s="54"/>
      <c r="J3972" s="159"/>
      <c r="M3972" s="65"/>
    </row>
    <row r="3973" spans="3:13" s="55" customFormat="1" ht="13.8">
      <c r="C3973" s="301">
        <v>4</v>
      </c>
      <c r="D3973" s="59" t="s">
        <v>19</v>
      </c>
      <c r="E3973" s="302" t="s">
        <v>6</v>
      </c>
      <c r="F3973" s="93">
        <v>0.11</v>
      </c>
      <c r="G3973" s="64">
        <f>VLOOKUP(D3973,upahbahan,3,FALSE)</f>
        <v>200000</v>
      </c>
      <c r="H3973" s="64">
        <f t="shared" ref="H3973" si="489">F3973*G3973</f>
        <v>22000</v>
      </c>
      <c r="I3973" s="54"/>
    </row>
    <row r="3974" spans="3:13" s="55" customFormat="1" ht="13.8">
      <c r="C3974" s="83" t="s">
        <v>1210</v>
      </c>
      <c r="D3974" s="80"/>
      <c r="E3974" s="80"/>
      <c r="F3974" s="217"/>
      <c r="G3974" s="218"/>
      <c r="H3974" s="64">
        <f>SUM(H3971:H3973)</f>
        <v>211060</v>
      </c>
      <c r="I3974" s="219"/>
    </row>
    <row r="3975" spans="3:13" s="55" customFormat="1" ht="13.8">
      <c r="C3975" s="72" t="s">
        <v>1211</v>
      </c>
      <c r="D3975" s="59" t="s">
        <v>1212</v>
      </c>
      <c r="E3975" s="73"/>
      <c r="F3975" s="73"/>
      <c r="G3975" s="73"/>
      <c r="H3975" s="73"/>
      <c r="I3975" s="54"/>
    </row>
    <row r="3976" spans="3:13" s="55" customFormat="1" ht="13.8">
      <c r="C3976" s="557">
        <v>1</v>
      </c>
      <c r="D3976" s="59" t="s">
        <v>5761</v>
      </c>
      <c r="E3976" s="170" t="s">
        <v>2188</v>
      </c>
      <c r="F3976" s="171">
        <v>1</v>
      </c>
      <c r="G3976" s="64">
        <f>VLOOKUP(D3976,upahbahan,3,FALSE)</f>
        <v>435000</v>
      </c>
      <c r="H3976" s="64">
        <f t="shared" ref="H3976" si="490">F3976*G3976</f>
        <v>435000</v>
      </c>
      <c r="I3976" s="54"/>
    </row>
    <row r="3977" spans="3:13" s="55" customFormat="1" ht="13.8">
      <c r="C3977" s="83" t="s">
        <v>1216</v>
      </c>
      <c r="D3977" s="80"/>
      <c r="E3977" s="80"/>
      <c r="F3977" s="80"/>
      <c r="G3977" s="162"/>
      <c r="H3977" s="64">
        <f>SUM(H3975:H3976)</f>
        <v>435000</v>
      </c>
      <c r="I3977" s="54"/>
    </row>
    <row r="3978" spans="3:13" s="55" customFormat="1" ht="13.8">
      <c r="C3978" s="72" t="s">
        <v>1217</v>
      </c>
      <c r="D3978" s="59" t="s">
        <v>1218</v>
      </c>
      <c r="E3978" s="170"/>
      <c r="F3978" s="73"/>
      <c r="G3978" s="73"/>
      <c r="H3978" s="73"/>
      <c r="I3978" s="54"/>
    </row>
    <row r="3979" spans="3:13" s="55" customFormat="1" ht="13.8">
      <c r="C3979" s="557">
        <v>1</v>
      </c>
      <c r="D3979" s="59" t="s">
        <v>5134</v>
      </c>
      <c r="E3979" s="170" t="s">
        <v>1995</v>
      </c>
      <c r="F3979" s="189">
        <v>0.193</v>
      </c>
      <c r="G3979" s="64">
        <f>VLOOKUP(D3979,upahbahan,3,FALSE)</f>
        <v>108000</v>
      </c>
      <c r="H3979" s="64">
        <f>F3979*G3979</f>
        <v>20844</v>
      </c>
      <c r="I3979" s="54"/>
    </row>
    <row r="3980" spans="3:13" s="55" customFormat="1" ht="13.8">
      <c r="C3980" s="557">
        <v>2</v>
      </c>
      <c r="D3980" s="59" t="s">
        <v>5069</v>
      </c>
      <c r="E3980" s="170" t="s">
        <v>1995</v>
      </c>
      <c r="F3980" s="189">
        <v>9.6000000000000002E-2</v>
      </c>
      <c r="G3980" s="64">
        <f>VLOOKUP(D3980,upahbahan,3,FALSE)</f>
        <v>1450000</v>
      </c>
      <c r="H3980" s="64">
        <f>F3980*G3980</f>
        <v>139200</v>
      </c>
      <c r="I3980" s="54"/>
    </row>
    <row r="3981" spans="3:13" s="55" customFormat="1" ht="13.8">
      <c r="C3981" s="83" t="s">
        <v>1219</v>
      </c>
      <c r="D3981" s="80"/>
      <c r="E3981" s="80"/>
      <c r="F3981" s="80"/>
      <c r="G3981" s="162"/>
      <c r="H3981" s="588">
        <f>SUM(H3978:H3980)</f>
        <v>160044</v>
      </c>
      <c r="I3981" s="54"/>
    </row>
    <row r="3982" spans="3:13" s="55" customFormat="1" ht="13.8">
      <c r="C3982" s="58" t="s">
        <v>1220</v>
      </c>
      <c r="D3982" s="69" t="s">
        <v>1221</v>
      </c>
      <c r="E3982" s="70"/>
      <c r="F3982" s="70"/>
      <c r="G3982" s="71"/>
      <c r="H3982" s="304">
        <f>H3981+H3977+H3974</f>
        <v>806104</v>
      </c>
      <c r="I3982" s="319"/>
    </row>
    <row r="3983" spans="3:13" s="55" customFormat="1" ht="13.8">
      <c r="C3983" s="58" t="s">
        <v>1222</v>
      </c>
      <c r="D3983" s="69" t="s">
        <v>1325</v>
      </c>
      <c r="E3983" s="70"/>
      <c r="F3983" s="71"/>
      <c r="G3983" s="95">
        <v>0.1</v>
      </c>
      <c r="H3983" s="64">
        <f>H3982*G3983</f>
        <v>80610.400000000009</v>
      </c>
      <c r="I3983" s="319"/>
    </row>
    <row r="3984" spans="3:13" s="55" customFormat="1" ht="16.5" customHeight="1">
      <c r="C3984" s="58" t="s">
        <v>1223</v>
      </c>
      <c r="D3984" s="69" t="s">
        <v>1224</v>
      </c>
      <c r="E3984" s="70"/>
      <c r="F3984" s="70"/>
      <c r="G3984" s="71"/>
      <c r="H3984" s="305">
        <f>SUM(H3982:H3983)</f>
        <v>886714.4</v>
      </c>
      <c r="I3984" s="319"/>
    </row>
    <row r="3987" spans="3:13" ht="13.8">
      <c r="C3987" s="160" t="s">
        <v>5758</v>
      </c>
      <c r="D3987" s="436" t="s">
        <v>5759</v>
      </c>
      <c r="I3987" s="56">
        <f>ROUNDDOWN(H4003,-2)</f>
        <v>1046700</v>
      </c>
    </row>
    <row r="3988" spans="3:13" s="55" customFormat="1" ht="27.6">
      <c r="C3988" s="300" t="s">
        <v>1197</v>
      </c>
      <c r="D3988" s="300" t="s">
        <v>1198</v>
      </c>
      <c r="E3988" s="300" t="s">
        <v>1199</v>
      </c>
      <c r="F3988" s="300" t="s">
        <v>1200</v>
      </c>
      <c r="G3988" s="300" t="s">
        <v>1201</v>
      </c>
      <c r="H3988" s="300" t="s">
        <v>1202</v>
      </c>
      <c r="I3988" s="54"/>
    </row>
    <row r="3989" spans="3:13" s="55" customFormat="1" ht="13.8">
      <c r="C3989" s="72" t="s">
        <v>1203</v>
      </c>
      <c r="D3989" s="59" t="s">
        <v>1204</v>
      </c>
      <c r="E3989" s="73"/>
      <c r="F3989" s="73"/>
      <c r="G3989" s="73"/>
      <c r="H3989" s="73"/>
      <c r="I3989" s="54"/>
      <c r="J3989" s="159" t="s">
        <v>1249</v>
      </c>
    </row>
    <row r="3990" spans="3:13" s="55" customFormat="1" ht="13.8">
      <c r="C3990" s="301">
        <v>1</v>
      </c>
      <c r="D3990" s="59" t="s">
        <v>5</v>
      </c>
      <c r="E3990" s="302" t="s">
        <v>6</v>
      </c>
      <c r="F3990" s="93">
        <v>1.3160000000000001</v>
      </c>
      <c r="G3990" s="64">
        <f>VLOOKUP(D3990,upahbahan,3,FALSE)</f>
        <v>100000</v>
      </c>
      <c r="H3990" s="64">
        <f>F3990*G3990</f>
        <v>131600</v>
      </c>
      <c r="I3990" s="54"/>
      <c r="J3990" s="159" t="s">
        <v>1250</v>
      </c>
      <c r="M3990" s="65">
        <v>0.1</v>
      </c>
    </row>
    <row r="3991" spans="3:13" s="55" customFormat="1" ht="13.8">
      <c r="C3991" s="301">
        <v>2</v>
      </c>
      <c r="D3991" s="59" t="s">
        <v>10</v>
      </c>
      <c r="E3991" s="302" t="s">
        <v>6</v>
      </c>
      <c r="F3991" s="93">
        <v>0.65800000000000003</v>
      </c>
      <c r="G3991" s="64">
        <f>VLOOKUP(D3991,upahbahan,3,FALSE)</f>
        <v>145000</v>
      </c>
      <c r="H3991" s="64">
        <f>F3991*G3991</f>
        <v>95410</v>
      </c>
      <c r="I3991" s="54"/>
      <c r="J3991" s="159"/>
      <c r="M3991" s="65"/>
    </row>
    <row r="3992" spans="3:13" s="55" customFormat="1" ht="13.8">
      <c r="C3992" s="301">
        <v>4</v>
      </c>
      <c r="D3992" s="59" t="s">
        <v>19</v>
      </c>
      <c r="E3992" s="302" t="s">
        <v>6</v>
      </c>
      <c r="F3992" s="93">
        <v>0.13200000000000001</v>
      </c>
      <c r="G3992" s="64">
        <f>VLOOKUP(D3992,upahbahan,3,FALSE)</f>
        <v>200000</v>
      </c>
      <c r="H3992" s="64">
        <f t="shared" ref="H3992" si="491">F3992*G3992</f>
        <v>26400</v>
      </c>
      <c r="I3992" s="54"/>
    </row>
    <row r="3993" spans="3:13" s="55" customFormat="1" ht="13.8">
      <c r="C3993" s="83" t="s">
        <v>1210</v>
      </c>
      <c r="D3993" s="80"/>
      <c r="E3993" s="80"/>
      <c r="F3993" s="217"/>
      <c r="G3993" s="218"/>
      <c r="H3993" s="64">
        <f>SUM(H3990:H3992)</f>
        <v>253410</v>
      </c>
      <c r="I3993" s="219"/>
    </row>
    <row r="3994" spans="3:13" s="55" customFormat="1" ht="13.8">
      <c r="C3994" s="72" t="s">
        <v>1211</v>
      </c>
      <c r="D3994" s="59" t="s">
        <v>1212</v>
      </c>
      <c r="E3994" s="73"/>
      <c r="F3994" s="73"/>
      <c r="G3994" s="73"/>
      <c r="H3994" s="73"/>
      <c r="I3994" s="54"/>
    </row>
    <row r="3995" spans="3:13" s="55" customFormat="1" ht="13.8">
      <c r="C3995" s="557">
        <v>1</v>
      </c>
      <c r="D3995" s="59" t="s">
        <v>5760</v>
      </c>
      <c r="E3995" s="170" t="s">
        <v>2188</v>
      </c>
      <c r="F3995" s="171">
        <v>1</v>
      </c>
      <c r="G3995" s="64">
        <f>VLOOKUP(D3995,upahbahan,3,FALSE)</f>
        <v>510000</v>
      </c>
      <c r="H3995" s="64">
        <f t="shared" ref="H3995" si="492">F3995*G3995</f>
        <v>510000</v>
      </c>
      <c r="I3995" s="54"/>
    </row>
    <row r="3996" spans="3:13" s="55" customFormat="1" ht="13.8">
      <c r="C3996" s="83" t="s">
        <v>1216</v>
      </c>
      <c r="D3996" s="80"/>
      <c r="E3996" s="80"/>
      <c r="F3996" s="80"/>
      <c r="G3996" s="162"/>
      <c r="H3996" s="64">
        <f>SUM(H3994:H3995)</f>
        <v>510000</v>
      </c>
      <c r="I3996" s="54"/>
    </row>
    <row r="3997" spans="3:13" s="55" customFormat="1" ht="13.8">
      <c r="C3997" s="72" t="s">
        <v>1217</v>
      </c>
      <c r="D3997" s="59" t="s">
        <v>1218</v>
      </c>
      <c r="E3997" s="170"/>
      <c r="F3997" s="73"/>
      <c r="G3997" s="73"/>
      <c r="H3997" s="73"/>
      <c r="I3997" s="54"/>
    </row>
    <row r="3998" spans="3:13" s="55" customFormat="1" ht="13.8">
      <c r="C3998" s="557">
        <v>1</v>
      </c>
      <c r="D3998" s="59" t="s">
        <v>5134</v>
      </c>
      <c r="E3998" s="170" t="s">
        <v>1995</v>
      </c>
      <c r="F3998" s="189">
        <v>0.22500000000000001</v>
      </c>
      <c r="G3998" s="64">
        <f>VLOOKUP(D3998,upahbahan,3,FALSE)</f>
        <v>108000</v>
      </c>
      <c r="H3998" s="64">
        <f>F3998*G3998</f>
        <v>24300</v>
      </c>
      <c r="I3998" s="54"/>
    </row>
    <row r="3999" spans="3:13" s="55" customFormat="1" ht="13.8">
      <c r="C3999" s="557">
        <v>2</v>
      </c>
      <c r="D3999" s="59" t="s">
        <v>5069</v>
      </c>
      <c r="E3999" s="170" t="s">
        <v>1995</v>
      </c>
      <c r="F3999" s="189">
        <v>0.113</v>
      </c>
      <c r="G3999" s="64">
        <f>VLOOKUP(D3999,upahbahan,3,FALSE)</f>
        <v>1450000</v>
      </c>
      <c r="H3999" s="64">
        <f>F3999*G3999</f>
        <v>163850</v>
      </c>
      <c r="I3999" s="54"/>
    </row>
    <row r="4000" spans="3:13" s="55" customFormat="1" ht="13.8">
      <c r="C4000" s="83" t="s">
        <v>1219</v>
      </c>
      <c r="D4000" s="80"/>
      <c r="E4000" s="80"/>
      <c r="F4000" s="80"/>
      <c r="G4000" s="162"/>
      <c r="H4000" s="588">
        <f>SUM(H3997:H3999)</f>
        <v>188150</v>
      </c>
      <c r="I4000" s="54"/>
    </row>
    <row r="4001" spans="3:13" s="55" customFormat="1" ht="13.8">
      <c r="C4001" s="58" t="s">
        <v>1220</v>
      </c>
      <c r="D4001" s="69" t="s">
        <v>1221</v>
      </c>
      <c r="E4001" s="70"/>
      <c r="F4001" s="70"/>
      <c r="G4001" s="71"/>
      <c r="H4001" s="304">
        <f>H4000+H3996+H3993</f>
        <v>951560</v>
      </c>
      <c r="I4001" s="319"/>
    </row>
    <row r="4002" spans="3:13" s="55" customFormat="1" ht="13.8">
      <c r="C4002" s="58" t="s">
        <v>1222</v>
      </c>
      <c r="D4002" s="69" t="s">
        <v>1325</v>
      </c>
      <c r="E4002" s="70"/>
      <c r="F4002" s="71"/>
      <c r="G4002" s="95">
        <v>0.1</v>
      </c>
      <c r="H4002" s="64">
        <f>H4001*G4002</f>
        <v>95156</v>
      </c>
      <c r="I4002" s="319"/>
    </row>
    <row r="4003" spans="3:13" s="55" customFormat="1" ht="16.5" customHeight="1">
      <c r="C4003" s="58" t="s">
        <v>1223</v>
      </c>
      <c r="D4003" s="69" t="s">
        <v>1224</v>
      </c>
      <c r="E4003" s="70"/>
      <c r="F4003" s="70"/>
      <c r="G4003" s="71"/>
      <c r="H4003" s="305">
        <f>SUM(H4001:H4002)</f>
        <v>1046716</v>
      </c>
      <c r="I4003" s="319"/>
    </row>
    <row r="4005" spans="3:13" ht="13.8">
      <c r="C4005" s="160" t="s">
        <v>5762</v>
      </c>
      <c r="D4005" s="436" t="s">
        <v>5763</v>
      </c>
      <c r="I4005" s="56">
        <f>ROUNDDOWN(H4021,-2)</f>
        <v>1220500</v>
      </c>
    </row>
    <row r="4006" spans="3:13" s="55" customFormat="1" ht="27.6">
      <c r="C4006" s="300" t="s">
        <v>1197</v>
      </c>
      <c r="D4006" s="300" t="s">
        <v>1198</v>
      </c>
      <c r="E4006" s="300" t="s">
        <v>1199</v>
      </c>
      <c r="F4006" s="300" t="s">
        <v>1200</v>
      </c>
      <c r="G4006" s="300" t="s">
        <v>1201</v>
      </c>
      <c r="H4006" s="300" t="s">
        <v>1202</v>
      </c>
      <c r="I4006" s="54"/>
    </row>
    <row r="4007" spans="3:13" s="55" customFormat="1" ht="13.8">
      <c r="C4007" s="72" t="s">
        <v>1203</v>
      </c>
      <c r="D4007" s="59" t="s">
        <v>1204</v>
      </c>
      <c r="E4007" s="73"/>
      <c r="F4007" s="73"/>
      <c r="G4007" s="73"/>
      <c r="H4007" s="73"/>
      <c r="I4007" s="54"/>
      <c r="J4007" s="159" t="s">
        <v>1249</v>
      </c>
    </row>
    <row r="4008" spans="3:13" s="55" customFormat="1" ht="13.8">
      <c r="C4008" s="301">
        <v>1</v>
      </c>
      <c r="D4008" s="59" t="s">
        <v>5</v>
      </c>
      <c r="E4008" s="302" t="s">
        <v>6</v>
      </c>
      <c r="F4008" s="93">
        <v>1.536</v>
      </c>
      <c r="G4008" s="64">
        <f>VLOOKUP(D4008,upahbahan,3,FALSE)</f>
        <v>100000</v>
      </c>
      <c r="H4008" s="64">
        <f>F4008*G4008</f>
        <v>153600</v>
      </c>
      <c r="I4008" s="54"/>
      <c r="J4008" s="159" t="s">
        <v>1250</v>
      </c>
      <c r="M4008" s="65">
        <v>0.1</v>
      </c>
    </row>
    <row r="4009" spans="3:13" s="55" customFormat="1" ht="13.8">
      <c r="C4009" s="301">
        <v>2</v>
      </c>
      <c r="D4009" s="59" t="s">
        <v>10</v>
      </c>
      <c r="E4009" s="302" t="s">
        <v>6</v>
      </c>
      <c r="F4009" s="93">
        <v>0.76800000000000002</v>
      </c>
      <c r="G4009" s="64">
        <f>VLOOKUP(D4009,upahbahan,3,FALSE)</f>
        <v>145000</v>
      </c>
      <c r="H4009" s="64">
        <f>F4009*G4009</f>
        <v>111360</v>
      </c>
      <c r="I4009" s="54"/>
      <c r="J4009" s="159"/>
      <c r="M4009" s="65"/>
    </row>
    <row r="4010" spans="3:13" s="55" customFormat="1" ht="13.8">
      <c r="C4010" s="301">
        <v>4</v>
      </c>
      <c r="D4010" s="59" t="s">
        <v>19</v>
      </c>
      <c r="E4010" s="302" t="s">
        <v>6</v>
      </c>
      <c r="F4010" s="93">
        <v>0.154</v>
      </c>
      <c r="G4010" s="64">
        <f>VLOOKUP(D4010,upahbahan,3,FALSE)</f>
        <v>200000</v>
      </c>
      <c r="H4010" s="64">
        <f t="shared" ref="H4010" si="493">F4010*G4010</f>
        <v>30800</v>
      </c>
      <c r="I4010" s="54"/>
    </row>
    <row r="4011" spans="3:13" s="55" customFormat="1" ht="13.8">
      <c r="C4011" s="83" t="s">
        <v>1210</v>
      </c>
      <c r="D4011" s="80"/>
      <c r="E4011" s="80"/>
      <c r="F4011" s="217"/>
      <c r="G4011" s="218"/>
      <c r="H4011" s="64">
        <f>SUM(H4008:H4010)</f>
        <v>295760</v>
      </c>
      <c r="I4011" s="219"/>
    </row>
    <row r="4012" spans="3:13" s="55" customFormat="1" ht="13.8">
      <c r="C4012" s="72" t="s">
        <v>1211</v>
      </c>
      <c r="D4012" s="59" t="s">
        <v>1212</v>
      </c>
      <c r="E4012" s="73"/>
      <c r="F4012" s="73"/>
      <c r="G4012" s="73"/>
      <c r="H4012" s="73"/>
      <c r="I4012" s="54"/>
    </row>
    <row r="4013" spans="3:13" s="55" customFormat="1" ht="13.8">
      <c r="C4013" s="557">
        <v>1</v>
      </c>
      <c r="D4013" s="59" t="s">
        <v>5765</v>
      </c>
      <c r="E4013" s="170" t="s">
        <v>2188</v>
      </c>
      <c r="F4013" s="171">
        <v>1</v>
      </c>
      <c r="G4013" s="64">
        <f>VLOOKUP(D4013,upahbahan,3,FALSE)</f>
        <v>599000</v>
      </c>
      <c r="H4013" s="64">
        <f t="shared" ref="H4013" si="494">F4013*G4013</f>
        <v>599000</v>
      </c>
      <c r="I4013" s="54"/>
    </row>
    <row r="4014" spans="3:13" s="55" customFormat="1" ht="13.8">
      <c r="C4014" s="83" t="s">
        <v>1216</v>
      </c>
      <c r="D4014" s="80"/>
      <c r="E4014" s="80"/>
      <c r="F4014" s="80"/>
      <c r="G4014" s="162"/>
      <c r="H4014" s="64">
        <f>SUM(H4012:H4013)</f>
        <v>599000</v>
      </c>
      <c r="I4014" s="54"/>
    </row>
    <row r="4015" spans="3:13" s="55" customFormat="1" ht="13.8">
      <c r="C4015" s="72" t="s">
        <v>1217</v>
      </c>
      <c r="D4015" s="59" t="s">
        <v>1218</v>
      </c>
      <c r="E4015" s="170"/>
      <c r="F4015" s="73"/>
      <c r="G4015" s="73"/>
      <c r="H4015" s="73"/>
      <c r="I4015" s="54"/>
    </row>
    <row r="4016" spans="3:13" s="55" customFormat="1" ht="13.8">
      <c r="C4016" s="557">
        <v>1</v>
      </c>
      <c r="D4016" s="59" t="s">
        <v>5134</v>
      </c>
      <c r="E4016" s="170" t="s">
        <v>1995</v>
      </c>
      <c r="F4016" s="189">
        <v>0.25700000000000001</v>
      </c>
      <c r="G4016" s="64">
        <f>VLOOKUP(D4016,upahbahan,3,FALSE)</f>
        <v>108000</v>
      </c>
      <c r="H4016" s="64">
        <f>F4016*G4016</f>
        <v>27756</v>
      </c>
      <c r="I4016" s="54"/>
    </row>
    <row r="4017" spans="3:13" s="55" customFormat="1" ht="13.8">
      <c r="C4017" s="557">
        <v>2</v>
      </c>
      <c r="D4017" s="59" t="s">
        <v>5069</v>
      </c>
      <c r="E4017" s="170" t="s">
        <v>1995</v>
      </c>
      <c r="F4017" s="189">
        <v>0.129</v>
      </c>
      <c r="G4017" s="64">
        <f>VLOOKUP(D4017,upahbahan,3,FALSE)</f>
        <v>1450000</v>
      </c>
      <c r="H4017" s="64">
        <f>F4017*G4017</f>
        <v>187050</v>
      </c>
      <c r="I4017" s="54"/>
    </row>
    <row r="4018" spans="3:13" s="55" customFormat="1" ht="13.8">
      <c r="C4018" s="83" t="s">
        <v>1219</v>
      </c>
      <c r="D4018" s="80"/>
      <c r="E4018" s="80"/>
      <c r="F4018" s="80"/>
      <c r="G4018" s="162"/>
      <c r="H4018" s="588">
        <f>SUM(H4015:H4017)</f>
        <v>214806</v>
      </c>
      <c r="I4018" s="54"/>
    </row>
    <row r="4019" spans="3:13" s="55" customFormat="1" ht="13.8">
      <c r="C4019" s="58" t="s">
        <v>1220</v>
      </c>
      <c r="D4019" s="69" t="s">
        <v>1221</v>
      </c>
      <c r="E4019" s="70"/>
      <c r="F4019" s="70"/>
      <c r="G4019" s="71"/>
      <c r="H4019" s="304">
        <f>H4018+H4014+H4011</f>
        <v>1109566</v>
      </c>
      <c r="I4019" s="319"/>
    </row>
    <row r="4020" spans="3:13" s="55" customFormat="1" ht="13.8">
      <c r="C4020" s="58" t="s">
        <v>1222</v>
      </c>
      <c r="D4020" s="69" t="s">
        <v>1325</v>
      </c>
      <c r="E4020" s="70"/>
      <c r="F4020" s="71"/>
      <c r="G4020" s="95">
        <v>0.1</v>
      </c>
      <c r="H4020" s="64">
        <f>H4019*G4020</f>
        <v>110956.6</v>
      </c>
      <c r="I4020" s="319"/>
    </row>
    <row r="4021" spans="3:13" s="55" customFormat="1" ht="16.5" customHeight="1">
      <c r="C4021" s="58" t="s">
        <v>1223</v>
      </c>
      <c r="D4021" s="69" t="s">
        <v>1224</v>
      </c>
      <c r="E4021" s="70"/>
      <c r="F4021" s="70"/>
      <c r="G4021" s="71"/>
      <c r="H4021" s="305">
        <f>SUM(H4019:H4020)</f>
        <v>1220522.6000000001</v>
      </c>
      <c r="I4021" s="319"/>
    </row>
    <row r="4023" spans="3:13" ht="13.8">
      <c r="C4023" s="160" t="s">
        <v>5764</v>
      </c>
      <c r="D4023" s="436" t="s">
        <v>5766</v>
      </c>
      <c r="I4023" s="56">
        <f>ROUNDDOWN(H4039,-2)</f>
        <v>1403800</v>
      </c>
    </row>
    <row r="4024" spans="3:13" s="55" customFormat="1" ht="27.6">
      <c r="C4024" s="300" t="s">
        <v>1197</v>
      </c>
      <c r="D4024" s="300" t="s">
        <v>1198</v>
      </c>
      <c r="E4024" s="300" t="s">
        <v>1199</v>
      </c>
      <c r="F4024" s="300" t="s">
        <v>1200</v>
      </c>
      <c r="G4024" s="300" t="s">
        <v>1201</v>
      </c>
      <c r="H4024" s="300" t="s">
        <v>1202</v>
      </c>
      <c r="I4024" s="54"/>
    </row>
    <row r="4025" spans="3:13" s="55" customFormat="1" ht="13.8">
      <c r="C4025" s="72" t="s">
        <v>1203</v>
      </c>
      <c r="D4025" s="59" t="s">
        <v>1204</v>
      </c>
      <c r="E4025" s="73"/>
      <c r="F4025" s="73"/>
      <c r="G4025" s="73"/>
      <c r="H4025" s="73"/>
      <c r="I4025" s="54"/>
      <c r="J4025" s="159" t="s">
        <v>1249</v>
      </c>
    </row>
    <row r="4026" spans="3:13" s="55" customFormat="1" ht="13.8">
      <c r="C4026" s="301">
        <v>1</v>
      </c>
      <c r="D4026" s="59" t="s">
        <v>5</v>
      </c>
      <c r="E4026" s="302" t="s">
        <v>6</v>
      </c>
      <c r="F4026" s="93">
        <v>1.756</v>
      </c>
      <c r="G4026" s="64">
        <f>VLOOKUP(D4026,upahbahan,3,FALSE)</f>
        <v>100000</v>
      </c>
      <c r="H4026" s="64">
        <f>F4026*G4026</f>
        <v>175600</v>
      </c>
      <c r="I4026" s="54"/>
      <c r="J4026" s="159" t="s">
        <v>1250</v>
      </c>
      <c r="M4026" s="65">
        <v>0.1</v>
      </c>
    </row>
    <row r="4027" spans="3:13" s="55" customFormat="1" ht="13.8">
      <c r="C4027" s="301">
        <v>2</v>
      </c>
      <c r="D4027" s="59" t="s">
        <v>10</v>
      </c>
      <c r="E4027" s="302" t="s">
        <v>6</v>
      </c>
      <c r="F4027" s="93">
        <v>0.878</v>
      </c>
      <c r="G4027" s="64">
        <f>VLOOKUP(D4027,upahbahan,3,FALSE)</f>
        <v>145000</v>
      </c>
      <c r="H4027" s="64">
        <f>F4027*G4027</f>
        <v>127310</v>
      </c>
      <c r="I4027" s="54"/>
      <c r="J4027" s="159"/>
      <c r="M4027" s="65"/>
    </row>
    <row r="4028" spans="3:13" s="55" customFormat="1" ht="13.8">
      <c r="C4028" s="301">
        <v>4</v>
      </c>
      <c r="D4028" s="59" t="s">
        <v>19</v>
      </c>
      <c r="E4028" s="302" t="s">
        <v>6</v>
      </c>
      <c r="F4028" s="93">
        <v>0.17599999999999999</v>
      </c>
      <c r="G4028" s="64">
        <f>VLOOKUP(D4028,upahbahan,3,FALSE)</f>
        <v>200000</v>
      </c>
      <c r="H4028" s="64">
        <f t="shared" ref="H4028" si="495">F4028*G4028</f>
        <v>35200</v>
      </c>
      <c r="I4028" s="54"/>
    </row>
    <row r="4029" spans="3:13" s="55" customFormat="1" ht="13.8">
      <c r="C4029" s="83" t="s">
        <v>1210</v>
      </c>
      <c r="D4029" s="80"/>
      <c r="E4029" s="80"/>
      <c r="F4029" s="217"/>
      <c r="G4029" s="218"/>
      <c r="H4029" s="64">
        <f>SUM(H4026:H4028)</f>
        <v>338110</v>
      </c>
      <c r="I4029" s="219"/>
    </row>
    <row r="4030" spans="3:13" s="55" customFormat="1" ht="13.8">
      <c r="C4030" s="72" t="s">
        <v>1211</v>
      </c>
      <c r="D4030" s="59" t="s">
        <v>1212</v>
      </c>
      <c r="E4030" s="73"/>
      <c r="F4030" s="73"/>
      <c r="G4030" s="73"/>
      <c r="H4030" s="73"/>
      <c r="I4030" s="54"/>
    </row>
    <row r="4031" spans="3:13" s="55" customFormat="1" ht="13.8">
      <c r="C4031" s="557">
        <v>1</v>
      </c>
      <c r="D4031" s="59" t="s">
        <v>5767</v>
      </c>
      <c r="E4031" s="170" t="s">
        <v>2188</v>
      </c>
      <c r="F4031" s="171">
        <v>1</v>
      </c>
      <c r="G4031" s="64">
        <f>VLOOKUP(D4031,upahbahan,3,FALSE)</f>
        <v>670000</v>
      </c>
      <c r="H4031" s="64">
        <f t="shared" ref="H4031" si="496">F4031*G4031</f>
        <v>670000</v>
      </c>
      <c r="I4031" s="54"/>
    </row>
    <row r="4032" spans="3:13" s="55" customFormat="1" ht="13.8">
      <c r="C4032" s="83" t="s">
        <v>1216</v>
      </c>
      <c r="D4032" s="80"/>
      <c r="E4032" s="80"/>
      <c r="F4032" s="80"/>
      <c r="G4032" s="162"/>
      <c r="H4032" s="64">
        <f>SUM(H4030:H4031)</f>
        <v>670000</v>
      </c>
      <c r="I4032" s="54"/>
    </row>
    <row r="4033" spans="3:13" s="55" customFormat="1" ht="13.8">
      <c r="C4033" s="72" t="s">
        <v>1217</v>
      </c>
      <c r="D4033" s="59" t="s">
        <v>1218</v>
      </c>
      <c r="E4033" s="170"/>
      <c r="F4033" s="73"/>
      <c r="G4033" s="73"/>
      <c r="H4033" s="73"/>
      <c r="I4033" s="54"/>
    </row>
    <row r="4034" spans="3:13" s="55" customFormat="1" ht="13.8">
      <c r="C4034" s="557">
        <v>1</v>
      </c>
      <c r="D4034" s="59" t="s">
        <v>5134</v>
      </c>
      <c r="E4034" s="170" t="s">
        <v>1995</v>
      </c>
      <c r="F4034" s="189">
        <v>0.32100000000000001</v>
      </c>
      <c r="G4034" s="64">
        <f>VLOOKUP(D4034,upahbahan,3,FALSE)</f>
        <v>108000</v>
      </c>
      <c r="H4034" s="64">
        <f>F4034*G4034</f>
        <v>34668</v>
      </c>
      <c r="I4034" s="54"/>
    </row>
    <row r="4035" spans="3:13" s="55" customFormat="1" ht="13.8">
      <c r="C4035" s="557">
        <v>2</v>
      </c>
      <c r="D4035" s="59" t="s">
        <v>5069</v>
      </c>
      <c r="E4035" s="170" t="s">
        <v>1995</v>
      </c>
      <c r="F4035" s="189">
        <v>0.161</v>
      </c>
      <c r="G4035" s="64">
        <f>VLOOKUP(D4035,upahbahan,3,FALSE)</f>
        <v>1450000</v>
      </c>
      <c r="H4035" s="64">
        <f>F4035*G4035</f>
        <v>233450</v>
      </c>
      <c r="I4035" s="54"/>
    </row>
    <row r="4036" spans="3:13" s="55" customFormat="1" ht="13.8">
      <c r="C4036" s="83" t="s">
        <v>1219</v>
      </c>
      <c r="D4036" s="80"/>
      <c r="E4036" s="80"/>
      <c r="F4036" s="80"/>
      <c r="G4036" s="162"/>
      <c r="H4036" s="588">
        <f>SUM(H4033:H4035)</f>
        <v>268118</v>
      </c>
      <c r="I4036" s="54"/>
    </row>
    <row r="4037" spans="3:13" s="55" customFormat="1" ht="13.8">
      <c r="C4037" s="58" t="s">
        <v>1220</v>
      </c>
      <c r="D4037" s="69" t="s">
        <v>1221</v>
      </c>
      <c r="E4037" s="70"/>
      <c r="F4037" s="70"/>
      <c r="G4037" s="71"/>
      <c r="H4037" s="304">
        <f>H4036+H4032+H4029</f>
        <v>1276228</v>
      </c>
      <c r="I4037" s="319"/>
    </row>
    <row r="4038" spans="3:13" s="55" customFormat="1" ht="13.8">
      <c r="C4038" s="58" t="s">
        <v>1222</v>
      </c>
      <c r="D4038" s="69" t="s">
        <v>1325</v>
      </c>
      <c r="E4038" s="70"/>
      <c r="F4038" s="71"/>
      <c r="G4038" s="95">
        <v>0.1</v>
      </c>
      <c r="H4038" s="64">
        <f>H4037*G4038</f>
        <v>127622.8</v>
      </c>
      <c r="I4038" s="319"/>
    </row>
    <row r="4039" spans="3:13" s="55" customFormat="1" ht="16.5" customHeight="1">
      <c r="C4039" s="58" t="s">
        <v>1223</v>
      </c>
      <c r="D4039" s="69" t="s">
        <v>1224</v>
      </c>
      <c r="E4039" s="70"/>
      <c r="F4039" s="70"/>
      <c r="G4039" s="71"/>
      <c r="H4039" s="305">
        <f>SUM(H4037:H4038)</f>
        <v>1403850.8</v>
      </c>
      <c r="I4039" s="319"/>
    </row>
    <row r="4041" spans="3:13" ht="13.8">
      <c r="C4041" s="160" t="s">
        <v>5768</v>
      </c>
      <c r="D4041" s="436" t="s">
        <v>5769</v>
      </c>
      <c r="I4041" s="56">
        <f>ROUNDDOWN(H4057,-2)</f>
        <v>1578800</v>
      </c>
    </row>
    <row r="4042" spans="3:13" s="55" customFormat="1" ht="27.6">
      <c r="C4042" s="300" t="s">
        <v>1197</v>
      </c>
      <c r="D4042" s="300" t="s">
        <v>1198</v>
      </c>
      <c r="E4042" s="300" t="s">
        <v>1199</v>
      </c>
      <c r="F4042" s="300" t="s">
        <v>1200</v>
      </c>
      <c r="G4042" s="300" t="s">
        <v>1201</v>
      </c>
      <c r="H4042" s="300" t="s">
        <v>1202</v>
      </c>
      <c r="I4042" s="54"/>
    </row>
    <row r="4043" spans="3:13" s="55" customFormat="1" ht="13.8">
      <c r="C4043" s="72" t="s">
        <v>1203</v>
      </c>
      <c r="D4043" s="59" t="s">
        <v>1204</v>
      </c>
      <c r="E4043" s="73"/>
      <c r="F4043" s="73"/>
      <c r="G4043" s="73"/>
      <c r="H4043" s="73"/>
      <c r="I4043" s="54"/>
      <c r="J4043" s="159" t="s">
        <v>1249</v>
      </c>
    </row>
    <row r="4044" spans="3:13" s="55" customFormat="1" ht="13.8">
      <c r="C4044" s="301">
        <v>1</v>
      </c>
      <c r="D4044" s="59" t="s">
        <v>5</v>
      </c>
      <c r="E4044" s="302" t="s">
        <v>6</v>
      </c>
      <c r="F4044" s="93">
        <v>1.976</v>
      </c>
      <c r="G4044" s="64">
        <f>VLOOKUP(D4044,upahbahan,3,FALSE)</f>
        <v>100000</v>
      </c>
      <c r="H4044" s="64">
        <f>F4044*G4044</f>
        <v>197600</v>
      </c>
      <c r="I4044" s="54"/>
      <c r="J4044" s="159" t="s">
        <v>1250</v>
      </c>
      <c r="M4044" s="65">
        <v>0.1</v>
      </c>
    </row>
    <row r="4045" spans="3:13" s="55" customFormat="1" ht="13.8">
      <c r="C4045" s="301">
        <v>2</v>
      </c>
      <c r="D4045" s="59" t="s">
        <v>10</v>
      </c>
      <c r="E4045" s="302" t="s">
        <v>6</v>
      </c>
      <c r="F4045" s="93">
        <v>0.98799999999999999</v>
      </c>
      <c r="G4045" s="64">
        <f>VLOOKUP(D4045,upahbahan,3,FALSE)</f>
        <v>145000</v>
      </c>
      <c r="H4045" s="64">
        <f>F4045*G4045</f>
        <v>143260</v>
      </c>
      <c r="I4045" s="54"/>
      <c r="J4045" s="159"/>
      <c r="M4045" s="65"/>
    </row>
    <row r="4046" spans="3:13" s="55" customFormat="1" ht="13.8">
      <c r="C4046" s="301">
        <v>4</v>
      </c>
      <c r="D4046" s="59" t="s">
        <v>19</v>
      </c>
      <c r="E4046" s="302" t="s">
        <v>6</v>
      </c>
      <c r="F4046" s="93">
        <v>0.19800000000000001</v>
      </c>
      <c r="G4046" s="64">
        <f>VLOOKUP(D4046,upahbahan,3,FALSE)</f>
        <v>200000</v>
      </c>
      <c r="H4046" s="64">
        <f t="shared" ref="H4046" si="497">F4046*G4046</f>
        <v>39600</v>
      </c>
      <c r="I4046" s="54"/>
    </row>
    <row r="4047" spans="3:13" s="55" customFormat="1" ht="13.8">
      <c r="C4047" s="83" t="s">
        <v>1210</v>
      </c>
      <c r="D4047" s="80"/>
      <c r="E4047" s="80"/>
      <c r="F4047" s="217"/>
      <c r="G4047" s="218"/>
      <c r="H4047" s="64">
        <f>SUM(H4044:H4046)</f>
        <v>380460</v>
      </c>
      <c r="I4047" s="219"/>
    </row>
    <row r="4048" spans="3:13" s="55" customFormat="1" ht="13.8">
      <c r="C4048" s="72" t="s">
        <v>1211</v>
      </c>
      <c r="D4048" s="59" t="s">
        <v>1212</v>
      </c>
      <c r="E4048" s="73"/>
      <c r="F4048" s="73"/>
      <c r="G4048" s="73"/>
      <c r="H4048" s="73"/>
      <c r="I4048" s="54"/>
    </row>
    <row r="4049" spans="3:13" s="55" customFormat="1" ht="13.8">
      <c r="C4049" s="557">
        <v>1</v>
      </c>
      <c r="D4049" s="59" t="s">
        <v>5770</v>
      </c>
      <c r="E4049" s="170" t="s">
        <v>2188</v>
      </c>
      <c r="F4049" s="171">
        <v>1</v>
      </c>
      <c r="G4049" s="64">
        <f>VLOOKUP(D4049,upahbahan,3,FALSE)</f>
        <v>750000</v>
      </c>
      <c r="H4049" s="64">
        <f t="shared" ref="H4049" si="498">F4049*G4049</f>
        <v>750000</v>
      </c>
      <c r="I4049" s="54"/>
    </row>
    <row r="4050" spans="3:13" s="55" customFormat="1" ht="13.8">
      <c r="C4050" s="83" t="s">
        <v>1216</v>
      </c>
      <c r="D4050" s="80"/>
      <c r="E4050" s="80"/>
      <c r="F4050" s="80"/>
      <c r="G4050" s="162"/>
      <c r="H4050" s="64">
        <f>SUM(H4048:H4049)</f>
        <v>750000</v>
      </c>
      <c r="I4050" s="54"/>
    </row>
    <row r="4051" spans="3:13" s="55" customFormat="1" ht="13.8">
      <c r="C4051" s="72" t="s">
        <v>1217</v>
      </c>
      <c r="D4051" s="59" t="s">
        <v>1218</v>
      </c>
      <c r="E4051" s="170"/>
      <c r="F4051" s="73"/>
      <c r="G4051" s="73"/>
      <c r="H4051" s="73"/>
      <c r="I4051" s="54"/>
    </row>
    <row r="4052" spans="3:13" s="55" customFormat="1" ht="13.8">
      <c r="C4052" s="557">
        <v>1</v>
      </c>
      <c r="D4052" s="59" t="s">
        <v>5134</v>
      </c>
      <c r="E4052" s="170" t="s">
        <v>1995</v>
      </c>
      <c r="F4052" s="189">
        <v>0.36599999999999999</v>
      </c>
      <c r="G4052" s="64">
        <f>VLOOKUP(D4052,upahbahan,3,FALSE)</f>
        <v>108000</v>
      </c>
      <c r="H4052" s="64">
        <f>F4052*G4052</f>
        <v>39528</v>
      </c>
      <c r="I4052" s="54"/>
    </row>
    <row r="4053" spans="3:13" s="55" customFormat="1" ht="13.8">
      <c r="C4053" s="557">
        <v>2</v>
      </c>
      <c r="D4053" s="59" t="s">
        <v>5069</v>
      </c>
      <c r="E4053" s="170" t="s">
        <v>1995</v>
      </c>
      <c r="F4053" s="189">
        <v>0.183</v>
      </c>
      <c r="G4053" s="64">
        <f>VLOOKUP(D4053,upahbahan,3,FALSE)</f>
        <v>1450000</v>
      </c>
      <c r="H4053" s="64">
        <f>F4053*G4053</f>
        <v>265350</v>
      </c>
      <c r="I4053" s="54"/>
    </row>
    <row r="4054" spans="3:13" s="55" customFormat="1" ht="13.8">
      <c r="C4054" s="83" t="s">
        <v>1219</v>
      </c>
      <c r="D4054" s="80"/>
      <c r="E4054" s="80"/>
      <c r="F4054" s="80"/>
      <c r="G4054" s="162"/>
      <c r="H4054" s="588">
        <f>SUM(H4051:H4053)</f>
        <v>304878</v>
      </c>
      <c r="I4054" s="54"/>
    </row>
    <row r="4055" spans="3:13" s="55" customFormat="1" ht="13.8">
      <c r="C4055" s="58" t="s">
        <v>1220</v>
      </c>
      <c r="D4055" s="69" t="s">
        <v>1221</v>
      </c>
      <c r="E4055" s="70"/>
      <c r="F4055" s="70"/>
      <c r="G4055" s="71"/>
      <c r="H4055" s="304">
        <f>H4054+H4050+H4047</f>
        <v>1435338</v>
      </c>
      <c r="I4055" s="319"/>
    </row>
    <row r="4056" spans="3:13" s="55" customFormat="1" ht="13.8">
      <c r="C4056" s="58" t="s">
        <v>1222</v>
      </c>
      <c r="D4056" s="69" t="s">
        <v>1325</v>
      </c>
      <c r="E4056" s="70"/>
      <c r="F4056" s="71"/>
      <c r="G4056" s="95">
        <v>0.1</v>
      </c>
      <c r="H4056" s="64">
        <f>H4055*G4056</f>
        <v>143533.80000000002</v>
      </c>
      <c r="I4056" s="319"/>
    </row>
    <row r="4057" spans="3:13" s="55" customFormat="1" ht="16.5" customHeight="1">
      <c r="C4057" s="58" t="s">
        <v>1223</v>
      </c>
      <c r="D4057" s="69" t="s">
        <v>1224</v>
      </c>
      <c r="E4057" s="70"/>
      <c r="F4057" s="70"/>
      <c r="G4057" s="71"/>
      <c r="H4057" s="305">
        <f>SUM(H4055:H4056)</f>
        <v>1578871.8</v>
      </c>
      <c r="I4057" s="319"/>
    </row>
    <row r="4059" spans="3:13" ht="13.8">
      <c r="C4059" s="160" t="s">
        <v>5771</v>
      </c>
      <c r="D4059" s="436" t="s">
        <v>5775</v>
      </c>
      <c r="I4059" s="56">
        <f>ROUNDDOWN(H4075,-2)</f>
        <v>1731700</v>
      </c>
    </row>
    <row r="4060" spans="3:13" s="55" customFormat="1" ht="27.6">
      <c r="C4060" s="300" t="s">
        <v>1197</v>
      </c>
      <c r="D4060" s="300" t="s">
        <v>1198</v>
      </c>
      <c r="E4060" s="300" t="s">
        <v>1199</v>
      </c>
      <c r="F4060" s="300" t="s">
        <v>1200</v>
      </c>
      <c r="G4060" s="300" t="s">
        <v>1201</v>
      </c>
      <c r="H4060" s="300" t="s">
        <v>1202</v>
      </c>
      <c r="I4060" s="54"/>
    </row>
    <row r="4061" spans="3:13" s="55" customFormat="1" ht="13.8">
      <c r="C4061" s="72" t="s">
        <v>1203</v>
      </c>
      <c r="D4061" s="59" t="s">
        <v>1204</v>
      </c>
      <c r="E4061" s="73"/>
      <c r="F4061" s="73"/>
      <c r="G4061" s="73"/>
      <c r="H4061" s="73"/>
      <c r="I4061" s="54"/>
      <c r="J4061" s="159" t="s">
        <v>1249</v>
      </c>
    </row>
    <row r="4062" spans="3:13" s="55" customFormat="1" ht="13.8">
      <c r="C4062" s="301">
        <v>1</v>
      </c>
      <c r="D4062" s="59" t="s">
        <v>5</v>
      </c>
      <c r="E4062" s="302" t="s">
        <v>6</v>
      </c>
      <c r="F4062" s="93">
        <v>2.1960000000000002</v>
      </c>
      <c r="G4062" s="64">
        <f>VLOOKUP(D4062,upahbahan,3,FALSE)</f>
        <v>100000</v>
      </c>
      <c r="H4062" s="64">
        <f>F4062*G4062</f>
        <v>219600.00000000003</v>
      </c>
      <c r="I4062" s="54"/>
      <c r="J4062" s="159" t="s">
        <v>1250</v>
      </c>
      <c r="M4062" s="65">
        <v>0.1</v>
      </c>
    </row>
    <row r="4063" spans="3:13" s="55" customFormat="1" ht="13.8">
      <c r="C4063" s="301">
        <v>2</v>
      </c>
      <c r="D4063" s="59" t="s">
        <v>10</v>
      </c>
      <c r="E4063" s="302" t="s">
        <v>6</v>
      </c>
      <c r="F4063" s="93">
        <v>1.0980000000000001</v>
      </c>
      <c r="G4063" s="64">
        <f>VLOOKUP(D4063,upahbahan,3,FALSE)</f>
        <v>145000</v>
      </c>
      <c r="H4063" s="64">
        <f>F4063*G4063</f>
        <v>159210</v>
      </c>
      <c r="I4063" s="54"/>
      <c r="J4063" s="159"/>
      <c r="M4063" s="65"/>
    </row>
    <row r="4064" spans="3:13" s="55" customFormat="1" ht="13.8">
      <c r="C4064" s="301">
        <v>4</v>
      </c>
      <c r="D4064" s="59" t="s">
        <v>19</v>
      </c>
      <c r="E4064" s="302" t="s">
        <v>6</v>
      </c>
      <c r="F4064" s="93">
        <v>0.22</v>
      </c>
      <c r="G4064" s="64">
        <f>VLOOKUP(D4064,upahbahan,3,FALSE)</f>
        <v>200000</v>
      </c>
      <c r="H4064" s="64">
        <f t="shared" ref="H4064" si="499">F4064*G4064</f>
        <v>44000</v>
      </c>
      <c r="I4064" s="54"/>
    </row>
    <row r="4065" spans="3:13" s="55" customFormat="1" ht="13.8">
      <c r="C4065" s="83" t="s">
        <v>1210</v>
      </c>
      <c r="D4065" s="80"/>
      <c r="E4065" s="80"/>
      <c r="F4065" s="217"/>
      <c r="G4065" s="218"/>
      <c r="H4065" s="64">
        <f>SUM(H4062:H4064)</f>
        <v>422810</v>
      </c>
      <c r="I4065" s="219"/>
    </row>
    <row r="4066" spans="3:13" s="55" customFormat="1" ht="13.8">
      <c r="C4066" s="72" t="s">
        <v>1211</v>
      </c>
      <c r="D4066" s="59" t="s">
        <v>1212</v>
      </c>
      <c r="E4066" s="73"/>
      <c r="F4066" s="73"/>
      <c r="G4066" s="73"/>
      <c r="H4066" s="73"/>
      <c r="I4066" s="54"/>
    </row>
    <row r="4067" spans="3:13" s="55" customFormat="1" ht="13.8">
      <c r="C4067" s="557">
        <v>1</v>
      </c>
      <c r="D4067" s="59" t="s">
        <v>5772</v>
      </c>
      <c r="E4067" s="170" t="s">
        <v>2188</v>
      </c>
      <c r="F4067" s="171">
        <v>1</v>
      </c>
      <c r="G4067" s="64">
        <f>VLOOKUP(D4067,upahbahan,3,FALSE)</f>
        <v>830000</v>
      </c>
      <c r="H4067" s="64">
        <f t="shared" ref="H4067" si="500">F4067*G4067</f>
        <v>830000</v>
      </c>
      <c r="I4067" s="54"/>
    </row>
    <row r="4068" spans="3:13" s="55" customFormat="1" ht="13.8">
      <c r="C4068" s="83" t="s">
        <v>1216</v>
      </c>
      <c r="D4068" s="80"/>
      <c r="E4068" s="80"/>
      <c r="F4068" s="80"/>
      <c r="G4068" s="162"/>
      <c r="H4068" s="64">
        <f>SUM(H4066:H4067)</f>
        <v>830000</v>
      </c>
      <c r="I4068" s="54"/>
    </row>
    <row r="4069" spans="3:13" s="55" customFormat="1" ht="13.8">
      <c r="C4069" s="72" t="s">
        <v>1217</v>
      </c>
      <c r="D4069" s="59" t="s">
        <v>1218</v>
      </c>
      <c r="E4069" s="170"/>
      <c r="F4069" s="73"/>
      <c r="G4069" s="73"/>
      <c r="H4069" s="73"/>
      <c r="I4069" s="54"/>
    </row>
    <row r="4070" spans="3:13" s="55" customFormat="1" ht="13.8">
      <c r="C4070" s="557">
        <v>1</v>
      </c>
      <c r="D4070" s="59" t="s">
        <v>5134</v>
      </c>
      <c r="E4070" s="170" t="s">
        <v>1995</v>
      </c>
      <c r="F4070" s="189">
        <v>0.38600000000000001</v>
      </c>
      <c r="G4070" s="64">
        <f>VLOOKUP(D4070,upahbahan,3,FALSE)</f>
        <v>108000</v>
      </c>
      <c r="H4070" s="64">
        <f>F4070*G4070</f>
        <v>41688</v>
      </c>
      <c r="I4070" s="54"/>
    </row>
    <row r="4071" spans="3:13" s="55" customFormat="1" ht="13.8">
      <c r="C4071" s="557">
        <v>2</v>
      </c>
      <c r="D4071" s="59" t="s">
        <v>5069</v>
      </c>
      <c r="E4071" s="170" t="s">
        <v>1995</v>
      </c>
      <c r="F4071" s="189">
        <v>0.193</v>
      </c>
      <c r="G4071" s="64">
        <f>VLOOKUP(D4071,upahbahan,3,FALSE)</f>
        <v>1450000</v>
      </c>
      <c r="H4071" s="64">
        <f>F4071*G4071</f>
        <v>279850</v>
      </c>
      <c r="I4071" s="54"/>
    </row>
    <row r="4072" spans="3:13" s="55" customFormat="1" ht="13.8">
      <c r="C4072" s="83" t="s">
        <v>1219</v>
      </c>
      <c r="D4072" s="80"/>
      <c r="E4072" s="80"/>
      <c r="F4072" s="80"/>
      <c r="G4072" s="162"/>
      <c r="H4072" s="588">
        <f>SUM(H4069:H4071)</f>
        <v>321538</v>
      </c>
      <c r="I4072" s="54"/>
    </row>
    <row r="4073" spans="3:13" s="55" customFormat="1" ht="13.8">
      <c r="C4073" s="58" t="s">
        <v>1220</v>
      </c>
      <c r="D4073" s="69" t="s">
        <v>1221</v>
      </c>
      <c r="E4073" s="70"/>
      <c r="F4073" s="70"/>
      <c r="G4073" s="71"/>
      <c r="H4073" s="304">
        <f>H4072+H4068+H4065</f>
        <v>1574348</v>
      </c>
      <c r="I4073" s="319"/>
    </row>
    <row r="4074" spans="3:13" s="55" customFormat="1" ht="13.8">
      <c r="C4074" s="58" t="s">
        <v>1222</v>
      </c>
      <c r="D4074" s="69" t="s">
        <v>1325</v>
      </c>
      <c r="E4074" s="70"/>
      <c r="F4074" s="71"/>
      <c r="G4074" s="95">
        <v>0.1</v>
      </c>
      <c r="H4074" s="64">
        <f>H4073*G4074</f>
        <v>157434.80000000002</v>
      </c>
      <c r="I4074" s="319"/>
    </row>
    <row r="4075" spans="3:13" s="55" customFormat="1" ht="16.5" customHeight="1">
      <c r="C4075" s="58" t="s">
        <v>1223</v>
      </c>
      <c r="D4075" s="69" t="s">
        <v>1224</v>
      </c>
      <c r="E4075" s="70"/>
      <c r="F4075" s="70"/>
      <c r="G4075" s="71"/>
      <c r="H4075" s="305">
        <f>SUM(H4073:H4074)</f>
        <v>1731782.8</v>
      </c>
      <c r="I4075" s="319"/>
    </row>
    <row r="4077" spans="3:13" ht="13.8">
      <c r="C4077" s="160" t="s">
        <v>5773</v>
      </c>
      <c r="D4077" s="436" t="s">
        <v>5774</v>
      </c>
      <c r="I4077" s="56">
        <f>ROUNDDOWN(H4093,-2)</f>
        <v>1969000</v>
      </c>
    </row>
    <row r="4078" spans="3:13" s="55" customFormat="1" ht="27.6">
      <c r="C4078" s="300" t="s">
        <v>1197</v>
      </c>
      <c r="D4078" s="300" t="s">
        <v>1198</v>
      </c>
      <c r="E4078" s="300" t="s">
        <v>1199</v>
      </c>
      <c r="F4078" s="300" t="s">
        <v>1200</v>
      </c>
      <c r="G4078" s="300" t="s">
        <v>1201</v>
      </c>
      <c r="H4078" s="300" t="s">
        <v>1202</v>
      </c>
      <c r="I4078" s="54"/>
    </row>
    <row r="4079" spans="3:13" s="55" customFormat="1" ht="13.8">
      <c r="C4079" s="72" t="s">
        <v>1203</v>
      </c>
      <c r="D4079" s="59" t="s">
        <v>1204</v>
      </c>
      <c r="E4079" s="73"/>
      <c r="F4079" s="73"/>
      <c r="G4079" s="73"/>
      <c r="H4079" s="73"/>
      <c r="I4079" s="54"/>
      <c r="J4079" s="159" t="s">
        <v>1249</v>
      </c>
    </row>
    <row r="4080" spans="3:13" s="55" customFormat="1" ht="13.8">
      <c r="C4080" s="301">
        <v>1</v>
      </c>
      <c r="D4080" s="59" t="s">
        <v>5</v>
      </c>
      <c r="E4080" s="302" t="s">
        <v>6</v>
      </c>
      <c r="F4080" s="93">
        <v>2.4159999999999999</v>
      </c>
      <c r="G4080" s="64">
        <f>VLOOKUP(D4080,upahbahan,3,FALSE)</f>
        <v>100000</v>
      </c>
      <c r="H4080" s="64">
        <f>F4080*G4080</f>
        <v>241600</v>
      </c>
      <c r="I4080" s="54"/>
      <c r="J4080" s="159" t="s">
        <v>1250</v>
      </c>
      <c r="M4080" s="65">
        <v>0.1</v>
      </c>
    </row>
    <row r="4081" spans="3:13" s="55" customFormat="1" ht="13.8">
      <c r="C4081" s="301">
        <v>2</v>
      </c>
      <c r="D4081" s="59" t="s">
        <v>10</v>
      </c>
      <c r="E4081" s="302" t="s">
        <v>6</v>
      </c>
      <c r="F4081" s="93">
        <v>1.208</v>
      </c>
      <c r="G4081" s="64">
        <f>VLOOKUP(D4081,upahbahan,3,FALSE)</f>
        <v>145000</v>
      </c>
      <c r="H4081" s="64">
        <f>F4081*G4081</f>
        <v>175160</v>
      </c>
      <c r="I4081" s="54"/>
      <c r="J4081" s="159"/>
      <c r="M4081" s="65"/>
    </row>
    <row r="4082" spans="3:13" s="55" customFormat="1" ht="13.8">
      <c r="C4082" s="301">
        <v>4</v>
      </c>
      <c r="D4082" s="59" t="s">
        <v>19</v>
      </c>
      <c r="E4082" s="302" t="s">
        <v>6</v>
      </c>
      <c r="F4082" s="93">
        <v>0.24199999999999999</v>
      </c>
      <c r="G4082" s="64">
        <f>VLOOKUP(D4082,upahbahan,3,FALSE)</f>
        <v>200000</v>
      </c>
      <c r="H4082" s="64">
        <f t="shared" ref="H4082" si="501">F4082*G4082</f>
        <v>48400</v>
      </c>
      <c r="I4082" s="54"/>
    </row>
    <row r="4083" spans="3:13" s="55" customFormat="1" ht="13.8">
      <c r="C4083" s="83" t="s">
        <v>1210</v>
      </c>
      <c r="D4083" s="80"/>
      <c r="E4083" s="80"/>
      <c r="F4083" s="217"/>
      <c r="G4083" s="218"/>
      <c r="H4083" s="64">
        <f>SUM(H4080:H4082)</f>
        <v>465160</v>
      </c>
      <c r="I4083" s="219"/>
    </row>
    <row r="4084" spans="3:13" s="55" customFormat="1" ht="13.8">
      <c r="C4084" s="72" t="s">
        <v>1211</v>
      </c>
      <c r="D4084" s="59" t="s">
        <v>1212</v>
      </c>
      <c r="E4084" s="73"/>
      <c r="F4084" s="73"/>
      <c r="G4084" s="73"/>
      <c r="H4084" s="73"/>
      <c r="I4084" s="54"/>
    </row>
    <row r="4085" spans="3:13" s="55" customFormat="1" ht="13.8">
      <c r="C4085" s="557">
        <v>1</v>
      </c>
      <c r="D4085" s="59" t="s">
        <v>5776</v>
      </c>
      <c r="E4085" s="170" t="s">
        <v>2188</v>
      </c>
      <c r="F4085" s="171">
        <v>1</v>
      </c>
      <c r="G4085" s="64">
        <f>VLOOKUP(D4085,upahbahan,3,FALSE)</f>
        <v>950000</v>
      </c>
      <c r="H4085" s="64">
        <f t="shared" ref="H4085" si="502">F4085*G4085</f>
        <v>950000</v>
      </c>
      <c r="I4085" s="54"/>
    </row>
    <row r="4086" spans="3:13" s="55" customFormat="1" ht="13.8">
      <c r="C4086" s="83" t="s">
        <v>1216</v>
      </c>
      <c r="D4086" s="80"/>
      <c r="E4086" s="80"/>
      <c r="F4086" s="80"/>
      <c r="G4086" s="162"/>
      <c r="H4086" s="64">
        <f>SUM(H4084:H4085)</f>
        <v>950000</v>
      </c>
      <c r="I4086" s="54"/>
    </row>
    <row r="4087" spans="3:13" s="55" customFormat="1" ht="13.8">
      <c r="C4087" s="72" t="s">
        <v>1217</v>
      </c>
      <c r="D4087" s="59" t="s">
        <v>1218</v>
      </c>
      <c r="E4087" s="170"/>
      <c r="F4087" s="73"/>
      <c r="G4087" s="73"/>
      <c r="H4087" s="73"/>
      <c r="I4087" s="54"/>
    </row>
    <row r="4088" spans="3:13" s="55" customFormat="1" ht="13.8">
      <c r="C4088" s="557">
        <v>1</v>
      </c>
      <c r="D4088" s="59" t="s">
        <v>5134</v>
      </c>
      <c r="E4088" s="170" t="s">
        <v>1995</v>
      </c>
      <c r="F4088" s="189">
        <v>0.45</v>
      </c>
      <c r="G4088" s="64">
        <f>VLOOKUP(D4088,upahbahan,3,FALSE)</f>
        <v>108000</v>
      </c>
      <c r="H4088" s="64">
        <f>F4088*G4088</f>
        <v>48600</v>
      </c>
      <c r="I4088" s="54"/>
    </row>
    <row r="4089" spans="3:13" s="55" customFormat="1" ht="13.8">
      <c r="C4089" s="557">
        <v>2</v>
      </c>
      <c r="D4089" s="59" t="s">
        <v>5069</v>
      </c>
      <c r="E4089" s="170" t="s">
        <v>1995</v>
      </c>
      <c r="F4089" s="189">
        <v>0.22500000000000001</v>
      </c>
      <c r="G4089" s="64">
        <f>VLOOKUP(D4089,upahbahan,3,FALSE)</f>
        <v>1450000</v>
      </c>
      <c r="H4089" s="64">
        <f>F4089*G4089</f>
        <v>326250</v>
      </c>
      <c r="I4089" s="54"/>
    </row>
    <row r="4090" spans="3:13" s="55" customFormat="1" ht="13.8">
      <c r="C4090" s="83" t="s">
        <v>1219</v>
      </c>
      <c r="D4090" s="80"/>
      <c r="E4090" s="80"/>
      <c r="F4090" s="80"/>
      <c r="G4090" s="162"/>
      <c r="H4090" s="588">
        <f>SUM(H4087:H4089)</f>
        <v>374850</v>
      </c>
      <c r="I4090" s="54"/>
    </row>
    <row r="4091" spans="3:13" s="55" customFormat="1" ht="13.8">
      <c r="C4091" s="58" t="s">
        <v>1220</v>
      </c>
      <c r="D4091" s="69" t="s">
        <v>1221</v>
      </c>
      <c r="E4091" s="70"/>
      <c r="F4091" s="70"/>
      <c r="G4091" s="71"/>
      <c r="H4091" s="304">
        <f>H4090+H4086+H4083</f>
        <v>1790010</v>
      </c>
      <c r="I4091" s="319"/>
    </row>
    <row r="4092" spans="3:13" s="55" customFormat="1" ht="13.8">
      <c r="C4092" s="58" t="s">
        <v>1222</v>
      </c>
      <c r="D4092" s="69" t="s">
        <v>1325</v>
      </c>
      <c r="E4092" s="70"/>
      <c r="F4092" s="71"/>
      <c r="G4092" s="95">
        <v>0.1</v>
      </c>
      <c r="H4092" s="64">
        <f>H4091*G4092</f>
        <v>179001</v>
      </c>
      <c r="I4092" s="319"/>
    </row>
    <row r="4093" spans="3:13" s="55" customFormat="1" ht="16.5" customHeight="1">
      <c r="C4093" s="58" t="s">
        <v>1223</v>
      </c>
      <c r="D4093" s="69" t="s">
        <v>1224</v>
      </c>
      <c r="E4093" s="70"/>
      <c r="F4093" s="70"/>
      <c r="G4093" s="71"/>
      <c r="H4093" s="305">
        <f>SUM(H4091:H4092)</f>
        <v>1969011</v>
      </c>
      <c r="I4093" s="319"/>
    </row>
    <row r="4095" spans="3:13" ht="13.8">
      <c r="C4095" s="160" t="s">
        <v>5777</v>
      </c>
      <c r="D4095" s="436" t="s">
        <v>5778</v>
      </c>
      <c r="I4095" s="56">
        <f>ROUNDDOWN(H4109,-2)</f>
        <v>26200</v>
      </c>
    </row>
    <row r="4096" spans="3:13" s="55" customFormat="1" ht="27.6">
      <c r="C4096" s="300" t="s">
        <v>1197</v>
      </c>
      <c r="D4096" s="300" t="s">
        <v>1198</v>
      </c>
      <c r="E4096" s="300" t="s">
        <v>1199</v>
      </c>
      <c r="F4096" s="300" t="s">
        <v>1200</v>
      </c>
      <c r="G4096" s="300" t="s">
        <v>1201</v>
      </c>
      <c r="H4096" s="300" t="s">
        <v>1202</v>
      </c>
      <c r="I4096" s="54"/>
    </row>
    <row r="4097" spans="3:13" s="55" customFormat="1" ht="13.8">
      <c r="C4097" s="72" t="s">
        <v>1203</v>
      </c>
      <c r="D4097" s="59" t="s">
        <v>1204</v>
      </c>
      <c r="E4097" s="73"/>
      <c r="F4097" s="73"/>
      <c r="G4097" s="73"/>
      <c r="H4097" s="73"/>
      <c r="I4097" s="54"/>
      <c r="J4097" s="159" t="s">
        <v>1249</v>
      </c>
    </row>
    <row r="4098" spans="3:13" s="55" customFormat="1" ht="13.8">
      <c r="C4098" s="301">
        <v>1</v>
      </c>
      <c r="D4098" s="59" t="s">
        <v>5</v>
      </c>
      <c r="E4098" s="302" t="s">
        <v>6</v>
      </c>
      <c r="F4098" s="93">
        <v>0.02</v>
      </c>
      <c r="G4098" s="64">
        <f>VLOOKUP(D4098,upahbahan,3,FALSE)</f>
        <v>100000</v>
      </c>
      <c r="H4098" s="64">
        <f>F4098*G4098</f>
        <v>2000</v>
      </c>
      <c r="I4098" s="54"/>
      <c r="J4098" s="159" t="s">
        <v>1250</v>
      </c>
      <c r="M4098" s="65">
        <v>0.1</v>
      </c>
    </row>
    <row r="4099" spans="3:13" s="55" customFormat="1" ht="13.8">
      <c r="C4099" s="301">
        <v>2</v>
      </c>
      <c r="D4099" s="59" t="s">
        <v>10</v>
      </c>
      <c r="E4099" s="302" t="s">
        <v>6</v>
      </c>
      <c r="F4099" s="93">
        <v>0.01</v>
      </c>
      <c r="G4099" s="64">
        <f>VLOOKUP(D4099,upahbahan,3,FALSE)</f>
        <v>145000</v>
      </c>
      <c r="H4099" s="64">
        <f>F4099*G4099</f>
        <v>1450</v>
      </c>
      <c r="I4099" s="54"/>
      <c r="J4099" s="159"/>
      <c r="M4099" s="65"/>
    </row>
    <row r="4100" spans="3:13" s="55" customFormat="1" ht="13.8">
      <c r="C4100" s="301">
        <v>4</v>
      </c>
      <c r="D4100" s="59" t="s">
        <v>19</v>
      </c>
      <c r="E4100" s="302" t="s">
        <v>6</v>
      </c>
      <c r="F4100" s="93">
        <v>2E-3</v>
      </c>
      <c r="G4100" s="64">
        <f>VLOOKUP(D4100,upahbahan,3,FALSE)</f>
        <v>200000</v>
      </c>
      <c r="H4100" s="64">
        <f t="shared" ref="H4100" si="503">F4100*G4100</f>
        <v>400</v>
      </c>
      <c r="I4100" s="54"/>
    </row>
    <row r="4101" spans="3:13" s="55" customFormat="1" ht="13.8">
      <c r="C4101" s="83" t="s">
        <v>1210</v>
      </c>
      <c r="D4101" s="80"/>
      <c r="E4101" s="80"/>
      <c r="F4101" s="217"/>
      <c r="G4101" s="218"/>
      <c r="H4101" s="64">
        <f>SUM(H4098:H4100)</f>
        <v>3850</v>
      </c>
      <c r="I4101" s="219"/>
    </row>
    <row r="4102" spans="3:13" s="55" customFormat="1" ht="13.8">
      <c r="C4102" s="72" t="s">
        <v>1211</v>
      </c>
      <c r="D4102" s="59" t="s">
        <v>1212</v>
      </c>
      <c r="E4102" s="73"/>
      <c r="F4102" s="73"/>
      <c r="G4102" s="73"/>
      <c r="H4102" s="73"/>
      <c r="I4102" s="54"/>
    </row>
    <row r="4103" spans="3:13" s="55" customFormat="1" ht="13.8">
      <c r="C4103" s="557">
        <v>1</v>
      </c>
      <c r="D4103" s="59" t="s">
        <v>5779</v>
      </c>
      <c r="E4103" s="170" t="s">
        <v>2188</v>
      </c>
      <c r="F4103" s="171">
        <v>1</v>
      </c>
      <c r="G4103" s="64">
        <f>VLOOKUP(D4103,upahbahan,3,FALSE)</f>
        <v>20000</v>
      </c>
      <c r="H4103" s="64">
        <f t="shared" ref="H4103" si="504">F4103*G4103</f>
        <v>20000</v>
      </c>
      <c r="I4103" s="54"/>
    </row>
    <row r="4104" spans="3:13" s="55" customFormat="1" ht="13.8">
      <c r="C4104" s="83" t="s">
        <v>1216</v>
      </c>
      <c r="D4104" s="80"/>
      <c r="E4104" s="80"/>
      <c r="F4104" s="80"/>
      <c r="G4104" s="162"/>
      <c r="H4104" s="64">
        <f>SUM(H4102:H4103)</f>
        <v>20000</v>
      </c>
      <c r="I4104" s="54"/>
    </row>
    <row r="4105" spans="3:13" s="55" customFormat="1" ht="13.8">
      <c r="C4105" s="72" t="s">
        <v>1217</v>
      </c>
      <c r="D4105" s="59" t="s">
        <v>1218</v>
      </c>
      <c r="E4105" s="170"/>
      <c r="F4105" s="73"/>
      <c r="G4105" s="73"/>
      <c r="H4105" s="73"/>
      <c r="I4105" s="54"/>
    </row>
    <row r="4106" spans="3:13" s="55" customFormat="1" ht="13.8">
      <c r="C4106" s="83" t="s">
        <v>1219</v>
      </c>
      <c r="D4106" s="80"/>
      <c r="E4106" s="80"/>
      <c r="F4106" s="80"/>
      <c r="G4106" s="162"/>
      <c r="H4106" s="588">
        <f>SUM(H4105:H4105)</f>
        <v>0</v>
      </c>
      <c r="I4106" s="54"/>
    </row>
    <row r="4107" spans="3:13" s="55" customFormat="1" ht="13.8">
      <c r="C4107" s="58" t="s">
        <v>1220</v>
      </c>
      <c r="D4107" s="69" t="s">
        <v>1221</v>
      </c>
      <c r="E4107" s="70"/>
      <c r="F4107" s="70"/>
      <c r="G4107" s="71"/>
      <c r="H4107" s="304">
        <f>H4106+H4104+H4101</f>
        <v>23850</v>
      </c>
      <c r="I4107" s="319"/>
    </row>
    <row r="4108" spans="3:13" s="55" customFormat="1" ht="13.8">
      <c r="C4108" s="58" t="s">
        <v>1222</v>
      </c>
      <c r="D4108" s="69" t="s">
        <v>1325</v>
      </c>
      <c r="E4108" s="70"/>
      <c r="F4108" s="71"/>
      <c r="G4108" s="95">
        <v>0.1</v>
      </c>
      <c r="H4108" s="64">
        <f>H4107*G4108</f>
        <v>2385</v>
      </c>
      <c r="I4108" s="319"/>
    </row>
    <row r="4109" spans="3:13" s="55" customFormat="1" ht="16.5" customHeight="1">
      <c r="C4109" s="58" t="s">
        <v>1223</v>
      </c>
      <c r="D4109" s="69" t="s">
        <v>1224</v>
      </c>
      <c r="E4109" s="70"/>
      <c r="F4109" s="70"/>
      <c r="G4109" s="71"/>
      <c r="H4109" s="305">
        <f>SUM(H4107:H4108)</f>
        <v>26235</v>
      </c>
      <c r="I4109" s="319"/>
    </row>
    <row r="4111" spans="3:13" ht="13.8">
      <c r="C4111" s="160" t="s">
        <v>5780</v>
      </c>
      <c r="D4111" s="436" t="s">
        <v>5781</v>
      </c>
      <c r="I4111" s="56">
        <f>ROUNDDOWN(H4125,-2)</f>
        <v>33900</v>
      </c>
    </row>
    <row r="4112" spans="3:13" s="55" customFormat="1" ht="27.6">
      <c r="C4112" s="300" t="s">
        <v>1197</v>
      </c>
      <c r="D4112" s="300" t="s">
        <v>1198</v>
      </c>
      <c r="E4112" s="300" t="s">
        <v>1199</v>
      </c>
      <c r="F4112" s="300" t="s">
        <v>1200</v>
      </c>
      <c r="G4112" s="300" t="s">
        <v>1201</v>
      </c>
      <c r="H4112" s="300" t="s">
        <v>1202</v>
      </c>
      <c r="I4112" s="54"/>
    </row>
    <row r="4113" spans="3:13" s="55" customFormat="1" ht="13.8">
      <c r="C4113" s="72" t="s">
        <v>1203</v>
      </c>
      <c r="D4113" s="59" t="s">
        <v>1204</v>
      </c>
      <c r="E4113" s="73"/>
      <c r="F4113" s="73"/>
      <c r="G4113" s="73"/>
      <c r="H4113" s="73"/>
      <c r="I4113" s="54"/>
      <c r="J4113" s="159" t="s">
        <v>1249</v>
      </c>
    </row>
    <row r="4114" spans="3:13" s="55" customFormat="1" ht="13.8">
      <c r="C4114" s="301">
        <v>1</v>
      </c>
      <c r="D4114" s="59" t="s">
        <v>5</v>
      </c>
      <c r="E4114" s="302" t="s">
        <v>6</v>
      </c>
      <c r="F4114" s="93">
        <v>0.02</v>
      </c>
      <c r="G4114" s="64">
        <f>VLOOKUP(D4114,upahbahan,3,FALSE)</f>
        <v>100000</v>
      </c>
      <c r="H4114" s="64">
        <f>F4114*G4114</f>
        <v>2000</v>
      </c>
      <c r="I4114" s="54"/>
      <c r="J4114" s="159" t="s">
        <v>1250</v>
      </c>
      <c r="M4114" s="65">
        <v>0.1</v>
      </c>
    </row>
    <row r="4115" spans="3:13" s="55" customFormat="1" ht="13.8">
      <c r="C4115" s="301">
        <v>2</v>
      </c>
      <c r="D4115" s="59" t="s">
        <v>10</v>
      </c>
      <c r="E4115" s="302" t="s">
        <v>6</v>
      </c>
      <c r="F4115" s="93">
        <v>0.01</v>
      </c>
      <c r="G4115" s="64">
        <f>VLOOKUP(D4115,upahbahan,3,FALSE)</f>
        <v>145000</v>
      </c>
      <c r="H4115" s="64">
        <f>F4115*G4115</f>
        <v>1450</v>
      </c>
      <c r="I4115" s="54"/>
      <c r="J4115" s="159"/>
      <c r="M4115" s="65"/>
    </row>
    <row r="4116" spans="3:13" s="55" customFormat="1" ht="13.8">
      <c r="C4116" s="301">
        <v>4</v>
      </c>
      <c r="D4116" s="59" t="s">
        <v>19</v>
      </c>
      <c r="E4116" s="302" t="s">
        <v>6</v>
      </c>
      <c r="F4116" s="93">
        <v>2E-3</v>
      </c>
      <c r="G4116" s="64">
        <f>VLOOKUP(D4116,upahbahan,3,FALSE)</f>
        <v>200000</v>
      </c>
      <c r="H4116" s="64">
        <f t="shared" ref="H4116" si="505">F4116*G4116</f>
        <v>400</v>
      </c>
      <c r="I4116" s="54"/>
    </row>
    <row r="4117" spans="3:13" s="55" customFormat="1" ht="13.8">
      <c r="C4117" s="83" t="s">
        <v>1210</v>
      </c>
      <c r="D4117" s="80"/>
      <c r="E4117" s="80"/>
      <c r="F4117" s="217"/>
      <c r="G4117" s="218"/>
      <c r="H4117" s="64">
        <f>SUM(H4114:H4116)</f>
        <v>3850</v>
      </c>
      <c r="I4117" s="219"/>
    </row>
    <row r="4118" spans="3:13" s="55" customFormat="1" ht="13.8">
      <c r="C4118" s="72" t="s">
        <v>1211</v>
      </c>
      <c r="D4118" s="59" t="s">
        <v>1212</v>
      </c>
      <c r="E4118" s="73"/>
      <c r="F4118" s="73"/>
      <c r="G4118" s="73"/>
      <c r="H4118" s="73"/>
      <c r="I4118" s="54"/>
    </row>
    <row r="4119" spans="3:13" s="55" customFormat="1" ht="13.8">
      <c r="C4119" s="557">
        <v>1</v>
      </c>
      <c r="D4119" s="59" t="s">
        <v>5745</v>
      </c>
      <c r="E4119" s="170" t="s">
        <v>2188</v>
      </c>
      <c r="F4119" s="171">
        <v>1</v>
      </c>
      <c r="G4119" s="64">
        <f>VLOOKUP(D4119,upahbahan,3,FALSE)</f>
        <v>27000</v>
      </c>
      <c r="H4119" s="64">
        <f t="shared" ref="H4119" si="506">F4119*G4119</f>
        <v>27000</v>
      </c>
      <c r="I4119" s="54"/>
    </row>
    <row r="4120" spans="3:13" s="55" customFormat="1" ht="13.8">
      <c r="C4120" s="83" t="s">
        <v>1216</v>
      </c>
      <c r="D4120" s="80"/>
      <c r="E4120" s="80"/>
      <c r="F4120" s="80"/>
      <c r="G4120" s="162"/>
      <c r="H4120" s="64">
        <f>SUM(H4118:H4119)</f>
        <v>27000</v>
      </c>
      <c r="I4120" s="54"/>
    </row>
    <row r="4121" spans="3:13" s="55" customFormat="1" ht="13.8">
      <c r="C4121" s="72" t="s">
        <v>1217</v>
      </c>
      <c r="D4121" s="59" t="s">
        <v>1218</v>
      </c>
      <c r="E4121" s="170"/>
      <c r="F4121" s="73"/>
      <c r="G4121" s="73"/>
      <c r="H4121" s="73"/>
      <c r="I4121" s="54"/>
    </row>
    <row r="4122" spans="3:13" s="55" customFormat="1" ht="13.8">
      <c r="C4122" s="83" t="s">
        <v>1219</v>
      </c>
      <c r="D4122" s="80"/>
      <c r="E4122" s="80"/>
      <c r="F4122" s="80"/>
      <c r="G4122" s="162"/>
      <c r="H4122" s="588">
        <f>SUM(H4121:H4121)</f>
        <v>0</v>
      </c>
      <c r="I4122" s="54"/>
    </row>
    <row r="4123" spans="3:13" s="55" customFormat="1" ht="13.8">
      <c r="C4123" s="58" t="s">
        <v>1220</v>
      </c>
      <c r="D4123" s="69" t="s">
        <v>1221</v>
      </c>
      <c r="E4123" s="70"/>
      <c r="F4123" s="70"/>
      <c r="G4123" s="71"/>
      <c r="H4123" s="304">
        <f>H4122+H4120+H4117</f>
        <v>30850</v>
      </c>
      <c r="I4123" s="319"/>
    </row>
    <row r="4124" spans="3:13" s="55" customFormat="1" ht="13.8">
      <c r="C4124" s="58" t="s">
        <v>1222</v>
      </c>
      <c r="D4124" s="69" t="s">
        <v>1325</v>
      </c>
      <c r="E4124" s="70"/>
      <c r="F4124" s="71"/>
      <c r="G4124" s="95">
        <v>0.1</v>
      </c>
      <c r="H4124" s="64">
        <f>H4123*G4124</f>
        <v>3085</v>
      </c>
      <c r="I4124" s="319"/>
    </row>
    <row r="4125" spans="3:13" s="55" customFormat="1" ht="16.5" customHeight="1">
      <c r="C4125" s="58" t="s">
        <v>1223</v>
      </c>
      <c r="D4125" s="69" t="s">
        <v>1224</v>
      </c>
      <c r="E4125" s="70"/>
      <c r="F4125" s="70"/>
      <c r="G4125" s="71"/>
      <c r="H4125" s="305">
        <f>SUM(H4123:H4124)</f>
        <v>33935</v>
      </c>
      <c r="I4125" s="319"/>
    </row>
    <row r="4127" spans="3:13" ht="13.8">
      <c r="C4127" s="160" t="s">
        <v>5782</v>
      </c>
      <c r="D4127" s="436" t="s">
        <v>5783</v>
      </c>
      <c r="I4127" s="56">
        <f>ROUNDDOWN(H4141,-2)</f>
        <v>40600</v>
      </c>
    </row>
    <row r="4128" spans="3:13" s="55" customFormat="1" ht="27.6">
      <c r="C4128" s="300" t="s">
        <v>1197</v>
      </c>
      <c r="D4128" s="300" t="s">
        <v>1198</v>
      </c>
      <c r="E4128" s="300" t="s">
        <v>1199</v>
      </c>
      <c r="F4128" s="300" t="s">
        <v>1200</v>
      </c>
      <c r="G4128" s="300" t="s">
        <v>1201</v>
      </c>
      <c r="H4128" s="300" t="s">
        <v>1202</v>
      </c>
      <c r="I4128" s="54"/>
    </row>
    <row r="4129" spans="3:13" s="55" customFormat="1" ht="13.8">
      <c r="C4129" s="72" t="s">
        <v>1203</v>
      </c>
      <c r="D4129" s="59" t="s">
        <v>1204</v>
      </c>
      <c r="E4129" s="73"/>
      <c r="F4129" s="73"/>
      <c r="G4129" s="73"/>
      <c r="H4129" s="73"/>
      <c r="I4129" s="54"/>
      <c r="J4129" s="159" t="s">
        <v>1249</v>
      </c>
    </row>
    <row r="4130" spans="3:13" s="55" customFormat="1" ht="13.8">
      <c r="C4130" s="301">
        <v>1</v>
      </c>
      <c r="D4130" s="59" t="s">
        <v>5</v>
      </c>
      <c r="E4130" s="302" t="s">
        <v>6</v>
      </c>
      <c r="F4130" s="93">
        <v>2.5000000000000001E-2</v>
      </c>
      <c r="G4130" s="64">
        <f>VLOOKUP(D4130,upahbahan,3,FALSE)</f>
        <v>100000</v>
      </c>
      <c r="H4130" s="64">
        <f>F4130*G4130</f>
        <v>2500</v>
      </c>
      <c r="I4130" s="54"/>
      <c r="J4130" s="159" t="s">
        <v>1250</v>
      </c>
      <c r="M4130" s="65">
        <v>0.1</v>
      </c>
    </row>
    <row r="4131" spans="3:13" s="55" customFormat="1" ht="13.8">
      <c r="C4131" s="301">
        <v>2</v>
      </c>
      <c r="D4131" s="59" t="s">
        <v>10</v>
      </c>
      <c r="E4131" s="302" t="s">
        <v>6</v>
      </c>
      <c r="F4131" s="93">
        <v>1.2999999999999999E-2</v>
      </c>
      <c r="G4131" s="64">
        <f>VLOOKUP(D4131,upahbahan,3,FALSE)</f>
        <v>145000</v>
      </c>
      <c r="H4131" s="64">
        <f>F4131*G4131</f>
        <v>1885</v>
      </c>
      <c r="I4131" s="54"/>
      <c r="J4131" s="159"/>
      <c r="M4131" s="65"/>
    </row>
    <row r="4132" spans="3:13" s="55" customFormat="1" ht="13.8">
      <c r="C4132" s="301">
        <v>4</v>
      </c>
      <c r="D4132" s="59" t="s">
        <v>19</v>
      </c>
      <c r="E4132" s="302" t="s">
        <v>6</v>
      </c>
      <c r="F4132" s="93">
        <v>3.0000000000000001E-3</v>
      </c>
      <c r="G4132" s="64">
        <f>VLOOKUP(D4132,upahbahan,3,FALSE)</f>
        <v>200000</v>
      </c>
      <c r="H4132" s="64">
        <f t="shared" ref="H4132" si="507">F4132*G4132</f>
        <v>600</v>
      </c>
      <c r="I4132" s="54"/>
    </row>
    <row r="4133" spans="3:13" s="55" customFormat="1" ht="13.8">
      <c r="C4133" s="83" t="s">
        <v>1210</v>
      </c>
      <c r="D4133" s="80"/>
      <c r="E4133" s="80"/>
      <c r="F4133" s="217"/>
      <c r="G4133" s="218"/>
      <c r="H4133" s="64">
        <f>SUM(H4130:H4132)</f>
        <v>4985</v>
      </c>
      <c r="I4133" s="219"/>
    </row>
    <row r="4134" spans="3:13" s="55" customFormat="1" ht="13.8">
      <c r="C4134" s="72" t="s">
        <v>1211</v>
      </c>
      <c r="D4134" s="59" t="s">
        <v>1212</v>
      </c>
      <c r="E4134" s="73"/>
      <c r="F4134" s="73"/>
      <c r="G4134" s="73"/>
      <c r="H4134" s="73"/>
      <c r="I4134" s="54"/>
    </row>
    <row r="4135" spans="3:13" s="55" customFormat="1" ht="13.8">
      <c r="C4135" s="557">
        <v>1</v>
      </c>
      <c r="D4135" s="59" t="s">
        <v>5784</v>
      </c>
      <c r="E4135" s="170" t="s">
        <v>2188</v>
      </c>
      <c r="F4135" s="171">
        <v>1</v>
      </c>
      <c r="G4135" s="64">
        <f>VLOOKUP(D4135,upahbahan,3,FALSE)</f>
        <v>32000</v>
      </c>
      <c r="H4135" s="64">
        <f t="shared" ref="H4135" si="508">F4135*G4135</f>
        <v>32000</v>
      </c>
      <c r="I4135" s="54"/>
    </row>
    <row r="4136" spans="3:13" s="55" customFormat="1" ht="13.8">
      <c r="C4136" s="83" t="s">
        <v>1216</v>
      </c>
      <c r="D4136" s="80"/>
      <c r="E4136" s="80"/>
      <c r="F4136" s="80"/>
      <c r="G4136" s="162"/>
      <c r="H4136" s="64">
        <f>SUM(H4134:H4135)</f>
        <v>32000</v>
      </c>
      <c r="I4136" s="54"/>
    </row>
    <row r="4137" spans="3:13" s="55" customFormat="1" ht="13.8">
      <c r="C4137" s="72" t="s">
        <v>1217</v>
      </c>
      <c r="D4137" s="59" t="s">
        <v>1218</v>
      </c>
      <c r="E4137" s="170"/>
      <c r="F4137" s="73"/>
      <c r="G4137" s="73"/>
      <c r="H4137" s="73"/>
      <c r="I4137" s="54"/>
    </row>
    <row r="4138" spans="3:13" s="55" customFormat="1" ht="13.8">
      <c r="C4138" s="83" t="s">
        <v>1219</v>
      </c>
      <c r="D4138" s="80"/>
      <c r="E4138" s="80"/>
      <c r="F4138" s="80"/>
      <c r="G4138" s="162"/>
      <c r="H4138" s="588">
        <f>SUM(H4137:H4137)</f>
        <v>0</v>
      </c>
      <c r="I4138" s="54"/>
    </row>
    <row r="4139" spans="3:13" s="55" customFormat="1" ht="13.8">
      <c r="C4139" s="58" t="s">
        <v>1220</v>
      </c>
      <c r="D4139" s="69" t="s">
        <v>1221</v>
      </c>
      <c r="E4139" s="70"/>
      <c r="F4139" s="70"/>
      <c r="G4139" s="71"/>
      <c r="H4139" s="304">
        <f>H4138+H4136+H4133</f>
        <v>36985</v>
      </c>
      <c r="I4139" s="319"/>
    </row>
    <row r="4140" spans="3:13" s="55" customFormat="1" ht="13.8">
      <c r="C4140" s="58" t="s">
        <v>1222</v>
      </c>
      <c r="D4140" s="69" t="s">
        <v>1325</v>
      </c>
      <c r="E4140" s="70"/>
      <c r="F4140" s="71"/>
      <c r="G4140" s="95">
        <v>0.1</v>
      </c>
      <c r="H4140" s="64">
        <f>H4139*G4140</f>
        <v>3698.5</v>
      </c>
      <c r="I4140" s="319"/>
    </row>
    <row r="4141" spans="3:13" s="55" customFormat="1" ht="16.5" customHeight="1">
      <c r="C4141" s="58" t="s">
        <v>1223</v>
      </c>
      <c r="D4141" s="69" t="s">
        <v>1224</v>
      </c>
      <c r="E4141" s="70"/>
      <c r="F4141" s="70"/>
      <c r="G4141" s="71"/>
      <c r="H4141" s="305">
        <f>SUM(H4139:H4140)</f>
        <v>40683.5</v>
      </c>
      <c r="I4141" s="319"/>
    </row>
    <row r="4143" spans="3:13" ht="13.8">
      <c r="C4143" s="160" t="s">
        <v>5785</v>
      </c>
      <c r="D4143" s="436" t="s">
        <v>5786</v>
      </c>
      <c r="I4143" s="56">
        <f>ROUNDDOWN(H4157,-2)</f>
        <v>48800</v>
      </c>
    </row>
    <row r="4144" spans="3:13" s="55" customFormat="1" ht="27.6">
      <c r="C4144" s="300" t="s">
        <v>1197</v>
      </c>
      <c r="D4144" s="300" t="s">
        <v>1198</v>
      </c>
      <c r="E4144" s="300" t="s">
        <v>1199</v>
      </c>
      <c r="F4144" s="300" t="s">
        <v>1200</v>
      </c>
      <c r="G4144" s="300" t="s">
        <v>1201</v>
      </c>
      <c r="H4144" s="300" t="s">
        <v>1202</v>
      </c>
      <c r="I4144" s="54"/>
    </row>
    <row r="4145" spans="3:13" s="55" customFormat="1" ht="13.8">
      <c r="C4145" s="72" t="s">
        <v>1203</v>
      </c>
      <c r="D4145" s="59" t="s">
        <v>1204</v>
      </c>
      <c r="E4145" s="73"/>
      <c r="F4145" s="73"/>
      <c r="G4145" s="73"/>
      <c r="H4145" s="73"/>
      <c r="I4145" s="54"/>
      <c r="J4145" s="159" t="s">
        <v>1249</v>
      </c>
    </row>
    <row r="4146" spans="3:13" s="55" customFormat="1" ht="13.8">
      <c r="C4146" s="301">
        <v>1</v>
      </c>
      <c r="D4146" s="59" t="s">
        <v>5</v>
      </c>
      <c r="E4146" s="302" t="s">
        <v>6</v>
      </c>
      <c r="F4146" s="93">
        <v>2.8000000000000001E-2</v>
      </c>
      <c r="G4146" s="64">
        <f>VLOOKUP(D4146,upahbahan,3,FALSE)</f>
        <v>100000</v>
      </c>
      <c r="H4146" s="64">
        <f>F4146*G4146</f>
        <v>2800</v>
      </c>
      <c r="I4146" s="54"/>
      <c r="J4146" s="159" t="s">
        <v>1250</v>
      </c>
      <c r="M4146" s="65">
        <v>0.1</v>
      </c>
    </row>
    <row r="4147" spans="3:13" s="55" customFormat="1" ht="13.8">
      <c r="C4147" s="301">
        <v>2</v>
      </c>
      <c r="D4147" s="59" t="s">
        <v>10</v>
      </c>
      <c r="E4147" s="302" t="s">
        <v>6</v>
      </c>
      <c r="F4147" s="93">
        <v>1.4E-2</v>
      </c>
      <c r="G4147" s="64">
        <f>VLOOKUP(D4147,upahbahan,3,FALSE)</f>
        <v>145000</v>
      </c>
      <c r="H4147" s="64">
        <f>F4147*G4147</f>
        <v>2030</v>
      </c>
      <c r="I4147" s="54"/>
      <c r="J4147" s="159"/>
      <c r="M4147" s="65"/>
    </row>
    <row r="4148" spans="3:13" s="55" customFormat="1" ht="13.8">
      <c r="C4148" s="301">
        <v>4</v>
      </c>
      <c r="D4148" s="59" t="s">
        <v>19</v>
      </c>
      <c r="E4148" s="302" t="s">
        <v>6</v>
      </c>
      <c r="F4148" s="93">
        <v>3.0000000000000001E-3</v>
      </c>
      <c r="G4148" s="64">
        <f>VLOOKUP(D4148,upahbahan,3,FALSE)</f>
        <v>200000</v>
      </c>
      <c r="H4148" s="64">
        <f t="shared" ref="H4148" si="509">F4148*G4148</f>
        <v>600</v>
      </c>
      <c r="I4148" s="54"/>
    </row>
    <row r="4149" spans="3:13" s="55" customFormat="1" ht="13.8">
      <c r="C4149" s="83" t="s">
        <v>1210</v>
      </c>
      <c r="D4149" s="80"/>
      <c r="E4149" s="80"/>
      <c r="F4149" s="217"/>
      <c r="G4149" s="218"/>
      <c r="H4149" s="64">
        <f>SUM(H4146:H4148)</f>
        <v>5430</v>
      </c>
      <c r="I4149" s="219"/>
    </row>
    <row r="4150" spans="3:13" s="55" customFormat="1" ht="13.8">
      <c r="C4150" s="72" t="s">
        <v>1211</v>
      </c>
      <c r="D4150" s="59" t="s">
        <v>1212</v>
      </c>
      <c r="E4150" s="73"/>
      <c r="F4150" s="73"/>
      <c r="G4150" s="73"/>
      <c r="H4150" s="73"/>
      <c r="I4150" s="54"/>
    </row>
    <row r="4151" spans="3:13" s="55" customFormat="1" ht="13.8">
      <c r="C4151" s="557">
        <v>1</v>
      </c>
      <c r="D4151" s="59" t="s">
        <v>5787</v>
      </c>
      <c r="E4151" s="170" t="s">
        <v>2188</v>
      </c>
      <c r="F4151" s="171">
        <v>1</v>
      </c>
      <c r="G4151" s="64">
        <f>VLOOKUP(D4151,upahbahan,3,FALSE)</f>
        <v>39000</v>
      </c>
      <c r="H4151" s="64">
        <f t="shared" ref="H4151" si="510">F4151*G4151</f>
        <v>39000</v>
      </c>
      <c r="I4151" s="54"/>
    </row>
    <row r="4152" spans="3:13" s="55" customFormat="1" ht="13.8">
      <c r="C4152" s="83" t="s">
        <v>1216</v>
      </c>
      <c r="D4152" s="80"/>
      <c r="E4152" s="80"/>
      <c r="F4152" s="80"/>
      <c r="G4152" s="162"/>
      <c r="H4152" s="64">
        <f>SUM(H4150:H4151)</f>
        <v>39000</v>
      </c>
      <c r="I4152" s="54"/>
    </row>
    <row r="4153" spans="3:13" s="55" customFormat="1" ht="13.8">
      <c r="C4153" s="72" t="s">
        <v>1217</v>
      </c>
      <c r="D4153" s="59" t="s">
        <v>1218</v>
      </c>
      <c r="E4153" s="170"/>
      <c r="F4153" s="73"/>
      <c r="G4153" s="73"/>
      <c r="H4153" s="73"/>
      <c r="I4153" s="54"/>
    </row>
    <row r="4154" spans="3:13" s="55" customFormat="1" ht="13.8">
      <c r="C4154" s="83" t="s">
        <v>1219</v>
      </c>
      <c r="D4154" s="80"/>
      <c r="E4154" s="80"/>
      <c r="F4154" s="80"/>
      <c r="G4154" s="162"/>
      <c r="H4154" s="588">
        <f>SUM(H4153:H4153)</f>
        <v>0</v>
      </c>
      <c r="I4154" s="54"/>
    </row>
    <row r="4155" spans="3:13" s="55" customFormat="1" ht="13.8">
      <c r="C4155" s="58" t="s">
        <v>1220</v>
      </c>
      <c r="D4155" s="69" t="s">
        <v>1221</v>
      </c>
      <c r="E4155" s="70"/>
      <c r="F4155" s="70"/>
      <c r="G4155" s="71"/>
      <c r="H4155" s="304">
        <f>H4154+H4152+H4149</f>
        <v>44430</v>
      </c>
      <c r="I4155" s="319"/>
    </row>
    <row r="4156" spans="3:13" s="55" customFormat="1" ht="13.8">
      <c r="C4156" s="58" t="s">
        <v>1222</v>
      </c>
      <c r="D4156" s="69" t="s">
        <v>1325</v>
      </c>
      <c r="E4156" s="70"/>
      <c r="F4156" s="71"/>
      <c r="G4156" s="95">
        <v>0.1</v>
      </c>
      <c r="H4156" s="64">
        <f>H4155*G4156</f>
        <v>4443</v>
      </c>
      <c r="I4156" s="319"/>
    </row>
    <row r="4157" spans="3:13" s="55" customFormat="1" ht="16.5" customHeight="1">
      <c r="C4157" s="58" t="s">
        <v>1223</v>
      </c>
      <c r="D4157" s="69" t="s">
        <v>1224</v>
      </c>
      <c r="E4157" s="70"/>
      <c r="F4157" s="70"/>
      <c r="G4157" s="71"/>
      <c r="H4157" s="305">
        <f>SUM(H4155:H4156)</f>
        <v>48873</v>
      </c>
      <c r="I4157" s="319"/>
    </row>
    <row r="4160" spans="3:13" ht="13.8">
      <c r="C4160" s="160" t="s">
        <v>5788</v>
      </c>
      <c r="D4160" s="436" t="s">
        <v>5789</v>
      </c>
      <c r="I4160" s="56">
        <f>ROUNDDOWN(H4174,-2)</f>
        <v>52800</v>
      </c>
    </row>
    <row r="4161" spans="3:13" s="55" customFormat="1" ht="27.6">
      <c r="C4161" s="300" t="s">
        <v>1197</v>
      </c>
      <c r="D4161" s="300" t="s">
        <v>1198</v>
      </c>
      <c r="E4161" s="300" t="s">
        <v>1199</v>
      </c>
      <c r="F4161" s="300" t="s">
        <v>1200</v>
      </c>
      <c r="G4161" s="300" t="s">
        <v>1201</v>
      </c>
      <c r="H4161" s="300" t="s">
        <v>1202</v>
      </c>
      <c r="I4161" s="54"/>
    </row>
    <row r="4162" spans="3:13" s="55" customFormat="1" ht="13.8">
      <c r="C4162" s="72" t="s">
        <v>1203</v>
      </c>
      <c r="D4162" s="59" t="s">
        <v>1204</v>
      </c>
      <c r="E4162" s="73"/>
      <c r="F4162" s="73"/>
      <c r="G4162" s="73"/>
      <c r="H4162" s="73"/>
      <c r="I4162" s="54"/>
      <c r="J4162" s="159" t="s">
        <v>1249</v>
      </c>
    </row>
    <row r="4163" spans="3:13" s="55" customFormat="1" ht="13.8">
      <c r="C4163" s="301">
        <v>1</v>
      </c>
      <c r="D4163" s="59" t="s">
        <v>5</v>
      </c>
      <c r="E4163" s="302" t="s">
        <v>6</v>
      </c>
      <c r="F4163" s="93">
        <v>3.1E-2</v>
      </c>
      <c r="G4163" s="64">
        <f>VLOOKUP(D4163,upahbahan,3,FALSE)</f>
        <v>100000</v>
      </c>
      <c r="H4163" s="64">
        <f>F4163*G4163</f>
        <v>3100</v>
      </c>
      <c r="I4163" s="54"/>
      <c r="J4163" s="159" t="s">
        <v>1250</v>
      </c>
      <c r="M4163" s="65">
        <v>0.1</v>
      </c>
    </row>
    <row r="4164" spans="3:13" s="55" customFormat="1" ht="13.8">
      <c r="C4164" s="301">
        <v>2</v>
      </c>
      <c r="D4164" s="59" t="s">
        <v>10</v>
      </c>
      <c r="E4164" s="302" t="s">
        <v>6</v>
      </c>
      <c r="F4164" s="93">
        <v>1.6E-2</v>
      </c>
      <c r="G4164" s="64">
        <f>VLOOKUP(D4164,upahbahan,3,FALSE)</f>
        <v>145000</v>
      </c>
      <c r="H4164" s="64">
        <f>F4164*G4164</f>
        <v>2320</v>
      </c>
      <c r="I4164" s="54"/>
      <c r="J4164" s="159"/>
      <c r="M4164" s="65"/>
    </row>
    <row r="4165" spans="3:13" s="55" customFormat="1" ht="13.8">
      <c r="C4165" s="301">
        <v>4</v>
      </c>
      <c r="D4165" s="59" t="s">
        <v>19</v>
      </c>
      <c r="E4165" s="302" t="s">
        <v>6</v>
      </c>
      <c r="F4165" s="93">
        <v>3.0000000000000001E-3</v>
      </c>
      <c r="G4165" s="64">
        <f>VLOOKUP(D4165,upahbahan,3,FALSE)</f>
        <v>200000</v>
      </c>
      <c r="H4165" s="64">
        <f t="shared" ref="H4165" si="511">F4165*G4165</f>
        <v>600</v>
      </c>
      <c r="I4165" s="54"/>
    </row>
    <row r="4166" spans="3:13" s="55" customFormat="1" ht="13.8">
      <c r="C4166" s="83" t="s">
        <v>1210</v>
      </c>
      <c r="D4166" s="80"/>
      <c r="E4166" s="80"/>
      <c r="F4166" s="217"/>
      <c r="G4166" s="218"/>
      <c r="H4166" s="64">
        <f>SUM(H4163:H4165)</f>
        <v>6020</v>
      </c>
      <c r="I4166" s="219"/>
    </row>
    <row r="4167" spans="3:13" s="55" customFormat="1" ht="13.8">
      <c r="C4167" s="72" t="s">
        <v>1211</v>
      </c>
      <c r="D4167" s="59" t="s">
        <v>1212</v>
      </c>
      <c r="E4167" s="73"/>
      <c r="F4167" s="73"/>
      <c r="G4167" s="73"/>
      <c r="H4167" s="73"/>
      <c r="I4167" s="54"/>
    </row>
    <row r="4168" spans="3:13" s="55" customFormat="1" ht="13.8">
      <c r="C4168" s="557">
        <v>1</v>
      </c>
      <c r="D4168" s="59" t="s">
        <v>5790</v>
      </c>
      <c r="E4168" s="170" t="s">
        <v>2188</v>
      </c>
      <c r="F4168" s="171">
        <v>1</v>
      </c>
      <c r="G4168" s="64">
        <f>VLOOKUP(D4168,upahbahan,3,FALSE)</f>
        <v>42000</v>
      </c>
      <c r="H4168" s="64">
        <f t="shared" ref="H4168" si="512">F4168*G4168</f>
        <v>42000</v>
      </c>
      <c r="I4168" s="54"/>
    </row>
    <row r="4169" spans="3:13" s="55" customFormat="1" ht="13.8">
      <c r="C4169" s="83" t="s">
        <v>1216</v>
      </c>
      <c r="D4169" s="80"/>
      <c r="E4169" s="80"/>
      <c r="F4169" s="80"/>
      <c r="G4169" s="162"/>
      <c r="H4169" s="64">
        <f>SUM(H4167:H4168)</f>
        <v>42000</v>
      </c>
      <c r="I4169" s="54"/>
    </row>
    <row r="4170" spans="3:13" s="55" customFormat="1" ht="13.8">
      <c r="C4170" s="72" t="s">
        <v>1217</v>
      </c>
      <c r="D4170" s="59" t="s">
        <v>1218</v>
      </c>
      <c r="E4170" s="170"/>
      <c r="F4170" s="73"/>
      <c r="G4170" s="73"/>
      <c r="H4170" s="73"/>
      <c r="I4170" s="54"/>
    </row>
    <row r="4171" spans="3:13" s="55" customFormat="1" ht="13.8">
      <c r="C4171" s="83" t="s">
        <v>1219</v>
      </c>
      <c r="D4171" s="80"/>
      <c r="E4171" s="80"/>
      <c r="F4171" s="80"/>
      <c r="G4171" s="162"/>
      <c r="H4171" s="588">
        <f>SUM(H4170:H4170)</f>
        <v>0</v>
      </c>
      <c r="I4171" s="54"/>
    </row>
    <row r="4172" spans="3:13" s="55" customFormat="1" ht="13.8">
      <c r="C4172" s="58" t="s">
        <v>1220</v>
      </c>
      <c r="D4172" s="69" t="s">
        <v>1221</v>
      </c>
      <c r="E4172" s="70"/>
      <c r="F4172" s="70"/>
      <c r="G4172" s="71"/>
      <c r="H4172" s="304">
        <f>H4171+H4169+H4166</f>
        <v>48020</v>
      </c>
      <c r="I4172" s="319"/>
    </row>
    <row r="4173" spans="3:13" s="55" customFormat="1" ht="13.8">
      <c r="C4173" s="58" t="s">
        <v>1222</v>
      </c>
      <c r="D4173" s="69" t="s">
        <v>1325</v>
      </c>
      <c r="E4173" s="70"/>
      <c r="F4173" s="71"/>
      <c r="G4173" s="95">
        <v>0.1</v>
      </c>
      <c r="H4173" s="64">
        <f>H4172*G4173</f>
        <v>4802</v>
      </c>
      <c r="I4173" s="319"/>
    </row>
    <row r="4174" spans="3:13" s="55" customFormat="1" ht="16.5" customHeight="1">
      <c r="C4174" s="58" t="s">
        <v>1223</v>
      </c>
      <c r="D4174" s="69" t="s">
        <v>1224</v>
      </c>
      <c r="E4174" s="70"/>
      <c r="F4174" s="70"/>
      <c r="G4174" s="71"/>
      <c r="H4174" s="305">
        <f>SUM(H4172:H4173)</f>
        <v>52822</v>
      </c>
      <c r="I4174" s="319"/>
    </row>
    <row r="4176" spans="3:13" ht="13.8">
      <c r="C4176" s="160" t="s">
        <v>5791</v>
      </c>
      <c r="D4176" s="436" t="s">
        <v>5792</v>
      </c>
      <c r="I4176" s="56">
        <f>ROUNDDOWN(H4190,-2)</f>
        <v>60000</v>
      </c>
    </row>
    <row r="4177" spans="3:13" s="55" customFormat="1" ht="27.6">
      <c r="C4177" s="300" t="s">
        <v>1197</v>
      </c>
      <c r="D4177" s="300" t="s">
        <v>1198</v>
      </c>
      <c r="E4177" s="300" t="s">
        <v>1199</v>
      </c>
      <c r="F4177" s="300" t="s">
        <v>1200</v>
      </c>
      <c r="G4177" s="300" t="s">
        <v>1201</v>
      </c>
      <c r="H4177" s="300" t="s">
        <v>1202</v>
      </c>
      <c r="I4177" s="54"/>
    </row>
    <row r="4178" spans="3:13" s="55" customFormat="1" ht="13.8">
      <c r="C4178" s="72" t="s">
        <v>1203</v>
      </c>
      <c r="D4178" s="59" t="s">
        <v>1204</v>
      </c>
      <c r="E4178" s="73"/>
      <c r="F4178" s="73"/>
      <c r="G4178" s="73"/>
      <c r="H4178" s="73"/>
      <c r="I4178" s="54"/>
      <c r="J4178" s="159" t="s">
        <v>1249</v>
      </c>
    </row>
    <row r="4179" spans="3:13" s="55" customFormat="1" ht="13.8">
      <c r="C4179" s="301">
        <v>1</v>
      </c>
      <c r="D4179" s="59" t="s">
        <v>5</v>
      </c>
      <c r="E4179" s="302" t="s">
        <v>6</v>
      </c>
      <c r="F4179" s="93">
        <v>3.5000000000000003E-2</v>
      </c>
      <c r="G4179" s="64">
        <f>VLOOKUP(D4179,upahbahan,3,FALSE)</f>
        <v>100000</v>
      </c>
      <c r="H4179" s="64">
        <f>F4179*G4179</f>
        <v>3500.0000000000005</v>
      </c>
      <c r="I4179" s="54"/>
      <c r="J4179" s="159" t="s">
        <v>1250</v>
      </c>
      <c r="M4179" s="65">
        <v>0.1</v>
      </c>
    </row>
    <row r="4180" spans="3:13" s="55" customFormat="1" ht="13.8">
      <c r="C4180" s="301">
        <v>2</v>
      </c>
      <c r="D4180" s="59" t="s">
        <v>10</v>
      </c>
      <c r="E4180" s="302" t="s">
        <v>6</v>
      </c>
      <c r="F4180" s="93">
        <v>1.7000000000000001E-2</v>
      </c>
      <c r="G4180" s="64">
        <f>VLOOKUP(D4180,upahbahan,3,FALSE)</f>
        <v>145000</v>
      </c>
      <c r="H4180" s="64">
        <f>F4180*G4180</f>
        <v>2465</v>
      </c>
      <c r="I4180" s="54"/>
      <c r="J4180" s="159"/>
      <c r="M4180" s="65"/>
    </row>
    <row r="4181" spans="3:13" s="55" customFormat="1" ht="13.8">
      <c r="C4181" s="301">
        <v>4</v>
      </c>
      <c r="D4181" s="59" t="s">
        <v>19</v>
      </c>
      <c r="E4181" s="302" t="s">
        <v>6</v>
      </c>
      <c r="F4181" s="93">
        <v>3.0000000000000001E-3</v>
      </c>
      <c r="G4181" s="64">
        <f>VLOOKUP(D4181,upahbahan,3,FALSE)</f>
        <v>200000</v>
      </c>
      <c r="H4181" s="64">
        <f t="shared" ref="H4181" si="513">F4181*G4181</f>
        <v>600</v>
      </c>
      <c r="I4181" s="54"/>
    </row>
    <row r="4182" spans="3:13" s="55" customFormat="1" ht="13.8">
      <c r="C4182" s="83" t="s">
        <v>1210</v>
      </c>
      <c r="D4182" s="80"/>
      <c r="E4182" s="80"/>
      <c r="F4182" s="217"/>
      <c r="G4182" s="218"/>
      <c r="H4182" s="64">
        <f>SUM(H4179:H4181)</f>
        <v>6565</v>
      </c>
      <c r="I4182" s="219"/>
    </row>
    <row r="4183" spans="3:13" s="55" customFormat="1" ht="13.8">
      <c r="C4183" s="72" t="s">
        <v>1211</v>
      </c>
      <c r="D4183" s="59" t="s">
        <v>1212</v>
      </c>
      <c r="E4183" s="73"/>
      <c r="F4183" s="73"/>
      <c r="G4183" s="73"/>
      <c r="H4183" s="73"/>
      <c r="I4183" s="54"/>
    </row>
    <row r="4184" spans="3:13" s="55" customFormat="1" ht="13.8">
      <c r="C4184" s="557">
        <v>1</v>
      </c>
      <c r="D4184" s="59" t="s">
        <v>5793</v>
      </c>
      <c r="E4184" s="170" t="s">
        <v>2188</v>
      </c>
      <c r="F4184" s="171">
        <v>1</v>
      </c>
      <c r="G4184" s="64">
        <f>VLOOKUP(D4184,upahbahan,3,FALSE)</f>
        <v>48000</v>
      </c>
      <c r="H4184" s="64">
        <f t="shared" ref="H4184" si="514">F4184*G4184</f>
        <v>48000</v>
      </c>
      <c r="I4184" s="54"/>
    </row>
    <row r="4185" spans="3:13" s="55" customFormat="1" ht="13.8">
      <c r="C4185" s="83" t="s">
        <v>1216</v>
      </c>
      <c r="D4185" s="80"/>
      <c r="E4185" s="80"/>
      <c r="F4185" s="80"/>
      <c r="G4185" s="162"/>
      <c r="H4185" s="64">
        <f>SUM(H4183:H4184)</f>
        <v>48000</v>
      </c>
      <c r="I4185" s="54"/>
    </row>
    <row r="4186" spans="3:13" s="55" customFormat="1" ht="13.8">
      <c r="C4186" s="72" t="s">
        <v>1217</v>
      </c>
      <c r="D4186" s="59" t="s">
        <v>1218</v>
      </c>
      <c r="E4186" s="170"/>
      <c r="F4186" s="73"/>
      <c r="G4186" s="73"/>
      <c r="H4186" s="73"/>
      <c r="I4186" s="54"/>
    </row>
    <row r="4187" spans="3:13" s="55" customFormat="1" ht="13.8">
      <c r="C4187" s="83" t="s">
        <v>1219</v>
      </c>
      <c r="D4187" s="80"/>
      <c r="E4187" s="80"/>
      <c r="F4187" s="80"/>
      <c r="G4187" s="162"/>
      <c r="H4187" s="588">
        <f>SUM(H4186:H4186)</f>
        <v>0</v>
      </c>
      <c r="I4187" s="54"/>
    </row>
    <row r="4188" spans="3:13" s="55" customFormat="1" ht="13.8">
      <c r="C4188" s="58" t="s">
        <v>1220</v>
      </c>
      <c r="D4188" s="69" t="s">
        <v>1221</v>
      </c>
      <c r="E4188" s="70"/>
      <c r="F4188" s="70"/>
      <c r="G4188" s="71"/>
      <c r="H4188" s="304">
        <f>H4187+H4185+H4182</f>
        <v>54565</v>
      </c>
      <c r="I4188" s="319"/>
    </row>
    <row r="4189" spans="3:13" s="55" customFormat="1" ht="13.8">
      <c r="C4189" s="58" t="s">
        <v>1222</v>
      </c>
      <c r="D4189" s="69" t="s">
        <v>1325</v>
      </c>
      <c r="E4189" s="70"/>
      <c r="F4189" s="71"/>
      <c r="G4189" s="95">
        <v>0.1</v>
      </c>
      <c r="H4189" s="64">
        <f>H4188*G4189</f>
        <v>5456.5</v>
      </c>
      <c r="I4189" s="319"/>
    </row>
    <row r="4190" spans="3:13" s="55" customFormat="1" ht="16.5" customHeight="1">
      <c r="C4190" s="58" t="s">
        <v>1223</v>
      </c>
      <c r="D4190" s="69" t="s">
        <v>1224</v>
      </c>
      <c r="E4190" s="70"/>
      <c r="F4190" s="70"/>
      <c r="G4190" s="71"/>
      <c r="H4190" s="305">
        <f>SUM(H4188:H4189)</f>
        <v>60021.5</v>
      </c>
      <c r="I4190" s="319"/>
    </row>
    <row r="4192" spans="3:13" ht="13.8">
      <c r="C4192" s="160" t="s">
        <v>5794</v>
      </c>
      <c r="D4192" s="436" t="s">
        <v>5795</v>
      </c>
      <c r="I4192" s="56">
        <f>ROUNDDOWN(H4206,-2)</f>
        <v>69700</v>
      </c>
    </row>
    <row r="4193" spans="3:13" s="55" customFormat="1" ht="27.6">
      <c r="C4193" s="300" t="s">
        <v>1197</v>
      </c>
      <c r="D4193" s="300" t="s">
        <v>1198</v>
      </c>
      <c r="E4193" s="300" t="s">
        <v>1199</v>
      </c>
      <c r="F4193" s="300" t="s">
        <v>1200</v>
      </c>
      <c r="G4193" s="300" t="s">
        <v>1201</v>
      </c>
      <c r="H4193" s="300" t="s">
        <v>1202</v>
      </c>
      <c r="I4193" s="54"/>
    </row>
    <row r="4194" spans="3:13" s="55" customFormat="1" ht="13.8">
      <c r="C4194" s="72" t="s">
        <v>1203</v>
      </c>
      <c r="D4194" s="59" t="s">
        <v>1204</v>
      </c>
      <c r="E4194" s="73"/>
      <c r="F4194" s="73"/>
      <c r="G4194" s="73"/>
      <c r="H4194" s="73"/>
      <c r="I4194" s="54"/>
      <c r="J4194" s="159" t="s">
        <v>1249</v>
      </c>
    </row>
    <row r="4195" spans="3:13" s="55" customFormat="1" ht="13.8">
      <c r="C4195" s="301">
        <v>1</v>
      </c>
      <c r="D4195" s="59" t="s">
        <v>5</v>
      </c>
      <c r="E4195" s="302" t="s">
        <v>6</v>
      </c>
      <c r="F4195" s="93">
        <v>4.3999999999999997E-2</v>
      </c>
      <c r="G4195" s="64">
        <f>VLOOKUP(D4195,upahbahan,3,FALSE)</f>
        <v>100000</v>
      </c>
      <c r="H4195" s="64">
        <f>F4195*G4195</f>
        <v>4400</v>
      </c>
      <c r="I4195" s="54"/>
      <c r="J4195" s="159" t="s">
        <v>1250</v>
      </c>
      <c r="M4195" s="65">
        <v>0.1</v>
      </c>
    </row>
    <row r="4196" spans="3:13" s="55" customFormat="1" ht="13.8">
      <c r="C4196" s="301">
        <v>2</v>
      </c>
      <c r="D4196" s="59" t="s">
        <v>10</v>
      </c>
      <c r="E4196" s="302" t="s">
        <v>6</v>
      </c>
      <c r="F4196" s="93">
        <v>2.1999999999999999E-2</v>
      </c>
      <c r="G4196" s="64">
        <f>VLOOKUP(D4196,upahbahan,3,FALSE)</f>
        <v>145000</v>
      </c>
      <c r="H4196" s="64">
        <f>F4196*G4196</f>
        <v>3190</v>
      </c>
      <c r="I4196" s="54"/>
      <c r="J4196" s="159"/>
      <c r="M4196" s="65"/>
    </row>
    <row r="4197" spans="3:13" s="55" customFormat="1" ht="13.8">
      <c r="C4197" s="301">
        <v>4</v>
      </c>
      <c r="D4197" s="59" t="s">
        <v>19</v>
      </c>
      <c r="E4197" s="302" t="s">
        <v>6</v>
      </c>
      <c r="F4197" s="93">
        <v>4.0000000000000001E-3</v>
      </c>
      <c r="G4197" s="64">
        <f>VLOOKUP(D4197,upahbahan,3,FALSE)</f>
        <v>200000</v>
      </c>
      <c r="H4197" s="64">
        <f t="shared" ref="H4197" si="515">F4197*G4197</f>
        <v>800</v>
      </c>
      <c r="I4197" s="54"/>
    </row>
    <row r="4198" spans="3:13" s="55" customFormat="1" ht="13.8">
      <c r="C4198" s="83" t="s">
        <v>1210</v>
      </c>
      <c r="D4198" s="80"/>
      <c r="E4198" s="80"/>
      <c r="F4198" s="217"/>
      <c r="G4198" s="218"/>
      <c r="H4198" s="64">
        <f>SUM(H4195:H4197)</f>
        <v>8390</v>
      </c>
      <c r="I4198" s="219"/>
    </row>
    <row r="4199" spans="3:13" s="55" customFormat="1" ht="13.8">
      <c r="C4199" s="72" t="s">
        <v>1211</v>
      </c>
      <c r="D4199" s="59" t="s">
        <v>1212</v>
      </c>
      <c r="E4199" s="73"/>
      <c r="F4199" s="73"/>
      <c r="G4199" s="73"/>
      <c r="H4199" s="73"/>
      <c r="I4199" s="54"/>
    </row>
    <row r="4200" spans="3:13" s="55" customFormat="1" ht="13.8">
      <c r="C4200" s="557">
        <v>1</v>
      </c>
      <c r="D4200" s="59" t="s">
        <v>5796</v>
      </c>
      <c r="E4200" s="170" t="s">
        <v>2188</v>
      </c>
      <c r="F4200" s="171">
        <v>1</v>
      </c>
      <c r="G4200" s="64">
        <f>VLOOKUP(D4200,upahbahan,3,FALSE)</f>
        <v>55000</v>
      </c>
      <c r="H4200" s="64">
        <f t="shared" ref="H4200" si="516">F4200*G4200</f>
        <v>55000</v>
      </c>
      <c r="I4200" s="54"/>
    </row>
    <row r="4201" spans="3:13" s="55" customFormat="1" ht="13.8">
      <c r="C4201" s="83" t="s">
        <v>1216</v>
      </c>
      <c r="D4201" s="80"/>
      <c r="E4201" s="80"/>
      <c r="F4201" s="80"/>
      <c r="G4201" s="162"/>
      <c r="H4201" s="64">
        <f>SUM(H4199:H4200)</f>
        <v>55000</v>
      </c>
      <c r="I4201" s="54"/>
    </row>
    <row r="4202" spans="3:13" s="55" customFormat="1" ht="13.8">
      <c r="C4202" s="72" t="s">
        <v>1217</v>
      </c>
      <c r="D4202" s="59" t="s">
        <v>1218</v>
      </c>
      <c r="E4202" s="170"/>
      <c r="F4202" s="73"/>
      <c r="G4202" s="73"/>
      <c r="H4202" s="73"/>
      <c r="I4202" s="54"/>
    </row>
    <row r="4203" spans="3:13" s="55" customFormat="1" ht="13.8">
      <c r="C4203" s="83" t="s">
        <v>1219</v>
      </c>
      <c r="D4203" s="80"/>
      <c r="E4203" s="80"/>
      <c r="F4203" s="80"/>
      <c r="G4203" s="162"/>
      <c r="H4203" s="588">
        <f>SUM(H4202:H4202)</f>
        <v>0</v>
      </c>
      <c r="I4203" s="54"/>
    </row>
    <row r="4204" spans="3:13" s="55" customFormat="1" ht="13.8">
      <c r="C4204" s="58" t="s">
        <v>1220</v>
      </c>
      <c r="D4204" s="69" t="s">
        <v>1221</v>
      </c>
      <c r="E4204" s="70"/>
      <c r="F4204" s="70"/>
      <c r="G4204" s="71"/>
      <c r="H4204" s="304">
        <f>H4203+H4201+H4198</f>
        <v>63390</v>
      </c>
      <c r="I4204" s="319"/>
    </row>
    <row r="4205" spans="3:13" s="55" customFormat="1" ht="13.8">
      <c r="C4205" s="58" t="s">
        <v>1222</v>
      </c>
      <c r="D4205" s="69" t="s">
        <v>1325</v>
      </c>
      <c r="E4205" s="70"/>
      <c r="F4205" s="71"/>
      <c r="G4205" s="95">
        <v>0.1</v>
      </c>
      <c r="H4205" s="64">
        <f>H4204*G4205</f>
        <v>6339</v>
      </c>
      <c r="I4205" s="319"/>
    </row>
    <row r="4206" spans="3:13" s="55" customFormat="1" ht="16.5" customHeight="1">
      <c r="C4206" s="58" t="s">
        <v>1223</v>
      </c>
      <c r="D4206" s="69" t="s">
        <v>1224</v>
      </c>
      <c r="E4206" s="70"/>
      <c r="F4206" s="70"/>
      <c r="G4206" s="71"/>
      <c r="H4206" s="305">
        <f>SUM(H4204:H4205)</f>
        <v>69729</v>
      </c>
      <c r="I4206" s="319"/>
    </row>
    <row r="4208" spans="3:13" ht="13.8">
      <c r="C4208" s="160" t="s">
        <v>5797</v>
      </c>
      <c r="D4208" s="436" t="s">
        <v>5798</v>
      </c>
      <c r="I4208" s="56">
        <f>ROUNDDOWN(H4222,-2)</f>
        <v>76200</v>
      </c>
    </row>
    <row r="4209" spans="3:13" s="55" customFormat="1" ht="27.6">
      <c r="C4209" s="300" t="s">
        <v>1197</v>
      </c>
      <c r="D4209" s="300" t="s">
        <v>1198</v>
      </c>
      <c r="E4209" s="300" t="s">
        <v>1199</v>
      </c>
      <c r="F4209" s="300" t="s">
        <v>1200</v>
      </c>
      <c r="G4209" s="300" t="s">
        <v>1201</v>
      </c>
      <c r="H4209" s="300" t="s">
        <v>1202</v>
      </c>
      <c r="I4209" s="54"/>
    </row>
    <row r="4210" spans="3:13" s="55" customFormat="1" ht="13.8">
      <c r="C4210" s="72" t="s">
        <v>1203</v>
      </c>
      <c r="D4210" s="59" t="s">
        <v>1204</v>
      </c>
      <c r="E4210" s="73"/>
      <c r="F4210" s="73"/>
      <c r="G4210" s="73"/>
      <c r="H4210" s="73"/>
      <c r="I4210" s="54"/>
      <c r="J4210" s="159" t="s">
        <v>1249</v>
      </c>
    </row>
    <row r="4211" spans="3:13" s="55" customFormat="1" ht="13.8">
      <c r="C4211" s="301">
        <v>1</v>
      </c>
      <c r="D4211" s="59" t="s">
        <v>5</v>
      </c>
      <c r="E4211" s="302" t="s">
        <v>6</v>
      </c>
      <c r="F4211" s="93">
        <v>5.3999999999999999E-2</v>
      </c>
      <c r="G4211" s="64">
        <f>VLOOKUP(D4211,upahbahan,3,FALSE)</f>
        <v>100000</v>
      </c>
      <c r="H4211" s="64">
        <f>F4211*G4211</f>
        <v>5400</v>
      </c>
      <c r="I4211" s="54"/>
      <c r="J4211" s="159" t="s">
        <v>1250</v>
      </c>
      <c r="M4211" s="65">
        <v>0.1</v>
      </c>
    </row>
    <row r="4212" spans="3:13" s="55" customFormat="1" ht="13.8">
      <c r="C4212" s="301">
        <v>2</v>
      </c>
      <c r="D4212" s="59" t="s">
        <v>10</v>
      </c>
      <c r="E4212" s="302" t="s">
        <v>6</v>
      </c>
      <c r="F4212" s="93">
        <v>2.7E-2</v>
      </c>
      <c r="G4212" s="64">
        <f>VLOOKUP(D4212,upahbahan,3,FALSE)</f>
        <v>145000</v>
      </c>
      <c r="H4212" s="64">
        <f>F4212*G4212</f>
        <v>3915</v>
      </c>
      <c r="I4212" s="54"/>
      <c r="J4212" s="159"/>
      <c r="M4212" s="65"/>
    </row>
    <row r="4213" spans="3:13" s="55" customFormat="1" ht="13.8">
      <c r="C4213" s="301">
        <v>4</v>
      </c>
      <c r="D4213" s="59" t="s">
        <v>19</v>
      </c>
      <c r="E4213" s="302" t="s">
        <v>6</v>
      </c>
      <c r="F4213" s="93">
        <v>5.0000000000000001E-3</v>
      </c>
      <c r="G4213" s="64">
        <f>VLOOKUP(D4213,upahbahan,3,FALSE)</f>
        <v>200000</v>
      </c>
      <c r="H4213" s="64">
        <f t="shared" ref="H4213" si="517">F4213*G4213</f>
        <v>1000</v>
      </c>
      <c r="I4213" s="54"/>
    </row>
    <row r="4214" spans="3:13" s="55" customFormat="1" ht="13.8">
      <c r="C4214" s="83" t="s">
        <v>1210</v>
      </c>
      <c r="D4214" s="80"/>
      <c r="E4214" s="80"/>
      <c r="F4214" s="217"/>
      <c r="G4214" s="218"/>
      <c r="H4214" s="64">
        <f>SUM(H4211:H4213)</f>
        <v>10315</v>
      </c>
      <c r="I4214" s="219"/>
    </row>
    <row r="4215" spans="3:13" s="55" customFormat="1" ht="13.8">
      <c r="C4215" s="72" t="s">
        <v>1211</v>
      </c>
      <c r="D4215" s="59" t="s">
        <v>1212</v>
      </c>
      <c r="E4215" s="73"/>
      <c r="F4215" s="73"/>
      <c r="G4215" s="73"/>
      <c r="H4215" s="73"/>
      <c r="I4215" s="54"/>
    </row>
    <row r="4216" spans="3:13" s="55" customFormat="1" ht="13.8">
      <c r="C4216" s="557">
        <v>1</v>
      </c>
      <c r="D4216" s="59" t="s">
        <v>5799</v>
      </c>
      <c r="E4216" s="170" t="s">
        <v>2188</v>
      </c>
      <c r="F4216" s="171">
        <v>1</v>
      </c>
      <c r="G4216" s="64">
        <f>VLOOKUP(D4216,upahbahan,3,FALSE)</f>
        <v>59000</v>
      </c>
      <c r="H4216" s="64">
        <f t="shared" ref="H4216" si="518">F4216*G4216</f>
        <v>59000</v>
      </c>
      <c r="I4216" s="54"/>
    </row>
    <row r="4217" spans="3:13" s="55" customFormat="1" ht="13.8">
      <c r="C4217" s="83" t="s">
        <v>1216</v>
      </c>
      <c r="D4217" s="80"/>
      <c r="E4217" s="80"/>
      <c r="F4217" s="80"/>
      <c r="G4217" s="162"/>
      <c r="H4217" s="64">
        <f>SUM(H4215:H4216)</f>
        <v>59000</v>
      </c>
      <c r="I4217" s="54"/>
    </row>
    <row r="4218" spans="3:13" s="55" customFormat="1" ht="13.8">
      <c r="C4218" s="72" t="s">
        <v>1217</v>
      </c>
      <c r="D4218" s="59" t="s">
        <v>1218</v>
      </c>
      <c r="E4218" s="170"/>
      <c r="F4218" s="73"/>
      <c r="G4218" s="73"/>
      <c r="H4218" s="73"/>
      <c r="I4218" s="54"/>
    </row>
    <row r="4219" spans="3:13" s="55" customFormat="1" ht="13.8">
      <c r="C4219" s="83" t="s">
        <v>1219</v>
      </c>
      <c r="D4219" s="80"/>
      <c r="E4219" s="80"/>
      <c r="F4219" s="80"/>
      <c r="G4219" s="162"/>
      <c r="H4219" s="588">
        <f>SUM(H4218:H4218)</f>
        <v>0</v>
      </c>
      <c r="I4219" s="54"/>
    </row>
    <row r="4220" spans="3:13" s="55" customFormat="1" ht="13.8">
      <c r="C4220" s="58" t="s">
        <v>1220</v>
      </c>
      <c r="D4220" s="69" t="s">
        <v>1221</v>
      </c>
      <c r="E4220" s="70"/>
      <c r="F4220" s="70"/>
      <c r="G4220" s="71"/>
      <c r="H4220" s="304">
        <f>H4219+H4217+H4214</f>
        <v>69315</v>
      </c>
      <c r="I4220" s="319"/>
    </row>
    <row r="4221" spans="3:13" s="55" customFormat="1" ht="13.8">
      <c r="C4221" s="58" t="s">
        <v>1222</v>
      </c>
      <c r="D4221" s="69" t="s">
        <v>1325</v>
      </c>
      <c r="E4221" s="70"/>
      <c r="F4221" s="71"/>
      <c r="G4221" s="95">
        <v>0.1</v>
      </c>
      <c r="H4221" s="64">
        <f>H4220*G4221</f>
        <v>6931.5</v>
      </c>
      <c r="I4221" s="319"/>
    </row>
    <row r="4222" spans="3:13" s="55" customFormat="1" ht="16.5" customHeight="1">
      <c r="C4222" s="58" t="s">
        <v>1223</v>
      </c>
      <c r="D4222" s="69" t="s">
        <v>1224</v>
      </c>
      <c r="E4222" s="70"/>
      <c r="F4222" s="70"/>
      <c r="G4222" s="71"/>
      <c r="H4222" s="305">
        <f>SUM(H4220:H4221)</f>
        <v>76246.5</v>
      </c>
      <c r="I4222" s="319"/>
    </row>
    <row r="4224" spans="3:13" ht="13.8">
      <c r="C4224" s="160" t="s">
        <v>5800</v>
      </c>
      <c r="D4224" s="436" t="s">
        <v>5801</v>
      </c>
      <c r="I4224" s="56">
        <f>ROUNDDOWN(H4238,-2)</f>
        <v>82600</v>
      </c>
    </row>
    <row r="4225" spans="3:13" s="55" customFormat="1" ht="27.6">
      <c r="C4225" s="300" t="s">
        <v>1197</v>
      </c>
      <c r="D4225" s="300" t="s">
        <v>1198</v>
      </c>
      <c r="E4225" s="300" t="s">
        <v>1199</v>
      </c>
      <c r="F4225" s="300" t="s">
        <v>1200</v>
      </c>
      <c r="G4225" s="300" t="s">
        <v>1201</v>
      </c>
      <c r="H4225" s="300" t="s">
        <v>1202</v>
      </c>
      <c r="I4225" s="54"/>
    </row>
    <row r="4226" spans="3:13" s="55" customFormat="1" ht="13.8">
      <c r="C4226" s="72" t="s">
        <v>1203</v>
      </c>
      <c r="D4226" s="59" t="s">
        <v>1204</v>
      </c>
      <c r="E4226" s="73"/>
      <c r="F4226" s="73"/>
      <c r="G4226" s="73"/>
      <c r="H4226" s="73"/>
      <c r="I4226" s="54"/>
      <c r="J4226" s="159" t="s">
        <v>1249</v>
      </c>
    </row>
    <row r="4227" spans="3:13" s="55" customFormat="1" ht="13.8">
      <c r="C4227" s="301">
        <v>1</v>
      </c>
      <c r="D4227" s="59" t="s">
        <v>5</v>
      </c>
      <c r="E4227" s="302" t="s">
        <v>6</v>
      </c>
      <c r="F4227" s="93">
        <v>6.8000000000000005E-2</v>
      </c>
      <c r="G4227" s="64">
        <f>VLOOKUP(D4227,upahbahan,3,FALSE)</f>
        <v>100000</v>
      </c>
      <c r="H4227" s="64">
        <f>F4227*G4227</f>
        <v>6800.0000000000009</v>
      </c>
      <c r="I4227" s="54"/>
      <c r="J4227" s="159" t="s">
        <v>1250</v>
      </c>
      <c r="M4227" s="65">
        <v>0.1</v>
      </c>
    </row>
    <row r="4228" spans="3:13" s="55" customFormat="1" ht="13.8">
      <c r="C4228" s="301">
        <v>2</v>
      </c>
      <c r="D4228" s="59" t="s">
        <v>10</v>
      </c>
      <c r="E4228" s="302" t="s">
        <v>6</v>
      </c>
      <c r="F4228" s="93">
        <v>3.4000000000000002E-2</v>
      </c>
      <c r="G4228" s="64">
        <f>VLOOKUP(D4228,upahbahan,3,FALSE)</f>
        <v>145000</v>
      </c>
      <c r="H4228" s="64">
        <f>F4228*G4228</f>
        <v>4930</v>
      </c>
      <c r="I4228" s="54"/>
      <c r="J4228" s="159"/>
      <c r="M4228" s="65"/>
    </row>
    <row r="4229" spans="3:13" s="55" customFormat="1" ht="13.8">
      <c r="C4229" s="301">
        <v>4</v>
      </c>
      <c r="D4229" s="59" t="s">
        <v>19</v>
      </c>
      <c r="E4229" s="302" t="s">
        <v>6</v>
      </c>
      <c r="F4229" s="93">
        <v>7.0000000000000001E-3</v>
      </c>
      <c r="G4229" s="64">
        <f>VLOOKUP(D4229,upahbahan,3,FALSE)</f>
        <v>200000</v>
      </c>
      <c r="H4229" s="64">
        <f t="shared" ref="H4229" si="519">F4229*G4229</f>
        <v>1400</v>
      </c>
      <c r="I4229" s="54"/>
    </row>
    <row r="4230" spans="3:13" s="55" customFormat="1" ht="13.8">
      <c r="C4230" s="83" t="s">
        <v>1210</v>
      </c>
      <c r="D4230" s="80"/>
      <c r="E4230" s="80"/>
      <c r="F4230" s="217"/>
      <c r="G4230" s="218"/>
      <c r="H4230" s="64">
        <f>SUM(H4227:H4229)</f>
        <v>13130</v>
      </c>
      <c r="I4230" s="219"/>
    </row>
    <row r="4231" spans="3:13" s="55" customFormat="1" ht="13.8">
      <c r="C4231" s="72" t="s">
        <v>1211</v>
      </c>
      <c r="D4231" s="59" t="s">
        <v>1212</v>
      </c>
      <c r="E4231" s="73"/>
      <c r="F4231" s="73"/>
      <c r="G4231" s="73"/>
      <c r="H4231" s="73"/>
      <c r="I4231" s="54"/>
    </row>
    <row r="4232" spans="3:13" s="55" customFormat="1" ht="13.8">
      <c r="C4232" s="557">
        <v>1</v>
      </c>
      <c r="D4232" s="59" t="s">
        <v>5802</v>
      </c>
      <c r="E4232" s="170" t="s">
        <v>2188</v>
      </c>
      <c r="F4232" s="171">
        <v>1</v>
      </c>
      <c r="G4232" s="64">
        <f>VLOOKUP(D4232,upahbahan,3,FALSE)</f>
        <v>62000</v>
      </c>
      <c r="H4232" s="64">
        <f t="shared" ref="H4232" si="520">F4232*G4232</f>
        <v>62000</v>
      </c>
      <c r="I4232" s="54"/>
    </row>
    <row r="4233" spans="3:13" s="55" customFormat="1" ht="13.8">
      <c r="C4233" s="83" t="s">
        <v>1216</v>
      </c>
      <c r="D4233" s="80"/>
      <c r="E4233" s="80"/>
      <c r="F4233" s="80"/>
      <c r="G4233" s="162"/>
      <c r="H4233" s="64">
        <f>SUM(H4231:H4232)</f>
        <v>62000</v>
      </c>
      <c r="I4233" s="54"/>
    </row>
    <row r="4234" spans="3:13" s="55" customFormat="1" ht="13.8">
      <c r="C4234" s="72" t="s">
        <v>1217</v>
      </c>
      <c r="D4234" s="59" t="s">
        <v>1218</v>
      </c>
      <c r="E4234" s="170"/>
      <c r="F4234" s="73"/>
      <c r="G4234" s="73"/>
      <c r="H4234" s="73"/>
      <c r="I4234" s="54"/>
    </row>
    <row r="4235" spans="3:13" s="55" customFormat="1" ht="13.8">
      <c r="C4235" s="83" t="s">
        <v>1219</v>
      </c>
      <c r="D4235" s="80"/>
      <c r="E4235" s="80"/>
      <c r="F4235" s="80"/>
      <c r="G4235" s="162"/>
      <c r="H4235" s="588">
        <f>SUM(H4234:H4234)</f>
        <v>0</v>
      </c>
      <c r="I4235" s="54"/>
    </row>
    <row r="4236" spans="3:13" s="55" customFormat="1" ht="13.8">
      <c r="C4236" s="58" t="s">
        <v>1220</v>
      </c>
      <c r="D4236" s="69" t="s">
        <v>1221</v>
      </c>
      <c r="E4236" s="70"/>
      <c r="F4236" s="70"/>
      <c r="G4236" s="71"/>
      <c r="H4236" s="304">
        <f>H4235+H4233+H4230</f>
        <v>75130</v>
      </c>
      <c r="I4236" s="319"/>
    </row>
    <row r="4237" spans="3:13" s="55" customFormat="1" ht="13.8">
      <c r="C4237" s="58" t="s">
        <v>1222</v>
      </c>
      <c r="D4237" s="69" t="s">
        <v>1325</v>
      </c>
      <c r="E4237" s="70"/>
      <c r="F4237" s="71"/>
      <c r="G4237" s="95">
        <v>0.1</v>
      </c>
      <c r="H4237" s="64">
        <f>H4236*G4237</f>
        <v>7513</v>
      </c>
      <c r="I4237" s="319"/>
    </row>
    <row r="4238" spans="3:13" s="55" customFormat="1" ht="16.5" customHeight="1">
      <c r="C4238" s="58" t="s">
        <v>1223</v>
      </c>
      <c r="D4238" s="69" t="s">
        <v>1224</v>
      </c>
      <c r="E4238" s="70"/>
      <c r="F4238" s="70"/>
      <c r="G4238" s="71"/>
      <c r="H4238" s="305">
        <f>SUM(H4236:H4237)</f>
        <v>82643</v>
      </c>
      <c r="I4238" s="319"/>
    </row>
    <row r="4241" spans="3:13" ht="13.8">
      <c r="C4241" s="160" t="s">
        <v>5804</v>
      </c>
      <c r="D4241" s="436" t="s">
        <v>5803</v>
      </c>
      <c r="I4241" s="56">
        <f>ROUNDDOWN(H4255,-2)</f>
        <v>89600</v>
      </c>
    </row>
    <row r="4242" spans="3:13" s="55" customFormat="1" ht="27.6">
      <c r="C4242" s="300" t="s">
        <v>1197</v>
      </c>
      <c r="D4242" s="300" t="s">
        <v>1198</v>
      </c>
      <c r="E4242" s="300" t="s">
        <v>1199</v>
      </c>
      <c r="F4242" s="300" t="s">
        <v>1200</v>
      </c>
      <c r="G4242" s="300" t="s">
        <v>1201</v>
      </c>
      <c r="H4242" s="300" t="s">
        <v>1202</v>
      </c>
      <c r="I4242" s="54"/>
    </row>
    <row r="4243" spans="3:13" s="55" customFormat="1" ht="13.8">
      <c r="C4243" s="72" t="s">
        <v>1203</v>
      </c>
      <c r="D4243" s="59" t="s">
        <v>1204</v>
      </c>
      <c r="E4243" s="73"/>
      <c r="F4243" s="73"/>
      <c r="G4243" s="73"/>
      <c r="H4243" s="73"/>
      <c r="I4243" s="54"/>
      <c r="J4243" s="159" t="s">
        <v>1249</v>
      </c>
    </row>
    <row r="4244" spans="3:13" s="55" customFormat="1" ht="13.8">
      <c r="C4244" s="301">
        <v>1</v>
      </c>
      <c r="D4244" s="59" t="s">
        <v>5</v>
      </c>
      <c r="E4244" s="302" t="s">
        <v>6</v>
      </c>
      <c r="F4244" s="93">
        <v>8.5000000000000006E-2</v>
      </c>
      <c r="G4244" s="64">
        <f>VLOOKUP(D4244,upahbahan,3,FALSE)</f>
        <v>100000</v>
      </c>
      <c r="H4244" s="64">
        <f>F4244*G4244</f>
        <v>8500</v>
      </c>
      <c r="I4244" s="54"/>
      <c r="J4244" s="159" t="s">
        <v>1250</v>
      </c>
      <c r="M4244" s="65">
        <v>0.1</v>
      </c>
    </row>
    <row r="4245" spans="3:13" s="55" customFormat="1" ht="13.8">
      <c r="C4245" s="301">
        <v>2</v>
      </c>
      <c r="D4245" s="59" t="s">
        <v>10</v>
      </c>
      <c r="E4245" s="302" t="s">
        <v>6</v>
      </c>
      <c r="F4245" s="93">
        <v>4.2999999999999997E-2</v>
      </c>
      <c r="G4245" s="64">
        <f>VLOOKUP(D4245,upahbahan,3,FALSE)</f>
        <v>145000</v>
      </c>
      <c r="H4245" s="64">
        <f>F4245*G4245</f>
        <v>6234.9999999999991</v>
      </c>
      <c r="I4245" s="54"/>
      <c r="J4245" s="159"/>
      <c r="M4245" s="65"/>
    </row>
    <row r="4246" spans="3:13" s="55" customFormat="1" ht="13.8">
      <c r="C4246" s="301">
        <v>4</v>
      </c>
      <c r="D4246" s="59" t="s">
        <v>19</v>
      </c>
      <c r="E4246" s="302" t="s">
        <v>6</v>
      </c>
      <c r="F4246" s="93">
        <v>8.9999999999999993E-3</v>
      </c>
      <c r="G4246" s="64">
        <f>VLOOKUP(D4246,upahbahan,3,FALSE)</f>
        <v>200000</v>
      </c>
      <c r="H4246" s="64">
        <f t="shared" ref="H4246" si="521">F4246*G4246</f>
        <v>1799.9999999999998</v>
      </c>
      <c r="I4246" s="54"/>
    </row>
    <row r="4247" spans="3:13" s="55" customFormat="1" ht="13.8">
      <c r="C4247" s="83" t="s">
        <v>1210</v>
      </c>
      <c r="D4247" s="80"/>
      <c r="E4247" s="80"/>
      <c r="F4247" s="217"/>
      <c r="G4247" s="218"/>
      <c r="H4247" s="64">
        <f>SUM(H4244:H4246)</f>
        <v>16535</v>
      </c>
      <c r="I4247" s="219"/>
    </row>
    <row r="4248" spans="3:13" s="55" customFormat="1" ht="13.8">
      <c r="C4248" s="72" t="s">
        <v>1211</v>
      </c>
      <c r="D4248" s="59" t="s">
        <v>1212</v>
      </c>
      <c r="E4248" s="73"/>
      <c r="F4248" s="73"/>
      <c r="G4248" s="73"/>
      <c r="H4248" s="73"/>
      <c r="I4248" s="54"/>
    </row>
    <row r="4249" spans="3:13" s="55" customFormat="1" ht="13.8">
      <c r="C4249" s="557">
        <v>1</v>
      </c>
      <c r="D4249" s="59" t="s">
        <v>5742</v>
      </c>
      <c r="E4249" s="170" t="s">
        <v>2188</v>
      </c>
      <c r="F4249" s="171">
        <v>1</v>
      </c>
      <c r="G4249" s="64">
        <f>VLOOKUP(D4249,upahbahan,3,FALSE)</f>
        <v>65000</v>
      </c>
      <c r="H4249" s="64">
        <f t="shared" ref="H4249" si="522">F4249*G4249</f>
        <v>65000</v>
      </c>
      <c r="I4249" s="54"/>
    </row>
    <row r="4250" spans="3:13" s="55" customFormat="1" ht="13.8">
      <c r="C4250" s="83" t="s">
        <v>1216</v>
      </c>
      <c r="D4250" s="80"/>
      <c r="E4250" s="80"/>
      <c r="F4250" s="80"/>
      <c r="G4250" s="162"/>
      <c r="H4250" s="64">
        <f>SUM(H4248:H4249)</f>
        <v>65000</v>
      </c>
      <c r="I4250" s="54"/>
    </row>
    <row r="4251" spans="3:13" s="55" customFormat="1" ht="13.8">
      <c r="C4251" s="72" t="s">
        <v>1217</v>
      </c>
      <c r="D4251" s="59" t="s">
        <v>1218</v>
      </c>
      <c r="E4251" s="170"/>
      <c r="F4251" s="73"/>
      <c r="G4251" s="73"/>
      <c r="H4251" s="73"/>
      <c r="I4251" s="54"/>
    </row>
    <row r="4252" spans="3:13" s="55" customFormat="1" ht="13.8">
      <c r="C4252" s="83" t="s">
        <v>1219</v>
      </c>
      <c r="D4252" s="80"/>
      <c r="E4252" s="80"/>
      <c r="F4252" s="80"/>
      <c r="G4252" s="162"/>
      <c r="H4252" s="588">
        <f>SUM(H4251:H4251)</f>
        <v>0</v>
      </c>
      <c r="I4252" s="54"/>
    </row>
    <row r="4253" spans="3:13" s="55" customFormat="1" ht="13.8">
      <c r="C4253" s="58" t="s">
        <v>1220</v>
      </c>
      <c r="D4253" s="69" t="s">
        <v>1221</v>
      </c>
      <c r="E4253" s="70"/>
      <c r="F4253" s="70"/>
      <c r="G4253" s="71"/>
      <c r="H4253" s="304">
        <f>H4252+H4250+H4247</f>
        <v>81535</v>
      </c>
      <c r="I4253" s="319"/>
    </row>
    <row r="4254" spans="3:13" s="55" customFormat="1" ht="13.8">
      <c r="C4254" s="58" t="s">
        <v>1222</v>
      </c>
      <c r="D4254" s="69" t="s">
        <v>1325</v>
      </c>
      <c r="E4254" s="70"/>
      <c r="F4254" s="71"/>
      <c r="G4254" s="95">
        <v>0.1</v>
      </c>
      <c r="H4254" s="64">
        <f>H4253*G4254</f>
        <v>8153.5</v>
      </c>
      <c r="I4254" s="319"/>
    </row>
    <row r="4255" spans="3:13" s="55" customFormat="1" ht="16.5" customHeight="1">
      <c r="C4255" s="58" t="s">
        <v>1223</v>
      </c>
      <c r="D4255" s="69" t="s">
        <v>1224</v>
      </c>
      <c r="E4255" s="70"/>
      <c r="F4255" s="70"/>
      <c r="G4255" s="71"/>
      <c r="H4255" s="305">
        <f>SUM(H4253:H4254)</f>
        <v>89688.5</v>
      </c>
      <c r="I4255" s="319"/>
    </row>
    <row r="4257" spans="3:13" ht="13.8">
      <c r="C4257" s="160" t="s">
        <v>5805</v>
      </c>
      <c r="D4257" s="436" t="s">
        <v>5806</v>
      </c>
      <c r="I4257" s="56">
        <f>ROUNDDOWN(H4271,-2)</f>
        <v>350900</v>
      </c>
    </row>
    <row r="4258" spans="3:13" s="55" customFormat="1" ht="27.6">
      <c r="C4258" s="300" t="s">
        <v>1197</v>
      </c>
      <c r="D4258" s="300" t="s">
        <v>1198</v>
      </c>
      <c r="E4258" s="300" t="s">
        <v>1199</v>
      </c>
      <c r="F4258" s="300" t="s">
        <v>1200</v>
      </c>
      <c r="G4258" s="300" t="s">
        <v>1201</v>
      </c>
      <c r="H4258" s="300" t="s">
        <v>1202</v>
      </c>
      <c r="I4258" s="54"/>
    </row>
    <row r="4259" spans="3:13" s="55" customFormat="1" ht="13.8">
      <c r="C4259" s="72" t="s">
        <v>1203</v>
      </c>
      <c r="D4259" s="59" t="s">
        <v>1204</v>
      </c>
      <c r="E4259" s="73"/>
      <c r="F4259" s="73"/>
      <c r="G4259" s="73"/>
      <c r="H4259" s="73"/>
      <c r="I4259" s="54"/>
      <c r="J4259" s="159" t="s">
        <v>1249</v>
      </c>
    </row>
    <row r="4260" spans="3:13" s="55" customFormat="1" ht="13.8">
      <c r="C4260" s="301">
        <v>1</v>
      </c>
      <c r="D4260" s="59" t="s">
        <v>5</v>
      </c>
      <c r="E4260" s="302" t="s">
        <v>6</v>
      </c>
      <c r="F4260" s="93">
        <v>0.436</v>
      </c>
      <c r="G4260" s="64">
        <f>VLOOKUP(D4260,upahbahan,3,FALSE)</f>
        <v>100000</v>
      </c>
      <c r="H4260" s="64">
        <f>F4260*G4260</f>
        <v>43600</v>
      </c>
      <c r="I4260" s="54"/>
      <c r="J4260" s="159" t="s">
        <v>1250</v>
      </c>
      <c r="M4260" s="65">
        <v>0.1</v>
      </c>
    </row>
    <row r="4261" spans="3:13" s="55" customFormat="1" ht="13.8">
      <c r="C4261" s="301">
        <v>2</v>
      </c>
      <c r="D4261" s="59" t="s">
        <v>10</v>
      </c>
      <c r="E4261" s="302" t="s">
        <v>6</v>
      </c>
      <c r="F4261" s="93">
        <v>0.218</v>
      </c>
      <c r="G4261" s="64">
        <f>VLOOKUP(D4261,upahbahan,3,FALSE)</f>
        <v>145000</v>
      </c>
      <c r="H4261" s="64">
        <f>F4261*G4261</f>
        <v>31610</v>
      </c>
      <c r="I4261" s="54"/>
      <c r="J4261" s="159"/>
      <c r="M4261" s="65"/>
    </row>
    <row r="4262" spans="3:13" s="55" customFormat="1" ht="13.8">
      <c r="C4262" s="301">
        <v>4</v>
      </c>
      <c r="D4262" s="59" t="s">
        <v>19</v>
      </c>
      <c r="E4262" s="302" t="s">
        <v>6</v>
      </c>
      <c r="F4262" s="93">
        <v>4.3999999999999997E-2</v>
      </c>
      <c r="G4262" s="64">
        <f>VLOOKUP(D4262,upahbahan,3,FALSE)</f>
        <v>200000</v>
      </c>
      <c r="H4262" s="64">
        <f t="shared" ref="H4262" si="523">F4262*G4262</f>
        <v>8800</v>
      </c>
      <c r="I4262" s="54"/>
    </row>
    <row r="4263" spans="3:13" s="55" customFormat="1" ht="13.8">
      <c r="C4263" s="83" t="s">
        <v>1210</v>
      </c>
      <c r="D4263" s="80"/>
      <c r="E4263" s="80"/>
      <c r="F4263" s="217"/>
      <c r="G4263" s="218"/>
      <c r="H4263" s="64">
        <f>SUM(H4260:H4262)</f>
        <v>84010</v>
      </c>
      <c r="I4263" s="219"/>
    </row>
    <row r="4264" spans="3:13" s="55" customFormat="1" ht="13.8">
      <c r="C4264" s="72" t="s">
        <v>1211</v>
      </c>
      <c r="D4264" s="59" t="s">
        <v>1212</v>
      </c>
      <c r="E4264" s="73"/>
      <c r="F4264" s="73"/>
      <c r="G4264" s="73"/>
      <c r="H4264" s="73"/>
      <c r="I4264" s="54"/>
    </row>
    <row r="4265" spans="3:13" s="55" customFormat="1" ht="13.8">
      <c r="C4265" s="557">
        <v>1</v>
      </c>
      <c r="D4265" s="59" t="s">
        <v>5807</v>
      </c>
      <c r="E4265" s="170" t="s">
        <v>2188</v>
      </c>
      <c r="F4265" s="171">
        <v>1</v>
      </c>
      <c r="G4265" s="64">
        <f>VLOOKUP(D4265,upahbahan,3,FALSE)</f>
        <v>235000</v>
      </c>
      <c r="H4265" s="64">
        <f t="shared" ref="H4265" si="524">F4265*G4265</f>
        <v>235000</v>
      </c>
      <c r="I4265" s="54"/>
    </row>
    <row r="4266" spans="3:13" s="55" customFormat="1" ht="13.8">
      <c r="C4266" s="83" t="s">
        <v>1216</v>
      </c>
      <c r="D4266" s="80"/>
      <c r="E4266" s="80"/>
      <c r="F4266" s="80"/>
      <c r="G4266" s="162"/>
      <c r="H4266" s="64">
        <f>SUM(H4264:H4265)</f>
        <v>235000</v>
      </c>
      <c r="I4266" s="54"/>
    </row>
    <row r="4267" spans="3:13" s="55" customFormat="1" ht="13.8">
      <c r="C4267" s="72" t="s">
        <v>1217</v>
      </c>
      <c r="D4267" s="59" t="s">
        <v>1218</v>
      </c>
      <c r="E4267" s="170"/>
      <c r="F4267" s="73"/>
      <c r="G4267" s="73"/>
      <c r="H4267" s="73"/>
      <c r="I4267" s="54"/>
    </row>
    <row r="4268" spans="3:13" s="55" customFormat="1" ht="13.8">
      <c r="C4268" s="83" t="s">
        <v>1219</v>
      </c>
      <c r="D4268" s="80"/>
      <c r="E4268" s="80"/>
      <c r="F4268" s="80"/>
      <c r="G4268" s="162"/>
      <c r="H4268" s="588">
        <f>SUM(H4267:H4267)</f>
        <v>0</v>
      </c>
      <c r="I4268" s="54"/>
    </row>
    <row r="4269" spans="3:13" s="55" customFormat="1" ht="13.8">
      <c r="C4269" s="58" t="s">
        <v>1220</v>
      </c>
      <c r="D4269" s="69" t="s">
        <v>1221</v>
      </c>
      <c r="E4269" s="70"/>
      <c r="F4269" s="70"/>
      <c r="G4269" s="71"/>
      <c r="H4269" s="304">
        <f>H4268+H4266+H4263</f>
        <v>319010</v>
      </c>
      <c r="I4269" s="319"/>
    </row>
    <row r="4270" spans="3:13" s="55" customFormat="1" ht="13.8">
      <c r="C4270" s="58" t="s">
        <v>1222</v>
      </c>
      <c r="D4270" s="69" t="s">
        <v>1325</v>
      </c>
      <c r="E4270" s="70"/>
      <c r="F4270" s="71"/>
      <c r="G4270" s="95">
        <v>0.1</v>
      </c>
      <c r="H4270" s="64">
        <f>H4269*G4270</f>
        <v>31901</v>
      </c>
      <c r="I4270" s="319"/>
    </row>
    <row r="4271" spans="3:13" s="55" customFormat="1" ht="16.5" customHeight="1">
      <c r="C4271" s="58" t="s">
        <v>1223</v>
      </c>
      <c r="D4271" s="69" t="s">
        <v>1224</v>
      </c>
      <c r="E4271" s="70"/>
      <c r="F4271" s="70"/>
      <c r="G4271" s="71"/>
      <c r="H4271" s="305">
        <f>SUM(H4269:H4270)</f>
        <v>350911</v>
      </c>
      <c r="I4271" s="319"/>
    </row>
    <row r="4274" spans="3:13" ht="13.8">
      <c r="C4274" s="160" t="s">
        <v>5808</v>
      </c>
      <c r="D4274" s="436" t="s">
        <v>5809</v>
      </c>
      <c r="I4274" s="56">
        <f>ROUNDDOWN(H4288,-2)</f>
        <v>419400</v>
      </c>
    </row>
    <row r="4275" spans="3:13" s="55" customFormat="1" ht="27.6">
      <c r="C4275" s="300" t="s">
        <v>1197</v>
      </c>
      <c r="D4275" s="300" t="s">
        <v>1198</v>
      </c>
      <c r="E4275" s="300" t="s">
        <v>1199</v>
      </c>
      <c r="F4275" s="300" t="s">
        <v>1200</v>
      </c>
      <c r="G4275" s="300" t="s">
        <v>1201</v>
      </c>
      <c r="H4275" s="300" t="s">
        <v>1202</v>
      </c>
      <c r="I4275" s="54"/>
    </row>
    <row r="4276" spans="3:13" s="55" customFormat="1" ht="13.8">
      <c r="C4276" s="72" t="s">
        <v>1203</v>
      </c>
      <c r="D4276" s="59" t="s">
        <v>1204</v>
      </c>
      <c r="E4276" s="73"/>
      <c r="F4276" s="73"/>
      <c r="G4276" s="73"/>
      <c r="H4276" s="73"/>
      <c r="I4276" s="54"/>
      <c r="J4276" s="159" t="s">
        <v>1249</v>
      </c>
    </row>
    <row r="4277" spans="3:13" s="55" customFormat="1" ht="13.8">
      <c r="C4277" s="301">
        <v>1</v>
      </c>
      <c r="D4277" s="59" t="s">
        <v>5</v>
      </c>
      <c r="E4277" s="302" t="s">
        <v>6</v>
      </c>
      <c r="F4277" s="93">
        <v>0.65600000000000003</v>
      </c>
      <c r="G4277" s="64">
        <f>VLOOKUP(D4277,upahbahan,3,FALSE)</f>
        <v>100000</v>
      </c>
      <c r="H4277" s="64">
        <f>F4277*G4277</f>
        <v>65600</v>
      </c>
      <c r="I4277" s="54"/>
      <c r="J4277" s="159" t="s">
        <v>1250</v>
      </c>
      <c r="M4277" s="65">
        <v>0.1</v>
      </c>
    </row>
    <row r="4278" spans="3:13" s="55" customFormat="1" ht="13.8">
      <c r="C4278" s="301">
        <v>2</v>
      </c>
      <c r="D4278" s="59" t="s">
        <v>10</v>
      </c>
      <c r="E4278" s="302" t="s">
        <v>6</v>
      </c>
      <c r="F4278" s="93">
        <v>0.32800000000000001</v>
      </c>
      <c r="G4278" s="64">
        <f>VLOOKUP(D4278,upahbahan,3,FALSE)</f>
        <v>145000</v>
      </c>
      <c r="H4278" s="64">
        <f>F4278*G4278</f>
        <v>47560</v>
      </c>
      <c r="I4278" s="54"/>
      <c r="J4278" s="159"/>
      <c r="M4278" s="65"/>
    </row>
    <row r="4279" spans="3:13" s="55" customFormat="1" ht="13.8">
      <c r="C4279" s="301">
        <v>4</v>
      </c>
      <c r="D4279" s="59" t="s">
        <v>19</v>
      </c>
      <c r="E4279" s="302" t="s">
        <v>6</v>
      </c>
      <c r="F4279" s="93">
        <v>6.6000000000000003E-2</v>
      </c>
      <c r="G4279" s="64">
        <f>VLOOKUP(D4279,upahbahan,3,FALSE)</f>
        <v>200000</v>
      </c>
      <c r="H4279" s="64">
        <f t="shared" ref="H4279" si="525">F4279*G4279</f>
        <v>13200</v>
      </c>
      <c r="I4279" s="54"/>
    </row>
    <row r="4280" spans="3:13" s="55" customFormat="1" ht="13.8">
      <c r="C4280" s="83" t="s">
        <v>1210</v>
      </c>
      <c r="D4280" s="80"/>
      <c r="E4280" s="80"/>
      <c r="F4280" s="217"/>
      <c r="G4280" s="218"/>
      <c r="H4280" s="64">
        <f>SUM(H4277:H4279)</f>
        <v>126360</v>
      </c>
      <c r="I4280" s="219"/>
    </row>
    <row r="4281" spans="3:13" s="55" customFormat="1" ht="13.8">
      <c r="C4281" s="72" t="s">
        <v>1211</v>
      </c>
      <c r="D4281" s="59" t="s">
        <v>1212</v>
      </c>
      <c r="E4281" s="73"/>
      <c r="F4281" s="73"/>
      <c r="G4281" s="73"/>
      <c r="H4281" s="73"/>
      <c r="I4281" s="54"/>
    </row>
    <row r="4282" spans="3:13" s="55" customFormat="1" ht="13.8">
      <c r="C4282" s="557">
        <v>1</v>
      </c>
      <c r="D4282" s="59" t="s">
        <v>5810</v>
      </c>
      <c r="E4282" s="170" t="s">
        <v>2188</v>
      </c>
      <c r="F4282" s="171">
        <v>1</v>
      </c>
      <c r="G4282" s="64">
        <f>VLOOKUP(D4282,upahbahan,3,FALSE)</f>
        <v>255000</v>
      </c>
      <c r="H4282" s="64">
        <f t="shared" ref="H4282" si="526">F4282*G4282</f>
        <v>255000</v>
      </c>
      <c r="I4282" s="54"/>
    </row>
    <row r="4283" spans="3:13" s="55" customFormat="1" ht="13.8">
      <c r="C4283" s="83" t="s">
        <v>1216</v>
      </c>
      <c r="D4283" s="80"/>
      <c r="E4283" s="80"/>
      <c r="F4283" s="80"/>
      <c r="G4283" s="162"/>
      <c r="H4283" s="64">
        <f>SUM(H4281:H4282)</f>
        <v>255000</v>
      </c>
      <c r="I4283" s="54"/>
    </row>
    <row r="4284" spans="3:13" s="55" customFormat="1" ht="13.8">
      <c r="C4284" s="72" t="s">
        <v>1217</v>
      </c>
      <c r="D4284" s="59" t="s">
        <v>1218</v>
      </c>
      <c r="E4284" s="170"/>
      <c r="F4284" s="73"/>
      <c r="G4284" s="73"/>
      <c r="H4284" s="73"/>
      <c r="I4284" s="54"/>
    </row>
    <row r="4285" spans="3:13" s="55" customFormat="1" ht="13.8">
      <c r="C4285" s="83" t="s">
        <v>1219</v>
      </c>
      <c r="D4285" s="80"/>
      <c r="E4285" s="80"/>
      <c r="F4285" s="80"/>
      <c r="G4285" s="162"/>
      <c r="H4285" s="588">
        <f>SUM(H4284:H4284)</f>
        <v>0</v>
      </c>
      <c r="I4285" s="54"/>
    </row>
    <row r="4286" spans="3:13" s="55" customFormat="1" ht="13.8">
      <c r="C4286" s="58" t="s">
        <v>1220</v>
      </c>
      <c r="D4286" s="69" t="s">
        <v>1221</v>
      </c>
      <c r="E4286" s="70"/>
      <c r="F4286" s="70"/>
      <c r="G4286" s="71"/>
      <c r="H4286" s="304">
        <f>H4285+H4283+H4280</f>
        <v>381360</v>
      </c>
      <c r="I4286" s="319"/>
    </row>
    <row r="4287" spans="3:13" s="55" customFormat="1" ht="13.8">
      <c r="C4287" s="58" t="s">
        <v>1222</v>
      </c>
      <c r="D4287" s="69" t="s">
        <v>1325</v>
      </c>
      <c r="E4287" s="70"/>
      <c r="F4287" s="71"/>
      <c r="G4287" s="95">
        <v>0.1</v>
      </c>
      <c r="H4287" s="64">
        <f>H4286*G4287</f>
        <v>38136</v>
      </c>
      <c r="I4287" s="319"/>
    </row>
    <row r="4288" spans="3:13" s="55" customFormat="1" ht="16.5" customHeight="1">
      <c r="C4288" s="58" t="s">
        <v>1223</v>
      </c>
      <c r="D4288" s="69" t="s">
        <v>1224</v>
      </c>
      <c r="E4288" s="70"/>
      <c r="F4288" s="70"/>
      <c r="G4288" s="71"/>
      <c r="H4288" s="305">
        <f>SUM(H4286:H4287)</f>
        <v>419496</v>
      </c>
      <c r="I4288" s="319"/>
    </row>
  </sheetData>
  <dataValidations count="1">
    <dataValidation type="list" allowBlank="1" showInputMessage="1" showErrorMessage="1" sqref="D8:D10 D24:D26 D40:D42 D56:D58 D72:D74 D88:D90 D105:D107 D122:D124 D139:D141 D157:D159 D174:D176 D191:D193 D208:D210 D225:D227 D243:D245 D260:D262 D277:D279 D293:D295 D309:D311 D325:D327 D341:D343 D357:D359 D374:D376 D390:D392 D406:D408 D423:D425 D440:D442 D457:D459 D473:D475 D489:D491 D505:D507 D521:D523 D537:D539 D553:D555 D569:D571 D585:D587 D601:D603 D617:D619 D635:D637 D652:D654 D669:D671 D686:D688 D703:D705 D721:D723 D738:D740 D756:D758 D773:D775 D790:D792 D807:D809 D824:D826 D841:D843 D859:D861 D876:D878 D893:D895 D910:D912 D927:D929 D943:D945 D959:D961 D975:D977 D991:D993 D1008:D1010 D1024:D1026 D1040:D1042 D1056:D1058 D1072:D1074 D1088:D1090 D1104:D1106 D1120:D1122 D1136:D1138 D1152:D1154 D1168:D1170 D1184:D1186 D1200:D1202 D1216:D1218 D1233:D1235 D1249:D1251 D1267:D1269 D1284:D1286 D1301:D1303 D1319:D1321 D1336:D1338 D1353:D1355 D1371:D1373 D1388:D1390 D1405:D1407 D1422:D1424 D1439:D1441 D1456:D1458 D1473:D1475 D1490:D1492 D1507:D1509 D1524:D1526 D1541:D1543 D1557:D1559 D1574:D1576 D1590:D1592 D1606:D1608 D1622:D1624 D1639:D1641 D1655:D1657 D1671:D1673 D1687:D1689 D1703:D1705 D1719:D1721 D1735:D1737 D1751:D1753 D1767:D1769 D1783:D1785 D1799:D1801 D1815:D1817 D1831:D1833 D1848:D1850 D1864:D1866 D1880:D1882 D1898:D1900 D1915:D1917 D1932:D1934 D1949:D1951 D1966:D1968 D1983:D1985 D2000:D2002 D2018:D2020 D2036:D2038 D2054:D2056 D2072:D2074 D2090:D2092 D2108:D2110 D2126:D2128 D2144:D2146 D2164:D2166 D2180:D2182 D2196:D2198 D2212:D2214 D2228:D2230 D2244:D2246 D2260:D2262 D2276:D2278 D2292:D2294 D2308:D2310 D2324:D2326 D2341:D2343 D2357:D2359 D2373:D2375 D2389:D2391 D2407:D2409 D2424:D2426 D2442:D2444 D2459:D2461 D2476:D2478 D2493:D2495 D2510:D2512 D2527:D2529 D2545:D2547 D2563:D2565 D2581:D2583 D2599:D2601 D2617:D2619 D2635:D2637 D2653:D2655 D2671:D2673 D2690:D2692 D2707:D2709 D2723:D2725 D2739:D2741 D2755:D2757 D2771:D2773 D2787:D2789 D2803:D2805 D2819:D2821 D2835:D2837 D2851:D2853 D2867:D2869 D2883:D2885 D2899:D2901 D2915:D2917 D2931:D2933 D2949:D2952 D2969:D2972 D2989:D2992 D3009:D3012 D3029:D3032 D3049:D3052 D3069:D3072 D3089:D3092 D3109:D3112 D3131:D3133 D3150:D3152 D3169:D3171 D3188:D3190 D3207:D3209 D3226:D3228 D3245:D3247 D3264:D3266 D3283:D3285 D3302:D3304 D3321:D3323 D3341:D3343 D3360:D3362 D3376:D3378 D3392:D3394 D3408:D3410 D3424:D3426 D3441:D3443 D3457:D3459 D3475:D3477 D3493:D3495 D3511:D3513 D3528:D3530 D3545:D3547 D3562:D3564 D3579:D3581 D3596:D3598 D3614:D3616 D3632:D3634 D3650:D3652 D3668:D3670 D3686:D3688 D3705:D3707 D3723:D3725 D3739:D3741 D3755:D3757 D3771:D3773 D3787:D3789 D3803:D3805 D3819:D3821 D3836:D3838 D3852:D3854 D3868:D3870 D3886:D3888 D3903:D3905 D3920:D3922 D3937:D3939 D3954:D3956 D3971:D3973 D3990:D3992 D4008:D4010 D4026:D4028 D4044:D4046 D4062:D4064 D4080:D4082 D4098:D4100 D4114:D4116 D4130:D4132 D4146:D4148 D4163:D4165 D4179:D4181 D4195:D4197 D4211:D4213 D4227:D4229 D4244:D4246 D4260:D4262 D4277:D4279" xr:uid="{00000000-0002-0000-2800-000000000000}">
      <formula1>TENAGA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C2:M245"/>
  <sheetViews>
    <sheetView zoomScale="80" zoomScaleNormal="80" workbookViewId="0">
      <selection activeCell="R12" sqref="R12"/>
    </sheetView>
  </sheetViews>
  <sheetFormatPr defaultRowHeight="13.2"/>
  <cols>
    <col min="1" max="1" width="3.33203125" customWidth="1"/>
    <col min="2" max="2" width="2.33203125" customWidth="1"/>
    <col min="4" max="4" width="18.33203125" customWidth="1"/>
    <col min="5" max="5" width="13.6640625" customWidth="1"/>
    <col min="6" max="6" width="11.44140625" customWidth="1"/>
    <col min="7" max="7" width="15.33203125" customWidth="1"/>
    <col min="8" max="8" width="20.44140625" customWidth="1"/>
    <col min="9" max="9" width="16.6640625" bestFit="1" customWidth="1"/>
  </cols>
  <sheetData>
    <row r="2" spans="3:13">
      <c r="C2" s="458">
        <v>10</v>
      </c>
      <c r="D2" s="458" t="s">
        <v>5811</v>
      </c>
    </row>
    <row r="3" spans="3:13">
      <c r="C3" s="458" t="s">
        <v>6268</v>
      </c>
      <c r="D3" s="458" t="s">
        <v>5812</v>
      </c>
    </row>
    <row r="4" spans="3:13" ht="13.8">
      <c r="C4" s="160" t="s">
        <v>5813</v>
      </c>
      <c r="D4" s="436" t="s">
        <v>5814</v>
      </c>
      <c r="I4" s="56">
        <f>ROUNDDOWN(H21,-2)</f>
        <v>1866100</v>
      </c>
    </row>
    <row r="5" spans="3:13" s="55" customFormat="1" ht="27.6">
      <c r="C5" s="300" t="s">
        <v>1197</v>
      </c>
      <c r="D5" s="300" t="s">
        <v>1198</v>
      </c>
      <c r="E5" s="300" t="s">
        <v>1199</v>
      </c>
      <c r="F5" s="300" t="s">
        <v>1200</v>
      </c>
      <c r="G5" s="300" t="s">
        <v>1201</v>
      </c>
      <c r="H5" s="300" t="s">
        <v>1202</v>
      </c>
      <c r="I5" s="54"/>
    </row>
    <row r="6" spans="3:13" s="55" customFormat="1" ht="13.8">
      <c r="C6" s="72" t="s">
        <v>1203</v>
      </c>
      <c r="D6" s="59" t="s">
        <v>1204</v>
      </c>
      <c r="E6" s="73"/>
      <c r="F6" s="73"/>
      <c r="G6" s="73"/>
      <c r="H6" s="73"/>
      <c r="I6" s="54"/>
      <c r="J6" s="159" t="s">
        <v>1249</v>
      </c>
    </row>
    <row r="7" spans="3:13" s="55" customFormat="1" ht="13.8">
      <c r="C7" s="301">
        <v>1</v>
      </c>
      <c r="D7" s="59" t="s">
        <v>5</v>
      </c>
      <c r="E7" s="302" t="s">
        <v>6</v>
      </c>
      <c r="F7" s="93">
        <v>3.0958999999999999</v>
      </c>
      <c r="G7" s="64">
        <f>VLOOKUP(D7,upahbahan,3,FALSE)</f>
        <v>100000</v>
      </c>
      <c r="H7" s="64">
        <f>F7*G7</f>
        <v>309590</v>
      </c>
      <c r="I7" s="54"/>
      <c r="J7" s="159" t="s">
        <v>1250</v>
      </c>
      <c r="M7" s="65">
        <v>0.1</v>
      </c>
    </row>
    <row r="8" spans="3:13" s="55" customFormat="1" ht="13.8">
      <c r="C8" s="301">
        <v>2</v>
      </c>
      <c r="D8" s="59" t="s">
        <v>11</v>
      </c>
      <c r="E8" s="302" t="s">
        <v>6</v>
      </c>
      <c r="F8" s="93">
        <v>3.0958999999999999</v>
      </c>
      <c r="G8" s="64">
        <f>VLOOKUP(D8,upahbahan,3,FALSE)</f>
        <v>145000</v>
      </c>
      <c r="H8" s="64">
        <f>F8*G8</f>
        <v>448905.5</v>
      </c>
      <c r="I8" s="54"/>
      <c r="J8" s="159"/>
      <c r="M8" s="65"/>
    </row>
    <row r="9" spans="3:13" s="55" customFormat="1" ht="13.8">
      <c r="C9" s="301">
        <v>3</v>
      </c>
      <c r="D9" s="59" t="s">
        <v>1314</v>
      </c>
      <c r="E9" s="302" t="s">
        <v>2123</v>
      </c>
      <c r="F9" s="93">
        <v>0.30959999999999999</v>
      </c>
      <c r="G9" s="64">
        <f>VLOOKUP(D9,upahbahan,3,FALSE)</f>
        <v>175000</v>
      </c>
      <c r="H9" s="64">
        <f>F9*G9</f>
        <v>54180</v>
      </c>
      <c r="I9" s="54"/>
      <c r="J9" s="159"/>
      <c r="M9" s="65"/>
    </row>
    <row r="10" spans="3:13" s="55" customFormat="1" ht="13.8">
      <c r="C10" s="301">
        <v>4</v>
      </c>
      <c r="D10" s="59" t="s">
        <v>19</v>
      </c>
      <c r="E10" s="302" t="s">
        <v>6</v>
      </c>
      <c r="F10" s="93">
        <v>0.15479999999999999</v>
      </c>
      <c r="G10" s="64">
        <f>VLOOKUP(D10,upahbahan,3,FALSE)</f>
        <v>200000</v>
      </c>
      <c r="H10" s="64">
        <f t="shared" ref="H10" si="0">F10*G10</f>
        <v>30960</v>
      </c>
      <c r="I10" s="54"/>
    </row>
    <row r="11" spans="3:13" s="55" customFormat="1" ht="13.8">
      <c r="C11" s="83" t="s">
        <v>1210</v>
      </c>
      <c r="D11" s="80"/>
      <c r="E11" s="80"/>
      <c r="F11" s="217"/>
      <c r="G11" s="218"/>
      <c r="H11" s="64">
        <f>SUM(H7:H10)</f>
        <v>843635.5</v>
      </c>
      <c r="I11" s="219"/>
    </row>
    <row r="12" spans="3:13" s="55" customFormat="1" ht="13.8">
      <c r="C12" s="72" t="s">
        <v>1211</v>
      </c>
      <c r="D12" s="59" t="s">
        <v>1212</v>
      </c>
      <c r="E12" s="73"/>
      <c r="F12" s="73"/>
      <c r="G12" s="73"/>
      <c r="H12" s="73"/>
      <c r="I12" s="54"/>
    </row>
    <row r="13" spans="3:13" s="55" customFormat="1" ht="13.8">
      <c r="C13" s="557">
        <v>1</v>
      </c>
      <c r="D13" s="59" t="s">
        <v>5815</v>
      </c>
      <c r="E13" s="170" t="s">
        <v>66</v>
      </c>
      <c r="F13" s="171">
        <v>51.597999999999999</v>
      </c>
      <c r="G13" s="64">
        <f>VLOOKUP(D13,upahbahan,3,FALSE)</f>
        <v>16480</v>
      </c>
      <c r="H13" s="64">
        <f t="shared" ref="H13" si="1">F13*G13</f>
        <v>850335.04</v>
      </c>
      <c r="I13" s="54"/>
    </row>
    <row r="14" spans="3:13" s="55" customFormat="1" ht="13.8">
      <c r="C14" s="557">
        <v>1</v>
      </c>
      <c r="D14" s="59" t="s">
        <v>255</v>
      </c>
      <c r="E14" s="170" t="s">
        <v>66</v>
      </c>
      <c r="F14" s="171">
        <v>5.2999999999999999E-2</v>
      </c>
      <c r="G14" s="64">
        <f>VLOOKUP(D14,upahbahan,3,FALSE)</f>
        <v>45550</v>
      </c>
      <c r="H14" s="64">
        <f t="shared" ref="H14" si="2">F14*G14</f>
        <v>2414.15</v>
      </c>
      <c r="I14" s="54"/>
    </row>
    <row r="15" spans="3:13" s="55" customFormat="1" ht="13.8">
      <c r="C15" s="83" t="s">
        <v>1216</v>
      </c>
      <c r="D15" s="80"/>
      <c r="E15" s="80"/>
      <c r="F15" s="80"/>
      <c r="G15" s="162"/>
      <c r="H15" s="64">
        <f>SUM(H12:H14)</f>
        <v>852749.19000000006</v>
      </c>
      <c r="I15" s="54"/>
    </row>
    <row r="16" spans="3:13" s="55" customFormat="1" ht="13.8">
      <c r="C16" s="72" t="s">
        <v>1217</v>
      </c>
      <c r="D16" s="59" t="s">
        <v>1218</v>
      </c>
      <c r="E16" s="170"/>
      <c r="F16" s="73"/>
      <c r="G16" s="73"/>
      <c r="H16" s="73"/>
      <c r="I16" s="54"/>
    </row>
    <row r="17" spans="3:13" s="55" customFormat="1" ht="13.8">
      <c r="C17" s="557">
        <v>1</v>
      </c>
      <c r="D17" s="59" t="s">
        <v>3157</v>
      </c>
      <c r="E17" s="170" t="s">
        <v>2160</v>
      </c>
      <c r="F17" s="188">
        <v>3.3300000000000003E-2</v>
      </c>
      <c r="G17" s="64">
        <f>VLOOKUP(D17,upahbahan,3,FALSE)</f>
        <v>3125</v>
      </c>
      <c r="H17" s="64">
        <f t="shared" ref="H17" si="3">F17*G17</f>
        <v>104.06250000000001</v>
      </c>
      <c r="I17" s="54"/>
    </row>
    <row r="18" spans="3:13" s="55" customFormat="1" ht="13.8">
      <c r="C18" s="83" t="s">
        <v>1219</v>
      </c>
      <c r="D18" s="80"/>
      <c r="E18" s="80"/>
      <c r="F18" s="80"/>
      <c r="G18" s="162"/>
      <c r="H18" s="588">
        <f>SUM(H16:H17)</f>
        <v>104.06250000000001</v>
      </c>
      <c r="I18" s="54"/>
    </row>
    <row r="19" spans="3:13" s="55" customFormat="1" ht="13.8">
      <c r="C19" s="58" t="s">
        <v>1220</v>
      </c>
      <c r="D19" s="69" t="s">
        <v>1221</v>
      </c>
      <c r="E19" s="70"/>
      <c r="F19" s="70"/>
      <c r="G19" s="71"/>
      <c r="H19" s="304">
        <f>H18+H15+H11</f>
        <v>1696488.7524999999</v>
      </c>
      <c r="I19" s="319"/>
    </row>
    <row r="20" spans="3:13" s="55" customFormat="1" ht="13.8">
      <c r="C20" s="58" t="s">
        <v>1222</v>
      </c>
      <c r="D20" s="69" t="s">
        <v>1325</v>
      </c>
      <c r="E20" s="70"/>
      <c r="F20" s="71"/>
      <c r="G20" s="95">
        <v>0.1</v>
      </c>
      <c r="H20" s="64">
        <f>H19*G20</f>
        <v>169648.87525000001</v>
      </c>
      <c r="I20" s="319"/>
    </row>
    <row r="21" spans="3:13" s="55" customFormat="1" ht="16.5" customHeight="1">
      <c r="C21" s="58" t="s">
        <v>1223</v>
      </c>
      <c r="D21" s="69" t="s">
        <v>1224</v>
      </c>
      <c r="E21" s="70"/>
      <c r="F21" s="70"/>
      <c r="G21" s="71"/>
      <c r="H21" s="305">
        <f>SUM(H19:H20)</f>
        <v>1866137.62775</v>
      </c>
      <c r="I21" s="319"/>
    </row>
    <row r="23" spans="3:13" ht="13.8">
      <c r="C23" s="160" t="s">
        <v>5816</v>
      </c>
      <c r="D23" s="436" t="s">
        <v>5817</v>
      </c>
      <c r="I23" s="56">
        <f>ROUNDDOWN(H40,-2)</f>
        <v>1644300</v>
      </c>
    </row>
    <row r="24" spans="3:13" s="55" customFormat="1" ht="27.6">
      <c r="C24" s="300" t="s">
        <v>1197</v>
      </c>
      <c r="D24" s="300" t="s">
        <v>1198</v>
      </c>
      <c r="E24" s="300" t="s">
        <v>1199</v>
      </c>
      <c r="F24" s="300" t="s">
        <v>1200</v>
      </c>
      <c r="G24" s="300" t="s">
        <v>1201</v>
      </c>
      <c r="H24" s="300" t="s">
        <v>1202</v>
      </c>
      <c r="I24" s="54"/>
    </row>
    <row r="25" spans="3:13" s="55" customFormat="1" ht="13.8">
      <c r="C25" s="72" t="s">
        <v>1203</v>
      </c>
      <c r="D25" s="59" t="s">
        <v>1204</v>
      </c>
      <c r="E25" s="73"/>
      <c r="F25" s="73"/>
      <c r="G25" s="73"/>
      <c r="H25" s="73"/>
      <c r="I25" s="54"/>
      <c r="J25" s="159" t="s">
        <v>1249</v>
      </c>
    </row>
    <row r="26" spans="3:13" s="55" customFormat="1" ht="13.8">
      <c r="C26" s="301">
        <v>1</v>
      </c>
      <c r="D26" s="59" t="s">
        <v>5</v>
      </c>
      <c r="E26" s="302" t="s">
        <v>6</v>
      </c>
      <c r="F26" s="93">
        <v>2.7275</v>
      </c>
      <c r="G26" s="64">
        <f>VLOOKUP(D26,upahbahan,3,FALSE)</f>
        <v>100000</v>
      </c>
      <c r="H26" s="64">
        <f>F26*G26</f>
        <v>272750</v>
      </c>
      <c r="I26" s="54"/>
      <c r="J26" s="159" t="s">
        <v>1250</v>
      </c>
      <c r="M26" s="65">
        <v>0.1</v>
      </c>
    </row>
    <row r="27" spans="3:13" s="55" customFormat="1" ht="13.8">
      <c r="C27" s="301">
        <v>2</v>
      </c>
      <c r="D27" s="59" t="s">
        <v>11</v>
      </c>
      <c r="E27" s="302" t="s">
        <v>6</v>
      </c>
      <c r="F27" s="93">
        <v>2.7275</v>
      </c>
      <c r="G27" s="64">
        <f>VLOOKUP(D27,upahbahan,3,FALSE)</f>
        <v>145000</v>
      </c>
      <c r="H27" s="64">
        <f>F27*G27</f>
        <v>395487.5</v>
      </c>
      <c r="I27" s="54"/>
      <c r="J27" s="159"/>
      <c r="M27" s="65"/>
    </row>
    <row r="28" spans="3:13" s="55" customFormat="1" ht="13.8">
      <c r="C28" s="301">
        <v>3</v>
      </c>
      <c r="D28" s="59" t="s">
        <v>1314</v>
      </c>
      <c r="E28" s="302" t="s">
        <v>2123</v>
      </c>
      <c r="F28" s="93">
        <v>0.2727</v>
      </c>
      <c r="G28" s="64">
        <f>VLOOKUP(D28,upahbahan,3,FALSE)</f>
        <v>175000</v>
      </c>
      <c r="H28" s="64">
        <f>F28*G28</f>
        <v>47722.5</v>
      </c>
      <c r="I28" s="54"/>
      <c r="J28" s="159"/>
      <c r="M28" s="65"/>
    </row>
    <row r="29" spans="3:13" s="55" customFormat="1" ht="13.8">
      <c r="C29" s="301">
        <v>4</v>
      </c>
      <c r="D29" s="59" t="s">
        <v>19</v>
      </c>
      <c r="E29" s="302" t="s">
        <v>6</v>
      </c>
      <c r="F29" s="93">
        <v>0.13639999999999999</v>
      </c>
      <c r="G29" s="64">
        <f>VLOOKUP(D29,upahbahan,3,FALSE)</f>
        <v>200000</v>
      </c>
      <c r="H29" s="64">
        <f t="shared" ref="H29" si="4">F29*G29</f>
        <v>27280</v>
      </c>
      <c r="I29" s="54"/>
    </row>
    <row r="30" spans="3:13" s="55" customFormat="1" ht="13.8">
      <c r="C30" s="83" t="s">
        <v>1210</v>
      </c>
      <c r="D30" s="80"/>
      <c r="E30" s="80"/>
      <c r="F30" s="217"/>
      <c r="G30" s="218"/>
      <c r="H30" s="64">
        <f>SUM(H26:H29)</f>
        <v>743240</v>
      </c>
      <c r="I30" s="219"/>
    </row>
    <row r="31" spans="3:13" s="55" customFormat="1" ht="13.8">
      <c r="C31" s="72" t="s">
        <v>1211</v>
      </c>
      <c r="D31" s="59" t="s">
        <v>1212</v>
      </c>
      <c r="E31" s="73"/>
      <c r="F31" s="73"/>
      <c r="G31" s="73"/>
      <c r="H31" s="73"/>
      <c r="I31" s="54"/>
    </row>
    <row r="32" spans="3:13" s="55" customFormat="1" ht="13.8">
      <c r="C32" s="557">
        <v>1</v>
      </c>
      <c r="D32" s="59" t="s">
        <v>5815</v>
      </c>
      <c r="E32" s="170" t="s">
        <v>66</v>
      </c>
      <c r="F32" s="171">
        <v>45.457999999999998</v>
      </c>
      <c r="G32" s="64">
        <f>VLOOKUP(D32,upahbahan,3,FALSE)</f>
        <v>16480</v>
      </c>
      <c r="H32" s="64">
        <f t="shared" ref="H32:H33" si="5">F32*G32</f>
        <v>749147.84</v>
      </c>
      <c r="I32" s="54"/>
    </row>
    <row r="33" spans="3:13" s="55" customFormat="1" ht="13.8">
      <c r="C33" s="557">
        <v>1</v>
      </c>
      <c r="D33" s="59" t="s">
        <v>255</v>
      </c>
      <c r="E33" s="170" t="s">
        <v>66</v>
      </c>
      <c r="F33" s="171">
        <v>5.2999999999999999E-2</v>
      </c>
      <c r="G33" s="64">
        <f>VLOOKUP(D33,upahbahan,3,FALSE)</f>
        <v>45550</v>
      </c>
      <c r="H33" s="64">
        <f t="shared" si="5"/>
        <v>2414.15</v>
      </c>
      <c r="I33" s="54"/>
    </row>
    <row r="34" spans="3:13" s="55" customFormat="1" ht="13.8">
      <c r="C34" s="83" t="s">
        <v>1216</v>
      </c>
      <c r="D34" s="80"/>
      <c r="E34" s="80"/>
      <c r="F34" s="80"/>
      <c r="G34" s="162"/>
      <c r="H34" s="64">
        <f>SUM(H31:H33)</f>
        <v>751561.99</v>
      </c>
      <c r="I34" s="54"/>
    </row>
    <row r="35" spans="3:13" s="55" customFormat="1" ht="13.8">
      <c r="C35" s="72" t="s">
        <v>1217</v>
      </c>
      <c r="D35" s="59" t="s">
        <v>1218</v>
      </c>
      <c r="E35" s="170"/>
      <c r="F35" s="73"/>
      <c r="G35" s="73"/>
      <c r="H35" s="73"/>
      <c r="I35" s="54"/>
    </row>
    <row r="36" spans="3:13" s="55" customFormat="1" ht="13.8">
      <c r="C36" s="557">
        <v>1</v>
      </c>
      <c r="D36" s="59" t="s">
        <v>3157</v>
      </c>
      <c r="E36" s="170" t="s">
        <v>2160</v>
      </c>
      <c r="F36" s="188">
        <v>3.3300000000000003E-2</v>
      </c>
      <c r="G36" s="64">
        <f>VLOOKUP(D36,upahbahan,3,FALSE)</f>
        <v>3125</v>
      </c>
      <c r="H36" s="64">
        <f t="shared" ref="H36" si="6">F36*G36</f>
        <v>104.06250000000001</v>
      </c>
      <c r="I36" s="54"/>
    </row>
    <row r="37" spans="3:13" s="55" customFormat="1" ht="13.8">
      <c r="C37" s="83" t="s">
        <v>1219</v>
      </c>
      <c r="D37" s="80"/>
      <c r="E37" s="80"/>
      <c r="F37" s="80"/>
      <c r="G37" s="162"/>
      <c r="H37" s="588">
        <f>SUM(H35:H36)</f>
        <v>104.06250000000001</v>
      </c>
      <c r="I37" s="54"/>
    </row>
    <row r="38" spans="3:13" s="55" customFormat="1" ht="13.8">
      <c r="C38" s="58" t="s">
        <v>1220</v>
      </c>
      <c r="D38" s="69" t="s">
        <v>1221</v>
      </c>
      <c r="E38" s="70"/>
      <c r="F38" s="70"/>
      <c r="G38" s="71"/>
      <c r="H38" s="304">
        <f>H37+H34+H30</f>
        <v>1494906.0525</v>
      </c>
      <c r="I38" s="319"/>
    </row>
    <row r="39" spans="3:13" s="55" customFormat="1" ht="13.8">
      <c r="C39" s="58" t="s">
        <v>1222</v>
      </c>
      <c r="D39" s="69" t="s">
        <v>1325</v>
      </c>
      <c r="E39" s="70"/>
      <c r="F39" s="71"/>
      <c r="G39" s="95">
        <v>0.1</v>
      </c>
      <c r="H39" s="64">
        <f>H38*G39</f>
        <v>149490.60524999999</v>
      </c>
      <c r="I39" s="319"/>
    </row>
    <row r="40" spans="3:13" s="55" customFormat="1" ht="16.5" customHeight="1">
      <c r="C40" s="58" t="s">
        <v>1223</v>
      </c>
      <c r="D40" s="69" t="s">
        <v>1224</v>
      </c>
      <c r="E40" s="70"/>
      <c r="F40" s="70"/>
      <c r="G40" s="71"/>
      <c r="H40" s="305">
        <f>SUM(H38:H39)</f>
        <v>1644396.65775</v>
      </c>
      <c r="I40" s="319"/>
    </row>
    <row r="42" spans="3:13" ht="13.8">
      <c r="C42" s="160" t="s">
        <v>5818</v>
      </c>
      <c r="D42" s="436" t="s">
        <v>5819</v>
      </c>
      <c r="I42" s="56">
        <f>ROUNDDOWN(H59,-2)</f>
        <v>903100</v>
      </c>
    </row>
    <row r="43" spans="3:13" s="55" customFormat="1" ht="27.6">
      <c r="C43" s="300" t="s">
        <v>1197</v>
      </c>
      <c r="D43" s="300" t="s">
        <v>1198</v>
      </c>
      <c r="E43" s="300" t="s">
        <v>1199</v>
      </c>
      <c r="F43" s="300" t="s">
        <v>1200</v>
      </c>
      <c r="G43" s="300" t="s">
        <v>1201</v>
      </c>
      <c r="H43" s="300" t="s">
        <v>1202</v>
      </c>
      <c r="I43" s="54"/>
    </row>
    <row r="44" spans="3:13" s="55" customFormat="1" ht="13.8">
      <c r="C44" s="72" t="s">
        <v>1203</v>
      </c>
      <c r="D44" s="59" t="s">
        <v>1204</v>
      </c>
      <c r="E44" s="73"/>
      <c r="F44" s="73"/>
      <c r="G44" s="73"/>
      <c r="H44" s="73"/>
      <c r="I44" s="54"/>
      <c r="J44" s="159" t="s">
        <v>1249</v>
      </c>
    </row>
    <row r="45" spans="3:13" s="55" customFormat="1" ht="13.8">
      <c r="C45" s="301">
        <v>1</v>
      </c>
      <c r="D45" s="59" t="s">
        <v>5</v>
      </c>
      <c r="E45" s="302" t="s">
        <v>6</v>
      </c>
      <c r="F45" s="93">
        <v>1.4959</v>
      </c>
      <c r="G45" s="64">
        <f>VLOOKUP(D45,upahbahan,3,FALSE)</f>
        <v>100000</v>
      </c>
      <c r="H45" s="64">
        <f>F45*G45</f>
        <v>149590</v>
      </c>
      <c r="I45" s="54"/>
      <c r="J45" s="159" t="s">
        <v>1250</v>
      </c>
      <c r="M45" s="65">
        <v>0.1</v>
      </c>
    </row>
    <row r="46" spans="3:13" s="55" customFormat="1" ht="13.8">
      <c r="C46" s="301">
        <v>2</v>
      </c>
      <c r="D46" s="59" t="s">
        <v>11</v>
      </c>
      <c r="E46" s="302" t="s">
        <v>6</v>
      </c>
      <c r="F46" s="93">
        <v>1.4959</v>
      </c>
      <c r="G46" s="64">
        <f>VLOOKUP(D46,upahbahan,3,FALSE)</f>
        <v>145000</v>
      </c>
      <c r="H46" s="64">
        <f>F46*G46</f>
        <v>216905.5</v>
      </c>
      <c r="I46" s="54"/>
      <c r="J46" s="159"/>
      <c r="M46" s="65"/>
    </row>
    <row r="47" spans="3:13" s="55" customFormat="1" ht="13.8">
      <c r="C47" s="301">
        <v>3</v>
      </c>
      <c r="D47" s="59" t="s">
        <v>1314</v>
      </c>
      <c r="E47" s="302" t="s">
        <v>2123</v>
      </c>
      <c r="F47" s="93">
        <v>0.14960000000000001</v>
      </c>
      <c r="G47" s="64">
        <f>VLOOKUP(D47,upahbahan,3,FALSE)</f>
        <v>175000</v>
      </c>
      <c r="H47" s="64">
        <f>F47*G47</f>
        <v>26180.000000000004</v>
      </c>
      <c r="I47" s="54"/>
      <c r="J47" s="159"/>
      <c r="M47" s="65"/>
    </row>
    <row r="48" spans="3:13" s="55" customFormat="1" ht="13.8">
      <c r="C48" s="301">
        <v>4</v>
      </c>
      <c r="D48" s="59" t="s">
        <v>19</v>
      </c>
      <c r="E48" s="302" t="s">
        <v>6</v>
      </c>
      <c r="F48" s="93">
        <v>7.4800000000000005E-2</v>
      </c>
      <c r="G48" s="64">
        <f>VLOOKUP(D48,upahbahan,3,FALSE)</f>
        <v>200000</v>
      </c>
      <c r="H48" s="64">
        <f t="shared" ref="H48" si="7">F48*G48</f>
        <v>14960.000000000002</v>
      </c>
      <c r="I48" s="54"/>
    </row>
    <row r="49" spans="3:13" s="55" customFormat="1" ht="13.8">
      <c r="C49" s="83" t="s">
        <v>1210</v>
      </c>
      <c r="D49" s="80"/>
      <c r="E49" s="80"/>
      <c r="F49" s="217"/>
      <c r="G49" s="218"/>
      <c r="H49" s="64">
        <f>SUM(H45:H48)</f>
        <v>407635.5</v>
      </c>
      <c r="I49" s="219"/>
    </row>
    <row r="50" spans="3:13" s="55" customFormat="1" ht="13.8">
      <c r="C50" s="72" t="s">
        <v>1211</v>
      </c>
      <c r="D50" s="59" t="s">
        <v>1212</v>
      </c>
      <c r="E50" s="73"/>
      <c r="F50" s="73"/>
      <c r="G50" s="73"/>
      <c r="H50" s="73"/>
      <c r="I50" s="54"/>
    </row>
    <row r="51" spans="3:13" s="55" customFormat="1" ht="13.8">
      <c r="C51" s="557">
        <v>1</v>
      </c>
      <c r="D51" s="59" t="s">
        <v>5815</v>
      </c>
      <c r="E51" s="170" t="s">
        <v>66</v>
      </c>
      <c r="F51" s="171">
        <v>24.931000000000001</v>
      </c>
      <c r="G51" s="64">
        <f>VLOOKUP(D51,upahbahan,3,FALSE)</f>
        <v>16480</v>
      </c>
      <c r="H51" s="64">
        <f t="shared" ref="H51:H52" si="8">F51*G51</f>
        <v>410862.88</v>
      </c>
      <c r="I51" s="54"/>
    </row>
    <row r="52" spans="3:13" s="55" customFormat="1" ht="13.8">
      <c r="C52" s="557">
        <v>1</v>
      </c>
      <c r="D52" s="59" t="s">
        <v>255</v>
      </c>
      <c r="E52" s="170" t="s">
        <v>66</v>
      </c>
      <c r="F52" s="171">
        <v>5.2999999999999999E-2</v>
      </c>
      <c r="G52" s="64">
        <f>VLOOKUP(D52,upahbahan,3,FALSE)</f>
        <v>45550</v>
      </c>
      <c r="H52" s="64">
        <f t="shared" si="8"/>
        <v>2414.15</v>
      </c>
      <c r="I52" s="54"/>
    </row>
    <row r="53" spans="3:13" s="55" customFormat="1" ht="13.8">
      <c r="C53" s="83" t="s">
        <v>1216</v>
      </c>
      <c r="D53" s="80"/>
      <c r="E53" s="80"/>
      <c r="F53" s="80"/>
      <c r="G53" s="162"/>
      <c r="H53" s="64">
        <f>SUM(H50:H52)</f>
        <v>413277.03</v>
      </c>
      <c r="I53" s="54"/>
    </row>
    <row r="54" spans="3:13" s="55" customFormat="1" ht="13.8">
      <c r="C54" s="72" t="s">
        <v>1217</v>
      </c>
      <c r="D54" s="59" t="s">
        <v>1218</v>
      </c>
      <c r="E54" s="170"/>
      <c r="F54" s="73"/>
      <c r="G54" s="73"/>
      <c r="H54" s="73"/>
      <c r="I54" s="54"/>
    </row>
    <row r="55" spans="3:13" s="55" customFormat="1" ht="13.8">
      <c r="C55" s="557">
        <v>1</v>
      </c>
      <c r="D55" s="59" t="s">
        <v>3157</v>
      </c>
      <c r="E55" s="170" t="s">
        <v>2160</v>
      </c>
      <c r="F55" s="188">
        <v>3.3300000000000003E-2</v>
      </c>
      <c r="G55" s="64">
        <f>VLOOKUP(D55,upahbahan,3,FALSE)</f>
        <v>3125</v>
      </c>
      <c r="H55" s="64">
        <f t="shared" ref="H55" si="9">F55*G55</f>
        <v>104.06250000000001</v>
      </c>
      <c r="I55" s="54"/>
    </row>
    <row r="56" spans="3:13" s="55" customFormat="1" ht="13.8">
      <c r="C56" s="83" t="s">
        <v>1219</v>
      </c>
      <c r="D56" s="80"/>
      <c r="E56" s="80"/>
      <c r="F56" s="80"/>
      <c r="G56" s="162"/>
      <c r="H56" s="588">
        <f>SUM(H54:H55)</f>
        <v>104.06250000000001</v>
      </c>
      <c r="I56" s="54"/>
    </row>
    <row r="57" spans="3:13" s="55" customFormat="1" ht="13.8">
      <c r="C57" s="58" t="s">
        <v>1220</v>
      </c>
      <c r="D57" s="69" t="s">
        <v>1221</v>
      </c>
      <c r="E57" s="70"/>
      <c r="F57" s="70"/>
      <c r="G57" s="71"/>
      <c r="H57" s="304">
        <f>H56+H53+H49</f>
        <v>821016.59250000003</v>
      </c>
      <c r="I57" s="319"/>
    </row>
    <row r="58" spans="3:13" s="55" customFormat="1" ht="13.8">
      <c r="C58" s="58" t="s">
        <v>1222</v>
      </c>
      <c r="D58" s="69" t="s">
        <v>1325</v>
      </c>
      <c r="E58" s="70"/>
      <c r="F58" s="71"/>
      <c r="G58" s="95">
        <v>0.1</v>
      </c>
      <c r="H58" s="64">
        <f>H57*G58</f>
        <v>82101.659250000012</v>
      </c>
      <c r="I58" s="319"/>
    </row>
    <row r="59" spans="3:13" s="55" customFormat="1" ht="16.5" customHeight="1">
      <c r="C59" s="58" t="s">
        <v>1223</v>
      </c>
      <c r="D59" s="69" t="s">
        <v>1224</v>
      </c>
      <c r="E59" s="70"/>
      <c r="F59" s="70"/>
      <c r="G59" s="71"/>
      <c r="H59" s="305">
        <f>SUM(H57:H58)</f>
        <v>903118.25175000005</v>
      </c>
      <c r="I59" s="319"/>
    </row>
    <row r="61" spans="3:13" ht="13.8">
      <c r="C61" s="160" t="s">
        <v>5820</v>
      </c>
      <c r="D61" s="436" t="s">
        <v>5821</v>
      </c>
      <c r="I61" s="56">
        <f>ROUNDDOWN(H75,-2)</f>
        <v>14000</v>
      </c>
    </row>
    <row r="62" spans="3:13" s="55" customFormat="1" ht="27.6">
      <c r="C62" s="300" t="s">
        <v>1197</v>
      </c>
      <c r="D62" s="300" t="s">
        <v>1198</v>
      </c>
      <c r="E62" s="300" t="s">
        <v>1199</v>
      </c>
      <c r="F62" s="300" t="s">
        <v>1200</v>
      </c>
      <c r="G62" s="300" t="s">
        <v>1201</v>
      </c>
      <c r="H62" s="300" t="s">
        <v>1202</v>
      </c>
      <c r="I62" s="54"/>
    </row>
    <row r="63" spans="3:13" s="55" customFormat="1" ht="13.8">
      <c r="C63" s="72" t="s">
        <v>1203</v>
      </c>
      <c r="D63" s="59" t="s">
        <v>1204</v>
      </c>
      <c r="E63" s="73"/>
      <c r="F63" s="73"/>
      <c r="G63" s="73"/>
      <c r="H63" s="73"/>
      <c r="I63" s="54"/>
      <c r="J63" s="159" t="s">
        <v>1249</v>
      </c>
    </row>
    <row r="64" spans="3:13" s="55" customFormat="1" ht="13.8">
      <c r="C64" s="301">
        <v>1</v>
      </c>
      <c r="D64" s="59" t="s">
        <v>5</v>
      </c>
      <c r="E64" s="302" t="s">
        <v>6</v>
      </c>
      <c r="F64" s="93">
        <v>7.0999999999999994E-2</v>
      </c>
      <c r="G64" s="64">
        <f>VLOOKUP(D64,upahbahan,3,FALSE)</f>
        <v>100000</v>
      </c>
      <c r="H64" s="64">
        <f>F64*G64</f>
        <v>7099.9999999999991</v>
      </c>
      <c r="I64" s="54"/>
      <c r="J64" s="159" t="s">
        <v>1250</v>
      </c>
      <c r="M64" s="65">
        <v>0.1</v>
      </c>
    </row>
    <row r="65" spans="3:13" s="55" customFormat="1" ht="13.8">
      <c r="C65" s="301">
        <v>2</v>
      </c>
      <c r="D65" s="59" t="s">
        <v>9</v>
      </c>
      <c r="E65" s="302" t="s">
        <v>6</v>
      </c>
      <c r="F65" s="93">
        <v>2.4E-2</v>
      </c>
      <c r="G65" s="64">
        <f>VLOOKUP(D65,upahbahan,3,FALSE)</f>
        <v>145000</v>
      </c>
      <c r="H65" s="64">
        <f>F65*G65</f>
        <v>3480</v>
      </c>
      <c r="I65" s="54"/>
      <c r="J65" s="159"/>
      <c r="M65" s="65"/>
    </row>
    <row r="66" spans="3:13" s="55" customFormat="1" ht="13.8">
      <c r="C66" s="301">
        <v>3</v>
      </c>
      <c r="D66" s="59" t="s">
        <v>19</v>
      </c>
      <c r="E66" s="302" t="s">
        <v>6</v>
      </c>
      <c r="F66" s="93">
        <v>5.0000000000000001E-3</v>
      </c>
      <c r="G66" s="64">
        <f>VLOOKUP(D66,upahbahan,3,FALSE)</f>
        <v>200000</v>
      </c>
      <c r="H66" s="64">
        <f t="shared" ref="H66" si="10">F66*G66</f>
        <v>1000</v>
      </c>
      <c r="I66" s="54"/>
    </row>
    <row r="67" spans="3:13" s="55" customFormat="1" ht="13.8">
      <c r="C67" s="83" t="s">
        <v>1210</v>
      </c>
      <c r="D67" s="80"/>
      <c r="E67" s="80"/>
      <c r="F67" s="217"/>
      <c r="G67" s="218"/>
      <c r="H67" s="64">
        <f>SUM(H64:H66)</f>
        <v>11580</v>
      </c>
      <c r="I67" s="219"/>
    </row>
    <row r="68" spans="3:13" s="55" customFormat="1" ht="13.8">
      <c r="C68" s="72" t="s">
        <v>1211</v>
      </c>
      <c r="D68" s="59" t="s">
        <v>1212</v>
      </c>
      <c r="E68" s="73"/>
      <c r="F68" s="73"/>
      <c r="G68" s="73"/>
      <c r="H68" s="73"/>
      <c r="I68" s="54"/>
    </row>
    <row r="69" spans="3:13" s="55" customFormat="1" ht="13.8">
      <c r="C69" s="557">
        <v>1</v>
      </c>
      <c r="D69" s="59" t="s">
        <v>757</v>
      </c>
      <c r="E69" s="170" t="s">
        <v>530</v>
      </c>
      <c r="F69" s="171">
        <v>7.1999999999999995E-2</v>
      </c>
      <c r="G69" s="64">
        <f>VLOOKUP(D69,upahbahan,3,FALSE)</f>
        <v>16800</v>
      </c>
      <c r="H69" s="64">
        <f t="shared" ref="H69" si="11">F69*G69</f>
        <v>1209.5999999999999</v>
      </c>
      <c r="I69" s="54"/>
    </row>
    <row r="70" spans="3:13" s="55" customFormat="1" ht="13.8">
      <c r="C70" s="83" t="s">
        <v>1216</v>
      </c>
      <c r="D70" s="80"/>
      <c r="E70" s="80"/>
      <c r="F70" s="80"/>
      <c r="G70" s="162"/>
      <c r="H70" s="64">
        <f>SUM(H68:H69)</f>
        <v>1209.5999999999999</v>
      </c>
      <c r="I70" s="54"/>
    </row>
    <row r="71" spans="3:13" s="55" customFormat="1" ht="13.8">
      <c r="C71" s="72" t="s">
        <v>1217</v>
      </c>
      <c r="D71" s="59" t="s">
        <v>1218</v>
      </c>
      <c r="E71" s="170"/>
      <c r="F71" s="73"/>
      <c r="G71" s="73"/>
      <c r="H71" s="73"/>
      <c r="I71" s="54"/>
    </row>
    <row r="72" spans="3:13" s="55" customFormat="1" ht="13.8">
      <c r="C72" s="83" t="s">
        <v>1219</v>
      </c>
      <c r="D72" s="80"/>
      <c r="E72" s="80"/>
      <c r="F72" s="80"/>
      <c r="G72" s="162"/>
      <c r="H72" s="588">
        <f>SUM(H71:H71)</f>
        <v>0</v>
      </c>
      <c r="I72" s="54"/>
    </row>
    <row r="73" spans="3:13" s="55" customFormat="1" ht="13.8">
      <c r="C73" s="58" t="s">
        <v>1220</v>
      </c>
      <c r="D73" s="69" t="s">
        <v>1221</v>
      </c>
      <c r="E73" s="70"/>
      <c r="F73" s="70"/>
      <c r="G73" s="71"/>
      <c r="H73" s="304">
        <f>H72+H70+H67</f>
        <v>12789.6</v>
      </c>
      <c r="I73" s="319"/>
    </row>
    <row r="74" spans="3:13" s="55" customFormat="1" ht="13.8">
      <c r="C74" s="58" t="s">
        <v>1222</v>
      </c>
      <c r="D74" s="69" t="s">
        <v>1325</v>
      </c>
      <c r="E74" s="70"/>
      <c r="F74" s="71"/>
      <c r="G74" s="95">
        <v>0.1</v>
      </c>
      <c r="H74" s="64">
        <f>H73*G74</f>
        <v>1278.96</v>
      </c>
      <c r="I74" s="319"/>
    </row>
    <row r="75" spans="3:13" s="55" customFormat="1" ht="16.5" customHeight="1">
      <c r="C75" s="58" t="s">
        <v>1223</v>
      </c>
      <c r="D75" s="69" t="s">
        <v>1224</v>
      </c>
      <c r="E75" s="70"/>
      <c r="F75" s="70"/>
      <c r="G75" s="71"/>
      <c r="H75" s="305">
        <f>SUM(H73:H74)</f>
        <v>14068.560000000001</v>
      </c>
      <c r="I75" s="319"/>
    </row>
    <row r="77" spans="3:13" ht="13.8">
      <c r="C77" s="160" t="s">
        <v>5822</v>
      </c>
      <c r="D77" s="436" t="s">
        <v>5823</v>
      </c>
      <c r="I77" s="56">
        <f>ROUNDDOWN(H91,-2)</f>
        <v>13600</v>
      </c>
    </row>
    <row r="78" spans="3:13" s="55" customFormat="1" ht="27.6">
      <c r="C78" s="300" t="s">
        <v>1197</v>
      </c>
      <c r="D78" s="300" t="s">
        <v>1198</v>
      </c>
      <c r="E78" s="300" t="s">
        <v>1199</v>
      </c>
      <c r="F78" s="300" t="s">
        <v>1200</v>
      </c>
      <c r="G78" s="300" t="s">
        <v>1201</v>
      </c>
      <c r="H78" s="300" t="s">
        <v>1202</v>
      </c>
      <c r="I78" s="54"/>
    </row>
    <row r="79" spans="3:13" s="55" customFormat="1" ht="13.8">
      <c r="C79" s="72" t="s">
        <v>1203</v>
      </c>
      <c r="D79" s="59" t="s">
        <v>1204</v>
      </c>
      <c r="E79" s="73"/>
      <c r="F79" s="73"/>
      <c r="G79" s="73"/>
      <c r="H79" s="73"/>
      <c r="I79" s="54"/>
      <c r="J79" s="159" t="s">
        <v>1249</v>
      </c>
    </row>
    <row r="80" spans="3:13" s="55" customFormat="1" ht="13.8">
      <c r="C80" s="301">
        <v>1</v>
      </c>
      <c r="D80" s="59" t="s">
        <v>5</v>
      </c>
      <c r="E80" s="302" t="s">
        <v>6</v>
      </c>
      <c r="F80" s="93">
        <v>7.0999999999999994E-2</v>
      </c>
      <c r="G80" s="64">
        <f>VLOOKUP(D80,upahbahan,3,FALSE)</f>
        <v>100000</v>
      </c>
      <c r="H80" s="64">
        <f>F80*G80</f>
        <v>7099.9999999999991</v>
      </c>
      <c r="I80" s="54"/>
      <c r="J80" s="159" t="s">
        <v>1250</v>
      </c>
      <c r="M80" s="65">
        <v>0.1</v>
      </c>
    </row>
    <row r="81" spans="3:13" s="55" customFormat="1" ht="13.8">
      <c r="C81" s="301">
        <v>2</v>
      </c>
      <c r="D81" s="59" t="s">
        <v>9</v>
      </c>
      <c r="E81" s="302" t="s">
        <v>6</v>
      </c>
      <c r="F81" s="93">
        <v>2.4E-2</v>
      </c>
      <c r="G81" s="64">
        <f>VLOOKUP(D81,upahbahan,3,FALSE)</f>
        <v>145000</v>
      </c>
      <c r="H81" s="64">
        <f>F81*G81</f>
        <v>3480</v>
      </c>
      <c r="I81" s="54"/>
      <c r="J81" s="159"/>
      <c r="M81" s="65"/>
    </row>
    <row r="82" spans="3:13" s="55" customFormat="1" ht="13.8">
      <c r="C82" s="301">
        <v>3</v>
      </c>
      <c r="D82" s="59" t="s">
        <v>19</v>
      </c>
      <c r="E82" s="302" t="s">
        <v>6</v>
      </c>
      <c r="F82" s="93">
        <v>5.0000000000000001E-3</v>
      </c>
      <c r="G82" s="64">
        <f>VLOOKUP(D82,upahbahan,3,FALSE)</f>
        <v>200000</v>
      </c>
      <c r="H82" s="64">
        <f t="shared" ref="H82" si="12">F82*G82</f>
        <v>1000</v>
      </c>
      <c r="I82" s="54"/>
    </row>
    <row r="83" spans="3:13" s="55" customFormat="1" ht="13.8">
      <c r="C83" s="83" t="s">
        <v>1210</v>
      </c>
      <c r="D83" s="80"/>
      <c r="E83" s="80"/>
      <c r="F83" s="217"/>
      <c r="G83" s="218"/>
      <c r="H83" s="64">
        <f>SUM(H80:H82)</f>
        <v>11580</v>
      </c>
      <c r="I83" s="219"/>
    </row>
    <row r="84" spans="3:13" s="55" customFormat="1" ht="13.8">
      <c r="C84" s="72" t="s">
        <v>1211</v>
      </c>
      <c r="D84" s="59" t="s">
        <v>1212</v>
      </c>
      <c r="E84" s="73"/>
      <c r="F84" s="73"/>
      <c r="G84" s="73"/>
      <c r="H84" s="73"/>
      <c r="I84" s="54"/>
    </row>
    <row r="85" spans="3:13" s="55" customFormat="1" ht="13.8">
      <c r="C85" s="557">
        <v>1</v>
      </c>
      <c r="D85" s="59" t="s">
        <v>757</v>
      </c>
      <c r="E85" s="170" t="s">
        <v>530</v>
      </c>
      <c r="F85" s="171">
        <v>4.8000000000000001E-2</v>
      </c>
      <c r="G85" s="64">
        <f>VLOOKUP(D85,upahbahan,3,FALSE)</f>
        <v>16800</v>
      </c>
      <c r="H85" s="64">
        <f t="shared" ref="H85" si="13">F85*G85</f>
        <v>806.4</v>
      </c>
      <c r="I85" s="54"/>
    </row>
    <row r="86" spans="3:13" s="55" customFormat="1" ht="13.8">
      <c r="C86" s="83" t="s">
        <v>1216</v>
      </c>
      <c r="D86" s="80"/>
      <c r="E86" s="80"/>
      <c r="F86" s="80"/>
      <c r="G86" s="162"/>
      <c r="H86" s="64">
        <f>SUM(H84:H85)</f>
        <v>806.4</v>
      </c>
      <c r="I86" s="54"/>
    </row>
    <row r="87" spans="3:13" s="55" customFormat="1" ht="13.8">
      <c r="C87" s="72" t="s">
        <v>1217</v>
      </c>
      <c r="D87" s="59" t="s">
        <v>1218</v>
      </c>
      <c r="E87" s="170"/>
      <c r="F87" s="73"/>
      <c r="G87" s="73"/>
      <c r="H87" s="73"/>
      <c r="I87" s="54"/>
    </row>
    <row r="88" spans="3:13" s="55" customFormat="1" ht="13.8">
      <c r="C88" s="83" t="s">
        <v>1219</v>
      </c>
      <c r="D88" s="80"/>
      <c r="E88" s="80"/>
      <c r="F88" s="80"/>
      <c r="G88" s="162"/>
      <c r="H88" s="588">
        <f>SUM(H87:H87)</f>
        <v>0</v>
      </c>
      <c r="I88" s="54"/>
    </row>
    <row r="89" spans="3:13" s="55" customFormat="1" ht="13.8">
      <c r="C89" s="58" t="s">
        <v>1220</v>
      </c>
      <c r="D89" s="69" t="s">
        <v>1221</v>
      </c>
      <c r="E89" s="70"/>
      <c r="F89" s="70"/>
      <c r="G89" s="71"/>
      <c r="H89" s="304">
        <f>H88+H86+H83</f>
        <v>12386.4</v>
      </c>
      <c r="I89" s="319"/>
    </row>
    <row r="90" spans="3:13" s="55" customFormat="1" ht="13.8">
      <c r="C90" s="58" t="s">
        <v>1222</v>
      </c>
      <c r="D90" s="69" t="s">
        <v>1325</v>
      </c>
      <c r="E90" s="70"/>
      <c r="F90" s="71"/>
      <c r="G90" s="95">
        <v>0.1</v>
      </c>
      <c r="H90" s="64">
        <f>H89*G90</f>
        <v>1238.6400000000001</v>
      </c>
      <c r="I90" s="319"/>
    </row>
    <row r="91" spans="3:13" s="55" customFormat="1" ht="16.5" customHeight="1">
      <c r="C91" s="58" t="s">
        <v>1223</v>
      </c>
      <c r="D91" s="69" t="s">
        <v>1224</v>
      </c>
      <c r="E91" s="70"/>
      <c r="F91" s="70"/>
      <c r="G91" s="71"/>
      <c r="H91" s="305">
        <f>SUM(H89:H90)</f>
        <v>13625.039999999999</v>
      </c>
      <c r="I91" s="319"/>
    </row>
    <row r="93" spans="3:13" ht="13.8">
      <c r="C93" s="160" t="s">
        <v>5824</v>
      </c>
      <c r="D93" s="436" t="s">
        <v>5825</v>
      </c>
      <c r="I93" s="56">
        <f>ROUNDDOWN(H107,-2)</f>
        <v>13200</v>
      </c>
    </row>
    <row r="94" spans="3:13" s="55" customFormat="1" ht="27.6">
      <c r="C94" s="300" t="s">
        <v>1197</v>
      </c>
      <c r="D94" s="300" t="s">
        <v>1198</v>
      </c>
      <c r="E94" s="300" t="s">
        <v>1199</v>
      </c>
      <c r="F94" s="300" t="s">
        <v>1200</v>
      </c>
      <c r="G94" s="300" t="s">
        <v>1201</v>
      </c>
      <c r="H94" s="300" t="s">
        <v>1202</v>
      </c>
      <c r="I94" s="54"/>
    </row>
    <row r="95" spans="3:13" s="55" customFormat="1" ht="13.8">
      <c r="C95" s="72" t="s">
        <v>1203</v>
      </c>
      <c r="D95" s="59" t="s">
        <v>1204</v>
      </c>
      <c r="E95" s="73"/>
      <c r="F95" s="73"/>
      <c r="G95" s="73"/>
      <c r="H95" s="73"/>
      <c r="I95" s="54"/>
      <c r="J95" s="159" t="s">
        <v>1249</v>
      </c>
    </row>
    <row r="96" spans="3:13" s="55" customFormat="1" ht="13.8">
      <c r="C96" s="301">
        <v>1</v>
      </c>
      <c r="D96" s="59" t="s">
        <v>5</v>
      </c>
      <c r="E96" s="302" t="s">
        <v>6</v>
      </c>
      <c r="F96" s="93">
        <v>7.0999999999999994E-2</v>
      </c>
      <c r="G96" s="64">
        <f>VLOOKUP(D96,upahbahan,3,FALSE)</f>
        <v>100000</v>
      </c>
      <c r="H96" s="64">
        <f>F96*G96</f>
        <v>7099.9999999999991</v>
      </c>
      <c r="I96" s="54"/>
      <c r="J96" s="159" t="s">
        <v>1250</v>
      </c>
      <c r="M96" s="65">
        <v>0.1</v>
      </c>
    </row>
    <row r="97" spans="3:13" s="55" customFormat="1" ht="13.8">
      <c r="C97" s="301">
        <v>2</v>
      </c>
      <c r="D97" s="59" t="s">
        <v>9</v>
      </c>
      <c r="E97" s="302" t="s">
        <v>6</v>
      </c>
      <c r="F97" s="93">
        <v>2.4E-2</v>
      </c>
      <c r="G97" s="64">
        <f>VLOOKUP(D97,upahbahan,3,FALSE)</f>
        <v>145000</v>
      </c>
      <c r="H97" s="64">
        <f>F97*G97</f>
        <v>3480</v>
      </c>
      <c r="I97" s="54"/>
      <c r="J97" s="159"/>
      <c r="M97" s="65"/>
    </row>
    <row r="98" spans="3:13" s="55" customFormat="1" ht="13.8">
      <c r="C98" s="301">
        <v>3</v>
      </c>
      <c r="D98" s="59" t="s">
        <v>19</v>
      </c>
      <c r="E98" s="302" t="s">
        <v>6</v>
      </c>
      <c r="F98" s="93">
        <v>5.0000000000000001E-3</v>
      </c>
      <c r="G98" s="64">
        <f>VLOOKUP(D98,upahbahan,3,FALSE)</f>
        <v>200000</v>
      </c>
      <c r="H98" s="64">
        <f t="shared" ref="H98" si="14">F98*G98</f>
        <v>1000</v>
      </c>
      <c r="I98" s="54"/>
    </row>
    <row r="99" spans="3:13" s="55" customFormat="1" ht="13.8">
      <c r="C99" s="83" t="s">
        <v>1210</v>
      </c>
      <c r="D99" s="80"/>
      <c r="E99" s="80"/>
      <c r="F99" s="217"/>
      <c r="G99" s="218"/>
      <c r="H99" s="64">
        <f>SUM(H96:H98)</f>
        <v>11580</v>
      </c>
      <c r="I99" s="219"/>
    </row>
    <row r="100" spans="3:13" s="55" customFormat="1" ht="13.8">
      <c r="C100" s="72" t="s">
        <v>1211</v>
      </c>
      <c r="D100" s="59" t="s">
        <v>1212</v>
      </c>
      <c r="E100" s="73"/>
      <c r="F100" s="73"/>
      <c r="G100" s="73"/>
      <c r="H100" s="73"/>
      <c r="I100" s="54"/>
    </row>
    <row r="101" spans="3:13" s="55" customFormat="1" ht="13.8">
      <c r="C101" s="557">
        <v>1</v>
      </c>
      <c r="D101" s="59" t="s">
        <v>757</v>
      </c>
      <c r="E101" s="170" t="s">
        <v>530</v>
      </c>
      <c r="F101" s="171">
        <v>0.03</v>
      </c>
      <c r="G101" s="64">
        <f>VLOOKUP(D101,upahbahan,3,FALSE)</f>
        <v>16800</v>
      </c>
      <c r="H101" s="64">
        <f t="shared" ref="H101" si="15">F101*G101</f>
        <v>504</v>
      </c>
      <c r="I101" s="54"/>
    </row>
    <row r="102" spans="3:13" s="55" customFormat="1" ht="13.8">
      <c r="C102" s="83" t="s">
        <v>1216</v>
      </c>
      <c r="D102" s="80"/>
      <c r="E102" s="80"/>
      <c r="F102" s="80"/>
      <c r="G102" s="162"/>
      <c r="H102" s="64">
        <f>SUM(H100:H101)</f>
        <v>504</v>
      </c>
      <c r="I102" s="54"/>
    </row>
    <row r="103" spans="3:13" s="55" customFormat="1" ht="13.8">
      <c r="C103" s="72" t="s">
        <v>1217</v>
      </c>
      <c r="D103" s="59" t="s">
        <v>1218</v>
      </c>
      <c r="E103" s="170"/>
      <c r="F103" s="73"/>
      <c r="G103" s="73"/>
      <c r="H103" s="73"/>
      <c r="I103" s="54"/>
    </row>
    <row r="104" spans="3:13" s="55" customFormat="1" ht="13.8">
      <c r="C104" s="83" t="s">
        <v>1219</v>
      </c>
      <c r="D104" s="80"/>
      <c r="E104" s="80"/>
      <c r="F104" s="80"/>
      <c r="G104" s="162"/>
      <c r="H104" s="588">
        <f>SUM(H103:H103)</f>
        <v>0</v>
      </c>
      <c r="I104" s="54"/>
    </row>
    <row r="105" spans="3:13" s="55" customFormat="1" ht="13.8">
      <c r="C105" s="58" t="s">
        <v>1220</v>
      </c>
      <c r="D105" s="69" t="s">
        <v>1221</v>
      </c>
      <c r="E105" s="70"/>
      <c r="F105" s="70"/>
      <c r="G105" s="71"/>
      <c r="H105" s="304">
        <f>H104+H102+H99</f>
        <v>12084</v>
      </c>
      <c r="I105" s="319"/>
    </row>
    <row r="106" spans="3:13" s="55" customFormat="1" ht="13.8">
      <c r="C106" s="58" t="s">
        <v>1222</v>
      </c>
      <c r="D106" s="69" t="s">
        <v>1325</v>
      </c>
      <c r="E106" s="70"/>
      <c r="F106" s="71"/>
      <c r="G106" s="95">
        <v>0.1</v>
      </c>
      <c r="H106" s="64">
        <f>H105*G106</f>
        <v>1208.4000000000001</v>
      </c>
      <c r="I106" s="319"/>
    </row>
    <row r="107" spans="3:13" s="55" customFormat="1" ht="16.5" customHeight="1">
      <c r="C107" s="58" t="s">
        <v>1223</v>
      </c>
      <c r="D107" s="69" t="s">
        <v>1224</v>
      </c>
      <c r="E107" s="70"/>
      <c r="F107" s="70"/>
      <c r="G107" s="71"/>
      <c r="H107" s="305">
        <f>SUM(H105:H106)</f>
        <v>13292.4</v>
      </c>
      <c r="I107" s="319"/>
    </row>
    <row r="109" spans="3:13" ht="13.8">
      <c r="C109" s="160" t="s">
        <v>5826</v>
      </c>
      <c r="D109" s="436" t="s">
        <v>5827</v>
      </c>
      <c r="I109" s="56">
        <f>ROUNDDOWN(H125,-2)</f>
        <v>180300</v>
      </c>
    </row>
    <row r="110" spans="3:13" s="55" customFormat="1" ht="27.6">
      <c r="C110" s="300" t="s">
        <v>1197</v>
      </c>
      <c r="D110" s="300" t="s">
        <v>1198</v>
      </c>
      <c r="E110" s="300" t="s">
        <v>1199</v>
      </c>
      <c r="F110" s="300" t="s">
        <v>1200</v>
      </c>
      <c r="G110" s="300" t="s">
        <v>1201</v>
      </c>
      <c r="H110" s="300" t="s">
        <v>1202</v>
      </c>
      <c r="I110" s="54"/>
    </row>
    <row r="111" spans="3:13" s="55" customFormat="1" ht="13.8">
      <c r="C111" s="72" t="s">
        <v>1203</v>
      </c>
      <c r="D111" s="59" t="s">
        <v>1204</v>
      </c>
      <c r="E111" s="73"/>
      <c r="F111" s="73"/>
      <c r="G111" s="73"/>
      <c r="H111" s="73"/>
      <c r="I111" s="54"/>
      <c r="J111" s="159" t="s">
        <v>1249</v>
      </c>
    </row>
    <row r="112" spans="3:13" s="55" customFormat="1" ht="13.8">
      <c r="C112" s="83" t="s">
        <v>1210</v>
      </c>
      <c r="D112" s="80"/>
      <c r="E112" s="80"/>
      <c r="F112" s="217"/>
      <c r="G112" s="218"/>
      <c r="H112" s="64">
        <f>SUM(H111)</f>
        <v>0</v>
      </c>
      <c r="I112" s="219"/>
    </row>
    <row r="113" spans="3:9" s="55" customFormat="1" ht="13.8">
      <c r="C113" s="72" t="s">
        <v>1211</v>
      </c>
      <c r="D113" s="59" t="s">
        <v>1212</v>
      </c>
      <c r="E113" s="73"/>
      <c r="F113" s="73"/>
      <c r="G113" s="73"/>
      <c r="H113" s="73"/>
      <c r="I113" s="54"/>
    </row>
    <row r="114" spans="3:9" s="55" customFormat="1" ht="69">
      <c r="C114" s="557">
        <v>1</v>
      </c>
      <c r="D114" s="59" t="s">
        <v>5828</v>
      </c>
      <c r="E114" s="170" t="s">
        <v>66</v>
      </c>
      <c r="F114" s="189">
        <v>6.0754999999999999</v>
      </c>
      <c r="G114" s="597">
        <f>Beton!H22</f>
        <v>18473.95</v>
      </c>
      <c r="H114" s="595">
        <f>F114*G114</f>
        <v>112238.483225</v>
      </c>
      <c r="I114" s="54"/>
    </row>
    <row r="115" spans="3:9" s="55" customFormat="1" ht="82.8">
      <c r="C115" s="557">
        <v>2</v>
      </c>
      <c r="D115" s="59" t="s">
        <v>5829</v>
      </c>
      <c r="E115" s="170" t="s">
        <v>63</v>
      </c>
      <c r="F115" s="189">
        <v>0.24640000000000001</v>
      </c>
      <c r="G115" s="597">
        <f>Beton!H98</f>
        <v>13807.959000000001</v>
      </c>
      <c r="H115" s="595">
        <f t="shared" ref="H115:H119" si="16">F115*G115</f>
        <v>3402.2810976000001</v>
      </c>
      <c r="I115" s="54"/>
    </row>
    <row r="116" spans="3:9" s="55" customFormat="1" ht="55.2">
      <c r="C116" s="557">
        <v>3</v>
      </c>
      <c r="D116" s="59" t="s">
        <v>5830</v>
      </c>
      <c r="E116" s="170" t="s">
        <v>44</v>
      </c>
      <c r="F116" s="189">
        <v>2.5000000000000001E-3</v>
      </c>
      <c r="G116" s="597">
        <f>H21</f>
        <v>1866137.62775</v>
      </c>
      <c r="H116" s="595">
        <f t="shared" si="16"/>
        <v>4665.3440693749999</v>
      </c>
      <c r="I116" s="54"/>
    </row>
    <row r="117" spans="3:9" s="55" customFormat="1" ht="55.2">
      <c r="C117" s="557">
        <v>4</v>
      </c>
      <c r="D117" s="59" t="s">
        <v>5831</v>
      </c>
      <c r="E117" s="170" t="s">
        <v>136</v>
      </c>
      <c r="F117" s="189">
        <v>1</v>
      </c>
      <c r="G117" s="597">
        <f>H75</f>
        <v>14068.560000000001</v>
      </c>
      <c r="H117" s="595">
        <f t="shared" si="16"/>
        <v>14068.560000000001</v>
      </c>
      <c r="I117" s="54"/>
    </row>
    <row r="118" spans="3:9" s="55" customFormat="1" ht="82.8">
      <c r="C118" s="557">
        <v>5</v>
      </c>
      <c r="D118" s="59" t="s">
        <v>5832</v>
      </c>
      <c r="E118" s="170" t="s">
        <v>42</v>
      </c>
      <c r="F118" s="189">
        <v>2.0400000000000001E-2</v>
      </c>
      <c r="G118" s="597">
        <f>Beton!H657</f>
        <v>1382685.2925925925</v>
      </c>
      <c r="H118" s="595">
        <f>F118*G118</f>
        <v>28206.779968888888</v>
      </c>
      <c r="I118" s="54"/>
    </row>
    <row r="119" spans="3:9" s="55" customFormat="1" ht="55.2">
      <c r="C119" s="557">
        <v>6</v>
      </c>
      <c r="D119" s="59" t="s">
        <v>5833</v>
      </c>
      <c r="E119" s="170" t="s">
        <v>42</v>
      </c>
      <c r="F119" s="189">
        <v>2.0400000000000001E-2</v>
      </c>
      <c r="G119" s="597">
        <f>'Beton Pracetak'!I195</f>
        <v>68915</v>
      </c>
      <c r="H119" s="595">
        <f t="shared" si="16"/>
        <v>1405.8660000000002</v>
      </c>
      <c r="I119" s="54"/>
    </row>
    <row r="120" spans="3:9" s="55" customFormat="1" ht="13.8">
      <c r="C120" s="83" t="s">
        <v>1216</v>
      </c>
      <c r="D120" s="80"/>
      <c r="E120" s="80"/>
      <c r="F120" s="80"/>
      <c r="G120" s="162"/>
      <c r="H120" s="64">
        <f>SUM(H113:H119)</f>
        <v>163987.31436086391</v>
      </c>
      <c r="I120" s="54"/>
    </row>
    <row r="121" spans="3:9" s="55" customFormat="1" ht="13.8">
      <c r="C121" s="72" t="s">
        <v>1217</v>
      </c>
      <c r="D121" s="59" t="s">
        <v>1218</v>
      </c>
      <c r="E121" s="170"/>
      <c r="F121" s="73"/>
      <c r="G121" s="73"/>
      <c r="H121" s="73"/>
      <c r="I121" s="54"/>
    </row>
    <row r="122" spans="3:9" s="55" customFormat="1" ht="13.8">
      <c r="C122" s="83" t="s">
        <v>1219</v>
      </c>
      <c r="D122" s="80"/>
      <c r="E122" s="80"/>
      <c r="F122" s="80"/>
      <c r="G122" s="162"/>
      <c r="H122" s="588">
        <f>SUM(H121:H121)</f>
        <v>0</v>
      </c>
      <c r="I122" s="54"/>
    </row>
    <row r="123" spans="3:9" s="55" customFormat="1" ht="13.8">
      <c r="C123" s="58" t="s">
        <v>1220</v>
      </c>
      <c r="D123" s="69" t="s">
        <v>1221</v>
      </c>
      <c r="E123" s="70"/>
      <c r="F123" s="70"/>
      <c r="G123" s="71"/>
      <c r="H123" s="304">
        <f>H122+H120+H112</f>
        <v>163987.31436086391</v>
      </c>
      <c r="I123" s="319"/>
    </row>
    <row r="124" spans="3:9" s="55" customFormat="1" ht="13.8">
      <c r="C124" s="58" t="s">
        <v>1222</v>
      </c>
      <c r="D124" s="69" t="s">
        <v>1325</v>
      </c>
      <c r="E124" s="70"/>
      <c r="F124" s="71"/>
      <c r="G124" s="95">
        <v>0.1</v>
      </c>
      <c r="H124" s="64">
        <f>H123*G124</f>
        <v>16398.731436086393</v>
      </c>
      <c r="I124" s="319"/>
    </row>
    <row r="125" spans="3:9" s="55" customFormat="1" ht="16.5" customHeight="1">
      <c r="C125" s="58" t="s">
        <v>1223</v>
      </c>
      <c r="D125" s="69" t="s">
        <v>1224</v>
      </c>
      <c r="E125" s="70"/>
      <c r="F125" s="70"/>
      <c r="G125" s="71"/>
      <c r="H125" s="305">
        <f>SUM(H123:H124)</f>
        <v>180386.04579695029</v>
      </c>
      <c r="I125" s="319"/>
    </row>
    <row r="128" spans="3:9" ht="13.8">
      <c r="C128" s="160" t="s">
        <v>5834</v>
      </c>
      <c r="D128" s="436" t="s">
        <v>5835</v>
      </c>
      <c r="I128" s="56">
        <f>ROUNDDOWN(H144,-2)</f>
        <v>156500</v>
      </c>
    </row>
    <row r="129" spans="3:10" s="55" customFormat="1" ht="27.6">
      <c r="C129" s="300" t="s">
        <v>1197</v>
      </c>
      <c r="D129" s="300" t="s">
        <v>1198</v>
      </c>
      <c r="E129" s="300" t="s">
        <v>1199</v>
      </c>
      <c r="F129" s="300" t="s">
        <v>1200</v>
      </c>
      <c r="G129" s="300" t="s">
        <v>1201</v>
      </c>
      <c r="H129" s="300" t="s">
        <v>1202</v>
      </c>
      <c r="I129" s="54"/>
    </row>
    <row r="130" spans="3:10" s="55" customFormat="1" ht="13.8">
      <c r="C130" s="72" t="s">
        <v>1203</v>
      </c>
      <c r="D130" s="59" t="s">
        <v>1204</v>
      </c>
      <c r="E130" s="73"/>
      <c r="F130" s="73"/>
      <c r="G130" s="73"/>
      <c r="H130" s="73"/>
      <c r="I130" s="54"/>
      <c r="J130" s="159" t="s">
        <v>1249</v>
      </c>
    </row>
    <row r="131" spans="3:10" s="55" customFormat="1" ht="13.8">
      <c r="C131" s="83" t="s">
        <v>1210</v>
      </c>
      <c r="D131" s="80"/>
      <c r="E131" s="80"/>
      <c r="F131" s="217"/>
      <c r="G131" s="218"/>
      <c r="H131" s="64">
        <f>SUM(H130)</f>
        <v>0</v>
      </c>
      <c r="I131" s="219"/>
    </row>
    <row r="132" spans="3:10" s="55" customFormat="1" ht="13.8">
      <c r="C132" s="72" t="s">
        <v>1211</v>
      </c>
      <c r="D132" s="59" t="s">
        <v>1212</v>
      </c>
      <c r="E132" s="73"/>
      <c r="F132" s="73"/>
      <c r="G132" s="73"/>
      <c r="H132" s="73"/>
      <c r="I132" s="54"/>
    </row>
    <row r="133" spans="3:10" s="55" customFormat="1" ht="69">
      <c r="C133" s="557">
        <v>1</v>
      </c>
      <c r="D133" s="59" t="s">
        <v>5828</v>
      </c>
      <c r="E133" s="170" t="s">
        <v>66</v>
      </c>
      <c r="F133" s="189">
        <v>5.5026999999999999</v>
      </c>
      <c r="G133" s="596">
        <f>Beton!H22</f>
        <v>18473.95</v>
      </c>
      <c r="H133" s="595">
        <f t="shared" ref="H133:H138" si="17">F133*G133</f>
        <v>101656.60466500001</v>
      </c>
      <c r="I133" s="54"/>
    </row>
    <row r="134" spans="3:10" s="55" customFormat="1" ht="82.8">
      <c r="C134" s="557">
        <v>2</v>
      </c>
      <c r="D134" s="59" t="s">
        <v>5829</v>
      </c>
      <c r="E134" s="170" t="s">
        <v>63</v>
      </c>
      <c r="F134" s="189">
        <v>0.13439999999999999</v>
      </c>
      <c r="G134" s="596">
        <f>Beton!H98</f>
        <v>13807.959000000001</v>
      </c>
      <c r="H134" s="595">
        <f t="shared" si="17"/>
        <v>1855.7896896</v>
      </c>
      <c r="I134" s="54"/>
    </row>
    <row r="135" spans="3:10" s="55" customFormat="1" ht="55.2">
      <c r="C135" s="557">
        <v>3</v>
      </c>
      <c r="D135" s="59" t="s">
        <v>5836</v>
      </c>
      <c r="E135" s="170" t="s">
        <v>44</v>
      </c>
      <c r="F135" s="189">
        <v>2.5000000000000001E-3</v>
      </c>
      <c r="G135" s="596">
        <f>H40</f>
        <v>1644396.65775</v>
      </c>
      <c r="H135" s="595">
        <f t="shared" si="17"/>
        <v>4110.9916443749999</v>
      </c>
      <c r="I135" s="54"/>
    </row>
    <row r="136" spans="3:10" s="55" customFormat="1" ht="55.2">
      <c r="C136" s="557">
        <v>4</v>
      </c>
      <c r="D136" s="59" t="s">
        <v>5831</v>
      </c>
      <c r="E136" s="170" t="s">
        <v>136</v>
      </c>
      <c r="F136" s="189">
        <v>1</v>
      </c>
      <c r="G136" s="596">
        <f>H91</f>
        <v>13625.039999999999</v>
      </c>
      <c r="H136" s="595">
        <f t="shared" si="17"/>
        <v>13625.039999999999</v>
      </c>
      <c r="I136" s="54"/>
    </row>
    <row r="137" spans="3:10" s="55" customFormat="1" ht="82.8">
      <c r="C137" s="557">
        <v>5</v>
      </c>
      <c r="D137" s="59" t="s">
        <v>5832</v>
      </c>
      <c r="E137" s="170" t="s">
        <v>42</v>
      </c>
      <c r="F137" s="189">
        <v>1.4500000000000001E-2</v>
      </c>
      <c r="G137" s="596">
        <f>Beton!H657</f>
        <v>1382685.2925925925</v>
      </c>
      <c r="H137" s="595">
        <f t="shared" si="17"/>
        <v>20048.936742592592</v>
      </c>
      <c r="I137" s="54"/>
    </row>
    <row r="138" spans="3:10" s="55" customFormat="1" ht="55.2">
      <c r="C138" s="557">
        <v>6</v>
      </c>
      <c r="D138" s="59" t="s">
        <v>5833</v>
      </c>
      <c r="E138" s="170" t="s">
        <v>42</v>
      </c>
      <c r="F138" s="189">
        <v>1.4500000000000001E-2</v>
      </c>
      <c r="G138" s="596">
        <f>'Beton Pracetak'!I195</f>
        <v>68915</v>
      </c>
      <c r="H138" s="595">
        <f t="shared" si="17"/>
        <v>999.26750000000004</v>
      </c>
      <c r="I138" s="54"/>
    </row>
    <row r="139" spans="3:10" s="55" customFormat="1" ht="13.8">
      <c r="C139" s="83" t="s">
        <v>1216</v>
      </c>
      <c r="D139" s="80"/>
      <c r="E139" s="80"/>
      <c r="F139" s="80"/>
      <c r="G139" s="162"/>
      <c r="H139" s="64">
        <f>SUM(H132:H138)</f>
        <v>142296.63024156759</v>
      </c>
      <c r="I139" s="54"/>
    </row>
    <row r="140" spans="3:10" s="55" customFormat="1" ht="13.8">
      <c r="C140" s="72" t="s">
        <v>1217</v>
      </c>
      <c r="D140" s="59" t="s">
        <v>1218</v>
      </c>
      <c r="E140" s="170"/>
      <c r="F140" s="73"/>
      <c r="G140" s="73"/>
      <c r="H140" s="73"/>
      <c r="I140" s="54"/>
    </row>
    <row r="141" spans="3:10" s="55" customFormat="1" ht="13.8">
      <c r="C141" s="83" t="s">
        <v>1219</v>
      </c>
      <c r="D141" s="80"/>
      <c r="E141" s="80"/>
      <c r="F141" s="80"/>
      <c r="G141" s="162"/>
      <c r="H141" s="588">
        <f>SUM(H140:H140)</f>
        <v>0</v>
      </c>
      <c r="I141" s="54"/>
    </row>
    <row r="142" spans="3:10" s="55" customFormat="1" ht="13.8">
      <c r="C142" s="58" t="s">
        <v>1220</v>
      </c>
      <c r="D142" s="69" t="s">
        <v>1221</v>
      </c>
      <c r="E142" s="70"/>
      <c r="F142" s="70"/>
      <c r="G142" s="71"/>
      <c r="H142" s="304">
        <f>H141+H139+H131</f>
        <v>142296.63024156759</v>
      </c>
      <c r="I142" s="319"/>
    </row>
    <row r="143" spans="3:10" s="55" customFormat="1" ht="13.8">
      <c r="C143" s="58" t="s">
        <v>1222</v>
      </c>
      <c r="D143" s="69" t="s">
        <v>1325</v>
      </c>
      <c r="E143" s="70"/>
      <c r="F143" s="71"/>
      <c r="G143" s="95">
        <v>0.1</v>
      </c>
      <c r="H143" s="64">
        <f>H142*G143</f>
        <v>14229.66302415676</v>
      </c>
      <c r="I143" s="319"/>
    </row>
    <row r="144" spans="3:10" s="55" customFormat="1" ht="16.5" customHeight="1">
      <c r="C144" s="58" t="s">
        <v>1223</v>
      </c>
      <c r="D144" s="69" t="s">
        <v>1224</v>
      </c>
      <c r="E144" s="70"/>
      <c r="F144" s="70"/>
      <c r="G144" s="71"/>
      <c r="H144" s="305">
        <f>SUM(H142:H143)</f>
        <v>156526.29326572435</v>
      </c>
      <c r="I144" s="319"/>
    </row>
    <row r="146" spans="3:10" ht="13.8">
      <c r="C146" s="160" t="s">
        <v>5837</v>
      </c>
      <c r="D146" s="436" t="s">
        <v>5838</v>
      </c>
      <c r="I146" s="56">
        <f>ROUNDDOWN(H161,-2)</f>
        <v>152000</v>
      </c>
    </row>
    <row r="147" spans="3:10" s="55" customFormat="1" ht="27.6">
      <c r="C147" s="300" t="s">
        <v>1197</v>
      </c>
      <c r="D147" s="300" t="s">
        <v>1198</v>
      </c>
      <c r="E147" s="300" t="s">
        <v>1199</v>
      </c>
      <c r="F147" s="300" t="s">
        <v>1200</v>
      </c>
      <c r="G147" s="300" t="s">
        <v>1201</v>
      </c>
      <c r="H147" s="300" t="s">
        <v>1202</v>
      </c>
      <c r="I147" s="54"/>
    </row>
    <row r="148" spans="3:10" s="55" customFormat="1" ht="13.8">
      <c r="C148" s="72" t="s">
        <v>1203</v>
      </c>
      <c r="D148" s="59" t="s">
        <v>1204</v>
      </c>
      <c r="E148" s="73"/>
      <c r="F148" s="73"/>
      <c r="G148" s="73"/>
      <c r="H148" s="73"/>
      <c r="I148" s="54"/>
      <c r="J148" s="159" t="s">
        <v>1249</v>
      </c>
    </row>
    <row r="149" spans="3:10" s="55" customFormat="1" ht="13.8">
      <c r="C149" s="83" t="s">
        <v>1210</v>
      </c>
      <c r="D149" s="80"/>
      <c r="E149" s="80"/>
      <c r="F149" s="217"/>
      <c r="G149" s="218"/>
      <c r="H149" s="64">
        <f>SUM(H148)</f>
        <v>0</v>
      </c>
      <c r="I149" s="219"/>
    </row>
    <row r="150" spans="3:10" s="55" customFormat="1" ht="13.8">
      <c r="C150" s="72" t="s">
        <v>1211</v>
      </c>
      <c r="D150" s="59" t="s">
        <v>1212</v>
      </c>
      <c r="E150" s="73"/>
      <c r="F150" s="73"/>
      <c r="G150" s="73"/>
      <c r="H150" s="73"/>
      <c r="I150" s="54"/>
    </row>
    <row r="151" spans="3:10" s="55" customFormat="1" ht="69">
      <c r="C151" s="557">
        <v>1</v>
      </c>
      <c r="D151" s="59" t="s">
        <v>5828</v>
      </c>
      <c r="E151" s="170" t="s">
        <v>66</v>
      </c>
      <c r="F151" s="189">
        <v>5.5026999999999999</v>
      </c>
      <c r="G151" s="596">
        <f>Beton!H22</f>
        <v>18473.95</v>
      </c>
      <c r="H151" s="595">
        <f>F151*G151</f>
        <v>101656.60466500001</v>
      </c>
      <c r="I151" s="54"/>
    </row>
    <row r="152" spans="3:10" s="55" customFormat="1" ht="55.2">
      <c r="C152" s="557">
        <v>2</v>
      </c>
      <c r="D152" s="59" t="s">
        <v>5839</v>
      </c>
      <c r="E152" s="170" t="s">
        <v>44</v>
      </c>
      <c r="F152" s="189">
        <v>2.5000000000000001E-3</v>
      </c>
      <c r="G152" s="596">
        <f>H59</f>
        <v>903118.25175000005</v>
      </c>
      <c r="H152" s="595">
        <f>F152*G152</f>
        <v>2257.7956293750003</v>
      </c>
      <c r="I152" s="54"/>
    </row>
    <row r="153" spans="3:10" s="55" customFormat="1" ht="55.2">
      <c r="C153" s="557">
        <v>3</v>
      </c>
      <c r="D153" s="59" t="s">
        <v>5840</v>
      </c>
      <c r="E153" s="170" t="s">
        <v>136</v>
      </c>
      <c r="F153" s="189">
        <v>1</v>
      </c>
      <c r="G153" s="596">
        <f>H107</f>
        <v>13292.4</v>
      </c>
      <c r="H153" s="595">
        <f>F153*G153</f>
        <v>13292.4</v>
      </c>
      <c r="I153" s="54"/>
    </row>
    <row r="154" spans="3:10" s="55" customFormat="1" ht="82.8">
      <c r="C154" s="557">
        <v>4</v>
      </c>
      <c r="D154" s="59" t="s">
        <v>5832</v>
      </c>
      <c r="E154" s="170" t="s">
        <v>42</v>
      </c>
      <c r="F154" s="189">
        <v>1.4500000000000001E-2</v>
      </c>
      <c r="G154" s="596">
        <f>Beton!H657</f>
        <v>1382685.2925925925</v>
      </c>
      <c r="H154" s="595">
        <f>F154*G154</f>
        <v>20048.936742592592</v>
      </c>
      <c r="I154" s="54"/>
    </row>
    <row r="155" spans="3:10" s="55" customFormat="1" ht="55.2">
      <c r="C155" s="557">
        <v>5</v>
      </c>
      <c r="D155" s="59" t="s">
        <v>5833</v>
      </c>
      <c r="E155" s="170" t="s">
        <v>42</v>
      </c>
      <c r="F155" s="189">
        <v>1.4500000000000001E-2</v>
      </c>
      <c r="G155" s="596">
        <f>'Beton Pracetak'!I195</f>
        <v>68915</v>
      </c>
      <c r="H155" s="595">
        <f>F155*G155</f>
        <v>999.26750000000004</v>
      </c>
      <c r="I155" s="54"/>
    </row>
    <row r="156" spans="3:10" s="55" customFormat="1" ht="13.8">
      <c r="C156" s="83" t="s">
        <v>1216</v>
      </c>
      <c r="D156" s="80"/>
      <c r="E156" s="80"/>
      <c r="F156" s="80"/>
      <c r="G156" s="162"/>
      <c r="H156" s="64">
        <f>SUM(H150:H155)</f>
        <v>138255.00453696758</v>
      </c>
      <c r="I156" s="54"/>
    </row>
    <row r="157" spans="3:10" s="55" customFormat="1" ht="13.8">
      <c r="C157" s="72" t="s">
        <v>1217</v>
      </c>
      <c r="D157" s="59" t="s">
        <v>1218</v>
      </c>
      <c r="E157" s="170"/>
      <c r="F157" s="73"/>
      <c r="G157" s="73"/>
      <c r="H157" s="73"/>
      <c r="I157" s="54"/>
    </row>
    <row r="158" spans="3:10" s="55" customFormat="1" ht="13.8">
      <c r="C158" s="83" t="s">
        <v>1219</v>
      </c>
      <c r="D158" s="80"/>
      <c r="E158" s="80"/>
      <c r="F158" s="80"/>
      <c r="G158" s="162"/>
      <c r="H158" s="588">
        <f>SUM(H157:H157)</f>
        <v>0</v>
      </c>
      <c r="I158" s="54"/>
    </row>
    <row r="159" spans="3:10" s="55" customFormat="1" ht="13.8">
      <c r="C159" s="58" t="s">
        <v>1220</v>
      </c>
      <c r="D159" s="69" t="s">
        <v>1221</v>
      </c>
      <c r="E159" s="70"/>
      <c r="F159" s="70"/>
      <c r="G159" s="71"/>
      <c r="H159" s="304">
        <f>H158+H156+H149</f>
        <v>138255.00453696758</v>
      </c>
      <c r="I159" s="319"/>
    </row>
    <row r="160" spans="3:10" s="55" customFormat="1" ht="13.8">
      <c r="C160" s="58" t="s">
        <v>1222</v>
      </c>
      <c r="D160" s="69" t="s">
        <v>1325</v>
      </c>
      <c r="E160" s="70"/>
      <c r="F160" s="71"/>
      <c r="G160" s="95">
        <v>0.1</v>
      </c>
      <c r="H160" s="64">
        <f>H159*G160</f>
        <v>13825.500453696759</v>
      </c>
      <c r="I160" s="319"/>
    </row>
    <row r="161" spans="3:13" s="55" customFormat="1" ht="16.5" customHeight="1">
      <c r="C161" s="58" t="s">
        <v>1223</v>
      </c>
      <c r="D161" s="69" t="s">
        <v>1224</v>
      </c>
      <c r="E161" s="70"/>
      <c r="F161" s="70"/>
      <c r="G161" s="71"/>
      <c r="H161" s="305">
        <f>SUM(H159:H160)</f>
        <v>152080.50499066434</v>
      </c>
      <c r="I161" s="319"/>
    </row>
    <row r="164" spans="3:13" ht="13.8">
      <c r="C164" s="160" t="s">
        <v>5841</v>
      </c>
      <c r="D164" s="436" t="s">
        <v>5842</v>
      </c>
    </row>
    <row r="165" spans="3:13" ht="13.8">
      <c r="C165" s="160" t="s">
        <v>5843</v>
      </c>
      <c r="D165" s="436" t="s">
        <v>5844</v>
      </c>
      <c r="I165" s="56">
        <f>ROUNDDOWN(H182,-2)</f>
        <v>1314700</v>
      </c>
    </row>
    <row r="166" spans="3:13" s="55" customFormat="1" ht="27.6">
      <c r="C166" s="300" t="s">
        <v>1197</v>
      </c>
      <c r="D166" s="300" t="s">
        <v>1198</v>
      </c>
      <c r="E166" s="300" t="s">
        <v>1199</v>
      </c>
      <c r="F166" s="300" t="s">
        <v>1200</v>
      </c>
      <c r="G166" s="300" t="s">
        <v>1201</v>
      </c>
      <c r="H166" s="300" t="s">
        <v>1202</v>
      </c>
      <c r="I166" s="54"/>
    </row>
    <row r="167" spans="3:13" s="55" customFormat="1" ht="13.8">
      <c r="C167" s="72" t="s">
        <v>1203</v>
      </c>
      <c r="D167" s="59" t="s">
        <v>1204</v>
      </c>
      <c r="E167" s="73"/>
      <c r="F167" s="73"/>
      <c r="G167" s="73"/>
      <c r="H167" s="73"/>
      <c r="I167" s="54"/>
      <c r="J167" s="159" t="s">
        <v>1249</v>
      </c>
    </row>
    <row r="168" spans="3:13" s="55" customFormat="1" ht="13.8">
      <c r="C168" s="301">
        <v>1</v>
      </c>
      <c r="D168" s="59" t="s">
        <v>5</v>
      </c>
      <c r="E168" s="302" t="s">
        <v>6</v>
      </c>
      <c r="F168" s="93">
        <v>1.2569999999999999</v>
      </c>
      <c r="G168" s="64">
        <f>VLOOKUP(D168,upahbahan,3,FALSE)</f>
        <v>100000</v>
      </c>
      <c r="H168" s="64">
        <f>F168*G168</f>
        <v>125699.99999999999</v>
      </c>
      <c r="I168" s="54"/>
      <c r="J168" s="159" t="s">
        <v>1250</v>
      </c>
      <c r="M168" s="65">
        <v>0.1</v>
      </c>
    </row>
    <row r="169" spans="3:13" s="55" customFormat="1" ht="13.8">
      <c r="C169" s="301">
        <v>2</v>
      </c>
      <c r="D169" s="59" t="s">
        <v>19</v>
      </c>
      <c r="E169" s="302" t="s">
        <v>6</v>
      </c>
      <c r="F169" s="93">
        <v>6.3E-2</v>
      </c>
      <c r="G169" s="64">
        <f>VLOOKUP(D169,upahbahan,3,FALSE)</f>
        <v>200000</v>
      </c>
      <c r="H169" s="64">
        <f t="shared" ref="H169" si="18">F169*G169</f>
        <v>12600</v>
      </c>
      <c r="I169" s="54"/>
    </row>
    <row r="170" spans="3:13" s="55" customFormat="1" ht="13.8">
      <c r="C170" s="83" t="s">
        <v>1210</v>
      </c>
      <c r="D170" s="80"/>
      <c r="E170" s="80"/>
      <c r="F170" s="217"/>
      <c r="G170" s="218"/>
      <c r="H170" s="64">
        <f>SUM(H168:H169)</f>
        <v>138300</v>
      </c>
      <c r="I170" s="219"/>
    </row>
    <row r="171" spans="3:13" s="55" customFormat="1" ht="13.8">
      <c r="C171" s="72" t="s">
        <v>1211</v>
      </c>
      <c r="D171" s="59" t="s">
        <v>1212</v>
      </c>
      <c r="E171" s="73"/>
      <c r="F171" s="73"/>
      <c r="G171" s="73"/>
      <c r="H171" s="73"/>
      <c r="I171" s="54"/>
    </row>
    <row r="172" spans="3:13" s="55" customFormat="1" ht="27.6">
      <c r="C172" s="557">
        <v>1</v>
      </c>
      <c r="D172" s="59" t="s">
        <v>5845</v>
      </c>
      <c r="E172" s="170" t="s">
        <v>1304</v>
      </c>
      <c r="F172" s="171">
        <v>57.6</v>
      </c>
      <c r="G172" s="64">
        <f>VLOOKUP(D172,upahbahan,3,FALSE)</f>
        <v>8570</v>
      </c>
      <c r="H172" s="64">
        <f>F172*G172</f>
        <v>493632</v>
      </c>
      <c r="I172" s="54"/>
    </row>
    <row r="173" spans="3:13" s="55" customFormat="1" ht="27.6">
      <c r="C173" s="557">
        <v>2</v>
      </c>
      <c r="D173" s="59" t="s">
        <v>5846</v>
      </c>
      <c r="E173" s="170" t="s">
        <v>2188</v>
      </c>
      <c r="F173" s="189">
        <v>3</v>
      </c>
      <c r="G173" s="64">
        <f>VLOOKUP(D173,upahbahan,3,FALSE)</f>
        <v>123000</v>
      </c>
      <c r="H173" s="64">
        <f t="shared" ref="H173:H176" si="19">F173*G173</f>
        <v>369000</v>
      </c>
      <c r="I173" s="54"/>
    </row>
    <row r="174" spans="3:13" s="55" customFormat="1" ht="27.6">
      <c r="C174" s="557">
        <v>3</v>
      </c>
      <c r="D174" s="59" t="s">
        <v>119</v>
      </c>
      <c r="E174" s="170" t="s">
        <v>42</v>
      </c>
      <c r="F174" s="189">
        <v>6.3E-3</v>
      </c>
      <c r="G174" s="64">
        <f>VLOOKUP(D174,upahbahan,3,FALSE)</f>
        <v>3500000</v>
      </c>
      <c r="H174" s="64">
        <f t="shared" si="19"/>
        <v>22050</v>
      </c>
      <c r="I174" s="54"/>
    </row>
    <row r="175" spans="3:13" s="55" customFormat="1" ht="27.6">
      <c r="C175" s="557">
        <v>4</v>
      </c>
      <c r="D175" s="59" t="s">
        <v>125</v>
      </c>
      <c r="E175" s="170" t="s">
        <v>42</v>
      </c>
      <c r="F175" s="189">
        <v>2.0400000000000001E-2</v>
      </c>
      <c r="G175" s="64">
        <f>VLOOKUP(D175,upahbahan,3,FALSE)</f>
        <v>8000000</v>
      </c>
      <c r="H175" s="64">
        <f t="shared" si="19"/>
        <v>163200</v>
      </c>
      <c r="I175" s="54"/>
    </row>
    <row r="176" spans="3:13" s="55" customFormat="1" ht="13.8">
      <c r="C176" s="557">
        <v>5</v>
      </c>
      <c r="D176" s="59" t="s">
        <v>262</v>
      </c>
      <c r="E176" s="170" t="s">
        <v>2453</v>
      </c>
      <c r="F176" s="189">
        <v>0.5</v>
      </c>
      <c r="G176" s="64">
        <f>VLOOKUP(D176,upahbahan,3,FALSE)</f>
        <v>18000</v>
      </c>
      <c r="H176" s="64">
        <f t="shared" si="19"/>
        <v>9000</v>
      </c>
      <c r="I176" s="54"/>
    </row>
    <row r="177" spans="3:10" s="55" customFormat="1" ht="13.8">
      <c r="C177" s="83" t="s">
        <v>1216</v>
      </c>
      <c r="D177" s="80"/>
      <c r="E177" s="80"/>
      <c r="F177" s="80"/>
      <c r="G177" s="162"/>
      <c r="H177" s="64">
        <f>SUM(H171:H176)</f>
        <v>1056882</v>
      </c>
      <c r="I177" s="54"/>
    </row>
    <row r="178" spans="3:10" s="55" customFormat="1" ht="13.8">
      <c r="C178" s="72" t="s">
        <v>1217</v>
      </c>
      <c r="D178" s="59" t="s">
        <v>1218</v>
      </c>
      <c r="E178" s="170"/>
      <c r="F178" s="73"/>
      <c r="G178" s="73"/>
      <c r="H178" s="73"/>
      <c r="I178" s="54"/>
    </row>
    <row r="179" spans="3:10" s="55" customFormat="1" ht="13.8">
      <c r="C179" s="83" t="s">
        <v>1219</v>
      </c>
      <c r="D179" s="80"/>
      <c r="E179" s="80"/>
      <c r="F179" s="80"/>
      <c r="G179" s="162"/>
      <c r="H179" s="588">
        <f>SUM(H178:H178)</f>
        <v>0</v>
      </c>
      <c r="I179" s="54"/>
    </row>
    <row r="180" spans="3:10" s="55" customFormat="1" ht="13.8">
      <c r="C180" s="58" t="s">
        <v>1220</v>
      </c>
      <c r="D180" s="69" t="s">
        <v>1221</v>
      </c>
      <c r="E180" s="70"/>
      <c r="F180" s="70"/>
      <c r="G180" s="71"/>
      <c r="H180" s="304">
        <f>H179+H177+H170</f>
        <v>1195182</v>
      </c>
      <c r="I180" s="319"/>
    </row>
    <row r="181" spans="3:10" s="55" customFormat="1" ht="13.8">
      <c r="C181" s="58" t="s">
        <v>1222</v>
      </c>
      <c r="D181" s="69" t="s">
        <v>1325</v>
      </c>
      <c r="E181" s="70"/>
      <c r="F181" s="71"/>
      <c r="G181" s="95">
        <v>0.1</v>
      </c>
      <c r="H181" s="64">
        <f>H180*G181</f>
        <v>119518.20000000001</v>
      </c>
      <c r="I181" s="319"/>
    </row>
    <row r="182" spans="3:10" s="55" customFormat="1" ht="16.5" customHeight="1">
      <c r="C182" s="58" t="s">
        <v>1223</v>
      </c>
      <c r="D182" s="69" t="s">
        <v>1224</v>
      </c>
      <c r="E182" s="70"/>
      <c r="F182" s="70"/>
      <c r="G182" s="71"/>
      <c r="H182" s="305">
        <f>SUM(H180:H181)</f>
        <v>1314700.2</v>
      </c>
      <c r="I182" s="319"/>
    </row>
    <row r="184" spans="3:10" s="458" customFormat="1"/>
    <row r="185" spans="3:10" ht="13.8">
      <c r="C185" s="160" t="s">
        <v>5847</v>
      </c>
      <c r="D185" s="436" t="s">
        <v>5848</v>
      </c>
      <c r="I185" s="56">
        <f>ROUNDDOWN(H198,-2)</f>
        <v>123671200</v>
      </c>
    </row>
    <row r="186" spans="3:10" s="55" customFormat="1" ht="27.6">
      <c r="C186" s="300" t="s">
        <v>1197</v>
      </c>
      <c r="D186" s="300" t="s">
        <v>1198</v>
      </c>
      <c r="E186" s="300" t="s">
        <v>1199</v>
      </c>
      <c r="F186" s="300" t="s">
        <v>1200</v>
      </c>
      <c r="G186" s="300" t="s">
        <v>1201</v>
      </c>
      <c r="H186" s="300" t="s">
        <v>1202</v>
      </c>
      <c r="I186" s="54"/>
    </row>
    <row r="187" spans="3:10" s="55" customFormat="1" ht="13.8">
      <c r="C187" s="72" t="s">
        <v>1203</v>
      </c>
      <c r="D187" s="59" t="s">
        <v>1204</v>
      </c>
      <c r="E187" s="73"/>
      <c r="F187" s="73"/>
      <c r="G187" s="73"/>
      <c r="H187" s="73"/>
      <c r="I187" s="54"/>
      <c r="J187" s="159" t="s">
        <v>1249</v>
      </c>
    </row>
    <row r="188" spans="3:10" s="55" customFormat="1" ht="13.8">
      <c r="C188" s="83" t="s">
        <v>1210</v>
      </c>
      <c r="D188" s="80"/>
      <c r="E188" s="80"/>
      <c r="F188" s="217"/>
      <c r="G188" s="218"/>
      <c r="H188" s="64">
        <f>SUM(H187)</f>
        <v>0</v>
      </c>
      <c r="I188" s="219"/>
    </row>
    <row r="189" spans="3:10" s="55" customFormat="1" ht="13.8">
      <c r="C189" s="72" t="s">
        <v>1211</v>
      </c>
      <c r="D189" s="59" t="s">
        <v>1212</v>
      </c>
      <c r="E189" s="73"/>
      <c r="F189" s="73"/>
      <c r="G189" s="73"/>
      <c r="H189" s="73"/>
      <c r="I189" s="54"/>
    </row>
    <row r="190" spans="3:10" s="55" customFormat="1" ht="13.8">
      <c r="C190" s="557">
        <v>1</v>
      </c>
      <c r="D190" s="59" t="s">
        <v>5849</v>
      </c>
      <c r="E190" s="170" t="s">
        <v>1304</v>
      </c>
      <c r="F190" s="171">
        <v>57.6</v>
      </c>
      <c r="G190" s="64">
        <f>H21</f>
        <v>1866137.62775</v>
      </c>
      <c r="H190" s="64">
        <f>F190*G190</f>
        <v>107489527.3584</v>
      </c>
      <c r="I190" s="54"/>
    </row>
    <row r="191" spans="3:10" s="55" customFormat="1" ht="13.8">
      <c r="C191" s="557">
        <v>2</v>
      </c>
      <c r="D191" s="59" t="s">
        <v>5850</v>
      </c>
      <c r="E191" s="170" t="s">
        <v>2188</v>
      </c>
      <c r="F191" s="189">
        <v>3</v>
      </c>
      <c r="G191" s="64">
        <f>H40</f>
        <v>1644396.65775</v>
      </c>
      <c r="H191" s="64">
        <f t="shared" ref="H191:H192" si="20">F191*G191</f>
        <v>4933189.9732499998</v>
      </c>
      <c r="I191" s="54"/>
    </row>
    <row r="192" spans="3:10" s="55" customFormat="1" ht="13.8">
      <c r="C192" s="557">
        <v>3</v>
      </c>
      <c r="D192" s="59" t="s">
        <v>5851</v>
      </c>
      <c r="E192" s="170" t="s">
        <v>42</v>
      </c>
      <c r="F192" s="189">
        <v>6.3E-3</v>
      </c>
      <c r="G192" s="64">
        <f>H59</f>
        <v>903118.25175000005</v>
      </c>
      <c r="H192" s="64">
        <f t="shared" si="20"/>
        <v>5689.6449860250004</v>
      </c>
      <c r="I192" s="54"/>
    </row>
    <row r="193" spans="3:10" s="55" customFormat="1" ht="13.8">
      <c r="C193" s="83" t="s">
        <v>1216</v>
      </c>
      <c r="D193" s="80"/>
      <c r="E193" s="80"/>
      <c r="F193" s="80"/>
      <c r="G193" s="162"/>
      <c r="H193" s="64">
        <f>SUM(H189:H192)</f>
        <v>112428406.97663602</v>
      </c>
      <c r="I193" s="54"/>
    </row>
    <row r="194" spans="3:10" s="55" customFormat="1" ht="13.8">
      <c r="C194" s="72" t="s">
        <v>1217</v>
      </c>
      <c r="D194" s="59" t="s">
        <v>1218</v>
      </c>
      <c r="E194" s="170"/>
      <c r="F194" s="73"/>
      <c r="G194" s="73"/>
      <c r="H194" s="73"/>
      <c r="I194" s="54"/>
    </row>
    <row r="195" spans="3:10" s="55" customFormat="1" ht="13.8">
      <c r="C195" s="83" t="s">
        <v>1219</v>
      </c>
      <c r="D195" s="80"/>
      <c r="E195" s="80"/>
      <c r="F195" s="80"/>
      <c r="G195" s="162"/>
      <c r="H195" s="588">
        <f>SUM(H194:H194)</f>
        <v>0</v>
      </c>
      <c r="I195" s="54"/>
    </row>
    <row r="196" spans="3:10" s="55" customFormat="1" ht="13.8">
      <c r="C196" s="58" t="s">
        <v>1220</v>
      </c>
      <c r="D196" s="69" t="s">
        <v>1221</v>
      </c>
      <c r="E196" s="70"/>
      <c r="F196" s="70"/>
      <c r="G196" s="71"/>
      <c r="H196" s="304">
        <f>H195+H193+H188</f>
        <v>112428406.97663602</v>
      </c>
      <c r="I196" s="319"/>
    </row>
    <row r="197" spans="3:10" s="55" customFormat="1" ht="13.8">
      <c r="C197" s="58" t="s">
        <v>1222</v>
      </c>
      <c r="D197" s="69" t="s">
        <v>1325</v>
      </c>
      <c r="E197" s="70"/>
      <c r="F197" s="71"/>
      <c r="G197" s="95">
        <v>0.1</v>
      </c>
      <c r="H197" s="64">
        <f>H196*G197</f>
        <v>11242840.697663603</v>
      </c>
      <c r="I197" s="319"/>
    </row>
    <row r="198" spans="3:10" s="55" customFormat="1" ht="16.5" customHeight="1">
      <c r="C198" s="58" t="s">
        <v>1223</v>
      </c>
      <c r="D198" s="69" t="s">
        <v>1224</v>
      </c>
      <c r="E198" s="70"/>
      <c r="F198" s="70"/>
      <c r="G198" s="71"/>
      <c r="H198" s="305">
        <f>SUM(H196:H197)</f>
        <v>123671247.67429963</v>
      </c>
      <c r="I198" s="319"/>
    </row>
    <row r="201" spans="3:10" ht="13.8">
      <c r="C201" s="160" t="s">
        <v>5852</v>
      </c>
      <c r="D201" s="436" t="s">
        <v>5853</v>
      </c>
    </row>
    <row r="202" spans="3:10" ht="13.8">
      <c r="C202" s="160" t="s">
        <v>5854</v>
      </c>
      <c r="D202" s="436" t="s">
        <v>5855</v>
      </c>
      <c r="I202" s="56">
        <f>ROUNDDOWN(H215,-2)</f>
        <v>1965000</v>
      </c>
    </row>
    <row r="203" spans="3:10" s="55" customFormat="1" ht="27.6">
      <c r="C203" s="300" t="s">
        <v>1197</v>
      </c>
      <c r="D203" s="300" t="s">
        <v>1198</v>
      </c>
      <c r="E203" s="300" t="s">
        <v>1199</v>
      </c>
      <c r="F203" s="300" t="s">
        <v>1200</v>
      </c>
      <c r="G203" s="300" t="s">
        <v>1201</v>
      </c>
      <c r="H203" s="300" t="s">
        <v>1202</v>
      </c>
      <c r="I203" s="54"/>
    </row>
    <row r="204" spans="3:10" s="55" customFormat="1" ht="13.8">
      <c r="C204" s="72" t="s">
        <v>1203</v>
      </c>
      <c r="D204" s="59" t="s">
        <v>1204</v>
      </c>
      <c r="E204" s="73"/>
      <c r="F204" s="73"/>
      <c r="G204" s="73"/>
      <c r="H204" s="73"/>
      <c r="I204" s="54"/>
      <c r="J204" s="159" t="s">
        <v>1249</v>
      </c>
    </row>
    <row r="205" spans="3:10" s="55" customFormat="1" ht="13.8">
      <c r="C205" s="72">
        <v>1</v>
      </c>
      <c r="D205" s="59" t="s">
        <v>5</v>
      </c>
      <c r="E205" s="170" t="s">
        <v>6</v>
      </c>
      <c r="F205" s="541">
        <v>8</v>
      </c>
      <c r="G205" s="64">
        <f>VLOOKUP(D205,upahbahan,3,FALSE)</f>
        <v>100000</v>
      </c>
      <c r="H205" s="595">
        <f>F205*G205</f>
        <v>800000</v>
      </c>
      <c r="I205" s="54"/>
      <c r="J205" s="159"/>
    </row>
    <row r="206" spans="3:10" s="55" customFormat="1" ht="13.8">
      <c r="C206" s="72">
        <v>2</v>
      </c>
      <c r="D206" s="59" t="s">
        <v>7</v>
      </c>
      <c r="E206" s="170" t="s">
        <v>6</v>
      </c>
      <c r="F206" s="541">
        <v>2</v>
      </c>
      <c r="G206" s="64">
        <f>VLOOKUP(D206,upahbahan,3,FALSE)</f>
        <v>145000</v>
      </c>
      <c r="H206" s="595">
        <f t="shared" ref="H206:H208" si="21">F206*G206</f>
        <v>290000</v>
      </c>
      <c r="I206" s="54"/>
      <c r="J206" s="159"/>
    </row>
    <row r="207" spans="3:10" s="55" customFormat="1" ht="13.8">
      <c r="C207" s="72">
        <v>3</v>
      </c>
      <c r="D207" s="59" t="s">
        <v>18</v>
      </c>
      <c r="E207" s="170" t="s">
        <v>6</v>
      </c>
      <c r="F207" s="541">
        <v>0.2</v>
      </c>
      <c r="G207" s="64">
        <f>VLOOKUP(D207,upahbahan,3,FALSE)</f>
        <v>175000</v>
      </c>
      <c r="H207" s="595">
        <f t="shared" si="21"/>
        <v>35000</v>
      </c>
      <c r="I207" s="54"/>
      <c r="J207" s="159"/>
    </row>
    <row r="208" spans="3:10" s="55" customFormat="1" ht="13.8">
      <c r="C208" s="72">
        <v>4</v>
      </c>
      <c r="D208" s="59" t="s">
        <v>19</v>
      </c>
      <c r="E208" s="170" t="s">
        <v>6</v>
      </c>
      <c r="F208" s="541">
        <v>0.04</v>
      </c>
      <c r="G208" s="64">
        <f>VLOOKUP(D208,upahbahan,3,FALSE)</f>
        <v>200000</v>
      </c>
      <c r="H208" s="595">
        <f t="shared" si="21"/>
        <v>8000</v>
      </c>
      <c r="I208" s="54"/>
      <c r="J208" s="159"/>
    </row>
    <row r="209" spans="3:9" s="55" customFormat="1" ht="13.8">
      <c r="C209" s="83" t="s">
        <v>1210</v>
      </c>
      <c r="D209" s="80"/>
      <c r="E209" s="80"/>
      <c r="F209" s="217"/>
      <c r="G209" s="218"/>
      <c r="H209" s="64">
        <f>SUM(H205:H208)</f>
        <v>1133000</v>
      </c>
      <c r="I209" s="219"/>
    </row>
    <row r="210" spans="3:9" s="55" customFormat="1" ht="13.8">
      <c r="C210" s="72" t="s">
        <v>1211</v>
      </c>
      <c r="D210" s="59" t="s">
        <v>1212</v>
      </c>
      <c r="E210" s="73"/>
      <c r="F210" s="73"/>
      <c r="G210" s="73"/>
      <c r="H210" s="73"/>
      <c r="I210" s="54"/>
    </row>
    <row r="211" spans="3:9" s="55" customFormat="1" ht="27.6">
      <c r="C211" s="557" t="s">
        <v>5856</v>
      </c>
      <c r="D211" s="59" t="s">
        <v>5857</v>
      </c>
      <c r="E211" s="73"/>
      <c r="F211" s="73"/>
      <c r="G211" s="73"/>
      <c r="H211" s="73"/>
      <c r="I211" s="54"/>
    </row>
    <row r="212" spans="3:9" s="55" customFormat="1" ht="27.6">
      <c r="C212" s="557">
        <v>1</v>
      </c>
      <c r="D212" s="59" t="s">
        <v>6269</v>
      </c>
      <c r="E212" s="170" t="s">
        <v>2188</v>
      </c>
      <c r="F212" s="203">
        <v>104</v>
      </c>
      <c r="G212" s="64">
        <f>VLOOKUP(D212,upahbahan,3,FALSE)</f>
        <v>20000</v>
      </c>
      <c r="H212" s="64">
        <f>F212*G212</f>
        <v>2080000</v>
      </c>
      <c r="I212" s="54"/>
    </row>
    <row r="213" spans="3:9" s="55" customFormat="1" ht="27.6">
      <c r="C213" s="557">
        <v>2</v>
      </c>
      <c r="D213" s="59" t="s">
        <v>6270</v>
      </c>
      <c r="E213" s="170" t="s">
        <v>2188</v>
      </c>
      <c r="F213" s="203">
        <v>133</v>
      </c>
      <c r="G213" s="64">
        <f>VLOOKUP(D213,upahbahan,3,FALSE)</f>
        <v>22000</v>
      </c>
      <c r="H213" s="64">
        <f t="shared" ref="H213:H223" si="22">F213*G213</f>
        <v>2926000</v>
      </c>
      <c r="I213" s="54"/>
    </row>
    <row r="214" spans="3:9" s="55" customFormat="1" ht="27.6">
      <c r="C214" s="557">
        <v>3</v>
      </c>
      <c r="D214" s="59" t="s">
        <v>6271</v>
      </c>
      <c r="E214" s="170" t="s">
        <v>2188</v>
      </c>
      <c r="F214" s="203">
        <v>156</v>
      </c>
      <c r="G214" s="64">
        <f>VLOOKUP(D214,upahbahan,3,FALSE)</f>
        <v>23000</v>
      </c>
      <c r="H214" s="64">
        <f t="shared" si="22"/>
        <v>3588000</v>
      </c>
      <c r="I214" s="54"/>
    </row>
    <row r="215" spans="3:9" s="55" customFormat="1" ht="13.8">
      <c r="C215" s="557">
        <v>4</v>
      </c>
      <c r="D215" s="59" t="s">
        <v>5858</v>
      </c>
      <c r="E215" s="170" t="s">
        <v>2188</v>
      </c>
      <c r="F215" s="203">
        <v>786</v>
      </c>
      <c r="G215" s="64">
        <f>VLOOKUP(D215,upahbahan,3,FALSE)</f>
        <v>2500</v>
      </c>
      <c r="H215" s="64">
        <f t="shared" si="22"/>
        <v>1965000</v>
      </c>
      <c r="I215" s="54"/>
    </row>
    <row r="216" spans="3:9" s="55" customFormat="1" ht="27.6">
      <c r="C216" s="557" t="s">
        <v>5859</v>
      </c>
      <c r="D216" s="59" t="s">
        <v>5860</v>
      </c>
      <c r="E216" s="170"/>
      <c r="F216" s="203"/>
      <c r="G216" s="64"/>
      <c r="H216" s="64"/>
      <c r="I216" s="54"/>
    </row>
    <row r="217" spans="3:9" s="55" customFormat="1" ht="27.6">
      <c r="C217" s="557">
        <v>1</v>
      </c>
      <c r="D217" s="59" t="s">
        <v>5861</v>
      </c>
      <c r="E217" s="170" t="s">
        <v>2188</v>
      </c>
      <c r="F217" s="203">
        <v>80</v>
      </c>
      <c r="G217" s="64">
        <f>VLOOKUP(D217,upahbahan,3,FALSE)</f>
        <v>21000</v>
      </c>
      <c r="H217" s="64">
        <f t="shared" si="22"/>
        <v>1680000</v>
      </c>
      <c r="I217" s="54"/>
    </row>
    <row r="218" spans="3:9" s="55" customFormat="1" ht="27.6">
      <c r="C218" s="557"/>
      <c r="D218" s="59" t="s">
        <v>5862</v>
      </c>
      <c r="E218" s="170" t="s">
        <v>2188</v>
      </c>
      <c r="F218" s="203">
        <v>24</v>
      </c>
      <c r="G218" s="64">
        <f>VLOOKUP(D218,upahbahan,3,FALSE)</f>
        <v>29000</v>
      </c>
      <c r="H218" s="64">
        <f t="shared" si="22"/>
        <v>696000</v>
      </c>
      <c r="I218" s="54"/>
    </row>
    <row r="219" spans="3:9" s="55" customFormat="1" ht="27.6">
      <c r="C219" s="557"/>
      <c r="D219" s="59" t="s">
        <v>5863</v>
      </c>
      <c r="E219" s="170" t="s">
        <v>2188</v>
      </c>
      <c r="F219" s="203">
        <v>174</v>
      </c>
      <c r="G219" s="64">
        <f>VLOOKUP(D219,upahbahan,3,FALSE)</f>
        <v>39000</v>
      </c>
      <c r="H219" s="64">
        <f t="shared" si="22"/>
        <v>6786000</v>
      </c>
      <c r="I219" s="54"/>
    </row>
    <row r="220" spans="3:9" s="55" customFormat="1" ht="27.6">
      <c r="C220" s="557"/>
      <c r="D220" s="59" t="s">
        <v>5864</v>
      </c>
      <c r="E220" s="170" t="s">
        <v>2188</v>
      </c>
      <c r="F220" s="203">
        <v>12</v>
      </c>
      <c r="G220" s="64">
        <f>VLOOKUP(D220,upahbahan,3,FALSE)</f>
        <v>58000</v>
      </c>
      <c r="H220" s="64">
        <f t="shared" si="22"/>
        <v>696000</v>
      </c>
      <c r="I220" s="54"/>
    </row>
    <row r="221" spans="3:9" s="55" customFormat="1" ht="27.6">
      <c r="C221" s="557" t="s">
        <v>5865</v>
      </c>
      <c r="D221" s="59" t="s">
        <v>5866</v>
      </c>
      <c r="E221" s="170"/>
      <c r="F221" s="203"/>
      <c r="G221" s="64"/>
      <c r="H221" s="64"/>
      <c r="I221" s="54"/>
    </row>
    <row r="222" spans="3:9" s="55" customFormat="1" ht="55.2">
      <c r="C222" s="557">
        <v>1</v>
      </c>
      <c r="D222" s="59" t="s">
        <v>6272</v>
      </c>
      <c r="E222" s="170" t="s">
        <v>2188</v>
      </c>
      <c r="F222" s="203">
        <v>30</v>
      </c>
      <c r="G222" s="64">
        <f>VLOOKUP(D222,upahbahan,3,FALSE)</f>
        <v>9200</v>
      </c>
      <c r="H222" s="64">
        <f t="shared" si="22"/>
        <v>276000</v>
      </c>
      <c r="I222" s="54"/>
    </row>
    <row r="223" spans="3:9" s="55" customFormat="1" ht="55.2">
      <c r="C223" s="557">
        <v>2</v>
      </c>
      <c r="D223" s="59" t="s">
        <v>5867</v>
      </c>
      <c r="E223" s="170" t="s">
        <v>2188</v>
      </c>
      <c r="F223" s="203">
        <v>15</v>
      </c>
      <c r="G223" s="64">
        <f>VLOOKUP(D223,upahbahan,3,FALSE)</f>
        <v>18000</v>
      </c>
      <c r="H223" s="64">
        <f t="shared" si="22"/>
        <v>270000</v>
      </c>
      <c r="I223" s="54"/>
    </row>
    <row r="224" spans="3:9" s="55" customFormat="1" ht="13.8">
      <c r="C224" s="83" t="s">
        <v>1216</v>
      </c>
      <c r="D224" s="80"/>
      <c r="E224" s="80"/>
      <c r="F224" s="80"/>
      <c r="G224" s="162"/>
      <c r="H224" s="64">
        <f>SUM(H210:H223)</f>
        <v>20963000</v>
      </c>
      <c r="I224" s="54"/>
    </row>
    <row r="225" spans="3:13" s="55" customFormat="1" ht="13.8">
      <c r="C225" s="72" t="s">
        <v>1217</v>
      </c>
      <c r="D225" s="59" t="s">
        <v>1218</v>
      </c>
      <c r="E225" s="170"/>
      <c r="F225" s="73"/>
      <c r="G225" s="73"/>
      <c r="H225" s="73"/>
      <c r="I225" s="54"/>
    </row>
    <row r="226" spans="3:13" s="55" customFormat="1" ht="13.8">
      <c r="C226" s="83" t="s">
        <v>1219</v>
      </c>
      <c r="D226" s="80"/>
      <c r="E226" s="80"/>
      <c r="F226" s="80"/>
      <c r="G226" s="162"/>
      <c r="H226" s="588">
        <f>SUM(H225:H225)</f>
        <v>0</v>
      </c>
      <c r="I226" s="54"/>
    </row>
    <row r="227" spans="3:13" s="55" customFormat="1" ht="13.8">
      <c r="C227" s="58" t="s">
        <v>1220</v>
      </c>
      <c r="D227" s="69" t="s">
        <v>1221</v>
      </c>
      <c r="E227" s="70"/>
      <c r="F227" s="70"/>
      <c r="G227" s="71"/>
      <c r="H227" s="304">
        <f>H226+H224+H209</f>
        <v>22096000</v>
      </c>
      <c r="I227" s="319"/>
    </row>
    <row r="228" spans="3:13" s="55" customFormat="1" ht="13.8">
      <c r="C228" s="58" t="s">
        <v>1222</v>
      </c>
      <c r="D228" s="69" t="s">
        <v>1325</v>
      </c>
      <c r="E228" s="70"/>
      <c r="F228" s="71"/>
      <c r="G228" s="95">
        <v>0.1</v>
      </c>
      <c r="H228" s="64">
        <f>H227*G228</f>
        <v>2209600</v>
      </c>
      <c r="I228" s="319"/>
    </row>
    <row r="229" spans="3:13" s="55" customFormat="1" ht="16.5" customHeight="1">
      <c r="C229" s="58" t="s">
        <v>1223</v>
      </c>
      <c r="D229" s="69" t="s">
        <v>1224</v>
      </c>
      <c r="E229" s="70"/>
      <c r="F229" s="70"/>
      <c r="G229" s="71"/>
      <c r="H229" s="305">
        <f>SUM(H227:H228)</f>
        <v>24305600</v>
      </c>
      <c r="I229" s="319"/>
    </row>
    <row r="231" spans="3:13" ht="13.8">
      <c r="C231" s="160" t="s">
        <v>5868</v>
      </c>
      <c r="D231" s="436" t="s">
        <v>5869</v>
      </c>
      <c r="I231" s="56">
        <f>ROUNDDOWN(H245,-2)</f>
        <v>1325500</v>
      </c>
    </row>
    <row r="232" spans="3:13" s="55" customFormat="1" ht="27.6">
      <c r="C232" s="300" t="s">
        <v>1197</v>
      </c>
      <c r="D232" s="300" t="s">
        <v>1198</v>
      </c>
      <c r="E232" s="300" t="s">
        <v>1199</v>
      </c>
      <c r="F232" s="300" t="s">
        <v>1200</v>
      </c>
      <c r="G232" s="300" t="s">
        <v>1201</v>
      </c>
      <c r="H232" s="300" t="s">
        <v>1202</v>
      </c>
      <c r="I232" s="54"/>
    </row>
    <row r="233" spans="3:13" s="55" customFormat="1" ht="13.8">
      <c r="C233" s="72" t="s">
        <v>1203</v>
      </c>
      <c r="D233" s="59" t="s">
        <v>1204</v>
      </c>
      <c r="E233" s="73"/>
      <c r="F233" s="73"/>
      <c r="G233" s="73"/>
      <c r="H233" s="73"/>
      <c r="I233" s="54"/>
      <c r="J233" s="159" t="s">
        <v>1249</v>
      </c>
    </row>
    <row r="234" spans="3:13" s="55" customFormat="1" ht="13.8">
      <c r="C234" s="301">
        <v>1</v>
      </c>
      <c r="D234" s="59" t="s">
        <v>5</v>
      </c>
      <c r="E234" s="302" t="s">
        <v>6</v>
      </c>
      <c r="F234" s="93">
        <v>8</v>
      </c>
      <c r="G234" s="64">
        <f>VLOOKUP(D234,upahbahan,3,FALSE)</f>
        <v>100000</v>
      </c>
      <c r="H234" s="64">
        <f>F234*G234</f>
        <v>800000</v>
      </c>
      <c r="I234" s="54"/>
      <c r="J234" s="159" t="s">
        <v>1250</v>
      </c>
      <c r="M234" s="65">
        <v>0.1</v>
      </c>
    </row>
    <row r="235" spans="3:13" s="55" customFormat="1" ht="13.8">
      <c r="C235" s="301">
        <v>2</v>
      </c>
      <c r="D235" s="59" t="s">
        <v>7</v>
      </c>
      <c r="E235" s="302" t="s">
        <v>6</v>
      </c>
      <c r="F235" s="93">
        <v>2</v>
      </c>
      <c r="G235" s="64">
        <f>VLOOKUP(D235,upahbahan,3,FALSE)</f>
        <v>145000</v>
      </c>
      <c r="H235" s="64">
        <f t="shared" ref="H235:H237" si="23">F235*G235</f>
        <v>290000</v>
      </c>
      <c r="I235" s="54"/>
      <c r="J235" s="159"/>
      <c r="M235" s="65"/>
    </row>
    <row r="236" spans="3:13" s="55" customFormat="1" ht="13.8">
      <c r="C236" s="301">
        <v>3</v>
      </c>
      <c r="D236" s="59" t="s">
        <v>18</v>
      </c>
      <c r="E236" s="302" t="s">
        <v>6</v>
      </c>
      <c r="F236" s="93">
        <v>0.2</v>
      </c>
      <c r="G236" s="64">
        <f>VLOOKUP(D236,upahbahan,3,FALSE)</f>
        <v>175000</v>
      </c>
      <c r="H236" s="64">
        <f t="shared" si="23"/>
        <v>35000</v>
      </c>
      <c r="I236" s="54"/>
      <c r="J236" s="159"/>
      <c r="M236" s="65"/>
    </row>
    <row r="237" spans="3:13" s="55" customFormat="1" ht="13.8">
      <c r="C237" s="301">
        <v>4</v>
      </c>
      <c r="D237" s="59" t="s">
        <v>19</v>
      </c>
      <c r="E237" s="302" t="s">
        <v>6</v>
      </c>
      <c r="F237" s="93">
        <v>0.4</v>
      </c>
      <c r="G237" s="64">
        <f>VLOOKUP(D237,upahbahan,3,FALSE)</f>
        <v>200000</v>
      </c>
      <c r="H237" s="64">
        <f t="shared" si="23"/>
        <v>80000</v>
      </c>
      <c r="I237" s="54"/>
    </row>
    <row r="238" spans="3:13" s="55" customFormat="1" ht="13.8">
      <c r="C238" s="83" t="s">
        <v>1210</v>
      </c>
      <c r="D238" s="80"/>
      <c r="E238" s="80"/>
      <c r="F238" s="217"/>
      <c r="G238" s="218"/>
      <c r="H238" s="64">
        <f>SUM(H234:H237)</f>
        <v>1205000</v>
      </c>
      <c r="I238" s="219"/>
    </row>
    <row r="239" spans="3:13" s="55" customFormat="1" ht="13.8">
      <c r="C239" s="72" t="s">
        <v>1211</v>
      </c>
      <c r="D239" s="59" t="s">
        <v>1212</v>
      </c>
      <c r="E239" s="73"/>
      <c r="F239" s="73"/>
      <c r="G239" s="73"/>
      <c r="H239" s="73"/>
      <c r="I239" s="54"/>
    </row>
    <row r="240" spans="3:13" s="55" customFormat="1" ht="13.8">
      <c r="C240" s="83" t="s">
        <v>1216</v>
      </c>
      <c r="D240" s="80"/>
      <c r="E240" s="80"/>
      <c r="F240" s="80"/>
      <c r="G240" s="162"/>
      <c r="H240" s="64">
        <f>SUM(H239:H239)</f>
        <v>0</v>
      </c>
      <c r="I240" s="54"/>
    </row>
    <row r="241" spans="3:9" s="55" customFormat="1" ht="13.8">
      <c r="C241" s="72" t="s">
        <v>1217</v>
      </c>
      <c r="D241" s="59" t="s">
        <v>1218</v>
      </c>
      <c r="E241" s="170"/>
      <c r="F241" s="73"/>
      <c r="G241" s="73"/>
      <c r="H241" s="73"/>
      <c r="I241" s="54"/>
    </row>
    <row r="242" spans="3:9" s="55" customFormat="1" ht="13.8">
      <c r="C242" s="83" t="s">
        <v>1219</v>
      </c>
      <c r="D242" s="80"/>
      <c r="E242" s="80"/>
      <c r="F242" s="80"/>
      <c r="G242" s="162"/>
      <c r="H242" s="588">
        <f>SUM(H241:H241)</f>
        <v>0</v>
      </c>
      <c r="I242" s="54"/>
    </row>
    <row r="243" spans="3:9" s="55" customFormat="1" ht="13.8">
      <c r="C243" s="58" t="s">
        <v>1220</v>
      </c>
      <c r="D243" s="69" t="s">
        <v>1221</v>
      </c>
      <c r="E243" s="70"/>
      <c r="F243" s="70"/>
      <c r="G243" s="71"/>
      <c r="H243" s="304">
        <f>H242+H240+H238</f>
        <v>1205000</v>
      </c>
      <c r="I243" s="319"/>
    </row>
    <row r="244" spans="3:9" s="55" customFormat="1" ht="13.8">
      <c r="C244" s="58" t="s">
        <v>1222</v>
      </c>
      <c r="D244" s="69" t="s">
        <v>1325</v>
      </c>
      <c r="E244" s="70"/>
      <c r="F244" s="71"/>
      <c r="G244" s="95">
        <v>0.1</v>
      </c>
      <c r="H244" s="64">
        <f>H243*G244</f>
        <v>120500</v>
      </c>
      <c r="I244" s="319"/>
    </row>
    <row r="245" spans="3:9" s="55" customFormat="1" ht="16.5" customHeight="1">
      <c r="C245" s="58" t="s">
        <v>1223</v>
      </c>
      <c r="D245" s="69" t="s">
        <v>1224</v>
      </c>
      <c r="E245" s="70"/>
      <c r="F245" s="70"/>
      <c r="G245" s="71"/>
      <c r="H245" s="305">
        <f>SUM(H243:H244)</f>
        <v>1325500</v>
      </c>
      <c r="I245" s="319"/>
    </row>
  </sheetData>
  <dataValidations count="1">
    <dataValidation type="list" allowBlank="1" showInputMessage="1" showErrorMessage="1" sqref="D7:D10 D26:D29 D45:D48 D64:D66 D80:D82 D96:D98 D168:D169 D234:D237" xr:uid="{00000000-0002-0000-2900-000000000000}">
      <formula1>TENAGA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984D8-D590-4640-8BE1-0283756F84B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25</vt:i4>
      </vt:variant>
    </vt:vector>
  </HeadingPairs>
  <TitlesOfParts>
    <vt:vector size="66" baseType="lpstr">
      <vt:lpstr>Daftar Harga Satuan Pekerjaan</vt:lpstr>
      <vt:lpstr>Upah Bahan</vt:lpstr>
      <vt:lpstr>Persiapan</vt:lpstr>
      <vt:lpstr>Galian Tanah</vt:lpstr>
      <vt:lpstr>Timbunan Pemadatan</vt:lpstr>
      <vt:lpstr>Angkut Material</vt:lpstr>
      <vt:lpstr>Geotekstil &amp; Geomembran </vt:lpstr>
      <vt:lpstr>Pembongkaran</vt:lpstr>
      <vt:lpstr>Rangka Atap</vt:lpstr>
      <vt:lpstr>Beton</vt:lpstr>
      <vt:lpstr>Pondasi</vt:lpstr>
      <vt:lpstr>BAJA</vt:lpstr>
      <vt:lpstr>Beton Pracetak</vt:lpstr>
      <vt:lpstr>Beton Prategang </vt:lpstr>
      <vt:lpstr>Struktur Kayu</vt:lpstr>
      <vt:lpstr>Dinding Penahan Tanah </vt:lpstr>
      <vt:lpstr>Penutup Atap</vt:lpstr>
      <vt:lpstr>Plafon</vt:lpstr>
      <vt:lpstr>Pasangan Dinding</vt:lpstr>
      <vt:lpstr>Plesteran Dan Acian</vt:lpstr>
      <vt:lpstr>Pengecatan dan Pelituran</vt:lpstr>
      <vt:lpstr>Penutup Lantai dan Dinding</vt:lpstr>
      <vt:lpstr>Pintu dan Jendela</vt:lpstr>
      <vt:lpstr>Kaca</vt:lpstr>
      <vt:lpstr>Besi dan Aluminium</vt:lpstr>
      <vt:lpstr>Kayu</vt:lpstr>
      <vt:lpstr>Ornamen</vt:lpstr>
      <vt:lpstr>Signage</vt:lpstr>
      <vt:lpstr>Sanitair</vt:lpstr>
      <vt:lpstr>Lansekap</vt:lpstr>
      <vt:lpstr>Jaringan Listrik</vt:lpstr>
      <vt:lpstr>Perpipaan dan proteksi kebakar </vt:lpstr>
      <vt:lpstr>Sistem Air Minum</vt:lpstr>
      <vt:lpstr>Sistem Air Limbah</vt:lpstr>
      <vt:lpstr>Bak Kontrol</vt:lpstr>
      <vt:lpstr>Perpipaan dalam Gedung </vt:lpstr>
      <vt:lpstr>Sistem Air Hujan</vt:lpstr>
      <vt:lpstr>Jalan Pada Pemukiman</vt:lpstr>
      <vt:lpstr>Drainase</vt:lpstr>
      <vt:lpstr>Jaringan Pipa Luar Gedung</vt:lpstr>
      <vt:lpstr>Strutur Risha </vt:lpstr>
      <vt:lpstr>bakkontrol</vt:lpstr>
      <vt:lpstr>besidanaluminium</vt:lpstr>
      <vt:lpstr>beton</vt:lpstr>
      <vt:lpstr>galiantanah</vt:lpstr>
      <vt:lpstr>jaringanlistrik</vt:lpstr>
      <vt:lpstr>kaca</vt:lpstr>
      <vt:lpstr>kayu</vt:lpstr>
      <vt:lpstr>pasangdinding</vt:lpstr>
      <vt:lpstr>pembongkaran</vt:lpstr>
      <vt:lpstr>pengecatandanpelitur</vt:lpstr>
      <vt:lpstr>penutupatap</vt:lpstr>
      <vt:lpstr>penutuplantaidandinding</vt:lpstr>
      <vt:lpstr>perpipaangedung</vt:lpstr>
      <vt:lpstr>persiapan</vt:lpstr>
      <vt:lpstr>pintudanjendela</vt:lpstr>
      <vt:lpstr>plafon</vt:lpstr>
      <vt:lpstr>plesteranacian</vt:lpstr>
      <vt:lpstr>pondasi</vt:lpstr>
      <vt:lpstr>rangkaatap</vt:lpstr>
      <vt:lpstr>sanitair</vt:lpstr>
      <vt:lpstr>signage</vt:lpstr>
      <vt:lpstr>sistemairlimbah</vt:lpstr>
      <vt:lpstr>sistemairminum</vt:lpstr>
      <vt:lpstr>timbunanpemadatan</vt:lpstr>
      <vt:lpstr>upahbahan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AHSP 2024</dc:title>
  <dc:subject>AHSP CIpta Karya 2024</dc:subject>
  <dc:creator>SIPILPEDIA</dc:creator>
  <cp:keywords>ahsp</cp:keywords>
  <cp:lastModifiedBy>Nuris Ramadhani</cp:lastModifiedBy>
  <cp:lastPrinted>2024-11-06T06:47:21Z</cp:lastPrinted>
  <dcterms:created xsi:type="dcterms:W3CDTF">2024-02-28T08:44:51Z</dcterms:created>
  <dcterms:modified xsi:type="dcterms:W3CDTF">2025-07-30T18:31:36Z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1033-6.3.0.1722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{724984D8-D590-4640-8BE1-0283756F84BE}</vt:lpwstr>
  </property>
</Properties>
</file>